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経理契約班\経理・契約１・契約２\★契約２係\00_組織参考資料フォルダ\07_委託調査物の公表\R3.6\02_回答\理・通貨【済】\"/>
    </mc:Choice>
  </mc:AlternateContent>
  <bookViews>
    <workbookView xWindow="480" yWindow="60" windowWidth="18075" windowHeight="9900"/>
  </bookViews>
  <sheets>
    <sheet name="目次" sheetId="1" r:id="rId1"/>
    <sheet name="実数" sheetId="2" r:id="rId2"/>
    <sheet name="割合" sheetId="3" r:id="rId3"/>
    <sheet name="実数・割合" sheetId="4" r:id="rId4"/>
  </sheets>
  <definedNames>
    <definedName name="_xlnm.Print_Area" localSheetId="0">目次!$A:$J</definedName>
    <definedName name="_xlnm.Print_Titles" localSheetId="2">割合!$A:$G,割合!$1:$5</definedName>
    <definedName name="_xlnm.Print_Titles" localSheetId="1">実数!$A:$G,実数!$1:$5</definedName>
    <definedName name="_xlnm.Print_Titles" localSheetId="3">実数・割合!$A:$G,実数・割合!$1:$5</definedName>
    <definedName name="_xlnm.Print_Titles" localSheetId="0">目次!$1:$5</definedName>
  </definedNames>
  <calcPr calcId="152511"/>
</workbook>
</file>

<file path=xl/calcChain.xml><?xml version="1.0" encoding="utf-8"?>
<calcChain xmlns="http://schemas.openxmlformats.org/spreadsheetml/2006/main">
  <c r="B14466" i="4" l="1"/>
  <c r="B14419" i="4"/>
  <c r="B14362" i="4"/>
  <c r="B14321" i="4"/>
  <c r="B14274" i="4"/>
  <c r="B14217" i="4"/>
  <c r="B14176" i="4"/>
  <c r="B14129" i="4"/>
  <c r="B14072" i="4"/>
  <c r="B14031" i="4"/>
  <c r="B13984" i="4"/>
  <c r="B13927" i="4"/>
  <c r="B13886" i="4"/>
  <c r="B13839" i="4"/>
  <c r="B13782" i="4"/>
  <c r="B13741" i="4"/>
  <c r="B13694" i="4"/>
  <c r="B13637" i="4"/>
  <c r="B13596" i="4"/>
  <c r="B13549" i="4"/>
  <c r="B13492" i="4"/>
  <c r="B13451" i="4"/>
  <c r="B13404" i="4"/>
  <c r="B13347" i="4"/>
  <c r="B13306" i="4"/>
  <c r="B13259" i="4"/>
  <c r="B13202" i="4"/>
  <c r="B13161" i="4"/>
  <c r="B13114" i="4"/>
  <c r="B13057" i="4"/>
  <c r="B13016" i="4"/>
  <c r="B12969" i="4"/>
  <c r="B12912" i="4"/>
  <c r="B12871" i="4"/>
  <c r="B12824" i="4"/>
  <c r="B12767" i="4"/>
  <c r="B12726" i="4"/>
  <c r="B12679" i="4"/>
  <c r="B12622" i="4"/>
  <c r="B12581" i="4"/>
  <c r="B12534" i="4"/>
  <c r="B12477" i="4"/>
  <c r="B12436" i="4"/>
  <c r="B12389" i="4"/>
  <c r="B12332" i="4"/>
  <c r="B12291" i="4"/>
  <c r="B12244" i="4"/>
  <c r="B12187" i="4"/>
  <c r="B12146" i="4"/>
  <c r="B12099" i="4"/>
  <c r="B12042" i="4"/>
  <c r="B12001" i="4"/>
  <c r="B11954" i="4"/>
  <c r="B11897" i="4"/>
  <c r="B11856" i="4"/>
  <c r="B11809" i="4"/>
  <c r="B11752" i="4"/>
  <c r="B11711" i="4"/>
  <c r="B11664" i="4"/>
  <c r="B11607" i="4"/>
  <c r="B11566" i="4"/>
  <c r="B11519" i="4"/>
  <c r="B11462" i="4"/>
  <c r="B11421" i="4"/>
  <c r="B11374" i="4"/>
  <c r="B11317" i="4"/>
  <c r="B11276" i="4"/>
  <c r="B11229" i="4"/>
  <c r="B11172" i="4"/>
  <c r="B11131" i="4"/>
  <c r="B11084" i="4"/>
  <c r="B11027" i="4"/>
  <c r="B10986" i="4"/>
  <c r="B10939" i="4"/>
  <c r="B10882" i="4"/>
  <c r="B10841" i="4"/>
  <c r="B10794" i="4"/>
  <c r="B10737" i="4"/>
  <c r="B10696" i="4"/>
  <c r="B10649" i="4"/>
  <c r="B10592" i="4"/>
  <c r="B10551" i="4"/>
  <c r="B10504" i="4"/>
  <c r="B10447" i="4"/>
  <c r="B10406" i="4"/>
  <c r="B10359" i="4"/>
  <c r="B10302" i="4"/>
  <c r="B10261" i="4"/>
  <c r="B10214" i="4"/>
  <c r="B10157" i="4"/>
  <c r="B10116" i="4"/>
  <c r="B10069" i="4"/>
  <c r="B10012" i="4"/>
  <c r="B9971" i="4"/>
  <c r="B9924" i="4"/>
  <c r="B9867" i="4"/>
  <c r="B9826" i="4"/>
  <c r="B9779" i="4"/>
  <c r="B9722" i="4"/>
  <c r="B9681" i="4"/>
  <c r="B9634" i="4"/>
  <c r="B9577" i="4"/>
  <c r="B9536" i="4"/>
  <c r="B9489" i="4"/>
  <c r="B9432" i="4"/>
  <c r="B9391" i="4"/>
  <c r="B9344" i="4"/>
  <c r="B9287" i="4"/>
  <c r="B9246" i="4"/>
  <c r="B9199" i="4"/>
  <c r="B9142" i="4"/>
  <c r="B9101" i="4"/>
  <c r="B9054" i="4"/>
  <c r="B8997" i="4"/>
  <c r="B8956" i="4"/>
  <c r="B8909" i="4"/>
  <c r="B8852" i="4"/>
  <c r="B8811" i="4"/>
  <c r="B8764" i="4"/>
  <c r="B8707" i="4"/>
  <c r="B8666" i="4"/>
  <c r="B8619" i="4"/>
  <c r="B8562" i="4"/>
  <c r="B8521" i="4"/>
  <c r="B8474" i="4"/>
  <c r="B8417" i="4"/>
  <c r="B8376" i="4"/>
  <c r="B8329" i="4"/>
  <c r="B8272" i="4"/>
  <c r="B8231" i="4"/>
  <c r="B8184" i="4"/>
  <c r="B8127" i="4"/>
  <c r="B8086" i="4"/>
  <c r="B8039" i="4"/>
  <c r="B7982" i="4"/>
  <c r="B7941" i="4"/>
  <c r="B7894" i="4"/>
  <c r="B7837" i="4"/>
  <c r="B7796" i="4"/>
  <c r="B7749" i="4"/>
  <c r="B7692" i="4"/>
  <c r="B7651" i="4"/>
  <c r="B7604" i="4"/>
  <c r="B7547" i="4"/>
  <c r="B7506" i="4"/>
  <c r="B7459" i="4"/>
  <c r="B7402" i="4"/>
  <c r="B7361" i="4"/>
  <c r="B7314" i="4"/>
  <c r="B7257" i="4"/>
  <c r="B7216" i="4"/>
  <c r="B7169" i="4"/>
  <c r="B7112" i="4"/>
  <c r="B7071" i="4"/>
  <c r="B7024" i="4"/>
  <c r="B6967" i="4"/>
  <c r="B6926" i="4"/>
  <c r="B6879" i="4"/>
  <c r="B6822" i="4"/>
  <c r="B6781" i="4"/>
  <c r="B6734" i="4"/>
  <c r="B6677" i="4"/>
  <c r="B6636" i="4"/>
  <c r="B6589" i="4"/>
  <c r="B6532" i="4"/>
  <c r="B6491" i="4"/>
  <c r="B6444" i="4"/>
  <c r="B6387" i="4"/>
  <c r="B6346" i="4"/>
  <c r="B6299" i="4"/>
  <c r="B6242" i="4"/>
  <c r="B6201" i="4"/>
  <c r="B6154" i="4"/>
  <c r="B6097" i="4"/>
  <c r="B6056" i="4"/>
  <c r="B6009" i="4"/>
  <c r="B5952" i="4"/>
  <c r="B5911" i="4"/>
  <c r="B5864" i="4"/>
  <c r="B5807" i="4"/>
  <c r="B5766" i="4"/>
  <c r="B5719" i="4"/>
  <c r="B5662" i="4"/>
  <c r="B5621" i="4"/>
  <c r="B5574" i="4"/>
  <c r="B5517" i="4"/>
  <c r="B5476" i="4"/>
  <c r="B5429" i="4"/>
  <c r="B5372" i="4"/>
  <c r="B5331" i="4"/>
  <c r="B5284" i="4"/>
  <c r="B5227" i="4"/>
  <c r="B5186" i="4"/>
  <c r="B5139" i="4"/>
  <c r="B5082" i="4"/>
  <c r="B5041" i="4"/>
  <c r="B4994" i="4"/>
  <c r="B4937" i="4"/>
  <c r="B4896" i="4"/>
  <c r="B4849" i="4"/>
  <c r="B4792" i="4"/>
  <c r="B4751" i="4"/>
  <c r="B4704" i="4"/>
  <c r="B4647" i="4"/>
  <c r="B4606" i="4"/>
  <c r="B4559" i="4"/>
  <c r="B4502" i="4"/>
  <c r="B4461" i="4"/>
  <c r="B4414" i="4"/>
  <c r="B4357" i="4"/>
  <c r="B4316" i="4"/>
  <c r="B4269" i="4"/>
  <c r="B4212" i="4"/>
  <c r="B4171" i="4"/>
  <c r="B4124" i="4"/>
  <c r="B4067" i="4"/>
  <c r="B4026" i="4"/>
  <c r="B3979" i="4"/>
  <c r="B3922" i="4"/>
  <c r="B3881" i="4"/>
  <c r="B3834" i="4"/>
  <c r="B3777" i="4"/>
  <c r="B3736" i="4"/>
  <c r="B3689" i="4"/>
  <c r="B3632" i="4"/>
  <c r="B3591" i="4"/>
  <c r="B3544" i="4"/>
  <c r="B3487" i="4"/>
  <c r="B3446" i="4"/>
  <c r="B3399" i="4"/>
  <c r="B3342" i="4"/>
  <c r="B3301" i="4"/>
  <c r="B3254" i="4"/>
  <c r="B3197" i="4"/>
  <c r="B3156" i="4"/>
  <c r="B3109" i="4"/>
  <c r="B3052" i="4"/>
  <c r="B3011" i="4"/>
  <c r="B2964" i="4"/>
  <c r="B2907" i="4"/>
  <c r="B2866" i="4"/>
  <c r="B2819" i="4"/>
  <c r="B2762" i="4"/>
  <c r="B2721" i="4"/>
  <c r="B2674" i="4"/>
  <c r="B2617" i="4"/>
  <c r="B2576" i="4"/>
  <c r="B2529" i="4"/>
  <c r="B2472" i="4"/>
  <c r="B2431" i="4"/>
  <c r="B2384" i="4"/>
  <c r="B2327" i="4"/>
  <c r="B2286" i="4"/>
  <c r="B2239" i="4"/>
  <c r="B2182" i="4"/>
  <c r="B2141" i="4"/>
  <c r="B2094" i="4"/>
  <c r="B2037" i="4"/>
  <c r="B1996" i="4"/>
  <c r="B1949" i="4"/>
  <c r="B1892" i="4"/>
  <c r="B1851" i="4"/>
  <c r="B1804" i="4"/>
  <c r="B1747" i="4"/>
  <c r="B1706" i="4"/>
  <c r="B1659" i="4"/>
  <c r="B1602" i="4"/>
  <c r="B1561" i="4"/>
  <c r="B1514" i="4"/>
  <c r="B1457" i="4"/>
  <c r="B1416" i="4"/>
  <c r="B1369" i="4"/>
  <c r="B1312" i="4"/>
  <c r="B1271" i="4"/>
  <c r="B1224" i="4"/>
  <c r="B1167" i="4"/>
  <c r="B1126" i="4"/>
  <c r="B1079" i="4"/>
  <c r="B1022" i="4"/>
  <c r="B981" i="4"/>
  <c r="B934" i="4"/>
  <c r="B877" i="4"/>
  <c r="B836" i="4"/>
  <c r="B789" i="4"/>
  <c r="B732" i="4"/>
  <c r="B691" i="4"/>
  <c r="B644" i="4"/>
  <c r="B587" i="4"/>
  <c r="B546" i="4"/>
  <c r="B499" i="4"/>
  <c r="B442" i="4"/>
  <c r="B401" i="4"/>
  <c r="B354" i="4"/>
  <c r="B297" i="4"/>
  <c r="B256" i="4"/>
  <c r="B209" i="4"/>
  <c r="B152" i="4"/>
  <c r="B111" i="4"/>
  <c r="B64" i="4"/>
  <c r="B7" i="4"/>
  <c r="B8283" i="3"/>
  <c r="B8256" i="3"/>
  <c r="B8224" i="3"/>
  <c r="B8200" i="3"/>
  <c r="B8173" i="3"/>
  <c r="B8141" i="3"/>
  <c r="B8117" i="3"/>
  <c r="B8090" i="3"/>
  <c r="B8058" i="3"/>
  <c r="B8034" i="3"/>
  <c r="B8007" i="3"/>
  <c r="B7975" i="3"/>
  <c r="B7951" i="3"/>
  <c r="B7924" i="3"/>
  <c r="B7892" i="3"/>
  <c r="B7868" i="3"/>
  <c r="B7841" i="3"/>
  <c r="B7809" i="3"/>
  <c r="B7785" i="3"/>
  <c r="B7758" i="3"/>
  <c r="B7726" i="3"/>
  <c r="B7702" i="3"/>
  <c r="B7675" i="3"/>
  <c r="B7643" i="3"/>
  <c r="B7619" i="3"/>
  <c r="B7592" i="3"/>
  <c r="B7560" i="3"/>
  <c r="B7536" i="3"/>
  <c r="B7509" i="3"/>
  <c r="B7477" i="3"/>
  <c r="B7453" i="3"/>
  <c r="B7426" i="3"/>
  <c r="B7394" i="3"/>
  <c r="B7370" i="3"/>
  <c r="B7343" i="3"/>
  <c r="B7311" i="3"/>
  <c r="B7287" i="3"/>
  <c r="B7260" i="3"/>
  <c r="B7228" i="3"/>
  <c r="B7204" i="3"/>
  <c r="B7177" i="3"/>
  <c r="B7145" i="3"/>
  <c r="B7121" i="3"/>
  <c r="B7094" i="3"/>
  <c r="B7062" i="3"/>
  <c r="B7038" i="3"/>
  <c r="B7011" i="3"/>
  <c r="B6979" i="3"/>
  <c r="B6955" i="3"/>
  <c r="B6928" i="3"/>
  <c r="B6896" i="3"/>
  <c r="B6872" i="3"/>
  <c r="B6845" i="3"/>
  <c r="B6813" i="3"/>
  <c r="B6789" i="3"/>
  <c r="B6762" i="3"/>
  <c r="B6730" i="3"/>
  <c r="B6706" i="3"/>
  <c r="B6679" i="3"/>
  <c r="B6647" i="3"/>
  <c r="B6623" i="3"/>
  <c r="B6596" i="3"/>
  <c r="B6564" i="3"/>
  <c r="B6540" i="3"/>
  <c r="B6513" i="3"/>
  <c r="B6481" i="3"/>
  <c r="B6457" i="3"/>
  <c r="B6430" i="3"/>
  <c r="B6398" i="3"/>
  <c r="B6374" i="3"/>
  <c r="B6347" i="3"/>
  <c r="B6315" i="3"/>
  <c r="B6291" i="3"/>
  <c r="B6264" i="3"/>
  <c r="B6232" i="3"/>
  <c r="B6208" i="3"/>
  <c r="B6181" i="3"/>
  <c r="B6149" i="3"/>
  <c r="B6125" i="3"/>
  <c r="B6098" i="3"/>
  <c r="B6066" i="3"/>
  <c r="B6042" i="3"/>
  <c r="B6015" i="3"/>
  <c r="B5983" i="3"/>
  <c r="B5959" i="3"/>
  <c r="B5932" i="3"/>
  <c r="B5900" i="3"/>
  <c r="B5876" i="3"/>
  <c r="B5849" i="3"/>
  <c r="B5817" i="3"/>
  <c r="B5793" i="3"/>
  <c r="B5766" i="3"/>
  <c r="B5734" i="3"/>
  <c r="B5710" i="3"/>
  <c r="B5683" i="3"/>
  <c r="B5651" i="3"/>
  <c r="B5627" i="3"/>
  <c r="B5600" i="3"/>
  <c r="B5568" i="3"/>
  <c r="B5544" i="3"/>
  <c r="B5517" i="3"/>
  <c r="B5485" i="3"/>
  <c r="B5461" i="3"/>
  <c r="B5434" i="3"/>
  <c r="B5402" i="3"/>
  <c r="B5378" i="3"/>
  <c r="B5351" i="3"/>
  <c r="B5319" i="3"/>
  <c r="B5295" i="3"/>
  <c r="B5268" i="3"/>
  <c r="B5236" i="3"/>
  <c r="B5212" i="3"/>
  <c r="B5185" i="3"/>
  <c r="B5153" i="3"/>
  <c r="B5129" i="3"/>
  <c r="B5102" i="3"/>
  <c r="B5070" i="3"/>
  <c r="B5046" i="3"/>
  <c r="B5019" i="3"/>
  <c r="B4987" i="3"/>
  <c r="B4963" i="3"/>
  <c r="B4936" i="3"/>
  <c r="B4904" i="3"/>
  <c r="B4880" i="3"/>
  <c r="B4853" i="3"/>
  <c r="B4821" i="3"/>
  <c r="B4797" i="3"/>
  <c r="B4770" i="3"/>
  <c r="B4738" i="3"/>
  <c r="B4714" i="3"/>
  <c r="B4687" i="3"/>
  <c r="B4655" i="3"/>
  <c r="B4631" i="3"/>
  <c r="B4604" i="3"/>
  <c r="B4572" i="3"/>
  <c r="B4548" i="3"/>
  <c r="B4521" i="3"/>
  <c r="B4489" i="3"/>
  <c r="B4465" i="3"/>
  <c r="B4438" i="3"/>
  <c r="B4406" i="3"/>
  <c r="B4382" i="3"/>
  <c r="B4355" i="3"/>
  <c r="B4323" i="3"/>
  <c r="B4299" i="3"/>
  <c r="B4272" i="3"/>
  <c r="B4240" i="3"/>
  <c r="B4216" i="3"/>
  <c r="B4189" i="3"/>
  <c r="B4157" i="3"/>
  <c r="B4133" i="3"/>
  <c r="B4106" i="3"/>
  <c r="B4074" i="3"/>
  <c r="B4050" i="3"/>
  <c r="B4023" i="3"/>
  <c r="B3991" i="3"/>
  <c r="B3967" i="3"/>
  <c r="B3940" i="3"/>
  <c r="B3908" i="3"/>
  <c r="B3884" i="3"/>
  <c r="B3857" i="3"/>
  <c r="B3825" i="3"/>
  <c r="B3801" i="3"/>
  <c r="B3774" i="3"/>
  <c r="B3742" i="3"/>
  <c r="B3718" i="3"/>
  <c r="B3691" i="3"/>
  <c r="B3659" i="3"/>
  <c r="B3635" i="3"/>
  <c r="B3608" i="3"/>
  <c r="B3576" i="3"/>
  <c r="B3552" i="3"/>
  <c r="B3525" i="3"/>
  <c r="B3493" i="3"/>
  <c r="B3469" i="3"/>
  <c r="B3442" i="3"/>
  <c r="B3410" i="3"/>
  <c r="B3386" i="3"/>
  <c r="B3359" i="3"/>
  <c r="B3327" i="3"/>
  <c r="B3303" i="3"/>
  <c r="B3276" i="3"/>
  <c r="B3244" i="3"/>
  <c r="B3220" i="3"/>
  <c r="B3193" i="3"/>
  <c r="B3161" i="3"/>
  <c r="B3137" i="3"/>
  <c r="B3110" i="3"/>
  <c r="B3078" i="3"/>
  <c r="B3054" i="3"/>
  <c r="B3027" i="3"/>
  <c r="B2995" i="3"/>
  <c r="B2971" i="3"/>
  <c r="B2944" i="3"/>
  <c r="B2912" i="3"/>
  <c r="B2888" i="3"/>
  <c r="B2861" i="3"/>
  <c r="B2829" i="3"/>
  <c r="B2805" i="3"/>
  <c r="B2778" i="3"/>
  <c r="B2746" i="3"/>
  <c r="B2722" i="3"/>
  <c r="B2695" i="3"/>
  <c r="B2663" i="3"/>
  <c r="B2639" i="3"/>
  <c r="B2612" i="3"/>
  <c r="B2580" i="3"/>
  <c r="B2556" i="3"/>
  <c r="B2529" i="3"/>
  <c r="B2497" i="3"/>
  <c r="B2473" i="3"/>
  <c r="B2446" i="3"/>
  <c r="B2414" i="3"/>
  <c r="B2390" i="3"/>
  <c r="B2363" i="3"/>
  <c r="B2331" i="3"/>
  <c r="B2307" i="3"/>
  <c r="B2280" i="3"/>
  <c r="B2248" i="3"/>
  <c r="B2224" i="3"/>
  <c r="B2197" i="3"/>
  <c r="B2165" i="3"/>
  <c r="B2141" i="3"/>
  <c r="B2114" i="3"/>
  <c r="B2082" i="3"/>
  <c r="B2058" i="3"/>
  <c r="B2031" i="3"/>
  <c r="B1999" i="3"/>
  <c r="B1975" i="3"/>
  <c r="B1948" i="3"/>
  <c r="B1916" i="3"/>
  <c r="B1892" i="3"/>
  <c r="B1865" i="3"/>
  <c r="B1833" i="3"/>
  <c r="B1809" i="3"/>
  <c r="B1782" i="3"/>
  <c r="B1750" i="3"/>
  <c r="B1726" i="3"/>
  <c r="B1699" i="3"/>
  <c r="B1667" i="3"/>
  <c r="B1643" i="3"/>
  <c r="B1616" i="3"/>
  <c r="B1584" i="3"/>
  <c r="B1560" i="3"/>
  <c r="B1533" i="3"/>
  <c r="B1501" i="3"/>
  <c r="B1477" i="3"/>
  <c r="B1450" i="3"/>
  <c r="B1418" i="3"/>
  <c r="B1394" i="3"/>
  <c r="B1367" i="3"/>
  <c r="B1335" i="3"/>
  <c r="B1311" i="3"/>
  <c r="B1284" i="3"/>
  <c r="B1252" i="3"/>
  <c r="B1228" i="3"/>
  <c r="B1201" i="3"/>
  <c r="B1169" i="3"/>
  <c r="B1145" i="3"/>
  <c r="B1118" i="3"/>
  <c r="B1086" i="3"/>
  <c r="B1062" i="3"/>
  <c r="B1035" i="3"/>
  <c r="B1003" i="3"/>
  <c r="B979" i="3"/>
  <c r="B952" i="3"/>
  <c r="B920" i="3"/>
  <c r="B896" i="3"/>
  <c r="B869" i="3"/>
  <c r="B837" i="3"/>
  <c r="B813" i="3"/>
  <c r="B786" i="3"/>
  <c r="B754" i="3"/>
  <c r="B730" i="3"/>
  <c r="B703" i="3"/>
  <c r="B671" i="3"/>
  <c r="B647" i="3"/>
  <c r="B620" i="3"/>
  <c r="B588" i="3"/>
  <c r="B564" i="3"/>
  <c r="B537" i="3"/>
  <c r="B505" i="3"/>
  <c r="B481" i="3"/>
  <c r="B454" i="3"/>
  <c r="B422" i="3"/>
  <c r="B398" i="3"/>
  <c r="B371" i="3"/>
  <c r="B339" i="3"/>
  <c r="B315" i="3"/>
  <c r="B288" i="3"/>
  <c r="B256" i="3"/>
  <c r="B232" i="3"/>
  <c r="B205" i="3"/>
  <c r="B173" i="3"/>
  <c r="B149" i="3"/>
  <c r="B122" i="3"/>
  <c r="B90" i="3"/>
  <c r="B66" i="3"/>
  <c r="B39" i="3"/>
  <c r="B7" i="3"/>
  <c r="B8283" i="2"/>
  <c r="B8256" i="2"/>
  <c r="B8224" i="2"/>
  <c r="B8200" i="2"/>
  <c r="B8173" i="2"/>
  <c r="B8141" i="2"/>
  <c r="B8117" i="2"/>
  <c r="B8090" i="2"/>
  <c r="B8058" i="2"/>
  <c r="B8034" i="2"/>
  <c r="B8007" i="2"/>
  <c r="B7975" i="2"/>
  <c r="B7951" i="2"/>
  <c r="B7924" i="2"/>
  <c r="B7892" i="2"/>
  <c r="B7868" i="2"/>
  <c r="B7841" i="2"/>
  <c r="B7809" i="2"/>
  <c r="B7785" i="2"/>
  <c r="B7758" i="2"/>
  <c r="B7726" i="2"/>
  <c r="B7702" i="2"/>
  <c r="B7675" i="2"/>
  <c r="B7643" i="2"/>
  <c r="B7619" i="2"/>
  <c r="B7592" i="2"/>
  <c r="B7560" i="2"/>
  <c r="B7536" i="2"/>
  <c r="B7509" i="2"/>
  <c r="B7477" i="2"/>
  <c r="B7453" i="2"/>
  <c r="B7426" i="2"/>
  <c r="B7394" i="2"/>
  <c r="B7370" i="2"/>
  <c r="B7343" i="2"/>
  <c r="B7311" i="2"/>
  <c r="B7287" i="2"/>
  <c r="B7260" i="2"/>
  <c r="B7228" i="2"/>
  <c r="B7204" i="2"/>
  <c r="B7177" i="2"/>
  <c r="B7145" i="2"/>
  <c r="B7121" i="2"/>
  <c r="B7094" i="2"/>
  <c r="B7062" i="2"/>
  <c r="B7038" i="2"/>
  <c r="B7011" i="2"/>
  <c r="B6979" i="2"/>
  <c r="B6955" i="2"/>
  <c r="B6928" i="2"/>
  <c r="B6896" i="2"/>
  <c r="B6872" i="2"/>
  <c r="B6845" i="2"/>
  <c r="B6813" i="2"/>
  <c r="B6789" i="2"/>
  <c r="B6762" i="2"/>
  <c r="B6730" i="2"/>
  <c r="B6706" i="2"/>
  <c r="B6679" i="2"/>
  <c r="B6647" i="2"/>
  <c r="B6623" i="2"/>
  <c r="B6596" i="2"/>
  <c r="B6564" i="2"/>
  <c r="B6540" i="2"/>
  <c r="B6513" i="2"/>
  <c r="B6481" i="2"/>
  <c r="B6457" i="2"/>
  <c r="B6430" i="2"/>
  <c r="B6398" i="2"/>
  <c r="B6374" i="2"/>
  <c r="B6347" i="2"/>
  <c r="B6315" i="2"/>
  <c r="B6291" i="2"/>
  <c r="B6264" i="2"/>
  <c r="B6232" i="2"/>
  <c r="B6208" i="2"/>
  <c r="B6181" i="2"/>
  <c r="B6149" i="2"/>
  <c r="B6125" i="2"/>
  <c r="B6098" i="2"/>
  <c r="B6066" i="2"/>
  <c r="B6042" i="2"/>
  <c r="B6015" i="2"/>
  <c r="B5983" i="2"/>
  <c r="B5959" i="2"/>
  <c r="B5932" i="2"/>
  <c r="B5900" i="2"/>
  <c r="B5876" i="2"/>
  <c r="B5849" i="2"/>
  <c r="B5817" i="2"/>
  <c r="B5793" i="2"/>
  <c r="B5766" i="2"/>
  <c r="B5734" i="2"/>
  <c r="B5710" i="2"/>
  <c r="B5683" i="2"/>
  <c r="B5651" i="2"/>
  <c r="B5627" i="2"/>
  <c r="B5600" i="2"/>
  <c r="B5568" i="2"/>
  <c r="B5544" i="2"/>
  <c r="B5517" i="2"/>
  <c r="B5485" i="2"/>
  <c r="B5461" i="2"/>
  <c r="B5434" i="2"/>
  <c r="B5402" i="2"/>
  <c r="B5378" i="2"/>
  <c r="B5351" i="2"/>
  <c r="B5319" i="2"/>
  <c r="B5295" i="2"/>
  <c r="B5268" i="2"/>
  <c r="B5236" i="2"/>
  <c r="B5212" i="2"/>
  <c r="B5185" i="2"/>
  <c r="B5153" i="2"/>
  <c r="B5129" i="2"/>
  <c r="B5102" i="2"/>
  <c r="B5070" i="2"/>
  <c r="B5046" i="2"/>
  <c r="B5019" i="2"/>
  <c r="B4987" i="2"/>
  <c r="B4963" i="2"/>
  <c r="B4936" i="2"/>
  <c r="B4904" i="2"/>
  <c r="B4880" i="2"/>
  <c r="B4853" i="2"/>
  <c r="B4821" i="2"/>
  <c r="B4797" i="2"/>
  <c r="B4770" i="2"/>
  <c r="B4738" i="2"/>
  <c r="B4714" i="2"/>
  <c r="B4687" i="2"/>
  <c r="B4655" i="2"/>
  <c r="B4631" i="2"/>
  <c r="B4604" i="2"/>
  <c r="B4572" i="2"/>
  <c r="B4548" i="2"/>
  <c r="B4521" i="2"/>
  <c r="B4489" i="2"/>
  <c r="B4465" i="2"/>
  <c r="B4438" i="2"/>
  <c r="B4406" i="2"/>
  <c r="B4382" i="2"/>
  <c r="B4355" i="2"/>
  <c r="B4323" i="2"/>
  <c r="B4299" i="2"/>
  <c r="B4272" i="2"/>
  <c r="B4240" i="2"/>
  <c r="B4216" i="2"/>
  <c r="B4189" i="2"/>
  <c r="B4157" i="2"/>
  <c r="B4133" i="2"/>
  <c r="B4106" i="2"/>
  <c r="B4074" i="2"/>
  <c r="B4050" i="2"/>
  <c r="B4023" i="2"/>
  <c r="B3991" i="2"/>
  <c r="B3967" i="2"/>
  <c r="B3940" i="2"/>
  <c r="B3908" i="2"/>
  <c r="B3884" i="2"/>
  <c r="B3857" i="2"/>
  <c r="B3825" i="2"/>
  <c r="B3801" i="2"/>
  <c r="B3774" i="2"/>
  <c r="B3742" i="2"/>
  <c r="B3718" i="2"/>
  <c r="B3691" i="2"/>
  <c r="B3659" i="2"/>
  <c r="B3635" i="2"/>
  <c r="B3608" i="2"/>
  <c r="B3576" i="2"/>
  <c r="B3552" i="2"/>
  <c r="B3525" i="2"/>
  <c r="B3493" i="2"/>
  <c r="B3469" i="2"/>
  <c r="B3442" i="2"/>
  <c r="B3410" i="2"/>
  <c r="B3386" i="2"/>
  <c r="B3359" i="2"/>
  <c r="B3327" i="2"/>
  <c r="B3303" i="2"/>
  <c r="B3276" i="2"/>
  <c r="B3244" i="2"/>
  <c r="B3220" i="2"/>
  <c r="B3193" i="2"/>
  <c r="B3161" i="2"/>
  <c r="B3137" i="2"/>
  <c r="B3110" i="2"/>
  <c r="B3078" i="2"/>
  <c r="B3054" i="2"/>
  <c r="B3027" i="2"/>
  <c r="B2995" i="2"/>
  <c r="B2971" i="2"/>
  <c r="B2944" i="2"/>
  <c r="B2912" i="2"/>
  <c r="B2888" i="2"/>
  <c r="B2861" i="2"/>
  <c r="B2829" i="2"/>
  <c r="B2805" i="2"/>
  <c r="B2778" i="2"/>
  <c r="B2746" i="2"/>
  <c r="B2722" i="2"/>
  <c r="B2695" i="2"/>
  <c r="B2663" i="2"/>
  <c r="B2639" i="2"/>
  <c r="B2612" i="2"/>
  <c r="B2580" i="2"/>
  <c r="B2556" i="2"/>
  <c r="B2529" i="2"/>
  <c r="B2497" i="2"/>
  <c r="B2473" i="2"/>
  <c r="B2446" i="2"/>
  <c r="B2414" i="2"/>
  <c r="B2390" i="2"/>
  <c r="B2363" i="2"/>
  <c r="B2331" i="2"/>
  <c r="B2307" i="2"/>
  <c r="B2280" i="2"/>
  <c r="B2248" i="2"/>
  <c r="B2224" i="2"/>
  <c r="B2197" i="2"/>
  <c r="B2165" i="2"/>
  <c r="B2141" i="2"/>
  <c r="B2114" i="2"/>
  <c r="B2082" i="2"/>
  <c r="B2058" i="2"/>
  <c r="B2031" i="2"/>
  <c r="B1999" i="2"/>
  <c r="B1975" i="2"/>
  <c r="B1948" i="2"/>
  <c r="B1916" i="2"/>
  <c r="B1892" i="2"/>
  <c r="B1865" i="2"/>
  <c r="B1833" i="2"/>
  <c r="B1809" i="2"/>
  <c r="B1782" i="2"/>
  <c r="B1750" i="2"/>
  <c r="B1726" i="2"/>
  <c r="B1699" i="2"/>
  <c r="B1667" i="2"/>
  <c r="B1643" i="2"/>
  <c r="B1616" i="2"/>
  <c r="B1584" i="2"/>
  <c r="B1560" i="2"/>
  <c r="B1533" i="2"/>
  <c r="B1501" i="2"/>
  <c r="B1477" i="2"/>
  <c r="B1450" i="2"/>
  <c r="B1418" i="2"/>
  <c r="B1394" i="2"/>
  <c r="B1367" i="2"/>
  <c r="B1335" i="2"/>
  <c r="B1311" i="2"/>
  <c r="B1284" i="2"/>
  <c r="B1252" i="2"/>
  <c r="B1228" i="2"/>
  <c r="B1201" i="2"/>
  <c r="B1169" i="2"/>
  <c r="B1145" i="2"/>
  <c r="B1118" i="2"/>
  <c r="B1086" i="2"/>
  <c r="B1062" i="2"/>
  <c r="B1035" i="2"/>
  <c r="B1003" i="2"/>
  <c r="B979" i="2"/>
  <c r="B952" i="2"/>
  <c r="B920" i="2"/>
  <c r="B896" i="2"/>
  <c r="B869" i="2"/>
  <c r="B837" i="2"/>
  <c r="B813" i="2"/>
  <c r="B786" i="2"/>
  <c r="B754" i="2"/>
  <c r="B730" i="2"/>
  <c r="B703" i="2"/>
  <c r="B671" i="2"/>
  <c r="B647" i="2"/>
  <c r="B620" i="2"/>
  <c r="B588" i="2"/>
  <c r="B564" i="2"/>
  <c r="B537" i="2"/>
  <c r="B505" i="2"/>
  <c r="B481" i="2"/>
  <c r="B454" i="2"/>
  <c r="B422" i="2"/>
  <c r="B398" i="2"/>
  <c r="B371" i="2"/>
  <c r="B339" i="2"/>
  <c r="B315" i="2"/>
  <c r="B288" i="2"/>
  <c r="B256" i="2"/>
  <c r="B232" i="2"/>
  <c r="B205" i="2"/>
  <c r="B173" i="2"/>
  <c r="B149" i="2"/>
  <c r="B122" i="2"/>
  <c r="B90" i="2"/>
  <c r="B66" i="2"/>
  <c r="B39" i="2"/>
  <c r="B7" i="2"/>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9" i="1"/>
  <c r="J19" i="1"/>
  <c r="I19" i="1"/>
  <c r="K18" i="1"/>
  <c r="J18" i="1"/>
  <c r="I18" i="1"/>
  <c r="K17" i="1"/>
  <c r="J17" i="1"/>
  <c r="I17" i="1"/>
  <c r="K16" i="1"/>
  <c r="J16" i="1"/>
  <c r="I16" i="1"/>
  <c r="K15" i="1"/>
  <c r="J15" i="1"/>
  <c r="I15" i="1"/>
  <c r="K14" i="1"/>
  <c r="J14" i="1"/>
  <c r="I14" i="1"/>
  <c r="K13" i="1"/>
  <c r="J13" i="1"/>
  <c r="I13" i="1"/>
  <c r="K12" i="1"/>
  <c r="J12" i="1"/>
  <c r="I12" i="1"/>
  <c r="K11" i="1"/>
  <c r="J11" i="1"/>
  <c r="I11" i="1"/>
  <c r="K10" i="1"/>
  <c r="J10" i="1"/>
  <c r="I10" i="1"/>
  <c r="K9" i="1"/>
  <c r="J9" i="1"/>
  <c r="I9" i="1"/>
  <c r="K8" i="1"/>
  <c r="J8" i="1"/>
  <c r="I8" i="1"/>
  <c r="K7" i="1"/>
  <c r="J7" i="1"/>
  <c r="I7" i="1"/>
</calcChain>
</file>

<file path=xl/sharedStrings.xml><?xml version="1.0" encoding="utf-8"?>
<sst xmlns="http://schemas.openxmlformats.org/spreadsheetml/2006/main" count="31312" uniqueCount="534">
  <si>
    <t>通貨21年2月_クロス</t>
  </si>
  <si>
    <t>No</t>
  </si>
  <si>
    <t>表頭</t>
  </si>
  <si>
    <t>アイテム名</t>
  </si>
  <si>
    <t>タイトル</t>
  </si>
  <si>
    <t>型</t>
  </si>
  <si>
    <t>表側</t>
  </si>
  <si>
    <t>N</t>
  </si>
  <si>
    <t>%</t>
  </si>
  <si>
    <t>N%</t>
  </si>
  <si>
    <t>アイテム条件</t>
  </si>
  <si>
    <t>出力条件</t>
  </si>
  <si>
    <t>表肩</t>
  </si>
  <si>
    <t>表頭:[Q1_1]問１　イ）新たに発行される銀行券をご存知でしょうか(SA)</t>
  </si>
  <si>
    <t>全体</t>
  </si>
  <si>
    <t>知っていた</t>
  </si>
  <si>
    <t>知らなかった</t>
  </si>
  <si>
    <t>無回答</t>
  </si>
  <si>
    <t>地域</t>
  </si>
  <si>
    <t>北海道</t>
  </si>
  <si>
    <t>東北</t>
  </si>
  <si>
    <t>関東</t>
  </si>
  <si>
    <t>北陸</t>
  </si>
  <si>
    <t>東海</t>
  </si>
  <si>
    <t>近畿</t>
  </si>
  <si>
    <t>中国</t>
  </si>
  <si>
    <t>四国</t>
  </si>
  <si>
    <t>福岡</t>
  </si>
  <si>
    <t>九州</t>
  </si>
  <si>
    <t>沖縄</t>
  </si>
  <si>
    <t>都市規模</t>
  </si>
  <si>
    <t>21大都市</t>
  </si>
  <si>
    <t>15万以上都市</t>
  </si>
  <si>
    <t>15万未満都市</t>
  </si>
  <si>
    <t>郡部</t>
  </si>
  <si>
    <t>性別</t>
  </si>
  <si>
    <t>男性</t>
  </si>
  <si>
    <t>女性</t>
  </si>
  <si>
    <t>年齢</t>
  </si>
  <si>
    <t>１５～１９才</t>
  </si>
  <si>
    <t>２０～２９才</t>
  </si>
  <si>
    <t>３０～３９才</t>
  </si>
  <si>
    <t>４０～４９才</t>
  </si>
  <si>
    <t>５０～５９才</t>
  </si>
  <si>
    <t>６０～６９才</t>
  </si>
  <si>
    <t>７０～７９才</t>
  </si>
  <si>
    <t>Q1_1</t>
  </si>
  <si>
    <t>問１　イ）新たに発行される銀行券をご存知でしょうか</t>
  </si>
  <si>
    <t>SA</t>
  </si>
  <si>
    <t>List4</t>
  </si>
  <si>
    <t>連結用表側1</t>
  </si>
  <si>
    <t xml:space="preserve"> </t>
  </si>
  <si>
    <t>職業</t>
  </si>
  <si>
    <t>自営・自由業－農林漁業</t>
  </si>
  <si>
    <t>自営・自由業－自営商工業</t>
  </si>
  <si>
    <t>自営・自由業－自由業</t>
  </si>
  <si>
    <t>フルタイム－管理職</t>
  </si>
  <si>
    <t>フルタイム－事務・技術職</t>
  </si>
  <si>
    <t>フルタイム－労務・技能職</t>
  </si>
  <si>
    <t>パート・アルバイト</t>
  </si>
  <si>
    <t>主婦・主夫専業</t>
  </si>
  <si>
    <t>学　生</t>
  </si>
  <si>
    <t>無　職</t>
  </si>
  <si>
    <t>世帯年収</t>
  </si>
  <si>
    <t>～３００万円未満</t>
  </si>
  <si>
    <t>～４００万円未満</t>
  </si>
  <si>
    <t>～５００万円未満</t>
  </si>
  <si>
    <t>～６００万円未満</t>
  </si>
  <si>
    <t>～７００万円未満</t>
  </si>
  <si>
    <t>～８００万円未満</t>
  </si>
  <si>
    <t>～１,０００万円未満</t>
  </si>
  <si>
    <t>～１２００万円未満</t>
  </si>
  <si>
    <t>１２００万円以上</t>
  </si>
  <si>
    <t>List5</t>
  </si>
  <si>
    <t>連結用表側2</t>
  </si>
  <si>
    <t>表側:[SEXAGE]性年代(MA)</t>
  </si>
  <si>
    <t>男性小計</t>
  </si>
  <si>
    <t>女性小計</t>
  </si>
  <si>
    <t>SEXAGE</t>
  </si>
  <si>
    <t>性年代</t>
  </si>
  <si>
    <t>MA</t>
  </si>
  <si>
    <t>表頭:[Q1_2]問１　ロ）新しい銀行券の発行に関する情報は、どのようにお知りになりましたか(MA)</t>
  </si>
  <si>
    <t xml:space="preserve">    アイテム条件:Q1_1(1)</t>
  </si>
  <si>
    <t>財務省・日本銀行等のホームページ</t>
  </si>
  <si>
    <t>FacebookやTwitterなどのSNS</t>
  </si>
  <si>
    <t>新聞記事やテレビによるニュース報道</t>
  </si>
  <si>
    <t>その他</t>
  </si>
  <si>
    <t>Q1_2</t>
  </si>
  <si>
    <t>問１　ロ）新しい銀行券の発行に関する情報は、どのようにお知りになりましたか</t>
  </si>
  <si>
    <t>Q1_1(1)</t>
  </si>
  <si>
    <t>表頭:[Q2_1]問２　イ）新たに発行される五百円貨幣をご存知でしょうか(SA)</t>
  </si>
  <si>
    <t>Q2_1</t>
  </si>
  <si>
    <t>問２　イ）新たに発行される五百円貨幣をご存知でしょうか</t>
  </si>
  <si>
    <t>表頭:[Q2_2]問２　ロ）新しい五百円貨幣の発行に関する情報は、どのようにお知りになりましたか(MA)</t>
  </si>
  <si>
    <t xml:space="preserve">    アイテム条件:Q2_1(1)</t>
  </si>
  <si>
    <t>Q2_2</t>
  </si>
  <si>
    <t>問２　ロ）新しい五百円貨幣の発行に関する情報は、どのようにお知りになりましたか</t>
  </si>
  <si>
    <t>Q2_1(1)</t>
  </si>
  <si>
    <t>表頭:[Q3_1]問３　イ）貨幣の種類（五百円、百円、五十円、十円、五円、一円貨幣）について、どのように感じていますか(MA)</t>
  </si>
  <si>
    <t>現状の種類ままでよい</t>
  </si>
  <si>
    <t>金額が五百円より大きい額面の貨幣が必要</t>
  </si>
  <si>
    <t>Q3_1</t>
  </si>
  <si>
    <t>問３　イ）貨幣の種類（五百円、百円、五十円、十円、五円、一円貨幣）について、どのように感じていますか</t>
  </si>
  <si>
    <t>表頭:[Q3_2]問３　ロ）銀行券の種類（一万円、五千円、二千円、千円銀行券）について、どのように感じていますか(MA)</t>
  </si>
  <si>
    <t>現状のままでよい</t>
  </si>
  <si>
    <t>金額が一万円より大きい銀行券が必要</t>
  </si>
  <si>
    <t>Q3_2</t>
  </si>
  <si>
    <t>問３　ロ）銀行券の種類（一万円、五千円、二千円、千円銀行券）について、どのように感じていますか</t>
  </si>
  <si>
    <t>表頭:[Q4_1]問４　日々の買い物や飲食店での支払いでよく使用するものはどれですか　a） 最もよく使用する貨幣(SA)</t>
  </si>
  <si>
    <t>五百円貨幣</t>
  </si>
  <si>
    <t>百円貨幣</t>
  </si>
  <si>
    <t>五十円貨幣</t>
  </si>
  <si>
    <t>十円貨幣</t>
  </si>
  <si>
    <t>五円貨幣</t>
  </si>
  <si>
    <t>一円貨幣</t>
  </si>
  <si>
    <t>Q4_1</t>
  </si>
  <si>
    <t>問４　日々の買い物や飲食店での支払いでよく使用するものはどれですか　a） 最もよく使用する貨幣</t>
  </si>
  <si>
    <t>表頭:[Q4_2]問４　日々の買い物や飲食店での支払いでよく使用するものはどれですか　b） 二番目によく使用する貨幣(SA)</t>
  </si>
  <si>
    <t>Q4_2</t>
  </si>
  <si>
    <t>問４　日々の買い物や飲食店での支払いでよく使用するものはどれですか　b） 二番目によく使用する貨幣</t>
  </si>
  <si>
    <t>表頭:[Q4_3]問４　日々の買い物や飲食店での支払いでよく使用するものはどれですか　c） 三番目によく使用する貨幣(SA)</t>
  </si>
  <si>
    <t>Q4_3</t>
  </si>
  <si>
    <t>問４　日々の買い物や飲食店での支払いでよく使用するものはどれですか　c） 三番目によく使用する貨幣</t>
  </si>
  <si>
    <t>表頭:[Q5a]問５　自動販売機等で返却されること　ａ）一万円銀行券(SA)</t>
  </si>
  <si>
    <t>返却されてしまうことがよくある</t>
  </si>
  <si>
    <t>返却されてしまうことがたまにある</t>
  </si>
  <si>
    <t>返却されてしまうことはあまりない</t>
  </si>
  <si>
    <t>返却されたことはない</t>
  </si>
  <si>
    <t>Q5a</t>
  </si>
  <si>
    <t>問５　自動販売機等で返却されること　ａ）一万円銀行券</t>
  </si>
  <si>
    <t>表頭:[Q5b]問５　自動販売機等で返却されること　ｂ）五千円銀行券(SA)</t>
  </si>
  <si>
    <t>Q5b</t>
  </si>
  <si>
    <t>問５　自動販売機等で返却されること　ｂ）五千円銀行券</t>
  </si>
  <si>
    <t>表頭:[Q5c]問５　自動販売機等で返却されること　ｃ）二千円銀行券(SA)</t>
  </si>
  <si>
    <t>Q5c</t>
  </si>
  <si>
    <t>問５　自動販売機等で返却されること　ｃ）二千円銀行券</t>
  </si>
  <si>
    <t>表頭:[Q5d]問５　自動販売機等で返却されること　ｄ）千円銀行券(SA)</t>
  </si>
  <si>
    <t>Q5d</t>
  </si>
  <si>
    <t>問５　自動販売機等で返却されること　ｄ）千円銀行券</t>
  </si>
  <si>
    <t>表頭:[Q5e]問５　自動販売機等で返却されること　ｅ）五百円貨幣(SA)</t>
  </si>
  <si>
    <t>Q5e</t>
  </si>
  <si>
    <t>問５　自動販売機等で返却されること　ｅ）五百円貨幣</t>
  </si>
  <si>
    <t>表頭:[Q5f]問５　自動販売機等で返却されること　ｆ）百円貨幣(SA)</t>
  </si>
  <si>
    <t>Q5f</t>
  </si>
  <si>
    <t>問５　自動販売機等で返却されること　ｆ）百円貨幣</t>
  </si>
  <si>
    <t>表頭:[Q5g]問５　自動販売機等で返却されること　ｇ）五十円貨幣(SA)</t>
  </si>
  <si>
    <t>Q5g</t>
  </si>
  <si>
    <t>問５　自動販売機等で返却されること　ｇ）五十円貨幣</t>
  </si>
  <si>
    <t>表頭:[Q5h]問５　自動販売機等で返却されること　ｈ）十円貨幣(SA)</t>
  </si>
  <si>
    <t>Q5h</t>
  </si>
  <si>
    <t>問５　自動販売機等で返却されること　ｈ）十円貨幣</t>
  </si>
  <si>
    <t>表頭:[Q6_1]問６　イ）金融機関で両替や預金引き出しができなかった経験(SA)</t>
  </si>
  <si>
    <t>よくある</t>
  </si>
  <si>
    <t>たまにある</t>
  </si>
  <si>
    <t>あまりない</t>
  </si>
  <si>
    <t>ない</t>
  </si>
  <si>
    <t>Q6_1</t>
  </si>
  <si>
    <t>問６　イ）金融機関で両替や預金引き出しができなかった経験</t>
  </si>
  <si>
    <t>表頭:[Q6_2]問６　ロ）両替ができなかった銀行券や貨幣の種類(MA)</t>
  </si>
  <si>
    <t xml:space="preserve">    アイテム条件:Q6_1(1,2)</t>
  </si>
  <si>
    <t>一万円銀行券</t>
  </si>
  <si>
    <t>五千円銀行券</t>
  </si>
  <si>
    <t>二千円銀行券</t>
  </si>
  <si>
    <t>千円銀行券</t>
  </si>
  <si>
    <t>Q6_2</t>
  </si>
  <si>
    <t>問６　ロ）両替ができなかった銀行券や貨幣の種類</t>
  </si>
  <si>
    <t>Q6_1(1,2)</t>
  </si>
  <si>
    <t>表頭:[Q7_1]問７　イ）記念貨幣を購入又は引換えで入手した経験の有無(SA)</t>
  </si>
  <si>
    <t>あ　る</t>
  </si>
  <si>
    <t>な　い</t>
  </si>
  <si>
    <t>Q7_1</t>
  </si>
  <si>
    <t>問７　イ）記念貨幣を購入又は引換えで入手した経験の有無</t>
  </si>
  <si>
    <t>表頭:[Q7_2]問７　ロ）より関心がある記念貨幣(SA)</t>
  </si>
  <si>
    <t>プレミアム型記念貨幣</t>
  </si>
  <si>
    <t>引換型記念貨幣</t>
  </si>
  <si>
    <t>Q7_2</t>
  </si>
  <si>
    <t>問７　ロ）より関心がある記念貨幣</t>
  </si>
  <si>
    <t>表頭:[Q7_3]問７　ハ）過去発行された記念貨幣で最も関心のあるテーマ(SA)</t>
  </si>
  <si>
    <t>皇室の御慶事に関するもの</t>
  </si>
  <si>
    <t>国際的な競技大会に関するもの</t>
  </si>
  <si>
    <t>国際的な行事に関するもの</t>
  </si>
  <si>
    <t>国家の構造、主権に関するもの</t>
  </si>
  <si>
    <t>国家的プロジェクトに関するもの</t>
  </si>
  <si>
    <t>Q7_3</t>
  </si>
  <si>
    <t>問７　ハ）過去発行された記念貨幣で最も関心のあるテーマ</t>
  </si>
  <si>
    <t>表頭:[Q8_1]問８　イ）記念貨幣を入手された理由(SA)</t>
  </si>
  <si>
    <t xml:space="preserve">    アイテム条件:Q7_1(1)</t>
  </si>
  <si>
    <t>記念貨幣を収集しているから</t>
  </si>
  <si>
    <t>発行テーマに興味があったから</t>
  </si>
  <si>
    <t>デザインに惹かれたから</t>
  </si>
  <si>
    <t>希少性があるから</t>
  </si>
  <si>
    <t>Q8_1</t>
  </si>
  <si>
    <t>問８　イ）記念貨幣を入手された理由</t>
  </si>
  <si>
    <t>Q7_1(1)</t>
  </si>
  <si>
    <t>表頭:[Q8_2]問８　ロ）記念貨幣の発行に関する情報を知ったもの(MA)</t>
  </si>
  <si>
    <t>財務省・財務局・造幣局等のホームページ</t>
  </si>
  <si>
    <t>造幣局からのＤＭ・メールマガジン</t>
  </si>
  <si>
    <t>金融機関に貼られているポスター</t>
  </si>
  <si>
    <t>新聞に掲載された広告</t>
  </si>
  <si>
    <t>Q8_2</t>
  </si>
  <si>
    <t>問８　ロ）記念貨幣の発行に関する情報を知ったもの</t>
  </si>
  <si>
    <t>表頭:[Q9]問９　記念貨幣を入手したことがないとお答えの理由(MA)</t>
  </si>
  <si>
    <t xml:space="preserve">    アイテム条件:Q7_1(2)</t>
  </si>
  <si>
    <t>発行テーマに魅力を感じない</t>
  </si>
  <si>
    <t>デザインに魅力を感じない</t>
  </si>
  <si>
    <t>販売価格が高い</t>
  </si>
  <si>
    <t>近隣で入手できない</t>
  </si>
  <si>
    <t>どんな記念貨幣が発行されているか知らない</t>
  </si>
  <si>
    <t>入手方法が分からない</t>
  </si>
  <si>
    <t>Q9</t>
  </si>
  <si>
    <t>問９　記念貨幣を入手したことがないとお答えの理由</t>
  </si>
  <si>
    <t>Q7_1(2)</t>
  </si>
  <si>
    <t>表頭:[Q10a]問１０　決済手段　ａ）千円未満の支払い(MA)</t>
  </si>
  <si>
    <t>現金</t>
  </si>
  <si>
    <t>銀行振込</t>
  </si>
  <si>
    <t>クレジットカード</t>
  </si>
  <si>
    <t>デビットカード</t>
  </si>
  <si>
    <t>電子マネー</t>
  </si>
  <si>
    <t>モバイルウオレット</t>
  </si>
  <si>
    <t>Q10a</t>
  </si>
  <si>
    <t>問１０　決済手段　ａ）千円未満の支払い</t>
  </si>
  <si>
    <t>表頭:[Q10b]問１０　決済手段　ｂ）千円以上～５千円未満の支払い(MA)</t>
  </si>
  <si>
    <t>Q10b</t>
  </si>
  <si>
    <t>問１０　決済手段　ｂ）千円以上～５千円未満の支払い</t>
  </si>
  <si>
    <t>表頭:[Q10c]問１０　決済手段　ｃ）５千円以上～１万円未満の支払い(MA)</t>
  </si>
  <si>
    <t>Q10c</t>
  </si>
  <si>
    <t>問１０　決済手段　ｃ）５千円以上～１万円未満の支払い</t>
  </si>
  <si>
    <t>表頭:[Q10d]問１０　決済手段　ｄ）１万円以上～３万円未満の支払い(MA)</t>
  </si>
  <si>
    <t>Q10d</t>
  </si>
  <si>
    <t>問１０　決済手段　ｄ）１万円以上～３万円未満の支払い</t>
  </si>
  <si>
    <t>表頭:[Q10e]問１０　決済手段　ｅ）３万円以上～５万円未満の支払い(MA)</t>
  </si>
  <si>
    <t>Q10e</t>
  </si>
  <si>
    <t>問１０　決済手段　ｅ）３万円以上～５万円未満の支払い</t>
  </si>
  <si>
    <t>表頭:[Q10f]問１０　決済手段　ｆ）５万円以上～１０万円未満の支払い(MA)</t>
  </si>
  <si>
    <t>Q10f</t>
  </si>
  <si>
    <t>問１０　決済手段　ｆ）５万円以上～１０万円未満の支払い</t>
  </si>
  <si>
    <t>表頭:[Q10g]問１０　決済手段　ｇ）１０万円以上の支払い(MA)</t>
  </si>
  <si>
    <t>Q10g</t>
  </si>
  <si>
    <t>問１０　決済手段　ｇ）１０万円以上の支払い</t>
  </si>
  <si>
    <t>表頭:[Q11a]問１１　過去１年間に買い物や飲食店での支払い等において、現金での支払いを断られた・できなかった経験　ａ）飲食店（カフェ、ファーストフード店を含む）(SA)</t>
  </si>
  <si>
    <t>月に数回以上あった</t>
  </si>
  <si>
    <t>月に１回程度あった</t>
  </si>
  <si>
    <t>年に数回程度あった</t>
  </si>
  <si>
    <t>一度もなかった</t>
  </si>
  <si>
    <t>Q11a</t>
  </si>
  <si>
    <t>問１１　過去１年間に買い物や飲食店での支払い等において、現金での支払いを断られた・できなかった経験　ａ）飲食店（カフェ、ファーストフード店を含む）</t>
  </si>
  <si>
    <t>表頭:[Q11b]問１１　過去１年間に買い物や飲食店での支払い等において、現金での支払いを断られた・できなかった経験　ｂ）コンビニエンスストア(SA)</t>
  </si>
  <si>
    <t>Q11b</t>
  </si>
  <si>
    <t>問１１　過去１年間に買い物や飲食店での支払い等において、現金での支払いを断られた・できなかった経験　ｂ）コンビニエンスストア</t>
  </si>
  <si>
    <t>表頭:[Q11c]問１１　過去１年間に買い物や飲食店での支払い等において、現金での支払いを断られた・できなかった経験　ｃ）スーパーマーケット、ドラッグストア(SA)</t>
  </si>
  <si>
    <t>Q11c</t>
  </si>
  <si>
    <t>問１１　過去１年間に買い物や飲食店での支払い等において、現金での支払いを断られた・できなかった経験　ｃ）スーパーマーケット、ドラッグストア</t>
  </si>
  <si>
    <t>表頭:[Q11d]問１１　過去１年間に買い物や飲食店での支払い等において、現金での支払いを断られた・できなかった経験　ｄ）百貨店、家電量販店(SA)</t>
  </si>
  <si>
    <t>Q11d</t>
  </si>
  <si>
    <t>問１１　過去１年間に買い物や飲食店での支払い等において、現金での支払いを断られた・できなかった経験　ｄ）百貨店、家電量販店</t>
  </si>
  <si>
    <t>表頭:[Q11e]問１１　過去１年間に買い物や飲食店での支払い等において、現金での支払いを断られた・できなかった経験　ｅ）商店街の小売店(SA)</t>
  </si>
  <si>
    <t>Q11e</t>
  </si>
  <si>
    <t>問１１　過去１年間に買い物や飲食店での支払い等において、現金での支払いを断られた・できなかった経験　ｅ）商店街の小売店</t>
  </si>
  <si>
    <t>表頭:[Q11f]問１１　過去１年間に買い物や飲食店での支払い等において、現金での支払いを断られた・できなかった経験　ｆ）駅売店(SA)</t>
  </si>
  <si>
    <t>Q11f</t>
  </si>
  <si>
    <t>問１１　過去１年間に買い物や飲食店での支払い等において、現金での支払いを断られた・できなかった経験　ｆ）駅売店</t>
  </si>
  <si>
    <t>表頭:[Q11g]問１１　過去１年間に買い物や飲食店での支払い等において、現金での支払いを断られた・できなかった経験　ｇ）自動販売機(SA)</t>
  </si>
  <si>
    <t>Q11g</t>
  </si>
  <si>
    <t>問１１　過去１年間に買い物や飲食店での支払い等において、現金での支払いを断られた・できなかった経験　ｇ）自動販売機</t>
  </si>
  <si>
    <t>表頭:[Q11h]問１１　過去１年間に買い物や飲食店での支払い等において、現金での支払いを断られた・できなかった経験　ｈ）その他(SA)</t>
  </si>
  <si>
    <t>Q11h</t>
  </si>
  <si>
    <t>問１１　過去１年間に買い物や飲食店での支払い等において、現金での支払いを断られた・できなかった経験　ｈ）その他</t>
  </si>
  <si>
    <t>表頭:[Q12a]問１２　決済方法の一週間当たりの平均利用金額　ａ）現金(SA)</t>
  </si>
  <si>
    <t>10万円以上</t>
  </si>
  <si>
    <t>５万円～10万円未満</t>
  </si>
  <si>
    <t>３万円～５万円未満</t>
  </si>
  <si>
    <t>１万円～３万円未満</t>
  </si>
  <si>
    <t>5,000円～１万円未満</t>
  </si>
  <si>
    <t>5,000円未満</t>
  </si>
  <si>
    <t>Q12a</t>
  </si>
  <si>
    <t>問１２　決済方法の一週間当たりの平均利用金額　ａ）現金</t>
  </si>
  <si>
    <t>表頭:[Q12b]問１２　決済方法の一週間当たりの平均利用金額　ｂ）銀行振込(SA)</t>
  </si>
  <si>
    <t>Q12b</t>
  </si>
  <si>
    <t>問１２　決済方法の一週間当たりの平均利用金額　ｂ）銀行振込</t>
  </si>
  <si>
    <t>表頭:[Q12c]問１２　決済方法の一週間当たりの平均利用金額　ｃ）クレジットカード(SA)</t>
  </si>
  <si>
    <t>Q12c</t>
  </si>
  <si>
    <t>問１２　決済方法の一週間当たりの平均利用金額　ｃ）クレジットカード</t>
  </si>
  <si>
    <t>表頭:[Q12d]問１２　決済方法の一週間当たりの平均利用金額　ｄ）デビットカード(SA)</t>
  </si>
  <si>
    <t>Q12d</t>
  </si>
  <si>
    <t>問１２　決済方法の一週間当たりの平均利用金額　ｄ）デビットカード</t>
  </si>
  <si>
    <t>表頭:[Q12e]問１２　決済方法の一週間当たりの平均利用金額　ｅ）電子マネー(SA)</t>
  </si>
  <si>
    <t>Q12e</t>
  </si>
  <si>
    <t>問１２　決済方法の一週間当たりの平均利用金額　ｅ）電子マネー</t>
  </si>
  <si>
    <t>表頭:[Q12f]問１２　決済方法の一週間当たりの平均利用金額　ｆ）モバイルウォレット(SA)</t>
  </si>
  <si>
    <t>Q12f</t>
  </si>
  <si>
    <t>問１２　決済方法の一週間当たりの平均利用金額　ｆ）モバイルウォレット</t>
  </si>
  <si>
    <t>表頭:[Q13_1a]問１３　イ）利用決済手段　ａ） 飲食店（カフェ、ファーストフード店を含む）(MA)</t>
  </si>
  <si>
    <t xml:space="preserve">    アイテム条件:Q12b(1:6)%Q12c(1:6)%Q12d(1:6)%Q12e(1:6)%Q12f(1:6)</t>
  </si>
  <si>
    <t>モバイルウォレット</t>
  </si>
  <si>
    <t>Q13_1a</t>
  </si>
  <si>
    <t>問１３　イ）利用決済手段　ａ） 飲食店（カフェ、ファーストフード店を含む）</t>
  </si>
  <si>
    <t>Q12b(1:6)%Q12c(1:6)%Q12d(1:6)%Q12e(1:6)%Q12f(1:6)</t>
  </si>
  <si>
    <t>表頭:[Q13_1b]問１３　イ）利用決済手段　ｂ） コンビニエンスストア(MA)</t>
  </si>
  <si>
    <t>Q13_1b</t>
  </si>
  <si>
    <t>問１３　イ）利用決済手段　ｂ） コンビニエンスストア</t>
  </si>
  <si>
    <t>表頭:[Q13_1c]問１３　イ）利用決済手段　ｃ） スーパーマーケット、ドラッグストア(MA)</t>
  </si>
  <si>
    <t>Q13_1c</t>
  </si>
  <si>
    <t>問１３　イ）利用決済手段　ｃ） スーパーマーケット、ドラッグストア</t>
  </si>
  <si>
    <t>表頭:[Q13_1d]問１３　イ）利用決済手段　ｄ）百貨店、家電量販店(MA)</t>
  </si>
  <si>
    <t>Q13_1d</t>
  </si>
  <si>
    <t>問１３　イ）利用決済手段　ｄ）百貨店、家電量販店</t>
  </si>
  <si>
    <t>表頭:[Q13_1e]問１３　イ）利用決済手段　ｅ） 商店街の小売店(MA)</t>
  </si>
  <si>
    <t>Q13_1e</t>
  </si>
  <si>
    <t>問１３　イ）利用決済手段　ｅ） 商店街の小売店</t>
  </si>
  <si>
    <t>表頭:[Q13_1f]問１３　イ）利用決済手段　ｆ） 駅売店(MA)</t>
  </si>
  <si>
    <t>Q13_1f</t>
  </si>
  <si>
    <t>問１３　イ）利用決済手段　ｆ） 駅売店</t>
  </si>
  <si>
    <t>表頭:[Q13_1g]問１３　イ）利用決済手段　ｇ） 自動販売機(MA)</t>
  </si>
  <si>
    <t>Q13_1g</t>
  </si>
  <si>
    <t>問１３　イ）利用決済手段　ｇ） 自動販売機</t>
  </si>
  <si>
    <t>表頭:[Q13_1h]問１３　イ）利用決済手段　ｈ） ネットショッピング(MA)</t>
  </si>
  <si>
    <t>Q13_1h</t>
  </si>
  <si>
    <t>問１３　イ）利用決済手段　ｈ） ネットショッピング</t>
  </si>
  <si>
    <t>表頭:[Q13_1i]問１３　イ）利用決済手段　ｉ） 動画配信サービス(MA)</t>
  </si>
  <si>
    <t>Q13_1i</t>
  </si>
  <si>
    <t>問１３　イ）利用決済手段　ｉ） 動画配信サービス</t>
  </si>
  <si>
    <t>表頭:[Q13_1j]問１３　イ）利用決済手段　ｊ） タクシー(MA)</t>
  </si>
  <si>
    <t>Q13_1j</t>
  </si>
  <si>
    <t>問１３　イ）利用決済手段　ｊ） タクシー</t>
  </si>
  <si>
    <t>表頭:[Q13_2a]問１３　ロ）キャッシュレス決済を利用する理由　ａ）銀行振込(MA)</t>
  </si>
  <si>
    <t>現金を持ち運ぶのが邪魔</t>
  </si>
  <si>
    <t>支払いにかかる時間が短い</t>
  </si>
  <si>
    <t>使用するとポイントが貯まる</t>
  </si>
  <si>
    <t>偽造の心配が少なく、安全である</t>
  </si>
  <si>
    <t>盗難や紛失に強い</t>
  </si>
  <si>
    <t>オートチャージ機能が便利</t>
  </si>
  <si>
    <t>個人間送金に便利</t>
  </si>
  <si>
    <t>衛生面で、現金に触れることに抵抗感がある</t>
  </si>
  <si>
    <t>店によっては現金が使えない</t>
  </si>
  <si>
    <t>利用していない</t>
  </si>
  <si>
    <t>Q13_2a</t>
  </si>
  <si>
    <t>問１３　ロ）キャッシュレス決済を利用する理由　ａ）銀行振込</t>
  </si>
  <si>
    <t>表頭:[Q13_2b]問１３　ロ）キャッシュレス決済を利用する理由　ｂ）クレジットカード(MA)</t>
  </si>
  <si>
    <t>Q13_2b</t>
  </si>
  <si>
    <t>問１３　ロ）キャッシュレス決済を利用する理由　ｂ）クレジットカード</t>
  </si>
  <si>
    <t>表頭:[Q13_2c]問１３　ロ）キャッシュレス決済を利用する理由　ｃ）デビットカード(MA)</t>
  </si>
  <si>
    <t>Q13_2c</t>
  </si>
  <si>
    <t>問１３　ロ）キャッシュレス決済を利用する理由　ｃ）デビットカード</t>
  </si>
  <si>
    <t>表頭:[Q13_2d]問１３　ロ）キャッシュレス決済を利用する理由　ｄ）電子マネー(MA)</t>
  </si>
  <si>
    <t>Q13_2d</t>
  </si>
  <si>
    <t>問１３　ロ）キャッシュレス決済を利用する理由　ｄ）電子マネー</t>
  </si>
  <si>
    <t>表頭:[Q13_2e]問１３　ロ）キャッシュレス決済を利用する理由　ｅ）モバイルウォレット(MA)</t>
  </si>
  <si>
    <t>Q13_2e</t>
  </si>
  <si>
    <t>問１３　ロ）キャッシュレス決済を利用する理由　ｅ）モバイルウォレット</t>
  </si>
  <si>
    <t>表頭:[Q14]問１４　今までキャッシュレス決済を利用したことがない理由(MA)</t>
  </si>
  <si>
    <t xml:space="preserve">    アイテム条件:#[Q12b(1:6)%Q12c(1:6)%Q12d(1:6)%Q12e(1:6)%Q12f(1:6)]</t>
  </si>
  <si>
    <t>現金支払いに不便を感じていない</t>
  </si>
  <si>
    <t>入会手続や初期設定が面倒</t>
  </si>
  <si>
    <t>使い方が分からない</t>
  </si>
  <si>
    <t>キャッシュレス決済を使えない店がある</t>
  </si>
  <si>
    <t>スマートフォンやタブレットを持っていない</t>
  </si>
  <si>
    <t>セキュリティに不安がある</t>
  </si>
  <si>
    <t>キャッシュレス決済だと、お金を使いすぎてしまう心配がある</t>
  </si>
  <si>
    <t>種類が多すぎて、どれを選べばいいか分からない</t>
  </si>
  <si>
    <t>Q14</t>
  </si>
  <si>
    <t>問１４　今までキャッシュレス決済を利用したことがない理由</t>
  </si>
  <si>
    <t>#[Q12b(1:6)%Q12c(1:6)%Q12d(1:6)%Q12e(1:6)%Q12f(1:6)]</t>
  </si>
  <si>
    <t>表頭:[Q15a]問１５　現金に比べ、電子マネーやモバイルウォレットに不便な点・問題点があるとすれば、どのような点ですか　ａ）電子マネー(MA)</t>
  </si>
  <si>
    <t>信頼性がない</t>
  </si>
  <si>
    <t>いくら使っているか把握しにくい</t>
  </si>
  <si>
    <t>電子機器になじみのない人は使いづらい</t>
  </si>
  <si>
    <t>初期の導入が面倒</t>
  </si>
  <si>
    <t>盗難や不正利用の可能性がある</t>
  </si>
  <si>
    <t>使えない店がある</t>
  </si>
  <si>
    <t>チャージが面倒</t>
  </si>
  <si>
    <t>１度チャージすると、電子マネーとしてしか使えない（再現金化できない）</t>
  </si>
  <si>
    <t>異なる電子マネーやモバイルウォレット間で融通ができない</t>
  </si>
  <si>
    <t>種類が多くて混乱する</t>
  </si>
  <si>
    <t>個人情報の流出が心配</t>
  </si>
  <si>
    <t>Q15a</t>
  </si>
  <si>
    <t>問１５　現金に比べ、電子マネーやモバイルウォレットに不便な点・問題点があるとすれば、どのような点ですか　ａ）電子マネー</t>
  </si>
  <si>
    <t>表頭:[Q15b]問１５　現金に比べ、電子マネーやモバイルウォレットに不便な点・問題点があるとすれば、どのような点ですか　ｂ）モバイルウォレット(MA)</t>
  </si>
  <si>
    <t>Q15b</t>
  </si>
  <si>
    <t>問１５　現金に比べ、電子マネーやモバイルウォレットに不便な点・問題点があるとすれば、どのような点ですか　ｂ）モバイルウォレット</t>
  </si>
  <si>
    <t>表頭:[Q16]問１６　数多くのキャッシュレス決済サービスが登場していますが、こうした状況についてどう感じていますか(MA)</t>
  </si>
  <si>
    <t>選べるサービスが多くて便利</t>
  </si>
  <si>
    <t>ポイント還元や割引などのサービスがあり、うれしい</t>
  </si>
  <si>
    <t>多くの店舗やサービスでキャッシュレス決済が利用できるようになり便利</t>
  </si>
  <si>
    <t>店舗ごとに利用できる決済サービスが異なるのが不便</t>
  </si>
  <si>
    <t>異なるサービス間で送金できないのが不便</t>
  </si>
  <si>
    <t>Q16</t>
  </si>
  <si>
    <t>問１６　数多くのキャッシュレス決済サービスが登場していますが、こうした状況についてどう感じていますか</t>
  </si>
  <si>
    <t>表頭:[Q17]問１７　キャッシュレス決済サービスについて、将来的に実現してほしいと思うことはありますか(MA)</t>
  </si>
  <si>
    <t>一つのキャッシュレス決済サービスだけで、どこでも支払いができるようになってほしい</t>
  </si>
  <si>
    <t>いつでも使えるように、電波が繋がらない場所でも使えるようになってほしい</t>
  </si>
  <si>
    <t>誰でも使えるように、チャージや支払いの操作が簡単になってほしい</t>
  </si>
  <si>
    <t>安心して使えるように、セキュリティや個人情報の保護を強化してほしい</t>
  </si>
  <si>
    <t>個人間の送金を、手数料なしで手軽にできるようにしてほしい</t>
  </si>
  <si>
    <t>Q17</t>
  </si>
  <si>
    <t>問１７　キャッシュレス決済サービスについて、将来的に実現してほしいと思うことはありますか</t>
  </si>
  <si>
    <t>表頭:[Q18_1]問１８　イ）キャッシュレス決済が利用可能な状況で、現金で支払う理由(MA)</t>
  </si>
  <si>
    <t>利用金額を把握しやすい</t>
  </si>
  <si>
    <t>使い慣れている</t>
  </si>
  <si>
    <t>現金払いの方がスムーズ</t>
  </si>
  <si>
    <t>財布の中の小銭を減らしたい</t>
  </si>
  <si>
    <t>キャッシュレス決済の方法が分からない</t>
  </si>
  <si>
    <t>少額支払いにキャッシュレス決済を使うのは気が引ける</t>
  </si>
  <si>
    <t>電子マネー等はセキュリティが心配</t>
  </si>
  <si>
    <t>Q18_1</t>
  </si>
  <si>
    <t>問１８　イ）キャッシュレス決済が利用可能な状況で、現金で支払う理由</t>
  </si>
  <si>
    <t>表頭:[Q18_2]問１８　ロ）今後日本社会でキャッシュレス化が進んだとしても、引き続き現金を使う必要があると考えられる場面(MA)</t>
  </si>
  <si>
    <t>日常生活での少額の支払い</t>
  </si>
  <si>
    <t>貯蓄するための手段</t>
  </si>
  <si>
    <t>緊急時（災害発生時など）の備え</t>
  </si>
  <si>
    <t>会合時の割り勘での支払い</t>
  </si>
  <si>
    <t>冠婚葬祭（祝い金や香典）</t>
  </si>
  <si>
    <t>お小遣いやお年玉</t>
  </si>
  <si>
    <t>現金を使う場面はない</t>
  </si>
  <si>
    <t>Q18_2</t>
  </si>
  <si>
    <t>問１８　ロ）今後日本社会でキャッシュレス化が進んだとしても、引き続き現金を使う必要があると考えられる場面</t>
  </si>
  <si>
    <t>表頭:[Q19_1a]問１９　イ）現在財布に入れている現金　ａ）一万円銀行券(SA)</t>
  </si>
  <si>
    <t>１１枚以上</t>
  </si>
  <si>
    <t>６～１０枚</t>
  </si>
  <si>
    <t>２～５枚</t>
  </si>
  <si>
    <t>１枚</t>
  </si>
  <si>
    <t>０枚</t>
  </si>
  <si>
    <t>Q19_1a</t>
  </si>
  <si>
    <t>問１９　イ）現在財布に入れている現金　ａ）一万円銀行券</t>
  </si>
  <si>
    <t>表頭:[Q19_1b]問１９　イ）現在財布に入れている現金　ｂ）五千円銀行券(SA)</t>
  </si>
  <si>
    <t>Q19_1b</t>
  </si>
  <si>
    <t>問１９　イ）現在財布に入れている現金　ｂ）五千円銀行券</t>
  </si>
  <si>
    <t>表頭:[Q19_1c]問１９　イ）現在財布に入れている現金　ｃ）二千円銀行券(SA)</t>
  </si>
  <si>
    <t>Q19_1c</t>
  </si>
  <si>
    <t>問１９　イ）現在財布に入れている現金　ｃ）二千円銀行券</t>
  </si>
  <si>
    <t>表頭:[Q19_1d]問１９　イ）現在財布に入れている現金　ｄ）千円銀行券(SA)</t>
  </si>
  <si>
    <t>Q19_1d</t>
  </si>
  <si>
    <t>問１９　イ）現在財布に入れている現金　ｄ）千円銀行券</t>
  </si>
  <si>
    <t>表頭:[Q19_1e]問１９　イ）現在財布に入れている現金　ｅ）五百円貨幣(SA)</t>
  </si>
  <si>
    <t>Q19_1e</t>
  </si>
  <si>
    <t>問１９　イ）現在財布に入れている現金　ｅ）五百円貨幣</t>
  </si>
  <si>
    <t>表頭:[Q19_1f]問１９　イ）現在財布に入れている現金　ｆ）百円貨幣(SA)</t>
  </si>
  <si>
    <t>Q19_1f</t>
  </si>
  <si>
    <t>問１９　イ）現在財布に入れている現金　ｆ）百円貨幣</t>
  </si>
  <si>
    <t>表頭:[Q19_1g]問１９　イ）現在財布に入れている現金　ｇ）五十円貨幣(SA)</t>
  </si>
  <si>
    <t>Q19_1g</t>
  </si>
  <si>
    <t>問１９　イ）現在財布に入れている現金　ｇ）五十円貨幣</t>
  </si>
  <si>
    <t>表頭:[Q19_1h]問１９　イ）現在財布に入れている現金　ｈ）十円貨幣(SA)</t>
  </si>
  <si>
    <t>Q19_1h</t>
  </si>
  <si>
    <t>問１９　イ）現在財布に入れている現金　ｈ）十円貨幣</t>
  </si>
  <si>
    <t>表頭:[Q19_1i]問１９　イ）現在財布に入れている現金　ｉ）五円貨幣(SA)</t>
  </si>
  <si>
    <t>Q19_1i</t>
  </si>
  <si>
    <t>問１９　イ）現在財布に入れている現金　ｉ）五円貨幣</t>
  </si>
  <si>
    <t>表頭:[Q19_1j]問１９　イ）現在財布に入れている現金　ｊ）一円貨幣(SA)</t>
  </si>
  <si>
    <t>Q19_1j</t>
  </si>
  <si>
    <t>問１９　イ）現在財布に入れている現金　ｊ）一円貨幣</t>
  </si>
  <si>
    <t>表頭:[Q19_2a]問１９　ロ）現在自宅で保有している現金　ａ）一万円銀行券(SA)</t>
  </si>
  <si>
    <t>５１枚以上</t>
  </si>
  <si>
    <t>１１～５０枚</t>
  </si>
  <si>
    <t>１～１０枚</t>
  </si>
  <si>
    <t>Q19_2a</t>
  </si>
  <si>
    <t>問１９　ロ）現在自宅で保有している現金　ａ）一万円銀行券</t>
  </si>
  <si>
    <t>表頭:[Q19_2b]問１９　ロ）現在自宅で保有している現金　ｂ）五千円銀行券(SA)</t>
  </si>
  <si>
    <t>Q19_2b</t>
  </si>
  <si>
    <t>問１９　ロ）現在自宅で保有している現金　ｂ）五千円銀行券</t>
  </si>
  <si>
    <t>表頭:[Q19_2c]問１９　ロ）現在自宅で保有している現金　ｃ）二千円銀行券(SA)</t>
  </si>
  <si>
    <t>Q19_2c</t>
  </si>
  <si>
    <t>問１９　ロ）現在自宅で保有している現金　ｃ）二千円銀行券</t>
  </si>
  <si>
    <t>表頭:[Q19_2d]問１９　ロ）現在自宅で保有している現金　ｄ）千円銀行券(SA)</t>
  </si>
  <si>
    <t>Q19_2d</t>
  </si>
  <si>
    <t>問１９　ロ）現在自宅で保有している現金　ｄ）千円銀行券</t>
  </si>
  <si>
    <t>表頭:[Q19_2e]問１９　ロ）現在自宅で保有している現金　ｅ）五百円貨幣(SA)</t>
  </si>
  <si>
    <t>Q19_2e</t>
  </si>
  <si>
    <t>問１９　ロ）現在自宅で保有している現金　ｅ）五百円貨幣</t>
  </si>
  <si>
    <t>表頭:[Q19_2f]問１９　ロ）現在自宅で保有している現金　ｆ）百円貨幣(SA)</t>
  </si>
  <si>
    <t>Q19_2f</t>
  </si>
  <si>
    <t>問１９　ロ）現在自宅で保有している現金　ｆ）百円貨幣</t>
  </si>
  <si>
    <t>表頭:[Q19_2g]問１９　ロ）現在自宅で保有している現金　ｇ）五十円貨幣(SA)</t>
  </si>
  <si>
    <t>Q19_2g</t>
  </si>
  <si>
    <t>問１９　ロ）現在自宅で保有している現金　ｇ）五十円貨幣</t>
  </si>
  <si>
    <t>表頭:[Q19_2h]問１９　ロ）現在自宅で保有している現金　ｈ）十円貨幣(SA)</t>
  </si>
  <si>
    <t>Q19_2h</t>
  </si>
  <si>
    <t>問１９　ロ）現在自宅で保有している現金　ｈ）十円貨幣</t>
  </si>
  <si>
    <t>表頭:[Q19_2i]問１９　ロ）現在自宅で保有している現金　ｉ）五円貨幣(SA)</t>
  </si>
  <si>
    <t>Q19_2i</t>
  </si>
  <si>
    <t>問１９　ロ）現在自宅で保有している現金　ｉ）五円貨幣</t>
  </si>
  <si>
    <t>表頭:[Q19_2j]問１９　ロ）現在自宅で保有している現金　ｊ）一円貨幣(SA)</t>
  </si>
  <si>
    <t>Q19_2j</t>
  </si>
  <si>
    <t>問１９　ロ）現在自宅で保有している現金　ｊ）一円貨幣</t>
  </si>
  <si>
    <t>表頭:[Q19_3]問１９　ハ）自宅で現金を保有する理由(MA)</t>
  </si>
  <si>
    <t>金融機関やATMでの現金引出しは面倒・手数料がかかるから</t>
  </si>
  <si>
    <t>手元に資産があると安心できるから</t>
  </si>
  <si>
    <t>金融機関に預金をしても利子がほとんどつかないから</t>
  </si>
  <si>
    <t>非常時、クレジットカードや電子マネーなどは使えなくなる可能性があるから</t>
  </si>
  <si>
    <t>金融機関に預金するのは不安だから</t>
  </si>
  <si>
    <t>Q19_3</t>
  </si>
  <si>
    <t>問１９　ハ）自宅で現金を保有する理由</t>
  </si>
  <si>
    <t>表頭:[Q20a]問２０　以前と比べた保有量　ａ）一万円銀行券(SA)</t>
  </si>
  <si>
    <t>増加</t>
  </si>
  <si>
    <t>不変</t>
  </si>
  <si>
    <t>減少</t>
  </si>
  <si>
    <t>Q20a</t>
  </si>
  <si>
    <t>問２０　以前と比べた保有量　ａ）一万円銀行券</t>
  </si>
  <si>
    <t>表頭:[Q20b]問２０　以前と比べた保有量　ｂ）五千円銀行券(SA)</t>
  </si>
  <si>
    <t>Q20b</t>
  </si>
  <si>
    <t>問２０　以前と比べた保有量　ｂ）五千円銀行券</t>
  </si>
  <si>
    <t>表頭:[Q20c]問２０　以前と比べた保有量　ｃ）二千円銀行券(SA)</t>
  </si>
  <si>
    <t>Q20c</t>
  </si>
  <si>
    <t>問２０　以前と比べた保有量　ｃ）二千円銀行券</t>
  </si>
  <si>
    <t>表頭:[Q20d]問２０　以前と比べた保有量　ｄ）千円銀行券(SA)</t>
  </si>
  <si>
    <t>Q20d</t>
  </si>
  <si>
    <t>問２０　以前と比べた保有量　ｄ）千円銀行券</t>
  </si>
  <si>
    <t>表頭:[Q20e]問２０　以前と比べた保有量　ｅ）五百円貨幣(SA)</t>
  </si>
  <si>
    <t>Q20e</t>
  </si>
  <si>
    <t>問２０　以前と比べた保有量　ｅ）五百円貨幣</t>
  </si>
  <si>
    <t>表頭:[Q20f]問２０　以前と比べた保有量　ｆ）百円貨幣(SA)</t>
  </si>
  <si>
    <t>Q20f</t>
  </si>
  <si>
    <t>問２０　以前と比べた保有量　ｆ）百円貨幣</t>
  </si>
  <si>
    <t>表頭:[Q20g]問２０　以前と比べた保有量　ｇ）五十円貨幣(SA)</t>
  </si>
  <si>
    <t>Q20g</t>
  </si>
  <si>
    <t>問２０　以前と比べた保有量　ｇ）五十円貨幣</t>
  </si>
  <si>
    <t>表頭:[Q20h]問２０　以前と比べた保有量　ｈ）十円貨幣(SA)</t>
  </si>
  <si>
    <t>Q20h</t>
  </si>
  <si>
    <t>問２０　以前と比べた保有量　ｈ）十円貨幣</t>
  </si>
  <si>
    <t>表頭:[Q20i]問２０　以前と比べた保有量　ｉ）五円貨幣(SA)</t>
  </si>
  <si>
    <t>Q20i</t>
  </si>
  <si>
    <t>問２０　以前と比べた保有量　ｉ）五円貨幣</t>
  </si>
  <si>
    <t>表頭:[Q20j]問２０　以前と比べた保有量　ｊ）一円貨幣(SA)</t>
  </si>
  <si>
    <t>Q20j</t>
  </si>
  <si>
    <t>問２０　以前と比べた保有量　ｊ）一円貨幣</t>
  </si>
  <si>
    <t>表頭:[Q21]問２１　この一年間で、五百円玉貯金はどの程度増加しましたか(SA)</t>
  </si>
  <si>
    <t>１,０００枚以上（５０万円以上）増加した</t>
  </si>
  <si>
    <t>５００～１,０００枚未満（２５万円以上５０万円未満）増加した</t>
  </si>
  <si>
    <t>２００枚～５００枚未満（１０万円以上２５万円未満）増加した</t>
  </si>
  <si>
    <t>１００枚～２００枚未満（５万円以上１０万円未満）増加した</t>
  </si>
  <si>
    <t>５０枚～１００枚未満（２万５,０００円以上５万円未満）増加した</t>
  </si>
  <si>
    <t>５０枚未満（２万５,０００円未満）増加した</t>
  </si>
  <si>
    <t>増加なし（五百円玉貯金は行っていない）</t>
  </si>
  <si>
    <t>Q21</t>
  </si>
  <si>
    <t>問２１　この一年間で、五百円玉貯金はどの程度増加しましたか</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</si>
</sst>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
    <numFmt numFmtId="177" formatCode="#,###,##0.0"/>
    <numFmt numFmtId="178" formatCode="##0;\-##0;\-"/>
  </numFmts>
  <fonts count="8" x14ac:knownFonts="1">
    <font>
      <sz val="11"/>
      <color theme="1"/>
      <name val="游ゴシック"/>
      <family val="2"/>
      <scheme val="minor"/>
    </font>
    <font>
      <sz val="9"/>
      <color theme="1"/>
      <name val="Meiryo UI"/>
      <family val="3"/>
      <charset val="128"/>
    </font>
    <font>
      <b/>
      <sz val="9"/>
      <color theme="1"/>
      <name val="Meiryo UI"/>
      <family val="3"/>
      <charset val="128"/>
    </font>
    <font>
      <b/>
      <sz val="9"/>
      <color rgb="FF000000"/>
      <name val="Meiryo UI"/>
      <family val="3"/>
      <charset val="128"/>
    </font>
    <font>
      <sz val="9"/>
      <color rgb="FF000000"/>
      <name val="Meiryo UI"/>
      <family val="3"/>
      <charset val="128"/>
    </font>
    <font>
      <sz val="9"/>
      <color rgb="FF0000FF"/>
      <name val="Meiryo UI"/>
      <family val="3"/>
      <charset val="128"/>
    </font>
    <font>
      <u/>
      <sz val="9"/>
      <color rgb="FF0000FF"/>
      <name val="Meiryo UI"/>
      <family val="3"/>
      <charset val="128"/>
    </font>
    <font>
      <sz val="6"/>
      <name val="游ゴシック"/>
      <family val="3"/>
      <charset val="128"/>
      <scheme val="minor"/>
    </font>
  </fonts>
  <fills count="8">
    <fill>
      <patternFill patternType="none"/>
    </fill>
    <fill>
      <patternFill patternType="gray125"/>
    </fill>
    <fill>
      <patternFill patternType="solid">
        <fgColor rgb="FFFFFFFF"/>
        <bgColor indexed="64"/>
      </patternFill>
    </fill>
    <fill>
      <patternFill patternType="solid">
        <fgColor rgb="FFF2DCDB"/>
        <bgColor indexed="64"/>
      </patternFill>
    </fill>
    <fill>
      <patternFill patternType="solid">
        <fgColor rgb="FFDBEEF4"/>
        <bgColor indexed="64"/>
      </patternFill>
    </fill>
    <fill>
      <patternFill patternType="solid">
        <fgColor rgb="FFE6B9B8"/>
        <bgColor indexed="64"/>
      </patternFill>
    </fill>
    <fill>
      <patternFill patternType="solid">
        <fgColor rgb="FFB7DEE8"/>
        <bgColor indexed="64"/>
      </patternFill>
    </fill>
    <fill>
      <patternFill patternType="solid">
        <fgColor rgb="FFDAEEF3"/>
        <bgColor indexed="64"/>
      </patternFill>
    </fill>
  </fills>
  <borders count="38">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diagonal/>
    </border>
    <border>
      <left style="thin">
        <color indexed="64"/>
      </left>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1">
    <xf numFmtId="0" fontId="0" fillId="0" borderId="0" xfId="0"/>
    <xf numFmtId="176" fontId="1" fillId="2" borderId="1" xfId="0" applyNumberFormat="1" applyFont="1" applyFill="1" applyBorder="1"/>
    <xf numFmtId="177" fontId="2" fillId="2" borderId="2" xfId="0" applyNumberFormat="1" applyFont="1" applyFill="1" applyBorder="1"/>
    <xf numFmtId="176" fontId="1" fillId="2" borderId="3" xfId="0" applyNumberFormat="1" applyFont="1" applyFill="1" applyBorder="1"/>
    <xf numFmtId="49" fontId="1" fillId="2" borderId="4" xfId="0" applyNumberFormat="1" applyFont="1" applyFill="1" applyBorder="1" applyAlignment="1">
      <alignment horizontal="left" wrapText="1"/>
    </xf>
    <xf numFmtId="176" fontId="1" fillId="2" borderId="5" xfId="0" applyNumberFormat="1" applyFont="1" applyFill="1" applyBorder="1"/>
    <xf numFmtId="0" fontId="1" fillId="2" borderId="6" xfId="0" applyFont="1" applyFill="1" applyBorder="1"/>
    <xf numFmtId="176" fontId="1" fillId="2" borderId="7" xfId="0" applyNumberFormat="1" applyFont="1" applyFill="1" applyBorder="1"/>
    <xf numFmtId="176" fontId="1" fillId="2" borderId="8" xfId="0" applyNumberFormat="1" applyFont="1" applyFill="1" applyBorder="1"/>
    <xf numFmtId="177" fontId="2" fillId="2" borderId="9" xfId="0" applyNumberFormat="1" applyFont="1" applyFill="1" applyBorder="1"/>
    <xf numFmtId="0" fontId="1" fillId="2" borderId="0" xfId="0" applyFont="1" applyFill="1"/>
    <xf numFmtId="0" fontId="1" fillId="2" borderId="10" xfId="0" applyFont="1" applyFill="1" applyBorder="1"/>
    <xf numFmtId="177" fontId="1" fillId="2" borderId="1" xfId="0" applyNumberFormat="1" applyFont="1" applyFill="1" applyBorder="1"/>
    <xf numFmtId="177" fontId="2" fillId="2" borderId="11" xfId="0" applyNumberFormat="1" applyFont="1" applyFill="1" applyBorder="1"/>
    <xf numFmtId="0" fontId="1" fillId="2" borderId="12" xfId="0" applyFont="1" applyFill="1" applyBorder="1"/>
    <xf numFmtId="49" fontId="1" fillId="2" borderId="3" xfId="0" applyNumberFormat="1" applyFont="1" applyFill="1" applyBorder="1" applyAlignment="1">
      <alignment horizontal="left" vertical="top" wrapText="1"/>
    </xf>
    <xf numFmtId="177" fontId="2" fillId="2" borderId="13" xfId="0" applyNumberFormat="1" applyFont="1" applyFill="1" applyBorder="1"/>
    <xf numFmtId="176" fontId="1" fillId="2" borderId="2" xfId="0" applyNumberFormat="1" applyFont="1" applyFill="1" applyBorder="1"/>
    <xf numFmtId="178" fontId="2" fillId="2" borderId="2" xfId="0" applyNumberFormat="1" applyFont="1" applyFill="1" applyBorder="1"/>
    <xf numFmtId="177" fontId="1" fillId="2" borderId="3" xfId="0" applyNumberFormat="1" applyFont="1" applyFill="1" applyBorder="1"/>
    <xf numFmtId="49" fontId="1" fillId="2" borderId="14" xfId="0" applyNumberFormat="1" applyFont="1" applyFill="1" applyBorder="1" applyAlignment="1">
      <alignment horizontal="left" wrapText="1"/>
    </xf>
    <xf numFmtId="176" fontId="1" fillId="2" borderId="15" xfId="0" applyNumberFormat="1" applyFont="1" applyFill="1" applyBorder="1"/>
    <xf numFmtId="0" fontId="1" fillId="2" borderId="16" xfId="0" applyFont="1" applyFill="1" applyBorder="1"/>
    <xf numFmtId="177" fontId="3" fillId="3" borderId="2" xfId="0" applyNumberFormat="1" applyFont="1" applyFill="1" applyBorder="1"/>
    <xf numFmtId="177" fontId="1" fillId="2" borderId="2" xfId="0" applyNumberFormat="1" applyFont="1" applyFill="1" applyBorder="1"/>
    <xf numFmtId="176" fontId="1" fillId="2" borderId="18" xfId="0" applyNumberFormat="1" applyFont="1" applyFill="1" applyBorder="1"/>
    <xf numFmtId="176" fontId="1" fillId="2" borderId="19" xfId="0" applyNumberFormat="1" applyFont="1" applyFill="1" applyBorder="1"/>
    <xf numFmtId="177" fontId="3" fillId="4" borderId="2" xfId="0" applyNumberFormat="1" applyFont="1" applyFill="1" applyBorder="1"/>
    <xf numFmtId="177" fontId="4" fillId="3" borderId="1" xfId="0" applyNumberFormat="1" applyFont="1" applyFill="1" applyBorder="1"/>
    <xf numFmtId="178" fontId="1" fillId="2" borderId="1" xfId="0" applyNumberFormat="1" applyFont="1" applyFill="1" applyBorder="1"/>
    <xf numFmtId="176" fontId="1" fillId="2" borderId="20" xfId="0" applyNumberFormat="1" applyFont="1" applyFill="1" applyBorder="1"/>
    <xf numFmtId="0" fontId="1" fillId="0" borderId="0" xfId="0" applyFont="1" applyAlignment="1"/>
    <xf numFmtId="177" fontId="1" fillId="2" borderId="7" xfId="0" applyNumberFormat="1" applyFont="1" applyFill="1" applyBorder="1"/>
    <xf numFmtId="177" fontId="4" fillId="4" borderId="1" xfId="0" applyNumberFormat="1" applyFont="1" applyFill="1" applyBorder="1"/>
    <xf numFmtId="177" fontId="1" fillId="2" borderId="8" xfId="0" applyNumberFormat="1" applyFont="1" applyFill="1" applyBorder="1"/>
    <xf numFmtId="177" fontId="3" fillId="5" borderId="2" xfId="0" applyNumberFormat="1" applyFont="1" applyFill="1" applyBorder="1"/>
    <xf numFmtId="178" fontId="2" fillId="2" borderId="11" xfId="0" applyNumberFormat="1" applyFont="1" applyFill="1" applyBorder="1"/>
    <xf numFmtId="176" fontId="1" fillId="2" borderId="9" xfId="0" applyNumberFormat="1" applyFont="1" applyFill="1" applyBorder="1"/>
    <xf numFmtId="0" fontId="1" fillId="2" borderId="21" xfId="0" applyFont="1" applyFill="1" applyBorder="1"/>
    <xf numFmtId="0" fontId="1" fillId="2" borderId="22" xfId="0" applyFont="1" applyFill="1" applyBorder="1"/>
    <xf numFmtId="49" fontId="1" fillId="2" borderId="15" xfId="0" applyNumberFormat="1" applyFont="1" applyFill="1" applyBorder="1" applyAlignment="1">
      <alignment horizontal="left" vertical="top" wrapText="1"/>
    </xf>
    <xf numFmtId="0" fontId="1" fillId="2" borderId="23" xfId="0" applyFont="1" applyFill="1" applyBorder="1"/>
    <xf numFmtId="49" fontId="1" fillId="2" borderId="24" xfId="0" applyNumberFormat="1" applyFont="1" applyFill="1" applyBorder="1" applyAlignment="1">
      <alignment horizontal="left" vertical="top" wrapText="1"/>
    </xf>
    <xf numFmtId="0" fontId="5" fillId="0" borderId="0" xfId="0" applyFont="1"/>
    <xf numFmtId="49" fontId="1" fillId="2" borderId="19" xfId="0" applyNumberFormat="1" applyFont="1" applyFill="1" applyBorder="1" applyAlignment="1">
      <alignment horizontal="left" vertical="top" wrapText="1"/>
    </xf>
    <xf numFmtId="178" fontId="2" fillId="2" borderId="13" xfId="0" applyNumberFormat="1" applyFont="1" applyFill="1" applyBorder="1"/>
    <xf numFmtId="177" fontId="3" fillId="6" borderId="2" xfId="0" applyNumberFormat="1" applyFont="1" applyFill="1" applyBorder="1"/>
    <xf numFmtId="177" fontId="1" fillId="2" borderId="20" xfId="0" applyNumberFormat="1" applyFont="1" applyFill="1" applyBorder="1"/>
    <xf numFmtId="177" fontId="2" fillId="2" borderId="12" xfId="0" applyNumberFormat="1" applyFont="1" applyFill="1" applyBorder="1"/>
    <xf numFmtId="177" fontId="4" fillId="5" borderId="1" xfId="0" applyNumberFormat="1" applyFont="1" applyFill="1" applyBorder="1"/>
    <xf numFmtId="177" fontId="1" fillId="2" borderId="19" xfId="0" applyNumberFormat="1" applyFont="1" applyFill="1" applyBorder="1"/>
    <xf numFmtId="177" fontId="1" fillId="2" borderId="18" xfId="0" applyNumberFormat="1" applyFont="1" applyFill="1" applyBorder="1"/>
    <xf numFmtId="0" fontId="1" fillId="2" borderId="26" xfId="0" applyFont="1" applyFill="1" applyBorder="1"/>
    <xf numFmtId="49" fontId="1" fillId="2" borderId="27" xfId="0" applyNumberFormat="1" applyFont="1" applyFill="1" applyBorder="1" applyAlignment="1">
      <alignment horizontal="left"/>
    </xf>
    <xf numFmtId="0" fontId="1" fillId="2" borderId="17" xfId="0" applyFont="1" applyFill="1" applyBorder="1"/>
    <xf numFmtId="176" fontId="1" fillId="2" borderId="11" xfId="0" applyNumberFormat="1" applyFont="1" applyFill="1" applyBorder="1"/>
    <xf numFmtId="176" fontId="1" fillId="2" borderId="28" xfId="0" applyNumberFormat="1" applyFont="1" applyFill="1" applyBorder="1"/>
    <xf numFmtId="0" fontId="1" fillId="2" borderId="25" xfId="0" applyFont="1" applyFill="1" applyBorder="1"/>
    <xf numFmtId="0" fontId="1" fillId="2" borderId="29" xfId="0" applyFont="1" applyFill="1" applyBorder="1"/>
    <xf numFmtId="49" fontId="1" fillId="2" borderId="30" xfId="0" applyNumberFormat="1" applyFont="1" applyFill="1" applyBorder="1" applyAlignment="1">
      <alignment horizontal="left" wrapText="1"/>
    </xf>
    <xf numFmtId="0" fontId="1" fillId="2" borderId="31" xfId="0" applyFont="1" applyFill="1" applyBorder="1"/>
    <xf numFmtId="177" fontId="4" fillId="6" borderId="1" xfId="0" applyNumberFormat="1" applyFont="1" applyFill="1" applyBorder="1"/>
    <xf numFmtId="178" fontId="1" fillId="2" borderId="8" xfId="0" applyNumberFormat="1" applyFont="1" applyFill="1" applyBorder="1"/>
    <xf numFmtId="178" fontId="1" fillId="2" borderId="7" xfId="0" applyNumberFormat="1" applyFont="1" applyFill="1" applyBorder="1"/>
    <xf numFmtId="177" fontId="3" fillId="3" borderId="13" xfId="0" applyNumberFormat="1" applyFont="1" applyFill="1" applyBorder="1"/>
    <xf numFmtId="176" fontId="1" fillId="2" borderId="32" xfId="0" applyNumberFormat="1" applyFont="1" applyFill="1" applyBorder="1"/>
    <xf numFmtId="176" fontId="1" fillId="2" borderId="33" xfId="0" applyNumberFormat="1" applyFont="1" applyFill="1" applyBorder="1"/>
    <xf numFmtId="177" fontId="2" fillId="2" borderId="22" xfId="0" applyNumberFormat="1" applyFont="1" applyFill="1" applyBorder="1"/>
    <xf numFmtId="177" fontId="1" fillId="2" borderId="11" xfId="0" applyNumberFormat="1" applyFont="1" applyFill="1" applyBorder="1"/>
    <xf numFmtId="0" fontId="1" fillId="2" borderId="34" xfId="0" applyFont="1" applyFill="1" applyBorder="1"/>
    <xf numFmtId="0" fontId="1" fillId="2" borderId="14" xfId="0" applyFont="1" applyFill="1" applyBorder="1"/>
    <xf numFmtId="0" fontId="1" fillId="2" borderId="35" xfId="0" applyFont="1" applyFill="1" applyBorder="1"/>
    <xf numFmtId="49" fontId="1" fillId="2" borderId="16" xfId="0" applyNumberFormat="1" applyFont="1" applyFill="1" applyBorder="1" applyAlignment="1">
      <alignment horizontal="left"/>
    </xf>
    <xf numFmtId="177" fontId="3" fillId="4" borderId="13" xfId="0" applyNumberFormat="1" applyFont="1" applyFill="1" applyBorder="1"/>
    <xf numFmtId="178" fontId="1" fillId="2" borderId="3" xfId="0" applyNumberFormat="1" applyFont="1" applyFill="1" applyBorder="1"/>
    <xf numFmtId="177" fontId="4" fillId="3" borderId="7" xfId="0" applyNumberFormat="1" applyFont="1" applyFill="1" applyBorder="1"/>
    <xf numFmtId="178" fontId="3" fillId="6" borderId="2" xfId="0" applyNumberFormat="1" applyFont="1" applyFill="1" applyBorder="1"/>
    <xf numFmtId="177" fontId="4" fillId="4" borderId="7" xfId="0" applyNumberFormat="1" applyFont="1" applyFill="1" applyBorder="1"/>
    <xf numFmtId="177" fontId="4" fillId="4" borderId="3" xfId="0" applyNumberFormat="1" applyFont="1" applyFill="1" applyBorder="1"/>
    <xf numFmtId="178" fontId="3" fillId="4" borderId="2" xfId="0" applyNumberFormat="1" applyFont="1" applyFill="1" applyBorder="1"/>
    <xf numFmtId="178" fontId="1" fillId="2" borderId="20" xfId="0" applyNumberFormat="1" applyFont="1" applyFill="1" applyBorder="1"/>
    <xf numFmtId="178" fontId="2" fillId="2" borderId="12" xfId="0" applyNumberFormat="1" applyFont="1" applyFill="1" applyBorder="1"/>
    <xf numFmtId="177" fontId="2" fillId="2" borderId="36" xfId="0" applyNumberFormat="1" applyFont="1" applyFill="1" applyBorder="1"/>
    <xf numFmtId="177" fontId="1" fillId="2" borderId="33" xfId="0" applyNumberFormat="1" applyFont="1" applyFill="1" applyBorder="1"/>
    <xf numFmtId="177" fontId="2" fillId="2" borderId="21" xfId="0" applyNumberFormat="1" applyFont="1" applyFill="1" applyBorder="1"/>
    <xf numFmtId="177" fontId="1" fillId="2" borderId="32" xfId="0" applyNumberFormat="1" applyFont="1" applyFill="1" applyBorder="1"/>
    <xf numFmtId="177" fontId="3" fillId="5" borderId="13" xfId="0" applyNumberFormat="1" applyFont="1" applyFill="1" applyBorder="1"/>
    <xf numFmtId="178" fontId="4" fillId="6" borderId="1" xfId="0" applyNumberFormat="1" applyFont="1" applyFill="1" applyBorder="1"/>
    <xf numFmtId="177" fontId="4" fillId="3" borderId="3" xfId="0" applyNumberFormat="1" applyFont="1" applyFill="1" applyBorder="1"/>
    <xf numFmtId="177" fontId="3" fillId="3" borderId="11" xfId="0" applyNumberFormat="1" applyFont="1" applyFill="1" applyBorder="1"/>
    <xf numFmtId="178" fontId="4" fillId="4" borderId="1" xfId="0" applyNumberFormat="1" applyFont="1" applyFill="1" applyBorder="1"/>
    <xf numFmtId="177" fontId="3" fillId="6" borderId="12" xfId="0" applyNumberFormat="1" applyFont="1" applyFill="1" applyBorder="1"/>
    <xf numFmtId="177" fontId="4" fillId="6" borderId="20" xfId="0" applyNumberFormat="1" applyFont="1" applyFill="1" applyBorder="1"/>
    <xf numFmtId="177" fontId="3" fillId="4" borderId="11" xfId="0" applyNumberFormat="1" applyFont="1" applyFill="1" applyBorder="1"/>
    <xf numFmtId="177" fontId="4" fillId="5" borderId="7" xfId="0" applyNumberFormat="1" applyFont="1" applyFill="1" applyBorder="1"/>
    <xf numFmtId="177" fontId="4" fillId="4" borderId="20" xfId="0" applyNumberFormat="1" applyFont="1" applyFill="1" applyBorder="1"/>
    <xf numFmtId="177" fontId="3" fillId="4" borderId="12" xfId="0" applyNumberFormat="1" applyFont="1" applyFill="1" applyBorder="1"/>
    <xf numFmtId="177" fontId="4" fillId="3" borderId="8" xfId="0" applyNumberFormat="1" applyFont="1" applyFill="1" applyBorder="1"/>
    <xf numFmtId="177" fontId="4" fillId="6" borderId="3" xfId="0" applyNumberFormat="1" applyFont="1" applyFill="1" applyBorder="1"/>
    <xf numFmtId="177" fontId="3" fillId="6" borderId="13" xfId="0" applyNumberFormat="1" applyFont="1" applyFill="1" applyBorder="1"/>
    <xf numFmtId="178" fontId="1" fillId="2" borderId="19" xfId="0" applyNumberFormat="1" applyFont="1" applyFill="1" applyBorder="1"/>
    <xf numFmtId="177" fontId="4" fillId="4" borderId="8" xfId="0" applyNumberFormat="1" applyFont="1" applyFill="1" applyBorder="1"/>
    <xf numFmtId="177" fontId="4" fillId="3" borderId="20" xfId="0" applyNumberFormat="1" applyFont="1" applyFill="1" applyBorder="1"/>
    <xf numFmtId="177" fontId="3" fillId="3" borderId="12" xfId="0" applyNumberFormat="1" applyFont="1" applyFill="1" applyBorder="1"/>
    <xf numFmtId="177" fontId="3" fillId="5" borderId="11" xfId="0" applyNumberFormat="1" applyFont="1" applyFill="1" applyBorder="1"/>
    <xf numFmtId="177" fontId="4" fillId="5" borderId="3" xfId="0" applyNumberFormat="1" applyFont="1" applyFill="1" applyBorder="1"/>
    <xf numFmtId="177" fontId="4" fillId="6" borderId="7" xfId="0" applyNumberFormat="1" applyFont="1" applyFill="1" applyBorder="1"/>
    <xf numFmtId="177" fontId="4" fillId="5" borderId="8" xfId="0" applyNumberFormat="1" applyFont="1" applyFill="1" applyBorder="1"/>
    <xf numFmtId="177" fontId="3" fillId="5" borderId="12" xfId="0" applyNumberFormat="1" applyFont="1" applyFill="1" applyBorder="1"/>
    <xf numFmtId="177" fontId="4" fillId="5" borderId="20" xfId="0" applyNumberFormat="1" applyFont="1" applyFill="1" applyBorder="1"/>
    <xf numFmtId="178" fontId="1" fillId="2" borderId="18" xfId="0" applyNumberFormat="1" applyFont="1" applyFill="1" applyBorder="1"/>
    <xf numFmtId="177" fontId="3" fillId="6" borderId="11" xfId="0" applyNumberFormat="1" applyFont="1" applyFill="1" applyBorder="1"/>
    <xf numFmtId="177" fontId="4" fillId="3" borderId="32" xfId="0" applyNumberFormat="1" applyFont="1" applyFill="1" applyBorder="1"/>
    <xf numFmtId="177" fontId="3" fillId="3" borderId="21" xfId="0" applyNumberFormat="1" applyFont="1" applyFill="1" applyBorder="1"/>
    <xf numFmtId="178" fontId="2" fillId="2" borderId="36" xfId="0" applyNumberFormat="1" applyFont="1" applyFill="1" applyBorder="1"/>
    <xf numFmtId="178" fontId="1" fillId="2" borderId="33" xfId="0" applyNumberFormat="1" applyFont="1" applyFill="1" applyBorder="1"/>
    <xf numFmtId="178" fontId="3" fillId="6" borderId="13" xfId="0" applyNumberFormat="1" applyFont="1" applyFill="1" applyBorder="1"/>
    <xf numFmtId="177" fontId="4" fillId="5" borderId="32" xfId="0" applyNumberFormat="1" applyFont="1" applyFill="1" applyBorder="1"/>
    <xf numFmtId="177" fontId="3" fillId="5" borderId="21" xfId="0" applyNumberFormat="1" applyFont="1" applyFill="1" applyBorder="1"/>
    <xf numFmtId="177" fontId="4" fillId="5" borderId="18" xfId="0" applyNumberFormat="1" applyFont="1" applyFill="1" applyBorder="1"/>
    <xf numFmtId="178" fontId="4" fillId="6" borderId="7" xfId="0" applyNumberFormat="1" applyFont="1" applyFill="1" applyBorder="1"/>
    <xf numFmtId="178" fontId="3" fillId="4" borderId="13" xfId="0" applyNumberFormat="1" applyFont="1" applyFill="1" applyBorder="1"/>
    <xf numFmtId="177" fontId="4" fillId="6" borderId="8" xfId="0" applyNumberFormat="1" applyFont="1" applyFill="1" applyBorder="1"/>
    <xf numFmtId="178" fontId="4" fillId="4" borderId="3" xfId="0" applyNumberFormat="1" applyFont="1" applyFill="1" applyBorder="1"/>
    <xf numFmtId="178" fontId="2" fillId="2" borderId="21" xfId="0" applyNumberFormat="1" applyFont="1" applyFill="1" applyBorder="1"/>
    <xf numFmtId="178" fontId="1" fillId="2" borderId="32" xfId="0" applyNumberFormat="1" applyFont="1" applyFill="1" applyBorder="1"/>
    <xf numFmtId="177" fontId="4" fillId="4" borderId="33" xfId="0" applyNumberFormat="1" applyFont="1" applyFill="1" applyBorder="1"/>
    <xf numFmtId="177" fontId="3" fillId="4" borderId="36" xfId="0" applyNumberFormat="1" applyFont="1" applyFill="1" applyBorder="1"/>
    <xf numFmtId="177" fontId="4" fillId="3" borderId="19" xfId="0" applyNumberFormat="1" applyFont="1" applyFill="1" applyBorder="1"/>
    <xf numFmtId="177" fontId="4" fillId="3" borderId="18" xfId="0" applyNumberFormat="1" applyFont="1" applyFill="1" applyBorder="1"/>
    <xf numFmtId="178" fontId="4" fillId="6" borderId="3" xfId="0" applyNumberFormat="1" applyFont="1" applyFill="1" applyBorder="1"/>
    <xf numFmtId="177" fontId="3" fillId="3" borderId="36" xfId="0" applyNumberFormat="1" applyFont="1" applyFill="1" applyBorder="1"/>
    <xf numFmtId="177" fontId="4" fillId="3" borderId="33" xfId="0" applyNumberFormat="1" applyFont="1" applyFill="1" applyBorder="1"/>
    <xf numFmtId="178" fontId="4" fillId="4" borderId="7" xfId="0" applyNumberFormat="1" applyFont="1" applyFill="1" applyBorder="1"/>
    <xf numFmtId="177" fontId="4" fillId="4" borderId="18" xfId="0" applyNumberFormat="1" applyFont="1" applyFill="1" applyBorder="1"/>
    <xf numFmtId="177" fontId="3" fillId="6" borderId="36" xfId="0" applyNumberFormat="1" applyFont="1" applyFill="1" applyBorder="1"/>
    <xf numFmtId="177" fontId="4" fillId="6" borderId="33" xfId="0" applyNumberFormat="1" applyFont="1" applyFill="1" applyBorder="1"/>
    <xf numFmtId="178" fontId="3" fillId="6" borderId="11" xfId="0" applyNumberFormat="1" applyFont="1" applyFill="1" applyBorder="1"/>
    <xf numFmtId="177" fontId="4" fillId="6" borderId="18" xfId="0" applyNumberFormat="1" applyFont="1" applyFill="1" applyBorder="1"/>
    <xf numFmtId="0" fontId="1" fillId="7" borderId="37" xfId="0" applyFont="1" applyFill="1" applyBorder="1" applyAlignment="1">
      <alignment horizontal="center" vertical="center"/>
    </xf>
    <xf numFmtId="177" fontId="3" fillId="5" borderId="36" xfId="0" applyNumberFormat="1" applyFont="1" applyFill="1" applyBorder="1"/>
    <xf numFmtId="178" fontId="4" fillId="6" borderId="8" xfId="0" applyNumberFormat="1" applyFont="1" applyFill="1" applyBorder="1"/>
    <xf numFmtId="177" fontId="4" fillId="5" borderId="33" xfId="0" applyNumberFormat="1" applyFont="1" applyFill="1" applyBorder="1"/>
    <xf numFmtId="178" fontId="4" fillId="4" borderId="18" xfId="0" applyNumberFormat="1" applyFont="1" applyFill="1" applyBorder="1"/>
    <xf numFmtId="177" fontId="4" fillId="4" borderId="32" xfId="0" applyNumberFormat="1" applyFont="1" applyFill="1" applyBorder="1"/>
    <xf numFmtId="0" fontId="1" fillId="0" borderId="37" xfId="0" applyFont="1" applyBorder="1" applyAlignment="1">
      <alignment vertical="center" wrapText="1"/>
    </xf>
    <xf numFmtId="177" fontId="3" fillId="4" borderId="21" xfId="0" applyNumberFormat="1" applyFont="1" applyFill="1" applyBorder="1"/>
    <xf numFmtId="177" fontId="4" fillId="5" borderId="19" xfId="0" applyNumberFormat="1" applyFont="1" applyFill="1" applyBorder="1"/>
    <xf numFmtId="178" fontId="3" fillId="4" borderId="11" xfId="0" applyNumberFormat="1" applyFont="1" applyFill="1" applyBorder="1"/>
    <xf numFmtId="178" fontId="2" fillId="2" borderId="9" xfId="0" applyNumberFormat="1" applyFont="1" applyFill="1" applyBorder="1"/>
    <xf numFmtId="178" fontId="3" fillId="6" borderId="12" xfId="0" applyNumberFormat="1" applyFont="1" applyFill="1" applyBorder="1"/>
    <xf numFmtId="178" fontId="4" fillId="6" borderId="20" xfId="0" applyNumberFormat="1" applyFont="1" applyFill="1" applyBorder="1"/>
    <xf numFmtId="178" fontId="4" fillId="4" borderId="8" xfId="0" applyNumberFormat="1" applyFont="1" applyFill="1" applyBorder="1"/>
    <xf numFmtId="178" fontId="1" fillId="2" borderId="2" xfId="0" applyNumberFormat="1" applyFont="1" applyFill="1" applyBorder="1"/>
    <xf numFmtId="177" fontId="4" fillId="6" borderId="19" xfId="0" applyNumberFormat="1" applyFont="1" applyFill="1" applyBorder="1"/>
    <xf numFmtId="178" fontId="4" fillId="6" borderId="18" xfId="0" applyNumberFormat="1" applyFont="1" applyFill="1" applyBorder="1"/>
    <xf numFmtId="0" fontId="1" fillId="0" borderId="0" xfId="0" applyFont="1"/>
    <xf numFmtId="178" fontId="4" fillId="4" borderId="20" xfId="0" applyNumberFormat="1" applyFont="1" applyFill="1" applyBorder="1"/>
    <xf numFmtId="178" fontId="3" fillId="4" borderId="12" xfId="0" applyNumberFormat="1" applyFont="1" applyFill="1" applyBorder="1"/>
    <xf numFmtId="177" fontId="4" fillId="4" borderId="19" xfId="0" applyNumberFormat="1" applyFont="1" applyFill="1" applyBorder="1"/>
    <xf numFmtId="0" fontId="6" fillId="0" borderId="37" xfId="0" applyFont="1" applyBorder="1" applyAlignment="1">
      <alignment vertical="center" wrapText="1"/>
    </xf>
    <xf numFmtId="178" fontId="4" fillId="4" borderId="19" xfId="0" applyNumberFormat="1" applyFont="1" applyFill="1" applyBorder="1"/>
    <xf numFmtId="178" fontId="3" fillId="6" borderId="36" xfId="0" applyNumberFormat="1" applyFont="1" applyFill="1" applyBorder="1"/>
    <xf numFmtId="178" fontId="4" fillId="6" borderId="33" xfId="0" applyNumberFormat="1" applyFont="1" applyFill="1" applyBorder="1"/>
    <xf numFmtId="178" fontId="4" fillId="6" borderId="19" xfId="0" applyNumberFormat="1" applyFont="1" applyFill="1" applyBorder="1"/>
    <xf numFmtId="178" fontId="4" fillId="6" borderId="32" xfId="0" applyNumberFormat="1" applyFont="1" applyFill="1" applyBorder="1"/>
    <xf numFmtId="0" fontId="1" fillId="0" borderId="0" xfId="0" applyFont="1" applyAlignment="1">
      <alignment vertical="center"/>
    </xf>
    <xf numFmtId="177" fontId="3" fillId="6" borderId="21" xfId="0" applyNumberFormat="1" applyFont="1" applyFill="1" applyBorder="1"/>
    <xf numFmtId="178" fontId="3" fillId="6" borderId="21" xfId="0" applyNumberFormat="1" applyFont="1" applyFill="1" applyBorder="1"/>
    <xf numFmtId="177" fontId="4" fillId="6" borderId="32" xfId="0" applyNumberFormat="1" applyFont="1" applyFill="1" applyBorder="1"/>
    <xf numFmtId="0" fontId="1" fillId="7" borderId="37" xfId="0" applyFont="1" applyFill="1" applyBorder="1" applyAlignment="1">
      <alignment horizontal="center" vertical="center"/>
    </xf>
    <xf numFmtId="0" fontId="1" fillId="7" borderId="29" xfId="0" applyFont="1" applyFill="1" applyBorder="1" applyAlignment="1">
      <alignment horizontal="center" vertical="center"/>
    </xf>
    <xf numFmtId="0" fontId="1" fillId="7" borderId="27" xfId="0" applyFont="1" applyFill="1" applyBorder="1" applyAlignment="1">
      <alignment horizontal="center" vertical="center"/>
    </xf>
    <xf numFmtId="0" fontId="1" fillId="7" borderId="26" xfId="0" applyFont="1" applyFill="1" applyBorder="1" applyAlignment="1">
      <alignment horizontal="center" vertical="center"/>
    </xf>
    <xf numFmtId="49" fontId="1" fillId="2" borderId="14" xfId="0" applyNumberFormat="1" applyFont="1" applyFill="1" applyBorder="1" applyAlignment="1">
      <alignment horizontal="left" vertical="top" wrapText="1"/>
    </xf>
    <xf numFmtId="49" fontId="1" fillId="2" borderId="10" xfId="0" applyNumberFormat="1" applyFont="1" applyFill="1" applyBorder="1" applyAlignment="1">
      <alignment horizontal="left"/>
    </xf>
    <xf numFmtId="49" fontId="1" fillId="2" borderId="25" xfId="0" applyNumberFormat="1" applyFont="1" applyFill="1" applyBorder="1" applyAlignment="1">
      <alignment horizontal="left"/>
    </xf>
    <xf numFmtId="0" fontId="1" fillId="2" borderId="14" xfId="0" applyFont="1" applyFill="1" applyBorder="1" applyAlignment="1">
      <alignment vertical="top" wrapText="1"/>
    </xf>
    <xf numFmtId="0" fontId="1" fillId="2" borderId="16" xfId="0" applyFont="1" applyFill="1" applyBorder="1" applyAlignment="1">
      <alignment vertical="top" wrapText="1"/>
    </xf>
    <xf numFmtId="0" fontId="1" fillId="2" borderId="25" xfId="0" applyFont="1" applyFill="1" applyBorder="1" applyAlignment="1">
      <alignment vertical="top" wrapText="1"/>
    </xf>
    <xf numFmtId="0" fontId="1" fillId="2" borderId="17" xfId="0" applyFont="1" applyFill="1" applyBorder="1" applyAlignment="1">
      <alignmen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13</xdr:col>
      <xdr:colOff>127000</xdr:colOff>
      <xdr:row>2</xdr:row>
      <xdr:rowOff>12700</xdr:rowOff>
    </xdr:to>
    <xdr:sp macro="" textlink="">
      <xdr:nvSpPr>
        <xdr:cNvPr id="2" name="Text Box 1"/>
        <xdr:cNvSpPr txBox="1"/>
      </xdr:nvSpPr>
      <xdr:spPr>
        <a:xfrm>
          <a:off x="4587097" y="164465"/>
          <a:ext cx="3267384" cy="177165"/>
        </a:xfrm>
        <a:prstGeom prst="rect">
          <a:avLst/>
        </a:prstGeom>
        <a:solidFill>
          <a:schemeClr val="lt1"/>
        </a:solidFill>
        <a:ln w="0">
          <a:solidFill>
            <a:srgbClr val="000000"/>
          </a:solidFill>
        </a:ln>
      </xdr:spPr>
      <xdr:txBody>
        <a:bodyPr rtlCol="0"/>
        <a:lstStyle/>
        <a:p>
          <a:pPr algn="l"/>
          <a:endParaRPr lang="en-US" sz="900">
            <a:latin typeface="Meiryo UI"/>
          </a:endParaRPr>
        </a:p>
      </xdr:txBody>
    </xdr:sp>
    <xdr:clientData/>
  </xdr:twoCellAnchor>
  <xdr:twoCellAnchor>
    <xdr:from>
      <xdr:col>8</xdr:col>
      <xdr:colOff>25400</xdr:colOff>
      <xdr:row>1</xdr:row>
      <xdr:rowOff>25400</xdr:rowOff>
    </xdr:from>
    <xdr:to>
      <xdr:col>9</xdr:col>
      <xdr:colOff>101600</xdr:colOff>
      <xdr:row>1</xdr:row>
      <xdr:rowOff>139065</xdr:rowOff>
    </xdr:to>
    <xdr:sp macro="" textlink="">
      <xdr:nvSpPr>
        <xdr:cNvPr id="3" name="Text Box 2"/>
        <xdr:cNvSpPr txBox="1"/>
      </xdr:nvSpPr>
      <xdr:spPr>
        <a:xfrm>
          <a:off x="4612497" y="189865"/>
          <a:ext cx="704277" cy="113665"/>
        </a:xfrm>
        <a:prstGeom prst="rect">
          <a:avLst/>
        </a:prstGeom>
        <a:solidFill>
          <a:schemeClr val="lt1"/>
        </a:solidFill>
      </xdr:spPr>
      <xdr:txBody>
        <a:bodyPr rtlCol="0" anchor="ctr"/>
        <a:lstStyle/>
        <a:p>
          <a:pPr algn="l"/>
          <a:r>
            <a:rPr lang="en-US" sz="800">
              <a:latin typeface="Meiryo UI"/>
            </a:rPr>
            <a:t>ポイント差</a:t>
          </a:r>
        </a:p>
      </xdr:txBody>
    </xdr:sp>
    <xdr:clientData/>
  </xdr:twoCellAnchor>
  <xdr:twoCellAnchor>
    <xdr:from>
      <xdr:col>9</xdr:col>
      <xdr:colOff>152400</xdr:colOff>
      <xdr:row>1</xdr:row>
      <xdr:rowOff>25400</xdr:rowOff>
    </xdr:from>
    <xdr:to>
      <xdr:col>10</xdr:col>
      <xdr:colOff>101600</xdr:colOff>
      <xdr:row>1</xdr:row>
      <xdr:rowOff>139065</xdr:rowOff>
    </xdr:to>
    <xdr:sp macro="" textlink="">
      <xdr:nvSpPr>
        <xdr:cNvPr id="4" name="Text Box 3"/>
        <xdr:cNvSpPr txBox="1"/>
      </xdr:nvSpPr>
      <xdr:spPr>
        <a:xfrm>
          <a:off x="5367573" y="189865"/>
          <a:ext cx="577277" cy="113665"/>
        </a:xfrm>
        <a:prstGeom prst="rect">
          <a:avLst/>
        </a:prstGeom>
        <a:solidFill>
          <a:srgbClr val="E6B9B8"/>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twoCellAnchor>
    <xdr:from>
      <xdr:col>10</xdr:col>
      <xdr:colOff>152400</xdr:colOff>
      <xdr:row>1</xdr:row>
      <xdr:rowOff>25400</xdr:rowOff>
    </xdr:from>
    <xdr:to>
      <xdr:col>11</xdr:col>
      <xdr:colOff>101600</xdr:colOff>
      <xdr:row>1</xdr:row>
      <xdr:rowOff>139065</xdr:rowOff>
    </xdr:to>
    <xdr:sp macro="" textlink="">
      <xdr:nvSpPr>
        <xdr:cNvPr id="5" name="Text Box 4"/>
        <xdr:cNvSpPr txBox="1"/>
      </xdr:nvSpPr>
      <xdr:spPr>
        <a:xfrm>
          <a:off x="5995650" y="189865"/>
          <a:ext cx="577277" cy="113665"/>
        </a:xfrm>
        <a:prstGeom prst="rect">
          <a:avLst/>
        </a:prstGeom>
        <a:solidFill>
          <a:srgbClr val="F2DCDB"/>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11</xdr:col>
      <xdr:colOff>152400</xdr:colOff>
      <xdr:row>1</xdr:row>
      <xdr:rowOff>25400</xdr:rowOff>
    </xdr:from>
    <xdr:to>
      <xdr:col>12</xdr:col>
      <xdr:colOff>101600</xdr:colOff>
      <xdr:row>1</xdr:row>
      <xdr:rowOff>139065</xdr:rowOff>
    </xdr:to>
    <xdr:sp macro="" textlink="">
      <xdr:nvSpPr>
        <xdr:cNvPr id="6" name="Text Box 5"/>
        <xdr:cNvSpPr txBox="1"/>
      </xdr:nvSpPr>
      <xdr:spPr>
        <a:xfrm>
          <a:off x="6623727" y="189865"/>
          <a:ext cx="577277" cy="113665"/>
        </a:xfrm>
        <a:prstGeom prst="rect">
          <a:avLst/>
        </a:prstGeom>
        <a:solidFill>
          <a:srgbClr val="DBEEF4"/>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12</xdr:col>
      <xdr:colOff>152400</xdr:colOff>
      <xdr:row>1</xdr:row>
      <xdr:rowOff>25400</xdr:rowOff>
    </xdr:from>
    <xdr:to>
      <xdr:col>13</xdr:col>
      <xdr:colOff>101600</xdr:colOff>
      <xdr:row>1</xdr:row>
      <xdr:rowOff>139065</xdr:rowOff>
    </xdr:to>
    <xdr:sp macro="" textlink="">
      <xdr:nvSpPr>
        <xdr:cNvPr id="7" name="Text Box 6"/>
        <xdr:cNvSpPr txBox="1"/>
      </xdr:nvSpPr>
      <xdr:spPr>
        <a:xfrm>
          <a:off x="7251804" y="189865"/>
          <a:ext cx="577277" cy="113665"/>
        </a:xfrm>
        <a:prstGeom prst="rect">
          <a:avLst/>
        </a:prstGeom>
        <a:solidFill>
          <a:srgbClr val="B7DEE8"/>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13</xdr:col>
      <xdr:colOff>127000</xdr:colOff>
      <xdr:row>2</xdr:row>
      <xdr:rowOff>12700</xdr:rowOff>
    </xdr:to>
    <xdr:sp macro="" textlink="">
      <xdr:nvSpPr>
        <xdr:cNvPr id="2" name="Text Box 1"/>
        <xdr:cNvSpPr txBox="1"/>
      </xdr:nvSpPr>
      <xdr:spPr>
        <a:xfrm>
          <a:off x="4587097" y="164465"/>
          <a:ext cx="3267384" cy="177165"/>
        </a:xfrm>
        <a:prstGeom prst="rect">
          <a:avLst/>
        </a:prstGeom>
        <a:solidFill>
          <a:schemeClr val="lt1"/>
        </a:solidFill>
        <a:ln w="0">
          <a:solidFill>
            <a:srgbClr val="000000"/>
          </a:solidFill>
        </a:ln>
      </xdr:spPr>
      <xdr:txBody>
        <a:bodyPr rtlCol="0"/>
        <a:lstStyle/>
        <a:p>
          <a:pPr algn="l"/>
          <a:endParaRPr lang="en-US" sz="900">
            <a:latin typeface="Meiryo UI"/>
          </a:endParaRPr>
        </a:p>
      </xdr:txBody>
    </xdr:sp>
    <xdr:clientData/>
  </xdr:twoCellAnchor>
  <xdr:twoCellAnchor>
    <xdr:from>
      <xdr:col>8</xdr:col>
      <xdr:colOff>25400</xdr:colOff>
      <xdr:row>1</xdr:row>
      <xdr:rowOff>25400</xdr:rowOff>
    </xdr:from>
    <xdr:to>
      <xdr:col>9</xdr:col>
      <xdr:colOff>101600</xdr:colOff>
      <xdr:row>1</xdr:row>
      <xdr:rowOff>139065</xdr:rowOff>
    </xdr:to>
    <xdr:sp macro="" textlink="">
      <xdr:nvSpPr>
        <xdr:cNvPr id="3" name="Text Box 2"/>
        <xdr:cNvSpPr txBox="1"/>
      </xdr:nvSpPr>
      <xdr:spPr>
        <a:xfrm>
          <a:off x="4612497" y="189865"/>
          <a:ext cx="704277" cy="113665"/>
        </a:xfrm>
        <a:prstGeom prst="rect">
          <a:avLst/>
        </a:prstGeom>
        <a:solidFill>
          <a:schemeClr val="lt1"/>
        </a:solidFill>
      </xdr:spPr>
      <xdr:txBody>
        <a:bodyPr rtlCol="0" anchor="ctr"/>
        <a:lstStyle/>
        <a:p>
          <a:pPr algn="l"/>
          <a:r>
            <a:rPr lang="en-US" sz="800">
              <a:latin typeface="Meiryo UI"/>
            </a:rPr>
            <a:t>ポイント差</a:t>
          </a:r>
        </a:p>
      </xdr:txBody>
    </xdr:sp>
    <xdr:clientData/>
  </xdr:twoCellAnchor>
  <xdr:twoCellAnchor>
    <xdr:from>
      <xdr:col>9</xdr:col>
      <xdr:colOff>152400</xdr:colOff>
      <xdr:row>1</xdr:row>
      <xdr:rowOff>25400</xdr:rowOff>
    </xdr:from>
    <xdr:to>
      <xdr:col>10</xdr:col>
      <xdr:colOff>101600</xdr:colOff>
      <xdr:row>1</xdr:row>
      <xdr:rowOff>139065</xdr:rowOff>
    </xdr:to>
    <xdr:sp macro="" textlink="">
      <xdr:nvSpPr>
        <xdr:cNvPr id="4" name="Text Box 3"/>
        <xdr:cNvSpPr txBox="1"/>
      </xdr:nvSpPr>
      <xdr:spPr>
        <a:xfrm>
          <a:off x="5367573" y="189865"/>
          <a:ext cx="577277" cy="113665"/>
        </a:xfrm>
        <a:prstGeom prst="rect">
          <a:avLst/>
        </a:prstGeom>
        <a:solidFill>
          <a:srgbClr val="E6B9B8"/>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twoCellAnchor>
    <xdr:from>
      <xdr:col>10</xdr:col>
      <xdr:colOff>152400</xdr:colOff>
      <xdr:row>1</xdr:row>
      <xdr:rowOff>25400</xdr:rowOff>
    </xdr:from>
    <xdr:to>
      <xdr:col>11</xdr:col>
      <xdr:colOff>101600</xdr:colOff>
      <xdr:row>1</xdr:row>
      <xdr:rowOff>139065</xdr:rowOff>
    </xdr:to>
    <xdr:sp macro="" textlink="">
      <xdr:nvSpPr>
        <xdr:cNvPr id="5" name="Text Box 4"/>
        <xdr:cNvSpPr txBox="1"/>
      </xdr:nvSpPr>
      <xdr:spPr>
        <a:xfrm>
          <a:off x="5995650" y="189865"/>
          <a:ext cx="577277" cy="113665"/>
        </a:xfrm>
        <a:prstGeom prst="rect">
          <a:avLst/>
        </a:prstGeom>
        <a:solidFill>
          <a:srgbClr val="F2DCDB"/>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11</xdr:col>
      <xdr:colOff>152400</xdr:colOff>
      <xdr:row>1</xdr:row>
      <xdr:rowOff>25400</xdr:rowOff>
    </xdr:from>
    <xdr:to>
      <xdr:col>12</xdr:col>
      <xdr:colOff>101600</xdr:colOff>
      <xdr:row>1</xdr:row>
      <xdr:rowOff>139065</xdr:rowOff>
    </xdr:to>
    <xdr:sp macro="" textlink="">
      <xdr:nvSpPr>
        <xdr:cNvPr id="6" name="Text Box 5"/>
        <xdr:cNvSpPr txBox="1"/>
      </xdr:nvSpPr>
      <xdr:spPr>
        <a:xfrm>
          <a:off x="6623727" y="189865"/>
          <a:ext cx="577277" cy="113665"/>
        </a:xfrm>
        <a:prstGeom prst="rect">
          <a:avLst/>
        </a:prstGeom>
        <a:solidFill>
          <a:srgbClr val="DBEEF4"/>
        </a:solidFill>
        <a:ln w="0">
          <a:solidFill>
            <a:srgbClr val="000000"/>
          </a:solidFill>
        </a:ln>
      </xdr:spPr>
      <xdr:txBody>
        <a:bodyPr rtlCol="0" anchor="ctr"/>
        <a:lstStyle/>
        <a:p>
          <a:pPr algn="ctr"/>
          <a:r>
            <a:rPr lang="en-US" sz="800">
              <a:solidFill>
                <a:srgbClr val="000000"/>
              </a:solidFill>
              <a:latin typeface="Meiryo UI"/>
            </a:rPr>
            <a:t>-5</a:t>
          </a:r>
        </a:p>
      </xdr:txBody>
    </xdr:sp>
    <xdr:clientData/>
  </xdr:twoCellAnchor>
  <xdr:twoCellAnchor>
    <xdr:from>
      <xdr:col>12</xdr:col>
      <xdr:colOff>152400</xdr:colOff>
      <xdr:row>1</xdr:row>
      <xdr:rowOff>25400</xdr:rowOff>
    </xdr:from>
    <xdr:to>
      <xdr:col>13</xdr:col>
      <xdr:colOff>101600</xdr:colOff>
      <xdr:row>1</xdr:row>
      <xdr:rowOff>139065</xdr:rowOff>
    </xdr:to>
    <xdr:sp macro="" textlink="">
      <xdr:nvSpPr>
        <xdr:cNvPr id="7" name="Text Box 6"/>
        <xdr:cNvSpPr txBox="1"/>
      </xdr:nvSpPr>
      <xdr:spPr>
        <a:xfrm>
          <a:off x="7251804" y="189865"/>
          <a:ext cx="577277" cy="113665"/>
        </a:xfrm>
        <a:prstGeom prst="rect">
          <a:avLst/>
        </a:prstGeom>
        <a:solidFill>
          <a:srgbClr val="B7DEE8"/>
        </a:solidFill>
        <a:ln w="0">
          <a:solidFill>
            <a:srgbClr val="000000"/>
          </a:solidFill>
        </a:ln>
      </xdr:spPr>
      <xdr:txBody>
        <a:bodyPr rtlCol="0" anchor="ctr"/>
        <a:lstStyle/>
        <a:p>
          <a:pPr algn="ctr"/>
          <a:r>
            <a:rPr lang="en-US" sz="800">
              <a:solidFill>
                <a:srgbClr val="000000"/>
              </a:solidFill>
              <a:latin typeface="Meiryo UI"/>
            </a:rPr>
            <a:t>-10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06"/>
  <sheetViews>
    <sheetView tabSelected="1" workbookViewId="0"/>
  </sheetViews>
  <sheetFormatPr defaultColWidth="8.875" defaultRowHeight="12" x14ac:dyDescent="0.2"/>
  <cols>
    <col min="1" max="1" width="3.625" style="156" customWidth="1"/>
    <col min="2" max="2" width="5.625" style="156" customWidth="1"/>
    <col min="3" max="3" width="7.625" style="156" customWidth="1"/>
    <col min="4" max="4" width="26.625" style="156" customWidth="1"/>
    <col min="5" max="6" width="7.625" style="156" customWidth="1"/>
    <col min="7" max="7" width="26.625" style="156" customWidth="1"/>
    <col min="8" max="8" width="7.625" style="156" customWidth="1"/>
    <col min="9" max="11" width="10.625" style="156" customWidth="1"/>
    <col min="12" max="14" width="26.625" style="156" customWidth="1"/>
    <col min="15" max="16384" width="8.875" style="156"/>
  </cols>
  <sheetData>
    <row r="1" spans="2:14" x14ac:dyDescent="0.2">
      <c r="B1" s="166"/>
    </row>
    <row r="2" spans="2:14" x14ac:dyDescent="0.2">
      <c r="B2" s="156" t="s">
        <v>0</v>
      </c>
    </row>
    <row r="5" spans="2:14" x14ac:dyDescent="0.2">
      <c r="B5" s="170" t="s">
        <v>1</v>
      </c>
      <c r="C5" s="171" t="s">
        <v>2</v>
      </c>
      <c r="D5" s="172"/>
      <c r="E5" s="173"/>
      <c r="F5" s="171" t="s">
        <v>6</v>
      </c>
      <c r="G5" s="172"/>
      <c r="H5" s="173"/>
      <c r="I5" s="170" t="s">
        <v>7</v>
      </c>
      <c r="J5" s="170" t="s">
        <v>8</v>
      </c>
      <c r="K5" s="170" t="s">
        <v>9</v>
      </c>
      <c r="L5" s="170" t="s">
        <v>10</v>
      </c>
      <c r="M5" s="170" t="s">
        <v>11</v>
      </c>
      <c r="N5" s="170" t="s">
        <v>12</v>
      </c>
    </row>
    <row r="6" spans="2:14" x14ac:dyDescent="0.2">
      <c r="B6" s="170"/>
      <c r="C6" s="139" t="s">
        <v>3</v>
      </c>
      <c r="D6" s="139" t="s">
        <v>4</v>
      </c>
      <c r="E6" s="139" t="s">
        <v>5</v>
      </c>
      <c r="F6" s="139" t="s">
        <v>3</v>
      </c>
      <c r="G6" s="139" t="s">
        <v>4</v>
      </c>
      <c r="H6" s="139" t="s">
        <v>5</v>
      </c>
      <c r="I6" s="170"/>
      <c r="J6" s="170"/>
      <c r="K6" s="170"/>
      <c r="L6" s="170"/>
      <c r="M6" s="170"/>
      <c r="N6" s="170"/>
    </row>
    <row r="7" spans="2:14" ht="24" x14ac:dyDescent="0.2">
      <c r="B7" s="145">
        <v>1</v>
      </c>
      <c r="C7" s="145" t="s">
        <v>46</v>
      </c>
      <c r="D7" s="145" t="s">
        <v>47</v>
      </c>
      <c r="E7" s="145" t="s">
        <v>48</v>
      </c>
      <c r="F7" s="145" t="s">
        <v>49</v>
      </c>
      <c r="G7" s="145" t="s">
        <v>50</v>
      </c>
      <c r="H7" s="145" t="s">
        <v>49</v>
      </c>
      <c r="I7" s="160" t="str">
        <f xml:space="preserve"> HYPERLINK("#'N(1)'!B7:J37", "N(1)")</f>
        <v>N(1)</v>
      </c>
      <c r="J7" s="160" t="str">
        <f xml:space="preserve"> HYPERLINK("#'P(2)'!B7:J37", "P(2)")</f>
        <v>P(2)</v>
      </c>
      <c r="K7" s="160" t="str">
        <f xml:space="preserve"> HYPERLINK("#'NP(3)'!B7:J62", "NP(3)")</f>
        <v>NP(3)</v>
      </c>
      <c r="L7" s="145"/>
      <c r="M7" s="145"/>
      <c r="N7" s="145" t="s">
        <v>51</v>
      </c>
    </row>
    <row r="8" spans="2:14" ht="24" x14ac:dyDescent="0.2">
      <c r="B8" s="145">
        <v>2</v>
      </c>
      <c r="C8" s="145" t="s">
        <v>46</v>
      </c>
      <c r="D8" s="145" t="s">
        <v>47</v>
      </c>
      <c r="E8" s="145" t="s">
        <v>48</v>
      </c>
      <c r="F8" s="145" t="s">
        <v>73</v>
      </c>
      <c r="G8" s="145" t="s">
        <v>74</v>
      </c>
      <c r="H8" s="145" t="s">
        <v>73</v>
      </c>
      <c r="I8" s="160" t="str">
        <f xml:space="preserve"> HYPERLINK("#'N(1)'!B39:J64", "N(1)")</f>
        <v>N(1)</v>
      </c>
      <c r="J8" s="160" t="str">
        <f xml:space="preserve"> HYPERLINK("#'P(2)'!B39:J64", "P(2)")</f>
        <v>P(2)</v>
      </c>
      <c r="K8" s="160" t="str">
        <f xml:space="preserve"> HYPERLINK("#'NP(3)'!B64:J109", "NP(3)")</f>
        <v>NP(3)</v>
      </c>
      <c r="L8" s="145"/>
      <c r="M8" s="145"/>
      <c r="N8" s="145" t="s">
        <v>51</v>
      </c>
    </row>
    <row r="9" spans="2:14" ht="24" x14ac:dyDescent="0.2">
      <c r="B9" s="145">
        <v>3</v>
      </c>
      <c r="C9" s="145" t="s">
        <v>46</v>
      </c>
      <c r="D9" s="145" t="s">
        <v>47</v>
      </c>
      <c r="E9" s="145" t="s">
        <v>48</v>
      </c>
      <c r="F9" s="145" t="s">
        <v>78</v>
      </c>
      <c r="G9" s="145" t="s">
        <v>79</v>
      </c>
      <c r="H9" s="145" t="s">
        <v>80</v>
      </c>
      <c r="I9" s="160" t="str">
        <f xml:space="preserve"> HYPERLINK("#'N(1)'!B66:J88", "N(1)")</f>
        <v>N(1)</v>
      </c>
      <c r="J9" s="160" t="str">
        <f xml:space="preserve"> HYPERLINK("#'P(2)'!B66:J88", "P(2)")</f>
        <v>P(2)</v>
      </c>
      <c r="K9" s="160" t="str">
        <f xml:space="preserve"> HYPERLINK("#'NP(3)'!B111:J150", "NP(3)")</f>
        <v>NP(3)</v>
      </c>
      <c r="L9" s="145"/>
      <c r="M9" s="145"/>
      <c r="N9" s="145" t="s">
        <v>51</v>
      </c>
    </row>
    <row r="10" spans="2:14" ht="24" x14ac:dyDescent="0.2">
      <c r="B10" s="145">
        <v>4</v>
      </c>
      <c r="C10" s="145" t="s">
        <v>87</v>
      </c>
      <c r="D10" s="145" t="s">
        <v>88</v>
      </c>
      <c r="E10" s="145" t="s">
        <v>80</v>
      </c>
      <c r="F10" s="145" t="s">
        <v>49</v>
      </c>
      <c r="G10" s="145" t="s">
        <v>50</v>
      </c>
      <c r="H10" s="145" t="s">
        <v>49</v>
      </c>
      <c r="I10" s="160" t="str">
        <f xml:space="preserve"> HYPERLINK("#'N(1)'!B90:L120", "N(1)")</f>
        <v>N(1)</v>
      </c>
      <c r="J10" s="160" t="str">
        <f xml:space="preserve"> HYPERLINK("#'P(2)'!B90:L120", "P(2)")</f>
        <v>P(2)</v>
      </c>
      <c r="K10" s="160" t="str">
        <f xml:space="preserve"> HYPERLINK("#'NP(3)'!B152:L207", "NP(3)")</f>
        <v>NP(3)</v>
      </c>
      <c r="L10" s="145" t="s">
        <v>89</v>
      </c>
      <c r="M10" s="145"/>
      <c r="N10" s="145" t="s">
        <v>51</v>
      </c>
    </row>
    <row r="11" spans="2:14" ht="24" x14ac:dyDescent="0.2">
      <c r="B11" s="145">
        <v>5</v>
      </c>
      <c r="C11" s="145" t="s">
        <v>87</v>
      </c>
      <c r="D11" s="145" t="s">
        <v>88</v>
      </c>
      <c r="E11" s="145" t="s">
        <v>80</v>
      </c>
      <c r="F11" s="145" t="s">
        <v>73</v>
      </c>
      <c r="G11" s="145" t="s">
        <v>74</v>
      </c>
      <c r="H11" s="145" t="s">
        <v>73</v>
      </c>
      <c r="I11" s="160" t="str">
        <f xml:space="preserve"> HYPERLINK("#'N(1)'!B122:L147", "N(1)")</f>
        <v>N(1)</v>
      </c>
      <c r="J11" s="160" t="str">
        <f xml:space="preserve"> HYPERLINK("#'P(2)'!B122:L147", "P(2)")</f>
        <v>P(2)</v>
      </c>
      <c r="K11" s="160" t="str">
        <f xml:space="preserve"> HYPERLINK("#'NP(3)'!B209:L254", "NP(3)")</f>
        <v>NP(3)</v>
      </c>
      <c r="L11" s="145" t="s">
        <v>89</v>
      </c>
      <c r="M11" s="145"/>
      <c r="N11" s="145" t="s">
        <v>51</v>
      </c>
    </row>
    <row r="12" spans="2:14" ht="24" x14ac:dyDescent="0.2">
      <c r="B12" s="145">
        <v>6</v>
      </c>
      <c r="C12" s="145" t="s">
        <v>87</v>
      </c>
      <c r="D12" s="145" t="s">
        <v>88</v>
      </c>
      <c r="E12" s="145" t="s">
        <v>80</v>
      </c>
      <c r="F12" s="145" t="s">
        <v>78</v>
      </c>
      <c r="G12" s="145" t="s">
        <v>79</v>
      </c>
      <c r="H12" s="145" t="s">
        <v>80</v>
      </c>
      <c r="I12" s="160" t="str">
        <f xml:space="preserve"> HYPERLINK("#'N(1)'!B149:L171", "N(1)")</f>
        <v>N(1)</v>
      </c>
      <c r="J12" s="160" t="str">
        <f xml:space="preserve"> HYPERLINK("#'P(2)'!B149:L171", "P(2)")</f>
        <v>P(2)</v>
      </c>
      <c r="K12" s="160" t="str">
        <f xml:space="preserve"> HYPERLINK("#'NP(3)'!B256:L295", "NP(3)")</f>
        <v>NP(3)</v>
      </c>
      <c r="L12" s="145" t="s">
        <v>89</v>
      </c>
      <c r="M12" s="145"/>
      <c r="N12" s="145" t="s">
        <v>51</v>
      </c>
    </row>
    <row r="13" spans="2:14" ht="24" x14ac:dyDescent="0.2">
      <c r="B13" s="145">
        <v>7</v>
      </c>
      <c r="C13" s="145" t="s">
        <v>91</v>
      </c>
      <c r="D13" s="145" t="s">
        <v>92</v>
      </c>
      <c r="E13" s="145" t="s">
        <v>48</v>
      </c>
      <c r="F13" s="145" t="s">
        <v>49</v>
      </c>
      <c r="G13" s="145" t="s">
        <v>50</v>
      </c>
      <c r="H13" s="145" t="s">
        <v>49</v>
      </c>
      <c r="I13" s="160" t="str">
        <f xml:space="preserve"> HYPERLINK("#'N(1)'!B173:J203", "N(1)")</f>
        <v>N(1)</v>
      </c>
      <c r="J13" s="160" t="str">
        <f xml:space="preserve"> HYPERLINK("#'P(2)'!B173:J203", "P(2)")</f>
        <v>P(2)</v>
      </c>
      <c r="K13" s="160" t="str">
        <f xml:space="preserve"> HYPERLINK("#'NP(3)'!B297:J352", "NP(3)")</f>
        <v>NP(3)</v>
      </c>
      <c r="L13" s="145"/>
      <c r="M13" s="145"/>
      <c r="N13" s="145" t="s">
        <v>51</v>
      </c>
    </row>
    <row r="14" spans="2:14" ht="24" x14ac:dyDescent="0.2">
      <c r="B14" s="145">
        <v>8</v>
      </c>
      <c r="C14" s="145" t="s">
        <v>91</v>
      </c>
      <c r="D14" s="145" t="s">
        <v>92</v>
      </c>
      <c r="E14" s="145" t="s">
        <v>48</v>
      </c>
      <c r="F14" s="145" t="s">
        <v>73</v>
      </c>
      <c r="G14" s="145" t="s">
        <v>74</v>
      </c>
      <c r="H14" s="145" t="s">
        <v>73</v>
      </c>
      <c r="I14" s="160" t="str">
        <f xml:space="preserve"> HYPERLINK("#'N(1)'!B205:J230", "N(1)")</f>
        <v>N(1)</v>
      </c>
      <c r="J14" s="160" t="str">
        <f xml:space="preserve"> HYPERLINK("#'P(2)'!B205:J230", "P(2)")</f>
        <v>P(2)</v>
      </c>
      <c r="K14" s="160" t="str">
        <f xml:space="preserve"> HYPERLINK("#'NP(3)'!B354:J399", "NP(3)")</f>
        <v>NP(3)</v>
      </c>
      <c r="L14" s="145"/>
      <c r="M14" s="145"/>
      <c r="N14" s="145" t="s">
        <v>51</v>
      </c>
    </row>
    <row r="15" spans="2:14" ht="24" x14ac:dyDescent="0.2">
      <c r="B15" s="145">
        <v>9</v>
      </c>
      <c r="C15" s="145" t="s">
        <v>91</v>
      </c>
      <c r="D15" s="145" t="s">
        <v>92</v>
      </c>
      <c r="E15" s="145" t="s">
        <v>48</v>
      </c>
      <c r="F15" s="145" t="s">
        <v>78</v>
      </c>
      <c r="G15" s="145" t="s">
        <v>79</v>
      </c>
      <c r="H15" s="145" t="s">
        <v>80</v>
      </c>
      <c r="I15" s="160" t="str">
        <f xml:space="preserve"> HYPERLINK("#'N(1)'!B232:J254", "N(1)")</f>
        <v>N(1)</v>
      </c>
      <c r="J15" s="160" t="str">
        <f xml:space="preserve"> HYPERLINK("#'P(2)'!B232:J254", "P(2)")</f>
        <v>P(2)</v>
      </c>
      <c r="K15" s="160" t="str">
        <f xml:space="preserve"> HYPERLINK("#'NP(3)'!B401:J440", "NP(3)")</f>
        <v>NP(3)</v>
      </c>
      <c r="L15" s="145"/>
      <c r="M15" s="145"/>
      <c r="N15" s="145" t="s">
        <v>51</v>
      </c>
    </row>
    <row r="16" spans="2:14" ht="24" x14ac:dyDescent="0.2">
      <c r="B16" s="145">
        <v>10</v>
      </c>
      <c r="C16" s="145" t="s">
        <v>95</v>
      </c>
      <c r="D16" s="145" t="s">
        <v>96</v>
      </c>
      <c r="E16" s="145" t="s">
        <v>80</v>
      </c>
      <c r="F16" s="145" t="s">
        <v>49</v>
      </c>
      <c r="G16" s="145" t="s">
        <v>50</v>
      </c>
      <c r="H16" s="145" t="s">
        <v>49</v>
      </c>
      <c r="I16" s="160" t="str">
        <f xml:space="preserve"> HYPERLINK("#'N(1)'!B256:L286", "N(1)")</f>
        <v>N(1)</v>
      </c>
      <c r="J16" s="160" t="str">
        <f xml:space="preserve"> HYPERLINK("#'P(2)'!B256:L286", "P(2)")</f>
        <v>P(2)</v>
      </c>
      <c r="K16" s="160" t="str">
        <f xml:space="preserve"> HYPERLINK("#'NP(3)'!B442:L497", "NP(3)")</f>
        <v>NP(3)</v>
      </c>
      <c r="L16" s="145" t="s">
        <v>97</v>
      </c>
      <c r="M16" s="145"/>
      <c r="N16" s="145" t="s">
        <v>51</v>
      </c>
    </row>
    <row r="17" spans="2:14" ht="24" x14ac:dyDescent="0.2">
      <c r="B17" s="145">
        <v>11</v>
      </c>
      <c r="C17" s="145" t="s">
        <v>95</v>
      </c>
      <c r="D17" s="145" t="s">
        <v>96</v>
      </c>
      <c r="E17" s="145" t="s">
        <v>80</v>
      </c>
      <c r="F17" s="145" t="s">
        <v>73</v>
      </c>
      <c r="G17" s="145" t="s">
        <v>74</v>
      </c>
      <c r="H17" s="145" t="s">
        <v>73</v>
      </c>
      <c r="I17" s="160" t="str">
        <f xml:space="preserve"> HYPERLINK("#'N(1)'!B288:L313", "N(1)")</f>
        <v>N(1)</v>
      </c>
      <c r="J17" s="160" t="str">
        <f xml:space="preserve"> HYPERLINK("#'P(2)'!B288:L313", "P(2)")</f>
        <v>P(2)</v>
      </c>
      <c r="K17" s="160" t="str">
        <f xml:space="preserve"> HYPERLINK("#'NP(3)'!B499:L544", "NP(3)")</f>
        <v>NP(3)</v>
      </c>
      <c r="L17" s="145" t="s">
        <v>97</v>
      </c>
      <c r="M17" s="145"/>
      <c r="N17" s="145" t="s">
        <v>51</v>
      </c>
    </row>
    <row r="18" spans="2:14" ht="24" x14ac:dyDescent="0.2">
      <c r="B18" s="145">
        <v>12</v>
      </c>
      <c r="C18" s="145" t="s">
        <v>95</v>
      </c>
      <c r="D18" s="145" t="s">
        <v>96</v>
      </c>
      <c r="E18" s="145" t="s">
        <v>80</v>
      </c>
      <c r="F18" s="145" t="s">
        <v>78</v>
      </c>
      <c r="G18" s="145" t="s">
        <v>79</v>
      </c>
      <c r="H18" s="145" t="s">
        <v>80</v>
      </c>
      <c r="I18" s="160" t="str">
        <f xml:space="preserve"> HYPERLINK("#'N(1)'!B315:L337", "N(1)")</f>
        <v>N(1)</v>
      </c>
      <c r="J18" s="160" t="str">
        <f xml:space="preserve"> HYPERLINK("#'P(2)'!B315:L337", "P(2)")</f>
        <v>P(2)</v>
      </c>
      <c r="K18" s="160" t="str">
        <f xml:space="preserve"> HYPERLINK("#'NP(3)'!B546:L585", "NP(3)")</f>
        <v>NP(3)</v>
      </c>
      <c r="L18" s="145" t="s">
        <v>97</v>
      </c>
      <c r="M18" s="145"/>
      <c r="N18" s="145" t="s">
        <v>51</v>
      </c>
    </row>
    <row r="19" spans="2:14" ht="36" x14ac:dyDescent="0.2">
      <c r="B19" s="145">
        <v>13</v>
      </c>
      <c r="C19" s="145" t="s">
        <v>101</v>
      </c>
      <c r="D19" s="145" t="s">
        <v>102</v>
      </c>
      <c r="E19" s="145" t="s">
        <v>80</v>
      </c>
      <c r="F19" s="145" t="s">
        <v>49</v>
      </c>
      <c r="G19" s="145" t="s">
        <v>50</v>
      </c>
      <c r="H19" s="145" t="s">
        <v>49</v>
      </c>
      <c r="I19" s="160" t="str">
        <f xml:space="preserve"> HYPERLINK("#'N(1)'!B339:K369", "N(1)")</f>
        <v>N(1)</v>
      </c>
      <c r="J19" s="160" t="str">
        <f xml:space="preserve"> HYPERLINK("#'P(2)'!B339:K369", "P(2)")</f>
        <v>P(2)</v>
      </c>
      <c r="K19" s="160" t="str">
        <f xml:space="preserve"> HYPERLINK("#'NP(3)'!B587:K642", "NP(3)")</f>
        <v>NP(3)</v>
      </c>
      <c r="L19" s="145"/>
      <c r="M19" s="145"/>
      <c r="N19" s="145" t="s">
        <v>51</v>
      </c>
    </row>
    <row r="20" spans="2:14" ht="36" x14ac:dyDescent="0.2">
      <c r="B20" s="145">
        <v>14</v>
      </c>
      <c r="C20" s="145" t="s">
        <v>101</v>
      </c>
      <c r="D20" s="145" t="s">
        <v>102</v>
      </c>
      <c r="E20" s="145" t="s">
        <v>80</v>
      </c>
      <c r="F20" s="145" t="s">
        <v>73</v>
      </c>
      <c r="G20" s="145" t="s">
        <v>74</v>
      </c>
      <c r="H20" s="145" t="s">
        <v>73</v>
      </c>
      <c r="I20" s="160" t="str">
        <f xml:space="preserve"> HYPERLINK("#'N(1)'!B371:K396", "N(1)")</f>
        <v>N(1)</v>
      </c>
      <c r="J20" s="160" t="str">
        <f xml:space="preserve"> HYPERLINK("#'P(2)'!B371:K396", "P(2)")</f>
        <v>P(2)</v>
      </c>
      <c r="K20" s="160" t="str">
        <f xml:space="preserve"> HYPERLINK("#'NP(3)'!B644:K689", "NP(3)")</f>
        <v>NP(3)</v>
      </c>
      <c r="L20" s="145"/>
      <c r="M20" s="145"/>
      <c r="N20" s="145" t="s">
        <v>51</v>
      </c>
    </row>
    <row r="21" spans="2:14" ht="36" x14ac:dyDescent="0.2">
      <c r="B21" s="145">
        <v>15</v>
      </c>
      <c r="C21" s="145" t="s">
        <v>101</v>
      </c>
      <c r="D21" s="145" t="s">
        <v>102</v>
      </c>
      <c r="E21" s="145" t="s">
        <v>80</v>
      </c>
      <c r="F21" s="145" t="s">
        <v>78</v>
      </c>
      <c r="G21" s="145" t="s">
        <v>79</v>
      </c>
      <c r="H21" s="145" t="s">
        <v>80</v>
      </c>
      <c r="I21" s="160" t="str">
        <f xml:space="preserve"> HYPERLINK("#'N(1)'!B398:K420", "N(1)")</f>
        <v>N(1)</v>
      </c>
      <c r="J21" s="160" t="str">
        <f xml:space="preserve"> HYPERLINK("#'P(2)'!B398:K420", "P(2)")</f>
        <v>P(2)</v>
      </c>
      <c r="K21" s="160" t="str">
        <f xml:space="preserve"> HYPERLINK("#'NP(3)'!B691:K730", "NP(3)")</f>
        <v>NP(3)</v>
      </c>
      <c r="L21" s="145"/>
      <c r="M21" s="145"/>
      <c r="N21" s="145" t="s">
        <v>51</v>
      </c>
    </row>
    <row r="22" spans="2:14" ht="36" x14ac:dyDescent="0.2">
      <c r="B22" s="145">
        <v>16</v>
      </c>
      <c r="C22" s="145" t="s">
        <v>106</v>
      </c>
      <c r="D22" s="145" t="s">
        <v>107</v>
      </c>
      <c r="E22" s="145" t="s">
        <v>80</v>
      </c>
      <c r="F22" s="145" t="s">
        <v>49</v>
      </c>
      <c r="G22" s="145" t="s">
        <v>50</v>
      </c>
      <c r="H22" s="145" t="s">
        <v>49</v>
      </c>
      <c r="I22" s="160" t="str">
        <f xml:space="preserve"> HYPERLINK("#'N(1)'!B422:K452", "N(1)")</f>
        <v>N(1)</v>
      </c>
      <c r="J22" s="160" t="str">
        <f xml:space="preserve"> HYPERLINK("#'P(2)'!B422:K452", "P(2)")</f>
        <v>P(2)</v>
      </c>
      <c r="K22" s="160" t="str">
        <f xml:space="preserve"> HYPERLINK("#'NP(3)'!B732:K787", "NP(3)")</f>
        <v>NP(3)</v>
      </c>
      <c r="L22" s="145"/>
      <c r="M22" s="145"/>
      <c r="N22" s="145" t="s">
        <v>51</v>
      </c>
    </row>
    <row r="23" spans="2:14" ht="36" x14ac:dyDescent="0.2">
      <c r="B23" s="145">
        <v>17</v>
      </c>
      <c r="C23" s="145" t="s">
        <v>106</v>
      </c>
      <c r="D23" s="145" t="s">
        <v>107</v>
      </c>
      <c r="E23" s="145" t="s">
        <v>80</v>
      </c>
      <c r="F23" s="145" t="s">
        <v>73</v>
      </c>
      <c r="G23" s="145" t="s">
        <v>74</v>
      </c>
      <c r="H23" s="145" t="s">
        <v>73</v>
      </c>
      <c r="I23" s="160" t="str">
        <f xml:space="preserve"> HYPERLINK("#'N(1)'!B454:K479", "N(1)")</f>
        <v>N(1)</v>
      </c>
      <c r="J23" s="160" t="str">
        <f xml:space="preserve"> HYPERLINK("#'P(2)'!B454:K479", "P(2)")</f>
        <v>P(2)</v>
      </c>
      <c r="K23" s="160" t="str">
        <f xml:space="preserve"> HYPERLINK("#'NP(3)'!B789:K834", "NP(3)")</f>
        <v>NP(3)</v>
      </c>
      <c r="L23" s="145"/>
      <c r="M23" s="145"/>
      <c r="N23" s="145" t="s">
        <v>51</v>
      </c>
    </row>
    <row r="24" spans="2:14" ht="36" x14ac:dyDescent="0.2">
      <c r="B24" s="145">
        <v>18</v>
      </c>
      <c r="C24" s="145" t="s">
        <v>106</v>
      </c>
      <c r="D24" s="145" t="s">
        <v>107</v>
      </c>
      <c r="E24" s="145" t="s">
        <v>80</v>
      </c>
      <c r="F24" s="145" t="s">
        <v>78</v>
      </c>
      <c r="G24" s="145" t="s">
        <v>79</v>
      </c>
      <c r="H24" s="145" t="s">
        <v>80</v>
      </c>
      <c r="I24" s="160" t="str">
        <f xml:space="preserve"> HYPERLINK("#'N(1)'!B481:K503", "N(1)")</f>
        <v>N(1)</v>
      </c>
      <c r="J24" s="160" t="str">
        <f xml:space="preserve"> HYPERLINK("#'P(2)'!B481:K503", "P(2)")</f>
        <v>P(2)</v>
      </c>
      <c r="K24" s="160" t="str">
        <f xml:space="preserve"> HYPERLINK("#'NP(3)'!B836:K875", "NP(3)")</f>
        <v>NP(3)</v>
      </c>
      <c r="L24" s="145"/>
      <c r="M24" s="145"/>
      <c r="N24" s="145" t="s">
        <v>51</v>
      </c>
    </row>
    <row r="25" spans="2:14" ht="36" x14ac:dyDescent="0.2">
      <c r="B25" s="145">
        <v>19</v>
      </c>
      <c r="C25" s="145" t="s">
        <v>115</v>
      </c>
      <c r="D25" s="145" t="s">
        <v>116</v>
      </c>
      <c r="E25" s="145" t="s">
        <v>48</v>
      </c>
      <c r="F25" s="145" t="s">
        <v>49</v>
      </c>
      <c r="G25" s="145" t="s">
        <v>50</v>
      </c>
      <c r="H25" s="145" t="s">
        <v>49</v>
      </c>
      <c r="I25" s="160" t="str">
        <f xml:space="preserve"> HYPERLINK("#'N(1)'!B505:N535", "N(1)")</f>
        <v>N(1)</v>
      </c>
      <c r="J25" s="160" t="str">
        <f xml:space="preserve"> HYPERLINK("#'P(2)'!B505:N535", "P(2)")</f>
        <v>P(2)</v>
      </c>
      <c r="K25" s="160" t="str">
        <f xml:space="preserve"> HYPERLINK("#'NP(3)'!B877:N932", "NP(3)")</f>
        <v>NP(3)</v>
      </c>
      <c r="L25" s="145"/>
      <c r="M25" s="145"/>
      <c r="N25" s="145" t="s">
        <v>51</v>
      </c>
    </row>
    <row r="26" spans="2:14" ht="36" x14ac:dyDescent="0.2">
      <c r="B26" s="145">
        <v>20</v>
      </c>
      <c r="C26" s="145" t="s">
        <v>115</v>
      </c>
      <c r="D26" s="145" t="s">
        <v>116</v>
      </c>
      <c r="E26" s="145" t="s">
        <v>48</v>
      </c>
      <c r="F26" s="145" t="s">
        <v>73</v>
      </c>
      <c r="G26" s="145" t="s">
        <v>74</v>
      </c>
      <c r="H26" s="145" t="s">
        <v>73</v>
      </c>
      <c r="I26" s="160" t="str">
        <f xml:space="preserve"> HYPERLINK("#'N(1)'!B537:N562", "N(1)")</f>
        <v>N(1)</v>
      </c>
      <c r="J26" s="160" t="str">
        <f xml:space="preserve"> HYPERLINK("#'P(2)'!B537:N562", "P(2)")</f>
        <v>P(2)</v>
      </c>
      <c r="K26" s="160" t="str">
        <f xml:space="preserve"> HYPERLINK("#'NP(3)'!B934:N979", "NP(3)")</f>
        <v>NP(3)</v>
      </c>
      <c r="L26" s="145"/>
      <c r="M26" s="145"/>
      <c r="N26" s="145" t="s">
        <v>51</v>
      </c>
    </row>
    <row r="27" spans="2:14" ht="36" x14ac:dyDescent="0.2">
      <c r="B27" s="145">
        <v>21</v>
      </c>
      <c r="C27" s="145" t="s">
        <v>115</v>
      </c>
      <c r="D27" s="145" t="s">
        <v>116</v>
      </c>
      <c r="E27" s="145" t="s">
        <v>48</v>
      </c>
      <c r="F27" s="145" t="s">
        <v>78</v>
      </c>
      <c r="G27" s="145" t="s">
        <v>79</v>
      </c>
      <c r="H27" s="145" t="s">
        <v>80</v>
      </c>
      <c r="I27" s="160" t="str">
        <f xml:space="preserve"> HYPERLINK("#'N(1)'!B564:N586", "N(1)")</f>
        <v>N(1)</v>
      </c>
      <c r="J27" s="160" t="str">
        <f xml:space="preserve"> HYPERLINK("#'P(2)'!B564:N586", "P(2)")</f>
        <v>P(2)</v>
      </c>
      <c r="K27" s="160" t="str">
        <f xml:space="preserve"> HYPERLINK("#'NP(3)'!B981:N1020", "NP(3)")</f>
        <v>NP(3)</v>
      </c>
      <c r="L27" s="145"/>
      <c r="M27" s="145"/>
      <c r="N27" s="145" t="s">
        <v>51</v>
      </c>
    </row>
    <row r="28" spans="2:14" ht="36" x14ac:dyDescent="0.2">
      <c r="B28" s="145">
        <v>22</v>
      </c>
      <c r="C28" s="145" t="s">
        <v>118</v>
      </c>
      <c r="D28" s="145" t="s">
        <v>119</v>
      </c>
      <c r="E28" s="145" t="s">
        <v>48</v>
      </c>
      <c r="F28" s="145" t="s">
        <v>49</v>
      </c>
      <c r="G28" s="145" t="s">
        <v>50</v>
      </c>
      <c r="H28" s="145" t="s">
        <v>49</v>
      </c>
      <c r="I28" s="160" t="str">
        <f xml:space="preserve"> HYPERLINK("#'N(1)'!B588:N618", "N(1)")</f>
        <v>N(1)</v>
      </c>
      <c r="J28" s="160" t="str">
        <f xml:space="preserve"> HYPERLINK("#'P(2)'!B588:N618", "P(2)")</f>
        <v>P(2)</v>
      </c>
      <c r="K28" s="160" t="str">
        <f xml:space="preserve"> HYPERLINK("#'NP(3)'!B1022:N1077", "NP(3)")</f>
        <v>NP(3)</v>
      </c>
      <c r="L28" s="145"/>
      <c r="M28" s="145"/>
      <c r="N28" s="145" t="s">
        <v>51</v>
      </c>
    </row>
    <row r="29" spans="2:14" ht="36" x14ac:dyDescent="0.2">
      <c r="B29" s="145">
        <v>23</v>
      </c>
      <c r="C29" s="145" t="s">
        <v>118</v>
      </c>
      <c r="D29" s="145" t="s">
        <v>119</v>
      </c>
      <c r="E29" s="145" t="s">
        <v>48</v>
      </c>
      <c r="F29" s="145" t="s">
        <v>73</v>
      </c>
      <c r="G29" s="145" t="s">
        <v>74</v>
      </c>
      <c r="H29" s="145" t="s">
        <v>73</v>
      </c>
      <c r="I29" s="160" t="str">
        <f xml:space="preserve"> HYPERLINK("#'N(1)'!B620:N645", "N(1)")</f>
        <v>N(1)</v>
      </c>
      <c r="J29" s="160" t="str">
        <f xml:space="preserve"> HYPERLINK("#'P(2)'!B620:N645", "P(2)")</f>
        <v>P(2)</v>
      </c>
      <c r="K29" s="160" t="str">
        <f xml:space="preserve"> HYPERLINK("#'NP(3)'!B1079:N1124", "NP(3)")</f>
        <v>NP(3)</v>
      </c>
      <c r="L29" s="145"/>
      <c r="M29" s="145"/>
      <c r="N29" s="145" t="s">
        <v>51</v>
      </c>
    </row>
    <row r="30" spans="2:14" ht="36" x14ac:dyDescent="0.2">
      <c r="B30" s="145">
        <v>24</v>
      </c>
      <c r="C30" s="145" t="s">
        <v>118</v>
      </c>
      <c r="D30" s="145" t="s">
        <v>119</v>
      </c>
      <c r="E30" s="145" t="s">
        <v>48</v>
      </c>
      <c r="F30" s="145" t="s">
        <v>78</v>
      </c>
      <c r="G30" s="145" t="s">
        <v>79</v>
      </c>
      <c r="H30" s="145" t="s">
        <v>80</v>
      </c>
      <c r="I30" s="160" t="str">
        <f xml:space="preserve"> HYPERLINK("#'N(1)'!B647:N669", "N(1)")</f>
        <v>N(1)</v>
      </c>
      <c r="J30" s="160" t="str">
        <f xml:space="preserve"> HYPERLINK("#'P(2)'!B647:N669", "P(2)")</f>
        <v>P(2)</v>
      </c>
      <c r="K30" s="160" t="str">
        <f xml:space="preserve"> HYPERLINK("#'NP(3)'!B1126:N1165", "NP(3)")</f>
        <v>NP(3)</v>
      </c>
      <c r="L30" s="145"/>
      <c r="M30" s="145"/>
      <c r="N30" s="145" t="s">
        <v>51</v>
      </c>
    </row>
    <row r="31" spans="2:14" ht="36" x14ac:dyDescent="0.2">
      <c r="B31" s="145">
        <v>25</v>
      </c>
      <c r="C31" s="145" t="s">
        <v>121</v>
      </c>
      <c r="D31" s="145" t="s">
        <v>122</v>
      </c>
      <c r="E31" s="145" t="s">
        <v>48</v>
      </c>
      <c r="F31" s="145" t="s">
        <v>49</v>
      </c>
      <c r="G31" s="145" t="s">
        <v>50</v>
      </c>
      <c r="H31" s="145" t="s">
        <v>49</v>
      </c>
      <c r="I31" s="160" t="str">
        <f xml:space="preserve"> HYPERLINK("#'N(1)'!B671:N701", "N(1)")</f>
        <v>N(1)</v>
      </c>
      <c r="J31" s="160" t="str">
        <f xml:space="preserve"> HYPERLINK("#'P(2)'!B671:N701", "P(2)")</f>
        <v>P(2)</v>
      </c>
      <c r="K31" s="160" t="str">
        <f xml:space="preserve"> HYPERLINK("#'NP(3)'!B1167:N1222", "NP(3)")</f>
        <v>NP(3)</v>
      </c>
      <c r="L31" s="145"/>
      <c r="M31" s="145"/>
      <c r="N31" s="145" t="s">
        <v>51</v>
      </c>
    </row>
    <row r="32" spans="2:14" ht="36" x14ac:dyDescent="0.2">
      <c r="B32" s="145">
        <v>26</v>
      </c>
      <c r="C32" s="145" t="s">
        <v>121</v>
      </c>
      <c r="D32" s="145" t="s">
        <v>122</v>
      </c>
      <c r="E32" s="145" t="s">
        <v>48</v>
      </c>
      <c r="F32" s="145" t="s">
        <v>73</v>
      </c>
      <c r="G32" s="145" t="s">
        <v>74</v>
      </c>
      <c r="H32" s="145" t="s">
        <v>73</v>
      </c>
      <c r="I32" s="160" t="str">
        <f xml:space="preserve"> HYPERLINK("#'N(1)'!B703:N728", "N(1)")</f>
        <v>N(1)</v>
      </c>
      <c r="J32" s="160" t="str">
        <f xml:space="preserve"> HYPERLINK("#'P(2)'!B703:N728", "P(2)")</f>
        <v>P(2)</v>
      </c>
      <c r="K32" s="160" t="str">
        <f xml:space="preserve"> HYPERLINK("#'NP(3)'!B1224:N1269", "NP(3)")</f>
        <v>NP(3)</v>
      </c>
      <c r="L32" s="145"/>
      <c r="M32" s="145"/>
      <c r="N32" s="145" t="s">
        <v>51</v>
      </c>
    </row>
    <row r="33" spans="2:14" ht="36" x14ac:dyDescent="0.2">
      <c r="B33" s="145">
        <v>27</v>
      </c>
      <c r="C33" s="145" t="s">
        <v>121</v>
      </c>
      <c r="D33" s="145" t="s">
        <v>122</v>
      </c>
      <c r="E33" s="145" t="s">
        <v>48</v>
      </c>
      <c r="F33" s="145" t="s">
        <v>78</v>
      </c>
      <c r="G33" s="145" t="s">
        <v>79</v>
      </c>
      <c r="H33" s="145" t="s">
        <v>80</v>
      </c>
      <c r="I33" s="160" t="str">
        <f xml:space="preserve"> HYPERLINK("#'N(1)'!B730:N752", "N(1)")</f>
        <v>N(1)</v>
      </c>
      <c r="J33" s="160" t="str">
        <f xml:space="preserve"> HYPERLINK("#'P(2)'!B730:N752", "P(2)")</f>
        <v>P(2)</v>
      </c>
      <c r="K33" s="160" t="str">
        <f xml:space="preserve"> HYPERLINK("#'NP(3)'!B1271:N1310", "NP(3)")</f>
        <v>NP(3)</v>
      </c>
      <c r="L33" s="145"/>
      <c r="M33" s="145"/>
      <c r="N33" s="145" t="s">
        <v>51</v>
      </c>
    </row>
    <row r="34" spans="2:14" ht="24" x14ac:dyDescent="0.2">
      <c r="B34" s="145">
        <v>28</v>
      </c>
      <c r="C34" s="145" t="s">
        <v>128</v>
      </c>
      <c r="D34" s="145" t="s">
        <v>129</v>
      </c>
      <c r="E34" s="145" t="s">
        <v>48</v>
      </c>
      <c r="F34" s="145" t="s">
        <v>49</v>
      </c>
      <c r="G34" s="145" t="s">
        <v>50</v>
      </c>
      <c r="H34" s="145" t="s">
        <v>49</v>
      </c>
      <c r="I34" s="160" t="str">
        <f xml:space="preserve"> HYPERLINK("#'N(1)'!B754:L784", "N(1)")</f>
        <v>N(1)</v>
      </c>
      <c r="J34" s="160" t="str">
        <f xml:space="preserve"> HYPERLINK("#'P(2)'!B754:L784", "P(2)")</f>
        <v>P(2)</v>
      </c>
      <c r="K34" s="160" t="str">
        <f xml:space="preserve"> HYPERLINK("#'NP(3)'!B1312:L1367", "NP(3)")</f>
        <v>NP(3)</v>
      </c>
      <c r="L34" s="145"/>
      <c r="M34" s="145"/>
      <c r="N34" s="145" t="s">
        <v>51</v>
      </c>
    </row>
    <row r="35" spans="2:14" ht="24" x14ac:dyDescent="0.2">
      <c r="B35" s="145">
        <v>29</v>
      </c>
      <c r="C35" s="145" t="s">
        <v>128</v>
      </c>
      <c r="D35" s="145" t="s">
        <v>129</v>
      </c>
      <c r="E35" s="145" t="s">
        <v>48</v>
      </c>
      <c r="F35" s="145" t="s">
        <v>73</v>
      </c>
      <c r="G35" s="145" t="s">
        <v>74</v>
      </c>
      <c r="H35" s="145" t="s">
        <v>73</v>
      </c>
      <c r="I35" s="160" t="str">
        <f xml:space="preserve"> HYPERLINK("#'N(1)'!B786:L811", "N(1)")</f>
        <v>N(1)</v>
      </c>
      <c r="J35" s="160" t="str">
        <f xml:space="preserve"> HYPERLINK("#'P(2)'!B786:L811", "P(2)")</f>
        <v>P(2)</v>
      </c>
      <c r="K35" s="160" t="str">
        <f xml:space="preserve"> HYPERLINK("#'NP(3)'!B1369:L1414", "NP(3)")</f>
        <v>NP(3)</v>
      </c>
      <c r="L35" s="145"/>
      <c r="M35" s="145"/>
      <c r="N35" s="145" t="s">
        <v>51</v>
      </c>
    </row>
    <row r="36" spans="2:14" ht="24" x14ac:dyDescent="0.2">
      <c r="B36" s="145">
        <v>30</v>
      </c>
      <c r="C36" s="145" t="s">
        <v>128</v>
      </c>
      <c r="D36" s="145" t="s">
        <v>129</v>
      </c>
      <c r="E36" s="145" t="s">
        <v>48</v>
      </c>
      <c r="F36" s="145" t="s">
        <v>78</v>
      </c>
      <c r="G36" s="145" t="s">
        <v>79</v>
      </c>
      <c r="H36" s="145" t="s">
        <v>80</v>
      </c>
      <c r="I36" s="160" t="str">
        <f xml:space="preserve"> HYPERLINK("#'N(1)'!B813:L835", "N(1)")</f>
        <v>N(1)</v>
      </c>
      <c r="J36" s="160" t="str">
        <f xml:space="preserve"> HYPERLINK("#'P(2)'!B813:L835", "P(2)")</f>
        <v>P(2)</v>
      </c>
      <c r="K36" s="160" t="str">
        <f xml:space="preserve"> HYPERLINK("#'NP(3)'!B1416:L1455", "NP(3)")</f>
        <v>NP(3)</v>
      </c>
      <c r="L36" s="145"/>
      <c r="M36" s="145"/>
      <c r="N36" s="145" t="s">
        <v>51</v>
      </c>
    </row>
    <row r="37" spans="2:14" ht="24" x14ac:dyDescent="0.2">
      <c r="B37" s="145">
        <v>31</v>
      </c>
      <c r="C37" s="145" t="s">
        <v>131</v>
      </c>
      <c r="D37" s="145" t="s">
        <v>132</v>
      </c>
      <c r="E37" s="145" t="s">
        <v>48</v>
      </c>
      <c r="F37" s="145" t="s">
        <v>49</v>
      </c>
      <c r="G37" s="145" t="s">
        <v>50</v>
      </c>
      <c r="H37" s="145" t="s">
        <v>49</v>
      </c>
      <c r="I37" s="160" t="str">
        <f xml:space="preserve"> HYPERLINK("#'N(1)'!B837:L867", "N(1)")</f>
        <v>N(1)</v>
      </c>
      <c r="J37" s="160" t="str">
        <f xml:space="preserve"> HYPERLINK("#'P(2)'!B837:L867", "P(2)")</f>
        <v>P(2)</v>
      </c>
      <c r="K37" s="160" t="str">
        <f xml:space="preserve"> HYPERLINK("#'NP(3)'!B1457:L1512", "NP(3)")</f>
        <v>NP(3)</v>
      </c>
      <c r="L37" s="145"/>
      <c r="M37" s="145"/>
      <c r="N37" s="145" t="s">
        <v>51</v>
      </c>
    </row>
    <row r="38" spans="2:14" ht="24" x14ac:dyDescent="0.2">
      <c r="B38" s="145">
        <v>32</v>
      </c>
      <c r="C38" s="145" t="s">
        <v>131</v>
      </c>
      <c r="D38" s="145" t="s">
        <v>132</v>
      </c>
      <c r="E38" s="145" t="s">
        <v>48</v>
      </c>
      <c r="F38" s="145" t="s">
        <v>73</v>
      </c>
      <c r="G38" s="145" t="s">
        <v>74</v>
      </c>
      <c r="H38" s="145" t="s">
        <v>73</v>
      </c>
      <c r="I38" s="160" t="str">
        <f xml:space="preserve"> HYPERLINK("#'N(1)'!B869:L894", "N(1)")</f>
        <v>N(1)</v>
      </c>
      <c r="J38" s="160" t="str">
        <f xml:space="preserve"> HYPERLINK("#'P(2)'!B869:L894", "P(2)")</f>
        <v>P(2)</v>
      </c>
      <c r="K38" s="160" t="str">
        <f xml:space="preserve"> HYPERLINK("#'NP(3)'!B1514:L1559", "NP(3)")</f>
        <v>NP(3)</v>
      </c>
      <c r="L38" s="145"/>
      <c r="M38" s="145"/>
      <c r="N38" s="145" t="s">
        <v>51</v>
      </c>
    </row>
    <row r="39" spans="2:14" ht="24" x14ac:dyDescent="0.2">
      <c r="B39" s="145">
        <v>33</v>
      </c>
      <c r="C39" s="145" t="s">
        <v>131</v>
      </c>
      <c r="D39" s="145" t="s">
        <v>132</v>
      </c>
      <c r="E39" s="145" t="s">
        <v>48</v>
      </c>
      <c r="F39" s="145" t="s">
        <v>78</v>
      </c>
      <c r="G39" s="145" t="s">
        <v>79</v>
      </c>
      <c r="H39" s="145" t="s">
        <v>80</v>
      </c>
      <c r="I39" s="160" t="str">
        <f xml:space="preserve"> HYPERLINK("#'N(1)'!B896:L918", "N(1)")</f>
        <v>N(1)</v>
      </c>
      <c r="J39" s="160" t="str">
        <f xml:space="preserve"> HYPERLINK("#'P(2)'!B896:L918", "P(2)")</f>
        <v>P(2)</v>
      </c>
      <c r="K39" s="160" t="str">
        <f xml:space="preserve"> HYPERLINK("#'NP(3)'!B1561:L1600", "NP(3)")</f>
        <v>NP(3)</v>
      </c>
      <c r="L39" s="145"/>
      <c r="M39" s="145"/>
      <c r="N39" s="145" t="s">
        <v>51</v>
      </c>
    </row>
    <row r="40" spans="2:14" ht="24" x14ac:dyDescent="0.2">
      <c r="B40" s="145">
        <v>34</v>
      </c>
      <c r="C40" s="145" t="s">
        <v>134</v>
      </c>
      <c r="D40" s="145" t="s">
        <v>135</v>
      </c>
      <c r="E40" s="145" t="s">
        <v>48</v>
      </c>
      <c r="F40" s="145" t="s">
        <v>49</v>
      </c>
      <c r="G40" s="145" t="s">
        <v>50</v>
      </c>
      <c r="H40" s="145" t="s">
        <v>49</v>
      </c>
      <c r="I40" s="160" t="str">
        <f xml:space="preserve"> HYPERLINK("#'N(1)'!B920:L950", "N(1)")</f>
        <v>N(1)</v>
      </c>
      <c r="J40" s="160" t="str">
        <f xml:space="preserve"> HYPERLINK("#'P(2)'!B920:L950", "P(2)")</f>
        <v>P(2)</v>
      </c>
      <c r="K40" s="160" t="str">
        <f xml:space="preserve"> HYPERLINK("#'NP(3)'!B1602:L1657", "NP(3)")</f>
        <v>NP(3)</v>
      </c>
      <c r="L40" s="145"/>
      <c r="M40" s="145"/>
      <c r="N40" s="145" t="s">
        <v>51</v>
      </c>
    </row>
    <row r="41" spans="2:14" ht="24" x14ac:dyDescent="0.2">
      <c r="B41" s="145">
        <v>35</v>
      </c>
      <c r="C41" s="145" t="s">
        <v>134</v>
      </c>
      <c r="D41" s="145" t="s">
        <v>135</v>
      </c>
      <c r="E41" s="145" t="s">
        <v>48</v>
      </c>
      <c r="F41" s="145" t="s">
        <v>73</v>
      </c>
      <c r="G41" s="145" t="s">
        <v>74</v>
      </c>
      <c r="H41" s="145" t="s">
        <v>73</v>
      </c>
      <c r="I41" s="160" t="str">
        <f xml:space="preserve"> HYPERLINK("#'N(1)'!B952:L977", "N(1)")</f>
        <v>N(1)</v>
      </c>
      <c r="J41" s="160" t="str">
        <f xml:space="preserve"> HYPERLINK("#'P(2)'!B952:L977", "P(2)")</f>
        <v>P(2)</v>
      </c>
      <c r="K41" s="160" t="str">
        <f xml:space="preserve"> HYPERLINK("#'NP(3)'!B1659:L1704", "NP(3)")</f>
        <v>NP(3)</v>
      </c>
      <c r="L41" s="145"/>
      <c r="M41" s="145"/>
      <c r="N41" s="145" t="s">
        <v>51</v>
      </c>
    </row>
    <row r="42" spans="2:14" ht="24" x14ac:dyDescent="0.2">
      <c r="B42" s="145">
        <v>36</v>
      </c>
      <c r="C42" s="145" t="s">
        <v>134</v>
      </c>
      <c r="D42" s="145" t="s">
        <v>135</v>
      </c>
      <c r="E42" s="145" t="s">
        <v>48</v>
      </c>
      <c r="F42" s="145" t="s">
        <v>78</v>
      </c>
      <c r="G42" s="145" t="s">
        <v>79</v>
      </c>
      <c r="H42" s="145" t="s">
        <v>80</v>
      </c>
      <c r="I42" s="160" t="str">
        <f xml:space="preserve"> HYPERLINK("#'N(1)'!B979:L1001", "N(1)")</f>
        <v>N(1)</v>
      </c>
      <c r="J42" s="160" t="str">
        <f xml:space="preserve"> HYPERLINK("#'P(2)'!B979:L1001", "P(2)")</f>
        <v>P(2)</v>
      </c>
      <c r="K42" s="160" t="str">
        <f xml:space="preserve"> HYPERLINK("#'NP(3)'!B1706:L1745", "NP(3)")</f>
        <v>NP(3)</v>
      </c>
      <c r="L42" s="145"/>
      <c r="M42" s="145"/>
      <c r="N42" s="145" t="s">
        <v>51</v>
      </c>
    </row>
    <row r="43" spans="2:14" ht="24" x14ac:dyDescent="0.2">
      <c r="B43" s="145">
        <v>37</v>
      </c>
      <c r="C43" s="145" t="s">
        <v>137</v>
      </c>
      <c r="D43" s="145" t="s">
        <v>138</v>
      </c>
      <c r="E43" s="145" t="s">
        <v>48</v>
      </c>
      <c r="F43" s="145" t="s">
        <v>49</v>
      </c>
      <c r="G43" s="145" t="s">
        <v>50</v>
      </c>
      <c r="H43" s="145" t="s">
        <v>49</v>
      </c>
      <c r="I43" s="160" t="str">
        <f xml:space="preserve"> HYPERLINK("#'N(1)'!B1003:L1033", "N(1)")</f>
        <v>N(1)</v>
      </c>
      <c r="J43" s="160" t="str">
        <f xml:space="preserve"> HYPERLINK("#'P(2)'!B1003:L1033", "P(2)")</f>
        <v>P(2)</v>
      </c>
      <c r="K43" s="160" t="str">
        <f xml:space="preserve"> HYPERLINK("#'NP(3)'!B1747:L1802", "NP(3)")</f>
        <v>NP(3)</v>
      </c>
      <c r="L43" s="145"/>
      <c r="M43" s="145"/>
      <c r="N43" s="145" t="s">
        <v>51</v>
      </c>
    </row>
    <row r="44" spans="2:14" ht="24" x14ac:dyDescent="0.2">
      <c r="B44" s="145">
        <v>38</v>
      </c>
      <c r="C44" s="145" t="s">
        <v>137</v>
      </c>
      <c r="D44" s="145" t="s">
        <v>138</v>
      </c>
      <c r="E44" s="145" t="s">
        <v>48</v>
      </c>
      <c r="F44" s="145" t="s">
        <v>73</v>
      </c>
      <c r="G44" s="145" t="s">
        <v>74</v>
      </c>
      <c r="H44" s="145" t="s">
        <v>73</v>
      </c>
      <c r="I44" s="160" t="str">
        <f xml:space="preserve"> HYPERLINK("#'N(1)'!B1035:L1060", "N(1)")</f>
        <v>N(1)</v>
      </c>
      <c r="J44" s="160" t="str">
        <f xml:space="preserve"> HYPERLINK("#'P(2)'!B1035:L1060", "P(2)")</f>
        <v>P(2)</v>
      </c>
      <c r="K44" s="160" t="str">
        <f xml:space="preserve"> HYPERLINK("#'NP(3)'!B1804:L1849", "NP(3)")</f>
        <v>NP(3)</v>
      </c>
      <c r="L44" s="145"/>
      <c r="M44" s="145"/>
      <c r="N44" s="145" t="s">
        <v>51</v>
      </c>
    </row>
    <row r="45" spans="2:14" ht="24" x14ac:dyDescent="0.2">
      <c r="B45" s="145">
        <v>39</v>
      </c>
      <c r="C45" s="145" t="s">
        <v>137</v>
      </c>
      <c r="D45" s="145" t="s">
        <v>138</v>
      </c>
      <c r="E45" s="145" t="s">
        <v>48</v>
      </c>
      <c r="F45" s="145" t="s">
        <v>78</v>
      </c>
      <c r="G45" s="145" t="s">
        <v>79</v>
      </c>
      <c r="H45" s="145" t="s">
        <v>80</v>
      </c>
      <c r="I45" s="160" t="str">
        <f xml:space="preserve"> HYPERLINK("#'N(1)'!B1062:L1084", "N(1)")</f>
        <v>N(1)</v>
      </c>
      <c r="J45" s="160" t="str">
        <f xml:space="preserve"> HYPERLINK("#'P(2)'!B1062:L1084", "P(2)")</f>
        <v>P(2)</v>
      </c>
      <c r="K45" s="160" t="str">
        <f xml:space="preserve"> HYPERLINK("#'NP(3)'!B1851:L1890", "NP(3)")</f>
        <v>NP(3)</v>
      </c>
      <c r="L45" s="145"/>
      <c r="M45" s="145"/>
      <c r="N45" s="145" t="s">
        <v>51</v>
      </c>
    </row>
    <row r="46" spans="2:14" ht="24" x14ac:dyDescent="0.2">
      <c r="B46" s="145">
        <v>40</v>
      </c>
      <c r="C46" s="145" t="s">
        <v>140</v>
      </c>
      <c r="D46" s="145" t="s">
        <v>141</v>
      </c>
      <c r="E46" s="145" t="s">
        <v>48</v>
      </c>
      <c r="F46" s="145" t="s">
        <v>49</v>
      </c>
      <c r="G46" s="145" t="s">
        <v>50</v>
      </c>
      <c r="H46" s="145" t="s">
        <v>49</v>
      </c>
      <c r="I46" s="160" t="str">
        <f xml:space="preserve"> HYPERLINK("#'N(1)'!B1086:L1116", "N(1)")</f>
        <v>N(1)</v>
      </c>
      <c r="J46" s="160" t="str">
        <f xml:space="preserve"> HYPERLINK("#'P(2)'!B1086:L1116", "P(2)")</f>
        <v>P(2)</v>
      </c>
      <c r="K46" s="160" t="str">
        <f xml:space="preserve"> HYPERLINK("#'NP(3)'!B1892:L1947", "NP(3)")</f>
        <v>NP(3)</v>
      </c>
      <c r="L46" s="145"/>
      <c r="M46" s="145"/>
      <c r="N46" s="145" t="s">
        <v>51</v>
      </c>
    </row>
    <row r="47" spans="2:14" ht="24" x14ac:dyDescent="0.2">
      <c r="B47" s="145">
        <v>41</v>
      </c>
      <c r="C47" s="145" t="s">
        <v>140</v>
      </c>
      <c r="D47" s="145" t="s">
        <v>141</v>
      </c>
      <c r="E47" s="145" t="s">
        <v>48</v>
      </c>
      <c r="F47" s="145" t="s">
        <v>73</v>
      </c>
      <c r="G47" s="145" t="s">
        <v>74</v>
      </c>
      <c r="H47" s="145" t="s">
        <v>73</v>
      </c>
      <c r="I47" s="160" t="str">
        <f xml:space="preserve"> HYPERLINK("#'N(1)'!B1118:L1143", "N(1)")</f>
        <v>N(1)</v>
      </c>
      <c r="J47" s="160" t="str">
        <f xml:space="preserve"> HYPERLINK("#'P(2)'!B1118:L1143", "P(2)")</f>
        <v>P(2)</v>
      </c>
      <c r="K47" s="160" t="str">
        <f xml:space="preserve"> HYPERLINK("#'NP(3)'!B1949:L1994", "NP(3)")</f>
        <v>NP(3)</v>
      </c>
      <c r="L47" s="145"/>
      <c r="M47" s="145"/>
      <c r="N47" s="145" t="s">
        <v>51</v>
      </c>
    </row>
    <row r="48" spans="2:14" ht="24" x14ac:dyDescent="0.2">
      <c r="B48" s="145">
        <v>42</v>
      </c>
      <c r="C48" s="145" t="s">
        <v>140</v>
      </c>
      <c r="D48" s="145" t="s">
        <v>141</v>
      </c>
      <c r="E48" s="145" t="s">
        <v>48</v>
      </c>
      <c r="F48" s="145" t="s">
        <v>78</v>
      </c>
      <c r="G48" s="145" t="s">
        <v>79</v>
      </c>
      <c r="H48" s="145" t="s">
        <v>80</v>
      </c>
      <c r="I48" s="160" t="str">
        <f xml:space="preserve"> HYPERLINK("#'N(1)'!B1145:L1167", "N(1)")</f>
        <v>N(1)</v>
      </c>
      <c r="J48" s="160" t="str">
        <f xml:space="preserve"> HYPERLINK("#'P(2)'!B1145:L1167", "P(2)")</f>
        <v>P(2)</v>
      </c>
      <c r="K48" s="160" t="str">
        <f xml:space="preserve"> HYPERLINK("#'NP(3)'!B1996:L2035", "NP(3)")</f>
        <v>NP(3)</v>
      </c>
      <c r="L48" s="145"/>
      <c r="M48" s="145"/>
      <c r="N48" s="145" t="s">
        <v>51</v>
      </c>
    </row>
    <row r="49" spans="2:14" ht="24" x14ac:dyDescent="0.2">
      <c r="B49" s="145">
        <v>43</v>
      </c>
      <c r="C49" s="145" t="s">
        <v>143</v>
      </c>
      <c r="D49" s="145" t="s">
        <v>144</v>
      </c>
      <c r="E49" s="145" t="s">
        <v>48</v>
      </c>
      <c r="F49" s="145" t="s">
        <v>49</v>
      </c>
      <c r="G49" s="145" t="s">
        <v>50</v>
      </c>
      <c r="H49" s="145" t="s">
        <v>49</v>
      </c>
      <c r="I49" s="160" t="str">
        <f xml:space="preserve"> HYPERLINK("#'N(1)'!B1169:L1199", "N(1)")</f>
        <v>N(1)</v>
      </c>
      <c r="J49" s="160" t="str">
        <f xml:space="preserve"> HYPERLINK("#'P(2)'!B1169:L1199", "P(2)")</f>
        <v>P(2)</v>
      </c>
      <c r="K49" s="160" t="str">
        <f xml:space="preserve"> HYPERLINK("#'NP(3)'!B2037:L2092", "NP(3)")</f>
        <v>NP(3)</v>
      </c>
      <c r="L49" s="145"/>
      <c r="M49" s="145"/>
      <c r="N49" s="145" t="s">
        <v>51</v>
      </c>
    </row>
    <row r="50" spans="2:14" ht="24" x14ac:dyDescent="0.2">
      <c r="B50" s="145">
        <v>44</v>
      </c>
      <c r="C50" s="145" t="s">
        <v>143</v>
      </c>
      <c r="D50" s="145" t="s">
        <v>144</v>
      </c>
      <c r="E50" s="145" t="s">
        <v>48</v>
      </c>
      <c r="F50" s="145" t="s">
        <v>73</v>
      </c>
      <c r="G50" s="145" t="s">
        <v>74</v>
      </c>
      <c r="H50" s="145" t="s">
        <v>73</v>
      </c>
      <c r="I50" s="160" t="str">
        <f xml:space="preserve"> HYPERLINK("#'N(1)'!B1201:L1226", "N(1)")</f>
        <v>N(1)</v>
      </c>
      <c r="J50" s="160" t="str">
        <f xml:space="preserve"> HYPERLINK("#'P(2)'!B1201:L1226", "P(2)")</f>
        <v>P(2)</v>
      </c>
      <c r="K50" s="160" t="str">
        <f xml:space="preserve"> HYPERLINK("#'NP(3)'!B2094:L2139", "NP(3)")</f>
        <v>NP(3)</v>
      </c>
      <c r="L50" s="145"/>
      <c r="M50" s="145"/>
      <c r="N50" s="145" t="s">
        <v>51</v>
      </c>
    </row>
    <row r="51" spans="2:14" ht="24" x14ac:dyDescent="0.2">
      <c r="B51" s="145">
        <v>45</v>
      </c>
      <c r="C51" s="145" t="s">
        <v>143</v>
      </c>
      <c r="D51" s="145" t="s">
        <v>144</v>
      </c>
      <c r="E51" s="145" t="s">
        <v>48</v>
      </c>
      <c r="F51" s="145" t="s">
        <v>78</v>
      </c>
      <c r="G51" s="145" t="s">
        <v>79</v>
      </c>
      <c r="H51" s="145" t="s">
        <v>80</v>
      </c>
      <c r="I51" s="160" t="str">
        <f xml:space="preserve"> HYPERLINK("#'N(1)'!B1228:L1250", "N(1)")</f>
        <v>N(1)</v>
      </c>
      <c r="J51" s="160" t="str">
        <f xml:space="preserve"> HYPERLINK("#'P(2)'!B1228:L1250", "P(2)")</f>
        <v>P(2)</v>
      </c>
      <c r="K51" s="160" t="str">
        <f xml:space="preserve"> HYPERLINK("#'NP(3)'!B2141:L2180", "NP(3)")</f>
        <v>NP(3)</v>
      </c>
      <c r="L51" s="145"/>
      <c r="M51" s="145"/>
      <c r="N51" s="145" t="s">
        <v>51</v>
      </c>
    </row>
    <row r="52" spans="2:14" ht="24" x14ac:dyDescent="0.2">
      <c r="B52" s="145">
        <v>46</v>
      </c>
      <c r="C52" s="145" t="s">
        <v>146</v>
      </c>
      <c r="D52" s="145" t="s">
        <v>147</v>
      </c>
      <c r="E52" s="145" t="s">
        <v>48</v>
      </c>
      <c r="F52" s="145" t="s">
        <v>49</v>
      </c>
      <c r="G52" s="145" t="s">
        <v>50</v>
      </c>
      <c r="H52" s="145" t="s">
        <v>49</v>
      </c>
      <c r="I52" s="160" t="str">
        <f xml:space="preserve"> HYPERLINK("#'N(1)'!B1252:L1282", "N(1)")</f>
        <v>N(1)</v>
      </c>
      <c r="J52" s="160" t="str">
        <f xml:space="preserve"> HYPERLINK("#'P(2)'!B1252:L1282", "P(2)")</f>
        <v>P(2)</v>
      </c>
      <c r="K52" s="160" t="str">
        <f xml:space="preserve"> HYPERLINK("#'NP(3)'!B2182:L2237", "NP(3)")</f>
        <v>NP(3)</v>
      </c>
      <c r="L52" s="145"/>
      <c r="M52" s="145"/>
      <c r="N52" s="145" t="s">
        <v>51</v>
      </c>
    </row>
    <row r="53" spans="2:14" ht="24" x14ac:dyDescent="0.2">
      <c r="B53" s="145">
        <v>47</v>
      </c>
      <c r="C53" s="145" t="s">
        <v>146</v>
      </c>
      <c r="D53" s="145" t="s">
        <v>147</v>
      </c>
      <c r="E53" s="145" t="s">
        <v>48</v>
      </c>
      <c r="F53" s="145" t="s">
        <v>73</v>
      </c>
      <c r="G53" s="145" t="s">
        <v>74</v>
      </c>
      <c r="H53" s="145" t="s">
        <v>73</v>
      </c>
      <c r="I53" s="160" t="str">
        <f xml:space="preserve"> HYPERLINK("#'N(1)'!B1284:L1309", "N(1)")</f>
        <v>N(1)</v>
      </c>
      <c r="J53" s="160" t="str">
        <f xml:space="preserve"> HYPERLINK("#'P(2)'!B1284:L1309", "P(2)")</f>
        <v>P(2)</v>
      </c>
      <c r="K53" s="160" t="str">
        <f xml:space="preserve"> HYPERLINK("#'NP(3)'!B2239:L2284", "NP(3)")</f>
        <v>NP(3)</v>
      </c>
      <c r="L53" s="145"/>
      <c r="M53" s="145"/>
      <c r="N53" s="145" t="s">
        <v>51</v>
      </c>
    </row>
    <row r="54" spans="2:14" ht="24" x14ac:dyDescent="0.2">
      <c r="B54" s="145">
        <v>48</v>
      </c>
      <c r="C54" s="145" t="s">
        <v>146</v>
      </c>
      <c r="D54" s="145" t="s">
        <v>147</v>
      </c>
      <c r="E54" s="145" t="s">
        <v>48</v>
      </c>
      <c r="F54" s="145" t="s">
        <v>78</v>
      </c>
      <c r="G54" s="145" t="s">
        <v>79</v>
      </c>
      <c r="H54" s="145" t="s">
        <v>80</v>
      </c>
      <c r="I54" s="160" t="str">
        <f xml:space="preserve"> HYPERLINK("#'N(1)'!B1311:L1333", "N(1)")</f>
        <v>N(1)</v>
      </c>
      <c r="J54" s="160" t="str">
        <f xml:space="preserve"> HYPERLINK("#'P(2)'!B1311:L1333", "P(2)")</f>
        <v>P(2)</v>
      </c>
      <c r="K54" s="160" t="str">
        <f xml:space="preserve"> HYPERLINK("#'NP(3)'!B2286:L2325", "NP(3)")</f>
        <v>NP(3)</v>
      </c>
      <c r="L54" s="145"/>
      <c r="M54" s="145"/>
      <c r="N54" s="145" t="s">
        <v>51</v>
      </c>
    </row>
    <row r="55" spans="2:14" ht="24" x14ac:dyDescent="0.2">
      <c r="B55" s="145">
        <v>49</v>
      </c>
      <c r="C55" s="145" t="s">
        <v>149</v>
      </c>
      <c r="D55" s="145" t="s">
        <v>150</v>
      </c>
      <c r="E55" s="145" t="s">
        <v>48</v>
      </c>
      <c r="F55" s="145" t="s">
        <v>49</v>
      </c>
      <c r="G55" s="145" t="s">
        <v>50</v>
      </c>
      <c r="H55" s="145" t="s">
        <v>49</v>
      </c>
      <c r="I55" s="160" t="str">
        <f xml:space="preserve"> HYPERLINK("#'N(1)'!B1335:L1365", "N(1)")</f>
        <v>N(1)</v>
      </c>
      <c r="J55" s="160" t="str">
        <f xml:space="preserve"> HYPERLINK("#'P(2)'!B1335:L1365", "P(2)")</f>
        <v>P(2)</v>
      </c>
      <c r="K55" s="160" t="str">
        <f xml:space="preserve"> HYPERLINK("#'NP(3)'!B2327:L2382", "NP(3)")</f>
        <v>NP(3)</v>
      </c>
      <c r="L55" s="145"/>
      <c r="M55" s="145"/>
      <c r="N55" s="145" t="s">
        <v>51</v>
      </c>
    </row>
    <row r="56" spans="2:14" ht="24" x14ac:dyDescent="0.2">
      <c r="B56" s="145">
        <v>50</v>
      </c>
      <c r="C56" s="145" t="s">
        <v>149</v>
      </c>
      <c r="D56" s="145" t="s">
        <v>150</v>
      </c>
      <c r="E56" s="145" t="s">
        <v>48</v>
      </c>
      <c r="F56" s="145" t="s">
        <v>73</v>
      </c>
      <c r="G56" s="145" t="s">
        <v>74</v>
      </c>
      <c r="H56" s="145" t="s">
        <v>73</v>
      </c>
      <c r="I56" s="160" t="str">
        <f xml:space="preserve"> HYPERLINK("#'N(1)'!B1367:L1392", "N(1)")</f>
        <v>N(1)</v>
      </c>
      <c r="J56" s="160" t="str">
        <f xml:space="preserve"> HYPERLINK("#'P(2)'!B1367:L1392", "P(2)")</f>
        <v>P(2)</v>
      </c>
      <c r="K56" s="160" t="str">
        <f xml:space="preserve"> HYPERLINK("#'NP(3)'!B2384:L2429", "NP(3)")</f>
        <v>NP(3)</v>
      </c>
      <c r="L56" s="145"/>
      <c r="M56" s="145"/>
      <c r="N56" s="145" t="s">
        <v>51</v>
      </c>
    </row>
    <row r="57" spans="2:14" ht="24" x14ac:dyDescent="0.2">
      <c r="B57" s="145">
        <v>51</v>
      </c>
      <c r="C57" s="145" t="s">
        <v>149</v>
      </c>
      <c r="D57" s="145" t="s">
        <v>150</v>
      </c>
      <c r="E57" s="145" t="s">
        <v>48</v>
      </c>
      <c r="F57" s="145" t="s">
        <v>78</v>
      </c>
      <c r="G57" s="145" t="s">
        <v>79</v>
      </c>
      <c r="H57" s="145" t="s">
        <v>80</v>
      </c>
      <c r="I57" s="160" t="str">
        <f xml:space="preserve"> HYPERLINK("#'N(1)'!B1394:L1416", "N(1)")</f>
        <v>N(1)</v>
      </c>
      <c r="J57" s="160" t="str">
        <f xml:space="preserve"> HYPERLINK("#'P(2)'!B1394:L1416", "P(2)")</f>
        <v>P(2)</v>
      </c>
      <c r="K57" s="160" t="str">
        <f xml:space="preserve"> HYPERLINK("#'NP(3)'!B2431:L2470", "NP(3)")</f>
        <v>NP(3)</v>
      </c>
      <c r="L57" s="145"/>
      <c r="M57" s="145"/>
      <c r="N57" s="145" t="s">
        <v>51</v>
      </c>
    </row>
    <row r="58" spans="2:14" ht="24" x14ac:dyDescent="0.2">
      <c r="B58" s="145">
        <v>52</v>
      </c>
      <c r="C58" s="145" t="s">
        <v>156</v>
      </c>
      <c r="D58" s="145" t="s">
        <v>157</v>
      </c>
      <c r="E58" s="145" t="s">
        <v>48</v>
      </c>
      <c r="F58" s="145" t="s">
        <v>49</v>
      </c>
      <c r="G58" s="145" t="s">
        <v>50</v>
      </c>
      <c r="H58" s="145" t="s">
        <v>49</v>
      </c>
      <c r="I58" s="160" t="str">
        <f xml:space="preserve"> HYPERLINK("#'N(1)'!B1418:L1448", "N(1)")</f>
        <v>N(1)</v>
      </c>
      <c r="J58" s="160" t="str">
        <f xml:space="preserve"> HYPERLINK("#'P(2)'!B1418:L1448", "P(2)")</f>
        <v>P(2)</v>
      </c>
      <c r="K58" s="160" t="str">
        <f xml:space="preserve"> HYPERLINK("#'NP(3)'!B2472:L2527", "NP(3)")</f>
        <v>NP(3)</v>
      </c>
      <c r="L58" s="145"/>
      <c r="M58" s="145"/>
      <c r="N58" s="145" t="s">
        <v>51</v>
      </c>
    </row>
    <row r="59" spans="2:14" ht="24" x14ac:dyDescent="0.2">
      <c r="B59" s="145">
        <v>53</v>
      </c>
      <c r="C59" s="145" t="s">
        <v>156</v>
      </c>
      <c r="D59" s="145" t="s">
        <v>157</v>
      </c>
      <c r="E59" s="145" t="s">
        <v>48</v>
      </c>
      <c r="F59" s="145" t="s">
        <v>73</v>
      </c>
      <c r="G59" s="145" t="s">
        <v>74</v>
      </c>
      <c r="H59" s="145" t="s">
        <v>73</v>
      </c>
      <c r="I59" s="160" t="str">
        <f xml:space="preserve"> HYPERLINK("#'N(1)'!B1450:L1475", "N(1)")</f>
        <v>N(1)</v>
      </c>
      <c r="J59" s="160" t="str">
        <f xml:space="preserve"> HYPERLINK("#'P(2)'!B1450:L1475", "P(2)")</f>
        <v>P(2)</v>
      </c>
      <c r="K59" s="160" t="str">
        <f xml:space="preserve"> HYPERLINK("#'NP(3)'!B2529:L2574", "NP(3)")</f>
        <v>NP(3)</v>
      </c>
      <c r="L59" s="145"/>
      <c r="M59" s="145"/>
      <c r="N59" s="145" t="s">
        <v>51</v>
      </c>
    </row>
    <row r="60" spans="2:14" ht="24" x14ac:dyDescent="0.2">
      <c r="B60" s="145">
        <v>54</v>
      </c>
      <c r="C60" s="145" t="s">
        <v>156</v>
      </c>
      <c r="D60" s="145" t="s">
        <v>157</v>
      </c>
      <c r="E60" s="145" t="s">
        <v>48</v>
      </c>
      <c r="F60" s="145" t="s">
        <v>78</v>
      </c>
      <c r="G60" s="145" t="s">
        <v>79</v>
      </c>
      <c r="H60" s="145" t="s">
        <v>80</v>
      </c>
      <c r="I60" s="160" t="str">
        <f xml:space="preserve"> HYPERLINK("#'N(1)'!B1477:L1499", "N(1)")</f>
        <v>N(1)</v>
      </c>
      <c r="J60" s="160" t="str">
        <f xml:space="preserve"> HYPERLINK("#'P(2)'!B1477:L1499", "P(2)")</f>
        <v>P(2)</v>
      </c>
      <c r="K60" s="160" t="str">
        <f xml:space="preserve"> HYPERLINK("#'NP(3)'!B2576:L2615", "NP(3)")</f>
        <v>NP(3)</v>
      </c>
      <c r="L60" s="145"/>
      <c r="M60" s="145"/>
      <c r="N60" s="145" t="s">
        <v>51</v>
      </c>
    </row>
    <row r="61" spans="2:14" ht="24" x14ac:dyDescent="0.2">
      <c r="B61" s="145">
        <v>55</v>
      </c>
      <c r="C61" s="145" t="s">
        <v>164</v>
      </c>
      <c r="D61" s="145" t="s">
        <v>165</v>
      </c>
      <c r="E61" s="145" t="s">
        <v>80</v>
      </c>
      <c r="F61" s="145" t="s">
        <v>49</v>
      </c>
      <c r="G61" s="145" t="s">
        <v>50</v>
      </c>
      <c r="H61" s="145" t="s">
        <v>49</v>
      </c>
      <c r="I61" s="160" t="str">
        <f xml:space="preserve"> HYPERLINK("#'N(1)'!B1501:R1531", "N(1)")</f>
        <v>N(1)</v>
      </c>
      <c r="J61" s="160" t="str">
        <f xml:space="preserve"> HYPERLINK("#'P(2)'!B1501:R1531", "P(2)")</f>
        <v>P(2)</v>
      </c>
      <c r="K61" s="160" t="str">
        <f xml:space="preserve"> HYPERLINK("#'NP(3)'!B2617:R2672", "NP(3)")</f>
        <v>NP(3)</v>
      </c>
      <c r="L61" s="145" t="s">
        <v>166</v>
      </c>
      <c r="M61" s="145"/>
      <c r="N61" s="145" t="s">
        <v>51</v>
      </c>
    </row>
    <row r="62" spans="2:14" ht="24" x14ac:dyDescent="0.2">
      <c r="B62" s="145">
        <v>56</v>
      </c>
      <c r="C62" s="145" t="s">
        <v>164</v>
      </c>
      <c r="D62" s="145" t="s">
        <v>165</v>
      </c>
      <c r="E62" s="145" t="s">
        <v>80</v>
      </c>
      <c r="F62" s="145" t="s">
        <v>73</v>
      </c>
      <c r="G62" s="145" t="s">
        <v>74</v>
      </c>
      <c r="H62" s="145" t="s">
        <v>73</v>
      </c>
      <c r="I62" s="160" t="str">
        <f xml:space="preserve"> HYPERLINK("#'N(1)'!B1533:R1558", "N(1)")</f>
        <v>N(1)</v>
      </c>
      <c r="J62" s="160" t="str">
        <f xml:space="preserve"> HYPERLINK("#'P(2)'!B1533:R1558", "P(2)")</f>
        <v>P(2)</v>
      </c>
      <c r="K62" s="160" t="str">
        <f xml:space="preserve"> HYPERLINK("#'NP(3)'!B2674:R2719", "NP(3)")</f>
        <v>NP(3)</v>
      </c>
      <c r="L62" s="145" t="s">
        <v>166</v>
      </c>
      <c r="M62" s="145"/>
      <c r="N62" s="145" t="s">
        <v>51</v>
      </c>
    </row>
    <row r="63" spans="2:14" ht="24" x14ac:dyDescent="0.2">
      <c r="B63" s="145">
        <v>57</v>
      </c>
      <c r="C63" s="145" t="s">
        <v>164</v>
      </c>
      <c r="D63" s="145" t="s">
        <v>165</v>
      </c>
      <c r="E63" s="145" t="s">
        <v>80</v>
      </c>
      <c r="F63" s="145" t="s">
        <v>78</v>
      </c>
      <c r="G63" s="145" t="s">
        <v>79</v>
      </c>
      <c r="H63" s="145" t="s">
        <v>80</v>
      </c>
      <c r="I63" s="160" t="str">
        <f xml:space="preserve"> HYPERLINK("#'N(1)'!B1560:R1582", "N(1)")</f>
        <v>N(1)</v>
      </c>
      <c r="J63" s="160" t="str">
        <f xml:space="preserve"> HYPERLINK("#'P(2)'!B1560:R1582", "P(2)")</f>
        <v>P(2)</v>
      </c>
      <c r="K63" s="160" t="str">
        <f xml:space="preserve"> HYPERLINK("#'NP(3)'!B2721:R2760", "NP(3)")</f>
        <v>NP(3)</v>
      </c>
      <c r="L63" s="145" t="s">
        <v>166</v>
      </c>
      <c r="M63" s="145"/>
      <c r="N63" s="145" t="s">
        <v>51</v>
      </c>
    </row>
    <row r="64" spans="2:14" ht="24" x14ac:dyDescent="0.2">
      <c r="B64" s="145">
        <v>58</v>
      </c>
      <c r="C64" s="145" t="s">
        <v>170</v>
      </c>
      <c r="D64" s="145" t="s">
        <v>171</v>
      </c>
      <c r="E64" s="145" t="s">
        <v>48</v>
      </c>
      <c r="F64" s="145" t="s">
        <v>49</v>
      </c>
      <c r="G64" s="145" t="s">
        <v>50</v>
      </c>
      <c r="H64" s="145" t="s">
        <v>49</v>
      </c>
      <c r="I64" s="160" t="str">
        <f xml:space="preserve"> HYPERLINK("#'N(1)'!B1584:J1614", "N(1)")</f>
        <v>N(1)</v>
      </c>
      <c r="J64" s="160" t="str">
        <f xml:space="preserve"> HYPERLINK("#'P(2)'!B1584:J1614", "P(2)")</f>
        <v>P(2)</v>
      </c>
      <c r="K64" s="160" t="str">
        <f xml:space="preserve"> HYPERLINK("#'NP(3)'!B2762:J2817", "NP(3)")</f>
        <v>NP(3)</v>
      </c>
      <c r="L64" s="145"/>
      <c r="M64" s="145"/>
      <c r="N64" s="145" t="s">
        <v>51</v>
      </c>
    </row>
    <row r="65" spans="2:14" ht="24" x14ac:dyDescent="0.2">
      <c r="B65" s="145">
        <v>59</v>
      </c>
      <c r="C65" s="145" t="s">
        <v>170</v>
      </c>
      <c r="D65" s="145" t="s">
        <v>171</v>
      </c>
      <c r="E65" s="145" t="s">
        <v>48</v>
      </c>
      <c r="F65" s="145" t="s">
        <v>73</v>
      </c>
      <c r="G65" s="145" t="s">
        <v>74</v>
      </c>
      <c r="H65" s="145" t="s">
        <v>73</v>
      </c>
      <c r="I65" s="160" t="str">
        <f xml:space="preserve"> HYPERLINK("#'N(1)'!B1616:J1641", "N(1)")</f>
        <v>N(1)</v>
      </c>
      <c r="J65" s="160" t="str">
        <f xml:space="preserve"> HYPERLINK("#'P(2)'!B1616:J1641", "P(2)")</f>
        <v>P(2)</v>
      </c>
      <c r="K65" s="160" t="str">
        <f xml:space="preserve"> HYPERLINK("#'NP(3)'!B2819:J2864", "NP(3)")</f>
        <v>NP(3)</v>
      </c>
      <c r="L65" s="145"/>
      <c r="M65" s="145"/>
      <c r="N65" s="145" t="s">
        <v>51</v>
      </c>
    </row>
    <row r="66" spans="2:14" ht="24" x14ac:dyDescent="0.2">
      <c r="B66" s="145">
        <v>60</v>
      </c>
      <c r="C66" s="145" t="s">
        <v>170</v>
      </c>
      <c r="D66" s="145" t="s">
        <v>171</v>
      </c>
      <c r="E66" s="145" t="s">
        <v>48</v>
      </c>
      <c r="F66" s="145" t="s">
        <v>78</v>
      </c>
      <c r="G66" s="145" t="s">
        <v>79</v>
      </c>
      <c r="H66" s="145" t="s">
        <v>80</v>
      </c>
      <c r="I66" s="160" t="str">
        <f xml:space="preserve"> HYPERLINK("#'N(1)'!B1643:J1665", "N(1)")</f>
        <v>N(1)</v>
      </c>
      <c r="J66" s="160" t="str">
        <f xml:space="preserve"> HYPERLINK("#'P(2)'!B1643:J1665", "P(2)")</f>
        <v>P(2)</v>
      </c>
      <c r="K66" s="160" t="str">
        <f xml:space="preserve"> HYPERLINK("#'NP(3)'!B2866:J2905", "NP(3)")</f>
        <v>NP(3)</v>
      </c>
      <c r="L66" s="145"/>
      <c r="M66" s="145"/>
      <c r="N66" s="145" t="s">
        <v>51</v>
      </c>
    </row>
    <row r="67" spans="2:14" x14ac:dyDescent="0.2">
      <c r="B67" s="145">
        <v>61</v>
      </c>
      <c r="C67" s="145" t="s">
        <v>175</v>
      </c>
      <c r="D67" s="145" t="s">
        <v>176</v>
      </c>
      <c r="E67" s="145" t="s">
        <v>48</v>
      </c>
      <c r="F67" s="145" t="s">
        <v>49</v>
      </c>
      <c r="G67" s="145" t="s">
        <v>50</v>
      </c>
      <c r="H67" s="145" t="s">
        <v>49</v>
      </c>
      <c r="I67" s="160" t="str">
        <f xml:space="preserve"> HYPERLINK("#'N(1)'!B1667:J1697", "N(1)")</f>
        <v>N(1)</v>
      </c>
      <c r="J67" s="160" t="str">
        <f xml:space="preserve"> HYPERLINK("#'P(2)'!B1667:J1697", "P(2)")</f>
        <v>P(2)</v>
      </c>
      <c r="K67" s="160" t="str">
        <f xml:space="preserve"> HYPERLINK("#'NP(3)'!B2907:J2962", "NP(3)")</f>
        <v>NP(3)</v>
      </c>
      <c r="L67" s="145"/>
      <c r="M67" s="145"/>
      <c r="N67" s="145" t="s">
        <v>51</v>
      </c>
    </row>
    <row r="68" spans="2:14" x14ac:dyDescent="0.2">
      <c r="B68" s="145">
        <v>62</v>
      </c>
      <c r="C68" s="145" t="s">
        <v>175</v>
      </c>
      <c r="D68" s="145" t="s">
        <v>176</v>
      </c>
      <c r="E68" s="145" t="s">
        <v>48</v>
      </c>
      <c r="F68" s="145" t="s">
        <v>73</v>
      </c>
      <c r="G68" s="145" t="s">
        <v>74</v>
      </c>
      <c r="H68" s="145" t="s">
        <v>73</v>
      </c>
      <c r="I68" s="160" t="str">
        <f xml:space="preserve"> HYPERLINK("#'N(1)'!B1699:J1724", "N(1)")</f>
        <v>N(1)</v>
      </c>
      <c r="J68" s="160" t="str">
        <f xml:space="preserve"> HYPERLINK("#'P(2)'!B1699:J1724", "P(2)")</f>
        <v>P(2)</v>
      </c>
      <c r="K68" s="160" t="str">
        <f xml:space="preserve"> HYPERLINK("#'NP(3)'!B2964:J3009", "NP(3)")</f>
        <v>NP(3)</v>
      </c>
      <c r="L68" s="145"/>
      <c r="M68" s="145"/>
      <c r="N68" s="145" t="s">
        <v>51</v>
      </c>
    </row>
    <row r="69" spans="2:14" x14ac:dyDescent="0.2">
      <c r="B69" s="145">
        <v>63</v>
      </c>
      <c r="C69" s="145" t="s">
        <v>175</v>
      </c>
      <c r="D69" s="145" t="s">
        <v>176</v>
      </c>
      <c r="E69" s="145" t="s">
        <v>48</v>
      </c>
      <c r="F69" s="145" t="s">
        <v>78</v>
      </c>
      <c r="G69" s="145" t="s">
        <v>79</v>
      </c>
      <c r="H69" s="145" t="s">
        <v>80</v>
      </c>
      <c r="I69" s="160" t="str">
        <f xml:space="preserve"> HYPERLINK("#'N(1)'!B1726:J1748", "N(1)")</f>
        <v>N(1)</v>
      </c>
      <c r="J69" s="160" t="str">
        <f xml:space="preserve"> HYPERLINK("#'P(2)'!B1726:J1748", "P(2)")</f>
        <v>P(2)</v>
      </c>
      <c r="K69" s="160" t="str">
        <f xml:space="preserve"> HYPERLINK("#'NP(3)'!B3011:J3050", "NP(3)")</f>
        <v>NP(3)</v>
      </c>
      <c r="L69" s="145"/>
      <c r="M69" s="145"/>
      <c r="N69" s="145" t="s">
        <v>51</v>
      </c>
    </row>
    <row r="70" spans="2:14" ht="24" x14ac:dyDescent="0.2">
      <c r="B70" s="145">
        <v>64</v>
      </c>
      <c r="C70" s="145" t="s">
        <v>183</v>
      </c>
      <c r="D70" s="145" t="s">
        <v>184</v>
      </c>
      <c r="E70" s="145" t="s">
        <v>48</v>
      </c>
      <c r="F70" s="145" t="s">
        <v>49</v>
      </c>
      <c r="G70" s="145" t="s">
        <v>50</v>
      </c>
      <c r="H70" s="145" t="s">
        <v>49</v>
      </c>
      <c r="I70" s="160" t="str">
        <f xml:space="preserve"> HYPERLINK("#'N(1)'!B1750:N1780", "N(1)")</f>
        <v>N(1)</v>
      </c>
      <c r="J70" s="160" t="str">
        <f xml:space="preserve"> HYPERLINK("#'P(2)'!B1750:N1780", "P(2)")</f>
        <v>P(2)</v>
      </c>
      <c r="K70" s="160" t="str">
        <f xml:space="preserve"> HYPERLINK("#'NP(3)'!B3052:N3107", "NP(3)")</f>
        <v>NP(3)</v>
      </c>
      <c r="L70" s="145"/>
      <c r="M70" s="145"/>
      <c r="N70" s="145" t="s">
        <v>51</v>
      </c>
    </row>
    <row r="71" spans="2:14" ht="24" x14ac:dyDescent="0.2">
      <c r="B71" s="145">
        <v>65</v>
      </c>
      <c r="C71" s="145" t="s">
        <v>183</v>
      </c>
      <c r="D71" s="145" t="s">
        <v>184</v>
      </c>
      <c r="E71" s="145" t="s">
        <v>48</v>
      </c>
      <c r="F71" s="145" t="s">
        <v>73</v>
      </c>
      <c r="G71" s="145" t="s">
        <v>74</v>
      </c>
      <c r="H71" s="145" t="s">
        <v>73</v>
      </c>
      <c r="I71" s="160" t="str">
        <f xml:space="preserve"> HYPERLINK("#'N(1)'!B1782:N1807", "N(1)")</f>
        <v>N(1)</v>
      </c>
      <c r="J71" s="160" t="str">
        <f xml:space="preserve"> HYPERLINK("#'P(2)'!B1782:N1807", "P(2)")</f>
        <v>P(2)</v>
      </c>
      <c r="K71" s="160" t="str">
        <f xml:space="preserve"> HYPERLINK("#'NP(3)'!B3109:N3154", "NP(3)")</f>
        <v>NP(3)</v>
      </c>
      <c r="L71" s="145"/>
      <c r="M71" s="145"/>
      <c r="N71" s="145" t="s">
        <v>51</v>
      </c>
    </row>
    <row r="72" spans="2:14" ht="24" x14ac:dyDescent="0.2">
      <c r="B72" s="145">
        <v>66</v>
      </c>
      <c r="C72" s="145" t="s">
        <v>183</v>
      </c>
      <c r="D72" s="145" t="s">
        <v>184</v>
      </c>
      <c r="E72" s="145" t="s">
        <v>48</v>
      </c>
      <c r="F72" s="145" t="s">
        <v>78</v>
      </c>
      <c r="G72" s="145" t="s">
        <v>79</v>
      </c>
      <c r="H72" s="145" t="s">
        <v>80</v>
      </c>
      <c r="I72" s="160" t="str">
        <f xml:space="preserve"> HYPERLINK("#'N(1)'!B1809:N1831", "N(1)")</f>
        <v>N(1)</v>
      </c>
      <c r="J72" s="160" t="str">
        <f xml:space="preserve"> HYPERLINK("#'P(2)'!B1809:N1831", "P(2)")</f>
        <v>P(2)</v>
      </c>
      <c r="K72" s="160" t="str">
        <f xml:space="preserve"> HYPERLINK("#'NP(3)'!B3156:N3195", "NP(3)")</f>
        <v>NP(3)</v>
      </c>
      <c r="L72" s="145"/>
      <c r="M72" s="145"/>
      <c r="N72" s="145" t="s">
        <v>51</v>
      </c>
    </row>
    <row r="73" spans="2:14" x14ac:dyDescent="0.2">
      <c r="B73" s="145">
        <v>67</v>
      </c>
      <c r="C73" s="145" t="s">
        <v>191</v>
      </c>
      <c r="D73" s="145" t="s">
        <v>192</v>
      </c>
      <c r="E73" s="145" t="s">
        <v>48</v>
      </c>
      <c r="F73" s="145" t="s">
        <v>49</v>
      </c>
      <c r="G73" s="145" t="s">
        <v>50</v>
      </c>
      <c r="H73" s="145" t="s">
        <v>49</v>
      </c>
      <c r="I73" s="160" t="str">
        <f xml:space="preserve"> HYPERLINK("#'N(1)'!B1833:M1863", "N(1)")</f>
        <v>N(1)</v>
      </c>
      <c r="J73" s="160" t="str">
        <f xml:space="preserve"> HYPERLINK("#'P(2)'!B1833:M1863", "P(2)")</f>
        <v>P(2)</v>
      </c>
      <c r="K73" s="160" t="str">
        <f xml:space="preserve"> HYPERLINK("#'NP(3)'!B3197:M3252", "NP(3)")</f>
        <v>NP(3)</v>
      </c>
      <c r="L73" s="145" t="s">
        <v>193</v>
      </c>
      <c r="M73" s="145"/>
      <c r="N73" s="145" t="s">
        <v>51</v>
      </c>
    </row>
    <row r="74" spans="2:14" x14ac:dyDescent="0.2">
      <c r="B74" s="145">
        <v>68</v>
      </c>
      <c r="C74" s="145" t="s">
        <v>191</v>
      </c>
      <c r="D74" s="145" t="s">
        <v>192</v>
      </c>
      <c r="E74" s="145" t="s">
        <v>48</v>
      </c>
      <c r="F74" s="145" t="s">
        <v>73</v>
      </c>
      <c r="G74" s="145" t="s">
        <v>74</v>
      </c>
      <c r="H74" s="145" t="s">
        <v>73</v>
      </c>
      <c r="I74" s="160" t="str">
        <f xml:space="preserve"> HYPERLINK("#'N(1)'!B1865:M1890", "N(1)")</f>
        <v>N(1)</v>
      </c>
      <c r="J74" s="160" t="str">
        <f xml:space="preserve"> HYPERLINK("#'P(2)'!B1865:M1890", "P(2)")</f>
        <v>P(2)</v>
      </c>
      <c r="K74" s="160" t="str">
        <f xml:space="preserve"> HYPERLINK("#'NP(3)'!B3254:M3299", "NP(3)")</f>
        <v>NP(3)</v>
      </c>
      <c r="L74" s="145" t="s">
        <v>193</v>
      </c>
      <c r="M74" s="145"/>
      <c r="N74" s="145" t="s">
        <v>51</v>
      </c>
    </row>
    <row r="75" spans="2:14" x14ac:dyDescent="0.2">
      <c r="B75" s="145">
        <v>69</v>
      </c>
      <c r="C75" s="145" t="s">
        <v>191</v>
      </c>
      <c r="D75" s="145" t="s">
        <v>192</v>
      </c>
      <c r="E75" s="145" t="s">
        <v>48</v>
      </c>
      <c r="F75" s="145" t="s">
        <v>78</v>
      </c>
      <c r="G75" s="145" t="s">
        <v>79</v>
      </c>
      <c r="H75" s="145" t="s">
        <v>80</v>
      </c>
      <c r="I75" s="160" t="str">
        <f xml:space="preserve"> HYPERLINK("#'N(1)'!B1892:M1914", "N(1)")</f>
        <v>N(1)</v>
      </c>
      <c r="J75" s="160" t="str">
        <f xml:space="preserve"> HYPERLINK("#'P(2)'!B1892:M1914", "P(2)")</f>
        <v>P(2)</v>
      </c>
      <c r="K75" s="160" t="str">
        <f xml:space="preserve"> HYPERLINK("#'NP(3)'!B3301:M3340", "NP(3)")</f>
        <v>NP(3)</v>
      </c>
      <c r="L75" s="145" t="s">
        <v>193</v>
      </c>
      <c r="M75" s="145"/>
      <c r="N75" s="145" t="s">
        <v>51</v>
      </c>
    </row>
    <row r="76" spans="2:14" ht="24" x14ac:dyDescent="0.2">
      <c r="B76" s="145">
        <v>70</v>
      </c>
      <c r="C76" s="145" t="s">
        <v>199</v>
      </c>
      <c r="D76" s="145" t="s">
        <v>200</v>
      </c>
      <c r="E76" s="145" t="s">
        <v>80</v>
      </c>
      <c r="F76" s="145" t="s">
        <v>49</v>
      </c>
      <c r="G76" s="145" t="s">
        <v>50</v>
      </c>
      <c r="H76" s="145" t="s">
        <v>49</v>
      </c>
      <c r="I76" s="160" t="str">
        <f xml:space="preserve"> HYPERLINK("#'N(1)'!B1916:O1946", "N(1)")</f>
        <v>N(1)</v>
      </c>
      <c r="J76" s="160" t="str">
        <f xml:space="preserve"> HYPERLINK("#'P(2)'!B1916:O1946", "P(2)")</f>
        <v>P(2)</v>
      </c>
      <c r="K76" s="160" t="str">
        <f xml:space="preserve"> HYPERLINK("#'NP(3)'!B3342:O3397", "NP(3)")</f>
        <v>NP(3)</v>
      </c>
      <c r="L76" s="145" t="s">
        <v>193</v>
      </c>
      <c r="M76" s="145"/>
      <c r="N76" s="145" t="s">
        <v>51</v>
      </c>
    </row>
    <row r="77" spans="2:14" ht="24" x14ac:dyDescent="0.2">
      <c r="B77" s="145">
        <v>71</v>
      </c>
      <c r="C77" s="145" t="s">
        <v>199</v>
      </c>
      <c r="D77" s="145" t="s">
        <v>200</v>
      </c>
      <c r="E77" s="145" t="s">
        <v>80</v>
      </c>
      <c r="F77" s="145" t="s">
        <v>73</v>
      </c>
      <c r="G77" s="145" t="s">
        <v>74</v>
      </c>
      <c r="H77" s="145" t="s">
        <v>73</v>
      </c>
      <c r="I77" s="160" t="str">
        <f xml:space="preserve"> HYPERLINK("#'N(1)'!B1948:O1973", "N(1)")</f>
        <v>N(1)</v>
      </c>
      <c r="J77" s="160" t="str">
        <f xml:space="preserve"> HYPERLINK("#'P(2)'!B1948:O1973", "P(2)")</f>
        <v>P(2)</v>
      </c>
      <c r="K77" s="160" t="str">
        <f xml:space="preserve"> HYPERLINK("#'NP(3)'!B3399:O3444", "NP(3)")</f>
        <v>NP(3)</v>
      </c>
      <c r="L77" s="145" t="s">
        <v>193</v>
      </c>
      <c r="M77" s="145"/>
      <c r="N77" s="145" t="s">
        <v>51</v>
      </c>
    </row>
    <row r="78" spans="2:14" ht="24" x14ac:dyDescent="0.2">
      <c r="B78" s="145">
        <v>72</v>
      </c>
      <c r="C78" s="145" t="s">
        <v>199</v>
      </c>
      <c r="D78" s="145" t="s">
        <v>200</v>
      </c>
      <c r="E78" s="145" t="s">
        <v>80</v>
      </c>
      <c r="F78" s="145" t="s">
        <v>78</v>
      </c>
      <c r="G78" s="145" t="s">
        <v>79</v>
      </c>
      <c r="H78" s="145" t="s">
        <v>80</v>
      </c>
      <c r="I78" s="160" t="str">
        <f xml:space="preserve"> HYPERLINK("#'N(1)'!B1975:O1997", "N(1)")</f>
        <v>N(1)</v>
      </c>
      <c r="J78" s="160" t="str">
        <f xml:space="preserve"> HYPERLINK("#'P(2)'!B1975:O1997", "P(2)")</f>
        <v>P(2)</v>
      </c>
      <c r="K78" s="160" t="str">
        <f xml:space="preserve"> HYPERLINK("#'NP(3)'!B3446:O3485", "NP(3)")</f>
        <v>NP(3)</v>
      </c>
      <c r="L78" s="145" t="s">
        <v>193</v>
      </c>
      <c r="M78" s="145"/>
      <c r="N78" s="145" t="s">
        <v>51</v>
      </c>
    </row>
    <row r="79" spans="2:14" ht="24" x14ac:dyDescent="0.2">
      <c r="B79" s="145">
        <v>73</v>
      </c>
      <c r="C79" s="145" t="s">
        <v>209</v>
      </c>
      <c r="D79" s="145" t="s">
        <v>210</v>
      </c>
      <c r="E79" s="145" t="s">
        <v>80</v>
      </c>
      <c r="F79" s="145" t="s">
        <v>49</v>
      </c>
      <c r="G79" s="145" t="s">
        <v>50</v>
      </c>
      <c r="H79" s="145" t="s">
        <v>49</v>
      </c>
      <c r="I79" s="160" t="str">
        <f xml:space="preserve"> HYPERLINK("#'N(1)'!B1999:O2029", "N(1)")</f>
        <v>N(1)</v>
      </c>
      <c r="J79" s="160" t="str">
        <f xml:space="preserve"> HYPERLINK("#'P(2)'!B1999:O2029", "P(2)")</f>
        <v>P(2)</v>
      </c>
      <c r="K79" s="160" t="str">
        <f xml:space="preserve"> HYPERLINK("#'NP(3)'!B3487:O3542", "NP(3)")</f>
        <v>NP(3)</v>
      </c>
      <c r="L79" s="145" t="s">
        <v>211</v>
      </c>
      <c r="M79" s="145"/>
      <c r="N79" s="145" t="s">
        <v>51</v>
      </c>
    </row>
    <row r="80" spans="2:14" ht="24" x14ac:dyDescent="0.2">
      <c r="B80" s="145">
        <v>74</v>
      </c>
      <c r="C80" s="145" t="s">
        <v>209</v>
      </c>
      <c r="D80" s="145" t="s">
        <v>210</v>
      </c>
      <c r="E80" s="145" t="s">
        <v>80</v>
      </c>
      <c r="F80" s="145" t="s">
        <v>73</v>
      </c>
      <c r="G80" s="145" t="s">
        <v>74</v>
      </c>
      <c r="H80" s="145" t="s">
        <v>73</v>
      </c>
      <c r="I80" s="160" t="str">
        <f xml:space="preserve"> HYPERLINK("#'N(1)'!B2031:O2056", "N(1)")</f>
        <v>N(1)</v>
      </c>
      <c r="J80" s="160" t="str">
        <f xml:space="preserve"> HYPERLINK("#'P(2)'!B2031:O2056", "P(2)")</f>
        <v>P(2)</v>
      </c>
      <c r="K80" s="160" t="str">
        <f xml:space="preserve"> HYPERLINK("#'NP(3)'!B3544:O3589", "NP(3)")</f>
        <v>NP(3)</v>
      </c>
      <c r="L80" s="145" t="s">
        <v>211</v>
      </c>
      <c r="M80" s="145"/>
      <c r="N80" s="145" t="s">
        <v>51</v>
      </c>
    </row>
    <row r="81" spans="2:14" ht="24" x14ac:dyDescent="0.2">
      <c r="B81" s="145">
        <v>75</v>
      </c>
      <c r="C81" s="145" t="s">
        <v>209</v>
      </c>
      <c r="D81" s="145" t="s">
        <v>210</v>
      </c>
      <c r="E81" s="145" t="s">
        <v>80</v>
      </c>
      <c r="F81" s="145" t="s">
        <v>78</v>
      </c>
      <c r="G81" s="145" t="s">
        <v>79</v>
      </c>
      <c r="H81" s="145" t="s">
        <v>80</v>
      </c>
      <c r="I81" s="160" t="str">
        <f xml:space="preserve"> HYPERLINK("#'N(1)'!B2058:O2080", "N(1)")</f>
        <v>N(1)</v>
      </c>
      <c r="J81" s="160" t="str">
        <f xml:space="preserve"> HYPERLINK("#'P(2)'!B2058:O2080", "P(2)")</f>
        <v>P(2)</v>
      </c>
      <c r="K81" s="160" t="str">
        <f xml:space="preserve"> HYPERLINK("#'NP(3)'!B3591:O3630", "NP(3)")</f>
        <v>NP(3)</v>
      </c>
      <c r="L81" s="145" t="s">
        <v>211</v>
      </c>
      <c r="M81" s="145"/>
      <c r="N81" s="145" t="s">
        <v>51</v>
      </c>
    </row>
    <row r="82" spans="2:14" ht="24" x14ac:dyDescent="0.2">
      <c r="B82" s="145">
        <v>76</v>
      </c>
      <c r="C82" s="145" t="s">
        <v>219</v>
      </c>
      <c r="D82" s="145" t="s">
        <v>220</v>
      </c>
      <c r="E82" s="145" t="s">
        <v>80</v>
      </c>
      <c r="F82" s="145" t="s">
        <v>49</v>
      </c>
      <c r="G82" s="145" t="s">
        <v>50</v>
      </c>
      <c r="H82" s="145" t="s">
        <v>49</v>
      </c>
      <c r="I82" s="160" t="str">
        <f xml:space="preserve"> HYPERLINK("#'N(1)'!B2082:O2112", "N(1)")</f>
        <v>N(1)</v>
      </c>
      <c r="J82" s="160" t="str">
        <f xml:space="preserve"> HYPERLINK("#'P(2)'!B2082:O2112", "P(2)")</f>
        <v>P(2)</v>
      </c>
      <c r="K82" s="160" t="str">
        <f xml:space="preserve"> HYPERLINK("#'NP(3)'!B3632:O3687", "NP(3)")</f>
        <v>NP(3)</v>
      </c>
      <c r="L82" s="145"/>
      <c r="M82" s="145"/>
      <c r="N82" s="145" t="s">
        <v>51</v>
      </c>
    </row>
    <row r="83" spans="2:14" ht="24" x14ac:dyDescent="0.2">
      <c r="B83" s="145">
        <v>77</v>
      </c>
      <c r="C83" s="145" t="s">
        <v>219</v>
      </c>
      <c r="D83" s="145" t="s">
        <v>220</v>
      </c>
      <c r="E83" s="145" t="s">
        <v>80</v>
      </c>
      <c r="F83" s="145" t="s">
        <v>73</v>
      </c>
      <c r="G83" s="145" t="s">
        <v>74</v>
      </c>
      <c r="H83" s="145" t="s">
        <v>73</v>
      </c>
      <c r="I83" s="160" t="str">
        <f xml:space="preserve"> HYPERLINK("#'N(1)'!B2114:O2139", "N(1)")</f>
        <v>N(1)</v>
      </c>
      <c r="J83" s="160" t="str">
        <f xml:space="preserve"> HYPERLINK("#'P(2)'!B2114:O2139", "P(2)")</f>
        <v>P(2)</v>
      </c>
      <c r="K83" s="160" t="str">
        <f xml:space="preserve"> HYPERLINK("#'NP(3)'!B3689:O3734", "NP(3)")</f>
        <v>NP(3)</v>
      </c>
      <c r="L83" s="145"/>
      <c r="M83" s="145"/>
      <c r="N83" s="145" t="s">
        <v>51</v>
      </c>
    </row>
    <row r="84" spans="2:14" ht="24" x14ac:dyDescent="0.2">
      <c r="B84" s="145">
        <v>78</v>
      </c>
      <c r="C84" s="145" t="s">
        <v>219</v>
      </c>
      <c r="D84" s="145" t="s">
        <v>220</v>
      </c>
      <c r="E84" s="145" t="s">
        <v>80</v>
      </c>
      <c r="F84" s="145" t="s">
        <v>78</v>
      </c>
      <c r="G84" s="145" t="s">
        <v>79</v>
      </c>
      <c r="H84" s="145" t="s">
        <v>80</v>
      </c>
      <c r="I84" s="160" t="str">
        <f xml:space="preserve"> HYPERLINK("#'N(1)'!B2141:O2163", "N(1)")</f>
        <v>N(1)</v>
      </c>
      <c r="J84" s="160" t="str">
        <f xml:space="preserve"> HYPERLINK("#'P(2)'!B2141:O2163", "P(2)")</f>
        <v>P(2)</v>
      </c>
      <c r="K84" s="160" t="str">
        <f xml:space="preserve"> HYPERLINK("#'NP(3)'!B3736:O3775", "NP(3)")</f>
        <v>NP(3)</v>
      </c>
      <c r="L84" s="145"/>
      <c r="M84" s="145"/>
      <c r="N84" s="145" t="s">
        <v>51</v>
      </c>
    </row>
    <row r="85" spans="2:14" ht="24" x14ac:dyDescent="0.2">
      <c r="B85" s="145">
        <v>79</v>
      </c>
      <c r="C85" s="145" t="s">
        <v>222</v>
      </c>
      <c r="D85" s="145" t="s">
        <v>223</v>
      </c>
      <c r="E85" s="145" t="s">
        <v>80</v>
      </c>
      <c r="F85" s="145" t="s">
        <v>49</v>
      </c>
      <c r="G85" s="145" t="s">
        <v>50</v>
      </c>
      <c r="H85" s="145" t="s">
        <v>49</v>
      </c>
      <c r="I85" s="160" t="str">
        <f xml:space="preserve"> HYPERLINK("#'N(1)'!B2165:O2195", "N(1)")</f>
        <v>N(1)</v>
      </c>
      <c r="J85" s="160" t="str">
        <f xml:space="preserve"> HYPERLINK("#'P(2)'!B2165:O2195", "P(2)")</f>
        <v>P(2)</v>
      </c>
      <c r="K85" s="160" t="str">
        <f xml:space="preserve"> HYPERLINK("#'NP(3)'!B3777:O3832", "NP(3)")</f>
        <v>NP(3)</v>
      </c>
      <c r="L85" s="145"/>
      <c r="M85" s="145"/>
      <c r="N85" s="145" t="s">
        <v>51</v>
      </c>
    </row>
    <row r="86" spans="2:14" ht="24" x14ac:dyDescent="0.2">
      <c r="B86" s="145">
        <v>80</v>
      </c>
      <c r="C86" s="145" t="s">
        <v>222</v>
      </c>
      <c r="D86" s="145" t="s">
        <v>223</v>
      </c>
      <c r="E86" s="145" t="s">
        <v>80</v>
      </c>
      <c r="F86" s="145" t="s">
        <v>73</v>
      </c>
      <c r="G86" s="145" t="s">
        <v>74</v>
      </c>
      <c r="H86" s="145" t="s">
        <v>73</v>
      </c>
      <c r="I86" s="160" t="str">
        <f xml:space="preserve"> HYPERLINK("#'N(1)'!B2197:O2222", "N(1)")</f>
        <v>N(1)</v>
      </c>
      <c r="J86" s="160" t="str">
        <f xml:space="preserve"> HYPERLINK("#'P(2)'!B2197:O2222", "P(2)")</f>
        <v>P(2)</v>
      </c>
      <c r="K86" s="160" t="str">
        <f xml:space="preserve"> HYPERLINK("#'NP(3)'!B3834:O3879", "NP(3)")</f>
        <v>NP(3)</v>
      </c>
      <c r="L86" s="145"/>
      <c r="M86" s="145"/>
      <c r="N86" s="145" t="s">
        <v>51</v>
      </c>
    </row>
    <row r="87" spans="2:14" ht="24" x14ac:dyDescent="0.2">
      <c r="B87" s="145">
        <v>81</v>
      </c>
      <c r="C87" s="145" t="s">
        <v>222</v>
      </c>
      <c r="D87" s="145" t="s">
        <v>223</v>
      </c>
      <c r="E87" s="145" t="s">
        <v>80</v>
      </c>
      <c r="F87" s="145" t="s">
        <v>78</v>
      </c>
      <c r="G87" s="145" t="s">
        <v>79</v>
      </c>
      <c r="H87" s="145" t="s">
        <v>80</v>
      </c>
      <c r="I87" s="160" t="str">
        <f xml:space="preserve"> HYPERLINK("#'N(1)'!B2224:O2246", "N(1)")</f>
        <v>N(1)</v>
      </c>
      <c r="J87" s="160" t="str">
        <f xml:space="preserve"> HYPERLINK("#'P(2)'!B2224:O2246", "P(2)")</f>
        <v>P(2)</v>
      </c>
      <c r="K87" s="160" t="str">
        <f xml:space="preserve"> HYPERLINK("#'NP(3)'!B3881:O3920", "NP(3)")</f>
        <v>NP(3)</v>
      </c>
      <c r="L87" s="145"/>
      <c r="M87" s="145"/>
      <c r="N87" s="145" t="s">
        <v>51</v>
      </c>
    </row>
    <row r="88" spans="2:14" ht="24" x14ac:dyDescent="0.2">
      <c r="B88" s="145">
        <v>82</v>
      </c>
      <c r="C88" s="145" t="s">
        <v>225</v>
      </c>
      <c r="D88" s="145" t="s">
        <v>226</v>
      </c>
      <c r="E88" s="145" t="s">
        <v>80</v>
      </c>
      <c r="F88" s="145" t="s">
        <v>49</v>
      </c>
      <c r="G88" s="145" t="s">
        <v>50</v>
      </c>
      <c r="H88" s="145" t="s">
        <v>49</v>
      </c>
      <c r="I88" s="160" t="str">
        <f xml:space="preserve"> HYPERLINK("#'N(1)'!B2248:O2278", "N(1)")</f>
        <v>N(1)</v>
      </c>
      <c r="J88" s="160" t="str">
        <f xml:space="preserve"> HYPERLINK("#'P(2)'!B2248:O2278", "P(2)")</f>
        <v>P(2)</v>
      </c>
      <c r="K88" s="160" t="str">
        <f xml:space="preserve"> HYPERLINK("#'NP(3)'!B3922:O3977", "NP(3)")</f>
        <v>NP(3)</v>
      </c>
      <c r="L88" s="145"/>
      <c r="M88" s="145"/>
      <c r="N88" s="145" t="s">
        <v>51</v>
      </c>
    </row>
    <row r="89" spans="2:14" ht="24" x14ac:dyDescent="0.2">
      <c r="B89" s="145">
        <v>83</v>
      </c>
      <c r="C89" s="145" t="s">
        <v>225</v>
      </c>
      <c r="D89" s="145" t="s">
        <v>226</v>
      </c>
      <c r="E89" s="145" t="s">
        <v>80</v>
      </c>
      <c r="F89" s="145" t="s">
        <v>73</v>
      </c>
      <c r="G89" s="145" t="s">
        <v>74</v>
      </c>
      <c r="H89" s="145" t="s">
        <v>73</v>
      </c>
      <c r="I89" s="160" t="str">
        <f xml:space="preserve"> HYPERLINK("#'N(1)'!B2280:O2305", "N(1)")</f>
        <v>N(1)</v>
      </c>
      <c r="J89" s="160" t="str">
        <f xml:space="preserve"> HYPERLINK("#'P(2)'!B2280:O2305", "P(2)")</f>
        <v>P(2)</v>
      </c>
      <c r="K89" s="160" t="str">
        <f xml:space="preserve"> HYPERLINK("#'NP(3)'!B3979:O4024", "NP(3)")</f>
        <v>NP(3)</v>
      </c>
      <c r="L89" s="145"/>
      <c r="M89" s="145"/>
      <c r="N89" s="145" t="s">
        <v>51</v>
      </c>
    </row>
    <row r="90" spans="2:14" ht="24" x14ac:dyDescent="0.2">
      <c r="B90" s="145">
        <v>84</v>
      </c>
      <c r="C90" s="145" t="s">
        <v>225</v>
      </c>
      <c r="D90" s="145" t="s">
        <v>226</v>
      </c>
      <c r="E90" s="145" t="s">
        <v>80</v>
      </c>
      <c r="F90" s="145" t="s">
        <v>78</v>
      </c>
      <c r="G90" s="145" t="s">
        <v>79</v>
      </c>
      <c r="H90" s="145" t="s">
        <v>80</v>
      </c>
      <c r="I90" s="160" t="str">
        <f xml:space="preserve"> HYPERLINK("#'N(1)'!B2307:O2329", "N(1)")</f>
        <v>N(1)</v>
      </c>
      <c r="J90" s="160" t="str">
        <f xml:space="preserve"> HYPERLINK("#'P(2)'!B2307:O2329", "P(2)")</f>
        <v>P(2)</v>
      </c>
      <c r="K90" s="160" t="str">
        <f xml:space="preserve"> HYPERLINK("#'NP(3)'!B4026:O4065", "NP(3)")</f>
        <v>NP(3)</v>
      </c>
      <c r="L90" s="145"/>
      <c r="M90" s="145"/>
      <c r="N90" s="145" t="s">
        <v>51</v>
      </c>
    </row>
    <row r="91" spans="2:14" ht="24" x14ac:dyDescent="0.2">
      <c r="B91" s="145">
        <v>85</v>
      </c>
      <c r="C91" s="145" t="s">
        <v>228</v>
      </c>
      <c r="D91" s="145" t="s">
        <v>229</v>
      </c>
      <c r="E91" s="145" t="s">
        <v>80</v>
      </c>
      <c r="F91" s="145" t="s">
        <v>49</v>
      </c>
      <c r="G91" s="145" t="s">
        <v>50</v>
      </c>
      <c r="H91" s="145" t="s">
        <v>49</v>
      </c>
      <c r="I91" s="160" t="str">
        <f xml:space="preserve"> HYPERLINK("#'N(1)'!B2331:O2361", "N(1)")</f>
        <v>N(1)</v>
      </c>
      <c r="J91" s="160" t="str">
        <f xml:space="preserve"> HYPERLINK("#'P(2)'!B2331:O2361", "P(2)")</f>
        <v>P(2)</v>
      </c>
      <c r="K91" s="160" t="str">
        <f xml:space="preserve"> HYPERLINK("#'NP(3)'!B4067:O4122", "NP(3)")</f>
        <v>NP(3)</v>
      </c>
      <c r="L91" s="145"/>
      <c r="M91" s="145"/>
      <c r="N91" s="145" t="s">
        <v>51</v>
      </c>
    </row>
    <row r="92" spans="2:14" ht="24" x14ac:dyDescent="0.2">
      <c r="B92" s="145">
        <v>86</v>
      </c>
      <c r="C92" s="145" t="s">
        <v>228</v>
      </c>
      <c r="D92" s="145" t="s">
        <v>229</v>
      </c>
      <c r="E92" s="145" t="s">
        <v>80</v>
      </c>
      <c r="F92" s="145" t="s">
        <v>73</v>
      </c>
      <c r="G92" s="145" t="s">
        <v>74</v>
      </c>
      <c r="H92" s="145" t="s">
        <v>73</v>
      </c>
      <c r="I92" s="160" t="str">
        <f xml:space="preserve"> HYPERLINK("#'N(1)'!B2363:O2388", "N(1)")</f>
        <v>N(1)</v>
      </c>
      <c r="J92" s="160" t="str">
        <f xml:space="preserve"> HYPERLINK("#'P(2)'!B2363:O2388", "P(2)")</f>
        <v>P(2)</v>
      </c>
      <c r="K92" s="160" t="str">
        <f xml:space="preserve"> HYPERLINK("#'NP(3)'!B4124:O4169", "NP(3)")</f>
        <v>NP(3)</v>
      </c>
      <c r="L92" s="145"/>
      <c r="M92" s="145"/>
      <c r="N92" s="145" t="s">
        <v>51</v>
      </c>
    </row>
    <row r="93" spans="2:14" ht="24" x14ac:dyDescent="0.2">
      <c r="B93" s="145">
        <v>87</v>
      </c>
      <c r="C93" s="145" t="s">
        <v>228</v>
      </c>
      <c r="D93" s="145" t="s">
        <v>229</v>
      </c>
      <c r="E93" s="145" t="s">
        <v>80</v>
      </c>
      <c r="F93" s="145" t="s">
        <v>78</v>
      </c>
      <c r="G93" s="145" t="s">
        <v>79</v>
      </c>
      <c r="H93" s="145" t="s">
        <v>80</v>
      </c>
      <c r="I93" s="160" t="str">
        <f xml:space="preserve"> HYPERLINK("#'N(1)'!B2390:O2412", "N(1)")</f>
        <v>N(1)</v>
      </c>
      <c r="J93" s="160" t="str">
        <f xml:space="preserve"> HYPERLINK("#'P(2)'!B2390:O2412", "P(2)")</f>
        <v>P(2)</v>
      </c>
      <c r="K93" s="160" t="str">
        <f xml:space="preserve"> HYPERLINK("#'NP(3)'!B4171:O4210", "NP(3)")</f>
        <v>NP(3)</v>
      </c>
      <c r="L93" s="145"/>
      <c r="M93" s="145"/>
      <c r="N93" s="145" t="s">
        <v>51</v>
      </c>
    </row>
    <row r="94" spans="2:14" ht="24" x14ac:dyDescent="0.2">
      <c r="B94" s="145">
        <v>88</v>
      </c>
      <c r="C94" s="145" t="s">
        <v>231</v>
      </c>
      <c r="D94" s="145" t="s">
        <v>232</v>
      </c>
      <c r="E94" s="145" t="s">
        <v>80</v>
      </c>
      <c r="F94" s="145" t="s">
        <v>49</v>
      </c>
      <c r="G94" s="145" t="s">
        <v>50</v>
      </c>
      <c r="H94" s="145" t="s">
        <v>49</v>
      </c>
      <c r="I94" s="160" t="str">
        <f xml:space="preserve"> HYPERLINK("#'N(1)'!B2414:O2444", "N(1)")</f>
        <v>N(1)</v>
      </c>
      <c r="J94" s="160" t="str">
        <f xml:space="preserve"> HYPERLINK("#'P(2)'!B2414:O2444", "P(2)")</f>
        <v>P(2)</v>
      </c>
      <c r="K94" s="160" t="str">
        <f xml:space="preserve"> HYPERLINK("#'NP(3)'!B4212:O4267", "NP(3)")</f>
        <v>NP(3)</v>
      </c>
      <c r="L94" s="145"/>
      <c r="M94" s="145"/>
      <c r="N94" s="145" t="s">
        <v>51</v>
      </c>
    </row>
    <row r="95" spans="2:14" ht="24" x14ac:dyDescent="0.2">
      <c r="B95" s="145">
        <v>89</v>
      </c>
      <c r="C95" s="145" t="s">
        <v>231</v>
      </c>
      <c r="D95" s="145" t="s">
        <v>232</v>
      </c>
      <c r="E95" s="145" t="s">
        <v>80</v>
      </c>
      <c r="F95" s="145" t="s">
        <v>73</v>
      </c>
      <c r="G95" s="145" t="s">
        <v>74</v>
      </c>
      <c r="H95" s="145" t="s">
        <v>73</v>
      </c>
      <c r="I95" s="160" t="str">
        <f xml:space="preserve"> HYPERLINK("#'N(1)'!B2446:O2471", "N(1)")</f>
        <v>N(1)</v>
      </c>
      <c r="J95" s="160" t="str">
        <f xml:space="preserve"> HYPERLINK("#'P(2)'!B2446:O2471", "P(2)")</f>
        <v>P(2)</v>
      </c>
      <c r="K95" s="160" t="str">
        <f xml:space="preserve"> HYPERLINK("#'NP(3)'!B4269:O4314", "NP(3)")</f>
        <v>NP(3)</v>
      </c>
      <c r="L95" s="145"/>
      <c r="M95" s="145"/>
      <c r="N95" s="145" t="s">
        <v>51</v>
      </c>
    </row>
    <row r="96" spans="2:14" ht="24" x14ac:dyDescent="0.2">
      <c r="B96" s="145">
        <v>90</v>
      </c>
      <c r="C96" s="145" t="s">
        <v>231</v>
      </c>
      <c r="D96" s="145" t="s">
        <v>232</v>
      </c>
      <c r="E96" s="145" t="s">
        <v>80</v>
      </c>
      <c r="F96" s="145" t="s">
        <v>78</v>
      </c>
      <c r="G96" s="145" t="s">
        <v>79</v>
      </c>
      <c r="H96" s="145" t="s">
        <v>80</v>
      </c>
      <c r="I96" s="160" t="str">
        <f xml:space="preserve"> HYPERLINK("#'N(1)'!B2473:O2495", "N(1)")</f>
        <v>N(1)</v>
      </c>
      <c r="J96" s="160" t="str">
        <f xml:space="preserve"> HYPERLINK("#'P(2)'!B2473:O2495", "P(2)")</f>
        <v>P(2)</v>
      </c>
      <c r="K96" s="160" t="str">
        <f xml:space="preserve"> HYPERLINK("#'NP(3)'!B4316:O4355", "NP(3)")</f>
        <v>NP(3)</v>
      </c>
      <c r="L96" s="145"/>
      <c r="M96" s="145"/>
      <c r="N96" s="145" t="s">
        <v>51</v>
      </c>
    </row>
    <row r="97" spans="2:14" ht="24" x14ac:dyDescent="0.2">
      <c r="B97" s="145">
        <v>91</v>
      </c>
      <c r="C97" s="145" t="s">
        <v>234</v>
      </c>
      <c r="D97" s="145" t="s">
        <v>235</v>
      </c>
      <c r="E97" s="145" t="s">
        <v>80</v>
      </c>
      <c r="F97" s="145" t="s">
        <v>49</v>
      </c>
      <c r="G97" s="145" t="s">
        <v>50</v>
      </c>
      <c r="H97" s="145" t="s">
        <v>49</v>
      </c>
      <c r="I97" s="160" t="str">
        <f xml:space="preserve"> HYPERLINK("#'N(1)'!B2497:O2527", "N(1)")</f>
        <v>N(1)</v>
      </c>
      <c r="J97" s="160" t="str">
        <f xml:space="preserve"> HYPERLINK("#'P(2)'!B2497:O2527", "P(2)")</f>
        <v>P(2)</v>
      </c>
      <c r="K97" s="160" t="str">
        <f xml:space="preserve"> HYPERLINK("#'NP(3)'!B4357:O4412", "NP(3)")</f>
        <v>NP(3)</v>
      </c>
      <c r="L97" s="145"/>
      <c r="M97" s="145"/>
      <c r="N97" s="145" t="s">
        <v>51</v>
      </c>
    </row>
    <row r="98" spans="2:14" ht="24" x14ac:dyDescent="0.2">
      <c r="B98" s="145">
        <v>92</v>
      </c>
      <c r="C98" s="145" t="s">
        <v>234</v>
      </c>
      <c r="D98" s="145" t="s">
        <v>235</v>
      </c>
      <c r="E98" s="145" t="s">
        <v>80</v>
      </c>
      <c r="F98" s="145" t="s">
        <v>73</v>
      </c>
      <c r="G98" s="145" t="s">
        <v>74</v>
      </c>
      <c r="H98" s="145" t="s">
        <v>73</v>
      </c>
      <c r="I98" s="160" t="str">
        <f xml:space="preserve"> HYPERLINK("#'N(1)'!B2529:O2554", "N(1)")</f>
        <v>N(1)</v>
      </c>
      <c r="J98" s="160" t="str">
        <f xml:space="preserve"> HYPERLINK("#'P(2)'!B2529:O2554", "P(2)")</f>
        <v>P(2)</v>
      </c>
      <c r="K98" s="160" t="str">
        <f xml:space="preserve"> HYPERLINK("#'NP(3)'!B4414:O4459", "NP(3)")</f>
        <v>NP(3)</v>
      </c>
      <c r="L98" s="145"/>
      <c r="M98" s="145"/>
      <c r="N98" s="145" t="s">
        <v>51</v>
      </c>
    </row>
    <row r="99" spans="2:14" ht="24" x14ac:dyDescent="0.2">
      <c r="B99" s="145">
        <v>93</v>
      </c>
      <c r="C99" s="145" t="s">
        <v>234</v>
      </c>
      <c r="D99" s="145" t="s">
        <v>235</v>
      </c>
      <c r="E99" s="145" t="s">
        <v>80</v>
      </c>
      <c r="F99" s="145" t="s">
        <v>78</v>
      </c>
      <c r="G99" s="145" t="s">
        <v>79</v>
      </c>
      <c r="H99" s="145" t="s">
        <v>80</v>
      </c>
      <c r="I99" s="160" t="str">
        <f xml:space="preserve"> HYPERLINK("#'N(1)'!B2556:O2578", "N(1)")</f>
        <v>N(1)</v>
      </c>
      <c r="J99" s="160" t="str">
        <f xml:space="preserve"> HYPERLINK("#'P(2)'!B2556:O2578", "P(2)")</f>
        <v>P(2)</v>
      </c>
      <c r="K99" s="160" t="str">
        <f xml:space="preserve"> HYPERLINK("#'NP(3)'!B4461:O4500", "NP(3)")</f>
        <v>NP(3)</v>
      </c>
      <c r="L99" s="145"/>
      <c r="M99" s="145"/>
      <c r="N99" s="145" t="s">
        <v>51</v>
      </c>
    </row>
    <row r="100" spans="2:14" ht="24" x14ac:dyDescent="0.2">
      <c r="B100" s="145">
        <v>94</v>
      </c>
      <c r="C100" s="145" t="s">
        <v>237</v>
      </c>
      <c r="D100" s="145" t="s">
        <v>238</v>
      </c>
      <c r="E100" s="145" t="s">
        <v>80</v>
      </c>
      <c r="F100" s="145" t="s">
        <v>49</v>
      </c>
      <c r="G100" s="145" t="s">
        <v>50</v>
      </c>
      <c r="H100" s="145" t="s">
        <v>49</v>
      </c>
      <c r="I100" s="160" t="str">
        <f xml:space="preserve"> HYPERLINK("#'N(1)'!B2580:O2610", "N(1)")</f>
        <v>N(1)</v>
      </c>
      <c r="J100" s="160" t="str">
        <f xml:space="preserve"> HYPERLINK("#'P(2)'!B2580:O2610", "P(2)")</f>
        <v>P(2)</v>
      </c>
      <c r="K100" s="160" t="str">
        <f xml:space="preserve"> HYPERLINK("#'NP(3)'!B4502:O4557", "NP(3)")</f>
        <v>NP(3)</v>
      </c>
      <c r="L100" s="145"/>
      <c r="M100" s="145"/>
      <c r="N100" s="145" t="s">
        <v>51</v>
      </c>
    </row>
    <row r="101" spans="2:14" ht="24" x14ac:dyDescent="0.2">
      <c r="B101" s="145">
        <v>95</v>
      </c>
      <c r="C101" s="145" t="s">
        <v>237</v>
      </c>
      <c r="D101" s="145" t="s">
        <v>238</v>
      </c>
      <c r="E101" s="145" t="s">
        <v>80</v>
      </c>
      <c r="F101" s="145" t="s">
        <v>73</v>
      </c>
      <c r="G101" s="145" t="s">
        <v>74</v>
      </c>
      <c r="H101" s="145" t="s">
        <v>73</v>
      </c>
      <c r="I101" s="160" t="str">
        <f xml:space="preserve"> HYPERLINK("#'N(1)'!B2612:O2637", "N(1)")</f>
        <v>N(1)</v>
      </c>
      <c r="J101" s="160" t="str">
        <f xml:space="preserve"> HYPERLINK("#'P(2)'!B2612:O2637", "P(2)")</f>
        <v>P(2)</v>
      </c>
      <c r="K101" s="160" t="str">
        <f xml:space="preserve"> HYPERLINK("#'NP(3)'!B4559:O4604", "NP(3)")</f>
        <v>NP(3)</v>
      </c>
      <c r="L101" s="145"/>
      <c r="M101" s="145"/>
      <c r="N101" s="145" t="s">
        <v>51</v>
      </c>
    </row>
    <row r="102" spans="2:14" ht="24" x14ac:dyDescent="0.2">
      <c r="B102" s="145">
        <v>96</v>
      </c>
      <c r="C102" s="145" t="s">
        <v>237</v>
      </c>
      <c r="D102" s="145" t="s">
        <v>238</v>
      </c>
      <c r="E102" s="145" t="s">
        <v>80</v>
      </c>
      <c r="F102" s="145" t="s">
        <v>78</v>
      </c>
      <c r="G102" s="145" t="s">
        <v>79</v>
      </c>
      <c r="H102" s="145" t="s">
        <v>80</v>
      </c>
      <c r="I102" s="160" t="str">
        <f xml:space="preserve"> HYPERLINK("#'N(1)'!B2639:O2661", "N(1)")</f>
        <v>N(1)</v>
      </c>
      <c r="J102" s="160" t="str">
        <f xml:space="preserve"> HYPERLINK("#'P(2)'!B2639:O2661", "P(2)")</f>
        <v>P(2)</v>
      </c>
      <c r="K102" s="160" t="str">
        <f xml:space="preserve"> HYPERLINK("#'NP(3)'!B4606:O4645", "NP(3)")</f>
        <v>NP(3)</v>
      </c>
      <c r="L102" s="145"/>
      <c r="M102" s="145"/>
      <c r="N102" s="145" t="s">
        <v>51</v>
      </c>
    </row>
    <row r="103" spans="2:14" ht="48" x14ac:dyDescent="0.2">
      <c r="B103" s="145">
        <v>97</v>
      </c>
      <c r="C103" s="145" t="s">
        <v>244</v>
      </c>
      <c r="D103" s="145" t="s">
        <v>245</v>
      </c>
      <c r="E103" s="145" t="s">
        <v>48</v>
      </c>
      <c r="F103" s="145" t="s">
        <v>49</v>
      </c>
      <c r="G103" s="145" t="s">
        <v>50</v>
      </c>
      <c r="H103" s="145" t="s">
        <v>49</v>
      </c>
      <c r="I103" s="160" t="str">
        <f xml:space="preserve"> HYPERLINK("#'N(1)'!B2663:L2693", "N(1)")</f>
        <v>N(1)</v>
      </c>
      <c r="J103" s="160" t="str">
        <f xml:space="preserve"> HYPERLINK("#'P(2)'!B2663:L2693", "P(2)")</f>
        <v>P(2)</v>
      </c>
      <c r="K103" s="160" t="str">
        <f xml:space="preserve"> HYPERLINK("#'NP(3)'!B4647:L4702", "NP(3)")</f>
        <v>NP(3)</v>
      </c>
      <c r="L103" s="145"/>
      <c r="M103" s="145"/>
      <c r="N103" s="145" t="s">
        <v>51</v>
      </c>
    </row>
    <row r="104" spans="2:14" ht="48" x14ac:dyDescent="0.2">
      <c r="B104" s="145">
        <v>98</v>
      </c>
      <c r="C104" s="145" t="s">
        <v>244</v>
      </c>
      <c r="D104" s="145" t="s">
        <v>245</v>
      </c>
      <c r="E104" s="145" t="s">
        <v>48</v>
      </c>
      <c r="F104" s="145" t="s">
        <v>73</v>
      </c>
      <c r="G104" s="145" t="s">
        <v>74</v>
      </c>
      <c r="H104" s="145" t="s">
        <v>73</v>
      </c>
      <c r="I104" s="160" t="str">
        <f xml:space="preserve"> HYPERLINK("#'N(1)'!B2695:L2720", "N(1)")</f>
        <v>N(1)</v>
      </c>
      <c r="J104" s="160" t="str">
        <f xml:space="preserve"> HYPERLINK("#'P(2)'!B2695:L2720", "P(2)")</f>
        <v>P(2)</v>
      </c>
      <c r="K104" s="160" t="str">
        <f xml:space="preserve"> HYPERLINK("#'NP(3)'!B4704:L4749", "NP(3)")</f>
        <v>NP(3)</v>
      </c>
      <c r="L104" s="145"/>
      <c r="M104" s="145"/>
      <c r="N104" s="145" t="s">
        <v>51</v>
      </c>
    </row>
    <row r="105" spans="2:14" ht="48" x14ac:dyDescent="0.2">
      <c r="B105" s="145">
        <v>99</v>
      </c>
      <c r="C105" s="145" t="s">
        <v>244</v>
      </c>
      <c r="D105" s="145" t="s">
        <v>245</v>
      </c>
      <c r="E105" s="145" t="s">
        <v>48</v>
      </c>
      <c r="F105" s="145" t="s">
        <v>78</v>
      </c>
      <c r="G105" s="145" t="s">
        <v>79</v>
      </c>
      <c r="H105" s="145" t="s">
        <v>80</v>
      </c>
      <c r="I105" s="160" t="str">
        <f xml:space="preserve"> HYPERLINK("#'N(1)'!B2722:L2744", "N(1)")</f>
        <v>N(1)</v>
      </c>
      <c r="J105" s="160" t="str">
        <f xml:space="preserve"> HYPERLINK("#'P(2)'!B2722:L2744", "P(2)")</f>
        <v>P(2)</v>
      </c>
      <c r="K105" s="160" t="str">
        <f xml:space="preserve"> HYPERLINK("#'NP(3)'!B4751:L4790", "NP(3)")</f>
        <v>NP(3)</v>
      </c>
      <c r="L105" s="145"/>
      <c r="M105" s="145"/>
      <c r="N105" s="145" t="s">
        <v>51</v>
      </c>
    </row>
    <row r="106" spans="2:14" ht="48" x14ac:dyDescent="0.2">
      <c r="B106" s="145">
        <v>100</v>
      </c>
      <c r="C106" s="145" t="s">
        <v>247</v>
      </c>
      <c r="D106" s="145" t="s">
        <v>248</v>
      </c>
      <c r="E106" s="145" t="s">
        <v>48</v>
      </c>
      <c r="F106" s="145" t="s">
        <v>49</v>
      </c>
      <c r="G106" s="145" t="s">
        <v>50</v>
      </c>
      <c r="H106" s="145" t="s">
        <v>49</v>
      </c>
      <c r="I106" s="160" t="str">
        <f xml:space="preserve"> HYPERLINK("#'N(1)'!B2746:L2776", "N(1)")</f>
        <v>N(1)</v>
      </c>
      <c r="J106" s="160" t="str">
        <f xml:space="preserve"> HYPERLINK("#'P(2)'!B2746:L2776", "P(2)")</f>
        <v>P(2)</v>
      </c>
      <c r="K106" s="160" t="str">
        <f xml:space="preserve"> HYPERLINK("#'NP(3)'!B4792:L4847", "NP(3)")</f>
        <v>NP(3)</v>
      </c>
      <c r="L106" s="145"/>
      <c r="M106" s="145"/>
      <c r="N106" s="145" t="s">
        <v>51</v>
      </c>
    </row>
    <row r="107" spans="2:14" ht="48" x14ac:dyDescent="0.2">
      <c r="B107" s="145">
        <v>101</v>
      </c>
      <c r="C107" s="145" t="s">
        <v>247</v>
      </c>
      <c r="D107" s="145" t="s">
        <v>248</v>
      </c>
      <c r="E107" s="145" t="s">
        <v>48</v>
      </c>
      <c r="F107" s="145" t="s">
        <v>73</v>
      </c>
      <c r="G107" s="145" t="s">
        <v>74</v>
      </c>
      <c r="H107" s="145" t="s">
        <v>73</v>
      </c>
      <c r="I107" s="160" t="str">
        <f xml:space="preserve"> HYPERLINK("#'N(1)'!B2778:L2803", "N(1)")</f>
        <v>N(1)</v>
      </c>
      <c r="J107" s="160" t="str">
        <f xml:space="preserve"> HYPERLINK("#'P(2)'!B2778:L2803", "P(2)")</f>
        <v>P(2)</v>
      </c>
      <c r="K107" s="160" t="str">
        <f xml:space="preserve"> HYPERLINK("#'NP(3)'!B4849:L4894", "NP(3)")</f>
        <v>NP(3)</v>
      </c>
      <c r="L107" s="145"/>
      <c r="M107" s="145"/>
      <c r="N107" s="145" t="s">
        <v>51</v>
      </c>
    </row>
    <row r="108" spans="2:14" ht="48" x14ac:dyDescent="0.2">
      <c r="B108" s="145">
        <v>102</v>
      </c>
      <c r="C108" s="145" t="s">
        <v>247</v>
      </c>
      <c r="D108" s="145" t="s">
        <v>248</v>
      </c>
      <c r="E108" s="145" t="s">
        <v>48</v>
      </c>
      <c r="F108" s="145" t="s">
        <v>78</v>
      </c>
      <c r="G108" s="145" t="s">
        <v>79</v>
      </c>
      <c r="H108" s="145" t="s">
        <v>80</v>
      </c>
      <c r="I108" s="160" t="str">
        <f xml:space="preserve"> HYPERLINK("#'N(1)'!B2805:L2827", "N(1)")</f>
        <v>N(1)</v>
      </c>
      <c r="J108" s="160" t="str">
        <f xml:space="preserve"> HYPERLINK("#'P(2)'!B2805:L2827", "P(2)")</f>
        <v>P(2)</v>
      </c>
      <c r="K108" s="160" t="str">
        <f xml:space="preserve"> HYPERLINK("#'NP(3)'!B4896:L4935", "NP(3)")</f>
        <v>NP(3)</v>
      </c>
      <c r="L108" s="145"/>
      <c r="M108" s="145"/>
      <c r="N108" s="145" t="s">
        <v>51</v>
      </c>
    </row>
    <row r="109" spans="2:14" ht="48" x14ac:dyDescent="0.2">
      <c r="B109" s="145">
        <v>103</v>
      </c>
      <c r="C109" s="145" t="s">
        <v>250</v>
      </c>
      <c r="D109" s="145" t="s">
        <v>251</v>
      </c>
      <c r="E109" s="145" t="s">
        <v>48</v>
      </c>
      <c r="F109" s="145" t="s">
        <v>49</v>
      </c>
      <c r="G109" s="145" t="s">
        <v>50</v>
      </c>
      <c r="H109" s="145" t="s">
        <v>49</v>
      </c>
      <c r="I109" s="160" t="str">
        <f xml:space="preserve"> HYPERLINK("#'N(1)'!B2829:L2859", "N(1)")</f>
        <v>N(1)</v>
      </c>
      <c r="J109" s="160" t="str">
        <f xml:space="preserve"> HYPERLINK("#'P(2)'!B2829:L2859", "P(2)")</f>
        <v>P(2)</v>
      </c>
      <c r="K109" s="160" t="str">
        <f xml:space="preserve"> HYPERLINK("#'NP(3)'!B4937:L4992", "NP(3)")</f>
        <v>NP(3)</v>
      </c>
      <c r="L109" s="145"/>
      <c r="M109" s="145"/>
      <c r="N109" s="145" t="s">
        <v>51</v>
      </c>
    </row>
    <row r="110" spans="2:14" ht="48" x14ac:dyDescent="0.2">
      <c r="B110" s="145">
        <v>104</v>
      </c>
      <c r="C110" s="145" t="s">
        <v>250</v>
      </c>
      <c r="D110" s="145" t="s">
        <v>251</v>
      </c>
      <c r="E110" s="145" t="s">
        <v>48</v>
      </c>
      <c r="F110" s="145" t="s">
        <v>73</v>
      </c>
      <c r="G110" s="145" t="s">
        <v>74</v>
      </c>
      <c r="H110" s="145" t="s">
        <v>73</v>
      </c>
      <c r="I110" s="160" t="str">
        <f xml:space="preserve"> HYPERLINK("#'N(1)'!B2861:L2886", "N(1)")</f>
        <v>N(1)</v>
      </c>
      <c r="J110" s="160" t="str">
        <f xml:space="preserve"> HYPERLINK("#'P(2)'!B2861:L2886", "P(2)")</f>
        <v>P(2)</v>
      </c>
      <c r="K110" s="160" t="str">
        <f xml:space="preserve"> HYPERLINK("#'NP(3)'!B4994:L5039", "NP(3)")</f>
        <v>NP(3)</v>
      </c>
      <c r="L110" s="145"/>
      <c r="M110" s="145"/>
      <c r="N110" s="145" t="s">
        <v>51</v>
      </c>
    </row>
    <row r="111" spans="2:14" ht="48" x14ac:dyDescent="0.2">
      <c r="B111" s="145">
        <v>105</v>
      </c>
      <c r="C111" s="145" t="s">
        <v>250</v>
      </c>
      <c r="D111" s="145" t="s">
        <v>251</v>
      </c>
      <c r="E111" s="145" t="s">
        <v>48</v>
      </c>
      <c r="F111" s="145" t="s">
        <v>78</v>
      </c>
      <c r="G111" s="145" t="s">
        <v>79</v>
      </c>
      <c r="H111" s="145" t="s">
        <v>80</v>
      </c>
      <c r="I111" s="160" t="str">
        <f xml:space="preserve"> HYPERLINK("#'N(1)'!B2888:L2910", "N(1)")</f>
        <v>N(1)</v>
      </c>
      <c r="J111" s="160" t="str">
        <f xml:space="preserve"> HYPERLINK("#'P(2)'!B2888:L2910", "P(2)")</f>
        <v>P(2)</v>
      </c>
      <c r="K111" s="160" t="str">
        <f xml:space="preserve"> HYPERLINK("#'NP(3)'!B5041:L5080", "NP(3)")</f>
        <v>NP(3)</v>
      </c>
      <c r="L111" s="145"/>
      <c r="M111" s="145"/>
      <c r="N111" s="145" t="s">
        <v>51</v>
      </c>
    </row>
    <row r="112" spans="2:14" ht="48" x14ac:dyDescent="0.2">
      <c r="B112" s="145">
        <v>106</v>
      </c>
      <c r="C112" s="145" t="s">
        <v>253</v>
      </c>
      <c r="D112" s="145" t="s">
        <v>254</v>
      </c>
      <c r="E112" s="145" t="s">
        <v>48</v>
      </c>
      <c r="F112" s="145" t="s">
        <v>49</v>
      </c>
      <c r="G112" s="145" t="s">
        <v>50</v>
      </c>
      <c r="H112" s="145" t="s">
        <v>49</v>
      </c>
      <c r="I112" s="160" t="str">
        <f xml:space="preserve"> HYPERLINK("#'N(1)'!B2912:L2942", "N(1)")</f>
        <v>N(1)</v>
      </c>
      <c r="J112" s="160" t="str">
        <f xml:space="preserve"> HYPERLINK("#'P(2)'!B2912:L2942", "P(2)")</f>
        <v>P(2)</v>
      </c>
      <c r="K112" s="160" t="str">
        <f xml:space="preserve"> HYPERLINK("#'NP(3)'!B5082:L5137", "NP(3)")</f>
        <v>NP(3)</v>
      </c>
      <c r="L112" s="145"/>
      <c r="M112" s="145"/>
      <c r="N112" s="145" t="s">
        <v>51</v>
      </c>
    </row>
    <row r="113" spans="2:14" ht="48" x14ac:dyDescent="0.2">
      <c r="B113" s="145">
        <v>107</v>
      </c>
      <c r="C113" s="145" t="s">
        <v>253</v>
      </c>
      <c r="D113" s="145" t="s">
        <v>254</v>
      </c>
      <c r="E113" s="145" t="s">
        <v>48</v>
      </c>
      <c r="F113" s="145" t="s">
        <v>73</v>
      </c>
      <c r="G113" s="145" t="s">
        <v>74</v>
      </c>
      <c r="H113" s="145" t="s">
        <v>73</v>
      </c>
      <c r="I113" s="160" t="str">
        <f xml:space="preserve"> HYPERLINK("#'N(1)'!B2944:L2969", "N(1)")</f>
        <v>N(1)</v>
      </c>
      <c r="J113" s="160" t="str">
        <f xml:space="preserve"> HYPERLINK("#'P(2)'!B2944:L2969", "P(2)")</f>
        <v>P(2)</v>
      </c>
      <c r="K113" s="160" t="str">
        <f xml:space="preserve"> HYPERLINK("#'NP(3)'!B5139:L5184", "NP(3)")</f>
        <v>NP(3)</v>
      </c>
      <c r="L113" s="145"/>
      <c r="M113" s="145"/>
      <c r="N113" s="145" t="s">
        <v>51</v>
      </c>
    </row>
    <row r="114" spans="2:14" ht="48" x14ac:dyDescent="0.2">
      <c r="B114" s="145">
        <v>108</v>
      </c>
      <c r="C114" s="145" t="s">
        <v>253</v>
      </c>
      <c r="D114" s="145" t="s">
        <v>254</v>
      </c>
      <c r="E114" s="145" t="s">
        <v>48</v>
      </c>
      <c r="F114" s="145" t="s">
        <v>78</v>
      </c>
      <c r="G114" s="145" t="s">
        <v>79</v>
      </c>
      <c r="H114" s="145" t="s">
        <v>80</v>
      </c>
      <c r="I114" s="160" t="str">
        <f xml:space="preserve"> HYPERLINK("#'N(1)'!B2971:L2993", "N(1)")</f>
        <v>N(1)</v>
      </c>
      <c r="J114" s="160" t="str">
        <f xml:space="preserve"> HYPERLINK("#'P(2)'!B2971:L2993", "P(2)")</f>
        <v>P(2)</v>
      </c>
      <c r="K114" s="160" t="str">
        <f xml:space="preserve"> HYPERLINK("#'NP(3)'!B5186:L5225", "NP(3)")</f>
        <v>NP(3)</v>
      </c>
      <c r="L114" s="145"/>
      <c r="M114" s="145"/>
      <c r="N114" s="145" t="s">
        <v>51</v>
      </c>
    </row>
    <row r="115" spans="2:14" ht="48" x14ac:dyDescent="0.2">
      <c r="B115" s="145">
        <v>109</v>
      </c>
      <c r="C115" s="145" t="s">
        <v>256</v>
      </c>
      <c r="D115" s="145" t="s">
        <v>257</v>
      </c>
      <c r="E115" s="145" t="s">
        <v>48</v>
      </c>
      <c r="F115" s="145" t="s">
        <v>49</v>
      </c>
      <c r="G115" s="145" t="s">
        <v>50</v>
      </c>
      <c r="H115" s="145" t="s">
        <v>49</v>
      </c>
      <c r="I115" s="160" t="str">
        <f xml:space="preserve"> HYPERLINK("#'N(1)'!B2995:L3025", "N(1)")</f>
        <v>N(1)</v>
      </c>
      <c r="J115" s="160" t="str">
        <f xml:space="preserve"> HYPERLINK("#'P(2)'!B2995:L3025", "P(2)")</f>
        <v>P(2)</v>
      </c>
      <c r="K115" s="160" t="str">
        <f xml:space="preserve"> HYPERLINK("#'NP(3)'!B5227:L5282", "NP(3)")</f>
        <v>NP(3)</v>
      </c>
      <c r="L115" s="145"/>
      <c r="M115" s="145"/>
      <c r="N115" s="145" t="s">
        <v>51</v>
      </c>
    </row>
    <row r="116" spans="2:14" ht="48" x14ac:dyDescent="0.2">
      <c r="B116" s="145">
        <v>110</v>
      </c>
      <c r="C116" s="145" t="s">
        <v>256</v>
      </c>
      <c r="D116" s="145" t="s">
        <v>257</v>
      </c>
      <c r="E116" s="145" t="s">
        <v>48</v>
      </c>
      <c r="F116" s="145" t="s">
        <v>73</v>
      </c>
      <c r="G116" s="145" t="s">
        <v>74</v>
      </c>
      <c r="H116" s="145" t="s">
        <v>73</v>
      </c>
      <c r="I116" s="160" t="str">
        <f xml:space="preserve"> HYPERLINK("#'N(1)'!B3027:L3052", "N(1)")</f>
        <v>N(1)</v>
      </c>
      <c r="J116" s="160" t="str">
        <f xml:space="preserve"> HYPERLINK("#'P(2)'!B3027:L3052", "P(2)")</f>
        <v>P(2)</v>
      </c>
      <c r="K116" s="160" t="str">
        <f xml:space="preserve"> HYPERLINK("#'NP(3)'!B5284:L5329", "NP(3)")</f>
        <v>NP(3)</v>
      </c>
      <c r="L116" s="145"/>
      <c r="M116" s="145"/>
      <c r="N116" s="145" t="s">
        <v>51</v>
      </c>
    </row>
    <row r="117" spans="2:14" ht="48" x14ac:dyDescent="0.2">
      <c r="B117" s="145">
        <v>111</v>
      </c>
      <c r="C117" s="145" t="s">
        <v>256</v>
      </c>
      <c r="D117" s="145" t="s">
        <v>257</v>
      </c>
      <c r="E117" s="145" t="s">
        <v>48</v>
      </c>
      <c r="F117" s="145" t="s">
        <v>78</v>
      </c>
      <c r="G117" s="145" t="s">
        <v>79</v>
      </c>
      <c r="H117" s="145" t="s">
        <v>80</v>
      </c>
      <c r="I117" s="160" t="str">
        <f xml:space="preserve"> HYPERLINK("#'N(1)'!B3054:L3076", "N(1)")</f>
        <v>N(1)</v>
      </c>
      <c r="J117" s="160" t="str">
        <f xml:space="preserve"> HYPERLINK("#'P(2)'!B3054:L3076", "P(2)")</f>
        <v>P(2)</v>
      </c>
      <c r="K117" s="160" t="str">
        <f xml:space="preserve"> HYPERLINK("#'NP(3)'!B5331:L5370", "NP(3)")</f>
        <v>NP(3)</v>
      </c>
      <c r="L117" s="145"/>
      <c r="M117" s="145"/>
      <c r="N117" s="145" t="s">
        <v>51</v>
      </c>
    </row>
    <row r="118" spans="2:14" ht="36" x14ac:dyDescent="0.2">
      <c r="B118" s="145">
        <v>112</v>
      </c>
      <c r="C118" s="145" t="s">
        <v>259</v>
      </c>
      <c r="D118" s="145" t="s">
        <v>260</v>
      </c>
      <c r="E118" s="145" t="s">
        <v>48</v>
      </c>
      <c r="F118" s="145" t="s">
        <v>49</v>
      </c>
      <c r="G118" s="145" t="s">
        <v>50</v>
      </c>
      <c r="H118" s="145" t="s">
        <v>49</v>
      </c>
      <c r="I118" s="160" t="str">
        <f xml:space="preserve"> HYPERLINK("#'N(1)'!B3078:L3108", "N(1)")</f>
        <v>N(1)</v>
      </c>
      <c r="J118" s="160" t="str">
        <f xml:space="preserve"> HYPERLINK("#'P(2)'!B3078:L3108", "P(2)")</f>
        <v>P(2)</v>
      </c>
      <c r="K118" s="160" t="str">
        <f xml:space="preserve"> HYPERLINK("#'NP(3)'!B5372:L5427", "NP(3)")</f>
        <v>NP(3)</v>
      </c>
      <c r="L118" s="145"/>
      <c r="M118" s="145"/>
      <c r="N118" s="145" t="s">
        <v>51</v>
      </c>
    </row>
    <row r="119" spans="2:14" ht="36" x14ac:dyDescent="0.2">
      <c r="B119" s="145">
        <v>113</v>
      </c>
      <c r="C119" s="145" t="s">
        <v>259</v>
      </c>
      <c r="D119" s="145" t="s">
        <v>260</v>
      </c>
      <c r="E119" s="145" t="s">
        <v>48</v>
      </c>
      <c r="F119" s="145" t="s">
        <v>73</v>
      </c>
      <c r="G119" s="145" t="s">
        <v>74</v>
      </c>
      <c r="H119" s="145" t="s">
        <v>73</v>
      </c>
      <c r="I119" s="160" t="str">
        <f xml:space="preserve"> HYPERLINK("#'N(1)'!B3110:L3135", "N(1)")</f>
        <v>N(1)</v>
      </c>
      <c r="J119" s="160" t="str">
        <f xml:space="preserve"> HYPERLINK("#'P(2)'!B3110:L3135", "P(2)")</f>
        <v>P(2)</v>
      </c>
      <c r="K119" s="160" t="str">
        <f xml:space="preserve"> HYPERLINK("#'NP(3)'!B5429:L5474", "NP(3)")</f>
        <v>NP(3)</v>
      </c>
      <c r="L119" s="145"/>
      <c r="M119" s="145"/>
      <c r="N119" s="145" t="s">
        <v>51</v>
      </c>
    </row>
    <row r="120" spans="2:14" ht="36" x14ac:dyDescent="0.2">
      <c r="B120" s="145">
        <v>114</v>
      </c>
      <c r="C120" s="145" t="s">
        <v>259</v>
      </c>
      <c r="D120" s="145" t="s">
        <v>260</v>
      </c>
      <c r="E120" s="145" t="s">
        <v>48</v>
      </c>
      <c r="F120" s="145" t="s">
        <v>78</v>
      </c>
      <c r="G120" s="145" t="s">
        <v>79</v>
      </c>
      <c r="H120" s="145" t="s">
        <v>80</v>
      </c>
      <c r="I120" s="160" t="str">
        <f xml:space="preserve"> HYPERLINK("#'N(1)'!B3137:L3159", "N(1)")</f>
        <v>N(1)</v>
      </c>
      <c r="J120" s="160" t="str">
        <f xml:space="preserve"> HYPERLINK("#'P(2)'!B3137:L3159", "P(2)")</f>
        <v>P(2)</v>
      </c>
      <c r="K120" s="160" t="str">
        <f xml:space="preserve"> HYPERLINK("#'NP(3)'!B5476:L5515", "NP(3)")</f>
        <v>NP(3)</v>
      </c>
      <c r="L120" s="145"/>
      <c r="M120" s="145"/>
      <c r="N120" s="145" t="s">
        <v>51</v>
      </c>
    </row>
    <row r="121" spans="2:14" ht="36" x14ac:dyDescent="0.2">
      <c r="B121" s="145">
        <v>115</v>
      </c>
      <c r="C121" s="145" t="s">
        <v>262</v>
      </c>
      <c r="D121" s="145" t="s">
        <v>263</v>
      </c>
      <c r="E121" s="145" t="s">
        <v>48</v>
      </c>
      <c r="F121" s="145" t="s">
        <v>49</v>
      </c>
      <c r="G121" s="145" t="s">
        <v>50</v>
      </c>
      <c r="H121" s="145" t="s">
        <v>49</v>
      </c>
      <c r="I121" s="160" t="str">
        <f xml:space="preserve"> HYPERLINK("#'N(1)'!B3161:L3191", "N(1)")</f>
        <v>N(1)</v>
      </c>
      <c r="J121" s="160" t="str">
        <f xml:space="preserve"> HYPERLINK("#'P(2)'!B3161:L3191", "P(2)")</f>
        <v>P(2)</v>
      </c>
      <c r="K121" s="160" t="str">
        <f xml:space="preserve"> HYPERLINK("#'NP(3)'!B5517:L5572", "NP(3)")</f>
        <v>NP(3)</v>
      </c>
      <c r="L121" s="145"/>
      <c r="M121" s="145"/>
      <c r="N121" s="145" t="s">
        <v>51</v>
      </c>
    </row>
    <row r="122" spans="2:14" ht="36" x14ac:dyDescent="0.2">
      <c r="B122" s="145">
        <v>116</v>
      </c>
      <c r="C122" s="145" t="s">
        <v>262</v>
      </c>
      <c r="D122" s="145" t="s">
        <v>263</v>
      </c>
      <c r="E122" s="145" t="s">
        <v>48</v>
      </c>
      <c r="F122" s="145" t="s">
        <v>73</v>
      </c>
      <c r="G122" s="145" t="s">
        <v>74</v>
      </c>
      <c r="H122" s="145" t="s">
        <v>73</v>
      </c>
      <c r="I122" s="160" t="str">
        <f xml:space="preserve"> HYPERLINK("#'N(1)'!B3193:L3218", "N(1)")</f>
        <v>N(1)</v>
      </c>
      <c r="J122" s="160" t="str">
        <f xml:space="preserve"> HYPERLINK("#'P(2)'!B3193:L3218", "P(2)")</f>
        <v>P(2)</v>
      </c>
      <c r="K122" s="160" t="str">
        <f xml:space="preserve"> HYPERLINK("#'NP(3)'!B5574:L5619", "NP(3)")</f>
        <v>NP(3)</v>
      </c>
      <c r="L122" s="145"/>
      <c r="M122" s="145"/>
      <c r="N122" s="145" t="s">
        <v>51</v>
      </c>
    </row>
    <row r="123" spans="2:14" ht="36" x14ac:dyDescent="0.2">
      <c r="B123" s="145">
        <v>117</v>
      </c>
      <c r="C123" s="145" t="s">
        <v>262</v>
      </c>
      <c r="D123" s="145" t="s">
        <v>263</v>
      </c>
      <c r="E123" s="145" t="s">
        <v>48</v>
      </c>
      <c r="F123" s="145" t="s">
        <v>78</v>
      </c>
      <c r="G123" s="145" t="s">
        <v>79</v>
      </c>
      <c r="H123" s="145" t="s">
        <v>80</v>
      </c>
      <c r="I123" s="160" t="str">
        <f xml:space="preserve"> HYPERLINK("#'N(1)'!B3220:L3242", "N(1)")</f>
        <v>N(1)</v>
      </c>
      <c r="J123" s="160" t="str">
        <f xml:space="preserve"> HYPERLINK("#'P(2)'!B3220:L3242", "P(2)")</f>
        <v>P(2)</v>
      </c>
      <c r="K123" s="160" t="str">
        <f xml:space="preserve"> HYPERLINK("#'NP(3)'!B5621:L5660", "NP(3)")</f>
        <v>NP(3)</v>
      </c>
      <c r="L123" s="145"/>
      <c r="M123" s="145"/>
      <c r="N123" s="145" t="s">
        <v>51</v>
      </c>
    </row>
    <row r="124" spans="2:14" ht="36" x14ac:dyDescent="0.2">
      <c r="B124" s="145">
        <v>118</v>
      </c>
      <c r="C124" s="145" t="s">
        <v>265</v>
      </c>
      <c r="D124" s="145" t="s">
        <v>266</v>
      </c>
      <c r="E124" s="145" t="s">
        <v>48</v>
      </c>
      <c r="F124" s="145" t="s">
        <v>49</v>
      </c>
      <c r="G124" s="145" t="s">
        <v>50</v>
      </c>
      <c r="H124" s="145" t="s">
        <v>49</v>
      </c>
      <c r="I124" s="160" t="str">
        <f xml:space="preserve"> HYPERLINK("#'N(1)'!B3244:L3274", "N(1)")</f>
        <v>N(1)</v>
      </c>
      <c r="J124" s="160" t="str">
        <f xml:space="preserve"> HYPERLINK("#'P(2)'!B3244:L3274", "P(2)")</f>
        <v>P(2)</v>
      </c>
      <c r="K124" s="160" t="str">
        <f xml:space="preserve"> HYPERLINK("#'NP(3)'!B5662:L5717", "NP(3)")</f>
        <v>NP(3)</v>
      </c>
      <c r="L124" s="145"/>
      <c r="M124" s="145"/>
      <c r="N124" s="145" t="s">
        <v>51</v>
      </c>
    </row>
    <row r="125" spans="2:14" ht="36" x14ac:dyDescent="0.2">
      <c r="B125" s="145">
        <v>119</v>
      </c>
      <c r="C125" s="145" t="s">
        <v>265</v>
      </c>
      <c r="D125" s="145" t="s">
        <v>266</v>
      </c>
      <c r="E125" s="145" t="s">
        <v>48</v>
      </c>
      <c r="F125" s="145" t="s">
        <v>73</v>
      </c>
      <c r="G125" s="145" t="s">
        <v>74</v>
      </c>
      <c r="H125" s="145" t="s">
        <v>73</v>
      </c>
      <c r="I125" s="160" t="str">
        <f xml:space="preserve"> HYPERLINK("#'N(1)'!B3276:L3301", "N(1)")</f>
        <v>N(1)</v>
      </c>
      <c r="J125" s="160" t="str">
        <f xml:space="preserve"> HYPERLINK("#'P(2)'!B3276:L3301", "P(2)")</f>
        <v>P(2)</v>
      </c>
      <c r="K125" s="160" t="str">
        <f xml:space="preserve"> HYPERLINK("#'NP(3)'!B5719:L5764", "NP(3)")</f>
        <v>NP(3)</v>
      </c>
      <c r="L125" s="145"/>
      <c r="M125" s="145"/>
      <c r="N125" s="145" t="s">
        <v>51</v>
      </c>
    </row>
    <row r="126" spans="2:14" ht="36" x14ac:dyDescent="0.2">
      <c r="B126" s="145">
        <v>120</v>
      </c>
      <c r="C126" s="145" t="s">
        <v>265</v>
      </c>
      <c r="D126" s="145" t="s">
        <v>266</v>
      </c>
      <c r="E126" s="145" t="s">
        <v>48</v>
      </c>
      <c r="F126" s="145" t="s">
        <v>78</v>
      </c>
      <c r="G126" s="145" t="s">
        <v>79</v>
      </c>
      <c r="H126" s="145" t="s">
        <v>80</v>
      </c>
      <c r="I126" s="160" t="str">
        <f xml:space="preserve"> HYPERLINK("#'N(1)'!B3303:L3325", "N(1)")</f>
        <v>N(1)</v>
      </c>
      <c r="J126" s="160" t="str">
        <f xml:space="preserve"> HYPERLINK("#'P(2)'!B3303:L3325", "P(2)")</f>
        <v>P(2)</v>
      </c>
      <c r="K126" s="160" t="str">
        <f xml:space="preserve"> HYPERLINK("#'NP(3)'!B5766:L5805", "NP(3)")</f>
        <v>NP(3)</v>
      </c>
      <c r="L126" s="145"/>
      <c r="M126" s="145"/>
      <c r="N126" s="145" t="s">
        <v>51</v>
      </c>
    </row>
    <row r="127" spans="2:14" ht="24" x14ac:dyDescent="0.2">
      <c r="B127" s="145">
        <v>121</v>
      </c>
      <c r="C127" s="145" t="s">
        <v>274</v>
      </c>
      <c r="D127" s="145" t="s">
        <v>275</v>
      </c>
      <c r="E127" s="145" t="s">
        <v>48</v>
      </c>
      <c r="F127" s="145" t="s">
        <v>49</v>
      </c>
      <c r="G127" s="145" t="s">
        <v>50</v>
      </c>
      <c r="H127" s="145" t="s">
        <v>49</v>
      </c>
      <c r="I127" s="160" t="str">
        <f xml:space="preserve"> HYPERLINK("#'N(1)'!B3327:N3357", "N(1)")</f>
        <v>N(1)</v>
      </c>
      <c r="J127" s="160" t="str">
        <f xml:space="preserve"> HYPERLINK("#'P(2)'!B3327:N3357", "P(2)")</f>
        <v>P(2)</v>
      </c>
      <c r="K127" s="160" t="str">
        <f xml:space="preserve"> HYPERLINK("#'NP(3)'!B5807:N5862", "NP(3)")</f>
        <v>NP(3)</v>
      </c>
      <c r="L127" s="145"/>
      <c r="M127" s="145"/>
      <c r="N127" s="145" t="s">
        <v>51</v>
      </c>
    </row>
    <row r="128" spans="2:14" ht="24" x14ac:dyDescent="0.2">
      <c r="B128" s="145">
        <v>122</v>
      </c>
      <c r="C128" s="145" t="s">
        <v>274</v>
      </c>
      <c r="D128" s="145" t="s">
        <v>275</v>
      </c>
      <c r="E128" s="145" t="s">
        <v>48</v>
      </c>
      <c r="F128" s="145" t="s">
        <v>73</v>
      </c>
      <c r="G128" s="145" t="s">
        <v>74</v>
      </c>
      <c r="H128" s="145" t="s">
        <v>73</v>
      </c>
      <c r="I128" s="160" t="str">
        <f xml:space="preserve"> HYPERLINK("#'N(1)'!B3359:N3384", "N(1)")</f>
        <v>N(1)</v>
      </c>
      <c r="J128" s="160" t="str">
        <f xml:space="preserve"> HYPERLINK("#'P(2)'!B3359:N3384", "P(2)")</f>
        <v>P(2)</v>
      </c>
      <c r="K128" s="160" t="str">
        <f xml:space="preserve"> HYPERLINK("#'NP(3)'!B5864:N5909", "NP(3)")</f>
        <v>NP(3)</v>
      </c>
      <c r="L128" s="145"/>
      <c r="M128" s="145"/>
      <c r="N128" s="145" t="s">
        <v>51</v>
      </c>
    </row>
    <row r="129" spans="2:14" ht="24" x14ac:dyDescent="0.2">
      <c r="B129" s="145">
        <v>123</v>
      </c>
      <c r="C129" s="145" t="s">
        <v>274</v>
      </c>
      <c r="D129" s="145" t="s">
        <v>275</v>
      </c>
      <c r="E129" s="145" t="s">
        <v>48</v>
      </c>
      <c r="F129" s="145" t="s">
        <v>78</v>
      </c>
      <c r="G129" s="145" t="s">
        <v>79</v>
      </c>
      <c r="H129" s="145" t="s">
        <v>80</v>
      </c>
      <c r="I129" s="160" t="str">
        <f xml:space="preserve"> HYPERLINK("#'N(1)'!B3386:N3408", "N(1)")</f>
        <v>N(1)</v>
      </c>
      <c r="J129" s="160" t="str">
        <f xml:space="preserve"> HYPERLINK("#'P(2)'!B3386:N3408", "P(2)")</f>
        <v>P(2)</v>
      </c>
      <c r="K129" s="160" t="str">
        <f xml:space="preserve"> HYPERLINK("#'NP(3)'!B5911:N5950", "NP(3)")</f>
        <v>NP(3)</v>
      </c>
      <c r="L129" s="145"/>
      <c r="M129" s="145"/>
      <c r="N129" s="145" t="s">
        <v>51</v>
      </c>
    </row>
    <row r="130" spans="2:14" ht="24" x14ac:dyDescent="0.2">
      <c r="B130" s="145">
        <v>124</v>
      </c>
      <c r="C130" s="145" t="s">
        <v>277</v>
      </c>
      <c r="D130" s="145" t="s">
        <v>278</v>
      </c>
      <c r="E130" s="145" t="s">
        <v>48</v>
      </c>
      <c r="F130" s="145" t="s">
        <v>49</v>
      </c>
      <c r="G130" s="145" t="s">
        <v>50</v>
      </c>
      <c r="H130" s="145" t="s">
        <v>49</v>
      </c>
      <c r="I130" s="160" t="str">
        <f xml:space="preserve"> HYPERLINK("#'N(1)'!B3410:N3440", "N(1)")</f>
        <v>N(1)</v>
      </c>
      <c r="J130" s="160" t="str">
        <f xml:space="preserve"> HYPERLINK("#'P(2)'!B3410:N3440", "P(2)")</f>
        <v>P(2)</v>
      </c>
      <c r="K130" s="160" t="str">
        <f xml:space="preserve"> HYPERLINK("#'NP(3)'!B5952:N6007", "NP(3)")</f>
        <v>NP(3)</v>
      </c>
      <c r="L130" s="145"/>
      <c r="M130" s="145"/>
      <c r="N130" s="145" t="s">
        <v>51</v>
      </c>
    </row>
    <row r="131" spans="2:14" ht="24" x14ac:dyDescent="0.2">
      <c r="B131" s="145">
        <v>125</v>
      </c>
      <c r="C131" s="145" t="s">
        <v>277</v>
      </c>
      <c r="D131" s="145" t="s">
        <v>278</v>
      </c>
      <c r="E131" s="145" t="s">
        <v>48</v>
      </c>
      <c r="F131" s="145" t="s">
        <v>73</v>
      </c>
      <c r="G131" s="145" t="s">
        <v>74</v>
      </c>
      <c r="H131" s="145" t="s">
        <v>73</v>
      </c>
      <c r="I131" s="160" t="str">
        <f xml:space="preserve"> HYPERLINK("#'N(1)'!B3442:N3467", "N(1)")</f>
        <v>N(1)</v>
      </c>
      <c r="J131" s="160" t="str">
        <f xml:space="preserve"> HYPERLINK("#'P(2)'!B3442:N3467", "P(2)")</f>
        <v>P(2)</v>
      </c>
      <c r="K131" s="160" t="str">
        <f xml:space="preserve"> HYPERLINK("#'NP(3)'!B6009:N6054", "NP(3)")</f>
        <v>NP(3)</v>
      </c>
      <c r="L131" s="145"/>
      <c r="M131" s="145"/>
      <c r="N131" s="145" t="s">
        <v>51</v>
      </c>
    </row>
    <row r="132" spans="2:14" ht="24" x14ac:dyDescent="0.2">
      <c r="B132" s="145">
        <v>126</v>
      </c>
      <c r="C132" s="145" t="s">
        <v>277</v>
      </c>
      <c r="D132" s="145" t="s">
        <v>278</v>
      </c>
      <c r="E132" s="145" t="s">
        <v>48</v>
      </c>
      <c r="F132" s="145" t="s">
        <v>78</v>
      </c>
      <c r="G132" s="145" t="s">
        <v>79</v>
      </c>
      <c r="H132" s="145" t="s">
        <v>80</v>
      </c>
      <c r="I132" s="160" t="str">
        <f xml:space="preserve"> HYPERLINK("#'N(1)'!B3469:N3491", "N(1)")</f>
        <v>N(1)</v>
      </c>
      <c r="J132" s="160" t="str">
        <f xml:space="preserve"> HYPERLINK("#'P(2)'!B3469:N3491", "P(2)")</f>
        <v>P(2)</v>
      </c>
      <c r="K132" s="160" t="str">
        <f xml:space="preserve"> HYPERLINK("#'NP(3)'!B6056:N6095", "NP(3)")</f>
        <v>NP(3)</v>
      </c>
      <c r="L132" s="145"/>
      <c r="M132" s="145"/>
      <c r="N132" s="145" t="s">
        <v>51</v>
      </c>
    </row>
    <row r="133" spans="2:14" ht="24" x14ac:dyDescent="0.2">
      <c r="B133" s="145">
        <v>127</v>
      </c>
      <c r="C133" s="145" t="s">
        <v>280</v>
      </c>
      <c r="D133" s="145" t="s">
        <v>281</v>
      </c>
      <c r="E133" s="145" t="s">
        <v>48</v>
      </c>
      <c r="F133" s="145" t="s">
        <v>49</v>
      </c>
      <c r="G133" s="145" t="s">
        <v>50</v>
      </c>
      <c r="H133" s="145" t="s">
        <v>49</v>
      </c>
      <c r="I133" s="160" t="str">
        <f xml:space="preserve"> HYPERLINK("#'N(1)'!B3493:N3523", "N(1)")</f>
        <v>N(1)</v>
      </c>
      <c r="J133" s="160" t="str">
        <f xml:space="preserve"> HYPERLINK("#'P(2)'!B3493:N3523", "P(2)")</f>
        <v>P(2)</v>
      </c>
      <c r="K133" s="160" t="str">
        <f xml:space="preserve"> HYPERLINK("#'NP(3)'!B6097:N6152", "NP(3)")</f>
        <v>NP(3)</v>
      </c>
      <c r="L133" s="145"/>
      <c r="M133" s="145"/>
      <c r="N133" s="145" t="s">
        <v>51</v>
      </c>
    </row>
    <row r="134" spans="2:14" ht="24" x14ac:dyDescent="0.2">
      <c r="B134" s="145">
        <v>128</v>
      </c>
      <c r="C134" s="145" t="s">
        <v>280</v>
      </c>
      <c r="D134" s="145" t="s">
        <v>281</v>
      </c>
      <c r="E134" s="145" t="s">
        <v>48</v>
      </c>
      <c r="F134" s="145" t="s">
        <v>73</v>
      </c>
      <c r="G134" s="145" t="s">
        <v>74</v>
      </c>
      <c r="H134" s="145" t="s">
        <v>73</v>
      </c>
      <c r="I134" s="160" t="str">
        <f xml:space="preserve"> HYPERLINK("#'N(1)'!B3525:N3550", "N(1)")</f>
        <v>N(1)</v>
      </c>
      <c r="J134" s="160" t="str">
        <f xml:space="preserve"> HYPERLINK("#'P(2)'!B3525:N3550", "P(2)")</f>
        <v>P(2)</v>
      </c>
      <c r="K134" s="160" t="str">
        <f xml:space="preserve"> HYPERLINK("#'NP(3)'!B6154:N6199", "NP(3)")</f>
        <v>NP(3)</v>
      </c>
      <c r="L134" s="145"/>
      <c r="M134" s="145"/>
      <c r="N134" s="145" t="s">
        <v>51</v>
      </c>
    </row>
    <row r="135" spans="2:14" ht="24" x14ac:dyDescent="0.2">
      <c r="B135" s="145">
        <v>129</v>
      </c>
      <c r="C135" s="145" t="s">
        <v>280</v>
      </c>
      <c r="D135" s="145" t="s">
        <v>281</v>
      </c>
      <c r="E135" s="145" t="s">
        <v>48</v>
      </c>
      <c r="F135" s="145" t="s">
        <v>78</v>
      </c>
      <c r="G135" s="145" t="s">
        <v>79</v>
      </c>
      <c r="H135" s="145" t="s">
        <v>80</v>
      </c>
      <c r="I135" s="160" t="str">
        <f xml:space="preserve"> HYPERLINK("#'N(1)'!B3552:N3574", "N(1)")</f>
        <v>N(1)</v>
      </c>
      <c r="J135" s="160" t="str">
        <f xml:space="preserve"> HYPERLINK("#'P(2)'!B3552:N3574", "P(2)")</f>
        <v>P(2)</v>
      </c>
      <c r="K135" s="160" t="str">
        <f xml:space="preserve"> HYPERLINK("#'NP(3)'!B6201:N6240", "NP(3)")</f>
        <v>NP(3)</v>
      </c>
      <c r="L135" s="145"/>
      <c r="M135" s="145"/>
      <c r="N135" s="145" t="s">
        <v>51</v>
      </c>
    </row>
    <row r="136" spans="2:14" ht="24" x14ac:dyDescent="0.2">
      <c r="B136" s="145">
        <v>130</v>
      </c>
      <c r="C136" s="145" t="s">
        <v>283</v>
      </c>
      <c r="D136" s="145" t="s">
        <v>284</v>
      </c>
      <c r="E136" s="145" t="s">
        <v>48</v>
      </c>
      <c r="F136" s="145" t="s">
        <v>49</v>
      </c>
      <c r="G136" s="145" t="s">
        <v>50</v>
      </c>
      <c r="H136" s="145" t="s">
        <v>49</v>
      </c>
      <c r="I136" s="160" t="str">
        <f xml:space="preserve"> HYPERLINK("#'N(1)'!B3576:N3606", "N(1)")</f>
        <v>N(1)</v>
      </c>
      <c r="J136" s="160" t="str">
        <f xml:space="preserve"> HYPERLINK("#'P(2)'!B3576:N3606", "P(2)")</f>
        <v>P(2)</v>
      </c>
      <c r="K136" s="160" t="str">
        <f xml:space="preserve"> HYPERLINK("#'NP(3)'!B6242:N6297", "NP(3)")</f>
        <v>NP(3)</v>
      </c>
      <c r="L136" s="145"/>
      <c r="M136" s="145"/>
      <c r="N136" s="145" t="s">
        <v>51</v>
      </c>
    </row>
    <row r="137" spans="2:14" ht="24" x14ac:dyDescent="0.2">
      <c r="B137" s="145">
        <v>131</v>
      </c>
      <c r="C137" s="145" t="s">
        <v>283</v>
      </c>
      <c r="D137" s="145" t="s">
        <v>284</v>
      </c>
      <c r="E137" s="145" t="s">
        <v>48</v>
      </c>
      <c r="F137" s="145" t="s">
        <v>73</v>
      </c>
      <c r="G137" s="145" t="s">
        <v>74</v>
      </c>
      <c r="H137" s="145" t="s">
        <v>73</v>
      </c>
      <c r="I137" s="160" t="str">
        <f xml:space="preserve"> HYPERLINK("#'N(1)'!B3608:N3633", "N(1)")</f>
        <v>N(1)</v>
      </c>
      <c r="J137" s="160" t="str">
        <f xml:space="preserve"> HYPERLINK("#'P(2)'!B3608:N3633", "P(2)")</f>
        <v>P(2)</v>
      </c>
      <c r="K137" s="160" t="str">
        <f xml:space="preserve"> HYPERLINK("#'NP(3)'!B6299:N6344", "NP(3)")</f>
        <v>NP(3)</v>
      </c>
      <c r="L137" s="145"/>
      <c r="M137" s="145"/>
      <c r="N137" s="145" t="s">
        <v>51</v>
      </c>
    </row>
    <row r="138" spans="2:14" ht="24" x14ac:dyDescent="0.2">
      <c r="B138" s="145">
        <v>132</v>
      </c>
      <c r="C138" s="145" t="s">
        <v>283</v>
      </c>
      <c r="D138" s="145" t="s">
        <v>284</v>
      </c>
      <c r="E138" s="145" t="s">
        <v>48</v>
      </c>
      <c r="F138" s="145" t="s">
        <v>78</v>
      </c>
      <c r="G138" s="145" t="s">
        <v>79</v>
      </c>
      <c r="H138" s="145" t="s">
        <v>80</v>
      </c>
      <c r="I138" s="160" t="str">
        <f xml:space="preserve"> HYPERLINK("#'N(1)'!B3635:N3657", "N(1)")</f>
        <v>N(1)</v>
      </c>
      <c r="J138" s="160" t="str">
        <f xml:space="preserve"> HYPERLINK("#'P(2)'!B3635:N3657", "P(2)")</f>
        <v>P(2)</v>
      </c>
      <c r="K138" s="160" t="str">
        <f xml:space="preserve"> HYPERLINK("#'NP(3)'!B6346:N6385", "NP(3)")</f>
        <v>NP(3)</v>
      </c>
      <c r="L138" s="145"/>
      <c r="M138" s="145"/>
      <c r="N138" s="145" t="s">
        <v>51</v>
      </c>
    </row>
    <row r="139" spans="2:14" ht="24" x14ac:dyDescent="0.2">
      <c r="B139" s="145">
        <v>133</v>
      </c>
      <c r="C139" s="145" t="s">
        <v>286</v>
      </c>
      <c r="D139" s="145" t="s">
        <v>287</v>
      </c>
      <c r="E139" s="145" t="s">
        <v>48</v>
      </c>
      <c r="F139" s="145" t="s">
        <v>49</v>
      </c>
      <c r="G139" s="145" t="s">
        <v>50</v>
      </c>
      <c r="H139" s="145" t="s">
        <v>49</v>
      </c>
      <c r="I139" s="160" t="str">
        <f xml:space="preserve"> HYPERLINK("#'N(1)'!B3659:N3689", "N(1)")</f>
        <v>N(1)</v>
      </c>
      <c r="J139" s="160" t="str">
        <f xml:space="preserve"> HYPERLINK("#'P(2)'!B3659:N3689", "P(2)")</f>
        <v>P(2)</v>
      </c>
      <c r="K139" s="160" t="str">
        <f xml:space="preserve"> HYPERLINK("#'NP(3)'!B6387:N6442", "NP(3)")</f>
        <v>NP(3)</v>
      </c>
      <c r="L139" s="145"/>
      <c r="M139" s="145"/>
      <c r="N139" s="145" t="s">
        <v>51</v>
      </c>
    </row>
    <row r="140" spans="2:14" ht="24" x14ac:dyDescent="0.2">
      <c r="B140" s="145">
        <v>134</v>
      </c>
      <c r="C140" s="145" t="s">
        <v>286</v>
      </c>
      <c r="D140" s="145" t="s">
        <v>287</v>
      </c>
      <c r="E140" s="145" t="s">
        <v>48</v>
      </c>
      <c r="F140" s="145" t="s">
        <v>73</v>
      </c>
      <c r="G140" s="145" t="s">
        <v>74</v>
      </c>
      <c r="H140" s="145" t="s">
        <v>73</v>
      </c>
      <c r="I140" s="160" t="str">
        <f xml:space="preserve"> HYPERLINK("#'N(1)'!B3691:N3716", "N(1)")</f>
        <v>N(1)</v>
      </c>
      <c r="J140" s="160" t="str">
        <f xml:space="preserve"> HYPERLINK("#'P(2)'!B3691:N3716", "P(2)")</f>
        <v>P(2)</v>
      </c>
      <c r="K140" s="160" t="str">
        <f xml:space="preserve"> HYPERLINK("#'NP(3)'!B6444:N6489", "NP(3)")</f>
        <v>NP(3)</v>
      </c>
      <c r="L140" s="145"/>
      <c r="M140" s="145"/>
      <c r="N140" s="145" t="s">
        <v>51</v>
      </c>
    </row>
    <row r="141" spans="2:14" ht="24" x14ac:dyDescent="0.2">
      <c r="B141" s="145">
        <v>135</v>
      </c>
      <c r="C141" s="145" t="s">
        <v>286</v>
      </c>
      <c r="D141" s="145" t="s">
        <v>287</v>
      </c>
      <c r="E141" s="145" t="s">
        <v>48</v>
      </c>
      <c r="F141" s="145" t="s">
        <v>78</v>
      </c>
      <c r="G141" s="145" t="s">
        <v>79</v>
      </c>
      <c r="H141" s="145" t="s">
        <v>80</v>
      </c>
      <c r="I141" s="160" t="str">
        <f xml:space="preserve"> HYPERLINK("#'N(1)'!B3718:N3740", "N(1)")</f>
        <v>N(1)</v>
      </c>
      <c r="J141" s="160" t="str">
        <f xml:space="preserve"> HYPERLINK("#'P(2)'!B3718:N3740", "P(2)")</f>
        <v>P(2)</v>
      </c>
      <c r="K141" s="160" t="str">
        <f xml:space="preserve"> HYPERLINK("#'NP(3)'!B6491:N6530", "NP(3)")</f>
        <v>NP(3)</v>
      </c>
      <c r="L141" s="145"/>
      <c r="M141" s="145"/>
      <c r="N141" s="145" t="s">
        <v>51</v>
      </c>
    </row>
    <row r="142" spans="2:14" ht="24" x14ac:dyDescent="0.2">
      <c r="B142" s="145">
        <v>136</v>
      </c>
      <c r="C142" s="145" t="s">
        <v>289</v>
      </c>
      <c r="D142" s="145" t="s">
        <v>290</v>
      </c>
      <c r="E142" s="145" t="s">
        <v>48</v>
      </c>
      <c r="F142" s="145" t="s">
        <v>49</v>
      </c>
      <c r="G142" s="145" t="s">
        <v>50</v>
      </c>
      <c r="H142" s="145" t="s">
        <v>49</v>
      </c>
      <c r="I142" s="160" t="str">
        <f xml:space="preserve"> HYPERLINK("#'N(1)'!B3742:N3772", "N(1)")</f>
        <v>N(1)</v>
      </c>
      <c r="J142" s="160" t="str">
        <f xml:space="preserve"> HYPERLINK("#'P(2)'!B3742:N3772", "P(2)")</f>
        <v>P(2)</v>
      </c>
      <c r="K142" s="160" t="str">
        <f xml:space="preserve"> HYPERLINK("#'NP(3)'!B6532:N6587", "NP(3)")</f>
        <v>NP(3)</v>
      </c>
      <c r="L142" s="145"/>
      <c r="M142" s="145"/>
      <c r="N142" s="145" t="s">
        <v>51</v>
      </c>
    </row>
    <row r="143" spans="2:14" ht="24" x14ac:dyDescent="0.2">
      <c r="B143" s="145">
        <v>137</v>
      </c>
      <c r="C143" s="145" t="s">
        <v>289</v>
      </c>
      <c r="D143" s="145" t="s">
        <v>290</v>
      </c>
      <c r="E143" s="145" t="s">
        <v>48</v>
      </c>
      <c r="F143" s="145" t="s">
        <v>73</v>
      </c>
      <c r="G143" s="145" t="s">
        <v>74</v>
      </c>
      <c r="H143" s="145" t="s">
        <v>73</v>
      </c>
      <c r="I143" s="160" t="str">
        <f xml:space="preserve"> HYPERLINK("#'N(1)'!B3774:N3799", "N(1)")</f>
        <v>N(1)</v>
      </c>
      <c r="J143" s="160" t="str">
        <f xml:space="preserve"> HYPERLINK("#'P(2)'!B3774:N3799", "P(2)")</f>
        <v>P(2)</v>
      </c>
      <c r="K143" s="160" t="str">
        <f xml:space="preserve"> HYPERLINK("#'NP(3)'!B6589:N6634", "NP(3)")</f>
        <v>NP(3)</v>
      </c>
      <c r="L143" s="145"/>
      <c r="M143" s="145"/>
      <c r="N143" s="145" t="s">
        <v>51</v>
      </c>
    </row>
    <row r="144" spans="2:14" ht="24" x14ac:dyDescent="0.2">
      <c r="B144" s="145">
        <v>138</v>
      </c>
      <c r="C144" s="145" t="s">
        <v>289</v>
      </c>
      <c r="D144" s="145" t="s">
        <v>290</v>
      </c>
      <c r="E144" s="145" t="s">
        <v>48</v>
      </c>
      <c r="F144" s="145" t="s">
        <v>78</v>
      </c>
      <c r="G144" s="145" t="s">
        <v>79</v>
      </c>
      <c r="H144" s="145" t="s">
        <v>80</v>
      </c>
      <c r="I144" s="160" t="str">
        <f xml:space="preserve"> HYPERLINK("#'N(1)'!B3801:N3823", "N(1)")</f>
        <v>N(1)</v>
      </c>
      <c r="J144" s="160" t="str">
        <f xml:space="preserve"> HYPERLINK("#'P(2)'!B3801:N3823", "P(2)")</f>
        <v>P(2)</v>
      </c>
      <c r="K144" s="160" t="str">
        <f xml:space="preserve"> HYPERLINK("#'NP(3)'!B6636:N6675", "NP(3)")</f>
        <v>NP(3)</v>
      </c>
      <c r="L144" s="145"/>
      <c r="M144" s="145"/>
      <c r="N144" s="145" t="s">
        <v>51</v>
      </c>
    </row>
    <row r="145" spans="2:14" ht="24" x14ac:dyDescent="0.2">
      <c r="B145" s="145">
        <v>139</v>
      </c>
      <c r="C145" s="145" t="s">
        <v>294</v>
      </c>
      <c r="D145" s="145" t="s">
        <v>295</v>
      </c>
      <c r="E145" s="145" t="s">
        <v>80</v>
      </c>
      <c r="F145" s="145" t="s">
        <v>49</v>
      </c>
      <c r="G145" s="145" t="s">
        <v>50</v>
      </c>
      <c r="H145" s="145" t="s">
        <v>49</v>
      </c>
      <c r="I145" s="160" t="str">
        <f xml:space="preserve"> HYPERLINK("#'N(1)'!B3825:O3855", "N(1)")</f>
        <v>N(1)</v>
      </c>
      <c r="J145" s="160" t="str">
        <f xml:space="preserve"> HYPERLINK("#'P(2)'!B3825:O3855", "P(2)")</f>
        <v>P(2)</v>
      </c>
      <c r="K145" s="160" t="str">
        <f xml:space="preserve"> HYPERLINK("#'NP(3)'!B6677:O6732", "NP(3)")</f>
        <v>NP(3)</v>
      </c>
      <c r="L145" s="145" t="s">
        <v>296</v>
      </c>
      <c r="M145" s="145"/>
      <c r="N145" s="145" t="s">
        <v>51</v>
      </c>
    </row>
    <row r="146" spans="2:14" ht="24" x14ac:dyDescent="0.2">
      <c r="B146" s="145">
        <v>140</v>
      </c>
      <c r="C146" s="145" t="s">
        <v>294</v>
      </c>
      <c r="D146" s="145" t="s">
        <v>295</v>
      </c>
      <c r="E146" s="145" t="s">
        <v>80</v>
      </c>
      <c r="F146" s="145" t="s">
        <v>73</v>
      </c>
      <c r="G146" s="145" t="s">
        <v>74</v>
      </c>
      <c r="H146" s="145" t="s">
        <v>73</v>
      </c>
      <c r="I146" s="160" t="str">
        <f xml:space="preserve"> HYPERLINK("#'N(1)'!B3857:O3882", "N(1)")</f>
        <v>N(1)</v>
      </c>
      <c r="J146" s="160" t="str">
        <f xml:space="preserve"> HYPERLINK("#'P(2)'!B3857:O3882", "P(2)")</f>
        <v>P(2)</v>
      </c>
      <c r="K146" s="160" t="str">
        <f xml:space="preserve"> HYPERLINK("#'NP(3)'!B6734:O6779", "NP(3)")</f>
        <v>NP(3)</v>
      </c>
      <c r="L146" s="145" t="s">
        <v>296</v>
      </c>
      <c r="M146" s="145"/>
      <c r="N146" s="145" t="s">
        <v>51</v>
      </c>
    </row>
    <row r="147" spans="2:14" ht="24" x14ac:dyDescent="0.2">
      <c r="B147" s="145">
        <v>141</v>
      </c>
      <c r="C147" s="145" t="s">
        <v>294</v>
      </c>
      <c r="D147" s="145" t="s">
        <v>295</v>
      </c>
      <c r="E147" s="145" t="s">
        <v>80</v>
      </c>
      <c r="F147" s="145" t="s">
        <v>78</v>
      </c>
      <c r="G147" s="145" t="s">
        <v>79</v>
      </c>
      <c r="H147" s="145" t="s">
        <v>80</v>
      </c>
      <c r="I147" s="160" t="str">
        <f xml:space="preserve"> HYPERLINK("#'N(1)'!B3884:O3906", "N(1)")</f>
        <v>N(1)</v>
      </c>
      <c r="J147" s="160" t="str">
        <f xml:space="preserve"> HYPERLINK("#'P(2)'!B3884:O3906", "P(2)")</f>
        <v>P(2)</v>
      </c>
      <c r="K147" s="160" t="str">
        <f xml:space="preserve"> HYPERLINK("#'NP(3)'!B6781:O6820", "NP(3)")</f>
        <v>NP(3)</v>
      </c>
      <c r="L147" s="145" t="s">
        <v>296</v>
      </c>
      <c r="M147" s="145"/>
      <c r="N147" s="145" t="s">
        <v>51</v>
      </c>
    </row>
    <row r="148" spans="2:14" ht="24" x14ac:dyDescent="0.2">
      <c r="B148" s="145">
        <v>142</v>
      </c>
      <c r="C148" s="145" t="s">
        <v>298</v>
      </c>
      <c r="D148" s="145" t="s">
        <v>299</v>
      </c>
      <c r="E148" s="145" t="s">
        <v>80</v>
      </c>
      <c r="F148" s="145" t="s">
        <v>49</v>
      </c>
      <c r="G148" s="145" t="s">
        <v>50</v>
      </c>
      <c r="H148" s="145" t="s">
        <v>49</v>
      </c>
      <c r="I148" s="160" t="str">
        <f xml:space="preserve"> HYPERLINK("#'N(1)'!B3908:O3938", "N(1)")</f>
        <v>N(1)</v>
      </c>
      <c r="J148" s="160" t="str">
        <f xml:space="preserve"> HYPERLINK("#'P(2)'!B3908:O3938", "P(2)")</f>
        <v>P(2)</v>
      </c>
      <c r="K148" s="160" t="str">
        <f xml:space="preserve"> HYPERLINK("#'NP(3)'!B6822:O6877", "NP(3)")</f>
        <v>NP(3)</v>
      </c>
      <c r="L148" s="145" t="s">
        <v>296</v>
      </c>
      <c r="M148" s="145"/>
      <c r="N148" s="145" t="s">
        <v>51</v>
      </c>
    </row>
    <row r="149" spans="2:14" ht="24" x14ac:dyDescent="0.2">
      <c r="B149" s="145">
        <v>143</v>
      </c>
      <c r="C149" s="145" t="s">
        <v>298</v>
      </c>
      <c r="D149" s="145" t="s">
        <v>299</v>
      </c>
      <c r="E149" s="145" t="s">
        <v>80</v>
      </c>
      <c r="F149" s="145" t="s">
        <v>73</v>
      </c>
      <c r="G149" s="145" t="s">
        <v>74</v>
      </c>
      <c r="H149" s="145" t="s">
        <v>73</v>
      </c>
      <c r="I149" s="160" t="str">
        <f xml:space="preserve"> HYPERLINK("#'N(1)'!B3940:O3965", "N(1)")</f>
        <v>N(1)</v>
      </c>
      <c r="J149" s="160" t="str">
        <f xml:space="preserve"> HYPERLINK("#'P(2)'!B3940:O3965", "P(2)")</f>
        <v>P(2)</v>
      </c>
      <c r="K149" s="160" t="str">
        <f xml:space="preserve"> HYPERLINK("#'NP(3)'!B6879:O6924", "NP(3)")</f>
        <v>NP(3)</v>
      </c>
      <c r="L149" s="145" t="s">
        <v>296</v>
      </c>
      <c r="M149" s="145"/>
      <c r="N149" s="145" t="s">
        <v>51</v>
      </c>
    </row>
    <row r="150" spans="2:14" ht="24" x14ac:dyDescent="0.2">
      <c r="B150" s="145">
        <v>144</v>
      </c>
      <c r="C150" s="145" t="s">
        <v>298</v>
      </c>
      <c r="D150" s="145" t="s">
        <v>299</v>
      </c>
      <c r="E150" s="145" t="s">
        <v>80</v>
      </c>
      <c r="F150" s="145" t="s">
        <v>78</v>
      </c>
      <c r="G150" s="145" t="s">
        <v>79</v>
      </c>
      <c r="H150" s="145" t="s">
        <v>80</v>
      </c>
      <c r="I150" s="160" t="str">
        <f xml:space="preserve"> HYPERLINK("#'N(1)'!B3967:O3989", "N(1)")</f>
        <v>N(1)</v>
      </c>
      <c r="J150" s="160" t="str">
        <f xml:space="preserve"> HYPERLINK("#'P(2)'!B3967:O3989", "P(2)")</f>
        <v>P(2)</v>
      </c>
      <c r="K150" s="160" t="str">
        <f xml:space="preserve"> HYPERLINK("#'NP(3)'!B6926:O6965", "NP(3)")</f>
        <v>NP(3)</v>
      </c>
      <c r="L150" s="145" t="s">
        <v>296</v>
      </c>
      <c r="M150" s="145"/>
      <c r="N150" s="145" t="s">
        <v>51</v>
      </c>
    </row>
    <row r="151" spans="2:14" ht="24" x14ac:dyDescent="0.2">
      <c r="B151" s="145">
        <v>145</v>
      </c>
      <c r="C151" s="145" t="s">
        <v>301</v>
      </c>
      <c r="D151" s="145" t="s">
        <v>302</v>
      </c>
      <c r="E151" s="145" t="s">
        <v>80</v>
      </c>
      <c r="F151" s="145" t="s">
        <v>49</v>
      </c>
      <c r="G151" s="145" t="s">
        <v>50</v>
      </c>
      <c r="H151" s="145" t="s">
        <v>49</v>
      </c>
      <c r="I151" s="160" t="str">
        <f xml:space="preserve"> HYPERLINK("#'N(1)'!B3991:O4021", "N(1)")</f>
        <v>N(1)</v>
      </c>
      <c r="J151" s="160" t="str">
        <f xml:space="preserve"> HYPERLINK("#'P(2)'!B3991:O4021", "P(2)")</f>
        <v>P(2)</v>
      </c>
      <c r="K151" s="160" t="str">
        <f xml:space="preserve"> HYPERLINK("#'NP(3)'!B6967:O7022", "NP(3)")</f>
        <v>NP(3)</v>
      </c>
      <c r="L151" s="145" t="s">
        <v>296</v>
      </c>
      <c r="M151" s="145"/>
      <c r="N151" s="145" t="s">
        <v>51</v>
      </c>
    </row>
    <row r="152" spans="2:14" ht="24" x14ac:dyDescent="0.2">
      <c r="B152" s="145">
        <v>146</v>
      </c>
      <c r="C152" s="145" t="s">
        <v>301</v>
      </c>
      <c r="D152" s="145" t="s">
        <v>302</v>
      </c>
      <c r="E152" s="145" t="s">
        <v>80</v>
      </c>
      <c r="F152" s="145" t="s">
        <v>73</v>
      </c>
      <c r="G152" s="145" t="s">
        <v>74</v>
      </c>
      <c r="H152" s="145" t="s">
        <v>73</v>
      </c>
      <c r="I152" s="160" t="str">
        <f xml:space="preserve"> HYPERLINK("#'N(1)'!B4023:O4048", "N(1)")</f>
        <v>N(1)</v>
      </c>
      <c r="J152" s="160" t="str">
        <f xml:space="preserve"> HYPERLINK("#'P(2)'!B4023:O4048", "P(2)")</f>
        <v>P(2)</v>
      </c>
      <c r="K152" s="160" t="str">
        <f xml:space="preserve"> HYPERLINK("#'NP(3)'!B7024:O7069", "NP(3)")</f>
        <v>NP(3)</v>
      </c>
      <c r="L152" s="145" t="s">
        <v>296</v>
      </c>
      <c r="M152" s="145"/>
      <c r="N152" s="145" t="s">
        <v>51</v>
      </c>
    </row>
    <row r="153" spans="2:14" ht="24" x14ac:dyDescent="0.2">
      <c r="B153" s="145">
        <v>147</v>
      </c>
      <c r="C153" s="145" t="s">
        <v>301</v>
      </c>
      <c r="D153" s="145" t="s">
        <v>302</v>
      </c>
      <c r="E153" s="145" t="s">
        <v>80</v>
      </c>
      <c r="F153" s="145" t="s">
        <v>78</v>
      </c>
      <c r="G153" s="145" t="s">
        <v>79</v>
      </c>
      <c r="H153" s="145" t="s">
        <v>80</v>
      </c>
      <c r="I153" s="160" t="str">
        <f xml:space="preserve"> HYPERLINK("#'N(1)'!B4050:O4072", "N(1)")</f>
        <v>N(1)</v>
      </c>
      <c r="J153" s="160" t="str">
        <f xml:space="preserve"> HYPERLINK("#'P(2)'!B4050:O4072", "P(2)")</f>
        <v>P(2)</v>
      </c>
      <c r="K153" s="160" t="str">
        <f xml:space="preserve"> HYPERLINK("#'NP(3)'!B7071:O7110", "NP(3)")</f>
        <v>NP(3)</v>
      </c>
      <c r="L153" s="145" t="s">
        <v>296</v>
      </c>
      <c r="M153" s="145"/>
      <c r="N153" s="145" t="s">
        <v>51</v>
      </c>
    </row>
    <row r="154" spans="2:14" ht="24" x14ac:dyDescent="0.2">
      <c r="B154" s="145">
        <v>148</v>
      </c>
      <c r="C154" s="145" t="s">
        <v>304</v>
      </c>
      <c r="D154" s="145" t="s">
        <v>305</v>
      </c>
      <c r="E154" s="145" t="s">
        <v>80</v>
      </c>
      <c r="F154" s="145" t="s">
        <v>49</v>
      </c>
      <c r="G154" s="145" t="s">
        <v>50</v>
      </c>
      <c r="H154" s="145" t="s">
        <v>49</v>
      </c>
      <c r="I154" s="160" t="str">
        <f xml:space="preserve"> HYPERLINK("#'N(1)'!B4074:O4104", "N(1)")</f>
        <v>N(1)</v>
      </c>
      <c r="J154" s="160" t="str">
        <f xml:space="preserve"> HYPERLINK("#'P(2)'!B4074:O4104", "P(2)")</f>
        <v>P(2)</v>
      </c>
      <c r="K154" s="160" t="str">
        <f xml:space="preserve"> HYPERLINK("#'NP(3)'!B7112:O7167", "NP(3)")</f>
        <v>NP(3)</v>
      </c>
      <c r="L154" s="145" t="s">
        <v>296</v>
      </c>
      <c r="M154" s="145"/>
      <c r="N154" s="145" t="s">
        <v>51</v>
      </c>
    </row>
    <row r="155" spans="2:14" ht="24" x14ac:dyDescent="0.2">
      <c r="B155" s="145">
        <v>149</v>
      </c>
      <c r="C155" s="145" t="s">
        <v>304</v>
      </c>
      <c r="D155" s="145" t="s">
        <v>305</v>
      </c>
      <c r="E155" s="145" t="s">
        <v>80</v>
      </c>
      <c r="F155" s="145" t="s">
        <v>73</v>
      </c>
      <c r="G155" s="145" t="s">
        <v>74</v>
      </c>
      <c r="H155" s="145" t="s">
        <v>73</v>
      </c>
      <c r="I155" s="160" t="str">
        <f xml:space="preserve"> HYPERLINK("#'N(1)'!B4106:O4131", "N(1)")</f>
        <v>N(1)</v>
      </c>
      <c r="J155" s="160" t="str">
        <f xml:space="preserve"> HYPERLINK("#'P(2)'!B4106:O4131", "P(2)")</f>
        <v>P(2)</v>
      </c>
      <c r="K155" s="160" t="str">
        <f xml:space="preserve"> HYPERLINK("#'NP(3)'!B7169:O7214", "NP(3)")</f>
        <v>NP(3)</v>
      </c>
      <c r="L155" s="145" t="s">
        <v>296</v>
      </c>
      <c r="M155" s="145"/>
      <c r="N155" s="145" t="s">
        <v>51</v>
      </c>
    </row>
    <row r="156" spans="2:14" ht="24" x14ac:dyDescent="0.2">
      <c r="B156" s="145">
        <v>150</v>
      </c>
      <c r="C156" s="145" t="s">
        <v>304</v>
      </c>
      <c r="D156" s="145" t="s">
        <v>305</v>
      </c>
      <c r="E156" s="145" t="s">
        <v>80</v>
      </c>
      <c r="F156" s="145" t="s">
        <v>78</v>
      </c>
      <c r="G156" s="145" t="s">
        <v>79</v>
      </c>
      <c r="H156" s="145" t="s">
        <v>80</v>
      </c>
      <c r="I156" s="160" t="str">
        <f xml:space="preserve"> HYPERLINK("#'N(1)'!B4133:O4155", "N(1)")</f>
        <v>N(1)</v>
      </c>
      <c r="J156" s="160" t="str">
        <f xml:space="preserve"> HYPERLINK("#'P(2)'!B4133:O4155", "P(2)")</f>
        <v>P(2)</v>
      </c>
      <c r="K156" s="160" t="str">
        <f xml:space="preserve"> HYPERLINK("#'NP(3)'!B7216:O7255", "NP(3)")</f>
        <v>NP(3)</v>
      </c>
      <c r="L156" s="145" t="s">
        <v>296</v>
      </c>
      <c r="M156" s="145"/>
      <c r="N156" s="145" t="s">
        <v>51</v>
      </c>
    </row>
    <row r="157" spans="2:14" ht="24" x14ac:dyDescent="0.2">
      <c r="B157" s="145">
        <v>151</v>
      </c>
      <c r="C157" s="145" t="s">
        <v>307</v>
      </c>
      <c r="D157" s="145" t="s">
        <v>308</v>
      </c>
      <c r="E157" s="145" t="s">
        <v>80</v>
      </c>
      <c r="F157" s="145" t="s">
        <v>49</v>
      </c>
      <c r="G157" s="145" t="s">
        <v>50</v>
      </c>
      <c r="H157" s="145" t="s">
        <v>49</v>
      </c>
      <c r="I157" s="160" t="str">
        <f xml:space="preserve"> HYPERLINK("#'N(1)'!B4157:O4187", "N(1)")</f>
        <v>N(1)</v>
      </c>
      <c r="J157" s="160" t="str">
        <f xml:space="preserve"> HYPERLINK("#'P(2)'!B4157:O4187", "P(2)")</f>
        <v>P(2)</v>
      </c>
      <c r="K157" s="160" t="str">
        <f xml:space="preserve"> HYPERLINK("#'NP(3)'!B7257:O7312", "NP(3)")</f>
        <v>NP(3)</v>
      </c>
      <c r="L157" s="145" t="s">
        <v>296</v>
      </c>
      <c r="M157" s="145"/>
      <c r="N157" s="145" t="s">
        <v>51</v>
      </c>
    </row>
    <row r="158" spans="2:14" ht="24" x14ac:dyDescent="0.2">
      <c r="B158" s="145">
        <v>152</v>
      </c>
      <c r="C158" s="145" t="s">
        <v>307</v>
      </c>
      <c r="D158" s="145" t="s">
        <v>308</v>
      </c>
      <c r="E158" s="145" t="s">
        <v>80</v>
      </c>
      <c r="F158" s="145" t="s">
        <v>73</v>
      </c>
      <c r="G158" s="145" t="s">
        <v>74</v>
      </c>
      <c r="H158" s="145" t="s">
        <v>73</v>
      </c>
      <c r="I158" s="160" t="str">
        <f xml:space="preserve"> HYPERLINK("#'N(1)'!B4189:O4214", "N(1)")</f>
        <v>N(1)</v>
      </c>
      <c r="J158" s="160" t="str">
        <f xml:space="preserve"> HYPERLINK("#'P(2)'!B4189:O4214", "P(2)")</f>
        <v>P(2)</v>
      </c>
      <c r="K158" s="160" t="str">
        <f xml:space="preserve"> HYPERLINK("#'NP(3)'!B7314:O7359", "NP(3)")</f>
        <v>NP(3)</v>
      </c>
      <c r="L158" s="145" t="s">
        <v>296</v>
      </c>
      <c r="M158" s="145"/>
      <c r="N158" s="145" t="s">
        <v>51</v>
      </c>
    </row>
    <row r="159" spans="2:14" ht="24" x14ac:dyDescent="0.2">
      <c r="B159" s="145">
        <v>153</v>
      </c>
      <c r="C159" s="145" t="s">
        <v>307</v>
      </c>
      <c r="D159" s="145" t="s">
        <v>308</v>
      </c>
      <c r="E159" s="145" t="s">
        <v>80</v>
      </c>
      <c r="F159" s="145" t="s">
        <v>78</v>
      </c>
      <c r="G159" s="145" t="s">
        <v>79</v>
      </c>
      <c r="H159" s="145" t="s">
        <v>80</v>
      </c>
      <c r="I159" s="160" t="str">
        <f xml:space="preserve"> HYPERLINK("#'N(1)'!B4216:O4238", "N(1)")</f>
        <v>N(1)</v>
      </c>
      <c r="J159" s="160" t="str">
        <f xml:space="preserve"> HYPERLINK("#'P(2)'!B4216:O4238", "P(2)")</f>
        <v>P(2)</v>
      </c>
      <c r="K159" s="160" t="str">
        <f xml:space="preserve"> HYPERLINK("#'NP(3)'!B7361:O7400", "NP(3)")</f>
        <v>NP(3)</v>
      </c>
      <c r="L159" s="145" t="s">
        <v>296</v>
      </c>
      <c r="M159" s="145"/>
      <c r="N159" s="145" t="s">
        <v>51</v>
      </c>
    </row>
    <row r="160" spans="2:14" ht="24" x14ac:dyDescent="0.2">
      <c r="B160" s="145">
        <v>154</v>
      </c>
      <c r="C160" s="145" t="s">
        <v>310</v>
      </c>
      <c r="D160" s="145" t="s">
        <v>311</v>
      </c>
      <c r="E160" s="145" t="s">
        <v>80</v>
      </c>
      <c r="F160" s="145" t="s">
        <v>49</v>
      </c>
      <c r="G160" s="145" t="s">
        <v>50</v>
      </c>
      <c r="H160" s="145" t="s">
        <v>49</v>
      </c>
      <c r="I160" s="160" t="str">
        <f xml:space="preserve"> HYPERLINK("#'N(1)'!B4240:O4270", "N(1)")</f>
        <v>N(1)</v>
      </c>
      <c r="J160" s="160" t="str">
        <f xml:space="preserve"> HYPERLINK("#'P(2)'!B4240:O4270", "P(2)")</f>
        <v>P(2)</v>
      </c>
      <c r="K160" s="160" t="str">
        <f xml:space="preserve"> HYPERLINK("#'NP(3)'!B7402:O7457", "NP(3)")</f>
        <v>NP(3)</v>
      </c>
      <c r="L160" s="145" t="s">
        <v>296</v>
      </c>
      <c r="M160" s="145"/>
      <c r="N160" s="145" t="s">
        <v>51</v>
      </c>
    </row>
    <row r="161" spans="2:14" ht="24" x14ac:dyDescent="0.2">
      <c r="B161" s="145">
        <v>155</v>
      </c>
      <c r="C161" s="145" t="s">
        <v>310</v>
      </c>
      <c r="D161" s="145" t="s">
        <v>311</v>
      </c>
      <c r="E161" s="145" t="s">
        <v>80</v>
      </c>
      <c r="F161" s="145" t="s">
        <v>73</v>
      </c>
      <c r="G161" s="145" t="s">
        <v>74</v>
      </c>
      <c r="H161" s="145" t="s">
        <v>73</v>
      </c>
      <c r="I161" s="160" t="str">
        <f xml:space="preserve"> HYPERLINK("#'N(1)'!B4272:O4297", "N(1)")</f>
        <v>N(1)</v>
      </c>
      <c r="J161" s="160" t="str">
        <f xml:space="preserve"> HYPERLINK("#'P(2)'!B4272:O4297", "P(2)")</f>
        <v>P(2)</v>
      </c>
      <c r="K161" s="160" t="str">
        <f xml:space="preserve"> HYPERLINK("#'NP(3)'!B7459:O7504", "NP(3)")</f>
        <v>NP(3)</v>
      </c>
      <c r="L161" s="145" t="s">
        <v>296</v>
      </c>
      <c r="M161" s="145"/>
      <c r="N161" s="145" t="s">
        <v>51</v>
      </c>
    </row>
    <row r="162" spans="2:14" ht="24" x14ac:dyDescent="0.2">
      <c r="B162" s="145">
        <v>156</v>
      </c>
      <c r="C162" s="145" t="s">
        <v>310</v>
      </c>
      <c r="D162" s="145" t="s">
        <v>311</v>
      </c>
      <c r="E162" s="145" t="s">
        <v>80</v>
      </c>
      <c r="F162" s="145" t="s">
        <v>78</v>
      </c>
      <c r="G162" s="145" t="s">
        <v>79</v>
      </c>
      <c r="H162" s="145" t="s">
        <v>80</v>
      </c>
      <c r="I162" s="160" t="str">
        <f xml:space="preserve"> HYPERLINK("#'N(1)'!B4299:O4321", "N(1)")</f>
        <v>N(1)</v>
      </c>
      <c r="J162" s="160" t="str">
        <f xml:space="preserve"> HYPERLINK("#'P(2)'!B4299:O4321", "P(2)")</f>
        <v>P(2)</v>
      </c>
      <c r="K162" s="160" t="str">
        <f xml:space="preserve"> HYPERLINK("#'NP(3)'!B7506:O7545", "NP(3)")</f>
        <v>NP(3)</v>
      </c>
      <c r="L162" s="145" t="s">
        <v>296</v>
      </c>
      <c r="M162" s="145"/>
      <c r="N162" s="145" t="s">
        <v>51</v>
      </c>
    </row>
    <row r="163" spans="2:14" ht="24" x14ac:dyDescent="0.2">
      <c r="B163" s="145">
        <v>157</v>
      </c>
      <c r="C163" s="145" t="s">
        <v>313</v>
      </c>
      <c r="D163" s="145" t="s">
        <v>314</v>
      </c>
      <c r="E163" s="145" t="s">
        <v>80</v>
      </c>
      <c r="F163" s="145" t="s">
        <v>49</v>
      </c>
      <c r="G163" s="145" t="s">
        <v>50</v>
      </c>
      <c r="H163" s="145" t="s">
        <v>49</v>
      </c>
      <c r="I163" s="160" t="str">
        <f xml:space="preserve"> HYPERLINK("#'N(1)'!B4323:O4353", "N(1)")</f>
        <v>N(1)</v>
      </c>
      <c r="J163" s="160" t="str">
        <f xml:space="preserve"> HYPERLINK("#'P(2)'!B4323:O4353", "P(2)")</f>
        <v>P(2)</v>
      </c>
      <c r="K163" s="160" t="str">
        <f xml:space="preserve"> HYPERLINK("#'NP(3)'!B7547:O7602", "NP(3)")</f>
        <v>NP(3)</v>
      </c>
      <c r="L163" s="145" t="s">
        <v>296</v>
      </c>
      <c r="M163" s="145"/>
      <c r="N163" s="145" t="s">
        <v>51</v>
      </c>
    </row>
    <row r="164" spans="2:14" ht="24" x14ac:dyDescent="0.2">
      <c r="B164" s="145">
        <v>158</v>
      </c>
      <c r="C164" s="145" t="s">
        <v>313</v>
      </c>
      <c r="D164" s="145" t="s">
        <v>314</v>
      </c>
      <c r="E164" s="145" t="s">
        <v>80</v>
      </c>
      <c r="F164" s="145" t="s">
        <v>73</v>
      </c>
      <c r="G164" s="145" t="s">
        <v>74</v>
      </c>
      <c r="H164" s="145" t="s">
        <v>73</v>
      </c>
      <c r="I164" s="160" t="str">
        <f xml:space="preserve"> HYPERLINK("#'N(1)'!B4355:O4380", "N(1)")</f>
        <v>N(1)</v>
      </c>
      <c r="J164" s="160" t="str">
        <f xml:space="preserve"> HYPERLINK("#'P(2)'!B4355:O4380", "P(2)")</f>
        <v>P(2)</v>
      </c>
      <c r="K164" s="160" t="str">
        <f xml:space="preserve"> HYPERLINK("#'NP(3)'!B7604:O7649", "NP(3)")</f>
        <v>NP(3)</v>
      </c>
      <c r="L164" s="145" t="s">
        <v>296</v>
      </c>
      <c r="M164" s="145"/>
      <c r="N164" s="145" t="s">
        <v>51</v>
      </c>
    </row>
    <row r="165" spans="2:14" ht="24" x14ac:dyDescent="0.2">
      <c r="B165" s="145">
        <v>159</v>
      </c>
      <c r="C165" s="145" t="s">
        <v>313</v>
      </c>
      <c r="D165" s="145" t="s">
        <v>314</v>
      </c>
      <c r="E165" s="145" t="s">
        <v>80</v>
      </c>
      <c r="F165" s="145" t="s">
        <v>78</v>
      </c>
      <c r="G165" s="145" t="s">
        <v>79</v>
      </c>
      <c r="H165" s="145" t="s">
        <v>80</v>
      </c>
      <c r="I165" s="160" t="str">
        <f xml:space="preserve"> HYPERLINK("#'N(1)'!B4382:O4404", "N(1)")</f>
        <v>N(1)</v>
      </c>
      <c r="J165" s="160" t="str">
        <f xml:space="preserve"> HYPERLINK("#'P(2)'!B4382:O4404", "P(2)")</f>
        <v>P(2)</v>
      </c>
      <c r="K165" s="160" t="str">
        <f xml:space="preserve"> HYPERLINK("#'NP(3)'!B7651:O7690", "NP(3)")</f>
        <v>NP(3)</v>
      </c>
      <c r="L165" s="145" t="s">
        <v>296</v>
      </c>
      <c r="M165" s="145"/>
      <c r="N165" s="145" t="s">
        <v>51</v>
      </c>
    </row>
    <row r="166" spans="2:14" ht="24" x14ac:dyDescent="0.2">
      <c r="B166" s="145">
        <v>160</v>
      </c>
      <c r="C166" s="145" t="s">
        <v>316</v>
      </c>
      <c r="D166" s="145" t="s">
        <v>317</v>
      </c>
      <c r="E166" s="145" t="s">
        <v>80</v>
      </c>
      <c r="F166" s="145" t="s">
        <v>49</v>
      </c>
      <c r="G166" s="145" t="s">
        <v>50</v>
      </c>
      <c r="H166" s="145" t="s">
        <v>49</v>
      </c>
      <c r="I166" s="160" t="str">
        <f xml:space="preserve"> HYPERLINK("#'N(1)'!B4406:O4436", "N(1)")</f>
        <v>N(1)</v>
      </c>
      <c r="J166" s="160" t="str">
        <f xml:space="preserve"> HYPERLINK("#'P(2)'!B4406:O4436", "P(2)")</f>
        <v>P(2)</v>
      </c>
      <c r="K166" s="160" t="str">
        <f xml:space="preserve"> HYPERLINK("#'NP(3)'!B7692:O7747", "NP(3)")</f>
        <v>NP(3)</v>
      </c>
      <c r="L166" s="145" t="s">
        <v>296</v>
      </c>
      <c r="M166" s="145"/>
      <c r="N166" s="145" t="s">
        <v>51</v>
      </c>
    </row>
    <row r="167" spans="2:14" ht="24" x14ac:dyDescent="0.2">
      <c r="B167" s="145">
        <v>161</v>
      </c>
      <c r="C167" s="145" t="s">
        <v>316</v>
      </c>
      <c r="D167" s="145" t="s">
        <v>317</v>
      </c>
      <c r="E167" s="145" t="s">
        <v>80</v>
      </c>
      <c r="F167" s="145" t="s">
        <v>73</v>
      </c>
      <c r="G167" s="145" t="s">
        <v>74</v>
      </c>
      <c r="H167" s="145" t="s">
        <v>73</v>
      </c>
      <c r="I167" s="160" t="str">
        <f xml:space="preserve"> HYPERLINK("#'N(1)'!B4438:O4463", "N(1)")</f>
        <v>N(1)</v>
      </c>
      <c r="J167" s="160" t="str">
        <f xml:space="preserve"> HYPERLINK("#'P(2)'!B4438:O4463", "P(2)")</f>
        <v>P(2)</v>
      </c>
      <c r="K167" s="160" t="str">
        <f xml:space="preserve"> HYPERLINK("#'NP(3)'!B7749:O7794", "NP(3)")</f>
        <v>NP(3)</v>
      </c>
      <c r="L167" s="145" t="s">
        <v>296</v>
      </c>
      <c r="M167" s="145"/>
      <c r="N167" s="145" t="s">
        <v>51</v>
      </c>
    </row>
    <row r="168" spans="2:14" ht="24" x14ac:dyDescent="0.2">
      <c r="B168" s="145">
        <v>162</v>
      </c>
      <c r="C168" s="145" t="s">
        <v>316</v>
      </c>
      <c r="D168" s="145" t="s">
        <v>317</v>
      </c>
      <c r="E168" s="145" t="s">
        <v>80</v>
      </c>
      <c r="F168" s="145" t="s">
        <v>78</v>
      </c>
      <c r="G168" s="145" t="s">
        <v>79</v>
      </c>
      <c r="H168" s="145" t="s">
        <v>80</v>
      </c>
      <c r="I168" s="160" t="str">
        <f xml:space="preserve"> HYPERLINK("#'N(1)'!B4465:O4487", "N(1)")</f>
        <v>N(1)</v>
      </c>
      <c r="J168" s="160" t="str">
        <f xml:space="preserve"> HYPERLINK("#'P(2)'!B4465:O4487", "P(2)")</f>
        <v>P(2)</v>
      </c>
      <c r="K168" s="160" t="str">
        <f xml:space="preserve"> HYPERLINK("#'NP(3)'!B7796:O7835", "NP(3)")</f>
        <v>NP(3)</v>
      </c>
      <c r="L168" s="145" t="s">
        <v>296</v>
      </c>
      <c r="M168" s="145"/>
      <c r="N168" s="145" t="s">
        <v>51</v>
      </c>
    </row>
    <row r="169" spans="2:14" ht="24" x14ac:dyDescent="0.2">
      <c r="B169" s="145">
        <v>163</v>
      </c>
      <c r="C169" s="145" t="s">
        <v>319</v>
      </c>
      <c r="D169" s="145" t="s">
        <v>320</v>
      </c>
      <c r="E169" s="145" t="s">
        <v>80</v>
      </c>
      <c r="F169" s="145" t="s">
        <v>49</v>
      </c>
      <c r="G169" s="145" t="s">
        <v>50</v>
      </c>
      <c r="H169" s="145" t="s">
        <v>49</v>
      </c>
      <c r="I169" s="160" t="str">
        <f xml:space="preserve"> HYPERLINK("#'N(1)'!B4489:O4519", "N(1)")</f>
        <v>N(1)</v>
      </c>
      <c r="J169" s="160" t="str">
        <f xml:space="preserve"> HYPERLINK("#'P(2)'!B4489:O4519", "P(2)")</f>
        <v>P(2)</v>
      </c>
      <c r="K169" s="160" t="str">
        <f xml:space="preserve"> HYPERLINK("#'NP(3)'!B7837:O7892", "NP(3)")</f>
        <v>NP(3)</v>
      </c>
      <c r="L169" s="145" t="s">
        <v>296</v>
      </c>
      <c r="M169" s="145"/>
      <c r="N169" s="145" t="s">
        <v>51</v>
      </c>
    </row>
    <row r="170" spans="2:14" ht="24" x14ac:dyDescent="0.2">
      <c r="B170" s="145">
        <v>164</v>
      </c>
      <c r="C170" s="145" t="s">
        <v>319</v>
      </c>
      <c r="D170" s="145" t="s">
        <v>320</v>
      </c>
      <c r="E170" s="145" t="s">
        <v>80</v>
      </c>
      <c r="F170" s="145" t="s">
        <v>73</v>
      </c>
      <c r="G170" s="145" t="s">
        <v>74</v>
      </c>
      <c r="H170" s="145" t="s">
        <v>73</v>
      </c>
      <c r="I170" s="160" t="str">
        <f xml:space="preserve"> HYPERLINK("#'N(1)'!B4521:O4546", "N(1)")</f>
        <v>N(1)</v>
      </c>
      <c r="J170" s="160" t="str">
        <f xml:space="preserve"> HYPERLINK("#'P(2)'!B4521:O4546", "P(2)")</f>
        <v>P(2)</v>
      </c>
      <c r="K170" s="160" t="str">
        <f xml:space="preserve"> HYPERLINK("#'NP(3)'!B7894:O7939", "NP(3)")</f>
        <v>NP(3)</v>
      </c>
      <c r="L170" s="145" t="s">
        <v>296</v>
      </c>
      <c r="M170" s="145"/>
      <c r="N170" s="145" t="s">
        <v>51</v>
      </c>
    </row>
    <row r="171" spans="2:14" ht="24" x14ac:dyDescent="0.2">
      <c r="B171" s="145">
        <v>165</v>
      </c>
      <c r="C171" s="145" t="s">
        <v>319</v>
      </c>
      <c r="D171" s="145" t="s">
        <v>320</v>
      </c>
      <c r="E171" s="145" t="s">
        <v>80</v>
      </c>
      <c r="F171" s="145" t="s">
        <v>78</v>
      </c>
      <c r="G171" s="145" t="s">
        <v>79</v>
      </c>
      <c r="H171" s="145" t="s">
        <v>80</v>
      </c>
      <c r="I171" s="160" t="str">
        <f xml:space="preserve"> HYPERLINK("#'N(1)'!B4548:O4570", "N(1)")</f>
        <v>N(1)</v>
      </c>
      <c r="J171" s="160" t="str">
        <f xml:space="preserve"> HYPERLINK("#'P(2)'!B4548:O4570", "P(2)")</f>
        <v>P(2)</v>
      </c>
      <c r="K171" s="160" t="str">
        <f xml:space="preserve"> HYPERLINK("#'NP(3)'!B7941:O7980", "NP(3)")</f>
        <v>NP(3)</v>
      </c>
      <c r="L171" s="145" t="s">
        <v>296</v>
      </c>
      <c r="M171" s="145"/>
      <c r="N171" s="145" t="s">
        <v>51</v>
      </c>
    </row>
    <row r="172" spans="2:14" ht="24" x14ac:dyDescent="0.2">
      <c r="B172" s="145">
        <v>166</v>
      </c>
      <c r="C172" s="145" t="s">
        <v>322</v>
      </c>
      <c r="D172" s="145" t="s">
        <v>323</v>
      </c>
      <c r="E172" s="145" t="s">
        <v>80</v>
      </c>
      <c r="F172" s="145" t="s">
        <v>49</v>
      </c>
      <c r="G172" s="145" t="s">
        <v>50</v>
      </c>
      <c r="H172" s="145" t="s">
        <v>49</v>
      </c>
      <c r="I172" s="160" t="str">
        <f xml:space="preserve"> HYPERLINK("#'N(1)'!B4572:O4602", "N(1)")</f>
        <v>N(1)</v>
      </c>
      <c r="J172" s="160" t="str">
        <f xml:space="preserve"> HYPERLINK("#'P(2)'!B4572:O4602", "P(2)")</f>
        <v>P(2)</v>
      </c>
      <c r="K172" s="160" t="str">
        <f xml:space="preserve"> HYPERLINK("#'NP(3)'!B7982:O8037", "NP(3)")</f>
        <v>NP(3)</v>
      </c>
      <c r="L172" s="145" t="s">
        <v>296</v>
      </c>
      <c r="M172" s="145"/>
      <c r="N172" s="145" t="s">
        <v>51</v>
      </c>
    </row>
    <row r="173" spans="2:14" ht="24" x14ac:dyDescent="0.2">
      <c r="B173" s="145">
        <v>167</v>
      </c>
      <c r="C173" s="145" t="s">
        <v>322</v>
      </c>
      <c r="D173" s="145" t="s">
        <v>323</v>
      </c>
      <c r="E173" s="145" t="s">
        <v>80</v>
      </c>
      <c r="F173" s="145" t="s">
        <v>73</v>
      </c>
      <c r="G173" s="145" t="s">
        <v>74</v>
      </c>
      <c r="H173" s="145" t="s">
        <v>73</v>
      </c>
      <c r="I173" s="160" t="str">
        <f xml:space="preserve"> HYPERLINK("#'N(1)'!B4604:O4629", "N(1)")</f>
        <v>N(1)</v>
      </c>
      <c r="J173" s="160" t="str">
        <f xml:space="preserve"> HYPERLINK("#'P(2)'!B4604:O4629", "P(2)")</f>
        <v>P(2)</v>
      </c>
      <c r="K173" s="160" t="str">
        <f xml:space="preserve"> HYPERLINK("#'NP(3)'!B8039:O8084", "NP(3)")</f>
        <v>NP(3)</v>
      </c>
      <c r="L173" s="145" t="s">
        <v>296</v>
      </c>
      <c r="M173" s="145"/>
      <c r="N173" s="145" t="s">
        <v>51</v>
      </c>
    </row>
    <row r="174" spans="2:14" ht="24" x14ac:dyDescent="0.2">
      <c r="B174" s="145">
        <v>168</v>
      </c>
      <c r="C174" s="145" t="s">
        <v>322</v>
      </c>
      <c r="D174" s="145" t="s">
        <v>323</v>
      </c>
      <c r="E174" s="145" t="s">
        <v>80</v>
      </c>
      <c r="F174" s="145" t="s">
        <v>78</v>
      </c>
      <c r="G174" s="145" t="s">
        <v>79</v>
      </c>
      <c r="H174" s="145" t="s">
        <v>80</v>
      </c>
      <c r="I174" s="160" t="str">
        <f xml:space="preserve"> HYPERLINK("#'N(1)'!B4631:O4653", "N(1)")</f>
        <v>N(1)</v>
      </c>
      <c r="J174" s="160" t="str">
        <f xml:space="preserve"> HYPERLINK("#'P(2)'!B4631:O4653", "P(2)")</f>
        <v>P(2)</v>
      </c>
      <c r="K174" s="160" t="str">
        <f xml:space="preserve"> HYPERLINK("#'NP(3)'!B8086:O8125", "NP(3)")</f>
        <v>NP(3)</v>
      </c>
      <c r="L174" s="145" t="s">
        <v>296</v>
      </c>
      <c r="M174" s="145"/>
      <c r="N174" s="145" t="s">
        <v>51</v>
      </c>
    </row>
    <row r="175" spans="2:14" ht="24" x14ac:dyDescent="0.2">
      <c r="B175" s="145">
        <v>169</v>
      </c>
      <c r="C175" s="145" t="s">
        <v>335</v>
      </c>
      <c r="D175" s="145" t="s">
        <v>336</v>
      </c>
      <c r="E175" s="145" t="s">
        <v>80</v>
      </c>
      <c r="F175" s="145" t="s">
        <v>49</v>
      </c>
      <c r="G175" s="145" t="s">
        <v>50</v>
      </c>
      <c r="H175" s="145" t="s">
        <v>49</v>
      </c>
      <c r="I175" s="160" t="str">
        <f xml:space="preserve"> HYPERLINK("#'N(1)'!B4655:S4685", "N(1)")</f>
        <v>N(1)</v>
      </c>
      <c r="J175" s="160" t="str">
        <f xml:space="preserve"> HYPERLINK("#'P(2)'!B4655:S4685", "P(2)")</f>
        <v>P(2)</v>
      </c>
      <c r="K175" s="160" t="str">
        <f xml:space="preserve"> HYPERLINK("#'NP(3)'!B8127:S8182", "NP(3)")</f>
        <v>NP(3)</v>
      </c>
      <c r="L175" s="145" t="s">
        <v>296</v>
      </c>
      <c r="M175" s="145"/>
      <c r="N175" s="145" t="s">
        <v>51</v>
      </c>
    </row>
    <row r="176" spans="2:14" ht="24" x14ac:dyDescent="0.2">
      <c r="B176" s="145">
        <v>170</v>
      </c>
      <c r="C176" s="145" t="s">
        <v>335</v>
      </c>
      <c r="D176" s="145" t="s">
        <v>336</v>
      </c>
      <c r="E176" s="145" t="s">
        <v>80</v>
      </c>
      <c r="F176" s="145" t="s">
        <v>73</v>
      </c>
      <c r="G176" s="145" t="s">
        <v>74</v>
      </c>
      <c r="H176" s="145" t="s">
        <v>73</v>
      </c>
      <c r="I176" s="160" t="str">
        <f xml:space="preserve"> HYPERLINK("#'N(1)'!B4687:S4712", "N(1)")</f>
        <v>N(1)</v>
      </c>
      <c r="J176" s="160" t="str">
        <f xml:space="preserve"> HYPERLINK("#'P(2)'!B4687:S4712", "P(2)")</f>
        <v>P(2)</v>
      </c>
      <c r="K176" s="160" t="str">
        <f xml:space="preserve"> HYPERLINK("#'NP(3)'!B8184:S8229", "NP(3)")</f>
        <v>NP(3)</v>
      </c>
      <c r="L176" s="145" t="s">
        <v>296</v>
      </c>
      <c r="M176" s="145"/>
      <c r="N176" s="145" t="s">
        <v>51</v>
      </c>
    </row>
    <row r="177" spans="2:14" ht="24" x14ac:dyDescent="0.2">
      <c r="B177" s="145">
        <v>171</v>
      </c>
      <c r="C177" s="145" t="s">
        <v>335</v>
      </c>
      <c r="D177" s="145" t="s">
        <v>336</v>
      </c>
      <c r="E177" s="145" t="s">
        <v>80</v>
      </c>
      <c r="F177" s="145" t="s">
        <v>78</v>
      </c>
      <c r="G177" s="145" t="s">
        <v>79</v>
      </c>
      <c r="H177" s="145" t="s">
        <v>80</v>
      </c>
      <c r="I177" s="160" t="str">
        <f xml:space="preserve"> HYPERLINK("#'N(1)'!B4714:S4736", "N(1)")</f>
        <v>N(1)</v>
      </c>
      <c r="J177" s="160" t="str">
        <f xml:space="preserve"> HYPERLINK("#'P(2)'!B4714:S4736", "P(2)")</f>
        <v>P(2)</v>
      </c>
      <c r="K177" s="160" t="str">
        <f xml:space="preserve"> HYPERLINK("#'NP(3)'!B8231:S8270", "NP(3)")</f>
        <v>NP(3)</v>
      </c>
      <c r="L177" s="145" t="s">
        <v>296</v>
      </c>
      <c r="M177" s="145"/>
      <c r="N177" s="145" t="s">
        <v>51</v>
      </c>
    </row>
    <row r="178" spans="2:14" ht="24" x14ac:dyDescent="0.2">
      <c r="B178" s="145">
        <v>172</v>
      </c>
      <c r="C178" s="145" t="s">
        <v>338</v>
      </c>
      <c r="D178" s="145" t="s">
        <v>339</v>
      </c>
      <c r="E178" s="145" t="s">
        <v>80</v>
      </c>
      <c r="F178" s="145" t="s">
        <v>49</v>
      </c>
      <c r="G178" s="145" t="s">
        <v>50</v>
      </c>
      <c r="H178" s="145" t="s">
        <v>49</v>
      </c>
      <c r="I178" s="160" t="str">
        <f xml:space="preserve"> HYPERLINK("#'N(1)'!B4738:S4768", "N(1)")</f>
        <v>N(1)</v>
      </c>
      <c r="J178" s="160" t="str">
        <f xml:space="preserve"> HYPERLINK("#'P(2)'!B4738:S4768", "P(2)")</f>
        <v>P(2)</v>
      </c>
      <c r="K178" s="160" t="str">
        <f xml:space="preserve"> HYPERLINK("#'NP(3)'!B8272:S8327", "NP(3)")</f>
        <v>NP(3)</v>
      </c>
      <c r="L178" s="145" t="s">
        <v>296</v>
      </c>
      <c r="M178" s="145"/>
      <c r="N178" s="145" t="s">
        <v>51</v>
      </c>
    </row>
    <row r="179" spans="2:14" ht="24" x14ac:dyDescent="0.2">
      <c r="B179" s="145">
        <v>173</v>
      </c>
      <c r="C179" s="145" t="s">
        <v>338</v>
      </c>
      <c r="D179" s="145" t="s">
        <v>339</v>
      </c>
      <c r="E179" s="145" t="s">
        <v>80</v>
      </c>
      <c r="F179" s="145" t="s">
        <v>73</v>
      </c>
      <c r="G179" s="145" t="s">
        <v>74</v>
      </c>
      <c r="H179" s="145" t="s">
        <v>73</v>
      </c>
      <c r="I179" s="160" t="str">
        <f xml:space="preserve"> HYPERLINK("#'N(1)'!B4770:S4795", "N(1)")</f>
        <v>N(1)</v>
      </c>
      <c r="J179" s="160" t="str">
        <f xml:space="preserve"> HYPERLINK("#'P(2)'!B4770:S4795", "P(2)")</f>
        <v>P(2)</v>
      </c>
      <c r="K179" s="160" t="str">
        <f xml:space="preserve"> HYPERLINK("#'NP(3)'!B8329:S8374", "NP(3)")</f>
        <v>NP(3)</v>
      </c>
      <c r="L179" s="145" t="s">
        <v>296</v>
      </c>
      <c r="M179" s="145"/>
      <c r="N179" s="145" t="s">
        <v>51</v>
      </c>
    </row>
    <row r="180" spans="2:14" ht="24" x14ac:dyDescent="0.2">
      <c r="B180" s="145">
        <v>174</v>
      </c>
      <c r="C180" s="145" t="s">
        <v>338</v>
      </c>
      <c r="D180" s="145" t="s">
        <v>339</v>
      </c>
      <c r="E180" s="145" t="s">
        <v>80</v>
      </c>
      <c r="F180" s="145" t="s">
        <v>78</v>
      </c>
      <c r="G180" s="145" t="s">
        <v>79</v>
      </c>
      <c r="H180" s="145" t="s">
        <v>80</v>
      </c>
      <c r="I180" s="160" t="str">
        <f xml:space="preserve"> HYPERLINK("#'N(1)'!B4797:S4819", "N(1)")</f>
        <v>N(1)</v>
      </c>
      <c r="J180" s="160" t="str">
        <f xml:space="preserve"> HYPERLINK("#'P(2)'!B4797:S4819", "P(2)")</f>
        <v>P(2)</v>
      </c>
      <c r="K180" s="160" t="str">
        <f xml:space="preserve"> HYPERLINK("#'NP(3)'!B8376:S8415", "NP(3)")</f>
        <v>NP(3)</v>
      </c>
      <c r="L180" s="145" t="s">
        <v>296</v>
      </c>
      <c r="M180" s="145"/>
      <c r="N180" s="145" t="s">
        <v>51</v>
      </c>
    </row>
    <row r="181" spans="2:14" ht="24" x14ac:dyDescent="0.2">
      <c r="B181" s="145">
        <v>175</v>
      </c>
      <c r="C181" s="145" t="s">
        <v>341</v>
      </c>
      <c r="D181" s="145" t="s">
        <v>342</v>
      </c>
      <c r="E181" s="145" t="s">
        <v>80</v>
      </c>
      <c r="F181" s="145" t="s">
        <v>49</v>
      </c>
      <c r="G181" s="145" t="s">
        <v>50</v>
      </c>
      <c r="H181" s="145" t="s">
        <v>49</v>
      </c>
      <c r="I181" s="160" t="str">
        <f xml:space="preserve"> HYPERLINK("#'N(1)'!B4821:S4851", "N(1)")</f>
        <v>N(1)</v>
      </c>
      <c r="J181" s="160" t="str">
        <f xml:space="preserve"> HYPERLINK("#'P(2)'!B4821:S4851", "P(2)")</f>
        <v>P(2)</v>
      </c>
      <c r="K181" s="160" t="str">
        <f xml:space="preserve"> HYPERLINK("#'NP(3)'!B8417:S8472", "NP(3)")</f>
        <v>NP(3)</v>
      </c>
      <c r="L181" s="145" t="s">
        <v>296</v>
      </c>
      <c r="M181" s="145"/>
      <c r="N181" s="145" t="s">
        <v>51</v>
      </c>
    </row>
    <row r="182" spans="2:14" ht="24" x14ac:dyDescent="0.2">
      <c r="B182" s="145">
        <v>176</v>
      </c>
      <c r="C182" s="145" t="s">
        <v>341</v>
      </c>
      <c r="D182" s="145" t="s">
        <v>342</v>
      </c>
      <c r="E182" s="145" t="s">
        <v>80</v>
      </c>
      <c r="F182" s="145" t="s">
        <v>73</v>
      </c>
      <c r="G182" s="145" t="s">
        <v>74</v>
      </c>
      <c r="H182" s="145" t="s">
        <v>73</v>
      </c>
      <c r="I182" s="160" t="str">
        <f xml:space="preserve"> HYPERLINK("#'N(1)'!B4853:S4878", "N(1)")</f>
        <v>N(1)</v>
      </c>
      <c r="J182" s="160" t="str">
        <f xml:space="preserve"> HYPERLINK("#'P(2)'!B4853:S4878", "P(2)")</f>
        <v>P(2)</v>
      </c>
      <c r="K182" s="160" t="str">
        <f xml:space="preserve"> HYPERLINK("#'NP(3)'!B8474:S8519", "NP(3)")</f>
        <v>NP(3)</v>
      </c>
      <c r="L182" s="145" t="s">
        <v>296</v>
      </c>
      <c r="M182" s="145"/>
      <c r="N182" s="145" t="s">
        <v>51</v>
      </c>
    </row>
    <row r="183" spans="2:14" ht="24" x14ac:dyDescent="0.2">
      <c r="B183" s="145">
        <v>177</v>
      </c>
      <c r="C183" s="145" t="s">
        <v>341</v>
      </c>
      <c r="D183" s="145" t="s">
        <v>342</v>
      </c>
      <c r="E183" s="145" t="s">
        <v>80</v>
      </c>
      <c r="F183" s="145" t="s">
        <v>78</v>
      </c>
      <c r="G183" s="145" t="s">
        <v>79</v>
      </c>
      <c r="H183" s="145" t="s">
        <v>80</v>
      </c>
      <c r="I183" s="160" t="str">
        <f xml:space="preserve"> HYPERLINK("#'N(1)'!B4880:S4902", "N(1)")</f>
        <v>N(1)</v>
      </c>
      <c r="J183" s="160" t="str">
        <f xml:space="preserve"> HYPERLINK("#'P(2)'!B4880:S4902", "P(2)")</f>
        <v>P(2)</v>
      </c>
      <c r="K183" s="160" t="str">
        <f xml:space="preserve"> HYPERLINK("#'NP(3)'!B8521:S8560", "NP(3)")</f>
        <v>NP(3)</v>
      </c>
      <c r="L183" s="145" t="s">
        <v>296</v>
      </c>
      <c r="M183" s="145"/>
      <c r="N183" s="145" t="s">
        <v>51</v>
      </c>
    </row>
    <row r="184" spans="2:14" ht="24" x14ac:dyDescent="0.2">
      <c r="B184" s="145">
        <v>178</v>
      </c>
      <c r="C184" s="145" t="s">
        <v>344</v>
      </c>
      <c r="D184" s="145" t="s">
        <v>345</v>
      </c>
      <c r="E184" s="145" t="s">
        <v>80</v>
      </c>
      <c r="F184" s="145" t="s">
        <v>49</v>
      </c>
      <c r="G184" s="145" t="s">
        <v>50</v>
      </c>
      <c r="H184" s="145" t="s">
        <v>49</v>
      </c>
      <c r="I184" s="160" t="str">
        <f xml:space="preserve"> HYPERLINK("#'N(1)'!B4904:S4934", "N(1)")</f>
        <v>N(1)</v>
      </c>
      <c r="J184" s="160" t="str">
        <f xml:space="preserve"> HYPERLINK("#'P(2)'!B4904:S4934", "P(2)")</f>
        <v>P(2)</v>
      </c>
      <c r="K184" s="160" t="str">
        <f xml:space="preserve"> HYPERLINK("#'NP(3)'!B8562:S8617", "NP(3)")</f>
        <v>NP(3)</v>
      </c>
      <c r="L184" s="145" t="s">
        <v>296</v>
      </c>
      <c r="M184" s="145"/>
      <c r="N184" s="145" t="s">
        <v>51</v>
      </c>
    </row>
    <row r="185" spans="2:14" ht="24" x14ac:dyDescent="0.2">
      <c r="B185" s="145">
        <v>179</v>
      </c>
      <c r="C185" s="145" t="s">
        <v>344</v>
      </c>
      <c r="D185" s="145" t="s">
        <v>345</v>
      </c>
      <c r="E185" s="145" t="s">
        <v>80</v>
      </c>
      <c r="F185" s="145" t="s">
        <v>73</v>
      </c>
      <c r="G185" s="145" t="s">
        <v>74</v>
      </c>
      <c r="H185" s="145" t="s">
        <v>73</v>
      </c>
      <c r="I185" s="160" t="str">
        <f xml:space="preserve"> HYPERLINK("#'N(1)'!B4936:S4961", "N(1)")</f>
        <v>N(1)</v>
      </c>
      <c r="J185" s="160" t="str">
        <f xml:space="preserve"> HYPERLINK("#'P(2)'!B4936:S4961", "P(2)")</f>
        <v>P(2)</v>
      </c>
      <c r="K185" s="160" t="str">
        <f xml:space="preserve"> HYPERLINK("#'NP(3)'!B8619:S8664", "NP(3)")</f>
        <v>NP(3)</v>
      </c>
      <c r="L185" s="145" t="s">
        <v>296</v>
      </c>
      <c r="M185" s="145"/>
      <c r="N185" s="145" t="s">
        <v>51</v>
      </c>
    </row>
    <row r="186" spans="2:14" ht="24" x14ac:dyDescent="0.2">
      <c r="B186" s="145">
        <v>180</v>
      </c>
      <c r="C186" s="145" t="s">
        <v>344</v>
      </c>
      <c r="D186" s="145" t="s">
        <v>345</v>
      </c>
      <c r="E186" s="145" t="s">
        <v>80</v>
      </c>
      <c r="F186" s="145" t="s">
        <v>78</v>
      </c>
      <c r="G186" s="145" t="s">
        <v>79</v>
      </c>
      <c r="H186" s="145" t="s">
        <v>80</v>
      </c>
      <c r="I186" s="160" t="str">
        <f xml:space="preserve"> HYPERLINK("#'N(1)'!B4963:S4985", "N(1)")</f>
        <v>N(1)</v>
      </c>
      <c r="J186" s="160" t="str">
        <f xml:space="preserve"> HYPERLINK("#'P(2)'!B4963:S4985", "P(2)")</f>
        <v>P(2)</v>
      </c>
      <c r="K186" s="160" t="str">
        <f xml:space="preserve"> HYPERLINK("#'NP(3)'!B8666:S8705", "NP(3)")</f>
        <v>NP(3)</v>
      </c>
      <c r="L186" s="145" t="s">
        <v>296</v>
      </c>
      <c r="M186" s="145"/>
      <c r="N186" s="145" t="s">
        <v>51</v>
      </c>
    </row>
    <row r="187" spans="2:14" ht="24" x14ac:dyDescent="0.2">
      <c r="B187" s="145">
        <v>181</v>
      </c>
      <c r="C187" s="145" t="s">
        <v>347</v>
      </c>
      <c r="D187" s="145" t="s">
        <v>348</v>
      </c>
      <c r="E187" s="145" t="s">
        <v>80</v>
      </c>
      <c r="F187" s="145" t="s">
        <v>49</v>
      </c>
      <c r="G187" s="145" t="s">
        <v>50</v>
      </c>
      <c r="H187" s="145" t="s">
        <v>49</v>
      </c>
      <c r="I187" s="160" t="str">
        <f xml:space="preserve"> HYPERLINK("#'N(1)'!B4987:S5017", "N(1)")</f>
        <v>N(1)</v>
      </c>
      <c r="J187" s="160" t="str">
        <f xml:space="preserve"> HYPERLINK("#'P(2)'!B4987:S5017", "P(2)")</f>
        <v>P(2)</v>
      </c>
      <c r="K187" s="160" t="str">
        <f xml:space="preserve"> HYPERLINK("#'NP(3)'!B8707:S8762", "NP(3)")</f>
        <v>NP(3)</v>
      </c>
      <c r="L187" s="145" t="s">
        <v>296</v>
      </c>
      <c r="M187" s="145"/>
      <c r="N187" s="145" t="s">
        <v>51</v>
      </c>
    </row>
    <row r="188" spans="2:14" ht="24" x14ac:dyDescent="0.2">
      <c r="B188" s="145">
        <v>182</v>
      </c>
      <c r="C188" s="145" t="s">
        <v>347</v>
      </c>
      <c r="D188" s="145" t="s">
        <v>348</v>
      </c>
      <c r="E188" s="145" t="s">
        <v>80</v>
      </c>
      <c r="F188" s="145" t="s">
        <v>73</v>
      </c>
      <c r="G188" s="145" t="s">
        <v>74</v>
      </c>
      <c r="H188" s="145" t="s">
        <v>73</v>
      </c>
      <c r="I188" s="160" t="str">
        <f xml:space="preserve"> HYPERLINK("#'N(1)'!B5019:S5044", "N(1)")</f>
        <v>N(1)</v>
      </c>
      <c r="J188" s="160" t="str">
        <f xml:space="preserve"> HYPERLINK("#'P(2)'!B5019:S5044", "P(2)")</f>
        <v>P(2)</v>
      </c>
      <c r="K188" s="160" t="str">
        <f xml:space="preserve"> HYPERLINK("#'NP(3)'!B8764:S8809", "NP(3)")</f>
        <v>NP(3)</v>
      </c>
      <c r="L188" s="145" t="s">
        <v>296</v>
      </c>
      <c r="M188" s="145"/>
      <c r="N188" s="145" t="s">
        <v>51</v>
      </c>
    </row>
    <row r="189" spans="2:14" ht="24" x14ac:dyDescent="0.2">
      <c r="B189" s="145">
        <v>183</v>
      </c>
      <c r="C189" s="145" t="s">
        <v>347</v>
      </c>
      <c r="D189" s="145" t="s">
        <v>348</v>
      </c>
      <c r="E189" s="145" t="s">
        <v>80</v>
      </c>
      <c r="F189" s="145" t="s">
        <v>78</v>
      </c>
      <c r="G189" s="145" t="s">
        <v>79</v>
      </c>
      <c r="H189" s="145" t="s">
        <v>80</v>
      </c>
      <c r="I189" s="160" t="str">
        <f xml:space="preserve"> HYPERLINK("#'N(1)'!B5046:S5068", "N(1)")</f>
        <v>N(1)</v>
      </c>
      <c r="J189" s="160" t="str">
        <f xml:space="preserve"> HYPERLINK("#'P(2)'!B5046:S5068", "P(2)")</f>
        <v>P(2)</v>
      </c>
      <c r="K189" s="160" t="str">
        <f xml:space="preserve"> HYPERLINK("#'NP(3)'!B8811:S8850", "NP(3)")</f>
        <v>NP(3)</v>
      </c>
      <c r="L189" s="145" t="s">
        <v>296</v>
      </c>
      <c r="M189" s="145"/>
      <c r="N189" s="145" t="s">
        <v>51</v>
      </c>
    </row>
    <row r="190" spans="2:14" ht="24" x14ac:dyDescent="0.2">
      <c r="B190" s="145">
        <v>184</v>
      </c>
      <c r="C190" s="145" t="s">
        <v>359</v>
      </c>
      <c r="D190" s="145" t="s">
        <v>360</v>
      </c>
      <c r="E190" s="145" t="s">
        <v>80</v>
      </c>
      <c r="F190" s="145" t="s">
        <v>49</v>
      </c>
      <c r="G190" s="145" t="s">
        <v>50</v>
      </c>
      <c r="H190" s="145" t="s">
        <v>49</v>
      </c>
      <c r="I190" s="160" t="str">
        <f xml:space="preserve"> HYPERLINK("#'N(1)'!B5070:Q5100", "N(1)")</f>
        <v>N(1)</v>
      </c>
      <c r="J190" s="160" t="str">
        <f xml:space="preserve"> HYPERLINK("#'P(2)'!B5070:Q5100", "P(2)")</f>
        <v>P(2)</v>
      </c>
      <c r="K190" s="160" t="str">
        <f xml:space="preserve"> HYPERLINK("#'NP(3)'!B8852:Q8907", "NP(3)")</f>
        <v>NP(3)</v>
      </c>
      <c r="L190" s="145" t="s">
        <v>361</v>
      </c>
      <c r="M190" s="145"/>
      <c r="N190" s="145" t="s">
        <v>51</v>
      </c>
    </row>
    <row r="191" spans="2:14" ht="24" x14ac:dyDescent="0.2">
      <c r="B191" s="145">
        <v>185</v>
      </c>
      <c r="C191" s="145" t="s">
        <v>359</v>
      </c>
      <c r="D191" s="145" t="s">
        <v>360</v>
      </c>
      <c r="E191" s="145" t="s">
        <v>80</v>
      </c>
      <c r="F191" s="145" t="s">
        <v>73</v>
      </c>
      <c r="G191" s="145" t="s">
        <v>74</v>
      </c>
      <c r="H191" s="145" t="s">
        <v>73</v>
      </c>
      <c r="I191" s="160" t="str">
        <f xml:space="preserve"> HYPERLINK("#'N(1)'!B5102:Q5127", "N(1)")</f>
        <v>N(1)</v>
      </c>
      <c r="J191" s="160" t="str">
        <f xml:space="preserve"> HYPERLINK("#'P(2)'!B5102:Q5127", "P(2)")</f>
        <v>P(2)</v>
      </c>
      <c r="K191" s="160" t="str">
        <f xml:space="preserve"> HYPERLINK("#'NP(3)'!B8909:Q8954", "NP(3)")</f>
        <v>NP(3)</v>
      </c>
      <c r="L191" s="145" t="s">
        <v>361</v>
      </c>
      <c r="M191" s="145"/>
      <c r="N191" s="145" t="s">
        <v>51</v>
      </c>
    </row>
    <row r="192" spans="2:14" ht="24" x14ac:dyDescent="0.2">
      <c r="B192" s="145">
        <v>186</v>
      </c>
      <c r="C192" s="145" t="s">
        <v>359</v>
      </c>
      <c r="D192" s="145" t="s">
        <v>360</v>
      </c>
      <c r="E192" s="145" t="s">
        <v>80</v>
      </c>
      <c r="F192" s="145" t="s">
        <v>78</v>
      </c>
      <c r="G192" s="145" t="s">
        <v>79</v>
      </c>
      <c r="H192" s="145" t="s">
        <v>80</v>
      </c>
      <c r="I192" s="160" t="str">
        <f xml:space="preserve"> HYPERLINK("#'N(1)'!B5129:Q5151", "N(1)")</f>
        <v>N(1)</v>
      </c>
      <c r="J192" s="160" t="str">
        <f xml:space="preserve"> HYPERLINK("#'P(2)'!B5129:Q5151", "P(2)")</f>
        <v>P(2)</v>
      </c>
      <c r="K192" s="160" t="str">
        <f xml:space="preserve"> HYPERLINK("#'NP(3)'!B8956:Q8995", "NP(3)")</f>
        <v>NP(3)</v>
      </c>
      <c r="L192" s="145" t="s">
        <v>361</v>
      </c>
      <c r="M192" s="145"/>
      <c r="N192" s="145" t="s">
        <v>51</v>
      </c>
    </row>
    <row r="193" spans="2:14" ht="36" x14ac:dyDescent="0.2">
      <c r="B193" s="145">
        <v>187</v>
      </c>
      <c r="C193" s="145" t="s">
        <v>374</v>
      </c>
      <c r="D193" s="145" t="s">
        <v>375</v>
      </c>
      <c r="E193" s="145" t="s">
        <v>80</v>
      </c>
      <c r="F193" s="145" t="s">
        <v>49</v>
      </c>
      <c r="G193" s="145" t="s">
        <v>50</v>
      </c>
      <c r="H193" s="145" t="s">
        <v>49</v>
      </c>
      <c r="I193" s="160" t="str">
        <f xml:space="preserve"> HYPERLINK("#'N(1)'!B5153:T5183", "N(1)")</f>
        <v>N(1)</v>
      </c>
      <c r="J193" s="160" t="str">
        <f xml:space="preserve"> HYPERLINK("#'P(2)'!B5153:T5183", "P(2)")</f>
        <v>P(2)</v>
      </c>
      <c r="K193" s="160" t="str">
        <f xml:space="preserve"> HYPERLINK("#'NP(3)'!B8997:T9052", "NP(3)")</f>
        <v>NP(3)</v>
      </c>
      <c r="L193" s="145"/>
      <c r="M193" s="145"/>
      <c r="N193" s="145" t="s">
        <v>51</v>
      </c>
    </row>
    <row r="194" spans="2:14" ht="36" x14ac:dyDescent="0.2">
      <c r="B194" s="145">
        <v>188</v>
      </c>
      <c r="C194" s="145" t="s">
        <v>374</v>
      </c>
      <c r="D194" s="145" t="s">
        <v>375</v>
      </c>
      <c r="E194" s="145" t="s">
        <v>80</v>
      </c>
      <c r="F194" s="145" t="s">
        <v>73</v>
      </c>
      <c r="G194" s="145" t="s">
        <v>74</v>
      </c>
      <c r="H194" s="145" t="s">
        <v>73</v>
      </c>
      <c r="I194" s="160" t="str">
        <f xml:space="preserve"> HYPERLINK("#'N(1)'!B5185:T5210", "N(1)")</f>
        <v>N(1)</v>
      </c>
      <c r="J194" s="160" t="str">
        <f xml:space="preserve"> HYPERLINK("#'P(2)'!B5185:T5210", "P(2)")</f>
        <v>P(2)</v>
      </c>
      <c r="K194" s="160" t="str">
        <f xml:space="preserve"> HYPERLINK("#'NP(3)'!B9054:T9099", "NP(3)")</f>
        <v>NP(3)</v>
      </c>
      <c r="L194" s="145"/>
      <c r="M194" s="145"/>
      <c r="N194" s="145" t="s">
        <v>51</v>
      </c>
    </row>
    <row r="195" spans="2:14" ht="36" x14ac:dyDescent="0.2">
      <c r="B195" s="145">
        <v>189</v>
      </c>
      <c r="C195" s="145" t="s">
        <v>374</v>
      </c>
      <c r="D195" s="145" t="s">
        <v>375</v>
      </c>
      <c r="E195" s="145" t="s">
        <v>80</v>
      </c>
      <c r="F195" s="145" t="s">
        <v>78</v>
      </c>
      <c r="G195" s="145" t="s">
        <v>79</v>
      </c>
      <c r="H195" s="145" t="s">
        <v>80</v>
      </c>
      <c r="I195" s="160" t="str">
        <f xml:space="preserve"> HYPERLINK("#'N(1)'!B5212:T5234", "N(1)")</f>
        <v>N(1)</v>
      </c>
      <c r="J195" s="160" t="str">
        <f xml:space="preserve"> HYPERLINK("#'P(2)'!B5212:T5234", "P(2)")</f>
        <v>P(2)</v>
      </c>
      <c r="K195" s="160" t="str">
        <f xml:space="preserve"> HYPERLINK("#'NP(3)'!B9101:T9140", "NP(3)")</f>
        <v>NP(3)</v>
      </c>
      <c r="L195" s="145"/>
      <c r="M195" s="145"/>
      <c r="N195" s="145" t="s">
        <v>51</v>
      </c>
    </row>
    <row r="196" spans="2:14" ht="48" x14ac:dyDescent="0.2">
      <c r="B196" s="145">
        <v>190</v>
      </c>
      <c r="C196" s="145" t="s">
        <v>377</v>
      </c>
      <c r="D196" s="145" t="s">
        <v>378</v>
      </c>
      <c r="E196" s="145" t="s">
        <v>80</v>
      </c>
      <c r="F196" s="145" t="s">
        <v>49</v>
      </c>
      <c r="G196" s="145" t="s">
        <v>50</v>
      </c>
      <c r="H196" s="145" t="s">
        <v>49</v>
      </c>
      <c r="I196" s="160" t="str">
        <f xml:space="preserve"> HYPERLINK("#'N(1)'!B5236:T5266", "N(1)")</f>
        <v>N(1)</v>
      </c>
      <c r="J196" s="160" t="str">
        <f xml:space="preserve"> HYPERLINK("#'P(2)'!B5236:T5266", "P(2)")</f>
        <v>P(2)</v>
      </c>
      <c r="K196" s="160" t="str">
        <f xml:space="preserve"> HYPERLINK("#'NP(3)'!B9142:T9197", "NP(3)")</f>
        <v>NP(3)</v>
      </c>
      <c r="L196" s="145"/>
      <c r="M196" s="145"/>
      <c r="N196" s="145" t="s">
        <v>51</v>
      </c>
    </row>
    <row r="197" spans="2:14" ht="48" x14ac:dyDescent="0.2">
      <c r="B197" s="145">
        <v>191</v>
      </c>
      <c r="C197" s="145" t="s">
        <v>377</v>
      </c>
      <c r="D197" s="145" t="s">
        <v>378</v>
      </c>
      <c r="E197" s="145" t="s">
        <v>80</v>
      </c>
      <c r="F197" s="145" t="s">
        <v>73</v>
      </c>
      <c r="G197" s="145" t="s">
        <v>74</v>
      </c>
      <c r="H197" s="145" t="s">
        <v>73</v>
      </c>
      <c r="I197" s="160" t="str">
        <f xml:space="preserve"> HYPERLINK("#'N(1)'!B5268:T5293", "N(1)")</f>
        <v>N(1)</v>
      </c>
      <c r="J197" s="160" t="str">
        <f xml:space="preserve"> HYPERLINK("#'P(2)'!B5268:T5293", "P(2)")</f>
        <v>P(2)</v>
      </c>
      <c r="K197" s="160" t="str">
        <f xml:space="preserve"> HYPERLINK("#'NP(3)'!B9199:T9244", "NP(3)")</f>
        <v>NP(3)</v>
      </c>
      <c r="L197" s="145"/>
      <c r="M197" s="145"/>
      <c r="N197" s="145" t="s">
        <v>51</v>
      </c>
    </row>
    <row r="198" spans="2:14" ht="48" x14ac:dyDescent="0.2">
      <c r="B198" s="145">
        <v>192</v>
      </c>
      <c r="C198" s="145" t="s">
        <v>377</v>
      </c>
      <c r="D198" s="145" t="s">
        <v>378</v>
      </c>
      <c r="E198" s="145" t="s">
        <v>80</v>
      </c>
      <c r="F198" s="145" t="s">
        <v>78</v>
      </c>
      <c r="G198" s="145" t="s">
        <v>79</v>
      </c>
      <c r="H198" s="145" t="s">
        <v>80</v>
      </c>
      <c r="I198" s="160" t="str">
        <f xml:space="preserve"> HYPERLINK("#'N(1)'!B5295:T5317", "N(1)")</f>
        <v>N(1)</v>
      </c>
      <c r="J198" s="160" t="str">
        <f xml:space="preserve"> HYPERLINK("#'P(2)'!B5295:T5317", "P(2)")</f>
        <v>P(2)</v>
      </c>
      <c r="K198" s="160" t="str">
        <f xml:space="preserve"> HYPERLINK("#'NP(3)'!B9246:T9285", "NP(3)")</f>
        <v>NP(3)</v>
      </c>
      <c r="L198" s="145"/>
      <c r="M198" s="145"/>
      <c r="N198" s="145" t="s">
        <v>51</v>
      </c>
    </row>
    <row r="199" spans="2:14" ht="36" x14ac:dyDescent="0.2">
      <c r="B199" s="145">
        <v>193</v>
      </c>
      <c r="C199" s="145" t="s">
        <v>385</v>
      </c>
      <c r="D199" s="145" t="s">
        <v>386</v>
      </c>
      <c r="E199" s="145" t="s">
        <v>80</v>
      </c>
      <c r="F199" s="145" t="s">
        <v>49</v>
      </c>
      <c r="G199" s="145" t="s">
        <v>50</v>
      </c>
      <c r="H199" s="145" t="s">
        <v>49</v>
      </c>
      <c r="I199" s="160" t="str">
        <f xml:space="preserve"> HYPERLINK("#'N(1)'!B5319:O5349", "N(1)")</f>
        <v>N(1)</v>
      </c>
      <c r="J199" s="160" t="str">
        <f xml:space="preserve"> HYPERLINK("#'P(2)'!B5319:O5349", "P(2)")</f>
        <v>P(2)</v>
      </c>
      <c r="K199" s="160" t="str">
        <f xml:space="preserve"> HYPERLINK("#'NP(3)'!B9287:O9342", "NP(3)")</f>
        <v>NP(3)</v>
      </c>
      <c r="L199" s="145"/>
      <c r="M199" s="145"/>
      <c r="N199" s="145" t="s">
        <v>51</v>
      </c>
    </row>
    <row r="200" spans="2:14" ht="36" x14ac:dyDescent="0.2">
      <c r="B200" s="145">
        <v>194</v>
      </c>
      <c r="C200" s="145" t="s">
        <v>385</v>
      </c>
      <c r="D200" s="145" t="s">
        <v>386</v>
      </c>
      <c r="E200" s="145" t="s">
        <v>80</v>
      </c>
      <c r="F200" s="145" t="s">
        <v>73</v>
      </c>
      <c r="G200" s="145" t="s">
        <v>74</v>
      </c>
      <c r="H200" s="145" t="s">
        <v>73</v>
      </c>
      <c r="I200" s="160" t="str">
        <f xml:space="preserve"> HYPERLINK("#'N(1)'!B5351:O5376", "N(1)")</f>
        <v>N(1)</v>
      </c>
      <c r="J200" s="160" t="str">
        <f xml:space="preserve"> HYPERLINK("#'P(2)'!B5351:O5376", "P(2)")</f>
        <v>P(2)</v>
      </c>
      <c r="K200" s="160" t="str">
        <f xml:space="preserve"> HYPERLINK("#'NP(3)'!B9344:O9389", "NP(3)")</f>
        <v>NP(3)</v>
      </c>
      <c r="L200" s="145"/>
      <c r="M200" s="145"/>
      <c r="N200" s="145" t="s">
        <v>51</v>
      </c>
    </row>
    <row r="201" spans="2:14" ht="36" x14ac:dyDescent="0.2">
      <c r="B201" s="145">
        <v>195</v>
      </c>
      <c r="C201" s="145" t="s">
        <v>385</v>
      </c>
      <c r="D201" s="145" t="s">
        <v>386</v>
      </c>
      <c r="E201" s="145" t="s">
        <v>80</v>
      </c>
      <c r="F201" s="145" t="s">
        <v>78</v>
      </c>
      <c r="G201" s="145" t="s">
        <v>79</v>
      </c>
      <c r="H201" s="145" t="s">
        <v>80</v>
      </c>
      <c r="I201" s="160" t="str">
        <f xml:space="preserve"> HYPERLINK("#'N(1)'!B5378:O5400", "N(1)")</f>
        <v>N(1)</v>
      </c>
      <c r="J201" s="160" t="str">
        <f xml:space="preserve"> HYPERLINK("#'P(2)'!B5378:O5400", "P(2)")</f>
        <v>P(2)</v>
      </c>
      <c r="K201" s="160" t="str">
        <f xml:space="preserve"> HYPERLINK("#'NP(3)'!B9391:O9430", "NP(3)")</f>
        <v>NP(3)</v>
      </c>
      <c r="L201" s="145"/>
      <c r="M201" s="145"/>
      <c r="N201" s="145" t="s">
        <v>51</v>
      </c>
    </row>
    <row r="202" spans="2:14" ht="36" x14ac:dyDescent="0.2">
      <c r="B202" s="145">
        <v>196</v>
      </c>
      <c r="C202" s="145" t="s">
        <v>393</v>
      </c>
      <c r="D202" s="145" t="s">
        <v>394</v>
      </c>
      <c r="E202" s="145" t="s">
        <v>80</v>
      </c>
      <c r="F202" s="145" t="s">
        <v>49</v>
      </c>
      <c r="G202" s="145" t="s">
        <v>50</v>
      </c>
      <c r="H202" s="145" t="s">
        <v>49</v>
      </c>
      <c r="I202" s="160" t="str">
        <f xml:space="preserve"> HYPERLINK("#'N(1)'!B5402:N5432", "N(1)")</f>
        <v>N(1)</v>
      </c>
      <c r="J202" s="160" t="str">
        <f xml:space="preserve"> HYPERLINK("#'P(2)'!B5402:N5432", "P(2)")</f>
        <v>P(2)</v>
      </c>
      <c r="K202" s="160" t="str">
        <f xml:space="preserve"> HYPERLINK("#'NP(3)'!B9432:N9487", "NP(3)")</f>
        <v>NP(3)</v>
      </c>
      <c r="L202" s="145"/>
      <c r="M202" s="145"/>
      <c r="N202" s="145" t="s">
        <v>51</v>
      </c>
    </row>
    <row r="203" spans="2:14" ht="36" x14ac:dyDescent="0.2">
      <c r="B203" s="145">
        <v>197</v>
      </c>
      <c r="C203" s="145" t="s">
        <v>393</v>
      </c>
      <c r="D203" s="145" t="s">
        <v>394</v>
      </c>
      <c r="E203" s="145" t="s">
        <v>80</v>
      </c>
      <c r="F203" s="145" t="s">
        <v>73</v>
      </c>
      <c r="G203" s="145" t="s">
        <v>74</v>
      </c>
      <c r="H203" s="145" t="s">
        <v>73</v>
      </c>
      <c r="I203" s="160" t="str">
        <f xml:space="preserve"> HYPERLINK("#'N(1)'!B5434:N5459", "N(1)")</f>
        <v>N(1)</v>
      </c>
      <c r="J203" s="160" t="str">
        <f xml:space="preserve"> HYPERLINK("#'P(2)'!B5434:N5459", "P(2)")</f>
        <v>P(2)</v>
      </c>
      <c r="K203" s="160" t="str">
        <f xml:space="preserve"> HYPERLINK("#'NP(3)'!B9489:N9534", "NP(3)")</f>
        <v>NP(3)</v>
      </c>
      <c r="L203" s="145"/>
      <c r="M203" s="145"/>
      <c r="N203" s="145" t="s">
        <v>51</v>
      </c>
    </row>
    <row r="204" spans="2:14" ht="36" x14ac:dyDescent="0.2">
      <c r="B204" s="145">
        <v>198</v>
      </c>
      <c r="C204" s="145" t="s">
        <v>393</v>
      </c>
      <c r="D204" s="145" t="s">
        <v>394</v>
      </c>
      <c r="E204" s="145" t="s">
        <v>80</v>
      </c>
      <c r="F204" s="145" t="s">
        <v>78</v>
      </c>
      <c r="G204" s="145" t="s">
        <v>79</v>
      </c>
      <c r="H204" s="145" t="s">
        <v>80</v>
      </c>
      <c r="I204" s="160" t="str">
        <f xml:space="preserve"> HYPERLINK("#'N(1)'!B5461:N5483", "N(1)")</f>
        <v>N(1)</v>
      </c>
      <c r="J204" s="160" t="str">
        <f xml:space="preserve"> HYPERLINK("#'P(2)'!B5461:N5483", "P(2)")</f>
        <v>P(2)</v>
      </c>
      <c r="K204" s="160" t="str">
        <f xml:space="preserve"> HYPERLINK("#'NP(3)'!B9536:N9575", "NP(3)")</f>
        <v>NP(3)</v>
      </c>
      <c r="L204" s="145"/>
      <c r="M204" s="145"/>
      <c r="N204" s="145" t="s">
        <v>51</v>
      </c>
    </row>
    <row r="205" spans="2:14" ht="24" x14ac:dyDescent="0.2">
      <c r="B205" s="145">
        <v>199</v>
      </c>
      <c r="C205" s="145" t="s">
        <v>403</v>
      </c>
      <c r="D205" s="145" t="s">
        <v>404</v>
      </c>
      <c r="E205" s="145" t="s">
        <v>80</v>
      </c>
      <c r="F205" s="145" t="s">
        <v>49</v>
      </c>
      <c r="G205" s="145" t="s">
        <v>50</v>
      </c>
      <c r="H205" s="145" t="s">
        <v>49</v>
      </c>
      <c r="I205" s="160" t="str">
        <f xml:space="preserve"> HYPERLINK("#'N(1)'!B5485:P5515", "N(1)")</f>
        <v>N(1)</v>
      </c>
      <c r="J205" s="160" t="str">
        <f xml:space="preserve"> HYPERLINK("#'P(2)'!B5485:P5515", "P(2)")</f>
        <v>P(2)</v>
      </c>
      <c r="K205" s="160" t="str">
        <f xml:space="preserve"> HYPERLINK("#'NP(3)'!B9577:P9632", "NP(3)")</f>
        <v>NP(3)</v>
      </c>
      <c r="L205" s="145"/>
      <c r="M205" s="145"/>
      <c r="N205" s="145" t="s">
        <v>51</v>
      </c>
    </row>
    <row r="206" spans="2:14" ht="24" x14ac:dyDescent="0.2">
      <c r="B206" s="145">
        <v>200</v>
      </c>
      <c r="C206" s="145" t="s">
        <v>403</v>
      </c>
      <c r="D206" s="145" t="s">
        <v>404</v>
      </c>
      <c r="E206" s="145" t="s">
        <v>80</v>
      </c>
      <c r="F206" s="145" t="s">
        <v>73</v>
      </c>
      <c r="G206" s="145" t="s">
        <v>74</v>
      </c>
      <c r="H206" s="145" t="s">
        <v>73</v>
      </c>
      <c r="I206" s="160" t="str">
        <f xml:space="preserve"> HYPERLINK("#'N(1)'!B5517:P5542", "N(1)")</f>
        <v>N(1)</v>
      </c>
      <c r="J206" s="160" t="str">
        <f xml:space="preserve"> HYPERLINK("#'P(2)'!B5517:P5542", "P(2)")</f>
        <v>P(2)</v>
      </c>
      <c r="K206" s="160" t="str">
        <f xml:space="preserve"> HYPERLINK("#'NP(3)'!B9634:P9679", "NP(3)")</f>
        <v>NP(3)</v>
      </c>
      <c r="L206" s="145"/>
      <c r="M206" s="145"/>
      <c r="N206" s="145" t="s">
        <v>51</v>
      </c>
    </row>
    <row r="207" spans="2:14" ht="24" x14ac:dyDescent="0.2">
      <c r="B207" s="145">
        <v>201</v>
      </c>
      <c r="C207" s="145" t="s">
        <v>403</v>
      </c>
      <c r="D207" s="145" t="s">
        <v>404</v>
      </c>
      <c r="E207" s="145" t="s">
        <v>80</v>
      </c>
      <c r="F207" s="145" t="s">
        <v>78</v>
      </c>
      <c r="G207" s="145" t="s">
        <v>79</v>
      </c>
      <c r="H207" s="145" t="s">
        <v>80</v>
      </c>
      <c r="I207" s="160" t="str">
        <f xml:space="preserve"> HYPERLINK("#'N(1)'!B5544:P5566", "N(1)")</f>
        <v>N(1)</v>
      </c>
      <c r="J207" s="160" t="str">
        <f xml:space="preserve"> HYPERLINK("#'P(2)'!B5544:P5566", "P(2)")</f>
        <v>P(2)</v>
      </c>
      <c r="K207" s="160" t="str">
        <f xml:space="preserve"> HYPERLINK("#'NP(3)'!B9681:P9720", "NP(3)")</f>
        <v>NP(3)</v>
      </c>
      <c r="L207" s="145"/>
      <c r="M207" s="145"/>
      <c r="N207" s="145" t="s">
        <v>51</v>
      </c>
    </row>
    <row r="208" spans="2:14" ht="36" x14ac:dyDescent="0.2">
      <c r="B208" s="145">
        <v>202</v>
      </c>
      <c r="C208" s="145" t="s">
        <v>413</v>
      </c>
      <c r="D208" s="145" t="s">
        <v>414</v>
      </c>
      <c r="E208" s="145" t="s">
        <v>80</v>
      </c>
      <c r="F208" s="145" t="s">
        <v>49</v>
      </c>
      <c r="G208" s="145" t="s">
        <v>50</v>
      </c>
      <c r="H208" s="145" t="s">
        <v>49</v>
      </c>
      <c r="I208" s="160" t="str">
        <f xml:space="preserve"> HYPERLINK("#'N(1)'!B5568:P5598", "N(1)")</f>
        <v>N(1)</v>
      </c>
      <c r="J208" s="160" t="str">
        <f xml:space="preserve"> HYPERLINK("#'P(2)'!B5568:P5598", "P(2)")</f>
        <v>P(2)</v>
      </c>
      <c r="K208" s="160" t="str">
        <f xml:space="preserve"> HYPERLINK("#'NP(3)'!B9722:P9777", "NP(3)")</f>
        <v>NP(3)</v>
      </c>
      <c r="L208" s="145"/>
      <c r="M208" s="145"/>
      <c r="N208" s="145" t="s">
        <v>51</v>
      </c>
    </row>
    <row r="209" spans="2:14" ht="36" x14ac:dyDescent="0.2">
      <c r="B209" s="145">
        <v>203</v>
      </c>
      <c r="C209" s="145" t="s">
        <v>413</v>
      </c>
      <c r="D209" s="145" t="s">
        <v>414</v>
      </c>
      <c r="E209" s="145" t="s">
        <v>80</v>
      </c>
      <c r="F209" s="145" t="s">
        <v>73</v>
      </c>
      <c r="G209" s="145" t="s">
        <v>74</v>
      </c>
      <c r="H209" s="145" t="s">
        <v>73</v>
      </c>
      <c r="I209" s="160" t="str">
        <f xml:space="preserve"> HYPERLINK("#'N(1)'!B5600:P5625", "N(1)")</f>
        <v>N(1)</v>
      </c>
      <c r="J209" s="160" t="str">
        <f xml:space="preserve"> HYPERLINK("#'P(2)'!B5600:P5625", "P(2)")</f>
        <v>P(2)</v>
      </c>
      <c r="K209" s="160" t="str">
        <f xml:space="preserve"> HYPERLINK("#'NP(3)'!B9779:P9824", "NP(3)")</f>
        <v>NP(3)</v>
      </c>
      <c r="L209" s="145"/>
      <c r="M209" s="145"/>
      <c r="N209" s="145" t="s">
        <v>51</v>
      </c>
    </row>
    <row r="210" spans="2:14" ht="36" x14ac:dyDescent="0.2">
      <c r="B210" s="145">
        <v>204</v>
      </c>
      <c r="C210" s="145" t="s">
        <v>413</v>
      </c>
      <c r="D210" s="145" t="s">
        <v>414</v>
      </c>
      <c r="E210" s="145" t="s">
        <v>80</v>
      </c>
      <c r="F210" s="145" t="s">
        <v>78</v>
      </c>
      <c r="G210" s="145" t="s">
        <v>79</v>
      </c>
      <c r="H210" s="145" t="s">
        <v>80</v>
      </c>
      <c r="I210" s="160" t="str">
        <f xml:space="preserve"> HYPERLINK("#'N(1)'!B5627:P5649", "N(1)")</f>
        <v>N(1)</v>
      </c>
      <c r="J210" s="160" t="str">
        <f xml:space="preserve"> HYPERLINK("#'P(2)'!B5627:P5649", "P(2)")</f>
        <v>P(2)</v>
      </c>
      <c r="K210" s="160" t="str">
        <f xml:space="preserve"> HYPERLINK("#'NP(3)'!B9826:P9865", "NP(3)")</f>
        <v>NP(3)</v>
      </c>
      <c r="L210" s="145"/>
      <c r="M210" s="145"/>
      <c r="N210" s="145" t="s">
        <v>51</v>
      </c>
    </row>
    <row r="211" spans="2:14" ht="24" x14ac:dyDescent="0.2">
      <c r="B211" s="145">
        <v>205</v>
      </c>
      <c r="C211" s="145" t="s">
        <v>421</v>
      </c>
      <c r="D211" s="145" t="s">
        <v>422</v>
      </c>
      <c r="E211" s="145" t="s">
        <v>48</v>
      </c>
      <c r="F211" s="145" t="s">
        <v>49</v>
      </c>
      <c r="G211" s="145" t="s">
        <v>50</v>
      </c>
      <c r="H211" s="145" t="s">
        <v>49</v>
      </c>
      <c r="I211" s="160" t="str">
        <f xml:space="preserve"> HYPERLINK("#'N(1)'!B5651:M5681", "N(1)")</f>
        <v>N(1)</v>
      </c>
      <c r="J211" s="160" t="str">
        <f xml:space="preserve"> HYPERLINK("#'P(2)'!B5651:M5681", "P(2)")</f>
        <v>P(2)</v>
      </c>
      <c r="K211" s="160" t="str">
        <f xml:space="preserve"> HYPERLINK("#'NP(3)'!B9867:M9922", "NP(3)")</f>
        <v>NP(3)</v>
      </c>
      <c r="L211" s="145"/>
      <c r="M211" s="145"/>
      <c r="N211" s="145" t="s">
        <v>51</v>
      </c>
    </row>
    <row r="212" spans="2:14" ht="24" x14ac:dyDescent="0.2">
      <c r="B212" s="145">
        <v>206</v>
      </c>
      <c r="C212" s="145" t="s">
        <v>421</v>
      </c>
      <c r="D212" s="145" t="s">
        <v>422</v>
      </c>
      <c r="E212" s="145" t="s">
        <v>48</v>
      </c>
      <c r="F212" s="145" t="s">
        <v>73</v>
      </c>
      <c r="G212" s="145" t="s">
        <v>74</v>
      </c>
      <c r="H212" s="145" t="s">
        <v>73</v>
      </c>
      <c r="I212" s="160" t="str">
        <f xml:space="preserve"> HYPERLINK("#'N(1)'!B5683:M5708", "N(1)")</f>
        <v>N(1)</v>
      </c>
      <c r="J212" s="160" t="str">
        <f xml:space="preserve"> HYPERLINK("#'P(2)'!B5683:M5708", "P(2)")</f>
        <v>P(2)</v>
      </c>
      <c r="K212" s="160" t="str">
        <f xml:space="preserve"> HYPERLINK("#'NP(3)'!B9924:M9969", "NP(3)")</f>
        <v>NP(3)</v>
      </c>
      <c r="L212" s="145"/>
      <c r="M212" s="145"/>
      <c r="N212" s="145" t="s">
        <v>51</v>
      </c>
    </row>
    <row r="213" spans="2:14" ht="24" x14ac:dyDescent="0.2">
      <c r="B213" s="145">
        <v>207</v>
      </c>
      <c r="C213" s="145" t="s">
        <v>421</v>
      </c>
      <c r="D213" s="145" t="s">
        <v>422</v>
      </c>
      <c r="E213" s="145" t="s">
        <v>48</v>
      </c>
      <c r="F213" s="145" t="s">
        <v>78</v>
      </c>
      <c r="G213" s="145" t="s">
        <v>79</v>
      </c>
      <c r="H213" s="145" t="s">
        <v>80</v>
      </c>
      <c r="I213" s="160" t="str">
        <f xml:space="preserve"> HYPERLINK("#'N(1)'!B5710:M5732", "N(1)")</f>
        <v>N(1)</v>
      </c>
      <c r="J213" s="160" t="str">
        <f xml:space="preserve"> HYPERLINK("#'P(2)'!B5710:M5732", "P(2)")</f>
        <v>P(2)</v>
      </c>
      <c r="K213" s="160" t="str">
        <f xml:space="preserve"> HYPERLINK("#'NP(3)'!B9971:M10010", "NP(3)")</f>
        <v>NP(3)</v>
      </c>
      <c r="L213" s="145"/>
      <c r="M213" s="145"/>
      <c r="N213" s="145" t="s">
        <v>51</v>
      </c>
    </row>
    <row r="214" spans="2:14" ht="24" x14ac:dyDescent="0.2">
      <c r="B214" s="145">
        <v>208</v>
      </c>
      <c r="C214" s="145" t="s">
        <v>424</v>
      </c>
      <c r="D214" s="145" t="s">
        <v>425</v>
      </c>
      <c r="E214" s="145" t="s">
        <v>48</v>
      </c>
      <c r="F214" s="145" t="s">
        <v>49</v>
      </c>
      <c r="G214" s="145" t="s">
        <v>50</v>
      </c>
      <c r="H214" s="145" t="s">
        <v>49</v>
      </c>
      <c r="I214" s="160" t="str">
        <f xml:space="preserve"> HYPERLINK("#'N(1)'!B5734:M5764", "N(1)")</f>
        <v>N(1)</v>
      </c>
      <c r="J214" s="160" t="str">
        <f xml:space="preserve"> HYPERLINK("#'P(2)'!B5734:M5764", "P(2)")</f>
        <v>P(2)</v>
      </c>
      <c r="K214" s="160" t="str">
        <f xml:space="preserve"> HYPERLINK("#'NP(3)'!B10012:M10067", "NP(3)")</f>
        <v>NP(3)</v>
      </c>
      <c r="L214" s="145"/>
      <c r="M214" s="145"/>
      <c r="N214" s="145" t="s">
        <v>51</v>
      </c>
    </row>
    <row r="215" spans="2:14" ht="24" x14ac:dyDescent="0.2">
      <c r="B215" s="145">
        <v>209</v>
      </c>
      <c r="C215" s="145" t="s">
        <v>424</v>
      </c>
      <c r="D215" s="145" t="s">
        <v>425</v>
      </c>
      <c r="E215" s="145" t="s">
        <v>48</v>
      </c>
      <c r="F215" s="145" t="s">
        <v>73</v>
      </c>
      <c r="G215" s="145" t="s">
        <v>74</v>
      </c>
      <c r="H215" s="145" t="s">
        <v>73</v>
      </c>
      <c r="I215" s="160" t="str">
        <f xml:space="preserve"> HYPERLINK("#'N(1)'!B5766:M5791", "N(1)")</f>
        <v>N(1)</v>
      </c>
      <c r="J215" s="160" t="str">
        <f xml:space="preserve"> HYPERLINK("#'P(2)'!B5766:M5791", "P(2)")</f>
        <v>P(2)</v>
      </c>
      <c r="K215" s="160" t="str">
        <f xml:space="preserve"> HYPERLINK("#'NP(3)'!B10069:M10114", "NP(3)")</f>
        <v>NP(3)</v>
      </c>
      <c r="L215" s="145"/>
      <c r="M215" s="145"/>
      <c r="N215" s="145" t="s">
        <v>51</v>
      </c>
    </row>
    <row r="216" spans="2:14" ht="24" x14ac:dyDescent="0.2">
      <c r="B216" s="145">
        <v>210</v>
      </c>
      <c r="C216" s="145" t="s">
        <v>424</v>
      </c>
      <c r="D216" s="145" t="s">
        <v>425</v>
      </c>
      <c r="E216" s="145" t="s">
        <v>48</v>
      </c>
      <c r="F216" s="145" t="s">
        <v>78</v>
      </c>
      <c r="G216" s="145" t="s">
        <v>79</v>
      </c>
      <c r="H216" s="145" t="s">
        <v>80</v>
      </c>
      <c r="I216" s="160" t="str">
        <f xml:space="preserve"> HYPERLINK("#'N(1)'!B5793:M5815", "N(1)")</f>
        <v>N(1)</v>
      </c>
      <c r="J216" s="160" t="str">
        <f xml:space="preserve"> HYPERLINK("#'P(2)'!B5793:M5815", "P(2)")</f>
        <v>P(2)</v>
      </c>
      <c r="K216" s="160" t="str">
        <f xml:space="preserve"> HYPERLINK("#'NP(3)'!B10116:M10155", "NP(3)")</f>
        <v>NP(3)</v>
      </c>
      <c r="L216" s="145"/>
      <c r="M216" s="145"/>
      <c r="N216" s="145" t="s">
        <v>51</v>
      </c>
    </row>
    <row r="217" spans="2:14" ht="24" x14ac:dyDescent="0.2">
      <c r="B217" s="145">
        <v>211</v>
      </c>
      <c r="C217" s="145" t="s">
        <v>427</v>
      </c>
      <c r="D217" s="145" t="s">
        <v>428</v>
      </c>
      <c r="E217" s="145" t="s">
        <v>48</v>
      </c>
      <c r="F217" s="145" t="s">
        <v>49</v>
      </c>
      <c r="G217" s="145" t="s">
        <v>50</v>
      </c>
      <c r="H217" s="145" t="s">
        <v>49</v>
      </c>
      <c r="I217" s="160" t="str">
        <f xml:space="preserve"> HYPERLINK("#'N(1)'!B5817:M5847", "N(1)")</f>
        <v>N(1)</v>
      </c>
      <c r="J217" s="160" t="str">
        <f xml:space="preserve"> HYPERLINK("#'P(2)'!B5817:M5847", "P(2)")</f>
        <v>P(2)</v>
      </c>
      <c r="K217" s="160" t="str">
        <f xml:space="preserve"> HYPERLINK("#'NP(3)'!B10157:M10212", "NP(3)")</f>
        <v>NP(3)</v>
      </c>
      <c r="L217" s="145"/>
      <c r="M217" s="145"/>
      <c r="N217" s="145" t="s">
        <v>51</v>
      </c>
    </row>
    <row r="218" spans="2:14" ht="24" x14ac:dyDescent="0.2">
      <c r="B218" s="145">
        <v>212</v>
      </c>
      <c r="C218" s="145" t="s">
        <v>427</v>
      </c>
      <c r="D218" s="145" t="s">
        <v>428</v>
      </c>
      <c r="E218" s="145" t="s">
        <v>48</v>
      </c>
      <c r="F218" s="145" t="s">
        <v>73</v>
      </c>
      <c r="G218" s="145" t="s">
        <v>74</v>
      </c>
      <c r="H218" s="145" t="s">
        <v>73</v>
      </c>
      <c r="I218" s="160" t="str">
        <f xml:space="preserve"> HYPERLINK("#'N(1)'!B5849:M5874", "N(1)")</f>
        <v>N(1)</v>
      </c>
      <c r="J218" s="160" t="str">
        <f xml:space="preserve"> HYPERLINK("#'P(2)'!B5849:M5874", "P(2)")</f>
        <v>P(2)</v>
      </c>
      <c r="K218" s="160" t="str">
        <f xml:space="preserve"> HYPERLINK("#'NP(3)'!B10214:M10259", "NP(3)")</f>
        <v>NP(3)</v>
      </c>
      <c r="L218" s="145"/>
      <c r="M218" s="145"/>
      <c r="N218" s="145" t="s">
        <v>51</v>
      </c>
    </row>
    <row r="219" spans="2:14" ht="24" x14ac:dyDescent="0.2">
      <c r="B219" s="145">
        <v>213</v>
      </c>
      <c r="C219" s="145" t="s">
        <v>427</v>
      </c>
      <c r="D219" s="145" t="s">
        <v>428</v>
      </c>
      <c r="E219" s="145" t="s">
        <v>48</v>
      </c>
      <c r="F219" s="145" t="s">
        <v>78</v>
      </c>
      <c r="G219" s="145" t="s">
        <v>79</v>
      </c>
      <c r="H219" s="145" t="s">
        <v>80</v>
      </c>
      <c r="I219" s="160" t="str">
        <f xml:space="preserve"> HYPERLINK("#'N(1)'!B5876:M5898", "N(1)")</f>
        <v>N(1)</v>
      </c>
      <c r="J219" s="160" t="str">
        <f xml:space="preserve"> HYPERLINK("#'P(2)'!B5876:M5898", "P(2)")</f>
        <v>P(2)</v>
      </c>
      <c r="K219" s="160" t="str">
        <f xml:space="preserve"> HYPERLINK("#'NP(3)'!B10261:M10300", "NP(3)")</f>
        <v>NP(3)</v>
      </c>
      <c r="L219" s="145"/>
      <c r="M219" s="145"/>
      <c r="N219" s="145" t="s">
        <v>51</v>
      </c>
    </row>
    <row r="220" spans="2:14" ht="24" x14ac:dyDescent="0.2">
      <c r="B220" s="145">
        <v>214</v>
      </c>
      <c r="C220" s="145" t="s">
        <v>430</v>
      </c>
      <c r="D220" s="145" t="s">
        <v>431</v>
      </c>
      <c r="E220" s="145" t="s">
        <v>48</v>
      </c>
      <c r="F220" s="145" t="s">
        <v>49</v>
      </c>
      <c r="G220" s="145" t="s">
        <v>50</v>
      </c>
      <c r="H220" s="145" t="s">
        <v>49</v>
      </c>
      <c r="I220" s="160" t="str">
        <f xml:space="preserve"> HYPERLINK("#'N(1)'!B5900:M5930", "N(1)")</f>
        <v>N(1)</v>
      </c>
      <c r="J220" s="160" t="str">
        <f xml:space="preserve"> HYPERLINK("#'P(2)'!B5900:M5930", "P(2)")</f>
        <v>P(2)</v>
      </c>
      <c r="K220" s="160" t="str">
        <f xml:space="preserve"> HYPERLINK("#'NP(3)'!B10302:M10357", "NP(3)")</f>
        <v>NP(3)</v>
      </c>
      <c r="L220" s="145"/>
      <c r="M220" s="145"/>
      <c r="N220" s="145" t="s">
        <v>51</v>
      </c>
    </row>
    <row r="221" spans="2:14" ht="24" x14ac:dyDescent="0.2">
      <c r="B221" s="145">
        <v>215</v>
      </c>
      <c r="C221" s="145" t="s">
        <v>430</v>
      </c>
      <c r="D221" s="145" t="s">
        <v>431</v>
      </c>
      <c r="E221" s="145" t="s">
        <v>48</v>
      </c>
      <c r="F221" s="145" t="s">
        <v>73</v>
      </c>
      <c r="G221" s="145" t="s">
        <v>74</v>
      </c>
      <c r="H221" s="145" t="s">
        <v>73</v>
      </c>
      <c r="I221" s="160" t="str">
        <f xml:space="preserve"> HYPERLINK("#'N(1)'!B5932:M5957", "N(1)")</f>
        <v>N(1)</v>
      </c>
      <c r="J221" s="160" t="str">
        <f xml:space="preserve"> HYPERLINK("#'P(2)'!B5932:M5957", "P(2)")</f>
        <v>P(2)</v>
      </c>
      <c r="K221" s="160" t="str">
        <f xml:space="preserve"> HYPERLINK("#'NP(3)'!B10359:M10404", "NP(3)")</f>
        <v>NP(3)</v>
      </c>
      <c r="L221" s="145"/>
      <c r="M221" s="145"/>
      <c r="N221" s="145" t="s">
        <v>51</v>
      </c>
    </row>
    <row r="222" spans="2:14" ht="24" x14ac:dyDescent="0.2">
      <c r="B222" s="145">
        <v>216</v>
      </c>
      <c r="C222" s="145" t="s">
        <v>430</v>
      </c>
      <c r="D222" s="145" t="s">
        <v>431</v>
      </c>
      <c r="E222" s="145" t="s">
        <v>48</v>
      </c>
      <c r="F222" s="145" t="s">
        <v>78</v>
      </c>
      <c r="G222" s="145" t="s">
        <v>79</v>
      </c>
      <c r="H222" s="145" t="s">
        <v>80</v>
      </c>
      <c r="I222" s="160" t="str">
        <f xml:space="preserve"> HYPERLINK("#'N(1)'!B5959:M5981", "N(1)")</f>
        <v>N(1)</v>
      </c>
      <c r="J222" s="160" t="str">
        <f xml:space="preserve"> HYPERLINK("#'P(2)'!B5959:M5981", "P(2)")</f>
        <v>P(2)</v>
      </c>
      <c r="K222" s="160" t="str">
        <f xml:space="preserve"> HYPERLINK("#'NP(3)'!B10406:M10445", "NP(3)")</f>
        <v>NP(3)</v>
      </c>
      <c r="L222" s="145"/>
      <c r="M222" s="145"/>
      <c r="N222" s="145" t="s">
        <v>51</v>
      </c>
    </row>
    <row r="223" spans="2:14" ht="24" x14ac:dyDescent="0.2">
      <c r="B223" s="145">
        <v>217</v>
      </c>
      <c r="C223" s="145" t="s">
        <v>433</v>
      </c>
      <c r="D223" s="145" t="s">
        <v>434</v>
      </c>
      <c r="E223" s="145" t="s">
        <v>48</v>
      </c>
      <c r="F223" s="145" t="s">
        <v>49</v>
      </c>
      <c r="G223" s="145" t="s">
        <v>50</v>
      </c>
      <c r="H223" s="145" t="s">
        <v>49</v>
      </c>
      <c r="I223" s="160" t="str">
        <f xml:space="preserve"> HYPERLINK("#'N(1)'!B5983:M6013", "N(1)")</f>
        <v>N(1)</v>
      </c>
      <c r="J223" s="160" t="str">
        <f xml:space="preserve"> HYPERLINK("#'P(2)'!B5983:M6013", "P(2)")</f>
        <v>P(2)</v>
      </c>
      <c r="K223" s="160" t="str">
        <f xml:space="preserve"> HYPERLINK("#'NP(3)'!B10447:M10502", "NP(3)")</f>
        <v>NP(3)</v>
      </c>
      <c r="L223" s="145"/>
      <c r="M223" s="145"/>
      <c r="N223" s="145" t="s">
        <v>51</v>
      </c>
    </row>
    <row r="224" spans="2:14" ht="24" x14ac:dyDescent="0.2">
      <c r="B224" s="145">
        <v>218</v>
      </c>
      <c r="C224" s="145" t="s">
        <v>433</v>
      </c>
      <c r="D224" s="145" t="s">
        <v>434</v>
      </c>
      <c r="E224" s="145" t="s">
        <v>48</v>
      </c>
      <c r="F224" s="145" t="s">
        <v>73</v>
      </c>
      <c r="G224" s="145" t="s">
        <v>74</v>
      </c>
      <c r="H224" s="145" t="s">
        <v>73</v>
      </c>
      <c r="I224" s="160" t="str">
        <f xml:space="preserve"> HYPERLINK("#'N(1)'!B6015:M6040", "N(1)")</f>
        <v>N(1)</v>
      </c>
      <c r="J224" s="160" t="str">
        <f xml:space="preserve"> HYPERLINK("#'P(2)'!B6015:M6040", "P(2)")</f>
        <v>P(2)</v>
      </c>
      <c r="K224" s="160" t="str">
        <f xml:space="preserve"> HYPERLINK("#'NP(3)'!B10504:M10549", "NP(3)")</f>
        <v>NP(3)</v>
      </c>
      <c r="L224" s="145"/>
      <c r="M224" s="145"/>
      <c r="N224" s="145" t="s">
        <v>51</v>
      </c>
    </row>
    <row r="225" spans="2:14" ht="24" x14ac:dyDescent="0.2">
      <c r="B225" s="145">
        <v>219</v>
      </c>
      <c r="C225" s="145" t="s">
        <v>433</v>
      </c>
      <c r="D225" s="145" t="s">
        <v>434</v>
      </c>
      <c r="E225" s="145" t="s">
        <v>48</v>
      </c>
      <c r="F225" s="145" t="s">
        <v>78</v>
      </c>
      <c r="G225" s="145" t="s">
        <v>79</v>
      </c>
      <c r="H225" s="145" t="s">
        <v>80</v>
      </c>
      <c r="I225" s="160" t="str">
        <f xml:space="preserve"> HYPERLINK("#'N(1)'!B6042:M6064", "N(1)")</f>
        <v>N(1)</v>
      </c>
      <c r="J225" s="160" t="str">
        <f xml:space="preserve"> HYPERLINK("#'P(2)'!B6042:M6064", "P(2)")</f>
        <v>P(2)</v>
      </c>
      <c r="K225" s="160" t="str">
        <f xml:space="preserve"> HYPERLINK("#'NP(3)'!B10551:M10590", "NP(3)")</f>
        <v>NP(3)</v>
      </c>
      <c r="L225" s="145"/>
      <c r="M225" s="145"/>
      <c r="N225" s="145" t="s">
        <v>51</v>
      </c>
    </row>
    <row r="226" spans="2:14" ht="24" x14ac:dyDescent="0.2">
      <c r="B226" s="145">
        <v>220</v>
      </c>
      <c r="C226" s="145" t="s">
        <v>436</v>
      </c>
      <c r="D226" s="145" t="s">
        <v>437</v>
      </c>
      <c r="E226" s="145" t="s">
        <v>48</v>
      </c>
      <c r="F226" s="145" t="s">
        <v>49</v>
      </c>
      <c r="G226" s="145" t="s">
        <v>50</v>
      </c>
      <c r="H226" s="145" t="s">
        <v>49</v>
      </c>
      <c r="I226" s="160" t="str">
        <f xml:space="preserve"> HYPERLINK("#'N(1)'!B6066:M6096", "N(1)")</f>
        <v>N(1)</v>
      </c>
      <c r="J226" s="160" t="str">
        <f xml:space="preserve"> HYPERLINK("#'P(2)'!B6066:M6096", "P(2)")</f>
        <v>P(2)</v>
      </c>
      <c r="K226" s="160" t="str">
        <f xml:space="preserve"> HYPERLINK("#'NP(3)'!B10592:M10647", "NP(3)")</f>
        <v>NP(3)</v>
      </c>
      <c r="L226" s="145"/>
      <c r="M226" s="145"/>
      <c r="N226" s="145" t="s">
        <v>51</v>
      </c>
    </row>
    <row r="227" spans="2:14" ht="24" x14ac:dyDescent="0.2">
      <c r="B227" s="145">
        <v>221</v>
      </c>
      <c r="C227" s="145" t="s">
        <v>436</v>
      </c>
      <c r="D227" s="145" t="s">
        <v>437</v>
      </c>
      <c r="E227" s="145" t="s">
        <v>48</v>
      </c>
      <c r="F227" s="145" t="s">
        <v>73</v>
      </c>
      <c r="G227" s="145" t="s">
        <v>74</v>
      </c>
      <c r="H227" s="145" t="s">
        <v>73</v>
      </c>
      <c r="I227" s="160" t="str">
        <f xml:space="preserve"> HYPERLINK("#'N(1)'!B6098:M6123", "N(1)")</f>
        <v>N(1)</v>
      </c>
      <c r="J227" s="160" t="str">
        <f xml:space="preserve"> HYPERLINK("#'P(2)'!B6098:M6123", "P(2)")</f>
        <v>P(2)</v>
      </c>
      <c r="K227" s="160" t="str">
        <f xml:space="preserve"> HYPERLINK("#'NP(3)'!B10649:M10694", "NP(3)")</f>
        <v>NP(3)</v>
      </c>
      <c r="L227" s="145"/>
      <c r="M227" s="145"/>
      <c r="N227" s="145" t="s">
        <v>51</v>
      </c>
    </row>
    <row r="228" spans="2:14" ht="24" x14ac:dyDescent="0.2">
      <c r="B228" s="145">
        <v>222</v>
      </c>
      <c r="C228" s="145" t="s">
        <v>436</v>
      </c>
      <c r="D228" s="145" t="s">
        <v>437</v>
      </c>
      <c r="E228" s="145" t="s">
        <v>48</v>
      </c>
      <c r="F228" s="145" t="s">
        <v>78</v>
      </c>
      <c r="G228" s="145" t="s">
        <v>79</v>
      </c>
      <c r="H228" s="145" t="s">
        <v>80</v>
      </c>
      <c r="I228" s="160" t="str">
        <f xml:space="preserve"> HYPERLINK("#'N(1)'!B6125:M6147", "N(1)")</f>
        <v>N(1)</v>
      </c>
      <c r="J228" s="160" t="str">
        <f xml:space="preserve"> HYPERLINK("#'P(2)'!B6125:M6147", "P(2)")</f>
        <v>P(2)</v>
      </c>
      <c r="K228" s="160" t="str">
        <f xml:space="preserve"> HYPERLINK("#'NP(3)'!B10696:M10735", "NP(3)")</f>
        <v>NP(3)</v>
      </c>
      <c r="L228" s="145"/>
      <c r="M228" s="145"/>
      <c r="N228" s="145" t="s">
        <v>51</v>
      </c>
    </row>
    <row r="229" spans="2:14" ht="24" x14ac:dyDescent="0.2">
      <c r="B229" s="145">
        <v>223</v>
      </c>
      <c r="C229" s="145" t="s">
        <v>439</v>
      </c>
      <c r="D229" s="145" t="s">
        <v>440</v>
      </c>
      <c r="E229" s="145" t="s">
        <v>48</v>
      </c>
      <c r="F229" s="145" t="s">
        <v>49</v>
      </c>
      <c r="G229" s="145" t="s">
        <v>50</v>
      </c>
      <c r="H229" s="145" t="s">
        <v>49</v>
      </c>
      <c r="I229" s="160" t="str">
        <f xml:space="preserve"> HYPERLINK("#'N(1)'!B6149:M6179", "N(1)")</f>
        <v>N(1)</v>
      </c>
      <c r="J229" s="160" t="str">
        <f xml:space="preserve"> HYPERLINK("#'P(2)'!B6149:M6179", "P(2)")</f>
        <v>P(2)</v>
      </c>
      <c r="K229" s="160" t="str">
        <f xml:space="preserve"> HYPERLINK("#'NP(3)'!B10737:M10792", "NP(3)")</f>
        <v>NP(3)</v>
      </c>
      <c r="L229" s="145"/>
      <c r="M229" s="145"/>
      <c r="N229" s="145" t="s">
        <v>51</v>
      </c>
    </row>
    <row r="230" spans="2:14" ht="24" x14ac:dyDescent="0.2">
      <c r="B230" s="145">
        <v>224</v>
      </c>
      <c r="C230" s="145" t="s">
        <v>439</v>
      </c>
      <c r="D230" s="145" t="s">
        <v>440</v>
      </c>
      <c r="E230" s="145" t="s">
        <v>48</v>
      </c>
      <c r="F230" s="145" t="s">
        <v>73</v>
      </c>
      <c r="G230" s="145" t="s">
        <v>74</v>
      </c>
      <c r="H230" s="145" t="s">
        <v>73</v>
      </c>
      <c r="I230" s="160" t="str">
        <f xml:space="preserve"> HYPERLINK("#'N(1)'!B6181:M6206", "N(1)")</f>
        <v>N(1)</v>
      </c>
      <c r="J230" s="160" t="str">
        <f xml:space="preserve"> HYPERLINK("#'P(2)'!B6181:M6206", "P(2)")</f>
        <v>P(2)</v>
      </c>
      <c r="K230" s="160" t="str">
        <f xml:space="preserve"> HYPERLINK("#'NP(3)'!B10794:M10839", "NP(3)")</f>
        <v>NP(3)</v>
      </c>
      <c r="L230" s="145"/>
      <c r="M230" s="145"/>
      <c r="N230" s="145" t="s">
        <v>51</v>
      </c>
    </row>
    <row r="231" spans="2:14" ht="24" x14ac:dyDescent="0.2">
      <c r="B231" s="145">
        <v>225</v>
      </c>
      <c r="C231" s="145" t="s">
        <v>439</v>
      </c>
      <c r="D231" s="145" t="s">
        <v>440</v>
      </c>
      <c r="E231" s="145" t="s">
        <v>48</v>
      </c>
      <c r="F231" s="145" t="s">
        <v>78</v>
      </c>
      <c r="G231" s="145" t="s">
        <v>79</v>
      </c>
      <c r="H231" s="145" t="s">
        <v>80</v>
      </c>
      <c r="I231" s="160" t="str">
        <f xml:space="preserve"> HYPERLINK("#'N(1)'!B6208:M6230", "N(1)")</f>
        <v>N(1)</v>
      </c>
      <c r="J231" s="160" t="str">
        <f xml:space="preserve"> HYPERLINK("#'P(2)'!B6208:M6230", "P(2)")</f>
        <v>P(2)</v>
      </c>
      <c r="K231" s="160" t="str">
        <f xml:space="preserve"> HYPERLINK("#'NP(3)'!B10841:M10880", "NP(3)")</f>
        <v>NP(3)</v>
      </c>
      <c r="L231" s="145"/>
      <c r="M231" s="145"/>
      <c r="N231" s="145" t="s">
        <v>51</v>
      </c>
    </row>
    <row r="232" spans="2:14" ht="24" x14ac:dyDescent="0.2">
      <c r="B232" s="145">
        <v>226</v>
      </c>
      <c r="C232" s="145" t="s">
        <v>442</v>
      </c>
      <c r="D232" s="145" t="s">
        <v>443</v>
      </c>
      <c r="E232" s="145" t="s">
        <v>48</v>
      </c>
      <c r="F232" s="145" t="s">
        <v>49</v>
      </c>
      <c r="G232" s="145" t="s">
        <v>50</v>
      </c>
      <c r="H232" s="145" t="s">
        <v>49</v>
      </c>
      <c r="I232" s="160" t="str">
        <f xml:space="preserve"> HYPERLINK("#'N(1)'!B6232:M6262", "N(1)")</f>
        <v>N(1)</v>
      </c>
      <c r="J232" s="160" t="str">
        <f xml:space="preserve"> HYPERLINK("#'P(2)'!B6232:M6262", "P(2)")</f>
        <v>P(2)</v>
      </c>
      <c r="K232" s="160" t="str">
        <f xml:space="preserve"> HYPERLINK("#'NP(3)'!B10882:M10937", "NP(3)")</f>
        <v>NP(3)</v>
      </c>
      <c r="L232" s="145"/>
      <c r="M232" s="145"/>
      <c r="N232" s="145" t="s">
        <v>51</v>
      </c>
    </row>
    <row r="233" spans="2:14" ht="24" x14ac:dyDescent="0.2">
      <c r="B233" s="145">
        <v>227</v>
      </c>
      <c r="C233" s="145" t="s">
        <v>442</v>
      </c>
      <c r="D233" s="145" t="s">
        <v>443</v>
      </c>
      <c r="E233" s="145" t="s">
        <v>48</v>
      </c>
      <c r="F233" s="145" t="s">
        <v>73</v>
      </c>
      <c r="G233" s="145" t="s">
        <v>74</v>
      </c>
      <c r="H233" s="145" t="s">
        <v>73</v>
      </c>
      <c r="I233" s="160" t="str">
        <f xml:space="preserve"> HYPERLINK("#'N(1)'!B6264:M6289", "N(1)")</f>
        <v>N(1)</v>
      </c>
      <c r="J233" s="160" t="str">
        <f xml:space="preserve"> HYPERLINK("#'P(2)'!B6264:M6289", "P(2)")</f>
        <v>P(2)</v>
      </c>
      <c r="K233" s="160" t="str">
        <f xml:space="preserve"> HYPERLINK("#'NP(3)'!B10939:M10984", "NP(3)")</f>
        <v>NP(3)</v>
      </c>
      <c r="L233" s="145"/>
      <c r="M233" s="145"/>
      <c r="N233" s="145" t="s">
        <v>51</v>
      </c>
    </row>
    <row r="234" spans="2:14" ht="24" x14ac:dyDescent="0.2">
      <c r="B234" s="145">
        <v>228</v>
      </c>
      <c r="C234" s="145" t="s">
        <v>442</v>
      </c>
      <c r="D234" s="145" t="s">
        <v>443</v>
      </c>
      <c r="E234" s="145" t="s">
        <v>48</v>
      </c>
      <c r="F234" s="145" t="s">
        <v>78</v>
      </c>
      <c r="G234" s="145" t="s">
        <v>79</v>
      </c>
      <c r="H234" s="145" t="s">
        <v>80</v>
      </c>
      <c r="I234" s="160" t="str">
        <f xml:space="preserve"> HYPERLINK("#'N(1)'!B6291:M6313", "N(1)")</f>
        <v>N(1)</v>
      </c>
      <c r="J234" s="160" t="str">
        <f xml:space="preserve"> HYPERLINK("#'P(2)'!B6291:M6313", "P(2)")</f>
        <v>P(2)</v>
      </c>
      <c r="K234" s="160" t="str">
        <f xml:space="preserve"> HYPERLINK("#'NP(3)'!B10986:M11025", "NP(3)")</f>
        <v>NP(3)</v>
      </c>
      <c r="L234" s="145"/>
      <c r="M234" s="145"/>
      <c r="N234" s="145" t="s">
        <v>51</v>
      </c>
    </row>
    <row r="235" spans="2:14" ht="24" x14ac:dyDescent="0.2">
      <c r="B235" s="145">
        <v>229</v>
      </c>
      <c r="C235" s="145" t="s">
        <v>445</v>
      </c>
      <c r="D235" s="145" t="s">
        <v>446</v>
      </c>
      <c r="E235" s="145" t="s">
        <v>48</v>
      </c>
      <c r="F235" s="145" t="s">
        <v>49</v>
      </c>
      <c r="G235" s="145" t="s">
        <v>50</v>
      </c>
      <c r="H235" s="145" t="s">
        <v>49</v>
      </c>
      <c r="I235" s="160" t="str">
        <f xml:space="preserve"> HYPERLINK("#'N(1)'!B6315:M6345", "N(1)")</f>
        <v>N(1)</v>
      </c>
      <c r="J235" s="160" t="str">
        <f xml:space="preserve"> HYPERLINK("#'P(2)'!B6315:M6345", "P(2)")</f>
        <v>P(2)</v>
      </c>
      <c r="K235" s="160" t="str">
        <f xml:space="preserve"> HYPERLINK("#'NP(3)'!B11027:M11082", "NP(3)")</f>
        <v>NP(3)</v>
      </c>
      <c r="L235" s="145"/>
      <c r="M235" s="145"/>
      <c r="N235" s="145" t="s">
        <v>51</v>
      </c>
    </row>
    <row r="236" spans="2:14" ht="24" x14ac:dyDescent="0.2">
      <c r="B236" s="145">
        <v>230</v>
      </c>
      <c r="C236" s="145" t="s">
        <v>445</v>
      </c>
      <c r="D236" s="145" t="s">
        <v>446</v>
      </c>
      <c r="E236" s="145" t="s">
        <v>48</v>
      </c>
      <c r="F236" s="145" t="s">
        <v>73</v>
      </c>
      <c r="G236" s="145" t="s">
        <v>74</v>
      </c>
      <c r="H236" s="145" t="s">
        <v>73</v>
      </c>
      <c r="I236" s="160" t="str">
        <f xml:space="preserve"> HYPERLINK("#'N(1)'!B6347:M6372", "N(1)")</f>
        <v>N(1)</v>
      </c>
      <c r="J236" s="160" t="str">
        <f xml:space="preserve"> HYPERLINK("#'P(2)'!B6347:M6372", "P(2)")</f>
        <v>P(2)</v>
      </c>
      <c r="K236" s="160" t="str">
        <f xml:space="preserve"> HYPERLINK("#'NP(3)'!B11084:M11129", "NP(3)")</f>
        <v>NP(3)</v>
      </c>
      <c r="L236" s="145"/>
      <c r="M236" s="145"/>
      <c r="N236" s="145" t="s">
        <v>51</v>
      </c>
    </row>
    <row r="237" spans="2:14" ht="24" x14ac:dyDescent="0.2">
      <c r="B237" s="145">
        <v>231</v>
      </c>
      <c r="C237" s="145" t="s">
        <v>445</v>
      </c>
      <c r="D237" s="145" t="s">
        <v>446</v>
      </c>
      <c r="E237" s="145" t="s">
        <v>48</v>
      </c>
      <c r="F237" s="145" t="s">
        <v>78</v>
      </c>
      <c r="G237" s="145" t="s">
        <v>79</v>
      </c>
      <c r="H237" s="145" t="s">
        <v>80</v>
      </c>
      <c r="I237" s="160" t="str">
        <f xml:space="preserve"> HYPERLINK("#'N(1)'!B6374:M6396", "N(1)")</f>
        <v>N(1)</v>
      </c>
      <c r="J237" s="160" t="str">
        <f xml:space="preserve"> HYPERLINK("#'P(2)'!B6374:M6396", "P(2)")</f>
        <v>P(2)</v>
      </c>
      <c r="K237" s="160" t="str">
        <f xml:space="preserve"> HYPERLINK("#'NP(3)'!B11131:M11170", "NP(3)")</f>
        <v>NP(3)</v>
      </c>
      <c r="L237" s="145"/>
      <c r="M237" s="145"/>
      <c r="N237" s="145" t="s">
        <v>51</v>
      </c>
    </row>
    <row r="238" spans="2:14" ht="24" x14ac:dyDescent="0.2">
      <c r="B238" s="145">
        <v>232</v>
      </c>
      <c r="C238" s="145" t="s">
        <v>448</v>
      </c>
      <c r="D238" s="145" t="s">
        <v>449</v>
      </c>
      <c r="E238" s="145" t="s">
        <v>48</v>
      </c>
      <c r="F238" s="145" t="s">
        <v>49</v>
      </c>
      <c r="G238" s="145" t="s">
        <v>50</v>
      </c>
      <c r="H238" s="145" t="s">
        <v>49</v>
      </c>
      <c r="I238" s="160" t="str">
        <f xml:space="preserve"> HYPERLINK("#'N(1)'!B6398:M6428", "N(1)")</f>
        <v>N(1)</v>
      </c>
      <c r="J238" s="160" t="str">
        <f xml:space="preserve"> HYPERLINK("#'P(2)'!B6398:M6428", "P(2)")</f>
        <v>P(2)</v>
      </c>
      <c r="K238" s="160" t="str">
        <f xml:space="preserve"> HYPERLINK("#'NP(3)'!B11172:M11227", "NP(3)")</f>
        <v>NP(3)</v>
      </c>
      <c r="L238" s="145"/>
      <c r="M238" s="145"/>
      <c r="N238" s="145" t="s">
        <v>51</v>
      </c>
    </row>
    <row r="239" spans="2:14" ht="24" x14ac:dyDescent="0.2">
      <c r="B239" s="145">
        <v>233</v>
      </c>
      <c r="C239" s="145" t="s">
        <v>448</v>
      </c>
      <c r="D239" s="145" t="s">
        <v>449</v>
      </c>
      <c r="E239" s="145" t="s">
        <v>48</v>
      </c>
      <c r="F239" s="145" t="s">
        <v>73</v>
      </c>
      <c r="G239" s="145" t="s">
        <v>74</v>
      </c>
      <c r="H239" s="145" t="s">
        <v>73</v>
      </c>
      <c r="I239" s="160" t="str">
        <f xml:space="preserve"> HYPERLINK("#'N(1)'!B6430:M6455", "N(1)")</f>
        <v>N(1)</v>
      </c>
      <c r="J239" s="160" t="str">
        <f xml:space="preserve"> HYPERLINK("#'P(2)'!B6430:M6455", "P(2)")</f>
        <v>P(2)</v>
      </c>
      <c r="K239" s="160" t="str">
        <f xml:space="preserve"> HYPERLINK("#'NP(3)'!B11229:M11274", "NP(3)")</f>
        <v>NP(3)</v>
      </c>
      <c r="L239" s="145"/>
      <c r="M239" s="145"/>
      <c r="N239" s="145" t="s">
        <v>51</v>
      </c>
    </row>
    <row r="240" spans="2:14" ht="24" x14ac:dyDescent="0.2">
      <c r="B240" s="145">
        <v>234</v>
      </c>
      <c r="C240" s="145" t="s">
        <v>448</v>
      </c>
      <c r="D240" s="145" t="s">
        <v>449</v>
      </c>
      <c r="E240" s="145" t="s">
        <v>48</v>
      </c>
      <c r="F240" s="145" t="s">
        <v>78</v>
      </c>
      <c r="G240" s="145" t="s">
        <v>79</v>
      </c>
      <c r="H240" s="145" t="s">
        <v>80</v>
      </c>
      <c r="I240" s="160" t="str">
        <f xml:space="preserve"> HYPERLINK("#'N(1)'!B6457:M6479", "N(1)")</f>
        <v>N(1)</v>
      </c>
      <c r="J240" s="160" t="str">
        <f xml:space="preserve"> HYPERLINK("#'P(2)'!B6457:M6479", "P(2)")</f>
        <v>P(2)</v>
      </c>
      <c r="K240" s="160" t="str">
        <f xml:space="preserve"> HYPERLINK("#'NP(3)'!B11276:M11315", "NP(3)")</f>
        <v>NP(3)</v>
      </c>
      <c r="L240" s="145"/>
      <c r="M240" s="145"/>
      <c r="N240" s="145" t="s">
        <v>51</v>
      </c>
    </row>
    <row r="241" spans="2:14" ht="24" x14ac:dyDescent="0.2">
      <c r="B241" s="145">
        <v>235</v>
      </c>
      <c r="C241" s="145" t="s">
        <v>454</v>
      </c>
      <c r="D241" s="145" t="s">
        <v>455</v>
      </c>
      <c r="E241" s="145" t="s">
        <v>48</v>
      </c>
      <c r="F241" s="145" t="s">
        <v>49</v>
      </c>
      <c r="G241" s="145" t="s">
        <v>50</v>
      </c>
      <c r="H241" s="145" t="s">
        <v>49</v>
      </c>
      <c r="I241" s="160" t="str">
        <f xml:space="preserve"> HYPERLINK("#'N(1)'!B6481:L6511", "N(1)")</f>
        <v>N(1)</v>
      </c>
      <c r="J241" s="160" t="str">
        <f xml:space="preserve"> HYPERLINK("#'P(2)'!B6481:L6511", "P(2)")</f>
        <v>P(2)</v>
      </c>
      <c r="K241" s="160" t="str">
        <f xml:space="preserve"> HYPERLINK("#'NP(3)'!B11317:L11372", "NP(3)")</f>
        <v>NP(3)</v>
      </c>
      <c r="L241" s="145"/>
      <c r="M241" s="145"/>
      <c r="N241" s="145" t="s">
        <v>51</v>
      </c>
    </row>
    <row r="242" spans="2:14" ht="24" x14ac:dyDescent="0.2">
      <c r="B242" s="145">
        <v>236</v>
      </c>
      <c r="C242" s="145" t="s">
        <v>454</v>
      </c>
      <c r="D242" s="145" t="s">
        <v>455</v>
      </c>
      <c r="E242" s="145" t="s">
        <v>48</v>
      </c>
      <c r="F242" s="145" t="s">
        <v>73</v>
      </c>
      <c r="G242" s="145" t="s">
        <v>74</v>
      </c>
      <c r="H242" s="145" t="s">
        <v>73</v>
      </c>
      <c r="I242" s="160" t="str">
        <f xml:space="preserve"> HYPERLINK("#'N(1)'!B6513:L6538", "N(1)")</f>
        <v>N(1)</v>
      </c>
      <c r="J242" s="160" t="str">
        <f xml:space="preserve"> HYPERLINK("#'P(2)'!B6513:L6538", "P(2)")</f>
        <v>P(2)</v>
      </c>
      <c r="K242" s="160" t="str">
        <f xml:space="preserve"> HYPERLINK("#'NP(3)'!B11374:L11419", "NP(3)")</f>
        <v>NP(3)</v>
      </c>
      <c r="L242" s="145"/>
      <c r="M242" s="145"/>
      <c r="N242" s="145" t="s">
        <v>51</v>
      </c>
    </row>
    <row r="243" spans="2:14" ht="24" x14ac:dyDescent="0.2">
      <c r="B243" s="145">
        <v>237</v>
      </c>
      <c r="C243" s="145" t="s">
        <v>454</v>
      </c>
      <c r="D243" s="145" t="s">
        <v>455</v>
      </c>
      <c r="E243" s="145" t="s">
        <v>48</v>
      </c>
      <c r="F243" s="145" t="s">
        <v>78</v>
      </c>
      <c r="G243" s="145" t="s">
        <v>79</v>
      </c>
      <c r="H243" s="145" t="s">
        <v>80</v>
      </c>
      <c r="I243" s="160" t="str">
        <f xml:space="preserve"> HYPERLINK("#'N(1)'!B6540:L6562", "N(1)")</f>
        <v>N(1)</v>
      </c>
      <c r="J243" s="160" t="str">
        <f xml:space="preserve"> HYPERLINK("#'P(2)'!B6540:L6562", "P(2)")</f>
        <v>P(2)</v>
      </c>
      <c r="K243" s="160" t="str">
        <f xml:space="preserve"> HYPERLINK("#'NP(3)'!B11421:L11460", "NP(3)")</f>
        <v>NP(3)</v>
      </c>
      <c r="L243" s="145"/>
      <c r="M243" s="145"/>
      <c r="N243" s="145" t="s">
        <v>51</v>
      </c>
    </row>
    <row r="244" spans="2:14" ht="24" x14ac:dyDescent="0.2">
      <c r="B244" s="145">
        <v>238</v>
      </c>
      <c r="C244" s="145" t="s">
        <v>457</v>
      </c>
      <c r="D244" s="145" t="s">
        <v>458</v>
      </c>
      <c r="E244" s="145" t="s">
        <v>48</v>
      </c>
      <c r="F244" s="145" t="s">
        <v>49</v>
      </c>
      <c r="G244" s="145" t="s">
        <v>50</v>
      </c>
      <c r="H244" s="145" t="s">
        <v>49</v>
      </c>
      <c r="I244" s="160" t="str">
        <f xml:space="preserve"> HYPERLINK("#'N(1)'!B6564:L6594", "N(1)")</f>
        <v>N(1)</v>
      </c>
      <c r="J244" s="160" t="str">
        <f xml:space="preserve"> HYPERLINK("#'P(2)'!B6564:L6594", "P(2)")</f>
        <v>P(2)</v>
      </c>
      <c r="K244" s="160" t="str">
        <f xml:space="preserve"> HYPERLINK("#'NP(3)'!B11462:L11517", "NP(3)")</f>
        <v>NP(3)</v>
      </c>
      <c r="L244" s="145"/>
      <c r="M244" s="145"/>
      <c r="N244" s="145" t="s">
        <v>51</v>
      </c>
    </row>
    <row r="245" spans="2:14" ht="24" x14ac:dyDescent="0.2">
      <c r="B245" s="145">
        <v>239</v>
      </c>
      <c r="C245" s="145" t="s">
        <v>457</v>
      </c>
      <c r="D245" s="145" t="s">
        <v>458</v>
      </c>
      <c r="E245" s="145" t="s">
        <v>48</v>
      </c>
      <c r="F245" s="145" t="s">
        <v>73</v>
      </c>
      <c r="G245" s="145" t="s">
        <v>74</v>
      </c>
      <c r="H245" s="145" t="s">
        <v>73</v>
      </c>
      <c r="I245" s="160" t="str">
        <f xml:space="preserve"> HYPERLINK("#'N(1)'!B6596:L6621", "N(1)")</f>
        <v>N(1)</v>
      </c>
      <c r="J245" s="160" t="str">
        <f xml:space="preserve"> HYPERLINK("#'P(2)'!B6596:L6621", "P(2)")</f>
        <v>P(2)</v>
      </c>
      <c r="K245" s="160" t="str">
        <f xml:space="preserve"> HYPERLINK("#'NP(3)'!B11519:L11564", "NP(3)")</f>
        <v>NP(3)</v>
      </c>
      <c r="L245" s="145"/>
      <c r="M245" s="145"/>
      <c r="N245" s="145" t="s">
        <v>51</v>
      </c>
    </row>
    <row r="246" spans="2:14" ht="24" x14ac:dyDescent="0.2">
      <c r="B246" s="145">
        <v>240</v>
      </c>
      <c r="C246" s="145" t="s">
        <v>457</v>
      </c>
      <c r="D246" s="145" t="s">
        <v>458</v>
      </c>
      <c r="E246" s="145" t="s">
        <v>48</v>
      </c>
      <c r="F246" s="145" t="s">
        <v>78</v>
      </c>
      <c r="G246" s="145" t="s">
        <v>79</v>
      </c>
      <c r="H246" s="145" t="s">
        <v>80</v>
      </c>
      <c r="I246" s="160" t="str">
        <f xml:space="preserve"> HYPERLINK("#'N(1)'!B6623:L6645", "N(1)")</f>
        <v>N(1)</v>
      </c>
      <c r="J246" s="160" t="str">
        <f xml:space="preserve"> HYPERLINK("#'P(2)'!B6623:L6645", "P(2)")</f>
        <v>P(2)</v>
      </c>
      <c r="K246" s="160" t="str">
        <f xml:space="preserve"> HYPERLINK("#'NP(3)'!B11566:L11605", "NP(3)")</f>
        <v>NP(3)</v>
      </c>
      <c r="L246" s="145"/>
      <c r="M246" s="145"/>
      <c r="N246" s="145" t="s">
        <v>51</v>
      </c>
    </row>
    <row r="247" spans="2:14" ht="24" x14ac:dyDescent="0.2">
      <c r="B247" s="145">
        <v>241</v>
      </c>
      <c r="C247" s="145" t="s">
        <v>460</v>
      </c>
      <c r="D247" s="145" t="s">
        <v>461</v>
      </c>
      <c r="E247" s="145" t="s">
        <v>48</v>
      </c>
      <c r="F247" s="145" t="s">
        <v>49</v>
      </c>
      <c r="G247" s="145" t="s">
        <v>50</v>
      </c>
      <c r="H247" s="145" t="s">
        <v>49</v>
      </c>
      <c r="I247" s="160" t="str">
        <f xml:space="preserve"> HYPERLINK("#'N(1)'!B6647:L6677", "N(1)")</f>
        <v>N(1)</v>
      </c>
      <c r="J247" s="160" t="str">
        <f xml:space="preserve"> HYPERLINK("#'P(2)'!B6647:L6677", "P(2)")</f>
        <v>P(2)</v>
      </c>
      <c r="K247" s="160" t="str">
        <f xml:space="preserve"> HYPERLINK("#'NP(3)'!B11607:L11662", "NP(3)")</f>
        <v>NP(3)</v>
      </c>
      <c r="L247" s="145"/>
      <c r="M247" s="145"/>
      <c r="N247" s="145" t="s">
        <v>51</v>
      </c>
    </row>
    <row r="248" spans="2:14" ht="24" x14ac:dyDescent="0.2">
      <c r="B248" s="145">
        <v>242</v>
      </c>
      <c r="C248" s="145" t="s">
        <v>460</v>
      </c>
      <c r="D248" s="145" t="s">
        <v>461</v>
      </c>
      <c r="E248" s="145" t="s">
        <v>48</v>
      </c>
      <c r="F248" s="145" t="s">
        <v>73</v>
      </c>
      <c r="G248" s="145" t="s">
        <v>74</v>
      </c>
      <c r="H248" s="145" t="s">
        <v>73</v>
      </c>
      <c r="I248" s="160" t="str">
        <f xml:space="preserve"> HYPERLINK("#'N(1)'!B6679:L6704", "N(1)")</f>
        <v>N(1)</v>
      </c>
      <c r="J248" s="160" t="str">
        <f xml:space="preserve"> HYPERLINK("#'P(2)'!B6679:L6704", "P(2)")</f>
        <v>P(2)</v>
      </c>
      <c r="K248" s="160" t="str">
        <f xml:space="preserve"> HYPERLINK("#'NP(3)'!B11664:L11709", "NP(3)")</f>
        <v>NP(3)</v>
      </c>
      <c r="L248" s="145"/>
      <c r="M248" s="145"/>
      <c r="N248" s="145" t="s">
        <v>51</v>
      </c>
    </row>
    <row r="249" spans="2:14" ht="24" x14ac:dyDescent="0.2">
      <c r="B249" s="145">
        <v>243</v>
      </c>
      <c r="C249" s="145" t="s">
        <v>460</v>
      </c>
      <c r="D249" s="145" t="s">
        <v>461</v>
      </c>
      <c r="E249" s="145" t="s">
        <v>48</v>
      </c>
      <c r="F249" s="145" t="s">
        <v>78</v>
      </c>
      <c r="G249" s="145" t="s">
        <v>79</v>
      </c>
      <c r="H249" s="145" t="s">
        <v>80</v>
      </c>
      <c r="I249" s="160" t="str">
        <f xml:space="preserve"> HYPERLINK("#'N(1)'!B6706:L6728", "N(1)")</f>
        <v>N(1)</v>
      </c>
      <c r="J249" s="160" t="str">
        <f xml:space="preserve"> HYPERLINK("#'P(2)'!B6706:L6728", "P(2)")</f>
        <v>P(2)</v>
      </c>
      <c r="K249" s="160" t="str">
        <f xml:space="preserve"> HYPERLINK("#'NP(3)'!B11711:L11750", "NP(3)")</f>
        <v>NP(3)</v>
      </c>
      <c r="L249" s="145"/>
      <c r="M249" s="145"/>
      <c r="N249" s="145" t="s">
        <v>51</v>
      </c>
    </row>
    <row r="250" spans="2:14" ht="24" x14ac:dyDescent="0.2">
      <c r="B250" s="145">
        <v>244</v>
      </c>
      <c r="C250" s="145" t="s">
        <v>463</v>
      </c>
      <c r="D250" s="145" t="s">
        <v>464</v>
      </c>
      <c r="E250" s="145" t="s">
        <v>48</v>
      </c>
      <c r="F250" s="145" t="s">
        <v>49</v>
      </c>
      <c r="G250" s="145" t="s">
        <v>50</v>
      </c>
      <c r="H250" s="145" t="s">
        <v>49</v>
      </c>
      <c r="I250" s="160" t="str">
        <f xml:space="preserve"> HYPERLINK("#'N(1)'!B6730:L6760", "N(1)")</f>
        <v>N(1)</v>
      </c>
      <c r="J250" s="160" t="str">
        <f xml:space="preserve"> HYPERLINK("#'P(2)'!B6730:L6760", "P(2)")</f>
        <v>P(2)</v>
      </c>
      <c r="K250" s="160" t="str">
        <f xml:space="preserve"> HYPERLINK("#'NP(3)'!B11752:L11807", "NP(3)")</f>
        <v>NP(3)</v>
      </c>
      <c r="L250" s="145"/>
      <c r="M250" s="145"/>
      <c r="N250" s="145" t="s">
        <v>51</v>
      </c>
    </row>
    <row r="251" spans="2:14" ht="24" x14ac:dyDescent="0.2">
      <c r="B251" s="145">
        <v>245</v>
      </c>
      <c r="C251" s="145" t="s">
        <v>463</v>
      </c>
      <c r="D251" s="145" t="s">
        <v>464</v>
      </c>
      <c r="E251" s="145" t="s">
        <v>48</v>
      </c>
      <c r="F251" s="145" t="s">
        <v>73</v>
      </c>
      <c r="G251" s="145" t="s">
        <v>74</v>
      </c>
      <c r="H251" s="145" t="s">
        <v>73</v>
      </c>
      <c r="I251" s="160" t="str">
        <f xml:space="preserve"> HYPERLINK("#'N(1)'!B6762:L6787", "N(1)")</f>
        <v>N(1)</v>
      </c>
      <c r="J251" s="160" t="str">
        <f xml:space="preserve"> HYPERLINK("#'P(2)'!B6762:L6787", "P(2)")</f>
        <v>P(2)</v>
      </c>
      <c r="K251" s="160" t="str">
        <f xml:space="preserve"> HYPERLINK("#'NP(3)'!B11809:L11854", "NP(3)")</f>
        <v>NP(3)</v>
      </c>
      <c r="L251" s="145"/>
      <c r="M251" s="145"/>
      <c r="N251" s="145" t="s">
        <v>51</v>
      </c>
    </row>
    <row r="252" spans="2:14" ht="24" x14ac:dyDescent="0.2">
      <c r="B252" s="145">
        <v>246</v>
      </c>
      <c r="C252" s="145" t="s">
        <v>463</v>
      </c>
      <c r="D252" s="145" t="s">
        <v>464</v>
      </c>
      <c r="E252" s="145" t="s">
        <v>48</v>
      </c>
      <c r="F252" s="145" t="s">
        <v>78</v>
      </c>
      <c r="G252" s="145" t="s">
        <v>79</v>
      </c>
      <c r="H252" s="145" t="s">
        <v>80</v>
      </c>
      <c r="I252" s="160" t="str">
        <f xml:space="preserve"> HYPERLINK("#'N(1)'!B6789:L6811", "N(1)")</f>
        <v>N(1)</v>
      </c>
      <c r="J252" s="160" t="str">
        <f xml:space="preserve"> HYPERLINK("#'P(2)'!B6789:L6811", "P(2)")</f>
        <v>P(2)</v>
      </c>
      <c r="K252" s="160" t="str">
        <f xml:space="preserve"> HYPERLINK("#'NP(3)'!B11856:L11895", "NP(3)")</f>
        <v>NP(3)</v>
      </c>
      <c r="L252" s="145"/>
      <c r="M252" s="145"/>
      <c r="N252" s="145" t="s">
        <v>51</v>
      </c>
    </row>
    <row r="253" spans="2:14" ht="24" x14ac:dyDescent="0.2">
      <c r="B253" s="145">
        <v>247</v>
      </c>
      <c r="C253" s="145" t="s">
        <v>466</v>
      </c>
      <c r="D253" s="145" t="s">
        <v>467</v>
      </c>
      <c r="E253" s="145" t="s">
        <v>48</v>
      </c>
      <c r="F253" s="145" t="s">
        <v>49</v>
      </c>
      <c r="G253" s="145" t="s">
        <v>50</v>
      </c>
      <c r="H253" s="145" t="s">
        <v>49</v>
      </c>
      <c r="I253" s="160" t="str">
        <f xml:space="preserve"> HYPERLINK("#'N(1)'!B6813:L6843", "N(1)")</f>
        <v>N(1)</v>
      </c>
      <c r="J253" s="160" t="str">
        <f xml:space="preserve"> HYPERLINK("#'P(2)'!B6813:L6843", "P(2)")</f>
        <v>P(2)</v>
      </c>
      <c r="K253" s="160" t="str">
        <f xml:space="preserve"> HYPERLINK("#'NP(3)'!B11897:L11952", "NP(3)")</f>
        <v>NP(3)</v>
      </c>
      <c r="L253" s="145"/>
      <c r="M253" s="145"/>
      <c r="N253" s="145" t="s">
        <v>51</v>
      </c>
    </row>
    <row r="254" spans="2:14" ht="24" x14ac:dyDescent="0.2">
      <c r="B254" s="145">
        <v>248</v>
      </c>
      <c r="C254" s="145" t="s">
        <v>466</v>
      </c>
      <c r="D254" s="145" t="s">
        <v>467</v>
      </c>
      <c r="E254" s="145" t="s">
        <v>48</v>
      </c>
      <c r="F254" s="145" t="s">
        <v>73</v>
      </c>
      <c r="G254" s="145" t="s">
        <v>74</v>
      </c>
      <c r="H254" s="145" t="s">
        <v>73</v>
      </c>
      <c r="I254" s="160" t="str">
        <f xml:space="preserve"> HYPERLINK("#'N(1)'!B6845:L6870", "N(1)")</f>
        <v>N(1)</v>
      </c>
      <c r="J254" s="160" t="str">
        <f xml:space="preserve"> HYPERLINK("#'P(2)'!B6845:L6870", "P(2)")</f>
        <v>P(2)</v>
      </c>
      <c r="K254" s="160" t="str">
        <f xml:space="preserve"> HYPERLINK("#'NP(3)'!B11954:L11999", "NP(3)")</f>
        <v>NP(3)</v>
      </c>
      <c r="L254" s="145"/>
      <c r="M254" s="145"/>
      <c r="N254" s="145" t="s">
        <v>51</v>
      </c>
    </row>
    <row r="255" spans="2:14" ht="24" x14ac:dyDescent="0.2">
      <c r="B255" s="145">
        <v>249</v>
      </c>
      <c r="C255" s="145" t="s">
        <v>466</v>
      </c>
      <c r="D255" s="145" t="s">
        <v>467</v>
      </c>
      <c r="E255" s="145" t="s">
        <v>48</v>
      </c>
      <c r="F255" s="145" t="s">
        <v>78</v>
      </c>
      <c r="G255" s="145" t="s">
        <v>79</v>
      </c>
      <c r="H255" s="145" t="s">
        <v>80</v>
      </c>
      <c r="I255" s="160" t="str">
        <f xml:space="preserve"> HYPERLINK("#'N(1)'!B6872:L6894", "N(1)")</f>
        <v>N(1)</v>
      </c>
      <c r="J255" s="160" t="str">
        <f xml:space="preserve"> HYPERLINK("#'P(2)'!B6872:L6894", "P(2)")</f>
        <v>P(2)</v>
      </c>
      <c r="K255" s="160" t="str">
        <f xml:space="preserve"> HYPERLINK("#'NP(3)'!B12001:L12040", "NP(3)")</f>
        <v>NP(3)</v>
      </c>
      <c r="L255" s="145"/>
      <c r="M255" s="145"/>
      <c r="N255" s="145" t="s">
        <v>51</v>
      </c>
    </row>
    <row r="256" spans="2:14" ht="24" x14ac:dyDescent="0.2">
      <c r="B256" s="145">
        <v>250</v>
      </c>
      <c r="C256" s="145" t="s">
        <v>469</v>
      </c>
      <c r="D256" s="145" t="s">
        <v>470</v>
      </c>
      <c r="E256" s="145" t="s">
        <v>48</v>
      </c>
      <c r="F256" s="145" t="s">
        <v>49</v>
      </c>
      <c r="G256" s="145" t="s">
        <v>50</v>
      </c>
      <c r="H256" s="145" t="s">
        <v>49</v>
      </c>
      <c r="I256" s="160" t="str">
        <f xml:space="preserve"> HYPERLINK("#'N(1)'!B6896:L6926", "N(1)")</f>
        <v>N(1)</v>
      </c>
      <c r="J256" s="160" t="str">
        <f xml:space="preserve"> HYPERLINK("#'P(2)'!B6896:L6926", "P(2)")</f>
        <v>P(2)</v>
      </c>
      <c r="K256" s="160" t="str">
        <f xml:space="preserve"> HYPERLINK("#'NP(3)'!B12042:L12097", "NP(3)")</f>
        <v>NP(3)</v>
      </c>
      <c r="L256" s="145"/>
      <c r="M256" s="145"/>
      <c r="N256" s="145" t="s">
        <v>51</v>
      </c>
    </row>
    <row r="257" spans="2:14" ht="24" x14ac:dyDescent="0.2">
      <c r="B257" s="145">
        <v>251</v>
      </c>
      <c r="C257" s="145" t="s">
        <v>469</v>
      </c>
      <c r="D257" s="145" t="s">
        <v>470</v>
      </c>
      <c r="E257" s="145" t="s">
        <v>48</v>
      </c>
      <c r="F257" s="145" t="s">
        <v>73</v>
      </c>
      <c r="G257" s="145" t="s">
        <v>74</v>
      </c>
      <c r="H257" s="145" t="s">
        <v>73</v>
      </c>
      <c r="I257" s="160" t="str">
        <f xml:space="preserve"> HYPERLINK("#'N(1)'!B6928:L6953", "N(1)")</f>
        <v>N(1)</v>
      </c>
      <c r="J257" s="160" t="str">
        <f xml:space="preserve"> HYPERLINK("#'P(2)'!B6928:L6953", "P(2)")</f>
        <v>P(2)</v>
      </c>
      <c r="K257" s="160" t="str">
        <f xml:space="preserve"> HYPERLINK("#'NP(3)'!B12099:L12144", "NP(3)")</f>
        <v>NP(3)</v>
      </c>
      <c r="L257" s="145"/>
      <c r="M257" s="145"/>
      <c r="N257" s="145" t="s">
        <v>51</v>
      </c>
    </row>
    <row r="258" spans="2:14" ht="24" x14ac:dyDescent="0.2">
      <c r="B258" s="145">
        <v>252</v>
      </c>
      <c r="C258" s="145" t="s">
        <v>469</v>
      </c>
      <c r="D258" s="145" t="s">
        <v>470</v>
      </c>
      <c r="E258" s="145" t="s">
        <v>48</v>
      </c>
      <c r="F258" s="145" t="s">
        <v>78</v>
      </c>
      <c r="G258" s="145" t="s">
        <v>79</v>
      </c>
      <c r="H258" s="145" t="s">
        <v>80</v>
      </c>
      <c r="I258" s="160" t="str">
        <f xml:space="preserve"> HYPERLINK("#'N(1)'!B6955:L6977", "N(1)")</f>
        <v>N(1)</v>
      </c>
      <c r="J258" s="160" t="str">
        <f xml:space="preserve"> HYPERLINK("#'P(2)'!B6955:L6977", "P(2)")</f>
        <v>P(2)</v>
      </c>
      <c r="K258" s="160" t="str">
        <f xml:space="preserve"> HYPERLINK("#'NP(3)'!B12146:L12185", "NP(3)")</f>
        <v>NP(3)</v>
      </c>
      <c r="L258" s="145"/>
      <c r="M258" s="145"/>
      <c r="N258" s="145" t="s">
        <v>51</v>
      </c>
    </row>
    <row r="259" spans="2:14" ht="24" x14ac:dyDescent="0.2">
      <c r="B259" s="145">
        <v>253</v>
      </c>
      <c r="C259" s="145" t="s">
        <v>472</v>
      </c>
      <c r="D259" s="145" t="s">
        <v>473</v>
      </c>
      <c r="E259" s="145" t="s">
        <v>48</v>
      </c>
      <c r="F259" s="145" t="s">
        <v>49</v>
      </c>
      <c r="G259" s="145" t="s">
        <v>50</v>
      </c>
      <c r="H259" s="145" t="s">
        <v>49</v>
      </c>
      <c r="I259" s="160" t="str">
        <f xml:space="preserve"> HYPERLINK("#'N(1)'!B6979:L7009", "N(1)")</f>
        <v>N(1)</v>
      </c>
      <c r="J259" s="160" t="str">
        <f xml:space="preserve"> HYPERLINK("#'P(2)'!B6979:L7009", "P(2)")</f>
        <v>P(2)</v>
      </c>
      <c r="K259" s="160" t="str">
        <f xml:space="preserve"> HYPERLINK("#'NP(3)'!B12187:L12242", "NP(3)")</f>
        <v>NP(3)</v>
      </c>
      <c r="L259" s="145"/>
      <c r="M259" s="145"/>
      <c r="N259" s="145" t="s">
        <v>51</v>
      </c>
    </row>
    <row r="260" spans="2:14" ht="24" x14ac:dyDescent="0.2">
      <c r="B260" s="145">
        <v>254</v>
      </c>
      <c r="C260" s="145" t="s">
        <v>472</v>
      </c>
      <c r="D260" s="145" t="s">
        <v>473</v>
      </c>
      <c r="E260" s="145" t="s">
        <v>48</v>
      </c>
      <c r="F260" s="145" t="s">
        <v>73</v>
      </c>
      <c r="G260" s="145" t="s">
        <v>74</v>
      </c>
      <c r="H260" s="145" t="s">
        <v>73</v>
      </c>
      <c r="I260" s="160" t="str">
        <f xml:space="preserve"> HYPERLINK("#'N(1)'!B7011:L7036", "N(1)")</f>
        <v>N(1)</v>
      </c>
      <c r="J260" s="160" t="str">
        <f xml:space="preserve"> HYPERLINK("#'P(2)'!B7011:L7036", "P(2)")</f>
        <v>P(2)</v>
      </c>
      <c r="K260" s="160" t="str">
        <f xml:space="preserve"> HYPERLINK("#'NP(3)'!B12244:L12289", "NP(3)")</f>
        <v>NP(3)</v>
      </c>
      <c r="L260" s="145"/>
      <c r="M260" s="145"/>
      <c r="N260" s="145" t="s">
        <v>51</v>
      </c>
    </row>
    <row r="261" spans="2:14" ht="24" x14ac:dyDescent="0.2">
      <c r="B261" s="145">
        <v>255</v>
      </c>
      <c r="C261" s="145" t="s">
        <v>472</v>
      </c>
      <c r="D261" s="145" t="s">
        <v>473</v>
      </c>
      <c r="E261" s="145" t="s">
        <v>48</v>
      </c>
      <c r="F261" s="145" t="s">
        <v>78</v>
      </c>
      <c r="G261" s="145" t="s">
        <v>79</v>
      </c>
      <c r="H261" s="145" t="s">
        <v>80</v>
      </c>
      <c r="I261" s="160" t="str">
        <f xml:space="preserve"> HYPERLINK("#'N(1)'!B7038:L7060", "N(1)")</f>
        <v>N(1)</v>
      </c>
      <c r="J261" s="160" t="str">
        <f xml:space="preserve"> HYPERLINK("#'P(2)'!B7038:L7060", "P(2)")</f>
        <v>P(2)</v>
      </c>
      <c r="K261" s="160" t="str">
        <f xml:space="preserve"> HYPERLINK("#'NP(3)'!B12291:L12330", "NP(3)")</f>
        <v>NP(3)</v>
      </c>
      <c r="L261" s="145"/>
      <c r="M261" s="145"/>
      <c r="N261" s="145" t="s">
        <v>51</v>
      </c>
    </row>
    <row r="262" spans="2:14" ht="24" x14ac:dyDescent="0.2">
      <c r="B262" s="145">
        <v>256</v>
      </c>
      <c r="C262" s="145" t="s">
        <v>475</v>
      </c>
      <c r="D262" s="145" t="s">
        <v>476</v>
      </c>
      <c r="E262" s="145" t="s">
        <v>48</v>
      </c>
      <c r="F262" s="145" t="s">
        <v>49</v>
      </c>
      <c r="G262" s="145" t="s">
        <v>50</v>
      </c>
      <c r="H262" s="145" t="s">
        <v>49</v>
      </c>
      <c r="I262" s="160" t="str">
        <f xml:space="preserve"> HYPERLINK("#'N(1)'!B7062:L7092", "N(1)")</f>
        <v>N(1)</v>
      </c>
      <c r="J262" s="160" t="str">
        <f xml:space="preserve"> HYPERLINK("#'P(2)'!B7062:L7092", "P(2)")</f>
        <v>P(2)</v>
      </c>
      <c r="K262" s="160" t="str">
        <f xml:space="preserve"> HYPERLINK("#'NP(3)'!B12332:L12387", "NP(3)")</f>
        <v>NP(3)</v>
      </c>
      <c r="L262" s="145"/>
      <c r="M262" s="145"/>
      <c r="N262" s="145" t="s">
        <v>51</v>
      </c>
    </row>
    <row r="263" spans="2:14" ht="24" x14ac:dyDescent="0.2">
      <c r="B263" s="145">
        <v>257</v>
      </c>
      <c r="C263" s="145" t="s">
        <v>475</v>
      </c>
      <c r="D263" s="145" t="s">
        <v>476</v>
      </c>
      <c r="E263" s="145" t="s">
        <v>48</v>
      </c>
      <c r="F263" s="145" t="s">
        <v>73</v>
      </c>
      <c r="G263" s="145" t="s">
        <v>74</v>
      </c>
      <c r="H263" s="145" t="s">
        <v>73</v>
      </c>
      <c r="I263" s="160" t="str">
        <f xml:space="preserve"> HYPERLINK("#'N(1)'!B7094:L7119", "N(1)")</f>
        <v>N(1)</v>
      </c>
      <c r="J263" s="160" t="str">
        <f xml:space="preserve"> HYPERLINK("#'P(2)'!B7094:L7119", "P(2)")</f>
        <v>P(2)</v>
      </c>
      <c r="K263" s="160" t="str">
        <f xml:space="preserve"> HYPERLINK("#'NP(3)'!B12389:L12434", "NP(3)")</f>
        <v>NP(3)</v>
      </c>
      <c r="L263" s="145"/>
      <c r="M263" s="145"/>
      <c r="N263" s="145" t="s">
        <v>51</v>
      </c>
    </row>
    <row r="264" spans="2:14" ht="24" x14ac:dyDescent="0.2">
      <c r="B264" s="145">
        <v>258</v>
      </c>
      <c r="C264" s="145" t="s">
        <v>475</v>
      </c>
      <c r="D264" s="145" t="s">
        <v>476</v>
      </c>
      <c r="E264" s="145" t="s">
        <v>48</v>
      </c>
      <c r="F264" s="145" t="s">
        <v>78</v>
      </c>
      <c r="G264" s="145" t="s">
        <v>79</v>
      </c>
      <c r="H264" s="145" t="s">
        <v>80</v>
      </c>
      <c r="I264" s="160" t="str">
        <f xml:space="preserve"> HYPERLINK("#'N(1)'!B7121:L7143", "N(1)")</f>
        <v>N(1)</v>
      </c>
      <c r="J264" s="160" t="str">
        <f xml:space="preserve"> HYPERLINK("#'P(2)'!B7121:L7143", "P(2)")</f>
        <v>P(2)</v>
      </c>
      <c r="K264" s="160" t="str">
        <f xml:space="preserve"> HYPERLINK("#'NP(3)'!B12436:L12475", "NP(3)")</f>
        <v>NP(3)</v>
      </c>
      <c r="L264" s="145"/>
      <c r="M264" s="145"/>
      <c r="N264" s="145" t="s">
        <v>51</v>
      </c>
    </row>
    <row r="265" spans="2:14" ht="24" x14ac:dyDescent="0.2">
      <c r="B265" s="145">
        <v>259</v>
      </c>
      <c r="C265" s="145" t="s">
        <v>478</v>
      </c>
      <c r="D265" s="145" t="s">
        <v>479</v>
      </c>
      <c r="E265" s="145" t="s">
        <v>48</v>
      </c>
      <c r="F265" s="145" t="s">
        <v>49</v>
      </c>
      <c r="G265" s="145" t="s">
        <v>50</v>
      </c>
      <c r="H265" s="145" t="s">
        <v>49</v>
      </c>
      <c r="I265" s="160" t="str">
        <f xml:space="preserve"> HYPERLINK("#'N(1)'!B7145:L7175", "N(1)")</f>
        <v>N(1)</v>
      </c>
      <c r="J265" s="160" t="str">
        <f xml:space="preserve"> HYPERLINK("#'P(2)'!B7145:L7175", "P(2)")</f>
        <v>P(2)</v>
      </c>
      <c r="K265" s="160" t="str">
        <f xml:space="preserve"> HYPERLINK("#'NP(3)'!B12477:L12532", "NP(3)")</f>
        <v>NP(3)</v>
      </c>
      <c r="L265" s="145"/>
      <c r="M265" s="145"/>
      <c r="N265" s="145" t="s">
        <v>51</v>
      </c>
    </row>
    <row r="266" spans="2:14" ht="24" x14ac:dyDescent="0.2">
      <c r="B266" s="145">
        <v>260</v>
      </c>
      <c r="C266" s="145" t="s">
        <v>478</v>
      </c>
      <c r="D266" s="145" t="s">
        <v>479</v>
      </c>
      <c r="E266" s="145" t="s">
        <v>48</v>
      </c>
      <c r="F266" s="145" t="s">
        <v>73</v>
      </c>
      <c r="G266" s="145" t="s">
        <v>74</v>
      </c>
      <c r="H266" s="145" t="s">
        <v>73</v>
      </c>
      <c r="I266" s="160" t="str">
        <f xml:space="preserve"> HYPERLINK("#'N(1)'!B7177:L7202", "N(1)")</f>
        <v>N(1)</v>
      </c>
      <c r="J266" s="160" t="str">
        <f xml:space="preserve"> HYPERLINK("#'P(2)'!B7177:L7202", "P(2)")</f>
        <v>P(2)</v>
      </c>
      <c r="K266" s="160" t="str">
        <f xml:space="preserve"> HYPERLINK("#'NP(3)'!B12534:L12579", "NP(3)")</f>
        <v>NP(3)</v>
      </c>
      <c r="L266" s="145"/>
      <c r="M266" s="145"/>
      <c r="N266" s="145" t="s">
        <v>51</v>
      </c>
    </row>
    <row r="267" spans="2:14" ht="24" x14ac:dyDescent="0.2">
      <c r="B267" s="145">
        <v>261</v>
      </c>
      <c r="C267" s="145" t="s">
        <v>478</v>
      </c>
      <c r="D267" s="145" t="s">
        <v>479</v>
      </c>
      <c r="E267" s="145" t="s">
        <v>48</v>
      </c>
      <c r="F267" s="145" t="s">
        <v>78</v>
      </c>
      <c r="G267" s="145" t="s">
        <v>79</v>
      </c>
      <c r="H267" s="145" t="s">
        <v>80</v>
      </c>
      <c r="I267" s="160" t="str">
        <f xml:space="preserve"> HYPERLINK("#'N(1)'!B7204:L7226", "N(1)")</f>
        <v>N(1)</v>
      </c>
      <c r="J267" s="160" t="str">
        <f xml:space="preserve"> HYPERLINK("#'P(2)'!B7204:L7226", "P(2)")</f>
        <v>P(2)</v>
      </c>
      <c r="K267" s="160" t="str">
        <f xml:space="preserve"> HYPERLINK("#'NP(3)'!B12581:L12620", "NP(3)")</f>
        <v>NP(3)</v>
      </c>
      <c r="L267" s="145"/>
      <c r="M267" s="145"/>
      <c r="N267" s="145" t="s">
        <v>51</v>
      </c>
    </row>
    <row r="268" spans="2:14" ht="24" x14ac:dyDescent="0.2">
      <c r="B268" s="145">
        <v>262</v>
      </c>
      <c r="C268" s="145" t="s">
        <v>481</v>
      </c>
      <c r="D268" s="145" t="s">
        <v>482</v>
      </c>
      <c r="E268" s="145" t="s">
        <v>48</v>
      </c>
      <c r="F268" s="145" t="s">
        <v>49</v>
      </c>
      <c r="G268" s="145" t="s">
        <v>50</v>
      </c>
      <c r="H268" s="145" t="s">
        <v>49</v>
      </c>
      <c r="I268" s="160" t="str">
        <f xml:space="preserve"> HYPERLINK("#'N(1)'!B7228:L7258", "N(1)")</f>
        <v>N(1)</v>
      </c>
      <c r="J268" s="160" t="str">
        <f xml:space="preserve"> HYPERLINK("#'P(2)'!B7228:L7258", "P(2)")</f>
        <v>P(2)</v>
      </c>
      <c r="K268" s="160" t="str">
        <f xml:space="preserve"> HYPERLINK("#'NP(3)'!B12622:L12677", "NP(3)")</f>
        <v>NP(3)</v>
      </c>
      <c r="L268" s="145"/>
      <c r="M268" s="145"/>
      <c r="N268" s="145" t="s">
        <v>51</v>
      </c>
    </row>
    <row r="269" spans="2:14" ht="24" x14ac:dyDescent="0.2">
      <c r="B269" s="145">
        <v>263</v>
      </c>
      <c r="C269" s="145" t="s">
        <v>481</v>
      </c>
      <c r="D269" s="145" t="s">
        <v>482</v>
      </c>
      <c r="E269" s="145" t="s">
        <v>48</v>
      </c>
      <c r="F269" s="145" t="s">
        <v>73</v>
      </c>
      <c r="G269" s="145" t="s">
        <v>74</v>
      </c>
      <c r="H269" s="145" t="s">
        <v>73</v>
      </c>
      <c r="I269" s="160" t="str">
        <f xml:space="preserve"> HYPERLINK("#'N(1)'!B7260:L7285", "N(1)")</f>
        <v>N(1)</v>
      </c>
      <c r="J269" s="160" t="str">
        <f xml:space="preserve"> HYPERLINK("#'P(2)'!B7260:L7285", "P(2)")</f>
        <v>P(2)</v>
      </c>
      <c r="K269" s="160" t="str">
        <f xml:space="preserve"> HYPERLINK("#'NP(3)'!B12679:L12724", "NP(3)")</f>
        <v>NP(3)</v>
      </c>
      <c r="L269" s="145"/>
      <c r="M269" s="145"/>
      <c r="N269" s="145" t="s">
        <v>51</v>
      </c>
    </row>
    <row r="270" spans="2:14" ht="24" x14ac:dyDescent="0.2">
      <c r="B270" s="145">
        <v>264</v>
      </c>
      <c r="C270" s="145" t="s">
        <v>481</v>
      </c>
      <c r="D270" s="145" t="s">
        <v>482</v>
      </c>
      <c r="E270" s="145" t="s">
        <v>48</v>
      </c>
      <c r="F270" s="145" t="s">
        <v>78</v>
      </c>
      <c r="G270" s="145" t="s">
        <v>79</v>
      </c>
      <c r="H270" s="145" t="s">
        <v>80</v>
      </c>
      <c r="I270" s="160" t="str">
        <f xml:space="preserve"> HYPERLINK("#'N(1)'!B7287:L7309", "N(1)")</f>
        <v>N(1)</v>
      </c>
      <c r="J270" s="160" t="str">
        <f xml:space="preserve"> HYPERLINK("#'P(2)'!B7287:L7309", "P(2)")</f>
        <v>P(2)</v>
      </c>
      <c r="K270" s="160" t="str">
        <f xml:space="preserve"> HYPERLINK("#'NP(3)'!B12726:L12765", "NP(3)")</f>
        <v>NP(3)</v>
      </c>
      <c r="L270" s="145"/>
      <c r="M270" s="145"/>
      <c r="N270" s="145" t="s">
        <v>51</v>
      </c>
    </row>
    <row r="271" spans="2:14" x14ac:dyDescent="0.2">
      <c r="B271" s="145">
        <v>265</v>
      </c>
      <c r="C271" s="145" t="s">
        <v>489</v>
      </c>
      <c r="D271" s="145" t="s">
        <v>490</v>
      </c>
      <c r="E271" s="145" t="s">
        <v>80</v>
      </c>
      <c r="F271" s="145" t="s">
        <v>49</v>
      </c>
      <c r="G271" s="145" t="s">
        <v>50</v>
      </c>
      <c r="H271" s="145" t="s">
        <v>49</v>
      </c>
      <c r="I271" s="160" t="str">
        <f xml:space="preserve"> HYPERLINK("#'N(1)'!B7311:N7341", "N(1)")</f>
        <v>N(1)</v>
      </c>
      <c r="J271" s="160" t="str">
        <f xml:space="preserve"> HYPERLINK("#'P(2)'!B7311:N7341", "P(2)")</f>
        <v>P(2)</v>
      </c>
      <c r="K271" s="160" t="str">
        <f xml:space="preserve"> HYPERLINK("#'NP(3)'!B12767:N12822", "NP(3)")</f>
        <v>NP(3)</v>
      </c>
      <c r="L271" s="145"/>
      <c r="M271" s="145"/>
      <c r="N271" s="145" t="s">
        <v>51</v>
      </c>
    </row>
    <row r="272" spans="2:14" x14ac:dyDescent="0.2">
      <c r="B272" s="145">
        <v>266</v>
      </c>
      <c r="C272" s="145" t="s">
        <v>489</v>
      </c>
      <c r="D272" s="145" t="s">
        <v>490</v>
      </c>
      <c r="E272" s="145" t="s">
        <v>80</v>
      </c>
      <c r="F272" s="145" t="s">
        <v>73</v>
      </c>
      <c r="G272" s="145" t="s">
        <v>74</v>
      </c>
      <c r="H272" s="145" t="s">
        <v>73</v>
      </c>
      <c r="I272" s="160" t="str">
        <f xml:space="preserve"> HYPERLINK("#'N(1)'!B7343:N7368", "N(1)")</f>
        <v>N(1)</v>
      </c>
      <c r="J272" s="160" t="str">
        <f xml:space="preserve"> HYPERLINK("#'P(2)'!B7343:N7368", "P(2)")</f>
        <v>P(2)</v>
      </c>
      <c r="K272" s="160" t="str">
        <f xml:space="preserve"> HYPERLINK("#'NP(3)'!B12824:N12869", "NP(3)")</f>
        <v>NP(3)</v>
      </c>
      <c r="L272" s="145"/>
      <c r="M272" s="145"/>
      <c r="N272" s="145" t="s">
        <v>51</v>
      </c>
    </row>
    <row r="273" spans="2:14" x14ac:dyDescent="0.2">
      <c r="B273" s="145">
        <v>267</v>
      </c>
      <c r="C273" s="145" t="s">
        <v>489</v>
      </c>
      <c r="D273" s="145" t="s">
        <v>490</v>
      </c>
      <c r="E273" s="145" t="s">
        <v>80</v>
      </c>
      <c r="F273" s="145" t="s">
        <v>78</v>
      </c>
      <c r="G273" s="145" t="s">
        <v>79</v>
      </c>
      <c r="H273" s="145" t="s">
        <v>80</v>
      </c>
      <c r="I273" s="160" t="str">
        <f xml:space="preserve"> HYPERLINK("#'N(1)'!B7370:N7392", "N(1)")</f>
        <v>N(1)</v>
      </c>
      <c r="J273" s="160" t="str">
        <f xml:space="preserve"> HYPERLINK("#'P(2)'!B7370:N7392", "P(2)")</f>
        <v>P(2)</v>
      </c>
      <c r="K273" s="160" t="str">
        <f xml:space="preserve"> HYPERLINK("#'NP(3)'!B12871:N12910", "NP(3)")</f>
        <v>NP(3)</v>
      </c>
      <c r="L273" s="145"/>
      <c r="M273" s="145"/>
      <c r="N273" s="145" t="s">
        <v>51</v>
      </c>
    </row>
    <row r="274" spans="2:14" ht="24" x14ac:dyDescent="0.2">
      <c r="B274" s="145">
        <v>268</v>
      </c>
      <c r="C274" s="145" t="s">
        <v>495</v>
      </c>
      <c r="D274" s="145" t="s">
        <v>496</v>
      </c>
      <c r="E274" s="145" t="s">
        <v>48</v>
      </c>
      <c r="F274" s="145" t="s">
        <v>49</v>
      </c>
      <c r="G274" s="145" t="s">
        <v>50</v>
      </c>
      <c r="H274" s="145" t="s">
        <v>49</v>
      </c>
      <c r="I274" s="160" t="str">
        <f xml:space="preserve"> HYPERLINK("#'N(1)'!B7394:K7424", "N(1)")</f>
        <v>N(1)</v>
      </c>
      <c r="J274" s="160" t="str">
        <f xml:space="preserve"> HYPERLINK("#'P(2)'!B7394:K7424", "P(2)")</f>
        <v>P(2)</v>
      </c>
      <c r="K274" s="160" t="str">
        <f xml:space="preserve"> HYPERLINK("#'NP(3)'!B12912:K12967", "NP(3)")</f>
        <v>NP(3)</v>
      </c>
      <c r="L274" s="145"/>
      <c r="M274" s="145"/>
      <c r="N274" s="145" t="s">
        <v>51</v>
      </c>
    </row>
    <row r="275" spans="2:14" ht="24" x14ac:dyDescent="0.2">
      <c r="B275" s="145">
        <v>269</v>
      </c>
      <c r="C275" s="145" t="s">
        <v>495</v>
      </c>
      <c r="D275" s="145" t="s">
        <v>496</v>
      </c>
      <c r="E275" s="145" t="s">
        <v>48</v>
      </c>
      <c r="F275" s="145" t="s">
        <v>73</v>
      </c>
      <c r="G275" s="145" t="s">
        <v>74</v>
      </c>
      <c r="H275" s="145" t="s">
        <v>73</v>
      </c>
      <c r="I275" s="160" t="str">
        <f xml:space="preserve"> HYPERLINK("#'N(1)'!B7426:K7451", "N(1)")</f>
        <v>N(1)</v>
      </c>
      <c r="J275" s="160" t="str">
        <f xml:space="preserve"> HYPERLINK("#'P(2)'!B7426:K7451", "P(2)")</f>
        <v>P(2)</v>
      </c>
      <c r="K275" s="160" t="str">
        <f xml:space="preserve"> HYPERLINK("#'NP(3)'!B12969:K13014", "NP(3)")</f>
        <v>NP(3)</v>
      </c>
      <c r="L275" s="145"/>
      <c r="M275" s="145"/>
      <c r="N275" s="145" t="s">
        <v>51</v>
      </c>
    </row>
    <row r="276" spans="2:14" ht="24" x14ac:dyDescent="0.2">
      <c r="B276" s="145">
        <v>270</v>
      </c>
      <c r="C276" s="145" t="s">
        <v>495</v>
      </c>
      <c r="D276" s="145" t="s">
        <v>496</v>
      </c>
      <c r="E276" s="145" t="s">
        <v>48</v>
      </c>
      <c r="F276" s="145" t="s">
        <v>78</v>
      </c>
      <c r="G276" s="145" t="s">
        <v>79</v>
      </c>
      <c r="H276" s="145" t="s">
        <v>80</v>
      </c>
      <c r="I276" s="160" t="str">
        <f xml:space="preserve"> HYPERLINK("#'N(1)'!B7453:K7475", "N(1)")</f>
        <v>N(1)</v>
      </c>
      <c r="J276" s="160" t="str">
        <f xml:space="preserve"> HYPERLINK("#'P(2)'!B7453:K7475", "P(2)")</f>
        <v>P(2)</v>
      </c>
      <c r="K276" s="160" t="str">
        <f xml:space="preserve"> HYPERLINK("#'NP(3)'!B13016:K13055", "NP(3)")</f>
        <v>NP(3)</v>
      </c>
      <c r="L276" s="145"/>
      <c r="M276" s="145"/>
      <c r="N276" s="145" t="s">
        <v>51</v>
      </c>
    </row>
    <row r="277" spans="2:14" ht="24" x14ac:dyDescent="0.2">
      <c r="B277" s="145">
        <v>271</v>
      </c>
      <c r="C277" s="145" t="s">
        <v>498</v>
      </c>
      <c r="D277" s="145" t="s">
        <v>499</v>
      </c>
      <c r="E277" s="145" t="s">
        <v>48</v>
      </c>
      <c r="F277" s="145" t="s">
        <v>49</v>
      </c>
      <c r="G277" s="145" t="s">
        <v>50</v>
      </c>
      <c r="H277" s="145" t="s">
        <v>49</v>
      </c>
      <c r="I277" s="160" t="str">
        <f xml:space="preserve"> HYPERLINK("#'N(1)'!B7477:K7507", "N(1)")</f>
        <v>N(1)</v>
      </c>
      <c r="J277" s="160" t="str">
        <f xml:space="preserve"> HYPERLINK("#'P(2)'!B7477:K7507", "P(2)")</f>
        <v>P(2)</v>
      </c>
      <c r="K277" s="160" t="str">
        <f xml:space="preserve"> HYPERLINK("#'NP(3)'!B13057:K13112", "NP(3)")</f>
        <v>NP(3)</v>
      </c>
      <c r="L277" s="145"/>
      <c r="M277" s="145"/>
      <c r="N277" s="145" t="s">
        <v>51</v>
      </c>
    </row>
    <row r="278" spans="2:14" ht="24" x14ac:dyDescent="0.2">
      <c r="B278" s="145">
        <v>272</v>
      </c>
      <c r="C278" s="145" t="s">
        <v>498</v>
      </c>
      <c r="D278" s="145" t="s">
        <v>499</v>
      </c>
      <c r="E278" s="145" t="s">
        <v>48</v>
      </c>
      <c r="F278" s="145" t="s">
        <v>73</v>
      </c>
      <c r="G278" s="145" t="s">
        <v>74</v>
      </c>
      <c r="H278" s="145" t="s">
        <v>73</v>
      </c>
      <c r="I278" s="160" t="str">
        <f xml:space="preserve"> HYPERLINK("#'N(1)'!B7509:K7534", "N(1)")</f>
        <v>N(1)</v>
      </c>
      <c r="J278" s="160" t="str">
        <f xml:space="preserve"> HYPERLINK("#'P(2)'!B7509:K7534", "P(2)")</f>
        <v>P(2)</v>
      </c>
      <c r="K278" s="160" t="str">
        <f xml:space="preserve"> HYPERLINK("#'NP(3)'!B13114:K13159", "NP(3)")</f>
        <v>NP(3)</v>
      </c>
      <c r="L278" s="145"/>
      <c r="M278" s="145"/>
      <c r="N278" s="145" t="s">
        <v>51</v>
      </c>
    </row>
    <row r="279" spans="2:14" ht="24" x14ac:dyDescent="0.2">
      <c r="B279" s="145">
        <v>273</v>
      </c>
      <c r="C279" s="145" t="s">
        <v>498</v>
      </c>
      <c r="D279" s="145" t="s">
        <v>499</v>
      </c>
      <c r="E279" s="145" t="s">
        <v>48</v>
      </c>
      <c r="F279" s="145" t="s">
        <v>78</v>
      </c>
      <c r="G279" s="145" t="s">
        <v>79</v>
      </c>
      <c r="H279" s="145" t="s">
        <v>80</v>
      </c>
      <c r="I279" s="160" t="str">
        <f xml:space="preserve"> HYPERLINK("#'N(1)'!B7536:K7558", "N(1)")</f>
        <v>N(1)</v>
      </c>
      <c r="J279" s="160" t="str">
        <f xml:space="preserve"> HYPERLINK("#'P(2)'!B7536:K7558", "P(2)")</f>
        <v>P(2)</v>
      </c>
      <c r="K279" s="160" t="str">
        <f xml:space="preserve"> HYPERLINK("#'NP(3)'!B13161:K13200", "NP(3)")</f>
        <v>NP(3)</v>
      </c>
      <c r="L279" s="145"/>
      <c r="M279" s="145"/>
      <c r="N279" s="145" t="s">
        <v>51</v>
      </c>
    </row>
    <row r="280" spans="2:14" ht="24" x14ac:dyDescent="0.2">
      <c r="B280" s="145">
        <v>274</v>
      </c>
      <c r="C280" s="145" t="s">
        <v>501</v>
      </c>
      <c r="D280" s="145" t="s">
        <v>502</v>
      </c>
      <c r="E280" s="145" t="s">
        <v>48</v>
      </c>
      <c r="F280" s="145" t="s">
        <v>49</v>
      </c>
      <c r="G280" s="145" t="s">
        <v>50</v>
      </c>
      <c r="H280" s="145" t="s">
        <v>49</v>
      </c>
      <c r="I280" s="160" t="str">
        <f xml:space="preserve"> HYPERLINK("#'N(1)'!B7560:K7590", "N(1)")</f>
        <v>N(1)</v>
      </c>
      <c r="J280" s="160" t="str">
        <f xml:space="preserve"> HYPERLINK("#'P(2)'!B7560:K7590", "P(2)")</f>
        <v>P(2)</v>
      </c>
      <c r="K280" s="160" t="str">
        <f xml:space="preserve"> HYPERLINK("#'NP(3)'!B13202:K13257", "NP(3)")</f>
        <v>NP(3)</v>
      </c>
      <c r="L280" s="145"/>
      <c r="M280" s="145"/>
      <c r="N280" s="145" t="s">
        <v>51</v>
      </c>
    </row>
    <row r="281" spans="2:14" ht="24" x14ac:dyDescent="0.2">
      <c r="B281" s="145">
        <v>275</v>
      </c>
      <c r="C281" s="145" t="s">
        <v>501</v>
      </c>
      <c r="D281" s="145" t="s">
        <v>502</v>
      </c>
      <c r="E281" s="145" t="s">
        <v>48</v>
      </c>
      <c r="F281" s="145" t="s">
        <v>73</v>
      </c>
      <c r="G281" s="145" t="s">
        <v>74</v>
      </c>
      <c r="H281" s="145" t="s">
        <v>73</v>
      </c>
      <c r="I281" s="160" t="str">
        <f xml:space="preserve"> HYPERLINK("#'N(1)'!B7592:K7617", "N(1)")</f>
        <v>N(1)</v>
      </c>
      <c r="J281" s="160" t="str">
        <f xml:space="preserve"> HYPERLINK("#'P(2)'!B7592:K7617", "P(2)")</f>
        <v>P(2)</v>
      </c>
      <c r="K281" s="160" t="str">
        <f xml:space="preserve"> HYPERLINK("#'NP(3)'!B13259:K13304", "NP(3)")</f>
        <v>NP(3)</v>
      </c>
      <c r="L281" s="145"/>
      <c r="M281" s="145"/>
      <c r="N281" s="145" t="s">
        <v>51</v>
      </c>
    </row>
    <row r="282" spans="2:14" ht="24" x14ac:dyDescent="0.2">
      <c r="B282" s="145">
        <v>276</v>
      </c>
      <c r="C282" s="145" t="s">
        <v>501</v>
      </c>
      <c r="D282" s="145" t="s">
        <v>502</v>
      </c>
      <c r="E282" s="145" t="s">
        <v>48</v>
      </c>
      <c r="F282" s="145" t="s">
        <v>78</v>
      </c>
      <c r="G282" s="145" t="s">
        <v>79</v>
      </c>
      <c r="H282" s="145" t="s">
        <v>80</v>
      </c>
      <c r="I282" s="160" t="str">
        <f xml:space="preserve"> HYPERLINK("#'N(1)'!B7619:K7641", "N(1)")</f>
        <v>N(1)</v>
      </c>
      <c r="J282" s="160" t="str">
        <f xml:space="preserve"> HYPERLINK("#'P(2)'!B7619:K7641", "P(2)")</f>
        <v>P(2)</v>
      </c>
      <c r="K282" s="160" t="str">
        <f xml:space="preserve"> HYPERLINK("#'NP(3)'!B13306:K13345", "NP(3)")</f>
        <v>NP(3)</v>
      </c>
      <c r="L282" s="145"/>
      <c r="M282" s="145"/>
      <c r="N282" s="145" t="s">
        <v>51</v>
      </c>
    </row>
    <row r="283" spans="2:14" ht="24" x14ac:dyDescent="0.2">
      <c r="B283" s="145">
        <v>277</v>
      </c>
      <c r="C283" s="145" t="s">
        <v>504</v>
      </c>
      <c r="D283" s="145" t="s">
        <v>505</v>
      </c>
      <c r="E283" s="145" t="s">
        <v>48</v>
      </c>
      <c r="F283" s="145" t="s">
        <v>49</v>
      </c>
      <c r="G283" s="145" t="s">
        <v>50</v>
      </c>
      <c r="H283" s="145" t="s">
        <v>49</v>
      </c>
      <c r="I283" s="160" t="str">
        <f xml:space="preserve"> HYPERLINK("#'N(1)'!B7643:K7673", "N(1)")</f>
        <v>N(1)</v>
      </c>
      <c r="J283" s="160" t="str">
        <f xml:space="preserve"> HYPERLINK("#'P(2)'!B7643:K7673", "P(2)")</f>
        <v>P(2)</v>
      </c>
      <c r="K283" s="160" t="str">
        <f xml:space="preserve"> HYPERLINK("#'NP(3)'!B13347:K13402", "NP(3)")</f>
        <v>NP(3)</v>
      </c>
      <c r="L283" s="145"/>
      <c r="M283" s="145"/>
      <c r="N283" s="145" t="s">
        <v>51</v>
      </c>
    </row>
    <row r="284" spans="2:14" ht="24" x14ac:dyDescent="0.2">
      <c r="B284" s="145">
        <v>278</v>
      </c>
      <c r="C284" s="145" t="s">
        <v>504</v>
      </c>
      <c r="D284" s="145" t="s">
        <v>505</v>
      </c>
      <c r="E284" s="145" t="s">
        <v>48</v>
      </c>
      <c r="F284" s="145" t="s">
        <v>73</v>
      </c>
      <c r="G284" s="145" t="s">
        <v>74</v>
      </c>
      <c r="H284" s="145" t="s">
        <v>73</v>
      </c>
      <c r="I284" s="160" t="str">
        <f xml:space="preserve"> HYPERLINK("#'N(1)'!B7675:K7700", "N(1)")</f>
        <v>N(1)</v>
      </c>
      <c r="J284" s="160" t="str">
        <f xml:space="preserve"> HYPERLINK("#'P(2)'!B7675:K7700", "P(2)")</f>
        <v>P(2)</v>
      </c>
      <c r="K284" s="160" t="str">
        <f xml:space="preserve"> HYPERLINK("#'NP(3)'!B13404:K13449", "NP(3)")</f>
        <v>NP(3)</v>
      </c>
      <c r="L284" s="145"/>
      <c r="M284" s="145"/>
      <c r="N284" s="145" t="s">
        <v>51</v>
      </c>
    </row>
    <row r="285" spans="2:14" ht="24" x14ac:dyDescent="0.2">
      <c r="B285" s="145">
        <v>279</v>
      </c>
      <c r="C285" s="145" t="s">
        <v>504</v>
      </c>
      <c r="D285" s="145" t="s">
        <v>505</v>
      </c>
      <c r="E285" s="145" t="s">
        <v>48</v>
      </c>
      <c r="F285" s="145" t="s">
        <v>78</v>
      </c>
      <c r="G285" s="145" t="s">
        <v>79</v>
      </c>
      <c r="H285" s="145" t="s">
        <v>80</v>
      </c>
      <c r="I285" s="160" t="str">
        <f xml:space="preserve"> HYPERLINK("#'N(1)'!B7702:K7724", "N(1)")</f>
        <v>N(1)</v>
      </c>
      <c r="J285" s="160" t="str">
        <f xml:space="preserve"> HYPERLINK("#'P(2)'!B7702:K7724", "P(2)")</f>
        <v>P(2)</v>
      </c>
      <c r="K285" s="160" t="str">
        <f xml:space="preserve"> HYPERLINK("#'NP(3)'!B13451:K13490", "NP(3)")</f>
        <v>NP(3)</v>
      </c>
      <c r="L285" s="145"/>
      <c r="M285" s="145"/>
      <c r="N285" s="145" t="s">
        <v>51</v>
      </c>
    </row>
    <row r="286" spans="2:14" ht="24" x14ac:dyDescent="0.2">
      <c r="B286" s="145">
        <v>280</v>
      </c>
      <c r="C286" s="145" t="s">
        <v>507</v>
      </c>
      <c r="D286" s="145" t="s">
        <v>508</v>
      </c>
      <c r="E286" s="145" t="s">
        <v>48</v>
      </c>
      <c r="F286" s="145" t="s">
        <v>49</v>
      </c>
      <c r="G286" s="145" t="s">
        <v>50</v>
      </c>
      <c r="H286" s="145" t="s">
        <v>49</v>
      </c>
      <c r="I286" s="160" t="str">
        <f xml:space="preserve"> HYPERLINK("#'N(1)'!B7726:K7756", "N(1)")</f>
        <v>N(1)</v>
      </c>
      <c r="J286" s="160" t="str">
        <f xml:space="preserve"> HYPERLINK("#'P(2)'!B7726:K7756", "P(2)")</f>
        <v>P(2)</v>
      </c>
      <c r="K286" s="160" t="str">
        <f xml:space="preserve"> HYPERLINK("#'NP(3)'!B13492:K13547", "NP(3)")</f>
        <v>NP(3)</v>
      </c>
      <c r="L286" s="145"/>
      <c r="M286" s="145"/>
      <c r="N286" s="145" t="s">
        <v>51</v>
      </c>
    </row>
    <row r="287" spans="2:14" ht="24" x14ac:dyDescent="0.2">
      <c r="B287" s="145">
        <v>281</v>
      </c>
      <c r="C287" s="145" t="s">
        <v>507</v>
      </c>
      <c r="D287" s="145" t="s">
        <v>508</v>
      </c>
      <c r="E287" s="145" t="s">
        <v>48</v>
      </c>
      <c r="F287" s="145" t="s">
        <v>73</v>
      </c>
      <c r="G287" s="145" t="s">
        <v>74</v>
      </c>
      <c r="H287" s="145" t="s">
        <v>73</v>
      </c>
      <c r="I287" s="160" t="str">
        <f xml:space="preserve"> HYPERLINK("#'N(1)'!B7758:K7783", "N(1)")</f>
        <v>N(1)</v>
      </c>
      <c r="J287" s="160" t="str">
        <f xml:space="preserve"> HYPERLINK("#'P(2)'!B7758:K7783", "P(2)")</f>
        <v>P(2)</v>
      </c>
      <c r="K287" s="160" t="str">
        <f xml:space="preserve"> HYPERLINK("#'NP(3)'!B13549:K13594", "NP(3)")</f>
        <v>NP(3)</v>
      </c>
      <c r="L287" s="145"/>
      <c r="M287" s="145"/>
      <c r="N287" s="145" t="s">
        <v>51</v>
      </c>
    </row>
    <row r="288" spans="2:14" ht="24" x14ac:dyDescent="0.2">
      <c r="B288" s="145">
        <v>282</v>
      </c>
      <c r="C288" s="145" t="s">
        <v>507</v>
      </c>
      <c r="D288" s="145" t="s">
        <v>508</v>
      </c>
      <c r="E288" s="145" t="s">
        <v>48</v>
      </c>
      <c r="F288" s="145" t="s">
        <v>78</v>
      </c>
      <c r="G288" s="145" t="s">
        <v>79</v>
      </c>
      <c r="H288" s="145" t="s">
        <v>80</v>
      </c>
      <c r="I288" s="160" t="str">
        <f xml:space="preserve"> HYPERLINK("#'N(1)'!B7785:K7807", "N(1)")</f>
        <v>N(1)</v>
      </c>
      <c r="J288" s="160" t="str">
        <f xml:space="preserve"> HYPERLINK("#'P(2)'!B7785:K7807", "P(2)")</f>
        <v>P(2)</v>
      </c>
      <c r="K288" s="160" t="str">
        <f xml:space="preserve"> HYPERLINK("#'NP(3)'!B13596:K13635", "NP(3)")</f>
        <v>NP(3)</v>
      </c>
      <c r="L288" s="145"/>
      <c r="M288" s="145"/>
      <c r="N288" s="145" t="s">
        <v>51</v>
      </c>
    </row>
    <row r="289" spans="2:14" ht="24" x14ac:dyDescent="0.2">
      <c r="B289" s="145">
        <v>283</v>
      </c>
      <c r="C289" s="145" t="s">
        <v>510</v>
      </c>
      <c r="D289" s="145" t="s">
        <v>511</v>
      </c>
      <c r="E289" s="145" t="s">
        <v>48</v>
      </c>
      <c r="F289" s="145" t="s">
        <v>49</v>
      </c>
      <c r="G289" s="145" t="s">
        <v>50</v>
      </c>
      <c r="H289" s="145" t="s">
        <v>49</v>
      </c>
      <c r="I289" s="160" t="str">
        <f xml:space="preserve"> HYPERLINK("#'N(1)'!B7809:K7839", "N(1)")</f>
        <v>N(1)</v>
      </c>
      <c r="J289" s="160" t="str">
        <f xml:space="preserve"> HYPERLINK("#'P(2)'!B7809:K7839", "P(2)")</f>
        <v>P(2)</v>
      </c>
      <c r="K289" s="160" t="str">
        <f xml:space="preserve"> HYPERLINK("#'NP(3)'!B13637:K13692", "NP(3)")</f>
        <v>NP(3)</v>
      </c>
      <c r="L289" s="145"/>
      <c r="M289" s="145"/>
      <c r="N289" s="145" t="s">
        <v>51</v>
      </c>
    </row>
    <row r="290" spans="2:14" ht="24" x14ac:dyDescent="0.2">
      <c r="B290" s="145">
        <v>284</v>
      </c>
      <c r="C290" s="145" t="s">
        <v>510</v>
      </c>
      <c r="D290" s="145" t="s">
        <v>511</v>
      </c>
      <c r="E290" s="145" t="s">
        <v>48</v>
      </c>
      <c r="F290" s="145" t="s">
        <v>73</v>
      </c>
      <c r="G290" s="145" t="s">
        <v>74</v>
      </c>
      <c r="H290" s="145" t="s">
        <v>73</v>
      </c>
      <c r="I290" s="160" t="str">
        <f xml:space="preserve"> HYPERLINK("#'N(1)'!B7841:K7866", "N(1)")</f>
        <v>N(1)</v>
      </c>
      <c r="J290" s="160" t="str">
        <f xml:space="preserve"> HYPERLINK("#'P(2)'!B7841:K7866", "P(2)")</f>
        <v>P(2)</v>
      </c>
      <c r="K290" s="160" t="str">
        <f xml:space="preserve"> HYPERLINK("#'NP(3)'!B13694:K13739", "NP(3)")</f>
        <v>NP(3)</v>
      </c>
      <c r="L290" s="145"/>
      <c r="M290" s="145"/>
      <c r="N290" s="145" t="s">
        <v>51</v>
      </c>
    </row>
    <row r="291" spans="2:14" ht="24" x14ac:dyDescent="0.2">
      <c r="B291" s="145">
        <v>285</v>
      </c>
      <c r="C291" s="145" t="s">
        <v>510</v>
      </c>
      <c r="D291" s="145" t="s">
        <v>511</v>
      </c>
      <c r="E291" s="145" t="s">
        <v>48</v>
      </c>
      <c r="F291" s="145" t="s">
        <v>78</v>
      </c>
      <c r="G291" s="145" t="s">
        <v>79</v>
      </c>
      <c r="H291" s="145" t="s">
        <v>80</v>
      </c>
      <c r="I291" s="160" t="str">
        <f xml:space="preserve"> HYPERLINK("#'N(1)'!B7868:K7890", "N(1)")</f>
        <v>N(1)</v>
      </c>
      <c r="J291" s="160" t="str">
        <f xml:space="preserve"> HYPERLINK("#'P(2)'!B7868:K7890", "P(2)")</f>
        <v>P(2)</v>
      </c>
      <c r="K291" s="160" t="str">
        <f xml:space="preserve"> HYPERLINK("#'NP(3)'!B13741:K13780", "NP(3)")</f>
        <v>NP(3)</v>
      </c>
      <c r="L291" s="145"/>
      <c r="M291" s="145"/>
      <c r="N291" s="145" t="s">
        <v>51</v>
      </c>
    </row>
    <row r="292" spans="2:14" ht="24" x14ac:dyDescent="0.2">
      <c r="B292" s="145">
        <v>286</v>
      </c>
      <c r="C292" s="145" t="s">
        <v>513</v>
      </c>
      <c r="D292" s="145" t="s">
        <v>514</v>
      </c>
      <c r="E292" s="145" t="s">
        <v>48</v>
      </c>
      <c r="F292" s="145" t="s">
        <v>49</v>
      </c>
      <c r="G292" s="145" t="s">
        <v>50</v>
      </c>
      <c r="H292" s="145" t="s">
        <v>49</v>
      </c>
      <c r="I292" s="160" t="str">
        <f xml:space="preserve"> HYPERLINK("#'N(1)'!B7892:K7922", "N(1)")</f>
        <v>N(1)</v>
      </c>
      <c r="J292" s="160" t="str">
        <f xml:space="preserve"> HYPERLINK("#'P(2)'!B7892:K7922", "P(2)")</f>
        <v>P(2)</v>
      </c>
      <c r="K292" s="160" t="str">
        <f xml:space="preserve"> HYPERLINK("#'NP(3)'!B13782:K13837", "NP(3)")</f>
        <v>NP(3)</v>
      </c>
      <c r="L292" s="145"/>
      <c r="M292" s="145"/>
      <c r="N292" s="145" t="s">
        <v>51</v>
      </c>
    </row>
    <row r="293" spans="2:14" ht="24" x14ac:dyDescent="0.2">
      <c r="B293" s="145">
        <v>287</v>
      </c>
      <c r="C293" s="145" t="s">
        <v>513</v>
      </c>
      <c r="D293" s="145" t="s">
        <v>514</v>
      </c>
      <c r="E293" s="145" t="s">
        <v>48</v>
      </c>
      <c r="F293" s="145" t="s">
        <v>73</v>
      </c>
      <c r="G293" s="145" t="s">
        <v>74</v>
      </c>
      <c r="H293" s="145" t="s">
        <v>73</v>
      </c>
      <c r="I293" s="160" t="str">
        <f xml:space="preserve"> HYPERLINK("#'N(1)'!B7924:K7949", "N(1)")</f>
        <v>N(1)</v>
      </c>
      <c r="J293" s="160" t="str">
        <f xml:space="preserve"> HYPERLINK("#'P(2)'!B7924:K7949", "P(2)")</f>
        <v>P(2)</v>
      </c>
      <c r="K293" s="160" t="str">
        <f xml:space="preserve"> HYPERLINK("#'NP(3)'!B13839:K13884", "NP(3)")</f>
        <v>NP(3)</v>
      </c>
      <c r="L293" s="145"/>
      <c r="M293" s="145"/>
      <c r="N293" s="145" t="s">
        <v>51</v>
      </c>
    </row>
    <row r="294" spans="2:14" ht="24" x14ac:dyDescent="0.2">
      <c r="B294" s="145">
        <v>288</v>
      </c>
      <c r="C294" s="145" t="s">
        <v>513</v>
      </c>
      <c r="D294" s="145" t="s">
        <v>514</v>
      </c>
      <c r="E294" s="145" t="s">
        <v>48</v>
      </c>
      <c r="F294" s="145" t="s">
        <v>78</v>
      </c>
      <c r="G294" s="145" t="s">
        <v>79</v>
      </c>
      <c r="H294" s="145" t="s">
        <v>80</v>
      </c>
      <c r="I294" s="160" t="str">
        <f xml:space="preserve"> HYPERLINK("#'N(1)'!B7951:K7973", "N(1)")</f>
        <v>N(1)</v>
      </c>
      <c r="J294" s="160" t="str">
        <f xml:space="preserve"> HYPERLINK("#'P(2)'!B7951:K7973", "P(2)")</f>
        <v>P(2)</v>
      </c>
      <c r="K294" s="160" t="str">
        <f xml:space="preserve"> HYPERLINK("#'NP(3)'!B13886:K13925", "NP(3)")</f>
        <v>NP(3)</v>
      </c>
      <c r="L294" s="145"/>
      <c r="M294" s="145"/>
      <c r="N294" s="145" t="s">
        <v>51</v>
      </c>
    </row>
    <row r="295" spans="2:14" ht="24" x14ac:dyDescent="0.2">
      <c r="B295" s="145">
        <v>289</v>
      </c>
      <c r="C295" s="145" t="s">
        <v>516</v>
      </c>
      <c r="D295" s="145" t="s">
        <v>517</v>
      </c>
      <c r="E295" s="145" t="s">
        <v>48</v>
      </c>
      <c r="F295" s="145" t="s">
        <v>49</v>
      </c>
      <c r="G295" s="145" t="s">
        <v>50</v>
      </c>
      <c r="H295" s="145" t="s">
        <v>49</v>
      </c>
      <c r="I295" s="160" t="str">
        <f xml:space="preserve"> HYPERLINK("#'N(1)'!B7975:K8005", "N(1)")</f>
        <v>N(1)</v>
      </c>
      <c r="J295" s="160" t="str">
        <f xml:space="preserve"> HYPERLINK("#'P(2)'!B7975:K8005", "P(2)")</f>
        <v>P(2)</v>
      </c>
      <c r="K295" s="160" t="str">
        <f xml:space="preserve"> HYPERLINK("#'NP(3)'!B13927:K13982", "NP(3)")</f>
        <v>NP(3)</v>
      </c>
      <c r="L295" s="145"/>
      <c r="M295" s="145"/>
      <c r="N295" s="145" t="s">
        <v>51</v>
      </c>
    </row>
    <row r="296" spans="2:14" ht="24" x14ac:dyDescent="0.2">
      <c r="B296" s="145">
        <v>290</v>
      </c>
      <c r="C296" s="145" t="s">
        <v>516</v>
      </c>
      <c r="D296" s="145" t="s">
        <v>517</v>
      </c>
      <c r="E296" s="145" t="s">
        <v>48</v>
      </c>
      <c r="F296" s="145" t="s">
        <v>73</v>
      </c>
      <c r="G296" s="145" t="s">
        <v>74</v>
      </c>
      <c r="H296" s="145" t="s">
        <v>73</v>
      </c>
      <c r="I296" s="160" t="str">
        <f xml:space="preserve"> HYPERLINK("#'N(1)'!B8007:K8032", "N(1)")</f>
        <v>N(1)</v>
      </c>
      <c r="J296" s="160" t="str">
        <f xml:space="preserve"> HYPERLINK("#'P(2)'!B8007:K8032", "P(2)")</f>
        <v>P(2)</v>
      </c>
      <c r="K296" s="160" t="str">
        <f xml:space="preserve"> HYPERLINK("#'NP(3)'!B13984:K14029", "NP(3)")</f>
        <v>NP(3)</v>
      </c>
      <c r="L296" s="145"/>
      <c r="M296" s="145"/>
      <c r="N296" s="145" t="s">
        <v>51</v>
      </c>
    </row>
    <row r="297" spans="2:14" ht="24" x14ac:dyDescent="0.2">
      <c r="B297" s="145">
        <v>291</v>
      </c>
      <c r="C297" s="145" t="s">
        <v>516</v>
      </c>
      <c r="D297" s="145" t="s">
        <v>517</v>
      </c>
      <c r="E297" s="145" t="s">
        <v>48</v>
      </c>
      <c r="F297" s="145" t="s">
        <v>78</v>
      </c>
      <c r="G297" s="145" t="s">
        <v>79</v>
      </c>
      <c r="H297" s="145" t="s">
        <v>80</v>
      </c>
      <c r="I297" s="160" t="str">
        <f xml:space="preserve"> HYPERLINK("#'N(1)'!B8034:K8056", "N(1)")</f>
        <v>N(1)</v>
      </c>
      <c r="J297" s="160" t="str">
        <f xml:space="preserve"> HYPERLINK("#'P(2)'!B8034:K8056", "P(2)")</f>
        <v>P(2)</v>
      </c>
      <c r="K297" s="160" t="str">
        <f xml:space="preserve"> HYPERLINK("#'NP(3)'!B14031:K14070", "NP(3)")</f>
        <v>NP(3)</v>
      </c>
      <c r="L297" s="145"/>
      <c r="M297" s="145"/>
      <c r="N297" s="145" t="s">
        <v>51</v>
      </c>
    </row>
    <row r="298" spans="2:14" ht="24" x14ac:dyDescent="0.2">
      <c r="B298" s="145">
        <v>292</v>
      </c>
      <c r="C298" s="145" t="s">
        <v>519</v>
      </c>
      <c r="D298" s="145" t="s">
        <v>520</v>
      </c>
      <c r="E298" s="145" t="s">
        <v>48</v>
      </c>
      <c r="F298" s="145" t="s">
        <v>49</v>
      </c>
      <c r="G298" s="145" t="s">
        <v>50</v>
      </c>
      <c r="H298" s="145" t="s">
        <v>49</v>
      </c>
      <c r="I298" s="160" t="str">
        <f xml:space="preserve"> HYPERLINK("#'N(1)'!B8058:K8088", "N(1)")</f>
        <v>N(1)</v>
      </c>
      <c r="J298" s="160" t="str">
        <f xml:space="preserve"> HYPERLINK("#'P(2)'!B8058:K8088", "P(2)")</f>
        <v>P(2)</v>
      </c>
      <c r="K298" s="160" t="str">
        <f xml:space="preserve"> HYPERLINK("#'NP(3)'!B14072:K14127", "NP(3)")</f>
        <v>NP(3)</v>
      </c>
      <c r="L298" s="145"/>
      <c r="M298" s="145"/>
      <c r="N298" s="145" t="s">
        <v>51</v>
      </c>
    </row>
    <row r="299" spans="2:14" ht="24" x14ac:dyDescent="0.2">
      <c r="B299" s="145">
        <v>293</v>
      </c>
      <c r="C299" s="145" t="s">
        <v>519</v>
      </c>
      <c r="D299" s="145" t="s">
        <v>520</v>
      </c>
      <c r="E299" s="145" t="s">
        <v>48</v>
      </c>
      <c r="F299" s="145" t="s">
        <v>73</v>
      </c>
      <c r="G299" s="145" t="s">
        <v>74</v>
      </c>
      <c r="H299" s="145" t="s">
        <v>73</v>
      </c>
      <c r="I299" s="160" t="str">
        <f xml:space="preserve"> HYPERLINK("#'N(1)'!B8090:K8115", "N(1)")</f>
        <v>N(1)</v>
      </c>
      <c r="J299" s="160" t="str">
        <f xml:space="preserve"> HYPERLINK("#'P(2)'!B8090:K8115", "P(2)")</f>
        <v>P(2)</v>
      </c>
      <c r="K299" s="160" t="str">
        <f xml:space="preserve"> HYPERLINK("#'NP(3)'!B14129:K14174", "NP(3)")</f>
        <v>NP(3)</v>
      </c>
      <c r="L299" s="145"/>
      <c r="M299" s="145"/>
      <c r="N299" s="145" t="s">
        <v>51</v>
      </c>
    </row>
    <row r="300" spans="2:14" ht="24" x14ac:dyDescent="0.2">
      <c r="B300" s="145">
        <v>294</v>
      </c>
      <c r="C300" s="145" t="s">
        <v>519</v>
      </c>
      <c r="D300" s="145" t="s">
        <v>520</v>
      </c>
      <c r="E300" s="145" t="s">
        <v>48</v>
      </c>
      <c r="F300" s="145" t="s">
        <v>78</v>
      </c>
      <c r="G300" s="145" t="s">
        <v>79</v>
      </c>
      <c r="H300" s="145" t="s">
        <v>80</v>
      </c>
      <c r="I300" s="160" t="str">
        <f xml:space="preserve"> HYPERLINK("#'N(1)'!B8117:K8139", "N(1)")</f>
        <v>N(1)</v>
      </c>
      <c r="J300" s="160" t="str">
        <f xml:space="preserve"> HYPERLINK("#'P(2)'!B8117:K8139", "P(2)")</f>
        <v>P(2)</v>
      </c>
      <c r="K300" s="160" t="str">
        <f xml:space="preserve"> HYPERLINK("#'NP(3)'!B14176:K14215", "NP(3)")</f>
        <v>NP(3)</v>
      </c>
      <c r="L300" s="145"/>
      <c r="M300" s="145"/>
      <c r="N300" s="145" t="s">
        <v>51</v>
      </c>
    </row>
    <row r="301" spans="2:14" ht="24" x14ac:dyDescent="0.2">
      <c r="B301" s="145">
        <v>295</v>
      </c>
      <c r="C301" s="145" t="s">
        <v>522</v>
      </c>
      <c r="D301" s="145" t="s">
        <v>523</v>
      </c>
      <c r="E301" s="145" t="s">
        <v>48</v>
      </c>
      <c r="F301" s="145" t="s">
        <v>49</v>
      </c>
      <c r="G301" s="145" t="s">
        <v>50</v>
      </c>
      <c r="H301" s="145" t="s">
        <v>49</v>
      </c>
      <c r="I301" s="160" t="str">
        <f xml:space="preserve"> HYPERLINK("#'N(1)'!B8141:K8171", "N(1)")</f>
        <v>N(1)</v>
      </c>
      <c r="J301" s="160" t="str">
        <f xml:space="preserve"> HYPERLINK("#'P(2)'!B8141:K8171", "P(2)")</f>
        <v>P(2)</v>
      </c>
      <c r="K301" s="160" t="str">
        <f xml:space="preserve"> HYPERLINK("#'NP(3)'!B14217:K14272", "NP(3)")</f>
        <v>NP(3)</v>
      </c>
      <c r="L301" s="145"/>
      <c r="M301" s="145"/>
      <c r="N301" s="145" t="s">
        <v>51</v>
      </c>
    </row>
    <row r="302" spans="2:14" ht="24" x14ac:dyDescent="0.2">
      <c r="B302" s="145">
        <v>296</v>
      </c>
      <c r="C302" s="145" t="s">
        <v>522</v>
      </c>
      <c r="D302" s="145" t="s">
        <v>523</v>
      </c>
      <c r="E302" s="145" t="s">
        <v>48</v>
      </c>
      <c r="F302" s="145" t="s">
        <v>73</v>
      </c>
      <c r="G302" s="145" t="s">
        <v>74</v>
      </c>
      <c r="H302" s="145" t="s">
        <v>73</v>
      </c>
      <c r="I302" s="160" t="str">
        <f xml:space="preserve"> HYPERLINK("#'N(1)'!B8173:K8198", "N(1)")</f>
        <v>N(1)</v>
      </c>
      <c r="J302" s="160" t="str">
        <f xml:space="preserve"> HYPERLINK("#'P(2)'!B8173:K8198", "P(2)")</f>
        <v>P(2)</v>
      </c>
      <c r="K302" s="160" t="str">
        <f xml:space="preserve"> HYPERLINK("#'NP(3)'!B14274:K14319", "NP(3)")</f>
        <v>NP(3)</v>
      </c>
      <c r="L302" s="145"/>
      <c r="M302" s="145"/>
      <c r="N302" s="145" t="s">
        <v>51</v>
      </c>
    </row>
    <row r="303" spans="2:14" ht="24" x14ac:dyDescent="0.2">
      <c r="B303" s="145">
        <v>297</v>
      </c>
      <c r="C303" s="145" t="s">
        <v>522</v>
      </c>
      <c r="D303" s="145" t="s">
        <v>523</v>
      </c>
      <c r="E303" s="145" t="s">
        <v>48</v>
      </c>
      <c r="F303" s="145" t="s">
        <v>78</v>
      </c>
      <c r="G303" s="145" t="s">
        <v>79</v>
      </c>
      <c r="H303" s="145" t="s">
        <v>80</v>
      </c>
      <c r="I303" s="160" t="str">
        <f xml:space="preserve"> HYPERLINK("#'N(1)'!B8200:K8222", "N(1)")</f>
        <v>N(1)</v>
      </c>
      <c r="J303" s="160" t="str">
        <f xml:space="preserve"> HYPERLINK("#'P(2)'!B8200:K8222", "P(2)")</f>
        <v>P(2)</v>
      </c>
      <c r="K303" s="160" t="str">
        <f xml:space="preserve"> HYPERLINK("#'NP(3)'!B14321:K14360", "NP(3)")</f>
        <v>NP(3)</v>
      </c>
      <c r="L303" s="145"/>
      <c r="M303" s="145"/>
      <c r="N303" s="145" t="s">
        <v>51</v>
      </c>
    </row>
    <row r="304" spans="2:14" ht="24" x14ac:dyDescent="0.2">
      <c r="B304" s="145">
        <v>298</v>
      </c>
      <c r="C304" s="145" t="s">
        <v>532</v>
      </c>
      <c r="D304" s="145" t="s">
        <v>533</v>
      </c>
      <c r="E304" s="145" t="s">
        <v>48</v>
      </c>
      <c r="F304" s="145" t="s">
        <v>49</v>
      </c>
      <c r="G304" s="145" t="s">
        <v>50</v>
      </c>
      <c r="H304" s="145" t="s">
        <v>49</v>
      </c>
      <c r="I304" s="160" t="str">
        <f xml:space="preserve"> HYPERLINK("#'N(1)'!B8224:O8254", "N(1)")</f>
        <v>N(1)</v>
      </c>
      <c r="J304" s="160" t="str">
        <f xml:space="preserve"> HYPERLINK("#'P(2)'!B8224:O8254", "P(2)")</f>
        <v>P(2)</v>
      </c>
      <c r="K304" s="160" t="str">
        <f xml:space="preserve"> HYPERLINK("#'NP(3)'!B14362:O14417", "NP(3)")</f>
        <v>NP(3)</v>
      </c>
      <c r="L304" s="145"/>
      <c r="M304" s="145"/>
      <c r="N304" s="145" t="s">
        <v>51</v>
      </c>
    </row>
    <row r="305" spans="2:14" ht="24" x14ac:dyDescent="0.2">
      <c r="B305" s="145">
        <v>299</v>
      </c>
      <c r="C305" s="145" t="s">
        <v>532</v>
      </c>
      <c r="D305" s="145" t="s">
        <v>533</v>
      </c>
      <c r="E305" s="145" t="s">
        <v>48</v>
      </c>
      <c r="F305" s="145" t="s">
        <v>73</v>
      </c>
      <c r="G305" s="145" t="s">
        <v>74</v>
      </c>
      <c r="H305" s="145" t="s">
        <v>73</v>
      </c>
      <c r="I305" s="160" t="str">
        <f xml:space="preserve"> HYPERLINK("#'N(1)'!B8256:O8281", "N(1)")</f>
        <v>N(1)</v>
      </c>
      <c r="J305" s="160" t="str">
        <f xml:space="preserve"> HYPERLINK("#'P(2)'!B8256:O8281", "P(2)")</f>
        <v>P(2)</v>
      </c>
      <c r="K305" s="160" t="str">
        <f xml:space="preserve"> HYPERLINK("#'NP(3)'!B14419:O14464", "NP(3)")</f>
        <v>NP(3)</v>
      </c>
      <c r="L305" s="145"/>
      <c r="M305" s="145"/>
      <c r="N305" s="145" t="s">
        <v>51</v>
      </c>
    </row>
    <row r="306" spans="2:14" ht="24" x14ac:dyDescent="0.2">
      <c r="B306" s="145">
        <v>300</v>
      </c>
      <c r="C306" s="145" t="s">
        <v>532</v>
      </c>
      <c r="D306" s="145" t="s">
        <v>533</v>
      </c>
      <c r="E306" s="145" t="s">
        <v>48</v>
      </c>
      <c r="F306" s="145" t="s">
        <v>78</v>
      </c>
      <c r="G306" s="145" t="s">
        <v>79</v>
      </c>
      <c r="H306" s="145" t="s">
        <v>80</v>
      </c>
      <c r="I306" s="160" t="str">
        <f xml:space="preserve"> HYPERLINK("#'N(1)'!B8283:O8305", "N(1)")</f>
        <v>N(1)</v>
      </c>
      <c r="J306" s="160" t="str">
        <f xml:space="preserve"> HYPERLINK("#'P(2)'!B8283:O8305", "P(2)")</f>
        <v>P(2)</v>
      </c>
      <c r="K306" s="160" t="str">
        <f xml:space="preserve"> HYPERLINK("#'NP(3)'!B14466:O14505", "NP(3)")</f>
        <v>NP(3)</v>
      </c>
      <c r="L306" s="145"/>
      <c r="M306" s="145"/>
      <c r="N306" s="145" t="s">
        <v>51</v>
      </c>
    </row>
  </sheetData>
  <mergeCells count="9">
    <mergeCell ref="M5:M6"/>
    <mergeCell ref="N5:N6"/>
    <mergeCell ref="F5:H5"/>
    <mergeCell ref="C5:E5"/>
    <mergeCell ref="B5:B6"/>
    <mergeCell ref="I5:I6"/>
    <mergeCell ref="J5:J6"/>
    <mergeCell ref="K5:K6"/>
    <mergeCell ref="L5:L6"/>
  </mergeCells>
  <phoneticPr fontId="7"/>
  <pageMargins left="0.7" right="0.7" top="0.75" bottom="0.75" header="0.3" footer="0.3"/>
  <pageSetup paperSize="9" scale="63" pageOrder="overThenDown"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T8305"/>
  <sheetViews>
    <sheetView workbookViewId="0"/>
  </sheetViews>
  <sheetFormatPr defaultColWidth="8.875" defaultRowHeight="12" x14ac:dyDescent="0.2"/>
  <cols>
    <col min="1" max="1" width="3.625" style="156" customWidth="1"/>
    <col min="2" max="2" width="4.625" style="156" customWidth="1"/>
    <col min="3" max="4" width="7.625" style="156" customWidth="1"/>
    <col min="5" max="5" width="16.625" style="156" customWidth="1"/>
    <col min="6" max="6" width="5.625" style="156" customWidth="1"/>
    <col min="7" max="20" width="8.625" style="156" customWidth="1"/>
    <col min="21" max="16384" width="8.875" style="156"/>
  </cols>
  <sheetData>
    <row r="7" spans="2:10" x14ac:dyDescent="0.2">
      <c r="B7" s="43" t="str">
        <f xml:space="preserve"> HYPERLINK("#'目次'!B7", "[1]")</f>
        <v>[1]</v>
      </c>
      <c r="C7" s="31" t="s">
        <v>13</v>
      </c>
    </row>
    <row r="11" spans="2:10" x14ac:dyDescent="0.2">
      <c r="D11" s="177"/>
      <c r="E11" s="178"/>
      <c r="F11" s="178"/>
      <c r="G11" s="40" t="s">
        <v>14</v>
      </c>
      <c r="H11" s="42" t="s">
        <v>15</v>
      </c>
      <c r="I11" s="15" t="s">
        <v>16</v>
      </c>
      <c r="J11" s="44" t="s">
        <v>17</v>
      </c>
    </row>
    <row r="12" spans="2:10" x14ac:dyDescent="0.2">
      <c r="D12" s="179"/>
      <c r="E12" s="180"/>
      <c r="F12" s="180"/>
      <c r="G12" s="39"/>
      <c r="H12" s="41"/>
      <c r="I12" s="14"/>
      <c r="J12" s="38"/>
    </row>
    <row r="13" spans="2:10" x14ac:dyDescent="0.2">
      <c r="D13" s="58"/>
      <c r="E13" s="53" t="s">
        <v>14</v>
      </c>
      <c r="F13" s="52"/>
      <c r="G13" s="37">
        <v>1222</v>
      </c>
      <c r="H13" s="17">
        <v>847</v>
      </c>
      <c r="I13" s="17">
        <v>361</v>
      </c>
      <c r="J13" s="55">
        <v>14</v>
      </c>
    </row>
    <row r="14" spans="2:10" x14ac:dyDescent="0.2">
      <c r="D14" s="174" t="s">
        <v>18</v>
      </c>
      <c r="E14" s="20" t="s">
        <v>19</v>
      </c>
      <c r="F14" s="22"/>
      <c r="G14" s="21">
        <v>57</v>
      </c>
      <c r="H14" s="25">
        <v>37</v>
      </c>
      <c r="I14" s="3">
        <v>19</v>
      </c>
      <c r="J14" s="26">
        <v>1</v>
      </c>
    </row>
    <row r="15" spans="2:10" x14ac:dyDescent="0.2">
      <c r="D15" s="175"/>
      <c r="E15" s="4" t="s">
        <v>20</v>
      </c>
      <c r="F15" s="6"/>
      <c r="G15" s="5">
        <v>84</v>
      </c>
      <c r="H15" s="7">
        <v>53</v>
      </c>
      <c r="I15" s="1">
        <v>29</v>
      </c>
      <c r="J15" s="8">
        <v>2</v>
      </c>
    </row>
    <row r="16" spans="2:10" x14ac:dyDescent="0.2">
      <c r="D16" s="175"/>
      <c r="E16" s="4" t="s">
        <v>21</v>
      </c>
      <c r="F16" s="6"/>
      <c r="G16" s="5">
        <v>487</v>
      </c>
      <c r="H16" s="7">
        <v>366</v>
      </c>
      <c r="I16" s="1">
        <v>119</v>
      </c>
      <c r="J16" s="8">
        <v>2</v>
      </c>
    </row>
    <row r="17" spans="4:10" x14ac:dyDescent="0.2">
      <c r="D17" s="175"/>
      <c r="E17" s="4" t="s">
        <v>22</v>
      </c>
      <c r="F17" s="6"/>
      <c r="G17" s="5">
        <v>35</v>
      </c>
      <c r="H17" s="7">
        <v>22</v>
      </c>
      <c r="I17" s="1">
        <v>12</v>
      </c>
      <c r="J17" s="8">
        <v>1</v>
      </c>
    </row>
    <row r="18" spans="4:10" x14ac:dyDescent="0.2">
      <c r="D18" s="175"/>
      <c r="E18" s="4" t="s">
        <v>23</v>
      </c>
      <c r="F18" s="6"/>
      <c r="G18" s="5">
        <v>143</v>
      </c>
      <c r="H18" s="7">
        <v>96</v>
      </c>
      <c r="I18" s="1">
        <v>44</v>
      </c>
      <c r="J18" s="8">
        <v>3</v>
      </c>
    </row>
    <row r="19" spans="4:10" x14ac:dyDescent="0.2">
      <c r="D19" s="175"/>
      <c r="E19" s="4" t="s">
        <v>24</v>
      </c>
      <c r="F19" s="6"/>
      <c r="G19" s="5">
        <v>187</v>
      </c>
      <c r="H19" s="7">
        <v>122</v>
      </c>
      <c r="I19" s="1">
        <v>62</v>
      </c>
      <c r="J19" s="8">
        <v>3</v>
      </c>
    </row>
    <row r="20" spans="4:10" x14ac:dyDescent="0.2">
      <c r="D20" s="175"/>
      <c r="E20" s="4" t="s">
        <v>25</v>
      </c>
      <c r="F20" s="6"/>
      <c r="G20" s="5">
        <v>71</v>
      </c>
      <c r="H20" s="7">
        <v>47</v>
      </c>
      <c r="I20" s="1">
        <v>23</v>
      </c>
      <c r="J20" s="8">
        <v>1</v>
      </c>
    </row>
    <row r="21" spans="4:10" x14ac:dyDescent="0.2">
      <c r="D21" s="175"/>
      <c r="E21" s="4" t="s">
        <v>26</v>
      </c>
      <c r="F21" s="6"/>
      <c r="G21" s="5">
        <v>30</v>
      </c>
      <c r="H21" s="7">
        <v>20</v>
      </c>
      <c r="I21" s="1">
        <v>10</v>
      </c>
      <c r="J21" s="8">
        <v>0</v>
      </c>
    </row>
    <row r="22" spans="4:10" x14ac:dyDescent="0.2">
      <c r="D22" s="175"/>
      <c r="E22" s="4" t="s">
        <v>27</v>
      </c>
      <c r="F22" s="6"/>
      <c r="G22" s="5">
        <v>70</v>
      </c>
      <c r="H22" s="7">
        <v>47</v>
      </c>
      <c r="I22" s="1">
        <v>22</v>
      </c>
      <c r="J22" s="8">
        <v>1</v>
      </c>
    </row>
    <row r="23" spans="4:10" x14ac:dyDescent="0.2">
      <c r="D23" s="175"/>
      <c r="E23" s="4" t="s">
        <v>28</v>
      </c>
      <c r="F23" s="6"/>
      <c r="G23" s="5">
        <v>51</v>
      </c>
      <c r="H23" s="7">
        <v>32</v>
      </c>
      <c r="I23" s="1">
        <v>19</v>
      </c>
      <c r="J23" s="8">
        <v>0</v>
      </c>
    </row>
    <row r="24" spans="4:10" x14ac:dyDescent="0.2">
      <c r="D24" s="175"/>
      <c r="E24" s="4" t="s">
        <v>29</v>
      </c>
      <c r="F24" s="6"/>
      <c r="G24" s="5">
        <v>7</v>
      </c>
      <c r="H24" s="7">
        <v>5</v>
      </c>
      <c r="I24" s="1">
        <v>2</v>
      </c>
      <c r="J24" s="8">
        <v>0</v>
      </c>
    </row>
    <row r="25" spans="4:10" x14ac:dyDescent="0.2">
      <c r="D25" s="174" t="s">
        <v>30</v>
      </c>
      <c r="E25" s="20" t="s">
        <v>31</v>
      </c>
      <c r="F25" s="22"/>
      <c r="G25" s="21">
        <v>393</v>
      </c>
      <c r="H25" s="25">
        <v>279</v>
      </c>
      <c r="I25" s="3">
        <v>110</v>
      </c>
      <c r="J25" s="26">
        <v>4</v>
      </c>
    </row>
    <row r="26" spans="4:10" x14ac:dyDescent="0.2">
      <c r="D26" s="175"/>
      <c r="E26" s="4" t="s">
        <v>32</v>
      </c>
      <c r="F26" s="6"/>
      <c r="G26" s="5">
        <v>352</v>
      </c>
      <c r="H26" s="7">
        <v>233</v>
      </c>
      <c r="I26" s="1">
        <v>118</v>
      </c>
      <c r="J26" s="8">
        <v>1</v>
      </c>
    </row>
    <row r="27" spans="4:10" x14ac:dyDescent="0.2">
      <c r="D27" s="175"/>
      <c r="E27" s="4" t="s">
        <v>33</v>
      </c>
      <c r="F27" s="6"/>
      <c r="G27" s="5">
        <v>388</v>
      </c>
      <c r="H27" s="7">
        <v>277</v>
      </c>
      <c r="I27" s="1">
        <v>106</v>
      </c>
      <c r="J27" s="8">
        <v>5</v>
      </c>
    </row>
    <row r="28" spans="4:10" x14ac:dyDescent="0.2">
      <c r="D28" s="175"/>
      <c r="E28" s="4" t="s">
        <v>34</v>
      </c>
      <c r="F28" s="6"/>
      <c r="G28" s="5">
        <v>89</v>
      </c>
      <c r="H28" s="7">
        <v>58</v>
      </c>
      <c r="I28" s="1">
        <v>27</v>
      </c>
      <c r="J28" s="8">
        <v>4</v>
      </c>
    </row>
    <row r="29" spans="4:10" x14ac:dyDescent="0.2">
      <c r="D29" s="174" t="s">
        <v>35</v>
      </c>
      <c r="E29" s="20" t="s">
        <v>36</v>
      </c>
      <c r="F29" s="22"/>
      <c r="G29" s="21">
        <v>629</v>
      </c>
      <c r="H29" s="25">
        <v>459</v>
      </c>
      <c r="I29" s="3">
        <v>162</v>
      </c>
      <c r="J29" s="26">
        <v>8</v>
      </c>
    </row>
    <row r="30" spans="4:10" x14ac:dyDescent="0.2">
      <c r="D30" s="175"/>
      <c r="E30" s="4" t="s">
        <v>37</v>
      </c>
      <c r="F30" s="6"/>
      <c r="G30" s="5">
        <v>593</v>
      </c>
      <c r="H30" s="7">
        <v>388</v>
      </c>
      <c r="I30" s="1">
        <v>199</v>
      </c>
      <c r="J30" s="8">
        <v>6</v>
      </c>
    </row>
    <row r="31" spans="4:10" x14ac:dyDescent="0.2">
      <c r="D31" s="174" t="s">
        <v>38</v>
      </c>
      <c r="E31" s="20" t="s">
        <v>39</v>
      </c>
      <c r="F31" s="22"/>
      <c r="G31" s="21">
        <v>64</v>
      </c>
      <c r="H31" s="25">
        <v>44</v>
      </c>
      <c r="I31" s="3">
        <v>19</v>
      </c>
      <c r="J31" s="26">
        <v>1</v>
      </c>
    </row>
    <row r="32" spans="4:10" x14ac:dyDescent="0.2">
      <c r="D32" s="175"/>
      <c r="E32" s="4" t="s">
        <v>40</v>
      </c>
      <c r="F32" s="6"/>
      <c r="G32" s="5">
        <v>147</v>
      </c>
      <c r="H32" s="7">
        <v>86</v>
      </c>
      <c r="I32" s="1">
        <v>61</v>
      </c>
      <c r="J32" s="8">
        <v>0</v>
      </c>
    </row>
    <row r="33" spans="2:10" x14ac:dyDescent="0.2">
      <c r="D33" s="175"/>
      <c r="E33" s="4" t="s">
        <v>41</v>
      </c>
      <c r="F33" s="6"/>
      <c r="G33" s="5">
        <v>204</v>
      </c>
      <c r="H33" s="7">
        <v>129</v>
      </c>
      <c r="I33" s="1">
        <v>73</v>
      </c>
      <c r="J33" s="8">
        <v>2</v>
      </c>
    </row>
    <row r="34" spans="2:10" x14ac:dyDescent="0.2">
      <c r="D34" s="175"/>
      <c r="E34" s="4" t="s">
        <v>42</v>
      </c>
      <c r="F34" s="6"/>
      <c r="G34" s="5">
        <v>210</v>
      </c>
      <c r="H34" s="7">
        <v>151</v>
      </c>
      <c r="I34" s="1">
        <v>58</v>
      </c>
      <c r="J34" s="8">
        <v>1</v>
      </c>
    </row>
    <row r="35" spans="2:10" x14ac:dyDescent="0.2">
      <c r="D35" s="175"/>
      <c r="E35" s="4" t="s">
        <v>43</v>
      </c>
      <c r="F35" s="6"/>
      <c r="G35" s="5">
        <v>204</v>
      </c>
      <c r="H35" s="7">
        <v>140</v>
      </c>
      <c r="I35" s="1">
        <v>61</v>
      </c>
      <c r="J35" s="8">
        <v>3</v>
      </c>
    </row>
    <row r="36" spans="2:10" x14ac:dyDescent="0.2">
      <c r="D36" s="175"/>
      <c r="E36" s="4" t="s">
        <v>44</v>
      </c>
      <c r="F36" s="6"/>
      <c r="G36" s="5">
        <v>223</v>
      </c>
      <c r="H36" s="7">
        <v>174</v>
      </c>
      <c r="I36" s="1">
        <v>47</v>
      </c>
      <c r="J36" s="8">
        <v>2</v>
      </c>
    </row>
    <row r="37" spans="2:10" x14ac:dyDescent="0.2">
      <c r="D37" s="176"/>
      <c r="E37" s="59" t="s">
        <v>45</v>
      </c>
      <c r="F37" s="60"/>
      <c r="G37" s="56">
        <v>170</v>
      </c>
      <c r="H37" s="66">
        <v>123</v>
      </c>
      <c r="I37" s="30">
        <v>42</v>
      </c>
      <c r="J37" s="65">
        <v>5</v>
      </c>
    </row>
    <row r="39" spans="2:10" x14ac:dyDescent="0.2">
      <c r="B39" s="43" t="str">
        <f xml:space="preserve"> HYPERLINK("#'目次'!B8", "[2]")</f>
        <v>[2]</v>
      </c>
      <c r="C39" s="31" t="s">
        <v>13</v>
      </c>
    </row>
    <row r="43" spans="2:10" x14ac:dyDescent="0.2">
      <c r="D43" s="177"/>
      <c r="E43" s="178"/>
      <c r="F43" s="178"/>
      <c r="G43" s="40" t="s">
        <v>14</v>
      </c>
      <c r="H43" s="42" t="s">
        <v>15</v>
      </c>
      <c r="I43" s="15" t="s">
        <v>16</v>
      </c>
      <c r="J43" s="44" t="s">
        <v>17</v>
      </c>
    </row>
    <row r="44" spans="2:10" x14ac:dyDescent="0.2">
      <c r="D44" s="179"/>
      <c r="E44" s="180"/>
      <c r="F44" s="180"/>
      <c r="G44" s="39"/>
      <c r="H44" s="41"/>
      <c r="I44" s="14"/>
      <c r="J44" s="38"/>
    </row>
    <row r="45" spans="2:10" x14ac:dyDescent="0.2">
      <c r="D45" s="58"/>
      <c r="E45" s="53" t="s">
        <v>14</v>
      </c>
      <c r="F45" s="52"/>
      <c r="G45" s="37">
        <v>1222</v>
      </c>
      <c r="H45" s="17">
        <v>847</v>
      </c>
      <c r="I45" s="17">
        <v>361</v>
      </c>
      <c r="J45" s="55">
        <v>14</v>
      </c>
    </row>
    <row r="46" spans="2:10" x14ac:dyDescent="0.2">
      <c r="D46" s="174" t="s">
        <v>52</v>
      </c>
      <c r="E46" s="20" t="s">
        <v>53</v>
      </c>
      <c r="F46" s="22"/>
      <c r="G46" s="21">
        <v>15</v>
      </c>
      <c r="H46" s="25">
        <v>10</v>
      </c>
      <c r="I46" s="3">
        <v>5</v>
      </c>
      <c r="J46" s="26">
        <v>0</v>
      </c>
    </row>
    <row r="47" spans="2:10" ht="24" x14ac:dyDescent="0.2">
      <c r="D47" s="175"/>
      <c r="E47" s="4" t="s">
        <v>54</v>
      </c>
      <c r="F47" s="6"/>
      <c r="G47" s="5">
        <v>122</v>
      </c>
      <c r="H47" s="7">
        <v>89</v>
      </c>
      <c r="I47" s="1">
        <v>32</v>
      </c>
      <c r="J47" s="8">
        <v>1</v>
      </c>
    </row>
    <row r="48" spans="2:10" x14ac:dyDescent="0.2">
      <c r="D48" s="175"/>
      <c r="E48" s="4" t="s">
        <v>55</v>
      </c>
      <c r="F48" s="6"/>
      <c r="G48" s="5">
        <v>43</v>
      </c>
      <c r="H48" s="7">
        <v>31</v>
      </c>
      <c r="I48" s="1">
        <v>12</v>
      </c>
      <c r="J48" s="8">
        <v>0</v>
      </c>
    </row>
    <row r="49" spans="4:10" x14ac:dyDescent="0.2">
      <c r="D49" s="175"/>
      <c r="E49" s="4" t="s">
        <v>56</v>
      </c>
      <c r="F49" s="6"/>
      <c r="G49" s="5">
        <v>60</v>
      </c>
      <c r="H49" s="7">
        <v>47</v>
      </c>
      <c r="I49" s="1">
        <v>13</v>
      </c>
      <c r="J49" s="8">
        <v>0</v>
      </c>
    </row>
    <row r="50" spans="4:10" x14ac:dyDescent="0.2">
      <c r="D50" s="175"/>
      <c r="E50" s="4" t="s">
        <v>57</v>
      </c>
      <c r="F50" s="6"/>
      <c r="G50" s="5">
        <v>286</v>
      </c>
      <c r="H50" s="7">
        <v>197</v>
      </c>
      <c r="I50" s="1">
        <v>85</v>
      </c>
      <c r="J50" s="8">
        <v>4</v>
      </c>
    </row>
    <row r="51" spans="4:10" x14ac:dyDescent="0.2">
      <c r="D51" s="175"/>
      <c r="E51" s="4" t="s">
        <v>58</v>
      </c>
      <c r="F51" s="6"/>
      <c r="G51" s="5">
        <v>129</v>
      </c>
      <c r="H51" s="7">
        <v>85</v>
      </c>
      <c r="I51" s="1">
        <v>42</v>
      </c>
      <c r="J51" s="8">
        <v>2</v>
      </c>
    </row>
    <row r="52" spans="4:10" x14ac:dyDescent="0.2">
      <c r="D52" s="175"/>
      <c r="E52" s="4" t="s">
        <v>59</v>
      </c>
      <c r="F52" s="6"/>
      <c r="G52" s="5">
        <v>195</v>
      </c>
      <c r="H52" s="7">
        <v>133</v>
      </c>
      <c r="I52" s="1">
        <v>60</v>
      </c>
      <c r="J52" s="8">
        <v>2</v>
      </c>
    </row>
    <row r="53" spans="4:10" x14ac:dyDescent="0.2">
      <c r="D53" s="175"/>
      <c r="E53" s="4" t="s">
        <v>60</v>
      </c>
      <c r="F53" s="6"/>
      <c r="G53" s="5">
        <v>176</v>
      </c>
      <c r="H53" s="7">
        <v>118</v>
      </c>
      <c r="I53" s="1">
        <v>57</v>
      </c>
      <c r="J53" s="8">
        <v>1</v>
      </c>
    </row>
    <row r="54" spans="4:10" x14ac:dyDescent="0.2">
      <c r="D54" s="175"/>
      <c r="E54" s="4" t="s">
        <v>61</v>
      </c>
      <c r="F54" s="6"/>
      <c r="G54" s="5">
        <v>78</v>
      </c>
      <c r="H54" s="7">
        <v>54</v>
      </c>
      <c r="I54" s="1">
        <v>23</v>
      </c>
      <c r="J54" s="8">
        <v>1</v>
      </c>
    </row>
    <row r="55" spans="4:10" x14ac:dyDescent="0.2">
      <c r="D55" s="175"/>
      <c r="E55" s="4" t="s">
        <v>62</v>
      </c>
      <c r="F55" s="6"/>
      <c r="G55" s="5">
        <v>113</v>
      </c>
      <c r="H55" s="7">
        <v>80</v>
      </c>
      <c r="I55" s="1">
        <v>31</v>
      </c>
      <c r="J55" s="8">
        <v>2</v>
      </c>
    </row>
    <row r="56" spans="4:10" x14ac:dyDescent="0.2">
      <c r="D56" s="174" t="s">
        <v>63</v>
      </c>
      <c r="E56" s="20" t="s">
        <v>64</v>
      </c>
      <c r="F56" s="22"/>
      <c r="G56" s="21">
        <v>234</v>
      </c>
      <c r="H56" s="25">
        <v>161</v>
      </c>
      <c r="I56" s="3">
        <v>68</v>
      </c>
      <c r="J56" s="26">
        <v>5</v>
      </c>
    </row>
    <row r="57" spans="4:10" x14ac:dyDescent="0.2">
      <c r="D57" s="175"/>
      <c r="E57" s="4" t="s">
        <v>65</v>
      </c>
      <c r="F57" s="6"/>
      <c r="G57" s="5">
        <v>172</v>
      </c>
      <c r="H57" s="7">
        <v>117</v>
      </c>
      <c r="I57" s="1">
        <v>55</v>
      </c>
      <c r="J57" s="8">
        <v>0</v>
      </c>
    </row>
    <row r="58" spans="4:10" x14ac:dyDescent="0.2">
      <c r="D58" s="175"/>
      <c r="E58" s="4" t="s">
        <v>66</v>
      </c>
      <c r="F58" s="6"/>
      <c r="G58" s="5">
        <v>165</v>
      </c>
      <c r="H58" s="7">
        <v>125</v>
      </c>
      <c r="I58" s="1">
        <v>39</v>
      </c>
      <c r="J58" s="8">
        <v>1</v>
      </c>
    </row>
    <row r="59" spans="4:10" x14ac:dyDescent="0.2">
      <c r="D59" s="175"/>
      <c r="E59" s="4" t="s">
        <v>67</v>
      </c>
      <c r="F59" s="6"/>
      <c r="G59" s="5">
        <v>158</v>
      </c>
      <c r="H59" s="7">
        <v>105</v>
      </c>
      <c r="I59" s="1">
        <v>51</v>
      </c>
      <c r="J59" s="8">
        <v>2</v>
      </c>
    </row>
    <row r="60" spans="4:10" x14ac:dyDescent="0.2">
      <c r="D60" s="175"/>
      <c r="E60" s="4" t="s">
        <v>68</v>
      </c>
      <c r="F60" s="6"/>
      <c r="G60" s="5">
        <v>112</v>
      </c>
      <c r="H60" s="7">
        <v>76</v>
      </c>
      <c r="I60" s="1">
        <v>35</v>
      </c>
      <c r="J60" s="8">
        <v>1</v>
      </c>
    </row>
    <row r="61" spans="4:10" x14ac:dyDescent="0.2">
      <c r="D61" s="175"/>
      <c r="E61" s="4" t="s">
        <v>69</v>
      </c>
      <c r="F61" s="6"/>
      <c r="G61" s="5">
        <v>92</v>
      </c>
      <c r="H61" s="7">
        <v>56</v>
      </c>
      <c r="I61" s="1">
        <v>34</v>
      </c>
      <c r="J61" s="8">
        <v>2</v>
      </c>
    </row>
    <row r="62" spans="4:10" x14ac:dyDescent="0.2">
      <c r="D62" s="175"/>
      <c r="E62" s="4" t="s">
        <v>70</v>
      </c>
      <c r="F62" s="6"/>
      <c r="G62" s="5">
        <v>131</v>
      </c>
      <c r="H62" s="7">
        <v>94</v>
      </c>
      <c r="I62" s="1">
        <v>37</v>
      </c>
      <c r="J62" s="8">
        <v>0</v>
      </c>
    </row>
    <row r="63" spans="4:10" x14ac:dyDescent="0.2">
      <c r="D63" s="175"/>
      <c r="E63" s="4" t="s">
        <v>71</v>
      </c>
      <c r="F63" s="6"/>
      <c r="G63" s="5">
        <v>71</v>
      </c>
      <c r="H63" s="7">
        <v>47</v>
      </c>
      <c r="I63" s="1">
        <v>23</v>
      </c>
      <c r="J63" s="8">
        <v>1</v>
      </c>
    </row>
    <row r="64" spans="4:10" x14ac:dyDescent="0.2">
      <c r="D64" s="176"/>
      <c r="E64" s="59" t="s">
        <v>72</v>
      </c>
      <c r="F64" s="60"/>
      <c r="G64" s="56">
        <v>70</v>
      </c>
      <c r="H64" s="66">
        <v>54</v>
      </c>
      <c r="I64" s="30">
        <v>15</v>
      </c>
      <c r="J64" s="65">
        <v>1</v>
      </c>
    </row>
    <row r="66" spans="2:10" x14ac:dyDescent="0.2">
      <c r="B66" s="43" t="str">
        <f xml:space="preserve"> HYPERLINK("#'目次'!B9", "[3]")</f>
        <v>[3]</v>
      </c>
      <c r="C66" s="31" t="s">
        <v>13</v>
      </c>
    </row>
    <row r="69" spans="2:10" x14ac:dyDescent="0.2">
      <c r="C69" s="31" t="s">
        <v>75</v>
      </c>
    </row>
    <row r="70" spans="2:10" x14ac:dyDescent="0.2">
      <c r="D70" s="177"/>
      <c r="E70" s="178"/>
      <c r="F70" s="178"/>
      <c r="G70" s="40" t="s">
        <v>14</v>
      </c>
      <c r="H70" s="42" t="s">
        <v>15</v>
      </c>
      <c r="I70" s="15" t="s">
        <v>16</v>
      </c>
      <c r="J70" s="44" t="s">
        <v>17</v>
      </c>
    </row>
    <row r="71" spans="2:10" x14ac:dyDescent="0.2">
      <c r="D71" s="179"/>
      <c r="E71" s="180"/>
      <c r="F71" s="180"/>
      <c r="G71" s="39"/>
      <c r="H71" s="41"/>
      <c r="I71" s="14"/>
      <c r="J71" s="38"/>
    </row>
    <row r="72" spans="2:10" x14ac:dyDescent="0.2">
      <c r="D72" s="58"/>
      <c r="E72" s="53" t="s">
        <v>14</v>
      </c>
      <c r="F72" s="52"/>
      <c r="G72" s="37">
        <v>1222</v>
      </c>
      <c r="H72" s="17">
        <v>847</v>
      </c>
      <c r="I72" s="17">
        <v>361</v>
      </c>
      <c r="J72" s="55">
        <v>14</v>
      </c>
    </row>
    <row r="73" spans="2:10" x14ac:dyDescent="0.2">
      <c r="D73" s="174" t="s">
        <v>36</v>
      </c>
      <c r="E73" s="20" t="s">
        <v>76</v>
      </c>
      <c r="F73" s="22"/>
      <c r="G73" s="21">
        <v>629</v>
      </c>
      <c r="H73" s="25">
        <v>459</v>
      </c>
      <c r="I73" s="3">
        <v>162</v>
      </c>
      <c r="J73" s="26">
        <v>8</v>
      </c>
    </row>
    <row r="74" spans="2:10" x14ac:dyDescent="0.2">
      <c r="D74" s="175"/>
      <c r="E74" s="4" t="s">
        <v>39</v>
      </c>
      <c r="F74" s="6"/>
      <c r="G74" s="5">
        <v>37</v>
      </c>
      <c r="H74" s="7">
        <v>25</v>
      </c>
      <c r="I74" s="1">
        <v>11</v>
      </c>
      <c r="J74" s="8">
        <v>1</v>
      </c>
    </row>
    <row r="75" spans="2:10" x14ac:dyDescent="0.2">
      <c r="D75" s="175"/>
      <c r="E75" s="4" t="s">
        <v>40</v>
      </c>
      <c r="F75" s="6"/>
      <c r="G75" s="5">
        <v>73</v>
      </c>
      <c r="H75" s="7">
        <v>49</v>
      </c>
      <c r="I75" s="1">
        <v>24</v>
      </c>
      <c r="J75" s="8">
        <v>0</v>
      </c>
    </row>
    <row r="76" spans="2:10" x14ac:dyDescent="0.2">
      <c r="D76" s="175"/>
      <c r="E76" s="4" t="s">
        <v>41</v>
      </c>
      <c r="F76" s="6"/>
      <c r="G76" s="5">
        <v>108</v>
      </c>
      <c r="H76" s="7">
        <v>73</v>
      </c>
      <c r="I76" s="1">
        <v>34</v>
      </c>
      <c r="J76" s="8">
        <v>1</v>
      </c>
    </row>
    <row r="77" spans="2:10" x14ac:dyDescent="0.2">
      <c r="D77" s="175"/>
      <c r="E77" s="4" t="s">
        <v>42</v>
      </c>
      <c r="F77" s="6"/>
      <c r="G77" s="5">
        <v>113</v>
      </c>
      <c r="H77" s="7">
        <v>85</v>
      </c>
      <c r="I77" s="1">
        <v>27</v>
      </c>
      <c r="J77" s="8">
        <v>1</v>
      </c>
    </row>
    <row r="78" spans="2:10" x14ac:dyDescent="0.2">
      <c r="D78" s="175"/>
      <c r="E78" s="4" t="s">
        <v>43</v>
      </c>
      <c r="F78" s="6"/>
      <c r="G78" s="5">
        <v>101</v>
      </c>
      <c r="H78" s="7">
        <v>69</v>
      </c>
      <c r="I78" s="1">
        <v>29</v>
      </c>
      <c r="J78" s="8">
        <v>3</v>
      </c>
    </row>
    <row r="79" spans="2:10" x14ac:dyDescent="0.2">
      <c r="D79" s="175"/>
      <c r="E79" s="4" t="s">
        <v>44</v>
      </c>
      <c r="F79" s="6"/>
      <c r="G79" s="5">
        <v>114</v>
      </c>
      <c r="H79" s="7">
        <v>94</v>
      </c>
      <c r="I79" s="1">
        <v>20</v>
      </c>
      <c r="J79" s="8">
        <v>0</v>
      </c>
    </row>
    <row r="80" spans="2:10" x14ac:dyDescent="0.2">
      <c r="D80" s="175"/>
      <c r="E80" s="4" t="s">
        <v>45</v>
      </c>
      <c r="F80" s="6"/>
      <c r="G80" s="5">
        <v>83</v>
      </c>
      <c r="H80" s="7">
        <v>64</v>
      </c>
      <c r="I80" s="1">
        <v>17</v>
      </c>
      <c r="J80" s="8">
        <v>2</v>
      </c>
    </row>
    <row r="81" spans="2:12" x14ac:dyDescent="0.2">
      <c r="D81" s="174" t="s">
        <v>37</v>
      </c>
      <c r="E81" s="20" t="s">
        <v>77</v>
      </c>
      <c r="F81" s="22"/>
      <c r="G81" s="21">
        <v>593</v>
      </c>
      <c r="H81" s="25">
        <v>388</v>
      </c>
      <c r="I81" s="3">
        <v>199</v>
      </c>
      <c r="J81" s="26">
        <v>6</v>
      </c>
    </row>
    <row r="82" spans="2:12" x14ac:dyDescent="0.2">
      <c r="D82" s="175"/>
      <c r="E82" s="4" t="s">
        <v>39</v>
      </c>
      <c r="F82" s="6"/>
      <c r="G82" s="5">
        <v>27</v>
      </c>
      <c r="H82" s="7">
        <v>19</v>
      </c>
      <c r="I82" s="1">
        <v>8</v>
      </c>
      <c r="J82" s="8">
        <v>0</v>
      </c>
    </row>
    <row r="83" spans="2:12" x14ac:dyDescent="0.2">
      <c r="D83" s="175"/>
      <c r="E83" s="4" t="s">
        <v>40</v>
      </c>
      <c r="F83" s="6"/>
      <c r="G83" s="5">
        <v>74</v>
      </c>
      <c r="H83" s="7">
        <v>37</v>
      </c>
      <c r="I83" s="1">
        <v>37</v>
      </c>
      <c r="J83" s="8">
        <v>0</v>
      </c>
    </row>
    <row r="84" spans="2:12" x14ac:dyDescent="0.2">
      <c r="D84" s="175"/>
      <c r="E84" s="4" t="s">
        <v>41</v>
      </c>
      <c r="F84" s="6"/>
      <c r="G84" s="5">
        <v>96</v>
      </c>
      <c r="H84" s="7">
        <v>56</v>
      </c>
      <c r="I84" s="1">
        <v>39</v>
      </c>
      <c r="J84" s="8">
        <v>1</v>
      </c>
    </row>
    <row r="85" spans="2:12" x14ac:dyDescent="0.2">
      <c r="D85" s="175"/>
      <c r="E85" s="4" t="s">
        <v>42</v>
      </c>
      <c r="F85" s="6"/>
      <c r="G85" s="5">
        <v>97</v>
      </c>
      <c r="H85" s="7">
        <v>66</v>
      </c>
      <c r="I85" s="1">
        <v>31</v>
      </c>
      <c r="J85" s="8">
        <v>0</v>
      </c>
    </row>
    <row r="86" spans="2:12" x14ac:dyDescent="0.2">
      <c r="D86" s="175"/>
      <c r="E86" s="4" t="s">
        <v>43</v>
      </c>
      <c r="F86" s="6"/>
      <c r="G86" s="5">
        <v>103</v>
      </c>
      <c r="H86" s="7">
        <v>71</v>
      </c>
      <c r="I86" s="1">
        <v>32</v>
      </c>
      <c r="J86" s="8">
        <v>0</v>
      </c>
    </row>
    <row r="87" spans="2:12" x14ac:dyDescent="0.2">
      <c r="D87" s="175"/>
      <c r="E87" s="4" t="s">
        <v>44</v>
      </c>
      <c r="F87" s="6"/>
      <c r="G87" s="5">
        <v>109</v>
      </c>
      <c r="H87" s="7">
        <v>80</v>
      </c>
      <c r="I87" s="1">
        <v>27</v>
      </c>
      <c r="J87" s="8">
        <v>2</v>
      </c>
    </row>
    <row r="88" spans="2:12" x14ac:dyDescent="0.2">
      <c r="D88" s="176"/>
      <c r="E88" s="59" t="s">
        <v>45</v>
      </c>
      <c r="F88" s="60"/>
      <c r="G88" s="56">
        <v>87</v>
      </c>
      <c r="H88" s="66">
        <v>59</v>
      </c>
      <c r="I88" s="30">
        <v>25</v>
      </c>
      <c r="J88" s="65">
        <v>3</v>
      </c>
    </row>
    <row r="90" spans="2:12" x14ac:dyDescent="0.2">
      <c r="B90" s="43" t="str">
        <f xml:space="preserve"> HYPERLINK("#'目次'!B10", "[4]")</f>
        <v>[4]</v>
      </c>
      <c r="C90" s="31" t="s">
        <v>81</v>
      </c>
    </row>
    <row r="91" spans="2:12" x14ac:dyDescent="0.2">
      <c r="C91" s="156" t="s">
        <v>82</v>
      </c>
    </row>
    <row r="94" spans="2:12" ht="36" x14ac:dyDescent="0.2">
      <c r="D94" s="177"/>
      <c r="E94" s="178"/>
      <c r="F94" s="178"/>
      <c r="G94" s="40" t="s">
        <v>14</v>
      </c>
      <c r="H94" s="42" t="s">
        <v>83</v>
      </c>
      <c r="I94" s="15" t="s">
        <v>84</v>
      </c>
      <c r="J94" s="15" t="s">
        <v>85</v>
      </c>
      <c r="K94" s="15" t="s">
        <v>86</v>
      </c>
      <c r="L94" s="44" t="s">
        <v>17</v>
      </c>
    </row>
    <row r="95" spans="2:12" x14ac:dyDescent="0.2">
      <c r="D95" s="179"/>
      <c r="E95" s="180"/>
      <c r="F95" s="180"/>
      <c r="G95" s="39"/>
      <c r="H95" s="41"/>
      <c r="I95" s="14"/>
      <c r="J95" s="14"/>
      <c r="K95" s="14"/>
      <c r="L95" s="38"/>
    </row>
    <row r="96" spans="2:12" x14ac:dyDescent="0.2">
      <c r="D96" s="58"/>
      <c r="E96" s="53" t="s">
        <v>14</v>
      </c>
      <c r="F96" s="52"/>
      <c r="G96" s="37">
        <v>847</v>
      </c>
      <c r="H96" s="17">
        <v>17</v>
      </c>
      <c r="I96" s="17">
        <v>36</v>
      </c>
      <c r="J96" s="17">
        <v>812</v>
      </c>
      <c r="K96" s="17">
        <v>26</v>
      </c>
      <c r="L96" s="55">
        <v>4</v>
      </c>
    </row>
    <row r="97" spans="4:12" x14ac:dyDescent="0.2">
      <c r="D97" s="174" t="s">
        <v>18</v>
      </c>
      <c r="E97" s="20" t="s">
        <v>19</v>
      </c>
      <c r="F97" s="22"/>
      <c r="G97" s="21">
        <v>37</v>
      </c>
      <c r="H97" s="25">
        <v>1</v>
      </c>
      <c r="I97" s="3">
        <v>2</v>
      </c>
      <c r="J97" s="3">
        <v>36</v>
      </c>
      <c r="K97" s="3">
        <v>0</v>
      </c>
      <c r="L97" s="26">
        <v>0</v>
      </c>
    </row>
    <row r="98" spans="4:12" x14ac:dyDescent="0.2">
      <c r="D98" s="175"/>
      <c r="E98" s="4" t="s">
        <v>20</v>
      </c>
      <c r="F98" s="6"/>
      <c r="G98" s="5">
        <v>53</v>
      </c>
      <c r="H98" s="7">
        <v>1</v>
      </c>
      <c r="I98" s="1">
        <v>2</v>
      </c>
      <c r="J98" s="1">
        <v>51</v>
      </c>
      <c r="K98" s="1">
        <v>1</v>
      </c>
      <c r="L98" s="8">
        <v>1</v>
      </c>
    </row>
    <row r="99" spans="4:12" x14ac:dyDescent="0.2">
      <c r="D99" s="175"/>
      <c r="E99" s="4" t="s">
        <v>21</v>
      </c>
      <c r="F99" s="6"/>
      <c r="G99" s="5">
        <v>366</v>
      </c>
      <c r="H99" s="7">
        <v>10</v>
      </c>
      <c r="I99" s="1">
        <v>16</v>
      </c>
      <c r="J99" s="1">
        <v>347</v>
      </c>
      <c r="K99" s="1">
        <v>15</v>
      </c>
      <c r="L99" s="8">
        <v>1</v>
      </c>
    </row>
    <row r="100" spans="4:12" x14ac:dyDescent="0.2">
      <c r="D100" s="175"/>
      <c r="E100" s="4" t="s">
        <v>22</v>
      </c>
      <c r="F100" s="6"/>
      <c r="G100" s="5">
        <v>22</v>
      </c>
      <c r="H100" s="7">
        <v>0</v>
      </c>
      <c r="I100" s="1">
        <v>2</v>
      </c>
      <c r="J100" s="1">
        <v>20</v>
      </c>
      <c r="K100" s="1">
        <v>2</v>
      </c>
      <c r="L100" s="8">
        <v>0</v>
      </c>
    </row>
    <row r="101" spans="4:12" x14ac:dyDescent="0.2">
      <c r="D101" s="175"/>
      <c r="E101" s="4" t="s">
        <v>23</v>
      </c>
      <c r="F101" s="6"/>
      <c r="G101" s="5">
        <v>96</v>
      </c>
      <c r="H101" s="7">
        <v>0</v>
      </c>
      <c r="I101" s="1">
        <v>4</v>
      </c>
      <c r="J101" s="1">
        <v>94</v>
      </c>
      <c r="K101" s="1">
        <v>2</v>
      </c>
      <c r="L101" s="8">
        <v>0</v>
      </c>
    </row>
    <row r="102" spans="4:12" x14ac:dyDescent="0.2">
      <c r="D102" s="175"/>
      <c r="E102" s="4" t="s">
        <v>24</v>
      </c>
      <c r="F102" s="6"/>
      <c r="G102" s="5">
        <v>122</v>
      </c>
      <c r="H102" s="7">
        <v>3</v>
      </c>
      <c r="I102" s="1">
        <v>6</v>
      </c>
      <c r="J102" s="1">
        <v>120</v>
      </c>
      <c r="K102" s="1">
        <v>2</v>
      </c>
      <c r="L102" s="8">
        <v>0</v>
      </c>
    </row>
    <row r="103" spans="4:12" x14ac:dyDescent="0.2">
      <c r="D103" s="175"/>
      <c r="E103" s="4" t="s">
        <v>25</v>
      </c>
      <c r="F103" s="6"/>
      <c r="G103" s="5">
        <v>47</v>
      </c>
      <c r="H103" s="7">
        <v>0</v>
      </c>
      <c r="I103" s="1">
        <v>1</v>
      </c>
      <c r="J103" s="1">
        <v>46</v>
      </c>
      <c r="K103" s="1">
        <v>1</v>
      </c>
      <c r="L103" s="8">
        <v>1</v>
      </c>
    </row>
    <row r="104" spans="4:12" x14ac:dyDescent="0.2">
      <c r="D104" s="175"/>
      <c r="E104" s="4" t="s">
        <v>26</v>
      </c>
      <c r="F104" s="6"/>
      <c r="G104" s="5">
        <v>20</v>
      </c>
      <c r="H104" s="7">
        <v>1</v>
      </c>
      <c r="I104" s="1">
        <v>1</v>
      </c>
      <c r="J104" s="1">
        <v>18</v>
      </c>
      <c r="K104" s="1">
        <v>1</v>
      </c>
      <c r="L104" s="8">
        <v>0</v>
      </c>
    </row>
    <row r="105" spans="4:12" x14ac:dyDescent="0.2">
      <c r="D105" s="175"/>
      <c r="E105" s="4" t="s">
        <v>27</v>
      </c>
      <c r="F105" s="6"/>
      <c r="G105" s="5">
        <v>47</v>
      </c>
      <c r="H105" s="7">
        <v>0</v>
      </c>
      <c r="I105" s="1">
        <v>0</v>
      </c>
      <c r="J105" s="1">
        <v>46</v>
      </c>
      <c r="K105" s="1">
        <v>1</v>
      </c>
      <c r="L105" s="8">
        <v>1</v>
      </c>
    </row>
    <row r="106" spans="4:12" x14ac:dyDescent="0.2">
      <c r="D106" s="175"/>
      <c r="E106" s="4" t="s">
        <v>28</v>
      </c>
      <c r="F106" s="6"/>
      <c r="G106" s="5">
        <v>32</v>
      </c>
      <c r="H106" s="7">
        <v>0</v>
      </c>
      <c r="I106" s="1">
        <v>2</v>
      </c>
      <c r="J106" s="1">
        <v>30</v>
      </c>
      <c r="K106" s="1">
        <v>1</v>
      </c>
      <c r="L106" s="8">
        <v>0</v>
      </c>
    </row>
    <row r="107" spans="4:12" x14ac:dyDescent="0.2">
      <c r="D107" s="175"/>
      <c r="E107" s="4" t="s">
        <v>29</v>
      </c>
      <c r="F107" s="6"/>
      <c r="G107" s="5">
        <v>5</v>
      </c>
      <c r="H107" s="7">
        <v>1</v>
      </c>
      <c r="I107" s="1">
        <v>0</v>
      </c>
      <c r="J107" s="1">
        <v>4</v>
      </c>
      <c r="K107" s="1">
        <v>0</v>
      </c>
      <c r="L107" s="8">
        <v>0</v>
      </c>
    </row>
    <row r="108" spans="4:12" x14ac:dyDescent="0.2">
      <c r="D108" s="174" t="s">
        <v>30</v>
      </c>
      <c r="E108" s="20" t="s">
        <v>31</v>
      </c>
      <c r="F108" s="22"/>
      <c r="G108" s="21">
        <v>279</v>
      </c>
      <c r="H108" s="25">
        <v>3</v>
      </c>
      <c r="I108" s="3">
        <v>9</v>
      </c>
      <c r="J108" s="3">
        <v>271</v>
      </c>
      <c r="K108" s="3">
        <v>6</v>
      </c>
      <c r="L108" s="26">
        <v>0</v>
      </c>
    </row>
    <row r="109" spans="4:12" x14ac:dyDescent="0.2">
      <c r="D109" s="175"/>
      <c r="E109" s="4" t="s">
        <v>32</v>
      </c>
      <c r="F109" s="6"/>
      <c r="G109" s="5">
        <v>233</v>
      </c>
      <c r="H109" s="7">
        <v>3</v>
      </c>
      <c r="I109" s="1">
        <v>10</v>
      </c>
      <c r="J109" s="1">
        <v>220</v>
      </c>
      <c r="K109" s="1">
        <v>10</v>
      </c>
      <c r="L109" s="8">
        <v>2</v>
      </c>
    </row>
    <row r="110" spans="4:12" x14ac:dyDescent="0.2">
      <c r="D110" s="175"/>
      <c r="E110" s="4" t="s">
        <v>33</v>
      </c>
      <c r="F110" s="6"/>
      <c r="G110" s="5">
        <v>277</v>
      </c>
      <c r="H110" s="7">
        <v>8</v>
      </c>
      <c r="I110" s="1">
        <v>14</v>
      </c>
      <c r="J110" s="1">
        <v>268</v>
      </c>
      <c r="K110" s="1">
        <v>7</v>
      </c>
      <c r="L110" s="8">
        <v>1</v>
      </c>
    </row>
    <row r="111" spans="4:12" x14ac:dyDescent="0.2">
      <c r="D111" s="175"/>
      <c r="E111" s="4" t="s">
        <v>34</v>
      </c>
      <c r="F111" s="6"/>
      <c r="G111" s="5">
        <v>58</v>
      </c>
      <c r="H111" s="7">
        <v>3</v>
      </c>
      <c r="I111" s="1">
        <v>3</v>
      </c>
      <c r="J111" s="1">
        <v>53</v>
      </c>
      <c r="K111" s="1">
        <v>3</v>
      </c>
      <c r="L111" s="8">
        <v>1</v>
      </c>
    </row>
    <row r="112" spans="4:12" x14ac:dyDescent="0.2">
      <c r="D112" s="174" t="s">
        <v>35</v>
      </c>
      <c r="E112" s="20" t="s">
        <v>36</v>
      </c>
      <c r="F112" s="22"/>
      <c r="G112" s="21">
        <v>459</v>
      </c>
      <c r="H112" s="25">
        <v>14</v>
      </c>
      <c r="I112" s="3">
        <v>21</v>
      </c>
      <c r="J112" s="3">
        <v>445</v>
      </c>
      <c r="K112" s="3">
        <v>10</v>
      </c>
      <c r="L112" s="26">
        <v>1</v>
      </c>
    </row>
    <row r="113" spans="2:12" x14ac:dyDescent="0.2">
      <c r="D113" s="175"/>
      <c r="E113" s="4" t="s">
        <v>37</v>
      </c>
      <c r="F113" s="6"/>
      <c r="G113" s="5">
        <v>388</v>
      </c>
      <c r="H113" s="7">
        <v>3</v>
      </c>
      <c r="I113" s="1">
        <v>15</v>
      </c>
      <c r="J113" s="1">
        <v>367</v>
      </c>
      <c r="K113" s="1">
        <v>16</v>
      </c>
      <c r="L113" s="8">
        <v>3</v>
      </c>
    </row>
    <row r="114" spans="2:12" x14ac:dyDescent="0.2">
      <c r="D114" s="174" t="s">
        <v>38</v>
      </c>
      <c r="E114" s="20" t="s">
        <v>39</v>
      </c>
      <c r="F114" s="22"/>
      <c r="G114" s="21">
        <v>44</v>
      </c>
      <c r="H114" s="25">
        <v>2</v>
      </c>
      <c r="I114" s="3">
        <v>13</v>
      </c>
      <c r="J114" s="3">
        <v>36</v>
      </c>
      <c r="K114" s="3">
        <v>4</v>
      </c>
      <c r="L114" s="26">
        <v>0</v>
      </c>
    </row>
    <row r="115" spans="2:12" x14ac:dyDescent="0.2">
      <c r="D115" s="175"/>
      <c r="E115" s="4" t="s">
        <v>40</v>
      </c>
      <c r="F115" s="6"/>
      <c r="G115" s="5">
        <v>86</v>
      </c>
      <c r="H115" s="7">
        <v>3</v>
      </c>
      <c r="I115" s="1">
        <v>12</v>
      </c>
      <c r="J115" s="1">
        <v>78</v>
      </c>
      <c r="K115" s="1">
        <v>2</v>
      </c>
      <c r="L115" s="8">
        <v>0</v>
      </c>
    </row>
    <row r="116" spans="2:12" x14ac:dyDescent="0.2">
      <c r="D116" s="175"/>
      <c r="E116" s="4" t="s">
        <v>41</v>
      </c>
      <c r="F116" s="6"/>
      <c r="G116" s="5">
        <v>129</v>
      </c>
      <c r="H116" s="7">
        <v>0</v>
      </c>
      <c r="I116" s="1">
        <v>6</v>
      </c>
      <c r="J116" s="1">
        <v>124</v>
      </c>
      <c r="K116" s="1">
        <v>6</v>
      </c>
      <c r="L116" s="8">
        <v>0</v>
      </c>
    </row>
    <row r="117" spans="2:12" x14ac:dyDescent="0.2">
      <c r="D117" s="175"/>
      <c r="E117" s="4" t="s">
        <v>42</v>
      </c>
      <c r="F117" s="6"/>
      <c r="G117" s="5">
        <v>151</v>
      </c>
      <c r="H117" s="7">
        <v>3</v>
      </c>
      <c r="I117" s="1">
        <v>3</v>
      </c>
      <c r="J117" s="1">
        <v>148</v>
      </c>
      <c r="K117" s="1">
        <v>3</v>
      </c>
      <c r="L117" s="8">
        <v>0</v>
      </c>
    </row>
    <row r="118" spans="2:12" x14ac:dyDescent="0.2">
      <c r="D118" s="175"/>
      <c r="E118" s="4" t="s">
        <v>43</v>
      </c>
      <c r="F118" s="6"/>
      <c r="G118" s="5">
        <v>140</v>
      </c>
      <c r="H118" s="7">
        <v>2</v>
      </c>
      <c r="I118" s="1">
        <v>0</v>
      </c>
      <c r="J118" s="1">
        <v>138</v>
      </c>
      <c r="K118" s="1">
        <v>1</v>
      </c>
      <c r="L118" s="8">
        <v>0</v>
      </c>
    </row>
    <row r="119" spans="2:12" x14ac:dyDescent="0.2">
      <c r="D119" s="175"/>
      <c r="E119" s="4" t="s">
        <v>44</v>
      </c>
      <c r="F119" s="6"/>
      <c r="G119" s="5">
        <v>174</v>
      </c>
      <c r="H119" s="7">
        <v>2</v>
      </c>
      <c r="I119" s="1">
        <v>2</v>
      </c>
      <c r="J119" s="1">
        <v>171</v>
      </c>
      <c r="K119" s="1">
        <v>3</v>
      </c>
      <c r="L119" s="8">
        <v>2</v>
      </c>
    </row>
    <row r="120" spans="2:12" x14ac:dyDescent="0.2">
      <c r="D120" s="176"/>
      <c r="E120" s="59" t="s">
        <v>45</v>
      </c>
      <c r="F120" s="60"/>
      <c r="G120" s="56">
        <v>123</v>
      </c>
      <c r="H120" s="66">
        <v>5</v>
      </c>
      <c r="I120" s="30">
        <v>0</v>
      </c>
      <c r="J120" s="30">
        <v>117</v>
      </c>
      <c r="K120" s="30">
        <v>7</v>
      </c>
      <c r="L120" s="65">
        <v>2</v>
      </c>
    </row>
    <row r="122" spans="2:12" x14ac:dyDescent="0.2">
      <c r="B122" s="43" t="str">
        <f xml:space="preserve"> HYPERLINK("#'目次'!B11", "[5]")</f>
        <v>[5]</v>
      </c>
      <c r="C122" s="31" t="s">
        <v>81</v>
      </c>
    </row>
    <row r="123" spans="2:12" x14ac:dyDescent="0.2">
      <c r="C123" s="156" t="s">
        <v>82</v>
      </c>
    </row>
    <row r="126" spans="2:12" ht="36" x14ac:dyDescent="0.2">
      <c r="D126" s="177"/>
      <c r="E126" s="178"/>
      <c r="F126" s="178"/>
      <c r="G126" s="40" t="s">
        <v>14</v>
      </c>
      <c r="H126" s="42" t="s">
        <v>83</v>
      </c>
      <c r="I126" s="15" t="s">
        <v>84</v>
      </c>
      <c r="J126" s="15" t="s">
        <v>85</v>
      </c>
      <c r="K126" s="15" t="s">
        <v>86</v>
      </c>
      <c r="L126" s="44" t="s">
        <v>17</v>
      </c>
    </row>
    <row r="127" spans="2:12" x14ac:dyDescent="0.2">
      <c r="D127" s="179"/>
      <c r="E127" s="180"/>
      <c r="F127" s="180"/>
      <c r="G127" s="39"/>
      <c r="H127" s="41"/>
      <c r="I127" s="14"/>
      <c r="J127" s="14"/>
      <c r="K127" s="14"/>
      <c r="L127" s="38"/>
    </row>
    <row r="128" spans="2:12" x14ac:dyDescent="0.2">
      <c r="D128" s="58"/>
      <c r="E128" s="53" t="s">
        <v>14</v>
      </c>
      <c r="F128" s="52"/>
      <c r="G128" s="37">
        <v>847</v>
      </c>
      <c r="H128" s="17">
        <v>17</v>
      </c>
      <c r="I128" s="17">
        <v>36</v>
      </c>
      <c r="J128" s="17">
        <v>812</v>
      </c>
      <c r="K128" s="17">
        <v>26</v>
      </c>
      <c r="L128" s="55">
        <v>4</v>
      </c>
    </row>
    <row r="129" spans="4:12" x14ac:dyDescent="0.2">
      <c r="D129" s="174" t="s">
        <v>52</v>
      </c>
      <c r="E129" s="20" t="s">
        <v>53</v>
      </c>
      <c r="F129" s="22"/>
      <c r="G129" s="21">
        <v>10</v>
      </c>
      <c r="H129" s="25">
        <v>1</v>
      </c>
      <c r="I129" s="3">
        <v>1</v>
      </c>
      <c r="J129" s="3">
        <v>9</v>
      </c>
      <c r="K129" s="3">
        <v>0</v>
      </c>
      <c r="L129" s="26">
        <v>0</v>
      </c>
    </row>
    <row r="130" spans="4:12" ht="24" x14ac:dyDescent="0.2">
      <c r="D130" s="175"/>
      <c r="E130" s="4" t="s">
        <v>54</v>
      </c>
      <c r="F130" s="6"/>
      <c r="G130" s="5">
        <v>89</v>
      </c>
      <c r="H130" s="7">
        <v>5</v>
      </c>
      <c r="I130" s="1">
        <v>0</v>
      </c>
      <c r="J130" s="1">
        <v>85</v>
      </c>
      <c r="K130" s="1">
        <v>3</v>
      </c>
      <c r="L130" s="8">
        <v>1</v>
      </c>
    </row>
    <row r="131" spans="4:12" x14ac:dyDescent="0.2">
      <c r="D131" s="175"/>
      <c r="E131" s="4" t="s">
        <v>55</v>
      </c>
      <c r="F131" s="6"/>
      <c r="G131" s="5">
        <v>31</v>
      </c>
      <c r="H131" s="7">
        <v>1</v>
      </c>
      <c r="I131" s="1">
        <v>2</v>
      </c>
      <c r="J131" s="1">
        <v>27</v>
      </c>
      <c r="K131" s="1">
        <v>1</v>
      </c>
      <c r="L131" s="8">
        <v>1</v>
      </c>
    </row>
    <row r="132" spans="4:12" x14ac:dyDescent="0.2">
      <c r="D132" s="175"/>
      <c r="E132" s="4" t="s">
        <v>56</v>
      </c>
      <c r="F132" s="6"/>
      <c r="G132" s="5">
        <v>47</v>
      </c>
      <c r="H132" s="7">
        <v>0</v>
      </c>
      <c r="I132" s="1">
        <v>0</v>
      </c>
      <c r="J132" s="1">
        <v>47</v>
      </c>
      <c r="K132" s="1">
        <v>1</v>
      </c>
      <c r="L132" s="8">
        <v>0</v>
      </c>
    </row>
    <row r="133" spans="4:12" x14ac:dyDescent="0.2">
      <c r="D133" s="175"/>
      <c r="E133" s="4" t="s">
        <v>57</v>
      </c>
      <c r="F133" s="6"/>
      <c r="G133" s="5">
        <v>197</v>
      </c>
      <c r="H133" s="7">
        <v>4</v>
      </c>
      <c r="I133" s="1">
        <v>7</v>
      </c>
      <c r="J133" s="1">
        <v>192</v>
      </c>
      <c r="K133" s="1">
        <v>3</v>
      </c>
      <c r="L133" s="8">
        <v>0</v>
      </c>
    </row>
    <row r="134" spans="4:12" x14ac:dyDescent="0.2">
      <c r="D134" s="175"/>
      <c r="E134" s="4" t="s">
        <v>58</v>
      </c>
      <c r="F134" s="6"/>
      <c r="G134" s="5">
        <v>85</v>
      </c>
      <c r="H134" s="7">
        <v>0</v>
      </c>
      <c r="I134" s="1">
        <v>7</v>
      </c>
      <c r="J134" s="1">
        <v>80</v>
      </c>
      <c r="K134" s="1">
        <v>3</v>
      </c>
      <c r="L134" s="8">
        <v>0</v>
      </c>
    </row>
    <row r="135" spans="4:12" x14ac:dyDescent="0.2">
      <c r="D135" s="175"/>
      <c r="E135" s="4" t="s">
        <v>59</v>
      </c>
      <c r="F135" s="6"/>
      <c r="G135" s="5">
        <v>133</v>
      </c>
      <c r="H135" s="7">
        <v>2</v>
      </c>
      <c r="I135" s="1">
        <v>5</v>
      </c>
      <c r="J135" s="1">
        <v>129</v>
      </c>
      <c r="K135" s="1">
        <v>2</v>
      </c>
      <c r="L135" s="8">
        <v>0</v>
      </c>
    </row>
    <row r="136" spans="4:12" x14ac:dyDescent="0.2">
      <c r="D136" s="175"/>
      <c r="E136" s="4" t="s">
        <v>60</v>
      </c>
      <c r="F136" s="6"/>
      <c r="G136" s="5">
        <v>118</v>
      </c>
      <c r="H136" s="7">
        <v>0</v>
      </c>
      <c r="I136" s="1">
        <v>1</v>
      </c>
      <c r="J136" s="1">
        <v>115</v>
      </c>
      <c r="K136" s="1">
        <v>5</v>
      </c>
      <c r="L136" s="8">
        <v>1</v>
      </c>
    </row>
    <row r="137" spans="4:12" x14ac:dyDescent="0.2">
      <c r="D137" s="175"/>
      <c r="E137" s="4" t="s">
        <v>61</v>
      </c>
      <c r="F137" s="6"/>
      <c r="G137" s="5">
        <v>54</v>
      </c>
      <c r="H137" s="7">
        <v>3</v>
      </c>
      <c r="I137" s="1">
        <v>12</v>
      </c>
      <c r="J137" s="1">
        <v>47</v>
      </c>
      <c r="K137" s="1">
        <v>5</v>
      </c>
      <c r="L137" s="8">
        <v>0</v>
      </c>
    </row>
    <row r="138" spans="4:12" x14ac:dyDescent="0.2">
      <c r="D138" s="175"/>
      <c r="E138" s="4" t="s">
        <v>62</v>
      </c>
      <c r="F138" s="6"/>
      <c r="G138" s="5">
        <v>80</v>
      </c>
      <c r="H138" s="7">
        <v>1</v>
      </c>
      <c r="I138" s="1">
        <v>1</v>
      </c>
      <c r="J138" s="1">
        <v>78</v>
      </c>
      <c r="K138" s="1">
        <v>3</v>
      </c>
      <c r="L138" s="8">
        <v>1</v>
      </c>
    </row>
    <row r="139" spans="4:12" x14ac:dyDescent="0.2">
      <c r="D139" s="174" t="s">
        <v>63</v>
      </c>
      <c r="E139" s="20" t="s">
        <v>64</v>
      </c>
      <c r="F139" s="22"/>
      <c r="G139" s="21">
        <v>161</v>
      </c>
      <c r="H139" s="25">
        <v>3</v>
      </c>
      <c r="I139" s="3">
        <v>6</v>
      </c>
      <c r="J139" s="3">
        <v>152</v>
      </c>
      <c r="K139" s="3">
        <v>9</v>
      </c>
      <c r="L139" s="26">
        <v>1</v>
      </c>
    </row>
    <row r="140" spans="4:12" x14ac:dyDescent="0.2">
      <c r="D140" s="175"/>
      <c r="E140" s="4" t="s">
        <v>65</v>
      </c>
      <c r="F140" s="6"/>
      <c r="G140" s="5">
        <v>117</v>
      </c>
      <c r="H140" s="7">
        <v>2</v>
      </c>
      <c r="I140" s="1">
        <v>5</v>
      </c>
      <c r="J140" s="1">
        <v>110</v>
      </c>
      <c r="K140" s="1">
        <v>4</v>
      </c>
      <c r="L140" s="8">
        <v>2</v>
      </c>
    </row>
    <row r="141" spans="4:12" x14ac:dyDescent="0.2">
      <c r="D141" s="175"/>
      <c r="E141" s="4" t="s">
        <v>66</v>
      </c>
      <c r="F141" s="6"/>
      <c r="G141" s="5">
        <v>125</v>
      </c>
      <c r="H141" s="7">
        <v>3</v>
      </c>
      <c r="I141" s="1">
        <v>3</v>
      </c>
      <c r="J141" s="1">
        <v>122</v>
      </c>
      <c r="K141" s="1">
        <v>5</v>
      </c>
      <c r="L141" s="8">
        <v>0</v>
      </c>
    </row>
    <row r="142" spans="4:12" x14ac:dyDescent="0.2">
      <c r="D142" s="175"/>
      <c r="E142" s="4" t="s">
        <v>67</v>
      </c>
      <c r="F142" s="6"/>
      <c r="G142" s="5">
        <v>105</v>
      </c>
      <c r="H142" s="7">
        <v>1</v>
      </c>
      <c r="I142" s="1">
        <v>7</v>
      </c>
      <c r="J142" s="1">
        <v>100</v>
      </c>
      <c r="K142" s="1">
        <v>2</v>
      </c>
      <c r="L142" s="8">
        <v>0</v>
      </c>
    </row>
    <row r="143" spans="4:12" x14ac:dyDescent="0.2">
      <c r="D143" s="175"/>
      <c r="E143" s="4" t="s">
        <v>68</v>
      </c>
      <c r="F143" s="6"/>
      <c r="G143" s="5">
        <v>76</v>
      </c>
      <c r="H143" s="7">
        <v>1</v>
      </c>
      <c r="I143" s="1">
        <v>2</v>
      </c>
      <c r="J143" s="1">
        <v>74</v>
      </c>
      <c r="K143" s="1">
        <v>1</v>
      </c>
      <c r="L143" s="8">
        <v>1</v>
      </c>
    </row>
    <row r="144" spans="4:12" x14ac:dyDescent="0.2">
      <c r="D144" s="175"/>
      <c r="E144" s="4" t="s">
        <v>69</v>
      </c>
      <c r="F144" s="6"/>
      <c r="G144" s="5">
        <v>56</v>
      </c>
      <c r="H144" s="7">
        <v>1</v>
      </c>
      <c r="I144" s="1">
        <v>1</v>
      </c>
      <c r="J144" s="1">
        <v>53</v>
      </c>
      <c r="K144" s="1">
        <v>2</v>
      </c>
      <c r="L144" s="8">
        <v>0</v>
      </c>
    </row>
    <row r="145" spans="2:12" x14ac:dyDescent="0.2">
      <c r="D145" s="175"/>
      <c r="E145" s="4" t="s">
        <v>70</v>
      </c>
      <c r="F145" s="6"/>
      <c r="G145" s="5">
        <v>94</v>
      </c>
      <c r="H145" s="7">
        <v>4</v>
      </c>
      <c r="I145" s="1">
        <v>6</v>
      </c>
      <c r="J145" s="1">
        <v>93</v>
      </c>
      <c r="K145" s="1">
        <v>0</v>
      </c>
      <c r="L145" s="8">
        <v>0</v>
      </c>
    </row>
    <row r="146" spans="2:12" x14ac:dyDescent="0.2">
      <c r="D146" s="175"/>
      <c r="E146" s="4" t="s">
        <v>71</v>
      </c>
      <c r="F146" s="6"/>
      <c r="G146" s="5">
        <v>47</v>
      </c>
      <c r="H146" s="7">
        <v>0</v>
      </c>
      <c r="I146" s="1">
        <v>1</v>
      </c>
      <c r="J146" s="1">
        <v>45</v>
      </c>
      <c r="K146" s="1">
        <v>2</v>
      </c>
      <c r="L146" s="8">
        <v>0</v>
      </c>
    </row>
    <row r="147" spans="2:12" x14ac:dyDescent="0.2">
      <c r="D147" s="176"/>
      <c r="E147" s="59" t="s">
        <v>72</v>
      </c>
      <c r="F147" s="60"/>
      <c r="G147" s="56">
        <v>54</v>
      </c>
      <c r="H147" s="66">
        <v>2</v>
      </c>
      <c r="I147" s="30">
        <v>3</v>
      </c>
      <c r="J147" s="30">
        <v>53</v>
      </c>
      <c r="K147" s="30">
        <v>0</v>
      </c>
      <c r="L147" s="65">
        <v>0</v>
      </c>
    </row>
    <row r="149" spans="2:12" x14ac:dyDescent="0.2">
      <c r="B149" s="43" t="str">
        <f xml:space="preserve"> HYPERLINK("#'目次'!B12", "[6]")</f>
        <v>[6]</v>
      </c>
      <c r="C149" s="31" t="s">
        <v>81</v>
      </c>
    </row>
    <row r="150" spans="2:12" x14ac:dyDescent="0.2">
      <c r="C150" s="156" t="s">
        <v>82</v>
      </c>
    </row>
    <row r="152" spans="2:12" x14ac:dyDescent="0.2">
      <c r="C152" s="31" t="s">
        <v>75</v>
      </c>
    </row>
    <row r="153" spans="2:12" ht="36" x14ac:dyDescent="0.2">
      <c r="D153" s="177"/>
      <c r="E153" s="178"/>
      <c r="F153" s="178"/>
      <c r="G153" s="40" t="s">
        <v>14</v>
      </c>
      <c r="H153" s="42" t="s">
        <v>83</v>
      </c>
      <c r="I153" s="15" t="s">
        <v>84</v>
      </c>
      <c r="J153" s="15" t="s">
        <v>85</v>
      </c>
      <c r="K153" s="15" t="s">
        <v>86</v>
      </c>
      <c r="L153" s="44" t="s">
        <v>17</v>
      </c>
    </row>
    <row r="154" spans="2:12" x14ac:dyDescent="0.2">
      <c r="D154" s="179"/>
      <c r="E154" s="180"/>
      <c r="F154" s="180"/>
      <c r="G154" s="39"/>
      <c r="H154" s="41"/>
      <c r="I154" s="14"/>
      <c r="J154" s="14"/>
      <c r="K154" s="14"/>
      <c r="L154" s="38"/>
    </row>
    <row r="155" spans="2:12" x14ac:dyDescent="0.2">
      <c r="D155" s="58"/>
      <c r="E155" s="53" t="s">
        <v>14</v>
      </c>
      <c r="F155" s="52"/>
      <c r="G155" s="37">
        <v>847</v>
      </c>
      <c r="H155" s="17">
        <v>17</v>
      </c>
      <c r="I155" s="17">
        <v>36</v>
      </c>
      <c r="J155" s="17">
        <v>812</v>
      </c>
      <c r="K155" s="17">
        <v>26</v>
      </c>
      <c r="L155" s="55">
        <v>4</v>
      </c>
    </row>
    <row r="156" spans="2:12" x14ac:dyDescent="0.2">
      <c r="D156" s="174" t="s">
        <v>36</v>
      </c>
      <c r="E156" s="20" t="s">
        <v>76</v>
      </c>
      <c r="F156" s="22"/>
      <c r="G156" s="21">
        <v>459</v>
      </c>
      <c r="H156" s="25">
        <v>14</v>
      </c>
      <c r="I156" s="3">
        <v>21</v>
      </c>
      <c r="J156" s="3">
        <v>445</v>
      </c>
      <c r="K156" s="3">
        <v>10</v>
      </c>
      <c r="L156" s="26">
        <v>1</v>
      </c>
    </row>
    <row r="157" spans="2:12" x14ac:dyDescent="0.2">
      <c r="D157" s="175"/>
      <c r="E157" s="4" t="s">
        <v>39</v>
      </c>
      <c r="F157" s="6"/>
      <c r="G157" s="5">
        <v>25</v>
      </c>
      <c r="H157" s="7">
        <v>2</v>
      </c>
      <c r="I157" s="1">
        <v>7</v>
      </c>
      <c r="J157" s="1">
        <v>21</v>
      </c>
      <c r="K157" s="1">
        <v>3</v>
      </c>
      <c r="L157" s="8">
        <v>0</v>
      </c>
    </row>
    <row r="158" spans="2:12" x14ac:dyDescent="0.2">
      <c r="D158" s="175"/>
      <c r="E158" s="4" t="s">
        <v>40</v>
      </c>
      <c r="F158" s="6"/>
      <c r="G158" s="5">
        <v>49</v>
      </c>
      <c r="H158" s="7">
        <v>2</v>
      </c>
      <c r="I158" s="1">
        <v>7</v>
      </c>
      <c r="J158" s="1">
        <v>44</v>
      </c>
      <c r="K158" s="1">
        <v>1</v>
      </c>
      <c r="L158" s="8">
        <v>0</v>
      </c>
    </row>
    <row r="159" spans="2:12" x14ac:dyDescent="0.2">
      <c r="D159" s="175"/>
      <c r="E159" s="4" t="s">
        <v>41</v>
      </c>
      <c r="F159" s="6"/>
      <c r="G159" s="5">
        <v>73</v>
      </c>
      <c r="H159" s="7">
        <v>0</v>
      </c>
      <c r="I159" s="1">
        <v>4</v>
      </c>
      <c r="J159" s="1">
        <v>73</v>
      </c>
      <c r="K159" s="1">
        <v>1</v>
      </c>
      <c r="L159" s="8">
        <v>0</v>
      </c>
    </row>
    <row r="160" spans="2:12" x14ac:dyDescent="0.2">
      <c r="D160" s="175"/>
      <c r="E160" s="4" t="s">
        <v>42</v>
      </c>
      <c r="F160" s="6"/>
      <c r="G160" s="5">
        <v>85</v>
      </c>
      <c r="H160" s="7">
        <v>2</v>
      </c>
      <c r="I160" s="1">
        <v>2</v>
      </c>
      <c r="J160" s="1">
        <v>85</v>
      </c>
      <c r="K160" s="1">
        <v>1</v>
      </c>
      <c r="L160" s="8">
        <v>0</v>
      </c>
    </row>
    <row r="161" spans="2:12" x14ac:dyDescent="0.2">
      <c r="D161" s="175"/>
      <c r="E161" s="4" t="s">
        <v>43</v>
      </c>
      <c r="F161" s="6"/>
      <c r="G161" s="5">
        <v>69</v>
      </c>
      <c r="H161" s="7">
        <v>2</v>
      </c>
      <c r="I161" s="1">
        <v>0</v>
      </c>
      <c r="J161" s="1">
        <v>68</v>
      </c>
      <c r="K161" s="1">
        <v>0</v>
      </c>
      <c r="L161" s="8">
        <v>0</v>
      </c>
    </row>
    <row r="162" spans="2:12" x14ac:dyDescent="0.2">
      <c r="D162" s="175"/>
      <c r="E162" s="4" t="s">
        <v>44</v>
      </c>
      <c r="F162" s="6"/>
      <c r="G162" s="5">
        <v>94</v>
      </c>
      <c r="H162" s="7">
        <v>2</v>
      </c>
      <c r="I162" s="1">
        <v>1</v>
      </c>
      <c r="J162" s="1">
        <v>92</v>
      </c>
      <c r="K162" s="1">
        <v>1</v>
      </c>
      <c r="L162" s="8">
        <v>1</v>
      </c>
    </row>
    <row r="163" spans="2:12" x14ac:dyDescent="0.2">
      <c r="D163" s="175"/>
      <c r="E163" s="4" t="s">
        <v>45</v>
      </c>
      <c r="F163" s="6"/>
      <c r="G163" s="5">
        <v>64</v>
      </c>
      <c r="H163" s="7">
        <v>4</v>
      </c>
      <c r="I163" s="1">
        <v>0</v>
      </c>
      <c r="J163" s="1">
        <v>62</v>
      </c>
      <c r="K163" s="1">
        <v>3</v>
      </c>
      <c r="L163" s="8">
        <v>0</v>
      </c>
    </row>
    <row r="164" spans="2:12" x14ac:dyDescent="0.2">
      <c r="D164" s="174" t="s">
        <v>37</v>
      </c>
      <c r="E164" s="20" t="s">
        <v>77</v>
      </c>
      <c r="F164" s="22"/>
      <c r="G164" s="21">
        <v>388</v>
      </c>
      <c r="H164" s="25">
        <v>3</v>
      </c>
      <c r="I164" s="3">
        <v>15</v>
      </c>
      <c r="J164" s="3">
        <v>367</v>
      </c>
      <c r="K164" s="3">
        <v>16</v>
      </c>
      <c r="L164" s="26">
        <v>3</v>
      </c>
    </row>
    <row r="165" spans="2:12" x14ac:dyDescent="0.2">
      <c r="D165" s="175"/>
      <c r="E165" s="4" t="s">
        <v>39</v>
      </c>
      <c r="F165" s="6"/>
      <c r="G165" s="5">
        <v>19</v>
      </c>
      <c r="H165" s="7">
        <v>0</v>
      </c>
      <c r="I165" s="1">
        <v>6</v>
      </c>
      <c r="J165" s="1">
        <v>15</v>
      </c>
      <c r="K165" s="1">
        <v>1</v>
      </c>
      <c r="L165" s="8">
        <v>0</v>
      </c>
    </row>
    <row r="166" spans="2:12" x14ac:dyDescent="0.2">
      <c r="D166" s="175"/>
      <c r="E166" s="4" t="s">
        <v>40</v>
      </c>
      <c r="F166" s="6"/>
      <c r="G166" s="5">
        <v>37</v>
      </c>
      <c r="H166" s="7">
        <v>1</v>
      </c>
      <c r="I166" s="1">
        <v>5</v>
      </c>
      <c r="J166" s="1">
        <v>34</v>
      </c>
      <c r="K166" s="1">
        <v>1</v>
      </c>
      <c r="L166" s="8">
        <v>0</v>
      </c>
    </row>
    <row r="167" spans="2:12" x14ac:dyDescent="0.2">
      <c r="D167" s="175"/>
      <c r="E167" s="4" t="s">
        <v>41</v>
      </c>
      <c r="F167" s="6"/>
      <c r="G167" s="5">
        <v>56</v>
      </c>
      <c r="H167" s="7">
        <v>0</v>
      </c>
      <c r="I167" s="1">
        <v>2</v>
      </c>
      <c r="J167" s="1">
        <v>51</v>
      </c>
      <c r="K167" s="1">
        <v>5</v>
      </c>
      <c r="L167" s="8">
        <v>0</v>
      </c>
    </row>
    <row r="168" spans="2:12" x14ac:dyDescent="0.2">
      <c r="D168" s="175"/>
      <c r="E168" s="4" t="s">
        <v>42</v>
      </c>
      <c r="F168" s="6"/>
      <c r="G168" s="5">
        <v>66</v>
      </c>
      <c r="H168" s="7">
        <v>1</v>
      </c>
      <c r="I168" s="1">
        <v>1</v>
      </c>
      <c r="J168" s="1">
        <v>63</v>
      </c>
      <c r="K168" s="1">
        <v>2</v>
      </c>
      <c r="L168" s="8">
        <v>0</v>
      </c>
    </row>
    <row r="169" spans="2:12" x14ac:dyDescent="0.2">
      <c r="D169" s="175"/>
      <c r="E169" s="4" t="s">
        <v>43</v>
      </c>
      <c r="F169" s="6"/>
      <c r="G169" s="5">
        <v>71</v>
      </c>
      <c r="H169" s="7">
        <v>0</v>
      </c>
      <c r="I169" s="1">
        <v>0</v>
      </c>
      <c r="J169" s="1">
        <v>70</v>
      </c>
      <c r="K169" s="1">
        <v>1</v>
      </c>
      <c r="L169" s="8">
        <v>0</v>
      </c>
    </row>
    <row r="170" spans="2:12" x14ac:dyDescent="0.2">
      <c r="D170" s="175"/>
      <c r="E170" s="4" t="s">
        <v>44</v>
      </c>
      <c r="F170" s="6"/>
      <c r="G170" s="5">
        <v>80</v>
      </c>
      <c r="H170" s="7">
        <v>0</v>
      </c>
      <c r="I170" s="1">
        <v>1</v>
      </c>
      <c r="J170" s="1">
        <v>79</v>
      </c>
      <c r="K170" s="1">
        <v>2</v>
      </c>
      <c r="L170" s="8">
        <v>1</v>
      </c>
    </row>
    <row r="171" spans="2:12" x14ac:dyDescent="0.2">
      <c r="D171" s="176"/>
      <c r="E171" s="59" t="s">
        <v>45</v>
      </c>
      <c r="F171" s="60"/>
      <c r="G171" s="56">
        <v>59</v>
      </c>
      <c r="H171" s="66">
        <v>1</v>
      </c>
      <c r="I171" s="30">
        <v>0</v>
      </c>
      <c r="J171" s="30">
        <v>55</v>
      </c>
      <c r="K171" s="30">
        <v>4</v>
      </c>
      <c r="L171" s="65">
        <v>2</v>
      </c>
    </row>
    <row r="173" spans="2:12" x14ac:dyDescent="0.2">
      <c r="B173" s="43" t="str">
        <f xml:space="preserve"> HYPERLINK("#'目次'!B13", "[7]")</f>
        <v>[7]</v>
      </c>
      <c r="C173" s="31" t="s">
        <v>90</v>
      </c>
    </row>
    <row r="177" spans="4:10" x14ac:dyDescent="0.2">
      <c r="D177" s="177"/>
      <c r="E177" s="178"/>
      <c r="F177" s="178"/>
      <c r="G177" s="40" t="s">
        <v>14</v>
      </c>
      <c r="H177" s="42" t="s">
        <v>15</v>
      </c>
      <c r="I177" s="15" t="s">
        <v>16</v>
      </c>
      <c r="J177" s="44" t="s">
        <v>17</v>
      </c>
    </row>
    <row r="178" spans="4:10" x14ac:dyDescent="0.2">
      <c r="D178" s="179"/>
      <c r="E178" s="180"/>
      <c r="F178" s="180"/>
      <c r="G178" s="39"/>
      <c r="H178" s="41"/>
      <c r="I178" s="14"/>
      <c r="J178" s="38"/>
    </row>
    <row r="179" spans="4:10" x14ac:dyDescent="0.2">
      <c r="D179" s="58"/>
      <c r="E179" s="53" t="s">
        <v>14</v>
      </c>
      <c r="F179" s="52"/>
      <c r="G179" s="37">
        <v>1222</v>
      </c>
      <c r="H179" s="17">
        <v>341</v>
      </c>
      <c r="I179" s="17">
        <v>868</v>
      </c>
      <c r="J179" s="55">
        <v>13</v>
      </c>
    </row>
    <row r="180" spans="4:10" x14ac:dyDescent="0.2">
      <c r="D180" s="174" t="s">
        <v>18</v>
      </c>
      <c r="E180" s="20" t="s">
        <v>19</v>
      </c>
      <c r="F180" s="22"/>
      <c r="G180" s="21">
        <v>57</v>
      </c>
      <c r="H180" s="25">
        <v>17</v>
      </c>
      <c r="I180" s="3">
        <v>40</v>
      </c>
      <c r="J180" s="26">
        <v>0</v>
      </c>
    </row>
    <row r="181" spans="4:10" x14ac:dyDescent="0.2">
      <c r="D181" s="175"/>
      <c r="E181" s="4" t="s">
        <v>20</v>
      </c>
      <c r="F181" s="6"/>
      <c r="G181" s="5">
        <v>84</v>
      </c>
      <c r="H181" s="7">
        <v>32</v>
      </c>
      <c r="I181" s="1">
        <v>49</v>
      </c>
      <c r="J181" s="8">
        <v>3</v>
      </c>
    </row>
    <row r="182" spans="4:10" x14ac:dyDescent="0.2">
      <c r="D182" s="175"/>
      <c r="E182" s="4" t="s">
        <v>21</v>
      </c>
      <c r="F182" s="6"/>
      <c r="G182" s="5">
        <v>487</v>
      </c>
      <c r="H182" s="7">
        <v>139</v>
      </c>
      <c r="I182" s="1">
        <v>344</v>
      </c>
      <c r="J182" s="8">
        <v>4</v>
      </c>
    </row>
    <row r="183" spans="4:10" x14ac:dyDescent="0.2">
      <c r="D183" s="175"/>
      <c r="E183" s="4" t="s">
        <v>22</v>
      </c>
      <c r="F183" s="6"/>
      <c r="G183" s="5">
        <v>35</v>
      </c>
      <c r="H183" s="7">
        <v>11</v>
      </c>
      <c r="I183" s="1">
        <v>23</v>
      </c>
      <c r="J183" s="8">
        <v>1</v>
      </c>
    </row>
    <row r="184" spans="4:10" x14ac:dyDescent="0.2">
      <c r="D184" s="175"/>
      <c r="E184" s="4" t="s">
        <v>23</v>
      </c>
      <c r="F184" s="6"/>
      <c r="G184" s="5">
        <v>143</v>
      </c>
      <c r="H184" s="7">
        <v>38</v>
      </c>
      <c r="I184" s="1">
        <v>102</v>
      </c>
      <c r="J184" s="8">
        <v>3</v>
      </c>
    </row>
    <row r="185" spans="4:10" x14ac:dyDescent="0.2">
      <c r="D185" s="175"/>
      <c r="E185" s="4" t="s">
        <v>24</v>
      </c>
      <c r="F185" s="6"/>
      <c r="G185" s="5">
        <v>187</v>
      </c>
      <c r="H185" s="7">
        <v>49</v>
      </c>
      <c r="I185" s="1">
        <v>137</v>
      </c>
      <c r="J185" s="8">
        <v>1</v>
      </c>
    </row>
    <row r="186" spans="4:10" x14ac:dyDescent="0.2">
      <c r="D186" s="175"/>
      <c r="E186" s="4" t="s">
        <v>25</v>
      </c>
      <c r="F186" s="6"/>
      <c r="G186" s="5">
        <v>71</v>
      </c>
      <c r="H186" s="7">
        <v>19</v>
      </c>
      <c r="I186" s="1">
        <v>51</v>
      </c>
      <c r="J186" s="8">
        <v>1</v>
      </c>
    </row>
    <row r="187" spans="4:10" x14ac:dyDescent="0.2">
      <c r="D187" s="175"/>
      <c r="E187" s="4" t="s">
        <v>26</v>
      </c>
      <c r="F187" s="6"/>
      <c r="G187" s="5">
        <v>30</v>
      </c>
      <c r="H187" s="7">
        <v>7</v>
      </c>
      <c r="I187" s="1">
        <v>23</v>
      </c>
      <c r="J187" s="8">
        <v>0</v>
      </c>
    </row>
    <row r="188" spans="4:10" x14ac:dyDescent="0.2">
      <c r="D188" s="175"/>
      <c r="E188" s="4" t="s">
        <v>27</v>
      </c>
      <c r="F188" s="6"/>
      <c r="G188" s="5">
        <v>70</v>
      </c>
      <c r="H188" s="7">
        <v>11</v>
      </c>
      <c r="I188" s="1">
        <v>59</v>
      </c>
      <c r="J188" s="8">
        <v>0</v>
      </c>
    </row>
    <row r="189" spans="4:10" x14ac:dyDescent="0.2">
      <c r="D189" s="175"/>
      <c r="E189" s="4" t="s">
        <v>28</v>
      </c>
      <c r="F189" s="6"/>
      <c r="G189" s="5">
        <v>51</v>
      </c>
      <c r="H189" s="7">
        <v>14</v>
      </c>
      <c r="I189" s="1">
        <v>37</v>
      </c>
      <c r="J189" s="8">
        <v>0</v>
      </c>
    </row>
    <row r="190" spans="4:10" x14ac:dyDescent="0.2">
      <c r="D190" s="175"/>
      <c r="E190" s="4" t="s">
        <v>29</v>
      </c>
      <c r="F190" s="6"/>
      <c r="G190" s="5">
        <v>7</v>
      </c>
      <c r="H190" s="7">
        <v>4</v>
      </c>
      <c r="I190" s="1">
        <v>3</v>
      </c>
      <c r="J190" s="8">
        <v>0</v>
      </c>
    </row>
    <row r="191" spans="4:10" x14ac:dyDescent="0.2">
      <c r="D191" s="174" t="s">
        <v>30</v>
      </c>
      <c r="E191" s="20" t="s">
        <v>31</v>
      </c>
      <c r="F191" s="22"/>
      <c r="G191" s="21">
        <v>393</v>
      </c>
      <c r="H191" s="25">
        <v>109</v>
      </c>
      <c r="I191" s="3">
        <v>280</v>
      </c>
      <c r="J191" s="26">
        <v>4</v>
      </c>
    </row>
    <row r="192" spans="4:10" x14ac:dyDescent="0.2">
      <c r="D192" s="175"/>
      <c r="E192" s="4" t="s">
        <v>32</v>
      </c>
      <c r="F192" s="6"/>
      <c r="G192" s="5">
        <v>352</v>
      </c>
      <c r="H192" s="7">
        <v>92</v>
      </c>
      <c r="I192" s="1">
        <v>257</v>
      </c>
      <c r="J192" s="8">
        <v>3</v>
      </c>
    </row>
    <row r="193" spans="2:10" x14ac:dyDescent="0.2">
      <c r="D193" s="175"/>
      <c r="E193" s="4" t="s">
        <v>33</v>
      </c>
      <c r="F193" s="6"/>
      <c r="G193" s="5">
        <v>388</v>
      </c>
      <c r="H193" s="7">
        <v>117</v>
      </c>
      <c r="I193" s="1">
        <v>269</v>
      </c>
      <c r="J193" s="8">
        <v>2</v>
      </c>
    </row>
    <row r="194" spans="2:10" x14ac:dyDescent="0.2">
      <c r="D194" s="175"/>
      <c r="E194" s="4" t="s">
        <v>34</v>
      </c>
      <c r="F194" s="6"/>
      <c r="G194" s="5">
        <v>89</v>
      </c>
      <c r="H194" s="7">
        <v>23</v>
      </c>
      <c r="I194" s="1">
        <v>62</v>
      </c>
      <c r="J194" s="8">
        <v>4</v>
      </c>
    </row>
    <row r="195" spans="2:10" x14ac:dyDescent="0.2">
      <c r="D195" s="174" t="s">
        <v>35</v>
      </c>
      <c r="E195" s="20" t="s">
        <v>36</v>
      </c>
      <c r="F195" s="22"/>
      <c r="G195" s="21">
        <v>629</v>
      </c>
      <c r="H195" s="25">
        <v>197</v>
      </c>
      <c r="I195" s="3">
        <v>423</v>
      </c>
      <c r="J195" s="26">
        <v>9</v>
      </c>
    </row>
    <row r="196" spans="2:10" x14ac:dyDescent="0.2">
      <c r="D196" s="175"/>
      <c r="E196" s="4" t="s">
        <v>37</v>
      </c>
      <c r="F196" s="6"/>
      <c r="G196" s="5">
        <v>593</v>
      </c>
      <c r="H196" s="7">
        <v>144</v>
      </c>
      <c r="I196" s="1">
        <v>445</v>
      </c>
      <c r="J196" s="8">
        <v>4</v>
      </c>
    </row>
    <row r="197" spans="2:10" x14ac:dyDescent="0.2">
      <c r="D197" s="174" t="s">
        <v>38</v>
      </c>
      <c r="E197" s="20" t="s">
        <v>39</v>
      </c>
      <c r="F197" s="22"/>
      <c r="G197" s="21">
        <v>64</v>
      </c>
      <c r="H197" s="25">
        <v>14</v>
      </c>
      <c r="I197" s="3">
        <v>49</v>
      </c>
      <c r="J197" s="26">
        <v>1</v>
      </c>
    </row>
    <row r="198" spans="2:10" x14ac:dyDescent="0.2">
      <c r="D198" s="175"/>
      <c r="E198" s="4" t="s">
        <v>40</v>
      </c>
      <c r="F198" s="6"/>
      <c r="G198" s="5">
        <v>147</v>
      </c>
      <c r="H198" s="7">
        <v>25</v>
      </c>
      <c r="I198" s="1">
        <v>122</v>
      </c>
      <c r="J198" s="8">
        <v>0</v>
      </c>
    </row>
    <row r="199" spans="2:10" x14ac:dyDescent="0.2">
      <c r="D199" s="175"/>
      <c r="E199" s="4" t="s">
        <v>41</v>
      </c>
      <c r="F199" s="6"/>
      <c r="G199" s="5">
        <v>204</v>
      </c>
      <c r="H199" s="7">
        <v>55</v>
      </c>
      <c r="I199" s="1">
        <v>149</v>
      </c>
      <c r="J199" s="8">
        <v>0</v>
      </c>
    </row>
    <row r="200" spans="2:10" x14ac:dyDescent="0.2">
      <c r="D200" s="175"/>
      <c r="E200" s="4" t="s">
        <v>42</v>
      </c>
      <c r="F200" s="6"/>
      <c r="G200" s="5">
        <v>210</v>
      </c>
      <c r="H200" s="7">
        <v>61</v>
      </c>
      <c r="I200" s="1">
        <v>148</v>
      </c>
      <c r="J200" s="8">
        <v>1</v>
      </c>
    </row>
    <row r="201" spans="2:10" x14ac:dyDescent="0.2">
      <c r="D201" s="175"/>
      <c r="E201" s="4" t="s">
        <v>43</v>
      </c>
      <c r="F201" s="6"/>
      <c r="G201" s="5">
        <v>204</v>
      </c>
      <c r="H201" s="7">
        <v>47</v>
      </c>
      <c r="I201" s="1">
        <v>154</v>
      </c>
      <c r="J201" s="8">
        <v>3</v>
      </c>
    </row>
    <row r="202" spans="2:10" x14ac:dyDescent="0.2">
      <c r="D202" s="175"/>
      <c r="E202" s="4" t="s">
        <v>44</v>
      </c>
      <c r="F202" s="6"/>
      <c r="G202" s="5">
        <v>223</v>
      </c>
      <c r="H202" s="7">
        <v>73</v>
      </c>
      <c r="I202" s="1">
        <v>144</v>
      </c>
      <c r="J202" s="8">
        <v>6</v>
      </c>
    </row>
    <row r="203" spans="2:10" x14ac:dyDescent="0.2">
      <c r="D203" s="176"/>
      <c r="E203" s="59" t="s">
        <v>45</v>
      </c>
      <c r="F203" s="60"/>
      <c r="G203" s="56">
        <v>170</v>
      </c>
      <c r="H203" s="66">
        <v>66</v>
      </c>
      <c r="I203" s="30">
        <v>102</v>
      </c>
      <c r="J203" s="65">
        <v>2</v>
      </c>
    </row>
    <row r="205" spans="2:10" x14ac:dyDescent="0.2">
      <c r="B205" s="43" t="str">
        <f xml:space="preserve"> HYPERLINK("#'目次'!B14", "[8]")</f>
        <v>[8]</v>
      </c>
      <c r="C205" s="31" t="s">
        <v>90</v>
      </c>
    </row>
    <row r="209" spans="4:10" x14ac:dyDescent="0.2">
      <c r="D209" s="177"/>
      <c r="E209" s="178"/>
      <c r="F209" s="178"/>
      <c r="G209" s="40" t="s">
        <v>14</v>
      </c>
      <c r="H209" s="42" t="s">
        <v>15</v>
      </c>
      <c r="I209" s="15" t="s">
        <v>16</v>
      </c>
      <c r="J209" s="44" t="s">
        <v>17</v>
      </c>
    </row>
    <row r="210" spans="4:10" x14ac:dyDescent="0.2">
      <c r="D210" s="179"/>
      <c r="E210" s="180"/>
      <c r="F210" s="180"/>
      <c r="G210" s="39"/>
      <c r="H210" s="41"/>
      <c r="I210" s="14"/>
      <c r="J210" s="38"/>
    </row>
    <row r="211" spans="4:10" x14ac:dyDescent="0.2">
      <c r="D211" s="58"/>
      <c r="E211" s="53" t="s">
        <v>14</v>
      </c>
      <c r="F211" s="52"/>
      <c r="G211" s="37">
        <v>1222</v>
      </c>
      <c r="H211" s="17">
        <v>341</v>
      </c>
      <c r="I211" s="17">
        <v>868</v>
      </c>
      <c r="J211" s="55">
        <v>13</v>
      </c>
    </row>
    <row r="212" spans="4:10" x14ac:dyDescent="0.2">
      <c r="D212" s="174" t="s">
        <v>52</v>
      </c>
      <c r="E212" s="20" t="s">
        <v>53</v>
      </c>
      <c r="F212" s="22"/>
      <c r="G212" s="21">
        <v>15</v>
      </c>
      <c r="H212" s="25">
        <v>6</v>
      </c>
      <c r="I212" s="3">
        <v>9</v>
      </c>
      <c r="J212" s="26">
        <v>0</v>
      </c>
    </row>
    <row r="213" spans="4:10" ht="24" x14ac:dyDescent="0.2">
      <c r="D213" s="175"/>
      <c r="E213" s="4" t="s">
        <v>54</v>
      </c>
      <c r="F213" s="6"/>
      <c r="G213" s="5">
        <v>122</v>
      </c>
      <c r="H213" s="7">
        <v>40</v>
      </c>
      <c r="I213" s="1">
        <v>81</v>
      </c>
      <c r="J213" s="8">
        <v>1</v>
      </c>
    </row>
    <row r="214" spans="4:10" x14ac:dyDescent="0.2">
      <c r="D214" s="175"/>
      <c r="E214" s="4" t="s">
        <v>55</v>
      </c>
      <c r="F214" s="6"/>
      <c r="G214" s="5">
        <v>43</v>
      </c>
      <c r="H214" s="7">
        <v>13</v>
      </c>
      <c r="I214" s="1">
        <v>29</v>
      </c>
      <c r="J214" s="8">
        <v>1</v>
      </c>
    </row>
    <row r="215" spans="4:10" x14ac:dyDescent="0.2">
      <c r="D215" s="175"/>
      <c r="E215" s="4" t="s">
        <v>56</v>
      </c>
      <c r="F215" s="6"/>
      <c r="G215" s="5">
        <v>60</v>
      </c>
      <c r="H215" s="7">
        <v>14</v>
      </c>
      <c r="I215" s="1">
        <v>46</v>
      </c>
      <c r="J215" s="8">
        <v>0</v>
      </c>
    </row>
    <row r="216" spans="4:10" x14ac:dyDescent="0.2">
      <c r="D216" s="175"/>
      <c r="E216" s="4" t="s">
        <v>57</v>
      </c>
      <c r="F216" s="6"/>
      <c r="G216" s="5">
        <v>286</v>
      </c>
      <c r="H216" s="7">
        <v>70</v>
      </c>
      <c r="I216" s="1">
        <v>212</v>
      </c>
      <c r="J216" s="8">
        <v>4</v>
      </c>
    </row>
    <row r="217" spans="4:10" x14ac:dyDescent="0.2">
      <c r="D217" s="175"/>
      <c r="E217" s="4" t="s">
        <v>58</v>
      </c>
      <c r="F217" s="6"/>
      <c r="G217" s="5">
        <v>129</v>
      </c>
      <c r="H217" s="7">
        <v>39</v>
      </c>
      <c r="I217" s="1">
        <v>89</v>
      </c>
      <c r="J217" s="8">
        <v>1</v>
      </c>
    </row>
    <row r="218" spans="4:10" x14ac:dyDescent="0.2">
      <c r="D218" s="175"/>
      <c r="E218" s="4" t="s">
        <v>59</v>
      </c>
      <c r="F218" s="6"/>
      <c r="G218" s="5">
        <v>195</v>
      </c>
      <c r="H218" s="7">
        <v>52</v>
      </c>
      <c r="I218" s="1">
        <v>140</v>
      </c>
      <c r="J218" s="8">
        <v>3</v>
      </c>
    </row>
    <row r="219" spans="4:10" x14ac:dyDescent="0.2">
      <c r="D219" s="175"/>
      <c r="E219" s="4" t="s">
        <v>60</v>
      </c>
      <c r="F219" s="6"/>
      <c r="G219" s="5">
        <v>176</v>
      </c>
      <c r="H219" s="7">
        <v>48</v>
      </c>
      <c r="I219" s="1">
        <v>128</v>
      </c>
      <c r="J219" s="8">
        <v>0</v>
      </c>
    </row>
    <row r="220" spans="4:10" x14ac:dyDescent="0.2">
      <c r="D220" s="175"/>
      <c r="E220" s="4" t="s">
        <v>61</v>
      </c>
      <c r="F220" s="6"/>
      <c r="G220" s="5">
        <v>78</v>
      </c>
      <c r="H220" s="7">
        <v>18</v>
      </c>
      <c r="I220" s="1">
        <v>59</v>
      </c>
      <c r="J220" s="8">
        <v>1</v>
      </c>
    </row>
    <row r="221" spans="4:10" x14ac:dyDescent="0.2">
      <c r="D221" s="175"/>
      <c r="E221" s="4" t="s">
        <v>62</v>
      </c>
      <c r="F221" s="6"/>
      <c r="G221" s="5">
        <v>113</v>
      </c>
      <c r="H221" s="7">
        <v>40</v>
      </c>
      <c r="I221" s="1">
        <v>72</v>
      </c>
      <c r="J221" s="8">
        <v>1</v>
      </c>
    </row>
    <row r="222" spans="4:10" x14ac:dyDescent="0.2">
      <c r="D222" s="174" t="s">
        <v>63</v>
      </c>
      <c r="E222" s="20" t="s">
        <v>64</v>
      </c>
      <c r="F222" s="22"/>
      <c r="G222" s="21">
        <v>234</v>
      </c>
      <c r="H222" s="25">
        <v>64</v>
      </c>
      <c r="I222" s="3">
        <v>169</v>
      </c>
      <c r="J222" s="26">
        <v>1</v>
      </c>
    </row>
    <row r="223" spans="4:10" x14ac:dyDescent="0.2">
      <c r="D223" s="175"/>
      <c r="E223" s="4" t="s">
        <v>65</v>
      </c>
      <c r="F223" s="6"/>
      <c r="G223" s="5">
        <v>172</v>
      </c>
      <c r="H223" s="7">
        <v>48</v>
      </c>
      <c r="I223" s="1">
        <v>123</v>
      </c>
      <c r="J223" s="8">
        <v>1</v>
      </c>
    </row>
    <row r="224" spans="4:10" x14ac:dyDescent="0.2">
      <c r="D224" s="175"/>
      <c r="E224" s="4" t="s">
        <v>66</v>
      </c>
      <c r="F224" s="6"/>
      <c r="G224" s="5">
        <v>165</v>
      </c>
      <c r="H224" s="7">
        <v>57</v>
      </c>
      <c r="I224" s="1">
        <v>107</v>
      </c>
      <c r="J224" s="8">
        <v>1</v>
      </c>
    </row>
    <row r="225" spans="2:10" x14ac:dyDescent="0.2">
      <c r="D225" s="175"/>
      <c r="E225" s="4" t="s">
        <v>67</v>
      </c>
      <c r="F225" s="6"/>
      <c r="G225" s="5">
        <v>158</v>
      </c>
      <c r="H225" s="7">
        <v>34</v>
      </c>
      <c r="I225" s="1">
        <v>121</v>
      </c>
      <c r="J225" s="8">
        <v>3</v>
      </c>
    </row>
    <row r="226" spans="2:10" x14ac:dyDescent="0.2">
      <c r="D226" s="175"/>
      <c r="E226" s="4" t="s">
        <v>68</v>
      </c>
      <c r="F226" s="6"/>
      <c r="G226" s="5">
        <v>112</v>
      </c>
      <c r="H226" s="7">
        <v>37</v>
      </c>
      <c r="I226" s="1">
        <v>73</v>
      </c>
      <c r="J226" s="8">
        <v>2</v>
      </c>
    </row>
    <row r="227" spans="2:10" x14ac:dyDescent="0.2">
      <c r="D227" s="175"/>
      <c r="E227" s="4" t="s">
        <v>69</v>
      </c>
      <c r="F227" s="6"/>
      <c r="G227" s="5">
        <v>92</v>
      </c>
      <c r="H227" s="7">
        <v>21</v>
      </c>
      <c r="I227" s="1">
        <v>69</v>
      </c>
      <c r="J227" s="8">
        <v>2</v>
      </c>
    </row>
    <row r="228" spans="2:10" x14ac:dyDescent="0.2">
      <c r="D228" s="175"/>
      <c r="E228" s="4" t="s">
        <v>70</v>
      </c>
      <c r="F228" s="6"/>
      <c r="G228" s="5">
        <v>131</v>
      </c>
      <c r="H228" s="7">
        <v>32</v>
      </c>
      <c r="I228" s="1">
        <v>99</v>
      </c>
      <c r="J228" s="8">
        <v>0</v>
      </c>
    </row>
    <row r="229" spans="2:10" x14ac:dyDescent="0.2">
      <c r="D229" s="175"/>
      <c r="E229" s="4" t="s">
        <v>71</v>
      </c>
      <c r="F229" s="6"/>
      <c r="G229" s="5">
        <v>71</v>
      </c>
      <c r="H229" s="7">
        <v>22</v>
      </c>
      <c r="I229" s="1">
        <v>48</v>
      </c>
      <c r="J229" s="8">
        <v>1</v>
      </c>
    </row>
    <row r="230" spans="2:10" x14ac:dyDescent="0.2">
      <c r="D230" s="176"/>
      <c r="E230" s="59" t="s">
        <v>72</v>
      </c>
      <c r="F230" s="60"/>
      <c r="G230" s="56">
        <v>70</v>
      </c>
      <c r="H230" s="66">
        <v>23</v>
      </c>
      <c r="I230" s="30">
        <v>46</v>
      </c>
      <c r="J230" s="65">
        <v>1</v>
      </c>
    </row>
    <row r="232" spans="2:10" x14ac:dyDescent="0.2">
      <c r="B232" s="43" t="str">
        <f xml:space="preserve"> HYPERLINK("#'目次'!B15", "[9]")</f>
        <v>[9]</v>
      </c>
      <c r="C232" s="31" t="s">
        <v>90</v>
      </c>
    </row>
    <row r="235" spans="2:10" x14ac:dyDescent="0.2">
      <c r="C235" s="31" t="s">
        <v>75</v>
      </c>
    </row>
    <row r="236" spans="2:10" x14ac:dyDescent="0.2">
      <c r="D236" s="177"/>
      <c r="E236" s="178"/>
      <c r="F236" s="178"/>
      <c r="G236" s="40" t="s">
        <v>14</v>
      </c>
      <c r="H236" s="42" t="s">
        <v>15</v>
      </c>
      <c r="I236" s="15" t="s">
        <v>16</v>
      </c>
      <c r="J236" s="44" t="s">
        <v>17</v>
      </c>
    </row>
    <row r="237" spans="2:10" x14ac:dyDescent="0.2">
      <c r="D237" s="179"/>
      <c r="E237" s="180"/>
      <c r="F237" s="180"/>
      <c r="G237" s="39"/>
      <c r="H237" s="41"/>
      <c r="I237" s="14"/>
      <c r="J237" s="38"/>
    </row>
    <row r="238" spans="2:10" x14ac:dyDescent="0.2">
      <c r="D238" s="58"/>
      <c r="E238" s="53" t="s">
        <v>14</v>
      </c>
      <c r="F238" s="52"/>
      <c r="G238" s="37">
        <v>1222</v>
      </c>
      <c r="H238" s="17">
        <v>341</v>
      </c>
      <c r="I238" s="17">
        <v>868</v>
      </c>
      <c r="J238" s="55">
        <v>13</v>
      </c>
    </row>
    <row r="239" spans="2:10" x14ac:dyDescent="0.2">
      <c r="D239" s="174" t="s">
        <v>36</v>
      </c>
      <c r="E239" s="20" t="s">
        <v>76</v>
      </c>
      <c r="F239" s="22"/>
      <c r="G239" s="21">
        <v>629</v>
      </c>
      <c r="H239" s="25">
        <v>197</v>
      </c>
      <c r="I239" s="3">
        <v>423</v>
      </c>
      <c r="J239" s="26">
        <v>9</v>
      </c>
    </row>
    <row r="240" spans="2:10" x14ac:dyDescent="0.2">
      <c r="D240" s="175"/>
      <c r="E240" s="4" t="s">
        <v>39</v>
      </c>
      <c r="F240" s="6"/>
      <c r="G240" s="5">
        <v>37</v>
      </c>
      <c r="H240" s="7">
        <v>8</v>
      </c>
      <c r="I240" s="1">
        <v>28</v>
      </c>
      <c r="J240" s="8">
        <v>1</v>
      </c>
    </row>
    <row r="241" spans="2:10" x14ac:dyDescent="0.2">
      <c r="D241" s="175"/>
      <c r="E241" s="4" t="s">
        <v>40</v>
      </c>
      <c r="F241" s="6"/>
      <c r="G241" s="5">
        <v>73</v>
      </c>
      <c r="H241" s="7">
        <v>15</v>
      </c>
      <c r="I241" s="1">
        <v>58</v>
      </c>
      <c r="J241" s="8">
        <v>0</v>
      </c>
    </row>
    <row r="242" spans="2:10" x14ac:dyDescent="0.2">
      <c r="D242" s="175"/>
      <c r="E242" s="4" t="s">
        <v>41</v>
      </c>
      <c r="F242" s="6"/>
      <c r="G242" s="5">
        <v>108</v>
      </c>
      <c r="H242" s="7">
        <v>28</v>
      </c>
      <c r="I242" s="1">
        <v>80</v>
      </c>
      <c r="J242" s="8">
        <v>0</v>
      </c>
    </row>
    <row r="243" spans="2:10" x14ac:dyDescent="0.2">
      <c r="D243" s="175"/>
      <c r="E243" s="4" t="s">
        <v>42</v>
      </c>
      <c r="F243" s="6"/>
      <c r="G243" s="5">
        <v>113</v>
      </c>
      <c r="H243" s="7">
        <v>40</v>
      </c>
      <c r="I243" s="1">
        <v>72</v>
      </c>
      <c r="J243" s="8">
        <v>1</v>
      </c>
    </row>
    <row r="244" spans="2:10" x14ac:dyDescent="0.2">
      <c r="D244" s="175"/>
      <c r="E244" s="4" t="s">
        <v>43</v>
      </c>
      <c r="F244" s="6"/>
      <c r="G244" s="5">
        <v>101</v>
      </c>
      <c r="H244" s="7">
        <v>26</v>
      </c>
      <c r="I244" s="1">
        <v>72</v>
      </c>
      <c r="J244" s="8">
        <v>3</v>
      </c>
    </row>
    <row r="245" spans="2:10" x14ac:dyDescent="0.2">
      <c r="D245" s="175"/>
      <c r="E245" s="4" t="s">
        <v>44</v>
      </c>
      <c r="F245" s="6"/>
      <c r="G245" s="5">
        <v>114</v>
      </c>
      <c r="H245" s="7">
        <v>43</v>
      </c>
      <c r="I245" s="1">
        <v>68</v>
      </c>
      <c r="J245" s="8">
        <v>3</v>
      </c>
    </row>
    <row r="246" spans="2:10" x14ac:dyDescent="0.2">
      <c r="D246" s="175"/>
      <c r="E246" s="4" t="s">
        <v>45</v>
      </c>
      <c r="F246" s="6"/>
      <c r="G246" s="5">
        <v>83</v>
      </c>
      <c r="H246" s="7">
        <v>37</v>
      </c>
      <c r="I246" s="1">
        <v>45</v>
      </c>
      <c r="J246" s="8">
        <v>1</v>
      </c>
    </row>
    <row r="247" spans="2:10" x14ac:dyDescent="0.2">
      <c r="D247" s="174" t="s">
        <v>37</v>
      </c>
      <c r="E247" s="20" t="s">
        <v>77</v>
      </c>
      <c r="F247" s="22"/>
      <c r="G247" s="21">
        <v>593</v>
      </c>
      <c r="H247" s="25">
        <v>144</v>
      </c>
      <c r="I247" s="3">
        <v>445</v>
      </c>
      <c r="J247" s="26">
        <v>4</v>
      </c>
    </row>
    <row r="248" spans="2:10" x14ac:dyDescent="0.2">
      <c r="D248" s="175"/>
      <c r="E248" s="4" t="s">
        <v>39</v>
      </c>
      <c r="F248" s="6"/>
      <c r="G248" s="5">
        <v>27</v>
      </c>
      <c r="H248" s="7">
        <v>6</v>
      </c>
      <c r="I248" s="1">
        <v>21</v>
      </c>
      <c r="J248" s="8">
        <v>0</v>
      </c>
    </row>
    <row r="249" spans="2:10" x14ac:dyDescent="0.2">
      <c r="D249" s="175"/>
      <c r="E249" s="4" t="s">
        <v>40</v>
      </c>
      <c r="F249" s="6"/>
      <c r="G249" s="5">
        <v>74</v>
      </c>
      <c r="H249" s="7">
        <v>10</v>
      </c>
      <c r="I249" s="1">
        <v>64</v>
      </c>
      <c r="J249" s="8">
        <v>0</v>
      </c>
    </row>
    <row r="250" spans="2:10" x14ac:dyDescent="0.2">
      <c r="D250" s="175"/>
      <c r="E250" s="4" t="s">
        <v>41</v>
      </c>
      <c r="F250" s="6"/>
      <c r="G250" s="5">
        <v>96</v>
      </c>
      <c r="H250" s="7">
        <v>27</v>
      </c>
      <c r="I250" s="1">
        <v>69</v>
      </c>
      <c r="J250" s="8">
        <v>0</v>
      </c>
    </row>
    <row r="251" spans="2:10" x14ac:dyDescent="0.2">
      <c r="D251" s="175"/>
      <c r="E251" s="4" t="s">
        <v>42</v>
      </c>
      <c r="F251" s="6"/>
      <c r="G251" s="5">
        <v>97</v>
      </c>
      <c r="H251" s="7">
        <v>21</v>
      </c>
      <c r="I251" s="1">
        <v>76</v>
      </c>
      <c r="J251" s="8">
        <v>0</v>
      </c>
    </row>
    <row r="252" spans="2:10" x14ac:dyDescent="0.2">
      <c r="D252" s="175"/>
      <c r="E252" s="4" t="s">
        <v>43</v>
      </c>
      <c r="F252" s="6"/>
      <c r="G252" s="5">
        <v>103</v>
      </c>
      <c r="H252" s="7">
        <v>21</v>
      </c>
      <c r="I252" s="1">
        <v>82</v>
      </c>
      <c r="J252" s="8">
        <v>0</v>
      </c>
    </row>
    <row r="253" spans="2:10" x14ac:dyDescent="0.2">
      <c r="D253" s="175"/>
      <c r="E253" s="4" t="s">
        <v>44</v>
      </c>
      <c r="F253" s="6"/>
      <c r="G253" s="5">
        <v>109</v>
      </c>
      <c r="H253" s="7">
        <v>30</v>
      </c>
      <c r="I253" s="1">
        <v>76</v>
      </c>
      <c r="J253" s="8">
        <v>3</v>
      </c>
    </row>
    <row r="254" spans="2:10" x14ac:dyDescent="0.2">
      <c r="D254" s="176"/>
      <c r="E254" s="59" t="s">
        <v>45</v>
      </c>
      <c r="F254" s="60"/>
      <c r="G254" s="56">
        <v>87</v>
      </c>
      <c r="H254" s="66">
        <v>29</v>
      </c>
      <c r="I254" s="30">
        <v>57</v>
      </c>
      <c r="J254" s="65">
        <v>1</v>
      </c>
    </row>
    <row r="256" spans="2:10" x14ac:dyDescent="0.2">
      <c r="B256" s="43" t="str">
        <f xml:space="preserve"> HYPERLINK("#'目次'!B16", "[10]")</f>
        <v>[10]</v>
      </c>
      <c r="C256" s="31" t="s">
        <v>93</v>
      </c>
    </row>
    <row r="257" spans="3:12" x14ac:dyDescent="0.2">
      <c r="C257" s="156" t="s">
        <v>94</v>
      </c>
    </row>
    <row r="260" spans="3:12" ht="36" x14ac:dyDescent="0.2">
      <c r="D260" s="177"/>
      <c r="E260" s="178"/>
      <c r="F260" s="178"/>
      <c r="G260" s="40" t="s">
        <v>14</v>
      </c>
      <c r="H260" s="42" t="s">
        <v>83</v>
      </c>
      <c r="I260" s="15" t="s">
        <v>84</v>
      </c>
      <c r="J260" s="15" t="s">
        <v>85</v>
      </c>
      <c r="K260" s="15" t="s">
        <v>86</v>
      </c>
      <c r="L260" s="44" t="s">
        <v>17</v>
      </c>
    </row>
    <row r="261" spans="3:12" x14ac:dyDescent="0.2">
      <c r="D261" s="179"/>
      <c r="E261" s="180"/>
      <c r="F261" s="180"/>
      <c r="G261" s="39"/>
      <c r="H261" s="41"/>
      <c r="I261" s="14"/>
      <c r="J261" s="14"/>
      <c r="K261" s="14"/>
      <c r="L261" s="38"/>
    </row>
    <row r="262" spans="3:12" x14ac:dyDescent="0.2">
      <c r="D262" s="58"/>
      <c r="E262" s="53" t="s">
        <v>14</v>
      </c>
      <c r="F262" s="52"/>
      <c r="G262" s="37">
        <v>341</v>
      </c>
      <c r="H262" s="17">
        <v>13</v>
      </c>
      <c r="I262" s="17">
        <v>15</v>
      </c>
      <c r="J262" s="17">
        <v>323</v>
      </c>
      <c r="K262" s="17">
        <v>12</v>
      </c>
      <c r="L262" s="55">
        <v>3</v>
      </c>
    </row>
    <row r="263" spans="3:12" x14ac:dyDescent="0.2">
      <c r="D263" s="174" t="s">
        <v>18</v>
      </c>
      <c r="E263" s="20" t="s">
        <v>19</v>
      </c>
      <c r="F263" s="22"/>
      <c r="G263" s="21">
        <v>17</v>
      </c>
      <c r="H263" s="25">
        <v>1</v>
      </c>
      <c r="I263" s="3">
        <v>1</v>
      </c>
      <c r="J263" s="3">
        <v>16</v>
      </c>
      <c r="K263" s="3">
        <v>1</v>
      </c>
      <c r="L263" s="26">
        <v>0</v>
      </c>
    </row>
    <row r="264" spans="3:12" x14ac:dyDescent="0.2">
      <c r="D264" s="175"/>
      <c r="E264" s="4" t="s">
        <v>20</v>
      </c>
      <c r="F264" s="6"/>
      <c r="G264" s="5">
        <v>32</v>
      </c>
      <c r="H264" s="7">
        <v>1</v>
      </c>
      <c r="I264" s="1">
        <v>0</v>
      </c>
      <c r="J264" s="1">
        <v>31</v>
      </c>
      <c r="K264" s="1">
        <v>2</v>
      </c>
      <c r="L264" s="8">
        <v>0</v>
      </c>
    </row>
    <row r="265" spans="3:12" x14ac:dyDescent="0.2">
      <c r="D265" s="175"/>
      <c r="E265" s="4" t="s">
        <v>21</v>
      </c>
      <c r="F265" s="6"/>
      <c r="G265" s="5">
        <v>139</v>
      </c>
      <c r="H265" s="7">
        <v>8</v>
      </c>
      <c r="I265" s="1">
        <v>6</v>
      </c>
      <c r="J265" s="1">
        <v>131</v>
      </c>
      <c r="K265" s="1">
        <v>7</v>
      </c>
      <c r="L265" s="8">
        <v>1</v>
      </c>
    </row>
    <row r="266" spans="3:12" x14ac:dyDescent="0.2">
      <c r="D266" s="175"/>
      <c r="E266" s="4" t="s">
        <v>22</v>
      </c>
      <c r="F266" s="6"/>
      <c r="G266" s="5">
        <v>11</v>
      </c>
      <c r="H266" s="7">
        <v>0</v>
      </c>
      <c r="I266" s="1">
        <v>1</v>
      </c>
      <c r="J266" s="1">
        <v>11</v>
      </c>
      <c r="K266" s="1">
        <v>0</v>
      </c>
      <c r="L266" s="8">
        <v>0</v>
      </c>
    </row>
    <row r="267" spans="3:12" x14ac:dyDescent="0.2">
      <c r="D267" s="175"/>
      <c r="E267" s="4" t="s">
        <v>23</v>
      </c>
      <c r="F267" s="6"/>
      <c r="G267" s="5">
        <v>38</v>
      </c>
      <c r="H267" s="7">
        <v>0</v>
      </c>
      <c r="I267" s="1">
        <v>1</v>
      </c>
      <c r="J267" s="1">
        <v>37</v>
      </c>
      <c r="K267" s="1">
        <v>1</v>
      </c>
      <c r="L267" s="8">
        <v>0</v>
      </c>
    </row>
    <row r="268" spans="3:12" x14ac:dyDescent="0.2">
      <c r="D268" s="175"/>
      <c r="E268" s="4" t="s">
        <v>24</v>
      </c>
      <c r="F268" s="6"/>
      <c r="G268" s="5">
        <v>49</v>
      </c>
      <c r="H268" s="7">
        <v>2</v>
      </c>
      <c r="I268" s="1">
        <v>4</v>
      </c>
      <c r="J268" s="1">
        <v>45</v>
      </c>
      <c r="K268" s="1">
        <v>1</v>
      </c>
      <c r="L268" s="8">
        <v>1</v>
      </c>
    </row>
    <row r="269" spans="3:12" x14ac:dyDescent="0.2">
      <c r="D269" s="175"/>
      <c r="E269" s="4" t="s">
        <v>25</v>
      </c>
      <c r="F269" s="6"/>
      <c r="G269" s="5">
        <v>19</v>
      </c>
      <c r="H269" s="7">
        <v>0</v>
      </c>
      <c r="I269" s="1">
        <v>0</v>
      </c>
      <c r="J269" s="1">
        <v>19</v>
      </c>
      <c r="K269" s="1">
        <v>0</v>
      </c>
      <c r="L269" s="8">
        <v>0</v>
      </c>
    </row>
    <row r="270" spans="3:12" x14ac:dyDescent="0.2">
      <c r="D270" s="175"/>
      <c r="E270" s="4" t="s">
        <v>26</v>
      </c>
      <c r="F270" s="6"/>
      <c r="G270" s="5">
        <v>7</v>
      </c>
      <c r="H270" s="7">
        <v>0</v>
      </c>
      <c r="I270" s="1">
        <v>1</v>
      </c>
      <c r="J270" s="1">
        <v>6</v>
      </c>
      <c r="K270" s="1">
        <v>0</v>
      </c>
      <c r="L270" s="8">
        <v>0</v>
      </c>
    </row>
    <row r="271" spans="3:12" x14ac:dyDescent="0.2">
      <c r="D271" s="175"/>
      <c r="E271" s="4" t="s">
        <v>27</v>
      </c>
      <c r="F271" s="6"/>
      <c r="G271" s="5">
        <v>11</v>
      </c>
      <c r="H271" s="7">
        <v>0</v>
      </c>
      <c r="I271" s="1">
        <v>0</v>
      </c>
      <c r="J271" s="1">
        <v>11</v>
      </c>
      <c r="K271" s="1">
        <v>0</v>
      </c>
      <c r="L271" s="8">
        <v>0</v>
      </c>
    </row>
    <row r="272" spans="3:12" x14ac:dyDescent="0.2">
      <c r="D272" s="175"/>
      <c r="E272" s="4" t="s">
        <v>28</v>
      </c>
      <c r="F272" s="6"/>
      <c r="G272" s="5">
        <v>14</v>
      </c>
      <c r="H272" s="7">
        <v>0</v>
      </c>
      <c r="I272" s="1">
        <v>1</v>
      </c>
      <c r="J272" s="1">
        <v>13</v>
      </c>
      <c r="K272" s="1">
        <v>0</v>
      </c>
      <c r="L272" s="8">
        <v>1</v>
      </c>
    </row>
    <row r="273" spans="2:12" x14ac:dyDescent="0.2">
      <c r="D273" s="175"/>
      <c r="E273" s="4" t="s">
        <v>29</v>
      </c>
      <c r="F273" s="6"/>
      <c r="G273" s="5">
        <v>4</v>
      </c>
      <c r="H273" s="7">
        <v>1</v>
      </c>
      <c r="I273" s="1">
        <v>0</v>
      </c>
      <c r="J273" s="1">
        <v>3</v>
      </c>
      <c r="K273" s="1">
        <v>0</v>
      </c>
      <c r="L273" s="8">
        <v>0</v>
      </c>
    </row>
    <row r="274" spans="2:12" x14ac:dyDescent="0.2">
      <c r="D274" s="174" t="s">
        <v>30</v>
      </c>
      <c r="E274" s="20" t="s">
        <v>31</v>
      </c>
      <c r="F274" s="22"/>
      <c r="G274" s="21">
        <v>109</v>
      </c>
      <c r="H274" s="25">
        <v>2</v>
      </c>
      <c r="I274" s="3">
        <v>6</v>
      </c>
      <c r="J274" s="3">
        <v>104</v>
      </c>
      <c r="K274" s="3">
        <v>4</v>
      </c>
      <c r="L274" s="26">
        <v>0</v>
      </c>
    </row>
    <row r="275" spans="2:12" x14ac:dyDescent="0.2">
      <c r="D275" s="175"/>
      <c r="E275" s="4" t="s">
        <v>32</v>
      </c>
      <c r="F275" s="6"/>
      <c r="G275" s="5">
        <v>92</v>
      </c>
      <c r="H275" s="7">
        <v>3</v>
      </c>
      <c r="I275" s="1">
        <v>4</v>
      </c>
      <c r="J275" s="1">
        <v>87</v>
      </c>
      <c r="K275" s="1">
        <v>2</v>
      </c>
      <c r="L275" s="8">
        <v>1</v>
      </c>
    </row>
    <row r="276" spans="2:12" x14ac:dyDescent="0.2">
      <c r="D276" s="175"/>
      <c r="E276" s="4" t="s">
        <v>33</v>
      </c>
      <c r="F276" s="6"/>
      <c r="G276" s="5">
        <v>117</v>
      </c>
      <c r="H276" s="7">
        <v>6</v>
      </c>
      <c r="I276" s="1">
        <v>3</v>
      </c>
      <c r="J276" s="1">
        <v>111</v>
      </c>
      <c r="K276" s="1">
        <v>4</v>
      </c>
      <c r="L276" s="8">
        <v>2</v>
      </c>
    </row>
    <row r="277" spans="2:12" x14ac:dyDescent="0.2">
      <c r="D277" s="175"/>
      <c r="E277" s="4" t="s">
        <v>34</v>
      </c>
      <c r="F277" s="6"/>
      <c r="G277" s="5">
        <v>23</v>
      </c>
      <c r="H277" s="7">
        <v>2</v>
      </c>
      <c r="I277" s="1">
        <v>2</v>
      </c>
      <c r="J277" s="1">
        <v>21</v>
      </c>
      <c r="K277" s="1">
        <v>2</v>
      </c>
      <c r="L277" s="8">
        <v>0</v>
      </c>
    </row>
    <row r="278" spans="2:12" x14ac:dyDescent="0.2">
      <c r="D278" s="174" t="s">
        <v>35</v>
      </c>
      <c r="E278" s="20" t="s">
        <v>36</v>
      </c>
      <c r="F278" s="22"/>
      <c r="G278" s="21">
        <v>197</v>
      </c>
      <c r="H278" s="25">
        <v>10</v>
      </c>
      <c r="I278" s="3">
        <v>10</v>
      </c>
      <c r="J278" s="3">
        <v>190</v>
      </c>
      <c r="K278" s="3">
        <v>4</v>
      </c>
      <c r="L278" s="26">
        <v>2</v>
      </c>
    </row>
    <row r="279" spans="2:12" x14ac:dyDescent="0.2">
      <c r="D279" s="175"/>
      <c r="E279" s="4" t="s">
        <v>37</v>
      </c>
      <c r="F279" s="6"/>
      <c r="G279" s="5">
        <v>144</v>
      </c>
      <c r="H279" s="7">
        <v>3</v>
      </c>
      <c r="I279" s="1">
        <v>5</v>
      </c>
      <c r="J279" s="1">
        <v>133</v>
      </c>
      <c r="K279" s="1">
        <v>8</v>
      </c>
      <c r="L279" s="8">
        <v>1</v>
      </c>
    </row>
    <row r="280" spans="2:12" x14ac:dyDescent="0.2">
      <c r="D280" s="174" t="s">
        <v>38</v>
      </c>
      <c r="E280" s="20" t="s">
        <v>39</v>
      </c>
      <c r="F280" s="22"/>
      <c r="G280" s="21">
        <v>14</v>
      </c>
      <c r="H280" s="25">
        <v>2</v>
      </c>
      <c r="I280" s="3">
        <v>4</v>
      </c>
      <c r="J280" s="3">
        <v>12</v>
      </c>
      <c r="K280" s="3">
        <v>1</v>
      </c>
      <c r="L280" s="26">
        <v>1</v>
      </c>
    </row>
    <row r="281" spans="2:12" x14ac:dyDescent="0.2">
      <c r="D281" s="175"/>
      <c r="E281" s="4" t="s">
        <v>40</v>
      </c>
      <c r="F281" s="6"/>
      <c r="G281" s="5">
        <v>25</v>
      </c>
      <c r="H281" s="7">
        <v>1</v>
      </c>
      <c r="I281" s="1">
        <v>4</v>
      </c>
      <c r="J281" s="1">
        <v>21</v>
      </c>
      <c r="K281" s="1">
        <v>2</v>
      </c>
      <c r="L281" s="8">
        <v>0</v>
      </c>
    </row>
    <row r="282" spans="2:12" x14ac:dyDescent="0.2">
      <c r="D282" s="175"/>
      <c r="E282" s="4" t="s">
        <v>41</v>
      </c>
      <c r="F282" s="6"/>
      <c r="G282" s="5">
        <v>55</v>
      </c>
      <c r="H282" s="7">
        <v>1</v>
      </c>
      <c r="I282" s="1">
        <v>4</v>
      </c>
      <c r="J282" s="1">
        <v>52</v>
      </c>
      <c r="K282" s="1">
        <v>1</v>
      </c>
      <c r="L282" s="8">
        <v>0</v>
      </c>
    </row>
    <row r="283" spans="2:12" x14ac:dyDescent="0.2">
      <c r="D283" s="175"/>
      <c r="E283" s="4" t="s">
        <v>42</v>
      </c>
      <c r="F283" s="6"/>
      <c r="G283" s="5">
        <v>61</v>
      </c>
      <c r="H283" s="7">
        <v>3</v>
      </c>
      <c r="I283" s="1">
        <v>2</v>
      </c>
      <c r="J283" s="1">
        <v>59</v>
      </c>
      <c r="K283" s="1">
        <v>3</v>
      </c>
      <c r="L283" s="8">
        <v>1</v>
      </c>
    </row>
    <row r="284" spans="2:12" x14ac:dyDescent="0.2">
      <c r="D284" s="175"/>
      <c r="E284" s="4" t="s">
        <v>43</v>
      </c>
      <c r="F284" s="6"/>
      <c r="G284" s="5">
        <v>47</v>
      </c>
      <c r="H284" s="7">
        <v>1</v>
      </c>
      <c r="I284" s="1">
        <v>0</v>
      </c>
      <c r="J284" s="1">
        <v>43</v>
      </c>
      <c r="K284" s="1">
        <v>3</v>
      </c>
      <c r="L284" s="8">
        <v>0</v>
      </c>
    </row>
    <row r="285" spans="2:12" x14ac:dyDescent="0.2">
      <c r="D285" s="175"/>
      <c r="E285" s="4" t="s">
        <v>44</v>
      </c>
      <c r="F285" s="6"/>
      <c r="G285" s="5">
        <v>73</v>
      </c>
      <c r="H285" s="7">
        <v>1</v>
      </c>
      <c r="I285" s="1">
        <v>1</v>
      </c>
      <c r="J285" s="1">
        <v>72</v>
      </c>
      <c r="K285" s="1">
        <v>0</v>
      </c>
      <c r="L285" s="8">
        <v>0</v>
      </c>
    </row>
    <row r="286" spans="2:12" x14ac:dyDescent="0.2">
      <c r="D286" s="176"/>
      <c r="E286" s="59" t="s">
        <v>45</v>
      </c>
      <c r="F286" s="60"/>
      <c r="G286" s="56">
        <v>66</v>
      </c>
      <c r="H286" s="66">
        <v>4</v>
      </c>
      <c r="I286" s="30">
        <v>0</v>
      </c>
      <c r="J286" s="30">
        <v>64</v>
      </c>
      <c r="K286" s="30">
        <v>2</v>
      </c>
      <c r="L286" s="65">
        <v>1</v>
      </c>
    </row>
    <row r="288" spans="2:12" x14ac:dyDescent="0.2">
      <c r="B288" s="43" t="str">
        <f xml:space="preserve"> HYPERLINK("#'目次'!B17", "[11]")</f>
        <v>[11]</v>
      </c>
      <c r="C288" s="31" t="s">
        <v>93</v>
      </c>
    </row>
    <row r="289" spans="3:12" x14ac:dyDescent="0.2">
      <c r="C289" s="156" t="s">
        <v>94</v>
      </c>
    </row>
    <row r="292" spans="3:12" ht="36" x14ac:dyDescent="0.2">
      <c r="D292" s="177"/>
      <c r="E292" s="178"/>
      <c r="F292" s="178"/>
      <c r="G292" s="40" t="s">
        <v>14</v>
      </c>
      <c r="H292" s="42" t="s">
        <v>83</v>
      </c>
      <c r="I292" s="15" t="s">
        <v>84</v>
      </c>
      <c r="J292" s="15" t="s">
        <v>85</v>
      </c>
      <c r="K292" s="15" t="s">
        <v>86</v>
      </c>
      <c r="L292" s="44" t="s">
        <v>17</v>
      </c>
    </row>
    <row r="293" spans="3:12" x14ac:dyDescent="0.2">
      <c r="D293" s="179"/>
      <c r="E293" s="180"/>
      <c r="F293" s="180"/>
      <c r="G293" s="39"/>
      <c r="H293" s="41"/>
      <c r="I293" s="14"/>
      <c r="J293" s="14"/>
      <c r="K293" s="14"/>
      <c r="L293" s="38"/>
    </row>
    <row r="294" spans="3:12" x14ac:dyDescent="0.2">
      <c r="D294" s="58"/>
      <c r="E294" s="53" t="s">
        <v>14</v>
      </c>
      <c r="F294" s="52"/>
      <c r="G294" s="37">
        <v>341</v>
      </c>
      <c r="H294" s="17">
        <v>13</v>
      </c>
      <c r="I294" s="17">
        <v>15</v>
      </c>
      <c r="J294" s="17">
        <v>323</v>
      </c>
      <c r="K294" s="17">
        <v>12</v>
      </c>
      <c r="L294" s="55">
        <v>3</v>
      </c>
    </row>
    <row r="295" spans="3:12" x14ac:dyDescent="0.2">
      <c r="D295" s="174" t="s">
        <v>52</v>
      </c>
      <c r="E295" s="20" t="s">
        <v>53</v>
      </c>
      <c r="F295" s="22"/>
      <c r="G295" s="21">
        <v>6</v>
      </c>
      <c r="H295" s="25">
        <v>0</v>
      </c>
      <c r="I295" s="3">
        <v>0</v>
      </c>
      <c r="J295" s="3">
        <v>6</v>
      </c>
      <c r="K295" s="3">
        <v>0</v>
      </c>
      <c r="L295" s="26">
        <v>0</v>
      </c>
    </row>
    <row r="296" spans="3:12" ht="24" x14ac:dyDescent="0.2">
      <c r="D296" s="175"/>
      <c r="E296" s="4" t="s">
        <v>54</v>
      </c>
      <c r="F296" s="6"/>
      <c r="G296" s="5">
        <v>40</v>
      </c>
      <c r="H296" s="7">
        <v>3</v>
      </c>
      <c r="I296" s="1">
        <v>0</v>
      </c>
      <c r="J296" s="1">
        <v>40</v>
      </c>
      <c r="K296" s="1">
        <v>0</v>
      </c>
      <c r="L296" s="8">
        <v>0</v>
      </c>
    </row>
    <row r="297" spans="3:12" x14ac:dyDescent="0.2">
      <c r="D297" s="175"/>
      <c r="E297" s="4" t="s">
        <v>55</v>
      </c>
      <c r="F297" s="6"/>
      <c r="G297" s="5">
        <v>13</v>
      </c>
      <c r="H297" s="7">
        <v>1</v>
      </c>
      <c r="I297" s="1">
        <v>2</v>
      </c>
      <c r="J297" s="1">
        <v>11</v>
      </c>
      <c r="K297" s="1">
        <v>0</v>
      </c>
      <c r="L297" s="8">
        <v>0</v>
      </c>
    </row>
    <row r="298" spans="3:12" x14ac:dyDescent="0.2">
      <c r="D298" s="175"/>
      <c r="E298" s="4" t="s">
        <v>56</v>
      </c>
      <c r="F298" s="6"/>
      <c r="G298" s="5">
        <v>14</v>
      </c>
      <c r="H298" s="7">
        <v>0</v>
      </c>
      <c r="I298" s="1">
        <v>0</v>
      </c>
      <c r="J298" s="1">
        <v>12</v>
      </c>
      <c r="K298" s="1">
        <v>3</v>
      </c>
      <c r="L298" s="8">
        <v>0</v>
      </c>
    </row>
    <row r="299" spans="3:12" x14ac:dyDescent="0.2">
      <c r="D299" s="175"/>
      <c r="E299" s="4" t="s">
        <v>57</v>
      </c>
      <c r="F299" s="6"/>
      <c r="G299" s="5">
        <v>70</v>
      </c>
      <c r="H299" s="7">
        <v>4</v>
      </c>
      <c r="I299" s="1">
        <v>4</v>
      </c>
      <c r="J299" s="1">
        <v>65</v>
      </c>
      <c r="K299" s="1">
        <v>2</v>
      </c>
      <c r="L299" s="8">
        <v>0</v>
      </c>
    </row>
    <row r="300" spans="3:12" x14ac:dyDescent="0.2">
      <c r="D300" s="175"/>
      <c r="E300" s="4" t="s">
        <v>58</v>
      </c>
      <c r="F300" s="6"/>
      <c r="G300" s="5">
        <v>39</v>
      </c>
      <c r="H300" s="7">
        <v>0</v>
      </c>
      <c r="I300" s="1">
        <v>3</v>
      </c>
      <c r="J300" s="1">
        <v>36</v>
      </c>
      <c r="K300" s="1">
        <v>2</v>
      </c>
      <c r="L300" s="8">
        <v>0</v>
      </c>
    </row>
    <row r="301" spans="3:12" x14ac:dyDescent="0.2">
      <c r="D301" s="175"/>
      <c r="E301" s="4" t="s">
        <v>59</v>
      </c>
      <c r="F301" s="6"/>
      <c r="G301" s="5">
        <v>52</v>
      </c>
      <c r="H301" s="7">
        <v>2</v>
      </c>
      <c r="I301" s="1">
        <v>1</v>
      </c>
      <c r="J301" s="1">
        <v>50</v>
      </c>
      <c r="K301" s="1">
        <v>2</v>
      </c>
      <c r="L301" s="8">
        <v>0</v>
      </c>
    </row>
    <row r="302" spans="3:12" x14ac:dyDescent="0.2">
      <c r="D302" s="175"/>
      <c r="E302" s="4" t="s">
        <v>60</v>
      </c>
      <c r="F302" s="6"/>
      <c r="G302" s="5">
        <v>48</v>
      </c>
      <c r="H302" s="7">
        <v>0</v>
      </c>
      <c r="I302" s="1">
        <v>1</v>
      </c>
      <c r="J302" s="1">
        <v>48</v>
      </c>
      <c r="K302" s="1">
        <v>2</v>
      </c>
      <c r="L302" s="8">
        <v>0</v>
      </c>
    </row>
    <row r="303" spans="3:12" x14ac:dyDescent="0.2">
      <c r="D303" s="175"/>
      <c r="E303" s="4" t="s">
        <v>61</v>
      </c>
      <c r="F303" s="6"/>
      <c r="G303" s="5">
        <v>18</v>
      </c>
      <c r="H303" s="7">
        <v>2</v>
      </c>
      <c r="I303" s="1">
        <v>3</v>
      </c>
      <c r="J303" s="1">
        <v>17</v>
      </c>
      <c r="K303" s="1">
        <v>1</v>
      </c>
      <c r="L303" s="8">
        <v>1</v>
      </c>
    </row>
    <row r="304" spans="3:12" x14ac:dyDescent="0.2">
      <c r="D304" s="175"/>
      <c r="E304" s="4" t="s">
        <v>62</v>
      </c>
      <c r="F304" s="6"/>
      <c r="G304" s="5">
        <v>40</v>
      </c>
      <c r="H304" s="7">
        <v>1</v>
      </c>
      <c r="I304" s="1">
        <v>1</v>
      </c>
      <c r="J304" s="1">
        <v>38</v>
      </c>
      <c r="K304" s="1">
        <v>0</v>
      </c>
      <c r="L304" s="8">
        <v>1</v>
      </c>
    </row>
    <row r="305" spans="2:12" x14ac:dyDescent="0.2">
      <c r="D305" s="174" t="s">
        <v>63</v>
      </c>
      <c r="E305" s="20" t="s">
        <v>64</v>
      </c>
      <c r="F305" s="22"/>
      <c r="G305" s="21">
        <v>64</v>
      </c>
      <c r="H305" s="25">
        <v>2</v>
      </c>
      <c r="I305" s="3">
        <v>3</v>
      </c>
      <c r="J305" s="3">
        <v>59</v>
      </c>
      <c r="K305" s="3">
        <v>4</v>
      </c>
      <c r="L305" s="26">
        <v>1</v>
      </c>
    </row>
    <row r="306" spans="2:12" x14ac:dyDescent="0.2">
      <c r="D306" s="175"/>
      <c r="E306" s="4" t="s">
        <v>65</v>
      </c>
      <c r="F306" s="6"/>
      <c r="G306" s="5">
        <v>48</v>
      </c>
      <c r="H306" s="7">
        <v>2</v>
      </c>
      <c r="I306" s="1">
        <v>2</v>
      </c>
      <c r="J306" s="1">
        <v>46</v>
      </c>
      <c r="K306" s="1">
        <v>1</v>
      </c>
      <c r="L306" s="8">
        <v>0</v>
      </c>
    </row>
    <row r="307" spans="2:12" x14ac:dyDescent="0.2">
      <c r="D307" s="175"/>
      <c r="E307" s="4" t="s">
        <v>66</v>
      </c>
      <c r="F307" s="6"/>
      <c r="G307" s="5">
        <v>57</v>
      </c>
      <c r="H307" s="7">
        <v>3</v>
      </c>
      <c r="I307" s="1">
        <v>2</v>
      </c>
      <c r="J307" s="1">
        <v>54</v>
      </c>
      <c r="K307" s="1">
        <v>1</v>
      </c>
      <c r="L307" s="8">
        <v>1</v>
      </c>
    </row>
    <row r="308" spans="2:12" x14ac:dyDescent="0.2">
      <c r="D308" s="175"/>
      <c r="E308" s="4" t="s">
        <v>67</v>
      </c>
      <c r="F308" s="6"/>
      <c r="G308" s="5">
        <v>34</v>
      </c>
      <c r="H308" s="7">
        <v>1</v>
      </c>
      <c r="I308" s="1">
        <v>0</v>
      </c>
      <c r="J308" s="1">
        <v>33</v>
      </c>
      <c r="K308" s="1">
        <v>1</v>
      </c>
      <c r="L308" s="8">
        <v>0</v>
      </c>
    </row>
    <row r="309" spans="2:12" x14ac:dyDescent="0.2">
      <c r="D309" s="175"/>
      <c r="E309" s="4" t="s">
        <v>68</v>
      </c>
      <c r="F309" s="6"/>
      <c r="G309" s="5">
        <v>37</v>
      </c>
      <c r="H309" s="7">
        <v>0</v>
      </c>
      <c r="I309" s="1">
        <v>0</v>
      </c>
      <c r="J309" s="1">
        <v>37</v>
      </c>
      <c r="K309" s="1">
        <v>0</v>
      </c>
      <c r="L309" s="8">
        <v>0</v>
      </c>
    </row>
    <row r="310" spans="2:12" x14ac:dyDescent="0.2">
      <c r="D310" s="175"/>
      <c r="E310" s="4" t="s">
        <v>69</v>
      </c>
      <c r="F310" s="6"/>
      <c r="G310" s="5">
        <v>21</v>
      </c>
      <c r="H310" s="7">
        <v>0</v>
      </c>
      <c r="I310" s="1">
        <v>1</v>
      </c>
      <c r="J310" s="1">
        <v>20</v>
      </c>
      <c r="K310" s="1">
        <v>0</v>
      </c>
      <c r="L310" s="8">
        <v>0</v>
      </c>
    </row>
    <row r="311" spans="2:12" x14ac:dyDescent="0.2">
      <c r="D311" s="175"/>
      <c r="E311" s="4" t="s">
        <v>70</v>
      </c>
      <c r="F311" s="6"/>
      <c r="G311" s="5">
        <v>32</v>
      </c>
      <c r="H311" s="7">
        <v>3</v>
      </c>
      <c r="I311" s="1">
        <v>4</v>
      </c>
      <c r="J311" s="1">
        <v>31</v>
      </c>
      <c r="K311" s="1">
        <v>1</v>
      </c>
      <c r="L311" s="8">
        <v>0</v>
      </c>
    </row>
    <row r="312" spans="2:12" x14ac:dyDescent="0.2">
      <c r="D312" s="175"/>
      <c r="E312" s="4" t="s">
        <v>71</v>
      </c>
      <c r="F312" s="6"/>
      <c r="G312" s="5">
        <v>22</v>
      </c>
      <c r="H312" s="7">
        <v>0</v>
      </c>
      <c r="I312" s="1">
        <v>0</v>
      </c>
      <c r="J312" s="1">
        <v>19</v>
      </c>
      <c r="K312" s="1">
        <v>3</v>
      </c>
      <c r="L312" s="8">
        <v>0</v>
      </c>
    </row>
    <row r="313" spans="2:12" x14ac:dyDescent="0.2">
      <c r="D313" s="176"/>
      <c r="E313" s="59" t="s">
        <v>72</v>
      </c>
      <c r="F313" s="60"/>
      <c r="G313" s="56">
        <v>23</v>
      </c>
      <c r="H313" s="66">
        <v>2</v>
      </c>
      <c r="I313" s="30">
        <v>2</v>
      </c>
      <c r="J313" s="30">
        <v>22</v>
      </c>
      <c r="K313" s="30">
        <v>1</v>
      </c>
      <c r="L313" s="65">
        <v>0</v>
      </c>
    </row>
    <row r="315" spans="2:12" x14ac:dyDescent="0.2">
      <c r="B315" s="43" t="str">
        <f xml:space="preserve"> HYPERLINK("#'目次'!B18", "[12]")</f>
        <v>[12]</v>
      </c>
      <c r="C315" s="31" t="s">
        <v>93</v>
      </c>
    </row>
    <row r="316" spans="2:12" x14ac:dyDescent="0.2">
      <c r="C316" s="156" t="s">
        <v>94</v>
      </c>
    </row>
    <row r="318" spans="2:12" x14ac:dyDescent="0.2">
      <c r="C318" s="31" t="s">
        <v>75</v>
      </c>
    </row>
    <row r="319" spans="2:12" ht="36" x14ac:dyDescent="0.2">
      <c r="D319" s="177"/>
      <c r="E319" s="178"/>
      <c r="F319" s="178"/>
      <c r="G319" s="40" t="s">
        <v>14</v>
      </c>
      <c r="H319" s="42" t="s">
        <v>83</v>
      </c>
      <c r="I319" s="15" t="s">
        <v>84</v>
      </c>
      <c r="J319" s="15" t="s">
        <v>85</v>
      </c>
      <c r="K319" s="15" t="s">
        <v>86</v>
      </c>
      <c r="L319" s="44" t="s">
        <v>17</v>
      </c>
    </row>
    <row r="320" spans="2:12" x14ac:dyDescent="0.2">
      <c r="D320" s="179"/>
      <c r="E320" s="180"/>
      <c r="F320" s="180"/>
      <c r="G320" s="39"/>
      <c r="H320" s="41"/>
      <c r="I320" s="14"/>
      <c r="J320" s="14"/>
      <c r="K320" s="14"/>
      <c r="L320" s="38"/>
    </row>
    <row r="321" spans="4:12" x14ac:dyDescent="0.2">
      <c r="D321" s="58"/>
      <c r="E321" s="53" t="s">
        <v>14</v>
      </c>
      <c r="F321" s="52"/>
      <c r="G321" s="37">
        <v>341</v>
      </c>
      <c r="H321" s="17">
        <v>13</v>
      </c>
      <c r="I321" s="17">
        <v>15</v>
      </c>
      <c r="J321" s="17">
        <v>323</v>
      </c>
      <c r="K321" s="17">
        <v>12</v>
      </c>
      <c r="L321" s="55">
        <v>3</v>
      </c>
    </row>
    <row r="322" spans="4:12" x14ac:dyDescent="0.2">
      <c r="D322" s="174" t="s">
        <v>36</v>
      </c>
      <c r="E322" s="20" t="s">
        <v>76</v>
      </c>
      <c r="F322" s="22"/>
      <c r="G322" s="21">
        <v>197</v>
      </c>
      <c r="H322" s="25">
        <v>10</v>
      </c>
      <c r="I322" s="3">
        <v>10</v>
      </c>
      <c r="J322" s="3">
        <v>190</v>
      </c>
      <c r="K322" s="3">
        <v>4</v>
      </c>
      <c r="L322" s="26">
        <v>2</v>
      </c>
    </row>
    <row r="323" spans="4:12" x14ac:dyDescent="0.2">
      <c r="D323" s="175"/>
      <c r="E323" s="4" t="s">
        <v>39</v>
      </c>
      <c r="F323" s="6"/>
      <c r="G323" s="5">
        <v>8</v>
      </c>
      <c r="H323" s="7">
        <v>2</v>
      </c>
      <c r="I323" s="1">
        <v>4</v>
      </c>
      <c r="J323" s="1">
        <v>7</v>
      </c>
      <c r="K323" s="1">
        <v>1</v>
      </c>
      <c r="L323" s="8">
        <v>0</v>
      </c>
    </row>
    <row r="324" spans="4:12" x14ac:dyDescent="0.2">
      <c r="D324" s="175"/>
      <c r="E324" s="4" t="s">
        <v>40</v>
      </c>
      <c r="F324" s="6"/>
      <c r="G324" s="5">
        <v>15</v>
      </c>
      <c r="H324" s="7">
        <v>1</v>
      </c>
      <c r="I324" s="1">
        <v>2</v>
      </c>
      <c r="J324" s="1">
        <v>15</v>
      </c>
      <c r="K324" s="1">
        <v>0</v>
      </c>
      <c r="L324" s="8">
        <v>0</v>
      </c>
    </row>
    <row r="325" spans="4:12" x14ac:dyDescent="0.2">
      <c r="D325" s="175"/>
      <c r="E325" s="4" t="s">
        <v>41</v>
      </c>
      <c r="F325" s="6"/>
      <c r="G325" s="5">
        <v>28</v>
      </c>
      <c r="H325" s="7">
        <v>0</v>
      </c>
      <c r="I325" s="1">
        <v>2</v>
      </c>
      <c r="J325" s="1">
        <v>28</v>
      </c>
      <c r="K325" s="1">
        <v>0</v>
      </c>
      <c r="L325" s="8">
        <v>0</v>
      </c>
    </row>
    <row r="326" spans="4:12" x14ac:dyDescent="0.2">
      <c r="D326" s="175"/>
      <c r="E326" s="4" t="s">
        <v>42</v>
      </c>
      <c r="F326" s="6"/>
      <c r="G326" s="5">
        <v>40</v>
      </c>
      <c r="H326" s="7">
        <v>2</v>
      </c>
      <c r="I326" s="1">
        <v>2</v>
      </c>
      <c r="J326" s="1">
        <v>39</v>
      </c>
      <c r="K326" s="1">
        <v>1</v>
      </c>
      <c r="L326" s="8">
        <v>1</v>
      </c>
    </row>
    <row r="327" spans="4:12" x14ac:dyDescent="0.2">
      <c r="D327" s="175"/>
      <c r="E327" s="4" t="s">
        <v>43</v>
      </c>
      <c r="F327" s="6"/>
      <c r="G327" s="5">
        <v>26</v>
      </c>
      <c r="H327" s="7">
        <v>1</v>
      </c>
      <c r="I327" s="1">
        <v>0</v>
      </c>
      <c r="J327" s="1">
        <v>23</v>
      </c>
      <c r="K327" s="1">
        <v>2</v>
      </c>
      <c r="L327" s="8">
        <v>0</v>
      </c>
    </row>
    <row r="328" spans="4:12" x14ac:dyDescent="0.2">
      <c r="D328" s="175"/>
      <c r="E328" s="4" t="s">
        <v>44</v>
      </c>
      <c r="F328" s="6"/>
      <c r="G328" s="5">
        <v>43</v>
      </c>
      <c r="H328" s="7">
        <v>1</v>
      </c>
      <c r="I328" s="1">
        <v>0</v>
      </c>
      <c r="J328" s="1">
        <v>42</v>
      </c>
      <c r="K328" s="1">
        <v>0</v>
      </c>
      <c r="L328" s="8">
        <v>0</v>
      </c>
    </row>
    <row r="329" spans="4:12" x14ac:dyDescent="0.2">
      <c r="D329" s="175"/>
      <c r="E329" s="4" t="s">
        <v>45</v>
      </c>
      <c r="F329" s="6"/>
      <c r="G329" s="5">
        <v>37</v>
      </c>
      <c r="H329" s="7">
        <v>3</v>
      </c>
      <c r="I329" s="1">
        <v>0</v>
      </c>
      <c r="J329" s="1">
        <v>36</v>
      </c>
      <c r="K329" s="1">
        <v>0</v>
      </c>
      <c r="L329" s="8">
        <v>1</v>
      </c>
    </row>
    <row r="330" spans="4:12" x14ac:dyDescent="0.2">
      <c r="D330" s="174" t="s">
        <v>37</v>
      </c>
      <c r="E330" s="20" t="s">
        <v>77</v>
      </c>
      <c r="F330" s="22"/>
      <c r="G330" s="21">
        <v>144</v>
      </c>
      <c r="H330" s="25">
        <v>3</v>
      </c>
      <c r="I330" s="3">
        <v>5</v>
      </c>
      <c r="J330" s="3">
        <v>133</v>
      </c>
      <c r="K330" s="3">
        <v>8</v>
      </c>
      <c r="L330" s="26">
        <v>1</v>
      </c>
    </row>
    <row r="331" spans="4:12" x14ac:dyDescent="0.2">
      <c r="D331" s="175"/>
      <c r="E331" s="4" t="s">
        <v>39</v>
      </c>
      <c r="F331" s="6"/>
      <c r="G331" s="5">
        <v>6</v>
      </c>
      <c r="H331" s="7">
        <v>0</v>
      </c>
      <c r="I331" s="1">
        <v>0</v>
      </c>
      <c r="J331" s="1">
        <v>5</v>
      </c>
      <c r="K331" s="1">
        <v>0</v>
      </c>
      <c r="L331" s="8">
        <v>1</v>
      </c>
    </row>
    <row r="332" spans="4:12" x14ac:dyDescent="0.2">
      <c r="D332" s="175"/>
      <c r="E332" s="4" t="s">
        <v>40</v>
      </c>
      <c r="F332" s="6"/>
      <c r="G332" s="5">
        <v>10</v>
      </c>
      <c r="H332" s="7">
        <v>0</v>
      </c>
      <c r="I332" s="1">
        <v>2</v>
      </c>
      <c r="J332" s="1">
        <v>6</v>
      </c>
      <c r="K332" s="1">
        <v>2</v>
      </c>
      <c r="L332" s="8">
        <v>0</v>
      </c>
    </row>
    <row r="333" spans="4:12" x14ac:dyDescent="0.2">
      <c r="D333" s="175"/>
      <c r="E333" s="4" t="s">
        <v>41</v>
      </c>
      <c r="F333" s="6"/>
      <c r="G333" s="5">
        <v>27</v>
      </c>
      <c r="H333" s="7">
        <v>1</v>
      </c>
      <c r="I333" s="1">
        <v>2</v>
      </c>
      <c r="J333" s="1">
        <v>24</v>
      </c>
      <c r="K333" s="1">
        <v>1</v>
      </c>
      <c r="L333" s="8">
        <v>0</v>
      </c>
    </row>
    <row r="334" spans="4:12" x14ac:dyDescent="0.2">
      <c r="D334" s="175"/>
      <c r="E334" s="4" t="s">
        <v>42</v>
      </c>
      <c r="F334" s="6"/>
      <c r="G334" s="5">
        <v>21</v>
      </c>
      <c r="H334" s="7">
        <v>1</v>
      </c>
      <c r="I334" s="1">
        <v>0</v>
      </c>
      <c r="J334" s="1">
        <v>20</v>
      </c>
      <c r="K334" s="1">
        <v>2</v>
      </c>
      <c r="L334" s="8">
        <v>0</v>
      </c>
    </row>
    <row r="335" spans="4:12" x14ac:dyDescent="0.2">
      <c r="D335" s="175"/>
      <c r="E335" s="4" t="s">
        <v>43</v>
      </c>
      <c r="F335" s="6"/>
      <c r="G335" s="5">
        <v>21</v>
      </c>
      <c r="H335" s="7">
        <v>0</v>
      </c>
      <c r="I335" s="1">
        <v>0</v>
      </c>
      <c r="J335" s="1">
        <v>20</v>
      </c>
      <c r="K335" s="1">
        <v>1</v>
      </c>
      <c r="L335" s="8">
        <v>0</v>
      </c>
    </row>
    <row r="336" spans="4:12" x14ac:dyDescent="0.2">
      <c r="D336" s="175"/>
      <c r="E336" s="4" t="s">
        <v>44</v>
      </c>
      <c r="F336" s="6"/>
      <c r="G336" s="5">
        <v>30</v>
      </c>
      <c r="H336" s="7">
        <v>0</v>
      </c>
      <c r="I336" s="1">
        <v>1</v>
      </c>
      <c r="J336" s="1">
        <v>30</v>
      </c>
      <c r="K336" s="1">
        <v>0</v>
      </c>
      <c r="L336" s="8">
        <v>0</v>
      </c>
    </row>
    <row r="337" spans="2:12" x14ac:dyDescent="0.2">
      <c r="D337" s="176"/>
      <c r="E337" s="59" t="s">
        <v>45</v>
      </c>
      <c r="F337" s="60"/>
      <c r="G337" s="56">
        <v>29</v>
      </c>
      <c r="H337" s="66">
        <v>1</v>
      </c>
      <c r="I337" s="30">
        <v>0</v>
      </c>
      <c r="J337" s="30">
        <v>28</v>
      </c>
      <c r="K337" s="30">
        <v>2</v>
      </c>
      <c r="L337" s="65">
        <v>0</v>
      </c>
    </row>
    <row r="339" spans="2:12" x14ac:dyDescent="0.2">
      <c r="B339" s="43" t="str">
        <f xml:space="preserve"> HYPERLINK("#'目次'!B19", "[13]")</f>
        <v>[13]</v>
      </c>
      <c r="C339" s="31" t="s">
        <v>98</v>
      </c>
    </row>
    <row r="343" spans="2:12" ht="48" x14ac:dyDescent="0.2">
      <c r="D343" s="177"/>
      <c r="E343" s="178"/>
      <c r="F343" s="178"/>
      <c r="G343" s="40" t="s">
        <v>14</v>
      </c>
      <c r="H343" s="42" t="s">
        <v>99</v>
      </c>
      <c r="I343" s="15" t="s">
        <v>100</v>
      </c>
      <c r="J343" s="15" t="s">
        <v>86</v>
      </c>
      <c r="K343" s="44" t="s">
        <v>17</v>
      </c>
    </row>
    <row r="344" spans="2:12" x14ac:dyDescent="0.2">
      <c r="D344" s="179"/>
      <c r="E344" s="180"/>
      <c r="F344" s="180"/>
      <c r="G344" s="39"/>
      <c r="H344" s="41"/>
      <c r="I344" s="14"/>
      <c r="J344" s="14"/>
      <c r="K344" s="38"/>
    </row>
    <row r="345" spans="2:12" x14ac:dyDescent="0.2">
      <c r="D345" s="58"/>
      <c r="E345" s="53" t="s">
        <v>14</v>
      </c>
      <c r="F345" s="52"/>
      <c r="G345" s="37">
        <v>1222</v>
      </c>
      <c r="H345" s="17">
        <v>1185</v>
      </c>
      <c r="I345" s="17">
        <v>10</v>
      </c>
      <c r="J345" s="17">
        <v>19</v>
      </c>
      <c r="K345" s="55">
        <v>8</v>
      </c>
    </row>
    <row r="346" spans="2:12" x14ac:dyDescent="0.2">
      <c r="D346" s="174" t="s">
        <v>18</v>
      </c>
      <c r="E346" s="20" t="s">
        <v>19</v>
      </c>
      <c r="F346" s="22"/>
      <c r="G346" s="21">
        <v>57</v>
      </c>
      <c r="H346" s="25">
        <v>56</v>
      </c>
      <c r="I346" s="3">
        <v>0</v>
      </c>
      <c r="J346" s="3">
        <v>1</v>
      </c>
      <c r="K346" s="26">
        <v>0</v>
      </c>
    </row>
    <row r="347" spans="2:12" x14ac:dyDescent="0.2">
      <c r="D347" s="175"/>
      <c r="E347" s="4" t="s">
        <v>20</v>
      </c>
      <c r="F347" s="6"/>
      <c r="G347" s="5">
        <v>84</v>
      </c>
      <c r="H347" s="7">
        <v>81</v>
      </c>
      <c r="I347" s="1">
        <v>0</v>
      </c>
      <c r="J347" s="1">
        <v>1</v>
      </c>
      <c r="K347" s="8">
        <v>2</v>
      </c>
    </row>
    <row r="348" spans="2:12" x14ac:dyDescent="0.2">
      <c r="D348" s="175"/>
      <c r="E348" s="4" t="s">
        <v>21</v>
      </c>
      <c r="F348" s="6"/>
      <c r="G348" s="5">
        <v>487</v>
      </c>
      <c r="H348" s="7">
        <v>471</v>
      </c>
      <c r="I348" s="1">
        <v>7</v>
      </c>
      <c r="J348" s="1">
        <v>7</v>
      </c>
      <c r="K348" s="8">
        <v>2</v>
      </c>
    </row>
    <row r="349" spans="2:12" x14ac:dyDescent="0.2">
      <c r="D349" s="175"/>
      <c r="E349" s="4" t="s">
        <v>22</v>
      </c>
      <c r="F349" s="6"/>
      <c r="G349" s="5">
        <v>35</v>
      </c>
      <c r="H349" s="7">
        <v>30</v>
      </c>
      <c r="I349" s="1">
        <v>1</v>
      </c>
      <c r="J349" s="1">
        <v>3</v>
      </c>
      <c r="K349" s="8">
        <v>1</v>
      </c>
    </row>
    <row r="350" spans="2:12" x14ac:dyDescent="0.2">
      <c r="D350" s="175"/>
      <c r="E350" s="4" t="s">
        <v>23</v>
      </c>
      <c r="F350" s="6"/>
      <c r="G350" s="5">
        <v>143</v>
      </c>
      <c r="H350" s="7">
        <v>139</v>
      </c>
      <c r="I350" s="1">
        <v>1</v>
      </c>
      <c r="J350" s="1">
        <v>2</v>
      </c>
      <c r="K350" s="8">
        <v>1</v>
      </c>
    </row>
    <row r="351" spans="2:12" x14ac:dyDescent="0.2">
      <c r="D351" s="175"/>
      <c r="E351" s="4" t="s">
        <v>24</v>
      </c>
      <c r="F351" s="6"/>
      <c r="G351" s="5">
        <v>187</v>
      </c>
      <c r="H351" s="7">
        <v>181</v>
      </c>
      <c r="I351" s="1">
        <v>0</v>
      </c>
      <c r="J351" s="1">
        <v>4</v>
      </c>
      <c r="K351" s="8">
        <v>2</v>
      </c>
    </row>
    <row r="352" spans="2:12" x14ac:dyDescent="0.2">
      <c r="D352" s="175"/>
      <c r="E352" s="4" t="s">
        <v>25</v>
      </c>
      <c r="F352" s="6"/>
      <c r="G352" s="5">
        <v>71</v>
      </c>
      <c r="H352" s="7">
        <v>70</v>
      </c>
      <c r="I352" s="1">
        <v>0</v>
      </c>
      <c r="J352" s="1">
        <v>1</v>
      </c>
      <c r="K352" s="8">
        <v>0</v>
      </c>
    </row>
    <row r="353" spans="4:11" x14ac:dyDescent="0.2">
      <c r="D353" s="175"/>
      <c r="E353" s="4" t="s">
        <v>26</v>
      </c>
      <c r="F353" s="6"/>
      <c r="G353" s="5">
        <v>30</v>
      </c>
      <c r="H353" s="7">
        <v>30</v>
      </c>
      <c r="I353" s="1">
        <v>0</v>
      </c>
      <c r="J353" s="1">
        <v>0</v>
      </c>
      <c r="K353" s="8">
        <v>0</v>
      </c>
    </row>
    <row r="354" spans="4:11" x14ac:dyDescent="0.2">
      <c r="D354" s="175"/>
      <c r="E354" s="4" t="s">
        <v>27</v>
      </c>
      <c r="F354" s="6"/>
      <c r="G354" s="5">
        <v>70</v>
      </c>
      <c r="H354" s="7">
        <v>69</v>
      </c>
      <c r="I354" s="1">
        <v>1</v>
      </c>
      <c r="J354" s="1">
        <v>0</v>
      </c>
      <c r="K354" s="8">
        <v>0</v>
      </c>
    </row>
    <row r="355" spans="4:11" x14ac:dyDescent="0.2">
      <c r="D355" s="175"/>
      <c r="E355" s="4" t="s">
        <v>28</v>
      </c>
      <c r="F355" s="6"/>
      <c r="G355" s="5">
        <v>51</v>
      </c>
      <c r="H355" s="7">
        <v>51</v>
      </c>
      <c r="I355" s="1">
        <v>0</v>
      </c>
      <c r="J355" s="1">
        <v>0</v>
      </c>
      <c r="K355" s="8">
        <v>0</v>
      </c>
    </row>
    <row r="356" spans="4:11" x14ac:dyDescent="0.2">
      <c r="D356" s="175"/>
      <c r="E356" s="4" t="s">
        <v>29</v>
      </c>
      <c r="F356" s="6"/>
      <c r="G356" s="5">
        <v>7</v>
      </c>
      <c r="H356" s="7">
        <v>7</v>
      </c>
      <c r="I356" s="1">
        <v>0</v>
      </c>
      <c r="J356" s="1">
        <v>0</v>
      </c>
      <c r="K356" s="8">
        <v>0</v>
      </c>
    </row>
    <row r="357" spans="4:11" x14ac:dyDescent="0.2">
      <c r="D357" s="174" t="s">
        <v>30</v>
      </c>
      <c r="E357" s="20" t="s">
        <v>31</v>
      </c>
      <c r="F357" s="22"/>
      <c r="G357" s="21">
        <v>393</v>
      </c>
      <c r="H357" s="25">
        <v>382</v>
      </c>
      <c r="I357" s="3">
        <v>2</v>
      </c>
      <c r="J357" s="3">
        <v>5</v>
      </c>
      <c r="K357" s="26">
        <v>4</v>
      </c>
    </row>
    <row r="358" spans="4:11" x14ac:dyDescent="0.2">
      <c r="D358" s="175"/>
      <c r="E358" s="4" t="s">
        <v>32</v>
      </c>
      <c r="F358" s="6"/>
      <c r="G358" s="5">
        <v>352</v>
      </c>
      <c r="H358" s="7">
        <v>340</v>
      </c>
      <c r="I358" s="1">
        <v>4</v>
      </c>
      <c r="J358" s="1">
        <v>6</v>
      </c>
      <c r="K358" s="8">
        <v>2</v>
      </c>
    </row>
    <row r="359" spans="4:11" x14ac:dyDescent="0.2">
      <c r="D359" s="175"/>
      <c r="E359" s="4" t="s">
        <v>33</v>
      </c>
      <c r="F359" s="6"/>
      <c r="G359" s="5">
        <v>388</v>
      </c>
      <c r="H359" s="7">
        <v>376</v>
      </c>
      <c r="I359" s="1">
        <v>3</v>
      </c>
      <c r="J359" s="1">
        <v>7</v>
      </c>
      <c r="K359" s="8">
        <v>2</v>
      </c>
    </row>
    <row r="360" spans="4:11" x14ac:dyDescent="0.2">
      <c r="D360" s="175"/>
      <c r="E360" s="4" t="s">
        <v>34</v>
      </c>
      <c r="F360" s="6"/>
      <c r="G360" s="5">
        <v>89</v>
      </c>
      <c r="H360" s="7">
        <v>87</v>
      </c>
      <c r="I360" s="1">
        <v>1</v>
      </c>
      <c r="J360" s="1">
        <v>1</v>
      </c>
      <c r="K360" s="8">
        <v>0</v>
      </c>
    </row>
    <row r="361" spans="4:11" x14ac:dyDescent="0.2">
      <c r="D361" s="174" t="s">
        <v>35</v>
      </c>
      <c r="E361" s="20" t="s">
        <v>36</v>
      </c>
      <c r="F361" s="22"/>
      <c r="G361" s="21">
        <v>629</v>
      </c>
      <c r="H361" s="25">
        <v>604</v>
      </c>
      <c r="I361" s="3">
        <v>10</v>
      </c>
      <c r="J361" s="3">
        <v>12</v>
      </c>
      <c r="K361" s="26">
        <v>3</v>
      </c>
    </row>
    <row r="362" spans="4:11" x14ac:dyDescent="0.2">
      <c r="D362" s="175"/>
      <c r="E362" s="4" t="s">
        <v>37</v>
      </c>
      <c r="F362" s="6"/>
      <c r="G362" s="5">
        <v>593</v>
      </c>
      <c r="H362" s="7">
        <v>581</v>
      </c>
      <c r="I362" s="1">
        <v>0</v>
      </c>
      <c r="J362" s="1">
        <v>7</v>
      </c>
      <c r="K362" s="8">
        <v>5</v>
      </c>
    </row>
    <row r="363" spans="4:11" x14ac:dyDescent="0.2">
      <c r="D363" s="174" t="s">
        <v>38</v>
      </c>
      <c r="E363" s="20" t="s">
        <v>39</v>
      </c>
      <c r="F363" s="22"/>
      <c r="G363" s="21">
        <v>64</v>
      </c>
      <c r="H363" s="25">
        <v>62</v>
      </c>
      <c r="I363" s="3">
        <v>1</v>
      </c>
      <c r="J363" s="3">
        <v>1</v>
      </c>
      <c r="K363" s="26">
        <v>0</v>
      </c>
    </row>
    <row r="364" spans="4:11" x14ac:dyDescent="0.2">
      <c r="D364" s="175"/>
      <c r="E364" s="4" t="s">
        <v>40</v>
      </c>
      <c r="F364" s="6"/>
      <c r="G364" s="5">
        <v>147</v>
      </c>
      <c r="H364" s="7">
        <v>143</v>
      </c>
      <c r="I364" s="1">
        <v>1</v>
      </c>
      <c r="J364" s="1">
        <v>3</v>
      </c>
      <c r="K364" s="8">
        <v>0</v>
      </c>
    </row>
    <row r="365" spans="4:11" x14ac:dyDescent="0.2">
      <c r="D365" s="175"/>
      <c r="E365" s="4" t="s">
        <v>41</v>
      </c>
      <c r="F365" s="6"/>
      <c r="G365" s="5">
        <v>204</v>
      </c>
      <c r="H365" s="7">
        <v>197</v>
      </c>
      <c r="I365" s="1">
        <v>1</v>
      </c>
      <c r="J365" s="1">
        <v>5</v>
      </c>
      <c r="K365" s="8">
        <v>1</v>
      </c>
    </row>
    <row r="366" spans="4:11" x14ac:dyDescent="0.2">
      <c r="D366" s="175"/>
      <c r="E366" s="4" t="s">
        <v>42</v>
      </c>
      <c r="F366" s="6"/>
      <c r="G366" s="5">
        <v>210</v>
      </c>
      <c r="H366" s="7">
        <v>203</v>
      </c>
      <c r="I366" s="1">
        <v>2</v>
      </c>
      <c r="J366" s="1">
        <v>2</v>
      </c>
      <c r="K366" s="8">
        <v>3</v>
      </c>
    </row>
    <row r="367" spans="4:11" x14ac:dyDescent="0.2">
      <c r="D367" s="175"/>
      <c r="E367" s="4" t="s">
        <v>43</v>
      </c>
      <c r="F367" s="6"/>
      <c r="G367" s="5">
        <v>204</v>
      </c>
      <c r="H367" s="7">
        <v>202</v>
      </c>
      <c r="I367" s="1">
        <v>1</v>
      </c>
      <c r="J367" s="1">
        <v>1</v>
      </c>
      <c r="K367" s="8">
        <v>0</v>
      </c>
    </row>
    <row r="368" spans="4:11" x14ac:dyDescent="0.2">
      <c r="D368" s="175"/>
      <c r="E368" s="4" t="s">
        <v>44</v>
      </c>
      <c r="F368" s="6"/>
      <c r="G368" s="5">
        <v>223</v>
      </c>
      <c r="H368" s="7">
        <v>214</v>
      </c>
      <c r="I368" s="1">
        <v>3</v>
      </c>
      <c r="J368" s="1">
        <v>4</v>
      </c>
      <c r="K368" s="8">
        <v>2</v>
      </c>
    </row>
    <row r="369" spans="2:11" x14ac:dyDescent="0.2">
      <c r="D369" s="176"/>
      <c r="E369" s="59" t="s">
        <v>45</v>
      </c>
      <c r="F369" s="60"/>
      <c r="G369" s="56">
        <v>170</v>
      </c>
      <c r="H369" s="66">
        <v>164</v>
      </c>
      <c r="I369" s="30">
        <v>1</v>
      </c>
      <c r="J369" s="30">
        <v>3</v>
      </c>
      <c r="K369" s="65">
        <v>2</v>
      </c>
    </row>
    <row r="371" spans="2:11" x14ac:dyDescent="0.2">
      <c r="B371" s="43" t="str">
        <f xml:space="preserve"> HYPERLINK("#'目次'!B20", "[14]")</f>
        <v>[14]</v>
      </c>
      <c r="C371" s="31" t="s">
        <v>98</v>
      </c>
    </row>
    <row r="375" spans="2:11" ht="48" x14ac:dyDescent="0.2">
      <c r="D375" s="177"/>
      <c r="E375" s="178"/>
      <c r="F375" s="178"/>
      <c r="G375" s="40" t="s">
        <v>14</v>
      </c>
      <c r="H375" s="42" t="s">
        <v>99</v>
      </c>
      <c r="I375" s="15" t="s">
        <v>100</v>
      </c>
      <c r="J375" s="15" t="s">
        <v>86</v>
      </c>
      <c r="K375" s="44" t="s">
        <v>17</v>
      </c>
    </row>
    <row r="376" spans="2:11" x14ac:dyDescent="0.2">
      <c r="D376" s="179"/>
      <c r="E376" s="180"/>
      <c r="F376" s="180"/>
      <c r="G376" s="39"/>
      <c r="H376" s="41"/>
      <c r="I376" s="14"/>
      <c r="J376" s="14"/>
      <c r="K376" s="38"/>
    </row>
    <row r="377" spans="2:11" x14ac:dyDescent="0.2">
      <c r="D377" s="58"/>
      <c r="E377" s="53" t="s">
        <v>14</v>
      </c>
      <c r="F377" s="52"/>
      <c r="G377" s="37">
        <v>1222</v>
      </c>
      <c r="H377" s="17">
        <v>1185</v>
      </c>
      <c r="I377" s="17">
        <v>10</v>
      </c>
      <c r="J377" s="17">
        <v>19</v>
      </c>
      <c r="K377" s="55">
        <v>8</v>
      </c>
    </row>
    <row r="378" spans="2:11" x14ac:dyDescent="0.2">
      <c r="D378" s="174" t="s">
        <v>52</v>
      </c>
      <c r="E378" s="20" t="s">
        <v>53</v>
      </c>
      <c r="F378" s="22"/>
      <c r="G378" s="21">
        <v>15</v>
      </c>
      <c r="H378" s="25">
        <v>14</v>
      </c>
      <c r="I378" s="3">
        <v>0</v>
      </c>
      <c r="J378" s="3">
        <v>1</v>
      </c>
      <c r="K378" s="26">
        <v>0</v>
      </c>
    </row>
    <row r="379" spans="2:11" ht="24" x14ac:dyDescent="0.2">
      <c r="D379" s="175"/>
      <c r="E379" s="4" t="s">
        <v>54</v>
      </c>
      <c r="F379" s="6"/>
      <c r="G379" s="5">
        <v>122</v>
      </c>
      <c r="H379" s="7">
        <v>120</v>
      </c>
      <c r="I379" s="1">
        <v>0</v>
      </c>
      <c r="J379" s="1">
        <v>2</v>
      </c>
      <c r="K379" s="8">
        <v>0</v>
      </c>
    </row>
    <row r="380" spans="2:11" x14ac:dyDescent="0.2">
      <c r="D380" s="175"/>
      <c r="E380" s="4" t="s">
        <v>55</v>
      </c>
      <c r="F380" s="6"/>
      <c r="G380" s="5">
        <v>43</v>
      </c>
      <c r="H380" s="7">
        <v>40</v>
      </c>
      <c r="I380" s="1">
        <v>1</v>
      </c>
      <c r="J380" s="1">
        <v>2</v>
      </c>
      <c r="K380" s="8">
        <v>0</v>
      </c>
    </row>
    <row r="381" spans="2:11" x14ac:dyDescent="0.2">
      <c r="D381" s="175"/>
      <c r="E381" s="4" t="s">
        <v>56</v>
      </c>
      <c r="F381" s="6"/>
      <c r="G381" s="5">
        <v>60</v>
      </c>
      <c r="H381" s="7">
        <v>59</v>
      </c>
      <c r="I381" s="1">
        <v>0</v>
      </c>
      <c r="J381" s="1">
        <v>1</v>
      </c>
      <c r="K381" s="8">
        <v>0</v>
      </c>
    </row>
    <row r="382" spans="2:11" x14ac:dyDescent="0.2">
      <c r="D382" s="175"/>
      <c r="E382" s="4" t="s">
        <v>57</v>
      </c>
      <c r="F382" s="6"/>
      <c r="G382" s="5">
        <v>286</v>
      </c>
      <c r="H382" s="7">
        <v>272</v>
      </c>
      <c r="I382" s="1">
        <v>4</v>
      </c>
      <c r="J382" s="1">
        <v>7</v>
      </c>
      <c r="K382" s="8">
        <v>3</v>
      </c>
    </row>
    <row r="383" spans="2:11" x14ac:dyDescent="0.2">
      <c r="D383" s="175"/>
      <c r="E383" s="4" t="s">
        <v>58</v>
      </c>
      <c r="F383" s="6"/>
      <c r="G383" s="5">
        <v>129</v>
      </c>
      <c r="H383" s="7">
        <v>128</v>
      </c>
      <c r="I383" s="1">
        <v>1</v>
      </c>
      <c r="J383" s="1">
        <v>0</v>
      </c>
      <c r="K383" s="8">
        <v>0</v>
      </c>
    </row>
    <row r="384" spans="2:11" x14ac:dyDescent="0.2">
      <c r="D384" s="175"/>
      <c r="E384" s="4" t="s">
        <v>59</v>
      </c>
      <c r="F384" s="6"/>
      <c r="G384" s="5">
        <v>195</v>
      </c>
      <c r="H384" s="7">
        <v>189</v>
      </c>
      <c r="I384" s="1">
        <v>2</v>
      </c>
      <c r="J384" s="1">
        <v>1</v>
      </c>
      <c r="K384" s="8">
        <v>3</v>
      </c>
    </row>
    <row r="385" spans="2:11" x14ac:dyDescent="0.2">
      <c r="D385" s="175"/>
      <c r="E385" s="4" t="s">
        <v>60</v>
      </c>
      <c r="F385" s="6"/>
      <c r="G385" s="5">
        <v>176</v>
      </c>
      <c r="H385" s="7">
        <v>172</v>
      </c>
      <c r="I385" s="1">
        <v>0</v>
      </c>
      <c r="J385" s="1">
        <v>3</v>
      </c>
      <c r="K385" s="8">
        <v>1</v>
      </c>
    </row>
    <row r="386" spans="2:11" x14ac:dyDescent="0.2">
      <c r="D386" s="175"/>
      <c r="E386" s="4" t="s">
        <v>61</v>
      </c>
      <c r="F386" s="6"/>
      <c r="G386" s="5">
        <v>78</v>
      </c>
      <c r="H386" s="7">
        <v>76</v>
      </c>
      <c r="I386" s="1">
        <v>1</v>
      </c>
      <c r="J386" s="1">
        <v>1</v>
      </c>
      <c r="K386" s="8">
        <v>0</v>
      </c>
    </row>
    <row r="387" spans="2:11" x14ac:dyDescent="0.2">
      <c r="D387" s="175"/>
      <c r="E387" s="4" t="s">
        <v>62</v>
      </c>
      <c r="F387" s="6"/>
      <c r="G387" s="5">
        <v>113</v>
      </c>
      <c r="H387" s="7">
        <v>111</v>
      </c>
      <c r="I387" s="1">
        <v>1</v>
      </c>
      <c r="J387" s="1">
        <v>1</v>
      </c>
      <c r="K387" s="8">
        <v>0</v>
      </c>
    </row>
    <row r="388" spans="2:11" x14ac:dyDescent="0.2">
      <c r="D388" s="174" t="s">
        <v>63</v>
      </c>
      <c r="E388" s="20" t="s">
        <v>64</v>
      </c>
      <c r="F388" s="22"/>
      <c r="G388" s="21">
        <v>234</v>
      </c>
      <c r="H388" s="25">
        <v>230</v>
      </c>
      <c r="I388" s="3">
        <v>1</v>
      </c>
      <c r="J388" s="3">
        <v>2</v>
      </c>
      <c r="K388" s="26">
        <v>1</v>
      </c>
    </row>
    <row r="389" spans="2:11" x14ac:dyDescent="0.2">
      <c r="D389" s="175"/>
      <c r="E389" s="4" t="s">
        <v>65</v>
      </c>
      <c r="F389" s="6"/>
      <c r="G389" s="5">
        <v>172</v>
      </c>
      <c r="H389" s="7">
        <v>166</v>
      </c>
      <c r="I389" s="1">
        <v>2</v>
      </c>
      <c r="J389" s="1">
        <v>2</v>
      </c>
      <c r="K389" s="8">
        <v>2</v>
      </c>
    </row>
    <row r="390" spans="2:11" x14ac:dyDescent="0.2">
      <c r="D390" s="175"/>
      <c r="E390" s="4" t="s">
        <v>66</v>
      </c>
      <c r="F390" s="6"/>
      <c r="G390" s="5">
        <v>165</v>
      </c>
      <c r="H390" s="7">
        <v>159</v>
      </c>
      <c r="I390" s="1">
        <v>4</v>
      </c>
      <c r="J390" s="1">
        <v>2</v>
      </c>
      <c r="K390" s="8">
        <v>0</v>
      </c>
    </row>
    <row r="391" spans="2:11" x14ac:dyDescent="0.2">
      <c r="D391" s="175"/>
      <c r="E391" s="4" t="s">
        <v>67</v>
      </c>
      <c r="F391" s="6"/>
      <c r="G391" s="5">
        <v>158</v>
      </c>
      <c r="H391" s="7">
        <v>153</v>
      </c>
      <c r="I391" s="1">
        <v>0</v>
      </c>
      <c r="J391" s="1">
        <v>4</v>
      </c>
      <c r="K391" s="8">
        <v>1</v>
      </c>
    </row>
    <row r="392" spans="2:11" x14ac:dyDescent="0.2">
      <c r="D392" s="175"/>
      <c r="E392" s="4" t="s">
        <v>68</v>
      </c>
      <c r="F392" s="6"/>
      <c r="G392" s="5">
        <v>112</v>
      </c>
      <c r="H392" s="7">
        <v>109</v>
      </c>
      <c r="I392" s="1">
        <v>1</v>
      </c>
      <c r="J392" s="1">
        <v>1</v>
      </c>
      <c r="K392" s="8">
        <v>1</v>
      </c>
    </row>
    <row r="393" spans="2:11" x14ac:dyDescent="0.2">
      <c r="D393" s="175"/>
      <c r="E393" s="4" t="s">
        <v>69</v>
      </c>
      <c r="F393" s="6"/>
      <c r="G393" s="5">
        <v>92</v>
      </c>
      <c r="H393" s="7">
        <v>90</v>
      </c>
      <c r="I393" s="1">
        <v>0</v>
      </c>
      <c r="J393" s="1">
        <v>2</v>
      </c>
      <c r="K393" s="8">
        <v>0</v>
      </c>
    </row>
    <row r="394" spans="2:11" x14ac:dyDescent="0.2">
      <c r="D394" s="175"/>
      <c r="E394" s="4" t="s">
        <v>70</v>
      </c>
      <c r="F394" s="6"/>
      <c r="G394" s="5">
        <v>131</v>
      </c>
      <c r="H394" s="7">
        <v>127</v>
      </c>
      <c r="I394" s="1">
        <v>2</v>
      </c>
      <c r="J394" s="1">
        <v>1</v>
      </c>
      <c r="K394" s="8">
        <v>1</v>
      </c>
    </row>
    <row r="395" spans="2:11" x14ac:dyDescent="0.2">
      <c r="D395" s="175"/>
      <c r="E395" s="4" t="s">
        <v>71</v>
      </c>
      <c r="F395" s="6"/>
      <c r="G395" s="5">
        <v>71</v>
      </c>
      <c r="H395" s="7">
        <v>69</v>
      </c>
      <c r="I395" s="1">
        <v>0</v>
      </c>
      <c r="J395" s="1">
        <v>2</v>
      </c>
      <c r="K395" s="8">
        <v>0</v>
      </c>
    </row>
    <row r="396" spans="2:11" x14ac:dyDescent="0.2">
      <c r="D396" s="176"/>
      <c r="E396" s="59" t="s">
        <v>72</v>
      </c>
      <c r="F396" s="60"/>
      <c r="G396" s="56">
        <v>70</v>
      </c>
      <c r="H396" s="66">
        <v>67</v>
      </c>
      <c r="I396" s="30">
        <v>0</v>
      </c>
      <c r="J396" s="30">
        <v>2</v>
      </c>
      <c r="K396" s="65">
        <v>1</v>
      </c>
    </row>
    <row r="398" spans="2:11" x14ac:dyDescent="0.2">
      <c r="B398" s="43" t="str">
        <f xml:space="preserve"> HYPERLINK("#'目次'!B21", "[15]")</f>
        <v>[15]</v>
      </c>
      <c r="C398" s="31" t="s">
        <v>98</v>
      </c>
    </row>
    <row r="401" spans="3:11" x14ac:dyDescent="0.2">
      <c r="C401" s="31" t="s">
        <v>75</v>
      </c>
    </row>
    <row r="402" spans="3:11" ht="48" x14ac:dyDescent="0.2">
      <c r="D402" s="177"/>
      <c r="E402" s="178"/>
      <c r="F402" s="178"/>
      <c r="G402" s="40" t="s">
        <v>14</v>
      </c>
      <c r="H402" s="42" t="s">
        <v>99</v>
      </c>
      <c r="I402" s="15" t="s">
        <v>100</v>
      </c>
      <c r="J402" s="15" t="s">
        <v>86</v>
      </c>
      <c r="K402" s="44" t="s">
        <v>17</v>
      </c>
    </row>
    <row r="403" spans="3:11" x14ac:dyDescent="0.2">
      <c r="D403" s="179"/>
      <c r="E403" s="180"/>
      <c r="F403" s="180"/>
      <c r="G403" s="39"/>
      <c r="H403" s="41"/>
      <c r="I403" s="14"/>
      <c r="J403" s="14"/>
      <c r="K403" s="38"/>
    </row>
    <row r="404" spans="3:11" x14ac:dyDescent="0.2">
      <c r="D404" s="58"/>
      <c r="E404" s="53" t="s">
        <v>14</v>
      </c>
      <c r="F404" s="52"/>
      <c r="G404" s="37">
        <v>1222</v>
      </c>
      <c r="H404" s="17">
        <v>1185</v>
      </c>
      <c r="I404" s="17">
        <v>10</v>
      </c>
      <c r="J404" s="17">
        <v>19</v>
      </c>
      <c r="K404" s="55">
        <v>8</v>
      </c>
    </row>
    <row r="405" spans="3:11" x14ac:dyDescent="0.2">
      <c r="D405" s="174" t="s">
        <v>36</v>
      </c>
      <c r="E405" s="20" t="s">
        <v>76</v>
      </c>
      <c r="F405" s="22"/>
      <c r="G405" s="21">
        <v>629</v>
      </c>
      <c r="H405" s="25">
        <v>604</v>
      </c>
      <c r="I405" s="3">
        <v>10</v>
      </c>
      <c r="J405" s="3">
        <v>12</v>
      </c>
      <c r="K405" s="26">
        <v>3</v>
      </c>
    </row>
    <row r="406" spans="3:11" x14ac:dyDescent="0.2">
      <c r="D406" s="175"/>
      <c r="E406" s="4" t="s">
        <v>39</v>
      </c>
      <c r="F406" s="6"/>
      <c r="G406" s="5">
        <v>37</v>
      </c>
      <c r="H406" s="7">
        <v>35</v>
      </c>
      <c r="I406" s="1">
        <v>1</v>
      </c>
      <c r="J406" s="1">
        <v>1</v>
      </c>
      <c r="K406" s="8">
        <v>0</v>
      </c>
    </row>
    <row r="407" spans="3:11" x14ac:dyDescent="0.2">
      <c r="D407" s="175"/>
      <c r="E407" s="4" t="s">
        <v>40</v>
      </c>
      <c r="F407" s="6"/>
      <c r="G407" s="5">
        <v>73</v>
      </c>
      <c r="H407" s="7">
        <v>70</v>
      </c>
      <c r="I407" s="1">
        <v>1</v>
      </c>
      <c r="J407" s="1">
        <v>2</v>
      </c>
      <c r="K407" s="8">
        <v>0</v>
      </c>
    </row>
    <row r="408" spans="3:11" x14ac:dyDescent="0.2">
      <c r="D408" s="175"/>
      <c r="E408" s="4" t="s">
        <v>41</v>
      </c>
      <c r="F408" s="6"/>
      <c r="G408" s="5">
        <v>108</v>
      </c>
      <c r="H408" s="7">
        <v>105</v>
      </c>
      <c r="I408" s="1">
        <v>1</v>
      </c>
      <c r="J408" s="1">
        <v>2</v>
      </c>
      <c r="K408" s="8">
        <v>0</v>
      </c>
    </row>
    <row r="409" spans="3:11" x14ac:dyDescent="0.2">
      <c r="D409" s="175"/>
      <c r="E409" s="4" t="s">
        <v>42</v>
      </c>
      <c r="F409" s="6"/>
      <c r="G409" s="5">
        <v>113</v>
      </c>
      <c r="H409" s="7">
        <v>107</v>
      </c>
      <c r="I409" s="1">
        <v>2</v>
      </c>
      <c r="J409" s="1">
        <v>2</v>
      </c>
      <c r="K409" s="8">
        <v>2</v>
      </c>
    </row>
    <row r="410" spans="3:11" x14ac:dyDescent="0.2">
      <c r="D410" s="175"/>
      <c r="E410" s="4" t="s">
        <v>43</v>
      </c>
      <c r="F410" s="6"/>
      <c r="G410" s="5">
        <v>101</v>
      </c>
      <c r="H410" s="7">
        <v>99</v>
      </c>
      <c r="I410" s="1">
        <v>1</v>
      </c>
      <c r="J410" s="1">
        <v>1</v>
      </c>
      <c r="K410" s="8">
        <v>0</v>
      </c>
    </row>
    <row r="411" spans="3:11" x14ac:dyDescent="0.2">
      <c r="D411" s="175"/>
      <c r="E411" s="4" t="s">
        <v>44</v>
      </c>
      <c r="F411" s="6"/>
      <c r="G411" s="5">
        <v>114</v>
      </c>
      <c r="H411" s="7">
        <v>108</v>
      </c>
      <c r="I411" s="1">
        <v>3</v>
      </c>
      <c r="J411" s="1">
        <v>3</v>
      </c>
      <c r="K411" s="8">
        <v>0</v>
      </c>
    </row>
    <row r="412" spans="3:11" x14ac:dyDescent="0.2">
      <c r="D412" s="175"/>
      <c r="E412" s="4" t="s">
        <v>45</v>
      </c>
      <c r="F412" s="6"/>
      <c r="G412" s="5">
        <v>83</v>
      </c>
      <c r="H412" s="7">
        <v>80</v>
      </c>
      <c r="I412" s="1">
        <v>1</v>
      </c>
      <c r="J412" s="1">
        <v>1</v>
      </c>
      <c r="K412" s="8">
        <v>1</v>
      </c>
    </row>
    <row r="413" spans="3:11" x14ac:dyDescent="0.2">
      <c r="D413" s="174" t="s">
        <v>37</v>
      </c>
      <c r="E413" s="20" t="s">
        <v>77</v>
      </c>
      <c r="F413" s="22"/>
      <c r="G413" s="21">
        <v>593</v>
      </c>
      <c r="H413" s="25">
        <v>581</v>
      </c>
      <c r="I413" s="3">
        <v>0</v>
      </c>
      <c r="J413" s="3">
        <v>7</v>
      </c>
      <c r="K413" s="26">
        <v>5</v>
      </c>
    </row>
    <row r="414" spans="3:11" x14ac:dyDescent="0.2">
      <c r="D414" s="175"/>
      <c r="E414" s="4" t="s">
        <v>39</v>
      </c>
      <c r="F414" s="6"/>
      <c r="G414" s="5">
        <v>27</v>
      </c>
      <c r="H414" s="7">
        <v>27</v>
      </c>
      <c r="I414" s="1">
        <v>0</v>
      </c>
      <c r="J414" s="1">
        <v>0</v>
      </c>
      <c r="K414" s="8">
        <v>0</v>
      </c>
    </row>
    <row r="415" spans="3:11" x14ac:dyDescent="0.2">
      <c r="D415" s="175"/>
      <c r="E415" s="4" t="s">
        <v>40</v>
      </c>
      <c r="F415" s="6"/>
      <c r="G415" s="5">
        <v>74</v>
      </c>
      <c r="H415" s="7">
        <v>73</v>
      </c>
      <c r="I415" s="1">
        <v>0</v>
      </c>
      <c r="J415" s="1">
        <v>1</v>
      </c>
      <c r="K415" s="8">
        <v>0</v>
      </c>
    </row>
    <row r="416" spans="3:11" x14ac:dyDescent="0.2">
      <c r="D416" s="175"/>
      <c r="E416" s="4" t="s">
        <v>41</v>
      </c>
      <c r="F416" s="6"/>
      <c r="G416" s="5">
        <v>96</v>
      </c>
      <c r="H416" s="7">
        <v>92</v>
      </c>
      <c r="I416" s="1">
        <v>0</v>
      </c>
      <c r="J416" s="1">
        <v>3</v>
      </c>
      <c r="K416" s="8">
        <v>1</v>
      </c>
    </row>
    <row r="417" spans="2:11" x14ac:dyDescent="0.2">
      <c r="D417" s="175"/>
      <c r="E417" s="4" t="s">
        <v>42</v>
      </c>
      <c r="F417" s="6"/>
      <c r="G417" s="5">
        <v>97</v>
      </c>
      <c r="H417" s="7">
        <v>96</v>
      </c>
      <c r="I417" s="1">
        <v>0</v>
      </c>
      <c r="J417" s="1">
        <v>0</v>
      </c>
      <c r="K417" s="8">
        <v>1</v>
      </c>
    </row>
    <row r="418" spans="2:11" x14ac:dyDescent="0.2">
      <c r="D418" s="175"/>
      <c r="E418" s="4" t="s">
        <v>43</v>
      </c>
      <c r="F418" s="6"/>
      <c r="G418" s="5">
        <v>103</v>
      </c>
      <c r="H418" s="7">
        <v>103</v>
      </c>
      <c r="I418" s="1">
        <v>0</v>
      </c>
      <c r="J418" s="1">
        <v>0</v>
      </c>
      <c r="K418" s="8">
        <v>0</v>
      </c>
    </row>
    <row r="419" spans="2:11" x14ac:dyDescent="0.2">
      <c r="D419" s="175"/>
      <c r="E419" s="4" t="s">
        <v>44</v>
      </c>
      <c r="F419" s="6"/>
      <c r="G419" s="5">
        <v>109</v>
      </c>
      <c r="H419" s="7">
        <v>106</v>
      </c>
      <c r="I419" s="1">
        <v>0</v>
      </c>
      <c r="J419" s="1">
        <v>1</v>
      </c>
      <c r="K419" s="8">
        <v>2</v>
      </c>
    </row>
    <row r="420" spans="2:11" x14ac:dyDescent="0.2">
      <c r="D420" s="176"/>
      <c r="E420" s="59" t="s">
        <v>45</v>
      </c>
      <c r="F420" s="60"/>
      <c r="G420" s="56">
        <v>87</v>
      </c>
      <c r="H420" s="66">
        <v>84</v>
      </c>
      <c r="I420" s="30">
        <v>0</v>
      </c>
      <c r="J420" s="30">
        <v>2</v>
      </c>
      <c r="K420" s="65">
        <v>1</v>
      </c>
    </row>
    <row r="422" spans="2:11" x14ac:dyDescent="0.2">
      <c r="B422" s="43" t="str">
        <f xml:space="preserve"> HYPERLINK("#'目次'!B22", "[16]")</f>
        <v>[16]</v>
      </c>
      <c r="C422" s="31" t="s">
        <v>103</v>
      </c>
    </row>
    <row r="426" spans="2:11" ht="48" x14ac:dyDescent="0.2">
      <c r="D426" s="177"/>
      <c r="E426" s="178"/>
      <c r="F426" s="178"/>
      <c r="G426" s="40" t="s">
        <v>14</v>
      </c>
      <c r="H426" s="42" t="s">
        <v>104</v>
      </c>
      <c r="I426" s="15" t="s">
        <v>105</v>
      </c>
      <c r="J426" s="15" t="s">
        <v>86</v>
      </c>
      <c r="K426" s="44" t="s">
        <v>17</v>
      </c>
    </row>
    <row r="427" spans="2:11" x14ac:dyDescent="0.2">
      <c r="D427" s="179"/>
      <c r="E427" s="180"/>
      <c r="F427" s="180"/>
      <c r="G427" s="39"/>
      <c r="H427" s="41"/>
      <c r="I427" s="14"/>
      <c r="J427" s="14"/>
      <c r="K427" s="38"/>
    </row>
    <row r="428" spans="2:11" x14ac:dyDescent="0.2">
      <c r="D428" s="58"/>
      <c r="E428" s="53" t="s">
        <v>14</v>
      </c>
      <c r="F428" s="52"/>
      <c r="G428" s="37">
        <v>1222</v>
      </c>
      <c r="H428" s="17">
        <v>955</v>
      </c>
      <c r="I428" s="17">
        <v>40</v>
      </c>
      <c r="J428" s="17">
        <v>215</v>
      </c>
      <c r="K428" s="55">
        <v>14</v>
      </c>
    </row>
    <row r="429" spans="2:11" x14ac:dyDescent="0.2">
      <c r="D429" s="174" t="s">
        <v>18</v>
      </c>
      <c r="E429" s="20" t="s">
        <v>19</v>
      </c>
      <c r="F429" s="22"/>
      <c r="G429" s="21">
        <v>57</v>
      </c>
      <c r="H429" s="25">
        <v>44</v>
      </c>
      <c r="I429" s="3">
        <v>2</v>
      </c>
      <c r="J429" s="3">
        <v>11</v>
      </c>
      <c r="K429" s="26">
        <v>0</v>
      </c>
    </row>
    <row r="430" spans="2:11" x14ac:dyDescent="0.2">
      <c r="D430" s="175"/>
      <c r="E430" s="4" t="s">
        <v>20</v>
      </c>
      <c r="F430" s="6"/>
      <c r="G430" s="5">
        <v>84</v>
      </c>
      <c r="H430" s="7">
        <v>68</v>
      </c>
      <c r="I430" s="1">
        <v>1</v>
      </c>
      <c r="J430" s="1">
        <v>14</v>
      </c>
      <c r="K430" s="8">
        <v>1</v>
      </c>
    </row>
    <row r="431" spans="2:11" x14ac:dyDescent="0.2">
      <c r="D431" s="175"/>
      <c r="E431" s="4" t="s">
        <v>21</v>
      </c>
      <c r="F431" s="6"/>
      <c r="G431" s="5">
        <v>487</v>
      </c>
      <c r="H431" s="7">
        <v>370</v>
      </c>
      <c r="I431" s="1">
        <v>23</v>
      </c>
      <c r="J431" s="1">
        <v>90</v>
      </c>
      <c r="K431" s="8">
        <v>4</v>
      </c>
    </row>
    <row r="432" spans="2:11" x14ac:dyDescent="0.2">
      <c r="D432" s="175"/>
      <c r="E432" s="4" t="s">
        <v>22</v>
      </c>
      <c r="F432" s="6"/>
      <c r="G432" s="5">
        <v>35</v>
      </c>
      <c r="H432" s="7">
        <v>25</v>
      </c>
      <c r="I432" s="1">
        <v>2</v>
      </c>
      <c r="J432" s="1">
        <v>7</v>
      </c>
      <c r="K432" s="8">
        <v>1</v>
      </c>
    </row>
    <row r="433" spans="4:11" x14ac:dyDescent="0.2">
      <c r="D433" s="175"/>
      <c r="E433" s="4" t="s">
        <v>23</v>
      </c>
      <c r="F433" s="6"/>
      <c r="G433" s="5">
        <v>143</v>
      </c>
      <c r="H433" s="7">
        <v>118</v>
      </c>
      <c r="I433" s="1">
        <v>3</v>
      </c>
      <c r="J433" s="1">
        <v>22</v>
      </c>
      <c r="K433" s="8">
        <v>1</v>
      </c>
    </row>
    <row r="434" spans="4:11" x14ac:dyDescent="0.2">
      <c r="D434" s="175"/>
      <c r="E434" s="4" t="s">
        <v>24</v>
      </c>
      <c r="F434" s="6"/>
      <c r="G434" s="5">
        <v>187</v>
      </c>
      <c r="H434" s="7">
        <v>146</v>
      </c>
      <c r="I434" s="1">
        <v>4</v>
      </c>
      <c r="J434" s="1">
        <v>35</v>
      </c>
      <c r="K434" s="8">
        <v>3</v>
      </c>
    </row>
    <row r="435" spans="4:11" x14ac:dyDescent="0.2">
      <c r="D435" s="175"/>
      <c r="E435" s="4" t="s">
        <v>25</v>
      </c>
      <c r="F435" s="6"/>
      <c r="G435" s="5">
        <v>71</v>
      </c>
      <c r="H435" s="7">
        <v>59</v>
      </c>
      <c r="I435" s="1">
        <v>1</v>
      </c>
      <c r="J435" s="1">
        <v>9</v>
      </c>
      <c r="K435" s="8">
        <v>2</v>
      </c>
    </row>
    <row r="436" spans="4:11" x14ac:dyDescent="0.2">
      <c r="D436" s="175"/>
      <c r="E436" s="4" t="s">
        <v>26</v>
      </c>
      <c r="F436" s="6"/>
      <c r="G436" s="5">
        <v>30</v>
      </c>
      <c r="H436" s="7">
        <v>22</v>
      </c>
      <c r="I436" s="1">
        <v>1</v>
      </c>
      <c r="J436" s="1">
        <v>6</v>
      </c>
      <c r="K436" s="8">
        <v>1</v>
      </c>
    </row>
    <row r="437" spans="4:11" x14ac:dyDescent="0.2">
      <c r="D437" s="175"/>
      <c r="E437" s="4" t="s">
        <v>27</v>
      </c>
      <c r="F437" s="6"/>
      <c r="G437" s="5">
        <v>70</v>
      </c>
      <c r="H437" s="7">
        <v>55</v>
      </c>
      <c r="I437" s="1">
        <v>2</v>
      </c>
      <c r="J437" s="1">
        <v>13</v>
      </c>
      <c r="K437" s="8">
        <v>0</v>
      </c>
    </row>
    <row r="438" spans="4:11" x14ac:dyDescent="0.2">
      <c r="D438" s="175"/>
      <c r="E438" s="4" t="s">
        <v>28</v>
      </c>
      <c r="F438" s="6"/>
      <c r="G438" s="5">
        <v>51</v>
      </c>
      <c r="H438" s="7">
        <v>41</v>
      </c>
      <c r="I438" s="1">
        <v>1</v>
      </c>
      <c r="J438" s="1">
        <v>8</v>
      </c>
      <c r="K438" s="8">
        <v>1</v>
      </c>
    </row>
    <row r="439" spans="4:11" x14ac:dyDescent="0.2">
      <c r="D439" s="175"/>
      <c r="E439" s="4" t="s">
        <v>29</v>
      </c>
      <c r="F439" s="6"/>
      <c r="G439" s="5">
        <v>7</v>
      </c>
      <c r="H439" s="7">
        <v>7</v>
      </c>
      <c r="I439" s="1">
        <v>0</v>
      </c>
      <c r="J439" s="1">
        <v>0</v>
      </c>
      <c r="K439" s="8">
        <v>0</v>
      </c>
    </row>
    <row r="440" spans="4:11" x14ac:dyDescent="0.2">
      <c r="D440" s="174" t="s">
        <v>30</v>
      </c>
      <c r="E440" s="20" t="s">
        <v>31</v>
      </c>
      <c r="F440" s="22"/>
      <c r="G440" s="21">
        <v>393</v>
      </c>
      <c r="H440" s="25">
        <v>307</v>
      </c>
      <c r="I440" s="3">
        <v>14</v>
      </c>
      <c r="J440" s="3">
        <v>69</v>
      </c>
      <c r="K440" s="26">
        <v>3</v>
      </c>
    </row>
    <row r="441" spans="4:11" x14ac:dyDescent="0.2">
      <c r="D441" s="175"/>
      <c r="E441" s="4" t="s">
        <v>32</v>
      </c>
      <c r="F441" s="6"/>
      <c r="G441" s="5">
        <v>352</v>
      </c>
      <c r="H441" s="7">
        <v>273</v>
      </c>
      <c r="I441" s="1">
        <v>11</v>
      </c>
      <c r="J441" s="1">
        <v>64</v>
      </c>
      <c r="K441" s="8">
        <v>4</v>
      </c>
    </row>
    <row r="442" spans="4:11" x14ac:dyDescent="0.2">
      <c r="D442" s="175"/>
      <c r="E442" s="4" t="s">
        <v>33</v>
      </c>
      <c r="F442" s="6"/>
      <c r="G442" s="5">
        <v>388</v>
      </c>
      <c r="H442" s="7">
        <v>310</v>
      </c>
      <c r="I442" s="1">
        <v>12</v>
      </c>
      <c r="J442" s="1">
        <v>61</v>
      </c>
      <c r="K442" s="8">
        <v>7</v>
      </c>
    </row>
    <row r="443" spans="4:11" x14ac:dyDescent="0.2">
      <c r="D443" s="175"/>
      <c r="E443" s="4" t="s">
        <v>34</v>
      </c>
      <c r="F443" s="6"/>
      <c r="G443" s="5">
        <v>89</v>
      </c>
      <c r="H443" s="7">
        <v>65</v>
      </c>
      <c r="I443" s="1">
        <v>3</v>
      </c>
      <c r="J443" s="1">
        <v>21</v>
      </c>
      <c r="K443" s="8">
        <v>0</v>
      </c>
    </row>
    <row r="444" spans="4:11" x14ac:dyDescent="0.2">
      <c r="D444" s="174" t="s">
        <v>35</v>
      </c>
      <c r="E444" s="20" t="s">
        <v>36</v>
      </c>
      <c r="F444" s="22"/>
      <c r="G444" s="21">
        <v>629</v>
      </c>
      <c r="H444" s="25">
        <v>483</v>
      </c>
      <c r="I444" s="3">
        <v>34</v>
      </c>
      <c r="J444" s="3">
        <v>108</v>
      </c>
      <c r="K444" s="26">
        <v>6</v>
      </c>
    </row>
    <row r="445" spans="4:11" x14ac:dyDescent="0.2">
      <c r="D445" s="175"/>
      <c r="E445" s="4" t="s">
        <v>37</v>
      </c>
      <c r="F445" s="6"/>
      <c r="G445" s="5">
        <v>593</v>
      </c>
      <c r="H445" s="7">
        <v>472</v>
      </c>
      <c r="I445" s="1">
        <v>6</v>
      </c>
      <c r="J445" s="1">
        <v>107</v>
      </c>
      <c r="K445" s="8">
        <v>8</v>
      </c>
    </row>
    <row r="446" spans="4:11" x14ac:dyDescent="0.2">
      <c r="D446" s="174" t="s">
        <v>38</v>
      </c>
      <c r="E446" s="20" t="s">
        <v>39</v>
      </c>
      <c r="F446" s="22"/>
      <c r="G446" s="21">
        <v>64</v>
      </c>
      <c r="H446" s="25">
        <v>54</v>
      </c>
      <c r="I446" s="3">
        <v>5</v>
      </c>
      <c r="J446" s="3">
        <v>4</v>
      </c>
      <c r="K446" s="26">
        <v>1</v>
      </c>
    </row>
    <row r="447" spans="4:11" x14ac:dyDescent="0.2">
      <c r="D447" s="175"/>
      <c r="E447" s="4" t="s">
        <v>40</v>
      </c>
      <c r="F447" s="6"/>
      <c r="G447" s="5">
        <v>147</v>
      </c>
      <c r="H447" s="7">
        <v>134</v>
      </c>
      <c r="I447" s="1">
        <v>2</v>
      </c>
      <c r="J447" s="1">
        <v>9</v>
      </c>
      <c r="K447" s="8">
        <v>2</v>
      </c>
    </row>
    <row r="448" spans="4:11" x14ac:dyDescent="0.2">
      <c r="D448" s="175"/>
      <c r="E448" s="4" t="s">
        <v>41</v>
      </c>
      <c r="F448" s="6"/>
      <c r="G448" s="5">
        <v>204</v>
      </c>
      <c r="H448" s="7">
        <v>167</v>
      </c>
      <c r="I448" s="1">
        <v>6</v>
      </c>
      <c r="J448" s="1">
        <v>28</v>
      </c>
      <c r="K448" s="8">
        <v>3</v>
      </c>
    </row>
    <row r="449" spans="2:11" x14ac:dyDescent="0.2">
      <c r="D449" s="175"/>
      <c r="E449" s="4" t="s">
        <v>42</v>
      </c>
      <c r="F449" s="6"/>
      <c r="G449" s="5">
        <v>210</v>
      </c>
      <c r="H449" s="7">
        <v>163</v>
      </c>
      <c r="I449" s="1">
        <v>5</v>
      </c>
      <c r="J449" s="1">
        <v>40</v>
      </c>
      <c r="K449" s="8">
        <v>3</v>
      </c>
    </row>
    <row r="450" spans="2:11" x14ac:dyDescent="0.2">
      <c r="D450" s="175"/>
      <c r="E450" s="4" t="s">
        <v>43</v>
      </c>
      <c r="F450" s="6"/>
      <c r="G450" s="5">
        <v>204</v>
      </c>
      <c r="H450" s="7">
        <v>156</v>
      </c>
      <c r="I450" s="1">
        <v>6</v>
      </c>
      <c r="J450" s="1">
        <v>41</v>
      </c>
      <c r="K450" s="8">
        <v>1</v>
      </c>
    </row>
    <row r="451" spans="2:11" x14ac:dyDescent="0.2">
      <c r="D451" s="175"/>
      <c r="E451" s="4" t="s">
        <v>44</v>
      </c>
      <c r="F451" s="6"/>
      <c r="G451" s="5">
        <v>223</v>
      </c>
      <c r="H451" s="7">
        <v>154</v>
      </c>
      <c r="I451" s="1">
        <v>8</v>
      </c>
      <c r="J451" s="1">
        <v>58</v>
      </c>
      <c r="K451" s="8">
        <v>3</v>
      </c>
    </row>
    <row r="452" spans="2:11" x14ac:dyDescent="0.2">
      <c r="D452" s="176"/>
      <c r="E452" s="59" t="s">
        <v>45</v>
      </c>
      <c r="F452" s="60"/>
      <c r="G452" s="56">
        <v>170</v>
      </c>
      <c r="H452" s="66">
        <v>127</v>
      </c>
      <c r="I452" s="30">
        <v>8</v>
      </c>
      <c r="J452" s="30">
        <v>35</v>
      </c>
      <c r="K452" s="65">
        <v>1</v>
      </c>
    </row>
    <row r="454" spans="2:11" x14ac:dyDescent="0.2">
      <c r="B454" s="43" t="str">
        <f xml:space="preserve"> HYPERLINK("#'目次'!B23", "[17]")</f>
        <v>[17]</v>
      </c>
      <c r="C454" s="31" t="s">
        <v>103</v>
      </c>
    </row>
    <row r="458" spans="2:11" ht="48" x14ac:dyDescent="0.2">
      <c r="D458" s="177"/>
      <c r="E458" s="178"/>
      <c r="F458" s="178"/>
      <c r="G458" s="40" t="s">
        <v>14</v>
      </c>
      <c r="H458" s="42" t="s">
        <v>104</v>
      </c>
      <c r="I458" s="15" t="s">
        <v>105</v>
      </c>
      <c r="J458" s="15" t="s">
        <v>86</v>
      </c>
      <c r="K458" s="44" t="s">
        <v>17</v>
      </c>
    </row>
    <row r="459" spans="2:11" x14ac:dyDescent="0.2">
      <c r="D459" s="179"/>
      <c r="E459" s="180"/>
      <c r="F459" s="180"/>
      <c r="G459" s="39"/>
      <c r="H459" s="41"/>
      <c r="I459" s="14"/>
      <c r="J459" s="14"/>
      <c r="K459" s="38"/>
    </row>
    <row r="460" spans="2:11" x14ac:dyDescent="0.2">
      <c r="D460" s="58"/>
      <c r="E460" s="53" t="s">
        <v>14</v>
      </c>
      <c r="F460" s="52"/>
      <c r="G460" s="37">
        <v>1222</v>
      </c>
      <c r="H460" s="17">
        <v>955</v>
      </c>
      <c r="I460" s="17">
        <v>40</v>
      </c>
      <c r="J460" s="17">
        <v>215</v>
      </c>
      <c r="K460" s="55">
        <v>14</v>
      </c>
    </row>
    <row r="461" spans="2:11" x14ac:dyDescent="0.2">
      <c r="D461" s="174" t="s">
        <v>52</v>
      </c>
      <c r="E461" s="20" t="s">
        <v>53</v>
      </c>
      <c r="F461" s="22"/>
      <c r="G461" s="21">
        <v>15</v>
      </c>
      <c r="H461" s="25">
        <v>14</v>
      </c>
      <c r="I461" s="3">
        <v>0</v>
      </c>
      <c r="J461" s="3">
        <v>1</v>
      </c>
      <c r="K461" s="26">
        <v>0</v>
      </c>
    </row>
    <row r="462" spans="2:11" ht="24" x14ac:dyDescent="0.2">
      <c r="D462" s="175"/>
      <c r="E462" s="4" t="s">
        <v>54</v>
      </c>
      <c r="F462" s="6"/>
      <c r="G462" s="5">
        <v>122</v>
      </c>
      <c r="H462" s="7">
        <v>93</v>
      </c>
      <c r="I462" s="1">
        <v>6</v>
      </c>
      <c r="J462" s="1">
        <v>22</v>
      </c>
      <c r="K462" s="8">
        <v>1</v>
      </c>
    </row>
    <row r="463" spans="2:11" x14ac:dyDescent="0.2">
      <c r="D463" s="175"/>
      <c r="E463" s="4" t="s">
        <v>55</v>
      </c>
      <c r="F463" s="6"/>
      <c r="G463" s="5">
        <v>43</v>
      </c>
      <c r="H463" s="7">
        <v>35</v>
      </c>
      <c r="I463" s="1">
        <v>2</v>
      </c>
      <c r="J463" s="1">
        <v>5</v>
      </c>
      <c r="K463" s="8">
        <v>1</v>
      </c>
    </row>
    <row r="464" spans="2:11" x14ac:dyDescent="0.2">
      <c r="D464" s="175"/>
      <c r="E464" s="4" t="s">
        <v>56</v>
      </c>
      <c r="F464" s="6"/>
      <c r="G464" s="5">
        <v>60</v>
      </c>
      <c r="H464" s="7">
        <v>46</v>
      </c>
      <c r="I464" s="1">
        <v>1</v>
      </c>
      <c r="J464" s="1">
        <v>13</v>
      </c>
      <c r="K464" s="8">
        <v>0</v>
      </c>
    </row>
    <row r="465" spans="4:11" x14ac:dyDescent="0.2">
      <c r="D465" s="175"/>
      <c r="E465" s="4" t="s">
        <v>57</v>
      </c>
      <c r="F465" s="6"/>
      <c r="G465" s="5">
        <v>286</v>
      </c>
      <c r="H465" s="7">
        <v>228</v>
      </c>
      <c r="I465" s="1">
        <v>8</v>
      </c>
      <c r="J465" s="1">
        <v>47</v>
      </c>
      <c r="K465" s="8">
        <v>4</v>
      </c>
    </row>
    <row r="466" spans="4:11" x14ac:dyDescent="0.2">
      <c r="D466" s="175"/>
      <c r="E466" s="4" t="s">
        <v>58</v>
      </c>
      <c r="F466" s="6"/>
      <c r="G466" s="5">
        <v>129</v>
      </c>
      <c r="H466" s="7">
        <v>103</v>
      </c>
      <c r="I466" s="1">
        <v>5</v>
      </c>
      <c r="J466" s="1">
        <v>20</v>
      </c>
      <c r="K466" s="8">
        <v>1</v>
      </c>
    </row>
    <row r="467" spans="4:11" x14ac:dyDescent="0.2">
      <c r="D467" s="175"/>
      <c r="E467" s="4" t="s">
        <v>59</v>
      </c>
      <c r="F467" s="6"/>
      <c r="G467" s="5">
        <v>195</v>
      </c>
      <c r="H467" s="7">
        <v>153</v>
      </c>
      <c r="I467" s="1">
        <v>2</v>
      </c>
      <c r="J467" s="1">
        <v>36</v>
      </c>
      <c r="K467" s="8">
        <v>4</v>
      </c>
    </row>
    <row r="468" spans="4:11" x14ac:dyDescent="0.2">
      <c r="D468" s="175"/>
      <c r="E468" s="4" t="s">
        <v>60</v>
      </c>
      <c r="F468" s="6"/>
      <c r="G468" s="5">
        <v>176</v>
      </c>
      <c r="H468" s="7">
        <v>133</v>
      </c>
      <c r="I468" s="1">
        <v>3</v>
      </c>
      <c r="J468" s="1">
        <v>39</v>
      </c>
      <c r="K468" s="8">
        <v>1</v>
      </c>
    </row>
    <row r="469" spans="4:11" x14ac:dyDescent="0.2">
      <c r="D469" s="175"/>
      <c r="E469" s="4" t="s">
        <v>61</v>
      </c>
      <c r="F469" s="6"/>
      <c r="G469" s="5">
        <v>78</v>
      </c>
      <c r="H469" s="7">
        <v>68</v>
      </c>
      <c r="I469" s="1">
        <v>5</v>
      </c>
      <c r="J469" s="1">
        <v>4</v>
      </c>
      <c r="K469" s="8">
        <v>1</v>
      </c>
    </row>
    <row r="470" spans="4:11" x14ac:dyDescent="0.2">
      <c r="D470" s="175"/>
      <c r="E470" s="4" t="s">
        <v>62</v>
      </c>
      <c r="F470" s="6"/>
      <c r="G470" s="5">
        <v>113</v>
      </c>
      <c r="H470" s="7">
        <v>78</v>
      </c>
      <c r="I470" s="1">
        <v>8</v>
      </c>
      <c r="J470" s="1">
        <v>28</v>
      </c>
      <c r="K470" s="8">
        <v>0</v>
      </c>
    </row>
    <row r="471" spans="4:11" x14ac:dyDescent="0.2">
      <c r="D471" s="174" t="s">
        <v>63</v>
      </c>
      <c r="E471" s="20" t="s">
        <v>64</v>
      </c>
      <c r="F471" s="22"/>
      <c r="G471" s="21">
        <v>234</v>
      </c>
      <c r="H471" s="25">
        <v>180</v>
      </c>
      <c r="I471" s="3">
        <v>8</v>
      </c>
      <c r="J471" s="3">
        <v>45</v>
      </c>
      <c r="K471" s="26">
        <v>1</v>
      </c>
    </row>
    <row r="472" spans="4:11" x14ac:dyDescent="0.2">
      <c r="D472" s="175"/>
      <c r="E472" s="4" t="s">
        <v>65</v>
      </c>
      <c r="F472" s="6"/>
      <c r="G472" s="5">
        <v>172</v>
      </c>
      <c r="H472" s="7">
        <v>133</v>
      </c>
      <c r="I472" s="1">
        <v>5</v>
      </c>
      <c r="J472" s="1">
        <v>32</v>
      </c>
      <c r="K472" s="8">
        <v>2</v>
      </c>
    </row>
    <row r="473" spans="4:11" x14ac:dyDescent="0.2">
      <c r="D473" s="175"/>
      <c r="E473" s="4" t="s">
        <v>66</v>
      </c>
      <c r="F473" s="6"/>
      <c r="G473" s="5">
        <v>165</v>
      </c>
      <c r="H473" s="7">
        <v>129</v>
      </c>
      <c r="I473" s="1">
        <v>7</v>
      </c>
      <c r="J473" s="1">
        <v>29</v>
      </c>
      <c r="K473" s="8">
        <v>2</v>
      </c>
    </row>
    <row r="474" spans="4:11" x14ac:dyDescent="0.2">
      <c r="D474" s="175"/>
      <c r="E474" s="4" t="s">
        <v>67</v>
      </c>
      <c r="F474" s="6"/>
      <c r="G474" s="5">
        <v>158</v>
      </c>
      <c r="H474" s="7">
        <v>121</v>
      </c>
      <c r="I474" s="1">
        <v>5</v>
      </c>
      <c r="J474" s="1">
        <v>28</v>
      </c>
      <c r="K474" s="8">
        <v>4</v>
      </c>
    </row>
    <row r="475" spans="4:11" x14ac:dyDescent="0.2">
      <c r="D475" s="175"/>
      <c r="E475" s="4" t="s">
        <v>68</v>
      </c>
      <c r="F475" s="6"/>
      <c r="G475" s="5">
        <v>112</v>
      </c>
      <c r="H475" s="7">
        <v>93</v>
      </c>
      <c r="I475" s="1">
        <v>3</v>
      </c>
      <c r="J475" s="1">
        <v>14</v>
      </c>
      <c r="K475" s="8">
        <v>2</v>
      </c>
    </row>
    <row r="476" spans="4:11" x14ac:dyDescent="0.2">
      <c r="D476" s="175"/>
      <c r="E476" s="4" t="s">
        <v>69</v>
      </c>
      <c r="F476" s="6"/>
      <c r="G476" s="5">
        <v>92</v>
      </c>
      <c r="H476" s="7">
        <v>70</v>
      </c>
      <c r="I476" s="1">
        <v>3</v>
      </c>
      <c r="J476" s="1">
        <v>19</v>
      </c>
      <c r="K476" s="8">
        <v>0</v>
      </c>
    </row>
    <row r="477" spans="4:11" x14ac:dyDescent="0.2">
      <c r="D477" s="175"/>
      <c r="E477" s="4" t="s">
        <v>70</v>
      </c>
      <c r="F477" s="6"/>
      <c r="G477" s="5">
        <v>131</v>
      </c>
      <c r="H477" s="7">
        <v>105</v>
      </c>
      <c r="I477" s="1">
        <v>3</v>
      </c>
      <c r="J477" s="1">
        <v>23</v>
      </c>
      <c r="K477" s="8">
        <v>0</v>
      </c>
    </row>
    <row r="478" spans="4:11" x14ac:dyDescent="0.2">
      <c r="D478" s="175"/>
      <c r="E478" s="4" t="s">
        <v>71</v>
      </c>
      <c r="F478" s="6"/>
      <c r="G478" s="5">
        <v>71</v>
      </c>
      <c r="H478" s="7">
        <v>56</v>
      </c>
      <c r="I478" s="1">
        <v>3</v>
      </c>
      <c r="J478" s="1">
        <v>12</v>
      </c>
      <c r="K478" s="8">
        <v>0</v>
      </c>
    </row>
    <row r="479" spans="4:11" x14ac:dyDescent="0.2">
      <c r="D479" s="176"/>
      <c r="E479" s="59" t="s">
        <v>72</v>
      </c>
      <c r="F479" s="60"/>
      <c r="G479" s="56">
        <v>70</v>
      </c>
      <c r="H479" s="66">
        <v>52</v>
      </c>
      <c r="I479" s="30">
        <v>3</v>
      </c>
      <c r="J479" s="30">
        <v>13</v>
      </c>
      <c r="K479" s="65">
        <v>2</v>
      </c>
    </row>
    <row r="481" spans="2:11" x14ac:dyDescent="0.2">
      <c r="B481" s="43" t="str">
        <f xml:space="preserve"> HYPERLINK("#'目次'!B24", "[18]")</f>
        <v>[18]</v>
      </c>
      <c r="C481" s="31" t="s">
        <v>103</v>
      </c>
    </row>
    <row r="484" spans="2:11" x14ac:dyDescent="0.2">
      <c r="C484" s="31" t="s">
        <v>75</v>
      </c>
    </row>
    <row r="485" spans="2:11" ht="48" x14ac:dyDescent="0.2">
      <c r="D485" s="177"/>
      <c r="E485" s="178"/>
      <c r="F485" s="178"/>
      <c r="G485" s="40" t="s">
        <v>14</v>
      </c>
      <c r="H485" s="42" t="s">
        <v>104</v>
      </c>
      <c r="I485" s="15" t="s">
        <v>105</v>
      </c>
      <c r="J485" s="15" t="s">
        <v>86</v>
      </c>
      <c r="K485" s="44" t="s">
        <v>17</v>
      </c>
    </row>
    <row r="486" spans="2:11" x14ac:dyDescent="0.2">
      <c r="D486" s="179"/>
      <c r="E486" s="180"/>
      <c r="F486" s="180"/>
      <c r="G486" s="39"/>
      <c r="H486" s="41"/>
      <c r="I486" s="14"/>
      <c r="J486" s="14"/>
      <c r="K486" s="38"/>
    </row>
    <row r="487" spans="2:11" x14ac:dyDescent="0.2">
      <c r="D487" s="58"/>
      <c r="E487" s="53" t="s">
        <v>14</v>
      </c>
      <c r="F487" s="52"/>
      <c r="G487" s="37">
        <v>1222</v>
      </c>
      <c r="H487" s="17">
        <v>955</v>
      </c>
      <c r="I487" s="17">
        <v>40</v>
      </c>
      <c r="J487" s="17">
        <v>215</v>
      </c>
      <c r="K487" s="55">
        <v>14</v>
      </c>
    </row>
    <row r="488" spans="2:11" x14ac:dyDescent="0.2">
      <c r="D488" s="174" t="s">
        <v>36</v>
      </c>
      <c r="E488" s="20" t="s">
        <v>76</v>
      </c>
      <c r="F488" s="22"/>
      <c r="G488" s="21">
        <v>629</v>
      </c>
      <c r="H488" s="25">
        <v>483</v>
      </c>
      <c r="I488" s="3">
        <v>34</v>
      </c>
      <c r="J488" s="3">
        <v>108</v>
      </c>
      <c r="K488" s="26">
        <v>6</v>
      </c>
    </row>
    <row r="489" spans="2:11" x14ac:dyDescent="0.2">
      <c r="D489" s="175"/>
      <c r="E489" s="4" t="s">
        <v>39</v>
      </c>
      <c r="F489" s="6"/>
      <c r="G489" s="5">
        <v>37</v>
      </c>
      <c r="H489" s="7">
        <v>28</v>
      </c>
      <c r="I489" s="1">
        <v>5</v>
      </c>
      <c r="J489" s="1">
        <v>4</v>
      </c>
      <c r="K489" s="8">
        <v>0</v>
      </c>
    </row>
    <row r="490" spans="2:11" x14ac:dyDescent="0.2">
      <c r="D490" s="175"/>
      <c r="E490" s="4" t="s">
        <v>40</v>
      </c>
      <c r="F490" s="6"/>
      <c r="G490" s="5">
        <v>73</v>
      </c>
      <c r="H490" s="7">
        <v>64</v>
      </c>
      <c r="I490" s="1">
        <v>2</v>
      </c>
      <c r="J490" s="1">
        <v>6</v>
      </c>
      <c r="K490" s="8">
        <v>1</v>
      </c>
    </row>
    <row r="491" spans="2:11" x14ac:dyDescent="0.2">
      <c r="D491" s="175"/>
      <c r="E491" s="4" t="s">
        <v>41</v>
      </c>
      <c r="F491" s="6"/>
      <c r="G491" s="5">
        <v>108</v>
      </c>
      <c r="H491" s="7">
        <v>88</v>
      </c>
      <c r="I491" s="1">
        <v>6</v>
      </c>
      <c r="J491" s="1">
        <v>13</v>
      </c>
      <c r="K491" s="8">
        <v>1</v>
      </c>
    </row>
    <row r="492" spans="2:11" x14ac:dyDescent="0.2">
      <c r="D492" s="175"/>
      <c r="E492" s="4" t="s">
        <v>42</v>
      </c>
      <c r="F492" s="6"/>
      <c r="G492" s="5">
        <v>113</v>
      </c>
      <c r="H492" s="7">
        <v>87</v>
      </c>
      <c r="I492" s="1">
        <v>4</v>
      </c>
      <c r="J492" s="1">
        <v>21</v>
      </c>
      <c r="K492" s="8">
        <v>2</v>
      </c>
    </row>
    <row r="493" spans="2:11" x14ac:dyDescent="0.2">
      <c r="D493" s="175"/>
      <c r="E493" s="4" t="s">
        <v>43</v>
      </c>
      <c r="F493" s="6"/>
      <c r="G493" s="5">
        <v>101</v>
      </c>
      <c r="H493" s="7">
        <v>78</v>
      </c>
      <c r="I493" s="1">
        <v>4</v>
      </c>
      <c r="J493" s="1">
        <v>19</v>
      </c>
      <c r="K493" s="8">
        <v>0</v>
      </c>
    </row>
    <row r="494" spans="2:11" x14ac:dyDescent="0.2">
      <c r="D494" s="175"/>
      <c r="E494" s="4" t="s">
        <v>44</v>
      </c>
      <c r="F494" s="6"/>
      <c r="G494" s="5">
        <v>114</v>
      </c>
      <c r="H494" s="7">
        <v>80</v>
      </c>
      <c r="I494" s="1">
        <v>7</v>
      </c>
      <c r="J494" s="1">
        <v>26</v>
      </c>
      <c r="K494" s="8">
        <v>1</v>
      </c>
    </row>
    <row r="495" spans="2:11" x14ac:dyDescent="0.2">
      <c r="D495" s="175"/>
      <c r="E495" s="4" t="s">
        <v>45</v>
      </c>
      <c r="F495" s="6"/>
      <c r="G495" s="5">
        <v>83</v>
      </c>
      <c r="H495" s="7">
        <v>58</v>
      </c>
      <c r="I495" s="1">
        <v>6</v>
      </c>
      <c r="J495" s="1">
        <v>19</v>
      </c>
      <c r="K495" s="8">
        <v>1</v>
      </c>
    </row>
    <row r="496" spans="2:11" x14ac:dyDescent="0.2">
      <c r="D496" s="174" t="s">
        <v>37</v>
      </c>
      <c r="E496" s="20" t="s">
        <v>77</v>
      </c>
      <c r="F496" s="22"/>
      <c r="G496" s="21">
        <v>593</v>
      </c>
      <c r="H496" s="25">
        <v>472</v>
      </c>
      <c r="I496" s="3">
        <v>6</v>
      </c>
      <c r="J496" s="3">
        <v>107</v>
      </c>
      <c r="K496" s="26">
        <v>8</v>
      </c>
    </row>
    <row r="497" spans="2:14" x14ac:dyDescent="0.2">
      <c r="D497" s="175"/>
      <c r="E497" s="4" t="s">
        <v>39</v>
      </c>
      <c r="F497" s="6"/>
      <c r="G497" s="5">
        <v>27</v>
      </c>
      <c r="H497" s="7">
        <v>26</v>
      </c>
      <c r="I497" s="1">
        <v>0</v>
      </c>
      <c r="J497" s="1">
        <v>0</v>
      </c>
      <c r="K497" s="8">
        <v>1</v>
      </c>
    </row>
    <row r="498" spans="2:14" x14ac:dyDescent="0.2">
      <c r="D498" s="175"/>
      <c r="E498" s="4" t="s">
        <v>40</v>
      </c>
      <c r="F498" s="6"/>
      <c r="G498" s="5">
        <v>74</v>
      </c>
      <c r="H498" s="7">
        <v>70</v>
      </c>
      <c r="I498" s="1">
        <v>0</v>
      </c>
      <c r="J498" s="1">
        <v>3</v>
      </c>
      <c r="K498" s="8">
        <v>1</v>
      </c>
    </row>
    <row r="499" spans="2:14" x14ac:dyDescent="0.2">
      <c r="D499" s="175"/>
      <c r="E499" s="4" t="s">
        <v>41</v>
      </c>
      <c r="F499" s="6"/>
      <c r="G499" s="5">
        <v>96</v>
      </c>
      <c r="H499" s="7">
        <v>79</v>
      </c>
      <c r="I499" s="1">
        <v>0</v>
      </c>
      <c r="J499" s="1">
        <v>15</v>
      </c>
      <c r="K499" s="8">
        <v>2</v>
      </c>
    </row>
    <row r="500" spans="2:14" x14ac:dyDescent="0.2">
      <c r="D500" s="175"/>
      <c r="E500" s="4" t="s">
        <v>42</v>
      </c>
      <c r="F500" s="6"/>
      <c r="G500" s="5">
        <v>97</v>
      </c>
      <c r="H500" s="7">
        <v>76</v>
      </c>
      <c r="I500" s="1">
        <v>1</v>
      </c>
      <c r="J500" s="1">
        <v>19</v>
      </c>
      <c r="K500" s="8">
        <v>1</v>
      </c>
    </row>
    <row r="501" spans="2:14" x14ac:dyDescent="0.2">
      <c r="D501" s="175"/>
      <c r="E501" s="4" t="s">
        <v>43</v>
      </c>
      <c r="F501" s="6"/>
      <c r="G501" s="5">
        <v>103</v>
      </c>
      <c r="H501" s="7">
        <v>78</v>
      </c>
      <c r="I501" s="1">
        <v>2</v>
      </c>
      <c r="J501" s="1">
        <v>22</v>
      </c>
      <c r="K501" s="8">
        <v>1</v>
      </c>
    </row>
    <row r="502" spans="2:14" x14ac:dyDescent="0.2">
      <c r="D502" s="175"/>
      <c r="E502" s="4" t="s">
        <v>44</v>
      </c>
      <c r="F502" s="6"/>
      <c r="G502" s="5">
        <v>109</v>
      </c>
      <c r="H502" s="7">
        <v>74</v>
      </c>
      <c r="I502" s="1">
        <v>1</v>
      </c>
      <c r="J502" s="1">
        <v>32</v>
      </c>
      <c r="K502" s="8">
        <v>2</v>
      </c>
    </row>
    <row r="503" spans="2:14" x14ac:dyDescent="0.2">
      <c r="D503" s="176"/>
      <c r="E503" s="59" t="s">
        <v>45</v>
      </c>
      <c r="F503" s="60"/>
      <c r="G503" s="56">
        <v>87</v>
      </c>
      <c r="H503" s="66">
        <v>69</v>
      </c>
      <c r="I503" s="30">
        <v>2</v>
      </c>
      <c r="J503" s="30">
        <v>16</v>
      </c>
      <c r="K503" s="65">
        <v>0</v>
      </c>
    </row>
    <row r="505" spans="2:14" x14ac:dyDescent="0.2">
      <c r="B505" s="43" t="str">
        <f xml:space="preserve"> HYPERLINK("#'目次'!B25", "[19]")</f>
        <v>[19]</v>
      </c>
      <c r="C505" s="31" t="s">
        <v>108</v>
      </c>
    </row>
    <row r="509" spans="2:14" x14ac:dyDescent="0.2">
      <c r="D509" s="177"/>
      <c r="E509" s="178"/>
      <c r="F509" s="178"/>
      <c r="G509" s="40" t="s">
        <v>14</v>
      </c>
      <c r="H509" s="42" t="s">
        <v>109</v>
      </c>
      <c r="I509" s="15" t="s">
        <v>110</v>
      </c>
      <c r="J509" s="15" t="s">
        <v>111</v>
      </c>
      <c r="K509" s="15" t="s">
        <v>112</v>
      </c>
      <c r="L509" s="15" t="s">
        <v>113</v>
      </c>
      <c r="M509" s="15" t="s">
        <v>114</v>
      </c>
      <c r="N509" s="44" t="s">
        <v>17</v>
      </c>
    </row>
    <row r="510" spans="2:14" x14ac:dyDescent="0.2">
      <c r="D510" s="179"/>
      <c r="E510" s="180"/>
      <c r="F510" s="180"/>
      <c r="G510" s="39"/>
      <c r="H510" s="41"/>
      <c r="I510" s="14"/>
      <c r="J510" s="14"/>
      <c r="K510" s="14"/>
      <c r="L510" s="14"/>
      <c r="M510" s="14"/>
      <c r="N510" s="38"/>
    </row>
    <row r="511" spans="2:14" x14ac:dyDescent="0.2">
      <c r="D511" s="58"/>
      <c r="E511" s="53" t="s">
        <v>14</v>
      </c>
      <c r="F511" s="52"/>
      <c r="G511" s="37">
        <v>1222</v>
      </c>
      <c r="H511" s="17">
        <v>74</v>
      </c>
      <c r="I511" s="17">
        <v>1020</v>
      </c>
      <c r="J511" s="17">
        <v>4</v>
      </c>
      <c r="K511" s="17">
        <v>80</v>
      </c>
      <c r="L511" s="17">
        <v>3</v>
      </c>
      <c r="M511" s="17">
        <v>29</v>
      </c>
      <c r="N511" s="55">
        <v>12</v>
      </c>
    </row>
    <row r="512" spans="2:14" x14ac:dyDescent="0.2">
      <c r="D512" s="174" t="s">
        <v>18</v>
      </c>
      <c r="E512" s="20" t="s">
        <v>19</v>
      </c>
      <c r="F512" s="22"/>
      <c r="G512" s="21">
        <v>57</v>
      </c>
      <c r="H512" s="25">
        <v>3</v>
      </c>
      <c r="I512" s="3">
        <v>50</v>
      </c>
      <c r="J512" s="3">
        <v>0</v>
      </c>
      <c r="K512" s="3">
        <v>3</v>
      </c>
      <c r="L512" s="3">
        <v>0</v>
      </c>
      <c r="M512" s="3">
        <v>1</v>
      </c>
      <c r="N512" s="26">
        <v>0</v>
      </c>
    </row>
    <row r="513" spans="4:14" x14ac:dyDescent="0.2">
      <c r="D513" s="175"/>
      <c r="E513" s="4" t="s">
        <v>20</v>
      </c>
      <c r="F513" s="6"/>
      <c r="G513" s="5">
        <v>84</v>
      </c>
      <c r="H513" s="7">
        <v>2</v>
      </c>
      <c r="I513" s="1">
        <v>75</v>
      </c>
      <c r="J513" s="1">
        <v>0</v>
      </c>
      <c r="K513" s="1">
        <v>4</v>
      </c>
      <c r="L513" s="1">
        <v>0</v>
      </c>
      <c r="M513" s="1">
        <v>1</v>
      </c>
      <c r="N513" s="8">
        <v>2</v>
      </c>
    </row>
    <row r="514" spans="4:14" x14ac:dyDescent="0.2">
      <c r="D514" s="175"/>
      <c r="E514" s="4" t="s">
        <v>21</v>
      </c>
      <c r="F514" s="6"/>
      <c r="G514" s="5">
        <v>487</v>
      </c>
      <c r="H514" s="7">
        <v>29</v>
      </c>
      <c r="I514" s="1">
        <v>411</v>
      </c>
      <c r="J514" s="1">
        <v>0</v>
      </c>
      <c r="K514" s="1">
        <v>33</v>
      </c>
      <c r="L514" s="1">
        <v>2</v>
      </c>
      <c r="M514" s="1">
        <v>8</v>
      </c>
      <c r="N514" s="8">
        <v>4</v>
      </c>
    </row>
    <row r="515" spans="4:14" x14ac:dyDescent="0.2">
      <c r="D515" s="175"/>
      <c r="E515" s="4" t="s">
        <v>22</v>
      </c>
      <c r="F515" s="6"/>
      <c r="G515" s="5">
        <v>35</v>
      </c>
      <c r="H515" s="7">
        <v>1</v>
      </c>
      <c r="I515" s="1">
        <v>29</v>
      </c>
      <c r="J515" s="1">
        <v>1</v>
      </c>
      <c r="K515" s="1">
        <v>3</v>
      </c>
      <c r="L515" s="1">
        <v>0</v>
      </c>
      <c r="M515" s="1">
        <v>1</v>
      </c>
      <c r="N515" s="8">
        <v>0</v>
      </c>
    </row>
    <row r="516" spans="4:14" x14ac:dyDescent="0.2">
      <c r="D516" s="175"/>
      <c r="E516" s="4" t="s">
        <v>23</v>
      </c>
      <c r="F516" s="6"/>
      <c r="G516" s="5">
        <v>143</v>
      </c>
      <c r="H516" s="7">
        <v>8</v>
      </c>
      <c r="I516" s="1">
        <v>116</v>
      </c>
      <c r="J516" s="1">
        <v>0</v>
      </c>
      <c r="K516" s="1">
        <v>12</v>
      </c>
      <c r="L516" s="1">
        <v>0</v>
      </c>
      <c r="M516" s="1">
        <v>4</v>
      </c>
      <c r="N516" s="8">
        <v>3</v>
      </c>
    </row>
    <row r="517" spans="4:14" x14ac:dyDescent="0.2">
      <c r="D517" s="175"/>
      <c r="E517" s="4" t="s">
        <v>24</v>
      </c>
      <c r="F517" s="6"/>
      <c r="G517" s="5">
        <v>187</v>
      </c>
      <c r="H517" s="7">
        <v>15</v>
      </c>
      <c r="I517" s="1">
        <v>145</v>
      </c>
      <c r="J517" s="1">
        <v>1</v>
      </c>
      <c r="K517" s="1">
        <v>16</v>
      </c>
      <c r="L517" s="1">
        <v>0</v>
      </c>
      <c r="M517" s="1">
        <v>8</v>
      </c>
      <c r="N517" s="8">
        <v>2</v>
      </c>
    </row>
    <row r="518" spans="4:14" x14ac:dyDescent="0.2">
      <c r="D518" s="175"/>
      <c r="E518" s="4" t="s">
        <v>25</v>
      </c>
      <c r="F518" s="6"/>
      <c r="G518" s="5">
        <v>71</v>
      </c>
      <c r="H518" s="7">
        <v>6</v>
      </c>
      <c r="I518" s="1">
        <v>58</v>
      </c>
      <c r="J518" s="1">
        <v>2</v>
      </c>
      <c r="K518" s="1">
        <v>4</v>
      </c>
      <c r="L518" s="1">
        <v>0</v>
      </c>
      <c r="M518" s="1">
        <v>1</v>
      </c>
      <c r="N518" s="8">
        <v>0</v>
      </c>
    </row>
    <row r="519" spans="4:14" x14ac:dyDescent="0.2">
      <c r="D519" s="175"/>
      <c r="E519" s="4" t="s">
        <v>26</v>
      </c>
      <c r="F519" s="6"/>
      <c r="G519" s="5">
        <v>30</v>
      </c>
      <c r="H519" s="7">
        <v>2</v>
      </c>
      <c r="I519" s="1">
        <v>26</v>
      </c>
      <c r="J519" s="1">
        <v>0</v>
      </c>
      <c r="K519" s="1">
        <v>1</v>
      </c>
      <c r="L519" s="1">
        <v>0</v>
      </c>
      <c r="M519" s="1">
        <v>1</v>
      </c>
      <c r="N519" s="8">
        <v>0</v>
      </c>
    </row>
    <row r="520" spans="4:14" x14ac:dyDescent="0.2">
      <c r="D520" s="175"/>
      <c r="E520" s="4" t="s">
        <v>27</v>
      </c>
      <c r="F520" s="6"/>
      <c r="G520" s="5">
        <v>70</v>
      </c>
      <c r="H520" s="7">
        <v>5</v>
      </c>
      <c r="I520" s="1">
        <v>60</v>
      </c>
      <c r="J520" s="1">
        <v>0</v>
      </c>
      <c r="K520" s="1">
        <v>1</v>
      </c>
      <c r="L520" s="1">
        <v>1</v>
      </c>
      <c r="M520" s="1">
        <v>2</v>
      </c>
      <c r="N520" s="8">
        <v>1</v>
      </c>
    </row>
    <row r="521" spans="4:14" x14ac:dyDescent="0.2">
      <c r="D521" s="175"/>
      <c r="E521" s="4" t="s">
        <v>28</v>
      </c>
      <c r="F521" s="6"/>
      <c r="G521" s="5">
        <v>51</v>
      </c>
      <c r="H521" s="7">
        <v>3</v>
      </c>
      <c r="I521" s="1">
        <v>43</v>
      </c>
      <c r="J521" s="1">
        <v>0</v>
      </c>
      <c r="K521" s="1">
        <v>3</v>
      </c>
      <c r="L521" s="1">
        <v>0</v>
      </c>
      <c r="M521" s="1">
        <v>2</v>
      </c>
      <c r="N521" s="8">
        <v>0</v>
      </c>
    </row>
    <row r="522" spans="4:14" x14ac:dyDescent="0.2">
      <c r="D522" s="175"/>
      <c r="E522" s="4" t="s">
        <v>29</v>
      </c>
      <c r="F522" s="6"/>
      <c r="G522" s="5">
        <v>7</v>
      </c>
      <c r="H522" s="7">
        <v>0</v>
      </c>
      <c r="I522" s="1">
        <v>7</v>
      </c>
      <c r="J522" s="1">
        <v>0</v>
      </c>
      <c r="K522" s="1">
        <v>0</v>
      </c>
      <c r="L522" s="1">
        <v>0</v>
      </c>
      <c r="M522" s="1">
        <v>0</v>
      </c>
      <c r="N522" s="8">
        <v>0</v>
      </c>
    </row>
    <row r="523" spans="4:14" x14ac:dyDescent="0.2">
      <c r="D523" s="174" t="s">
        <v>30</v>
      </c>
      <c r="E523" s="20" t="s">
        <v>31</v>
      </c>
      <c r="F523" s="22"/>
      <c r="G523" s="21">
        <v>393</v>
      </c>
      <c r="H523" s="25">
        <v>30</v>
      </c>
      <c r="I523" s="3">
        <v>326</v>
      </c>
      <c r="J523" s="3">
        <v>0</v>
      </c>
      <c r="K523" s="3">
        <v>24</v>
      </c>
      <c r="L523" s="3">
        <v>2</v>
      </c>
      <c r="M523" s="3">
        <v>7</v>
      </c>
      <c r="N523" s="26">
        <v>4</v>
      </c>
    </row>
    <row r="524" spans="4:14" x14ac:dyDescent="0.2">
      <c r="D524" s="175"/>
      <c r="E524" s="4" t="s">
        <v>32</v>
      </c>
      <c r="F524" s="6"/>
      <c r="G524" s="5">
        <v>352</v>
      </c>
      <c r="H524" s="7">
        <v>15</v>
      </c>
      <c r="I524" s="1">
        <v>303</v>
      </c>
      <c r="J524" s="1">
        <v>2</v>
      </c>
      <c r="K524" s="1">
        <v>19</v>
      </c>
      <c r="L524" s="1">
        <v>0</v>
      </c>
      <c r="M524" s="1">
        <v>11</v>
      </c>
      <c r="N524" s="8">
        <v>2</v>
      </c>
    </row>
    <row r="525" spans="4:14" x14ac:dyDescent="0.2">
      <c r="D525" s="175"/>
      <c r="E525" s="4" t="s">
        <v>33</v>
      </c>
      <c r="F525" s="6"/>
      <c r="G525" s="5">
        <v>388</v>
      </c>
      <c r="H525" s="7">
        <v>26</v>
      </c>
      <c r="I525" s="1">
        <v>312</v>
      </c>
      <c r="J525" s="1">
        <v>2</v>
      </c>
      <c r="K525" s="1">
        <v>31</v>
      </c>
      <c r="L525" s="1">
        <v>1</v>
      </c>
      <c r="M525" s="1">
        <v>10</v>
      </c>
      <c r="N525" s="8">
        <v>6</v>
      </c>
    </row>
    <row r="526" spans="4:14" x14ac:dyDescent="0.2">
      <c r="D526" s="175"/>
      <c r="E526" s="4" t="s">
        <v>34</v>
      </c>
      <c r="F526" s="6"/>
      <c r="G526" s="5">
        <v>89</v>
      </c>
      <c r="H526" s="7">
        <v>3</v>
      </c>
      <c r="I526" s="1">
        <v>79</v>
      </c>
      <c r="J526" s="1">
        <v>0</v>
      </c>
      <c r="K526" s="1">
        <v>6</v>
      </c>
      <c r="L526" s="1">
        <v>0</v>
      </c>
      <c r="M526" s="1">
        <v>1</v>
      </c>
      <c r="N526" s="8">
        <v>0</v>
      </c>
    </row>
    <row r="527" spans="4:14" x14ac:dyDescent="0.2">
      <c r="D527" s="174" t="s">
        <v>35</v>
      </c>
      <c r="E527" s="20" t="s">
        <v>36</v>
      </c>
      <c r="F527" s="22"/>
      <c r="G527" s="21">
        <v>629</v>
      </c>
      <c r="H527" s="25">
        <v>47</v>
      </c>
      <c r="I527" s="3">
        <v>520</v>
      </c>
      <c r="J527" s="3">
        <v>2</v>
      </c>
      <c r="K527" s="3">
        <v>34</v>
      </c>
      <c r="L527" s="3">
        <v>2</v>
      </c>
      <c r="M527" s="3">
        <v>16</v>
      </c>
      <c r="N527" s="26">
        <v>8</v>
      </c>
    </row>
    <row r="528" spans="4:14" x14ac:dyDescent="0.2">
      <c r="D528" s="175"/>
      <c r="E528" s="4" t="s">
        <v>37</v>
      </c>
      <c r="F528" s="6"/>
      <c r="G528" s="5">
        <v>593</v>
      </c>
      <c r="H528" s="7">
        <v>27</v>
      </c>
      <c r="I528" s="1">
        <v>500</v>
      </c>
      <c r="J528" s="1">
        <v>2</v>
      </c>
      <c r="K528" s="1">
        <v>46</v>
      </c>
      <c r="L528" s="1">
        <v>1</v>
      </c>
      <c r="M528" s="1">
        <v>13</v>
      </c>
      <c r="N528" s="8">
        <v>4</v>
      </c>
    </row>
    <row r="529" spans="2:14" x14ac:dyDescent="0.2">
      <c r="D529" s="174" t="s">
        <v>38</v>
      </c>
      <c r="E529" s="20" t="s">
        <v>39</v>
      </c>
      <c r="F529" s="22"/>
      <c r="G529" s="21">
        <v>64</v>
      </c>
      <c r="H529" s="25">
        <v>2</v>
      </c>
      <c r="I529" s="3">
        <v>55</v>
      </c>
      <c r="J529" s="3">
        <v>1</v>
      </c>
      <c r="K529" s="3">
        <v>4</v>
      </c>
      <c r="L529" s="3">
        <v>0</v>
      </c>
      <c r="M529" s="3">
        <v>2</v>
      </c>
      <c r="N529" s="26">
        <v>0</v>
      </c>
    </row>
    <row r="530" spans="2:14" x14ac:dyDescent="0.2">
      <c r="D530" s="175"/>
      <c r="E530" s="4" t="s">
        <v>40</v>
      </c>
      <c r="F530" s="6"/>
      <c r="G530" s="5">
        <v>147</v>
      </c>
      <c r="H530" s="7">
        <v>11</v>
      </c>
      <c r="I530" s="1">
        <v>122</v>
      </c>
      <c r="J530" s="1">
        <v>1</v>
      </c>
      <c r="K530" s="1">
        <v>5</v>
      </c>
      <c r="L530" s="1">
        <v>1</v>
      </c>
      <c r="M530" s="1">
        <v>5</v>
      </c>
      <c r="N530" s="8">
        <v>2</v>
      </c>
    </row>
    <row r="531" spans="2:14" x14ac:dyDescent="0.2">
      <c r="D531" s="175"/>
      <c r="E531" s="4" t="s">
        <v>41</v>
      </c>
      <c r="F531" s="6"/>
      <c r="G531" s="5">
        <v>204</v>
      </c>
      <c r="H531" s="7">
        <v>14</v>
      </c>
      <c r="I531" s="1">
        <v>170</v>
      </c>
      <c r="J531" s="1">
        <v>0</v>
      </c>
      <c r="K531" s="1">
        <v>14</v>
      </c>
      <c r="L531" s="1">
        <v>0</v>
      </c>
      <c r="M531" s="1">
        <v>4</v>
      </c>
      <c r="N531" s="8">
        <v>2</v>
      </c>
    </row>
    <row r="532" spans="2:14" x14ac:dyDescent="0.2">
      <c r="D532" s="175"/>
      <c r="E532" s="4" t="s">
        <v>42</v>
      </c>
      <c r="F532" s="6"/>
      <c r="G532" s="5">
        <v>210</v>
      </c>
      <c r="H532" s="7">
        <v>10</v>
      </c>
      <c r="I532" s="1">
        <v>178</v>
      </c>
      <c r="J532" s="1">
        <v>0</v>
      </c>
      <c r="K532" s="1">
        <v>12</v>
      </c>
      <c r="L532" s="1">
        <v>1</v>
      </c>
      <c r="M532" s="1">
        <v>7</v>
      </c>
      <c r="N532" s="8">
        <v>2</v>
      </c>
    </row>
    <row r="533" spans="2:14" x14ac:dyDescent="0.2">
      <c r="D533" s="175"/>
      <c r="E533" s="4" t="s">
        <v>43</v>
      </c>
      <c r="F533" s="6"/>
      <c r="G533" s="5">
        <v>204</v>
      </c>
      <c r="H533" s="7">
        <v>14</v>
      </c>
      <c r="I533" s="1">
        <v>165</v>
      </c>
      <c r="J533" s="1">
        <v>0</v>
      </c>
      <c r="K533" s="1">
        <v>17</v>
      </c>
      <c r="L533" s="1">
        <v>0</v>
      </c>
      <c r="M533" s="1">
        <v>6</v>
      </c>
      <c r="N533" s="8">
        <v>2</v>
      </c>
    </row>
    <row r="534" spans="2:14" x14ac:dyDescent="0.2">
      <c r="D534" s="175"/>
      <c r="E534" s="4" t="s">
        <v>44</v>
      </c>
      <c r="F534" s="6"/>
      <c r="G534" s="5">
        <v>223</v>
      </c>
      <c r="H534" s="7">
        <v>12</v>
      </c>
      <c r="I534" s="1">
        <v>185</v>
      </c>
      <c r="J534" s="1">
        <v>0</v>
      </c>
      <c r="K534" s="1">
        <v>20</v>
      </c>
      <c r="L534" s="1">
        <v>0</v>
      </c>
      <c r="M534" s="1">
        <v>3</v>
      </c>
      <c r="N534" s="8">
        <v>3</v>
      </c>
    </row>
    <row r="535" spans="2:14" x14ac:dyDescent="0.2">
      <c r="D535" s="176"/>
      <c r="E535" s="59" t="s">
        <v>45</v>
      </c>
      <c r="F535" s="60"/>
      <c r="G535" s="56">
        <v>170</v>
      </c>
      <c r="H535" s="66">
        <v>11</v>
      </c>
      <c r="I535" s="30">
        <v>145</v>
      </c>
      <c r="J535" s="30">
        <v>2</v>
      </c>
      <c r="K535" s="30">
        <v>8</v>
      </c>
      <c r="L535" s="30">
        <v>1</v>
      </c>
      <c r="M535" s="30">
        <v>2</v>
      </c>
      <c r="N535" s="65">
        <v>1</v>
      </c>
    </row>
    <row r="537" spans="2:14" x14ac:dyDescent="0.2">
      <c r="B537" s="43" t="str">
        <f xml:space="preserve"> HYPERLINK("#'目次'!B26", "[20]")</f>
        <v>[20]</v>
      </c>
      <c r="C537" s="31" t="s">
        <v>108</v>
      </c>
    </row>
    <row r="541" spans="2:14" x14ac:dyDescent="0.2">
      <c r="D541" s="177"/>
      <c r="E541" s="178"/>
      <c r="F541" s="178"/>
      <c r="G541" s="40" t="s">
        <v>14</v>
      </c>
      <c r="H541" s="42" t="s">
        <v>109</v>
      </c>
      <c r="I541" s="15" t="s">
        <v>110</v>
      </c>
      <c r="J541" s="15" t="s">
        <v>111</v>
      </c>
      <c r="K541" s="15" t="s">
        <v>112</v>
      </c>
      <c r="L541" s="15" t="s">
        <v>113</v>
      </c>
      <c r="M541" s="15" t="s">
        <v>114</v>
      </c>
      <c r="N541" s="44" t="s">
        <v>17</v>
      </c>
    </row>
    <row r="542" spans="2:14" x14ac:dyDescent="0.2">
      <c r="D542" s="179"/>
      <c r="E542" s="180"/>
      <c r="F542" s="180"/>
      <c r="G542" s="39"/>
      <c r="H542" s="41"/>
      <c r="I542" s="14"/>
      <c r="J542" s="14"/>
      <c r="K542" s="14"/>
      <c r="L542" s="14"/>
      <c r="M542" s="14"/>
      <c r="N542" s="38"/>
    </row>
    <row r="543" spans="2:14" x14ac:dyDescent="0.2">
      <c r="D543" s="58"/>
      <c r="E543" s="53" t="s">
        <v>14</v>
      </c>
      <c r="F543" s="52"/>
      <c r="G543" s="37">
        <v>1222</v>
      </c>
      <c r="H543" s="17">
        <v>74</v>
      </c>
      <c r="I543" s="17">
        <v>1020</v>
      </c>
      <c r="J543" s="17">
        <v>4</v>
      </c>
      <c r="K543" s="17">
        <v>80</v>
      </c>
      <c r="L543" s="17">
        <v>3</v>
      </c>
      <c r="M543" s="17">
        <v>29</v>
      </c>
      <c r="N543" s="55">
        <v>12</v>
      </c>
    </row>
    <row r="544" spans="2:14" x14ac:dyDescent="0.2">
      <c r="D544" s="174" t="s">
        <v>52</v>
      </c>
      <c r="E544" s="20" t="s">
        <v>53</v>
      </c>
      <c r="F544" s="22"/>
      <c r="G544" s="21">
        <v>15</v>
      </c>
      <c r="H544" s="25">
        <v>2</v>
      </c>
      <c r="I544" s="3">
        <v>12</v>
      </c>
      <c r="J544" s="3">
        <v>0</v>
      </c>
      <c r="K544" s="3">
        <v>0</v>
      </c>
      <c r="L544" s="3">
        <v>0</v>
      </c>
      <c r="M544" s="3">
        <v>1</v>
      </c>
      <c r="N544" s="26">
        <v>0</v>
      </c>
    </row>
    <row r="545" spans="4:14" ht="24" x14ac:dyDescent="0.2">
      <c r="D545" s="175"/>
      <c r="E545" s="4" t="s">
        <v>54</v>
      </c>
      <c r="F545" s="6"/>
      <c r="G545" s="5">
        <v>122</v>
      </c>
      <c r="H545" s="7">
        <v>10</v>
      </c>
      <c r="I545" s="1">
        <v>110</v>
      </c>
      <c r="J545" s="1">
        <v>0</v>
      </c>
      <c r="K545" s="1">
        <v>2</v>
      </c>
      <c r="L545" s="1">
        <v>0</v>
      </c>
      <c r="M545" s="1">
        <v>0</v>
      </c>
      <c r="N545" s="8">
        <v>0</v>
      </c>
    </row>
    <row r="546" spans="4:14" x14ac:dyDescent="0.2">
      <c r="D546" s="175"/>
      <c r="E546" s="4" t="s">
        <v>55</v>
      </c>
      <c r="F546" s="6"/>
      <c r="G546" s="5">
        <v>43</v>
      </c>
      <c r="H546" s="7">
        <v>2</v>
      </c>
      <c r="I546" s="1">
        <v>37</v>
      </c>
      <c r="J546" s="1">
        <v>1</v>
      </c>
      <c r="K546" s="1">
        <v>1</v>
      </c>
      <c r="L546" s="1">
        <v>0</v>
      </c>
      <c r="M546" s="1">
        <v>2</v>
      </c>
      <c r="N546" s="8">
        <v>0</v>
      </c>
    </row>
    <row r="547" spans="4:14" x14ac:dyDescent="0.2">
      <c r="D547" s="175"/>
      <c r="E547" s="4" t="s">
        <v>56</v>
      </c>
      <c r="F547" s="6"/>
      <c r="G547" s="5">
        <v>60</v>
      </c>
      <c r="H547" s="7">
        <v>7</v>
      </c>
      <c r="I547" s="1">
        <v>49</v>
      </c>
      <c r="J547" s="1">
        <v>0</v>
      </c>
      <c r="K547" s="1">
        <v>2</v>
      </c>
      <c r="L547" s="1">
        <v>0</v>
      </c>
      <c r="M547" s="1">
        <v>2</v>
      </c>
      <c r="N547" s="8">
        <v>0</v>
      </c>
    </row>
    <row r="548" spans="4:14" x14ac:dyDescent="0.2">
      <c r="D548" s="175"/>
      <c r="E548" s="4" t="s">
        <v>57</v>
      </c>
      <c r="F548" s="6"/>
      <c r="G548" s="5">
        <v>286</v>
      </c>
      <c r="H548" s="7">
        <v>16</v>
      </c>
      <c r="I548" s="1">
        <v>241</v>
      </c>
      <c r="J548" s="1">
        <v>0</v>
      </c>
      <c r="K548" s="1">
        <v>18</v>
      </c>
      <c r="L548" s="1">
        <v>0</v>
      </c>
      <c r="M548" s="1">
        <v>8</v>
      </c>
      <c r="N548" s="8">
        <v>3</v>
      </c>
    </row>
    <row r="549" spans="4:14" x14ac:dyDescent="0.2">
      <c r="D549" s="175"/>
      <c r="E549" s="4" t="s">
        <v>58</v>
      </c>
      <c r="F549" s="6"/>
      <c r="G549" s="5">
        <v>129</v>
      </c>
      <c r="H549" s="7">
        <v>6</v>
      </c>
      <c r="I549" s="1">
        <v>106</v>
      </c>
      <c r="J549" s="1">
        <v>0</v>
      </c>
      <c r="K549" s="1">
        <v>12</v>
      </c>
      <c r="L549" s="1">
        <v>1</v>
      </c>
      <c r="M549" s="1">
        <v>1</v>
      </c>
      <c r="N549" s="8">
        <v>3</v>
      </c>
    </row>
    <row r="550" spans="4:14" x14ac:dyDescent="0.2">
      <c r="D550" s="175"/>
      <c r="E550" s="4" t="s">
        <v>59</v>
      </c>
      <c r="F550" s="6"/>
      <c r="G550" s="5">
        <v>195</v>
      </c>
      <c r="H550" s="7">
        <v>9</v>
      </c>
      <c r="I550" s="1">
        <v>157</v>
      </c>
      <c r="J550" s="1">
        <v>0</v>
      </c>
      <c r="K550" s="1">
        <v>19</v>
      </c>
      <c r="L550" s="1">
        <v>1</v>
      </c>
      <c r="M550" s="1">
        <v>7</v>
      </c>
      <c r="N550" s="8">
        <v>2</v>
      </c>
    </row>
    <row r="551" spans="4:14" x14ac:dyDescent="0.2">
      <c r="D551" s="175"/>
      <c r="E551" s="4" t="s">
        <v>60</v>
      </c>
      <c r="F551" s="6"/>
      <c r="G551" s="5">
        <v>176</v>
      </c>
      <c r="H551" s="7">
        <v>12</v>
      </c>
      <c r="I551" s="1">
        <v>147</v>
      </c>
      <c r="J551" s="1">
        <v>0</v>
      </c>
      <c r="K551" s="1">
        <v>14</v>
      </c>
      <c r="L551" s="1">
        <v>1</v>
      </c>
      <c r="M551" s="1">
        <v>2</v>
      </c>
      <c r="N551" s="8">
        <v>0</v>
      </c>
    </row>
    <row r="552" spans="4:14" x14ac:dyDescent="0.2">
      <c r="D552" s="175"/>
      <c r="E552" s="4" t="s">
        <v>61</v>
      </c>
      <c r="F552" s="6"/>
      <c r="G552" s="5">
        <v>78</v>
      </c>
      <c r="H552" s="7">
        <v>4</v>
      </c>
      <c r="I552" s="1">
        <v>66</v>
      </c>
      <c r="J552" s="1">
        <v>2</v>
      </c>
      <c r="K552" s="1">
        <v>3</v>
      </c>
      <c r="L552" s="1">
        <v>0</v>
      </c>
      <c r="M552" s="1">
        <v>2</v>
      </c>
      <c r="N552" s="8">
        <v>1</v>
      </c>
    </row>
    <row r="553" spans="4:14" x14ac:dyDescent="0.2">
      <c r="D553" s="175"/>
      <c r="E553" s="4" t="s">
        <v>62</v>
      </c>
      <c r="F553" s="6"/>
      <c r="G553" s="5">
        <v>113</v>
      </c>
      <c r="H553" s="7">
        <v>6</v>
      </c>
      <c r="I553" s="1">
        <v>93</v>
      </c>
      <c r="J553" s="1">
        <v>1</v>
      </c>
      <c r="K553" s="1">
        <v>8</v>
      </c>
      <c r="L553" s="1">
        <v>0</v>
      </c>
      <c r="M553" s="1">
        <v>3</v>
      </c>
      <c r="N553" s="8">
        <v>2</v>
      </c>
    </row>
    <row r="554" spans="4:14" x14ac:dyDescent="0.2">
      <c r="D554" s="174" t="s">
        <v>63</v>
      </c>
      <c r="E554" s="20" t="s">
        <v>64</v>
      </c>
      <c r="F554" s="22"/>
      <c r="G554" s="21">
        <v>234</v>
      </c>
      <c r="H554" s="25">
        <v>17</v>
      </c>
      <c r="I554" s="3">
        <v>193</v>
      </c>
      <c r="J554" s="3">
        <v>3</v>
      </c>
      <c r="K554" s="3">
        <v>15</v>
      </c>
      <c r="L554" s="3">
        <v>1</v>
      </c>
      <c r="M554" s="3">
        <v>4</v>
      </c>
      <c r="N554" s="26">
        <v>1</v>
      </c>
    </row>
    <row r="555" spans="4:14" x14ac:dyDescent="0.2">
      <c r="D555" s="175"/>
      <c r="E555" s="4" t="s">
        <v>65</v>
      </c>
      <c r="F555" s="6"/>
      <c r="G555" s="5">
        <v>172</v>
      </c>
      <c r="H555" s="7">
        <v>12</v>
      </c>
      <c r="I555" s="1">
        <v>144</v>
      </c>
      <c r="J555" s="1">
        <v>0</v>
      </c>
      <c r="K555" s="1">
        <v>9</v>
      </c>
      <c r="L555" s="1">
        <v>0</v>
      </c>
      <c r="M555" s="1">
        <v>6</v>
      </c>
      <c r="N555" s="8">
        <v>1</v>
      </c>
    </row>
    <row r="556" spans="4:14" x14ac:dyDescent="0.2">
      <c r="D556" s="175"/>
      <c r="E556" s="4" t="s">
        <v>66</v>
      </c>
      <c r="F556" s="6"/>
      <c r="G556" s="5">
        <v>165</v>
      </c>
      <c r="H556" s="7">
        <v>8</v>
      </c>
      <c r="I556" s="1">
        <v>136</v>
      </c>
      <c r="J556" s="1">
        <v>0</v>
      </c>
      <c r="K556" s="1">
        <v>12</v>
      </c>
      <c r="L556" s="1">
        <v>1</v>
      </c>
      <c r="M556" s="1">
        <v>4</v>
      </c>
      <c r="N556" s="8">
        <v>4</v>
      </c>
    </row>
    <row r="557" spans="4:14" x14ac:dyDescent="0.2">
      <c r="D557" s="175"/>
      <c r="E557" s="4" t="s">
        <v>67</v>
      </c>
      <c r="F557" s="6"/>
      <c r="G557" s="5">
        <v>158</v>
      </c>
      <c r="H557" s="7">
        <v>12</v>
      </c>
      <c r="I557" s="1">
        <v>135</v>
      </c>
      <c r="J557" s="1">
        <v>0</v>
      </c>
      <c r="K557" s="1">
        <v>7</v>
      </c>
      <c r="L557" s="1">
        <v>1</v>
      </c>
      <c r="M557" s="1">
        <v>2</v>
      </c>
      <c r="N557" s="8">
        <v>1</v>
      </c>
    </row>
    <row r="558" spans="4:14" x14ac:dyDescent="0.2">
      <c r="D558" s="175"/>
      <c r="E558" s="4" t="s">
        <v>68</v>
      </c>
      <c r="F558" s="6"/>
      <c r="G558" s="5">
        <v>112</v>
      </c>
      <c r="H558" s="7">
        <v>4</v>
      </c>
      <c r="I558" s="1">
        <v>92</v>
      </c>
      <c r="J558" s="1">
        <v>0</v>
      </c>
      <c r="K558" s="1">
        <v>12</v>
      </c>
      <c r="L558" s="1">
        <v>0</v>
      </c>
      <c r="M558" s="1">
        <v>4</v>
      </c>
      <c r="N558" s="8">
        <v>0</v>
      </c>
    </row>
    <row r="559" spans="4:14" x14ac:dyDescent="0.2">
      <c r="D559" s="175"/>
      <c r="E559" s="4" t="s">
        <v>69</v>
      </c>
      <c r="F559" s="6"/>
      <c r="G559" s="5">
        <v>92</v>
      </c>
      <c r="H559" s="7">
        <v>5</v>
      </c>
      <c r="I559" s="1">
        <v>79</v>
      </c>
      <c r="J559" s="1">
        <v>0</v>
      </c>
      <c r="K559" s="1">
        <v>8</v>
      </c>
      <c r="L559" s="1">
        <v>0</v>
      </c>
      <c r="M559" s="1">
        <v>0</v>
      </c>
      <c r="N559" s="8">
        <v>0</v>
      </c>
    </row>
    <row r="560" spans="4:14" x14ac:dyDescent="0.2">
      <c r="D560" s="175"/>
      <c r="E560" s="4" t="s">
        <v>70</v>
      </c>
      <c r="F560" s="6"/>
      <c r="G560" s="5">
        <v>131</v>
      </c>
      <c r="H560" s="7">
        <v>8</v>
      </c>
      <c r="I560" s="1">
        <v>114</v>
      </c>
      <c r="J560" s="1">
        <v>0</v>
      </c>
      <c r="K560" s="1">
        <v>5</v>
      </c>
      <c r="L560" s="1">
        <v>0</v>
      </c>
      <c r="M560" s="1">
        <v>3</v>
      </c>
      <c r="N560" s="8">
        <v>1</v>
      </c>
    </row>
    <row r="561" spans="2:14" x14ac:dyDescent="0.2">
      <c r="D561" s="175"/>
      <c r="E561" s="4" t="s">
        <v>71</v>
      </c>
      <c r="F561" s="6"/>
      <c r="G561" s="5">
        <v>71</v>
      </c>
      <c r="H561" s="7">
        <v>5</v>
      </c>
      <c r="I561" s="1">
        <v>59</v>
      </c>
      <c r="J561" s="1">
        <v>0</v>
      </c>
      <c r="K561" s="1">
        <v>5</v>
      </c>
      <c r="L561" s="1">
        <v>0</v>
      </c>
      <c r="M561" s="1">
        <v>2</v>
      </c>
      <c r="N561" s="8">
        <v>0</v>
      </c>
    </row>
    <row r="562" spans="2:14" x14ac:dyDescent="0.2">
      <c r="D562" s="176"/>
      <c r="E562" s="59" t="s">
        <v>72</v>
      </c>
      <c r="F562" s="60"/>
      <c r="G562" s="56">
        <v>70</v>
      </c>
      <c r="H562" s="66">
        <v>3</v>
      </c>
      <c r="I562" s="30">
        <v>60</v>
      </c>
      <c r="J562" s="30">
        <v>0</v>
      </c>
      <c r="K562" s="30">
        <v>5</v>
      </c>
      <c r="L562" s="30">
        <v>0</v>
      </c>
      <c r="M562" s="30">
        <v>1</v>
      </c>
      <c r="N562" s="65">
        <v>1</v>
      </c>
    </row>
    <row r="564" spans="2:14" x14ac:dyDescent="0.2">
      <c r="B564" s="43" t="str">
        <f xml:space="preserve"> HYPERLINK("#'目次'!B27", "[21]")</f>
        <v>[21]</v>
      </c>
      <c r="C564" s="31" t="s">
        <v>108</v>
      </c>
    </row>
    <row r="567" spans="2:14" x14ac:dyDescent="0.2">
      <c r="C567" s="31" t="s">
        <v>75</v>
      </c>
    </row>
    <row r="568" spans="2:14" x14ac:dyDescent="0.2">
      <c r="D568" s="177"/>
      <c r="E568" s="178"/>
      <c r="F568" s="178"/>
      <c r="G568" s="40" t="s">
        <v>14</v>
      </c>
      <c r="H568" s="42" t="s">
        <v>109</v>
      </c>
      <c r="I568" s="15" t="s">
        <v>110</v>
      </c>
      <c r="J568" s="15" t="s">
        <v>111</v>
      </c>
      <c r="K568" s="15" t="s">
        <v>112</v>
      </c>
      <c r="L568" s="15" t="s">
        <v>113</v>
      </c>
      <c r="M568" s="15" t="s">
        <v>114</v>
      </c>
      <c r="N568" s="44" t="s">
        <v>17</v>
      </c>
    </row>
    <row r="569" spans="2:14" x14ac:dyDescent="0.2">
      <c r="D569" s="179"/>
      <c r="E569" s="180"/>
      <c r="F569" s="180"/>
      <c r="G569" s="39"/>
      <c r="H569" s="41"/>
      <c r="I569" s="14"/>
      <c r="J569" s="14"/>
      <c r="K569" s="14"/>
      <c r="L569" s="14"/>
      <c r="M569" s="14"/>
      <c r="N569" s="38"/>
    </row>
    <row r="570" spans="2:14" x14ac:dyDescent="0.2">
      <c r="D570" s="58"/>
      <c r="E570" s="53" t="s">
        <v>14</v>
      </c>
      <c r="F570" s="52"/>
      <c r="G570" s="37">
        <v>1222</v>
      </c>
      <c r="H570" s="17">
        <v>74</v>
      </c>
      <c r="I570" s="17">
        <v>1020</v>
      </c>
      <c r="J570" s="17">
        <v>4</v>
      </c>
      <c r="K570" s="17">
        <v>80</v>
      </c>
      <c r="L570" s="17">
        <v>3</v>
      </c>
      <c r="M570" s="17">
        <v>29</v>
      </c>
      <c r="N570" s="55">
        <v>12</v>
      </c>
    </row>
    <row r="571" spans="2:14" x14ac:dyDescent="0.2">
      <c r="D571" s="174" t="s">
        <v>36</v>
      </c>
      <c r="E571" s="20" t="s">
        <v>76</v>
      </c>
      <c r="F571" s="22"/>
      <c r="G571" s="21">
        <v>629</v>
      </c>
      <c r="H571" s="25">
        <v>47</v>
      </c>
      <c r="I571" s="3">
        <v>520</v>
      </c>
      <c r="J571" s="3">
        <v>2</v>
      </c>
      <c r="K571" s="3">
        <v>34</v>
      </c>
      <c r="L571" s="3">
        <v>2</v>
      </c>
      <c r="M571" s="3">
        <v>16</v>
      </c>
      <c r="N571" s="26">
        <v>8</v>
      </c>
    </row>
    <row r="572" spans="2:14" x14ac:dyDescent="0.2">
      <c r="D572" s="175"/>
      <c r="E572" s="4" t="s">
        <v>39</v>
      </c>
      <c r="F572" s="6"/>
      <c r="G572" s="5">
        <v>37</v>
      </c>
      <c r="H572" s="7">
        <v>2</v>
      </c>
      <c r="I572" s="1">
        <v>32</v>
      </c>
      <c r="J572" s="1">
        <v>0</v>
      </c>
      <c r="K572" s="1">
        <v>1</v>
      </c>
      <c r="L572" s="1">
        <v>0</v>
      </c>
      <c r="M572" s="1">
        <v>2</v>
      </c>
      <c r="N572" s="8">
        <v>0</v>
      </c>
    </row>
    <row r="573" spans="2:14" x14ac:dyDescent="0.2">
      <c r="D573" s="175"/>
      <c r="E573" s="4" t="s">
        <v>40</v>
      </c>
      <c r="F573" s="6"/>
      <c r="G573" s="5">
        <v>73</v>
      </c>
      <c r="H573" s="7">
        <v>9</v>
      </c>
      <c r="I573" s="1">
        <v>57</v>
      </c>
      <c r="J573" s="1">
        <v>1</v>
      </c>
      <c r="K573" s="1">
        <v>1</v>
      </c>
      <c r="L573" s="1">
        <v>1</v>
      </c>
      <c r="M573" s="1">
        <v>3</v>
      </c>
      <c r="N573" s="8">
        <v>1</v>
      </c>
    </row>
    <row r="574" spans="2:14" x14ac:dyDescent="0.2">
      <c r="D574" s="175"/>
      <c r="E574" s="4" t="s">
        <v>41</v>
      </c>
      <c r="F574" s="6"/>
      <c r="G574" s="5">
        <v>108</v>
      </c>
      <c r="H574" s="7">
        <v>10</v>
      </c>
      <c r="I574" s="1">
        <v>91</v>
      </c>
      <c r="J574" s="1">
        <v>0</v>
      </c>
      <c r="K574" s="1">
        <v>3</v>
      </c>
      <c r="L574" s="1">
        <v>0</v>
      </c>
      <c r="M574" s="1">
        <v>2</v>
      </c>
      <c r="N574" s="8">
        <v>2</v>
      </c>
    </row>
    <row r="575" spans="2:14" x14ac:dyDescent="0.2">
      <c r="D575" s="175"/>
      <c r="E575" s="4" t="s">
        <v>42</v>
      </c>
      <c r="F575" s="6"/>
      <c r="G575" s="5">
        <v>113</v>
      </c>
      <c r="H575" s="7">
        <v>8</v>
      </c>
      <c r="I575" s="1">
        <v>95</v>
      </c>
      <c r="J575" s="1">
        <v>0</v>
      </c>
      <c r="K575" s="1">
        <v>5</v>
      </c>
      <c r="L575" s="1">
        <v>1</v>
      </c>
      <c r="M575" s="1">
        <v>3</v>
      </c>
      <c r="N575" s="8">
        <v>1</v>
      </c>
    </row>
    <row r="576" spans="2:14" x14ac:dyDescent="0.2">
      <c r="D576" s="175"/>
      <c r="E576" s="4" t="s">
        <v>43</v>
      </c>
      <c r="F576" s="6"/>
      <c r="G576" s="5">
        <v>101</v>
      </c>
      <c r="H576" s="7">
        <v>10</v>
      </c>
      <c r="I576" s="1">
        <v>81</v>
      </c>
      <c r="J576" s="1">
        <v>0</v>
      </c>
      <c r="K576" s="1">
        <v>7</v>
      </c>
      <c r="L576" s="1">
        <v>0</v>
      </c>
      <c r="M576" s="1">
        <v>3</v>
      </c>
      <c r="N576" s="8">
        <v>0</v>
      </c>
    </row>
    <row r="577" spans="2:14" x14ac:dyDescent="0.2">
      <c r="D577" s="175"/>
      <c r="E577" s="4" t="s">
        <v>44</v>
      </c>
      <c r="F577" s="6"/>
      <c r="G577" s="5">
        <v>114</v>
      </c>
      <c r="H577" s="7">
        <v>3</v>
      </c>
      <c r="I577" s="1">
        <v>93</v>
      </c>
      <c r="J577" s="1">
        <v>0</v>
      </c>
      <c r="K577" s="1">
        <v>13</v>
      </c>
      <c r="L577" s="1">
        <v>0</v>
      </c>
      <c r="M577" s="1">
        <v>2</v>
      </c>
      <c r="N577" s="8">
        <v>3</v>
      </c>
    </row>
    <row r="578" spans="2:14" x14ac:dyDescent="0.2">
      <c r="D578" s="175"/>
      <c r="E578" s="4" t="s">
        <v>45</v>
      </c>
      <c r="F578" s="6"/>
      <c r="G578" s="5">
        <v>83</v>
      </c>
      <c r="H578" s="7">
        <v>5</v>
      </c>
      <c r="I578" s="1">
        <v>71</v>
      </c>
      <c r="J578" s="1">
        <v>1</v>
      </c>
      <c r="K578" s="1">
        <v>4</v>
      </c>
      <c r="L578" s="1">
        <v>0</v>
      </c>
      <c r="M578" s="1">
        <v>1</v>
      </c>
      <c r="N578" s="8">
        <v>1</v>
      </c>
    </row>
    <row r="579" spans="2:14" x14ac:dyDescent="0.2">
      <c r="D579" s="174" t="s">
        <v>37</v>
      </c>
      <c r="E579" s="20" t="s">
        <v>77</v>
      </c>
      <c r="F579" s="22"/>
      <c r="G579" s="21">
        <v>593</v>
      </c>
      <c r="H579" s="25">
        <v>27</v>
      </c>
      <c r="I579" s="3">
        <v>500</v>
      </c>
      <c r="J579" s="3">
        <v>2</v>
      </c>
      <c r="K579" s="3">
        <v>46</v>
      </c>
      <c r="L579" s="3">
        <v>1</v>
      </c>
      <c r="M579" s="3">
        <v>13</v>
      </c>
      <c r="N579" s="26">
        <v>4</v>
      </c>
    </row>
    <row r="580" spans="2:14" x14ac:dyDescent="0.2">
      <c r="D580" s="175"/>
      <c r="E580" s="4" t="s">
        <v>39</v>
      </c>
      <c r="F580" s="6"/>
      <c r="G580" s="5">
        <v>27</v>
      </c>
      <c r="H580" s="7">
        <v>0</v>
      </c>
      <c r="I580" s="1">
        <v>23</v>
      </c>
      <c r="J580" s="1">
        <v>1</v>
      </c>
      <c r="K580" s="1">
        <v>3</v>
      </c>
      <c r="L580" s="1">
        <v>0</v>
      </c>
      <c r="M580" s="1">
        <v>0</v>
      </c>
      <c r="N580" s="8">
        <v>0</v>
      </c>
    </row>
    <row r="581" spans="2:14" x14ac:dyDescent="0.2">
      <c r="D581" s="175"/>
      <c r="E581" s="4" t="s">
        <v>40</v>
      </c>
      <c r="F581" s="6"/>
      <c r="G581" s="5">
        <v>74</v>
      </c>
      <c r="H581" s="7">
        <v>2</v>
      </c>
      <c r="I581" s="1">
        <v>65</v>
      </c>
      <c r="J581" s="1">
        <v>0</v>
      </c>
      <c r="K581" s="1">
        <v>4</v>
      </c>
      <c r="L581" s="1">
        <v>0</v>
      </c>
      <c r="M581" s="1">
        <v>2</v>
      </c>
      <c r="N581" s="8">
        <v>1</v>
      </c>
    </row>
    <row r="582" spans="2:14" x14ac:dyDescent="0.2">
      <c r="D582" s="175"/>
      <c r="E582" s="4" t="s">
        <v>41</v>
      </c>
      <c r="F582" s="6"/>
      <c r="G582" s="5">
        <v>96</v>
      </c>
      <c r="H582" s="7">
        <v>4</v>
      </c>
      <c r="I582" s="1">
        <v>79</v>
      </c>
      <c r="J582" s="1">
        <v>0</v>
      </c>
      <c r="K582" s="1">
        <v>11</v>
      </c>
      <c r="L582" s="1">
        <v>0</v>
      </c>
      <c r="M582" s="1">
        <v>2</v>
      </c>
      <c r="N582" s="8">
        <v>0</v>
      </c>
    </row>
    <row r="583" spans="2:14" x14ac:dyDescent="0.2">
      <c r="D583" s="175"/>
      <c r="E583" s="4" t="s">
        <v>42</v>
      </c>
      <c r="F583" s="6"/>
      <c r="G583" s="5">
        <v>97</v>
      </c>
      <c r="H583" s="7">
        <v>2</v>
      </c>
      <c r="I583" s="1">
        <v>83</v>
      </c>
      <c r="J583" s="1">
        <v>0</v>
      </c>
      <c r="K583" s="1">
        <v>7</v>
      </c>
      <c r="L583" s="1">
        <v>0</v>
      </c>
      <c r="M583" s="1">
        <v>4</v>
      </c>
      <c r="N583" s="8">
        <v>1</v>
      </c>
    </row>
    <row r="584" spans="2:14" x14ac:dyDescent="0.2">
      <c r="D584" s="175"/>
      <c r="E584" s="4" t="s">
        <v>43</v>
      </c>
      <c r="F584" s="6"/>
      <c r="G584" s="5">
        <v>103</v>
      </c>
      <c r="H584" s="7">
        <v>4</v>
      </c>
      <c r="I584" s="1">
        <v>84</v>
      </c>
      <c r="J584" s="1">
        <v>0</v>
      </c>
      <c r="K584" s="1">
        <v>10</v>
      </c>
      <c r="L584" s="1">
        <v>0</v>
      </c>
      <c r="M584" s="1">
        <v>3</v>
      </c>
      <c r="N584" s="8">
        <v>2</v>
      </c>
    </row>
    <row r="585" spans="2:14" x14ac:dyDescent="0.2">
      <c r="D585" s="175"/>
      <c r="E585" s="4" t="s">
        <v>44</v>
      </c>
      <c r="F585" s="6"/>
      <c r="G585" s="5">
        <v>109</v>
      </c>
      <c r="H585" s="7">
        <v>9</v>
      </c>
      <c r="I585" s="1">
        <v>92</v>
      </c>
      <c r="J585" s="1">
        <v>0</v>
      </c>
      <c r="K585" s="1">
        <v>7</v>
      </c>
      <c r="L585" s="1">
        <v>0</v>
      </c>
      <c r="M585" s="1">
        <v>1</v>
      </c>
      <c r="N585" s="8">
        <v>0</v>
      </c>
    </row>
    <row r="586" spans="2:14" x14ac:dyDescent="0.2">
      <c r="D586" s="176"/>
      <c r="E586" s="59" t="s">
        <v>45</v>
      </c>
      <c r="F586" s="60"/>
      <c r="G586" s="56">
        <v>87</v>
      </c>
      <c r="H586" s="66">
        <v>6</v>
      </c>
      <c r="I586" s="30">
        <v>74</v>
      </c>
      <c r="J586" s="30">
        <v>1</v>
      </c>
      <c r="K586" s="30">
        <v>4</v>
      </c>
      <c r="L586" s="30">
        <v>1</v>
      </c>
      <c r="M586" s="30">
        <v>1</v>
      </c>
      <c r="N586" s="65">
        <v>0</v>
      </c>
    </row>
    <row r="588" spans="2:14" x14ac:dyDescent="0.2">
      <c r="B588" s="43" t="str">
        <f xml:space="preserve"> HYPERLINK("#'目次'!B28", "[22]")</f>
        <v>[22]</v>
      </c>
      <c r="C588" s="31" t="s">
        <v>117</v>
      </c>
    </row>
    <row r="592" spans="2:14" x14ac:dyDescent="0.2">
      <c r="D592" s="177"/>
      <c r="E592" s="178"/>
      <c r="F592" s="178"/>
      <c r="G592" s="40" t="s">
        <v>14</v>
      </c>
      <c r="H592" s="42" t="s">
        <v>109</v>
      </c>
      <c r="I592" s="15" t="s">
        <v>110</v>
      </c>
      <c r="J592" s="15" t="s">
        <v>111</v>
      </c>
      <c r="K592" s="15" t="s">
        <v>112</v>
      </c>
      <c r="L592" s="15" t="s">
        <v>113</v>
      </c>
      <c r="M592" s="15" t="s">
        <v>114</v>
      </c>
      <c r="N592" s="44" t="s">
        <v>17</v>
      </c>
    </row>
    <row r="593" spans="4:14" x14ac:dyDescent="0.2">
      <c r="D593" s="179"/>
      <c r="E593" s="180"/>
      <c r="F593" s="180"/>
      <c r="G593" s="39"/>
      <c r="H593" s="41"/>
      <c r="I593" s="14"/>
      <c r="J593" s="14"/>
      <c r="K593" s="14"/>
      <c r="L593" s="14"/>
      <c r="M593" s="14"/>
      <c r="N593" s="38"/>
    </row>
    <row r="594" spans="4:14" x14ac:dyDescent="0.2">
      <c r="D594" s="58"/>
      <c r="E594" s="53" t="s">
        <v>14</v>
      </c>
      <c r="F594" s="52"/>
      <c r="G594" s="37">
        <v>1222</v>
      </c>
      <c r="H594" s="17">
        <v>226</v>
      </c>
      <c r="I594" s="17">
        <v>115</v>
      </c>
      <c r="J594" s="17">
        <v>49</v>
      </c>
      <c r="K594" s="17">
        <v>760</v>
      </c>
      <c r="L594" s="17">
        <v>10</v>
      </c>
      <c r="M594" s="17">
        <v>48</v>
      </c>
      <c r="N594" s="55">
        <v>14</v>
      </c>
    </row>
    <row r="595" spans="4:14" x14ac:dyDescent="0.2">
      <c r="D595" s="174" t="s">
        <v>18</v>
      </c>
      <c r="E595" s="20" t="s">
        <v>19</v>
      </c>
      <c r="F595" s="22"/>
      <c r="G595" s="21">
        <v>57</v>
      </c>
      <c r="H595" s="25">
        <v>9</v>
      </c>
      <c r="I595" s="3">
        <v>4</v>
      </c>
      <c r="J595" s="3">
        <v>4</v>
      </c>
      <c r="K595" s="3">
        <v>38</v>
      </c>
      <c r="L595" s="3">
        <v>2</v>
      </c>
      <c r="M595" s="3">
        <v>0</v>
      </c>
      <c r="N595" s="26">
        <v>0</v>
      </c>
    </row>
    <row r="596" spans="4:14" x14ac:dyDescent="0.2">
      <c r="D596" s="175"/>
      <c r="E596" s="4" t="s">
        <v>20</v>
      </c>
      <c r="F596" s="6"/>
      <c r="G596" s="5">
        <v>84</v>
      </c>
      <c r="H596" s="7">
        <v>17</v>
      </c>
      <c r="I596" s="1">
        <v>5</v>
      </c>
      <c r="J596" s="1">
        <v>4</v>
      </c>
      <c r="K596" s="1">
        <v>51</v>
      </c>
      <c r="L596" s="1">
        <v>0</v>
      </c>
      <c r="M596" s="1">
        <v>5</v>
      </c>
      <c r="N596" s="8">
        <v>2</v>
      </c>
    </row>
    <row r="597" spans="4:14" x14ac:dyDescent="0.2">
      <c r="D597" s="175"/>
      <c r="E597" s="4" t="s">
        <v>21</v>
      </c>
      <c r="F597" s="6"/>
      <c r="G597" s="5">
        <v>487</v>
      </c>
      <c r="H597" s="7">
        <v>91</v>
      </c>
      <c r="I597" s="1">
        <v>40</v>
      </c>
      <c r="J597" s="1">
        <v>20</v>
      </c>
      <c r="K597" s="1">
        <v>309</v>
      </c>
      <c r="L597" s="1">
        <v>4</v>
      </c>
      <c r="M597" s="1">
        <v>18</v>
      </c>
      <c r="N597" s="8">
        <v>5</v>
      </c>
    </row>
    <row r="598" spans="4:14" x14ac:dyDescent="0.2">
      <c r="D598" s="175"/>
      <c r="E598" s="4" t="s">
        <v>22</v>
      </c>
      <c r="F598" s="6"/>
      <c r="G598" s="5">
        <v>35</v>
      </c>
      <c r="H598" s="7">
        <v>9</v>
      </c>
      <c r="I598" s="1">
        <v>2</v>
      </c>
      <c r="J598" s="1">
        <v>3</v>
      </c>
      <c r="K598" s="1">
        <v>20</v>
      </c>
      <c r="L598" s="1">
        <v>0</v>
      </c>
      <c r="M598" s="1">
        <v>1</v>
      </c>
      <c r="N598" s="8">
        <v>0</v>
      </c>
    </row>
    <row r="599" spans="4:14" x14ac:dyDescent="0.2">
      <c r="D599" s="175"/>
      <c r="E599" s="4" t="s">
        <v>23</v>
      </c>
      <c r="F599" s="6"/>
      <c r="G599" s="5">
        <v>143</v>
      </c>
      <c r="H599" s="7">
        <v>26</v>
      </c>
      <c r="I599" s="1">
        <v>13</v>
      </c>
      <c r="J599" s="1">
        <v>7</v>
      </c>
      <c r="K599" s="1">
        <v>87</v>
      </c>
      <c r="L599" s="1">
        <v>0</v>
      </c>
      <c r="M599" s="1">
        <v>7</v>
      </c>
      <c r="N599" s="8">
        <v>3</v>
      </c>
    </row>
    <row r="600" spans="4:14" x14ac:dyDescent="0.2">
      <c r="D600" s="175"/>
      <c r="E600" s="4" t="s">
        <v>24</v>
      </c>
      <c r="F600" s="6"/>
      <c r="G600" s="5">
        <v>187</v>
      </c>
      <c r="H600" s="7">
        <v>40</v>
      </c>
      <c r="I600" s="1">
        <v>27</v>
      </c>
      <c r="J600" s="1">
        <v>3</v>
      </c>
      <c r="K600" s="1">
        <v>105</v>
      </c>
      <c r="L600" s="1">
        <v>2</v>
      </c>
      <c r="M600" s="1">
        <v>8</v>
      </c>
      <c r="N600" s="8">
        <v>2</v>
      </c>
    </row>
    <row r="601" spans="4:14" x14ac:dyDescent="0.2">
      <c r="D601" s="175"/>
      <c r="E601" s="4" t="s">
        <v>25</v>
      </c>
      <c r="F601" s="6"/>
      <c r="G601" s="5">
        <v>71</v>
      </c>
      <c r="H601" s="7">
        <v>8</v>
      </c>
      <c r="I601" s="1">
        <v>7</v>
      </c>
      <c r="J601" s="1">
        <v>2</v>
      </c>
      <c r="K601" s="1">
        <v>48</v>
      </c>
      <c r="L601" s="1">
        <v>0</v>
      </c>
      <c r="M601" s="1">
        <v>5</v>
      </c>
      <c r="N601" s="8">
        <v>1</v>
      </c>
    </row>
    <row r="602" spans="4:14" x14ac:dyDescent="0.2">
      <c r="D602" s="175"/>
      <c r="E602" s="4" t="s">
        <v>26</v>
      </c>
      <c r="F602" s="6"/>
      <c r="G602" s="5">
        <v>30</v>
      </c>
      <c r="H602" s="7">
        <v>5</v>
      </c>
      <c r="I602" s="1">
        <v>4</v>
      </c>
      <c r="J602" s="1">
        <v>1</v>
      </c>
      <c r="K602" s="1">
        <v>20</v>
      </c>
      <c r="L602" s="1">
        <v>0</v>
      </c>
      <c r="M602" s="1">
        <v>0</v>
      </c>
      <c r="N602" s="8">
        <v>0</v>
      </c>
    </row>
    <row r="603" spans="4:14" x14ac:dyDescent="0.2">
      <c r="D603" s="175"/>
      <c r="E603" s="4" t="s">
        <v>27</v>
      </c>
      <c r="F603" s="6"/>
      <c r="G603" s="5">
        <v>70</v>
      </c>
      <c r="H603" s="7">
        <v>11</v>
      </c>
      <c r="I603" s="1">
        <v>6</v>
      </c>
      <c r="J603" s="1">
        <v>4</v>
      </c>
      <c r="K603" s="1">
        <v>44</v>
      </c>
      <c r="L603" s="1">
        <v>1</v>
      </c>
      <c r="M603" s="1">
        <v>3</v>
      </c>
      <c r="N603" s="8">
        <v>1</v>
      </c>
    </row>
    <row r="604" spans="4:14" x14ac:dyDescent="0.2">
      <c r="D604" s="175"/>
      <c r="E604" s="4" t="s">
        <v>28</v>
      </c>
      <c r="F604" s="6"/>
      <c r="G604" s="5">
        <v>51</v>
      </c>
      <c r="H604" s="7">
        <v>10</v>
      </c>
      <c r="I604" s="1">
        <v>7</v>
      </c>
      <c r="J604" s="1">
        <v>1</v>
      </c>
      <c r="K604" s="1">
        <v>31</v>
      </c>
      <c r="L604" s="1">
        <v>1</v>
      </c>
      <c r="M604" s="1">
        <v>1</v>
      </c>
      <c r="N604" s="8">
        <v>0</v>
      </c>
    </row>
    <row r="605" spans="4:14" x14ac:dyDescent="0.2">
      <c r="D605" s="175"/>
      <c r="E605" s="4" t="s">
        <v>29</v>
      </c>
      <c r="F605" s="6"/>
      <c r="G605" s="5">
        <v>7</v>
      </c>
      <c r="H605" s="7">
        <v>0</v>
      </c>
      <c r="I605" s="1">
        <v>0</v>
      </c>
      <c r="J605" s="1">
        <v>0</v>
      </c>
      <c r="K605" s="1">
        <v>7</v>
      </c>
      <c r="L605" s="1">
        <v>0</v>
      </c>
      <c r="M605" s="1">
        <v>0</v>
      </c>
      <c r="N605" s="8">
        <v>0</v>
      </c>
    </row>
    <row r="606" spans="4:14" x14ac:dyDescent="0.2">
      <c r="D606" s="174" t="s">
        <v>30</v>
      </c>
      <c r="E606" s="20" t="s">
        <v>31</v>
      </c>
      <c r="F606" s="22"/>
      <c r="G606" s="21">
        <v>393</v>
      </c>
      <c r="H606" s="25">
        <v>89</v>
      </c>
      <c r="I606" s="3">
        <v>38</v>
      </c>
      <c r="J606" s="3">
        <v>11</v>
      </c>
      <c r="K606" s="3">
        <v>233</v>
      </c>
      <c r="L606" s="3">
        <v>3</v>
      </c>
      <c r="M606" s="3">
        <v>14</v>
      </c>
      <c r="N606" s="26">
        <v>5</v>
      </c>
    </row>
    <row r="607" spans="4:14" x14ac:dyDescent="0.2">
      <c r="D607" s="175"/>
      <c r="E607" s="4" t="s">
        <v>32</v>
      </c>
      <c r="F607" s="6"/>
      <c r="G607" s="5">
        <v>352</v>
      </c>
      <c r="H607" s="7">
        <v>59</v>
      </c>
      <c r="I607" s="1">
        <v>25</v>
      </c>
      <c r="J607" s="1">
        <v>19</v>
      </c>
      <c r="K607" s="1">
        <v>228</v>
      </c>
      <c r="L607" s="1">
        <v>5</v>
      </c>
      <c r="M607" s="1">
        <v>13</v>
      </c>
      <c r="N607" s="8">
        <v>3</v>
      </c>
    </row>
    <row r="608" spans="4:14" x14ac:dyDescent="0.2">
      <c r="D608" s="175"/>
      <c r="E608" s="4" t="s">
        <v>33</v>
      </c>
      <c r="F608" s="6"/>
      <c r="G608" s="5">
        <v>388</v>
      </c>
      <c r="H608" s="7">
        <v>60</v>
      </c>
      <c r="I608" s="1">
        <v>47</v>
      </c>
      <c r="J608" s="1">
        <v>15</v>
      </c>
      <c r="K608" s="1">
        <v>242</v>
      </c>
      <c r="L608" s="1">
        <v>1</v>
      </c>
      <c r="M608" s="1">
        <v>17</v>
      </c>
      <c r="N608" s="8">
        <v>6</v>
      </c>
    </row>
    <row r="609" spans="2:14" x14ac:dyDescent="0.2">
      <c r="D609" s="175"/>
      <c r="E609" s="4" t="s">
        <v>34</v>
      </c>
      <c r="F609" s="6"/>
      <c r="G609" s="5">
        <v>89</v>
      </c>
      <c r="H609" s="7">
        <v>18</v>
      </c>
      <c r="I609" s="1">
        <v>5</v>
      </c>
      <c r="J609" s="1">
        <v>4</v>
      </c>
      <c r="K609" s="1">
        <v>57</v>
      </c>
      <c r="L609" s="1">
        <v>1</v>
      </c>
      <c r="M609" s="1">
        <v>4</v>
      </c>
      <c r="N609" s="8">
        <v>0</v>
      </c>
    </row>
    <row r="610" spans="2:14" x14ac:dyDescent="0.2">
      <c r="D610" s="174" t="s">
        <v>35</v>
      </c>
      <c r="E610" s="20" t="s">
        <v>36</v>
      </c>
      <c r="F610" s="22"/>
      <c r="G610" s="21">
        <v>629</v>
      </c>
      <c r="H610" s="25">
        <v>115</v>
      </c>
      <c r="I610" s="3">
        <v>62</v>
      </c>
      <c r="J610" s="3">
        <v>26</v>
      </c>
      <c r="K610" s="3">
        <v>391</v>
      </c>
      <c r="L610" s="3">
        <v>6</v>
      </c>
      <c r="M610" s="3">
        <v>21</v>
      </c>
      <c r="N610" s="26">
        <v>8</v>
      </c>
    </row>
    <row r="611" spans="2:14" x14ac:dyDescent="0.2">
      <c r="D611" s="175"/>
      <c r="E611" s="4" t="s">
        <v>37</v>
      </c>
      <c r="F611" s="6"/>
      <c r="G611" s="5">
        <v>593</v>
      </c>
      <c r="H611" s="7">
        <v>111</v>
      </c>
      <c r="I611" s="1">
        <v>53</v>
      </c>
      <c r="J611" s="1">
        <v>23</v>
      </c>
      <c r="K611" s="1">
        <v>369</v>
      </c>
      <c r="L611" s="1">
        <v>4</v>
      </c>
      <c r="M611" s="1">
        <v>27</v>
      </c>
      <c r="N611" s="8">
        <v>6</v>
      </c>
    </row>
    <row r="612" spans="2:14" x14ac:dyDescent="0.2">
      <c r="D612" s="174" t="s">
        <v>38</v>
      </c>
      <c r="E612" s="20" t="s">
        <v>39</v>
      </c>
      <c r="F612" s="22"/>
      <c r="G612" s="21">
        <v>64</v>
      </c>
      <c r="H612" s="25">
        <v>15</v>
      </c>
      <c r="I612" s="3">
        <v>5</v>
      </c>
      <c r="J612" s="3">
        <v>4</v>
      </c>
      <c r="K612" s="3">
        <v>37</v>
      </c>
      <c r="L612" s="3">
        <v>0</v>
      </c>
      <c r="M612" s="3">
        <v>3</v>
      </c>
      <c r="N612" s="26">
        <v>0</v>
      </c>
    </row>
    <row r="613" spans="2:14" x14ac:dyDescent="0.2">
      <c r="D613" s="175"/>
      <c r="E613" s="4" t="s">
        <v>40</v>
      </c>
      <c r="F613" s="6"/>
      <c r="G613" s="5">
        <v>147</v>
      </c>
      <c r="H613" s="7">
        <v>26</v>
      </c>
      <c r="I613" s="1">
        <v>17</v>
      </c>
      <c r="J613" s="1">
        <v>6</v>
      </c>
      <c r="K613" s="1">
        <v>92</v>
      </c>
      <c r="L613" s="1">
        <v>0</v>
      </c>
      <c r="M613" s="1">
        <v>4</v>
      </c>
      <c r="N613" s="8">
        <v>2</v>
      </c>
    </row>
    <row r="614" spans="2:14" x14ac:dyDescent="0.2">
      <c r="D614" s="175"/>
      <c r="E614" s="4" t="s">
        <v>41</v>
      </c>
      <c r="F614" s="6"/>
      <c r="G614" s="5">
        <v>204</v>
      </c>
      <c r="H614" s="7">
        <v>32</v>
      </c>
      <c r="I614" s="1">
        <v>23</v>
      </c>
      <c r="J614" s="1">
        <v>13</v>
      </c>
      <c r="K614" s="1">
        <v>128</v>
      </c>
      <c r="L614" s="1">
        <v>0</v>
      </c>
      <c r="M614" s="1">
        <v>6</v>
      </c>
      <c r="N614" s="8">
        <v>2</v>
      </c>
    </row>
    <row r="615" spans="2:14" x14ac:dyDescent="0.2">
      <c r="D615" s="175"/>
      <c r="E615" s="4" t="s">
        <v>42</v>
      </c>
      <c r="F615" s="6"/>
      <c r="G615" s="5">
        <v>210</v>
      </c>
      <c r="H615" s="7">
        <v>43</v>
      </c>
      <c r="I615" s="1">
        <v>18</v>
      </c>
      <c r="J615" s="1">
        <v>9</v>
      </c>
      <c r="K615" s="1">
        <v>132</v>
      </c>
      <c r="L615" s="1">
        <v>2</v>
      </c>
      <c r="M615" s="1">
        <v>4</v>
      </c>
      <c r="N615" s="8">
        <v>2</v>
      </c>
    </row>
    <row r="616" spans="2:14" x14ac:dyDescent="0.2">
      <c r="D616" s="175"/>
      <c r="E616" s="4" t="s">
        <v>43</v>
      </c>
      <c r="F616" s="6"/>
      <c r="G616" s="5">
        <v>204</v>
      </c>
      <c r="H616" s="7">
        <v>35</v>
      </c>
      <c r="I616" s="1">
        <v>18</v>
      </c>
      <c r="J616" s="1">
        <v>4</v>
      </c>
      <c r="K616" s="1">
        <v>125</v>
      </c>
      <c r="L616" s="1">
        <v>1</v>
      </c>
      <c r="M616" s="1">
        <v>19</v>
      </c>
      <c r="N616" s="8">
        <v>2</v>
      </c>
    </row>
    <row r="617" spans="2:14" x14ac:dyDescent="0.2">
      <c r="D617" s="175"/>
      <c r="E617" s="4" t="s">
        <v>44</v>
      </c>
      <c r="F617" s="6"/>
      <c r="G617" s="5">
        <v>223</v>
      </c>
      <c r="H617" s="7">
        <v>46</v>
      </c>
      <c r="I617" s="1">
        <v>21</v>
      </c>
      <c r="J617" s="1">
        <v>6</v>
      </c>
      <c r="K617" s="1">
        <v>135</v>
      </c>
      <c r="L617" s="1">
        <v>5</v>
      </c>
      <c r="M617" s="1">
        <v>7</v>
      </c>
      <c r="N617" s="8">
        <v>3</v>
      </c>
    </row>
    <row r="618" spans="2:14" x14ac:dyDescent="0.2">
      <c r="D618" s="176"/>
      <c r="E618" s="59" t="s">
        <v>45</v>
      </c>
      <c r="F618" s="60"/>
      <c r="G618" s="56">
        <v>170</v>
      </c>
      <c r="H618" s="66">
        <v>29</v>
      </c>
      <c r="I618" s="30">
        <v>13</v>
      </c>
      <c r="J618" s="30">
        <v>7</v>
      </c>
      <c r="K618" s="30">
        <v>111</v>
      </c>
      <c r="L618" s="30">
        <v>2</v>
      </c>
      <c r="M618" s="30">
        <v>5</v>
      </c>
      <c r="N618" s="65">
        <v>3</v>
      </c>
    </row>
    <row r="620" spans="2:14" x14ac:dyDescent="0.2">
      <c r="B620" s="43" t="str">
        <f xml:space="preserve"> HYPERLINK("#'目次'!B29", "[23]")</f>
        <v>[23]</v>
      </c>
      <c r="C620" s="31" t="s">
        <v>117</v>
      </c>
    </row>
    <row r="624" spans="2:14" x14ac:dyDescent="0.2">
      <c r="D624" s="177"/>
      <c r="E624" s="178"/>
      <c r="F624" s="178"/>
      <c r="G624" s="40" t="s">
        <v>14</v>
      </c>
      <c r="H624" s="42" t="s">
        <v>109</v>
      </c>
      <c r="I624" s="15" t="s">
        <v>110</v>
      </c>
      <c r="J624" s="15" t="s">
        <v>111</v>
      </c>
      <c r="K624" s="15" t="s">
        <v>112</v>
      </c>
      <c r="L624" s="15" t="s">
        <v>113</v>
      </c>
      <c r="M624" s="15" t="s">
        <v>114</v>
      </c>
      <c r="N624" s="44" t="s">
        <v>17</v>
      </c>
    </row>
    <row r="625" spans="4:14" x14ac:dyDescent="0.2">
      <c r="D625" s="179"/>
      <c r="E625" s="180"/>
      <c r="F625" s="180"/>
      <c r="G625" s="39"/>
      <c r="H625" s="41"/>
      <c r="I625" s="14"/>
      <c r="J625" s="14"/>
      <c r="K625" s="14"/>
      <c r="L625" s="14"/>
      <c r="M625" s="14"/>
      <c r="N625" s="38"/>
    </row>
    <row r="626" spans="4:14" x14ac:dyDescent="0.2">
      <c r="D626" s="58"/>
      <c r="E626" s="53" t="s">
        <v>14</v>
      </c>
      <c r="F626" s="52"/>
      <c r="G626" s="37">
        <v>1222</v>
      </c>
      <c r="H626" s="17">
        <v>226</v>
      </c>
      <c r="I626" s="17">
        <v>115</v>
      </c>
      <c r="J626" s="17">
        <v>49</v>
      </c>
      <c r="K626" s="17">
        <v>760</v>
      </c>
      <c r="L626" s="17">
        <v>10</v>
      </c>
      <c r="M626" s="17">
        <v>48</v>
      </c>
      <c r="N626" s="55">
        <v>14</v>
      </c>
    </row>
    <row r="627" spans="4:14" x14ac:dyDescent="0.2">
      <c r="D627" s="174" t="s">
        <v>52</v>
      </c>
      <c r="E627" s="20" t="s">
        <v>53</v>
      </c>
      <c r="F627" s="22"/>
      <c r="G627" s="21">
        <v>15</v>
      </c>
      <c r="H627" s="25">
        <v>3</v>
      </c>
      <c r="I627" s="3">
        <v>2</v>
      </c>
      <c r="J627" s="3">
        <v>0</v>
      </c>
      <c r="K627" s="3">
        <v>10</v>
      </c>
      <c r="L627" s="3">
        <v>0</v>
      </c>
      <c r="M627" s="3">
        <v>0</v>
      </c>
      <c r="N627" s="26">
        <v>0</v>
      </c>
    </row>
    <row r="628" spans="4:14" ht="24" x14ac:dyDescent="0.2">
      <c r="D628" s="175"/>
      <c r="E628" s="4" t="s">
        <v>54</v>
      </c>
      <c r="F628" s="6"/>
      <c r="G628" s="5">
        <v>122</v>
      </c>
      <c r="H628" s="7">
        <v>27</v>
      </c>
      <c r="I628" s="1">
        <v>8</v>
      </c>
      <c r="J628" s="1">
        <v>6</v>
      </c>
      <c r="K628" s="1">
        <v>79</v>
      </c>
      <c r="L628" s="1">
        <v>0</v>
      </c>
      <c r="M628" s="1">
        <v>2</v>
      </c>
      <c r="N628" s="8">
        <v>0</v>
      </c>
    </row>
    <row r="629" spans="4:14" x14ac:dyDescent="0.2">
      <c r="D629" s="175"/>
      <c r="E629" s="4" t="s">
        <v>55</v>
      </c>
      <c r="F629" s="6"/>
      <c r="G629" s="5">
        <v>43</v>
      </c>
      <c r="H629" s="7">
        <v>12</v>
      </c>
      <c r="I629" s="1">
        <v>1</v>
      </c>
      <c r="J629" s="1">
        <v>2</v>
      </c>
      <c r="K629" s="1">
        <v>26</v>
      </c>
      <c r="L629" s="1">
        <v>2</v>
      </c>
      <c r="M629" s="1">
        <v>0</v>
      </c>
      <c r="N629" s="8">
        <v>0</v>
      </c>
    </row>
    <row r="630" spans="4:14" x14ac:dyDescent="0.2">
      <c r="D630" s="175"/>
      <c r="E630" s="4" t="s">
        <v>56</v>
      </c>
      <c r="F630" s="6"/>
      <c r="G630" s="5">
        <v>60</v>
      </c>
      <c r="H630" s="7">
        <v>5</v>
      </c>
      <c r="I630" s="1">
        <v>7</v>
      </c>
      <c r="J630" s="1">
        <v>1</v>
      </c>
      <c r="K630" s="1">
        <v>44</v>
      </c>
      <c r="L630" s="1">
        <v>0</v>
      </c>
      <c r="M630" s="1">
        <v>3</v>
      </c>
      <c r="N630" s="8">
        <v>0</v>
      </c>
    </row>
    <row r="631" spans="4:14" x14ac:dyDescent="0.2">
      <c r="D631" s="175"/>
      <c r="E631" s="4" t="s">
        <v>57</v>
      </c>
      <c r="F631" s="6"/>
      <c r="G631" s="5">
        <v>286</v>
      </c>
      <c r="H631" s="7">
        <v>57</v>
      </c>
      <c r="I631" s="1">
        <v>28</v>
      </c>
      <c r="J631" s="1">
        <v>10</v>
      </c>
      <c r="K631" s="1">
        <v>172</v>
      </c>
      <c r="L631" s="1">
        <v>3</v>
      </c>
      <c r="M631" s="1">
        <v>13</v>
      </c>
      <c r="N631" s="8">
        <v>3</v>
      </c>
    </row>
    <row r="632" spans="4:14" x14ac:dyDescent="0.2">
      <c r="D632" s="175"/>
      <c r="E632" s="4" t="s">
        <v>58</v>
      </c>
      <c r="F632" s="6"/>
      <c r="G632" s="5">
        <v>129</v>
      </c>
      <c r="H632" s="7">
        <v>20</v>
      </c>
      <c r="I632" s="1">
        <v>14</v>
      </c>
      <c r="J632" s="1">
        <v>6</v>
      </c>
      <c r="K632" s="1">
        <v>77</v>
      </c>
      <c r="L632" s="1">
        <v>1</v>
      </c>
      <c r="M632" s="1">
        <v>8</v>
      </c>
      <c r="N632" s="8">
        <v>3</v>
      </c>
    </row>
    <row r="633" spans="4:14" x14ac:dyDescent="0.2">
      <c r="D633" s="175"/>
      <c r="E633" s="4" t="s">
        <v>59</v>
      </c>
      <c r="F633" s="6"/>
      <c r="G633" s="5">
        <v>195</v>
      </c>
      <c r="H633" s="7">
        <v>33</v>
      </c>
      <c r="I633" s="1">
        <v>22</v>
      </c>
      <c r="J633" s="1">
        <v>7</v>
      </c>
      <c r="K633" s="1">
        <v>122</v>
      </c>
      <c r="L633" s="1">
        <v>1</v>
      </c>
      <c r="M633" s="1">
        <v>8</v>
      </c>
      <c r="N633" s="8">
        <v>2</v>
      </c>
    </row>
    <row r="634" spans="4:14" x14ac:dyDescent="0.2">
      <c r="D634" s="175"/>
      <c r="E634" s="4" t="s">
        <v>60</v>
      </c>
      <c r="F634" s="6"/>
      <c r="G634" s="5">
        <v>176</v>
      </c>
      <c r="H634" s="7">
        <v>28</v>
      </c>
      <c r="I634" s="1">
        <v>19</v>
      </c>
      <c r="J634" s="1">
        <v>6</v>
      </c>
      <c r="K634" s="1">
        <v>114</v>
      </c>
      <c r="L634" s="1">
        <v>2</v>
      </c>
      <c r="M634" s="1">
        <v>6</v>
      </c>
      <c r="N634" s="8">
        <v>1</v>
      </c>
    </row>
    <row r="635" spans="4:14" x14ac:dyDescent="0.2">
      <c r="D635" s="175"/>
      <c r="E635" s="4" t="s">
        <v>61</v>
      </c>
      <c r="F635" s="6"/>
      <c r="G635" s="5">
        <v>78</v>
      </c>
      <c r="H635" s="7">
        <v>19</v>
      </c>
      <c r="I635" s="1">
        <v>7</v>
      </c>
      <c r="J635" s="1">
        <v>4</v>
      </c>
      <c r="K635" s="1">
        <v>45</v>
      </c>
      <c r="L635" s="1">
        <v>0</v>
      </c>
      <c r="M635" s="1">
        <v>2</v>
      </c>
      <c r="N635" s="8">
        <v>1</v>
      </c>
    </row>
    <row r="636" spans="4:14" x14ac:dyDescent="0.2">
      <c r="D636" s="175"/>
      <c r="E636" s="4" t="s">
        <v>62</v>
      </c>
      <c r="F636" s="6"/>
      <c r="G636" s="5">
        <v>113</v>
      </c>
      <c r="H636" s="7">
        <v>21</v>
      </c>
      <c r="I636" s="1">
        <v>7</v>
      </c>
      <c r="J636" s="1">
        <v>6</v>
      </c>
      <c r="K636" s="1">
        <v>69</v>
      </c>
      <c r="L636" s="1">
        <v>1</v>
      </c>
      <c r="M636" s="1">
        <v>6</v>
      </c>
      <c r="N636" s="8">
        <v>3</v>
      </c>
    </row>
    <row r="637" spans="4:14" x14ac:dyDescent="0.2">
      <c r="D637" s="174" t="s">
        <v>63</v>
      </c>
      <c r="E637" s="20" t="s">
        <v>64</v>
      </c>
      <c r="F637" s="22"/>
      <c r="G637" s="21">
        <v>234</v>
      </c>
      <c r="H637" s="25">
        <v>51</v>
      </c>
      <c r="I637" s="3">
        <v>22</v>
      </c>
      <c r="J637" s="3">
        <v>14</v>
      </c>
      <c r="K637" s="3">
        <v>133</v>
      </c>
      <c r="L637" s="3">
        <v>5</v>
      </c>
      <c r="M637" s="3">
        <v>7</v>
      </c>
      <c r="N637" s="26">
        <v>2</v>
      </c>
    </row>
    <row r="638" spans="4:14" x14ac:dyDescent="0.2">
      <c r="D638" s="175"/>
      <c r="E638" s="4" t="s">
        <v>65</v>
      </c>
      <c r="F638" s="6"/>
      <c r="G638" s="5">
        <v>172</v>
      </c>
      <c r="H638" s="7">
        <v>33</v>
      </c>
      <c r="I638" s="1">
        <v>19</v>
      </c>
      <c r="J638" s="1">
        <v>4</v>
      </c>
      <c r="K638" s="1">
        <v>107</v>
      </c>
      <c r="L638" s="1">
        <v>2</v>
      </c>
      <c r="M638" s="1">
        <v>6</v>
      </c>
      <c r="N638" s="8">
        <v>1</v>
      </c>
    </row>
    <row r="639" spans="4:14" x14ac:dyDescent="0.2">
      <c r="D639" s="175"/>
      <c r="E639" s="4" t="s">
        <v>66</v>
      </c>
      <c r="F639" s="6"/>
      <c r="G639" s="5">
        <v>165</v>
      </c>
      <c r="H639" s="7">
        <v>26</v>
      </c>
      <c r="I639" s="1">
        <v>11</v>
      </c>
      <c r="J639" s="1">
        <v>8</v>
      </c>
      <c r="K639" s="1">
        <v>106</v>
      </c>
      <c r="L639" s="1">
        <v>1</v>
      </c>
      <c r="M639" s="1">
        <v>8</v>
      </c>
      <c r="N639" s="8">
        <v>5</v>
      </c>
    </row>
    <row r="640" spans="4:14" x14ac:dyDescent="0.2">
      <c r="D640" s="175"/>
      <c r="E640" s="4" t="s">
        <v>67</v>
      </c>
      <c r="F640" s="6"/>
      <c r="G640" s="5">
        <v>158</v>
      </c>
      <c r="H640" s="7">
        <v>35</v>
      </c>
      <c r="I640" s="1">
        <v>18</v>
      </c>
      <c r="J640" s="1">
        <v>6</v>
      </c>
      <c r="K640" s="1">
        <v>93</v>
      </c>
      <c r="L640" s="1">
        <v>0</v>
      </c>
      <c r="M640" s="1">
        <v>5</v>
      </c>
      <c r="N640" s="8">
        <v>1</v>
      </c>
    </row>
    <row r="641" spans="2:14" x14ac:dyDescent="0.2">
      <c r="D641" s="175"/>
      <c r="E641" s="4" t="s">
        <v>68</v>
      </c>
      <c r="F641" s="6"/>
      <c r="G641" s="5">
        <v>112</v>
      </c>
      <c r="H641" s="7">
        <v>18</v>
      </c>
      <c r="I641" s="1">
        <v>11</v>
      </c>
      <c r="J641" s="1">
        <v>5</v>
      </c>
      <c r="K641" s="1">
        <v>72</v>
      </c>
      <c r="L641" s="1">
        <v>2</v>
      </c>
      <c r="M641" s="1">
        <v>4</v>
      </c>
      <c r="N641" s="8">
        <v>0</v>
      </c>
    </row>
    <row r="642" spans="2:14" x14ac:dyDescent="0.2">
      <c r="D642" s="175"/>
      <c r="E642" s="4" t="s">
        <v>69</v>
      </c>
      <c r="F642" s="6"/>
      <c r="G642" s="5">
        <v>92</v>
      </c>
      <c r="H642" s="7">
        <v>17</v>
      </c>
      <c r="I642" s="1">
        <v>11</v>
      </c>
      <c r="J642" s="1">
        <v>3</v>
      </c>
      <c r="K642" s="1">
        <v>56</v>
      </c>
      <c r="L642" s="1">
        <v>0</v>
      </c>
      <c r="M642" s="1">
        <v>5</v>
      </c>
      <c r="N642" s="8">
        <v>0</v>
      </c>
    </row>
    <row r="643" spans="2:14" x14ac:dyDescent="0.2">
      <c r="D643" s="175"/>
      <c r="E643" s="4" t="s">
        <v>70</v>
      </c>
      <c r="F643" s="6"/>
      <c r="G643" s="5">
        <v>131</v>
      </c>
      <c r="H643" s="7">
        <v>18</v>
      </c>
      <c r="I643" s="1">
        <v>12</v>
      </c>
      <c r="J643" s="1">
        <v>5</v>
      </c>
      <c r="K643" s="1">
        <v>92</v>
      </c>
      <c r="L643" s="1">
        <v>0</v>
      </c>
      <c r="M643" s="1">
        <v>3</v>
      </c>
      <c r="N643" s="8">
        <v>1</v>
      </c>
    </row>
    <row r="644" spans="2:14" x14ac:dyDescent="0.2">
      <c r="D644" s="175"/>
      <c r="E644" s="4" t="s">
        <v>71</v>
      </c>
      <c r="F644" s="6"/>
      <c r="G644" s="5">
        <v>71</v>
      </c>
      <c r="H644" s="7">
        <v>12</v>
      </c>
      <c r="I644" s="1">
        <v>7</v>
      </c>
      <c r="J644" s="1">
        <v>2</v>
      </c>
      <c r="K644" s="1">
        <v>47</v>
      </c>
      <c r="L644" s="1">
        <v>0</v>
      </c>
      <c r="M644" s="1">
        <v>3</v>
      </c>
      <c r="N644" s="8">
        <v>0</v>
      </c>
    </row>
    <row r="645" spans="2:14" x14ac:dyDescent="0.2">
      <c r="D645" s="176"/>
      <c r="E645" s="59" t="s">
        <v>72</v>
      </c>
      <c r="F645" s="60"/>
      <c r="G645" s="56">
        <v>70</v>
      </c>
      <c r="H645" s="66">
        <v>14</v>
      </c>
      <c r="I645" s="30">
        <v>3</v>
      </c>
      <c r="J645" s="30">
        <v>1</v>
      </c>
      <c r="K645" s="30">
        <v>45</v>
      </c>
      <c r="L645" s="30">
        <v>0</v>
      </c>
      <c r="M645" s="30">
        <v>6</v>
      </c>
      <c r="N645" s="65">
        <v>1</v>
      </c>
    </row>
    <row r="647" spans="2:14" x14ac:dyDescent="0.2">
      <c r="B647" s="43" t="str">
        <f xml:space="preserve"> HYPERLINK("#'目次'!B30", "[24]")</f>
        <v>[24]</v>
      </c>
      <c r="C647" s="31" t="s">
        <v>117</v>
      </c>
    </row>
    <row r="650" spans="2:14" x14ac:dyDescent="0.2">
      <c r="C650" s="31" t="s">
        <v>75</v>
      </c>
    </row>
    <row r="651" spans="2:14" x14ac:dyDescent="0.2">
      <c r="D651" s="177"/>
      <c r="E651" s="178"/>
      <c r="F651" s="178"/>
      <c r="G651" s="40" t="s">
        <v>14</v>
      </c>
      <c r="H651" s="42" t="s">
        <v>109</v>
      </c>
      <c r="I651" s="15" t="s">
        <v>110</v>
      </c>
      <c r="J651" s="15" t="s">
        <v>111</v>
      </c>
      <c r="K651" s="15" t="s">
        <v>112</v>
      </c>
      <c r="L651" s="15" t="s">
        <v>113</v>
      </c>
      <c r="M651" s="15" t="s">
        <v>114</v>
      </c>
      <c r="N651" s="44" t="s">
        <v>17</v>
      </c>
    </row>
    <row r="652" spans="2:14" x14ac:dyDescent="0.2">
      <c r="D652" s="179"/>
      <c r="E652" s="180"/>
      <c r="F652" s="180"/>
      <c r="G652" s="39"/>
      <c r="H652" s="41"/>
      <c r="I652" s="14"/>
      <c r="J652" s="14"/>
      <c r="K652" s="14"/>
      <c r="L652" s="14"/>
      <c r="M652" s="14"/>
      <c r="N652" s="38"/>
    </row>
    <row r="653" spans="2:14" x14ac:dyDescent="0.2">
      <c r="D653" s="58"/>
      <c r="E653" s="53" t="s">
        <v>14</v>
      </c>
      <c r="F653" s="52"/>
      <c r="G653" s="37">
        <v>1222</v>
      </c>
      <c r="H653" s="17">
        <v>226</v>
      </c>
      <c r="I653" s="17">
        <v>115</v>
      </c>
      <c r="J653" s="17">
        <v>49</v>
      </c>
      <c r="K653" s="17">
        <v>760</v>
      </c>
      <c r="L653" s="17">
        <v>10</v>
      </c>
      <c r="M653" s="17">
        <v>48</v>
      </c>
      <c r="N653" s="55">
        <v>14</v>
      </c>
    </row>
    <row r="654" spans="2:14" x14ac:dyDescent="0.2">
      <c r="D654" s="174" t="s">
        <v>36</v>
      </c>
      <c r="E654" s="20" t="s">
        <v>76</v>
      </c>
      <c r="F654" s="22"/>
      <c r="G654" s="21">
        <v>629</v>
      </c>
      <c r="H654" s="25">
        <v>115</v>
      </c>
      <c r="I654" s="3">
        <v>62</v>
      </c>
      <c r="J654" s="3">
        <v>26</v>
      </c>
      <c r="K654" s="3">
        <v>391</v>
      </c>
      <c r="L654" s="3">
        <v>6</v>
      </c>
      <c r="M654" s="3">
        <v>21</v>
      </c>
      <c r="N654" s="26">
        <v>8</v>
      </c>
    </row>
    <row r="655" spans="2:14" x14ac:dyDescent="0.2">
      <c r="D655" s="175"/>
      <c r="E655" s="4" t="s">
        <v>39</v>
      </c>
      <c r="F655" s="6"/>
      <c r="G655" s="5">
        <v>37</v>
      </c>
      <c r="H655" s="7">
        <v>8</v>
      </c>
      <c r="I655" s="1">
        <v>3</v>
      </c>
      <c r="J655" s="1">
        <v>4</v>
      </c>
      <c r="K655" s="1">
        <v>21</v>
      </c>
      <c r="L655" s="1">
        <v>0</v>
      </c>
      <c r="M655" s="1">
        <v>1</v>
      </c>
      <c r="N655" s="8">
        <v>0</v>
      </c>
    </row>
    <row r="656" spans="2:14" x14ac:dyDescent="0.2">
      <c r="D656" s="175"/>
      <c r="E656" s="4" t="s">
        <v>40</v>
      </c>
      <c r="F656" s="6"/>
      <c r="G656" s="5">
        <v>73</v>
      </c>
      <c r="H656" s="7">
        <v>14</v>
      </c>
      <c r="I656" s="1">
        <v>11</v>
      </c>
      <c r="J656" s="1">
        <v>3</v>
      </c>
      <c r="K656" s="1">
        <v>41</v>
      </c>
      <c r="L656" s="1">
        <v>0</v>
      </c>
      <c r="M656" s="1">
        <v>3</v>
      </c>
      <c r="N656" s="8">
        <v>1</v>
      </c>
    </row>
    <row r="657" spans="2:14" x14ac:dyDescent="0.2">
      <c r="D657" s="175"/>
      <c r="E657" s="4" t="s">
        <v>41</v>
      </c>
      <c r="F657" s="6"/>
      <c r="G657" s="5">
        <v>108</v>
      </c>
      <c r="H657" s="7">
        <v>17</v>
      </c>
      <c r="I657" s="1">
        <v>11</v>
      </c>
      <c r="J657" s="1">
        <v>7</v>
      </c>
      <c r="K657" s="1">
        <v>69</v>
      </c>
      <c r="L657" s="1">
        <v>0</v>
      </c>
      <c r="M657" s="1">
        <v>2</v>
      </c>
      <c r="N657" s="8">
        <v>2</v>
      </c>
    </row>
    <row r="658" spans="2:14" x14ac:dyDescent="0.2">
      <c r="D658" s="175"/>
      <c r="E658" s="4" t="s">
        <v>42</v>
      </c>
      <c r="F658" s="6"/>
      <c r="G658" s="5">
        <v>113</v>
      </c>
      <c r="H658" s="7">
        <v>26</v>
      </c>
      <c r="I658" s="1">
        <v>10</v>
      </c>
      <c r="J658" s="1">
        <v>5</v>
      </c>
      <c r="K658" s="1">
        <v>67</v>
      </c>
      <c r="L658" s="1">
        <v>1</v>
      </c>
      <c r="M658" s="1">
        <v>3</v>
      </c>
      <c r="N658" s="8">
        <v>1</v>
      </c>
    </row>
    <row r="659" spans="2:14" x14ac:dyDescent="0.2">
      <c r="D659" s="175"/>
      <c r="E659" s="4" t="s">
        <v>43</v>
      </c>
      <c r="F659" s="6"/>
      <c r="G659" s="5">
        <v>101</v>
      </c>
      <c r="H659" s="7">
        <v>14</v>
      </c>
      <c r="I659" s="1">
        <v>11</v>
      </c>
      <c r="J659" s="1">
        <v>3</v>
      </c>
      <c r="K659" s="1">
        <v>66</v>
      </c>
      <c r="L659" s="1">
        <v>1</v>
      </c>
      <c r="M659" s="1">
        <v>6</v>
      </c>
      <c r="N659" s="8">
        <v>0</v>
      </c>
    </row>
    <row r="660" spans="2:14" x14ac:dyDescent="0.2">
      <c r="D660" s="175"/>
      <c r="E660" s="4" t="s">
        <v>44</v>
      </c>
      <c r="F660" s="6"/>
      <c r="G660" s="5">
        <v>114</v>
      </c>
      <c r="H660" s="7">
        <v>21</v>
      </c>
      <c r="I660" s="1">
        <v>10</v>
      </c>
      <c r="J660" s="1">
        <v>2</v>
      </c>
      <c r="K660" s="1">
        <v>72</v>
      </c>
      <c r="L660" s="1">
        <v>3</v>
      </c>
      <c r="M660" s="1">
        <v>3</v>
      </c>
      <c r="N660" s="8">
        <v>3</v>
      </c>
    </row>
    <row r="661" spans="2:14" x14ac:dyDescent="0.2">
      <c r="D661" s="175"/>
      <c r="E661" s="4" t="s">
        <v>45</v>
      </c>
      <c r="F661" s="6"/>
      <c r="G661" s="5">
        <v>83</v>
      </c>
      <c r="H661" s="7">
        <v>15</v>
      </c>
      <c r="I661" s="1">
        <v>6</v>
      </c>
      <c r="J661" s="1">
        <v>2</v>
      </c>
      <c r="K661" s="1">
        <v>55</v>
      </c>
      <c r="L661" s="1">
        <v>1</v>
      </c>
      <c r="M661" s="1">
        <v>3</v>
      </c>
      <c r="N661" s="8">
        <v>1</v>
      </c>
    </row>
    <row r="662" spans="2:14" x14ac:dyDescent="0.2">
      <c r="D662" s="174" t="s">
        <v>37</v>
      </c>
      <c r="E662" s="20" t="s">
        <v>77</v>
      </c>
      <c r="F662" s="22"/>
      <c r="G662" s="21">
        <v>593</v>
      </c>
      <c r="H662" s="25">
        <v>111</v>
      </c>
      <c r="I662" s="3">
        <v>53</v>
      </c>
      <c r="J662" s="3">
        <v>23</v>
      </c>
      <c r="K662" s="3">
        <v>369</v>
      </c>
      <c r="L662" s="3">
        <v>4</v>
      </c>
      <c r="M662" s="3">
        <v>27</v>
      </c>
      <c r="N662" s="26">
        <v>6</v>
      </c>
    </row>
    <row r="663" spans="2:14" x14ac:dyDescent="0.2">
      <c r="D663" s="175"/>
      <c r="E663" s="4" t="s">
        <v>39</v>
      </c>
      <c r="F663" s="6"/>
      <c r="G663" s="5">
        <v>27</v>
      </c>
      <c r="H663" s="7">
        <v>7</v>
      </c>
      <c r="I663" s="1">
        <v>2</v>
      </c>
      <c r="J663" s="1">
        <v>0</v>
      </c>
      <c r="K663" s="1">
        <v>16</v>
      </c>
      <c r="L663" s="1">
        <v>0</v>
      </c>
      <c r="M663" s="1">
        <v>2</v>
      </c>
      <c r="N663" s="8">
        <v>0</v>
      </c>
    </row>
    <row r="664" spans="2:14" x14ac:dyDescent="0.2">
      <c r="D664" s="175"/>
      <c r="E664" s="4" t="s">
        <v>40</v>
      </c>
      <c r="F664" s="6"/>
      <c r="G664" s="5">
        <v>74</v>
      </c>
      <c r="H664" s="7">
        <v>12</v>
      </c>
      <c r="I664" s="1">
        <v>6</v>
      </c>
      <c r="J664" s="1">
        <v>3</v>
      </c>
      <c r="K664" s="1">
        <v>51</v>
      </c>
      <c r="L664" s="1">
        <v>0</v>
      </c>
      <c r="M664" s="1">
        <v>1</v>
      </c>
      <c r="N664" s="8">
        <v>1</v>
      </c>
    </row>
    <row r="665" spans="2:14" x14ac:dyDescent="0.2">
      <c r="D665" s="175"/>
      <c r="E665" s="4" t="s">
        <v>41</v>
      </c>
      <c r="F665" s="6"/>
      <c r="G665" s="5">
        <v>96</v>
      </c>
      <c r="H665" s="7">
        <v>15</v>
      </c>
      <c r="I665" s="1">
        <v>12</v>
      </c>
      <c r="J665" s="1">
        <v>6</v>
      </c>
      <c r="K665" s="1">
        <v>59</v>
      </c>
      <c r="L665" s="1">
        <v>0</v>
      </c>
      <c r="M665" s="1">
        <v>4</v>
      </c>
      <c r="N665" s="8">
        <v>0</v>
      </c>
    </row>
    <row r="666" spans="2:14" x14ac:dyDescent="0.2">
      <c r="D666" s="175"/>
      <c r="E666" s="4" t="s">
        <v>42</v>
      </c>
      <c r="F666" s="6"/>
      <c r="G666" s="5">
        <v>97</v>
      </c>
      <c r="H666" s="7">
        <v>17</v>
      </c>
      <c r="I666" s="1">
        <v>8</v>
      </c>
      <c r="J666" s="1">
        <v>4</v>
      </c>
      <c r="K666" s="1">
        <v>65</v>
      </c>
      <c r="L666" s="1">
        <v>1</v>
      </c>
      <c r="M666" s="1">
        <v>1</v>
      </c>
      <c r="N666" s="8">
        <v>1</v>
      </c>
    </row>
    <row r="667" spans="2:14" x14ac:dyDescent="0.2">
      <c r="D667" s="175"/>
      <c r="E667" s="4" t="s">
        <v>43</v>
      </c>
      <c r="F667" s="6"/>
      <c r="G667" s="5">
        <v>103</v>
      </c>
      <c r="H667" s="7">
        <v>21</v>
      </c>
      <c r="I667" s="1">
        <v>7</v>
      </c>
      <c r="J667" s="1">
        <v>1</v>
      </c>
      <c r="K667" s="1">
        <v>59</v>
      </c>
      <c r="L667" s="1">
        <v>0</v>
      </c>
      <c r="M667" s="1">
        <v>13</v>
      </c>
      <c r="N667" s="8">
        <v>2</v>
      </c>
    </row>
    <row r="668" spans="2:14" x14ac:dyDescent="0.2">
      <c r="D668" s="175"/>
      <c r="E668" s="4" t="s">
        <v>44</v>
      </c>
      <c r="F668" s="6"/>
      <c r="G668" s="5">
        <v>109</v>
      </c>
      <c r="H668" s="7">
        <v>25</v>
      </c>
      <c r="I668" s="1">
        <v>11</v>
      </c>
      <c r="J668" s="1">
        <v>4</v>
      </c>
      <c r="K668" s="1">
        <v>63</v>
      </c>
      <c r="L668" s="1">
        <v>2</v>
      </c>
      <c r="M668" s="1">
        <v>4</v>
      </c>
      <c r="N668" s="8">
        <v>0</v>
      </c>
    </row>
    <row r="669" spans="2:14" x14ac:dyDescent="0.2">
      <c r="D669" s="176"/>
      <c r="E669" s="59" t="s">
        <v>45</v>
      </c>
      <c r="F669" s="60"/>
      <c r="G669" s="56">
        <v>87</v>
      </c>
      <c r="H669" s="66">
        <v>14</v>
      </c>
      <c r="I669" s="30">
        <v>7</v>
      </c>
      <c r="J669" s="30">
        <v>5</v>
      </c>
      <c r="K669" s="30">
        <v>56</v>
      </c>
      <c r="L669" s="30">
        <v>1</v>
      </c>
      <c r="M669" s="30">
        <v>2</v>
      </c>
      <c r="N669" s="65">
        <v>2</v>
      </c>
    </row>
    <row r="671" spans="2:14" x14ac:dyDescent="0.2">
      <c r="B671" s="43" t="str">
        <f xml:space="preserve"> HYPERLINK("#'目次'!B31", "[25]")</f>
        <v>[25]</v>
      </c>
      <c r="C671" s="31" t="s">
        <v>120</v>
      </c>
    </row>
    <row r="675" spans="4:14" x14ac:dyDescent="0.2">
      <c r="D675" s="177"/>
      <c r="E675" s="178"/>
      <c r="F675" s="178"/>
      <c r="G675" s="40" t="s">
        <v>14</v>
      </c>
      <c r="H675" s="42" t="s">
        <v>109</v>
      </c>
      <c r="I675" s="15" t="s">
        <v>110</v>
      </c>
      <c r="J675" s="15" t="s">
        <v>111</v>
      </c>
      <c r="K675" s="15" t="s">
        <v>112</v>
      </c>
      <c r="L675" s="15" t="s">
        <v>113</v>
      </c>
      <c r="M675" s="15" t="s">
        <v>114</v>
      </c>
      <c r="N675" s="44" t="s">
        <v>17</v>
      </c>
    </row>
    <row r="676" spans="4:14" x14ac:dyDescent="0.2">
      <c r="D676" s="179"/>
      <c r="E676" s="180"/>
      <c r="F676" s="180"/>
      <c r="G676" s="39"/>
      <c r="H676" s="41"/>
      <c r="I676" s="14"/>
      <c r="J676" s="14"/>
      <c r="K676" s="14"/>
      <c r="L676" s="14"/>
      <c r="M676" s="14"/>
      <c r="N676" s="38"/>
    </row>
    <row r="677" spans="4:14" x14ac:dyDescent="0.2">
      <c r="D677" s="58"/>
      <c r="E677" s="53" t="s">
        <v>14</v>
      </c>
      <c r="F677" s="52"/>
      <c r="G677" s="37">
        <v>1222</v>
      </c>
      <c r="H677" s="17">
        <v>274</v>
      </c>
      <c r="I677" s="17">
        <v>32</v>
      </c>
      <c r="J677" s="17">
        <v>134</v>
      </c>
      <c r="K677" s="17">
        <v>285</v>
      </c>
      <c r="L677" s="17">
        <v>36</v>
      </c>
      <c r="M677" s="17">
        <v>423</v>
      </c>
      <c r="N677" s="55">
        <v>38</v>
      </c>
    </row>
    <row r="678" spans="4:14" x14ac:dyDescent="0.2">
      <c r="D678" s="174" t="s">
        <v>18</v>
      </c>
      <c r="E678" s="20" t="s">
        <v>19</v>
      </c>
      <c r="F678" s="22"/>
      <c r="G678" s="21">
        <v>57</v>
      </c>
      <c r="H678" s="25">
        <v>14</v>
      </c>
      <c r="I678" s="3">
        <v>0</v>
      </c>
      <c r="J678" s="3">
        <v>2</v>
      </c>
      <c r="K678" s="3">
        <v>12</v>
      </c>
      <c r="L678" s="3">
        <v>2</v>
      </c>
      <c r="M678" s="3">
        <v>27</v>
      </c>
      <c r="N678" s="26">
        <v>0</v>
      </c>
    </row>
    <row r="679" spans="4:14" x14ac:dyDescent="0.2">
      <c r="D679" s="175"/>
      <c r="E679" s="4" t="s">
        <v>20</v>
      </c>
      <c r="F679" s="6"/>
      <c r="G679" s="5">
        <v>84</v>
      </c>
      <c r="H679" s="7">
        <v>19</v>
      </c>
      <c r="I679" s="1">
        <v>0</v>
      </c>
      <c r="J679" s="1">
        <v>4</v>
      </c>
      <c r="K679" s="1">
        <v>19</v>
      </c>
      <c r="L679" s="1">
        <v>5</v>
      </c>
      <c r="M679" s="1">
        <v>31</v>
      </c>
      <c r="N679" s="8">
        <v>6</v>
      </c>
    </row>
    <row r="680" spans="4:14" x14ac:dyDescent="0.2">
      <c r="D680" s="175"/>
      <c r="E680" s="4" t="s">
        <v>21</v>
      </c>
      <c r="F680" s="6"/>
      <c r="G680" s="5">
        <v>487</v>
      </c>
      <c r="H680" s="7">
        <v>115</v>
      </c>
      <c r="I680" s="1">
        <v>13</v>
      </c>
      <c r="J680" s="1">
        <v>62</v>
      </c>
      <c r="K680" s="1">
        <v>107</v>
      </c>
      <c r="L680" s="1">
        <v>14</v>
      </c>
      <c r="M680" s="1">
        <v>162</v>
      </c>
      <c r="N680" s="8">
        <v>14</v>
      </c>
    </row>
    <row r="681" spans="4:14" x14ac:dyDescent="0.2">
      <c r="D681" s="175"/>
      <c r="E681" s="4" t="s">
        <v>22</v>
      </c>
      <c r="F681" s="6"/>
      <c r="G681" s="5">
        <v>35</v>
      </c>
      <c r="H681" s="7">
        <v>6</v>
      </c>
      <c r="I681" s="1">
        <v>2</v>
      </c>
      <c r="J681" s="1">
        <v>2</v>
      </c>
      <c r="K681" s="1">
        <v>9</v>
      </c>
      <c r="L681" s="1">
        <v>1</v>
      </c>
      <c r="M681" s="1">
        <v>13</v>
      </c>
      <c r="N681" s="8">
        <v>2</v>
      </c>
    </row>
    <row r="682" spans="4:14" x14ac:dyDescent="0.2">
      <c r="D682" s="175"/>
      <c r="E682" s="4" t="s">
        <v>23</v>
      </c>
      <c r="F682" s="6"/>
      <c r="G682" s="5">
        <v>143</v>
      </c>
      <c r="H682" s="7">
        <v>29</v>
      </c>
      <c r="I682" s="1">
        <v>6</v>
      </c>
      <c r="J682" s="1">
        <v>17</v>
      </c>
      <c r="K682" s="1">
        <v>36</v>
      </c>
      <c r="L682" s="1">
        <v>5</v>
      </c>
      <c r="M682" s="1">
        <v>45</v>
      </c>
      <c r="N682" s="8">
        <v>5</v>
      </c>
    </row>
    <row r="683" spans="4:14" x14ac:dyDescent="0.2">
      <c r="D683" s="175"/>
      <c r="E683" s="4" t="s">
        <v>24</v>
      </c>
      <c r="F683" s="6"/>
      <c r="G683" s="5">
        <v>187</v>
      </c>
      <c r="H683" s="7">
        <v>31</v>
      </c>
      <c r="I683" s="1">
        <v>7</v>
      </c>
      <c r="J683" s="1">
        <v>27</v>
      </c>
      <c r="K683" s="1">
        <v>54</v>
      </c>
      <c r="L683" s="1">
        <v>5</v>
      </c>
      <c r="M683" s="1">
        <v>59</v>
      </c>
      <c r="N683" s="8">
        <v>4</v>
      </c>
    </row>
    <row r="684" spans="4:14" x14ac:dyDescent="0.2">
      <c r="D684" s="175"/>
      <c r="E684" s="4" t="s">
        <v>25</v>
      </c>
      <c r="F684" s="6"/>
      <c r="G684" s="5">
        <v>71</v>
      </c>
      <c r="H684" s="7">
        <v>16</v>
      </c>
      <c r="I684" s="1">
        <v>3</v>
      </c>
      <c r="J684" s="1">
        <v>8</v>
      </c>
      <c r="K684" s="1">
        <v>14</v>
      </c>
      <c r="L684" s="1">
        <v>2</v>
      </c>
      <c r="M684" s="1">
        <v>27</v>
      </c>
      <c r="N684" s="8">
        <v>1</v>
      </c>
    </row>
    <row r="685" spans="4:14" x14ac:dyDescent="0.2">
      <c r="D685" s="175"/>
      <c r="E685" s="4" t="s">
        <v>26</v>
      </c>
      <c r="F685" s="6"/>
      <c r="G685" s="5">
        <v>30</v>
      </c>
      <c r="H685" s="7">
        <v>9</v>
      </c>
      <c r="I685" s="1">
        <v>0</v>
      </c>
      <c r="J685" s="1">
        <v>3</v>
      </c>
      <c r="K685" s="1">
        <v>8</v>
      </c>
      <c r="L685" s="1">
        <v>0</v>
      </c>
      <c r="M685" s="1">
        <v>10</v>
      </c>
      <c r="N685" s="8">
        <v>0</v>
      </c>
    </row>
    <row r="686" spans="4:14" x14ac:dyDescent="0.2">
      <c r="D686" s="175"/>
      <c r="E686" s="4" t="s">
        <v>27</v>
      </c>
      <c r="F686" s="6"/>
      <c r="G686" s="5">
        <v>70</v>
      </c>
      <c r="H686" s="7">
        <v>20</v>
      </c>
      <c r="I686" s="1">
        <v>1</v>
      </c>
      <c r="J686" s="1">
        <v>6</v>
      </c>
      <c r="K686" s="1">
        <v>12</v>
      </c>
      <c r="L686" s="1">
        <v>1</v>
      </c>
      <c r="M686" s="1">
        <v>26</v>
      </c>
      <c r="N686" s="8">
        <v>4</v>
      </c>
    </row>
    <row r="687" spans="4:14" x14ac:dyDescent="0.2">
      <c r="D687" s="175"/>
      <c r="E687" s="4" t="s">
        <v>28</v>
      </c>
      <c r="F687" s="6"/>
      <c r="G687" s="5">
        <v>51</v>
      </c>
      <c r="H687" s="7">
        <v>13</v>
      </c>
      <c r="I687" s="1">
        <v>0</v>
      </c>
      <c r="J687" s="1">
        <v>2</v>
      </c>
      <c r="K687" s="1">
        <v>14</v>
      </c>
      <c r="L687" s="1">
        <v>1</v>
      </c>
      <c r="M687" s="1">
        <v>20</v>
      </c>
      <c r="N687" s="8">
        <v>1</v>
      </c>
    </row>
    <row r="688" spans="4:14" x14ac:dyDescent="0.2">
      <c r="D688" s="175"/>
      <c r="E688" s="4" t="s">
        <v>29</v>
      </c>
      <c r="F688" s="6"/>
      <c r="G688" s="5">
        <v>7</v>
      </c>
      <c r="H688" s="7">
        <v>2</v>
      </c>
      <c r="I688" s="1">
        <v>0</v>
      </c>
      <c r="J688" s="1">
        <v>1</v>
      </c>
      <c r="K688" s="1">
        <v>0</v>
      </c>
      <c r="L688" s="1">
        <v>0</v>
      </c>
      <c r="M688" s="1">
        <v>3</v>
      </c>
      <c r="N688" s="8">
        <v>1</v>
      </c>
    </row>
    <row r="689" spans="2:14" x14ac:dyDescent="0.2">
      <c r="D689" s="174" t="s">
        <v>30</v>
      </c>
      <c r="E689" s="20" t="s">
        <v>31</v>
      </c>
      <c r="F689" s="22"/>
      <c r="G689" s="21">
        <v>393</v>
      </c>
      <c r="H689" s="25">
        <v>85</v>
      </c>
      <c r="I689" s="3">
        <v>10</v>
      </c>
      <c r="J689" s="3">
        <v>53</v>
      </c>
      <c r="K689" s="3">
        <v>103</v>
      </c>
      <c r="L689" s="3">
        <v>14</v>
      </c>
      <c r="M689" s="3">
        <v>113</v>
      </c>
      <c r="N689" s="26">
        <v>15</v>
      </c>
    </row>
    <row r="690" spans="2:14" x14ac:dyDescent="0.2">
      <c r="D690" s="175"/>
      <c r="E690" s="4" t="s">
        <v>32</v>
      </c>
      <c r="F690" s="6"/>
      <c r="G690" s="5">
        <v>352</v>
      </c>
      <c r="H690" s="7">
        <v>91</v>
      </c>
      <c r="I690" s="1">
        <v>7</v>
      </c>
      <c r="J690" s="1">
        <v>36</v>
      </c>
      <c r="K690" s="1">
        <v>81</v>
      </c>
      <c r="L690" s="1">
        <v>12</v>
      </c>
      <c r="M690" s="1">
        <v>115</v>
      </c>
      <c r="N690" s="8">
        <v>10</v>
      </c>
    </row>
    <row r="691" spans="2:14" x14ac:dyDescent="0.2">
      <c r="D691" s="175"/>
      <c r="E691" s="4" t="s">
        <v>33</v>
      </c>
      <c r="F691" s="6"/>
      <c r="G691" s="5">
        <v>388</v>
      </c>
      <c r="H691" s="7">
        <v>81</v>
      </c>
      <c r="I691" s="1">
        <v>14</v>
      </c>
      <c r="J691" s="1">
        <v>41</v>
      </c>
      <c r="K691" s="1">
        <v>79</v>
      </c>
      <c r="L691" s="1">
        <v>8</v>
      </c>
      <c r="M691" s="1">
        <v>154</v>
      </c>
      <c r="N691" s="8">
        <v>11</v>
      </c>
    </row>
    <row r="692" spans="2:14" x14ac:dyDescent="0.2">
      <c r="D692" s="175"/>
      <c r="E692" s="4" t="s">
        <v>34</v>
      </c>
      <c r="F692" s="6"/>
      <c r="G692" s="5">
        <v>89</v>
      </c>
      <c r="H692" s="7">
        <v>17</v>
      </c>
      <c r="I692" s="1">
        <v>1</v>
      </c>
      <c r="J692" s="1">
        <v>4</v>
      </c>
      <c r="K692" s="1">
        <v>22</v>
      </c>
      <c r="L692" s="1">
        <v>2</v>
      </c>
      <c r="M692" s="1">
        <v>41</v>
      </c>
      <c r="N692" s="8">
        <v>2</v>
      </c>
    </row>
    <row r="693" spans="2:14" x14ac:dyDescent="0.2">
      <c r="D693" s="174" t="s">
        <v>35</v>
      </c>
      <c r="E693" s="20" t="s">
        <v>36</v>
      </c>
      <c r="F693" s="22"/>
      <c r="G693" s="21">
        <v>629</v>
      </c>
      <c r="H693" s="25">
        <v>149</v>
      </c>
      <c r="I693" s="3">
        <v>19</v>
      </c>
      <c r="J693" s="3">
        <v>63</v>
      </c>
      <c r="K693" s="3">
        <v>156</v>
      </c>
      <c r="L693" s="3">
        <v>16</v>
      </c>
      <c r="M693" s="3">
        <v>211</v>
      </c>
      <c r="N693" s="26">
        <v>15</v>
      </c>
    </row>
    <row r="694" spans="2:14" x14ac:dyDescent="0.2">
      <c r="D694" s="175"/>
      <c r="E694" s="4" t="s">
        <v>37</v>
      </c>
      <c r="F694" s="6"/>
      <c r="G694" s="5">
        <v>593</v>
      </c>
      <c r="H694" s="7">
        <v>125</v>
      </c>
      <c r="I694" s="1">
        <v>13</v>
      </c>
      <c r="J694" s="1">
        <v>71</v>
      </c>
      <c r="K694" s="1">
        <v>129</v>
      </c>
      <c r="L694" s="1">
        <v>20</v>
      </c>
      <c r="M694" s="1">
        <v>212</v>
      </c>
      <c r="N694" s="8">
        <v>23</v>
      </c>
    </row>
    <row r="695" spans="2:14" x14ac:dyDescent="0.2">
      <c r="D695" s="174" t="s">
        <v>38</v>
      </c>
      <c r="E695" s="20" t="s">
        <v>39</v>
      </c>
      <c r="F695" s="22"/>
      <c r="G695" s="21">
        <v>64</v>
      </c>
      <c r="H695" s="25">
        <v>15</v>
      </c>
      <c r="I695" s="3">
        <v>1</v>
      </c>
      <c r="J695" s="3">
        <v>11</v>
      </c>
      <c r="K695" s="3">
        <v>18</v>
      </c>
      <c r="L695" s="3">
        <v>1</v>
      </c>
      <c r="M695" s="3">
        <v>16</v>
      </c>
      <c r="N695" s="26">
        <v>2</v>
      </c>
    </row>
    <row r="696" spans="2:14" x14ac:dyDescent="0.2">
      <c r="D696" s="175"/>
      <c r="E696" s="4" t="s">
        <v>40</v>
      </c>
      <c r="F696" s="6"/>
      <c r="G696" s="5">
        <v>147</v>
      </c>
      <c r="H696" s="7">
        <v>29</v>
      </c>
      <c r="I696" s="1">
        <v>4</v>
      </c>
      <c r="J696" s="1">
        <v>15</v>
      </c>
      <c r="K696" s="1">
        <v>37</v>
      </c>
      <c r="L696" s="1">
        <v>5</v>
      </c>
      <c r="M696" s="1">
        <v>51</v>
      </c>
      <c r="N696" s="8">
        <v>6</v>
      </c>
    </row>
    <row r="697" spans="2:14" x14ac:dyDescent="0.2">
      <c r="D697" s="175"/>
      <c r="E697" s="4" t="s">
        <v>41</v>
      </c>
      <c r="F697" s="6"/>
      <c r="G697" s="5">
        <v>204</v>
      </c>
      <c r="H697" s="7">
        <v>55</v>
      </c>
      <c r="I697" s="1">
        <v>6</v>
      </c>
      <c r="J697" s="1">
        <v>16</v>
      </c>
      <c r="K697" s="1">
        <v>48</v>
      </c>
      <c r="L697" s="1">
        <v>6</v>
      </c>
      <c r="M697" s="1">
        <v>71</v>
      </c>
      <c r="N697" s="8">
        <v>2</v>
      </c>
    </row>
    <row r="698" spans="2:14" x14ac:dyDescent="0.2">
      <c r="D698" s="175"/>
      <c r="E698" s="4" t="s">
        <v>42</v>
      </c>
      <c r="F698" s="6"/>
      <c r="G698" s="5">
        <v>210</v>
      </c>
      <c r="H698" s="7">
        <v>40</v>
      </c>
      <c r="I698" s="1">
        <v>6</v>
      </c>
      <c r="J698" s="1">
        <v>17</v>
      </c>
      <c r="K698" s="1">
        <v>56</v>
      </c>
      <c r="L698" s="1">
        <v>5</v>
      </c>
      <c r="M698" s="1">
        <v>81</v>
      </c>
      <c r="N698" s="8">
        <v>5</v>
      </c>
    </row>
    <row r="699" spans="2:14" x14ac:dyDescent="0.2">
      <c r="D699" s="175"/>
      <c r="E699" s="4" t="s">
        <v>43</v>
      </c>
      <c r="F699" s="6"/>
      <c r="G699" s="5">
        <v>204</v>
      </c>
      <c r="H699" s="7">
        <v>48</v>
      </c>
      <c r="I699" s="1">
        <v>11</v>
      </c>
      <c r="J699" s="1">
        <v>23</v>
      </c>
      <c r="K699" s="1">
        <v>48</v>
      </c>
      <c r="L699" s="1">
        <v>7</v>
      </c>
      <c r="M699" s="1">
        <v>65</v>
      </c>
      <c r="N699" s="8">
        <v>2</v>
      </c>
    </row>
    <row r="700" spans="2:14" x14ac:dyDescent="0.2">
      <c r="D700" s="175"/>
      <c r="E700" s="4" t="s">
        <v>44</v>
      </c>
      <c r="F700" s="6"/>
      <c r="G700" s="5">
        <v>223</v>
      </c>
      <c r="H700" s="7">
        <v>52</v>
      </c>
      <c r="I700" s="1">
        <v>3</v>
      </c>
      <c r="J700" s="1">
        <v>27</v>
      </c>
      <c r="K700" s="1">
        <v>41</v>
      </c>
      <c r="L700" s="1">
        <v>4</v>
      </c>
      <c r="M700" s="1">
        <v>84</v>
      </c>
      <c r="N700" s="8">
        <v>12</v>
      </c>
    </row>
    <row r="701" spans="2:14" x14ac:dyDescent="0.2">
      <c r="D701" s="176"/>
      <c r="E701" s="59" t="s">
        <v>45</v>
      </c>
      <c r="F701" s="60"/>
      <c r="G701" s="56">
        <v>170</v>
      </c>
      <c r="H701" s="66">
        <v>35</v>
      </c>
      <c r="I701" s="30">
        <v>1</v>
      </c>
      <c r="J701" s="30">
        <v>25</v>
      </c>
      <c r="K701" s="30">
        <v>37</v>
      </c>
      <c r="L701" s="30">
        <v>8</v>
      </c>
      <c r="M701" s="30">
        <v>55</v>
      </c>
      <c r="N701" s="65">
        <v>9</v>
      </c>
    </row>
    <row r="703" spans="2:14" x14ac:dyDescent="0.2">
      <c r="B703" s="43" t="str">
        <f xml:space="preserve"> HYPERLINK("#'目次'!B32", "[26]")</f>
        <v>[26]</v>
      </c>
      <c r="C703" s="31" t="s">
        <v>120</v>
      </c>
    </row>
    <row r="707" spans="4:14" x14ac:dyDescent="0.2">
      <c r="D707" s="177"/>
      <c r="E707" s="178"/>
      <c r="F707" s="178"/>
      <c r="G707" s="40" t="s">
        <v>14</v>
      </c>
      <c r="H707" s="42" t="s">
        <v>109</v>
      </c>
      <c r="I707" s="15" t="s">
        <v>110</v>
      </c>
      <c r="J707" s="15" t="s">
        <v>111</v>
      </c>
      <c r="K707" s="15" t="s">
        <v>112</v>
      </c>
      <c r="L707" s="15" t="s">
        <v>113</v>
      </c>
      <c r="M707" s="15" t="s">
        <v>114</v>
      </c>
      <c r="N707" s="44" t="s">
        <v>17</v>
      </c>
    </row>
    <row r="708" spans="4:14" x14ac:dyDescent="0.2">
      <c r="D708" s="179"/>
      <c r="E708" s="180"/>
      <c r="F708" s="180"/>
      <c r="G708" s="39"/>
      <c r="H708" s="41"/>
      <c r="I708" s="14"/>
      <c r="J708" s="14"/>
      <c r="K708" s="14"/>
      <c r="L708" s="14"/>
      <c r="M708" s="14"/>
      <c r="N708" s="38"/>
    </row>
    <row r="709" spans="4:14" x14ac:dyDescent="0.2">
      <c r="D709" s="58"/>
      <c r="E709" s="53" t="s">
        <v>14</v>
      </c>
      <c r="F709" s="52"/>
      <c r="G709" s="37">
        <v>1222</v>
      </c>
      <c r="H709" s="17">
        <v>274</v>
      </c>
      <c r="I709" s="17">
        <v>32</v>
      </c>
      <c r="J709" s="17">
        <v>134</v>
      </c>
      <c r="K709" s="17">
        <v>285</v>
      </c>
      <c r="L709" s="17">
        <v>36</v>
      </c>
      <c r="M709" s="17">
        <v>423</v>
      </c>
      <c r="N709" s="55">
        <v>38</v>
      </c>
    </row>
    <row r="710" spans="4:14" x14ac:dyDescent="0.2">
      <c r="D710" s="174" t="s">
        <v>52</v>
      </c>
      <c r="E710" s="20" t="s">
        <v>53</v>
      </c>
      <c r="F710" s="22"/>
      <c r="G710" s="21">
        <v>15</v>
      </c>
      <c r="H710" s="25">
        <v>5</v>
      </c>
      <c r="I710" s="3">
        <v>1</v>
      </c>
      <c r="J710" s="3">
        <v>1</v>
      </c>
      <c r="K710" s="3">
        <v>4</v>
      </c>
      <c r="L710" s="3">
        <v>1</v>
      </c>
      <c r="M710" s="3">
        <v>3</v>
      </c>
      <c r="N710" s="26">
        <v>0</v>
      </c>
    </row>
    <row r="711" spans="4:14" ht="24" x14ac:dyDescent="0.2">
      <c r="D711" s="175"/>
      <c r="E711" s="4" t="s">
        <v>54</v>
      </c>
      <c r="F711" s="6"/>
      <c r="G711" s="5">
        <v>122</v>
      </c>
      <c r="H711" s="7">
        <v>28</v>
      </c>
      <c r="I711" s="1">
        <v>1</v>
      </c>
      <c r="J711" s="1">
        <v>10</v>
      </c>
      <c r="K711" s="1">
        <v>33</v>
      </c>
      <c r="L711" s="1">
        <v>2</v>
      </c>
      <c r="M711" s="1">
        <v>44</v>
      </c>
      <c r="N711" s="8">
        <v>4</v>
      </c>
    </row>
    <row r="712" spans="4:14" x14ac:dyDescent="0.2">
      <c r="D712" s="175"/>
      <c r="E712" s="4" t="s">
        <v>55</v>
      </c>
      <c r="F712" s="6"/>
      <c r="G712" s="5">
        <v>43</v>
      </c>
      <c r="H712" s="7">
        <v>6</v>
      </c>
      <c r="I712" s="1">
        <v>2</v>
      </c>
      <c r="J712" s="1">
        <v>4</v>
      </c>
      <c r="K712" s="1">
        <v>12</v>
      </c>
      <c r="L712" s="1">
        <v>1</v>
      </c>
      <c r="M712" s="1">
        <v>16</v>
      </c>
      <c r="N712" s="8">
        <v>2</v>
      </c>
    </row>
    <row r="713" spans="4:14" x14ac:dyDescent="0.2">
      <c r="D713" s="175"/>
      <c r="E713" s="4" t="s">
        <v>56</v>
      </c>
      <c r="F713" s="6"/>
      <c r="G713" s="5">
        <v>60</v>
      </c>
      <c r="H713" s="7">
        <v>14</v>
      </c>
      <c r="I713" s="1">
        <v>3</v>
      </c>
      <c r="J713" s="1">
        <v>10</v>
      </c>
      <c r="K713" s="1">
        <v>12</v>
      </c>
      <c r="L713" s="1">
        <v>0</v>
      </c>
      <c r="M713" s="1">
        <v>21</v>
      </c>
      <c r="N713" s="8">
        <v>0</v>
      </c>
    </row>
    <row r="714" spans="4:14" x14ac:dyDescent="0.2">
      <c r="D714" s="175"/>
      <c r="E714" s="4" t="s">
        <v>57</v>
      </c>
      <c r="F714" s="6"/>
      <c r="G714" s="5">
        <v>286</v>
      </c>
      <c r="H714" s="7">
        <v>72</v>
      </c>
      <c r="I714" s="1">
        <v>9</v>
      </c>
      <c r="J714" s="1">
        <v>24</v>
      </c>
      <c r="K714" s="1">
        <v>79</v>
      </c>
      <c r="L714" s="1">
        <v>12</v>
      </c>
      <c r="M714" s="1">
        <v>86</v>
      </c>
      <c r="N714" s="8">
        <v>4</v>
      </c>
    </row>
    <row r="715" spans="4:14" x14ac:dyDescent="0.2">
      <c r="D715" s="175"/>
      <c r="E715" s="4" t="s">
        <v>58</v>
      </c>
      <c r="F715" s="6"/>
      <c r="G715" s="5">
        <v>129</v>
      </c>
      <c r="H715" s="7">
        <v>34</v>
      </c>
      <c r="I715" s="1">
        <v>4</v>
      </c>
      <c r="J715" s="1">
        <v>7</v>
      </c>
      <c r="K715" s="1">
        <v>30</v>
      </c>
      <c r="L715" s="1">
        <v>4</v>
      </c>
      <c r="M715" s="1">
        <v>47</v>
      </c>
      <c r="N715" s="8">
        <v>3</v>
      </c>
    </row>
    <row r="716" spans="4:14" x14ac:dyDescent="0.2">
      <c r="D716" s="175"/>
      <c r="E716" s="4" t="s">
        <v>59</v>
      </c>
      <c r="F716" s="6"/>
      <c r="G716" s="5">
        <v>195</v>
      </c>
      <c r="H716" s="7">
        <v>42</v>
      </c>
      <c r="I716" s="1">
        <v>4</v>
      </c>
      <c r="J716" s="1">
        <v>24</v>
      </c>
      <c r="K716" s="1">
        <v>38</v>
      </c>
      <c r="L716" s="1">
        <v>4</v>
      </c>
      <c r="M716" s="1">
        <v>77</v>
      </c>
      <c r="N716" s="8">
        <v>6</v>
      </c>
    </row>
    <row r="717" spans="4:14" x14ac:dyDescent="0.2">
      <c r="D717" s="175"/>
      <c r="E717" s="4" t="s">
        <v>60</v>
      </c>
      <c r="F717" s="6"/>
      <c r="G717" s="5">
        <v>176</v>
      </c>
      <c r="H717" s="7">
        <v>42</v>
      </c>
      <c r="I717" s="1">
        <v>2</v>
      </c>
      <c r="J717" s="1">
        <v>25</v>
      </c>
      <c r="K717" s="1">
        <v>29</v>
      </c>
      <c r="L717" s="1">
        <v>7</v>
      </c>
      <c r="M717" s="1">
        <v>62</v>
      </c>
      <c r="N717" s="8">
        <v>9</v>
      </c>
    </row>
    <row r="718" spans="4:14" x14ac:dyDescent="0.2">
      <c r="D718" s="175"/>
      <c r="E718" s="4" t="s">
        <v>61</v>
      </c>
      <c r="F718" s="6"/>
      <c r="G718" s="5">
        <v>78</v>
      </c>
      <c r="H718" s="7">
        <v>13</v>
      </c>
      <c r="I718" s="1">
        <v>2</v>
      </c>
      <c r="J718" s="1">
        <v>11</v>
      </c>
      <c r="K718" s="1">
        <v>22</v>
      </c>
      <c r="L718" s="1">
        <v>1</v>
      </c>
      <c r="M718" s="1">
        <v>25</v>
      </c>
      <c r="N718" s="8">
        <v>4</v>
      </c>
    </row>
    <row r="719" spans="4:14" x14ac:dyDescent="0.2">
      <c r="D719" s="175"/>
      <c r="E719" s="4" t="s">
        <v>62</v>
      </c>
      <c r="F719" s="6"/>
      <c r="G719" s="5">
        <v>113</v>
      </c>
      <c r="H719" s="7">
        <v>18</v>
      </c>
      <c r="I719" s="1">
        <v>2</v>
      </c>
      <c r="J719" s="1">
        <v>18</v>
      </c>
      <c r="K719" s="1">
        <v>25</v>
      </c>
      <c r="L719" s="1">
        <v>4</v>
      </c>
      <c r="M719" s="1">
        <v>41</v>
      </c>
      <c r="N719" s="8">
        <v>5</v>
      </c>
    </row>
    <row r="720" spans="4:14" x14ac:dyDescent="0.2">
      <c r="D720" s="174" t="s">
        <v>63</v>
      </c>
      <c r="E720" s="20" t="s">
        <v>64</v>
      </c>
      <c r="F720" s="22"/>
      <c r="G720" s="21">
        <v>234</v>
      </c>
      <c r="H720" s="25">
        <v>56</v>
      </c>
      <c r="I720" s="3">
        <v>3</v>
      </c>
      <c r="J720" s="3">
        <v>24</v>
      </c>
      <c r="K720" s="3">
        <v>59</v>
      </c>
      <c r="L720" s="3">
        <v>10</v>
      </c>
      <c r="M720" s="3">
        <v>72</v>
      </c>
      <c r="N720" s="26">
        <v>10</v>
      </c>
    </row>
    <row r="721" spans="2:14" x14ac:dyDescent="0.2">
      <c r="D721" s="175"/>
      <c r="E721" s="4" t="s">
        <v>65</v>
      </c>
      <c r="F721" s="6"/>
      <c r="G721" s="5">
        <v>172</v>
      </c>
      <c r="H721" s="7">
        <v>35</v>
      </c>
      <c r="I721" s="1">
        <v>3</v>
      </c>
      <c r="J721" s="1">
        <v>25</v>
      </c>
      <c r="K721" s="1">
        <v>39</v>
      </c>
      <c r="L721" s="1">
        <v>5</v>
      </c>
      <c r="M721" s="1">
        <v>60</v>
      </c>
      <c r="N721" s="8">
        <v>5</v>
      </c>
    </row>
    <row r="722" spans="2:14" x14ac:dyDescent="0.2">
      <c r="D722" s="175"/>
      <c r="E722" s="4" t="s">
        <v>66</v>
      </c>
      <c r="F722" s="6"/>
      <c r="G722" s="5">
        <v>165</v>
      </c>
      <c r="H722" s="7">
        <v>38</v>
      </c>
      <c r="I722" s="1">
        <v>7</v>
      </c>
      <c r="J722" s="1">
        <v>12</v>
      </c>
      <c r="K722" s="1">
        <v>33</v>
      </c>
      <c r="L722" s="1">
        <v>5</v>
      </c>
      <c r="M722" s="1">
        <v>62</v>
      </c>
      <c r="N722" s="8">
        <v>8</v>
      </c>
    </row>
    <row r="723" spans="2:14" x14ac:dyDescent="0.2">
      <c r="D723" s="175"/>
      <c r="E723" s="4" t="s">
        <v>67</v>
      </c>
      <c r="F723" s="6"/>
      <c r="G723" s="5">
        <v>158</v>
      </c>
      <c r="H723" s="7">
        <v>28</v>
      </c>
      <c r="I723" s="1">
        <v>1</v>
      </c>
      <c r="J723" s="1">
        <v>15</v>
      </c>
      <c r="K723" s="1">
        <v>48</v>
      </c>
      <c r="L723" s="1">
        <v>6</v>
      </c>
      <c r="M723" s="1">
        <v>58</v>
      </c>
      <c r="N723" s="8">
        <v>2</v>
      </c>
    </row>
    <row r="724" spans="2:14" x14ac:dyDescent="0.2">
      <c r="D724" s="175"/>
      <c r="E724" s="4" t="s">
        <v>68</v>
      </c>
      <c r="F724" s="6"/>
      <c r="G724" s="5">
        <v>112</v>
      </c>
      <c r="H724" s="7">
        <v>25</v>
      </c>
      <c r="I724" s="1">
        <v>5</v>
      </c>
      <c r="J724" s="1">
        <v>12</v>
      </c>
      <c r="K724" s="1">
        <v>24</v>
      </c>
      <c r="L724" s="1">
        <v>1</v>
      </c>
      <c r="M724" s="1">
        <v>43</v>
      </c>
      <c r="N724" s="8">
        <v>2</v>
      </c>
    </row>
    <row r="725" spans="2:14" x14ac:dyDescent="0.2">
      <c r="D725" s="175"/>
      <c r="E725" s="4" t="s">
        <v>69</v>
      </c>
      <c r="F725" s="6"/>
      <c r="G725" s="5">
        <v>92</v>
      </c>
      <c r="H725" s="7">
        <v>26</v>
      </c>
      <c r="I725" s="1">
        <v>2</v>
      </c>
      <c r="J725" s="1">
        <v>8</v>
      </c>
      <c r="K725" s="1">
        <v>24</v>
      </c>
      <c r="L725" s="1">
        <v>0</v>
      </c>
      <c r="M725" s="1">
        <v>31</v>
      </c>
      <c r="N725" s="8">
        <v>1</v>
      </c>
    </row>
    <row r="726" spans="2:14" x14ac:dyDescent="0.2">
      <c r="D726" s="175"/>
      <c r="E726" s="4" t="s">
        <v>70</v>
      </c>
      <c r="F726" s="6"/>
      <c r="G726" s="5">
        <v>131</v>
      </c>
      <c r="H726" s="7">
        <v>27</v>
      </c>
      <c r="I726" s="1">
        <v>2</v>
      </c>
      <c r="J726" s="1">
        <v>19</v>
      </c>
      <c r="K726" s="1">
        <v>26</v>
      </c>
      <c r="L726" s="1">
        <v>4</v>
      </c>
      <c r="M726" s="1">
        <v>51</v>
      </c>
      <c r="N726" s="8">
        <v>2</v>
      </c>
    </row>
    <row r="727" spans="2:14" x14ac:dyDescent="0.2">
      <c r="D727" s="175"/>
      <c r="E727" s="4" t="s">
        <v>71</v>
      </c>
      <c r="F727" s="6"/>
      <c r="G727" s="5">
        <v>71</v>
      </c>
      <c r="H727" s="7">
        <v>19</v>
      </c>
      <c r="I727" s="1">
        <v>1</v>
      </c>
      <c r="J727" s="1">
        <v>12</v>
      </c>
      <c r="K727" s="1">
        <v>13</v>
      </c>
      <c r="L727" s="1">
        <v>3</v>
      </c>
      <c r="M727" s="1">
        <v>21</v>
      </c>
      <c r="N727" s="8">
        <v>2</v>
      </c>
    </row>
    <row r="728" spans="2:14" x14ac:dyDescent="0.2">
      <c r="D728" s="176"/>
      <c r="E728" s="59" t="s">
        <v>72</v>
      </c>
      <c r="F728" s="60"/>
      <c r="G728" s="56">
        <v>70</v>
      </c>
      <c r="H728" s="66">
        <v>19</v>
      </c>
      <c r="I728" s="30">
        <v>5</v>
      </c>
      <c r="J728" s="30">
        <v>6</v>
      </c>
      <c r="K728" s="30">
        <v>17</v>
      </c>
      <c r="L728" s="30">
        <v>2</v>
      </c>
      <c r="M728" s="30">
        <v>20</v>
      </c>
      <c r="N728" s="65">
        <v>1</v>
      </c>
    </row>
    <row r="730" spans="2:14" x14ac:dyDescent="0.2">
      <c r="B730" s="43" t="str">
        <f xml:space="preserve"> HYPERLINK("#'目次'!B33", "[27]")</f>
        <v>[27]</v>
      </c>
      <c r="C730" s="31" t="s">
        <v>120</v>
      </c>
    </row>
    <row r="733" spans="2:14" x14ac:dyDescent="0.2">
      <c r="C733" s="31" t="s">
        <v>75</v>
      </c>
    </row>
    <row r="734" spans="2:14" x14ac:dyDescent="0.2">
      <c r="D734" s="177"/>
      <c r="E734" s="178"/>
      <c r="F734" s="178"/>
      <c r="G734" s="40" t="s">
        <v>14</v>
      </c>
      <c r="H734" s="42" t="s">
        <v>109</v>
      </c>
      <c r="I734" s="15" t="s">
        <v>110</v>
      </c>
      <c r="J734" s="15" t="s">
        <v>111</v>
      </c>
      <c r="K734" s="15" t="s">
        <v>112</v>
      </c>
      <c r="L734" s="15" t="s">
        <v>113</v>
      </c>
      <c r="M734" s="15" t="s">
        <v>114</v>
      </c>
      <c r="N734" s="44" t="s">
        <v>17</v>
      </c>
    </row>
    <row r="735" spans="2:14" x14ac:dyDescent="0.2">
      <c r="D735" s="179"/>
      <c r="E735" s="180"/>
      <c r="F735" s="180"/>
      <c r="G735" s="39"/>
      <c r="H735" s="41"/>
      <c r="I735" s="14"/>
      <c r="J735" s="14"/>
      <c r="K735" s="14"/>
      <c r="L735" s="14"/>
      <c r="M735" s="14"/>
      <c r="N735" s="38"/>
    </row>
    <row r="736" spans="2:14" x14ac:dyDescent="0.2">
      <c r="D736" s="58"/>
      <c r="E736" s="53" t="s">
        <v>14</v>
      </c>
      <c r="F736" s="52"/>
      <c r="G736" s="37">
        <v>1222</v>
      </c>
      <c r="H736" s="17">
        <v>274</v>
      </c>
      <c r="I736" s="17">
        <v>32</v>
      </c>
      <c r="J736" s="17">
        <v>134</v>
      </c>
      <c r="K736" s="17">
        <v>285</v>
      </c>
      <c r="L736" s="17">
        <v>36</v>
      </c>
      <c r="M736" s="17">
        <v>423</v>
      </c>
      <c r="N736" s="55">
        <v>38</v>
      </c>
    </row>
    <row r="737" spans="4:14" x14ac:dyDescent="0.2">
      <c r="D737" s="174" t="s">
        <v>36</v>
      </c>
      <c r="E737" s="20" t="s">
        <v>76</v>
      </c>
      <c r="F737" s="22"/>
      <c r="G737" s="21">
        <v>629</v>
      </c>
      <c r="H737" s="25">
        <v>149</v>
      </c>
      <c r="I737" s="3">
        <v>19</v>
      </c>
      <c r="J737" s="3">
        <v>63</v>
      </c>
      <c r="K737" s="3">
        <v>156</v>
      </c>
      <c r="L737" s="3">
        <v>16</v>
      </c>
      <c r="M737" s="3">
        <v>211</v>
      </c>
      <c r="N737" s="26">
        <v>15</v>
      </c>
    </row>
    <row r="738" spans="4:14" x14ac:dyDescent="0.2">
      <c r="D738" s="175"/>
      <c r="E738" s="4" t="s">
        <v>39</v>
      </c>
      <c r="F738" s="6"/>
      <c r="G738" s="5">
        <v>37</v>
      </c>
      <c r="H738" s="7">
        <v>10</v>
      </c>
      <c r="I738" s="1">
        <v>1</v>
      </c>
      <c r="J738" s="1">
        <v>5</v>
      </c>
      <c r="K738" s="1">
        <v>12</v>
      </c>
      <c r="L738" s="1">
        <v>1</v>
      </c>
      <c r="M738" s="1">
        <v>8</v>
      </c>
      <c r="N738" s="8">
        <v>0</v>
      </c>
    </row>
    <row r="739" spans="4:14" x14ac:dyDescent="0.2">
      <c r="D739" s="175"/>
      <c r="E739" s="4" t="s">
        <v>40</v>
      </c>
      <c r="F739" s="6"/>
      <c r="G739" s="5">
        <v>73</v>
      </c>
      <c r="H739" s="7">
        <v>14</v>
      </c>
      <c r="I739" s="1">
        <v>3</v>
      </c>
      <c r="J739" s="1">
        <v>7</v>
      </c>
      <c r="K739" s="1">
        <v>22</v>
      </c>
      <c r="L739" s="1">
        <v>1</v>
      </c>
      <c r="M739" s="1">
        <v>24</v>
      </c>
      <c r="N739" s="8">
        <v>2</v>
      </c>
    </row>
    <row r="740" spans="4:14" x14ac:dyDescent="0.2">
      <c r="D740" s="175"/>
      <c r="E740" s="4" t="s">
        <v>41</v>
      </c>
      <c r="F740" s="6"/>
      <c r="G740" s="5">
        <v>108</v>
      </c>
      <c r="H740" s="7">
        <v>32</v>
      </c>
      <c r="I740" s="1">
        <v>2</v>
      </c>
      <c r="J740" s="1">
        <v>6</v>
      </c>
      <c r="K740" s="1">
        <v>28</v>
      </c>
      <c r="L740" s="1">
        <v>2</v>
      </c>
      <c r="M740" s="1">
        <v>36</v>
      </c>
      <c r="N740" s="8">
        <v>2</v>
      </c>
    </row>
    <row r="741" spans="4:14" x14ac:dyDescent="0.2">
      <c r="D741" s="175"/>
      <c r="E741" s="4" t="s">
        <v>42</v>
      </c>
      <c r="F741" s="6"/>
      <c r="G741" s="5">
        <v>113</v>
      </c>
      <c r="H741" s="7">
        <v>26</v>
      </c>
      <c r="I741" s="1">
        <v>5</v>
      </c>
      <c r="J741" s="1">
        <v>9</v>
      </c>
      <c r="K741" s="1">
        <v>34</v>
      </c>
      <c r="L741" s="1">
        <v>2</v>
      </c>
      <c r="M741" s="1">
        <v>35</v>
      </c>
      <c r="N741" s="8">
        <v>2</v>
      </c>
    </row>
    <row r="742" spans="4:14" x14ac:dyDescent="0.2">
      <c r="D742" s="175"/>
      <c r="E742" s="4" t="s">
        <v>43</v>
      </c>
      <c r="F742" s="6"/>
      <c r="G742" s="5">
        <v>101</v>
      </c>
      <c r="H742" s="7">
        <v>26</v>
      </c>
      <c r="I742" s="1">
        <v>6</v>
      </c>
      <c r="J742" s="1">
        <v>10</v>
      </c>
      <c r="K742" s="1">
        <v>21</v>
      </c>
      <c r="L742" s="1">
        <v>3</v>
      </c>
      <c r="M742" s="1">
        <v>35</v>
      </c>
      <c r="N742" s="8">
        <v>0</v>
      </c>
    </row>
    <row r="743" spans="4:14" x14ac:dyDescent="0.2">
      <c r="D743" s="175"/>
      <c r="E743" s="4" t="s">
        <v>44</v>
      </c>
      <c r="F743" s="6"/>
      <c r="G743" s="5">
        <v>114</v>
      </c>
      <c r="H743" s="7">
        <v>28</v>
      </c>
      <c r="I743" s="1">
        <v>1</v>
      </c>
      <c r="J743" s="1">
        <v>15</v>
      </c>
      <c r="K743" s="1">
        <v>19</v>
      </c>
      <c r="L743" s="1">
        <v>4</v>
      </c>
      <c r="M743" s="1">
        <v>43</v>
      </c>
      <c r="N743" s="8">
        <v>4</v>
      </c>
    </row>
    <row r="744" spans="4:14" x14ac:dyDescent="0.2">
      <c r="D744" s="175"/>
      <c r="E744" s="4" t="s">
        <v>45</v>
      </c>
      <c r="F744" s="6"/>
      <c r="G744" s="5">
        <v>83</v>
      </c>
      <c r="H744" s="7">
        <v>13</v>
      </c>
      <c r="I744" s="1">
        <v>1</v>
      </c>
      <c r="J744" s="1">
        <v>11</v>
      </c>
      <c r="K744" s="1">
        <v>20</v>
      </c>
      <c r="L744" s="1">
        <v>3</v>
      </c>
      <c r="M744" s="1">
        <v>30</v>
      </c>
      <c r="N744" s="8">
        <v>5</v>
      </c>
    </row>
    <row r="745" spans="4:14" x14ac:dyDescent="0.2">
      <c r="D745" s="174" t="s">
        <v>37</v>
      </c>
      <c r="E745" s="20" t="s">
        <v>77</v>
      </c>
      <c r="F745" s="22"/>
      <c r="G745" s="21">
        <v>593</v>
      </c>
      <c r="H745" s="25">
        <v>125</v>
      </c>
      <c r="I745" s="3">
        <v>13</v>
      </c>
      <c r="J745" s="3">
        <v>71</v>
      </c>
      <c r="K745" s="3">
        <v>129</v>
      </c>
      <c r="L745" s="3">
        <v>20</v>
      </c>
      <c r="M745" s="3">
        <v>212</v>
      </c>
      <c r="N745" s="26">
        <v>23</v>
      </c>
    </row>
    <row r="746" spans="4:14" x14ac:dyDescent="0.2">
      <c r="D746" s="175"/>
      <c r="E746" s="4" t="s">
        <v>39</v>
      </c>
      <c r="F746" s="6"/>
      <c r="G746" s="5">
        <v>27</v>
      </c>
      <c r="H746" s="7">
        <v>5</v>
      </c>
      <c r="I746" s="1">
        <v>0</v>
      </c>
      <c r="J746" s="1">
        <v>6</v>
      </c>
      <c r="K746" s="1">
        <v>6</v>
      </c>
      <c r="L746" s="1">
        <v>0</v>
      </c>
      <c r="M746" s="1">
        <v>8</v>
      </c>
      <c r="N746" s="8">
        <v>2</v>
      </c>
    </row>
    <row r="747" spans="4:14" x14ac:dyDescent="0.2">
      <c r="D747" s="175"/>
      <c r="E747" s="4" t="s">
        <v>40</v>
      </c>
      <c r="F747" s="6"/>
      <c r="G747" s="5">
        <v>74</v>
      </c>
      <c r="H747" s="7">
        <v>15</v>
      </c>
      <c r="I747" s="1">
        <v>1</v>
      </c>
      <c r="J747" s="1">
        <v>8</v>
      </c>
      <c r="K747" s="1">
        <v>15</v>
      </c>
      <c r="L747" s="1">
        <v>4</v>
      </c>
      <c r="M747" s="1">
        <v>27</v>
      </c>
      <c r="N747" s="8">
        <v>4</v>
      </c>
    </row>
    <row r="748" spans="4:14" x14ac:dyDescent="0.2">
      <c r="D748" s="175"/>
      <c r="E748" s="4" t="s">
        <v>41</v>
      </c>
      <c r="F748" s="6"/>
      <c r="G748" s="5">
        <v>96</v>
      </c>
      <c r="H748" s="7">
        <v>23</v>
      </c>
      <c r="I748" s="1">
        <v>4</v>
      </c>
      <c r="J748" s="1">
        <v>10</v>
      </c>
      <c r="K748" s="1">
        <v>20</v>
      </c>
      <c r="L748" s="1">
        <v>4</v>
      </c>
      <c r="M748" s="1">
        <v>35</v>
      </c>
      <c r="N748" s="8">
        <v>0</v>
      </c>
    </row>
    <row r="749" spans="4:14" x14ac:dyDescent="0.2">
      <c r="D749" s="175"/>
      <c r="E749" s="4" t="s">
        <v>42</v>
      </c>
      <c r="F749" s="6"/>
      <c r="G749" s="5">
        <v>97</v>
      </c>
      <c r="H749" s="7">
        <v>14</v>
      </c>
      <c r="I749" s="1">
        <v>1</v>
      </c>
      <c r="J749" s="1">
        <v>8</v>
      </c>
      <c r="K749" s="1">
        <v>22</v>
      </c>
      <c r="L749" s="1">
        <v>3</v>
      </c>
      <c r="M749" s="1">
        <v>46</v>
      </c>
      <c r="N749" s="8">
        <v>3</v>
      </c>
    </row>
    <row r="750" spans="4:14" x14ac:dyDescent="0.2">
      <c r="D750" s="175"/>
      <c r="E750" s="4" t="s">
        <v>43</v>
      </c>
      <c r="F750" s="6"/>
      <c r="G750" s="5">
        <v>103</v>
      </c>
      <c r="H750" s="7">
        <v>22</v>
      </c>
      <c r="I750" s="1">
        <v>5</v>
      </c>
      <c r="J750" s="1">
        <v>13</v>
      </c>
      <c r="K750" s="1">
        <v>27</v>
      </c>
      <c r="L750" s="1">
        <v>4</v>
      </c>
      <c r="M750" s="1">
        <v>30</v>
      </c>
      <c r="N750" s="8">
        <v>2</v>
      </c>
    </row>
    <row r="751" spans="4:14" x14ac:dyDescent="0.2">
      <c r="D751" s="175"/>
      <c r="E751" s="4" t="s">
        <v>44</v>
      </c>
      <c r="F751" s="6"/>
      <c r="G751" s="5">
        <v>109</v>
      </c>
      <c r="H751" s="7">
        <v>24</v>
      </c>
      <c r="I751" s="1">
        <v>2</v>
      </c>
      <c r="J751" s="1">
        <v>12</v>
      </c>
      <c r="K751" s="1">
        <v>22</v>
      </c>
      <c r="L751" s="1">
        <v>0</v>
      </c>
      <c r="M751" s="1">
        <v>41</v>
      </c>
      <c r="N751" s="8">
        <v>8</v>
      </c>
    </row>
    <row r="752" spans="4:14" x14ac:dyDescent="0.2">
      <c r="D752" s="176"/>
      <c r="E752" s="59" t="s">
        <v>45</v>
      </c>
      <c r="F752" s="60"/>
      <c r="G752" s="56">
        <v>87</v>
      </c>
      <c r="H752" s="66">
        <v>22</v>
      </c>
      <c r="I752" s="30">
        <v>0</v>
      </c>
      <c r="J752" s="30">
        <v>14</v>
      </c>
      <c r="K752" s="30">
        <v>17</v>
      </c>
      <c r="L752" s="30">
        <v>5</v>
      </c>
      <c r="M752" s="30">
        <v>25</v>
      </c>
      <c r="N752" s="65">
        <v>4</v>
      </c>
    </row>
    <row r="754" spans="2:12" x14ac:dyDescent="0.2">
      <c r="B754" s="43" t="str">
        <f xml:space="preserve"> HYPERLINK("#'目次'!B34", "[28]")</f>
        <v>[28]</v>
      </c>
      <c r="C754" s="31" t="s">
        <v>123</v>
      </c>
    </row>
    <row r="758" spans="2:12" ht="36" x14ac:dyDescent="0.2">
      <c r="D758" s="177"/>
      <c r="E758" s="178"/>
      <c r="F758" s="178"/>
      <c r="G758" s="40" t="s">
        <v>14</v>
      </c>
      <c r="H758" s="42" t="s">
        <v>124</v>
      </c>
      <c r="I758" s="15" t="s">
        <v>125</v>
      </c>
      <c r="J758" s="15" t="s">
        <v>126</v>
      </c>
      <c r="K758" s="15" t="s">
        <v>127</v>
      </c>
      <c r="L758" s="44" t="s">
        <v>17</v>
      </c>
    </row>
    <row r="759" spans="2:12" x14ac:dyDescent="0.2">
      <c r="D759" s="179"/>
      <c r="E759" s="180"/>
      <c r="F759" s="180"/>
      <c r="G759" s="39"/>
      <c r="H759" s="41"/>
      <c r="I759" s="14"/>
      <c r="J759" s="14"/>
      <c r="K759" s="14"/>
      <c r="L759" s="38"/>
    </row>
    <row r="760" spans="2:12" x14ac:dyDescent="0.2">
      <c r="D760" s="58"/>
      <c r="E760" s="53" t="s">
        <v>14</v>
      </c>
      <c r="F760" s="52"/>
      <c r="G760" s="37">
        <v>1222</v>
      </c>
      <c r="H760" s="17">
        <v>47</v>
      </c>
      <c r="I760" s="17">
        <v>147</v>
      </c>
      <c r="J760" s="17">
        <v>331</v>
      </c>
      <c r="K760" s="17">
        <v>652</v>
      </c>
      <c r="L760" s="55">
        <v>45</v>
      </c>
    </row>
    <row r="761" spans="2:12" x14ac:dyDescent="0.2">
      <c r="D761" s="174" t="s">
        <v>18</v>
      </c>
      <c r="E761" s="20" t="s">
        <v>19</v>
      </c>
      <c r="F761" s="22"/>
      <c r="G761" s="21">
        <v>57</v>
      </c>
      <c r="H761" s="25">
        <v>4</v>
      </c>
      <c r="I761" s="3">
        <v>5</v>
      </c>
      <c r="J761" s="3">
        <v>14</v>
      </c>
      <c r="K761" s="3">
        <v>34</v>
      </c>
      <c r="L761" s="26">
        <v>0</v>
      </c>
    </row>
    <row r="762" spans="2:12" x14ac:dyDescent="0.2">
      <c r="D762" s="175"/>
      <c r="E762" s="4" t="s">
        <v>20</v>
      </c>
      <c r="F762" s="6"/>
      <c r="G762" s="5">
        <v>84</v>
      </c>
      <c r="H762" s="7">
        <v>4</v>
      </c>
      <c r="I762" s="1">
        <v>14</v>
      </c>
      <c r="J762" s="1">
        <v>13</v>
      </c>
      <c r="K762" s="1">
        <v>47</v>
      </c>
      <c r="L762" s="8">
        <v>6</v>
      </c>
    </row>
    <row r="763" spans="2:12" x14ac:dyDescent="0.2">
      <c r="D763" s="175"/>
      <c r="E763" s="4" t="s">
        <v>21</v>
      </c>
      <c r="F763" s="6"/>
      <c r="G763" s="5">
        <v>487</v>
      </c>
      <c r="H763" s="7">
        <v>19</v>
      </c>
      <c r="I763" s="1">
        <v>74</v>
      </c>
      <c r="J763" s="1">
        <v>129</v>
      </c>
      <c r="K763" s="1">
        <v>251</v>
      </c>
      <c r="L763" s="8">
        <v>14</v>
      </c>
    </row>
    <row r="764" spans="2:12" x14ac:dyDescent="0.2">
      <c r="D764" s="175"/>
      <c r="E764" s="4" t="s">
        <v>22</v>
      </c>
      <c r="F764" s="6"/>
      <c r="G764" s="5">
        <v>35</v>
      </c>
      <c r="H764" s="7">
        <v>0</v>
      </c>
      <c r="I764" s="1">
        <v>3</v>
      </c>
      <c r="J764" s="1">
        <v>10</v>
      </c>
      <c r="K764" s="1">
        <v>20</v>
      </c>
      <c r="L764" s="8">
        <v>2</v>
      </c>
    </row>
    <row r="765" spans="2:12" x14ac:dyDescent="0.2">
      <c r="D765" s="175"/>
      <c r="E765" s="4" t="s">
        <v>23</v>
      </c>
      <c r="F765" s="6"/>
      <c r="G765" s="5">
        <v>143</v>
      </c>
      <c r="H765" s="7">
        <v>6</v>
      </c>
      <c r="I765" s="1">
        <v>15</v>
      </c>
      <c r="J765" s="1">
        <v>37</v>
      </c>
      <c r="K765" s="1">
        <v>77</v>
      </c>
      <c r="L765" s="8">
        <v>8</v>
      </c>
    </row>
    <row r="766" spans="2:12" x14ac:dyDescent="0.2">
      <c r="D766" s="175"/>
      <c r="E766" s="4" t="s">
        <v>24</v>
      </c>
      <c r="F766" s="6"/>
      <c r="G766" s="5">
        <v>187</v>
      </c>
      <c r="H766" s="7">
        <v>10</v>
      </c>
      <c r="I766" s="1">
        <v>15</v>
      </c>
      <c r="J766" s="1">
        <v>64</v>
      </c>
      <c r="K766" s="1">
        <v>96</v>
      </c>
      <c r="L766" s="8">
        <v>2</v>
      </c>
    </row>
    <row r="767" spans="2:12" x14ac:dyDescent="0.2">
      <c r="D767" s="175"/>
      <c r="E767" s="4" t="s">
        <v>25</v>
      </c>
      <c r="F767" s="6"/>
      <c r="G767" s="5">
        <v>71</v>
      </c>
      <c r="H767" s="7">
        <v>1</v>
      </c>
      <c r="I767" s="1">
        <v>4</v>
      </c>
      <c r="J767" s="1">
        <v>19</v>
      </c>
      <c r="K767" s="1">
        <v>43</v>
      </c>
      <c r="L767" s="8">
        <v>4</v>
      </c>
    </row>
    <row r="768" spans="2:12" x14ac:dyDescent="0.2">
      <c r="D768" s="175"/>
      <c r="E768" s="4" t="s">
        <v>26</v>
      </c>
      <c r="F768" s="6"/>
      <c r="G768" s="5">
        <v>30</v>
      </c>
      <c r="H768" s="7">
        <v>1</v>
      </c>
      <c r="I768" s="1">
        <v>3</v>
      </c>
      <c r="J768" s="1">
        <v>6</v>
      </c>
      <c r="K768" s="1">
        <v>17</v>
      </c>
      <c r="L768" s="8">
        <v>3</v>
      </c>
    </row>
    <row r="769" spans="4:12" x14ac:dyDescent="0.2">
      <c r="D769" s="175"/>
      <c r="E769" s="4" t="s">
        <v>27</v>
      </c>
      <c r="F769" s="6"/>
      <c r="G769" s="5">
        <v>70</v>
      </c>
      <c r="H769" s="7">
        <v>1</v>
      </c>
      <c r="I769" s="1">
        <v>10</v>
      </c>
      <c r="J769" s="1">
        <v>23</v>
      </c>
      <c r="K769" s="1">
        <v>33</v>
      </c>
      <c r="L769" s="8">
        <v>3</v>
      </c>
    </row>
    <row r="770" spans="4:12" x14ac:dyDescent="0.2">
      <c r="D770" s="175"/>
      <c r="E770" s="4" t="s">
        <v>28</v>
      </c>
      <c r="F770" s="6"/>
      <c r="G770" s="5">
        <v>51</v>
      </c>
      <c r="H770" s="7">
        <v>1</v>
      </c>
      <c r="I770" s="1">
        <v>4</v>
      </c>
      <c r="J770" s="1">
        <v>14</v>
      </c>
      <c r="K770" s="1">
        <v>31</v>
      </c>
      <c r="L770" s="8">
        <v>1</v>
      </c>
    </row>
    <row r="771" spans="4:12" x14ac:dyDescent="0.2">
      <c r="D771" s="175"/>
      <c r="E771" s="4" t="s">
        <v>29</v>
      </c>
      <c r="F771" s="6"/>
      <c r="G771" s="5">
        <v>7</v>
      </c>
      <c r="H771" s="7">
        <v>0</v>
      </c>
      <c r="I771" s="1">
        <v>0</v>
      </c>
      <c r="J771" s="1">
        <v>2</v>
      </c>
      <c r="K771" s="1">
        <v>3</v>
      </c>
      <c r="L771" s="8">
        <v>2</v>
      </c>
    </row>
    <row r="772" spans="4:12" x14ac:dyDescent="0.2">
      <c r="D772" s="174" t="s">
        <v>30</v>
      </c>
      <c r="E772" s="20" t="s">
        <v>31</v>
      </c>
      <c r="F772" s="22"/>
      <c r="G772" s="21">
        <v>393</v>
      </c>
      <c r="H772" s="25">
        <v>19</v>
      </c>
      <c r="I772" s="3">
        <v>57</v>
      </c>
      <c r="J772" s="3">
        <v>104</v>
      </c>
      <c r="K772" s="3">
        <v>199</v>
      </c>
      <c r="L772" s="26">
        <v>14</v>
      </c>
    </row>
    <row r="773" spans="4:12" x14ac:dyDescent="0.2">
      <c r="D773" s="175"/>
      <c r="E773" s="4" t="s">
        <v>32</v>
      </c>
      <c r="F773" s="6"/>
      <c r="G773" s="5">
        <v>352</v>
      </c>
      <c r="H773" s="7">
        <v>12</v>
      </c>
      <c r="I773" s="1">
        <v>45</v>
      </c>
      <c r="J773" s="1">
        <v>95</v>
      </c>
      <c r="K773" s="1">
        <v>188</v>
      </c>
      <c r="L773" s="8">
        <v>12</v>
      </c>
    </row>
    <row r="774" spans="4:12" x14ac:dyDescent="0.2">
      <c r="D774" s="175"/>
      <c r="E774" s="4" t="s">
        <v>33</v>
      </c>
      <c r="F774" s="6"/>
      <c r="G774" s="5">
        <v>388</v>
      </c>
      <c r="H774" s="7">
        <v>13</v>
      </c>
      <c r="I774" s="1">
        <v>36</v>
      </c>
      <c r="J774" s="1">
        <v>110</v>
      </c>
      <c r="K774" s="1">
        <v>212</v>
      </c>
      <c r="L774" s="8">
        <v>17</v>
      </c>
    </row>
    <row r="775" spans="4:12" x14ac:dyDescent="0.2">
      <c r="D775" s="175"/>
      <c r="E775" s="4" t="s">
        <v>34</v>
      </c>
      <c r="F775" s="6"/>
      <c r="G775" s="5">
        <v>89</v>
      </c>
      <c r="H775" s="7">
        <v>3</v>
      </c>
      <c r="I775" s="1">
        <v>9</v>
      </c>
      <c r="J775" s="1">
        <v>22</v>
      </c>
      <c r="K775" s="1">
        <v>53</v>
      </c>
      <c r="L775" s="8">
        <v>2</v>
      </c>
    </row>
    <row r="776" spans="4:12" x14ac:dyDescent="0.2">
      <c r="D776" s="174" t="s">
        <v>35</v>
      </c>
      <c r="E776" s="20" t="s">
        <v>36</v>
      </c>
      <c r="F776" s="22"/>
      <c r="G776" s="21">
        <v>629</v>
      </c>
      <c r="H776" s="25">
        <v>23</v>
      </c>
      <c r="I776" s="3">
        <v>63</v>
      </c>
      <c r="J776" s="3">
        <v>183</v>
      </c>
      <c r="K776" s="3">
        <v>336</v>
      </c>
      <c r="L776" s="26">
        <v>24</v>
      </c>
    </row>
    <row r="777" spans="4:12" x14ac:dyDescent="0.2">
      <c r="D777" s="175"/>
      <c r="E777" s="4" t="s">
        <v>37</v>
      </c>
      <c r="F777" s="6"/>
      <c r="G777" s="5">
        <v>593</v>
      </c>
      <c r="H777" s="7">
        <v>24</v>
      </c>
      <c r="I777" s="1">
        <v>84</v>
      </c>
      <c r="J777" s="1">
        <v>148</v>
      </c>
      <c r="K777" s="1">
        <v>316</v>
      </c>
      <c r="L777" s="8">
        <v>21</v>
      </c>
    </row>
    <row r="778" spans="4:12" x14ac:dyDescent="0.2">
      <c r="D778" s="174" t="s">
        <v>38</v>
      </c>
      <c r="E778" s="20" t="s">
        <v>39</v>
      </c>
      <c r="F778" s="22"/>
      <c r="G778" s="21">
        <v>64</v>
      </c>
      <c r="H778" s="25">
        <v>3</v>
      </c>
      <c r="I778" s="3">
        <v>4</v>
      </c>
      <c r="J778" s="3">
        <v>15</v>
      </c>
      <c r="K778" s="3">
        <v>41</v>
      </c>
      <c r="L778" s="26">
        <v>1</v>
      </c>
    </row>
    <row r="779" spans="4:12" x14ac:dyDescent="0.2">
      <c r="D779" s="175"/>
      <c r="E779" s="4" t="s">
        <v>40</v>
      </c>
      <c r="F779" s="6"/>
      <c r="G779" s="5">
        <v>147</v>
      </c>
      <c r="H779" s="7">
        <v>17</v>
      </c>
      <c r="I779" s="1">
        <v>24</v>
      </c>
      <c r="J779" s="1">
        <v>29</v>
      </c>
      <c r="K779" s="1">
        <v>74</v>
      </c>
      <c r="L779" s="8">
        <v>3</v>
      </c>
    </row>
    <row r="780" spans="4:12" x14ac:dyDescent="0.2">
      <c r="D780" s="175"/>
      <c r="E780" s="4" t="s">
        <v>41</v>
      </c>
      <c r="F780" s="6"/>
      <c r="G780" s="5">
        <v>204</v>
      </c>
      <c r="H780" s="7">
        <v>8</v>
      </c>
      <c r="I780" s="1">
        <v>32</v>
      </c>
      <c r="J780" s="1">
        <v>66</v>
      </c>
      <c r="K780" s="1">
        <v>95</v>
      </c>
      <c r="L780" s="8">
        <v>3</v>
      </c>
    </row>
    <row r="781" spans="4:12" x14ac:dyDescent="0.2">
      <c r="D781" s="175"/>
      <c r="E781" s="4" t="s">
        <v>42</v>
      </c>
      <c r="F781" s="6"/>
      <c r="G781" s="5">
        <v>210</v>
      </c>
      <c r="H781" s="7">
        <v>8</v>
      </c>
      <c r="I781" s="1">
        <v>27</v>
      </c>
      <c r="J781" s="1">
        <v>71</v>
      </c>
      <c r="K781" s="1">
        <v>99</v>
      </c>
      <c r="L781" s="8">
        <v>5</v>
      </c>
    </row>
    <row r="782" spans="4:12" x14ac:dyDescent="0.2">
      <c r="D782" s="175"/>
      <c r="E782" s="4" t="s">
        <v>43</v>
      </c>
      <c r="F782" s="6"/>
      <c r="G782" s="5">
        <v>204</v>
      </c>
      <c r="H782" s="7">
        <v>7</v>
      </c>
      <c r="I782" s="1">
        <v>26</v>
      </c>
      <c r="J782" s="1">
        <v>51</v>
      </c>
      <c r="K782" s="1">
        <v>116</v>
      </c>
      <c r="L782" s="8">
        <v>4</v>
      </c>
    </row>
    <row r="783" spans="4:12" x14ac:dyDescent="0.2">
      <c r="D783" s="175"/>
      <c r="E783" s="4" t="s">
        <v>44</v>
      </c>
      <c r="F783" s="6"/>
      <c r="G783" s="5">
        <v>223</v>
      </c>
      <c r="H783" s="7">
        <v>2</v>
      </c>
      <c r="I783" s="1">
        <v>22</v>
      </c>
      <c r="J783" s="1">
        <v>63</v>
      </c>
      <c r="K783" s="1">
        <v>120</v>
      </c>
      <c r="L783" s="8">
        <v>16</v>
      </c>
    </row>
    <row r="784" spans="4:12" x14ac:dyDescent="0.2">
      <c r="D784" s="176"/>
      <c r="E784" s="59" t="s">
        <v>45</v>
      </c>
      <c r="F784" s="60"/>
      <c r="G784" s="56">
        <v>170</v>
      </c>
      <c r="H784" s="66">
        <v>2</v>
      </c>
      <c r="I784" s="30">
        <v>12</v>
      </c>
      <c r="J784" s="30">
        <v>36</v>
      </c>
      <c r="K784" s="30">
        <v>107</v>
      </c>
      <c r="L784" s="65">
        <v>13</v>
      </c>
    </row>
    <row r="786" spans="2:12" x14ac:dyDescent="0.2">
      <c r="B786" s="43" t="str">
        <f xml:space="preserve"> HYPERLINK("#'目次'!B35", "[29]")</f>
        <v>[29]</v>
      </c>
      <c r="C786" s="31" t="s">
        <v>123</v>
      </c>
    </row>
    <row r="790" spans="2:12" ht="36" x14ac:dyDescent="0.2">
      <c r="D790" s="177"/>
      <c r="E790" s="178"/>
      <c r="F790" s="178"/>
      <c r="G790" s="40" t="s">
        <v>14</v>
      </c>
      <c r="H790" s="42" t="s">
        <v>124</v>
      </c>
      <c r="I790" s="15" t="s">
        <v>125</v>
      </c>
      <c r="J790" s="15" t="s">
        <v>126</v>
      </c>
      <c r="K790" s="15" t="s">
        <v>127</v>
      </c>
      <c r="L790" s="44" t="s">
        <v>17</v>
      </c>
    </row>
    <row r="791" spans="2:12" x14ac:dyDescent="0.2">
      <c r="D791" s="179"/>
      <c r="E791" s="180"/>
      <c r="F791" s="180"/>
      <c r="G791" s="39"/>
      <c r="H791" s="41"/>
      <c r="I791" s="14"/>
      <c r="J791" s="14"/>
      <c r="K791" s="14"/>
      <c r="L791" s="38"/>
    </row>
    <row r="792" spans="2:12" x14ac:dyDescent="0.2">
      <c r="D792" s="58"/>
      <c r="E792" s="53" t="s">
        <v>14</v>
      </c>
      <c r="F792" s="52"/>
      <c r="G792" s="37">
        <v>1222</v>
      </c>
      <c r="H792" s="17">
        <v>47</v>
      </c>
      <c r="I792" s="17">
        <v>147</v>
      </c>
      <c r="J792" s="17">
        <v>331</v>
      </c>
      <c r="K792" s="17">
        <v>652</v>
      </c>
      <c r="L792" s="55">
        <v>45</v>
      </c>
    </row>
    <row r="793" spans="2:12" x14ac:dyDescent="0.2">
      <c r="D793" s="174" t="s">
        <v>52</v>
      </c>
      <c r="E793" s="20" t="s">
        <v>53</v>
      </c>
      <c r="F793" s="22"/>
      <c r="G793" s="21">
        <v>15</v>
      </c>
      <c r="H793" s="25">
        <v>1</v>
      </c>
      <c r="I793" s="3">
        <v>1</v>
      </c>
      <c r="J793" s="3">
        <v>5</v>
      </c>
      <c r="K793" s="3">
        <v>7</v>
      </c>
      <c r="L793" s="26">
        <v>1</v>
      </c>
    </row>
    <row r="794" spans="2:12" ht="24" x14ac:dyDescent="0.2">
      <c r="D794" s="175"/>
      <c r="E794" s="4" t="s">
        <v>54</v>
      </c>
      <c r="F794" s="6"/>
      <c r="G794" s="5">
        <v>122</v>
      </c>
      <c r="H794" s="7">
        <v>3</v>
      </c>
      <c r="I794" s="1">
        <v>12</v>
      </c>
      <c r="J794" s="1">
        <v>38</v>
      </c>
      <c r="K794" s="1">
        <v>66</v>
      </c>
      <c r="L794" s="8">
        <v>3</v>
      </c>
    </row>
    <row r="795" spans="2:12" x14ac:dyDescent="0.2">
      <c r="D795" s="175"/>
      <c r="E795" s="4" t="s">
        <v>55</v>
      </c>
      <c r="F795" s="6"/>
      <c r="G795" s="5">
        <v>43</v>
      </c>
      <c r="H795" s="7">
        <v>1</v>
      </c>
      <c r="I795" s="1">
        <v>6</v>
      </c>
      <c r="J795" s="1">
        <v>14</v>
      </c>
      <c r="K795" s="1">
        <v>20</v>
      </c>
      <c r="L795" s="8">
        <v>2</v>
      </c>
    </row>
    <row r="796" spans="2:12" x14ac:dyDescent="0.2">
      <c r="D796" s="175"/>
      <c r="E796" s="4" t="s">
        <v>56</v>
      </c>
      <c r="F796" s="6"/>
      <c r="G796" s="5">
        <v>60</v>
      </c>
      <c r="H796" s="7">
        <v>2</v>
      </c>
      <c r="I796" s="1">
        <v>8</v>
      </c>
      <c r="J796" s="1">
        <v>14</v>
      </c>
      <c r="K796" s="1">
        <v>36</v>
      </c>
      <c r="L796" s="8">
        <v>0</v>
      </c>
    </row>
    <row r="797" spans="2:12" x14ac:dyDescent="0.2">
      <c r="D797" s="175"/>
      <c r="E797" s="4" t="s">
        <v>57</v>
      </c>
      <c r="F797" s="6"/>
      <c r="G797" s="5">
        <v>286</v>
      </c>
      <c r="H797" s="7">
        <v>15</v>
      </c>
      <c r="I797" s="1">
        <v>38</v>
      </c>
      <c r="J797" s="1">
        <v>92</v>
      </c>
      <c r="K797" s="1">
        <v>134</v>
      </c>
      <c r="L797" s="8">
        <v>7</v>
      </c>
    </row>
    <row r="798" spans="2:12" x14ac:dyDescent="0.2">
      <c r="D798" s="175"/>
      <c r="E798" s="4" t="s">
        <v>58</v>
      </c>
      <c r="F798" s="6"/>
      <c r="G798" s="5">
        <v>129</v>
      </c>
      <c r="H798" s="7">
        <v>6</v>
      </c>
      <c r="I798" s="1">
        <v>17</v>
      </c>
      <c r="J798" s="1">
        <v>34</v>
      </c>
      <c r="K798" s="1">
        <v>65</v>
      </c>
      <c r="L798" s="8">
        <v>7</v>
      </c>
    </row>
    <row r="799" spans="2:12" x14ac:dyDescent="0.2">
      <c r="D799" s="175"/>
      <c r="E799" s="4" t="s">
        <v>59</v>
      </c>
      <c r="F799" s="6"/>
      <c r="G799" s="5">
        <v>195</v>
      </c>
      <c r="H799" s="7">
        <v>5</v>
      </c>
      <c r="I799" s="1">
        <v>19</v>
      </c>
      <c r="J799" s="1">
        <v>50</v>
      </c>
      <c r="K799" s="1">
        <v>116</v>
      </c>
      <c r="L799" s="8">
        <v>5</v>
      </c>
    </row>
    <row r="800" spans="2:12" x14ac:dyDescent="0.2">
      <c r="D800" s="175"/>
      <c r="E800" s="4" t="s">
        <v>60</v>
      </c>
      <c r="F800" s="6"/>
      <c r="G800" s="5">
        <v>176</v>
      </c>
      <c r="H800" s="7">
        <v>5</v>
      </c>
      <c r="I800" s="1">
        <v>29</v>
      </c>
      <c r="J800" s="1">
        <v>41</v>
      </c>
      <c r="K800" s="1">
        <v>91</v>
      </c>
      <c r="L800" s="8">
        <v>10</v>
      </c>
    </row>
    <row r="801" spans="2:12" x14ac:dyDescent="0.2">
      <c r="D801" s="175"/>
      <c r="E801" s="4" t="s">
        <v>61</v>
      </c>
      <c r="F801" s="6"/>
      <c r="G801" s="5">
        <v>78</v>
      </c>
      <c r="H801" s="7">
        <v>6</v>
      </c>
      <c r="I801" s="1">
        <v>7</v>
      </c>
      <c r="J801" s="1">
        <v>16</v>
      </c>
      <c r="K801" s="1">
        <v>47</v>
      </c>
      <c r="L801" s="8">
        <v>2</v>
      </c>
    </row>
    <row r="802" spans="2:12" x14ac:dyDescent="0.2">
      <c r="D802" s="175"/>
      <c r="E802" s="4" t="s">
        <v>62</v>
      </c>
      <c r="F802" s="6"/>
      <c r="G802" s="5">
        <v>113</v>
      </c>
      <c r="H802" s="7">
        <v>3</v>
      </c>
      <c r="I802" s="1">
        <v>9</v>
      </c>
      <c r="J802" s="1">
        <v>27</v>
      </c>
      <c r="K802" s="1">
        <v>68</v>
      </c>
      <c r="L802" s="8">
        <v>6</v>
      </c>
    </row>
    <row r="803" spans="2:12" x14ac:dyDescent="0.2">
      <c r="D803" s="174" t="s">
        <v>63</v>
      </c>
      <c r="E803" s="20" t="s">
        <v>64</v>
      </c>
      <c r="F803" s="22"/>
      <c r="G803" s="21">
        <v>234</v>
      </c>
      <c r="H803" s="25">
        <v>12</v>
      </c>
      <c r="I803" s="3">
        <v>20</v>
      </c>
      <c r="J803" s="3">
        <v>67</v>
      </c>
      <c r="K803" s="3">
        <v>127</v>
      </c>
      <c r="L803" s="26">
        <v>8</v>
      </c>
    </row>
    <row r="804" spans="2:12" x14ac:dyDescent="0.2">
      <c r="D804" s="175"/>
      <c r="E804" s="4" t="s">
        <v>65</v>
      </c>
      <c r="F804" s="6"/>
      <c r="G804" s="5">
        <v>172</v>
      </c>
      <c r="H804" s="7">
        <v>8</v>
      </c>
      <c r="I804" s="1">
        <v>21</v>
      </c>
      <c r="J804" s="1">
        <v>33</v>
      </c>
      <c r="K804" s="1">
        <v>100</v>
      </c>
      <c r="L804" s="8">
        <v>10</v>
      </c>
    </row>
    <row r="805" spans="2:12" x14ac:dyDescent="0.2">
      <c r="D805" s="175"/>
      <c r="E805" s="4" t="s">
        <v>66</v>
      </c>
      <c r="F805" s="6"/>
      <c r="G805" s="5">
        <v>165</v>
      </c>
      <c r="H805" s="7">
        <v>9</v>
      </c>
      <c r="I805" s="1">
        <v>17</v>
      </c>
      <c r="J805" s="1">
        <v>53</v>
      </c>
      <c r="K805" s="1">
        <v>81</v>
      </c>
      <c r="L805" s="8">
        <v>5</v>
      </c>
    </row>
    <row r="806" spans="2:12" x14ac:dyDescent="0.2">
      <c r="D806" s="175"/>
      <c r="E806" s="4" t="s">
        <v>67</v>
      </c>
      <c r="F806" s="6"/>
      <c r="G806" s="5">
        <v>158</v>
      </c>
      <c r="H806" s="7">
        <v>4</v>
      </c>
      <c r="I806" s="1">
        <v>24</v>
      </c>
      <c r="J806" s="1">
        <v>42</v>
      </c>
      <c r="K806" s="1">
        <v>82</v>
      </c>
      <c r="L806" s="8">
        <v>6</v>
      </c>
    </row>
    <row r="807" spans="2:12" x14ac:dyDescent="0.2">
      <c r="D807" s="175"/>
      <c r="E807" s="4" t="s">
        <v>68</v>
      </c>
      <c r="F807" s="6"/>
      <c r="G807" s="5">
        <v>112</v>
      </c>
      <c r="H807" s="7">
        <v>1</v>
      </c>
      <c r="I807" s="1">
        <v>18</v>
      </c>
      <c r="J807" s="1">
        <v>31</v>
      </c>
      <c r="K807" s="1">
        <v>60</v>
      </c>
      <c r="L807" s="8">
        <v>2</v>
      </c>
    </row>
    <row r="808" spans="2:12" x14ac:dyDescent="0.2">
      <c r="D808" s="175"/>
      <c r="E808" s="4" t="s">
        <v>69</v>
      </c>
      <c r="F808" s="6"/>
      <c r="G808" s="5">
        <v>92</v>
      </c>
      <c r="H808" s="7">
        <v>3</v>
      </c>
      <c r="I808" s="1">
        <v>7</v>
      </c>
      <c r="J808" s="1">
        <v>25</v>
      </c>
      <c r="K808" s="1">
        <v>52</v>
      </c>
      <c r="L808" s="8">
        <v>5</v>
      </c>
    </row>
    <row r="809" spans="2:12" x14ac:dyDescent="0.2">
      <c r="D809" s="175"/>
      <c r="E809" s="4" t="s">
        <v>70</v>
      </c>
      <c r="F809" s="6"/>
      <c r="G809" s="5">
        <v>131</v>
      </c>
      <c r="H809" s="7">
        <v>4</v>
      </c>
      <c r="I809" s="1">
        <v>26</v>
      </c>
      <c r="J809" s="1">
        <v>33</v>
      </c>
      <c r="K809" s="1">
        <v>66</v>
      </c>
      <c r="L809" s="8">
        <v>2</v>
      </c>
    </row>
    <row r="810" spans="2:12" x14ac:dyDescent="0.2">
      <c r="D810" s="175"/>
      <c r="E810" s="4" t="s">
        <v>71</v>
      </c>
      <c r="F810" s="6"/>
      <c r="G810" s="5">
        <v>71</v>
      </c>
      <c r="H810" s="7">
        <v>4</v>
      </c>
      <c r="I810" s="1">
        <v>6</v>
      </c>
      <c r="J810" s="1">
        <v>23</v>
      </c>
      <c r="K810" s="1">
        <v>36</v>
      </c>
      <c r="L810" s="8">
        <v>2</v>
      </c>
    </row>
    <row r="811" spans="2:12" x14ac:dyDescent="0.2">
      <c r="D811" s="176"/>
      <c r="E811" s="59" t="s">
        <v>72</v>
      </c>
      <c r="F811" s="60"/>
      <c r="G811" s="56">
        <v>70</v>
      </c>
      <c r="H811" s="66">
        <v>1</v>
      </c>
      <c r="I811" s="30">
        <v>6</v>
      </c>
      <c r="J811" s="30">
        <v>22</v>
      </c>
      <c r="K811" s="30">
        <v>39</v>
      </c>
      <c r="L811" s="65">
        <v>2</v>
      </c>
    </row>
    <row r="813" spans="2:12" x14ac:dyDescent="0.2">
      <c r="B813" s="43" t="str">
        <f xml:space="preserve"> HYPERLINK("#'目次'!B36", "[30]")</f>
        <v>[30]</v>
      </c>
      <c r="C813" s="31" t="s">
        <v>123</v>
      </c>
    </row>
    <row r="816" spans="2:12" x14ac:dyDescent="0.2">
      <c r="C816" s="31" t="s">
        <v>75</v>
      </c>
    </row>
    <row r="817" spans="4:12" ht="36" x14ac:dyDescent="0.2">
      <c r="D817" s="177"/>
      <c r="E817" s="178"/>
      <c r="F817" s="178"/>
      <c r="G817" s="40" t="s">
        <v>14</v>
      </c>
      <c r="H817" s="42" t="s">
        <v>124</v>
      </c>
      <c r="I817" s="15" t="s">
        <v>125</v>
      </c>
      <c r="J817" s="15" t="s">
        <v>126</v>
      </c>
      <c r="K817" s="15" t="s">
        <v>127</v>
      </c>
      <c r="L817" s="44" t="s">
        <v>17</v>
      </c>
    </row>
    <row r="818" spans="4:12" x14ac:dyDescent="0.2">
      <c r="D818" s="179"/>
      <c r="E818" s="180"/>
      <c r="F818" s="180"/>
      <c r="G818" s="39"/>
      <c r="H818" s="41"/>
      <c r="I818" s="14"/>
      <c r="J818" s="14"/>
      <c r="K818" s="14"/>
      <c r="L818" s="38"/>
    </row>
    <row r="819" spans="4:12" x14ac:dyDescent="0.2">
      <c r="D819" s="58"/>
      <c r="E819" s="53" t="s">
        <v>14</v>
      </c>
      <c r="F819" s="52"/>
      <c r="G819" s="37">
        <v>1222</v>
      </c>
      <c r="H819" s="17">
        <v>47</v>
      </c>
      <c r="I819" s="17">
        <v>147</v>
      </c>
      <c r="J819" s="17">
        <v>331</v>
      </c>
      <c r="K819" s="17">
        <v>652</v>
      </c>
      <c r="L819" s="55">
        <v>45</v>
      </c>
    </row>
    <row r="820" spans="4:12" x14ac:dyDescent="0.2">
      <c r="D820" s="174" t="s">
        <v>36</v>
      </c>
      <c r="E820" s="20" t="s">
        <v>76</v>
      </c>
      <c r="F820" s="22"/>
      <c r="G820" s="21">
        <v>629</v>
      </c>
      <c r="H820" s="25">
        <v>23</v>
      </c>
      <c r="I820" s="3">
        <v>63</v>
      </c>
      <c r="J820" s="3">
        <v>183</v>
      </c>
      <c r="K820" s="3">
        <v>336</v>
      </c>
      <c r="L820" s="26">
        <v>24</v>
      </c>
    </row>
    <row r="821" spans="4:12" x14ac:dyDescent="0.2">
      <c r="D821" s="175"/>
      <c r="E821" s="4" t="s">
        <v>39</v>
      </c>
      <c r="F821" s="6"/>
      <c r="G821" s="5">
        <v>37</v>
      </c>
      <c r="H821" s="7">
        <v>2</v>
      </c>
      <c r="I821" s="1">
        <v>2</v>
      </c>
      <c r="J821" s="1">
        <v>10</v>
      </c>
      <c r="K821" s="1">
        <v>22</v>
      </c>
      <c r="L821" s="8">
        <v>1</v>
      </c>
    </row>
    <row r="822" spans="4:12" x14ac:dyDescent="0.2">
      <c r="D822" s="175"/>
      <c r="E822" s="4" t="s">
        <v>40</v>
      </c>
      <c r="F822" s="6"/>
      <c r="G822" s="5">
        <v>73</v>
      </c>
      <c r="H822" s="7">
        <v>10</v>
      </c>
      <c r="I822" s="1">
        <v>10</v>
      </c>
      <c r="J822" s="1">
        <v>16</v>
      </c>
      <c r="K822" s="1">
        <v>35</v>
      </c>
      <c r="L822" s="8">
        <v>2</v>
      </c>
    </row>
    <row r="823" spans="4:12" x14ac:dyDescent="0.2">
      <c r="D823" s="175"/>
      <c r="E823" s="4" t="s">
        <v>41</v>
      </c>
      <c r="F823" s="6"/>
      <c r="G823" s="5">
        <v>108</v>
      </c>
      <c r="H823" s="7">
        <v>5</v>
      </c>
      <c r="I823" s="1">
        <v>14</v>
      </c>
      <c r="J823" s="1">
        <v>36</v>
      </c>
      <c r="K823" s="1">
        <v>51</v>
      </c>
      <c r="L823" s="8">
        <v>2</v>
      </c>
    </row>
    <row r="824" spans="4:12" x14ac:dyDescent="0.2">
      <c r="D824" s="175"/>
      <c r="E824" s="4" t="s">
        <v>42</v>
      </c>
      <c r="F824" s="6"/>
      <c r="G824" s="5">
        <v>113</v>
      </c>
      <c r="H824" s="7">
        <v>4</v>
      </c>
      <c r="I824" s="1">
        <v>15</v>
      </c>
      <c r="J824" s="1">
        <v>38</v>
      </c>
      <c r="K824" s="1">
        <v>55</v>
      </c>
      <c r="L824" s="8">
        <v>1</v>
      </c>
    </row>
    <row r="825" spans="4:12" x14ac:dyDescent="0.2">
      <c r="D825" s="175"/>
      <c r="E825" s="4" t="s">
        <v>43</v>
      </c>
      <c r="F825" s="6"/>
      <c r="G825" s="5">
        <v>101</v>
      </c>
      <c r="H825" s="7">
        <v>2</v>
      </c>
      <c r="I825" s="1">
        <v>9</v>
      </c>
      <c r="J825" s="1">
        <v>27</v>
      </c>
      <c r="K825" s="1">
        <v>62</v>
      </c>
      <c r="L825" s="8">
        <v>1</v>
      </c>
    </row>
    <row r="826" spans="4:12" x14ac:dyDescent="0.2">
      <c r="D826" s="175"/>
      <c r="E826" s="4" t="s">
        <v>44</v>
      </c>
      <c r="F826" s="6"/>
      <c r="G826" s="5">
        <v>114</v>
      </c>
      <c r="H826" s="7">
        <v>0</v>
      </c>
      <c r="I826" s="1">
        <v>6</v>
      </c>
      <c r="J826" s="1">
        <v>37</v>
      </c>
      <c r="K826" s="1">
        <v>61</v>
      </c>
      <c r="L826" s="8">
        <v>10</v>
      </c>
    </row>
    <row r="827" spans="4:12" x14ac:dyDescent="0.2">
      <c r="D827" s="175"/>
      <c r="E827" s="4" t="s">
        <v>45</v>
      </c>
      <c r="F827" s="6"/>
      <c r="G827" s="5">
        <v>83</v>
      </c>
      <c r="H827" s="7">
        <v>0</v>
      </c>
      <c r="I827" s="1">
        <v>7</v>
      </c>
      <c r="J827" s="1">
        <v>19</v>
      </c>
      <c r="K827" s="1">
        <v>50</v>
      </c>
      <c r="L827" s="8">
        <v>7</v>
      </c>
    </row>
    <row r="828" spans="4:12" x14ac:dyDescent="0.2">
      <c r="D828" s="174" t="s">
        <v>37</v>
      </c>
      <c r="E828" s="20" t="s">
        <v>77</v>
      </c>
      <c r="F828" s="22"/>
      <c r="G828" s="21">
        <v>593</v>
      </c>
      <c r="H828" s="25">
        <v>24</v>
      </c>
      <c r="I828" s="3">
        <v>84</v>
      </c>
      <c r="J828" s="3">
        <v>148</v>
      </c>
      <c r="K828" s="3">
        <v>316</v>
      </c>
      <c r="L828" s="26">
        <v>21</v>
      </c>
    </row>
    <row r="829" spans="4:12" x14ac:dyDescent="0.2">
      <c r="D829" s="175"/>
      <c r="E829" s="4" t="s">
        <v>39</v>
      </c>
      <c r="F829" s="6"/>
      <c r="G829" s="5">
        <v>27</v>
      </c>
      <c r="H829" s="7">
        <v>1</v>
      </c>
      <c r="I829" s="1">
        <v>2</v>
      </c>
      <c r="J829" s="1">
        <v>5</v>
      </c>
      <c r="K829" s="1">
        <v>19</v>
      </c>
      <c r="L829" s="8">
        <v>0</v>
      </c>
    </row>
    <row r="830" spans="4:12" x14ac:dyDescent="0.2">
      <c r="D830" s="175"/>
      <c r="E830" s="4" t="s">
        <v>40</v>
      </c>
      <c r="F830" s="6"/>
      <c r="G830" s="5">
        <v>74</v>
      </c>
      <c r="H830" s="7">
        <v>7</v>
      </c>
      <c r="I830" s="1">
        <v>14</v>
      </c>
      <c r="J830" s="1">
        <v>13</v>
      </c>
      <c r="K830" s="1">
        <v>39</v>
      </c>
      <c r="L830" s="8">
        <v>1</v>
      </c>
    </row>
    <row r="831" spans="4:12" x14ac:dyDescent="0.2">
      <c r="D831" s="175"/>
      <c r="E831" s="4" t="s">
        <v>41</v>
      </c>
      <c r="F831" s="6"/>
      <c r="G831" s="5">
        <v>96</v>
      </c>
      <c r="H831" s="7">
        <v>3</v>
      </c>
      <c r="I831" s="1">
        <v>18</v>
      </c>
      <c r="J831" s="1">
        <v>30</v>
      </c>
      <c r="K831" s="1">
        <v>44</v>
      </c>
      <c r="L831" s="8">
        <v>1</v>
      </c>
    </row>
    <row r="832" spans="4:12" x14ac:dyDescent="0.2">
      <c r="D832" s="175"/>
      <c r="E832" s="4" t="s">
        <v>42</v>
      </c>
      <c r="F832" s="6"/>
      <c r="G832" s="5">
        <v>97</v>
      </c>
      <c r="H832" s="7">
        <v>4</v>
      </c>
      <c r="I832" s="1">
        <v>12</v>
      </c>
      <c r="J832" s="1">
        <v>33</v>
      </c>
      <c r="K832" s="1">
        <v>44</v>
      </c>
      <c r="L832" s="8">
        <v>4</v>
      </c>
    </row>
    <row r="833" spans="2:12" x14ac:dyDescent="0.2">
      <c r="D833" s="175"/>
      <c r="E833" s="4" t="s">
        <v>43</v>
      </c>
      <c r="F833" s="6"/>
      <c r="G833" s="5">
        <v>103</v>
      </c>
      <c r="H833" s="7">
        <v>5</v>
      </c>
      <c r="I833" s="1">
        <v>17</v>
      </c>
      <c r="J833" s="1">
        <v>24</v>
      </c>
      <c r="K833" s="1">
        <v>54</v>
      </c>
      <c r="L833" s="8">
        <v>3</v>
      </c>
    </row>
    <row r="834" spans="2:12" x14ac:dyDescent="0.2">
      <c r="D834" s="175"/>
      <c r="E834" s="4" t="s">
        <v>44</v>
      </c>
      <c r="F834" s="6"/>
      <c r="G834" s="5">
        <v>109</v>
      </c>
      <c r="H834" s="7">
        <v>2</v>
      </c>
      <c r="I834" s="1">
        <v>16</v>
      </c>
      <c r="J834" s="1">
        <v>26</v>
      </c>
      <c r="K834" s="1">
        <v>59</v>
      </c>
      <c r="L834" s="8">
        <v>6</v>
      </c>
    </row>
    <row r="835" spans="2:12" x14ac:dyDescent="0.2">
      <c r="D835" s="176"/>
      <c r="E835" s="59" t="s">
        <v>45</v>
      </c>
      <c r="F835" s="60"/>
      <c r="G835" s="56">
        <v>87</v>
      </c>
      <c r="H835" s="66">
        <v>2</v>
      </c>
      <c r="I835" s="30">
        <v>5</v>
      </c>
      <c r="J835" s="30">
        <v>17</v>
      </c>
      <c r="K835" s="30">
        <v>57</v>
      </c>
      <c r="L835" s="65">
        <v>6</v>
      </c>
    </row>
    <row r="837" spans="2:12" x14ac:dyDescent="0.2">
      <c r="B837" s="43" t="str">
        <f xml:space="preserve"> HYPERLINK("#'目次'!B37", "[31]")</f>
        <v>[31]</v>
      </c>
      <c r="C837" s="31" t="s">
        <v>130</v>
      </c>
    </row>
    <row r="841" spans="2:12" ht="36" x14ac:dyDescent="0.2">
      <c r="D841" s="177"/>
      <c r="E841" s="178"/>
      <c r="F841" s="178"/>
      <c r="G841" s="40" t="s">
        <v>14</v>
      </c>
      <c r="H841" s="42" t="s">
        <v>124</v>
      </c>
      <c r="I841" s="15" t="s">
        <v>125</v>
      </c>
      <c r="J841" s="15" t="s">
        <v>126</v>
      </c>
      <c r="K841" s="15" t="s">
        <v>127</v>
      </c>
      <c r="L841" s="44" t="s">
        <v>17</v>
      </c>
    </row>
    <row r="842" spans="2:12" x14ac:dyDescent="0.2">
      <c r="D842" s="179"/>
      <c r="E842" s="180"/>
      <c r="F842" s="180"/>
      <c r="G842" s="39"/>
      <c r="H842" s="41"/>
      <c r="I842" s="14"/>
      <c r="J842" s="14"/>
      <c r="K842" s="14"/>
      <c r="L842" s="38"/>
    </row>
    <row r="843" spans="2:12" x14ac:dyDescent="0.2">
      <c r="D843" s="58"/>
      <c r="E843" s="53" t="s">
        <v>14</v>
      </c>
      <c r="F843" s="52"/>
      <c r="G843" s="37">
        <v>1222</v>
      </c>
      <c r="H843" s="17">
        <v>35</v>
      </c>
      <c r="I843" s="17">
        <v>125</v>
      </c>
      <c r="J843" s="17">
        <v>328</v>
      </c>
      <c r="K843" s="17">
        <v>681</v>
      </c>
      <c r="L843" s="55">
        <v>53</v>
      </c>
    </row>
    <row r="844" spans="2:12" x14ac:dyDescent="0.2">
      <c r="D844" s="174" t="s">
        <v>18</v>
      </c>
      <c r="E844" s="20" t="s">
        <v>19</v>
      </c>
      <c r="F844" s="22"/>
      <c r="G844" s="21">
        <v>57</v>
      </c>
      <c r="H844" s="25">
        <v>3</v>
      </c>
      <c r="I844" s="3">
        <v>5</v>
      </c>
      <c r="J844" s="3">
        <v>13</v>
      </c>
      <c r="K844" s="3">
        <v>36</v>
      </c>
      <c r="L844" s="26">
        <v>0</v>
      </c>
    </row>
    <row r="845" spans="2:12" x14ac:dyDescent="0.2">
      <c r="D845" s="175"/>
      <c r="E845" s="4" t="s">
        <v>20</v>
      </c>
      <c r="F845" s="6"/>
      <c r="G845" s="5">
        <v>84</v>
      </c>
      <c r="H845" s="7">
        <v>2</v>
      </c>
      <c r="I845" s="1">
        <v>8</v>
      </c>
      <c r="J845" s="1">
        <v>16</v>
      </c>
      <c r="K845" s="1">
        <v>52</v>
      </c>
      <c r="L845" s="8">
        <v>6</v>
      </c>
    </row>
    <row r="846" spans="2:12" x14ac:dyDescent="0.2">
      <c r="D846" s="175"/>
      <c r="E846" s="4" t="s">
        <v>21</v>
      </c>
      <c r="F846" s="6"/>
      <c r="G846" s="5">
        <v>487</v>
      </c>
      <c r="H846" s="7">
        <v>14</v>
      </c>
      <c r="I846" s="1">
        <v>59</v>
      </c>
      <c r="J846" s="1">
        <v>138</v>
      </c>
      <c r="K846" s="1">
        <v>261</v>
      </c>
      <c r="L846" s="8">
        <v>15</v>
      </c>
    </row>
    <row r="847" spans="2:12" x14ac:dyDescent="0.2">
      <c r="D847" s="175"/>
      <c r="E847" s="4" t="s">
        <v>22</v>
      </c>
      <c r="F847" s="6"/>
      <c r="G847" s="5">
        <v>35</v>
      </c>
      <c r="H847" s="7">
        <v>0</v>
      </c>
      <c r="I847" s="1">
        <v>5</v>
      </c>
      <c r="J847" s="1">
        <v>9</v>
      </c>
      <c r="K847" s="1">
        <v>19</v>
      </c>
      <c r="L847" s="8">
        <v>2</v>
      </c>
    </row>
    <row r="848" spans="2:12" x14ac:dyDescent="0.2">
      <c r="D848" s="175"/>
      <c r="E848" s="4" t="s">
        <v>23</v>
      </c>
      <c r="F848" s="6"/>
      <c r="G848" s="5">
        <v>143</v>
      </c>
      <c r="H848" s="7">
        <v>5</v>
      </c>
      <c r="I848" s="1">
        <v>19</v>
      </c>
      <c r="J848" s="1">
        <v>32</v>
      </c>
      <c r="K848" s="1">
        <v>78</v>
      </c>
      <c r="L848" s="8">
        <v>9</v>
      </c>
    </row>
    <row r="849" spans="4:12" x14ac:dyDescent="0.2">
      <c r="D849" s="175"/>
      <c r="E849" s="4" t="s">
        <v>24</v>
      </c>
      <c r="F849" s="6"/>
      <c r="G849" s="5">
        <v>187</v>
      </c>
      <c r="H849" s="7">
        <v>8</v>
      </c>
      <c r="I849" s="1">
        <v>16</v>
      </c>
      <c r="J849" s="1">
        <v>60</v>
      </c>
      <c r="K849" s="1">
        <v>99</v>
      </c>
      <c r="L849" s="8">
        <v>4</v>
      </c>
    </row>
    <row r="850" spans="4:12" x14ac:dyDescent="0.2">
      <c r="D850" s="175"/>
      <c r="E850" s="4" t="s">
        <v>25</v>
      </c>
      <c r="F850" s="6"/>
      <c r="G850" s="5">
        <v>71</v>
      </c>
      <c r="H850" s="7">
        <v>1</v>
      </c>
      <c r="I850" s="1">
        <v>3</v>
      </c>
      <c r="J850" s="1">
        <v>17</v>
      </c>
      <c r="K850" s="1">
        <v>45</v>
      </c>
      <c r="L850" s="8">
        <v>5</v>
      </c>
    </row>
    <row r="851" spans="4:12" x14ac:dyDescent="0.2">
      <c r="D851" s="175"/>
      <c r="E851" s="4" t="s">
        <v>26</v>
      </c>
      <c r="F851" s="6"/>
      <c r="G851" s="5">
        <v>30</v>
      </c>
      <c r="H851" s="7">
        <v>1</v>
      </c>
      <c r="I851" s="1">
        <v>2</v>
      </c>
      <c r="J851" s="1">
        <v>5</v>
      </c>
      <c r="K851" s="1">
        <v>18</v>
      </c>
      <c r="L851" s="8">
        <v>4</v>
      </c>
    </row>
    <row r="852" spans="4:12" x14ac:dyDescent="0.2">
      <c r="D852" s="175"/>
      <c r="E852" s="4" t="s">
        <v>27</v>
      </c>
      <c r="F852" s="6"/>
      <c r="G852" s="5">
        <v>70</v>
      </c>
      <c r="H852" s="7">
        <v>0</v>
      </c>
      <c r="I852" s="1">
        <v>8</v>
      </c>
      <c r="J852" s="1">
        <v>21</v>
      </c>
      <c r="K852" s="1">
        <v>37</v>
      </c>
      <c r="L852" s="8">
        <v>4</v>
      </c>
    </row>
    <row r="853" spans="4:12" x14ac:dyDescent="0.2">
      <c r="D853" s="175"/>
      <c r="E853" s="4" t="s">
        <v>28</v>
      </c>
      <c r="F853" s="6"/>
      <c r="G853" s="5">
        <v>51</v>
      </c>
      <c r="H853" s="7">
        <v>1</v>
      </c>
      <c r="I853" s="1">
        <v>0</v>
      </c>
      <c r="J853" s="1">
        <v>15</v>
      </c>
      <c r="K853" s="1">
        <v>33</v>
      </c>
      <c r="L853" s="8">
        <v>2</v>
      </c>
    </row>
    <row r="854" spans="4:12" x14ac:dyDescent="0.2">
      <c r="D854" s="175"/>
      <c r="E854" s="4" t="s">
        <v>29</v>
      </c>
      <c r="F854" s="6"/>
      <c r="G854" s="5">
        <v>7</v>
      </c>
      <c r="H854" s="7">
        <v>0</v>
      </c>
      <c r="I854" s="1">
        <v>0</v>
      </c>
      <c r="J854" s="1">
        <v>2</v>
      </c>
      <c r="K854" s="1">
        <v>3</v>
      </c>
      <c r="L854" s="8">
        <v>2</v>
      </c>
    </row>
    <row r="855" spans="4:12" x14ac:dyDescent="0.2">
      <c r="D855" s="174" t="s">
        <v>30</v>
      </c>
      <c r="E855" s="20" t="s">
        <v>31</v>
      </c>
      <c r="F855" s="22"/>
      <c r="G855" s="21">
        <v>393</v>
      </c>
      <c r="H855" s="25">
        <v>15</v>
      </c>
      <c r="I855" s="3">
        <v>44</v>
      </c>
      <c r="J855" s="3">
        <v>106</v>
      </c>
      <c r="K855" s="3">
        <v>210</v>
      </c>
      <c r="L855" s="26">
        <v>18</v>
      </c>
    </row>
    <row r="856" spans="4:12" x14ac:dyDescent="0.2">
      <c r="D856" s="175"/>
      <c r="E856" s="4" t="s">
        <v>32</v>
      </c>
      <c r="F856" s="6"/>
      <c r="G856" s="5">
        <v>352</v>
      </c>
      <c r="H856" s="7">
        <v>9</v>
      </c>
      <c r="I856" s="1">
        <v>36</v>
      </c>
      <c r="J856" s="1">
        <v>95</v>
      </c>
      <c r="K856" s="1">
        <v>199</v>
      </c>
      <c r="L856" s="8">
        <v>13</v>
      </c>
    </row>
    <row r="857" spans="4:12" x14ac:dyDescent="0.2">
      <c r="D857" s="175"/>
      <c r="E857" s="4" t="s">
        <v>33</v>
      </c>
      <c r="F857" s="6"/>
      <c r="G857" s="5">
        <v>388</v>
      </c>
      <c r="H857" s="7">
        <v>8</v>
      </c>
      <c r="I857" s="1">
        <v>39</v>
      </c>
      <c r="J857" s="1">
        <v>105</v>
      </c>
      <c r="K857" s="1">
        <v>216</v>
      </c>
      <c r="L857" s="8">
        <v>20</v>
      </c>
    </row>
    <row r="858" spans="4:12" x14ac:dyDescent="0.2">
      <c r="D858" s="175"/>
      <c r="E858" s="4" t="s">
        <v>34</v>
      </c>
      <c r="F858" s="6"/>
      <c r="G858" s="5">
        <v>89</v>
      </c>
      <c r="H858" s="7">
        <v>3</v>
      </c>
      <c r="I858" s="1">
        <v>6</v>
      </c>
      <c r="J858" s="1">
        <v>22</v>
      </c>
      <c r="K858" s="1">
        <v>56</v>
      </c>
      <c r="L858" s="8">
        <v>2</v>
      </c>
    </row>
    <row r="859" spans="4:12" x14ac:dyDescent="0.2">
      <c r="D859" s="174" t="s">
        <v>35</v>
      </c>
      <c r="E859" s="20" t="s">
        <v>36</v>
      </c>
      <c r="F859" s="22"/>
      <c r="G859" s="21">
        <v>629</v>
      </c>
      <c r="H859" s="25">
        <v>21</v>
      </c>
      <c r="I859" s="3">
        <v>64</v>
      </c>
      <c r="J859" s="3">
        <v>171</v>
      </c>
      <c r="K859" s="3">
        <v>348</v>
      </c>
      <c r="L859" s="26">
        <v>25</v>
      </c>
    </row>
    <row r="860" spans="4:12" x14ac:dyDescent="0.2">
      <c r="D860" s="175"/>
      <c r="E860" s="4" t="s">
        <v>37</v>
      </c>
      <c r="F860" s="6"/>
      <c r="G860" s="5">
        <v>593</v>
      </c>
      <c r="H860" s="7">
        <v>14</v>
      </c>
      <c r="I860" s="1">
        <v>61</v>
      </c>
      <c r="J860" s="1">
        <v>157</v>
      </c>
      <c r="K860" s="1">
        <v>333</v>
      </c>
      <c r="L860" s="8">
        <v>28</v>
      </c>
    </row>
    <row r="861" spans="4:12" x14ac:dyDescent="0.2">
      <c r="D861" s="174" t="s">
        <v>38</v>
      </c>
      <c r="E861" s="20" t="s">
        <v>39</v>
      </c>
      <c r="F861" s="22"/>
      <c r="G861" s="21">
        <v>64</v>
      </c>
      <c r="H861" s="25">
        <v>2</v>
      </c>
      <c r="I861" s="3">
        <v>4</v>
      </c>
      <c r="J861" s="3">
        <v>18</v>
      </c>
      <c r="K861" s="3">
        <v>38</v>
      </c>
      <c r="L861" s="26">
        <v>2</v>
      </c>
    </row>
    <row r="862" spans="4:12" x14ac:dyDescent="0.2">
      <c r="D862" s="175"/>
      <c r="E862" s="4" t="s">
        <v>40</v>
      </c>
      <c r="F862" s="6"/>
      <c r="G862" s="5">
        <v>147</v>
      </c>
      <c r="H862" s="7">
        <v>13</v>
      </c>
      <c r="I862" s="1">
        <v>25</v>
      </c>
      <c r="J862" s="1">
        <v>34</v>
      </c>
      <c r="K862" s="1">
        <v>72</v>
      </c>
      <c r="L862" s="8">
        <v>3</v>
      </c>
    </row>
    <row r="863" spans="4:12" x14ac:dyDescent="0.2">
      <c r="D863" s="175"/>
      <c r="E863" s="4" t="s">
        <v>41</v>
      </c>
      <c r="F863" s="6"/>
      <c r="G863" s="5">
        <v>204</v>
      </c>
      <c r="H863" s="7">
        <v>6</v>
      </c>
      <c r="I863" s="1">
        <v>31</v>
      </c>
      <c r="J863" s="1">
        <v>67</v>
      </c>
      <c r="K863" s="1">
        <v>98</v>
      </c>
      <c r="L863" s="8">
        <v>2</v>
      </c>
    </row>
    <row r="864" spans="4:12" x14ac:dyDescent="0.2">
      <c r="D864" s="175"/>
      <c r="E864" s="4" t="s">
        <v>42</v>
      </c>
      <c r="F864" s="6"/>
      <c r="G864" s="5">
        <v>210</v>
      </c>
      <c r="H864" s="7">
        <v>6</v>
      </c>
      <c r="I864" s="1">
        <v>30</v>
      </c>
      <c r="J864" s="1">
        <v>64</v>
      </c>
      <c r="K864" s="1">
        <v>105</v>
      </c>
      <c r="L864" s="8">
        <v>5</v>
      </c>
    </row>
    <row r="865" spans="2:12" x14ac:dyDescent="0.2">
      <c r="D865" s="175"/>
      <c r="E865" s="4" t="s">
        <v>43</v>
      </c>
      <c r="F865" s="6"/>
      <c r="G865" s="5">
        <v>204</v>
      </c>
      <c r="H865" s="7">
        <v>5</v>
      </c>
      <c r="I865" s="1">
        <v>15</v>
      </c>
      <c r="J865" s="1">
        <v>55</v>
      </c>
      <c r="K865" s="1">
        <v>124</v>
      </c>
      <c r="L865" s="8">
        <v>5</v>
      </c>
    </row>
    <row r="866" spans="2:12" x14ac:dyDescent="0.2">
      <c r="D866" s="175"/>
      <c r="E866" s="4" t="s">
        <v>44</v>
      </c>
      <c r="F866" s="6"/>
      <c r="G866" s="5">
        <v>223</v>
      </c>
      <c r="H866" s="7">
        <v>0</v>
      </c>
      <c r="I866" s="1">
        <v>15</v>
      </c>
      <c r="J866" s="1">
        <v>58</v>
      </c>
      <c r="K866" s="1">
        <v>131</v>
      </c>
      <c r="L866" s="8">
        <v>19</v>
      </c>
    </row>
    <row r="867" spans="2:12" x14ac:dyDescent="0.2">
      <c r="D867" s="176"/>
      <c r="E867" s="59" t="s">
        <v>45</v>
      </c>
      <c r="F867" s="60"/>
      <c r="G867" s="56">
        <v>170</v>
      </c>
      <c r="H867" s="66">
        <v>3</v>
      </c>
      <c r="I867" s="30">
        <v>5</v>
      </c>
      <c r="J867" s="30">
        <v>32</v>
      </c>
      <c r="K867" s="30">
        <v>113</v>
      </c>
      <c r="L867" s="65">
        <v>17</v>
      </c>
    </row>
    <row r="869" spans="2:12" x14ac:dyDescent="0.2">
      <c r="B869" s="43" t="str">
        <f xml:space="preserve"> HYPERLINK("#'目次'!B38", "[32]")</f>
        <v>[32]</v>
      </c>
      <c r="C869" s="31" t="s">
        <v>130</v>
      </c>
    </row>
    <row r="873" spans="2:12" ht="36" x14ac:dyDescent="0.2">
      <c r="D873" s="177"/>
      <c r="E873" s="178"/>
      <c r="F873" s="178"/>
      <c r="G873" s="40" t="s">
        <v>14</v>
      </c>
      <c r="H873" s="42" t="s">
        <v>124</v>
      </c>
      <c r="I873" s="15" t="s">
        <v>125</v>
      </c>
      <c r="J873" s="15" t="s">
        <v>126</v>
      </c>
      <c r="K873" s="15" t="s">
        <v>127</v>
      </c>
      <c r="L873" s="44" t="s">
        <v>17</v>
      </c>
    </row>
    <row r="874" spans="2:12" x14ac:dyDescent="0.2">
      <c r="D874" s="179"/>
      <c r="E874" s="180"/>
      <c r="F874" s="180"/>
      <c r="G874" s="39"/>
      <c r="H874" s="41"/>
      <c r="I874" s="14"/>
      <c r="J874" s="14"/>
      <c r="K874" s="14"/>
      <c r="L874" s="38"/>
    </row>
    <row r="875" spans="2:12" x14ac:dyDescent="0.2">
      <c r="D875" s="58"/>
      <c r="E875" s="53" t="s">
        <v>14</v>
      </c>
      <c r="F875" s="52"/>
      <c r="G875" s="37">
        <v>1222</v>
      </c>
      <c r="H875" s="17">
        <v>35</v>
      </c>
      <c r="I875" s="17">
        <v>125</v>
      </c>
      <c r="J875" s="17">
        <v>328</v>
      </c>
      <c r="K875" s="17">
        <v>681</v>
      </c>
      <c r="L875" s="55">
        <v>53</v>
      </c>
    </row>
    <row r="876" spans="2:12" x14ac:dyDescent="0.2">
      <c r="D876" s="174" t="s">
        <v>52</v>
      </c>
      <c r="E876" s="20" t="s">
        <v>53</v>
      </c>
      <c r="F876" s="22"/>
      <c r="G876" s="21">
        <v>15</v>
      </c>
      <c r="H876" s="25">
        <v>0</v>
      </c>
      <c r="I876" s="3">
        <v>2</v>
      </c>
      <c r="J876" s="3">
        <v>5</v>
      </c>
      <c r="K876" s="3">
        <v>7</v>
      </c>
      <c r="L876" s="26">
        <v>1</v>
      </c>
    </row>
    <row r="877" spans="2:12" ht="24" x14ac:dyDescent="0.2">
      <c r="D877" s="175"/>
      <c r="E877" s="4" t="s">
        <v>54</v>
      </c>
      <c r="F877" s="6"/>
      <c r="G877" s="5">
        <v>122</v>
      </c>
      <c r="H877" s="7">
        <v>2</v>
      </c>
      <c r="I877" s="1">
        <v>9</v>
      </c>
      <c r="J877" s="1">
        <v>35</v>
      </c>
      <c r="K877" s="1">
        <v>73</v>
      </c>
      <c r="L877" s="8">
        <v>3</v>
      </c>
    </row>
    <row r="878" spans="2:12" x14ac:dyDescent="0.2">
      <c r="D878" s="175"/>
      <c r="E878" s="4" t="s">
        <v>55</v>
      </c>
      <c r="F878" s="6"/>
      <c r="G878" s="5">
        <v>43</v>
      </c>
      <c r="H878" s="7">
        <v>0</v>
      </c>
      <c r="I878" s="1">
        <v>6</v>
      </c>
      <c r="J878" s="1">
        <v>13</v>
      </c>
      <c r="K878" s="1">
        <v>22</v>
      </c>
      <c r="L878" s="8">
        <v>2</v>
      </c>
    </row>
    <row r="879" spans="2:12" x14ac:dyDescent="0.2">
      <c r="D879" s="175"/>
      <c r="E879" s="4" t="s">
        <v>56</v>
      </c>
      <c r="F879" s="6"/>
      <c r="G879" s="5">
        <v>60</v>
      </c>
      <c r="H879" s="7">
        <v>2</v>
      </c>
      <c r="I879" s="1">
        <v>9</v>
      </c>
      <c r="J879" s="1">
        <v>13</v>
      </c>
      <c r="K879" s="1">
        <v>35</v>
      </c>
      <c r="L879" s="8">
        <v>1</v>
      </c>
    </row>
    <row r="880" spans="2:12" x14ac:dyDescent="0.2">
      <c r="D880" s="175"/>
      <c r="E880" s="4" t="s">
        <v>57</v>
      </c>
      <c r="F880" s="6"/>
      <c r="G880" s="5">
        <v>286</v>
      </c>
      <c r="H880" s="7">
        <v>12</v>
      </c>
      <c r="I880" s="1">
        <v>30</v>
      </c>
      <c r="J880" s="1">
        <v>90</v>
      </c>
      <c r="K880" s="1">
        <v>148</v>
      </c>
      <c r="L880" s="8">
        <v>6</v>
      </c>
    </row>
    <row r="881" spans="2:12" x14ac:dyDescent="0.2">
      <c r="D881" s="175"/>
      <c r="E881" s="4" t="s">
        <v>58</v>
      </c>
      <c r="F881" s="6"/>
      <c r="G881" s="5">
        <v>129</v>
      </c>
      <c r="H881" s="7">
        <v>4</v>
      </c>
      <c r="I881" s="1">
        <v>17</v>
      </c>
      <c r="J881" s="1">
        <v>37</v>
      </c>
      <c r="K881" s="1">
        <v>64</v>
      </c>
      <c r="L881" s="8">
        <v>7</v>
      </c>
    </row>
    <row r="882" spans="2:12" x14ac:dyDescent="0.2">
      <c r="D882" s="175"/>
      <c r="E882" s="4" t="s">
        <v>59</v>
      </c>
      <c r="F882" s="6"/>
      <c r="G882" s="5">
        <v>195</v>
      </c>
      <c r="H882" s="7">
        <v>6</v>
      </c>
      <c r="I882" s="1">
        <v>17</v>
      </c>
      <c r="J882" s="1">
        <v>41</v>
      </c>
      <c r="K882" s="1">
        <v>123</v>
      </c>
      <c r="L882" s="8">
        <v>8</v>
      </c>
    </row>
    <row r="883" spans="2:12" x14ac:dyDescent="0.2">
      <c r="D883" s="175"/>
      <c r="E883" s="4" t="s">
        <v>60</v>
      </c>
      <c r="F883" s="6"/>
      <c r="G883" s="5">
        <v>176</v>
      </c>
      <c r="H883" s="7">
        <v>3</v>
      </c>
      <c r="I883" s="1">
        <v>18</v>
      </c>
      <c r="J883" s="1">
        <v>51</v>
      </c>
      <c r="K883" s="1">
        <v>92</v>
      </c>
      <c r="L883" s="8">
        <v>12</v>
      </c>
    </row>
    <row r="884" spans="2:12" x14ac:dyDescent="0.2">
      <c r="D884" s="175"/>
      <c r="E884" s="4" t="s">
        <v>61</v>
      </c>
      <c r="F884" s="6"/>
      <c r="G884" s="5">
        <v>78</v>
      </c>
      <c r="H884" s="7">
        <v>4</v>
      </c>
      <c r="I884" s="1">
        <v>8</v>
      </c>
      <c r="J884" s="1">
        <v>21</v>
      </c>
      <c r="K884" s="1">
        <v>42</v>
      </c>
      <c r="L884" s="8">
        <v>3</v>
      </c>
    </row>
    <row r="885" spans="2:12" x14ac:dyDescent="0.2">
      <c r="D885" s="175"/>
      <c r="E885" s="4" t="s">
        <v>62</v>
      </c>
      <c r="F885" s="6"/>
      <c r="G885" s="5">
        <v>113</v>
      </c>
      <c r="H885" s="7">
        <v>2</v>
      </c>
      <c r="I885" s="1">
        <v>9</v>
      </c>
      <c r="J885" s="1">
        <v>22</v>
      </c>
      <c r="K885" s="1">
        <v>72</v>
      </c>
      <c r="L885" s="8">
        <v>8</v>
      </c>
    </row>
    <row r="886" spans="2:12" x14ac:dyDescent="0.2">
      <c r="D886" s="174" t="s">
        <v>63</v>
      </c>
      <c r="E886" s="20" t="s">
        <v>64</v>
      </c>
      <c r="F886" s="22"/>
      <c r="G886" s="21">
        <v>234</v>
      </c>
      <c r="H886" s="25">
        <v>5</v>
      </c>
      <c r="I886" s="3">
        <v>24</v>
      </c>
      <c r="J886" s="3">
        <v>65</v>
      </c>
      <c r="K886" s="3">
        <v>128</v>
      </c>
      <c r="L886" s="26">
        <v>12</v>
      </c>
    </row>
    <row r="887" spans="2:12" x14ac:dyDescent="0.2">
      <c r="D887" s="175"/>
      <c r="E887" s="4" t="s">
        <v>65</v>
      </c>
      <c r="F887" s="6"/>
      <c r="G887" s="5">
        <v>172</v>
      </c>
      <c r="H887" s="7">
        <v>7</v>
      </c>
      <c r="I887" s="1">
        <v>14</v>
      </c>
      <c r="J887" s="1">
        <v>37</v>
      </c>
      <c r="K887" s="1">
        <v>103</v>
      </c>
      <c r="L887" s="8">
        <v>11</v>
      </c>
    </row>
    <row r="888" spans="2:12" x14ac:dyDescent="0.2">
      <c r="D888" s="175"/>
      <c r="E888" s="4" t="s">
        <v>66</v>
      </c>
      <c r="F888" s="6"/>
      <c r="G888" s="5">
        <v>165</v>
      </c>
      <c r="H888" s="7">
        <v>8</v>
      </c>
      <c r="I888" s="1">
        <v>17</v>
      </c>
      <c r="J888" s="1">
        <v>43</v>
      </c>
      <c r="K888" s="1">
        <v>90</v>
      </c>
      <c r="L888" s="8">
        <v>7</v>
      </c>
    </row>
    <row r="889" spans="2:12" x14ac:dyDescent="0.2">
      <c r="D889" s="175"/>
      <c r="E889" s="4" t="s">
        <v>67</v>
      </c>
      <c r="F889" s="6"/>
      <c r="G889" s="5">
        <v>158</v>
      </c>
      <c r="H889" s="7">
        <v>3</v>
      </c>
      <c r="I889" s="1">
        <v>22</v>
      </c>
      <c r="J889" s="1">
        <v>41</v>
      </c>
      <c r="K889" s="1">
        <v>87</v>
      </c>
      <c r="L889" s="8">
        <v>5</v>
      </c>
    </row>
    <row r="890" spans="2:12" x14ac:dyDescent="0.2">
      <c r="D890" s="175"/>
      <c r="E890" s="4" t="s">
        <v>68</v>
      </c>
      <c r="F890" s="6"/>
      <c r="G890" s="5">
        <v>112</v>
      </c>
      <c r="H890" s="7">
        <v>0</v>
      </c>
      <c r="I890" s="1">
        <v>11</v>
      </c>
      <c r="J890" s="1">
        <v>32</v>
      </c>
      <c r="K890" s="1">
        <v>66</v>
      </c>
      <c r="L890" s="8">
        <v>3</v>
      </c>
    </row>
    <row r="891" spans="2:12" x14ac:dyDescent="0.2">
      <c r="D891" s="175"/>
      <c r="E891" s="4" t="s">
        <v>69</v>
      </c>
      <c r="F891" s="6"/>
      <c r="G891" s="5">
        <v>92</v>
      </c>
      <c r="H891" s="7">
        <v>3</v>
      </c>
      <c r="I891" s="1">
        <v>6</v>
      </c>
      <c r="J891" s="1">
        <v>26</v>
      </c>
      <c r="K891" s="1">
        <v>52</v>
      </c>
      <c r="L891" s="8">
        <v>5</v>
      </c>
    </row>
    <row r="892" spans="2:12" x14ac:dyDescent="0.2">
      <c r="D892" s="175"/>
      <c r="E892" s="4" t="s">
        <v>70</v>
      </c>
      <c r="F892" s="6"/>
      <c r="G892" s="5">
        <v>131</v>
      </c>
      <c r="H892" s="7">
        <v>3</v>
      </c>
      <c r="I892" s="1">
        <v>18</v>
      </c>
      <c r="J892" s="1">
        <v>37</v>
      </c>
      <c r="K892" s="1">
        <v>71</v>
      </c>
      <c r="L892" s="8">
        <v>2</v>
      </c>
    </row>
    <row r="893" spans="2:12" x14ac:dyDescent="0.2">
      <c r="D893" s="175"/>
      <c r="E893" s="4" t="s">
        <v>71</v>
      </c>
      <c r="F893" s="6"/>
      <c r="G893" s="5">
        <v>71</v>
      </c>
      <c r="H893" s="7">
        <v>4</v>
      </c>
      <c r="I893" s="1">
        <v>7</v>
      </c>
      <c r="J893" s="1">
        <v>22</v>
      </c>
      <c r="K893" s="1">
        <v>35</v>
      </c>
      <c r="L893" s="8">
        <v>3</v>
      </c>
    </row>
    <row r="894" spans="2:12" x14ac:dyDescent="0.2">
      <c r="D894" s="176"/>
      <c r="E894" s="59" t="s">
        <v>72</v>
      </c>
      <c r="F894" s="60"/>
      <c r="G894" s="56">
        <v>70</v>
      </c>
      <c r="H894" s="66">
        <v>1</v>
      </c>
      <c r="I894" s="30">
        <v>5</v>
      </c>
      <c r="J894" s="30">
        <v>22</v>
      </c>
      <c r="K894" s="30">
        <v>40</v>
      </c>
      <c r="L894" s="65">
        <v>2</v>
      </c>
    </row>
    <row r="896" spans="2:12" x14ac:dyDescent="0.2">
      <c r="B896" s="43" t="str">
        <f xml:space="preserve"> HYPERLINK("#'目次'!B39", "[33]")</f>
        <v>[33]</v>
      </c>
      <c r="C896" s="31" t="s">
        <v>130</v>
      </c>
    </row>
    <row r="899" spans="3:12" x14ac:dyDescent="0.2">
      <c r="C899" s="31" t="s">
        <v>75</v>
      </c>
    </row>
    <row r="900" spans="3:12" ht="36" x14ac:dyDescent="0.2">
      <c r="D900" s="177"/>
      <c r="E900" s="178"/>
      <c r="F900" s="178"/>
      <c r="G900" s="40" t="s">
        <v>14</v>
      </c>
      <c r="H900" s="42" t="s">
        <v>124</v>
      </c>
      <c r="I900" s="15" t="s">
        <v>125</v>
      </c>
      <c r="J900" s="15" t="s">
        <v>126</v>
      </c>
      <c r="K900" s="15" t="s">
        <v>127</v>
      </c>
      <c r="L900" s="44" t="s">
        <v>17</v>
      </c>
    </row>
    <row r="901" spans="3:12" x14ac:dyDescent="0.2">
      <c r="D901" s="179"/>
      <c r="E901" s="180"/>
      <c r="F901" s="180"/>
      <c r="G901" s="39"/>
      <c r="H901" s="41"/>
      <c r="I901" s="14"/>
      <c r="J901" s="14"/>
      <c r="K901" s="14"/>
      <c r="L901" s="38"/>
    </row>
    <row r="902" spans="3:12" x14ac:dyDescent="0.2">
      <c r="D902" s="58"/>
      <c r="E902" s="53" t="s">
        <v>14</v>
      </c>
      <c r="F902" s="52"/>
      <c r="G902" s="37">
        <v>1222</v>
      </c>
      <c r="H902" s="17">
        <v>35</v>
      </c>
      <c r="I902" s="17">
        <v>125</v>
      </c>
      <c r="J902" s="17">
        <v>328</v>
      </c>
      <c r="K902" s="17">
        <v>681</v>
      </c>
      <c r="L902" s="55">
        <v>53</v>
      </c>
    </row>
    <row r="903" spans="3:12" x14ac:dyDescent="0.2">
      <c r="D903" s="174" t="s">
        <v>36</v>
      </c>
      <c r="E903" s="20" t="s">
        <v>76</v>
      </c>
      <c r="F903" s="22"/>
      <c r="G903" s="21">
        <v>629</v>
      </c>
      <c r="H903" s="25">
        <v>21</v>
      </c>
      <c r="I903" s="3">
        <v>64</v>
      </c>
      <c r="J903" s="3">
        <v>171</v>
      </c>
      <c r="K903" s="3">
        <v>348</v>
      </c>
      <c r="L903" s="26">
        <v>25</v>
      </c>
    </row>
    <row r="904" spans="3:12" x14ac:dyDescent="0.2">
      <c r="D904" s="175"/>
      <c r="E904" s="4" t="s">
        <v>39</v>
      </c>
      <c r="F904" s="6"/>
      <c r="G904" s="5">
        <v>37</v>
      </c>
      <c r="H904" s="7">
        <v>2</v>
      </c>
      <c r="I904" s="1">
        <v>3</v>
      </c>
      <c r="J904" s="1">
        <v>12</v>
      </c>
      <c r="K904" s="1">
        <v>19</v>
      </c>
      <c r="L904" s="8">
        <v>1</v>
      </c>
    </row>
    <row r="905" spans="3:12" x14ac:dyDescent="0.2">
      <c r="D905" s="175"/>
      <c r="E905" s="4" t="s">
        <v>40</v>
      </c>
      <c r="F905" s="6"/>
      <c r="G905" s="5">
        <v>73</v>
      </c>
      <c r="H905" s="7">
        <v>9</v>
      </c>
      <c r="I905" s="1">
        <v>11</v>
      </c>
      <c r="J905" s="1">
        <v>15</v>
      </c>
      <c r="K905" s="1">
        <v>36</v>
      </c>
      <c r="L905" s="8">
        <v>2</v>
      </c>
    </row>
    <row r="906" spans="3:12" x14ac:dyDescent="0.2">
      <c r="D906" s="175"/>
      <c r="E906" s="4" t="s">
        <v>41</v>
      </c>
      <c r="F906" s="6"/>
      <c r="G906" s="5">
        <v>108</v>
      </c>
      <c r="H906" s="7">
        <v>4</v>
      </c>
      <c r="I906" s="1">
        <v>17</v>
      </c>
      <c r="J906" s="1">
        <v>33</v>
      </c>
      <c r="K906" s="1">
        <v>52</v>
      </c>
      <c r="L906" s="8">
        <v>2</v>
      </c>
    </row>
    <row r="907" spans="3:12" x14ac:dyDescent="0.2">
      <c r="D907" s="175"/>
      <c r="E907" s="4" t="s">
        <v>42</v>
      </c>
      <c r="F907" s="6"/>
      <c r="G907" s="5">
        <v>113</v>
      </c>
      <c r="H907" s="7">
        <v>3</v>
      </c>
      <c r="I907" s="1">
        <v>18</v>
      </c>
      <c r="J907" s="1">
        <v>33</v>
      </c>
      <c r="K907" s="1">
        <v>58</v>
      </c>
      <c r="L907" s="8">
        <v>1</v>
      </c>
    </row>
    <row r="908" spans="3:12" x14ac:dyDescent="0.2">
      <c r="D908" s="175"/>
      <c r="E908" s="4" t="s">
        <v>43</v>
      </c>
      <c r="F908" s="6"/>
      <c r="G908" s="5">
        <v>101</v>
      </c>
      <c r="H908" s="7">
        <v>2</v>
      </c>
      <c r="I908" s="1">
        <v>5</v>
      </c>
      <c r="J908" s="1">
        <v>29</v>
      </c>
      <c r="K908" s="1">
        <v>64</v>
      </c>
      <c r="L908" s="8">
        <v>1</v>
      </c>
    </row>
    <row r="909" spans="3:12" x14ac:dyDescent="0.2">
      <c r="D909" s="175"/>
      <c r="E909" s="4" t="s">
        <v>44</v>
      </c>
      <c r="F909" s="6"/>
      <c r="G909" s="5">
        <v>114</v>
      </c>
      <c r="H909" s="7">
        <v>0</v>
      </c>
      <c r="I909" s="1">
        <v>6</v>
      </c>
      <c r="J909" s="1">
        <v>32</v>
      </c>
      <c r="K909" s="1">
        <v>66</v>
      </c>
      <c r="L909" s="8">
        <v>10</v>
      </c>
    </row>
    <row r="910" spans="3:12" x14ac:dyDescent="0.2">
      <c r="D910" s="175"/>
      <c r="E910" s="4" t="s">
        <v>45</v>
      </c>
      <c r="F910" s="6"/>
      <c r="G910" s="5">
        <v>83</v>
      </c>
      <c r="H910" s="7">
        <v>1</v>
      </c>
      <c r="I910" s="1">
        <v>4</v>
      </c>
      <c r="J910" s="1">
        <v>17</v>
      </c>
      <c r="K910" s="1">
        <v>53</v>
      </c>
      <c r="L910" s="8">
        <v>8</v>
      </c>
    </row>
    <row r="911" spans="3:12" x14ac:dyDescent="0.2">
      <c r="D911" s="174" t="s">
        <v>37</v>
      </c>
      <c r="E911" s="20" t="s">
        <v>77</v>
      </c>
      <c r="F911" s="22"/>
      <c r="G911" s="21">
        <v>593</v>
      </c>
      <c r="H911" s="25">
        <v>14</v>
      </c>
      <c r="I911" s="3">
        <v>61</v>
      </c>
      <c r="J911" s="3">
        <v>157</v>
      </c>
      <c r="K911" s="3">
        <v>333</v>
      </c>
      <c r="L911" s="26">
        <v>28</v>
      </c>
    </row>
    <row r="912" spans="3:12" x14ac:dyDescent="0.2">
      <c r="D912" s="175"/>
      <c r="E912" s="4" t="s">
        <v>39</v>
      </c>
      <c r="F912" s="6"/>
      <c r="G912" s="5">
        <v>27</v>
      </c>
      <c r="H912" s="7">
        <v>0</v>
      </c>
      <c r="I912" s="1">
        <v>1</v>
      </c>
      <c r="J912" s="1">
        <v>6</v>
      </c>
      <c r="K912" s="1">
        <v>19</v>
      </c>
      <c r="L912" s="8">
        <v>1</v>
      </c>
    </row>
    <row r="913" spans="2:12" x14ac:dyDescent="0.2">
      <c r="D913" s="175"/>
      <c r="E913" s="4" t="s">
        <v>40</v>
      </c>
      <c r="F913" s="6"/>
      <c r="G913" s="5">
        <v>74</v>
      </c>
      <c r="H913" s="7">
        <v>4</v>
      </c>
      <c r="I913" s="1">
        <v>14</v>
      </c>
      <c r="J913" s="1">
        <v>19</v>
      </c>
      <c r="K913" s="1">
        <v>36</v>
      </c>
      <c r="L913" s="8">
        <v>1</v>
      </c>
    </row>
    <row r="914" spans="2:12" x14ac:dyDescent="0.2">
      <c r="D914" s="175"/>
      <c r="E914" s="4" t="s">
        <v>41</v>
      </c>
      <c r="F914" s="6"/>
      <c r="G914" s="5">
        <v>96</v>
      </c>
      <c r="H914" s="7">
        <v>2</v>
      </c>
      <c r="I914" s="1">
        <v>14</v>
      </c>
      <c r="J914" s="1">
        <v>34</v>
      </c>
      <c r="K914" s="1">
        <v>46</v>
      </c>
      <c r="L914" s="8">
        <v>0</v>
      </c>
    </row>
    <row r="915" spans="2:12" x14ac:dyDescent="0.2">
      <c r="D915" s="175"/>
      <c r="E915" s="4" t="s">
        <v>42</v>
      </c>
      <c r="F915" s="6"/>
      <c r="G915" s="5">
        <v>97</v>
      </c>
      <c r="H915" s="7">
        <v>3</v>
      </c>
      <c r="I915" s="1">
        <v>12</v>
      </c>
      <c r="J915" s="1">
        <v>31</v>
      </c>
      <c r="K915" s="1">
        <v>47</v>
      </c>
      <c r="L915" s="8">
        <v>4</v>
      </c>
    </row>
    <row r="916" spans="2:12" x14ac:dyDescent="0.2">
      <c r="D916" s="175"/>
      <c r="E916" s="4" t="s">
        <v>43</v>
      </c>
      <c r="F916" s="6"/>
      <c r="G916" s="5">
        <v>103</v>
      </c>
      <c r="H916" s="7">
        <v>3</v>
      </c>
      <c r="I916" s="1">
        <v>10</v>
      </c>
      <c r="J916" s="1">
        <v>26</v>
      </c>
      <c r="K916" s="1">
        <v>60</v>
      </c>
      <c r="L916" s="8">
        <v>4</v>
      </c>
    </row>
    <row r="917" spans="2:12" x14ac:dyDescent="0.2">
      <c r="D917" s="175"/>
      <c r="E917" s="4" t="s">
        <v>44</v>
      </c>
      <c r="F917" s="6"/>
      <c r="G917" s="5">
        <v>109</v>
      </c>
      <c r="H917" s="7">
        <v>0</v>
      </c>
      <c r="I917" s="1">
        <v>9</v>
      </c>
      <c r="J917" s="1">
        <v>26</v>
      </c>
      <c r="K917" s="1">
        <v>65</v>
      </c>
      <c r="L917" s="8">
        <v>9</v>
      </c>
    </row>
    <row r="918" spans="2:12" x14ac:dyDescent="0.2">
      <c r="D918" s="176"/>
      <c r="E918" s="59" t="s">
        <v>45</v>
      </c>
      <c r="F918" s="60"/>
      <c r="G918" s="56">
        <v>87</v>
      </c>
      <c r="H918" s="66">
        <v>2</v>
      </c>
      <c r="I918" s="30">
        <v>1</v>
      </c>
      <c r="J918" s="30">
        <v>15</v>
      </c>
      <c r="K918" s="30">
        <v>60</v>
      </c>
      <c r="L918" s="65">
        <v>9</v>
      </c>
    </row>
    <row r="920" spans="2:12" x14ac:dyDescent="0.2">
      <c r="B920" s="43" t="str">
        <f xml:space="preserve"> HYPERLINK("#'目次'!B40", "[34]")</f>
        <v>[34]</v>
      </c>
      <c r="C920" s="31" t="s">
        <v>133</v>
      </c>
    </row>
    <row r="924" spans="2:12" ht="36" x14ac:dyDescent="0.2">
      <c r="D924" s="177"/>
      <c r="E924" s="178"/>
      <c r="F924" s="178"/>
      <c r="G924" s="40" t="s">
        <v>14</v>
      </c>
      <c r="H924" s="42" t="s">
        <v>124</v>
      </c>
      <c r="I924" s="15" t="s">
        <v>125</v>
      </c>
      <c r="J924" s="15" t="s">
        <v>126</v>
      </c>
      <c r="K924" s="15" t="s">
        <v>127</v>
      </c>
      <c r="L924" s="44" t="s">
        <v>17</v>
      </c>
    </row>
    <row r="925" spans="2:12" x14ac:dyDescent="0.2">
      <c r="D925" s="179"/>
      <c r="E925" s="180"/>
      <c r="F925" s="180"/>
      <c r="G925" s="39"/>
      <c r="H925" s="41"/>
      <c r="I925" s="14"/>
      <c r="J925" s="14"/>
      <c r="K925" s="14"/>
      <c r="L925" s="38"/>
    </row>
    <row r="926" spans="2:12" x14ac:dyDescent="0.2">
      <c r="D926" s="58"/>
      <c r="E926" s="53" t="s">
        <v>14</v>
      </c>
      <c r="F926" s="52"/>
      <c r="G926" s="37">
        <v>1222</v>
      </c>
      <c r="H926" s="17">
        <v>91</v>
      </c>
      <c r="I926" s="17">
        <v>65</v>
      </c>
      <c r="J926" s="17">
        <v>121</v>
      </c>
      <c r="K926" s="17">
        <v>823</v>
      </c>
      <c r="L926" s="55">
        <v>122</v>
      </c>
    </row>
    <row r="927" spans="2:12" x14ac:dyDescent="0.2">
      <c r="D927" s="174" t="s">
        <v>18</v>
      </c>
      <c r="E927" s="20" t="s">
        <v>19</v>
      </c>
      <c r="F927" s="22"/>
      <c r="G927" s="21">
        <v>57</v>
      </c>
      <c r="H927" s="25">
        <v>7</v>
      </c>
      <c r="I927" s="3">
        <v>2</v>
      </c>
      <c r="J927" s="3">
        <v>2</v>
      </c>
      <c r="K927" s="3">
        <v>40</v>
      </c>
      <c r="L927" s="26">
        <v>6</v>
      </c>
    </row>
    <row r="928" spans="2:12" x14ac:dyDescent="0.2">
      <c r="D928" s="175"/>
      <c r="E928" s="4" t="s">
        <v>20</v>
      </c>
      <c r="F928" s="6"/>
      <c r="G928" s="5">
        <v>84</v>
      </c>
      <c r="H928" s="7">
        <v>3</v>
      </c>
      <c r="I928" s="1">
        <v>8</v>
      </c>
      <c r="J928" s="1">
        <v>8</v>
      </c>
      <c r="K928" s="1">
        <v>57</v>
      </c>
      <c r="L928" s="8">
        <v>8</v>
      </c>
    </row>
    <row r="929" spans="4:12" x14ac:dyDescent="0.2">
      <c r="D929" s="175"/>
      <c r="E929" s="4" t="s">
        <v>21</v>
      </c>
      <c r="F929" s="6"/>
      <c r="G929" s="5">
        <v>487</v>
      </c>
      <c r="H929" s="7">
        <v>40</v>
      </c>
      <c r="I929" s="1">
        <v>25</v>
      </c>
      <c r="J929" s="1">
        <v>53</v>
      </c>
      <c r="K929" s="1">
        <v>327</v>
      </c>
      <c r="L929" s="8">
        <v>42</v>
      </c>
    </row>
    <row r="930" spans="4:12" x14ac:dyDescent="0.2">
      <c r="D930" s="175"/>
      <c r="E930" s="4" t="s">
        <v>22</v>
      </c>
      <c r="F930" s="6"/>
      <c r="G930" s="5">
        <v>35</v>
      </c>
      <c r="H930" s="7">
        <v>3</v>
      </c>
      <c r="I930" s="1">
        <v>0</v>
      </c>
      <c r="J930" s="1">
        <v>2</v>
      </c>
      <c r="K930" s="1">
        <v>27</v>
      </c>
      <c r="L930" s="8">
        <v>3</v>
      </c>
    </row>
    <row r="931" spans="4:12" x14ac:dyDescent="0.2">
      <c r="D931" s="175"/>
      <c r="E931" s="4" t="s">
        <v>23</v>
      </c>
      <c r="F931" s="6"/>
      <c r="G931" s="5">
        <v>143</v>
      </c>
      <c r="H931" s="7">
        <v>9</v>
      </c>
      <c r="I931" s="1">
        <v>5</v>
      </c>
      <c r="J931" s="1">
        <v>17</v>
      </c>
      <c r="K931" s="1">
        <v>97</v>
      </c>
      <c r="L931" s="8">
        <v>15</v>
      </c>
    </row>
    <row r="932" spans="4:12" x14ac:dyDescent="0.2">
      <c r="D932" s="175"/>
      <c r="E932" s="4" t="s">
        <v>24</v>
      </c>
      <c r="F932" s="6"/>
      <c r="G932" s="5">
        <v>187</v>
      </c>
      <c r="H932" s="7">
        <v>17</v>
      </c>
      <c r="I932" s="1">
        <v>11</v>
      </c>
      <c r="J932" s="1">
        <v>15</v>
      </c>
      <c r="K932" s="1">
        <v>120</v>
      </c>
      <c r="L932" s="8">
        <v>24</v>
      </c>
    </row>
    <row r="933" spans="4:12" x14ac:dyDescent="0.2">
      <c r="D933" s="175"/>
      <c r="E933" s="4" t="s">
        <v>25</v>
      </c>
      <c r="F933" s="6"/>
      <c r="G933" s="5">
        <v>71</v>
      </c>
      <c r="H933" s="7">
        <v>2</v>
      </c>
      <c r="I933" s="1">
        <v>7</v>
      </c>
      <c r="J933" s="1">
        <v>7</v>
      </c>
      <c r="K933" s="1">
        <v>46</v>
      </c>
      <c r="L933" s="8">
        <v>9</v>
      </c>
    </row>
    <row r="934" spans="4:12" x14ac:dyDescent="0.2">
      <c r="D934" s="175"/>
      <c r="E934" s="4" t="s">
        <v>26</v>
      </c>
      <c r="F934" s="6"/>
      <c r="G934" s="5">
        <v>30</v>
      </c>
      <c r="H934" s="7">
        <v>1</v>
      </c>
      <c r="I934" s="1">
        <v>0</v>
      </c>
      <c r="J934" s="1">
        <v>4</v>
      </c>
      <c r="K934" s="1">
        <v>22</v>
      </c>
      <c r="L934" s="8">
        <v>3</v>
      </c>
    </row>
    <row r="935" spans="4:12" x14ac:dyDescent="0.2">
      <c r="D935" s="175"/>
      <c r="E935" s="4" t="s">
        <v>27</v>
      </c>
      <c r="F935" s="6"/>
      <c r="G935" s="5">
        <v>70</v>
      </c>
      <c r="H935" s="7">
        <v>6</v>
      </c>
      <c r="I935" s="1">
        <v>4</v>
      </c>
      <c r="J935" s="1">
        <v>9</v>
      </c>
      <c r="K935" s="1">
        <v>44</v>
      </c>
      <c r="L935" s="8">
        <v>7</v>
      </c>
    </row>
    <row r="936" spans="4:12" x14ac:dyDescent="0.2">
      <c r="D936" s="175"/>
      <c r="E936" s="4" t="s">
        <v>28</v>
      </c>
      <c r="F936" s="6"/>
      <c r="G936" s="5">
        <v>51</v>
      </c>
      <c r="H936" s="7">
        <v>2</v>
      </c>
      <c r="I936" s="1">
        <v>2</v>
      </c>
      <c r="J936" s="1">
        <v>4</v>
      </c>
      <c r="K936" s="1">
        <v>39</v>
      </c>
      <c r="L936" s="8">
        <v>4</v>
      </c>
    </row>
    <row r="937" spans="4:12" x14ac:dyDescent="0.2">
      <c r="D937" s="175"/>
      <c r="E937" s="4" t="s">
        <v>29</v>
      </c>
      <c r="F937" s="6"/>
      <c r="G937" s="5">
        <v>7</v>
      </c>
      <c r="H937" s="7">
        <v>1</v>
      </c>
      <c r="I937" s="1">
        <v>1</v>
      </c>
      <c r="J937" s="1">
        <v>0</v>
      </c>
      <c r="K937" s="1">
        <v>4</v>
      </c>
      <c r="L937" s="8">
        <v>1</v>
      </c>
    </row>
    <row r="938" spans="4:12" x14ac:dyDescent="0.2">
      <c r="D938" s="174" t="s">
        <v>30</v>
      </c>
      <c r="E938" s="20" t="s">
        <v>31</v>
      </c>
      <c r="F938" s="22"/>
      <c r="G938" s="21">
        <v>393</v>
      </c>
      <c r="H938" s="25">
        <v>35</v>
      </c>
      <c r="I938" s="3">
        <v>25</v>
      </c>
      <c r="J938" s="3">
        <v>41</v>
      </c>
      <c r="K938" s="3">
        <v>251</v>
      </c>
      <c r="L938" s="26">
        <v>41</v>
      </c>
    </row>
    <row r="939" spans="4:12" x14ac:dyDescent="0.2">
      <c r="D939" s="175"/>
      <c r="E939" s="4" t="s">
        <v>32</v>
      </c>
      <c r="F939" s="6"/>
      <c r="G939" s="5">
        <v>352</v>
      </c>
      <c r="H939" s="7">
        <v>21</v>
      </c>
      <c r="I939" s="1">
        <v>17</v>
      </c>
      <c r="J939" s="1">
        <v>30</v>
      </c>
      <c r="K939" s="1">
        <v>253</v>
      </c>
      <c r="L939" s="8">
        <v>31</v>
      </c>
    </row>
    <row r="940" spans="4:12" x14ac:dyDescent="0.2">
      <c r="D940" s="175"/>
      <c r="E940" s="4" t="s">
        <v>33</v>
      </c>
      <c r="F940" s="6"/>
      <c r="G940" s="5">
        <v>388</v>
      </c>
      <c r="H940" s="7">
        <v>28</v>
      </c>
      <c r="I940" s="1">
        <v>19</v>
      </c>
      <c r="J940" s="1">
        <v>41</v>
      </c>
      <c r="K940" s="1">
        <v>255</v>
      </c>
      <c r="L940" s="8">
        <v>45</v>
      </c>
    </row>
    <row r="941" spans="4:12" x14ac:dyDescent="0.2">
      <c r="D941" s="175"/>
      <c r="E941" s="4" t="s">
        <v>34</v>
      </c>
      <c r="F941" s="6"/>
      <c r="G941" s="5">
        <v>89</v>
      </c>
      <c r="H941" s="7">
        <v>7</v>
      </c>
      <c r="I941" s="1">
        <v>4</v>
      </c>
      <c r="J941" s="1">
        <v>9</v>
      </c>
      <c r="K941" s="1">
        <v>64</v>
      </c>
      <c r="L941" s="8">
        <v>5</v>
      </c>
    </row>
    <row r="942" spans="4:12" x14ac:dyDescent="0.2">
      <c r="D942" s="174" t="s">
        <v>35</v>
      </c>
      <c r="E942" s="20" t="s">
        <v>36</v>
      </c>
      <c r="F942" s="22"/>
      <c r="G942" s="21">
        <v>629</v>
      </c>
      <c r="H942" s="25">
        <v>60</v>
      </c>
      <c r="I942" s="3">
        <v>30</v>
      </c>
      <c r="J942" s="3">
        <v>67</v>
      </c>
      <c r="K942" s="3">
        <v>408</v>
      </c>
      <c r="L942" s="26">
        <v>64</v>
      </c>
    </row>
    <row r="943" spans="4:12" x14ac:dyDescent="0.2">
      <c r="D943" s="175"/>
      <c r="E943" s="4" t="s">
        <v>37</v>
      </c>
      <c r="F943" s="6"/>
      <c r="G943" s="5">
        <v>593</v>
      </c>
      <c r="H943" s="7">
        <v>31</v>
      </c>
      <c r="I943" s="1">
        <v>35</v>
      </c>
      <c r="J943" s="1">
        <v>54</v>
      </c>
      <c r="K943" s="1">
        <v>415</v>
      </c>
      <c r="L943" s="8">
        <v>58</v>
      </c>
    </row>
    <row r="944" spans="4:12" x14ac:dyDescent="0.2">
      <c r="D944" s="174" t="s">
        <v>38</v>
      </c>
      <c r="E944" s="20" t="s">
        <v>39</v>
      </c>
      <c r="F944" s="22"/>
      <c r="G944" s="21">
        <v>64</v>
      </c>
      <c r="H944" s="25">
        <v>3</v>
      </c>
      <c r="I944" s="3">
        <v>0</v>
      </c>
      <c r="J944" s="3">
        <v>12</v>
      </c>
      <c r="K944" s="3">
        <v>46</v>
      </c>
      <c r="L944" s="26">
        <v>3</v>
      </c>
    </row>
    <row r="945" spans="2:12" x14ac:dyDescent="0.2">
      <c r="D945" s="175"/>
      <c r="E945" s="4" t="s">
        <v>40</v>
      </c>
      <c r="F945" s="6"/>
      <c r="G945" s="5">
        <v>147</v>
      </c>
      <c r="H945" s="7">
        <v>16</v>
      </c>
      <c r="I945" s="1">
        <v>10</v>
      </c>
      <c r="J945" s="1">
        <v>11</v>
      </c>
      <c r="K945" s="1">
        <v>103</v>
      </c>
      <c r="L945" s="8">
        <v>7</v>
      </c>
    </row>
    <row r="946" spans="2:12" x14ac:dyDescent="0.2">
      <c r="D946" s="175"/>
      <c r="E946" s="4" t="s">
        <v>41</v>
      </c>
      <c r="F946" s="6"/>
      <c r="G946" s="5">
        <v>204</v>
      </c>
      <c r="H946" s="7">
        <v>19</v>
      </c>
      <c r="I946" s="1">
        <v>14</v>
      </c>
      <c r="J946" s="1">
        <v>21</v>
      </c>
      <c r="K946" s="1">
        <v>143</v>
      </c>
      <c r="L946" s="8">
        <v>7</v>
      </c>
    </row>
    <row r="947" spans="2:12" x14ac:dyDescent="0.2">
      <c r="D947" s="175"/>
      <c r="E947" s="4" t="s">
        <v>42</v>
      </c>
      <c r="F947" s="6"/>
      <c r="G947" s="5">
        <v>210</v>
      </c>
      <c r="H947" s="7">
        <v>17</v>
      </c>
      <c r="I947" s="1">
        <v>19</v>
      </c>
      <c r="J947" s="1">
        <v>31</v>
      </c>
      <c r="K947" s="1">
        <v>135</v>
      </c>
      <c r="L947" s="8">
        <v>8</v>
      </c>
    </row>
    <row r="948" spans="2:12" x14ac:dyDescent="0.2">
      <c r="D948" s="175"/>
      <c r="E948" s="4" t="s">
        <v>43</v>
      </c>
      <c r="F948" s="6"/>
      <c r="G948" s="5">
        <v>204</v>
      </c>
      <c r="H948" s="7">
        <v>17</v>
      </c>
      <c r="I948" s="1">
        <v>9</v>
      </c>
      <c r="J948" s="1">
        <v>15</v>
      </c>
      <c r="K948" s="1">
        <v>144</v>
      </c>
      <c r="L948" s="8">
        <v>19</v>
      </c>
    </row>
    <row r="949" spans="2:12" x14ac:dyDescent="0.2">
      <c r="D949" s="175"/>
      <c r="E949" s="4" t="s">
        <v>44</v>
      </c>
      <c r="F949" s="6"/>
      <c r="G949" s="5">
        <v>223</v>
      </c>
      <c r="H949" s="7">
        <v>9</v>
      </c>
      <c r="I949" s="1">
        <v>7</v>
      </c>
      <c r="J949" s="1">
        <v>22</v>
      </c>
      <c r="K949" s="1">
        <v>146</v>
      </c>
      <c r="L949" s="8">
        <v>39</v>
      </c>
    </row>
    <row r="950" spans="2:12" x14ac:dyDescent="0.2">
      <c r="D950" s="176"/>
      <c r="E950" s="59" t="s">
        <v>45</v>
      </c>
      <c r="F950" s="60"/>
      <c r="G950" s="56">
        <v>170</v>
      </c>
      <c r="H950" s="66">
        <v>10</v>
      </c>
      <c r="I950" s="30">
        <v>6</v>
      </c>
      <c r="J950" s="30">
        <v>9</v>
      </c>
      <c r="K950" s="30">
        <v>106</v>
      </c>
      <c r="L950" s="65">
        <v>39</v>
      </c>
    </row>
    <row r="952" spans="2:12" x14ac:dyDescent="0.2">
      <c r="B952" s="43" t="str">
        <f xml:space="preserve"> HYPERLINK("#'目次'!B41", "[35]")</f>
        <v>[35]</v>
      </c>
      <c r="C952" s="31" t="s">
        <v>133</v>
      </c>
    </row>
    <row r="956" spans="2:12" ht="36" x14ac:dyDescent="0.2">
      <c r="D956" s="177"/>
      <c r="E956" s="178"/>
      <c r="F956" s="178"/>
      <c r="G956" s="40" t="s">
        <v>14</v>
      </c>
      <c r="H956" s="42" t="s">
        <v>124</v>
      </c>
      <c r="I956" s="15" t="s">
        <v>125</v>
      </c>
      <c r="J956" s="15" t="s">
        <v>126</v>
      </c>
      <c r="K956" s="15" t="s">
        <v>127</v>
      </c>
      <c r="L956" s="44" t="s">
        <v>17</v>
      </c>
    </row>
    <row r="957" spans="2:12" x14ac:dyDescent="0.2">
      <c r="D957" s="179"/>
      <c r="E957" s="180"/>
      <c r="F957" s="180"/>
      <c r="G957" s="39"/>
      <c r="H957" s="41"/>
      <c r="I957" s="14"/>
      <c r="J957" s="14"/>
      <c r="K957" s="14"/>
      <c r="L957" s="38"/>
    </row>
    <row r="958" spans="2:12" x14ac:dyDescent="0.2">
      <c r="D958" s="58"/>
      <c r="E958" s="53" t="s">
        <v>14</v>
      </c>
      <c r="F958" s="52"/>
      <c r="G958" s="37">
        <v>1222</v>
      </c>
      <c r="H958" s="17">
        <v>91</v>
      </c>
      <c r="I958" s="17">
        <v>65</v>
      </c>
      <c r="J958" s="17">
        <v>121</v>
      </c>
      <c r="K958" s="17">
        <v>823</v>
      </c>
      <c r="L958" s="55">
        <v>122</v>
      </c>
    </row>
    <row r="959" spans="2:12" x14ac:dyDescent="0.2">
      <c r="D959" s="174" t="s">
        <v>52</v>
      </c>
      <c r="E959" s="20" t="s">
        <v>53</v>
      </c>
      <c r="F959" s="22"/>
      <c r="G959" s="21">
        <v>15</v>
      </c>
      <c r="H959" s="25">
        <v>0</v>
      </c>
      <c r="I959" s="3">
        <v>1</v>
      </c>
      <c r="J959" s="3">
        <v>0</v>
      </c>
      <c r="K959" s="3">
        <v>13</v>
      </c>
      <c r="L959" s="26">
        <v>1</v>
      </c>
    </row>
    <row r="960" spans="2:12" ht="24" x14ac:dyDescent="0.2">
      <c r="D960" s="175"/>
      <c r="E960" s="4" t="s">
        <v>54</v>
      </c>
      <c r="F960" s="6"/>
      <c r="G960" s="5">
        <v>122</v>
      </c>
      <c r="H960" s="7">
        <v>15</v>
      </c>
      <c r="I960" s="1">
        <v>5</v>
      </c>
      <c r="J960" s="1">
        <v>14</v>
      </c>
      <c r="K960" s="1">
        <v>80</v>
      </c>
      <c r="L960" s="8">
        <v>8</v>
      </c>
    </row>
    <row r="961" spans="4:12" x14ac:dyDescent="0.2">
      <c r="D961" s="175"/>
      <c r="E961" s="4" t="s">
        <v>55</v>
      </c>
      <c r="F961" s="6"/>
      <c r="G961" s="5">
        <v>43</v>
      </c>
      <c r="H961" s="7">
        <v>2</v>
      </c>
      <c r="I961" s="1">
        <v>3</v>
      </c>
      <c r="J961" s="1">
        <v>5</v>
      </c>
      <c r="K961" s="1">
        <v>25</v>
      </c>
      <c r="L961" s="8">
        <v>8</v>
      </c>
    </row>
    <row r="962" spans="4:12" x14ac:dyDescent="0.2">
      <c r="D962" s="175"/>
      <c r="E962" s="4" t="s">
        <v>56</v>
      </c>
      <c r="F962" s="6"/>
      <c r="G962" s="5">
        <v>60</v>
      </c>
      <c r="H962" s="7">
        <v>4</v>
      </c>
      <c r="I962" s="1">
        <v>4</v>
      </c>
      <c r="J962" s="1">
        <v>10</v>
      </c>
      <c r="K962" s="1">
        <v>40</v>
      </c>
      <c r="L962" s="8">
        <v>2</v>
      </c>
    </row>
    <row r="963" spans="4:12" x14ac:dyDescent="0.2">
      <c r="D963" s="175"/>
      <c r="E963" s="4" t="s">
        <v>57</v>
      </c>
      <c r="F963" s="6"/>
      <c r="G963" s="5">
        <v>286</v>
      </c>
      <c r="H963" s="7">
        <v>28</v>
      </c>
      <c r="I963" s="1">
        <v>18</v>
      </c>
      <c r="J963" s="1">
        <v>28</v>
      </c>
      <c r="K963" s="1">
        <v>196</v>
      </c>
      <c r="L963" s="8">
        <v>16</v>
      </c>
    </row>
    <row r="964" spans="4:12" x14ac:dyDescent="0.2">
      <c r="D964" s="175"/>
      <c r="E964" s="4" t="s">
        <v>58</v>
      </c>
      <c r="F964" s="6"/>
      <c r="G964" s="5">
        <v>129</v>
      </c>
      <c r="H964" s="7">
        <v>11</v>
      </c>
      <c r="I964" s="1">
        <v>9</v>
      </c>
      <c r="J964" s="1">
        <v>9</v>
      </c>
      <c r="K964" s="1">
        <v>90</v>
      </c>
      <c r="L964" s="8">
        <v>10</v>
      </c>
    </row>
    <row r="965" spans="4:12" x14ac:dyDescent="0.2">
      <c r="D965" s="175"/>
      <c r="E965" s="4" t="s">
        <v>59</v>
      </c>
      <c r="F965" s="6"/>
      <c r="G965" s="5">
        <v>195</v>
      </c>
      <c r="H965" s="7">
        <v>9</v>
      </c>
      <c r="I965" s="1">
        <v>15</v>
      </c>
      <c r="J965" s="1">
        <v>20</v>
      </c>
      <c r="K965" s="1">
        <v>133</v>
      </c>
      <c r="L965" s="8">
        <v>18</v>
      </c>
    </row>
    <row r="966" spans="4:12" x14ac:dyDescent="0.2">
      <c r="D966" s="175"/>
      <c r="E966" s="4" t="s">
        <v>60</v>
      </c>
      <c r="F966" s="6"/>
      <c r="G966" s="5">
        <v>176</v>
      </c>
      <c r="H966" s="7">
        <v>9</v>
      </c>
      <c r="I966" s="1">
        <v>6</v>
      </c>
      <c r="J966" s="1">
        <v>13</v>
      </c>
      <c r="K966" s="1">
        <v>121</v>
      </c>
      <c r="L966" s="8">
        <v>27</v>
      </c>
    </row>
    <row r="967" spans="4:12" x14ac:dyDescent="0.2">
      <c r="D967" s="175"/>
      <c r="E967" s="4" t="s">
        <v>61</v>
      </c>
      <c r="F967" s="6"/>
      <c r="G967" s="5">
        <v>78</v>
      </c>
      <c r="H967" s="7">
        <v>6</v>
      </c>
      <c r="I967" s="1">
        <v>2</v>
      </c>
      <c r="J967" s="1">
        <v>13</v>
      </c>
      <c r="K967" s="1">
        <v>52</v>
      </c>
      <c r="L967" s="8">
        <v>5</v>
      </c>
    </row>
    <row r="968" spans="4:12" x14ac:dyDescent="0.2">
      <c r="D968" s="175"/>
      <c r="E968" s="4" t="s">
        <v>62</v>
      </c>
      <c r="F968" s="6"/>
      <c r="G968" s="5">
        <v>113</v>
      </c>
      <c r="H968" s="7">
        <v>7</v>
      </c>
      <c r="I968" s="1">
        <v>2</v>
      </c>
      <c r="J968" s="1">
        <v>9</v>
      </c>
      <c r="K968" s="1">
        <v>70</v>
      </c>
      <c r="L968" s="8">
        <v>25</v>
      </c>
    </row>
    <row r="969" spans="4:12" x14ac:dyDescent="0.2">
      <c r="D969" s="174" t="s">
        <v>63</v>
      </c>
      <c r="E969" s="20" t="s">
        <v>64</v>
      </c>
      <c r="F969" s="22"/>
      <c r="G969" s="21">
        <v>234</v>
      </c>
      <c r="H969" s="25">
        <v>15</v>
      </c>
      <c r="I969" s="3">
        <v>17</v>
      </c>
      <c r="J969" s="3">
        <v>20</v>
      </c>
      <c r="K969" s="3">
        <v>141</v>
      </c>
      <c r="L969" s="26">
        <v>41</v>
      </c>
    </row>
    <row r="970" spans="4:12" x14ac:dyDescent="0.2">
      <c r="D970" s="175"/>
      <c r="E970" s="4" t="s">
        <v>65</v>
      </c>
      <c r="F970" s="6"/>
      <c r="G970" s="5">
        <v>172</v>
      </c>
      <c r="H970" s="7">
        <v>15</v>
      </c>
      <c r="I970" s="1">
        <v>8</v>
      </c>
      <c r="J970" s="1">
        <v>17</v>
      </c>
      <c r="K970" s="1">
        <v>112</v>
      </c>
      <c r="L970" s="8">
        <v>20</v>
      </c>
    </row>
    <row r="971" spans="4:12" x14ac:dyDescent="0.2">
      <c r="D971" s="175"/>
      <c r="E971" s="4" t="s">
        <v>66</v>
      </c>
      <c r="F971" s="6"/>
      <c r="G971" s="5">
        <v>165</v>
      </c>
      <c r="H971" s="7">
        <v>16</v>
      </c>
      <c r="I971" s="1">
        <v>6</v>
      </c>
      <c r="J971" s="1">
        <v>14</v>
      </c>
      <c r="K971" s="1">
        <v>117</v>
      </c>
      <c r="L971" s="8">
        <v>12</v>
      </c>
    </row>
    <row r="972" spans="4:12" x14ac:dyDescent="0.2">
      <c r="D972" s="175"/>
      <c r="E972" s="4" t="s">
        <v>67</v>
      </c>
      <c r="F972" s="6"/>
      <c r="G972" s="5">
        <v>158</v>
      </c>
      <c r="H972" s="7">
        <v>13</v>
      </c>
      <c r="I972" s="1">
        <v>8</v>
      </c>
      <c r="J972" s="1">
        <v>17</v>
      </c>
      <c r="K972" s="1">
        <v>108</v>
      </c>
      <c r="L972" s="8">
        <v>12</v>
      </c>
    </row>
    <row r="973" spans="4:12" x14ac:dyDescent="0.2">
      <c r="D973" s="175"/>
      <c r="E973" s="4" t="s">
        <v>68</v>
      </c>
      <c r="F973" s="6"/>
      <c r="G973" s="5">
        <v>112</v>
      </c>
      <c r="H973" s="7">
        <v>8</v>
      </c>
      <c r="I973" s="1">
        <v>6</v>
      </c>
      <c r="J973" s="1">
        <v>13</v>
      </c>
      <c r="K973" s="1">
        <v>78</v>
      </c>
      <c r="L973" s="8">
        <v>7</v>
      </c>
    </row>
    <row r="974" spans="4:12" x14ac:dyDescent="0.2">
      <c r="D974" s="175"/>
      <c r="E974" s="4" t="s">
        <v>69</v>
      </c>
      <c r="F974" s="6"/>
      <c r="G974" s="5">
        <v>92</v>
      </c>
      <c r="H974" s="7">
        <v>8</v>
      </c>
      <c r="I974" s="1">
        <v>5</v>
      </c>
      <c r="J974" s="1">
        <v>12</v>
      </c>
      <c r="K974" s="1">
        <v>61</v>
      </c>
      <c r="L974" s="8">
        <v>6</v>
      </c>
    </row>
    <row r="975" spans="4:12" x14ac:dyDescent="0.2">
      <c r="D975" s="175"/>
      <c r="E975" s="4" t="s">
        <v>70</v>
      </c>
      <c r="F975" s="6"/>
      <c r="G975" s="5">
        <v>131</v>
      </c>
      <c r="H975" s="7">
        <v>6</v>
      </c>
      <c r="I975" s="1">
        <v>7</v>
      </c>
      <c r="J975" s="1">
        <v>12</v>
      </c>
      <c r="K975" s="1">
        <v>97</v>
      </c>
      <c r="L975" s="8">
        <v>9</v>
      </c>
    </row>
    <row r="976" spans="4:12" x14ac:dyDescent="0.2">
      <c r="D976" s="175"/>
      <c r="E976" s="4" t="s">
        <v>71</v>
      </c>
      <c r="F976" s="6"/>
      <c r="G976" s="5">
        <v>71</v>
      </c>
      <c r="H976" s="7">
        <v>3</v>
      </c>
      <c r="I976" s="1">
        <v>6</v>
      </c>
      <c r="J976" s="1">
        <v>6</v>
      </c>
      <c r="K976" s="1">
        <v>51</v>
      </c>
      <c r="L976" s="8">
        <v>5</v>
      </c>
    </row>
    <row r="977" spans="2:12" x14ac:dyDescent="0.2">
      <c r="D977" s="176"/>
      <c r="E977" s="59" t="s">
        <v>72</v>
      </c>
      <c r="F977" s="60"/>
      <c r="G977" s="56">
        <v>70</v>
      </c>
      <c r="H977" s="66">
        <v>7</v>
      </c>
      <c r="I977" s="30">
        <v>2</v>
      </c>
      <c r="J977" s="30">
        <v>10</v>
      </c>
      <c r="K977" s="30">
        <v>44</v>
      </c>
      <c r="L977" s="65">
        <v>7</v>
      </c>
    </row>
    <row r="979" spans="2:12" x14ac:dyDescent="0.2">
      <c r="B979" s="43" t="str">
        <f xml:space="preserve"> HYPERLINK("#'目次'!B42", "[36]")</f>
        <v>[36]</v>
      </c>
      <c r="C979" s="31" t="s">
        <v>133</v>
      </c>
    </row>
    <row r="982" spans="2:12" x14ac:dyDescent="0.2">
      <c r="C982" s="31" t="s">
        <v>75</v>
      </c>
    </row>
    <row r="983" spans="2:12" ht="36" x14ac:dyDescent="0.2">
      <c r="D983" s="177"/>
      <c r="E983" s="178"/>
      <c r="F983" s="178"/>
      <c r="G983" s="40" t="s">
        <v>14</v>
      </c>
      <c r="H983" s="42" t="s">
        <v>124</v>
      </c>
      <c r="I983" s="15" t="s">
        <v>125</v>
      </c>
      <c r="J983" s="15" t="s">
        <v>126</v>
      </c>
      <c r="K983" s="15" t="s">
        <v>127</v>
      </c>
      <c r="L983" s="44" t="s">
        <v>17</v>
      </c>
    </row>
    <row r="984" spans="2:12" x14ac:dyDescent="0.2">
      <c r="D984" s="179"/>
      <c r="E984" s="180"/>
      <c r="F984" s="180"/>
      <c r="G984" s="39"/>
      <c r="H984" s="41"/>
      <c r="I984" s="14"/>
      <c r="J984" s="14"/>
      <c r="K984" s="14"/>
      <c r="L984" s="38"/>
    </row>
    <row r="985" spans="2:12" x14ac:dyDescent="0.2">
      <c r="D985" s="58"/>
      <c r="E985" s="53" t="s">
        <v>14</v>
      </c>
      <c r="F985" s="52"/>
      <c r="G985" s="37">
        <v>1222</v>
      </c>
      <c r="H985" s="17">
        <v>91</v>
      </c>
      <c r="I985" s="17">
        <v>65</v>
      </c>
      <c r="J985" s="17">
        <v>121</v>
      </c>
      <c r="K985" s="17">
        <v>823</v>
      </c>
      <c r="L985" s="55">
        <v>122</v>
      </c>
    </row>
    <row r="986" spans="2:12" x14ac:dyDescent="0.2">
      <c r="D986" s="174" t="s">
        <v>36</v>
      </c>
      <c r="E986" s="20" t="s">
        <v>76</v>
      </c>
      <c r="F986" s="22"/>
      <c r="G986" s="21">
        <v>629</v>
      </c>
      <c r="H986" s="25">
        <v>60</v>
      </c>
      <c r="I986" s="3">
        <v>30</v>
      </c>
      <c r="J986" s="3">
        <v>67</v>
      </c>
      <c r="K986" s="3">
        <v>408</v>
      </c>
      <c r="L986" s="26">
        <v>64</v>
      </c>
    </row>
    <row r="987" spans="2:12" x14ac:dyDescent="0.2">
      <c r="D987" s="175"/>
      <c r="E987" s="4" t="s">
        <v>39</v>
      </c>
      <c r="F987" s="6"/>
      <c r="G987" s="5">
        <v>37</v>
      </c>
      <c r="H987" s="7">
        <v>2</v>
      </c>
      <c r="I987" s="1">
        <v>0</v>
      </c>
      <c r="J987" s="1">
        <v>11</v>
      </c>
      <c r="K987" s="1">
        <v>22</v>
      </c>
      <c r="L987" s="8">
        <v>2</v>
      </c>
    </row>
    <row r="988" spans="2:12" x14ac:dyDescent="0.2">
      <c r="D988" s="175"/>
      <c r="E988" s="4" t="s">
        <v>40</v>
      </c>
      <c r="F988" s="6"/>
      <c r="G988" s="5">
        <v>73</v>
      </c>
      <c r="H988" s="7">
        <v>12</v>
      </c>
      <c r="I988" s="1">
        <v>3</v>
      </c>
      <c r="J988" s="1">
        <v>7</v>
      </c>
      <c r="K988" s="1">
        <v>48</v>
      </c>
      <c r="L988" s="8">
        <v>3</v>
      </c>
    </row>
    <row r="989" spans="2:12" x14ac:dyDescent="0.2">
      <c r="D989" s="175"/>
      <c r="E989" s="4" t="s">
        <v>41</v>
      </c>
      <c r="F989" s="6"/>
      <c r="G989" s="5">
        <v>108</v>
      </c>
      <c r="H989" s="7">
        <v>14</v>
      </c>
      <c r="I989" s="1">
        <v>7</v>
      </c>
      <c r="J989" s="1">
        <v>11</v>
      </c>
      <c r="K989" s="1">
        <v>73</v>
      </c>
      <c r="L989" s="8">
        <v>3</v>
      </c>
    </row>
    <row r="990" spans="2:12" x14ac:dyDescent="0.2">
      <c r="D990" s="175"/>
      <c r="E990" s="4" t="s">
        <v>42</v>
      </c>
      <c r="F990" s="6"/>
      <c r="G990" s="5">
        <v>113</v>
      </c>
      <c r="H990" s="7">
        <v>11</v>
      </c>
      <c r="I990" s="1">
        <v>9</v>
      </c>
      <c r="J990" s="1">
        <v>15</v>
      </c>
      <c r="K990" s="1">
        <v>75</v>
      </c>
      <c r="L990" s="8">
        <v>3</v>
      </c>
    </row>
    <row r="991" spans="2:12" x14ac:dyDescent="0.2">
      <c r="D991" s="175"/>
      <c r="E991" s="4" t="s">
        <v>43</v>
      </c>
      <c r="F991" s="6"/>
      <c r="G991" s="5">
        <v>101</v>
      </c>
      <c r="H991" s="7">
        <v>8</v>
      </c>
      <c r="I991" s="1">
        <v>4</v>
      </c>
      <c r="J991" s="1">
        <v>9</v>
      </c>
      <c r="K991" s="1">
        <v>71</v>
      </c>
      <c r="L991" s="8">
        <v>9</v>
      </c>
    </row>
    <row r="992" spans="2:12" x14ac:dyDescent="0.2">
      <c r="D992" s="175"/>
      <c r="E992" s="4" t="s">
        <v>44</v>
      </c>
      <c r="F992" s="6"/>
      <c r="G992" s="5">
        <v>114</v>
      </c>
      <c r="H992" s="7">
        <v>6</v>
      </c>
      <c r="I992" s="1">
        <v>5</v>
      </c>
      <c r="J992" s="1">
        <v>10</v>
      </c>
      <c r="K992" s="1">
        <v>71</v>
      </c>
      <c r="L992" s="8">
        <v>22</v>
      </c>
    </row>
    <row r="993" spans="2:12" x14ac:dyDescent="0.2">
      <c r="D993" s="175"/>
      <c r="E993" s="4" t="s">
        <v>45</v>
      </c>
      <c r="F993" s="6"/>
      <c r="G993" s="5">
        <v>83</v>
      </c>
      <c r="H993" s="7">
        <v>7</v>
      </c>
      <c r="I993" s="1">
        <v>2</v>
      </c>
      <c r="J993" s="1">
        <v>4</v>
      </c>
      <c r="K993" s="1">
        <v>48</v>
      </c>
      <c r="L993" s="8">
        <v>22</v>
      </c>
    </row>
    <row r="994" spans="2:12" x14ac:dyDescent="0.2">
      <c r="D994" s="174" t="s">
        <v>37</v>
      </c>
      <c r="E994" s="20" t="s">
        <v>77</v>
      </c>
      <c r="F994" s="22"/>
      <c r="G994" s="21">
        <v>593</v>
      </c>
      <c r="H994" s="25">
        <v>31</v>
      </c>
      <c r="I994" s="3">
        <v>35</v>
      </c>
      <c r="J994" s="3">
        <v>54</v>
      </c>
      <c r="K994" s="3">
        <v>415</v>
      </c>
      <c r="L994" s="26">
        <v>58</v>
      </c>
    </row>
    <row r="995" spans="2:12" x14ac:dyDescent="0.2">
      <c r="D995" s="175"/>
      <c r="E995" s="4" t="s">
        <v>39</v>
      </c>
      <c r="F995" s="6"/>
      <c r="G995" s="5">
        <v>27</v>
      </c>
      <c r="H995" s="7">
        <v>1</v>
      </c>
      <c r="I995" s="1">
        <v>0</v>
      </c>
      <c r="J995" s="1">
        <v>1</v>
      </c>
      <c r="K995" s="1">
        <v>24</v>
      </c>
      <c r="L995" s="8">
        <v>1</v>
      </c>
    </row>
    <row r="996" spans="2:12" x14ac:dyDescent="0.2">
      <c r="D996" s="175"/>
      <c r="E996" s="4" t="s">
        <v>40</v>
      </c>
      <c r="F996" s="6"/>
      <c r="G996" s="5">
        <v>74</v>
      </c>
      <c r="H996" s="7">
        <v>4</v>
      </c>
      <c r="I996" s="1">
        <v>7</v>
      </c>
      <c r="J996" s="1">
        <v>4</v>
      </c>
      <c r="K996" s="1">
        <v>55</v>
      </c>
      <c r="L996" s="8">
        <v>4</v>
      </c>
    </row>
    <row r="997" spans="2:12" x14ac:dyDescent="0.2">
      <c r="D997" s="175"/>
      <c r="E997" s="4" t="s">
        <v>41</v>
      </c>
      <c r="F997" s="6"/>
      <c r="G997" s="5">
        <v>96</v>
      </c>
      <c r="H997" s="7">
        <v>5</v>
      </c>
      <c r="I997" s="1">
        <v>7</v>
      </c>
      <c r="J997" s="1">
        <v>10</v>
      </c>
      <c r="K997" s="1">
        <v>70</v>
      </c>
      <c r="L997" s="8">
        <v>4</v>
      </c>
    </row>
    <row r="998" spans="2:12" x14ac:dyDescent="0.2">
      <c r="D998" s="175"/>
      <c r="E998" s="4" t="s">
        <v>42</v>
      </c>
      <c r="F998" s="6"/>
      <c r="G998" s="5">
        <v>97</v>
      </c>
      <c r="H998" s="7">
        <v>6</v>
      </c>
      <c r="I998" s="1">
        <v>10</v>
      </c>
      <c r="J998" s="1">
        <v>16</v>
      </c>
      <c r="K998" s="1">
        <v>60</v>
      </c>
      <c r="L998" s="8">
        <v>5</v>
      </c>
    </row>
    <row r="999" spans="2:12" x14ac:dyDescent="0.2">
      <c r="D999" s="175"/>
      <c r="E999" s="4" t="s">
        <v>43</v>
      </c>
      <c r="F999" s="6"/>
      <c r="G999" s="5">
        <v>103</v>
      </c>
      <c r="H999" s="7">
        <v>9</v>
      </c>
      <c r="I999" s="1">
        <v>5</v>
      </c>
      <c r="J999" s="1">
        <v>6</v>
      </c>
      <c r="K999" s="1">
        <v>73</v>
      </c>
      <c r="L999" s="8">
        <v>10</v>
      </c>
    </row>
    <row r="1000" spans="2:12" x14ac:dyDescent="0.2">
      <c r="D1000" s="175"/>
      <c r="E1000" s="4" t="s">
        <v>44</v>
      </c>
      <c r="F1000" s="6"/>
      <c r="G1000" s="5">
        <v>109</v>
      </c>
      <c r="H1000" s="7">
        <v>3</v>
      </c>
      <c r="I1000" s="1">
        <v>2</v>
      </c>
      <c r="J1000" s="1">
        <v>12</v>
      </c>
      <c r="K1000" s="1">
        <v>75</v>
      </c>
      <c r="L1000" s="8">
        <v>17</v>
      </c>
    </row>
    <row r="1001" spans="2:12" x14ac:dyDescent="0.2">
      <c r="D1001" s="176"/>
      <c r="E1001" s="59" t="s">
        <v>45</v>
      </c>
      <c r="F1001" s="60"/>
      <c r="G1001" s="56">
        <v>87</v>
      </c>
      <c r="H1001" s="66">
        <v>3</v>
      </c>
      <c r="I1001" s="30">
        <v>4</v>
      </c>
      <c r="J1001" s="30">
        <v>5</v>
      </c>
      <c r="K1001" s="30">
        <v>58</v>
      </c>
      <c r="L1001" s="65">
        <v>17</v>
      </c>
    </row>
    <row r="1003" spans="2:12" x14ac:dyDescent="0.2">
      <c r="B1003" s="43" t="str">
        <f xml:space="preserve"> HYPERLINK("#'目次'!B43", "[37]")</f>
        <v>[37]</v>
      </c>
      <c r="C1003" s="31" t="s">
        <v>136</v>
      </c>
    </row>
    <row r="1007" spans="2:12" ht="36" x14ac:dyDescent="0.2">
      <c r="D1007" s="177"/>
      <c r="E1007" s="178"/>
      <c r="F1007" s="178"/>
      <c r="G1007" s="40" t="s">
        <v>14</v>
      </c>
      <c r="H1007" s="42" t="s">
        <v>124</v>
      </c>
      <c r="I1007" s="15" t="s">
        <v>125</v>
      </c>
      <c r="J1007" s="15" t="s">
        <v>126</v>
      </c>
      <c r="K1007" s="15" t="s">
        <v>127</v>
      </c>
      <c r="L1007" s="44" t="s">
        <v>17</v>
      </c>
    </row>
    <row r="1008" spans="2:12" x14ac:dyDescent="0.2">
      <c r="D1008" s="179"/>
      <c r="E1008" s="180"/>
      <c r="F1008" s="180"/>
      <c r="G1008" s="39"/>
      <c r="H1008" s="41"/>
      <c r="I1008" s="14"/>
      <c r="J1008" s="14"/>
      <c r="K1008" s="14"/>
      <c r="L1008" s="38"/>
    </row>
    <row r="1009" spans="4:12" x14ac:dyDescent="0.2">
      <c r="D1009" s="58"/>
      <c r="E1009" s="53" t="s">
        <v>14</v>
      </c>
      <c r="F1009" s="52"/>
      <c r="G1009" s="37">
        <v>1222</v>
      </c>
      <c r="H1009" s="17">
        <v>145</v>
      </c>
      <c r="I1009" s="17">
        <v>600</v>
      </c>
      <c r="J1009" s="17">
        <v>245</v>
      </c>
      <c r="K1009" s="17">
        <v>212</v>
      </c>
      <c r="L1009" s="55">
        <v>20</v>
      </c>
    </row>
    <row r="1010" spans="4:12" x14ac:dyDescent="0.2">
      <c r="D1010" s="174" t="s">
        <v>18</v>
      </c>
      <c r="E1010" s="20" t="s">
        <v>19</v>
      </c>
      <c r="F1010" s="22"/>
      <c r="G1010" s="21">
        <v>57</v>
      </c>
      <c r="H1010" s="25">
        <v>8</v>
      </c>
      <c r="I1010" s="3">
        <v>32</v>
      </c>
      <c r="J1010" s="3">
        <v>6</v>
      </c>
      <c r="K1010" s="3">
        <v>11</v>
      </c>
      <c r="L1010" s="26">
        <v>0</v>
      </c>
    </row>
    <row r="1011" spans="4:12" x14ac:dyDescent="0.2">
      <c r="D1011" s="175"/>
      <c r="E1011" s="4" t="s">
        <v>20</v>
      </c>
      <c r="F1011" s="6"/>
      <c r="G1011" s="5">
        <v>84</v>
      </c>
      <c r="H1011" s="7">
        <v>6</v>
      </c>
      <c r="I1011" s="1">
        <v>45</v>
      </c>
      <c r="J1011" s="1">
        <v>15</v>
      </c>
      <c r="K1011" s="1">
        <v>17</v>
      </c>
      <c r="L1011" s="8">
        <v>1</v>
      </c>
    </row>
    <row r="1012" spans="4:12" x14ac:dyDescent="0.2">
      <c r="D1012" s="175"/>
      <c r="E1012" s="4" t="s">
        <v>21</v>
      </c>
      <c r="F1012" s="6"/>
      <c r="G1012" s="5">
        <v>487</v>
      </c>
      <c r="H1012" s="7">
        <v>65</v>
      </c>
      <c r="I1012" s="1">
        <v>233</v>
      </c>
      <c r="J1012" s="1">
        <v>98</v>
      </c>
      <c r="K1012" s="1">
        <v>83</v>
      </c>
      <c r="L1012" s="8">
        <v>8</v>
      </c>
    </row>
    <row r="1013" spans="4:12" x14ac:dyDescent="0.2">
      <c r="D1013" s="175"/>
      <c r="E1013" s="4" t="s">
        <v>22</v>
      </c>
      <c r="F1013" s="6"/>
      <c r="G1013" s="5">
        <v>35</v>
      </c>
      <c r="H1013" s="7">
        <v>3</v>
      </c>
      <c r="I1013" s="1">
        <v>16</v>
      </c>
      <c r="J1013" s="1">
        <v>5</v>
      </c>
      <c r="K1013" s="1">
        <v>11</v>
      </c>
      <c r="L1013" s="8">
        <v>0</v>
      </c>
    </row>
    <row r="1014" spans="4:12" x14ac:dyDescent="0.2">
      <c r="D1014" s="175"/>
      <c r="E1014" s="4" t="s">
        <v>23</v>
      </c>
      <c r="F1014" s="6"/>
      <c r="G1014" s="5">
        <v>143</v>
      </c>
      <c r="H1014" s="7">
        <v>11</v>
      </c>
      <c r="I1014" s="1">
        <v>68</v>
      </c>
      <c r="J1014" s="1">
        <v>30</v>
      </c>
      <c r="K1014" s="1">
        <v>29</v>
      </c>
      <c r="L1014" s="8">
        <v>5</v>
      </c>
    </row>
    <row r="1015" spans="4:12" x14ac:dyDescent="0.2">
      <c r="D1015" s="175"/>
      <c r="E1015" s="4" t="s">
        <v>24</v>
      </c>
      <c r="F1015" s="6"/>
      <c r="G1015" s="5">
        <v>187</v>
      </c>
      <c r="H1015" s="7">
        <v>26</v>
      </c>
      <c r="I1015" s="1">
        <v>95</v>
      </c>
      <c r="J1015" s="1">
        <v>34</v>
      </c>
      <c r="K1015" s="1">
        <v>30</v>
      </c>
      <c r="L1015" s="8">
        <v>2</v>
      </c>
    </row>
    <row r="1016" spans="4:12" x14ac:dyDescent="0.2">
      <c r="D1016" s="175"/>
      <c r="E1016" s="4" t="s">
        <v>25</v>
      </c>
      <c r="F1016" s="6"/>
      <c r="G1016" s="5">
        <v>71</v>
      </c>
      <c r="H1016" s="7">
        <v>8</v>
      </c>
      <c r="I1016" s="1">
        <v>34</v>
      </c>
      <c r="J1016" s="1">
        <v>20</v>
      </c>
      <c r="K1016" s="1">
        <v>7</v>
      </c>
      <c r="L1016" s="8">
        <v>2</v>
      </c>
    </row>
    <row r="1017" spans="4:12" x14ac:dyDescent="0.2">
      <c r="D1017" s="175"/>
      <c r="E1017" s="4" t="s">
        <v>26</v>
      </c>
      <c r="F1017" s="6"/>
      <c r="G1017" s="5">
        <v>30</v>
      </c>
      <c r="H1017" s="7">
        <v>5</v>
      </c>
      <c r="I1017" s="1">
        <v>11</v>
      </c>
      <c r="J1017" s="1">
        <v>11</v>
      </c>
      <c r="K1017" s="1">
        <v>3</v>
      </c>
      <c r="L1017" s="8">
        <v>0</v>
      </c>
    </row>
    <row r="1018" spans="4:12" x14ac:dyDescent="0.2">
      <c r="D1018" s="175"/>
      <c r="E1018" s="4" t="s">
        <v>27</v>
      </c>
      <c r="F1018" s="6"/>
      <c r="G1018" s="5">
        <v>70</v>
      </c>
      <c r="H1018" s="7">
        <v>8</v>
      </c>
      <c r="I1018" s="1">
        <v>37</v>
      </c>
      <c r="J1018" s="1">
        <v>12</v>
      </c>
      <c r="K1018" s="1">
        <v>12</v>
      </c>
      <c r="L1018" s="8">
        <v>1</v>
      </c>
    </row>
    <row r="1019" spans="4:12" x14ac:dyDescent="0.2">
      <c r="D1019" s="175"/>
      <c r="E1019" s="4" t="s">
        <v>28</v>
      </c>
      <c r="F1019" s="6"/>
      <c r="G1019" s="5">
        <v>51</v>
      </c>
      <c r="H1019" s="7">
        <v>5</v>
      </c>
      <c r="I1019" s="1">
        <v>25</v>
      </c>
      <c r="J1019" s="1">
        <v>13</v>
      </c>
      <c r="K1019" s="1">
        <v>8</v>
      </c>
      <c r="L1019" s="8">
        <v>0</v>
      </c>
    </row>
    <row r="1020" spans="4:12" x14ac:dyDescent="0.2">
      <c r="D1020" s="175"/>
      <c r="E1020" s="4" t="s">
        <v>29</v>
      </c>
      <c r="F1020" s="6"/>
      <c r="G1020" s="5">
        <v>7</v>
      </c>
      <c r="H1020" s="7">
        <v>0</v>
      </c>
      <c r="I1020" s="1">
        <v>4</v>
      </c>
      <c r="J1020" s="1">
        <v>1</v>
      </c>
      <c r="K1020" s="1">
        <v>1</v>
      </c>
      <c r="L1020" s="8">
        <v>1</v>
      </c>
    </row>
    <row r="1021" spans="4:12" x14ac:dyDescent="0.2">
      <c r="D1021" s="174" t="s">
        <v>30</v>
      </c>
      <c r="E1021" s="20" t="s">
        <v>31</v>
      </c>
      <c r="F1021" s="22"/>
      <c r="G1021" s="21">
        <v>393</v>
      </c>
      <c r="H1021" s="25">
        <v>51</v>
      </c>
      <c r="I1021" s="3">
        <v>192</v>
      </c>
      <c r="J1021" s="3">
        <v>77</v>
      </c>
      <c r="K1021" s="3">
        <v>67</v>
      </c>
      <c r="L1021" s="26">
        <v>6</v>
      </c>
    </row>
    <row r="1022" spans="4:12" x14ac:dyDescent="0.2">
      <c r="D1022" s="175"/>
      <c r="E1022" s="4" t="s">
        <v>32</v>
      </c>
      <c r="F1022" s="6"/>
      <c r="G1022" s="5">
        <v>352</v>
      </c>
      <c r="H1022" s="7">
        <v>39</v>
      </c>
      <c r="I1022" s="1">
        <v>178</v>
      </c>
      <c r="J1022" s="1">
        <v>68</v>
      </c>
      <c r="K1022" s="1">
        <v>63</v>
      </c>
      <c r="L1022" s="8">
        <v>4</v>
      </c>
    </row>
    <row r="1023" spans="4:12" x14ac:dyDescent="0.2">
      <c r="D1023" s="175"/>
      <c r="E1023" s="4" t="s">
        <v>33</v>
      </c>
      <c r="F1023" s="6"/>
      <c r="G1023" s="5">
        <v>388</v>
      </c>
      <c r="H1023" s="7">
        <v>48</v>
      </c>
      <c r="I1023" s="1">
        <v>184</v>
      </c>
      <c r="J1023" s="1">
        <v>81</v>
      </c>
      <c r="K1023" s="1">
        <v>65</v>
      </c>
      <c r="L1023" s="8">
        <v>10</v>
      </c>
    </row>
    <row r="1024" spans="4:12" x14ac:dyDescent="0.2">
      <c r="D1024" s="175"/>
      <c r="E1024" s="4" t="s">
        <v>34</v>
      </c>
      <c r="F1024" s="6"/>
      <c r="G1024" s="5">
        <v>89</v>
      </c>
      <c r="H1024" s="7">
        <v>7</v>
      </c>
      <c r="I1024" s="1">
        <v>46</v>
      </c>
      <c r="J1024" s="1">
        <v>19</v>
      </c>
      <c r="K1024" s="1">
        <v>17</v>
      </c>
      <c r="L1024" s="8">
        <v>0</v>
      </c>
    </row>
    <row r="1025" spans="2:12" x14ac:dyDescent="0.2">
      <c r="D1025" s="174" t="s">
        <v>35</v>
      </c>
      <c r="E1025" s="20" t="s">
        <v>36</v>
      </c>
      <c r="F1025" s="22"/>
      <c r="G1025" s="21">
        <v>629</v>
      </c>
      <c r="H1025" s="25">
        <v>70</v>
      </c>
      <c r="I1025" s="3">
        <v>314</v>
      </c>
      <c r="J1025" s="3">
        <v>142</v>
      </c>
      <c r="K1025" s="3">
        <v>94</v>
      </c>
      <c r="L1025" s="26">
        <v>9</v>
      </c>
    </row>
    <row r="1026" spans="2:12" x14ac:dyDescent="0.2">
      <c r="D1026" s="175"/>
      <c r="E1026" s="4" t="s">
        <v>37</v>
      </c>
      <c r="F1026" s="6"/>
      <c r="G1026" s="5">
        <v>593</v>
      </c>
      <c r="H1026" s="7">
        <v>75</v>
      </c>
      <c r="I1026" s="1">
        <v>286</v>
      </c>
      <c r="J1026" s="1">
        <v>103</v>
      </c>
      <c r="K1026" s="1">
        <v>118</v>
      </c>
      <c r="L1026" s="8">
        <v>11</v>
      </c>
    </row>
    <row r="1027" spans="2:12" x14ac:dyDescent="0.2">
      <c r="D1027" s="174" t="s">
        <v>38</v>
      </c>
      <c r="E1027" s="20" t="s">
        <v>39</v>
      </c>
      <c r="F1027" s="22"/>
      <c r="G1027" s="21">
        <v>64</v>
      </c>
      <c r="H1027" s="25">
        <v>9</v>
      </c>
      <c r="I1027" s="3">
        <v>24</v>
      </c>
      <c r="J1027" s="3">
        <v>16</v>
      </c>
      <c r="K1027" s="3">
        <v>15</v>
      </c>
      <c r="L1027" s="26">
        <v>0</v>
      </c>
    </row>
    <row r="1028" spans="2:12" x14ac:dyDescent="0.2">
      <c r="D1028" s="175"/>
      <c r="E1028" s="4" t="s">
        <v>40</v>
      </c>
      <c r="F1028" s="6"/>
      <c r="G1028" s="5">
        <v>147</v>
      </c>
      <c r="H1028" s="7">
        <v>19</v>
      </c>
      <c r="I1028" s="1">
        <v>76</v>
      </c>
      <c r="J1028" s="1">
        <v>29</v>
      </c>
      <c r="K1028" s="1">
        <v>21</v>
      </c>
      <c r="L1028" s="8">
        <v>2</v>
      </c>
    </row>
    <row r="1029" spans="2:12" x14ac:dyDescent="0.2">
      <c r="D1029" s="175"/>
      <c r="E1029" s="4" t="s">
        <v>41</v>
      </c>
      <c r="F1029" s="6"/>
      <c r="G1029" s="5">
        <v>204</v>
      </c>
      <c r="H1029" s="7">
        <v>34</v>
      </c>
      <c r="I1029" s="1">
        <v>108</v>
      </c>
      <c r="J1029" s="1">
        <v>39</v>
      </c>
      <c r="K1029" s="1">
        <v>21</v>
      </c>
      <c r="L1029" s="8">
        <v>2</v>
      </c>
    </row>
    <row r="1030" spans="2:12" x14ac:dyDescent="0.2">
      <c r="D1030" s="175"/>
      <c r="E1030" s="4" t="s">
        <v>42</v>
      </c>
      <c r="F1030" s="6"/>
      <c r="G1030" s="5">
        <v>210</v>
      </c>
      <c r="H1030" s="7">
        <v>35</v>
      </c>
      <c r="I1030" s="1">
        <v>117</v>
      </c>
      <c r="J1030" s="1">
        <v>40</v>
      </c>
      <c r="K1030" s="1">
        <v>16</v>
      </c>
      <c r="L1030" s="8">
        <v>2</v>
      </c>
    </row>
    <row r="1031" spans="2:12" x14ac:dyDescent="0.2">
      <c r="D1031" s="175"/>
      <c r="E1031" s="4" t="s">
        <v>43</v>
      </c>
      <c r="F1031" s="6"/>
      <c r="G1031" s="5">
        <v>204</v>
      </c>
      <c r="H1031" s="7">
        <v>27</v>
      </c>
      <c r="I1031" s="1">
        <v>113</v>
      </c>
      <c r="J1031" s="1">
        <v>35</v>
      </c>
      <c r="K1031" s="1">
        <v>27</v>
      </c>
      <c r="L1031" s="8">
        <v>2</v>
      </c>
    </row>
    <row r="1032" spans="2:12" x14ac:dyDescent="0.2">
      <c r="D1032" s="175"/>
      <c r="E1032" s="4" t="s">
        <v>44</v>
      </c>
      <c r="F1032" s="6"/>
      <c r="G1032" s="5">
        <v>223</v>
      </c>
      <c r="H1032" s="7">
        <v>10</v>
      </c>
      <c r="I1032" s="1">
        <v>105</v>
      </c>
      <c r="J1032" s="1">
        <v>54</v>
      </c>
      <c r="K1032" s="1">
        <v>46</v>
      </c>
      <c r="L1032" s="8">
        <v>8</v>
      </c>
    </row>
    <row r="1033" spans="2:12" x14ac:dyDescent="0.2">
      <c r="D1033" s="176"/>
      <c r="E1033" s="59" t="s">
        <v>45</v>
      </c>
      <c r="F1033" s="60"/>
      <c r="G1033" s="56">
        <v>170</v>
      </c>
      <c r="H1033" s="66">
        <v>11</v>
      </c>
      <c r="I1033" s="30">
        <v>57</v>
      </c>
      <c r="J1033" s="30">
        <v>32</v>
      </c>
      <c r="K1033" s="30">
        <v>66</v>
      </c>
      <c r="L1033" s="65">
        <v>4</v>
      </c>
    </row>
    <row r="1035" spans="2:12" x14ac:dyDescent="0.2">
      <c r="B1035" s="43" t="str">
        <f xml:space="preserve"> HYPERLINK("#'目次'!B44", "[38]")</f>
        <v>[38]</v>
      </c>
      <c r="C1035" s="31" t="s">
        <v>136</v>
      </c>
    </row>
    <row r="1039" spans="2:12" ht="36" x14ac:dyDescent="0.2">
      <c r="D1039" s="177"/>
      <c r="E1039" s="178"/>
      <c r="F1039" s="178"/>
      <c r="G1039" s="40" t="s">
        <v>14</v>
      </c>
      <c r="H1039" s="42" t="s">
        <v>124</v>
      </c>
      <c r="I1039" s="15" t="s">
        <v>125</v>
      </c>
      <c r="J1039" s="15" t="s">
        <v>126</v>
      </c>
      <c r="K1039" s="15" t="s">
        <v>127</v>
      </c>
      <c r="L1039" s="44" t="s">
        <v>17</v>
      </c>
    </row>
    <row r="1040" spans="2:12" x14ac:dyDescent="0.2">
      <c r="D1040" s="179"/>
      <c r="E1040" s="180"/>
      <c r="F1040" s="180"/>
      <c r="G1040" s="39"/>
      <c r="H1040" s="41"/>
      <c r="I1040" s="14"/>
      <c r="J1040" s="14"/>
      <c r="K1040" s="14"/>
      <c r="L1040" s="38"/>
    </row>
    <row r="1041" spans="4:12" x14ac:dyDescent="0.2">
      <c r="D1041" s="58"/>
      <c r="E1041" s="53" t="s">
        <v>14</v>
      </c>
      <c r="F1041" s="52"/>
      <c r="G1041" s="37">
        <v>1222</v>
      </c>
      <c r="H1041" s="17">
        <v>145</v>
      </c>
      <c r="I1041" s="17">
        <v>600</v>
      </c>
      <c r="J1041" s="17">
        <v>245</v>
      </c>
      <c r="K1041" s="17">
        <v>212</v>
      </c>
      <c r="L1041" s="55">
        <v>20</v>
      </c>
    </row>
    <row r="1042" spans="4:12" x14ac:dyDescent="0.2">
      <c r="D1042" s="174" t="s">
        <v>52</v>
      </c>
      <c r="E1042" s="20" t="s">
        <v>53</v>
      </c>
      <c r="F1042" s="22"/>
      <c r="G1042" s="21">
        <v>15</v>
      </c>
      <c r="H1042" s="25">
        <v>1</v>
      </c>
      <c r="I1042" s="3">
        <v>11</v>
      </c>
      <c r="J1042" s="3">
        <v>2</v>
      </c>
      <c r="K1042" s="3">
        <v>1</v>
      </c>
      <c r="L1042" s="26">
        <v>0</v>
      </c>
    </row>
    <row r="1043" spans="4:12" ht="24" x14ac:dyDescent="0.2">
      <c r="D1043" s="175"/>
      <c r="E1043" s="4" t="s">
        <v>54</v>
      </c>
      <c r="F1043" s="6"/>
      <c r="G1043" s="5">
        <v>122</v>
      </c>
      <c r="H1043" s="7">
        <v>12</v>
      </c>
      <c r="I1043" s="1">
        <v>58</v>
      </c>
      <c r="J1043" s="1">
        <v>30</v>
      </c>
      <c r="K1043" s="1">
        <v>22</v>
      </c>
      <c r="L1043" s="8">
        <v>0</v>
      </c>
    </row>
    <row r="1044" spans="4:12" x14ac:dyDescent="0.2">
      <c r="D1044" s="175"/>
      <c r="E1044" s="4" t="s">
        <v>55</v>
      </c>
      <c r="F1044" s="6"/>
      <c r="G1044" s="5">
        <v>43</v>
      </c>
      <c r="H1044" s="7">
        <v>9</v>
      </c>
      <c r="I1044" s="1">
        <v>24</v>
      </c>
      <c r="J1044" s="1">
        <v>6</v>
      </c>
      <c r="K1044" s="1">
        <v>4</v>
      </c>
      <c r="L1044" s="8">
        <v>0</v>
      </c>
    </row>
    <row r="1045" spans="4:12" x14ac:dyDescent="0.2">
      <c r="D1045" s="175"/>
      <c r="E1045" s="4" t="s">
        <v>56</v>
      </c>
      <c r="F1045" s="6"/>
      <c r="G1045" s="5">
        <v>60</v>
      </c>
      <c r="H1045" s="7">
        <v>10</v>
      </c>
      <c r="I1045" s="1">
        <v>27</v>
      </c>
      <c r="J1045" s="1">
        <v>17</v>
      </c>
      <c r="K1045" s="1">
        <v>6</v>
      </c>
      <c r="L1045" s="8">
        <v>0</v>
      </c>
    </row>
    <row r="1046" spans="4:12" x14ac:dyDescent="0.2">
      <c r="D1046" s="175"/>
      <c r="E1046" s="4" t="s">
        <v>57</v>
      </c>
      <c r="F1046" s="6"/>
      <c r="G1046" s="5">
        <v>286</v>
      </c>
      <c r="H1046" s="7">
        <v>34</v>
      </c>
      <c r="I1046" s="1">
        <v>158</v>
      </c>
      <c r="J1046" s="1">
        <v>55</v>
      </c>
      <c r="K1046" s="1">
        <v>36</v>
      </c>
      <c r="L1046" s="8">
        <v>3</v>
      </c>
    </row>
    <row r="1047" spans="4:12" x14ac:dyDescent="0.2">
      <c r="D1047" s="175"/>
      <c r="E1047" s="4" t="s">
        <v>58</v>
      </c>
      <c r="F1047" s="6"/>
      <c r="G1047" s="5">
        <v>129</v>
      </c>
      <c r="H1047" s="7">
        <v>16</v>
      </c>
      <c r="I1047" s="1">
        <v>73</v>
      </c>
      <c r="J1047" s="1">
        <v>22</v>
      </c>
      <c r="K1047" s="1">
        <v>15</v>
      </c>
      <c r="L1047" s="8">
        <v>3</v>
      </c>
    </row>
    <row r="1048" spans="4:12" x14ac:dyDescent="0.2">
      <c r="D1048" s="175"/>
      <c r="E1048" s="4" t="s">
        <v>59</v>
      </c>
      <c r="F1048" s="6"/>
      <c r="G1048" s="5">
        <v>195</v>
      </c>
      <c r="H1048" s="7">
        <v>25</v>
      </c>
      <c r="I1048" s="1">
        <v>93</v>
      </c>
      <c r="J1048" s="1">
        <v>45</v>
      </c>
      <c r="K1048" s="1">
        <v>30</v>
      </c>
      <c r="L1048" s="8">
        <v>2</v>
      </c>
    </row>
    <row r="1049" spans="4:12" x14ac:dyDescent="0.2">
      <c r="D1049" s="175"/>
      <c r="E1049" s="4" t="s">
        <v>60</v>
      </c>
      <c r="F1049" s="6"/>
      <c r="G1049" s="5">
        <v>176</v>
      </c>
      <c r="H1049" s="7">
        <v>20</v>
      </c>
      <c r="I1049" s="1">
        <v>78</v>
      </c>
      <c r="J1049" s="1">
        <v>25</v>
      </c>
      <c r="K1049" s="1">
        <v>47</v>
      </c>
      <c r="L1049" s="8">
        <v>6</v>
      </c>
    </row>
    <row r="1050" spans="4:12" x14ac:dyDescent="0.2">
      <c r="D1050" s="175"/>
      <c r="E1050" s="4" t="s">
        <v>61</v>
      </c>
      <c r="F1050" s="6"/>
      <c r="G1050" s="5">
        <v>78</v>
      </c>
      <c r="H1050" s="7">
        <v>11</v>
      </c>
      <c r="I1050" s="1">
        <v>32</v>
      </c>
      <c r="J1050" s="1">
        <v>17</v>
      </c>
      <c r="K1050" s="1">
        <v>17</v>
      </c>
      <c r="L1050" s="8">
        <v>1</v>
      </c>
    </row>
    <row r="1051" spans="4:12" x14ac:dyDescent="0.2">
      <c r="D1051" s="175"/>
      <c r="E1051" s="4" t="s">
        <v>62</v>
      </c>
      <c r="F1051" s="6"/>
      <c r="G1051" s="5">
        <v>113</v>
      </c>
      <c r="H1051" s="7">
        <v>6</v>
      </c>
      <c r="I1051" s="1">
        <v>45</v>
      </c>
      <c r="J1051" s="1">
        <v>26</v>
      </c>
      <c r="K1051" s="1">
        <v>33</v>
      </c>
      <c r="L1051" s="8">
        <v>3</v>
      </c>
    </row>
    <row r="1052" spans="4:12" x14ac:dyDescent="0.2">
      <c r="D1052" s="174" t="s">
        <v>63</v>
      </c>
      <c r="E1052" s="20" t="s">
        <v>64</v>
      </c>
      <c r="F1052" s="22"/>
      <c r="G1052" s="21">
        <v>234</v>
      </c>
      <c r="H1052" s="25">
        <v>24</v>
      </c>
      <c r="I1052" s="3">
        <v>105</v>
      </c>
      <c r="J1052" s="3">
        <v>42</v>
      </c>
      <c r="K1052" s="3">
        <v>59</v>
      </c>
      <c r="L1052" s="26">
        <v>4</v>
      </c>
    </row>
    <row r="1053" spans="4:12" x14ac:dyDescent="0.2">
      <c r="D1053" s="175"/>
      <c r="E1053" s="4" t="s">
        <v>65</v>
      </c>
      <c r="F1053" s="6"/>
      <c r="G1053" s="5">
        <v>172</v>
      </c>
      <c r="H1053" s="7">
        <v>17</v>
      </c>
      <c r="I1053" s="1">
        <v>78</v>
      </c>
      <c r="J1053" s="1">
        <v>43</v>
      </c>
      <c r="K1053" s="1">
        <v>30</v>
      </c>
      <c r="L1053" s="8">
        <v>4</v>
      </c>
    </row>
    <row r="1054" spans="4:12" x14ac:dyDescent="0.2">
      <c r="D1054" s="175"/>
      <c r="E1054" s="4" t="s">
        <v>66</v>
      </c>
      <c r="F1054" s="6"/>
      <c r="G1054" s="5">
        <v>165</v>
      </c>
      <c r="H1054" s="7">
        <v>18</v>
      </c>
      <c r="I1054" s="1">
        <v>84</v>
      </c>
      <c r="J1054" s="1">
        <v>33</v>
      </c>
      <c r="K1054" s="1">
        <v>26</v>
      </c>
      <c r="L1054" s="8">
        <v>4</v>
      </c>
    </row>
    <row r="1055" spans="4:12" x14ac:dyDescent="0.2">
      <c r="D1055" s="175"/>
      <c r="E1055" s="4" t="s">
        <v>67</v>
      </c>
      <c r="F1055" s="6"/>
      <c r="G1055" s="5">
        <v>158</v>
      </c>
      <c r="H1055" s="7">
        <v>20</v>
      </c>
      <c r="I1055" s="1">
        <v>90</v>
      </c>
      <c r="J1055" s="1">
        <v>26</v>
      </c>
      <c r="K1055" s="1">
        <v>21</v>
      </c>
      <c r="L1055" s="8">
        <v>1</v>
      </c>
    </row>
    <row r="1056" spans="4:12" x14ac:dyDescent="0.2">
      <c r="D1056" s="175"/>
      <c r="E1056" s="4" t="s">
        <v>68</v>
      </c>
      <c r="F1056" s="6"/>
      <c r="G1056" s="5">
        <v>112</v>
      </c>
      <c r="H1056" s="7">
        <v>15</v>
      </c>
      <c r="I1056" s="1">
        <v>61</v>
      </c>
      <c r="J1056" s="1">
        <v>22</v>
      </c>
      <c r="K1056" s="1">
        <v>13</v>
      </c>
      <c r="L1056" s="8">
        <v>1</v>
      </c>
    </row>
    <row r="1057" spans="2:12" x14ac:dyDescent="0.2">
      <c r="D1057" s="175"/>
      <c r="E1057" s="4" t="s">
        <v>69</v>
      </c>
      <c r="F1057" s="6"/>
      <c r="G1057" s="5">
        <v>92</v>
      </c>
      <c r="H1057" s="7">
        <v>13</v>
      </c>
      <c r="I1057" s="1">
        <v>44</v>
      </c>
      <c r="J1057" s="1">
        <v>26</v>
      </c>
      <c r="K1057" s="1">
        <v>9</v>
      </c>
      <c r="L1057" s="8">
        <v>0</v>
      </c>
    </row>
    <row r="1058" spans="2:12" x14ac:dyDescent="0.2">
      <c r="D1058" s="175"/>
      <c r="E1058" s="4" t="s">
        <v>70</v>
      </c>
      <c r="F1058" s="6"/>
      <c r="G1058" s="5">
        <v>131</v>
      </c>
      <c r="H1058" s="7">
        <v>20</v>
      </c>
      <c r="I1058" s="1">
        <v>60</v>
      </c>
      <c r="J1058" s="1">
        <v>24</v>
      </c>
      <c r="K1058" s="1">
        <v>26</v>
      </c>
      <c r="L1058" s="8">
        <v>1</v>
      </c>
    </row>
    <row r="1059" spans="2:12" x14ac:dyDescent="0.2">
      <c r="D1059" s="175"/>
      <c r="E1059" s="4" t="s">
        <v>71</v>
      </c>
      <c r="F1059" s="6"/>
      <c r="G1059" s="5">
        <v>71</v>
      </c>
      <c r="H1059" s="7">
        <v>6</v>
      </c>
      <c r="I1059" s="1">
        <v>41</v>
      </c>
      <c r="J1059" s="1">
        <v>11</v>
      </c>
      <c r="K1059" s="1">
        <v>13</v>
      </c>
      <c r="L1059" s="8">
        <v>0</v>
      </c>
    </row>
    <row r="1060" spans="2:12" x14ac:dyDescent="0.2">
      <c r="D1060" s="176"/>
      <c r="E1060" s="59" t="s">
        <v>72</v>
      </c>
      <c r="F1060" s="60"/>
      <c r="G1060" s="56">
        <v>70</v>
      </c>
      <c r="H1060" s="66">
        <v>9</v>
      </c>
      <c r="I1060" s="30">
        <v>32</v>
      </c>
      <c r="J1060" s="30">
        <v>16</v>
      </c>
      <c r="K1060" s="30">
        <v>11</v>
      </c>
      <c r="L1060" s="65">
        <v>2</v>
      </c>
    </row>
    <row r="1062" spans="2:12" x14ac:dyDescent="0.2">
      <c r="B1062" s="43" t="str">
        <f xml:space="preserve"> HYPERLINK("#'目次'!B45", "[39]")</f>
        <v>[39]</v>
      </c>
      <c r="C1062" s="31" t="s">
        <v>136</v>
      </c>
    </row>
    <row r="1065" spans="2:12" x14ac:dyDescent="0.2">
      <c r="C1065" s="31" t="s">
        <v>75</v>
      </c>
    </row>
    <row r="1066" spans="2:12" ht="36" x14ac:dyDescent="0.2">
      <c r="D1066" s="177"/>
      <c r="E1066" s="178"/>
      <c r="F1066" s="178"/>
      <c r="G1066" s="40" t="s">
        <v>14</v>
      </c>
      <c r="H1066" s="42" t="s">
        <v>124</v>
      </c>
      <c r="I1066" s="15" t="s">
        <v>125</v>
      </c>
      <c r="J1066" s="15" t="s">
        <v>126</v>
      </c>
      <c r="K1066" s="15" t="s">
        <v>127</v>
      </c>
      <c r="L1066" s="44" t="s">
        <v>17</v>
      </c>
    </row>
    <row r="1067" spans="2:12" x14ac:dyDescent="0.2">
      <c r="D1067" s="179"/>
      <c r="E1067" s="180"/>
      <c r="F1067" s="180"/>
      <c r="G1067" s="39"/>
      <c r="H1067" s="41"/>
      <c r="I1067" s="14"/>
      <c r="J1067" s="14"/>
      <c r="K1067" s="14"/>
      <c r="L1067" s="38"/>
    </row>
    <row r="1068" spans="2:12" x14ac:dyDescent="0.2">
      <c r="D1068" s="58"/>
      <c r="E1068" s="53" t="s">
        <v>14</v>
      </c>
      <c r="F1068" s="52"/>
      <c r="G1068" s="37">
        <v>1222</v>
      </c>
      <c r="H1068" s="17">
        <v>145</v>
      </c>
      <c r="I1068" s="17">
        <v>600</v>
      </c>
      <c r="J1068" s="17">
        <v>245</v>
      </c>
      <c r="K1068" s="17">
        <v>212</v>
      </c>
      <c r="L1068" s="55">
        <v>20</v>
      </c>
    </row>
    <row r="1069" spans="2:12" x14ac:dyDescent="0.2">
      <c r="D1069" s="174" t="s">
        <v>36</v>
      </c>
      <c r="E1069" s="20" t="s">
        <v>76</v>
      </c>
      <c r="F1069" s="22"/>
      <c r="G1069" s="21">
        <v>629</v>
      </c>
      <c r="H1069" s="25">
        <v>70</v>
      </c>
      <c r="I1069" s="3">
        <v>314</v>
      </c>
      <c r="J1069" s="3">
        <v>142</v>
      </c>
      <c r="K1069" s="3">
        <v>94</v>
      </c>
      <c r="L1069" s="26">
        <v>9</v>
      </c>
    </row>
    <row r="1070" spans="2:12" x14ac:dyDescent="0.2">
      <c r="D1070" s="175"/>
      <c r="E1070" s="4" t="s">
        <v>39</v>
      </c>
      <c r="F1070" s="6"/>
      <c r="G1070" s="5">
        <v>37</v>
      </c>
      <c r="H1070" s="7">
        <v>5</v>
      </c>
      <c r="I1070" s="1">
        <v>15</v>
      </c>
      <c r="J1070" s="1">
        <v>10</v>
      </c>
      <c r="K1070" s="1">
        <v>7</v>
      </c>
      <c r="L1070" s="8">
        <v>0</v>
      </c>
    </row>
    <row r="1071" spans="2:12" x14ac:dyDescent="0.2">
      <c r="D1071" s="175"/>
      <c r="E1071" s="4" t="s">
        <v>40</v>
      </c>
      <c r="F1071" s="6"/>
      <c r="G1071" s="5">
        <v>73</v>
      </c>
      <c r="H1071" s="7">
        <v>5</v>
      </c>
      <c r="I1071" s="1">
        <v>41</v>
      </c>
      <c r="J1071" s="1">
        <v>17</v>
      </c>
      <c r="K1071" s="1">
        <v>9</v>
      </c>
      <c r="L1071" s="8">
        <v>1</v>
      </c>
    </row>
    <row r="1072" spans="2:12" x14ac:dyDescent="0.2">
      <c r="D1072" s="175"/>
      <c r="E1072" s="4" t="s">
        <v>41</v>
      </c>
      <c r="F1072" s="6"/>
      <c r="G1072" s="5">
        <v>108</v>
      </c>
      <c r="H1072" s="7">
        <v>20</v>
      </c>
      <c r="I1072" s="1">
        <v>54</v>
      </c>
      <c r="J1072" s="1">
        <v>23</v>
      </c>
      <c r="K1072" s="1">
        <v>9</v>
      </c>
      <c r="L1072" s="8">
        <v>2</v>
      </c>
    </row>
    <row r="1073" spans="2:12" x14ac:dyDescent="0.2">
      <c r="D1073" s="175"/>
      <c r="E1073" s="4" t="s">
        <v>42</v>
      </c>
      <c r="F1073" s="6"/>
      <c r="G1073" s="5">
        <v>113</v>
      </c>
      <c r="H1073" s="7">
        <v>23</v>
      </c>
      <c r="I1073" s="1">
        <v>63</v>
      </c>
      <c r="J1073" s="1">
        <v>18</v>
      </c>
      <c r="K1073" s="1">
        <v>8</v>
      </c>
      <c r="L1073" s="8">
        <v>1</v>
      </c>
    </row>
    <row r="1074" spans="2:12" x14ac:dyDescent="0.2">
      <c r="D1074" s="175"/>
      <c r="E1074" s="4" t="s">
        <v>43</v>
      </c>
      <c r="F1074" s="6"/>
      <c r="G1074" s="5">
        <v>101</v>
      </c>
      <c r="H1074" s="7">
        <v>8</v>
      </c>
      <c r="I1074" s="1">
        <v>58</v>
      </c>
      <c r="J1074" s="1">
        <v>22</v>
      </c>
      <c r="K1074" s="1">
        <v>12</v>
      </c>
      <c r="L1074" s="8">
        <v>1</v>
      </c>
    </row>
    <row r="1075" spans="2:12" x14ac:dyDescent="0.2">
      <c r="D1075" s="175"/>
      <c r="E1075" s="4" t="s">
        <v>44</v>
      </c>
      <c r="F1075" s="6"/>
      <c r="G1075" s="5">
        <v>114</v>
      </c>
      <c r="H1075" s="7">
        <v>3</v>
      </c>
      <c r="I1075" s="1">
        <v>52</v>
      </c>
      <c r="J1075" s="1">
        <v>35</v>
      </c>
      <c r="K1075" s="1">
        <v>21</v>
      </c>
      <c r="L1075" s="8">
        <v>3</v>
      </c>
    </row>
    <row r="1076" spans="2:12" x14ac:dyDescent="0.2">
      <c r="D1076" s="175"/>
      <c r="E1076" s="4" t="s">
        <v>45</v>
      </c>
      <c r="F1076" s="6"/>
      <c r="G1076" s="5">
        <v>83</v>
      </c>
      <c r="H1076" s="7">
        <v>6</v>
      </c>
      <c r="I1076" s="1">
        <v>31</v>
      </c>
      <c r="J1076" s="1">
        <v>17</v>
      </c>
      <c r="K1076" s="1">
        <v>28</v>
      </c>
      <c r="L1076" s="8">
        <v>1</v>
      </c>
    </row>
    <row r="1077" spans="2:12" x14ac:dyDescent="0.2">
      <c r="D1077" s="174" t="s">
        <v>37</v>
      </c>
      <c r="E1077" s="20" t="s">
        <v>77</v>
      </c>
      <c r="F1077" s="22"/>
      <c r="G1077" s="21">
        <v>593</v>
      </c>
      <c r="H1077" s="25">
        <v>75</v>
      </c>
      <c r="I1077" s="3">
        <v>286</v>
      </c>
      <c r="J1077" s="3">
        <v>103</v>
      </c>
      <c r="K1077" s="3">
        <v>118</v>
      </c>
      <c r="L1077" s="26">
        <v>11</v>
      </c>
    </row>
    <row r="1078" spans="2:12" x14ac:dyDescent="0.2">
      <c r="D1078" s="175"/>
      <c r="E1078" s="4" t="s">
        <v>39</v>
      </c>
      <c r="F1078" s="6"/>
      <c r="G1078" s="5">
        <v>27</v>
      </c>
      <c r="H1078" s="7">
        <v>4</v>
      </c>
      <c r="I1078" s="1">
        <v>9</v>
      </c>
      <c r="J1078" s="1">
        <v>6</v>
      </c>
      <c r="K1078" s="1">
        <v>8</v>
      </c>
      <c r="L1078" s="8">
        <v>0</v>
      </c>
    </row>
    <row r="1079" spans="2:12" x14ac:dyDescent="0.2">
      <c r="D1079" s="175"/>
      <c r="E1079" s="4" t="s">
        <v>40</v>
      </c>
      <c r="F1079" s="6"/>
      <c r="G1079" s="5">
        <v>74</v>
      </c>
      <c r="H1079" s="7">
        <v>14</v>
      </c>
      <c r="I1079" s="1">
        <v>35</v>
      </c>
      <c r="J1079" s="1">
        <v>12</v>
      </c>
      <c r="K1079" s="1">
        <v>12</v>
      </c>
      <c r="L1079" s="8">
        <v>1</v>
      </c>
    </row>
    <row r="1080" spans="2:12" x14ac:dyDescent="0.2">
      <c r="D1080" s="175"/>
      <c r="E1080" s="4" t="s">
        <v>41</v>
      </c>
      <c r="F1080" s="6"/>
      <c r="G1080" s="5">
        <v>96</v>
      </c>
      <c r="H1080" s="7">
        <v>14</v>
      </c>
      <c r="I1080" s="1">
        <v>54</v>
      </c>
      <c r="J1080" s="1">
        <v>16</v>
      </c>
      <c r="K1080" s="1">
        <v>12</v>
      </c>
      <c r="L1080" s="8">
        <v>0</v>
      </c>
    </row>
    <row r="1081" spans="2:12" x14ac:dyDescent="0.2">
      <c r="D1081" s="175"/>
      <c r="E1081" s="4" t="s">
        <v>42</v>
      </c>
      <c r="F1081" s="6"/>
      <c r="G1081" s="5">
        <v>97</v>
      </c>
      <c r="H1081" s="7">
        <v>12</v>
      </c>
      <c r="I1081" s="1">
        <v>54</v>
      </c>
      <c r="J1081" s="1">
        <v>22</v>
      </c>
      <c r="K1081" s="1">
        <v>8</v>
      </c>
      <c r="L1081" s="8">
        <v>1</v>
      </c>
    </row>
    <row r="1082" spans="2:12" x14ac:dyDescent="0.2">
      <c r="D1082" s="175"/>
      <c r="E1082" s="4" t="s">
        <v>43</v>
      </c>
      <c r="F1082" s="6"/>
      <c r="G1082" s="5">
        <v>103</v>
      </c>
      <c r="H1082" s="7">
        <v>19</v>
      </c>
      <c r="I1082" s="1">
        <v>55</v>
      </c>
      <c r="J1082" s="1">
        <v>13</v>
      </c>
      <c r="K1082" s="1">
        <v>15</v>
      </c>
      <c r="L1082" s="8">
        <v>1</v>
      </c>
    </row>
    <row r="1083" spans="2:12" x14ac:dyDescent="0.2">
      <c r="D1083" s="175"/>
      <c r="E1083" s="4" t="s">
        <v>44</v>
      </c>
      <c r="F1083" s="6"/>
      <c r="G1083" s="5">
        <v>109</v>
      </c>
      <c r="H1083" s="7">
        <v>7</v>
      </c>
      <c r="I1083" s="1">
        <v>53</v>
      </c>
      <c r="J1083" s="1">
        <v>19</v>
      </c>
      <c r="K1083" s="1">
        <v>25</v>
      </c>
      <c r="L1083" s="8">
        <v>5</v>
      </c>
    </row>
    <row r="1084" spans="2:12" x14ac:dyDescent="0.2">
      <c r="D1084" s="176"/>
      <c r="E1084" s="59" t="s">
        <v>45</v>
      </c>
      <c r="F1084" s="60"/>
      <c r="G1084" s="56">
        <v>87</v>
      </c>
      <c r="H1084" s="66">
        <v>5</v>
      </c>
      <c r="I1084" s="30">
        <v>26</v>
      </c>
      <c r="J1084" s="30">
        <v>15</v>
      </c>
      <c r="K1084" s="30">
        <v>38</v>
      </c>
      <c r="L1084" s="65">
        <v>3</v>
      </c>
    </row>
    <row r="1086" spans="2:12" x14ac:dyDescent="0.2">
      <c r="B1086" s="43" t="str">
        <f xml:space="preserve"> HYPERLINK("#'目次'!B46", "[40]")</f>
        <v>[40]</v>
      </c>
      <c r="C1086" s="31" t="s">
        <v>139</v>
      </c>
    </row>
    <row r="1090" spans="4:12" ht="36" x14ac:dyDescent="0.2">
      <c r="D1090" s="177"/>
      <c r="E1090" s="178"/>
      <c r="F1090" s="178"/>
      <c r="G1090" s="40" t="s">
        <v>14</v>
      </c>
      <c r="H1090" s="42" t="s">
        <v>124</v>
      </c>
      <c r="I1090" s="15" t="s">
        <v>125</v>
      </c>
      <c r="J1090" s="15" t="s">
        <v>126</v>
      </c>
      <c r="K1090" s="15" t="s">
        <v>127</v>
      </c>
      <c r="L1090" s="44" t="s">
        <v>17</v>
      </c>
    </row>
    <row r="1091" spans="4:12" x14ac:dyDescent="0.2">
      <c r="D1091" s="179"/>
      <c r="E1091" s="180"/>
      <c r="F1091" s="180"/>
      <c r="G1091" s="39"/>
      <c r="H1091" s="41"/>
      <c r="I1091" s="14"/>
      <c r="J1091" s="14"/>
      <c r="K1091" s="14"/>
      <c r="L1091" s="38"/>
    </row>
    <row r="1092" spans="4:12" x14ac:dyDescent="0.2">
      <c r="D1092" s="58"/>
      <c r="E1092" s="53" t="s">
        <v>14</v>
      </c>
      <c r="F1092" s="52"/>
      <c r="G1092" s="37">
        <v>1222</v>
      </c>
      <c r="H1092" s="17">
        <v>26</v>
      </c>
      <c r="I1092" s="17">
        <v>187</v>
      </c>
      <c r="J1092" s="17">
        <v>368</v>
      </c>
      <c r="K1092" s="17">
        <v>597</v>
      </c>
      <c r="L1092" s="55">
        <v>44</v>
      </c>
    </row>
    <row r="1093" spans="4:12" x14ac:dyDescent="0.2">
      <c r="D1093" s="174" t="s">
        <v>18</v>
      </c>
      <c r="E1093" s="20" t="s">
        <v>19</v>
      </c>
      <c r="F1093" s="22"/>
      <c r="G1093" s="21">
        <v>57</v>
      </c>
      <c r="H1093" s="25">
        <v>4</v>
      </c>
      <c r="I1093" s="3">
        <v>4</v>
      </c>
      <c r="J1093" s="3">
        <v>18</v>
      </c>
      <c r="K1093" s="3">
        <v>30</v>
      </c>
      <c r="L1093" s="26">
        <v>1</v>
      </c>
    </row>
    <row r="1094" spans="4:12" x14ac:dyDescent="0.2">
      <c r="D1094" s="175"/>
      <c r="E1094" s="4" t="s">
        <v>20</v>
      </c>
      <c r="F1094" s="6"/>
      <c r="G1094" s="5">
        <v>84</v>
      </c>
      <c r="H1094" s="7">
        <v>0</v>
      </c>
      <c r="I1094" s="1">
        <v>12</v>
      </c>
      <c r="J1094" s="1">
        <v>26</v>
      </c>
      <c r="K1094" s="1">
        <v>44</v>
      </c>
      <c r="L1094" s="8">
        <v>2</v>
      </c>
    </row>
    <row r="1095" spans="4:12" x14ac:dyDescent="0.2">
      <c r="D1095" s="175"/>
      <c r="E1095" s="4" t="s">
        <v>21</v>
      </c>
      <c r="F1095" s="6"/>
      <c r="G1095" s="5">
        <v>487</v>
      </c>
      <c r="H1095" s="7">
        <v>8</v>
      </c>
      <c r="I1095" s="1">
        <v>78</v>
      </c>
      <c r="J1095" s="1">
        <v>157</v>
      </c>
      <c r="K1095" s="1">
        <v>226</v>
      </c>
      <c r="L1095" s="8">
        <v>18</v>
      </c>
    </row>
    <row r="1096" spans="4:12" x14ac:dyDescent="0.2">
      <c r="D1096" s="175"/>
      <c r="E1096" s="4" t="s">
        <v>22</v>
      </c>
      <c r="F1096" s="6"/>
      <c r="G1096" s="5">
        <v>35</v>
      </c>
      <c r="H1096" s="7">
        <v>2</v>
      </c>
      <c r="I1096" s="1">
        <v>2</v>
      </c>
      <c r="J1096" s="1">
        <v>9</v>
      </c>
      <c r="K1096" s="1">
        <v>21</v>
      </c>
      <c r="L1096" s="8">
        <v>1</v>
      </c>
    </row>
    <row r="1097" spans="4:12" x14ac:dyDescent="0.2">
      <c r="D1097" s="175"/>
      <c r="E1097" s="4" t="s">
        <v>23</v>
      </c>
      <c r="F1097" s="6"/>
      <c r="G1097" s="5">
        <v>143</v>
      </c>
      <c r="H1097" s="7">
        <v>3</v>
      </c>
      <c r="I1097" s="1">
        <v>20</v>
      </c>
      <c r="J1097" s="1">
        <v>38</v>
      </c>
      <c r="K1097" s="1">
        <v>74</v>
      </c>
      <c r="L1097" s="8">
        <v>8</v>
      </c>
    </row>
    <row r="1098" spans="4:12" x14ac:dyDescent="0.2">
      <c r="D1098" s="175"/>
      <c r="E1098" s="4" t="s">
        <v>24</v>
      </c>
      <c r="F1098" s="6"/>
      <c r="G1098" s="5">
        <v>187</v>
      </c>
      <c r="H1098" s="7">
        <v>5</v>
      </c>
      <c r="I1098" s="1">
        <v>35</v>
      </c>
      <c r="J1098" s="1">
        <v>55</v>
      </c>
      <c r="K1098" s="1">
        <v>87</v>
      </c>
      <c r="L1098" s="8">
        <v>5</v>
      </c>
    </row>
    <row r="1099" spans="4:12" x14ac:dyDescent="0.2">
      <c r="D1099" s="175"/>
      <c r="E1099" s="4" t="s">
        <v>25</v>
      </c>
      <c r="F1099" s="6"/>
      <c r="G1099" s="5">
        <v>71</v>
      </c>
      <c r="H1099" s="7">
        <v>2</v>
      </c>
      <c r="I1099" s="1">
        <v>7</v>
      </c>
      <c r="J1099" s="1">
        <v>20</v>
      </c>
      <c r="K1099" s="1">
        <v>38</v>
      </c>
      <c r="L1099" s="8">
        <v>4</v>
      </c>
    </row>
    <row r="1100" spans="4:12" x14ac:dyDescent="0.2">
      <c r="D1100" s="175"/>
      <c r="E1100" s="4" t="s">
        <v>26</v>
      </c>
      <c r="F1100" s="6"/>
      <c r="G1100" s="5">
        <v>30</v>
      </c>
      <c r="H1100" s="7">
        <v>1</v>
      </c>
      <c r="I1100" s="1">
        <v>4</v>
      </c>
      <c r="J1100" s="1">
        <v>8</v>
      </c>
      <c r="K1100" s="1">
        <v>16</v>
      </c>
      <c r="L1100" s="8">
        <v>1</v>
      </c>
    </row>
    <row r="1101" spans="4:12" x14ac:dyDescent="0.2">
      <c r="D1101" s="175"/>
      <c r="E1101" s="4" t="s">
        <v>27</v>
      </c>
      <c r="F1101" s="6"/>
      <c r="G1101" s="5">
        <v>70</v>
      </c>
      <c r="H1101" s="7">
        <v>0</v>
      </c>
      <c r="I1101" s="1">
        <v>16</v>
      </c>
      <c r="J1101" s="1">
        <v>18</v>
      </c>
      <c r="K1101" s="1">
        <v>35</v>
      </c>
      <c r="L1101" s="8">
        <v>1</v>
      </c>
    </row>
    <row r="1102" spans="4:12" x14ac:dyDescent="0.2">
      <c r="D1102" s="175"/>
      <c r="E1102" s="4" t="s">
        <v>28</v>
      </c>
      <c r="F1102" s="6"/>
      <c r="G1102" s="5">
        <v>51</v>
      </c>
      <c r="H1102" s="7">
        <v>1</v>
      </c>
      <c r="I1102" s="1">
        <v>8</v>
      </c>
      <c r="J1102" s="1">
        <v>16</v>
      </c>
      <c r="K1102" s="1">
        <v>25</v>
      </c>
      <c r="L1102" s="8">
        <v>1</v>
      </c>
    </row>
    <row r="1103" spans="4:12" x14ac:dyDescent="0.2">
      <c r="D1103" s="175"/>
      <c r="E1103" s="4" t="s">
        <v>29</v>
      </c>
      <c r="F1103" s="6"/>
      <c r="G1103" s="5">
        <v>7</v>
      </c>
      <c r="H1103" s="7">
        <v>0</v>
      </c>
      <c r="I1103" s="1">
        <v>1</v>
      </c>
      <c r="J1103" s="1">
        <v>3</v>
      </c>
      <c r="K1103" s="1">
        <v>1</v>
      </c>
      <c r="L1103" s="8">
        <v>2</v>
      </c>
    </row>
    <row r="1104" spans="4:12" x14ac:dyDescent="0.2">
      <c r="D1104" s="174" t="s">
        <v>30</v>
      </c>
      <c r="E1104" s="20" t="s">
        <v>31</v>
      </c>
      <c r="F1104" s="22"/>
      <c r="G1104" s="21">
        <v>393</v>
      </c>
      <c r="H1104" s="25">
        <v>8</v>
      </c>
      <c r="I1104" s="3">
        <v>65</v>
      </c>
      <c r="J1104" s="3">
        <v>118</v>
      </c>
      <c r="K1104" s="3">
        <v>187</v>
      </c>
      <c r="L1104" s="26">
        <v>15</v>
      </c>
    </row>
    <row r="1105" spans="2:12" x14ac:dyDescent="0.2">
      <c r="D1105" s="175"/>
      <c r="E1105" s="4" t="s">
        <v>32</v>
      </c>
      <c r="F1105" s="6"/>
      <c r="G1105" s="5">
        <v>352</v>
      </c>
      <c r="H1105" s="7">
        <v>10</v>
      </c>
      <c r="I1105" s="1">
        <v>52</v>
      </c>
      <c r="J1105" s="1">
        <v>109</v>
      </c>
      <c r="K1105" s="1">
        <v>170</v>
      </c>
      <c r="L1105" s="8">
        <v>11</v>
      </c>
    </row>
    <row r="1106" spans="2:12" x14ac:dyDescent="0.2">
      <c r="D1106" s="175"/>
      <c r="E1106" s="4" t="s">
        <v>33</v>
      </c>
      <c r="F1106" s="6"/>
      <c r="G1106" s="5">
        <v>388</v>
      </c>
      <c r="H1106" s="7">
        <v>7</v>
      </c>
      <c r="I1106" s="1">
        <v>53</v>
      </c>
      <c r="J1106" s="1">
        <v>117</v>
      </c>
      <c r="K1106" s="1">
        <v>194</v>
      </c>
      <c r="L1106" s="8">
        <v>17</v>
      </c>
    </row>
    <row r="1107" spans="2:12" x14ac:dyDescent="0.2">
      <c r="D1107" s="175"/>
      <c r="E1107" s="4" t="s">
        <v>34</v>
      </c>
      <c r="F1107" s="6"/>
      <c r="G1107" s="5">
        <v>89</v>
      </c>
      <c r="H1107" s="7">
        <v>1</v>
      </c>
      <c r="I1107" s="1">
        <v>17</v>
      </c>
      <c r="J1107" s="1">
        <v>24</v>
      </c>
      <c r="K1107" s="1">
        <v>46</v>
      </c>
      <c r="L1107" s="8">
        <v>1</v>
      </c>
    </row>
    <row r="1108" spans="2:12" x14ac:dyDescent="0.2">
      <c r="D1108" s="174" t="s">
        <v>35</v>
      </c>
      <c r="E1108" s="20" t="s">
        <v>36</v>
      </c>
      <c r="F1108" s="22"/>
      <c r="G1108" s="21">
        <v>629</v>
      </c>
      <c r="H1108" s="25">
        <v>16</v>
      </c>
      <c r="I1108" s="3">
        <v>96</v>
      </c>
      <c r="J1108" s="3">
        <v>222</v>
      </c>
      <c r="K1108" s="3">
        <v>273</v>
      </c>
      <c r="L1108" s="26">
        <v>22</v>
      </c>
    </row>
    <row r="1109" spans="2:12" x14ac:dyDescent="0.2">
      <c r="D1109" s="175"/>
      <c r="E1109" s="4" t="s">
        <v>37</v>
      </c>
      <c r="F1109" s="6"/>
      <c r="G1109" s="5">
        <v>593</v>
      </c>
      <c r="H1109" s="7">
        <v>10</v>
      </c>
      <c r="I1109" s="1">
        <v>91</v>
      </c>
      <c r="J1109" s="1">
        <v>146</v>
      </c>
      <c r="K1109" s="1">
        <v>324</v>
      </c>
      <c r="L1109" s="8">
        <v>22</v>
      </c>
    </row>
    <row r="1110" spans="2:12" x14ac:dyDescent="0.2">
      <c r="D1110" s="174" t="s">
        <v>38</v>
      </c>
      <c r="E1110" s="20" t="s">
        <v>39</v>
      </c>
      <c r="F1110" s="22"/>
      <c r="G1110" s="21">
        <v>64</v>
      </c>
      <c r="H1110" s="25">
        <v>2</v>
      </c>
      <c r="I1110" s="3">
        <v>11</v>
      </c>
      <c r="J1110" s="3">
        <v>16</v>
      </c>
      <c r="K1110" s="3">
        <v>35</v>
      </c>
      <c r="L1110" s="26">
        <v>0</v>
      </c>
    </row>
    <row r="1111" spans="2:12" x14ac:dyDescent="0.2">
      <c r="D1111" s="175"/>
      <c r="E1111" s="4" t="s">
        <v>40</v>
      </c>
      <c r="F1111" s="6"/>
      <c r="G1111" s="5">
        <v>147</v>
      </c>
      <c r="H1111" s="7">
        <v>2</v>
      </c>
      <c r="I1111" s="1">
        <v>17</v>
      </c>
      <c r="J1111" s="1">
        <v>47</v>
      </c>
      <c r="K1111" s="1">
        <v>78</v>
      </c>
      <c r="L1111" s="8">
        <v>3</v>
      </c>
    </row>
    <row r="1112" spans="2:12" x14ac:dyDescent="0.2">
      <c r="D1112" s="175"/>
      <c r="E1112" s="4" t="s">
        <v>41</v>
      </c>
      <c r="F1112" s="6"/>
      <c r="G1112" s="5">
        <v>204</v>
      </c>
      <c r="H1112" s="7">
        <v>7</v>
      </c>
      <c r="I1112" s="1">
        <v>42</v>
      </c>
      <c r="J1112" s="1">
        <v>73</v>
      </c>
      <c r="K1112" s="1">
        <v>79</v>
      </c>
      <c r="L1112" s="8">
        <v>3</v>
      </c>
    </row>
    <row r="1113" spans="2:12" x14ac:dyDescent="0.2">
      <c r="D1113" s="175"/>
      <c r="E1113" s="4" t="s">
        <v>42</v>
      </c>
      <c r="F1113" s="6"/>
      <c r="G1113" s="5">
        <v>210</v>
      </c>
      <c r="H1113" s="7">
        <v>6</v>
      </c>
      <c r="I1113" s="1">
        <v>47</v>
      </c>
      <c r="J1113" s="1">
        <v>67</v>
      </c>
      <c r="K1113" s="1">
        <v>84</v>
      </c>
      <c r="L1113" s="8">
        <v>6</v>
      </c>
    </row>
    <row r="1114" spans="2:12" x14ac:dyDescent="0.2">
      <c r="D1114" s="175"/>
      <c r="E1114" s="4" t="s">
        <v>43</v>
      </c>
      <c r="F1114" s="6"/>
      <c r="G1114" s="5">
        <v>204</v>
      </c>
      <c r="H1114" s="7">
        <v>4</v>
      </c>
      <c r="I1114" s="1">
        <v>38</v>
      </c>
      <c r="J1114" s="1">
        <v>62</v>
      </c>
      <c r="K1114" s="1">
        <v>93</v>
      </c>
      <c r="L1114" s="8">
        <v>7</v>
      </c>
    </row>
    <row r="1115" spans="2:12" x14ac:dyDescent="0.2">
      <c r="D1115" s="175"/>
      <c r="E1115" s="4" t="s">
        <v>44</v>
      </c>
      <c r="F1115" s="6"/>
      <c r="G1115" s="5">
        <v>223</v>
      </c>
      <c r="H1115" s="7">
        <v>3</v>
      </c>
      <c r="I1115" s="1">
        <v>20</v>
      </c>
      <c r="J1115" s="1">
        <v>71</v>
      </c>
      <c r="K1115" s="1">
        <v>117</v>
      </c>
      <c r="L1115" s="8">
        <v>12</v>
      </c>
    </row>
    <row r="1116" spans="2:12" x14ac:dyDescent="0.2">
      <c r="D1116" s="176"/>
      <c r="E1116" s="59" t="s">
        <v>45</v>
      </c>
      <c r="F1116" s="60"/>
      <c r="G1116" s="56">
        <v>170</v>
      </c>
      <c r="H1116" s="66">
        <v>2</v>
      </c>
      <c r="I1116" s="30">
        <v>12</v>
      </c>
      <c r="J1116" s="30">
        <v>32</v>
      </c>
      <c r="K1116" s="30">
        <v>111</v>
      </c>
      <c r="L1116" s="65">
        <v>13</v>
      </c>
    </row>
    <row r="1118" spans="2:12" x14ac:dyDescent="0.2">
      <c r="B1118" s="43" t="str">
        <f xml:space="preserve"> HYPERLINK("#'目次'!B47", "[41]")</f>
        <v>[41]</v>
      </c>
      <c r="C1118" s="31" t="s">
        <v>139</v>
      </c>
    </row>
    <row r="1122" spans="4:12" ht="36" x14ac:dyDescent="0.2">
      <c r="D1122" s="177"/>
      <c r="E1122" s="178"/>
      <c r="F1122" s="178"/>
      <c r="G1122" s="40" t="s">
        <v>14</v>
      </c>
      <c r="H1122" s="42" t="s">
        <v>124</v>
      </c>
      <c r="I1122" s="15" t="s">
        <v>125</v>
      </c>
      <c r="J1122" s="15" t="s">
        <v>126</v>
      </c>
      <c r="K1122" s="15" t="s">
        <v>127</v>
      </c>
      <c r="L1122" s="44" t="s">
        <v>17</v>
      </c>
    </row>
    <row r="1123" spans="4:12" x14ac:dyDescent="0.2">
      <c r="D1123" s="179"/>
      <c r="E1123" s="180"/>
      <c r="F1123" s="180"/>
      <c r="G1123" s="39"/>
      <c r="H1123" s="41"/>
      <c r="I1123" s="14"/>
      <c r="J1123" s="14"/>
      <c r="K1123" s="14"/>
      <c r="L1123" s="38"/>
    </row>
    <row r="1124" spans="4:12" x14ac:dyDescent="0.2">
      <c r="D1124" s="58"/>
      <c r="E1124" s="53" t="s">
        <v>14</v>
      </c>
      <c r="F1124" s="52"/>
      <c r="G1124" s="37">
        <v>1222</v>
      </c>
      <c r="H1124" s="17">
        <v>26</v>
      </c>
      <c r="I1124" s="17">
        <v>187</v>
      </c>
      <c r="J1124" s="17">
        <v>368</v>
      </c>
      <c r="K1124" s="17">
        <v>597</v>
      </c>
      <c r="L1124" s="55">
        <v>44</v>
      </c>
    </row>
    <row r="1125" spans="4:12" x14ac:dyDescent="0.2">
      <c r="D1125" s="174" t="s">
        <v>52</v>
      </c>
      <c r="E1125" s="20" t="s">
        <v>53</v>
      </c>
      <c r="F1125" s="22"/>
      <c r="G1125" s="21">
        <v>15</v>
      </c>
      <c r="H1125" s="25">
        <v>1</v>
      </c>
      <c r="I1125" s="3">
        <v>3</v>
      </c>
      <c r="J1125" s="3">
        <v>3</v>
      </c>
      <c r="K1125" s="3">
        <v>8</v>
      </c>
      <c r="L1125" s="26">
        <v>0</v>
      </c>
    </row>
    <row r="1126" spans="4:12" ht="24" x14ac:dyDescent="0.2">
      <c r="D1126" s="175"/>
      <c r="E1126" s="4" t="s">
        <v>54</v>
      </c>
      <c r="F1126" s="6"/>
      <c r="G1126" s="5">
        <v>122</v>
      </c>
      <c r="H1126" s="7">
        <v>4</v>
      </c>
      <c r="I1126" s="1">
        <v>16</v>
      </c>
      <c r="J1126" s="1">
        <v>35</v>
      </c>
      <c r="K1126" s="1">
        <v>64</v>
      </c>
      <c r="L1126" s="8">
        <v>3</v>
      </c>
    </row>
    <row r="1127" spans="4:12" x14ac:dyDescent="0.2">
      <c r="D1127" s="175"/>
      <c r="E1127" s="4" t="s">
        <v>55</v>
      </c>
      <c r="F1127" s="6"/>
      <c r="G1127" s="5">
        <v>43</v>
      </c>
      <c r="H1127" s="7">
        <v>0</v>
      </c>
      <c r="I1127" s="1">
        <v>10</v>
      </c>
      <c r="J1127" s="1">
        <v>16</v>
      </c>
      <c r="K1127" s="1">
        <v>15</v>
      </c>
      <c r="L1127" s="8">
        <v>2</v>
      </c>
    </row>
    <row r="1128" spans="4:12" x14ac:dyDescent="0.2">
      <c r="D1128" s="175"/>
      <c r="E1128" s="4" t="s">
        <v>56</v>
      </c>
      <c r="F1128" s="6"/>
      <c r="G1128" s="5">
        <v>60</v>
      </c>
      <c r="H1128" s="7">
        <v>2</v>
      </c>
      <c r="I1128" s="1">
        <v>13</v>
      </c>
      <c r="J1128" s="1">
        <v>20</v>
      </c>
      <c r="K1128" s="1">
        <v>24</v>
      </c>
      <c r="L1128" s="8">
        <v>1</v>
      </c>
    </row>
    <row r="1129" spans="4:12" x14ac:dyDescent="0.2">
      <c r="D1129" s="175"/>
      <c r="E1129" s="4" t="s">
        <v>57</v>
      </c>
      <c r="F1129" s="6"/>
      <c r="G1129" s="5">
        <v>286</v>
      </c>
      <c r="H1129" s="7">
        <v>6</v>
      </c>
      <c r="I1129" s="1">
        <v>47</v>
      </c>
      <c r="J1129" s="1">
        <v>100</v>
      </c>
      <c r="K1129" s="1">
        <v>127</v>
      </c>
      <c r="L1129" s="8">
        <v>6</v>
      </c>
    </row>
    <row r="1130" spans="4:12" x14ac:dyDescent="0.2">
      <c r="D1130" s="175"/>
      <c r="E1130" s="4" t="s">
        <v>58</v>
      </c>
      <c r="F1130" s="6"/>
      <c r="G1130" s="5">
        <v>129</v>
      </c>
      <c r="H1130" s="7">
        <v>3</v>
      </c>
      <c r="I1130" s="1">
        <v>26</v>
      </c>
      <c r="J1130" s="1">
        <v>44</v>
      </c>
      <c r="K1130" s="1">
        <v>51</v>
      </c>
      <c r="L1130" s="8">
        <v>5</v>
      </c>
    </row>
    <row r="1131" spans="4:12" x14ac:dyDescent="0.2">
      <c r="D1131" s="175"/>
      <c r="E1131" s="4" t="s">
        <v>59</v>
      </c>
      <c r="F1131" s="6"/>
      <c r="G1131" s="5">
        <v>195</v>
      </c>
      <c r="H1131" s="7">
        <v>4</v>
      </c>
      <c r="I1131" s="1">
        <v>30</v>
      </c>
      <c r="J1131" s="1">
        <v>51</v>
      </c>
      <c r="K1131" s="1">
        <v>102</v>
      </c>
      <c r="L1131" s="8">
        <v>8</v>
      </c>
    </row>
    <row r="1132" spans="4:12" x14ac:dyDescent="0.2">
      <c r="D1132" s="175"/>
      <c r="E1132" s="4" t="s">
        <v>60</v>
      </c>
      <c r="F1132" s="6"/>
      <c r="G1132" s="5">
        <v>176</v>
      </c>
      <c r="H1132" s="7">
        <v>3</v>
      </c>
      <c r="I1132" s="1">
        <v>25</v>
      </c>
      <c r="J1132" s="1">
        <v>44</v>
      </c>
      <c r="K1132" s="1">
        <v>94</v>
      </c>
      <c r="L1132" s="8">
        <v>10</v>
      </c>
    </row>
    <row r="1133" spans="4:12" x14ac:dyDescent="0.2">
      <c r="D1133" s="175"/>
      <c r="E1133" s="4" t="s">
        <v>61</v>
      </c>
      <c r="F1133" s="6"/>
      <c r="G1133" s="5">
        <v>78</v>
      </c>
      <c r="H1133" s="7">
        <v>2</v>
      </c>
      <c r="I1133" s="1">
        <v>13</v>
      </c>
      <c r="J1133" s="1">
        <v>23</v>
      </c>
      <c r="K1133" s="1">
        <v>39</v>
      </c>
      <c r="L1133" s="8">
        <v>1</v>
      </c>
    </row>
    <row r="1134" spans="4:12" x14ac:dyDescent="0.2">
      <c r="D1134" s="175"/>
      <c r="E1134" s="4" t="s">
        <v>62</v>
      </c>
      <c r="F1134" s="6"/>
      <c r="G1134" s="5">
        <v>113</v>
      </c>
      <c r="H1134" s="7">
        <v>1</v>
      </c>
      <c r="I1134" s="1">
        <v>4</v>
      </c>
      <c r="J1134" s="1">
        <v>32</v>
      </c>
      <c r="K1134" s="1">
        <v>70</v>
      </c>
      <c r="L1134" s="8">
        <v>6</v>
      </c>
    </row>
    <row r="1135" spans="4:12" x14ac:dyDescent="0.2">
      <c r="D1135" s="174" t="s">
        <v>63</v>
      </c>
      <c r="E1135" s="20" t="s">
        <v>64</v>
      </c>
      <c r="F1135" s="22"/>
      <c r="G1135" s="21">
        <v>234</v>
      </c>
      <c r="H1135" s="25">
        <v>6</v>
      </c>
      <c r="I1135" s="3">
        <v>36</v>
      </c>
      <c r="J1135" s="3">
        <v>54</v>
      </c>
      <c r="K1135" s="3">
        <v>127</v>
      </c>
      <c r="L1135" s="26">
        <v>11</v>
      </c>
    </row>
    <row r="1136" spans="4:12" x14ac:dyDescent="0.2">
      <c r="D1136" s="175"/>
      <c r="E1136" s="4" t="s">
        <v>65</v>
      </c>
      <c r="F1136" s="6"/>
      <c r="G1136" s="5">
        <v>172</v>
      </c>
      <c r="H1136" s="7">
        <v>4</v>
      </c>
      <c r="I1136" s="1">
        <v>21</v>
      </c>
      <c r="J1136" s="1">
        <v>58</v>
      </c>
      <c r="K1136" s="1">
        <v>82</v>
      </c>
      <c r="L1136" s="8">
        <v>7</v>
      </c>
    </row>
    <row r="1137" spans="2:12" x14ac:dyDescent="0.2">
      <c r="D1137" s="175"/>
      <c r="E1137" s="4" t="s">
        <v>66</v>
      </c>
      <c r="F1137" s="6"/>
      <c r="G1137" s="5">
        <v>165</v>
      </c>
      <c r="H1137" s="7">
        <v>0</v>
      </c>
      <c r="I1137" s="1">
        <v>20</v>
      </c>
      <c r="J1137" s="1">
        <v>50</v>
      </c>
      <c r="K1137" s="1">
        <v>90</v>
      </c>
      <c r="L1137" s="8">
        <v>5</v>
      </c>
    </row>
    <row r="1138" spans="2:12" x14ac:dyDescent="0.2">
      <c r="D1138" s="175"/>
      <c r="E1138" s="4" t="s">
        <v>67</v>
      </c>
      <c r="F1138" s="6"/>
      <c r="G1138" s="5">
        <v>158</v>
      </c>
      <c r="H1138" s="7">
        <v>7</v>
      </c>
      <c r="I1138" s="1">
        <v>24</v>
      </c>
      <c r="J1138" s="1">
        <v>46</v>
      </c>
      <c r="K1138" s="1">
        <v>77</v>
      </c>
      <c r="L1138" s="8">
        <v>4</v>
      </c>
    </row>
    <row r="1139" spans="2:12" x14ac:dyDescent="0.2">
      <c r="D1139" s="175"/>
      <c r="E1139" s="4" t="s">
        <v>68</v>
      </c>
      <c r="F1139" s="6"/>
      <c r="G1139" s="5">
        <v>112</v>
      </c>
      <c r="H1139" s="7">
        <v>3</v>
      </c>
      <c r="I1139" s="1">
        <v>14</v>
      </c>
      <c r="J1139" s="1">
        <v>36</v>
      </c>
      <c r="K1139" s="1">
        <v>56</v>
      </c>
      <c r="L1139" s="8">
        <v>3</v>
      </c>
    </row>
    <row r="1140" spans="2:12" x14ac:dyDescent="0.2">
      <c r="D1140" s="175"/>
      <c r="E1140" s="4" t="s">
        <v>69</v>
      </c>
      <c r="F1140" s="6"/>
      <c r="G1140" s="5">
        <v>92</v>
      </c>
      <c r="H1140" s="7">
        <v>1</v>
      </c>
      <c r="I1140" s="1">
        <v>13</v>
      </c>
      <c r="J1140" s="1">
        <v>27</v>
      </c>
      <c r="K1140" s="1">
        <v>49</v>
      </c>
      <c r="L1140" s="8">
        <v>2</v>
      </c>
    </row>
    <row r="1141" spans="2:12" x14ac:dyDescent="0.2">
      <c r="D1141" s="175"/>
      <c r="E1141" s="4" t="s">
        <v>70</v>
      </c>
      <c r="F1141" s="6"/>
      <c r="G1141" s="5">
        <v>131</v>
      </c>
      <c r="H1141" s="7">
        <v>3</v>
      </c>
      <c r="I1141" s="1">
        <v>22</v>
      </c>
      <c r="J1141" s="1">
        <v>46</v>
      </c>
      <c r="K1141" s="1">
        <v>58</v>
      </c>
      <c r="L1141" s="8">
        <v>2</v>
      </c>
    </row>
    <row r="1142" spans="2:12" x14ac:dyDescent="0.2">
      <c r="D1142" s="175"/>
      <c r="E1142" s="4" t="s">
        <v>71</v>
      </c>
      <c r="F1142" s="6"/>
      <c r="G1142" s="5">
        <v>71</v>
      </c>
      <c r="H1142" s="7">
        <v>1</v>
      </c>
      <c r="I1142" s="1">
        <v>18</v>
      </c>
      <c r="J1142" s="1">
        <v>22</v>
      </c>
      <c r="K1142" s="1">
        <v>25</v>
      </c>
      <c r="L1142" s="8">
        <v>5</v>
      </c>
    </row>
    <row r="1143" spans="2:12" x14ac:dyDescent="0.2">
      <c r="D1143" s="176"/>
      <c r="E1143" s="59" t="s">
        <v>72</v>
      </c>
      <c r="F1143" s="60"/>
      <c r="G1143" s="56">
        <v>70</v>
      </c>
      <c r="H1143" s="66">
        <v>1</v>
      </c>
      <c r="I1143" s="30">
        <v>18</v>
      </c>
      <c r="J1143" s="30">
        <v>27</v>
      </c>
      <c r="K1143" s="30">
        <v>22</v>
      </c>
      <c r="L1143" s="65">
        <v>2</v>
      </c>
    </row>
    <row r="1145" spans="2:12" x14ac:dyDescent="0.2">
      <c r="B1145" s="43" t="str">
        <f xml:space="preserve"> HYPERLINK("#'目次'!B48", "[42]")</f>
        <v>[42]</v>
      </c>
      <c r="C1145" s="31" t="s">
        <v>139</v>
      </c>
    </row>
    <row r="1148" spans="2:12" x14ac:dyDescent="0.2">
      <c r="C1148" s="31" t="s">
        <v>75</v>
      </c>
    </row>
    <row r="1149" spans="2:12" ht="36" x14ac:dyDescent="0.2">
      <c r="D1149" s="177"/>
      <c r="E1149" s="178"/>
      <c r="F1149" s="178"/>
      <c r="G1149" s="40" t="s">
        <v>14</v>
      </c>
      <c r="H1149" s="42" t="s">
        <v>124</v>
      </c>
      <c r="I1149" s="15" t="s">
        <v>125</v>
      </c>
      <c r="J1149" s="15" t="s">
        <v>126</v>
      </c>
      <c r="K1149" s="15" t="s">
        <v>127</v>
      </c>
      <c r="L1149" s="44" t="s">
        <v>17</v>
      </c>
    </row>
    <row r="1150" spans="2:12" x14ac:dyDescent="0.2">
      <c r="D1150" s="179"/>
      <c r="E1150" s="180"/>
      <c r="F1150" s="180"/>
      <c r="G1150" s="39"/>
      <c r="H1150" s="41"/>
      <c r="I1150" s="14"/>
      <c r="J1150" s="14"/>
      <c r="K1150" s="14"/>
      <c r="L1150" s="38"/>
    </row>
    <row r="1151" spans="2:12" x14ac:dyDescent="0.2">
      <c r="D1151" s="58"/>
      <c r="E1151" s="53" t="s">
        <v>14</v>
      </c>
      <c r="F1151" s="52"/>
      <c r="G1151" s="37">
        <v>1222</v>
      </c>
      <c r="H1151" s="17">
        <v>26</v>
      </c>
      <c r="I1151" s="17">
        <v>187</v>
      </c>
      <c r="J1151" s="17">
        <v>368</v>
      </c>
      <c r="K1151" s="17">
        <v>597</v>
      </c>
      <c r="L1151" s="55">
        <v>44</v>
      </c>
    </row>
    <row r="1152" spans="2:12" x14ac:dyDescent="0.2">
      <c r="D1152" s="174" t="s">
        <v>36</v>
      </c>
      <c r="E1152" s="20" t="s">
        <v>76</v>
      </c>
      <c r="F1152" s="22"/>
      <c r="G1152" s="21">
        <v>629</v>
      </c>
      <c r="H1152" s="25">
        <v>16</v>
      </c>
      <c r="I1152" s="3">
        <v>96</v>
      </c>
      <c r="J1152" s="3">
        <v>222</v>
      </c>
      <c r="K1152" s="3">
        <v>273</v>
      </c>
      <c r="L1152" s="26">
        <v>22</v>
      </c>
    </row>
    <row r="1153" spans="4:12" x14ac:dyDescent="0.2">
      <c r="D1153" s="175"/>
      <c r="E1153" s="4" t="s">
        <v>39</v>
      </c>
      <c r="F1153" s="6"/>
      <c r="G1153" s="5">
        <v>37</v>
      </c>
      <c r="H1153" s="7">
        <v>1</v>
      </c>
      <c r="I1153" s="1">
        <v>6</v>
      </c>
      <c r="J1153" s="1">
        <v>12</v>
      </c>
      <c r="K1153" s="1">
        <v>18</v>
      </c>
      <c r="L1153" s="8">
        <v>0</v>
      </c>
    </row>
    <row r="1154" spans="4:12" x14ac:dyDescent="0.2">
      <c r="D1154" s="175"/>
      <c r="E1154" s="4" t="s">
        <v>40</v>
      </c>
      <c r="F1154" s="6"/>
      <c r="G1154" s="5">
        <v>73</v>
      </c>
      <c r="H1154" s="7">
        <v>1</v>
      </c>
      <c r="I1154" s="1">
        <v>6</v>
      </c>
      <c r="J1154" s="1">
        <v>30</v>
      </c>
      <c r="K1154" s="1">
        <v>35</v>
      </c>
      <c r="L1154" s="8">
        <v>1</v>
      </c>
    </row>
    <row r="1155" spans="4:12" x14ac:dyDescent="0.2">
      <c r="D1155" s="175"/>
      <c r="E1155" s="4" t="s">
        <v>41</v>
      </c>
      <c r="F1155" s="6"/>
      <c r="G1155" s="5">
        <v>108</v>
      </c>
      <c r="H1155" s="7">
        <v>4</v>
      </c>
      <c r="I1155" s="1">
        <v>25</v>
      </c>
      <c r="J1155" s="1">
        <v>42</v>
      </c>
      <c r="K1155" s="1">
        <v>35</v>
      </c>
      <c r="L1155" s="8">
        <v>2</v>
      </c>
    </row>
    <row r="1156" spans="4:12" x14ac:dyDescent="0.2">
      <c r="D1156" s="175"/>
      <c r="E1156" s="4" t="s">
        <v>42</v>
      </c>
      <c r="F1156" s="6"/>
      <c r="G1156" s="5">
        <v>113</v>
      </c>
      <c r="H1156" s="7">
        <v>4</v>
      </c>
      <c r="I1156" s="1">
        <v>24</v>
      </c>
      <c r="J1156" s="1">
        <v>40</v>
      </c>
      <c r="K1156" s="1">
        <v>42</v>
      </c>
      <c r="L1156" s="8">
        <v>3</v>
      </c>
    </row>
    <row r="1157" spans="4:12" x14ac:dyDescent="0.2">
      <c r="D1157" s="175"/>
      <c r="E1157" s="4" t="s">
        <v>43</v>
      </c>
      <c r="F1157" s="6"/>
      <c r="G1157" s="5">
        <v>101</v>
      </c>
      <c r="H1157" s="7">
        <v>2</v>
      </c>
      <c r="I1157" s="1">
        <v>22</v>
      </c>
      <c r="J1157" s="1">
        <v>36</v>
      </c>
      <c r="K1157" s="1">
        <v>37</v>
      </c>
      <c r="L1157" s="8">
        <v>4</v>
      </c>
    </row>
    <row r="1158" spans="4:12" x14ac:dyDescent="0.2">
      <c r="D1158" s="175"/>
      <c r="E1158" s="4" t="s">
        <v>44</v>
      </c>
      <c r="F1158" s="6"/>
      <c r="G1158" s="5">
        <v>114</v>
      </c>
      <c r="H1158" s="7">
        <v>2</v>
      </c>
      <c r="I1158" s="1">
        <v>9</v>
      </c>
      <c r="J1158" s="1">
        <v>42</v>
      </c>
      <c r="K1158" s="1">
        <v>56</v>
      </c>
      <c r="L1158" s="8">
        <v>5</v>
      </c>
    </row>
    <row r="1159" spans="4:12" x14ac:dyDescent="0.2">
      <c r="D1159" s="175"/>
      <c r="E1159" s="4" t="s">
        <v>45</v>
      </c>
      <c r="F1159" s="6"/>
      <c r="G1159" s="5">
        <v>83</v>
      </c>
      <c r="H1159" s="7">
        <v>2</v>
      </c>
      <c r="I1159" s="1">
        <v>4</v>
      </c>
      <c r="J1159" s="1">
        <v>20</v>
      </c>
      <c r="K1159" s="1">
        <v>50</v>
      </c>
      <c r="L1159" s="8">
        <v>7</v>
      </c>
    </row>
    <row r="1160" spans="4:12" x14ac:dyDescent="0.2">
      <c r="D1160" s="174" t="s">
        <v>37</v>
      </c>
      <c r="E1160" s="20" t="s">
        <v>77</v>
      </c>
      <c r="F1160" s="22"/>
      <c r="G1160" s="21">
        <v>593</v>
      </c>
      <c r="H1160" s="25">
        <v>10</v>
      </c>
      <c r="I1160" s="3">
        <v>91</v>
      </c>
      <c r="J1160" s="3">
        <v>146</v>
      </c>
      <c r="K1160" s="3">
        <v>324</v>
      </c>
      <c r="L1160" s="26">
        <v>22</v>
      </c>
    </row>
    <row r="1161" spans="4:12" x14ac:dyDescent="0.2">
      <c r="D1161" s="175"/>
      <c r="E1161" s="4" t="s">
        <v>39</v>
      </c>
      <c r="F1161" s="6"/>
      <c r="G1161" s="5">
        <v>27</v>
      </c>
      <c r="H1161" s="7">
        <v>1</v>
      </c>
      <c r="I1161" s="1">
        <v>5</v>
      </c>
      <c r="J1161" s="1">
        <v>4</v>
      </c>
      <c r="K1161" s="1">
        <v>17</v>
      </c>
      <c r="L1161" s="8">
        <v>0</v>
      </c>
    </row>
    <row r="1162" spans="4:12" x14ac:dyDescent="0.2">
      <c r="D1162" s="175"/>
      <c r="E1162" s="4" t="s">
        <v>40</v>
      </c>
      <c r="F1162" s="6"/>
      <c r="G1162" s="5">
        <v>74</v>
      </c>
      <c r="H1162" s="7">
        <v>1</v>
      </c>
      <c r="I1162" s="1">
        <v>11</v>
      </c>
      <c r="J1162" s="1">
        <v>17</v>
      </c>
      <c r="K1162" s="1">
        <v>43</v>
      </c>
      <c r="L1162" s="8">
        <v>2</v>
      </c>
    </row>
    <row r="1163" spans="4:12" x14ac:dyDescent="0.2">
      <c r="D1163" s="175"/>
      <c r="E1163" s="4" t="s">
        <v>41</v>
      </c>
      <c r="F1163" s="6"/>
      <c r="G1163" s="5">
        <v>96</v>
      </c>
      <c r="H1163" s="7">
        <v>3</v>
      </c>
      <c r="I1163" s="1">
        <v>17</v>
      </c>
      <c r="J1163" s="1">
        <v>31</v>
      </c>
      <c r="K1163" s="1">
        <v>44</v>
      </c>
      <c r="L1163" s="8">
        <v>1</v>
      </c>
    </row>
    <row r="1164" spans="4:12" x14ac:dyDescent="0.2">
      <c r="D1164" s="175"/>
      <c r="E1164" s="4" t="s">
        <v>42</v>
      </c>
      <c r="F1164" s="6"/>
      <c r="G1164" s="5">
        <v>97</v>
      </c>
      <c r="H1164" s="7">
        <v>2</v>
      </c>
      <c r="I1164" s="1">
        <v>23</v>
      </c>
      <c r="J1164" s="1">
        <v>27</v>
      </c>
      <c r="K1164" s="1">
        <v>42</v>
      </c>
      <c r="L1164" s="8">
        <v>3</v>
      </c>
    </row>
    <row r="1165" spans="4:12" x14ac:dyDescent="0.2">
      <c r="D1165" s="175"/>
      <c r="E1165" s="4" t="s">
        <v>43</v>
      </c>
      <c r="F1165" s="6"/>
      <c r="G1165" s="5">
        <v>103</v>
      </c>
      <c r="H1165" s="7">
        <v>2</v>
      </c>
      <c r="I1165" s="1">
        <v>16</v>
      </c>
      <c r="J1165" s="1">
        <v>26</v>
      </c>
      <c r="K1165" s="1">
        <v>56</v>
      </c>
      <c r="L1165" s="8">
        <v>3</v>
      </c>
    </row>
    <row r="1166" spans="4:12" x14ac:dyDescent="0.2">
      <c r="D1166" s="175"/>
      <c r="E1166" s="4" t="s">
        <v>44</v>
      </c>
      <c r="F1166" s="6"/>
      <c r="G1166" s="5">
        <v>109</v>
      </c>
      <c r="H1166" s="7">
        <v>1</v>
      </c>
      <c r="I1166" s="1">
        <v>11</v>
      </c>
      <c r="J1166" s="1">
        <v>29</v>
      </c>
      <c r="K1166" s="1">
        <v>61</v>
      </c>
      <c r="L1166" s="8">
        <v>7</v>
      </c>
    </row>
    <row r="1167" spans="4:12" x14ac:dyDescent="0.2">
      <c r="D1167" s="176"/>
      <c r="E1167" s="59" t="s">
        <v>45</v>
      </c>
      <c r="F1167" s="60"/>
      <c r="G1167" s="56">
        <v>87</v>
      </c>
      <c r="H1167" s="66">
        <v>0</v>
      </c>
      <c r="I1167" s="30">
        <v>8</v>
      </c>
      <c r="J1167" s="30">
        <v>12</v>
      </c>
      <c r="K1167" s="30">
        <v>61</v>
      </c>
      <c r="L1167" s="65">
        <v>6</v>
      </c>
    </row>
    <row r="1169" spans="2:12" x14ac:dyDescent="0.2">
      <c r="B1169" s="43" t="str">
        <f xml:space="preserve"> HYPERLINK("#'目次'!B49", "[43]")</f>
        <v>[43]</v>
      </c>
      <c r="C1169" s="31" t="s">
        <v>142</v>
      </c>
    </row>
    <row r="1173" spans="2:12" ht="36" x14ac:dyDescent="0.2">
      <c r="D1173" s="177"/>
      <c r="E1173" s="178"/>
      <c r="F1173" s="178"/>
      <c r="G1173" s="40" t="s">
        <v>14</v>
      </c>
      <c r="H1173" s="42" t="s">
        <v>124</v>
      </c>
      <c r="I1173" s="15" t="s">
        <v>125</v>
      </c>
      <c r="J1173" s="15" t="s">
        <v>126</v>
      </c>
      <c r="K1173" s="15" t="s">
        <v>127</v>
      </c>
      <c r="L1173" s="44" t="s">
        <v>17</v>
      </c>
    </row>
    <row r="1174" spans="2:12" x14ac:dyDescent="0.2">
      <c r="D1174" s="179"/>
      <c r="E1174" s="180"/>
      <c r="F1174" s="180"/>
      <c r="G1174" s="39"/>
      <c r="H1174" s="41"/>
      <c r="I1174" s="14"/>
      <c r="J1174" s="14"/>
      <c r="K1174" s="14"/>
      <c r="L1174" s="38"/>
    </row>
    <row r="1175" spans="2:12" x14ac:dyDescent="0.2">
      <c r="D1175" s="58"/>
      <c r="E1175" s="53" t="s">
        <v>14</v>
      </c>
      <c r="F1175" s="52"/>
      <c r="G1175" s="37">
        <v>1222</v>
      </c>
      <c r="H1175" s="17">
        <v>86</v>
      </c>
      <c r="I1175" s="17">
        <v>419</v>
      </c>
      <c r="J1175" s="17">
        <v>286</v>
      </c>
      <c r="K1175" s="17">
        <v>401</v>
      </c>
      <c r="L1175" s="55">
        <v>30</v>
      </c>
    </row>
    <row r="1176" spans="2:12" x14ac:dyDescent="0.2">
      <c r="D1176" s="174" t="s">
        <v>18</v>
      </c>
      <c r="E1176" s="20" t="s">
        <v>19</v>
      </c>
      <c r="F1176" s="22"/>
      <c r="G1176" s="21">
        <v>57</v>
      </c>
      <c r="H1176" s="25">
        <v>8</v>
      </c>
      <c r="I1176" s="3">
        <v>23</v>
      </c>
      <c r="J1176" s="3">
        <v>7</v>
      </c>
      <c r="K1176" s="3">
        <v>19</v>
      </c>
      <c r="L1176" s="26">
        <v>0</v>
      </c>
    </row>
    <row r="1177" spans="2:12" x14ac:dyDescent="0.2">
      <c r="D1177" s="175"/>
      <c r="E1177" s="4" t="s">
        <v>20</v>
      </c>
      <c r="F1177" s="6"/>
      <c r="G1177" s="5">
        <v>84</v>
      </c>
      <c r="H1177" s="7">
        <v>6</v>
      </c>
      <c r="I1177" s="1">
        <v>31</v>
      </c>
      <c r="J1177" s="1">
        <v>15</v>
      </c>
      <c r="K1177" s="1">
        <v>30</v>
      </c>
      <c r="L1177" s="8">
        <v>2</v>
      </c>
    </row>
    <row r="1178" spans="2:12" x14ac:dyDescent="0.2">
      <c r="D1178" s="175"/>
      <c r="E1178" s="4" t="s">
        <v>21</v>
      </c>
      <c r="F1178" s="6"/>
      <c r="G1178" s="5">
        <v>487</v>
      </c>
      <c r="H1178" s="7">
        <v>36</v>
      </c>
      <c r="I1178" s="1">
        <v>164</v>
      </c>
      <c r="J1178" s="1">
        <v>122</v>
      </c>
      <c r="K1178" s="1">
        <v>153</v>
      </c>
      <c r="L1178" s="8">
        <v>12</v>
      </c>
    </row>
    <row r="1179" spans="2:12" x14ac:dyDescent="0.2">
      <c r="D1179" s="175"/>
      <c r="E1179" s="4" t="s">
        <v>22</v>
      </c>
      <c r="F1179" s="6"/>
      <c r="G1179" s="5">
        <v>35</v>
      </c>
      <c r="H1179" s="7">
        <v>4</v>
      </c>
      <c r="I1179" s="1">
        <v>10</v>
      </c>
      <c r="J1179" s="1">
        <v>4</v>
      </c>
      <c r="K1179" s="1">
        <v>17</v>
      </c>
      <c r="L1179" s="8">
        <v>0</v>
      </c>
    </row>
    <row r="1180" spans="2:12" x14ac:dyDescent="0.2">
      <c r="D1180" s="175"/>
      <c r="E1180" s="4" t="s">
        <v>23</v>
      </c>
      <c r="F1180" s="6"/>
      <c r="G1180" s="5">
        <v>143</v>
      </c>
      <c r="H1180" s="7">
        <v>6</v>
      </c>
      <c r="I1180" s="1">
        <v>46</v>
      </c>
      <c r="J1180" s="1">
        <v>39</v>
      </c>
      <c r="K1180" s="1">
        <v>46</v>
      </c>
      <c r="L1180" s="8">
        <v>6</v>
      </c>
    </row>
    <row r="1181" spans="2:12" x14ac:dyDescent="0.2">
      <c r="D1181" s="175"/>
      <c r="E1181" s="4" t="s">
        <v>24</v>
      </c>
      <c r="F1181" s="6"/>
      <c r="G1181" s="5">
        <v>187</v>
      </c>
      <c r="H1181" s="7">
        <v>10</v>
      </c>
      <c r="I1181" s="1">
        <v>69</v>
      </c>
      <c r="J1181" s="1">
        <v>42</v>
      </c>
      <c r="K1181" s="1">
        <v>62</v>
      </c>
      <c r="L1181" s="8">
        <v>4</v>
      </c>
    </row>
    <row r="1182" spans="2:12" x14ac:dyDescent="0.2">
      <c r="D1182" s="175"/>
      <c r="E1182" s="4" t="s">
        <v>25</v>
      </c>
      <c r="F1182" s="6"/>
      <c r="G1182" s="5">
        <v>71</v>
      </c>
      <c r="H1182" s="7">
        <v>5</v>
      </c>
      <c r="I1182" s="1">
        <v>21</v>
      </c>
      <c r="J1182" s="1">
        <v>18</v>
      </c>
      <c r="K1182" s="1">
        <v>26</v>
      </c>
      <c r="L1182" s="8">
        <v>1</v>
      </c>
    </row>
    <row r="1183" spans="2:12" x14ac:dyDescent="0.2">
      <c r="D1183" s="175"/>
      <c r="E1183" s="4" t="s">
        <v>26</v>
      </c>
      <c r="F1183" s="6"/>
      <c r="G1183" s="5">
        <v>30</v>
      </c>
      <c r="H1183" s="7">
        <v>2</v>
      </c>
      <c r="I1183" s="1">
        <v>9</v>
      </c>
      <c r="J1183" s="1">
        <v>9</v>
      </c>
      <c r="K1183" s="1">
        <v>9</v>
      </c>
      <c r="L1183" s="8">
        <v>1</v>
      </c>
    </row>
    <row r="1184" spans="2:12" x14ac:dyDescent="0.2">
      <c r="D1184" s="175"/>
      <c r="E1184" s="4" t="s">
        <v>27</v>
      </c>
      <c r="F1184" s="6"/>
      <c r="G1184" s="5">
        <v>70</v>
      </c>
      <c r="H1184" s="7">
        <v>4</v>
      </c>
      <c r="I1184" s="1">
        <v>26</v>
      </c>
      <c r="J1184" s="1">
        <v>17</v>
      </c>
      <c r="K1184" s="1">
        <v>22</v>
      </c>
      <c r="L1184" s="8">
        <v>1</v>
      </c>
    </row>
    <row r="1185" spans="4:12" x14ac:dyDescent="0.2">
      <c r="D1185" s="175"/>
      <c r="E1185" s="4" t="s">
        <v>28</v>
      </c>
      <c r="F1185" s="6"/>
      <c r="G1185" s="5">
        <v>51</v>
      </c>
      <c r="H1185" s="7">
        <v>5</v>
      </c>
      <c r="I1185" s="1">
        <v>16</v>
      </c>
      <c r="J1185" s="1">
        <v>12</v>
      </c>
      <c r="K1185" s="1">
        <v>16</v>
      </c>
      <c r="L1185" s="8">
        <v>2</v>
      </c>
    </row>
    <row r="1186" spans="4:12" x14ac:dyDescent="0.2">
      <c r="D1186" s="175"/>
      <c r="E1186" s="4" t="s">
        <v>29</v>
      </c>
      <c r="F1186" s="6"/>
      <c r="G1186" s="5">
        <v>7</v>
      </c>
      <c r="H1186" s="7">
        <v>0</v>
      </c>
      <c r="I1186" s="1">
        <v>4</v>
      </c>
      <c r="J1186" s="1">
        <v>1</v>
      </c>
      <c r="K1186" s="1">
        <v>1</v>
      </c>
      <c r="L1186" s="8">
        <v>1</v>
      </c>
    </row>
    <row r="1187" spans="4:12" x14ac:dyDescent="0.2">
      <c r="D1187" s="174" t="s">
        <v>30</v>
      </c>
      <c r="E1187" s="20" t="s">
        <v>31</v>
      </c>
      <c r="F1187" s="22"/>
      <c r="G1187" s="21">
        <v>393</v>
      </c>
      <c r="H1187" s="25">
        <v>32</v>
      </c>
      <c r="I1187" s="3">
        <v>126</v>
      </c>
      <c r="J1187" s="3">
        <v>93</v>
      </c>
      <c r="K1187" s="3">
        <v>134</v>
      </c>
      <c r="L1187" s="26">
        <v>8</v>
      </c>
    </row>
    <row r="1188" spans="4:12" x14ac:dyDescent="0.2">
      <c r="D1188" s="175"/>
      <c r="E1188" s="4" t="s">
        <v>32</v>
      </c>
      <c r="F1188" s="6"/>
      <c r="G1188" s="5">
        <v>352</v>
      </c>
      <c r="H1188" s="7">
        <v>23</v>
      </c>
      <c r="I1188" s="1">
        <v>122</v>
      </c>
      <c r="J1188" s="1">
        <v>82</v>
      </c>
      <c r="K1188" s="1">
        <v>116</v>
      </c>
      <c r="L1188" s="8">
        <v>9</v>
      </c>
    </row>
    <row r="1189" spans="4:12" x14ac:dyDescent="0.2">
      <c r="D1189" s="175"/>
      <c r="E1189" s="4" t="s">
        <v>33</v>
      </c>
      <c r="F1189" s="6"/>
      <c r="G1189" s="5">
        <v>388</v>
      </c>
      <c r="H1189" s="7">
        <v>29</v>
      </c>
      <c r="I1189" s="1">
        <v>137</v>
      </c>
      <c r="J1189" s="1">
        <v>91</v>
      </c>
      <c r="K1189" s="1">
        <v>118</v>
      </c>
      <c r="L1189" s="8">
        <v>13</v>
      </c>
    </row>
    <row r="1190" spans="4:12" x14ac:dyDescent="0.2">
      <c r="D1190" s="175"/>
      <c r="E1190" s="4" t="s">
        <v>34</v>
      </c>
      <c r="F1190" s="6"/>
      <c r="G1190" s="5">
        <v>89</v>
      </c>
      <c r="H1190" s="7">
        <v>2</v>
      </c>
      <c r="I1190" s="1">
        <v>34</v>
      </c>
      <c r="J1190" s="1">
        <v>20</v>
      </c>
      <c r="K1190" s="1">
        <v>33</v>
      </c>
      <c r="L1190" s="8">
        <v>0</v>
      </c>
    </row>
    <row r="1191" spans="4:12" x14ac:dyDescent="0.2">
      <c r="D1191" s="174" t="s">
        <v>35</v>
      </c>
      <c r="E1191" s="20" t="s">
        <v>36</v>
      </c>
      <c r="F1191" s="22"/>
      <c r="G1191" s="21">
        <v>629</v>
      </c>
      <c r="H1191" s="25">
        <v>41</v>
      </c>
      <c r="I1191" s="3">
        <v>227</v>
      </c>
      <c r="J1191" s="3">
        <v>168</v>
      </c>
      <c r="K1191" s="3">
        <v>182</v>
      </c>
      <c r="L1191" s="26">
        <v>11</v>
      </c>
    </row>
    <row r="1192" spans="4:12" x14ac:dyDescent="0.2">
      <c r="D1192" s="175"/>
      <c r="E1192" s="4" t="s">
        <v>37</v>
      </c>
      <c r="F1192" s="6"/>
      <c r="G1192" s="5">
        <v>593</v>
      </c>
      <c r="H1192" s="7">
        <v>45</v>
      </c>
      <c r="I1192" s="1">
        <v>192</v>
      </c>
      <c r="J1192" s="1">
        <v>118</v>
      </c>
      <c r="K1192" s="1">
        <v>219</v>
      </c>
      <c r="L1192" s="8">
        <v>19</v>
      </c>
    </row>
    <row r="1193" spans="4:12" x14ac:dyDescent="0.2">
      <c r="D1193" s="174" t="s">
        <v>38</v>
      </c>
      <c r="E1193" s="20" t="s">
        <v>39</v>
      </c>
      <c r="F1193" s="22"/>
      <c r="G1193" s="21">
        <v>64</v>
      </c>
      <c r="H1193" s="25">
        <v>1</v>
      </c>
      <c r="I1193" s="3">
        <v>24</v>
      </c>
      <c r="J1193" s="3">
        <v>17</v>
      </c>
      <c r="K1193" s="3">
        <v>21</v>
      </c>
      <c r="L1193" s="26">
        <v>1</v>
      </c>
    </row>
    <row r="1194" spans="4:12" x14ac:dyDescent="0.2">
      <c r="D1194" s="175"/>
      <c r="E1194" s="4" t="s">
        <v>40</v>
      </c>
      <c r="F1194" s="6"/>
      <c r="G1194" s="5">
        <v>147</v>
      </c>
      <c r="H1194" s="7">
        <v>12</v>
      </c>
      <c r="I1194" s="1">
        <v>39</v>
      </c>
      <c r="J1194" s="1">
        <v>38</v>
      </c>
      <c r="K1194" s="1">
        <v>56</v>
      </c>
      <c r="L1194" s="8">
        <v>2</v>
      </c>
    </row>
    <row r="1195" spans="4:12" x14ac:dyDescent="0.2">
      <c r="D1195" s="175"/>
      <c r="E1195" s="4" t="s">
        <v>41</v>
      </c>
      <c r="F1195" s="6"/>
      <c r="G1195" s="5">
        <v>204</v>
      </c>
      <c r="H1195" s="7">
        <v>28</v>
      </c>
      <c r="I1195" s="1">
        <v>92</v>
      </c>
      <c r="J1195" s="1">
        <v>47</v>
      </c>
      <c r="K1195" s="1">
        <v>35</v>
      </c>
      <c r="L1195" s="8">
        <v>2</v>
      </c>
    </row>
    <row r="1196" spans="4:12" x14ac:dyDescent="0.2">
      <c r="D1196" s="175"/>
      <c r="E1196" s="4" t="s">
        <v>42</v>
      </c>
      <c r="F1196" s="6"/>
      <c r="G1196" s="5">
        <v>210</v>
      </c>
      <c r="H1196" s="7">
        <v>25</v>
      </c>
      <c r="I1196" s="1">
        <v>83</v>
      </c>
      <c r="J1196" s="1">
        <v>58</v>
      </c>
      <c r="K1196" s="1">
        <v>40</v>
      </c>
      <c r="L1196" s="8">
        <v>4</v>
      </c>
    </row>
    <row r="1197" spans="4:12" x14ac:dyDescent="0.2">
      <c r="D1197" s="175"/>
      <c r="E1197" s="4" t="s">
        <v>43</v>
      </c>
      <c r="F1197" s="6"/>
      <c r="G1197" s="5">
        <v>204</v>
      </c>
      <c r="H1197" s="7">
        <v>9</v>
      </c>
      <c r="I1197" s="1">
        <v>80</v>
      </c>
      <c r="J1197" s="1">
        <v>53</v>
      </c>
      <c r="K1197" s="1">
        <v>60</v>
      </c>
      <c r="L1197" s="8">
        <v>2</v>
      </c>
    </row>
    <row r="1198" spans="4:12" x14ac:dyDescent="0.2">
      <c r="D1198" s="175"/>
      <c r="E1198" s="4" t="s">
        <v>44</v>
      </c>
      <c r="F1198" s="6"/>
      <c r="G1198" s="5">
        <v>223</v>
      </c>
      <c r="H1198" s="7">
        <v>3</v>
      </c>
      <c r="I1198" s="1">
        <v>67</v>
      </c>
      <c r="J1198" s="1">
        <v>53</v>
      </c>
      <c r="K1198" s="1">
        <v>89</v>
      </c>
      <c r="L1198" s="8">
        <v>11</v>
      </c>
    </row>
    <row r="1199" spans="4:12" x14ac:dyDescent="0.2">
      <c r="D1199" s="176"/>
      <c r="E1199" s="59" t="s">
        <v>45</v>
      </c>
      <c r="F1199" s="60"/>
      <c r="G1199" s="56">
        <v>170</v>
      </c>
      <c r="H1199" s="66">
        <v>8</v>
      </c>
      <c r="I1199" s="30">
        <v>34</v>
      </c>
      <c r="J1199" s="30">
        <v>20</v>
      </c>
      <c r="K1199" s="30">
        <v>100</v>
      </c>
      <c r="L1199" s="65">
        <v>8</v>
      </c>
    </row>
    <row r="1201" spans="2:12" x14ac:dyDescent="0.2">
      <c r="B1201" s="43" t="str">
        <f xml:space="preserve"> HYPERLINK("#'目次'!B50", "[44]")</f>
        <v>[44]</v>
      </c>
      <c r="C1201" s="31" t="s">
        <v>142</v>
      </c>
    </row>
    <row r="1205" spans="2:12" ht="36" x14ac:dyDescent="0.2">
      <c r="D1205" s="177"/>
      <c r="E1205" s="178"/>
      <c r="F1205" s="178"/>
      <c r="G1205" s="40" t="s">
        <v>14</v>
      </c>
      <c r="H1205" s="42" t="s">
        <v>124</v>
      </c>
      <c r="I1205" s="15" t="s">
        <v>125</v>
      </c>
      <c r="J1205" s="15" t="s">
        <v>126</v>
      </c>
      <c r="K1205" s="15" t="s">
        <v>127</v>
      </c>
      <c r="L1205" s="44" t="s">
        <v>17</v>
      </c>
    </row>
    <row r="1206" spans="2:12" x14ac:dyDescent="0.2">
      <c r="D1206" s="179"/>
      <c r="E1206" s="180"/>
      <c r="F1206" s="180"/>
      <c r="G1206" s="39"/>
      <c r="H1206" s="41"/>
      <c r="I1206" s="14"/>
      <c r="J1206" s="14"/>
      <c r="K1206" s="14"/>
      <c r="L1206" s="38"/>
    </row>
    <row r="1207" spans="2:12" x14ac:dyDescent="0.2">
      <c r="D1207" s="58"/>
      <c r="E1207" s="53" t="s">
        <v>14</v>
      </c>
      <c r="F1207" s="52"/>
      <c r="G1207" s="37">
        <v>1222</v>
      </c>
      <c r="H1207" s="17">
        <v>86</v>
      </c>
      <c r="I1207" s="17">
        <v>419</v>
      </c>
      <c r="J1207" s="17">
        <v>286</v>
      </c>
      <c r="K1207" s="17">
        <v>401</v>
      </c>
      <c r="L1207" s="55">
        <v>30</v>
      </c>
    </row>
    <row r="1208" spans="2:12" x14ac:dyDescent="0.2">
      <c r="D1208" s="174" t="s">
        <v>52</v>
      </c>
      <c r="E1208" s="20" t="s">
        <v>53</v>
      </c>
      <c r="F1208" s="22"/>
      <c r="G1208" s="21">
        <v>15</v>
      </c>
      <c r="H1208" s="25">
        <v>1</v>
      </c>
      <c r="I1208" s="3">
        <v>4</v>
      </c>
      <c r="J1208" s="3">
        <v>5</v>
      </c>
      <c r="K1208" s="3">
        <v>5</v>
      </c>
      <c r="L1208" s="26">
        <v>0</v>
      </c>
    </row>
    <row r="1209" spans="2:12" ht="24" x14ac:dyDescent="0.2">
      <c r="D1209" s="175"/>
      <c r="E1209" s="4" t="s">
        <v>54</v>
      </c>
      <c r="F1209" s="6"/>
      <c r="G1209" s="5">
        <v>122</v>
      </c>
      <c r="H1209" s="7">
        <v>5</v>
      </c>
      <c r="I1209" s="1">
        <v>46</v>
      </c>
      <c r="J1209" s="1">
        <v>28</v>
      </c>
      <c r="K1209" s="1">
        <v>43</v>
      </c>
      <c r="L1209" s="8">
        <v>0</v>
      </c>
    </row>
    <row r="1210" spans="2:12" x14ac:dyDescent="0.2">
      <c r="D1210" s="175"/>
      <c r="E1210" s="4" t="s">
        <v>55</v>
      </c>
      <c r="F1210" s="6"/>
      <c r="G1210" s="5">
        <v>43</v>
      </c>
      <c r="H1210" s="7">
        <v>5</v>
      </c>
      <c r="I1210" s="1">
        <v>16</v>
      </c>
      <c r="J1210" s="1">
        <v>9</v>
      </c>
      <c r="K1210" s="1">
        <v>12</v>
      </c>
      <c r="L1210" s="8">
        <v>1</v>
      </c>
    </row>
    <row r="1211" spans="2:12" x14ac:dyDescent="0.2">
      <c r="D1211" s="175"/>
      <c r="E1211" s="4" t="s">
        <v>56</v>
      </c>
      <c r="F1211" s="6"/>
      <c r="G1211" s="5">
        <v>60</v>
      </c>
      <c r="H1211" s="7">
        <v>7</v>
      </c>
      <c r="I1211" s="1">
        <v>21</v>
      </c>
      <c r="J1211" s="1">
        <v>16</v>
      </c>
      <c r="K1211" s="1">
        <v>16</v>
      </c>
      <c r="L1211" s="8">
        <v>0</v>
      </c>
    </row>
    <row r="1212" spans="2:12" x14ac:dyDescent="0.2">
      <c r="D1212" s="175"/>
      <c r="E1212" s="4" t="s">
        <v>57</v>
      </c>
      <c r="F1212" s="6"/>
      <c r="G1212" s="5">
        <v>286</v>
      </c>
      <c r="H1212" s="7">
        <v>26</v>
      </c>
      <c r="I1212" s="1">
        <v>103</v>
      </c>
      <c r="J1212" s="1">
        <v>80</v>
      </c>
      <c r="K1212" s="1">
        <v>74</v>
      </c>
      <c r="L1212" s="8">
        <v>3</v>
      </c>
    </row>
    <row r="1213" spans="2:12" x14ac:dyDescent="0.2">
      <c r="D1213" s="175"/>
      <c r="E1213" s="4" t="s">
        <v>58</v>
      </c>
      <c r="F1213" s="6"/>
      <c r="G1213" s="5">
        <v>129</v>
      </c>
      <c r="H1213" s="7">
        <v>15</v>
      </c>
      <c r="I1213" s="1">
        <v>47</v>
      </c>
      <c r="J1213" s="1">
        <v>34</v>
      </c>
      <c r="K1213" s="1">
        <v>30</v>
      </c>
      <c r="L1213" s="8">
        <v>3</v>
      </c>
    </row>
    <row r="1214" spans="2:12" x14ac:dyDescent="0.2">
      <c r="D1214" s="175"/>
      <c r="E1214" s="4" t="s">
        <v>59</v>
      </c>
      <c r="F1214" s="6"/>
      <c r="G1214" s="5">
        <v>195</v>
      </c>
      <c r="H1214" s="7">
        <v>12</v>
      </c>
      <c r="I1214" s="1">
        <v>72</v>
      </c>
      <c r="J1214" s="1">
        <v>42</v>
      </c>
      <c r="K1214" s="1">
        <v>63</v>
      </c>
      <c r="L1214" s="8">
        <v>6</v>
      </c>
    </row>
    <row r="1215" spans="2:12" x14ac:dyDescent="0.2">
      <c r="D1215" s="175"/>
      <c r="E1215" s="4" t="s">
        <v>60</v>
      </c>
      <c r="F1215" s="6"/>
      <c r="G1215" s="5">
        <v>176</v>
      </c>
      <c r="H1215" s="7">
        <v>10</v>
      </c>
      <c r="I1215" s="1">
        <v>54</v>
      </c>
      <c r="J1215" s="1">
        <v>29</v>
      </c>
      <c r="K1215" s="1">
        <v>75</v>
      </c>
      <c r="L1215" s="8">
        <v>8</v>
      </c>
    </row>
    <row r="1216" spans="2:12" x14ac:dyDescent="0.2">
      <c r="D1216" s="175"/>
      <c r="E1216" s="4" t="s">
        <v>61</v>
      </c>
      <c r="F1216" s="6"/>
      <c r="G1216" s="5">
        <v>78</v>
      </c>
      <c r="H1216" s="7">
        <v>4</v>
      </c>
      <c r="I1216" s="1">
        <v>26</v>
      </c>
      <c r="J1216" s="1">
        <v>20</v>
      </c>
      <c r="K1216" s="1">
        <v>26</v>
      </c>
      <c r="L1216" s="8">
        <v>2</v>
      </c>
    </row>
    <row r="1217" spans="2:12" x14ac:dyDescent="0.2">
      <c r="D1217" s="175"/>
      <c r="E1217" s="4" t="s">
        <v>62</v>
      </c>
      <c r="F1217" s="6"/>
      <c r="G1217" s="5">
        <v>113</v>
      </c>
      <c r="H1217" s="7">
        <v>1</v>
      </c>
      <c r="I1217" s="1">
        <v>28</v>
      </c>
      <c r="J1217" s="1">
        <v>22</v>
      </c>
      <c r="K1217" s="1">
        <v>56</v>
      </c>
      <c r="L1217" s="8">
        <v>6</v>
      </c>
    </row>
    <row r="1218" spans="2:12" x14ac:dyDescent="0.2">
      <c r="D1218" s="174" t="s">
        <v>63</v>
      </c>
      <c r="E1218" s="20" t="s">
        <v>64</v>
      </c>
      <c r="F1218" s="22"/>
      <c r="G1218" s="21">
        <v>234</v>
      </c>
      <c r="H1218" s="25">
        <v>18</v>
      </c>
      <c r="I1218" s="3">
        <v>60</v>
      </c>
      <c r="J1218" s="3">
        <v>48</v>
      </c>
      <c r="K1218" s="3">
        <v>99</v>
      </c>
      <c r="L1218" s="26">
        <v>9</v>
      </c>
    </row>
    <row r="1219" spans="2:12" x14ac:dyDescent="0.2">
      <c r="D1219" s="175"/>
      <c r="E1219" s="4" t="s">
        <v>65</v>
      </c>
      <c r="F1219" s="6"/>
      <c r="G1219" s="5">
        <v>172</v>
      </c>
      <c r="H1219" s="7">
        <v>5</v>
      </c>
      <c r="I1219" s="1">
        <v>62</v>
      </c>
      <c r="J1219" s="1">
        <v>43</v>
      </c>
      <c r="K1219" s="1">
        <v>59</v>
      </c>
      <c r="L1219" s="8">
        <v>3</v>
      </c>
    </row>
    <row r="1220" spans="2:12" x14ac:dyDescent="0.2">
      <c r="D1220" s="175"/>
      <c r="E1220" s="4" t="s">
        <v>66</v>
      </c>
      <c r="F1220" s="6"/>
      <c r="G1220" s="5">
        <v>165</v>
      </c>
      <c r="H1220" s="7">
        <v>6</v>
      </c>
      <c r="I1220" s="1">
        <v>54</v>
      </c>
      <c r="J1220" s="1">
        <v>41</v>
      </c>
      <c r="K1220" s="1">
        <v>58</v>
      </c>
      <c r="L1220" s="8">
        <v>6</v>
      </c>
    </row>
    <row r="1221" spans="2:12" x14ac:dyDescent="0.2">
      <c r="D1221" s="175"/>
      <c r="E1221" s="4" t="s">
        <v>67</v>
      </c>
      <c r="F1221" s="6"/>
      <c r="G1221" s="5">
        <v>158</v>
      </c>
      <c r="H1221" s="7">
        <v>16</v>
      </c>
      <c r="I1221" s="1">
        <v>55</v>
      </c>
      <c r="J1221" s="1">
        <v>34</v>
      </c>
      <c r="K1221" s="1">
        <v>50</v>
      </c>
      <c r="L1221" s="8">
        <v>3</v>
      </c>
    </row>
    <row r="1222" spans="2:12" x14ac:dyDescent="0.2">
      <c r="D1222" s="175"/>
      <c r="E1222" s="4" t="s">
        <v>68</v>
      </c>
      <c r="F1222" s="6"/>
      <c r="G1222" s="5">
        <v>112</v>
      </c>
      <c r="H1222" s="7">
        <v>9</v>
      </c>
      <c r="I1222" s="1">
        <v>48</v>
      </c>
      <c r="J1222" s="1">
        <v>25</v>
      </c>
      <c r="K1222" s="1">
        <v>29</v>
      </c>
      <c r="L1222" s="8">
        <v>1</v>
      </c>
    </row>
    <row r="1223" spans="2:12" x14ac:dyDescent="0.2">
      <c r="D1223" s="175"/>
      <c r="E1223" s="4" t="s">
        <v>69</v>
      </c>
      <c r="F1223" s="6"/>
      <c r="G1223" s="5">
        <v>92</v>
      </c>
      <c r="H1223" s="7">
        <v>8</v>
      </c>
      <c r="I1223" s="1">
        <v>36</v>
      </c>
      <c r="J1223" s="1">
        <v>23</v>
      </c>
      <c r="K1223" s="1">
        <v>22</v>
      </c>
      <c r="L1223" s="8">
        <v>3</v>
      </c>
    </row>
    <row r="1224" spans="2:12" x14ac:dyDescent="0.2">
      <c r="D1224" s="175"/>
      <c r="E1224" s="4" t="s">
        <v>70</v>
      </c>
      <c r="F1224" s="6"/>
      <c r="G1224" s="5">
        <v>131</v>
      </c>
      <c r="H1224" s="7">
        <v>12</v>
      </c>
      <c r="I1224" s="1">
        <v>39</v>
      </c>
      <c r="J1224" s="1">
        <v>38</v>
      </c>
      <c r="K1224" s="1">
        <v>41</v>
      </c>
      <c r="L1224" s="8">
        <v>1</v>
      </c>
    </row>
    <row r="1225" spans="2:12" x14ac:dyDescent="0.2">
      <c r="D1225" s="175"/>
      <c r="E1225" s="4" t="s">
        <v>71</v>
      </c>
      <c r="F1225" s="6"/>
      <c r="G1225" s="5">
        <v>71</v>
      </c>
      <c r="H1225" s="7">
        <v>5</v>
      </c>
      <c r="I1225" s="1">
        <v>28</v>
      </c>
      <c r="J1225" s="1">
        <v>16</v>
      </c>
      <c r="K1225" s="1">
        <v>22</v>
      </c>
      <c r="L1225" s="8">
        <v>0</v>
      </c>
    </row>
    <row r="1226" spans="2:12" x14ac:dyDescent="0.2">
      <c r="D1226" s="176"/>
      <c r="E1226" s="59" t="s">
        <v>72</v>
      </c>
      <c r="F1226" s="60"/>
      <c r="G1226" s="56">
        <v>70</v>
      </c>
      <c r="H1226" s="66">
        <v>5</v>
      </c>
      <c r="I1226" s="30">
        <v>31</v>
      </c>
      <c r="J1226" s="30">
        <v>18</v>
      </c>
      <c r="K1226" s="30">
        <v>14</v>
      </c>
      <c r="L1226" s="65">
        <v>2</v>
      </c>
    </row>
    <row r="1228" spans="2:12" x14ac:dyDescent="0.2">
      <c r="B1228" s="43" t="str">
        <f xml:space="preserve"> HYPERLINK("#'目次'!B51", "[45]")</f>
        <v>[45]</v>
      </c>
      <c r="C1228" s="31" t="s">
        <v>142</v>
      </c>
    </row>
    <row r="1231" spans="2:12" x14ac:dyDescent="0.2">
      <c r="C1231" s="31" t="s">
        <v>75</v>
      </c>
    </row>
    <row r="1232" spans="2:12" ht="36" x14ac:dyDescent="0.2">
      <c r="D1232" s="177"/>
      <c r="E1232" s="178"/>
      <c r="F1232" s="178"/>
      <c r="G1232" s="40" t="s">
        <v>14</v>
      </c>
      <c r="H1232" s="42" t="s">
        <v>124</v>
      </c>
      <c r="I1232" s="15" t="s">
        <v>125</v>
      </c>
      <c r="J1232" s="15" t="s">
        <v>126</v>
      </c>
      <c r="K1232" s="15" t="s">
        <v>127</v>
      </c>
      <c r="L1232" s="44" t="s">
        <v>17</v>
      </c>
    </row>
    <row r="1233" spans="4:12" x14ac:dyDescent="0.2">
      <c r="D1233" s="179"/>
      <c r="E1233" s="180"/>
      <c r="F1233" s="180"/>
      <c r="G1233" s="39"/>
      <c r="H1233" s="41"/>
      <c r="I1233" s="14"/>
      <c r="J1233" s="14"/>
      <c r="K1233" s="14"/>
      <c r="L1233" s="38"/>
    </row>
    <row r="1234" spans="4:12" x14ac:dyDescent="0.2">
      <c r="D1234" s="58"/>
      <c r="E1234" s="53" t="s">
        <v>14</v>
      </c>
      <c r="F1234" s="52"/>
      <c r="G1234" s="37">
        <v>1222</v>
      </c>
      <c r="H1234" s="17">
        <v>86</v>
      </c>
      <c r="I1234" s="17">
        <v>419</v>
      </c>
      <c r="J1234" s="17">
        <v>286</v>
      </c>
      <c r="K1234" s="17">
        <v>401</v>
      </c>
      <c r="L1234" s="55">
        <v>30</v>
      </c>
    </row>
    <row r="1235" spans="4:12" x14ac:dyDescent="0.2">
      <c r="D1235" s="174" t="s">
        <v>36</v>
      </c>
      <c r="E1235" s="20" t="s">
        <v>76</v>
      </c>
      <c r="F1235" s="22"/>
      <c r="G1235" s="21">
        <v>629</v>
      </c>
      <c r="H1235" s="25">
        <v>41</v>
      </c>
      <c r="I1235" s="3">
        <v>227</v>
      </c>
      <c r="J1235" s="3">
        <v>168</v>
      </c>
      <c r="K1235" s="3">
        <v>182</v>
      </c>
      <c r="L1235" s="26">
        <v>11</v>
      </c>
    </row>
    <row r="1236" spans="4:12" x14ac:dyDescent="0.2">
      <c r="D1236" s="175"/>
      <c r="E1236" s="4" t="s">
        <v>39</v>
      </c>
      <c r="F1236" s="6"/>
      <c r="G1236" s="5">
        <v>37</v>
      </c>
      <c r="H1236" s="7">
        <v>1</v>
      </c>
      <c r="I1236" s="1">
        <v>16</v>
      </c>
      <c r="J1236" s="1">
        <v>11</v>
      </c>
      <c r="K1236" s="1">
        <v>9</v>
      </c>
      <c r="L1236" s="8">
        <v>0</v>
      </c>
    </row>
    <row r="1237" spans="4:12" x14ac:dyDescent="0.2">
      <c r="D1237" s="175"/>
      <c r="E1237" s="4" t="s">
        <v>40</v>
      </c>
      <c r="F1237" s="6"/>
      <c r="G1237" s="5">
        <v>73</v>
      </c>
      <c r="H1237" s="7">
        <v>5</v>
      </c>
      <c r="I1237" s="1">
        <v>18</v>
      </c>
      <c r="J1237" s="1">
        <v>23</v>
      </c>
      <c r="K1237" s="1">
        <v>26</v>
      </c>
      <c r="L1237" s="8">
        <v>1</v>
      </c>
    </row>
    <row r="1238" spans="4:12" x14ac:dyDescent="0.2">
      <c r="D1238" s="175"/>
      <c r="E1238" s="4" t="s">
        <v>41</v>
      </c>
      <c r="F1238" s="6"/>
      <c r="G1238" s="5">
        <v>108</v>
      </c>
      <c r="H1238" s="7">
        <v>14</v>
      </c>
      <c r="I1238" s="1">
        <v>45</v>
      </c>
      <c r="J1238" s="1">
        <v>27</v>
      </c>
      <c r="K1238" s="1">
        <v>20</v>
      </c>
      <c r="L1238" s="8">
        <v>2</v>
      </c>
    </row>
    <row r="1239" spans="4:12" x14ac:dyDescent="0.2">
      <c r="D1239" s="175"/>
      <c r="E1239" s="4" t="s">
        <v>42</v>
      </c>
      <c r="F1239" s="6"/>
      <c r="G1239" s="5">
        <v>113</v>
      </c>
      <c r="H1239" s="7">
        <v>14</v>
      </c>
      <c r="I1239" s="1">
        <v>53</v>
      </c>
      <c r="J1239" s="1">
        <v>27</v>
      </c>
      <c r="K1239" s="1">
        <v>18</v>
      </c>
      <c r="L1239" s="8">
        <v>1</v>
      </c>
    </row>
    <row r="1240" spans="4:12" x14ac:dyDescent="0.2">
      <c r="D1240" s="175"/>
      <c r="E1240" s="4" t="s">
        <v>43</v>
      </c>
      <c r="F1240" s="6"/>
      <c r="G1240" s="5">
        <v>101</v>
      </c>
      <c r="H1240" s="7">
        <v>2</v>
      </c>
      <c r="I1240" s="1">
        <v>39</v>
      </c>
      <c r="J1240" s="1">
        <v>33</v>
      </c>
      <c r="K1240" s="1">
        <v>27</v>
      </c>
      <c r="L1240" s="8">
        <v>0</v>
      </c>
    </row>
    <row r="1241" spans="4:12" x14ac:dyDescent="0.2">
      <c r="D1241" s="175"/>
      <c r="E1241" s="4" t="s">
        <v>44</v>
      </c>
      <c r="F1241" s="6"/>
      <c r="G1241" s="5">
        <v>114</v>
      </c>
      <c r="H1241" s="7">
        <v>1</v>
      </c>
      <c r="I1241" s="1">
        <v>38</v>
      </c>
      <c r="J1241" s="1">
        <v>32</v>
      </c>
      <c r="K1241" s="1">
        <v>39</v>
      </c>
      <c r="L1241" s="8">
        <v>4</v>
      </c>
    </row>
    <row r="1242" spans="4:12" x14ac:dyDescent="0.2">
      <c r="D1242" s="175"/>
      <c r="E1242" s="4" t="s">
        <v>45</v>
      </c>
      <c r="F1242" s="6"/>
      <c r="G1242" s="5">
        <v>83</v>
      </c>
      <c r="H1242" s="7">
        <v>4</v>
      </c>
      <c r="I1242" s="1">
        <v>18</v>
      </c>
      <c r="J1242" s="1">
        <v>15</v>
      </c>
      <c r="K1242" s="1">
        <v>43</v>
      </c>
      <c r="L1242" s="8">
        <v>3</v>
      </c>
    </row>
    <row r="1243" spans="4:12" x14ac:dyDescent="0.2">
      <c r="D1243" s="174" t="s">
        <v>37</v>
      </c>
      <c r="E1243" s="20" t="s">
        <v>77</v>
      </c>
      <c r="F1243" s="22"/>
      <c r="G1243" s="21">
        <v>593</v>
      </c>
      <c r="H1243" s="25">
        <v>45</v>
      </c>
      <c r="I1243" s="3">
        <v>192</v>
      </c>
      <c r="J1243" s="3">
        <v>118</v>
      </c>
      <c r="K1243" s="3">
        <v>219</v>
      </c>
      <c r="L1243" s="26">
        <v>19</v>
      </c>
    </row>
    <row r="1244" spans="4:12" x14ac:dyDescent="0.2">
      <c r="D1244" s="175"/>
      <c r="E1244" s="4" t="s">
        <v>39</v>
      </c>
      <c r="F1244" s="6"/>
      <c r="G1244" s="5">
        <v>27</v>
      </c>
      <c r="H1244" s="7">
        <v>0</v>
      </c>
      <c r="I1244" s="1">
        <v>8</v>
      </c>
      <c r="J1244" s="1">
        <v>6</v>
      </c>
      <c r="K1244" s="1">
        <v>12</v>
      </c>
      <c r="L1244" s="8">
        <v>1</v>
      </c>
    </row>
    <row r="1245" spans="4:12" x14ac:dyDescent="0.2">
      <c r="D1245" s="175"/>
      <c r="E1245" s="4" t="s">
        <v>40</v>
      </c>
      <c r="F1245" s="6"/>
      <c r="G1245" s="5">
        <v>74</v>
      </c>
      <c r="H1245" s="7">
        <v>7</v>
      </c>
      <c r="I1245" s="1">
        <v>21</v>
      </c>
      <c r="J1245" s="1">
        <v>15</v>
      </c>
      <c r="K1245" s="1">
        <v>30</v>
      </c>
      <c r="L1245" s="8">
        <v>1</v>
      </c>
    </row>
    <row r="1246" spans="4:12" x14ac:dyDescent="0.2">
      <c r="D1246" s="175"/>
      <c r="E1246" s="4" t="s">
        <v>41</v>
      </c>
      <c r="F1246" s="6"/>
      <c r="G1246" s="5">
        <v>96</v>
      </c>
      <c r="H1246" s="7">
        <v>14</v>
      </c>
      <c r="I1246" s="1">
        <v>47</v>
      </c>
      <c r="J1246" s="1">
        <v>20</v>
      </c>
      <c r="K1246" s="1">
        <v>15</v>
      </c>
      <c r="L1246" s="8">
        <v>0</v>
      </c>
    </row>
    <row r="1247" spans="4:12" x14ac:dyDescent="0.2">
      <c r="D1247" s="175"/>
      <c r="E1247" s="4" t="s">
        <v>42</v>
      </c>
      <c r="F1247" s="6"/>
      <c r="G1247" s="5">
        <v>97</v>
      </c>
      <c r="H1247" s="7">
        <v>11</v>
      </c>
      <c r="I1247" s="1">
        <v>30</v>
      </c>
      <c r="J1247" s="1">
        <v>31</v>
      </c>
      <c r="K1247" s="1">
        <v>22</v>
      </c>
      <c r="L1247" s="8">
        <v>3</v>
      </c>
    </row>
    <row r="1248" spans="4:12" x14ac:dyDescent="0.2">
      <c r="D1248" s="175"/>
      <c r="E1248" s="4" t="s">
        <v>43</v>
      </c>
      <c r="F1248" s="6"/>
      <c r="G1248" s="5">
        <v>103</v>
      </c>
      <c r="H1248" s="7">
        <v>7</v>
      </c>
      <c r="I1248" s="1">
        <v>41</v>
      </c>
      <c r="J1248" s="1">
        <v>20</v>
      </c>
      <c r="K1248" s="1">
        <v>33</v>
      </c>
      <c r="L1248" s="8">
        <v>2</v>
      </c>
    </row>
    <row r="1249" spans="2:12" x14ac:dyDescent="0.2">
      <c r="D1249" s="175"/>
      <c r="E1249" s="4" t="s">
        <v>44</v>
      </c>
      <c r="F1249" s="6"/>
      <c r="G1249" s="5">
        <v>109</v>
      </c>
      <c r="H1249" s="7">
        <v>2</v>
      </c>
      <c r="I1249" s="1">
        <v>29</v>
      </c>
      <c r="J1249" s="1">
        <v>21</v>
      </c>
      <c r="K1249" s="1">
        <v>50</v>
      </c>
      <c r="L1249" s="8">
        <v>7</v>
      </c>
    </row>
    <row r="1250" spans="2:12" x14ac:dyDescent="0.2">
      <c r="D1250" s="176"/>
      <c r="E1250" s="59" t="s">
        <v>45</v>
      </c>
      <c r="F1250" s="60"/>
      <c r="G1250" s="56">
        <v>87</v>
      </c>
      <c r="H1250" s="66">
        <v>4</v>
      </c>
      <c r="I1250" s="30">
        <v>16</v>
      </c>
      <c r="J1250" s="30">
        <v>5</v>
      </c>
      <c r="K1250" s="30">
        <v>57</v>
      </c>
      <c r="L1250" s="65">
        <v>5</v>
      </c>
    </row>
    <row r="1252" spans="2:12" x14ac:dyDescent="0.2">
      <c r="B1252" s="43" t="str">
        <f xml:space="preserve"> HYPERLINK("#'目次'!B52", "[46]")</f>
        <v>[46]</v>
      </c>
      <c r="C1252" s="31" t="s">
        <v>145</v>
      </c>
    </row>
    <row r="1256" spans="2:12" ht="36" x14ac:dyDescent="0.2">
      <c r="D1256" s="177"/>
      <c r="E1256" s="178"/>
      <c r="F1256" s="178"/>
      <c r="G1256" s="40" t="s">
        <v>14</v>
      </c>
      <c r="H1256" s="42" t="s">
        <v>124</v>
      </c>
      <c r="I1256" s="15" t="s">
        <v>125</v>
      </c>
      <c r="J1256" s="15" t="s">
        <v>126</v>
      </c>
      <c r="K1256" s="15" t="s">
        <v>127</v>
      </c>
      <c r="L1256" s="44" t="s">
        <v>17</v>
      </c>
    </row>
    <row r="1257" spans="2:12" x14ac:dyDescent="0.2">
      <c r="D1257" s="179"/>
      <c r="E1257" s="180"/>
      <c r="F1257" s="180"/>
      <c r="G1257" s="39"/>
      <c r="H1257" s="41"/>
      <c r="I1257" s="14"/>
      <c r="J1257" s="14"/>
      <c r="K1257" s="14"/>
      <c r="L1257" s="38"/>
    </row>
    <row r="1258" spans="2:12" x14ac:dyDescent="0.2">
      <c r="D1258" s="58"/>
      <c r="E1258" s="53" t="s">
        <v>14</v>
      </c>
      <c r="F1258" s="52"/>
      <c r="G1258" s="37">
        <v>1222</v>
      </c>
      <c r="H1258" s="17">
        <v>16</v>
      </c>
      <c r="I1258" s="17">
        <v>115</v>
      </c>
      <c r="J1258" s="17">
        <v>406</v>
      </c>
      <c r="K1258" s="17">
        <v>642</v>
      </c>
      <c r="L1258" s="55">
        <v>43</v>
      </c>
    </row>
    <row r="1259" spans="2:12" x14ac:dyDescent="0.2">
      <c r="D1259" s="174" t="s">
        <v>18</v>
      </c>
      <c r="E1259" s="20" t="s">
        <v>19</v>
      </c>
      <c r="F1259" s="22"/>
      <c r="G1259" s="21">
        <v>57</v>
      </c>
      <c r="H1259" s="25">
        <v>1</v>
      </c>
      <c r="I1259" s="3">
        <v>4</v>
      </c>
      <c r="J1259" s="3">
        <v>22</v>
      </c>
      <c r="K1259" s="3">
        <v>29</v>
      </c>
      <c r="L1259" s="26">
        <v>1</v>
      </c>
    </row>
    <row r="1260" spans="2:12" x14ac:dyDescent="0.2">
      <c r="D1260" s="175"/>
      <c r="E1260" s="4" t="s">
        <v>20</v>
      </c>
      <c r="F1260" s="6"/>
      <c r="G1260" s="5">
        <v>84</v>
      </c>
      <c r="H1260" s="7">
        <v>1</v>
      </c>
      <c r="I1260" s="1">
        <v>11</v>
      </c>
      <c r="J1260" s="1">
        <v>25</v>
      </c>
      <c r="K1260" s="1">
        <v>45</v>
      </c>
      <c r="L1260" s="8">
        <v>2</v>
      </c>
    </row>
    <row r="1261" spans="2:12" x14ac:dyDescent="0.2">
      <c r="D1261" s="175"/>
      <c r="E1261" s="4" t="s">
        <v>21</v>
      </c>
      <c r="F1261" s="6"/>
      <c r="G1261" s="5">
        <v>487</v>
      </c>
      <c r="H1261" s="7">
        <v>7</v>
      </c>
      <c r="I1261" s="1">
        <v>39</v>
      </c>
      <c r="J1261" s="1">
        <v>167</v>
      </c>
      <c r="K1261" s="1">
        <v>256</v>
      </c>
      <c r="L1261" s="8">
        <v>18</v>
      </c>
    </row>
    <row r="1262" spans="2:12" x14ac:dyDescent="0.2">
      <c r="D1262" s="175"/>
      <c r="E1262" s="4" t="s">
        <v>22</v>
      </c>
      <c r="F1262" s="6"/>
      <c r="G1262" s="5">
        <v>35</v>
      </c>
      <c r="H1262" s="7">
        <v>3</v>
      </c>
      <c r="I1262" s="1">
        <v>4</v>
      </c>
      <c r="J1262" s="1">
        <v>6</v>
      </c>
      <c r="K1262" s="1">
        <v>21</v>
      </c>
      <c r="L1262" s="8">
        <v>1</v>
      </c>
    </row>
    <row r="1263" spans="2:12" x14ac:dyDescent="0.2">
      <c r="D1263" s="175"/>
      <c r="E1263" s="4" t="s">
        <v>23</v>
      </c>
      <c r="F1263" s="6"/>
      <c r="G1263" s="5">
        <v>143</v>
      </c>
      <c r="H1263" s="7">
        <v>1</v>
      </c>
      <c r="I1263" s="1">
        <v>12</v>
      </c>
      <c r="J1263" s="1">
        <v>42</v>
      </c>
      <c r="K1263" s="1">
        <v>81</v>
      </c>
      <c r="L1263" s="8">
        <v>7</v>
      </c>
    </row>
    <row r="1264" spans="2:12" x14ac:dyDescent="0.2">
      <c r="D1264" s="175"/>
      <c r="E1264" s="4" t="s">
        <v>24</v>
      </c>
      <c r="F1264" s="6"/>
      <c r="G1264" s="5">
        <v>187</v>
      </c>
      <c r="H1264" s="7">
        <v>2</v>
      </c>
      <c r="I1264" s="1">
        <v>26</v>
      </c>
      <c r="J1264" s="1">
        <v>63</v>
      </c>
      <c r="K1264" s="1">
        <v>92</v>
      </c>
      <c r="L1264" s="8">
        <v>4</v>
      </c>
    </row>
    <row r="1265" spans="4:12" x14ac:dyDescent="0.2">
      <c r="D1265" s="175"/>
      <c r="E1265" s="4" t="s">
        <v>25</v>
      </c>
      <c r="F1265" s="6"/>
      <c r="G1265" s="5">
        <v>71</v>
      </c>
      <c r="H1265" s="7">
        <v>0</v>
      </c>
      <c r="I1265" s="1">
        <v>5</v>
      </c>
      <c r="J1265" s="1">
        <v>22</v>
      </c>
      <c r="K1265" s="1">
        <v>40</v>
      </c>
      <c r="L1265" s="8">
        <v>4</v>
      </c>
    </row>
    <row r="1266" spans="4:12" x14ac:dyDescent="0.2">
      <c r="D1266" s="175"/>
      <c r="E1266" s="4" t="s">
        <v>26</v>
      </c>
      <c r="F1266" s="6"/>
      <c r="G1266" s="5">
        <v>30</v>
      </c>
      <c r="H1266" s="7">
        <v>0</v>
      </c>
      <c r="I1266" s="1">
        <v>3</v>
      </c>
      <c r="J1266" s="1">
        <v>12</v>
      </c>
      <c r="K1266" s="1">
        <v>14</v>
      </c>
      <c r="L1266" s="8">
        <v>1</v>
      </c>
    </row>
    <row r="1267" spans="4:12" x14ac:dyDescent="0.2">
      <c r="D1267" s="175"/>
      <c r="E1267" s="4" t="s">
        <v>27</v>
      </c>
      <c r="F1267" s="6"/>
      <c r="G1267" s="5">
        <v>70</v>
      </c>
      <c r="H1267" s="7">
        <v>0</v>
      </c>
      <c r="I1267" s="1">
        <v>7</v>
      </c>
      <c r="J1267" s="1">
        <v>26</v>
      </c>
      <c r="K1267" s="1">
        <v>35</v>
      </c>
      <c r="L1267" s="8">
        <v>2</v>
      </c>
    </row>
    <row r="1268" spans="4:12" x14ac:dyDescent="0.2">
      <c r="D1268" s="175"/>
      <c r="E1268" s="4" t="s">
        <v>28</v>
      </c>
      <c r="F1268" s="6"/>
      <c r="G1268" s="5">
        <v>51</v>
      </c>
      <c r="H1268" s="7">
        <v>1</v>
      </c>
      <c r="I1268" s="1">
        <v>3</v>
      </c>
      <c r="J1268" s="1">
        <v>19</v>
      </c>
      <c r="K1268" s="1">
        <v>27</v>
      </c>
      <c r="L1268" s="8">
        <v>1</v>
      </c>
    </row>
    <row r="1269" spans="4:12" x14ac:dyDescent="0.2">
      <c r="D1269" s="175"/>
      <c r="E1269" s="4" t="s">
        <v>29</v>
      </c>
      <c r="F1269" s="6"/>
      <c r="G1269" s="5">
        <v>7</v>
      </c>
      <c r="H1269" s="7">
        <v>0</v>
      </c>
      <c r="I1269" s="1">
        <v>1</v>
      </c>
      <c r="J1269" s="1">
        <v>2</v>
      </c>
      <c r="K1269" s="1">
        <v>2</v>
      </c>
      <c r="L1269" s="8">
        <v>2</v>
      </c>
    </row>
    <row r="1270" spans="4:12" x14ac:dyDescent="0.2">
      <c r="D1270" s="174" t="s">
        <v>30</v>
      </c>
      <c r="E1270" s="20" t="s">
        <v>31</v>
      </c>
      <c r="F1270" s="22"/>
      <c r="G1270" s="21">
        <v>393</v>
      </c>
      <c r="H1270" s="25">
        <v>5</v>
      </c>
      <c r="I1270" s="3">
        <v>31</v>
      </c>
      <c r="J1270" s="3">
        <v>123</v>
      </c>
      <c r="K1270" s="3">
        <v>220</v>
      </c>
      <c r="L1270" s="26">
        <v>14</v>
      </c>
    </row>
    <row r="1271" spans="4:12" x14ac:dyDescent="0.2">
      <c r="D1271" s="175"/>
      <c r="E1271" s="4" t="s">
        <v>32</v>
      </c>
      <c r="F1271" s="6"/>
      <c r="G1271" s="5">
        <v>352</v>
      </c>
      <c r="H1271" s="7">
        <v>6</v>
      </c>
      <c r="I1271" s="1">
        <v>36</v>
      </c>
      <c r="J1271" s="1">
        <v>126</v>
      </c>
      <c r="K1271" s="1">
        <v>174</v>
      </c>
      <c r="L1271" s="8">
        <v>10</v>
      </c>
    </row>
    <row r="1272" spans="4:12" x14ac:dyDescent="0.2">
      <c r="D1272" s="175"/>
      <c r="E1272" s="4" t="s">
        <v>33</v>
      </c>
      <c r="F1272" s="6"/>
      <c r="G1272" s="5">
        <v>388</v>
      </c>
      <c r="H1272" s="7">
        <v>5</v>
      </c>
      <c r="I1272" s="1">
        <v>40</v>
      </c>
      <c r="J1272" s="1">
        <v>124</v>
      </c>
      <c r="K1272" s="1">
        <v>202</v>
      </c>
      <c r="L1272" s="8">
        <v>17</v>
      </c>
    </row>
    <row r="1273" spans="4:12" x14ac:dyDescent="0.2">
      <c r="D1273" s="175"/>
      <c r="E1273" s="4" t="s">
        <v>34</v>
      </c>
      <c r="F1273" s="6"/>
      <c r="G1273" s="5">
        <v>89</v>
      </c>
      <c r="H1273" s="7">
        <v>0</v>
      </c>
      <c r="I1273" s="1">
        <v>8</v>
      </c>
      <c r="J1273" s="1">
        <v>33</v>
      </c>
      <c r="K1273" s="1">
        <v>46</v>
      </c>
      <c r="L1273" s="8">
        <v>2</v>
      </c>
    </row>
    <row r="1274" spans="4:12" x14ac:dyDescent="0.2">
      <c r="D1274" s="174" t="s">
        <v>35</v>
      </c>
      <c r="E1274" s="20" t="s">
        <v>36</v>
      </c>
      <c r="F1274" s="22"/>
      <c r="G1274" s="21">
        <v>629</v>
      </c>
      <c r="H1274" s="25">
        <v>10</v>
      </c>
      <c r="I1274" s="3">
        <v>66</v>
      </c>
      <c r="J1274" s="3">
        <v>234</v>
      </c>
      <c r="K1274" s="3">
        <v>299</v>
      </c>
      <c r="L1274" s="26">
        <v>20</v>
      </c>
    </row>
    <row r="1275" spans="4:12" x14ac:dyDescent="0.2">
      <c r="D1275" s="175"/>
      <c r="E1275" s="4" t="s">
        <v>37</v>
      </c>
      <c r="F1275" s="6"/>
      <c r="G1275" s="5">
        <v>593</v>
      </c>
      <c r="H1275" s="7">
        <v>6</v>
      </c>
      <c r="I1275" s="1">
        <v>49</v>
      </c>
      <c r="J1275" s="1">
        <v>172</v>
      </c>
      <c r="K1275" s="1">
        <v>343</v>
      </c>
      <c r="L1275" s="8">
        <v>23</v>
      </c>
    </row>
    <row r="1276" spans="4:12" x14ac:dyDescent="0.2">
      <c r="D1276" s="174" t="s">
        <v>38</v>
      </c>
      <c r="E1276" s="20" t="s">
        <v>39</v>
      </c>
      <c r="F1276" s="22"/>
      <c r="G1276" s="21">
        <v>64</v>
      </c>
      <c r="H1276" s="25">
        <v>0</v>
      </c>
      <c r="I1276" s="3">
        <v>8</v>
      </c>
      <c r="J1276" s="3">
        <v>25</v>
      </c>
      <c r="K1276" s="3">
        <v>30</v>
      </c>
      <c r="L1276" s="26">
        <v>1</v>
      </c>
    </row>
    <row r="1277" spans="4:12" x14ac:dyDescent="0.2">
      <c r="D1277" s="175"/>
      <c r="E1277" s="4" t="s">
        <v>40</v>
      </c>
      <c r="F1277" s="6"/>
      <c r="G1277" s="5">
        <v>147</v>
      </c>
      <c r="H1277" s="7">
        <v>1</v>
      </c>
      <c r="I1277" s="1">
        <v>17</v>
      </c>
      <c r="J1277" s="1">
        <v>47</v>
      </c>
      <c r="K1277" s="1">
        <v>80</v>
      </c>
      <c r="L1277" s="8">
        <v>2</v>
      </c>
    </row>
    <row r="1278" spans="4:12" x14ac:dyDescent="0.2">
      <c r="D1278" s="175"/>
      <c r="E1278" s="4" t="s">
        <v>41</v>
      </c>
      <c r="F1278" s="6"/>
      <c r="G1278" s="5">
        <v>204</v>
      </c>
      <c r="H1278" s="7">
        <v>6</v>
      </c>
      <c r="I1278" s="1">
        <v>27</v>
      </c>
      <c r="J1278" s="1">
        <v>76</v>
      </c>
      <c r="K1278" s="1">
        <v>93</v>
      </c>
      <c r="L1278" s="8">
        <v>2</v>
      </c>
    </row>
    <row r="1279" spans="4:12" x14ac:dyDescent="0.2">
      <c r="D1279" s="175"/>
      <c r="E1279" s="4" t="s">
        <v>42</v>
      </c>
      <c r="F1279" s="6"/>
      <c r="G1279" s="5">
        <v>210</v>
      </c>
      <c r="H1279" s="7">
        <v>5</v>
      </c>
      <c r="I1279" s="1">
        <v>22</v>
      </c>
      <c r="J1279" s="1">
        <v>97</v>
      </c>
      <c r="K1279" s="1">
        <v>81</v>
      </c>
      <c r="L1279" s="8">
        <v>5</v>
      </c>
    </row>
    <row r="1280" spans="4:12" x14ac:dyDescent="0.2">
      <c r="D1280" s="175"/>
      <c r="E1280" s="4" t="s">
        <v>43</v>
      </c>
      <c r="F1280" s="6"/>
      <c r="G1280" s="5">
        <v>204</v>
      </c>
      <c r="H1280" s="7">
        <v>0</v>
      </c>
      <c r="I1280" s="1">
        <v>19</v>
      </c>
      <c r="J1280" s="1">
        <v>73</v>
      </c>
      <c r="K1280" s="1">
        <v>108</v>
      </c>
      <c r="L1280" s="8">
        <v>4</v>
      </c>
    </row>
    <row r="1281" spans="2:12" x14ac:dyDescent="0.2">
      <c r="D1281" s="175"/>
      <c r="E1281" s="4" t="s">
        <v>44</v>
      </c>
      <c r="F1281" s="6"/>
      <c r="G1281" s="5">
        <v>223</v>
      </c>
      <c r="H1281" s="7">
        <v>3</v>
      </c>
      <c r="I1281" s="1">
        <v>14</v>
      </c>
      <c r="J1281" s="1">
        <v>64</v>
      </c>
      <c r="K1281" s="1">
        <v>127</v>
      </c>
      <c r="L1281" s="8">
        <v>15</v>
      </c>
    </row>
    <row r="1282" spans="2:12" x14ac:dyDescent="0.2">
      <c r="D1282" s="176"/>
      <c r="E1282" s="59" t="s">
        <v>45</v>
      </c>
      <c r="F1282" s="60"/>
      <c r="G1282" s="56">
        <v>170</v>
      </c>
      <c r="H1282" s="66">
        <v>1</v>
      </c>
      <c r="I1282" s="30">
        <v>8</v>
      </c>
      <c r="J1282" s="30">
        <v>24</v>
      </c>
      <c r="K1282" s="30">
        <v>123</v>
      </c>
      <c r="L1282" s="65">
        <v>14</v>
      </c>
    </row>
    <row r="1284" spans="2:12" x14ac:dyDescent="0.2">
      <c r="B1284" s="43" t="str">
        <f xml:space="preserve"> HYPERLINK("#'目次'!B53", "[47]")</f>
        <v>[47]</v>
      </c>
      <c r="C1284" s="31" t="s">
        <v>145</v>
      </c>
    </row>
    <row r="1288" spans="2:12" ht="36" x14ac:dyDescent="0.2">
      <c r="D1288" s="177"/>
      <c r="E1288" s="178"/>
      <c r="F1288" s="178"/>
      <c r="G1288" s="40" t="s">
        <v>14</v>
      </c>
      <c r="H1288" s="42" t="s">
        <v>124</v>
      </c>
      <c r="I1288" s="15" t="s">
        <v>125</v>
      </c>
      <c r="J1288" s="15" t="s">
        <v>126</v>
      </c>
      <c r="K1288" s="15" t="s">
        <v>127</v>
      </c>
      <c r="L1288" s="44" t="s">
        <v>17</v>
      </c>
    </row>
    <row r="1289" spans="2:12" x14ac:dyDescent="0.2">
      <c r="D1289" s="179"/>
      <c r="E1289" s="180"/>
      <c r="F1289" s="180"/>
      <c r="G1289" s="39"/>
      <c r="H1289" s="41"/>
      <c r="I1289" s="14"/>
      <c r="J1289" s="14"/>
      <c r="K1289" s="14"/>
      <c r="L1289" s="38"/>
    </row>
    <row r="1290" spans="2:12" x14ac:dyDescent="0.2">
      <c r="D1290" s="58"/>
      <c r="E1290" s="53" t="s">
        <v>14</v>
      </c>
      <c r="F1290" s="52"/>
      <c r="G1290" s="37">
        <v>1222</v>
      </c>
      <c r="H1290" s="17">
        <v>16</v>
      </c>
      <c r="I1290" s="17">
        <v>115</v>
      </c>
      <c r="J1290" s="17">
        <v>406</v>
      </c>
      <c r="K1290" s="17">
        <v>642</v>
      </c>
      <c r="L1290" s="55">
        <v>43</v>
      </c>
    </row>
    <row r="1291" spans="2:12" x14ac:dyDescent="0.2">
      <c r="D1291" s="174" t="s">
        <v>52</v>
      </c>
      <c r="E1291" s="20" t="s">
        <v>53</v>
      </c>
      <c r="F1291" s="22"/>
      <c r="G1291" s="21">
        <v>15</v>
      </c>
      <c r="H1291" s="25">
        <v>1</v>
      </c>
      <c r="I1291" s="3">
        <v>2</v>
      </c>
      <c r="J1291" s="3">
        <v>5</v>
      </c>
      <c r="K1291" s="3">
        <v>7</v>
      </c>
      <c r="L1291" s="26">
        <v>0</v>
      </c>
    </row>
    <row r="1292" spans="2:12" ht="24" x14ac:dyDescent="0.2">
      <c r="D1292" s="175"/>
      <c r="E1292" s="4" t="s">
        <v>54</v>
      </c>
      <c r="F1292" s="6"/>
      <c r="G1292" s="5">
        <v>122</v>
      </c>
      <c r="H1292" s="7">
        <v>0</v>
      </c>
      <c r="I1292" s="1">
        <v>10</v>
      </c>
      <c r="J1292" s="1">
        <v>40</v>
      </c>
      <c r="K1292" s="1">
        <v>69</v>
      </c>
      <c r="L1292" s="8">
        <v>3</v>
      </c>
    </row>
    <row r="1293" spans="2:12" x14ac:dyDescent="0.2">
      <c r="D1293" s="175"/>
      <c r="E1293" s="4" t="s">
        <v>55</v>
      </c>
      <c r="F1293" s="6"/>
      <c r="G1293" s="5">
        <v>43</v>
      </c>
      <c r="H1293" s="7">
        <v>0</v>
      </c>
      <c r="I1293" s="1">
        <v>7</v>
      </c>
      <c r="J1293" s="1">
        <v>13</v>
      </c>
      <c r="K1293" s="1">
        <v>20</v>
      </c>
      <c r="L1293" s="8">
        <v>3</v>
      </c>
    </row>
    <row r="1294" spans="2:12" x14ac:dyDescent="0.2">
      <c r="D1294" s="175"/>
      <c r="E1294" s="4" t="s">
        <v>56</v>
      </c>
      <c r="F1294" s="6"/>
      <c r="G1294" s="5">
        <v>60</v>
      </c>
      <c r="H1294" s="7">
        <v>3</v>
      </c>
      <c r="I1294" s="1">
        <v>8</v>
      </c>
      <c r="J1294" s="1">
        <v>21</v>
      </c>
      <c r="K1294" s="1">
        <v>28</v>
      </c>
      <c r="L1294" s="8">
        <v>0</v>
      </c>
    </row>
    <row r="1295" spans="2:12" x14ac:dyDescent="0.2">
      <c r="D1295" s="175"/>
      <c r="E1295" s="4" t="s">
        <v>57</v>
      </c>
      <c r="F1295" s="6"/>
      <c r="G1295" s="5">
        <v>286</v>
      </c>
      <c r="H1295" s="7">
        <v>5</v>
      </c>
      <c r="I1295" s="1">
        <v>28</v>
      </c>
      <c r="J1295" s="1">
        <v>105</v>
      </c>
      <c r="K1295" s="1">
        <v>142</v>
      </c>
      <c r="L1295" s="8">
        <v>6</v>
      </c>
    </row>
    <row r="1296" spans="2:12" x14ac:dyDescent="0.2">
      <c r="D1296" s="175"/>
      <c r="E1296" s="4" t="s">
        <v>58</v>
      </c>
      <c r="F1296" s="6"/>
      <c r="G1296" s="5">
        <v>129</v>
      </c>
      <c r="H1296" s="7">
        <v>2</v>
      </c>
      <c r="I1296" s="1">
        <v>15</v>
      </c>
      <c r="J1296" s="1">
        <v>57</v>
      </c>
      <c r="K1296" s="1">
        <v>52</v>
      </c>
      <c r="L1296" s="8">
        <v>3</v>
      </c>
    </row>
    <row r="1297" spans="2:12" x14ac:dyDescent="0.2">
      <c r="D1297" s="175"/>
      <c r="E1297" s="4" t="s">
        <v>59</v>
      </c>
      <c r="F1297" s="6"/>
      <c r="G1297" s="5">
        <v>195</v>
      </c>
      <c r="H1297" s="7">
        <v>2</v>
      </c>
      <c r="I1297" s="1">
        <v>19</v>
      </c>
      <c r="J1297" s="1">
        <v>59</v>
      </c>
      <c r="K1297" s="1">
        <v>109</v>
      </c>
      <c r="L1297" s="8">
        <v>6</v>
      </c>
    </row>
    <row r="1298" spans="2:12" x14ac:dyDescent="0.2">
      <c r="D1298" s="175"/>
      <c r="E1298" s="4" t="s">
        <v>60</v>
      </c>
      <c r="F1298" s="6"/>
      <c r="G1298" s="5">
        <v>176</v>
      </c>
      <c r="H1298" s="7">
        <v>2</v>
      </c>
      <c r="I1298" s="1">
        <v>12</v>
      </c>
      <c r="J1298" s="1">
        <v>49</v>
      </c>
      <c r="K1298" s="1">
        <v>103</v>
      </c>
      <c r="L1298" s="8">
        <v>10</v>
      </c>
    </row>
    <row r="1299" spans="2:12" x14ac:dyDescent="0.2">
      <c r="D1299" s="175"/>
      <c r="E1299" s="4" t="s">
        <v>61</v>
      </c>
      <c r="F1299" s="6"/>
      <c r="G1299" s="5">
        <v>78</v>
      </c>
      <c r="H1299" s="7">
        <v>0</v>
      </c>
      <c r="I1299" s="1">
        <v>9</v>
      </c>
      <c r="J1299" s="1">
        <v>31</v>
      </c>
      <c r="K1299" s="1">
        <v>36</v>
      </c>
      <c r="L1299" s="8">
        <v>2</v>
      </c>
    </row>
    <row r="1300" spans="2:12" x14ac:dyDescent="0.2">
      <c r="D1300" s="175"/>
      <c r="E1300" s="4" t="s">
        <v>62</v>
      </c>
      <c r="F1300" s="6"/>
      <c r="G1300" s="5">
        <v>113</v>
      </c>
      <c r="H1300" s="7">
        <v>1</v>
      </c>
      <c r="I1300" s="1">
        <v>5</v>
      </c>
      <c r="J1300" s="1">
        <v>26</v>
      </c>
      <c r="K1300" s="1">
        <v>73</v>
      </c>
      <c r="L1300" s="8">
        <v>8</v>
      </c>
    </row>
    <row r="1301" spans="2:12" x14ac:dyDescent="0.2">
      <c r="D1301" s="174" t="s">
        <v>63</v>
      </c>
      <c r="E1301" s="20" t="s">
        <v>64</v>
      </c>
      <c r="F1301" s="22"/>
      <c r="G1301" s="21">
        <v>234</v>
      </c>
      <c r="H1301" s="25">
        <v>1</v>
      </c>
      <c r="I1301" s="3">
        <v>27</v>
      </c>
      <c r="J1301" s="3">
        <v>58</v>
      </c>
      <c r="K1301" s="3">
        <v>139</v>
      </c>
      <c r="L1301" s="26">
        <v>9</v>
      </c>
    </row>
    <row r="1302" spans="2:12" x14ac:dyDescent="0.2">
      <c r="D1302" s="175"/>
      <c r="E1302" s="4" t="s">
        <v>65</v>
      </c>
      <c r="F1302" s="6"/>
      <c r="G1302" s="5">
        <v>172</v>
      </c>
      <c r="H1302" s="7">
        <v>2</v>
      </c>
      <c r="I1302" s="1">
        <v>11</v>
      </c>
      <c r="J1302" s="1">
        <v>56</v>
      </c>
      <c r="K1302" s="1">
        <v>94</v>
      </c>
      <c r="L1302" s="8">
        <v>9</v>
      </c>
    </row>
    <row r="1303" spans="2:12" x14ac:dyDescent="0.2">
      <c r="D1303" s="175"/>
      <c r="E1303" s="4" t="s">
        <v>66</v>
      </c>
      <c r="F1303" s="6"/>
      <c r="G1303" s="5">
        <v>165</v>
      </c>
      <c r="H1303" s="7">
        <v>1</v>
      </c>
      <c r="I1303" s="1">
        <v>14</v>
      </c>
      <c r="J1303" s="1">
        <v>53</v>
      </c>
      <c r="K1303" s="1">
        <v>91</v>
      </c>
      <c r="L1303" s="8">
        <v>6</v>
      </c>
    </row>
    <row r="1304" spans="2:12" x14ac:dyDescent="0.2">
      <c r="D1304" s="175"/>
      <c r="E1304" s="4" t="s">
        <v>67</v>
      </c>
      <c r="F1304" s="6"/>
      <c r="G1304" s="5">
        <v>158</v>
      </c>
      <c r="H1304" s="7">
        <v>3</v>
      </c>
      <c r="I1304" s="1">
        <v>15</v>
      </c>
      <c r="J1304" s="1">
        <v>53</v>
      </c>
      <c r="K1304" s="1">
        <v>83</v>
      </c>
      <c r="L1304" s="8">
        <v>4</v>
      </c>
    </row>
    <row r="1305" spans="2:12" x14ac:dyDescent="0.2">
      <c r="D1305" s="175"/>
      <c r="E1305" s="4" t="s">
        <v>68</v>
      </c>
      <c r="F1305" s="6"/>
      <c r="G1305" s="5">
        <v>112</v>
      </c>
      <c r="H1305" s="7">
        <v>1</v>
      </c>
      <c r="I1305" s="1">
        <v>10</v>
      </c>
      <c r="J1305" s="1">
        <v>37</v>
      </c>
      <c r="K1305" s="1">
        <v>61</v>
      </c>
      <c r="L1305" s="8">
        <v>3</v>
      </c>
    </row>
    <row r="1306" spans="2:12" x14ac:dyDescent="0.2">
      <c r="D1306" s="175"/>
      <c r="E1306" s="4" t="s">
        <v>69</v>
      </c>
      <c r="F1306" s="6"/>
      <c r="G1306" s="5">
        <v>92</v>
      </c>
      <c r="H1306" s="7">
        <v>1</v>
      </c>
      <c r="I1306" s="1">
        <v>7</v>
      </c>
      <c r="J1306" s="1">
        <v>39</v>
      </c>
      <c r="K1306" s="1">
        <v>43</v>
      </c>
      <c r="L1306" s="8">
        <v>2</v>
      </c>
    </row>
    <row r="1307" spans="2:12" x14ac:dyDescent="0.2">
      <c r="D1307" s="175"/>
      <c r="E1307" s="4" t="s">
        <v>70</v>
      </c>
      <c r="F1307" s="6"/>
      <c r="G1307" s="5">
        <v>131</v>
      </c>
      <c r="H1307" s="7">
        <v>2</v>
      </c>
      <c r="I1307" s="1">
        <v>13</v>
      </c>
      <c r="J1307" s="1">
        <v>54</v>
      </c>
      <c r="K1307" s="1">
        <v>61</v>
      </c>
      <c r="L1307" s="8">
        <v>1</v>
      </c>
    </row>
    <row r="1308" spans="2:12" x14ac:dyDescent="0.2">
      <c r="D1308" s="175"/>
      <c r="E1308" s="4" t="s">
        <v>71</v>
      </c>
      <c r="F1308" s="6"/>
      <c r="G1308" s="5">
        <v>71</v>
      </c>
      <c r="H1308" s="7">
        <v>3</v>
      </c>
      <c r="I1308" s="1">
        <v>11</v>
      </c>
      <c r="J1308" s="1">
        <v>24</v>
      </c>
      <c r="K1308" s="1">
        <v>30</v>
      </c>
      <c r="L1308" s="8">
        <v>3</v>
      </c>
    </row>
    <row r="1309" spans="2:12" x14ac:dyDescent="0.2">
      <c r="D1309" s="176"/>
      <c r="E1309" s="59" t="s">
        <v>72</v>
      </c>
      <c r="F1309" s="60"/>
      <c r="G1309" s="56">
        <v>70</v>
      </c>
      <c r="H1309" s="66">
        <v>2</v>
      </c>
      <c r="I1309" s="30">
        <v>7</v>
      </c>
      <c r="J1309" s="30">
        <v>28</v>
      </c>
      <c r="K1309" s="30">
        <v>30</v>
      </c>
      <c r="L1309" s="65">
        <v>3</v>
      </c>
    </row>
    <row r="1311" spans="2:12" x14ac:dyDescent="0.2">
      <c r="B1311" s="43" t="str">
        <f xml:space="preserve"> HYPERLINK("#'目次'!B54", "[48]")</f>
        <v>[48]</v>
      </c>
      <c r="C1311" s="31" t="s">
        <v>145</v>
      </c>
    </row>
    <row r="1314" spans="3:12" x14ac:dyDescent="0.2">
      <c r="C1314" s="31" t="s">
        <v>75</v>
      </c>
    </row>
    <row r="1315" spans="3:12" ht="36" x14ac:dyDescent="0.2">
      <c r="D1315" s="177"/>
      <c r="E1315" s="178"/>
      <c r="F1315" s="178"/>
      <c r="G1315" s="40" t="s">
        <v>14</v>
      </c>
      <c r="H1315" s="42" t="s">
        <v>124</v>
      </c>
      <c r="I1315" s="15" t="s">
        <v>125</v>
      </c>
      <c r="J1315" s="15" t="s">
        <v>126</v>
      </c>
      <c r="K1315" s="15" t="s">
        <v>127</v>
      </c>
      <c r="L1315" s="44" t="s">
        <v>17</v>
      </c>
    </row>
    <row r="1316" spans="3:12" x14ac:dyDescent="0.2">
      <c r="D1316" s="179"/>
      <c r="E1316" s="180"/>
      <c r="F1316" s="180"/>
      <c r="G1316" s="39"/>
      <c r="H1316" s="41"/>
      <c r="I1316" s="14"/>
      <c r="J1316" s="14"/>
      <c r="K1316" s="14"/>
      <c r="L1316" s="38"/>
    </row>
    <row r="1317" spans="3:12" x14ac:dyDescent="0.2">
      <c r="D1317" s="58"/>
      <c r="E1317" s="53" t="s">
        <v>14</v>
      </c>
      <c r="F1317" s="52"/>
      <c r="G1317" s="37">
        <v>1222</v>
      </c>
      <c r="H1317" s="17">
        <v>16</v>
      </c>
      <c r="I1317" s="17">
        <v>115</v>
      </c>
      <c r="J1317" s="17">
        <v>406</v>
      </c>
      <c r="K1317" s="17">
        <v>642</v>
      </c>
      <c r="L1317" s="55">
        <v>43</v>
      </c>
    </row>
    <row r="1318" spans="3:12" x14ac:dyDescent="0.2">
      <c r="D1318" s="174" t="s">
        <v>36</v>
      </c>
      <c r="E1318" s="20" t="s">
        <v>76</v>
      </c>
      <c r="F1318" s="22"/>
      <c r="G1318" s="21">
        <v>629</v>
      </c>
      <c r="H1318" s="25">
        <v>10</v>
      </c>
      <c r="I1318" s="3">
        <v>66</v>
      </c>
      <c r="J1318" s="3">
        <v>234</v>
      </c>
      <c r="K1318" s="3">
        <v>299</v>
      </c>
      <c r="L1318" s="26">
        <v>20</v>
      </c>
    </row>
    <row r="1319" spans="3:12" x14ac:dyDescent="0.2">
      <c r="D1319" s="175"/>
      <c r="E1319" s="4" t="s">
        <v>39</v>
      </c>
      <c r="F1319" s="6"/>
      <c r="G1319" s="5">
        <v>37</v>
      </c>
      <c r="H1319" s="7">
        <v>0</v>
      </c>
      <c r="I1319" s="1">
        <v>5</v>
      </c>
      <c r="J1319" s="1">
        <v>16</v>
      </c>
      <c r="K1319" s="1">
        <v>16</v>
      </c>
      <c r="L1319" s="8">
        <v>0</v>
      </c>
    </row>
    <row r="1320" spans="3:12" x14ac:dyDescent="0.2">
      <c r="D1320" s="175"/>
      <c r="E1320" s="4" t="s">
        <v>40</v>
      </c>
      <c r="F1320" s="6"/>
      <c r="G1320" s="5">
        <v>73</v>
      </c>
      <c r="H1320" s="7">
        <v>0</v>
      </c>
      <c r="I1320" s="1">
        <v>9</v>
      </c>
      <c r="J1320" s="1">
        <v>28</v>
      </c>
      <c r="K1320" s="1">
        <v>35</v>
      </c>
      <c r="L1320" s="8">
        <v>1</v>
      </c>
    </row>
    <row r="1321" spans="3:12" x14ac:dyDescent="0.2">
      <c r="D1321" s="175"/>
      <c r="E1321" s="4" t="s">
        <v>41</v>
      </c>
      <c r="F1321" s="6"/>
      <c r="G1321" s="5">
        <v>108</v>
      </c>
      <c r="H1321" s="7">
        <v>5</v>
      </c>
      <c r="I1321" s="1">
        <v>18</v>
      </c>
      <c r="J1321" s="1">
        <v>41</v>
      </c>
      <c r="K1321" s="1">
        <v>42</v>
      </c>
      <c r="L1321" s="8">
        <v>2</v>
      </c>
    </row>
    <row r="1322" spans="3:12" x14ac:dyDescent="0.2">
      <c r="D1322" s="175"/>
      <c r="E1322" s="4" t="s">
        <v>42</v>
      </c>
      <c r="F1322" s="6"/>
      <c r="G1322" s="5">
        <v>113</v>
      </c>
      <c r="H1322" s="7">
        <v>3</v>
      </c>
      <c r="I1322" s="1">
        <v>12</v>
      </c>
      <c r="J1322" s="1">
        <v>57</v>
      </c>
      <c r="K1322" s="1">
        <v>39</v>
      </c>
      <c r="L1322" s="8">
        <v>2</v>
      </c>
    </row>
    <row r="1323" spans="3:12" x14ac:dyDescent="0.2">
      <c r="D1323" s="175"/>
      <c r="E1323" s="4" t="s">
        <v>43</v>
      </c>
      <c r="F1323" s="6"/>
      <c r="G1323" s="5">
        <v>101</v>
      </c>
      <c r="H1323" s="7">
        <v>0</v>
      </c>
      <c r="I1323" s="1">
        <v>11</v>
      </c>
      <c r="J1323" s="1">
        <v>40</v>
      </c>
      <c r="K1323" s="1">
        <v>49</v>
      </c>
      <c r="L1323" s="8">
        <v>1</v>
      </c>
    </row>
    <row r="1324" spans="3:12" x14ac:dyDescent="0.2">
      <c r="D1324" s="175"/>
      <c r="E1324" s="4" t="s">
        <v>44</v>
      </c>
      <c r="F1324" s="6"/>
      <c r="G1324" s="5">
        <v>114</v>
      </c>
      <c r="H1324" s="7">
        <v>1</v>
      </c>
      <c r="I1324" s="1">
        <v>7</v>
      </c>
      <c r="J1324" s="1">
        <v>38</v>
      </c>
      <c r="K1324" s="1">
        <v>61</v>
      </c>
      <c r="L1324" s="8">
        <v>7</v>
      </c>
    </row>
    <row r="1325" spans="3:12" x14ac:dyDescent="0.2">
      <c r="D1325" s="175"/>
      <c r="E1325" s="4" t="s">
        <v>45</v>
      </c>
      <c r="F1325" s="6"/>
      <c r="G1325" s="5">
        <v>83</v>
      </c>
      <c r="H1325" s="7">
        <v>1</v>
      </c>
      <c r="I1325" s="1">
        <v>4</v>
      </c>
      <c r="J1325" s="1">
        <v>14</v>
      </c>
      <c r="K1325" s="1">
        <v>57</v>
      </c>
      <c r="L1325" s="8">
        <v>7</v>
      </c>
    </row>
    <row r="1326" spans="3:12" x14ac:dyDescent="0.2">
      <c r="D1326" s="174" t="s">
        <v>37</v>
      </c>
      <c r="E1326" s="20" t="s">
        <v>77</v>
      </c>
      <c r="F1326" s="22"/>
      <c r="G1326" s="21">
        <v>593</v>
      </c>
      <c r="H1326" s="25">
        <v>6</v>
      </c>
      <c r="I1326" s="3">
        <v>49</v>
      </c>
      <c r="J1326" s="3">
        <v>172</v>
      </c>
      <c r="K1326" s="3">
        <v>343</v>
      </c>
      <c r="L1326" s="26">
        <v>23</v>
      </c>
    </row>
    <row r="1327" spans="3:12" x14ac:dyDescent="0.2">
      <c r="D1327" s="175"/>
      <c r="E1327" s="4" t="s">
        <v>39</v>
      </c>
      <c r="F1327" s="6"/>
      <c r="G1327" s="5">
        <v>27</v>
      </c>
      <c r="H1327" s="7">
        <v>0</v>
      </c>
      <c r="I1327" s="1">
        <v>3</v>
      </c>
      <c r="J1327" s="1">
        <v>9</v>
      </c>
      <c r="K1327" s="1">
        <v>14</v>
      </c>
      <c r="L1327" s="8">
        <v>1</v>
      </c>
    </row>
    <row r="1328" spans="3:12" x14ac:dyDescent="0.2">
      <c r="D1328" s="175"/>
      <c r="E1328" s="4" t="s">
        <v>40</v>
      </c>
      <c r="F1328" s="6"/>
      <c r="G1328" s="5">
        <v>74</v>
      </c>
      <c r="H1328" s="7">
        <v>1</v>
      </c>
      <c r="I1328" s="1">
        <v>8</v>
      </c>
      <c r="J1328" s="1">
        <v>19</v>
      </c>
      <c r="K1328" s="1">
        <v>45</v>
      </c>
      <c r="L1328" s="8">
        <v>1</v>
      </c>
    </row>
    <row r="1329" spans="2:12" x14ac:dyDescent="0.2">
      <c r="D1329" s="175"/>
      <c r="E1329" s="4" t="s">
        <v>41</v>
      </c>
      <c r="F1329" s="6"/>
      <c r="G1329" s="5">
        <v>96</v>
      </c>
      <c r="H1329" s="7">
        <v>1</v>
      </c>
      <c r="I1329" s="1">
        <v>9</v>
      </c>
      <c r="J1329" s="1">
        <v>35</v>
      </c>
      <c r="K1329" s="1">
        <v>51</v>
      </c>
      <c r="L1329" s="8">
        <v>0</v>
      </c>
    </row>
    <row r="1330" spans="2:12" x14ac:dyDescent="0.2">
      <c r="D1330" s="175"/>
      <c r="E1330" s="4" t="s">
        <v>42</v>
      </c>
      <c r="F1330" s="6"/>
      <c r="G1330" s="5">
        <v>97</v>
      </c>
      <c r="H1330" s="7">
        <v>2</v>
      </c>
      <c r="I1330" s="1">
        <v>10</v>
      </c>
      <c r="J1330" s="1">
        <v>40</v>
      </c>
      <c r="K1330" s="1">
        <v>42</v>
      </c>
      <c r="L1330" s="8">
        <v>3</v>
      </c>
    </row>
    <row r="1331" spans="2:12" x14ac:dyDescent="0.2">
      <c r="D1331" s="175"/>
      <c r="E1331" s="4" t="s">
        <v>43</v>
      </c>
      <c r="F1331" s="6"/>
      <c r="G1331" s="5">
        <v>103</v>
      </c>
      <c r="H1331" s="7">
        <v>0</v>
      </c>
      <c r="I1331" s="1">
        <v>8</v>
      </c>
      <c r="J1331" s="1">
        <v>33</v>
      </c>
      <c r="K1331" s="1">
        <v>59</v>
      </c>
      <c r="L1331" s="8">
        <v>3</v>
      </c>
    </row>
    <row r="1332" spans="2:12" x14ac:dyDescent="0.2">
      <c r="D1332" s="175"/>
      <c r="E1332" s="4" t="s">
        <v>44</v>
      </c>
      <c r="F1332" s="6"/>
      <c r="G1332" s="5">
        <v>109</v>
      </c>
      <c r="H1332" s="7">
        <v>2</v>
      </c>
      <c r="I1332" s="1">
        <v>7</v>
      </c>
      <c r="J1332" s="1">
        <v>26</v>
      </c>
      <c r="K1332" s="1">
        <v>66</v>
      </c>
      <c r="L1332" s="8">
        <v>8</v>
      </c>
    </row>
    <row r="1333" spans="2:12" x14ac:dyDescent="0.2">
      <c r="D1333" s="176"/>
      <c r="E1333" s="59" t="s">
        <v>45</v>
      </c>
      <c r="F1333" s="60"/>
      <c r="G1333" s="56">
        <v>87</v>
      </c>
      <c r="H1333" s="66">
        <v>0</v>
      </c>
      <c r="I1333" s="30">
        <v>4</v>
      </c>
      <c r="J1333" s="30">
        <v>10</v>
      </c>
      <c r="K1333" s="30">
        <v>66</v>
      </c>
      <c r="L1333" s="65">
        <v>7</v>
      </c>
    </row>
    <row r="1335" spans="2:12" x14ac:dyDescent="0.2">
      <c r="B1335" s="43" t="str">
        <f xml:space="preserve"> HYPERLINK("#'目次'!B55", "[49]")</f>
        <v>[49]</v>
      </c>
      <c r="C1335" s="31" t="s">
        <v>148</v>
      </c>
    </row>
    <row r="1339" spans="2:12" ht="36" x14ac:dyDescent="0.2">
      <c r="D1339" s="177"/>
      <c r="E1339" s="178"/>
      <c r="F1339" s="178"/>
      <c r="G1339" s="40" t="s">
        <v>14</v>
      </c>
      <c r="H1339" s="42" t="s">
        <v>124</v>
      </c>
      <c r="I1339" s="15" t="s">
        <v>125</v>
      </c>
      <c r="J1339" s="15" t="s">
        <v>126</v>
      </c>
      <c r="K1339" s="15" t="s">
        <v>127</v>
      </c>
      <c r="L1339" s="44" t="s">
        <v>17</v>
      </c>
    </row>
    <row r="1340" spans="2:12" x14ac:dyDescent="0.2">
      <c r="D1340" s="179"/>
      <c r="E1340" s="180"/>
      <c r="F1340" s="180"/>
      <c r="G1340" s="39"/>
      <c r="H1340" s="41"/>
      <c r="I1340" s="14"/>
      <c r="J1340" s="14"/>
      <c r="K1340" s="14"/>
      <c r="L1340" s="38"/>
    </row>
    <row r="1341" spans="2:12" x14ac:dyDescent="0.2">
      <c r="D1341" s="58"/>
      <c r="E1341" s="53" t="s">
        <v>14</v>
      </c>
      <c r="F1341" s="52"/>
      <c r="G1341" s="37">
        <v>1222</v>
      </c>
      <c r="H1341" s="17">
        <v>67</v>
      </c>
      <c r="I1341" s="17">
        <v>334</v>
      </c>
      <c r="J1341" s="17">
        <v>318</v>
      </c>
      <c r="K1341" s="17">
        <v>470</v>
      </c>
      <c r="L1341" s="55">
        <v>33</v>
      </c>
    </row>
    <row r="1342" spans="2:12" x14ac:dyDescent="0.2">
      <c r="D1342" s="174" t="s">
        <v>18</v>
      </c>
      <c r="E1342" s="20" t="s">
        <v>19</v>
      </c>
      <c r="F1342" s="22"/>
      <c r="G1342" s="21">
        <v>57</v>
      </c>
      <c r="H1342" s="25">
        <v>4</v>
      </c>
      <c r="I1342" s="3">
        <v>18</v>
      </c>
      <c r="J1342" s="3">
        <v>13</v>
      </c>
      <c r="K1342" s="3">
        <v>21</v>
      </c>
      <c r="L1342" s="26">
        <v>1</v>
      </c>
    </row>
    <row r="1343" spans="2:12" x14ac:dyDescent="0.2">
      <c r="D1343" s="175"/>
      <c r="E1343" s="4" t="s">
        <v>20</v>
      </c>
      <c r="F1343" s="6"/>
      <c r="G1343" s="5">
        <v>84</v>
      </c>
      <c r="H1343" s="7">
        <v>3</v>
      </c>
      <c r="I1343" s="1">
        <v>27</v>
      </c>
      <c r="J1343" s="1">
        <v>15</v>
      </c>
      <c r="K1343" s="1">
        <v>37</v>
      </c>
      <c r="L1343" s="8">
        <v>2</v>
      </c>
    </row>
    <row r="1344" spans="2:12" x14ac:dyDescent="0.2">
      <c r="D1344" s="175"/>
      <c r="E1344" s="4" t="s">
        <v>21</v>
      </c>
      <c r="F1344" s="6"/>
      <c r="G1344" s="5">
        <v>487</v>
      </c>
      <c r="H1344" s="7">
        <v>26</v>
      </c>
      <c r="I1344" s="1">
        <v>140</v>
      </c>
      <c r="J1344" s="1">
        <v>126</v>
      </c>
      <c r="K1344" s="1">
        <v>181</v>
      </c>
      <c r="L1344" s="8">
        <v>14</v>
      </c>
    </row>
    <row r="1345" spans="4:12" x14ac:dyDescent="0.2">
      <c r="D1345" s="175"/>
      <c r="E1345" s="4" t="s">
        <v>22</v>
      </c>
      <c r="F1345" s="6"/>
      <c r="G1345" s="5">
        <v>35</v>
      </c>
      <c r="H1345" s="7">
        <v>4</v>
      </c>
      <c r="I1345" s="1">
        <v>10</v>
      </c>
      <c r="J1345" s="1">
        <v>9</v>
      </c>
      <c r="K1345" s="1">
        <v>11</v>
      </c>
      <c r="L1345" s="8">
        <v>1</v>
      </c>
    </row>
    <row r="1346" spans="4:12" x14ac:dyDescent="0.2">
      <c r="D1346" s="175"/>
      <c r="E1346" s="4" t="s">
        <v>23</v>
      </c>
      <c r="F1346" s="6"/>
      <c r="G1346" s="5">
        <v>143</v>
      </c>
      <c r="H1346" s="7">
        <v>6</v>
      </c>
      <c r="I1346" s="1">
        <v>33</v>
      </c>
      <c r="J1346" s="1">
        <v>37</v>
      </c>
      <c r="K1346" s="1">
        <v>61</v>
      </c>
      <c r="L1346" s="8">
        <v>6</v>
      </c>
    </row>
    <row r="1347" spans="4:12" x14ac:dyDescent="0.2">
      <c r="D1347" s="175"/>
      <c r="E1347" s="4" t="s">
        <v>24</v>
      </c>
      <c r="F1347" s="6"/>
      <c r="G1347" s="5">
        <v>187</v>
      </c>
      <c r="H1347" s="7">
        <v>9</v>
      </c>
      <c r="I1347" s="1">
        <v>56</v>
      </c>
      <c r="J1347" s="1">
        <v>48</v>
      </c>
      <c r="K1347" s="1">
        <v>71</v>
      </c>
      <c r="L1347" s="8">
        <v>3</v>
      </c>
    </row>
    <row r="1348" spans="4:12" x14ac:dyDescent="0.2">
      <c r="D1348" s="175"/>
      <c r="E1348" s="4" t="s">
        <v>25</v>
      </c>
      <c r="F1348" s="6"/>
      <c r="G1348" s="5">
        <v>71</v>
      </c>
      <c r="H1348" s="7">
        <v>5</v>
      </c>
      <c r="I1348" s="1">
        <v>15</v>
      </c>
      <c r="J1348" s="1">
        <v>19</v>
      </c>
      <c r="K1348" s="1">
        <v>29</v>
      </c>
      <c r="L1348" s="8">
        <v>3</v>
      </c>
    </row>
    <row r="1349" spans="4:12" x14ac:dyDescent="0.2">
      <c r="D1349" s="175"/>
      <c r="E1349" s="4" t="s">
        <v>26</v>
      </c>
      <c r="F1349" s="6"/>
      <c r="G1349" s="5">
        <v>30</v>
      </c>
      <c r="H1349" s="7">
        <v>0</v>
      </c>
      <c r="I1349" s="1">
        <v>4</v>
      </c>
      <c r="J1349" s="1">
        <v>14</v>
      </c>
      <c r="K1349" s="1">
        <v>11</v>
      </c>
      <c r="L1349" s="8">
        <v>1</v>
      </c>
    </row>
    <row r="1350" spans="4:12" x14ac:dyDescent="0.2">
      <c r="D1350" s="175"/>
      <c r="E1350" s="4" t="s">
        <v>27</v>
      </c>
      <c r="F1350" s="6"/>
      <c r="G1350" s="5">
        <v>70</v>
      </c>
      <c r="H1350" s="7">
        <v>5</v>
      </c>
      <c r="I1350" s="1">
        <v>12</v>
      </c>
      <c r="J1350" s="1">
        <v>22</v>
      </c>
      <c r="K1350" s="1">
        <v>30</v>
      </c>
      <c r="L1350" s="8">
        <v>1</v>
      </c>
    </row>
    <row r="1351" spans="4:12" x14ac:dyDescent="0.2">
      <c r="D1351" s="175"/>
      <c r="E1351" s="4" t="s">
        <v>28</v>
      </c>
      <c r="F1351" s="6"/>
      <c r="G1351" s="5">
        <v>51</v>
      </c>
      <c r="H1351" s="7">
        <v>5</v>
      </c>
      <c r="I1351" s="1">
        <v>16</v>
      </c>
      <c r="J1351" s="1">
        <v>14</v>
      </c>
      <c r="K1351" s="1">
        <v>16</v>
      </c>
      <c r="L1351" s="8">
        <v>0</v>
      </c>
    </row>
    <row r="1352" spans="4:12" x14ac:dyDescent="0.2">
      <c r="D1352" s="175"/>
      <c r="E1352" s="4" t="s">
        <v>29</v>
      </c>
      <c r="F1352" s="6"/>
      <c r="G1352" s="5">
        <v>7</v>
      </c>
      <c r="H1352" s="7">
        <v>0</v>
      </c>
      <c r="I1352" s="1">
        <v>3</v>
      </c>
      <c r="J1352" s="1">
        <v>1</v>
      </c>
      <c r="K1352" s="1">
        <v>2</v>
      </c>
      <c r="L1352" s="8">
        <v>1</v>
      </c>
    </row>
    <row r="1353" spans="4:12" x14ac:dyDescent="0.2">
      <c r="D1353" s="174" t="s">
        <v>30</v>
      </c>
      <c r="E1353" s="20" t="s">
        <v>31</v>
      </c>
      <c r="F1353" s="22"/>
      <c r="G1353" s="21">
        <v>393</v>
      </c>
      <c r="H1353" s="25">
        <v>21</v>
      </c>
      <c r="I1353" s="3">
        <v>110</v>
      </c>
      <c r="J1353" s="3">
        <v>97</v>
      </c>
      <c r="K1353" s="3">
        <v>153</v>
      </c>
      <c r="L1353" s="26">
        <v>12</v>
      </c>
    </row>
    <row r="1354" spans="4:12" x14ac:dyDescent="0.2">
      <c r="D1354" s="175"/>
      <c r="E1354" s="4" t="s">
        <v>32</v>
      </c>
      <c r="F1354" s="6"/>
      <c r="G1354" s="5">
        <v>352</v>
      </c>
      <c r="H1354" s="7">
        <v>16</v>
      </c>
      <c r="I1354" s="1">
        <v>100</v>
      </c>
      <c r="J1354" s="1">
        <v>98</v>
      </c>
      <c r="K1354" s="1">
        <v>129</v>
      </c>
      <c r="L1354" s="8">
        <v>9</v>
      </c>
    </row>
    <row r="1355" spans="4:12" x14ac:dyDescent="0.2">
      <c r="D1355" s="175"/>
      <c r="E1355" s="4" t="s">
        <v>33</v>
      </c>
      <c r="F1355" s="6"/>
      <c r="G1355" s="5">
        <v>388</v>
      </c>
      <c r="H1355" s="7">
        <v>28</v>
      </c>
      <c r="I1355" s="1">
        <v>100</v>
      </c>
      <c r="J1355" s="1">
        <v>96</v>
      </c>
      <c r="K1355" s="1">
        <v>152</v>
      </c>
      <c r="L1355" s="8">
        <v>12</v>
      </c>
    </row>
    <row r="1356" spans="4:12" x14ac:dyDescent="0.2">
      <c r="D1356" s="175"/>
      <c r="E1356" s="4" t="s">
        <v>34</v>
      </c>
      <c r="F1356" s="6"/>
      <c r="G1356" s="5">
        <v>89</v>
      </c>
      <c r="H1356" s="7">
        <v>2</v>
      </c>
      <c r="I1356" s="1">
        <v>24</v>
      </c>
      <c r="J1356" s="1">
        <v>27</v>
      </c>
      <c r="K1356" s="1">
        <v>36</v>
      </c>
      <c r="L1356" s="8">
        <v>0</v>
      </c>
    </row>
    <row r="1357" spans="4:12" x14ac:dyDescent="0.2">
      <c r="D1357" s="174" t="s">
        <v>35</v>
      </c>
      <c r="E1357" s="20" t="s">
        <v>36</v>
      </c>
      <c r="F1357" s="22"/>
      <c r="G1357" s="21">
        <v>629</v>
      </c>
      <c r="H1357" s="25">
        <v>38</v>
      </c>
      <c r="I1357" s="3">
        <v>176</v>
      </c>
      <c r="J1357" s="3">
        <v>188</v>
      </c>
      <c r="K1357" s="3">
        <v>210</v>
      </c>
      <c r="L1357" s="26">
        <v>17</v>
      </c>
    </row>
    <row r="1358" spans="4:12" x14ac:dyDescent="0.2">
      <c r="D1358" s="175"/>
      <c r="E1358" s="4" t="s">
        <v>37</v>
      </c>
      <c r="F1358" s="6"/>
      <c r="G1358" s="5">
        <v>593</v>
      </c>
      <c r="H1358" s="7">
        <v>29</v>
      </c>
      <c r="I1358" s="1">
        <v>158</v>
      </c>
      <c r="J1358" s="1">
        <v>130</v>
      </c>
      <c r="K1358" s="1">
        <v>260</v>
      </c>
      <c r="L1358" s="8">
        <v>16</v>
      </c>
    </row>
    <row r="1359" spans="4:12" x14ac:dyDescent="0.2">
      <c r="D1359" s="174" t="s">
        <v>38</v>
      </c>
      <c r="E1359" s="20" t="s">
        <v>39</v>
      </c>
      <c r="F1359" s="22"/>
      <c r="G1359" s="21">
        <v>64</v>
      </c>
      <c r="H1359" s="25">
        <v>3</v>
      </c>
      <c r="I1359" s="3">
        <v>22</v>
      </c>
      <c r="J1359" s="3">
        <v>18</v>
      </c>
      <c r="K1359" s="3">
        <v>21</v>
      </c>
      <c r="L1359" s="26">
        <v>0</v>
      </c>
    </row>
    <row r="1360" spans="4:12" x14ac:dyDescent="0.2">
      <c r="D1360" s="175"/>
      <c r="E1360" s="4" t="s">
        <v>40</v>
      </c>
      <c r="F1360" s="6"/>
      <c r="G1360" s="5">
        <v>147</v>
      </c>
      <c r="H1360" s="7">
        <v>13</v>
      </c>
      <c r="I1360" s="1">
        <v>38</v>
      </c>
      <c r="J1360" s="1">
        <v>32</v>
      </c>
      <c r="K1360" s="1">
        <v>62</v>
      </c>
      <c r="L1360" s="8">
        <v>2</v>
      </c>
    </row>
    <row r="1361" spans="2:12" x14ac:dyDescent="0.2">
      <c r="D1361" s="175"/>
      <c r="E1361" s="4" t="s">
        <v>41</v>
      </c>
      <c r="F1361" s="6"/>
      <c r="G1361" s="5">
        <v>204</v>
      </c>
      <c r="H1361" s="7">
        <v>17</v>
      </c>
      <c r="I1361" s="1">
        <v>61</v>
      </c>
      <c r="J1361" s="1">
        <v>57</v>
      </c>
      <c r="K1361" s="1">
        <v>67</v>
      </c>
      <c r="L1361" s="8">
        <v>2</v>
      </c>
    </row>
    <row r="1362" spans="2:12" x14ac:dyDescent="0.2">
      <c r="D1362" s="175"/>
      <c r="E1362" s="4" t="s">
        <v>42</v>
      </c>
      <c r="F1362" s="6"/>
      <c r="G1362" s="5">
        <v>210</v>
      </c>
      <c r="H1362" s="7">
        <v>16</v>
      </c>
      <c r="I1362" s="1">
        <v>78</v>
      </c>
      <c r="J1362" s="1">
        <v>62</v>
      </c>
      <c r="K1362" s="1">
        <v>50</v>
      </c>
      <c r="L1362" s="8">
        <v>4</v>
      </c>
    </row>
    <row r="1363" spans="2:12" x14ac:dyDescent="0.2">
      <c r="D1363" s="175"/>
      <c r="E1363" s="4" t="s">
        <v>43</v>
      </c>
      <c r="F1363" s="6"/>
      <c r="G1363" s="5">
        <v>204</v>
      </c>
      <c r="H1363" s="7">
        <v>9</v>
      </c>
      <c r="I1363" s="1">
        <v>67</v>
      </c>
      <c r="J1363" s="1">
        <v>57</v>
      </c>
      <c r="K1363" s="1">
        <v>68</v>
      </c>
      <c r="L1363" s="8">
        <v>3</v>
      </c>
    </row>
    <row r="1364" spans="2:12" x14ac:dyDescent="0.2">
      <c r="D1364" s="175"/>
      <c r="E1364" s="4" t="s">
        <v>44</v>
      </c>
      <c r="F1364" s="6"/>
      <c r="G1364" s="5">
        <v>223</v>
      </c>
      <c r="H1364" s="7">
        <v>3</v>
      </c>
      <c r="I1364" s="1">
        <v>45</v>
      </c>
      <c r="J1364" s="1">
        <v>66</v>
      </c>
      <c r="K1364" s="1">
        <v>98</v>
      </c>
      <c r="L1364" s="8">
        <v>11</v>
      </c>
    </row>
    <row r="1365" spans="2:12" x14ac:dyDescent="0.2">
      <c r="D1365" s="176"/>
      <c r="E1365" s="59" t="s">
        <v>45</v>
      </c>
      <c r="F1365" s="60"/>
      <c r="G1365" s="56">
        <v>170</v>
      </c>
      <c r="H1365" s="66">
        <v>6</v>
      </c>
      <c r="I1365" s="30">
        <v>23</v>
      </c>
      <c r="J1365" s="30">
        <v>26</v>
      </c>
      <c r="K1365" s="30">
        <v>104</v>
      </c>
      <c r="L1365" s="65">
        <v>11</v>
      </c>
    </row>
    <row r="1367" spans="2:12" x14ac:dyDescent="0.2">
      <c r="B1367" s="43" t="str">
        <f xml:space="preserve"> HYPERLINK("#'目次'!B56", "[50]")</f>
        <v>[50]</v>
      </c>
      <c r="C1367" s="31" t="s">
        <v>148</v>
      </c>
    </row>
    <row r="1371" spans="2:12" ht="36" x14ac:dyDescent="0.2">
      <c r="D1371" s="177"/>
      <c r="E1371" s="178"/>
      <c r="F1371" s="178"/>
      <c r="G1371" s="40" t="s">
        <v>14</v>
      </c>
      <c r="H1371" s="42" t="s">
        <v>124</v>
      </c>
      <c r="I1371" s="15" t="s">
        <v>125</v>
      </c>
      <c r="J1371" s="15" t="s">
        <v>126</v>
      </c>
      <c r="K1371" s="15" t="s">
        <v>127</v>
      </c>
      <c r="L1371" s="44" t="s">
        <v>17</v>
      </c>
    </row>
    <row r="1372" spans="2:12" x14ac:dyDescent="0.2">
      <c r="D1372" s="179"/>
      <c r="E1372" s="180"/>
      <c r="F1372" s="180"/>
      <c r="G1372" s="39"/>
      <c r="H1372" s="41"/>
      <c r="I1372" s="14"/>
      <c r="J1372" s="14"/>
      <c r="K1372" s="14"/>
      <c r="L1372" s="38"/>
    </row>
    <row r="1373" spans="2:12" x14ac:dyDescent="0.2">
      <c r="D1373" s="58"/>
      <c r="E1373" s="53" t="s">
        <v>14</v>
      </c>
      <c r="F1373" s="52"/>
      <c r="G1373" s="37">
        <v>1222</v>
      </c>
      <c r="H1373" s="17">
        <v>67</v>
      </c>
      <c r="I1373" s="17">
        <v>334</v>
      </c>
      <c r="J1373" s="17">
        <v>318</v>
      </c>
      <c r="K1373" s="17">
        <v>470</v>
      </c>
      <c r="L1373" s="55">
        <v>33</v>
      </c>
    </row>
    <row r="1374" spans="2:12" x14ac:dyDescent="0.2">
      <c r="D1374" s="174" t="s">
        <v>52</v>
      </c>
      <c r="E1374" s="20" t="s">
        <v>53</v>
      </c>
      <c r="F1374" s="22"/>
      <c r="G1374" s="21">
        <v>15</v>
      </c>
      <c r="H1374" s="25">
        <v>1</v>
      </c>
      <c r="I1374" s="3">
        <v>3</v>
      </c>
      <c r="J1374" s="3">
        <v>4</v>
      </c>
      <c r="K1374" s="3">
        <v>7</v>
      </c>
      <c r="L1374" s="26">
        <v>0</v>
      </c>
    </row>
    <row r="1375" spans="2:12" ht="24" x14ac:dyDescent="0.2">
      <c r="D1375" s="175"/>
      <c r="E1375" s="4" t="s">
        <v>54</v>
      </c>
      <c r="F1375" s="6"/>
      <c r="G1375" s="5">
        <v>122</v>
      </c>
      <c r="H1375" s="7">
        <v>7</v>
      </c>
      <c r="I1375" s="1">
        <v>32</v>
      </c>
      <c r="J1375" s="1">
        <v>32</v>
      </c>
      <c r="K1375" s="1">
        <v>49</v>
      </c>
      <c r="L1375" s="8">
        <v>2</v>
      </c>
    </row>
    <row r="1376" spans="2:12" x14ac:dyDescent="0.2">
      <c r="D1376" s="175"/>
      <c r="E1376" s="4" t="s">
        <v>55</v>
      </c>
      <c r="F1376" s="6"/>
      <c r="G1376" s="5">
        <v>43</v>
      </c>
      <c r="H1376" s="7">
        <v>2</v>
      </c>
      <c r="I1376" s="1">
        <v>12</v>
      </c>
      <c r="J1376" s="1">
        <v>11</v>
      </c>
      <c r="K1376" s="1">
        <v>16</v>
      </c>
      <c r="L1376" s="8">
        <v>2</v>
      </c>
    </row>
    <row r="1377" spans="4:12" x14ac:dyDescent="0.2">
      <c r="D1377" s="175"/>
      <c r="E1377" s="4" t="s">
        <v>56</v>
      </c>
      <c r="F1377" s="6"/>
      <c r="G1377" s="5">
        <v>60</v>
      </c>
      <c r="H1377" s="7">
        <v>5</v>
      </c>
      <c r="I1377" s="1">
        <v>15</v>
      </c>
      <c r="J1377" s="1">
        <v>19</v>
      </c>
      <c r="K1377" s="1">
        <v>21</v>
      </c>
      <c r="L1377" s="8">
        <v>0</v>
      </c>
    </row>
    <row r="1378" spans="4:12" x14ac:dyDescent="0.2">
      <c r="D1378" s="175"/>
      <c r="E1378" s="4" t="s">
        <v>57</v>
      </c>
      <c r="F1378" s="6"/>
      <c r="G1378" s="5">
        <v>286</v>
      </c>
      <c r="H1378" s="7">
        <v>19</v>
      </c>
      <c r="I1378" s="1">
        <v>88</v>
      </c>
      <c r="J1378" s="1">
        <v>80</v>
      </c>
      <c r="K1378" s="1">
        <v>95</v>
      </c>
      <c r="L1378" s="8">
        <v>4</v>
      </c>
    </row>
    <row r="1379" spans="4:12" x14ac:dyDescent="0.2">
      <c r="D1379" s="175"/>
      <c r="E1379" s="4" t="s">
        <v>58</v>
      </c>
      <c r="F1379" s="6"/>
      <c r="G1379" s="5">
        <v>129</v>
      </c>
      <c r="H1379" s="7">
        <v>9</v>
      </c>
      <c r="I1379" s="1">
        <v>42</v>
      </c>
      <c r="J1379" s="1">
        <v>39</v>
      </c>
      <c r="K1379" s="1">
        <v>36</v>
      </c>
      <c r="L1379" s="8">
        <v>3</v>
      </c>
    </row>
    <row r="1380" spans="4:12" x14ac:dyDescent="0.2">
      <c r="D1380" s="175"/>
      <c r="E1380" s="4" t="s">
        <v>59</v>
      </c>
      <c r="F1380" s="6"/>
      <c r="G1380" s="5">
        <v>195</v>
      </c>
      <c r="H1380" s="7">
        <v>5</v>
      </c>
      <c r="I1380" s="1">
        <v>55</v>
      </c>
      <c r="J1380" s="1">
        <v>52</v>
      </c>
      <c r="K1380" s="1">
        <v>77</v>
      </c>
      <c r="L1380" s="8">
        <v>6</v>
      </c>
    </row>
    <row r="1381" spans="4:12" x14ac:dyDescent="0.2">
      <c r="D1381" s="175"/>
      <c r="E1381" s="4" t="s">
        <v>60</v>
      </c>
      <c r="F1381" s="6"/>
      <c r="G1381" s="5">
        <v>176</v>
      </c>
      <c r="H1381" s="7">
        <v>12</v>
      </c>
      <c r="I1381" s="1">
        <v>34</v>
      </c>
      <c r="J1381" s="1">
        <v>35</v>
      </c>
      <c r="K1381" s="1">
        <v>88</v>
      </c>
      <c r="L1381" s="8">
        <v>7</v>
      </c>
    </row>
    <row r="1382" spans="4:12" x14ac:dyDescent="0.2">
      <c r="D1382" s="175"/>
      <c r="E1382" s="4" t="s">
        <v>61</v>
      </c>
      <c r="F1382" s="6"/>
      <c r="G1382" s="5">
        <v>78</v>
      </c>
      <c r="H1382" s="7">
        <v>5</v>
      </c>
      <c r="I1382" s="1">
        <v>28</v>
      </c>
      <c r="J1382" s="1">
        <v>17</v>
      </c>
      <c r="K1382" s="1">
        <v>27</v>
      </c>
      <c r="L1382" s="8">
        <v>1</v>
      </c>
    </row>
    <row r="1383" spans="4:12" x14ac:dyDescent="0.2">
      <c r="D1383" s="175"/>
      <c r="E1383" s="4" t="s">
        <v>62</v>
      </c>
      <c r="F1383" s="6"/>
      <c r="G1383" s="5">
        <v>113</v>
      </c>
      <c r="H1383" s="7">
        <v>2</v>
      </c>
      <c r="I1383" s="1">
        <v>23</v>
      </c>
      <c r="J1383" s="1">
        <v>28</v>
      </c>
      <c r="K1383" s="1">
        <v>54</v>
      </c>
      <c r="L1383" s="8">
        <v>6</v>
      </c>
    </row>
    <row r="1384" spans="4:12" x14ac:dyDescent="0.2">
      <c r="D1384" s="174" t="s">
        <v>63</v>
      </c>
      <c r="E1384" s="20" t="s">
        <v>64</v>
      </c>
      <c r="F1384" s="22"/>
      <c r="G1384" s="21">
        <v>234</v>
      </c>
      <c r="H1384" s="25">
        <v>13</v>
      </c>
      <c r="I1384" s="3">
        <v>47</v>
      </c>
      <c r="J1384" s="3">
        <v>54</v>
      </c>
      <c r="K1384" s="3">
        <v>112</v>
      </c>
      <c r="L1384" s="26">
        <v>8</v>
      </c>
    </row>
    <row r="1385" spans="4:12" x14ac:dyDescent="0.2">
      <c r="D1385" s="175"/>
      <c r="E1385" s="4" t="s">
        <v>65</v>
      </c>
      <c r="F1385" s="6"/>
      <c r="G1385" s="5">
        <v>172</v>
      </c>
      <c r="H1385" s="7">
        <v>9</v>
      </c>
      <c r="I1385" s="1">
        <v>34</v>
      </c>
      <c r="J1385" s="1">
        <v>48</v>
      </c>
      <c r="K1385" s="1">
        <v>77</v>
      </c>
      <c r="L1385" s="8">
        <v>4</v>
      </c>
    </row>
    <row r="1386" spans="4:12" x14ac:dyDescent="0.2">
      <c r="D1386" s="175"/>
      <c r="E1386" s="4" t="s">
        <v>66</v>
      </c>
      <c r="F1386" s="6"/>
      <c r="G1386" s="5">
        <v>165</v>
      </c>
      <c r="H1386" s="7">
        <v>8</v>
      </c>
      <c r="I1386" s="1">
        <v>40</v>
      </c>
      <c r="J1386" s="1">
        <v>47</v>
      </c>
      <c r="K1386" s="1">
        <v>65</v>
      </c>
      <c r="L1386" s="8">
        <v>5</v>
      </c>
    </row>
    <row r="1387" spans="4:12" x14ac:dyDescent="0.2">
      <c r="D1387" s="175"/>
      <c r="E1387" s="4" t="s">
        <v>67</v>
      </c>
      <c r="F1387" s="6"/>
      <c r="G1387" s="5">
        <v>158</v>
      </c>
      <c r="H1387" s="7">
        <v>10</v>
      </c>
      <c r="I1387" s="1">
        <v>49</v>
      </c>
      <c r="J1387" s="1">
        <v>33</v>
      </c>
      <c r="K1387" s="1">
        <v>63</v>
      </c>
      <c r="L1387" s="8">
        <v>3</v>
      </c>
    </row>
    <row r="1388" spans="4:12" x14ac:dyDescent="0.2">
      <c r="D1388" s="175"/>
      <c r="E1388" s="4" t="s">
        <v>68</v>
      </c>
      <c r="F1388" s="6"/>
      <c r="G1388" s="5">
        <v>112</v>
      </c>
      <c r="H1388" s="7">
        <v>8</v>
      </c>
      <c r="I1388" s="1">
        <v>34</v>
      </c>
      <c r="J1388" s="1">
        <v>25</v>
      </c>
      <c r="K1388" s="1">
        <v>42</v>
      </c>
      <c r="L1388" s="8">
        <v>3</v>
      </c>
    </row>
    <row r="1389" spans="4:12" x14ac:dyDescent="0.2">
      <c r="D1389" s="175"/>
      <c r="E1389" s="4" t="s">
        <v>69</v>
      </c>
      <c r="F1389" s="6"/>
      <c r="G1389" s="5">
        <v>92</v>
      </c>
      <c r="H1389" s="7">
        <v>6</v>
      </c>
      <c r="I1389" s="1">
        <v>35</v>
      </c>
      <c r="J1389" s="1">
        <v>26</v>
      </c>
      <c r="K1389" s="1">
        <v>23</v>
      </c>
      <c r="L1389" s="8">
        <v>2</v>
      </c>
    </row>
    <row r="1390" spans="4:12" x14ac:dyDescent="0.2">
      <c r="D1390" s="175"/>
      <c r="E1390" s="4" t="s">
        <v>70</v>
      </c>
      <c r="F1390" s="6"/>
      <c r="G1390" s="5">
        <v>131</v>
      </c>
      <c r="H1390" s="7">
        <v>7</v>
      </c>
      <c r="I1390" s="1">
        <v>36</v>
      </c>
      <c r="J1390" s="1">
        <v>40</v>
      </c>
      <c r="K1390" s="1">
        <v>47</v>
      </c>
      <c r="L1390" s="8">
        <v>1</v>
      </c>
    </row>
    <row r="1391" spans="4:12" x14ac:dyDescent="0.2">
      <c r="D1391" s="175"/>
      <c r="E1391" s="4" t="s">
        <v>71</v>
      </c>
      <c r="F1391" s="6"/>
      <c r="G1391" s="5">
        <v>71</v>
      </c>
      <c r="H1391" s="7">
        <v>4</v>
      </c>
      <c r="I1391" s="1">
        <v>26</v>
      </c>
      <c r="J1391" s="1">
        <v>22</v>
      </c>
      <c r="K1391" s="1">
        <v>18</v>
      </c>
      <c r="L1391" s="8">
        <v>1</v>
      </c>
    </row>
    <row r="1392" spans="4:12" x14ac:dyDescent="0.2">
      <c r="D1392" s="176"/>
      <c r="E1392" s="59" t="s">
        <v>72</v>
      </c>
      <c r="F1392" s="60"/>
      <c r="G1392" s="56">
        <v>70</v>
      </c>
      <c r="H1392" s="66">
        <v>2</v>
      </c>
      <c r="I1392" s="30">
        <v>28</v>
      </c>
      <c r="J1392" s="30">
        <v>20</v>
      </c>
      <c r="K1392" s="30">
        <v>17</v>
      </c>
      <c r="L1392" s="65">
        <v>3</v>
      </c>
    </row>
    <row r="1394" spans="2:12" x14ac:dyDescent="0.2">
      <c r="B1394" s="43" t="str">
        <f xml:space="preserve"> HYPERLINK("#'目次'!B57", "[51]")</f>
        <v>[51]</v>
      </c>
      <c r="C1394" s="31" t="s">
        <v>148</v>
      </c>
    </row>
    <row r="1397" spans="2:12" x14ac:dyDescent="0.2">
      <c r="C1397" s="31" t="s">
        <v>75</v>
      </c>
    </row>
    <row r="1398" spans="2:12" ht="36" x14ac:dyDescent="0.2">
      <c r="D1398" s="177"/>
      <c r="E1398" s="178"/>
      <c r="F1398" s="178"/>
      <c r="G1398" s="40" t="s">
        <v>14</v>
      </c>
      <c r="H1398" s="42" t="s">
        <v>124</v>
      </c>
      <c r="I1398" s="15" t="s">
        <v>125</v>
      </c>
      <c r="J1398" s="15" t="s">
        <v>126</v>
      </c>
      <c r="K1398" s="15" t="s">
        <v>127</v>
      </c>
      <c r="L1398" s="44" t="s">
        <v>17</v>
      </c>
    </row>
    <row r="1399" spans="2:12" x14ac:dyDescent="0.2">
      <c r="D1399" s="179"/>
      <c r="E1399" s="180"/>
      <c r="F1399" s="180"/>
      <c r="G1399" s="39"/>
      <c r="H1399" s="41"/>
      <c r="I1399" s="14"/>
      <c r="J1399" s="14"/>
      <c r="K1399" s="14"/>
      <c r="L1399" s="38"/>
    </row>
    <row r="1400" spans="2:12" x14ac:dyDescent="0.2">
      <c r="D1400" s="58"/>
      <c r="E1400" s="53" t="s">
        <v>14</v>
      </c>
      <c r="F1400" s="52"/>
      <c r="G1400" s="37">
        <v>1222</v>
      </c>
      <c r="H1400" s="17">
        <v>67</v>
      </c>
      <c r="I1400" s="17">
        <v>334</v>
      </c>
      <c r="J1400" s="17">
        <v>318</v>
      </c>
      <c r="K1400" s="17">
        <v>470</v>
      </c>
      <c r="L1400" s="55">
        <v>33</v>
      </c>
    </row>
    <row r="1401" spans="2:12" x14ac:dyDescent="0.2">
      <c r="D1401" s="174" t="s">
        <v>36</v>
      </c>
      <c r="E1401" s="20" t="s">
        <v>76</v>
      </c>
      <c r="F1401" s="22"/>
      <c r="G1401" s="21">
        <v>629</v>
      </c>
      <c r="H1401" s="25">
        <v>38</v>
      </c>
      <c r="I1401" s="3">
        <v>176</v>
      </c>
      <c r="J1401" s="3">
        <v>188</v>
      </c>
      <c r="K1401" s="3">
        <v>210</v>
      </c>
      <c r="L1401" s="26">
        <v>17</v>
      </c>
    </row>
    <row r="1402" spans="2:12" x14ac:dyDescent="0.2">
      <c r="D1402" s="175"/>
      <c r="E1402" s="4" t="s">
        <v>39</v>
      </c>
      <c r="F1402" s="6"/>
      <c r="G1402" s="5">
        <v>37</v>
      </c>
      <c r="H1402" s="7">
        <v>1</v>
      </c>
      <c r="I1402" s="1">
        <v>13</v>
      </c>
      <c r="J1402" s="1">
        <v>12</v>
      </c>
      <c r="K1402" s="1">
        <v>11</v>
      </c>
      <c r="L1402" s="8">
        <v>0</v>
      </c>
    </row>
    <row r="1403" spans="2:12" x14ac:dyDescent="0.2">
      <c r="D1403" s="175"/>
      <c r="E1403" s="4" t="s">
        <v>40</v>
      </c>
      <c r="F1403" s="6"/>
      <c r="G1403" s="5">
        <v>73</v>
      </c>
      <c r="H1403" s="7">
        <v>7</v>
      </c>
      <c r="I1403" s="1">
        <v>16</v>
      </c>
      <c r="J1403" s="1">
        <v>20</v>
      </c>
      <c r="K1403" s="1">
        <v>29</v>
      </c>
      <c r="L1403" s="8">
        <v>1</v>
      </c>
    </row>
    <row r="1404" spans="2:12" x14ac:dyDescent="0.2">
      <c r="D1404" s="175"/>
      <c r="E1404" s="4" t="s">
        <v>41</v>
      </c>
      <c r="F1404" s="6"/>
      <c r="G1404" s="5">
        <v>108</v>
      </c>
      <c r="H1404" s="7">
        <v>11</v>
      </c>
      <c r="I1404" s="1">
        <v>29</v>
      </c>
      <c r="J1404" s="1">
        <v>32</v>
      </c>
      <c r="K1404" s="1">
        <v>34</v>
      </c>
      <c r="L1404" s="8">
        <v>2</v>
      </c>
    </row>
    <row r="1405" spans="2:12" x14ac:dyDescent="0.2">
      <c r="D1405" s="175"/>
      <c r="E1405" s="4" t="s">
        <v>42</v>
      </c>
      <c r="F1405" s="6"/>
      <c r="G1405" s="5">
        <v>113</v>
      </c>
      <c r="H1405" s="7">
        <v>9</v>
      </c>
      <c r="I1405" s="1">
        <v>44</v>
      </c>
      <c r="J1405" s="1">
        <v>38</v>
      </c>
      <c r="K1405" s="1">
        <v>20</v>
      </c>
      <c r="L1405" s="8">
        <v>2</v>
      </c>
    </row>
    <row r="1406" spans="2:12" x14ac:dyDescent="0.2">
      <c r="D1406" s="175"/>
      <c r="E1406" s="4" t="s">
        <v>43</v>
      </c>
      <c r="F1406" s="6"/>
      <c r="G1406" s="5">
        <v>101</v>
      </c>
      <c r="H1406" s="7">
        <v>6</v>
      </c>
      <c r="I1406" s="1">
        <v>35</v>
      </c>
      <c r="J1406" s="1">
        <v>28</v>
      </c>
      <c r="K1406" s="1">
        <v>31</v>
      </c>
      <c r="L1406" s="8">
        <v>1</v>
      </c>
    </row>
    <row r="1407" spans="2:12" x14ac:dyDescent="0.2">
      <c r="D1407" s="175"/>
      <c r="E1407" s="4" t="s">
        <v>44</v>
      </c>
      <c r="F1407" s="6"/>
      <c r="G1407" s="5">
        <v>114</v>
      </c>
      <c r="H1407" s="7">
        <v>2</v>
      </c>
      <c r="I1407" s="1">
        <v>28</v>
      </c>
      <c r="J1407" s="1">
        <v>38</v>
      </c>
      <c r="K1407" s="1">
        <v>41</v>
      </c>
      <c r="L1407" s="8">
        <v>5</v>
      </c>
    </row>
    <row r="1408" spans="2:12" x14ac:dyDescent="0.2">
      <c r="D1408" s="175"/>
      <c r="E1408" s="4" t="s">
        <v>45</v>
      </c>
      <c r="F1408" s="6"/>
      <c r="G1408" s="5">
        <v>83</v>
      </c>
      <c r="H1408" s="7">
        <v>2</v>
      </c>
      <c r="I1408" s="1">
        <v>11</v>
      </c>
      <c r="J1408" s="1">
        <v>20</v>
      </c>
      <c r="K1408" s="1">
        <v>44</v>
      </c>
      <c r="L1408" s="8">
        <v>6</v>
      </c>
    </row>
    <row r="1409" spans="2:12" x14ac:dyDescent="0.2">
      <c r="D1409" s="174" t="s">
        <v>37</v>
      </c>
      <c r="E1409" s="20" t="s">
        <v>77</v>
      </c>
      <c r="F1409" s="22"/>
      <c r="G1409" s="21">
        <v>593</v>
      </c>
      <c r="H1409" s="25">
        <v>29</v>
      </c>
      <c r="I1409" s="3">
        <v>158</v>
      </c>
      <c r="J1409" s="3">
        <v>130</v>
      </c>
      <c r="K1409" s="3">
        <v>260</v>
      </c>
      <c r="L1409" s="26">
        <v>16</v>
      </c>
    </row>
    <row r="1410" spans="2:12" x14ac:dyDescent="0.2">
      <c r="D1410" s="175"/>
      <c r="E1410" s="4" t="s">
        <v>39</v>
      </c>
      <c r="F1410" s="6"/>
      <c r="G1410" s="5">
        <v>27</v>
      </c>
      <c r="H1410" s="7">
        <v>2</v>
      </c>
      <c r="I1410" s="1">
        <v>9</v>
      </c>
      <c r="J1410" s="1">
        <v>6</v>
      </c>
      <c r="K1410" s="1">
        <v>10</v>
      </c>
      <c r="L1410" s="8">
        <v>0</v>
      </c>
    </row>
    <row r="1411" spans="2:12" x14ac:dyDescent="0.2">
      <c r="D1411" s="175"/>
      <c r="E1411" s="4" t="s">
        <v>40</v>
      </c>
      <c r="F1411" s="6"/>
      <c r="G1411" s="5">
        <v>74</v>
      </c>
      <c r="H1411" s="7">
        <v>6</v>
      </c>
      <c r="I1411" s="1">
        <v>22</v>
      </c>
      <c r="J1411" s="1">
        <v>12</v>
      </c>
      <c r="K1411" s="1">
        <v>33</v>
      </c>
      <c r="L1411" s="8">
        <v>1</v>
      </c>
    </row>
    <row r="1412" spans="2:12" x14ac:dyDescent="0.2">
      <c r="D1412" s="175"/>
      <c r="E1412" s="4" t="s">
        <v>41</v>
      </c>
      <c r="F1412" s="6"/>
      <c r="G1412" s="5">
        <v>96</v>
      </c>
      <c r="H1412" s="7">
        <v>6</v>
      </c>
      <c r="I1412" s="1">
        <v>32</v>
      </c>
      <c r="J1412" s="1">
        <v>25</v>
      </c>
      <c r="K1412" s="1">
        <v>33</v>
      </c>
      <c r="L1412" s="8">
        <v>0</v>
      </c>
    </row>
    <row r="1413" spans="2:12" x14ac:dyDescent="0.2">
      <c r="D1413" s="175"/>
      <c r="E1413" s="4" t="s">
        <v>42</v>
      </c>
      <c r="F1413" s="6"/>
      <c r="G1413" s="5">
        <v>97</v>
      </c>
      <c r="H1413" s="7">
        <v>7</v>
      </c>
      <c r="I1413" s="1">
        <v>34</v>
      </c>
      <c r="J1413" s="1">
        <v>24</v>
      </c>
      <c r="K1413" s="1">
        <v>30</v>
      </c>
      <c r="L1413" s="8">
        <v>2</v>
      </c>
    </row>
    <row r="1414" spans="2:12" x14ac:dyDescent="0.2">
      <c r="D1414" s="175"/>
      <c r="E1414" s="4" t="s">
        <v>43</v>
      </c>
      <c r="F1414" s="6"/>
      <c r="G1414" s="5">
        <v>103</v>
      </c>
      <c r="H1414" s="7">
        <v>3</v>
      </c>
      <c r="I1414" s="1">
        <v>32</v>
      </c>
      <c r="J1414" s="1">
        <v>29</v>
      </c>
      <c r="K1414" s="1">
        <v>37</v>
      </c>
      <c r="L1414" s="8">
        <v>2</v>
      </c>
    </row>
    <row r="1415" spans="2:12" x14ac:dyDescent="0.2">
      <c r="D1415" s="175"/>
      <c r="E1415" s="4" t="s">
        <v>44</v>
      </c>
      <c r="F1415" s="6"/>
      <c r="G1415" s="5">
        <v>109</v>
      </c>
      <c r="H1415" s="7">
        <v>1</v>
      </c>
      <c r="I1415" s="1">
        <v>17</v>
      </c>
      <c r="J1415" s="1">
        <v>28</v>
      </c>
      <c r="K1415" s="1">
        <v>57</v>
      </c>
      <c r="L1415" s="8">
        <v>6</v>
      </c>
    </row>
    <row r="1416" spans="2:12" x14ac:dyDescent="0.2">
      <c r="D1416" s="176"/>
      <c r="E1416" s="59" t="s">
        <v>45</v>
      </c>
      <c r="F1416" s="60"/>
      <c r="G1416" s="56">
        <v>87</v>
      </c>
      <c r="H1416" s="66">
        <v>4</v>
      </c>
      <c r="I1416" s="30">
        <v>12</v>
      </c>
      <c r="J1416" s="30">
        <v>6</v>
      </c>
      <c r="K1416" s="30">
        <v>60</v>
      </c>
      <c r="L1416" s="65">
        <v>5</v>
      </c>
    </row>
    <row r="1418" spans="2:12" x14ac:dyDescent="0.2">
      <c r="B1418" s="43" t="str">
        <f xml:space="preserve"> HYPERLINK("#'目次'!B58", "[52]")</f>
        <v>[52]</v>
      </c>
      <c r="C1418" s="31" t="s">
        <v>151</v>
      </c>
    </row>
    <row r="1422" spans="2:12" x14ac:dyDescent="0.2">
      <c r="D1422" s="177"/>
      <c r="E1422" s="178"/>
      <c r="F1422" s="178"/>
      <c r="G1422" s="40" t="s">
        <v>14</v>
      </c>
      <c r="H1422" s="42" t="s">
        <v>152</v>
      </c>
      <c r="I1422" s="15" t="s">
        <v>153</v>
      </c>
      <c r="J1422" s="15" t="s">
        <v>154</v>
      </c>
      <c r="K1422" s="15" t="s">
        <v>155</v>
      </c>
      <c r="L1422" s="44" t="s">
        <v>17</v>
      </c>
    </row>
    <row r="1423" spans="2:12" x14ac:dyDescent="0.2">
      <c r="D1423" s="179"/>
      <c r="E1423" s="180"/>
      <c r="F1423" s="180"/>
      <c r="G1423" s="39"/>
      <c r="H1423" s="41"/>
      <c r="I1423" s="14"/>
      <c r="J1423" s="14"/>
      <c r="K1423" s="14"/>
      <c r="L1423" s="38"/>
    </row>
    <row r="1424" spans="2:12" x14ac:dyDescent="0.2">
      <c r="D1424" s="58"/>
      <c r="E1424" s="53" t="s">
        <v>14</v>
      </c>
      <c r="F1424" s="52"/>
      <c r="G1424" s="37">
        <v>1222</v>
      </c>
      <c r="H1424" s="17">
        <v>23</v>
      </c>
      <c r="I1424" s="17">
        <v>150</v>
      </c>
      <c r="J1424" s="17">
        <v>353</v>
      </c>
      <c r="K1424" s="17">
        <v>678</v>
      </c>
      <c r="L1424" s="55">
        <v>18</v>
      </c>
    </row>
    <row r="1425" spans="4:12" x14ac:dyDescent="0.2">
      <c r="D1425" s="174" t="s">
        <v>18</v>
      </c>
      <c r="E1425" s="20" t="s">
        <v>19</v>
      </c>
      <c r="F1425" s="22"/>
      <c r="G1425" s="21">
        <v>57</v>
      </c>
      <c r="H1425" s="25">
        <v>2</v>
      </c>
      <c r="I1425" s="3">
        <v>5</v>
      </c>
      <c r="J1425" s="3">
        <v>11</v>
      </c>
      <c r="K1425" s="3">
        <v>39</v>
      </c>
      <c r="L1425" s="26">
        <v>0</v>
      </c>
    </row>
    <row r="1426" spans="4:12" x14ac:dyDescent="0.2">
      <c r="D1426" s="175"/>
      <c r="E1426" s="4" t="s">
        <v>20</v>
      </c>
      <c r="F1426" s="6"/>
      <c r="G1426" s="5">
        <v>84</v>
      </c>
      <c r="H1426" s="7">
        <v>0</v>
      </c>
      <c r="I1426" s="1">
        <v>7</v>
      </c>
      <c r="J1426" s="1">
        <v>22</v>
      </c>
      <c r="K1426" s="1">
        <v>54</v>
      </c>
      <c r="L1426" s="8">
        <v>1</v>
      </c>
    </row>
    <row r="1427" spans="4:12" x14ac:dyDescent="0.2">
      <c r="D1427" s="175"/>
      <c r="E1427" s="4" t="s">
        <v>21</v>
      </c>
      <c r="F1427" s="6"/>
      <c r="G1427" s="5">
        <v>487</v>
      </c>
      <c r="H1427" s="7">
        <v>11</v>
      </c>
      <c r="I1427" s="1">
        <v>58</v>
      </c>
      <c r="J1427" s="1">
        <v>140</v>
      </c>
      <c r="K1427" s="1">
        <v>272</v>
      </c>
      <c r="L1427" s="8">
        <v>6</v>
      </c>
    </row>
    <row r="1428" spans="4:12" x14ac:dyDescent="0.2">
      <c r="D1428" s="175"/>
      <c r="E1428" s="4" t="s">
        <v>22</v>
      </c>
      <c r="F1428" s="6"/>
      <c r="G1428" s="5">
        <v>35</v>
      </c>
      <c r="H1428" s="7">
        <v>2</v>
      </c>
      <c r="I1428" s="1">
        <v>5</v>
      </c>
      <c r="J1428" s="1">
        <v>10</v>
      </c>
      <c r="K1428" s="1">
        <v>18</v>
      </c>
      <c r="L1428" s="8">
        <v>0</v>
      </c>
    </row>
    <row r="1429" spans="4:12" x14ac:dyDescent="0.2">
      <c r="D1429" s="175"/>
      <c r="E1429" s="4" t="s">
        <v>23</v>
      </c>
      <c r="F1429" s="6"/>
      <c r="G1429" s="5">
        <v>143</v>
      </c>
      <c r="H1429" s="7">
        <v>2</v>
      </c>
      <c r="I1429" s="1">
        <v>22</v>
      </c>
      <c r="J1429" s="1">
        <v>33</v>
      </c>
      <c r="K1429" s="1">
        <v>82</v>
      </c>
      <c r="L1429" s="8">
        <v>4</v>
      </c>
    </row>
    <row r="1430" spans="4:12" x14ac:dyDescent="0.2">
      <c r="D1430" s="175"/>
      <c r="E1430" s="4" t="s">
        <v>24</v>
      </c>
      <c r="F1430" s="6"/>
      <c r="G1430" s="5">
        <v>187</v>
      </c>
      <c r="H1430" s="7">
        <v>3</v>
      </c>
      <c r="I1430" s="1">
        <v>26</v>
      </c>
      <c r="J1430" s="1">
        <v>60</v>
      </c>
      <c r="K1430" s="1">
        <v>94</v>
      </c>
      <c r="L1430" s="8">
        <v>4</v>
      </c>
    </row>
    <row r="1431" spans="4:12" x14ac:dyDescent="0.2">
      <c r="D1431" s="175"/>
      <c r="E1431" s="4" t="s">
        <v>25</v>
      </c>
      <c r="F1431" s="6"/>
      <c r="G1431" s="5">
        <v>71</v>
      </c>
      <c r="H1431" s="7">
        <v>0</v>
      </c>
      <c r="I1431" s="1">
        <v>9</v>
      </c>
      <c r="J1431" s="1">
        <v>27</v>
      </c>
      <c r="K1431" s="1">
        <v>34</v>
      </c>
      <c r="L1431" s="8">
        <v>1</v>
      </c>
    </row>
    <row r="1432" spans="4:12" x14ac:dyDescent="0.2">
      <c r="D1432" s="175"/>
      <c r="E1432" s="4" t="s">
        <v>26</v>
      </c>
      <c r="F1432" s="6"/>
      <c r="G1432" s="5">
        <v>30</v>
      </c>
      <c r="H1432" s="7">
        <v>0</v>
      </c>
      <c r="I1432" s="1">
        <v>5</v>
      </c>
      <c r="J1432" s="1">
        <v>7</v>
      </c>
      <c r="K1432" s="1">
        <v>18</v>
      </c>
      <c r="L1432" s="8">
        <v>0</v>
      </c>
    </row>
    <row r="1433" spans="4:12" x14ac:dyDescent="0.2">
      <c r="D1433" s="175"/>
      <c r="E1433" s="4" t="s">
        <v>27</v>
      </c>
      <c r="F1433" s="6"/>
      <c r="G1433" s="5">
        <v>70</v>
      </c>
      <c r="H1433" s="7">
        <v>3</v>
      </c>
      <c r="I1433" s="1">
        <v>7</v>
      </c>
      <c r="J1433" s="1">
        <v>21</v>
      </c>
      <c r="K1433" s="1">
        <v>38</v>
      </c>
      <c r="L1433" s="8">
        <v>1</v>
      </c>
    </row>
    <row r="1434" spans="4:12" x14ac:dyDescent="0.2">
      <c r="D1434" s="175"/>
      <c r="E1434" s="4" t="s">
        <v>28</v>
      </c>
      <c r="F1434" s="6"/>
      <c r="G1434" s="5">
        <v>51</v>
      </c>
      <c r="H1434" s="7">
        <v>0</v>
      </c>
      <c r="I1434" s="1">
        <v>5</v>
      </c>
      <c r="J1434" s="1">
        <v>19</v>
      </c>
      <c r="K1434" s="1">
        <v>26</v>
      </c>
      <c r="L1434" s="8">
        <v>1</v>
      </c>
    </row>
    <row r="1435" spans="4:12" x14ac:dyDescent="0.2">
      <c r="D1435" s="175"/>
      <c r="E1435" s="4" t="s">
        <v>29</v>
      </c>
      <c r="F1435" s="6"/>
      <c r="G1435" s="5">
        <v>7</v>
      </c>
      <c r="H1435" s="7">
        <v>0</v>
      </c>
      <c r="I1435" s="1">
        <v>1</v>
      </c>
      <c r="J1435" s="1">
        <v>3</v>
      </c>
      <c r="K1435" s="1">
        <v>3</v>
      </c>
      <c r="L1435" s="8">
        <v>0</v>
      </c>
    </row>
    <row r="1436" spans="4:12" x14ac:dyDescent="0.2">
      <c r="D1436" s="174" t="s">
        <v>30</v>
      </c>
      <c r="E1436" s="20" t="s">
        <v>31</v>
      </c>
      <c r="F1436" s="22"/>
      <c r="G1436" s="21">
        <v>393</v>
      </c>
      <c r="H1436" s="25">
        <v>6</v>
      </c>
      <c r="I1436" s="3">
        <v>39</v>
      </c>
      <c r="J1436" s="3">
        <v>115</v>
      </c>
      <c r="K1436" s="3">
        <v>228</v>
      </c>
      <c r="L1436" s="26">
        <v>5</v>
      </c>
    </row>
    <row r="1437" spans="4:12" x14ac:dyDescent="0.2">
      <c r="D1437" s="175"/>
      <c r="E1437" s="4" t="s">
        <v>32</v>
      </c>
      <c r="F1437" s="6"/>
      <c r="G1437" s="5">
        <v>352</v>
      </c>
      <c r="H1437" s="7">
        <v>8</v>
      </c>
      <c r="I1437" s="1">
        <v>50</v>
      </c>
      <c r="J1437" s="1">
        <v>95</v>
      </c>
      <c r="K1437" s="1">
        <v>196</v>
      </c>
      <c r="L1437" s="8">
        <v>3</v>
      </c>
    </row>
    <row r="1438" spans="4:12" x14ac:dyDescent="0.2">
      <c r="D1438" s="175"/>
      <c r="E1438" s="4" t="s">
        <v>33</v>
      </c>
      <c r="F1438" s="6"/>
      <c r="G1438" s="5">
        <v>388</v>
      </c>
      <c r="H1438" s="7">
        <v>8</v>
      </c>
      <c r="I1438" s="1">
        <v>43</v>
      </c>
      <c r="J1438" s="1">
        <v>119</v>
      </c>
      <c r="K1438" s="1">
        <v>209</v>
      </c>
      <c r="L1438" s="8">
        <v>9</v>
      </c>
    </row>
    <row r="1439" spans="4:12" x14ac:dyDescent="0.2">
      <c r="D1439" s="175"/>
      <c r="E1439" s="4" t="s">
        <v>34</v>
      </c>
      <c r="F1439" s="6"/>
      <c r="G1439" s="5">
        <v>89</v>
      </c>
      <c r="H1439" s="7">
        <v>1</v>
      </c>
      <c r="I1439" s="1">
        <v>18</v>
      </c>
      <c r="J1439" s="1">
        <v>24</v>
      </c>
      <c r="K1439" s="1">
        <v>45</v>
      </c>
      <c r="L1439" s="8">
        <v>1</v>
      </c>
    </row>
    <row r="1440" spans="4:12" x14ac:dyDescent="0.2">
      <c r="D1440" s="174" t="s">
        <v>35</v>
      </c>
      <c r="E1440" s="20" t="s">
        <v>36</v>
      </c>
      <c r="F1440" s="22"/>
      <c r="G1440" s="21">
        <v>629</v>
      </c>
      <c r="H1440" s="25">
        <v>16</v>
      </c>
      <c r="I1440" s="3">
        <v>74</v>
      </c>
      <c r="J1440" s="3">
        <v>180</v>
      </c>
      <c r="K1440" s="3">
        <v>346</v>
      </c>
      <c r="L1440" s="26">
        <v>13</v>
      </c>
    </row>
    <row r="1441" spans="2:12" x14ac:dyDescent="0.2">
      <c r="D1441" s="175"/>
      <c r="E1441" s="4" t="s">
        <v>37</v>
      </c>
      <c r="F1441" s="6"/>
      <c r="G1441" s="5">
        <v>593</v>
      </c>
      <c r="H1441" s="7">
        <v>7</v>
      </c>
      <c r="I1441" s="1">
        <v>76</v>
      </c>
      <c r="J1441" s="1">
        <v>173</v>
      </c>
      <c r="K1441" s="1">
        <v>332</v>
      </c>
      <c r="L1441" s="8">
        <v>5</v>
      </c>
    </row>
    <row r="1442" spans="2:12" x14ac:dyDescent="0.2">
      <c r="D1442" s="174" t="s">
        <v>38</v>
      </c>
      <c r="E1442" s="20" t="s">
        <v>39</v>
      </c>
      <c r="F1442" s="22"/>
      <c r="G1442" s="21">
        <v>64</v>
      </c>
      <c r="H1442" s="25">
        <v>2</v>
      </c>
      <c r="I1442" s="3">
        <v>6</v>
      </c>
      <c r="J1442" s="3">
        <v>9</v>
      </c>
      <c r="K1442" s="3">
        <v>45</v>
      </c>
      <c r="L1442" s="26">
        <v>2</v>
      </c>
    </row>
    <row r="1443" spans="2:12" x14ac:dyDescent="0.2">
      <c r="D1443" s="175"/>
      <c r="E1443" s="4" t="s">
        <v>40</v>
      </c>
      <c r="F1443" s="6"/>
      <c r="G1443" s="5">
        <v>147</v>
      </c>
      <c r="H1443" s="7">
        <v>4</v>
      </c>
      <c r="I1443" s="1">
        <v>20</v>
      </c>
      <c r="J1443" s="1">
        <v>40</v>
      </c>
      <c r="K1443" s="1">
        <v>81</v>
      </c>
      <c r="L1443" s="8">
        <v>2</v>
      </c>
    </row>
    <row r="1444" spans="2:12" x14ac:dyDescent="0.2">
      <c r="D1444" s="175"/>
      <c r="E1444" s="4" t="s">
        <v>41</v>
      </c>
      <c r="F1444" s="6"/>
      <c r="G1444" s="5">
        <v>204</v>
      </c>
      <c r="H1444" s="7">
        <v>7</v>
      </c>
      <c r="I1444" s="1">
        <v>36</v>
      </c>
      <c r="J1444" s="1">
        <v>59</v>
      </c>
      <c r="K1444" s="1">
        <v>100</v>
      </c>
      <c r="L1444" s="8">
        <v>2</v>
      </c>
    </row>
    <row r="1445" spans="2:12" x14ac:dyDescent="0.2">
      <c r="D1445" s="175"/>
      <c r="E1445" s="4" t="s">
        <v>42</v>
      </c>
      <c r="F1445" s="6"/>
      <c r="G1445" s="5">
        <v>210</v>
      </c>
      <c r="H1445" s="7">
        <v>5</v>
      </c>
      <c r="I1445" s="1">
        <v>27</v>
      </c>
      <c r="J1445" s="1">
        <v>73</v>
      </c>
      <c r="K1445" s="1">
        <v>102</v>
      </c>
      <c r="L1445" s="8">
        <v>3</v>
      </c>
    </row>
    <row r="1446" spans="2:12" x14ac:dyDescent="0.2">
      <c r="D1446" s="175"/>
      <c r="E1446" s="4" t="s">
        <v>43</v>
      </c>
      <c r="F1446" s="6"/>
      <c r="G1446" s="5">
        <v>204</v>
      </c>
      <c r="H1446" s="7">
        <v>2</v>
      </c>
      <c r="I1446" s="1">
        <v>25</v>
      </c>
      <c r="J1446" s="1">
        <v>64</v>
      </c>
      <c r="K1446" s="1">
        <v>111</v>
      </c>
      <c r="L1446" s="8">
        <v>2</v>
      </c>
    </row>
    <row r="1447" spans="2:12" x14ac:dyDescent="0.2">
      <c r="D1447" s="175"/>
      <c r="E1447" s="4" t="s">
        <v>44</v>
      </c>
      <c r="F1447" s="6"/>
      <c r="G1447" s="5">
        <v>223</v>
      </c>
      <c r="H1447" s="7">
        <v>2</v>
      </c>
      <c r="I1447" s="1">
        <v>20</v>
      </c>
      <c r="J1447" s="1">
        <v>68</v>
      </c>
      <c r="K1447" s="1">
        <v>129</v>
      </c>
      <c r="L1447" s="8">
        <v>4</v>
      </c>
    </row>
    <row r="1448" spans="2:12" x14ac:dyDescent="0.2">
      <c r="D1448" s="176"/>
      <c r="E1448" s="59" t="s">
        <v>45</v>
      </c>
      <c r="F1448" s="60"/>
      <c r="G1448" s="56">
        <v>170</v>
      </c>
      <c r="H1448" s="66">
        <v>1</v>
      </c>
      <c r="I1448" s="30">
        <v>16</v>
      </c>
      <c r="J1448" s="30">
        <v>40</v>
      </c>
      <c r="K1448" s="30">
        <v>110</v>
      </c>
      <c r="L1448" s="65">
        <v>3</v>
      </c>
    </row>
    <row r="1450" spans="2:12" x14ac:dyDescent="0.2">
      <c r="B1450" s="43" t="str">
        <f xml:space="preserve"> HYPERLINK("#'目次'!B59", "[53]")</f>
        <v>[53]</v>
      </c>
      <c r="C1450" s="31" t="s">
        <v>151</v>
      </c>
    </row>
    <row r="1454" spans="2:12" x14ac:dyDescent="0.2">
      <c r="D1454" s="177"/>
      <c r="E1454" s="178"/>
      <c r="F1454" s="178"/>
      <c r="G1454" s="40" t="s">
        <v>14</v>
      </c>
      <c r="H1454" s="42" t="s">
        <v>152</v>
      </c>
      <c r="I1454" s="15" t="s">
        <v>153</v>
      </c>
      <c r="J1454" s="15" t="s">
        <v>154</v>
      </c>
      <c r="K1454" s="15" t="s">
        <v>155</v>
      </c>
      <c r="L1454" s="44" t="s">
        <v>17</v>
      </c>
    </row>
    <row r="1455" spans="2:12" x14ac:dyDescent="0.2">
      <c r="D1455" s="179"/>
      <c r="E1455" s="180"/>
      <c r="F1455" s="180"/>
      <c r="G1455" s="39"/>
      <c r="H1455" s="41"/>
      <c r="I1455" s="14"/>
      <c r="J1455" s="14"/>
      <c r="K1455" s="14"/>
      <c r="L1455" s="38"/>
    </row>
    <row r="1456" spans="2:12" x14ac:dyDescent="0.2">
      <c r="D1456" s="58"/>
      <c r="E1456" s="53" t="s">
        <v>14</v>
      </c>
      <c r="F1456" s="52"/>
      <c r="G1456" s="37">
        <v>1222</v>
      </c>
      <c r="H1456" s="17">
        <v>23</v>
      </c>
      <c r="I1456" s="17">
        <v>150</v>
      </c>
      <c r="J1456" s="17">
        <v>353</v>
      </c>
      <c r="K1456" s="17">
        <v>678</v>
      </c>
      <c r="L1456" s="55">
        <v>18</v>
      </c>
    </row>
    <row r="1457" spans="4:12" x14ac:dyDescent="0.2">
      <c r="D1457" s="174" t="s">
        <v>52</v>
      </c>
      <c r="E1457" s="20" t="s">
        <v>53</v>
      </c>
      <c r="F1457" s="22"/>
      <c r="G1457" s="21">
        <v>15</v>
      </c>
      <c r="H1457" s="25">
        <v>0</v>
      </c>
      <c r="I1457" s="3">
        <v>0</v>
      </c>
      <c r="J1457" s="3">
        <v>7</v>
      </c>
      <c r="K1457" s="3">
        <v>8</v>
      </c>
      <c r="L1457" s="26">
        <v>0</v>
      </c>
    </row>
    <row r="1458" spans="4:12" ht="24" x14ac:dyDescent="0.2">
      <c r="D1458" s="175"/>
      <c r="E1458" s="4" t="s">
        <v>54</v>
      </c>
      <c r="F1458" s="6"/>
      <c r="G1458" s="5">
        <v>122</v>
      </c>
      <c r="H1458" s="7">
        <v>1</v>
      </c>
      <c r="I1458" s="1">
        <v>11</v>
      </c>
      <c r="J1458" s="1">
        <v>40</v>
      </c>
      <c r="K1458" s="1">
        <v>70</v>
      </c>
      <c r="L1458" s="8">
        <v>0</v>
      </c>
    </row>
    <row r="1459" spans="4:12" x14ac:dyDescent="0.2">
      <c r="D1459" s="175"/>
      <c r="E1459" s="4" t="s">
        <v>55</v>
      </c>
      <c r="F1459" s="6"/>
      <c r="G1459" s="5">
        <v>43</v>
      </c>
      <c r="H1459" s="7">
        <v>5</v>
      </c>
      <c r="I1459" s="1">
        <v>5</v>
      </c>
      <c r="J1459" s="1">
        <v>13</v>
      </c>
      <c r="K1459" s="1">
        <v>20</v>
      </c>
      <c r="L1459" s="8">
        <v>0</v>
      </c>
    </row>
    <row r="1460" spans="4:12" x14ac:dyDescent="0.2">
      <c r="D1460" s="175"/>
      <c r="E1460" s="4" t="s">
        <v>56</v>
      </c>
      <c r="F1460" s="6"/>
      <c r="G1460" s="5">
        <v>60</v>
      </c>
      <c r="H1460" s="7">
        <v>0</v>
      </c>
      <c r="I1460" s="1">
        <v>9</v>
      </c>
      <c r="J1460" s="1">
        <v>21</v>
      </c>
      <c r="K1460" s="1">
        <v>30</v>
      </c>
      <c r="L1460" s="8">
        <v>0</v>
      </c>
    </row>
    <row r="1461" spans="4:12" x14ac:dyDescent="0.2">
      <c r="D1461" s="175"/>
      <c r="E1461" s="4" t="s">
        <v>57</v>
      </c>
      <c r="F1461" s="6"/>
      <c r="G1461" s="5">
        <v>286</v>
      </c>
      <c r="H1461" s="7">
        <v>4</v>
      </c>
      <c r="I1461" s="1">
        <v>51</v>
      </c>
      <c r="J1461" s="1">
        <v>82</v>
      </c>
      <c r="K1461" s="1">
        <v>145</v>
      </c>
      <c r="L1461" s="8">
        <v>4</v>
      </c>
    </row>
    <row r="1462" spans="4:12" x14ac:dyDescent="0.2">
      <c r="D1462" s="175"/>
      <c r="E1462" s="4" t="s">
        <v>58</v>
      </c>
      <c r="F1462" s="6"/>
      <c r="G1462" s="5">
        <v>129</v>
      </c>
      <c r="H1462" s="7">
        <v>3</v>
      </c>
      <c r="I1462" s="1">
        <v>17</v>
      </c>
      <c r="J1462" s="1">
        <v>42</v>
      </c>
      <c r="K1462" s="1">
        <v>64</v>
      </c>
      <c r="L1462" s="8">
        <v>3</v>
      </c>
    </row>
    <row r="1463" spans="4:12" x14ac:dyDescent="0.2">
      <c r="D1463" s="175"/>
      <c r="E1463" s="4" t="s">
        <v>59</v>
      </c>
      <c r="F1463" s="6"/>
      <c r="G1463" s="5">
        <v>195</v>
      </c>
      <c r="H1463" s="7">
        <v>3</v>
      </c>
      <c r="I1463" s="1">
        <v>19</v>
      </c>
      <c r="J1463" s="1">
        <v>55</v>
      </c>
      <c r="K1463" s="1">
        <v>113</v>
      </c>
      <c r="L1463" s="8">
        <v>5</v>
      </c>
    </row>
    <row r="1464" spans="4:12" x14ac:dyDescent="0.2">
      <c r="D1464" s="175"/>
      <c r="E1464" s="4" t="s">
        <v>60</v>
      </c>
      <c r="F1464" s="6"/>
      <c r="G1464" s="5">
        <v>176</v>
      </c>
      <c r="H1464" s="7">
        <v>2</v>
      </c>
      <c r="I1464" s="1">
        <v>22</v>
      </c>
      <c r="J1464" s="1">
        <v>50</v>
      </c>
      <c r="K1464" s="1">
        <v>101</v>
      </c>
      <c r="L1464" s="8">
        <v>1</v>
      </c>
    </row>
    <row r="1465" spans="4:12" x14ac:dyDescent="0.2">
      <c r="D1465" s="175"/>
      <c r="E1465" s="4" t="s">
        <v>61</v>
      </c>
      <c r="F1465" s="6"/>
      <c r="G1465" s="5">
        <v>78</v>
      </c>
      <c r="H1465" s="7">
        <v>3</v>
      </c>
      <c r="I1465" s="1">
        <v>7</v>
      </c>
      <c r="J1465" s="1">
        <v>13</v>
      </c>
      <c r="K1465" s="1">
        <v>52</v>
      </c>
      <c r="L1465" s="8">
        <v>3</v>
      </c>
    </row>
    <row r="1466" spans="4:12" x14ac:dyDescent="0.2">
      <c r="D1466" s="175"/>
      <c r="E1466" s="4" t="s">
        <v>62</v>
      </c>
      <c r="F1466" s="6"/>
      <c r="G1466" s="5">
        <v>113</v>
      </c>
      <c r="H1466" s="7">
        <v>2</v>
      </c>
      <c r="I1466" s="1">
        <v>9</v>
      </c>
      <c r="J1466" s="1">
        <v>29</v>
      </c>
      <c r="K1466" s="1">
        <v>72</v>
      </c>
      <c r="L1466" s="8">
        <v>1</v>
      </c>
    </row>
    <row r="1467" spans="4:12" x14ac:dyDescent="0.2">
      <c r="D1467" s="174" t="s">
        <v>63</v>
      </c>
      <c r="E1467" s="20" t="s">
        <v>64</v>
      </c>
      <c r="F1467" s="22"/>
      <c r="G1467" s="21">
        <v>234</v>
      </c>
      <c r="H1467" s="25">
        <v>6</v>
      </c>
      <c r="I1467" s="3">
        <v>22</v>
      </c>
      <c r="J1467" s="3">
        <v>68</v>
      </c>
      <c r="K1467" s="3">
        <v>135</v>
      </c>
      <c r="L1467" s="26">
        <v>3</v>
      </c>
    </row>
    <row r="1468" spans="4:12" x14ac:dyDescent="0.2">
      <c r="D1468" s="175"/>
      <c r="E1468" s="4" t="s">
        <v>65</v>
      </c>
      <c r="F1468" s="6"/>
      <c r="G1468" s="5">
        <v>172</v>
      </c>
      <c r="H1468" s="7">
        <v>2</v>
      </c>
      <c r="I1468" s="1">
        <v>21</v>
      </c>
      <c r="J1468" s="1">
        <v>50</v>
      </c>
      <c r="K1468" s="1">
        <v>97</v>
      </c>
      <c r="L1468" s="8">
        <v>2</v>
      </c>
    </row>
    <row r="1469" spans="4:12" x14ac:dyDescent="0.2">
      <c r="D1469" s="175"/>
      <c r="E1469" s="4" t="s">
        <v>66</v>
      </c>
      <c r="F1469" s="6"/>
      <c r="G1469" s="5">
        <v>165</v>
      </c>
      <c r="H1469" s="7">
        <v>3</v>
      </c>
      <c r="I1469" s="1">
        <v>20</v>
      </c>
      <c r="J1469" s="1">
        <v>55</v>
      </c>
      <c r="K1469" s="1">
        <v>83</v>
      </c>
      <c r="L1469" s="8">
        <v>4</v>
      </c>
    </row>
    <row r="1470" spans="4:12" x14ac:dyDescent="0.2">
      <c r="D1470" s="175"/>
      <c r="E1470" s="4" t="s">
        <v>67</v>
      </c>
      <c r="F1470" s="6"/>
      <c r="G1470" s="5">
        <v>158</v>
      </c>
      <c r="H1470" s="7">
        <v>1</v>
      </c>
      <c r="I1470" s="1">
        <v>27</v>
      </c>
      <c r="J1470" s="1">
        <v>34</v>
      </c>
      <c r="K1470" s="1">
        <v>94</v>
      </c>
      <c r="L1470" s="8">
        <v>2</v>
      </c>
    </row>
    <row r="1471" spans="4:12" x14ac:dyDescent="0.2">
      <c r="D1471" s="175"/>
      <c r="E1471" s="4" t="s">
        <v>68</v>
      </c>
      <c r="F1471" s="6"/>
      <c r="G1471" s="5">
        <v>112</v>
      </c>
      <c r="H1471" s="7">
        <v>1</v>
      </c>
      <c r="I1471" s="1">
        <v>15</v>
      </c>
      <c r="J1471" s="1">
        <v>35</v>
      </c>
      <c r="K1471" s="1">
        <v>60</v>
      </c>
      <c r="L1471" s="8">
        <v>1</v>
      </c>
    </row>
    <row r="1472" spans="4:12" x14ac:dyDescent="0.2">
      <c r="D1472" s="175"/>
      <c r="E1472" s="4" t="s">
        <v>69</v>
      </c>
      <c r="F1472" s="6"/>
      <c r="G1472" s="5">
        <v>92</v>
      </c>
      <c r="H1472" s="7">
        <v>0</v>
      </c>
      <c r="I1472" s="1">
        <v>9</v>
      </c>
      <c r="J1472" s="1">
        <v>35</v>
      </c>
      <c r="K1472" s="1">
        <v>47</v>
      </c>
      <c r="L1472" s="8">
        <v>1</v>
      </c>
    </row>
    <row r="1473" spans="2:12" x14ac:dyDescent="0.2">
      <c r="D1473" s="175"/>
      <c r="E1473" s="4" t="s">
        <v>70</v>
      </c>
      <c r="F1473" s="6"/>
      <c r="G1473" s="5">
        <v>131</v>
      </c>
      <c r="H1473" s="7">
        <v>3</v>
      </c>
      <c r="I1473" s="1">
        <v>17</v>
      </c>
      <c r="J1473" s="1">
        <v>36</v>
      </c>
      <c r="K1473" s="1">
        <v>74</v>
      </c>
      <c r="L1473" s="8">
        <v>1</v>
      </c>
    </row>
    <row r="1474" spans="2:12" x14ac:dyDescent="0.2">
      <c r="D1474" s="175"/>
      <c r="E1474" s="4" t="s">
        <v>71</v>
      </c>
      <c r="F1474" s="6"/>
      <c r="G1474" s="5">
        <v>71</v>
      </c>
      <c r="H1474" s="7">
        <v>3</v>
      </c>
      <c r="I1474" s="1">
        <v>7</v>
      </c>
      <c r="J1474" s="1">
        <v>19</v>
      </c>
      <c r="K1474" s="1">
        <v>41</v>
      </c>
      <c r="L1474" s="8">
        <v>1</v>
      </c>
    </row>
    <row r="1475" spans="2:12" x14ac:dyDescent="0.2">
      <c r="D1475" s="176"/>
      <c r="E1475" s="59" t="s">
        <v>72</v>
      </c>
      <c r="F1475" s="60"/>
      <c r="G1475" s="56">
        <v>70</v>
      </c>
      <c r="H1475" s="66">
        <v>3</v>
      </c>
      <c r="I1475" s="30">
        <v>10</v>
      </c>
      <c r="J1475" s="30">
        <v>17</v>
      </c>
      <c r="K1475" s="30">
        <v>39</v>
      </c>
      <c r="L1475" s="65">
        <v>1</v>
      </c>
    </row>
    <row r="1477" spans="2:12" x14ac:dyDescent="0.2">
      <c r="B1477" s="43" t="str">
        <f xml:space="preserve"> HYPERLINK("#'目次'!B60", "[54]")</f>
        <v>[54]</v>
      </c>
      <c r="C1477" s="31" t="s">
        <v>151</v>
      </c>
    </row>
    <row r="1480" spans="2:12" x14ac:dyDescent="0.2">
      <c r="C1480" s="31" t="s">
        <v>75</v>
      </c>
    </row>
    <row r="1481" spans="2:12" x14ac:dyDescent="0.2">
      <c r="D1481" s="177"/>
      <c r="E1481" s="178"/>
      <c r="F1481" s="178"/>
      <c r="G1481" s="40" t="s">
        <v>14</v>
      </c>
      <c r="H1481" s="42" t="s">
        <v>152</v>
      </c>
      <c r="I1481" s="15" t="s">
        <v>153</v>
      </c>
      <c r="J1481" s="15" t="s">
        <v>154</v>
      </c>
      <c r="K1481" s="15" t="s">
        <v>155</v>
      </c>
      <c r="L1481" s="44" t="s">
        <v>17</v>
      </c>
    </row>
    <row r="1482" spans="2:12" x14ac:dyDescent="0.2">
      <c r="D1482" s="179"/>
      <c r="E1482" s="180"/>
      <c r="F1482" s="180"/>
      <c r="G1482" s="39"/>
      <c r="H1482" s="41"/>
      <c r="I1482" s="14"/>
      <c r="J1482" s="14"/>
      <c r="K1482" s="14"/>
      <c r="L1482" s="38"/>
    </row>
    <row r="1483" spans="2:12" x14ac:dyDescent="0.2">
      <c r="D1483" s="58"/>
      <c r="E1483" s="53" t="s">
        <v>14</v>
      </c>
      <c r="F1483" s="52"/>
      <c r="G1483" s="37">
        <v>1222</v>
      </c>
      <c r="H1483" s="17">
        <v>23</v>
      </c>
      <c r="I1483" s="17">
        <v>150</v>
      </c>
      <c r="J1483" s="17">
        <v>353</v>
      </c>
      <c r="K1483" s="17">
        <v>678</v>
      </c>
      <c r="L1483" s="55">
        <v>18</v>
      </c>
    </row>
    <row r="1484" spans="2:12" x14ac:dyDescent="0.2">
      <c r="D1484" s="174" t="s">
        <v>36</v>
      </c>
      <c r="E1484" s="20" t="s">
        <v>76</v>
      </c>
      <c r="F1484" s="22"/>
      <c r="G1484" s="21">
        <v>629</v>
      </c>
      <c r="H1484" s="25">
        <v>16</v>
      </c>
      <c r="I1484" s="3">
        <v>74</v>
      </c>
      <c r="J1484" s="3">
        <v>180</v>
      </c>
      <c r="K1484" s="3">
        <v>346</v>
      </c>
      <c r="L1484" s="26">
        <v>13</v>
      </c>
    </row>
    <row r="1485" spans="2:12" x14ac:dyDescent="0.2">
      <c r="D1485" s="175"/>
      <c r="E1485" s="4" t="s">
        <v>39</v>
      </c>
      <c r="F1485" s="6"/>
      <c r="G1485" s="5">
        <v>37</v>
      </c>
      <c r="H1485" s="7">
        <v>2</v>
      </c>
      <c r="I1485" s="1">
        <v>3</v>
      </c>
      <c r="J1485" s="1">
        <v>7</v>
      </c>
      <c r="K1485" s="1">
        <v>23</v>
      </c>
      <c r="L1485" s="8">
        <v>2</v>
      </c>
    </row>
    <row r="1486" spans="2:12" x14ac:dyDescent="0.2">
      <c r="D1486" s="175"/>
      <c r="E1486" s="4" t="s">
        <v>40</v>
      </c>
      <c r="F1486" s="6"/>
      <c r="G1486" s="5">
        <v>73</v>
      </c>
      <c r="H1486" s="7">
        <v>2</v>
      </c>
      <c r="I1486" s="1">
        <v>10</v>
      </c>
      <c r="J1486" s="1">
        <v>20</v>
      </c>
      <c r="K1486" s="1">
        <v>40</v>
      </c>
      <c r="L1486" s="8">
        <v>1</v>
      </c>
    </row>
    <row r="1487" spans="2:12" x14ac:dyDescent="0.2">
      <c r="D1487" s="175"/>
      <c r="E1487" s="4" t="s">
        <v>41</v>
      </c>
      <c r="F1487" s="6"/>
      <c r="G1487" s="5">
        <v>108</v>
      </c>
      <c r="H1487" s="7">
        <v>6</v>
      </c>
      <c r="I1487" s="1">
        <v>17</v>
      </c>
      <c r="J1487" s="1">
        <v>28</v>
      </c>
      <c r="K1487" s="1">
        <v>55</v>
      </c>
      <c r="L1487" s="8">
        <v>2</v>
      </c>
    </row>
    <row r="1488" spans="2:12" x14ac:dyDescent="0.2">
      <c r="D1488" s="175"/>
      <c r="E1488" s="4" t="s">
        <v>42</v>
      </c>
      <c r="F1488" s="6"/>
      <c r="G1488" s="5">
        <v>113</v>
      </c>
      <c r="H1488" s="7">
        <v>3</v>
      </c>
      <c r="I1488" s="1">
        <v>17</v>
      </c>
      <c r="J1488" s="1">
        <v>36</v>
      </c>
      <c r="K1488" s="1">
        <v>56</v>
      </c>
      <c r="L1488" s="8">
        <v>1</v>
      </c>
    </row>
    <row r="1489" spans="2:12" x14ac:dyDescent="0.2">
      <c r="D1489" s="175"/>
      <c r="E1489" s="4" t="s">
        <v>43</v>
      </c>
      <c r="F1489" s="6"/>
      <c r="G1489" s="5">
        <v>101</v>
      </c>
      <c r="H1489" s="7">
        <v>1</v>
      </c>
      <c r="I1489" s="1">
        <v>11</v>
      </c>
      <c r="J1489" s="1">
        <v>35</v>
      </c>
      <c r="K1489" s="1">
        <v>53</v>
      </c>
      <c r="L1489" s="8">
        <v>1</v>
      </c>
    </row>
    <row r="1490" spans="2:12" x14ac:dyDescent="0.2">
      <c r="D1490" s="175"/>
      <c r="E1490" s="4" t="s">
        <v>44</v>
      </c>
      <c r="F1490" s="6"/>
      <c r="G1490" s="5">
        <v>114</v>
      </c>
      <c r="H1490" s="7">
        <v>1</v>
      </c>
      <c r="I1490" s="1">
        <v>11</v>
      </c>
      <c r="J1490" s="1">
        <v>36</v>
      </c>
      <c r="K1490" s="1">
        <v>62</v>
      </c>
      <c r="L1490" s="8">
        <v>4</v>
      </c>
    </row>
    <row r="1491" spans="2:12" x14ac:dyDescent="0.2">
      <c r="D1491" s="175"/>
      <c r="E1491" s="4" t="s">
        <v>45</v>
      </c>
      <c r="F1491" s="6"/>
      <c r="G1491" s="5">
        <v>83</v>
      </c>
      <c r="H1491" s="7">
        <v>1</v>
      </c>
      <c r="I1491" s="1">
        <v>5</v>
      </c>
      <c r="J1491" s="1">
        <v>18</v>
      </c>
      <c r="K1491" s="1">
        <v>57</v>
      </c>
      <c r="L1491" s="8">
        <v>2</v>
      </c>
    </row>
    <row r="1492" spans="2:12" x14ac:dyDescent="0.2">
      <c r="D1492" s="174" t="s">
        <v>37</v>
      </c>
      <c r="E1492" s="20" t="s">
        <v>77</v>
      </c>
      <c r="F1492" s="22"/>
      <c r="G1492" s="21">
        <v>593</v>
      </c>
      <c r="H1492" s="25">
        <v>7</v>
      </c>
      <c r="I1492" s="3">
        <v>76</v>
      </c>
      <c r="J1492" s="3">
        <v>173</v>
      </c>
      <c r="K1492" s="3">
        <v>332</v>
      </c>
      <c r="L1492" s="26">
        <v>5</v>
      </c>
    </row>
    <row r="1493" spans="2:12" x14ac:dyDescent="0.2">
      <c r="D1493" s="175"/>
      <c r="E1493" s="4" t="s">
        <v>39</v>
      </c>
      <c r="F1493" s="6"/>
      <c r="G1493" s="5">
        <v>27</v>
      </c>
      <c r="H1493" s="7">
        <v>0</v>
      </c>
      <c r="I1493" s="1">
        <v>3</v>
      </c>
      <c r="J1493" s="1">
        <v>2</v>
      </c>
      <c r="K1493" s="1">
        <v>22</v>
      </c>
      <c r="L1493" s="8">
        <v>0</v>
      </c>
    </row>
    <row r="1494" spans="2:12" x14ac:dyDescent="0.2">
      <c r="D1494" s="175"/>
      <c r="E1494" s="4" t="s">
        <v>40</v>
      </c>
      <c r="F1494" s="6"/>
      <c r="G1494" s="5">
        <v>74</v>
      </c>
      <c r="H1494" s="7">
        <v>2</v>
      </c>
      <c r="I1494" s="1">
        <v>10</v>
      </c>
      <c r="J1494" s="1">
        <v>20</v>
      </c>
      <c r="K1494" s="1">
        <v>41</v>
      </c>
      <c r="L1494" s="8">
        <v>1</v>
      </c>
    </row>
    <row r="1495" spans="2:12" x14ac:dyDescent="0.2">
      <c r="D1495" s="175"/>
      <c r="E1495" s="4" t="s">
        <v>41</v>
      </c>
      <c r="F1495" s="6"/>
      <c r="G1495" s="5">
        <v>96</v>
      </c>
      <c r="H1495" s="7">
        <v>1</v>
      </c>
      <c r="I1495" s="1">
        <v>19</v>
      </c>
      <c r="J1495" s="1">
        <v>31</v>
      </c>
      <c r="K1495" s="1">
        <v>45</v>
      </c>
      <c r="L1495" s="8">
        <v>0</v>
      </c>
    </row>
    <row r="1496" spans="2:12" x14ac:dyDescent="0.2">
      <c r="D1496" s="175"/>
      <c r="E1496" s="4" t="s">
        <v>42</v>
      </c>
      <c r="F1496" s="6"/>
      <c r="G1496" s="5">
        <v>97</v>
      </c>
      <c r="H1496" s="7">
        <v>2</v>
      </c>
      <c r="I1496" s="1">
        <v>10</v>
      </c>
      <c r="J1496" s="1">
        <v>37</v>
      </c>
      <c r="K1496" s="1">
        <v>46</v>
      </c>
      <c r="L1496" s="8">
        <v>2</v>
      </c>
    </row>
    <row r="1497" spans="2:12" x14ac:dyDescent="0.2">
      <c r="D1497" s="175"/>
      <c r="E1497" s="4" t="s">
        <v>43</v>
      </c>
      <c r="F1497" s="6"/>
      <c r="G1497" s="5">
        <v>103</v>
      </c>
      <c r="H1497" s="7">
        <v>1</v>
      </c>
      <c r="I1497" s="1">
        <v>14</v>
      </c>
      <c r="J1497" s="1">
        <v>29</v>
      </c>
      <c r="K1497" s="1">
        <v>58</v>
      </c>
      <c r="L1497" s="8">
        <v>1</v>
      </c>
    </row>
    <row r="1498" spans="2:12" x14ac:dyDescent="0.2">
      <c r="D1498" s="175"/>
      <c r="E1498" s="4" t="s">
        <v>44</v>
      </c>
      <c r="F1498" s="6"/>
      <c r="G1498" s="5">
        <v>109</v>
      </c>
      <c r="H1498" s="7">
        <v>1</v>
      </c>
      <c r="I1498" s="1">
        <v>9</v>
      </c>
      <c r="J1498" s="1">
        <v>32</v>
      </c>
      <c r="K1498" s="1">
        <v>67</v>
      </c>
      <c r="L1498" s="8">
        <v>0</v>
      </c>
    </row>
    <row r="1499" spans="2:12" x14ac:dyDescent="0.2">
      <c r="D1499" s="176"/>
      <c r="E1499" s="59" t="s">
        <v>45</v>
      </c>
      <c r="F1499" s="60"/>
      <c r="G1499" s="56">
        <v>87</v>
      </c>
      <c r="H1499" s="66">
        <v>0</v>
      </c>
      <c r="I1499" s="30">
        <v>11</v>
      </c>
      <c r="J1499" s="30">
        <v>22</v>
      </c>
      <c r="K1499" s="30">
        <v>53</v>
      </c>
      <c r="L1499" s="65">
        <v>1</v>
      </c>
    </row>
    <row r="1501" spans="2:12" x14ac:dyDescent="0.2">
      <c r="B1501" s="43" t="str">
        <f xml:space="preserve"> HYPERLINK("#'目次'!B61", "[55]")</f>
        <v>[55]</v>
      </c>
      <c r="C1501" s="31" t="s">
        <v>158</v>
      </c>
    </row>
    <row r="1502" spans="2:12" x14ac:dyDescent="0.2">
      <c r="C1502" s="156" t="s">
        <v>159</v>
      </c>
    </row>
    <row r="1505" spans="4:18" ht="24" x14ac:dyDescent="0.2">
      <c r="D1505" s="177"/>
      <c r="E1505" s="178"/>
      <c r="F1505" s="178"/>
      <c r="G1505" s="40" t="s">
        <v>14</v>
      </c>
      <c r="H1505" s="42" t="s">
        <v>160</v>
      </c>
      <c r="I1505" s="15" t="s">
        <v>161</v>
      </c>
      <c r="J1505" s="15" t="s">
        <v>162</v>
      </c>
      <c r="K1505" s="15" t="s">
        <v>163</v>
      </c>
      <c r="L1505" s="15" t="s">
        <v>109</v>
      </c>
      <c r="M1505" s="15" t="s">
        <v>110</v>
      </c>
      <c r="N1505" s="15" t="s">
        <v>111</v>
      </c>
      <c r="O1505" s="15" t="s">
        <v>112</v>
      </c>
      <c r="P1505" s="15" t="s">
        <v>113</v>
      </c>
      <c r="Q1505" s="15" t="s">
        <v>114</v>
      </c>
      <c r="R1505" s="44" t="s">
        <v>17</v>
      </c>
    </row>
    <row r="1506" spans="4:18" x14ac:dyDescent="0.2">
      <c r="D1506" s="179"/>
      <c r="E1506" s="180"/>
      <c r="F1506" s="180"/>
      <c r="G1506" s="39"/>
      <c r="H1506" s="41"/>
      <c r="I1506" s="14"/>
      <c r="J1506" s="14"/>
      <c r="K1506" s="14"/>
      <c r="L1506" s="14"/>
      <c r="M1506" s="14"/>
      <c r="N1506" s="14"/>
      <c r="O1506" s="14"/>
      <c r="P1506" s="14"/>
      <c r="Q1506" s="14"/>
      <c r="R1506" s="38"/>
    </row>
    <row r="1507" spans="4:18" x14ac:dyDescent="0.2">
      <c r="D1507" s="58"/>
      <c r="E1507" s="53" t="s">
        <v>14</v>
      </c>
      <c r="F1507" s="52"/>
      <c r="G1507" s="37">
        <v>173</v>
      </c>
      <c r="H1507" s="17">
        <v>35</v>
      </c>
      <c r="I1507" s="17">
        <v>88</v>
      </c>
      <c r="J1507" s="17">
        <v>24</v>
      </c>
      <c r="K1507" s="17">
        <v>66</v>
      </c>
      <c r="L1507" s="17">
        <v>26</v>
      </c>
      <c r="M1507" s="17">
        <v>21</v>
      </c>
      <c r="N1507" s="17">
        <v>13</v>
      </c>
      <c r="O1507" s="17">
        <v>13</v>
      </c>
      <c r="P1507" s="17">
        <v>12</v>
      </c>
      <c r="Q1507" s="17">
        <v>15</v>
      </c>
      <c r="R1507" s="55">
        <v>2</v>
      </c>
    </row>
    <row r="1508" spans="4:18" x14ac:dyDescent="0.2">
      <c r="D1508" s="174" t="s">
        <v>18</v>
      </c>
      <c r="E1508" s="20" t="s">
        <v>19</v>
      </c>
      <c r="F1508" s="22"/>
      <c r="G1508" s="21">
        <v>7</v>
      </c>
      <c r="H1508" s="25">
        <v>3</v>
      </c>
      <c r="I1508" s="3">
        <v>3</v>
      </c>
      <c r="J1508" s="3">
        <v>3</v>
      </c>
      <c r="K1508" s="3">
        <v>2</v>
      </c>
      <c r="L1508" s="3">
        <v>1</v>
      </c>
      <c r="M1508" s="3">
        <v>0</v>
      </c>
      <c r="N1508" s="3">
        <v>1</v>
      </c>
      <c r="O1508" s="3">
        <v>0</v>
      </c>
      <c r="P1508" s="3">
        <v>1</v>
      </c>
      <c r="Q1508" s="3">
        <v>1</v>
      </c>
      <c r="R1508" s="26">
        <v>0</v>
      </c>
    </row>
    <row r="1509" spans="4:18" x14ac:dyDescent="0.2">
      <c r="D1509" s="175"/>
      <c r="E1509" s="4" t="s">
        <v>20</v>
      </c>
      <c r="F1509" s="6"/>
      <c r="G1509" s="5">
        <v>7</v>
      </c>
      <c r="H1509" s="7">
        <v>1</v>
      </c>
      <c r="I1509" s="1">
        <v>2</v>
      </c>
      <c r="J1509" s="1">
        <v>0</v>
      </c>
      <c r="K1509" s="1">
        <v>4</v>
      </c>
      <c r="L1509" s="1">
        <v>2</v>
      </c>
      <c r="M1509" s="1">
        <v>1</v>
      </c>
      <c r="N1509" s="1">
        <v>0</v>
      </c>
      <c r="O1509" s="1">
        <v>0</v>
      </c>
      <c r="P1509" s="1">
        <v>0</v>
      </c>
      <c r="Q1509" s="1">
        <v>0</v>
      </c>
      <c r="R1509" s="8">
        <v>0</v>
      </c>
    </row>
    <row r="1510" spans="4:18" x14ac:dyDescent="0.2">
      <c r="D1510" s="175"/>
      <c r="E1510" s="4" t="s">
        <v>21</v>
      </c>
      <c r="F1510" s="6"/>
      <c r="G1510" s="5">
        <v>69</v>
      </c>
      <c r="H1510" s="7">
        <v>12</v>
      </c>
      <c r="I1510" s="1">
        <v>36</v>
      </c>
      <c r="J1510" s="1">
        <v>11</v>
      </c>
      <c r="K1510" s="1">
        <v>24</v>
      </c>
      <c r="L1510" s="1">
        <v>12</v>
      </c>
      <c r="M1510" s="1">
        <v>8</v>
      </c>
      <c r="N1510" s="1">
        <v>6</v>
      </c>
      <c r="O1510" s="1">
        <v>5</v>
      </c>
      <c r="P1510" s="1">
        <v>5</v>
      </c>
      <c r="Q1510" s="1">
        <v>5</v>
      </c>
      <c r="R1510" s="8">
        <v>2</v>
      </c>
    </row>
    <row r="1511" spans="4:18" x14ac:dyDescent="0.2">
      <c r="D1511" s="175"/>
      <c r="E1511" s="4" t="s">
        <v>22</v>
      </c>
      <c r="F1511" s="6"/>
      <c r="G1511" s="5">
        <v>7</v>
      </c>
      <c r="H1511" s="7">
        <v>1</v>
      </c>
      <c r="I1511" s="1">
        <v>1</v>
      </c>
      <c r="J1511" s="1">
        <v>0</v>
      </c>
      <c r="K1511" s="1">
        <v>3</v>
      </c>
      <c r="L1511" s="1">
        <v>1</v>
      </c>
      <c r="M1511" s="1">
        <v>3</v>
      </c>
      <c r="N1511" s="1">
        <v>0</v>
      </c>
      <c r="O1511" s="1">
        <v>0</v>
      </c>
      <c r="P1511" s="1">
        <v>0</v>
      </c>
      <c r="Q1511" s="1">
        <v>0</v>
      </c>
      <c r="R1511" s="8">
        <v>0</v>
      </c>
    </row>
    <row r="1512" spans="4:18" x14ac:dyDescent="0.2">
      <c r="D1512" s="175"/>
      <c r="E1512" s="4" t="s">
        <v>23</v>
      </c>
      <c r="F1512" s="6"/>
      <c r="G1512" s="5">
        <v>24</v>
      </c>
      <c r="H1512" s="7">
        <v>6</v>
      </c>
      <c r="I1512" s="1">
        <v>14</v>
      </c>
      <c r="J1512" s="1">
        <v>2</v>
      </c>
      <c r="K1512" s="1">
        <v>11</v>
      </c>
      <c r="L1512" s="1">
        <v>3</v>
      </c>
      <c r="M1512" s="1">
        <v>4</v>
      </c>
      <c r="N1512" s="1">
        <v>2</v>
      </c>
      <c r="O1512" s="1">
        <v>2</v>
      </c>
      <c r="P1512" s="1">
        <v>2</v>
      </c>
      <c r="Q1512" s="1">
        <v>3</v>
      </c>
      <c r="R1512" s="8">
        <v>0</v>
      </c>
    </row>
    <row r="1513" spans="4:18" x14ac:dyDescent="0.2">
      <c r="D1513" s="175"/>
      <c r="E1513" s="4" t="s">
        <v>24</v>
      </c>
      <c r="F1513" s="6"/>
      <c r="G1513" s="5">
        <v>29</v>
      </c>
      <c r="H1513" s="7">
        <v>7</v>
      </c>
      <c r="I1513" s="1">
        <v>17</v>
      </c>
      <c r="J1513" s="1">
        <v>5</v>
      </c>
      <c r="K1513" s="1">
        <v>11</v>
      </c>
      <c r="L1513" s="1">
        <v>3</v>
      </c>
      <c r="M1513" s="1">
        <v>2</v>
      </c>
      <c r="N1513" s="1">
        <v>1</v>
      </c>
      <c r="O1513" s="1">
        <v>1</v>
      </c>
      <c r="P1513" s="1">
        <v>1</v>
      </c>
      <c r="Q1513" s="1">
        <v>1</v>
      </c>
      <c r="R1513" s="8">
        <v>0</v>
      </c>
    </row>
    <row r="1514" spans="4:18" x14ac:dyDescent="0.2">
      <c r="D1514" s="175"/>
      <c r="E1514" s="4" t="s">
        <v>25</v>
      </c>
      <c r="F1514" s="6"/>
      <c r="G1514" s="5">
        <v>9</v>
      </c>
      <c r="H1514" s="7">
        <v>1</v>
      </c>
      <c r="I1514" s="1">
        <v>4</v>
      </c>
      <c r="J1514" s="1">
        <v>2</v>
      </c>
      <c r="K1514" s="1">
        <v>5</v>
      </c>
      <c r="L1514" s="1">
        <v>1</v>
      </c>
      <c r="M1514" s="1">
        <v>0</v>
      </c>
      <c r="N1514" s="1">
        <v>1</v>
      </c>
      <c r="O1514" s="1">
        <v>1</v>
      </c>
      <c r="P1514" s="1">
        <v>1</v>
      </c>
      <c r="Q1514" s="1">
        <v>1</v>
      </c>
      <c r="R1514" s="8">
        <v>0</v>
      </c>
    </row>
    <row r="1515" spans="4:18" x14ac:dyDescent="0.2">
      <c r="D1515" s="175"/>
      <c r="E1515" s="4" t="s">
        <v>26</v>
      </c>
      <c r="F1515" s="6"/>
      <c r="G1515" s="5">
        <v>5</v>
      </c>
      <c r="H1515" s="7">
        <v>2</v>
      </c>
      <c r="I1515" s="1">
        <v>1</v>
      </c>
      <c r="J1515" s="1">
        <v>1</v>
      </c>
      <c r="K1515" s="1">
        <v>1</v>
      </c>
      <c r="L1515" s="1">
        <v>2</v>
      </c>
      <c r="M1515" s="1">
        <v>1</v>
      </c>
      <c r="N1515" s="1">
        <v>1</v>
      </c>
      <c r="O1515" s="1">
        <v>2</v>
      </c>
      <c r="P1515" s="1">
        <v>1</v>
      </c>
      <c r="Q1515" s="1">
        <v>1</v>
      </c>
      <c r="R1515" s="8">
        <v>0</v>
      </c>
    </row>
    <row r="1516" spans="4:18" x14ac:dyDescent="0.2">
      <c r="D1516" s="175"/>
      <c r="E1516" s="4" t="s">
        <v>27</v>
      </c>
      <c r="F1516" s="6"/>
      <c r="G1516" s="5">
        <v>10</v>
      </c>
      <c r="H1516" s="7">
        <v>1</v>
      </c>
      <c r="I1516" s="1">
        <v>6</v>
      </c>
      <c r="J1516" s="1">
        <v>0</v>
      </c>
      <c r="K1516" s="1">
        <v>3</v>
      </c>
      <c r="L1516" s="1">
        <v>0</v>
      </c>
      <c r="M1516" s="1">
        <v>1</v>
      </c>
      <c r="N1516" s="1">
        <v>1</v>
      </c>
      <c r="O1516" s="1">
        <v>1</v>
      </c>
      <c r="P1516" s="1">
        <v>1</v>
      </c>
      <c r="Q1516" s="1">
        <v>2</v>
      </c>
      <c r="R1516" s="8">
        <v>0</v>
      </c>
    </row>
    <row r="1517" spans="4:18" x14ac:dyDescent="0.2">
      <c r="D1517" s="175"/>
      <c r="E1517" s="4" t="s">
        <v>28</v>
      </c>
      <c r="F1517" s="6"/>
      <c r="G1517" s="5">
        <v>5</v>
      </c>
      <c r="H1517" s="7">
        <v>1</v>
      </c>
      <c r="I1517" s="1">
        <v>3</v>
      </c>
      <c r="J1517" s="1">
        <v>0</v>
      </c>
      <c r="K1517" s="1">
        <v>2</v>
      </c>
      <c r="L1517" s="1">
        <v>1</v>
      </c>
      <c r="M1517" s="1">
        <v>1</v>
      </c>
      <c r="N1517" s="1">
        <v>0</v>
      </c>
      <c r="O1517" s="1">
        <v>1</v>
      </c>
      <c r="P1517" s="1">
        <v>0</v>
      </c>
      <c r="Q1517" s="1">
        <v>1</v>
      </c>
      <c r="R1517" s="8">
        <v>0</v>
      </c>
    </row>
    <row r="1518" spans="4:18" x14ac:dyDescent="0.2">
      <c r="D1518" s="175"/>
      <c r="E1518" s="4" t="s">
        <v>29</v>
      </c>
      <c r="F1518" s="6"/>
      <c r="G1518" s="5">
        <v>1</v>
      </c>
      <c r="H1518" s="7">
        <v>0</v>
      </c>
      <c r="I1518" s="1">
        <v>1</v>
      </c>
      <c r="J1518" s="1">
        <v>0</v>
      </c>
      <c r="K1518" s="1">
        <v>0</v>
      </c>
      <c r="L1518" s="1">
        <v>0</v>
      </c>
      <c r="M1518" s="1">
        <v>0</v>
      </c>
      <c r="N1518" s="1">
        <v>0</v>
      </c>
      <c r="O1518" s="1">
        <v>0</v>
      </c>
      <c r="P1518" s="1">
        <v>0</v>
      </c>
      <c r="Q1518" s="1">
        <v>0</v>
      </c>
      <c r="R1518" s="8">
        <v>0</v>
      </c>
    </row>
    <row r="1519" spans="4:18" x14ac:dyDescent="0.2">
      <c r="D1519" s="174" t="s">
        <v>30</v>
      </c>
      <c r="E1519" s="20" t="s">
        <v>31</v>
      </c>
      <c r="F1519" s="22"/>
      <c r="G1519" s="21">
        <v>45</v>
      </c>
      <c r="H1519" s="25">
        <v>7</v>
      </c>
      <c r="I1519" s="3">
        <v>25</v>
      </c>
      <c r="J1519" s="3">
        <v>8</v>
      </c>
      <c r="K1519" s="3">
        <v>18</v>
      </c>
      <c r="L1519" s="3">
        <v>7</v>
      </c>
      <c r="M1519" s="3">
        <v>5</v>
      </c>
      <c r="N1519" s="3">
        <v>5</v>
      </c>
      <c r="O1519" s="3">
        <v>5</v>
      </c>
      <c r="P1519" s="3">
        <v>4</v>
      </c>
      <c r="Q1519" s="3">
        <v>3</v>
      </c>
      <c r="R1519" s="26">
        <v>0</v>
      </c>
    </row>
    <row r="1520" spans="4:18" x14ac:dyDescent="0.2">
      <c r="D1520" s="175"/>
      <c r="E1520" s="4" t="s">
        <v>32</v>
      </c>
      <c r="F1520" s="6"/>
      <c r="G1520" s="5">
        <v>58</v>
      </c>
      <c r="H1520" s="7">
        <v>16</v>
      </c>
      <c r="I1520" s="1">
        <v>26</v>
      </c>
      <c r="J1520" s="1">
        <v>7</v>
      </c>
      <c r="K1520" s="1">
        <v>21</v>
      </c>
      <c r="L1520" s="1">
        <v>10</v>
      </c>
      <c r="M1520" s="1">
        <v>6</v>
      </c>
      <c r="N1520" s="1">
        <v>3</v>
      </c>
      <c r="O1520" s="1">
        <v>3</v>
      </c>
      <c r="P1520" s="1">
        <v>4</v>
      </c>
      <c r="Q1520" s="1">
        <v>5</v>
      </c>
      <c r="R1520" s="8">
        <v>0</v>
      </c>
    </row>
    <row r="1521" spans="2:18" x14ac:dyDescent="0.2">
      <c r="D1521" s="175"/>
      <c r="E1521" s="4" t="s">
        <v>33</v>
      </c>
      <c r="F1521" s="6"/>
      <c r="G1521" s="5">
        <v>51</v>
      </c>
      <c r="H1521" s="7">
        <v>7</v>
      </c>
      <c r="I1521" s="1">
        <v>30</v>
      </c>
      <c r="J1521" s="1">
        <v>6</v>
      </c>
      <c r="K1521" s="1">
        <v>21</v>
      </c>
      <c r="L1521" s="1">
        <v>5</v>
      </c>
      <c r="M1521" s="1">
        <v>8</v>
      </c>
      <c r="N1521" s="1">
        <v>3</v>
      </c>
      <c r="O1521" s="1">
        <v>3</v>
      </c>
      <c r="P1521" s="1">
        <v>3</v>
      </c>
      <c r="Q1521" s="1">
        <v>6</v>
      </c>
      <c r="R1521" s="8">
        <v>0</v>
      </c>
    </row>
    <row r="1522" spans="2:18" x14ac:dyDescent="0.2">
      <c r="D1522" s="175"/>
      <c r="E1522" s="4" t="s">
        <v>34</v>
      </c>
      <c r="F1522" s="6"/>
      <c r="G1522" s="5">
        <v>19</v>
      </c>
      <c r="H1522" s="7">
        <v>5</v>
      </c>
      <c r="I1522" s="1">
        <v>7</v>
      </c>
      <c r="J1522" s="1">
        <v>3</v>
      </c>
      <c r="K1522" s="1">
        <v>6</v>
      </c>
      <c r="L1522" s="1">
        <v>4</v>
      </c>
      <c r="M1522" s="1">
        <v>2</v>
      </c>
      <c r="N1522" s="1">
        <v>2</v>
      </c>
      <c r="O1522" s="1">
        <v>2</v>
      </c>
      <c r="P1522" s="1">
        <v>1</v>
      </c>
      <c r="Q1522" s="1">
        <v>1</v>
      </c>
      <c r="R1522" s="8">
        <v>2</v>
      </c>
    </row>
    <row r="1523" spans="2:18" x14ac:dyDescent="0.2">
      <c r="D1523" s="174" t="s">
        <v>35</v>
      </c>
      <c r="E1523" s="20" t="s">
        <v>36</v>
      </c>
      <c r="F1523" s="22"/>
      <c r="G1523" s="21">
        <v>90</v>
      </c>
      <c r="H1523" s="25">
        <v>15</v>
      </c>
      <c r="I1523" s="3">
        <v>48</v>
      </c>
      <c r="J1523" s="3">
        <v>18</v>
      </c>
      <c r="K1523" s="3">
        <v>28</v>
      </c>
      <c r="L1523" s="3">
        <v>16</v>
      </c>
      <c r="M1523" s="3">
        <v>13</v>
      </c>
      <c r="N1523" s="3">
        <v>6</v>
      </c>
      <c r="O1523" s="3">
        <v>8</v>
      </c>
      <c r="P1523" s="3">
        <v>8</v>
      </c>
      <c r="Q1523" s="3">
        <v>11</v>
      </c>
      <c r="R1523" s="26">
        <v>0</v>
      </c>
    </row>
    <row r="1524" spans="2:18" x14ac:dyDescent="0.2">
      <c r="D1524" s="175"/>
      <c r="E1524" s="4" t="s">
        <v>37</v>
      </c>
      <c r="F1524" s="6"/>
      <c r="G1524" s="5">
        <v>83</v>
      </c>
      <c r="H1524" s="7">
        <v>20</v>
      </c>
      <c r="I1524" s="1">
        <v>40</v>
      </c>
      <c r="J1524" s="1">
        <v>6</v>
      </c>
      <c r="K1524" s="1">
        <v>38</v>
      </c>
      <c r="L1524" s="1">
        <v>10</v>
      </c>
      <c r="M1524" s="1">
        <v>8</v>
      </c>
      <c r="N1524" s="1">
        <v>7</v>
      </c>
      <c r="O1524" s="1">
        <v>5</v>
      </c>
      <c r="P1524" s="1">
        <v>4</v>
      </c>
      <c r="Q1524" s="1">
        <v>4</v>
      </c>
      <c r="R1524" s="8">
        <v>2</v>
      </c>
    </row>
    <row r="1525" spans="2:18" x14ac:dyDescent="0.2">
      <c r="D1525" s="174" t="s">
        <v>38</v>
      </c>
      <c r="E1525" s="20" t="s">
        <v>39</v>
      </c>
      <c r="F1525" s="22"/>
      <c r="G1525" s="21">
        <v>8</v>
      </c>
      <c r="H1525" s="25">
        <v>1</v>
      </c>
      <c r="I1525" s="3">
        <v>2</v>
      </c>
      <c r="J1525" s="3">
        <v>2</v>
      </c>
      <c r="K1525" s="3">
        <v>2</v>
      </c>
      <c r="L1525" s="3">
        <v>3</v>
      </c>
      <c r="M1525" s="3">
        <v>2</v>
      </c>
      <c r="N1525" s="3">
        <v>1</v>
      </c>
      <c r="O1525" s="3">
        <v>1</v>
      </c>
      <c r="P1525" s="3">
        <v>2</v>
      </c>
      <c r="Q1525" s="3">
        <v>2</v>
      </c>
      <c r="R1525" s="26">
        <v>1</v>
      </c>
    </row>
    <row r="1526" spans="2:18" x14ac:dyDescent="0.2">
      <c r="D1526" s="175"/>
      <c r="E1526" s="4" t="s">
        <v>40</v>
      </c>
      <c r="F1526" s="6"/>
      <c r="G1526" s="5">
        <v>24</v>
      </c>
      <c r="H1526" s="7">
        <v>5</v>
      </c>
      <c r="I1526" s="1">
        <v>16</v>
      </c>
      <c r="J1526" s="1">
        <v>4</v>
      </c>
      <c r="K1526" s="1">
        <v>6</v>
      </c>
      <c r="L1526" s="1">
        <v>2</v>
      </c>
      <c r="M1526" s="1">
        <v>0</v>
      </c>
      <c r="N1526" s="1">
        <v>1</v>
      </c>
      <c r="O1526" s="1">
        <v>2</v>
      </c>
      <c r="P1526" s="1">
        <v>1</v>
      </c>
      <c r="Q1526" s="1">
        <v>1</v>
      </c>
      <c r="R1526" s="8">
        <v>0</v>
      </c>
    </row>
    <row r="1527" spans="2:18" x14ac:dyDescent="0.2">
      <c r="D1527" s="175"/>
      <c r="E1527" s="4" t="s">
        <v>41</v>
      </c>
      <c r="F1527" s="6"/>
      <c r="G1527" s="5">
        <v>43</v>
      </c>
      <c r="H1527" s="7">
        <v>6</v>
      </c>
      <c r="I1527" s="1">
        <v>24</v>
      </c>
      <c r="J1527" s="1">
        <v>9</v>
      </c>
      <c r="K1527" s="1">
        <v>16</v>
      </c>
      <c r="L1527" s="1">
        <v>10</v>
      </c>
      <c r="M1527" s="1">
        <v>6</v>
      </c>
      <c r="N1527" s="1">
        <v>3</v>
      </c>
      <c r="O1527" s="1">
        <v>4</v>
      </c>
      <c r="P1527" s="1">
        <v>3</v>
      </c>
      <c r="Q1527" s="1">
        <v>3</v>
      </c>
      <c r="R1527" s="8">
        <v>0</v>
      </c>
    </row>
    <row r="1528" spans="2:18" x14ac:dyDescent="0.2">
      <c r="D1528" s="175"/>
      <c r="E1528" s="4" t="s">
        <v>42</v>
      </c>
      <c r="F1528" s="6"/>
      <c r="G1528" s="5">
        <v>32</v>
      </c>
      <c r="H1528" s="7">
        <v>11</v>
      </c>
      <c r="I1528" s="1">
        <v>14</v>
      </c>
      <c r="J1528" s="1">
        <v>3</v>
      </c>
      <c r="K1528" s="1">
        <v>11</v>
      </c>
      <c r="L1528" s="1">
        <v>3</v>
      </c>
      <c r="M1528" s="1">
        <v>5</v>
      </c>
      <c r="N1528" s="1">
        <v>2</v>
      </c>
      <c r="O1528" s="1">
        <v>3</v>
      </c>
      <c r="P1528" s="1">
        <v>2</v>
      </c>
      <c r="Q1528" s="1">
        <v>4</v>
      </c>
      <c r="R1528" s="8">
        <v>0</v>
      </c>
    </row>
    <row r="1529" spans="2:18" x14ac:dyDescent="0.2">
      <c r="D1529" s="175"/>
      <c r="E1529" s="4" t="s">
        <v>43</v>
      </c>
      <c r="F1529" s="6"/>
      <c r="G1529" s="5">
        <v>27</v>
      </c>
      <c r="H1529" s="7">
        <v>8</v>
      </c>
      <c r="I1529" s="1">
        <v>8</v>
      </c>
      <c r="J1529" s="1">
        <v>4</v>
      </c>
      <c r="K1529" s="1">
        <v>15</v>
      </c>
      <c r="L1529" s="1">
        <v>3</v>
      </c>
      <c r="M1529" s="1">
        <v>3</v>
      </c>
      <c r="N1529" s="1">
        <v>4</v>
      </c>
      <c r="O1529" s="1">
        <v>2</v>
      </c>
      <c r="P1529" s="1">
        <v>2</v>
      </c>
      <c r="Q1529" s="1">
        <v>2</v>
      </c>
      <c r="R1529" s="8">
        <v>0</v>
      </c>
    </row>
    <row r="1530" spans="2:18" x14ac:dyDescent="0.2">
      <c r="D1530" s="175"/>
      <c r="E1530" s="4" t="s">
        <v>44</v>
      </c>
      <c r="F1530" s="6"/>
      <c r="G1530" s="5">
        <v>22</v>
      </c>
      <c r="H1530" s="7">
        <v>2</v>
      </c>
      <c r="I1530" s="1">
        <v>13</v>
      </c>
      <c r="J1530" s="1">
        <v>0</v>
      </c>
      <c r="K1530" s="1">
        <v>10</v>
      </c>
      <c r="L1530" s="1">
        <v>2</v>
      </c>
      <c r="M1530" s="1">
        <v>3</v>
      </c>
      <c r="N1530" s="1">
        <v>0</v>
      </c>
      <c r="O1530" s="1">
        <v>0</v>
      </c>
      <c r="P1530" s="1">
        <v>1</v>
      </c>
      <c r="Q1530" s="1">
        <v>2</v>
      </c>
      <c r="R1530" s="8">
        <v>0</v>
      </c>
    </row>
    <row r="1531" spans="2:18" x14ac:dyDescent="0.2">
      <c r="D1531" s="176"/>
      <c r="E1531" s="59" t="s">
        <v>45</v>
      </c>
      <c r="F1531" s="60"/>
      <c r="G1531" s="56">
        <v>17</v>
      </c>
      <c r="H1531" s="66">
        <v>2</v>
      </c>
      <c r="I1531" s="30">
        <v>11</v>
      </c>
      <c r="J1531" s="30">
        <v>2</v>
      </c>
      <c r="K1531" s="30">
        <v>6</v>
      </c>
      <c r="L1531" s="30">
        <v>3</v>
      </c>
      <c r="M1531" s="30">
        <v>2</v>
      </c>
      <c r="N1531" s="30">
        <v>2</v>
      </c>
      <c r="O1531" s="30">
        <v>1</v>
      </c>
      <c r="P1531" s="30">
        <v>1</v>
      </c>
      <c r="Q1531" s="30">
        <v>1</v>
      </c>
      <c r="R1531" s="65">
        <v>1</v>
      </c>
    </row>
    <row r="1533" spans="2:18" x14ac:dyDescent="0.2">
      <c r="B1533" s="43" t="str">
        <f xml:space="preserve"> HYPERLINK("#'目次'!B62", "[56]")</f>
        <v>[56]</v>
      </c>
      <c r="C1533" s="31" t="s">
        <v>158</v>
      </c>
    </row>
    <row r="1534" spans="2:18" x14ac:dyDescent="0.2">
      <c r="C1534" s="156" t="s">
        <v>159</v>
      </c>
    </row>
    <row r="1537" spans="4:18" ht="24" x14ac:dyDescent="0.2">
      <c r="D1537" s="177"/>
      <c r="E1537" s="178"/>
      <c r="F1537" s="178"/>
      <c r="G1537" s="40" t="s">
        <v>14</v>
      </c>
      <c r="H1537" s="42" t="s">
        <v>160</v>
      </c>
      <c r="I1537" s="15" t="s">
        <v>161</v>
      </c>
      <c r="J1537" s="15" t="s">
        <v>162</v>
      </c>
      <c r="K1537" s="15" t="s">
        <v>163</v>
      </c>
      <c r="L1537" s="15" t="s">
        <v>109</v>
      </c>
      <c r="M1537" s="15" t="s">
        <v>110</v>
      </c>
      <c r="N1537" s="15" t="s">
        <v>111</v>
      </c>
      <c r="O1537" s="15" t="s">
        <v>112</v>
      </c>
      <c r="P1537" s="15" t="s">
        <v>113</v>
      </c>
      <c r="Q1537" s="15" t="s">
        <v>114</v>
      </c>
      <c r="R1537" s="44" t="s">
        <v>17</v>
      </c>
    </row>
    <row r="1538" spans="4:18" x14ac:dyDescent="0.2">
      <c r="D1538" s="179"/>
      <c r="E1538" s="180"/>
      <c r="F1538" s="180"/>
      <c r="G1538" s="39"/>
      <c r="H1538" s="41"/>
      <c r="I1538" s="14"/>
      <c r="J1538" s="14"/>
      <c r="K1538" s="14"/>
      <c r="L1538" s="14"/>
      <c r="M1538" s="14"/>
      <c r="N1538" s="14"/>
      <c r="O1538" s="14"/>
      <c r="P1538" s="14"/>
      <c r="Q1538" s="14"/>
      <c r="R1538" s="38"/>
    </row>
    <row r="1539" spans="4:18" x14ac:dyDescent="0.2">
      <c r="D1539" s="58"/>
      <c r="E1539" s="53" t="s">
        <v>14</v>
      </c>
      <c r="F1539" s="52"/>
      <c r="G1539" s="37">
        <v>173</v>
      </c>
      <c r="H1539" s="17">
        <v>35</v>
      </c>
      <c r="I1539" s="17">
        <v>88</v>
      </c>
      <c r="J1539" s="17">
        <v>24</v>
      </c>
      <c r="K1539" s="17">
        <v>66</v>
      </c>
      <c r="L1539" s="17">
        <v>26</v>
      </c>
      <c r="M1539" s="17">
        <v>21</v>
      </c>
      <c r="N1539" s="17">
        <v>13</v>
      </c>
      <c r="O1539" s="17">
        <v>13</v>
      </c>
      <c r="P1539" s="17">
        <v>12</v>
      </c>
      <c r="Q1539" s="17">
        <v>15</v>
      </c>
      <c r="R1539" s="55">
        <v>2</v>
      </c>
    </row>
    <row r="1540" spans="4:18" x14ac:dyDescent="0.2">
      <c r="D1540" s="174" t="s">
        <v>52</v>
      </c>
      <c r="E1540" s="20" t="s">
        <v>53</v>
      </c>
      <c r="F1540" s="22"/>
      <c r="G1540" s="21">
        <v>0</v>
      </c>
      <c r="H1540" s="25">
        <v>0</v>
      </c>
      <c r="I1540" s="3">
        <v>0</v>
      </c>
      <c r="J1540" s="3">
        <v>0</v>
      </c>
      <c r="K1540" s="3">
        <v>0</v>
      </c>
      <c r="L1540" s="3">
        <v>0</v>
      </c>
      <c r="M1540" s="3">
        <v>0</v>
      </c>
      <c r="N1540" s="3">
        <v>0</v>
      </c>
      <c r="O1540" s="3">
        <v>0</v>
      </c>
      <c r="P1540" s="3">
        <v>0</v>
      </c>
      <c r="Q1540" s="3">
        <v>0</v>
      </c>
      <c r="R1540" s="26">
        <v>0</v>
      </c>
    </row>
    <row r="1541" spans="4:18" ht="24" x14ac:dyDescent="0.2">
      <c r="D1541" s="175"/>
      <c r="E1541" s="4" t="s">
        <v>54</v>
      </c>
      <c r="F1541" s="6"/>
      <c r="G1541" s="5">
        <v>12</v>
      </c>
      <c r="H1541" s="7">
        <v>4</v>
      </c>
      <c r="I1541" s="1">
        <v>4</v>
      </c>
      <c r="J1541" s="1">
        <v>2</v>
      </c>
      <c r="K1541" s="1">
        <v>6</v>
      </c>
      <c r="L1541" s="1">
        <v>0</v>
      </c>
      <c r="M1541" s="1">
        <v>0</v>
      </c>
      <c r="N1541" s="1">
        <v>0</v>
      </c>
      <c r="O1541" s="1">
        <v>0</v>
      </c>
      <c r="P1541" s="1">
        <v>0</v>
      </c>
      <c r="Q1541" s="1">
        <v>0</v>
      </c>
      <c r="R1541" s="8">
        <v>1</v>
      </c>
    </row>
    <row r="1542" spans="4:18" x14ac:dyDescent="0.2">
      <c r="D1542" s="175"/>
      <c r="E1542" s="4" t="s">
        <v>55</v>
      </c>
      <c r="F1542" s="6"/>
      <c r="G1542" s="5">
        <v>10</v>
      </c>
      <c r="H1542" s="7">
        <v>2</v>
      </c>
      <c r="I1542" s="1">
        <v>4</v>
      </c>
      <c r="J1542" s="1">
        <v>1</v>
      </c>
      <c r="K1542" s="1">
        <v>3</v>
      </c>
      <c r="L1542" s="1">
        <v>1</v>
      </c>
      <c r="M1542" s="1">
        <v>3</v>
      </c>
      <c r="N1542" s="1">
        <v>1</v>
      </c>
      <c r="O1542" s="1">
        <v>1</v>
      </c>
      <c r="P1542" s="1">
        <v>2</v>
      </c>
      <c r="Q1542" s="1">
        <v>2</v>
      </c>
      <c r="R1542" s="8">
        <v>0</v>
      </c>
    </row>
    <row r="1543" spans="4:18" x14ac:dyDescent="0.2">
      <c r="D1543" s="175"/>
      <c r="E1543" s="4" t="s">
        <v>56</v>
      </c>
      <c r="F1543" s="6"/>
      <c r="G1543" s="5">
        <v>9</v>
      </c>
      <c r="H1543" s="7">
        <v>0</v>
      </c>
      <c r="I1543" s="1">
        <v>5</v>
      </c>
      <c r="J1543" s="1">
        <v>2</v>
      </c>
      <c r="K1543" s="1">
        <v>4</v>
      </c>
      <c r="L1543" s="1">
        <v>1</v>
      </c>
      <c r="M1543" s="1">
        <v>0</v>
      </c>
      <c r="N1543" s="1">
        <v>0</v>
      </c>
      <c r="O1543" s="1">
        <v>0</v>
      </c>
      <c r="P1543" s="1">
        <v>0</v>
      </c>
      <c r="Q1543" s="1">
        <v>0</v>
      </c>
      <c r="R1543" s="8">
        <v>0</v>
      </c>
    </row>
    <row r="1544" spans="4:18" x14ac:dyDescent="0.2">
      <c r="D1544" s="175"/>
      <c r="E1544" s="4" t="s">
        <v>57</v>
      </c>
      <c r="F1544" s="6"/>
      <c r="G1544" s="5">
        <v>55</v>
      </c>
      <c r="H1544" s="7">
        <v>9</v>
      </c>
      <c r="I1544" s="1">
        <v>30</v>
      </c>
      <c r="J1544" s="1">
        <v>8</v>
      </c>
      <c r="K1544" s="1">
        <v>20</v>
      </c>
      <c r="L1544" s="1">
        <v>8</v>
      </c>
      <c r="M1544" s="1">
        <v>7</v>
      </c>
      <c r="N1544" s="1">
        <v>2</v>
      </c>
      <c r="O1544" s="1">
        <v>4</v>
      </c>
      <c r="P1544" s="1">
        <v>0</v>
      </c>
      <c r="Q1544" s="1">
        <v>2</v>
      </c>
      <c r="R1544" s="8">
        <v>0</v>
      </c>
    </row>
    <row r="1545" spans="4:18" x14ac:dyDescent="0.2">
      <c r="D1545" s="175"/>
      <c r="E1545" s="4" t="s">
        <v>58</v>
      </c>
      <c r="F1545" s="6"/>
      <c r="G1545" s="5">
        <v>20</v>
      </c>
      <c r="H1545" s="7">
        <v>3</v>
      </c>
      <c r="I1545" s="1">
        <v>12</v>
      </c>
      <c r="J1545" s="1">
        <v>4</v>
      </c>
      <c r="K1545" s="1">
        <v>6</v>
      </c>
      <c r="L1545" s="1">
        <v>2</v>
      </c>
      <c r="M1545" s="1">
        <v>1</v>
      </c>
      <c r="N1545" s="1">
        <v>0</v>
      </c>
      <c r="O1545" s="1">
        <v>0</v>
      </c>
      <c r="P1545" s="1">
        <v>0</v>
      </c>
      <c r="Q1545" s="1">
        <v>1</v>
      </c>
      <c r="R1545" s="8">
        <v>0</v>
      </c>
    </row>
    <row r="1546" spans="4:18" x14ac:dyDescent="0.2">
      <c r="D1546" s="175"/>
      <c r="E1546" s="4" t="s">
        <v>59</v>
      </c>
      <c r="F1546" s="6"/>
      <c r="G1546" s="5">
        <v>22</v>
      </c>
      <c r="H1546" s="7">
        <v>6</v>
      </c>
      <c r="I1546" s="1">
        <v>12</v>
      </c>
      <c r="J1546" s="1">
        <v>2</v>
      </c>
      <c r="K1546" s="1">
        <v>8</v>
      </c>
      <c r="L1546" s="1">
        <v>6</v>
      </c>
      <c r="M1546" s="1">
        <v>3</v>
      </c>
      <c r="N1546" s="1">
        <v>3</v>
      </c>
      <c r="O1546" s="1">
        <v>2</v>
      </c>
      <c r="P1546" s="1">
        <v>3</v>
      </c>
      <c r="Q1546" s="1">
        <v>2</v>
      </c>
      <c r="R1546" s="8">
        <v>1</v>
      </c>
    </row>
    <row r="1547" spans="4:18" x14ac:dyDescent="0.2">
      <c r="D1547" s="175"/>
      <c r="E1547" s="4" t="s">
        <v>60</v>
      </c>
      <c r="F1547" s="6"/>
      <c r="G1547" s="5">
        <v>24</v>
      </c>
      <c r="H1547" s="7">
        <v>6</v>
      </c>
      <c r="I1547" s="1">
        <v>10</v>
      </c>
      <c r="J1547" s="1">
        <v>2</v>
      </c>
      <c r="K1547" s="1">
        <v>13</v>
      </c>
      <c r="L1547" s="1">
        <v>3</v>
      </c>
      <c r="M1547" s="1">
        <v>3</v>
      </c>
      <c r="N1547" s="1">
        <v>3</v>
      </c>
      <c r="O1547" s="1">
        <v>2</v>
      </c>
      <c r="P1547" s="1">
        <v>2</v>
      </c>
      <c r="Q1547" s="1">
        <v>2</v>
      </c>
      <c r="R1547" s="8">
        <v>0</v>
      </c>
    </row>
    <row r="1548" spans="4:18" x14ac:dyDescent="0.2">
      <c r="D1548" s="175"/>
      <c r="E1548" s="4" t="s">
        <v>61</v>
      </c>
      <c r="F1548" s="6"/>
      <c r="G1548" s="5">
        <v>10</v>
      </c>
      <c r="H1548" s="7">
        <v>2</v>
      </c>
      <c r="I1548" s="1">
        <v>3</v>
      </c>
      <c r="J1548" s="1">
        <v>3</v>
      </c>
      <c r="K1548" s="1">
        <v>3</v>
      </c>
      <c r="L1548" s="1">
        <v>3</v>
      </c>
      <c r="M1548" s="1">
        <v>2</v>
      </c>
      <c r="N1548" s="1">
        <v>2</v>
      </c>
      <c r="O1548" s="1">
        <v>2</v>
      </c>
      <c r="P1548" s="1">
        <v>3</v>
      </c>
      <c r="Q1548" s="1">
        <v>3</v>
      </c>
      <c r="R1548" s="8">
        <v>0</v>
      </c>
    </row>
    <row r="1549" spans="4:18" x14ac:dyDescent="0.2">
      <c r="D1549" s="175"/>
      <c r="E1549" s="4" t="s">
        <v>62</v>
      </c>
      <c r="F1549" s="6"/>
      <c r="G1549" s="5">
        <v>11</v>
      </c>
      <c r="H1549" s="7">
        <v>3</v>
      </c>
      <c r="I1549" s="1">
        <v>8</v>
      </c>
      <c r="J1549" s="1">
        <v>0</v>
      </c>
      <c r="K1549" s="1">
        <v>3</v>
      </c>
      <c r="L1549" s="1">
        <v>2</v>
      </c>
      <c r="M1549" s="1">
        <v>2</v>
      </c>
      <c r="N1549" s="1">
        <v>2</v>
      </c>
      <c r="O1549" s="1">
        <v>2</v>
      </c>
      <c r="P1549" s="1">
        <v>2</v>
      </c>
      <c r="Q1549" s="1">
        <v>3</v>
      </c>
      <c r="R1549" s="8">
        <v>0</v>
      </c>
    </row>
    <row r="1550" spans="4:18" x14ac:dyDescent="0.2">
      <c r="D1550" s="174" t="s">
        <v>63</v>
      </c>
      <c r="E1550" s="20" t="s">
        <v>64</v>
      </c>
      <c r="F1550" s="22"/>
      <c r="G1550" s="21">
        <v>28</v>
      </c>
      <c r="H1550" s="25">
        <v>7</v>
      </c>
      <c r="I1550" s="3">
        <v>14</v>
      </c>
      <c r="J1550" s="3">
        <v>2</v>
      </c>
      <c r="K1550" s="3">
        <v>9</v>
      </c>
      <c r="L1550" s="3">
        <v>3</v>
      </c>
      <c r="M1550" s="3">
        <v>3</v>
      </c>
      <c r="N1550" s="3">
        <v>2</v>
      </c>
      <c r="O1550" s="3">
        <v>1</v>
      </c>
      <c r="P1550" s="3">
        <v>1</v>
      </c>
      <c r="Q1550" s="3">
        <v>2</v>
      </c>
      <c r="R1550" s="26">
        <v>1</v>
      </c>
    </row>
    <row r="1551" spans="4:18" x14ac:dyDescent="0.2">
      <c r="D1551" s="175"/>
      <c r="E1551" s="4" t="s">
        <v>65</v>
      </c>
      <c r="F1551" s="6"/>
      <c r="G1551" s="5">
        <v>23</v>
      </c>
      <c r="H1551" s="7">
        <v>4</v>
      </c>
      <c r="I1551" s="1">
        <v>15</v>
      </c>
      <c r="J1551" s="1">
        <v>4</v>
      </c>
      <c r="K1551" s="1">
        <v>7</v>
      </c>
      <c r="L1551" s="1">
        <v>4</v>
      </c>
      <c r="M1551" s="1">
        <v>2</v>
      </c>
      <c r="N1551" s="1">
        <v>2</v>
      </c>
      <c r="O1551" s="1">
        <v>3</v>
      </c>
      <c r="P1551" s="1">
        <v>3</v>
      </c>
      <c r="Q1551" s="1">
        <v>3</v>
      </c>
      <c r="R1551" s="8">
        <v>0</v>
      </c>
    </row>
    <row r="1552" spans="4:18" x14ac:dyDescent="0.2">
      <c r="D1552" s="175"/>
      <c r="E1552" s="4" t="s">
        <v>66</v>
      </c>
      <c r="F1552" s="6"/>
      <c r="G1552" s="5">
        <v>23</v>
      </c>
      <c r="H1552" s="7">
        <v>4</v>
      </c>
      <c r="I1552" s="1">
        <v>13</v>
      </c>
      <c r="J1552" s="1">
        <v>2</v>
      </c>
      <c r="K1552" s="1">
        <v>13</v>
      </c>
      <c r="L1552" s="1">
        <v>6</v>
      </c>
      <c r="M1552" s="1">
        <v>3</v>
      </c>
      <c r="N1552" s="1">
        <v>4</v>
      </c>
      <c r="O1552" s="1">
        <v>2</v>
      </c>
      <c r="P1552" s="1">
        <v>3</v>
      </c>
      <c r="Q1552" s="1">
        <v>2</v>
      </c>
      <c r="R1552" s="8">
        <v>0</v>
      </c>
    </row>
    <row r="1553" spans="2:18" x14ac:dyDescent="0.2">
      <c r="D1553" s="175"/>
      <c r="E1553" s="4" t="s">
        <v>67</v>
      </c>
      <c r="F1553" s="6"/>
      <c r="G1553" s="5">
        <v>28</v>
      </c>
      <c r="H1553" s="7">
        <v>5</v>
      </c>
      <c r="I1553" s="1">
        <v>11</v>
      </c>
      <c r="J1553" s="1">
        <v>5</v>
      </c>
      <c r="K1553" s="1">
        <v>13</v>
      </c>
      <c r="L1553" s="1">
        <v>4</v>
      </c>
      <c r="M1553" s="1">
        <v>1</v>
      </c>
      <c r="N1553" s="1">
        <v>1</v>
      </c>
      <c r="O1553" s="1">
        <v>0</v>
      </c>
      <c r="P1553" s="1">
        <v>1</v>
      </c>
      <c r="Q1553" s="1">
        <v>2</v>
      </c>
      <c r="R1553" s="8">
        <v>1</v>
      </c>
    </row>
    <row r="1554" spans="2:18" x14ac:dyDescent="0.2">
      <c r="D1554" s="175"/>
      <c r="E1554" s="4" t="s">
        <v>68</v>
      </c>
      <c r="F1554" s="6"/>
      <c r="G1554" s="5">
        <v>16</v>
      </c>
      <c r="H1554" s="7">
        <v>2</v>
      </c>
      <c r="I1554" s="1">
        <v>8</v>
      </c>
      <c r="J1554" s="1">
        <v>2</v>
      </c>
      <c r="K1554" s="1">
        <v>6</v>
      </c>
      <c r="L1554" s="1">
        <v>1</v>
      </c>
      <c r="M1554" s="1">
        <v>4</v>
      </c>
      <c r="N1554" s="1">
        <v>1</v>
      </c>
      <c r="O1554" s="1">
        <v>4</v>
      </c>
      <c r="P1554" s="1">
        <v>1</v>
      </c>
      <c r="Q1554" s="1">
        <v>3</v>
      </c>
      <c r="R1554" s="8">
        <v>0</v>
      </c>
    </row>
    <row r="1555" spans="2:18" x14ac:dyDescent="0.2">
      <c r="D1555" s="175"/>
      <c r="E1555" s="4" t="s">
        <v>69</v>
      </c>
      <c r="F1555" s="6"/>
      <c r="G1555" s="5">
        <v>9</v>
      </c>
      <c r="H1555" s="7">
        <v>2</v>
      </c>
      <c r="I1555" s="1">
        <v>6</v>
      </c>
      <c r="J1555" s="1">
        <v>1</v>
      </c>
      <c r="K1555" s="1">
        <v>3</v>
      </c>
      <c r="L1555" s="1">
        <v>1</v>
      </c>
      <c r="M1555" s="1">
        <v>0</v>
      </c>
      <c r="N1555" s="1">
        <v>0</v>
      </c>
      <c r="O1555" s="1">
        <v>0</v>
      </c>
      <c r="P1555" s="1">
        <v>0</v>
      </c>
      <c r="Q1555" s="1">
        <v>0</v>
      </c>
      <c r="R1555" s="8">
        <v>0</v>
      </c>
    </row>
    <row r="1556" spans="2:18" x14ac:dyDescent="0.2">
      <c r="D1556" s="175"/>
      <c r="E1556" s="4" t="s">
        <v>70</v>
      </c>
      <c r="F1556" s="6"/>
      <c r="G1556" s="5">
        <v>20</v>
      </c>
      <c r="H1556" s="7">
        <v>5</v>
      </c>
      <c r="I1556" s="1">
        <v>12</v>
      </c>
      <c r="J1556" s="1">
        <v>3</v>
      </c>
      <c r="K1556" s="1">
        <v>4</v>
      </c>
      <c r="L1556" s="1">
        <v>3</v>
      </c>
      <c r="M1556" s="1">
        <v>4</v>
      </c>
      <c r="N1556" s="1">
        <v>0</v>
      </c>
      <c r="O1556" s="1">
        <v>0</v>
      </c>
      <c r="P1556" s="1">
        <v>0</v>
      </c>
      <c r="Q1556" s="1">
        <v>0</v>
      </c>
      <c r="R1556" s="8">
        <v>0</v>
      </c>
    </row>
    <row r="1557" spans="2:18" x14ac:dyDescent="0.2">
      <c r="D1557" s="175"/>
      <c r="E1557" s="4" t="s">
        <v>71</v>
      </c>
      <c r="F1557" s="6"/>
      <c r="G1557" s="5">
        <v>10</v>
      </c>
      <c r="H1557" s="7">
        <v>2</v>
      </c>
      <c r="I1557" s="1">
        <v>4</v>
      </c>
      <c r="J1557" s="1">
        <v>3</v>
      </c>
      <c r="K1557" s="1">
        <v>3</v>
      </c>
      <c r="L1557" s="1">
        <v>1</v>
      </c>
      <c r="M1557" s="1">
        <v>2</v>
      </c>
      <c r="N1557" s="1">
        <v>1</v>
      </c>
      <c r="O1557" s="1">
        <v>1</v>
      </c>
      <c r="P1557" s="1">
        <v>1</v>
      </c>
      <c r="Q1557" s="1">
        <v>1</v>
      </c>
      <c r="R1557" s="8">
        <v>0</v>
      </c>
    </row>
    <row r="1558" spans="2:18" x14ac:dyDescent="0.2">
      <c r="D1558" s="176"/>
      <c r="E1558" s="59" t="s">
        <v>72</v>
      </c>
      <c r="F1558" s="60"/>
      <c r="G1558" s="56">
        <v>13</v>
      </c>
      <c r="H1558" s="66">
        <v>3</v>
      </c>
      <c r="I1558" s="30">
        <v>5</v>
      </c>
      <c r="J1558" s="30">
        <v>1</v>
      </c>
      <c r="K1558" s="30">
        <v>7</v>
      </c>
      <c r="L1558" s="30">
        <v>1</v>
      </c>
      <c r="M1558" s="30">
        <v>1</v>
      </c>
      <c r="N1558" s="30">
        <v>1</v>
      </c>
      <c r="O1558" s="30">
        <v>1</v>
      </c>
      <c r="P1558" s="30">
        <v>1</v>
      </c>
      <c r="Q1558" s="30">
        <v>1</v>
      </c>
      <c r="R1558" s="65">
        <v>0</v>
      </c>
    </row>
    <row r="1560" spans="2:18" x14ac:dyDescent="0.2">
      <c r="B1560" s="43" t="str">
        <f xml:space="preserve"> HYPERLINK("#'目次'!B63", "[57]")</f>
        <v>[57]</v>
      </c>
      <c r="C1560" s="31" t="s">
        <v>158</v>
      </c>
    </row>
    <row r="1561" spans="2:18" x14ac:dyDescent="0.2">
      <c r="C1561" s="156" t="s">
        <v>159</v>
      </c>
    </row>
    <row r="1563" spans="2:18" x14ac:dyDescent="0.2">
      <c r="C1563" s="31" t="s">
        <v>75</v>
      </c>
    </row>
    <row r="1564" spans="2:18" ht="24" x14ac:dyDescent="0.2">
      <c r="D1564" s="177"/>
      <c r="E1564" s="178"/>
      <c r="F1564" s="178"/>
      <c r="G1564" s="40" t="s">
        <v>14</v>
      </c>
      <c r="H1564" s="42" t="s">
        <v>160</v>
      </c>
      <c r="I1564" s="15" t="s">
        <v>161</v>
      </c>
      <c r="J1564" s="15" t="s">
        <v>162</v>
      </c>
      <c r="K1564" s="15" t="s">
        <v>163</v>
      </c>
      <c r="L1564" s="15" t="s">
        <v>109</v>
      </c>
      <c r="M1564" s="15" t="s">
        <v>110</v>
      </c>
      <c r="N1564" s="15" t="s">
        <v>111</v>
      </c>
      <c r="O1564" s="15" t="s">
        <v>112</v>
      </c>
      <c r="P1564" s="15" t="s">
        <v>113</v>
      </c>
      <c r="Q1564" s="15" t="s">
        <v>114</v>
      </c>
      <c r="R1564" s="44" t="s">
        <v>17</v>
      </c>
    </row>
    <row r="1565" spans="2:18" x14ac:dyDescent="0.2">
      <c r="D1565" s="179"/>
      <c r="E1565" s="180"/>
      <c r="F1565" s="180"/>
      <c r="G1565" s="39"/>
      <c r="H1565" s="41"/>
      <c r="I1565" s="14"/>
      <c r="J1565" s="14"/>
      <c r="K1565" s="14"/>
      <c r="L1565" s="14"/>
      <c r="M1565" s="14"/>
      <c r="N1565" s="14"/>
      <c r="O1565" s="14"/>
      <c r="P1565" s="14"/>
      <c r="Q1565" s="14"/>
      <c r="R1565" s="38"/>
    </row>
    <row r="1566" spans="2:18" x14ac:dyDescent="0.2">
      <c r="D1566" s="58"/>
      <c r="E1566" s="53" t="s">
        <v>14</v>
      </c>
      <c r="F1566" s="52"/>
      <c r="G1566" s="37">
        <v>173</v>
      </c>
      <c r="H1566" s="17">
        <v>35</v>
      </c>
      <c r="I1566" s="17">
        <v>88</v>
      </c>
      <c r="J1566" s="17">
        <v>24</v>
      </c>
      <c r="K1566" s="17">
        <v>66</v>
      </c>
      <c r="L1566" s="17">
        <v>26</v>
      </c>
      <c r="M1566" s="17">
        <v>21</v>
      </c>
      <c r="N1566" s="17">
        <v>13</v>
      </c>
      <c r="O1566" s="17">
        <v>13</v>
      </c>
      <c r="P1566" s="17">
        <v>12</v>
      </c>
      <c r="Q1566" s="17">
        <v>15</v>
      </c>
      <c r="R1566" s="55">
        <v>2</v>
      </c>
    </row>
    <row r="1567" spans="2:18" x14ac:dyDescent="0.2">
      <c r="D1567" s="174" t="s">
        <v>36</v>
      </c>
      <c r="E1567" s="20" t="s">
        <v>76</v>
      </c>
      <c r="F1567" s="22"/>
      <c r="G1567" s="21">
        <v>90</v>
      </c>
      <c r="H1567" s="25">
        <v>15</v>
      </c>
      <c r="I1567" s="3">
        <v>48</v>
      </c>
      <c r="J1567" s="3">
        <v>18</v>
      </c>
      <c r="K1567" s="3">
        <v>28</v>
      </c>
      <c r="L1567" s="3">
        <v>16</v>
      </c>
      <c r="M1567" s="3">
        <v>13</v>
      </c>
      <c r="N1567" s="3">
        <v>6</v>
      </c>
      <c r="O1567" s="3">
        <v>8</v>
      </c>
      <c r="P1567" s="3">
        <v>8</v>
      </c>
      <c r="Q1567" s="3">
        <v>11</v>
      </c>
      <c r="R1567" s="26">
        <v>0</v>
      </c>
    </row>
    <row r="1568" spans="2:18" x14ac:dyDescent="0.2">
      <c r="D1568" s="175"/>
      <c r="E1568" s="4" t="s">
        <v>39</v>
      </c>
      <c r="F1568" s="6"/>
      <c r="G1568" s="5">
        <v>5</v>
      </c>
      <c r="H1568" s="7">
        <v>1</v>
      </c>
      <c r="I1568" s="1">
        <v>2</v>
      </c>
      <c r="J1568" s="1">
        <v>2</v>
      </c>
      <c r="K1568" s="1">
        <v>1</v>
      </c>
      <c r="L1568" s="1">
        <v>2</v>
      </c>
      <c r="M1568" s="1">
        <v>1</v>
      </c>
      <c r="N1568" s="1">
        <v>1</v>
      </c>
      <c r="O1568" s="1">
        <v>1</v>
      </c>
      <c r="P1568" s="1">
        <v>2</v>
      </c>
      <c r="Q1568" s="1">
        <v>2</v>
      </c>
      <c r="R1568" s="8">
        <v>0</v>
      </c>
    </row>
    <row r="1569" spans="2:18" x14ac:dyDescent="0.2">
      <c r="D1569" s="175"/>
      <c r="E1569" s="4" t="s">
        <v>40</v>
      </c>
      <c r="F1569" s="6"/>
      <c r="G1569" s="5">
        <v>12</v>
      </c>
      <c r="H1569" s="7">
        <v>1</v>
      </c>
      <c r="I1569" s="1">
        <v>8</v>
      </c>
      <c r="J1569" s="1">
        <v>2</v>
      </c>
      <c r="K1569" s="1">
        <v>3</v>
      </c>
      <c r="L1569" s="1">
        <v>1</v>
      </c>
      <c r="M1569" s="1">
        <v>0</v>
      </c>
      <c r="N1569" s="1">
        <v>1</v>
      </c>
      <c r="O1569" s="1">
        <v>1</v>
      </c>
      <c r="P1569" s="1">
        <v>1</v>
      </c>
      <c r="Q1569" s="1">
        <v>1</v>
      </c>
      <c r="R1569" s="8">
        <v>0</v>
      </c>
    </row>
    <row r="1570" spans="2:18" x14ac:dyDescent="0.2">
      <c r="D1570" s="175"/>
      <c r="E1570" s="4" t="s">
        <v>41</v>
      </c>
      <c r="F1570" s="6"/>
      <c r="G1570" s="5">
        <v>23</v>
      </c>
      <c r="H1570" s="7">
        <v>1</v>
      </c>
      <c r="I1570" s="1">
        <v>14</v>
      </c>
      <c r="J1570" s="1">
        <v>7</v>
      </c>
      <c r="K1570" s="1">
        <v>9</v>
      </c>
      <c r="L1570" s="1">
        <v>6</v>
      </c>
      <c r="M1570" s="1">
        <v>4</v>
      </c>
      <c r="N1570" s="1">
        <v>3</v>
      </c>
      <c r="O1570" s="1">
        <v>4</v>
      </c>
      <c r="P1570" s="1">
        <v>3</v>
      </c>
      <c r="Q1570" s="1">
        <v>3</v>
      </c>
      <c r="R1570" s="8">
        <v>0</v>
      </c>
    </row>
    <row r="1571" spans="2:18" x14ac:dyDescent="0.2">
      <c r="D1571" s="175"/>
      <c r="E1571" s="4" t="s">
        <v>42</v>
      </c>
      <c r="F1571" s="6"/>
      <c r="G1571" s="5">
        <v>20</v>
      </c>
      <c r="H1571" s="7">
        <v>7</v>
      </c>
      <c r="I1571" s="1">
        <v>7</v>
      </c>
      <c r="J1571" s="1">
        <v>2</v>
      </c>
      <c r="K1571" s="1">
        <v>6</v>
      </c>
      <c r="L1571" s="1">
        <v>3</v>
      </c>
      <c r="M1571" s="1">
        <v>5</v>
      </c>
      <c r="N1571" s="1">
        <v>1</v>
      </c>
      <c r="O1571" s="1">
        <v>2</v>
      </c>
      <c r="P1571" s="1">
        <v>1</v>
      </c>
      <c r="Q1571" s="1">
        <v>3</v>
      </c>
      <c r="R1571" s="8">
        <v>0</v>
      </c>
    </row>
    <row r="1572" spans="2:18" x14ac:dyDescent="0.2">
      <c r="D1572" s="175"/>
      <c r="E1572" s="4" t="s">
        <v>43</v>
      </c>
      <c r="F1572" s="6"/>
      <c r="G1572" s="5">
        <v>12</v>
      </c>
      <c r="H1572" s="7">
        <v>3</v>
      </c>
      <c r="I1572" s="1">
        <v>4</v>
      </c>
      <c r="J1572" s="1">
        <v>4</v>
      </c>
      <c r="K1572" s="1">
        <v>6</v>
      </c>
      <c r="L1572" s="1">
        <v>1</v>
      </c>
      <c r="M1572" s="1">
        <v>1</v>
      </c>
      <c r="N1572" s="1">
        <v>0</v>
      </c>
      <c r="O1572" s="1">
        <v>0</v>
      </c>
      <c r="P1572" s="1">
        <v>0</v>
      </c>
      <c r="Q1572" s="1">
        <v>0</v>
      </c>
      <c r="R1572" s="8">
        <v>0</v>
      </c>
    </row>
    <row r="1573" spans="2:18" x14ac:dyDescent="0.2">
      <c r="D1573" s="175"/>
      <c r="E1573" s="4" t="s">
        <v>44</v>
      </c>
      <c r="F1573" s="6"/>
      <c r="G1573" s="5">
        <v>12</v>
      </c>
      <c r="H1573" s="7">
        <v>0</v>
      </c>
      <c r="I1573" s="1">
        <v>8</v>
      </c>
      <c r="J1573" s="1">
        <v>0</v>
      </c>
      <c r="K1573" s="1">
        <v>2</v>
      </c>
      <c r="L1573" s="1">
        <v>1</v>
      </c>
      <c r="M1573" s="1">
        <v>1</v>
      </c>
      <c r="N1573" s="1">
        <v>0</v>
      </c>
      <c r="O1573" s="1">
        <v>0</v>
      </c>
      <c r="P1573" s="1">
        <v>1</v>
      </c>
      <c r="Q1573" s="1">
        <v>2</v>
      </c>
      <c r="R1573" s="8">
        <v>0</v>
      </c>
    </row>
    <row r="1574" spans="2:18" x14ac:dyDescent="0.2">
      <c r="D1574" s="175"/>
      <c r="E1574" s="4" t="s">
        <v>45</v>
      </c>
      <c r="F1574" s="6"/>
      <c r="G1574" s="5">
        <v>6</v>
      </c>
      <c r="H1574" s="7">
        <v>2</v>
      </c>
      <c r="I1574" s="1">
        <v>5</v>
      </c>
      <c r="J1574" s="1">
        <v>1</v>
      </c>
      <c r="K1574" s="1">
        <v>1</v>
      </c>
      <c r="L1574" s="1">
        <v>2</v>
      </c>
      <c r="M1574" s="1">
        <v>1</v>
      </c>
      <c r="N1574" s="1">
        <v>0</v>
      </c>
      <c r="O1574" s="1">
        <v>0</v>
      </c>
      <c r="P1574" s="1">
        <v>0</v>
      </c>
      <c r="Q1574" s="1">
        <v>0</v>
      </c>
      <c r="R1574" s="8">
        <v>0</v>
      </c>
    </row>
    <row r="1575" spans="2:18" x14ac:dyDescent="0.2">
      <c r="D1575" s="174" t="s">
        <v>37</v>
      </c>
      <c r="E1575" s="20" t="s">
        <v>77</v>
      </c>
      <c r="F1575" s="22"/>
      <c r="G1575" s="21">
        <v>83</v>
      </c>
      <c r="H1575" s="25">
        <v>20</v>
      </c>
      <c r="I1575" s="3">
        <v>40</v>
      </c>
      <c r="J1575" s="3">
        <v>6</v>
      </c>
      <c r="K1575" s="3">
        <v>38</v>
      </c>
      <c r="L1575" s="3">
        <v>10</v>
      </c>
      <c r="M1575" s="3">
        <v>8</v>
      </c>
      <c r="N1575" s="3">
        <v>7</v>
      </c>
      <c r="O1575" s="3">
        <v>5</v>
      </c>
      <c r="P1575" s="3">
        <v>4</v>
      </c>
      <c r="Q1575" s="3">
        <v>4</v>
      </c>
      <c r="R1575" s="26">
        <v>2</v>
      </c>
    </row>
    <row r="1576" spans="2:18" x14ac:dyDescent="0.2">
      <c r="D1576" s="175"/>
      <c r="E1576" s="4" t="s">
        <v>39</v>
      </c>
      <c r="F1576" s="6"/>
      <c r="G1576" s="5">
        <v>3</v>
      </c>
      <c r="H1576" s="7">
        <v>0</v>
      </c>
      <c r="I1576" s="1">
        <v>0</v>
      </c>
      <c r="J1576" s="1">
        <v>0</v>
      </c>
      <c r="K1576" s="1">
        <v>1</v>
      </c>
      <c r="L1576" s="1">
        <v>1</v>
      </c>
      <c r="M1576" s="1">
        <v>1</v>
      </c>
      <c r="N1576" s="1">
        <v>0</v>
      </c>
      <c r="O1576" s="1">
        <v>0</v>
      </c>
      <c r="P1576" s="1">
        <v>0</v>
      </c>
      <c r="Q1576" s="1">
        <v>0</v>
      </c>
      <c r="R1576" s="8">
        <v>1</v>
      </c>
    </row>
    <row r="1577" spans="2:18" x14ac:dyDescent="0.2">
      <c r="D1577" s="175"/>
      <c r="E1577" s="4" t="s">
        <v>40</v>
      </c>
      <c r="F1577" s="6"/>
      <c r="G1577" s="5">
        <v>12</v>
      </c>
      <c r="H1577" s="7">
        <v>4</v>
      </c>
      <c r="I1577" s="1">
        <v>8</v>
      </c>
      <c r="J1577" s="1">
        <v>2</v>
      </c>
      <c r="K1577" s="1">
        <v>3</v>
      </c>
      <c r="L1577" s="1">
        <v>1</v>
      </c>
      <c r="M1577" s="1">
        <v>0</v>
      </c>
      <c r="N1577" s="1">
        <v>0</v>
      </c>
      <c r="O1577" s="1">
        <v>1</v>
      </c>
      <c r="P1577" s="1">
        <v>0</v>
      </c>
      <c r="Q1577" s="1">
        <v>0</v>
      </c>
      <c r="R1577" s="8">
        <v>0</v>
      </c>
    </row>
    <row r="1578" spans="2:18" x14ac:dyDescent="0.2">
      <c r="D1578" s="175"/>
      <c r="E1578" s="4" t="s">
        <v>41</v>
      </c>
      <c r="F1578" s="6"/>
      <c r="G1578" s="5">
        <v>20</v>
      </c>
      <c r="H1578" s="7">
        <v>5</v>
      </c>
      <c r="I1578" s="1">
        <v>10</v>
      </c>
      <c r="J1578" s="1">
        <v>2</v>
      </c>
      <c r="K1578" s="1">
        <v>7</v>
      </c>
      <c r="L1578" s="1">
        <v>4</v>
      </c>
      <c r="M1578" s="1">
        <v>2</v>
      </c>
      <c r="N1578" s="1">
        <v>0</v>
      </c>
      <c r="O1578" s="1">
        <v>0</v>
      </c>
      <c r="P1578" s="1">
        <v>0</v>
      </c>
      <c r="Q1578" s="1">
        <v>0</v>
      </c>
      <c r="R1578" s="8">
        <v>0</v>
      </c>
    </row>
    <row r="1579" spans="2:18" x14ac:dyDescent="0.2">
      <c r="D1579" s="175"/>
      <c r="E1579" s="4" t="s">
        <v>42</v>
      </c>
      <c r="F1579" s="6"/>
      <c r="G1579" s="5">
        <v>12</v>
      </c>
      <c r="H1579" s="7">
        <v>4</v>
      </c>
      <c r="I1579" s="1">
        <v>7</v>
      </c>
      <c r="J1579" s="1">
        <v>1</v>
      </c>
      <c r="K1579" s="1">
        <v>5</v>
      </c>
      <c r="L1579" s="1">
        <v>0</v>
      </c>
      <c r="M1579" s="1">
        <v>0</v>
      </c>
      <c r="N1579" s="1">
        <v>1</v>
      </c>
      <c r="O1579" s="1">
        <v>1</v>
      </c>
      <c r="P1579" s="1">
        <v>1</v>
      </c>
      <c r="Q1579" s="1">
        <v>1</v>
      </c>
      <c r="R1579" s="8">
        <v>0</v>
      </c>
    </row>
    <row r="1580" spans="2:18" x14ac:dyDescent="0.2">
      <c r="D1580" s="175"/>
      <c r="E1580" s="4" t="s">
        <v>43</v>
      </c>
      <c r="F1580" s="6"/>
      <c r="G1580" s="5">
        <v>15</v>
      </c>
      <c r="H1580" s="7">
        <v>5</v>
      </c>
      <c r="I1580" s="1">
        <v>4</v>
      </c>
      <c r="J1580" s="1">
        <v>0</v>
      </c>
      <c r="K1580" s="1">
        <v>9</v>
      </c>
      <c r="L1580" s="1">
        <v>2</v>
      </c>
      <c r="M1580" s="1">
        <v>2</v>
      </c>
      <c r="N1580" s="1">
        <v>4</v>
      </c>
      <c r="O1580" s="1">
        <v>2</v>
      </c>
      <c r="P1580" s="1">
        <v>2</v>
      </c>
      <c r="Q1580" s="1">
        <v>2</v>
      </c>
      <c r="R1580" s="8">
        <v>0</v>
      </c>
    </row>
    <row r="1581" spans="2:18" x14ac:dyDescent="0.2">
      <c r="D1581" s="175"/>
      <c r="E1581" s="4" t="s">
        <v>44</v>
      </c>
      <c r="F1581" s="6"/>
      <c r="G1581" s="5">
        <v>10</v>
      </c>
      <c r="H1581" s="7">
        <v>2</v>
      </c>
      <c r="I1581" s="1">
        <v>5</v>
      </c>
      <c r="J1581" s="1">
        <v>0</v>
      </c>
      <c r="K1581" s="1">
        <v>8</v>
      </c>
      <c r="L1581" s="1">
        <v>1</v>
      </c>
      <c r="M1581" s="1">
        <v>2</v>
      </c>
      <c r="N1581" s="1">
        <v>0</v>
      </c>
      <c r="O1581" s="1">
        <v>0</v>
      </c>
      <c r="P1581" s="1">
        <v>0</v>
      </c>
      <c r="Q1581" s="1">
        <v>0</v>
      </c>
      <c r="R1581" s="8">
        <v>0</v>
      </c>
    </row>
    <row r="1582" spans="2:18" x14ac:dyDescent="0.2">
      <c r="D1582" s="176"/>
      <c r="E1582" s="59" t="s">
        <v>45</v>
      </c>
      <c r="F1582" s="60"/>
      <c r="G1582" s="56">
        <v>11</v>
      </c>
      <c r="H1582" s="66">
        <v>0</v>
      </c>
      <c r="I1582" s="30">
        <v>6</v>
      </c>
      <c r="J1582" s="30">
        <v>1</v>
      </c>
      <c r="K1582" s="30">
        <v>5</v>
      </c>
      <c r="L1582" s="30">
        <v>1</v>
      </c>
      <c r="M1582" s="30">
        <v>1</v>
      </c>
      <c r="N1582" s="30">
        <v>2</v>
      </c>
      <c r="O1582" s="30">
        <v>1</v>
      </c>
      <c r="P1582" s="30">
        <v>1</v>
      </c>
      <c r="Q1582" s="30">
        <v>1</v>
      </c>
      <c r="R1582" s="65">
        <v>1</v>
      </c>
    </row>
    <row r="1584" spans="2:18" x14ac:dyDescent="0.2">
      <c r="B1584" s="43" t="str">
        <f xml:space="preserve"> HYPERLINK("#'目次'!B64", "[58]")</f>
        <v>[58]</v>
      </c>
      <c r="C1584" s="31" t="s">
        <v>167</v>
      </c>
    </row>
    <row r="1588" spans="4:10" x14ac:dyDescent="0.2">
      <c r="D1588" s="177"/>
      <c r="E1588" s="178"/>
      <c r="F1588" s="178"/>
      <c r="G1588" s="40" t="s">
        <v>14</v>
      </c>
      <c r="H1588" s="42" t="s">
        <v>168</v>
      </c>
      <c r="I1588" s="15" t="s">
        <v>169</v>
      </c>
      <c r="J1588" s="44" t="s">
        <v>17</v>
      </c>
    </row>
    <row r="1589" spans="4:10" x14ac:dyDescent="0.2">
      <c r="D1589" s="179"/>
      <c r="E1589" s="180"/>
      <c r="F1589" s="180"/>
      <c r="G1589" s="39"/>
      <c r="H1589" s="41"/>
      <c r="I1589" s="14"/>
      <c r="J1589" s="38"/>
    </row>
    <row r="1590" spans="4:10" x14ac:dyDescent="0.2">
      <c r="D1590" s="58"/>
      <c r="E1590" s="53" t="s">
        <v>14</v>
      </c>
      <c r="F1590" s="52"/>
      <c r="G1590" s="37">
        <v>1222</v>
      </c>
      <c r="H1590" s="17">
        <v>347</v>
      </c>
      <c r="I1590" s="17">
        <v>859</v>
      </c>
      <c r="J1590" s="55">
        <v>16</v>
      </c>
    </row>
    <row r="1591" spans="4:10" x14ac:dyDescent="0.2">
      <c r="D1591" s="174" t="s">
        <v>18</v>
      </c>
      <c r="E1591" s="20" t="s">
        <v>19</v>
      </c>
      <c r="F1591" s="22"/>
      <c r="G1591" s="21">
        <v>57</v>
      </c>
      <c r="H1591" s="25">
        <v>23</v>
      </c>
      <c r="I1591" s="3">
        <v>34</v>
      </c>
      <c r="J1591" s="26">
        <v>0</v>
      </c>
    </row>
    <row r="1592" spans="4:10" x14ac:dyDescent="0.2">
      <c r="D1592" s="175"/>
      <c r="E1592" s="4" t="s">
        <v>20</v>
      </c>
      <c r="F1592" s="6"/>
      <c r="G1592" s="5">
        <v>84</v>
      </c>
      <c r="H1592" s="7">
        <v>19</v>
      </c>
      <c r="I1592" s="1">
        <v>63</v>
      </c>
      <c r="J1592" s="8">
        <v>2</v>
      </c>
    </row>
    <row r="1593" spans="4:10" x14ac:dyDescent="0.2">
      <c r="D1593" s="175"/>
      <c r="E1593" s="4" t="s">
        <v>21</v>
      </c>
      <c r="F1593" s="6"/>
      <c r="G1593" s="5">
        <v>487</v>
      </c>
      <c r="H1593" s="7">
        <v>135</v>
      </c>
      <c r="I1593" s="1">
        <v>346</v>
      </c>
      <c r="J1593" s="8">
        <v>6</v>
      </c>
    </row>
    <row r="1594" spans="4:10" x14ac:dyDescent="0.2">
      <c r="D1594" s="175"/>
      <c r="E1594" s="4" t="s">
        <v>22</v>
      </c>
      <c r="F1594" s="6"/>
      <c r="G1594" s="5">
        <v>35</v>
      </c>
      <c r="H1594" s="7">
        <v>10</v>
      </c>
      <c r="I1594" s="1">
        <v>25</v>
      </c>
      <c r="J1594" s="8">
        <v>0</v>
      </c>
    </row>
    <row r="1595" spans="4:10" x14ac:dyDescent="0.2">
      <c r="D1595" s="175"/>
      <c r="E1595" s="4" t="s">
        <v>23</v>
      </c>
      <c r="F1595" s="6"/>
      <c r="G1595" s="5">
        <v>143</v>
      </c>
      <c r="H1595" s="7">
        <v>32</v>
      </c>
      <c r="I1595" s="1">
        <v>108</v>
      </c>
      <c r="J1595" s="8">
        <v>3</v>
      </c>
    </row>
    <row r="1596" spans="4:10" x14ac:dyDescent="0.2">
      <c r="D1596" s="175"/>
      <c r="E1596" s="4" t="s">
        <v>24</v>
      </c>
      <c r="F1596" s="6"/>
      <c r="G1596" s="5">
        <v>187</v>
      </c>
      <c r="H1596" s="7">
        <v>64</v>
      </c>
      <c r="I1596" s="1">
        <v>119</v>
      </c>
      <c r="J1596" s="8">
        <v>4</v>
      </c>
    </row>
    <row r="1597" spans="4:10" x14ac:dyDescent="0.2">
      <c r="D1597" s="175"/>
      <c r="E1597" s="4" t="s">
        <v>25</v>
      </c>
      <c r="F1597" s="6"/>
      <c r="G1597" s="5">
        <v>71</v>
      </c>
      <c r="H1597" s="7">
        <v>20</v>
      </c>
      <c r="I1597" s="1">
        <v>51</v>
      </c>
      <c r="J1597" s="8">
        <v>0</v>
      </c>
    </row>
    <row r="1598" spans="4:10" x14ac:dyDescent="0.2">
      <c r="D1598" s="175"/>
      <c r="E1598" s="4" t="s">
        <v>26</v>
      </c>
      <c r="F1598" s="6"/>
      <c r="G1598" s="5">
        <v>30</v>
      </c>
      <c r="H1598" s="7">
        <v>11</v>
      </c>
      <c r="I1598" s="1">
        <v>19</v>
      </c>
      <c r="J1598" s="8">
        <v>0</v>
      </c>
    </row>
    <row r="1599" spans="4:10" x14ac:dyDescent="0.2">
      <c r="D1599" s="175"/>
      <c r="E1599" s="4" t="s">
        <v>27</v>
      </c>
      <c r="F1599" s="6"/>
      <c r="G1599" s="5">
        <v>70</v>
      </c>
      <c r="H1599" s="7">
        <v>15</v>
      </c>
      <c r="I1599" s="1">
        <v>54</v>
      </c>
      <c r="J1599" s="8">
        <v>1</v>
      </c>
    </row>
    <row r="1600" spans="4:10" x14ac:dyDescent="0.2">
      <c r="D1600" s="175"/>
      <c r="E1600" s="4" t="s">
        <v>28</v>
      </c>
      <c r="F1600" s="6"/>
      <c r="G1600" s="5">
        <v>51</v>
      </c>
      <c r="H1600" s="7">
        <v>18</v>
      </c>
      <c r="I1600" s="1">
        <v>33</v>
      </c>
      <c r="J1600" s="8">
        <v>0</v>
      </c>
    </row>
    <row r="1601" spans="2:10" x14ac:dyDescent="0.2">
      <c r="D1601" s="175"/>
      <c r="E1601" s="4" t="s">
        <v>29</v>
      </c>
      <c r="F1601" s="6"/>
      <c r="G1601" s="5">
        <v>7</v>
      </c>
      <c r="H1601" s="7">
        <v>0</v>
      </c>
      <c r="I1601" s="1">
        <v>7</v>
      </c>
      <c r="J1601" s="8">
        <v>0</v>
      </c>
    </row>
    <row r="1602" spans="2:10" x14ac:dyDescent="0.2">
      <c r="D1602" s="174" t="s">
        <v>30</v>
      </c>
      <c r="E1602" s="20" t="s">
        <v>31</v>
      </c>
      <c r="F1602" s="22"/>
      <c r="G1602" s="21">
        <v>393</v>
      </c>
      <c r="H1602" s="25">
        <v>108</v>
      </c>
      <c r="I1602" s="3">
        <v>280</v>
      </c>
      <c r="J1602" s="26">
        <v>5</v>
      </c>
    </row>
    <row r="1603" spans="2:10" x14ac:dyDescent="0.2">
      <c r="D1603" s="175"/>
      <c r="E1603" s="4" t="s">
        <v>32</v>
      </c>
      <c r="F1603" s="6"/>
      <c r="G1603" s="5">
        <v>352</v>
      </c>
      <c r="H1603" s="7">
        <v>107</v>
      </c>
      <c r="I1603" s="1">
        <v>242</v>
      </c>
      <c r="J1603" s="8">
        <v>3</v>
      </c>
    </row>
    <row r="1604" spans="2:10" x14ac:dyDescent="0.2">
      <c r="D1604" s="175"/>
      <c r="E1604" s="4" t="s">
        <v>33</v>
      </c>
      <c r="F1604" s="6"/>
      <c r="G1604" s="5">
        <v>388</v>
      </c>
      <c r="H1604" s="7">
        <v>107</v>
      </c>
      <c r="I1604" s="1">
        <v>273</v>
      </c>
      <c r="J1604" s="8">
        <v>8</v>
      </c>
    </row>
    <row r="1605" spans="2:10" x14ac:dyDescent="0.2">
      <c r="D1605" s="175"/>
      <c r="E1605" s="4" t="s">
        <v>34</v>
      </c>
      <c r="F1605" s="6"/>
      <c r="G1605" s="5">
        <v>89</v>
      </c>
      <c r="H1605" s="7">
        <v>25</v>
      </c>
      <c r="I1605" s="1">
        <v>64</v>
      </c>
      <c r="J1605" s="8">
        <v>0</v>
      </c>
    </row>
    <row r="1606" spans="2:10" x14ac:dyDescent="0.2">
      <c r="D1606" s="174" t="s">
        <v>35</v>
      </c>
      <c r="E1606" s="20" t="s">
        <v>36</v>
      </c>
      <c r="F1606" s="22"/>
      <c r="G1606" s="21">
        <v>629</v>
      </c>
      <c r="H1606" s="25">
        <v>193</v>
      </c>
      <c r="I1606" s="3">
        <v>426</v>
      </c>
      <c r="J1606" s="26">
        <v>10</v>
      </c>
    </row>
    <row r="1607" spans="2:10" x14ac:dyDescent="0.2">
      <c r="D1607" s="175"/>
      <c r="E1607" s="4" t="s">
        <v>37</v>
      </c>
      <c r="F1607" s="6"/>
      <c r="G1607" s="5">
        <v>593</v>
      </c>
      <c r="H1607" s="7">
        <v>154</v>
      </c>
      <c r="I1607" s="1">
        <v>433</v>
      </c>
      <c r="J1607" s="8">
        <v>6</v>
      </c>
    </row>
    <row r="1608" spans="2:10" x14ac:dyDescent="0.2">
      <c r="D1608" s="174" t="s">
        <v>38</v>
      </c>
      <c r="E1608" s="20" t="s">
        <v>39</v>
      </c>
      <c r="F1608" s="22"/>
      <c r="G1608" s="21">
        <v>64</v>
      </c>
      <c r="H1608" s="25">
        <v>6</v>
      </c>
      <c r="I1608" s="3">
        <v>58</v>
      </c>
      <c r="J1608" s="26">
        <v>0</v>
      </c>
    </row>
    <row r="1609" spans="2:10" x14ac:dyDescent="0.2">
      <c r="D1609" s="175"/>
      <c r="E1609" s="4" t="s">
        <v>40</v>
      </c>
      <c r="F1609" s="6"/>
      <c r="G1609" s="5">
        <v>147</v>
      </c>
      <c r="H1609" s="7">
        <v>14</v>
      </c>
      <c r="I1609" s="1">
        <v>131</v>
      </c>
      <c r="J1609" s="8">
        <v>2</v>
      </c>
    </row>
    <row r="1610" spans="2:10" x14ac:dyDescent="0.2">
      <c r="D1610" s="175"/>
      <c r="E1610" s="4" t="s">
        <v>41</v>
      </c>
      <c r="F1610" s="6"/>
      <c r="G1610" s="5">
        <v>204</v>
      </c>
      <c r="H1610" s="7">
        <v>25</v>
      </c>
      <c r="I1610" s="1">
        <v>177</v>
      </c>
      <c r="J1610" s="8">
        <v>2</v>
      </c>
    </row>
    <row r="1611" spans="2:10" x14ac:dyDescent="0.2">
      <c r="D1611" s="175"/>
      <c r="E1611" s="4" t="s">
        <v>42</v>
      </c>
      <c r="F1611" s="6"/>
      <c r="G1611" s="5">
        <v>210</v>
      </c>
      <c r="H1611" s="7">
        <v>49</v>
      </c>
      <c r="I1611" s="1">
        <v>158</v>
      </c>
      <c r="J1611" s="8">
        <v>3</v>
      </c>
    </row>
    <row r="1612" spans="2:10" x14ac:dyDescent="0.2">
      <c r="D1612" s="175"/>
      <c r="E1612" s="4" t="s">
        <v>43</v>
      </c>
      <c r="F1612" s="6"/>
      <c r="G1612" s="5">
        <v>204</v>
      </c>
      <c r="H1612" s="7">
        <v>51</v>
      </c>
      <c r="I1612" s="1">
        <v>151</v>
      </c>
      <c r="J1612" s="8">
        <v>2</v>
      </c>
    </row>
    <row r="1613" spans="2:10" x14ac:dyDescent="0.2">
      <c r="D1613" s="175"/>
      <c r="E1613" s="4" t="s">
        <v>44</v>
      </c>
      <c r="F1613" s="6"/>
      <c r="G1613" s="5">
        <v>223</v>
      </c>
      <c r="H1613" s="7">
        <v>89</v>
      </c>
      <c r="I1613" s="1">
        <v>129</v>
      </c>
      <c r="J1613" s="8">
        <v>5</v>
      </c>
    </row>
    <row r="1614" spans="2:10" x14ac:dyDescent="0.2">
      <c r="D1614" s="176"/>
      <c r="E1614" s="59" t="s">
        <v>45</v>
      </c>
      <c r="F1614" s="60"/>
      <c r="G1614" s="56">
        <v>170</v>
      </c>
      <c r="H1614" s="66">
        <v>113</v>
      </c>
      <c r="I1614" s="30">
        <v>55</v>
      </c>
      <c r="J1614" s="65">
        <v>2</v>
      </c>
    </row>
    <row r="1616" spans="2:10" x14ac:dyDescent="0.2">
      <c r="B1616" s="43" t="str">
        <f xml:space="preserve"> HYPERLINK("#'目次'!B65", "[59]")</f>
        <v>[59]</v>
      </c>
      <c r="C1616" s="31" t="s">
        <v>167</v>
      </c>
    </row>
    <row r="1620" spans="4:10" x14ac:dyDescent="0.2">
      <c r="D1620" s="177"/>
      <c r="E1620" s="178"/>
      <c r="F1620" s="178"/>
      <c r="G1620" s="40" t="s">
        <v>14</v>
      </c>
      <c r="H1620" s="42" t="s">
        <v>168</v>
      </c>
      <c r="I1620" s="15" t="s">
        <v>169</v>
      </c>
      <c r="J1620" s="44" t="s">
        <v>17</v>
      </c>
    </row>
    <row r="1621" spans="4:10" x14ac:dyDescent="0.2">
      <c r="D1621" s="179"/>
      <c r="E1621" s="180"/>
      <c r="F1621" s="180"/>
      <c r="G1621" s="39"/>
      <c r="H1621" s="41"/>
      <c r="I1621" s="14"/>
      <c r="J1621" s="38"/>
    </row>
    <row r="1622" spans="4:10" x14ac:dyDescent="0.2">
      <c r="D1622" s="58"/>
      <c r="E1622" s="53" t="s">
        <v>14</v>
      </c>
      <c r="F1622" s="52"/>
      <c r="G1622" s="37">
        <v>1222</v>
      </c>
      <c r="H1622" s="17">
        <v>347</v>
      </c>
      <c r="I1622" s="17">
        <v>859</v>
      </c>
      <c r="J1622" s="55">
        <v>16</v>
      </c>
    </row>
    <row r="1623" spans="4:10" x14ac:dyDescent="0.2">
      <c r="D1623" s="174" t="s">
        <v>52</v>
      </c>
      <c r="E1623" s="20" t="s">
        <v>53</v>
      </c>
      <c r="F1623" s="22"/>
      <c r="G1623" s="21">
        <v>15</v>
      </c>
      <c r="H1623" s="25">
        <v>4</v>
      </c>
      <c r="I1623" s="3">
        <v>11</v>
      </c>
      <c r="J1623" s="26">
        <v>0</v>
      </c>
    </row>
    <row r="1624" spans="4:10" ht="24" x14ac:dyDescent="0.2">
      <c r="D1624" s="175"/>
      <c r="E1624" s="4" t="s">
        <v>54</v>
      </c>
      <c r="F1624" s="6"/>
      <c r="G1624" s="5">
        <v>122</v>
      </c>
      <c r="H1624" s="7">
        <v>47</v>
      </c>
      <c r="I1624" s="1">
        <v>75</v>
      </c>
      <c r="J1624" s="8">
        <v>0</v>
      </c>
    </row>
    <row r="1625" spans="4:10" x14ac:dyDescent="0.2">
      <c r="D1625" s="175"/>
      <c r="E1625" s="4" t="s">
        <v>55</v>
      </c>
      <c r="F1625" s="6"/>
      <c r="G1625" s="5">
        <v>43</v>
      </c>
      <c r="H1625" s="7">
        <v>12</v>
      </c>
      <c r="I1625" s="1">
        <v>31</v>
      </c>
      <c r="J1625" s="8">
        <v>0</v>
      </c>
    </row>
    <row r="1626" spans="4:10" x14ac:dyDescent="0.2">
      <c r="D1626" s="175"/>
      <c r="E1626" s="4" t="s">
        <v>56</v>
      </c>
      <c r="F1626" s="6"/>
      <c r="G1626" s="5">
        <v>60</v>
      </c>
      <c r="H1626" s="7">
        <v>21</v>
      </c>
      <c r="I1626" s="1">
        <v>39</v>
      </c>
      <c r="J1626" s="8">
        <v>0</v>
      </c>
    </row>
    <row r="1627" spans="4:10" x14ac:dyDescent="0.2">
      <c r="D1627" s="175"/>
      <c r="E1627" s="4" t="s">
        <v>57</v>
      </c>
      <c r="F1627" s="6"/>
      <c r="G1627" s="5">
        <v>286</v>
      </c>
      <c r="H1627" s="7">
        <v>57</v>
      </c>
      <c r="I1627" s="1">
        <v>225</v>
      </c>
      <c r="J1627" s="8">
        <v>4</v>
      </c>
    </row>
    <row r="1628" spans="4:10" x14ac:dyDescent="0.2">
      <c r="D1628" s="175"/>
      <c r="E1628" s="4" t="s">
        <v>58</v>
      </c>
      <c r="F1628" s="6"/>
      <c r="G1628" s="5">
        <v>129</v>
      </c>
      <c r="H1628" s="7">
        <v>18</v>
      </c>
      <c r="I1628" s="1">
        <v>106</v>
      </c>
      <c r="J1628" s="8">
        <v>5</v>
      </c>
    </row>
    <row r="1629" spans="4:10" x14ac:dyDescent="0.2">
      <c r="D1629" s="175"/>
      <c r="E1629" s="4" t="s">
        <v>59</v>
      </c>
      <c r="F1629" s="6"/>
      <c r="G1629" s="5">
        <v>195</v>
      </c>
      <c r="H1629" s="7">
        <v>48</v>
      </c>
      <c r="I1629" s="1">
        <v>145</v>
      </c>
      <c r="J1629" s="8">
        <v>2</v>
      </c>
    </row>
    <row r="1630" spans="4:10" x14ac:dyDescent="0.2">
      <c r="D1630" s="175"/>
      <c r="E1630" s="4" t="s">
        <v>60</v>
      </c>
      <c r="F1630" s="6"/>
      <c r="G1630" s="5">
        <v>176</v>
      </c>
      <c r="H1630" s="7">
        <v>66</v>
      </c>
      <c r="I1630" s="1">
        <v>109</v>
      </c>
      <c r="J1630" s="8">
        <v>1</v>
      </c>
    </row>
    <row r="1631" spans="4:10" x14ac:dyDescent="0.2">
      <c r="D1631" s="175"/>
      <c r="E1631" s="4" t="s">
        <v>61</v>
      </c>
      <c r="F1631" s="6"/>
      <c r="G1631" s="5">
        <v>78</v>
      </c>
      <c r="H1631" s="7">
        <v>7</v>
      </c>
      <c r="I1631" s="1">
        <v>70</v>
      </c>
      <c r="J1631" s="8">
        <v>1</v>
      </c>
    </row>
    <row r="1632" spans="4:10" x14ac:dyDescent="0.2">
      <c r="D1632" s="175"/>
      <c r="E1632" s="4" t="s">
        <v>62</v>
      </c>
      <c r="F1632" s="6"/>
      <c r="G1632" s="5">
        <v>113</v>
      </c>
      <c r="H1632" s="7">
        <v>67</v>
      </c>
      <c r="I1632" s="1">
        <v>44</v>
      </c>
      <c r="J1632" s="8">
        <v>2</v>
      </c>
    </row>
    <row r="1633" spans="2:10" x14ac:dyDescent="0.2">
      <c r="D1633" s="174" t="s">
        <v>63</v>
      </c>
      <c r="E1633" s="20" t="s">
        <v>64</v>
      </c>
      <c r="F1633" s="22"/>
      <c r="G1633" s="21">
        <v>234</v>
      </c>
      <c r="H1633" s="25">
        <v>67</v>
      </c>
      <c r="I1633" s="3">
        <v>164</v>
      </c>
      <c r="J1633" s="26">
        <v>3</v>
      </c>
    </row>
    <row r="1634" spans="2:10" x14ac:dyDescent="0.2">
      <c r="D1634" s="175"/>
      <c r="E1634" s="4" t="s">
        <v>65</v>
      </c>
      <c r="F1634" s="6"/>
      <c r="G1634" s="5">
        <v>172</v>
      </c>
      <c r="H1634" s="7">
        <v>60</v>
      </c>
      <c r="I1634" s="1">
        <v>110</v>
      </c>
      <c r="J1634" s="8">
        <v>2</v>
      </c>
    </row>
    <row r="1635" spans="2:10" x14ac:dyDescent="0.2">
      <c r="D1635" s="175"/>
      <c r="E1635" s="4" t="s">
        <v>66</v>
      </c>
      <c r="F1635" s="6"/>
      <c r="G1635" s="5">
        <v>165</v>
      </c>
      <c r="H1635" s="7">
        <v>52</v>
      </c>
      <c r="I1635" s="1">
        <v>108</v>
      </c>
      <c r="J1635" s="8">
        <v>5</v>
      </c>
    </row>
    <row r="1636" spans="2:10" x14ac:dyDescent="0.2">
      <c r="D1636" s="175"/>
      <c r="E1636" s="4" t="s">
        <v>67</v>
      </c>
      <c r="F1636" s="6"/>
      <c r="G1636" s="5">
        <v>158</v>
      </c>
      <c r="H1636" s="7">
        <v>45</v>
      </c>
      <c r="I1636" s="1">
        <v>111</v>
      </c>
      <c r="J1636" s="8">
        <v>2</v>
      </c>
    </row>
    <row r="1637" spans="2:10" x14ac:dyDescent="0.2">
      <c r="D1637" s="175"/>
      <c r="E1637" s="4" t="s">
        <v>68</v>
      </c>
      <c r="F1637" s="6"/>
      <c r="G1637" s="5">
        <v>112</v>
      </c>
      <c r="H1637" s="7">
        <v>27</v>
      </c>
      <c r="I1637" s="1">
        <v>85</v>
      </c>
      <c r="J1637" s="8">
        <v>0</v>
      </c>
    </row>
    <row r="1638" spans="2:10" x14ac:dyDescent="0.2">
      <c r="D1638" s="175"/>
      <c r="E1638" s="4" t="s">
        <v>69</v>
      </c>
      <c r="F1638" s="6"/>
      <c r="G1638" s="5">
        <v>92</v>
      </c>
      <c r="H1638" s="7">
        <v>22</v>
      </c>
      <c r="I1638" s="1">
        <v>70</v>
      </c>
      <c r="J1638" s="8">
        <v>0</v>
      </c>
    </row>
    <row r="1639" spans="2:10" x14ac:dyDescent="0.2">
      <c r="D1639" s="175"/>
      <c r="E1639" s="4" t="s">
        <v>70</v>
      </c>
      <c r="F1639" s="6"/>
      <c r="G1639" s="5">
        <v>131</v>
      </c>
      <c r="H1639" s="7">
        <v>39</v>
      </c>
      <c r="I1639" s="1">
        <v>91</v>
      </c>
      <c r="J1639" s="8">
        <v>1</v>
      </c>
    </row>
    <row r="1640" spans="2:10" x14ac:dyDescent="0.2">
      <c r="D1640" s="175"/>
      <c r="E1640" s="4" t="s">
        <v>71</v>
      </c>
      <c r="F1640" s="6"/>
      <c r="G1640" s="5">
        <v>71</v>
      </c>
      <c r="H1640" s="7">
        <v>18</v>
      </c>
      <c r="I1640" s="1">
        <v>53</v>
      </c>
      <c r="J1640" s="8">
        <v>0</v>
      </c>
    </row>
    <row r="1641" spans="2:10" x14ac:dyDescent="0.2">
      <c r="D1641" s="176"/>
      <c r="E1641" s="59" t="s">
        <v>72</v>
      </c>
      <c r="F1641" s="60"/>
      <c r="G1641" s="56">
        <v>70</v>
      </c>
      <c r="H1641" s="66">
        <v>15</v>
      </c>
      <c r="I1641" s="30">
        <v>54</v>
      </c>
      <c r="J1641" s="65">
        <v>1</v>
      </c>
    </row>
    <row r="1643" spans="2:10" x14ac:dyDescent="0.2">
      <c r="B1643" s="43" t="str">
        <f xml:space="preserve"> HYPERLINK("#'目次'!B66", "[60]")</f>
        <v>[60]</v>
      </c>
      <c r="C1643" s="31" t="s">
        <v>167</v>
      </c>
    </row>
    <row r="1646" spans="2:10" x14ac:dyDescent="0.2">
      <c r="C1646" s="31" t="s">
        <v>75</v>
      </c>
    </row>
    <row r="1647" spans="2:10" x14ac:dyDescent="0.2">
      <c r="D1647" s="177"/>
      <c r="E1647" s="178"/>
      <c r="F1647" s="178"/>
      <c r="G1647" s="40" t="s">
        <v>14</v>
      </c>
      <c r="H1647" s="42" t="s">
        <v>168</v>
      </c>
      <c r="I1647" s="15" t="s">
        <v>169</v>
      </c>
      <c r="J1647" s="44" t="s">
        <v>17</v>
      </c>
    </row>
    <row r="1648" spans="2:10" x14ac:dyDescent="0.2">
      <c r="D1648" s="179"/>
      <c r="E1648" s="180"/>
      <c r="F1648" s="180"/>
      <c r="G1648" s="39"/>
      <c r="H1648" s="41"/>
      <c r="I1648" s="14"/>
      <c r="J1648" s="38"/>
    </row>
    <row r="1649" spans="4:10" x14ac:dyDescent="0.2">
      <c r="D1649" s="58"/>
      <c r="E1649" s="53" t="s">
        <v>14</v>
      </c>
      <c r="F1649" s="52"/>
      <c r="G1649" s="37">
        <v>1222</v>
      </c>
      <c r="H1649" s="17">
        <v>347</v>
      </c>
      <c r="I1649" s="17">
        <v>859</v>
      </c>
      <c r="J1649" s="55">
        <v>16</v>
      </c>
    </row>
    <row r="1650" spans="4:10" x14ac:dyDescent="0.2">
      <c r="D1650" s="174" t="s">
        <v>36</v>
      </c>
      <c r="E1650" s="20" t="s">
        <v>76</v>
      </c>
      <c r="F1650" s="22"/>
      <c r="G1650" s="21">
        <v>629</v>
      </c>
      <c r="H1650" s="25">
        <v>193</v>
      </c>
      <c r="I1650" s="3">
        <v>426</v>
      </c>
      <c r="J1650" s="26">
        <v>10</v>
      </c>
    </row>
    <row r="1651" spans="4:10" x14ac:dyDescent="0.2">
      <c r="D1651" s="175"/>
      <c r="E1651" s="4" t="s">
        <v>39</v>
      </c>
      <c r="F1651" s="6"/>
      <c r="G1651" s="5">
        <v>37</v>
      </c>
      <c r="H1651" s="7">
        <v>2</v>
      </c>
      <c r="I1651" s="1">
        <v>35</v>
      </c>
      <c r="J1651" s="8">
        <v>0</v>
      </c>
    </row>
    <row r="1652" spans="4:10" x14ac:dyDescent="0.2">
      <c r="D1652" s="175"/>
      <c r="E1652" s="4" t="s">
        <v>40</v>
      </c>
      <c r="F1652" s="6"/>
      <c r="G1652" s="5">
        <v>73</v>
      </c>
      <c r="H1652" s="7">
        <v>7</v>
      </c>
      <c r="I1652" s="1">
        <v>65</v>
      </c>
      <c r="J1652" s="8">
        <v>1</v>
      </c>
    </row>
    <row r="1653" spans="4:10" x14ac:dyDescent="0.2">
      <c r="D1653" s="175"/>
      <c r="E1653" s="4" t="s">
        <v>41</v>
      </c>
      <c r="F1653" s="6"/>
      <c r="G1653" s="5">
        <v>108</v>
      </c>
      <c r="H1653" s="7">
        <v>15</v>
      </c>
      <c r="I1653" s="1">
        <v>91</v>
      </c>
      <c r="J1653" s="8">
        <v>2</v>
      </c>
    </row>
    <row r="1654" spans="4:10" x14ac:dyDescent="0.2">
      <c r="D1654" s="175"/>
      <c r="E1654" s="4" t="s">
        <v>42</v>
      </c>
      <c r="F1654" s="6"/>
      <c r="G1654" s="5">
        <v>113</v>
      </c>
      <c r="H1654" s="7">
        <v>31</v>
      </c>
      <c r="I1654" s="1">
        <v>80</v>
      </c>
      <c r="J1654" s="8">
        <v>2</v>
      </c>
    </row>
    <row r="1655" spans="4:10" x14ac:dyDescent="0.2">
      <c r="D1655" s="175"/>
      <c r="E1655" s="4" t="s">
        <v>43</v>
      </c>
      <c r="F1655" s="6"/>
      <c r="G1655" s="5">
        <v>101</v>
      </c>
      <c r="H1655" s="7">
        <v>28</v>
      </c>
      <c r="I1655" s="1">
        <v>73</v>
      </c>
      <c r="J1655" s="8">
        <v>0</v>
      </c>
    </row>
    <row r="1656" spans="4:10" x14ac:dyDescent="0.2">
      <c r="D1656" s="175"/>
      <c r="E1656" s="4" t="s">
        <v>44</v>
      </c>
      <c r="F1656" s="6"/>
      <c r="G1656" s="5">
        <v>114</v>
      </c>
      <c r="H1656" s="7">
        <v>48</v>
      </c>
      <c r="I1656" s="1">
        <v>62</v>
      </c>
      <c r="J1656" s="8">
        <v>4</v>
      </c>
    </row>
    <row r="1657" spans="4:10" x14ac:dyDescent="0.2">
      <c r="D1657" s="175"/>
      <c r="E1657" s="4" t="s">
        <v>45</v>
      </c>
      <c r="F1657" s="6"/>
      <c r="G1657" s="5">
        <v>83</v>
      </c>
      <c r="H1657" s="7">
        <v>62</v>
      </c>
      <c r="I1657" s="1">
        <v>20</v>
      </c>
      <c r="J1657" s="8">
        <v>1</v>
      </c>
    </row>
    <row r="1658" spans="4:10" x14ac:dyDescent="0.2">
      <c r="D1658" s="174" t="s">
        <v>37</v>
      </c>
      <c r="E1658" s="20" t="s">
        <v>77</v>
      </c>
      <c r="F1658" s="22"/>
      <c r="G1658" s="21">
        <v>593</v>
      </c>
      <c r="H1658" s="25">
        <v>154</v>
      </c>
      <c r="I1658" s="3">
        <v>433</v>
      </c>
      <c r="J1658" s="26">
        <v>6</v>
      </c>
    </row>
    <row r="1659" spans="4:10" x14ac:dyDescent="0.2">
      <c r="D1659" s="175"/>
      <c r="E1659" s="4" t="s">
        <v>39</v>
      </c>
      <c r="F1659" s="6"/>
      <c r="G1659" s="5">
        <v>27</v>
      </c>
      <c r="H1659" s="7">
        <v>4</v>
      </c>
      <c r="I1659" s="1">
        <v>23</v>
      </c>
      <c r="J1659" s="8">
        <v>0</v>
      </c>
    </row>
    <row r="1660" spans="4:10" x14ac:dyDescent="0.2">
      <c r="D1660" s="175"/>
      <c r="E1660" s="4" t="s">
        <v>40</v>
      </c>
      <c r="F1660" s="6"/>
      <c r="G1660" s="5">
        <v>74</v>
      </c>
      <c r="H1660" s="7">
        <v>7</v>
      </c>
      <c r="I1660" s="1">
        <v>66</v>
      </c>
      <c r="J1660" s="8">
        <v>1</v>
      </c>
    </row>
    <row r="1661" spans="4:10" x14ac:dyDescent="0.2">
      <c r="D1661" s="175"/>
      <c r="E1661" s="4" t="s">
        <v>41</v>
      </c>
      <c r="F1661" s="6"/>
      <c r="G1661" s="5">
        <v>96</v>
      </c>
      <c r="H1661" s="7">
        <v>10</v>
      </c>
      <c r="I1661" s="1">
        <v>86</v>
      </c>
      <c r="J1661" s="8">
        <v>0</v>
      </c>
    </row>
    <row r="1662" spans="4:10" x14ac:dyDescent="0.2">
      <c r="D1662" s="175"/>
      <c r="E1662" s="4" t="s">
        <v>42</v>
      </c>
      <c r="F1662" s="6"/>
      <c r="G1662" s="5">
        <v>97</v>
      </c>
      <c r="H1662" s="7">
        <v>18</v>
      </c>
      <c r="I1662" s="1">
        <v>78</v>
      </c>
      <c r="J1662" s="8">
        <v>1</v>
      </c>
    </row>
    <row r="1663" spans="4:10" x14ac:dyDescent="0.2">
      <c r="D1663" s="175"/>
      <c r="E1663" s="4" t="s">
        <v>43</v>
      </c>
      <c r="F1663" s="6"/>
      <c r="G1663" s="5">
        <v>103</v>
      </c>
      <c r="H1663" s="7">
        <v>23</v>
      </c>
      <c r="I1663" s="1">
        <v>78</v>
      </c>
      <c r="J1663" s="8">
        <v>2</v>
      </c>
    </row>
    <row r="1664" spans="4:10" x14ac:dyDescent="0.2">
      <c r="D1664" s="175"/>
      <c r="E1664" s="4" t="s">
        <v>44</v>
      </c>
      <c r="F1664" s="6"/>
      <c r="G1664" s="5">
        <v>109</v>
      </c>
      <c r="H1664" s="7">
        <v>41</v>
      </c>
      <c r="I1664" s="1">
        <v>67</v>
      </c>
      <c r="J1664" s="8">
        <v>1</v>
      </c>
    </row>
    <row r="1665" spans="2:10" x14ac:dyDescent="0.2">
      <c r="D1665" s="176"/>
      <c r="E1665" s="59" t="s">
        <v>45</v>
      </c>
      <c r="F1665" s="60"/>
      <c r="G1665" s="56">
        <v>87</v>
      </c>
      <c r="H1665" s="66">
        <v>51</v>
      </c>
      <c r="I1665" s="30">
        <v>35</v>
      </c>
      <c r="J1665" s="65">
        <v>1</v>
      </c>
    </row>
    <row r="1667" spans="2:10" x14ac:dyDescent="0.2">
      <c r="B1667" s="43" t="str">
        <f xml:space="preserve"> HYPERLINK("#'目次'!B67", "[61]")</f>
        <v>[61]</v>
      </c>
      <c r="C1667" s="31" t="s">
        <v>172</v>
      </c>
    </row>
    <row r="1671" spans="2:10" ht="24" x14ac:dyDescent="0.2">
      <c r="D1671" s="177"/>
      <c r="E1671" s="178"/>
      <c r="F1671" s="178"/>
      <c r="G1671" s="40" t="s">
        <v>14</v>
      </c>
      <c r="H1671" s="42" t="s">
        <v>173</v>
      </c>
      <c r="I1671" s="15" t="s">
        <v>174</v>
      </c>
      <c r="J1671" s="44" t="s">
        <v>17</v>
      </c>
    </row>
    <row r="1672" spans="2:10" x14ac:dyDescent="0.2">
      <c r="D1672" s="179"/>
      <c r="E1672" s="180"/>
      <c r="F1672" s="180"/>
      <c r="G1672" s="39"/>
      <c r="H1672" s="41"/>
      <c r="I1672" s="14"/>
      <c r="J1672" s="38"/>
    </row>
    <row r="1673" spans="2:10" x14ac:dyDescent="0.2">
      <c r="D1673" s="58"/>
      <c r="E1673" s="53" t="s">
        <v>14</v>
      </c>
      <c r="F1673" s="52"/>
      <c r="G1673" s="37">
        <v>1222</v>
      </c>
      <c r="H1673" s="17">
        <v>612</v>
      </c>
      <c r="I1673" s="17">
        <v>573</v>
      </c>
      <c r="J1673" s="55">
        <v>37</v>
      </c>
    </row>
    <row r="1674" spans="2:10" x14ac:dyDescent="0.2">
      <c r="D1674" s="174" t="s">
        <v>18</v>
      </c>
      <c r="E1674" s="20" t="s">
        <v>19</v>
      </c>
      <c r="F1674" s="22"/>
      <c r="G1674" s="21">
        <v>57</v>
      </c>
      <c r="H1674" s="25">
        <v>28</v>
      </c>
      <c r="I1674" s="3">
        <v>28</v>
      </c>
      <c r="J1674" s="26">
        <v>1</v>
      </c>
    </row>
    <row r="1675" spans="2:10" x14ac:dyDescent="0.2">
      <c r="D1675" s="175"/>
      <c r="E1675" s="4" t="s">
        <v>20</v>
      </c>
      <c r="F1675" s="6"/>
      <c r="G1675" s="5">
        <v>84</v>
      </c>
      <c r="H1675" s="7">
        <v>38</v>
      </c>
      <c r="I1675" s="1">
        <v>43</v>
      </c>
      <c r="J1675" s="8">
        <v>3</v>
      </c>
    </row>
    <row r="1676" spans="2:10" x14ac:dyDescent="0.2">
      <c r="D1676" s="175"/>
      <c r="E1676" s="4" t="s">
        <v>21</v>
      </c>
      <c r="F1676" s="6"/>
      <c r="G1676" s="5">
        <v>487</v>
      </c>
      <c r="H1676" s="7">
        <v>244</v>
      </c>
      <c r="I1676" s="1">
        <v>227</v>
      </c>
      <c r="J1676" s="8">
        <v>16</v>
      </c>
    </row>
    <row r="1677" spans="2:10" x14ac:dyDescent="0.2">
      <c r="D1677" s="175"/>
      <c r="E1677" s="4" t="s">
        <v>22</v>
      </c>
      <c r="F1677" s="6"/>
      <c r="G1677" s="5">
        <v>35</v>
      </c>
      <c r="H1677" s="7">
        <v>13</v>
      </c>
      <c r="I1677" s="1">
        <v>22</v>
      </c>
      <c r="J1677" s="8">
        <v>0</v>
      </c>
    </row>
    <row r="1678" spans="2:10" x14ac:dyDescent="0.2">
      <c r="D1678" s="175"/>
      <c r="E1678" s="4" t="s">
        <v>23</v>
      </c>
      <c r="F1678" s="6"/>
      <c r="G1678" s="5">
        <v>143</v>
      </c>
      <c r="H1678" s="7">
        <v>63</v>
      </c>
      <c r="I1678" s="1">
        <v>75</v>
      </c>
      <c r="J1678" s="8">
        <v>5</v>
      </c>
    </row>
    <row r="1679" spans="2:10" x14ac:dyDescent="0.2">
      <c r="D1679" s="175"/>
      <c r="E1679" s="4" t="s">
        <v>24</v>
      </c>
      <c r="F1679" s="6"/>
      <c r="G1679" s="5">
        <v>187</v>
      </c>
      <c r="H1679" s="7">
        <v>100</v>
      </c>
      <c r="I1679" s="1">
        <v>79</v>
      </c>
      <c r="J1679" s="8">
        <v>8</v>
      </c>
    </row>
    <row r="1680" spans="2:10" x14ac:dyDescent="0.2">
      <c r="D1680" s="175"/>
      <c r="E1680" s="4" t="s">
        <v>25</v>
      </c>
      <c r="F1680" s="6"/>
      <c r="G1680" s="5">
        <v>71</v>
      </c>
      <c r="H1680" s="7">
        <v>42</v>
      </c>
      <c r="I1680" s="1">
        <v>28</v>
      </c>
      <c r="J1680" s="8">
        <v>1</v>
      </c>
    </row>
    <row r="1681" spans="4:10" x14ac:dyDescent="0.2">
      <c r="D1681" s="175"/>
      <c r="E1681" s="4" t="s">
        <v>26</v>
      </c>
      <c r="F1681" s="6"/>
      <c r="G1681" s="5">
        <v>30</v>
      </c>
      <c r="H1681" s="7">
        <v>19</v>
      </c>
      <c r="I1681" s="1">
        <v>11</v>
      </c>
      <c r="J1681" s="8">
        <v>0</v>
      </c>
    </row>
    <row r="1682" spans="4:10" x14ac:dyDescent="0.2">
      <c r="D1682" s="175"/>
      <c r="E1682" s="4" t="s">
        <v>27</v>
      </c>
      <c r="F1682" s="6"/>
      <c r="G1682" s="5">
        <v>70</v>
      </c>
      <c r="H1682" s="7">
        <v>32</v>
      </c>
      <c r="I1682" s="1">
        <v>35</v>
      </c>
      <c r="J1682" s="8">
        <v>3</v>
      </c>
    </row>
    <row r="1683" spans="4:10" x14ac:dyDescent="0.2">
      <c r="D1683" s="175"/>
      <c r="E1683" s="4" t="s">
        <v>28</v>
      </c>
      <c r="F1683" s="6"/>
      <c r="G1683" s="5">
        <v>51</v>
      </c>
      <c r="H1683" s="7">
        <v>30</v>
      </c>
      <c r="I1683" s="1">
        <v>21</v>
      </c>
      <c r="J1683" s="8">
        <v>0</v>
      </c>
    </row>
    <row r="1684" spans="4:10" x14ac:dyDescent="0.2">
      <c r="D1684" s="175"/>
      <c r="E1684" s="4" t="s">
        <v>29</v>
      </c>
      <c r="F1684" s="6"/>
      <c r="G1684" s="5">
        <v>7</v>
      </c>
      <c r="H1684" s="7">
        <v>3</v>
      </c>
      <c r="I1684" s="1">
        <v>4</v>
      </c>
      <c r="J1684" s="8">
        <v>0</v>
      </c>
    </row>
    <row r="1685" spans="4:10" x14ac:dyDescent="0.2">
      <c r="D1685" s="174" t="s">
        <v>30</v>
      </c>
      <c r="E1685" s="20" t="s">
        <v>31</v>
      </c>
      <c r="F1685" s="22"/>
      <c r="G1685" s="21">
        <v>393</v>
      </c>
      <c r="H1685" s="25">
        <v>209</v>
      </c>
      <c r="I1685" s="3">
        <v>168</v>
      </c>
      <c r="J1685" s="26">
        <v>16</v>
      </c>
    </row>
    <row r="1686" spans="4:10" x14ac:dyDescent="0.2">
      <c r="D1686" s="175"/>
      <c r="E1686" s="4" t="s">
        <v>32</v>
      </c>
      <c r="F1686" s="6"/>
      <c r="G1686" s="5">
        <v>352</v>
      </c>
      <c r="H1686" s="7">
        <v>187</v>
      </c>
      <c r="I1686" s="1">
        <v>160</v>
      </c>
      <c r="J1686" s="8">
        <v>5</v>
      </c>
    </row>
    <row r="1687" spans="4:10" x14ac:dyDescent="0.2">
      <c r="D1687" s="175"/>
      <c r="E1687" s="4" t="s">
        <v>33</v>
      </c>
      <c r="F1687" s="6"/>
      <c r="G1687" s="5">
        <v>388</v>
      </c>
      <c r="H1687" s="7">
        <v>173</v>
      </c>
      <c r="I1687" s="1">
        <v>202</v>
      </c>
      <c r="J1687" s="8">
        <v>13</v>
      </c>
    </row>
    <row r="1688" spans="4:10" x14ac:dyDescent="0.2">
      <c r="D1688" s="175"/>
      <c r="E1688" s="4" t="s">
        <v>34</v>
      </c>
      <c r="F1688" s="6"/>
      <c r="G1688" s="5">
        <v>89</v>
      </c>
      <c r="H1688" s="7">
        <v>43</v>
      </c>
      <c r="I1688" s="1">
        <v>43</v>
      </c>
      <c r="J1688" s="8">
        <v>3</v>
      </c>
    </row>
    <row r="1689" spans="4:10" x14ac:dyDescent="0.2">
      <c r="D1689" s="174" t="s">
        <v>35</v>
      </c>
      <c r="E1689" s="20" t="s">
        <v>36</v>
      </c>
      <c r="F1689" s="22"/>
      <c r="G1689" s="21">
        <v>629</v>
      </c>
      <c r="H1689" s="25">
        <v>321</v>
      </c>
      <c r="I1689" s="3">
        <v>289</v>
      </c>
      <c r="J1689" s="26">
        <v>19</v>
      </c>
    </row>
    <row r="1690" spans="4:10" x14ac:dyDescent="0.2">
      <c r="D1690" s="175"/>
      <c r="E1690" s="4" t="s">
        <v>37</v>
      </c>
      <c r="F1690" s="6"/>
      <c r="G1690" s="5">
        <v>593</v>
      </c>
      <c r="H1690" s="7">
        <v>291</v>
      </c>
      <c r="I1690" s="1">
        <v>284</v>
      </c>
      <c r="J1690" s="8">
        <v>18</v>
      </c>
    </row>
    <row r="1691" spans="4:10" x14ac:dyDescent="0.2">
      <c r="D1691" s="174" t="s">
        <v>38</v>
      </c>
      <c r="E1691" s="20" t="s">
        <v>39</v>
      </c>
      <c r="F1691" s="22"/>
      <c r="G1691" s="21">
        <v>64</v>
      </c>
      <c r="H1691" s="25">
        <v>39</v>
      </c>
      <c r="I1691" s="3">
        <v>24</v>
      </c>
      <c r="J1691" s="26">
        <v>1</v>
      </c>
    </row>
    <row r="1692" spans="4:10" x14ac:dyDescent="0.2">
      <c r="D1692" s="175"/>
      <c r="E1692" s="4" t="s">
        <v>40</v>
      </c>
      <c r="F1692" s="6"/>
      <c r="G1692" s="5">
        <v>147</v>
      </c>
      <c r="H1692" s="7">
        <v>82</v>
      </c>
      <c r="I1692" s="1">
        <v>61</v>
      </c>
      <c r="J1692" s="8">
        <v>4</v>
      </c>
    </row>
    <row r="1693" spans="4:10" x14ac:dyDescent="0.2">
      <c r="D1693" s="175"/>
      <c r="E1693" s="4" t="s">
        <v>41</v>
      </c>
      <c r="F1693" s="6"/>
      <c r="G1693" s="5">
        <v>204</v>
      </c>
      <c r="H1693" s="7">
        <v>118</v>
      </c>
      <c r="I1693" s="1">
        <v>82</v>
      </c>
      <c r="J1693" s="8">
        <v>4</v>
      </c>
    </row>
    <row r="1694" spans="4:10" x14ac:dyDescent="0.2">
      <c r="D1694" s="175"/>
      <c r="E1694" s="4" t="s">
        <v>42</v>
      </c>
      <c r="F1694" s="6"/>
      <c r="G1694" s="5">
        <v>210</v>
      </c>
      <c r="H1694" s="7">
        <v>103</v>
      </c>
      <c r="I1694" s="1">
        <v>103</v>
      </c>
      <c r="J1694" s="8">
        <v>4</v>
      </c>
    </row>
    <row r="1695" spans="4:10" x14ac:dyDescent="0.2">
      <c r="D1695" s="175"/>
      <c r="E1695" s="4" t="s">
        <v>43</v>
      </c>
      <c r="F1695" s="6"/>
      <c r="G1695" s="5">
        <v>204</v>
      </c>
      <c r="H1695" s="7">
        <v>107</v>
      </c>
      <c r="I1695" s="1">
        <v>93</v>
      </c>
      <c r="J1695" s="8">
        <v>4</v>
      </c>
    </row>
    <row r="1696" spans="4:10" x14ac:dyDescent="0.2">
      <c r="D1696" s="175"/>
      <c r="E1696" s="4" t="s">
        <v>44</v>
      </c>
      <c r="F1696" s="6"/>
      <c r="G1696" s="5">
        <v>223</v>
      </c>
      <c r="H1696" s="7">
        <v>96</v>
      </c>
      <c r="I1696" s="1">
        <v>116</v>
      </c>
      <c r="J1696" s="8">
        <v>11</v>
      </c>
    </row>
    <row r="1697" spans="2:10" x14ac:dyDescent="0.2">
      <c r="D1697" s="176"/>
      <c r="E1697" s="59" t="s">
        <v>45</v>
      </c>
      <c r="F1697" s="60"/>
      <c r="G1697" s="56">
        <v>170</v>
      </c>
      <c r="H1697" s="66">
        <v>67</v>
      </c>
      <c r="I1697" s="30">
        <v>94</v>
      </c>
      <c r="J1697" s="65">
        <v>9</v>
      </c>
    </row>
    <row r="1699" spans="2:10" x14ac:dyDescent="0.2">
      <c r="B1699" s="43" t="str">
        <f xml:space="preserve"> HYPERLINK("#'目次'!B68", "[62]")</f>
        <v>[62]</v>
      </c>
      <c r="C1699" s="31" t="s">
        <v>172</v>
      </c>
    </row>
    <row r="1703" spans="2:10" ht="24" x14ac:dyDescent="0.2">
      <c r="D1703" s="177"/>
      <c r="E1703" s="178"/>
      <c r="F1703" s="178"/>
      <c r="G1703" s="40" t="s">
        <v>14</v>
      </c>
      <c r="H1703" s="42" t="s">
        <v>173</v>
      </c>
      <c r="I1703" s="15" t="s">
        <v>174</v>
      </c>
      <c r="J1703" s="44" t="s">
        <v>17</v>
      </c>
    </row>
    <row r="1704" spans="2:10" x14ac:dyDescent="0.2">
      <c r="D1704" s="179"/>
      <c r="E1704" s="180"/>
      <c r="F1704" s="180"/>
      <c r="G1704" s="39"/>
      <c r="H1704" s="41"/>
      <c r="I1704" s="14"/>
      <c r="J1704" s="38"/>
    </row>
    <row r="1705" spans="2:10" x14ac:dyDescent="0.2">
      <c r="D1705" s="58"/>
      <c r="E1705" s="53" t="s">
        <v>14</v>
      </c>
      <c r="F1705" s="52"/>
      <c r="G1705" s="37">
        <v>1222</v>
      </c>
      <c r="H1705" s="17">
        <v>612</v>
      </c>
      <c r="I1705" s="17">
        <v>573</v>
      </c>
      <c r="J1705" s="55">
        <v>37</v>
      </c>
    </row>
    <row r="1706" spans="2:10" x14ac:dyDescent="0.2">
      <c r="D1706" s="174" t="s">
        <v>52</v>
      </c>
      <c r="E1706" s="20" t="s">
        <v>53</v>
      </c>
      <c r="F1706" s="22"/>
      <c r="G1706" s="21">
        <v>15</v>
      </c>
      <c r="H1706" s="25">
        <v>6</v>
      </c>
      <c r="I1706" s="3">
        <v>8</v>
      </c>
      <c r="J1706" s="26">
        <v>1</v>
      </c>
    </row>
    <row r="1707" spans="2:10" ht="24" x14ac:dyDescent="0.2">
      <c r="D1707" s="175"/>
      <c r="E1707" s="4" t="s">
        <v>54</v>
      </c>
      <c r="F1707" s="6"/>
      <c r="G1707" s="5">
        <v>122</v>
      </c>
      <c r="H1707" s="7">
        <v>68</v>
      </c>
      <c r="I1707" s="1">
        <v>51</v>
      </c>
      <c r="J1707" s="8">
        <v>3</v>
      </c>
    </row>
    <row r="1708" spans="2:10" x14ac:dyDescent="0.2">
      <c r="D1708" s="175"/>
      <c r="E1708" s="4" t="s">
        <v>55</v>
      </c>
      <c r="F1708" s="6"/>
      <c r="G1708" s="5">
        <v>43</v>
      </c>
      <c r="H1708" s="7">
        <v>19</v>
      </c>
      <c r="I1708" s="1">
        <v>23</v>
      </c>
      <c r="J1708" s="8">
        <v>1</v>
      </c>
    </row>
    <row r="1709" spans="2:10" x14ac:dyDescent="0.2">
      <c r="D1709" s="175"/>
      <c r="E1709" s="4" t="s">
        <v>56</v>
      </c>
      <c r="F1709" s="6"/>
      <c r="G1709" s="5">
        <v>60</v>
      </c>
      <c r="H1709" s="7">
        <v>27</v>
      </c>
      <c r="I1709" s="1">
        <v>33</v>
      </c>
      <c r="J1709" s="8">
        <v>0</v>
      </c>
    </row>
    <row r="1710" spans="2:10" x14ac:dyDescent="0.2">
      <c r="D1710" s="175"/>
      <c r="E1710" s="4" t="s">
        <v>57</v>
      </c>
      <c r="F1710" s="6"/>
      <c r="G1710" s="5">
        <v>286</v>
      </c>
      <c r="H1710" s="7">
        <v>150</v>
      </c>
      <c r="I1710" s="1">
        <v>127</v>
      </c>
      <c r="J1710" s="8">
        <v>9</v>
      </c>
    </row>
    <row r="1711" spans="2:10" x14ac:dyDescent="0.2">
      <c r="D1711" s="175"/>
      <c r="E1711" s="4" t="s">
        <v>58</v>
      </c>
      <c r="F1711" s="6"/>
      <c r="G1711" s="5">
        <v>129</v>
      </c>
      <c r="H1711" s="7">
        <v>67</v>
      </c>
      <c r="I1711" s="1">
        <v>56</v>
      </c>
      <c r="J1711" s="8">
        <v>6</v>
      </c>
    </row>
    <row r="1712" spans="2:10" x14ac:dyDescent="0.2">
      <c r="D1712" s="175"/>
      <c r="E1712" s="4" t="s">
        <v>59</v>
      </c>
      <c r="F1712" s="6"/>
      <c r="G1712" s="5">
        <v>195</v>
      </c>
      <c r="H1712" s="7">
        <v>98</v>
      </c>
      <c r="I1712" s="1">
        <v>94</v>
      </c>
      <c r="J1712" s="8">
        <v>3</v>
      </c>
    </row>
    <row r="1713" spans="2:10" x14ac:dyDescent="0.2">
      <c r="D1713" s="175"/>
      <c r="E1713" s="4" t="s">
        <v>60</v>
      </c>
      <c r="F1713" s="6"/>
      <c r="G1713" s="5">
        <v>176</v>
      </c>
      <c r="H1713" s="7">
        <v>84</v>
      </c>
      <c r="I1713" s="1">
        <v>87</v>
      </c>
      <c r="J1713" s="8">
        <v>5</v>
      </c>
    </row>
    <row r="1714" spans="2:10" x14ac:dyDescent="0.2">
      <c r="D1714" s="175"/>
      <c r="E1714" s="4" t="s">
        <v>61</v>
      </c>
      <c r="F1714" s="6"/>
      <c r="G1714" s="5">
        <v>78</v>
      </c>
      <c r="H1714" s="7">
        <v>51</v>
      </c>
      <c r="I1714" s="1">
        <v>25</v>
      </c>
      <c r="J1714" s="8">
        <v>2</v>
      </c>
    </row>
    <row r="1715" spans="2:10" x14ac:dyDescent="0.2">
      <c r="D1715" s="175"/>
      <c r="E1715" s="4" t="s">
        <v>62</v>
      </c>
      <c r="F1715" s="6"/>
      <c r="G1715" s="5">
        <v>113</v>
      </c>
      <c r="H1715" s="7">
        <v>41</v>
      </c>
      <c r="I1715" s="1">
        <v>66</v>
      </c>
      <c r="J1715" s="8">
        <v>6</v>
      </c>
    </row>
    <row r="1716" spans="2:10" x14ac:dyDescent="0.2">
      <c r="D1716" s="174" t="s">
        <v>63</v>
      </c>
      <c r="E1716" s="20" t="s">
        <v>64</v>
      </c>
      <c r="F1716" s="22"/>
      <c r="G1716" s="21">
        <v>234</v>
      </c>
      <c r="H1716" s="25">
        <v>105</v>
      </c>
      <c r="I1716" s="3">
        <v>121</v>
      </c>
      <c r="J1716" s="26">
        <v>8</v>
      </c>
    </row>
    <row r="1717" spans="2:10" x14ac:dyDescent="0.2">
      <c r="D1717" s="175"/>
      <c r="E1717" s="4" t="s">
        <v>65</v>
      </c>
      <c r="F1717" s="6"/>
      <c r="G1717" s="5">
        <v>172</v>
      </c>
      <c r="H1717" s="7">
        <v>83</v>
      </c>
      <c r="I1717" s="1">
        <v>82</v>
      </c>
      <c r="J1717" s="8">
        <v>7</v>
      </c>
    </row>
    <row r="1718" spans="2:10" x14ac:dyDescent="0.2">
      <c r="D1718" s="175"/>
      <c r="E1718" s="4" t="s">
        <v>66</v>
      </c>
      <c r="F1718" s="6"/>
      <c r="G1718" s="5">
        <v>165</v>
      </c>
      <c r="H1718" s="7">
        <v>86</v>
      </c>
      <c r="I1718" s="1">
        <v>73</v>
      </c>
      <c r="J1718" s="8">
        <v>6</v>
      </c>
    </row>
    <row r="1719" spans="2:10" x14ac:dyDescent="0.2">
      <c r="D1719" s="175"/>
      <c r="E1719" s="4" t="s">
        <v>67</v>
      </c>
      <c r="F1719" s="6"/>
      <c r="G1719" s="5">
        <v>158</v>
      </c>
      <c r="H1719" s="7">
        <v>72</v>
      </c>
      <c r="I1719" s="1">
        <v>80</v>
      </c>
      <c r="J1719" s="8">
        <v>6</v>
      </c>
    </row>
    <row r="1720" spans="2:10" x14ac:dyDescent="0.2">
      <c r="D1720" s="175"/>
      <c r="E1720" s="4" t="s">
        <v>68</v>
      </c>
      <c r="F1720" s="6"/>
      <c r="G1720" s="5">
        <v>112</v>
      </c>
      <c r="H1720" s="7">
        <v>60</v>
      </c>
      <c r="I1720" s="1">
        <v>49</v>
      </c>
      <c r="J1720" s="8">
        <v>3</v>
      </c>
    </row>
    <row r="1721" spans="2:10" x14ac:dyDescent="0.2">
      <c r="D1721" s="175"/>
      <c r="E1721" s="4" t="s">
        <v>69</v>
      </c>
      <c r="F1721" s="6"/>
      <c r="G1721" s="5">
        <v>92</v>
      </c>
      <c r="H1721" s="7">
        <v>54</v>
      </c>
      <c r="I1721" s="1">
        <v>38</v>
      </c>
      <c r="J1721" s="8">
        <v>0</v>
      </c>
    </row>
    <row r="1722" spans="2:10" x14ac:dyDescent="0.2">
      <c r="D1722" s="175"/>
      <c r="E1722" s="4" t="s">
        <v>70</v>
      </c>
      <c r="F1722" s="6"/>
      <c r="G1722" s="5">
        <v>131</v>
      </c>
      <c r="H1722" s="7">
        <v>70</v>
      </c>
      <c r="I1722" s="1">
        <v>58</v>
      </c>
      <c r="J1722" s="8">
        <v>3</v>
      </c>
    </row>
    <row r="1723" spans="2:10" x14ac:dyDescent="0.2">
      <c r="D1723" s="175"/>
      <c r="E1723" s="4" t="s">
        <v>71</v>
      </c>
      <c r="F1723" s="6"/>
      <c r="G1723" s="5">
        <v>71</v>
      </c>
      <c r="H1723" s="7">
        <v>38</v>
      </c>
      <c r="I1723" s="1">
        <v>33</v>
      </c>
      <c r="J1723" s="8">
        <v>0</v>
      </c>
    </row>
    <row r="1724" spans="2:10" x14ac:dyDescent="0.2">
      <c r="D1724" s="176"/>
      <c r="E1724" s="59" t="s">
        <v>72</v>
      </c>
      <c r="F1724" s="60"/>
      <c r="G1724" s="56">
        <v>70</v>
      </c>
      <c r="H1724" s="66">
        <v>37</v>
      </c>
      <c r="I1724" s="30">
        <v>32</v>
      </c>
      <c r="J1724" s="65">
        <v>1</v>
      </c>
    </row>
    <row r="1726" spans="2:10" x14ac:dyDescent="0.2">
      <c r="B1726" s="43" t="str">
        <f xml:space="preserve"> HYPERLINK("#'目次'!B69", "[63]")</f>
        <v>[63]</v>
      </c>
      <c r="C1726" s="31" t="s">
        <v>172</v>
      </c>
    </row>
    <row r="1729" spans="3:10" x14ac:dyDescent="0.2">
      <c r="C1729" s="31" t="s">
        <v>75</v>
      </c>
    </row>
    <row r="1730" spans="3:10" ht="24" x14ac:dyDescent="0.2">
      <c r="D1730" s="177"/>
      <c r="E1730" s="178"/>
      <c r="F1730" s="178"/>
      <c r="G1730" s="40" t="s">
        <v>14</v>
      </c>
      <c r="H1730" s="42" t="s">
        <v>173</v>
      </c>
      <c r="I1730" s="15" t="s">
        <v>174</v>
      </c>
      <c r="J1730" s="44" t="s">
        <v>17</v>
      </c>
    </row>
    <row r="1731" spans="3:10" x14ac:dyDescent="0.2">
      <c r="D1731" s="179"/>
      <c r="E1731" s="180"/>
      <c r="F1731" s="180"/>
      <c r="G1731" s="39"/>
      <c r="H1731" s="41"/>
      <c r="I1731" s="14"/>
      <c r="J1731" s="38"/>
    </row>
    <row r="1732" spans="3:10" x14ac:dyDescent="0.2">
      <c r="D1732" s="58"/>
      <c r="E1732" s="53" t="s">
        <v>14</v>
      </c>
      <c r="F1732" s="52"/>
      <c r="G1732" s="37">
        <v>1222</v>
      </c>
      <c r="H1732" s="17">
        <v>612</v>
      </c>
      <c r="I1732" s="17">
        <v>573</v>
      </c>
      <c r="J1732" s="55">
        <v>37</v>
      </c>
    </row>
    <row r="1733" spans="3:10" x14ac:dyDescent="0.2">
      <c r="D1733" s="174" t="s">
        <v>36</v>
      </c>
      <c r="E1733" s="20" t="s">
        <v>76</v>
      </c>
      <c r="F1733" s="22"/>
      <c r="G1733" s="21">
        <v>629</v>
      </c>
      <c r="H1733" s="25">
        <v>321</v>
      </c>
      <c r="I1733" s="3">
        <v>289</v>
      </c>
      <c r="J1733" s="26">
        <v>19</v>
      </c>
    </row>
    <row r="1734" spans="3:10" x14ac:dyDescent="0.2">
      <c r="D1734" s="175"/>
      <c r="E1734" s="4" t="s">
        <v>39</v>
      </c>
      <c r="F1734" s="6"/>
      <c r="G1734" s="5">
        <v>37</v>
      </c>
      <c r="H1734" s="7">
        <v>20</v>
      </c>
      <c r="I1734" s="1">
        <v>16</v>
      </c>
      <c r="J1734" s="8">
        <v>1</v>
      </c>
    </row>
    <row r="1735" spans="3:10" x14ac:dyDescent="0.2">
      <c r="D1735" s="175"/>
      <c r="E1735" s="4" t="s">
        <v>40</v>
      </c>
      <c r="F1735" s="6"/>
      <c r="G1735" s="5">
        <v>73</v>
      </c>
      <c r="H1735" s="7">
        <v>45</v>
      </c>
      <c r="I1735" s="1">
        <v>26</v>
      </c>
      <c r="J1735" s="8">
        <v>2</v>
      </c>
    </row>
    <row r="1736" spans="3:10" x14ac:dyDescent="0.2">
      <c r="D1736" s="175"/>
      <c r="E1736" s="4" t="s">
        <v>41</v>
      </c>
      <c r="F1736" s="6"/>
      <c r="G1736" s="5">
        <v>108</v>
      </c>
      <c r="H1736" s="7">
        <v>64</v>
      </c>
      <c r="I1736" s="1">
        <v>41</v>
      </c>
      <c r="J1736" s="8">
        <v>3</v>
      </c>
    </row>
    <row r="1737" spans="3:10" x14ac:dyDescent="0.2">
      <c r="D1737" s="175"/>
      <c r="E1737" s="4" t="s">
        <v>42</v>
      </c>
      <c r="F1737" s="6"/>
      <c r="G1737" s="5">
        <v>113</v>
      </c>
      <c r="H1737" s="7">
        <v>56</v>
      </c>
      <c r="I1737" s="1">
        <v>54</v>
      </c>
      <c r="J1737" s="8">
        <v>3</v>
      </c>
    </row>
    <row r="1738" spans="3:10" x14ac:dyDescent="0.2">
      <c r="D1738" s="175"/>
      <c r="E1738" s="4" t="s">
        <v>43</v>
      </c>
      <c r="F1738" s="6"/>
      <c r="G1738" s="5">
        <v>101</v>
      </c>
      <c r="H1738" s="7">
        <v>50</v>
      </c>
      <c r="I1738" s="1">
        <v>50</v>
      </c>
      <c r="J1738" s="8">
        <v>1</v>
      </c>
    </row>
    <row r="1739" spans="3:10" x14ac:dyDescent="0.2">
      <c r="D1739" s="175"/>
      <c r="E1739" s="4" t="s">
        <v>44</v>
      </c>
      <c r="F1739" s="6"/>
      <c r="G1739" s="5">
        <v>114</v>
      </c>
      <c r="H1739" s="7">
        <v>48</v>
      </c>
      <c r="I1739" s="1">
        <v>60</v>
      </c>
      <c r="J1739" s="8">
        <v>6</v>
      </c>
    </row>
    <row r="1740" spans="3:10" x14ac:dyDescent="0.2">
      <c r="D1740" s="175"/>
      <c r="E1740" s="4" t="s">
        <v>45</v>
      </c>
      <c r="F1740" s="6"/>
      <c r="G1740" s="5">
        <v>83</v>
      </c>
      <c r="H1740" s="7">
        <v>38</v>
      </c>
      <c r="I1740" s="1">
        <v>42</v>
      </c>
      <c r="J1740" s="8">
        <v>3</v>
      </c>
    </row>
    <row r="1741" spans="3:10" x14ac:dyDescent="0.2">
      <c r="D1741" s="174" t="s">
        <v>37</v>
      </c>
      <c r="E1741" s="20" t="s">
        <v>77</v>
      </c>
      <c r="F1741" s="22"/>
      <c r="G1741" s="21">
        <v>593</v>
      </c>
      <c r="H1741" s="25">
        <v>291</v>
      </c>
      <c r="I1741" s="3">
        <v>284</v>
      </c>
      <c r="J1741" s="26">
        <v>18</v>
      </c>
    </row>
    <row r="1742" spans="3:10" x14ac:dyDescent="0.2">
      <c r="D1742" s="175"/>
      <c r="E1742" s="4" t="s">
        <v>39</v>
      </c>
      <c r="F1742" s="6"/>
      <c r="G1742" s="5">
        <v>27</v>
      </c>
      <c r="H1742" s="7">
        <v>19</v>
      </c>
      <c r="I1742" s="1">
        <v>8</v>
      </c>
      <c r="J1742" s="8">
        <v>0</v>
      </c>
    </row>
    <row r="1743" spans="3:10" x14ac:dyDescent="0.2">
      <c r="D1743" s="175"/>
      <c r="E1743" s="4" t="s">
        <v>40</v>
      </c>
      <c r="F1743" s="6"/>
      <c r="G1743" s="5">
        <v>74</v>
      </c>
      <c r="H1743" s="7">
        <v>37</v>
      </c>
      <c r="I1743" s="1">
        <v>35</v>
      </c>
      <c r="J1743" s="8">
        <v>2</v>
      </c>
    </row>
    <row r="1744" spans="3:10" x14ac:dyDescent="0.2">
      <c r="D1744" s="175"/>
      <c r="E1744" s="4" t="s">
        <v>41</v>
      </c>
      <c r="F1744" s="6"/>
      <c r="G1744" s="5">
        <v>96</v>
      </c>
      <c r="H1744" s="7">
        <v>54</v>
      </c>
      <c r="I1744" s="1">
        <v>41</v>
      </c>
      <c r="J1744" s="8">
        <v>1</v>
      </c>
    </row>
    <row r="1745" spans="2:14" x14ac:dyDescent="0.2">
      <c r="D1745" s="175"/>
      <c r="E1745" s="4" t="s">
        <v>42</v>
      </c>
      <c r="F1745" s="6"/>
      <c r="G1745" s="5">
        <v>97</v>
      </c>
      <c r="H1745" s="7">
        <v>47</v>
      </c>
      <c r="I1745" s="1">
        <v>49</v>
      </c>
      <c r="J1745" s="8">
        <v>1</v>
      </c>
    </row>
    <row r="1746" spans="2:14" x14ac:dyDescent="0.2">
      <c r="D1746" s="175"/>
      <c r="E1746" s="4" t="s">
        <v>43</v>
      </c>
      <c r="F1746" s="6"/>
      <c r="G1746" s="5">
        <v>103</v>
      </c>
      <c r="H1746" s="7">
        <v>57</v>
      </c>
      <c r="I1746" s="1">
        <v>43</v>
      </c>
      <c r="J1746" s="8">
        <v>3</v>
      </c>
    </row>
    <row r="1747" spans="2:14" x14ac:dyDescent="0.2">
      <c r="D1747" s="175"/>
      <c r="E1747" s="4" t="s">
        <v>44</v>
      </c>
      <c r="F1747" s="6"/>
      <c r="G1747" s="5">
        <v>109</v>
      </c>
      <c r="H1747" s="7">
        <v>48</v>
      </c>
      <c r="I1747" s="1">
        <v>56</v>
      </c>
      <c r="J1747" s="8">
        <v>5</v>
      </c>
    </row>
    <row r="1748" spans="2:14" x14ac:dyDescent="0.2">
      <c r="D1748" s="176"/>
      <c r="E1748" s="59" t="s">
        <v>45</v>
      </c>
      <c r="F1748" s="60"/>
      <c r="G1748" s="56">
        <v>87</v>
      </c>
      <c r="H1748" s="66">
        <v>29</v>
      </c>
      <c r="I1748" s="30">
        <v>52</v>
      </c>
      <c r="J1748" s="65">
        <v>6</v>
      </c>
    </row>
    <row r="1750" spans="2:14" x14ac:dyDescent="0.2">
      <c r="B1750" s="43" t="str">
        <f xml:space="preserve"> HYPERLINK("#'目次'!B70", "[64]")</f>
        <v>[64]</v>
      </c>
      <c r="C1750" s="31" t="s">
        <v>177</v>
      </c>
    </row>
    <row r="1754" spans="2:14" ht="36" x14ac:dyDescent="0.2">
      <c r="D1754" s="177"/>
      <c r="E1754" s="178"/>
      <c r="F1754" s="178"/>
      <c r="G1754" s="40" t="s">
        <v>14</v>
      </c>
      <c r="H1754" s="42" t="s">
        <v>178</v>
      </c>
      <c r="I1754" s="15" t="s">
        <v>179</v>
      </c>
      <c r="J1754" s="15" t="s">
        <v>180</v>
      </c>
      <c r="K1754" s="15" t="s">
        <v>181</v>
      </c>
      <c r="L1754" s="15" t="s">
        <v>182</v>
      </c>
      <c r="M1754" s="15" t="s">
        <v>86</v>
      </c>
      <c r="N1754" s="44" t="s">
        <v>17</v>
      </c>
    </row>
    <row r="1755" spans="2:14" x14ac:dyDescent="0.2">
      <c r="D1755" s="179"/>
      <c r="E1755" s="180"/>
      <c r="F1755" s="180"/>
      <c r="G1755" s="39"/>
      <c r="H1755" s="41"/>
      <c r="I1755" s="14"/>
      <c r="J1755" s="14"/>
      <c r="K1755" s="14"/>
      <c r="L1755" s="14"/>
      <c r="M1755" s="14"/>
      <c r="N1755" s="38"/>
    </row>
    <row r="1756" spans="2:14" x14ac:dyDescent="0.2">
      <c r="D1756" s="58"/>
      <c r="E1756" s="53" t="s">
        <v>14</v>
      </c>
      <c r="F1756" s="52"/>
      <c r="G1756" s="37">
        <v>1222</v>
      </c>
      <c r="H1756" s="17">
        <v>464</v>
      </c>
      <c r="I1756" s="17">
        <v>496</v>
      </c>
      <c r="J1756" s="17">
        <v>64</v>
      </c>
      <c r="K1756" s="17">
        <v>25</v>
      </c>
      <c r="L1756" s="17">
        <v>118</v>
      </c>
      <c r="M1756" s="17">
        <v>30</v>
      </c>
      <c r="N1756" s="55">
        <v>25</v>
      </c>
    </row>
    <row r="1757" spans="2:14" x14ac:dyDescent="0.2">
      <c r="D1757" s="174" t="s">
        <v>18</v>
      </c>
      <c r="E1757" s="20" t="s">
        <v>19</v>
      </c>
      <c r="F1757" s="22"/>
      <c r="G1757" s="21">
        <v>57</v>
      </c>
      <c r="H1757" s="25">
        <v>19</v>
      </c>
      <c r="I1757" s="3">
        <v>24</v>
      </c>
      <c r="J1757" s="3">
        <v>2</v>
      </c>
      <c r="K1757" s="3">
        <v>3</v>
      </c>
      <c r="L1757" s="3">
        <v>7</v>
      </c>
      <c r="M1757" s="3">
        <v>2</v>
      </c>
      <c r="N1757" s="26">
        <v>0</v>
      </c>
    </row>
    <row r="1758" spans="2:14" x14ac:dyDescent="0.2">
      <c r="D1758" s="175"/>
      <c r="E1758" s="4" t="s">
        <v>20</v>
      </c>
      <c r="F1758" s="6"/>
      <c r="G1758" s="5">
        <v>84</v>
      </c>
      <c r="H1758" s="7">
        <v>33</v>
      </c>
      <c r="I1758" s="1">
        <v>37</v>
      </c>
      <c r="J1758" s="1">
        <v>3</v>
      </c>
      <c r="K1758" s="1">
        <v>0</v>
      </c>
      <c r="L1758" s="1">
        <v>7</v>
      </c>
      <c r="M1758" s="1">
        <v>1</v>
      </c>
      <c r="N1758" s="8">
        <v>3</v>
      </c>
    </row>
    <row r="1759" spans="2:14" x14ac:dyDescent="0.2">
      <c r="D1759" s="175"/>
      <c r="E1759" s="4" t="s">
        <v>21</v>
      </c>
      <c r="F1759" s="6"/>
      <c r="G1759" s="5">
        <v>487</v>
      </c>
      <c r="H1759" s="7">
        <v>190</v>
      </c>
      <c r="I1759" s="1">
        <v>194</v>
      </c>
      <c r="J1759" s="1">
        <v>21</v>
      </c>
      <c r="K1759" s="1">
        <v>11</v>
      </c>
      <c r="L1759" s="1">
        <v>46</v>
      </c>
      <c r="M1759" s="1">
        <v>16</v>
      </c>
      <c r="N1759" s="8">
        <v>9</v>
      </c>
    </row>
    <row r="1760" spans="2:14" x14ac:dyDescent="0.2">
      <c r="D1760" s="175"/>
      <c r="E1760" s="4" t="s">
        <v>22</v>
      </c>
      <c r="F1760" s="6"/>
      <c r="G1760" s="5">
        <v>35</v>
      </c>
      <c r="H1760" s="7">
        <v>11</v>
      </c>
      <c r="I1760" s="1">
        <v>13</v>
      </c>
      <c r="J1760" s="1">
        <v>4</v>
      </c>
      <c r="K1760" s="1">
        <v>1</v>
      </c>
      <c r="L1760" s="1">
        <v>4</v>
      </c>
      <c r="M1760" s="1">
        <v>2</v>
      </c>
      <c r="N1760" s="8">
        <v>0</v>
      </c>
    </row>
    <row r="1761" spans="4:14" x14ac:dyDescent="0.2">
      <c r="D1761" s="175"/>
      <c r="E1761" s="4" t="s">
        <v>23</v>
      </c>
      <c r="F1761" s="6"/>
      <c r="G1761" s="5">
        <v>143</v>
      </c>
      <c r="H1761" s="7">
        <v>45</v>
      </c>
      <c r="I1761" s="1">
        <v>64</v>
      </c>
      <c r="J1761" s="1">
        <v>4</v>
      </c>
      <c r="K1761" s="1">
        <v>3</v>
      </c>
      <c r="L1761" s="1">
        <v>19</v>
      </c>
      <c r="M1761" s="1">
        <v>4</v>
      </c>
      <c r="N1761" s="8">
        <v>4</v>
      </c>
    </row>
    <row r="1762" spans="4:14" x14ac:dyDescent="0.2">
      <c r="D1762" s="175"/>
      <c r="E1762" s="4" t="s">
        <v>24</v>
      </c>
      <c r="F1762" s="6"/>
      <c r="G1762" s="5">
        <v>187</v>
      </c>
      <c r="H1762" s="7">
        <v>72</v>
      </c>
      <c r="I1762" s="1">
        <v>70</v>
      </c>
      <c r="J1762" s="1">
        <v>15</v>
      </c>
      <c r="K1762" s="1">
        <v>4</v>
      </c>
      <c r="L1762" s="1">
        <v>15</v>
      </c>
      <c r="M1762" s="1">
        <v>4</v>
      </c>
      <c r="N1762" s="8">
        <v>7</v>
      </c>
    </row>
    <row r="1763" spans="4:14" x14ac:dyDescent="0.2">
      <c r="D1763" s="175"/>
      <c r="E1763" s="4" t="s">
        <v>25</v>
      </c>
      <c r="F1763" s="6"/>
      <c r="G1763" s="5">
        <v>71</v>
      </c>
      <c r="H1763" s="7">
        <v>29</v>
      </c>
      <c r="I1763" s="1">
        <v>27</v>
      </c>
      <c r="J1763" s="1">
        <v>4</v>
      </c>
      <c r="K1763" s="1">
        <v>2</v>
      </c>
      <c r="L1763" s="1">
        <v>7</v>
      </c>
      <c r="M1763" s="1">
        <v>1</v>
      </c>
      <c r="N1763" s="8">
        <v>1</v>
      </c>
    </row>
    <row r="1764" spans="4:14" x14ac:dyDescent="0.2">
      <c r="D1764" s="175"/>
      <c r="E1764" s="4" t="s">
        <v>26</v>
      </c>
      <c r="F1764" s="6"/>
      <c r="G1764" s="5">
        <v>30</v>
      </c>
      <c r="H1764" s="7">
        <v>14</v>
      </c>
      <c r="I1764" s="1">
        <v>13</v>
      </c>
      <c r="J1764" s="1">
        <v>2</v>
      </c>
      <c r="K1764" s="1">
        <v>0</v>
      </c>
      <c r="L1764" s="1">
        <v>1</v>
      </c>
      <c r="M1764" s="1">
        <v>0</v>
      </c>
      <c r="N1764" s="8">
        <v>0</v>
      </c>
    </row>
    <row r="1765" spans="4:14" x14ac:dyDescent="0.2">
      <c r="D1765" s="175"/>
      <c r="E1765" s="4" t="s">
        <v>27</v>
      </c>
      <c r="F1765" s="6"/>
      <c r="G1765" s="5">
        <v>70</v>
      </c>
      <c r="H1765" s="7">
        <v>29</v>
      </c>
      <c r="I1765" s="1">
        <v>27</v>
      </c>
      <c r="J1765" s="1">
        <v>6</v>
      </c>
      <c r="K1765" s="1">
        <v>0</v>
      </c>
      <c r="L1765" s="1">
        <v>7</v>
      </c>
      <c r="M1765" s="1">
        <v>0</v>
      </c>
      <c r="N1765" s="8">
        <v>1</v>
      </c>
    </row>
    <row r="1766" spans="4:14" x14ac:dyDescent="0.2">
      <c r="D1766" s="175"/>
      <c r="E1766" s="4" t="s">
        <v>28</v>
      </c>
      <c r="F1766" s="6"/>
      <c r="G1766" s="5">
        <v>51</v>
      </c>
      <c r="H1766" s="7">
        <v>21</v>
      </c>
      <c r="I1766" s="1">
        <v>23</v>
      </c>
      <c r="J1766" s="1">
        <v>3</v>
      </c>
      <c r="K1766" s="1">
        <v>0</v>
      </c>
      <c r="L1766" s="1">
        <v>4</v>
      </c>
      <c r="M1766" s="1">
        <v>0</v>
      </c>
      <c r="N1766" s="8">
        <v>0</v>
      </c>
    </row>
    <row r="1767" spans="4:14" x14ac:dyDescent="0.2">
      <c r="D1767" s="175"/>
      <c r="E1767" s="4" t="s">
        <v>29</v>
      </c>
      <c r="F1767" s="6"/>
      <c r="G1767" s="5">
        <v>7</v>
      </c>
      <c r="H1767" s="7">
        <v>1</v>
      </c>
      <c r="I1767" s="1">
        <v>4</v>
      </c>
      <c r="J1767" s="1">
        <v>0</v>
      </c>
      <c r="K1767" s="1">
        <v>1</v>
      </c>
      <c r="L1767" s="1">
        <v>1</v>
      </c>
      <c r="M1767" s="1">
        <v>0</v>
      </c>
      <c r="N1767" s="8">
        <v>0</v>
      </c>
    </row>
    <row r="1768" spans="4:14" x14ac:dyDescent="0.2">
      <c r="D1768" s="174" t="s">
        <v>30</v>
      </c>
      <c r="E1768" s="20" t="s">
        <v>31</v>
      </c>
      <c r="F1768" s="22"/>
      <c r="G1768" s="21">
        <v>393</v>
      </c>
      <c r="H1768" s="25">
        <v>148</v>
      </c>
      <c r="I1768" s="3">
        <v>157</v>
      </c>
      <c r="J1768" s="3">
        <v>21</v>
      </c>
      <c r="K1768" s="3">
        <v>7</v>
      </c>
      <c r="L1768" s="3">
        <v>42</v>
      </c>
      <c r="M1768" s="3">
        <v>10</v>
      </c>
      <c r="N1768" s="26">
        <v>8</v>
      </c>
    </row>
    <row r="1769" spans="4:14" x14ac:dyDescent="0.2">
      <c r="D1769" s="175"/>
      <c r="E1769" s="4" t="s">
        <v>32</v>
      </c>
      <c r="F1769" s="6"/>
      <c r="G1769" s="5">
        <v>352</v>
      </c>
      <c r="H1769" s="7">
        <v>133</v>
      </c>
      <c r="I1769" s="1">
        <v>149</v>
      </c>
      <c r="J1769" s="1">
        <v>18</v>
      </c>
      <c r="K1769" s="1">
        <v>8</v>
      </c>
      <c r="L1769" s="1">
        <v>30</v>
      </c>
      <c r="M1769" s="1">
        <v>10</v>
      </c>
      <c r="N1769" s="8">
        <v>4</v>
      </c>
    </row>
    <row r="1770" spans="4:14" x14ac:dyDescent="0.2">
      <c r="D1770" s="175"/>
      <c r="E1770" s="4" t="s">
        <v>33</v>
      </c>
      <c r="F1770" s="6"/>
      <c r="G1770" s="5">
        <v>388</v>
      </c>
      <c r="H1770" s="7">
        <v>148</v>
      </c>
      <c r="I1770" s="1">
        <v>152</v>
      </c>
      <c r="J1770" s="1">
        <v>24</v>
      </c>
      <c r="K1770" s="1">
        <v>9</v>
      </c>
      <c r="L1770" s="1">
        <v>36</v>
      </c>
      <c r="M1770" s="1">
        <v>7</v>
      </c>
      <c r="N1770" s="8">
        <v>12</v>
      </c>
    </row>
    <row r="1771" spans="4:14" x14ac:dyDescent="0.2">
      <c r="D1771" s="175"/>
      <c r="E1771" s="4" t="s">
        <v>34</v>
      </c>
      <c r="F1771" s="6"/>
      <c r="G1771" s="5">
        <v>89</v>
      </c>
      <c r="H1771" s="7">
        <v>35</v>
      </c>
      <c r="I1771" s="1">
        <v>38</v>
      </c>
      <c r="J1771" s="1">
        <v>1</v>
      </c>
      <c r="K1771" s="1">
        <v>1</v>
      </c>
      <c r="L1771" s="1">
        <v>10</v>
      </c>
      <c r="M1771" s="1">
        <v>3</v>
      </c>
      <c r="N1771" s="8">
        <v>1</v>
      </c>
    </row>
    <row r="1772" spans="4:14" x14ac:dyDescent="0.2">
      <c r="D1772" s="174" t="s">
        <v>35</v>
      </c>
      <c r="E1772" s="20" t="s">
        <v>36</v>
      </c>
      <c r="F1772" s="22"/>
      <c r="G1772" s="21">
        <v>629</v>
      </c>
      <c r="H1772" s="25">
        <v>235</v>
      </c>
      <c r="I1772" s="3">
        <v>258</v>
      </c>
      <c r="J1772" s="3">
        <v>30</v>
      </c>
      <c r="K1772" s="3">
        <v>13</v>
      </c>
      <c r="L1772" s="3">
        <v>58</v>
      </c>
      <c r="M1772" s="3">
        <v>18</v>
      </c>
      <c r="N1772" s="26">
        <v>17</v>
      </c>
    </row>
    <row r="1773" spans="4:14" x14ac:dyDescent="0.2">
      <c r="D1773" s="175"/>
      <c r="E1773" s="4" t="s">
        <v>37</v>
      </c>
      <c r="F1773" s="6"/>
      <c r="G1773" s="5">
        <v>593</v>
      </c>
      <c r="H1773" s="7">
        <v>229</v>
      </c>
      <c r="I1773" s="1">
        <v>238</v>
      </c>
      <c r="J1773" s="1">
        <v>34</v>
      </c>
      <c r="K1773" s="1">
        <v>12</v>
      </c>
      <c r="L1773" s="1">
        <v>60</v>
      </c>
      <c r="M1773" s="1">
        <v>12</v>
      </c>
      <c r="N1773" s="8">
        <v>8</v>
      </c>
    </row>
    <row r="1774" spans="4:14" x14ac:dyDescent="0.2">
      <c r="D1774" s="174" t="s">
        <v>38</v>
      </c>
      <c r="E1774" s="20" t="s">
        <v>39</v>
      </c>
      <c r="F1774" s="22"/>
      <c r="G1774" s="21">
        <v>64</v>
      </c>
      <c r="H1774" s="25">
        <v>13</v>
      </c>
      <c r="I1774" s="3">
        <v>30</v>
      </c>
      <c r="J1774" s="3">
        <v>7</v>
      </c>
      <c r="K1774" s="3">
        <v>1</v>
      </c>
      <c r="L1774" s="3">
        <v>8</v>
      </c>
      <c r="M1774" s="3">
        <v>3</v>
      </c>
      <c r="N1774" s="26">
        <v>2</v>
      </c>
    </row>
    <row r="1775" spans="4:14" x14ac:dyDescent="0.2">
      <c r="D1775" s="175"/>
      <c r="E1775" s="4" t="s">
        <v>40</v>
      </c>
      <c r="F1775" s="6"/>
      <c r="G1775" s="5">
        <v>147</v>
      </c>
      <c r="H1775" s="7">
        <v>42</v>
      </c>
      <c r="I1775" s="1">
        <v>66</v>
      </c>
      <c r="J1775" s="1">
        <v>12</v>
      </c>
      <c r="K1775" s="1">
        <v>3</v>
      </c>
      <c r="L1775" s="1">
        <v>18</v>
      </c>
      <c r="M1775" s="1">
        <v>4</v>
      </c>
      <c r="N1775" s="8">
        <v>2</v>
      </c>
    </row>
    <row r="1776" spans="4:14" x14ac:dyDescent="0.2">
      <c r="D1776" s="175"/>
      <c r="E1776" s="4" t="s">
        <v>41</v>
      </c>
      <c r="F1776" s="6"/>
      <c r="G1776" s="5">
        <v>204</v>
      </c>
      <c r="H1776" s="7">
        <v>56</v>
      </c>
      <c r="I1776" s="1">
        <v>96</v>
      </c>
      <c r="J1776" s="1">
        <v>8</v>
      </c>
      <c r="K1776" s="1">
        <v>7</v>
      </c>
      <c r="L1776" s="1">
        <v>30</v>
      </c>
      <c r="M1776" s="1">
        <v>5</v>
      </c>
      <c r="N1776" s="8">
        <v>2</v>
      </c>
    </row>
    <row r="1777" spans="2:14" x14ac:dyDescent="0.2">
      <c r="D1777" s="175"/>
      <c r="E1777" s="4" t="s">
        <v>42</v>
      </c>
      <c r="F1777" s="6"/>
      <c r="G1777" s="5">
        <v>210</v>
      </c>
      <c r="H1777" s="7">
        <v>82</v>
      </c>
      <c r="I1777" s="1">
        <v>84</v>
      </c>
      <c r="J1777" s="1">
        <v>9</v>
      </c>
      <c r="K1777" s="1">
        <v>5</v>
      </c>
      <c r="L1777" s="1">
        <v>22</v>
      </c>
      <c r="M1777" s="1">
        <v>4</v>
      </c>
      <c r="N1777" s="8">
        <v>4</v>
      </c>
    </row>
    <row r="1778" spans="2:14" x14ac:dyDescent="0.2">
      <c r="D1778" s="175"/>
      <c r="E1778" s="4" t="s">
        <v>43</v>
      </c>
      <c r="F1778" s="6"/>
      <c r="G1778" s="5">
        <v>204</v>
      </c>
      <c r="H1778" s="7">
        <v>99</v>
      </c>
      <c r="I1778" s="1">
        <v>64</v>
      </c>
      <c r="J1778" s="1">
        <v>11</v>
      </c>
      <c r="K1778" s="1">
        <v>3</v>
      </c>
      <c r="L1778" s="1">
        <v>18</v>
      </c>
      <c r="M1778" s="1">
        <v>6</v>
      </c>
      <c r="N1778" s="8">
        <v>3</v>
      </c>
    </row>
    <row r="1779" spans="2:14" x14ac:dyDescent="0.2">
      <c r="D1779" s="175"/>
      <c r="E1779" s="4" t="s">
        <v>44</v>
      </c>
      <c r="F1779" s="6"/>
      <c r="G1779" s="5">
        <v>223</v>
      </c>
      <c r="H1779" s="7">
        <v>86</v>
      </c>
      <c r="I1779" s="1">
        <v>91</v>
      </c>
      <c r="J1779" s="1">
        <v>14</v>
      </c>
      <c r="K1779" s="1">
        <v>4</v>
      </c>
      <c r="L1779" s="1">
        <v>14</v>
      </c>
      <c r="M1779" s="1">
        <v>7</v>
      </c>
      <c r="N1779" s="8">
        <v>7</v>
      </c>
    </row>
    <row r="1780" spans="2:14" x14ac:dyDescent="0.2">
      <c r="D1780" s="176"/>
      <c r="E1780" s="59" t="s">
        <v>45</v>
      </c>
      <c r="F1780" s="60"/>
      <c r="G1780" s="56">
        <v>170</v>
      </c>
      <c r="H1780" s="66">
        <v>86</v>
      </c>
      <c r="I1780" s="30">
        <v>65</v>
      </c>
      <c r="J1780" s="30">
        <v>3</v>
      </c>
      <c r="K1780" s="30">
        <v>2</v>
      </c>
      <c r="L1780" s="30">
        <v>8</v>
      </c>
      <c r="M1780" s="30">
        <v>1</v>
      </c>
      <c r="N1780" s="65">
        <v>5</v>
      </c>
    </row>
    <row r="1782" spans="2:14" x14ac:dyDescent="0.2">
      <c r="B1782" s="43" t="str">
        <f xml:space="preserve"> HYPERLINK("#'目次'!B71", "[65]")</f>
        <v>[65]</v>
      </c>
      <c r="C1782" s="31" t="s">
        <v>177</v>
      </c>
    </row>
    <row r="1786" spans="2:14" ht="36" x14ac:dyDescent="0.2">
      <c r="D1786" s="177"/>
      <c r="E1786" s="178"/>
      <c r="F1786" s="178"/>
      <c r="G1786" s="40" t="s">
        <v>14</v>
      </c>
      <c r="H1786" s="42" t="s">
        <v>178</v>
      </c>
      <c r="I1786" s="15" t="s">
        <v>179</v>
      </c>
      <c r="J1786" s="15" t="s">
        <v>180</v>
      </c>
      <c r="K1786" s="15" t="s">
        <v>181</v>
      </c>
      <c r="L1786" s="15" t="s">
        <v>182</v>
      </c>
      <c r="M1786" s="15" t="s">
        <v>86</v>
      </c>
      <c r="N1786" s="44" t="s">
        <v>17</v>
      </c>
    </row>
    <row r="1787" spans="2:14" x14ac:dyDescent="0.2">
      <c r="D1787" s="179"/>
      <c r="E1787" s="180"/>
      <c r="F1787" s="180"/>
      <c r="G1787" s="39"/>
      <c r="H1787" s="41"/>
      <c r="I1787" s="14"/>
      <c r="J1787" s="14"/>
      <c r="K1787" s="14"/>
      <c r="L1787" s="14"/>
      <c r="M1787" s="14"/>
      <c r="N1787" s="38"/>
    </row>
    <row r="1788" spans="2:14" x14ac:dyDescent="0.2">
      <c r="D1788" s="58"/>
      <c r="E1788" s="53" t="s">
        <v>14</v>
      </c>
      <c r="F1788" s="52"/>
      <c r="G1788" s="37">
        <v>1222</v>
      </c>
      <c r="H1788" s="17">
        <v>464</v>
      </c>
      <c r="I1788" s="17">
        <v>496</v>
      </c>
      <c r="J1788" s="17">
        <v>64</v>
      </c>
      <c r="K1788" s="17">
        <v>25</v>
      </c>
      <c r="L1788" s="17">
        <v>118</v>
      </c>
      <c r="M1788" s="17">
        <v>30</v>
      </c>
      <c r="N1788" s="55">
        <v>25</v>
      </c>
    </row>
    <row r="1789" spans="2:14" x14ac:dyDescent="0.2">
      <c r="D1789" s="174" t="s">
        <v>52</v>
      </c>
      <c r="E1789" s="20" t="s">
        <v>53</v>
      </c>
      <c r="F1789" s="22"/>
      <c r="G1789" s="21">
        <v>15</v>
      </c>
      <c r="H1789" s="25">
        <v>3</v>
      </c>
      <c r="I1789" s="3">
        <v>9</v>
      </c>
      <c r="J1789" s="3">
        <v>1</v>
      </c>
      <c r="K1789" s="3">
        <v>0</v>
      </c>
      <c r="L1789" s="3">
        <v>1</v>
      </c>
      <c r="M1789" s="3">
        <v>0</v>
      </c>
      <c r="N1789" s="26">
        <v>1</v>
      </c>
    </row>
    <row r="1790" spans="2:14" ht="24" x14ac:dyDescent="0.2">
      <c r="D1790" s="175"/>
      <c r="E1790" s="4" t="s">
        <v>54</v>
      </c>
      <c r="F1790" s="6"/>
      <c r="G1790" s="5">
        <v>122</v>
      </c>
      <c r="H1790" s="7">
        <v>68</v>
      </c>
      <c r="I1790" s="1">
        <v>33</v>
      </c>
      <c r="J1790" s="1">
        <v>7</v>
      </c>
      <c r="K1790" s="1">
        <v>5</v>
      </c>
      <c r="L1790" s="1">
        <v>7</v>
      </c>
      <c r="M1790" s="1">
        <v>1</v>
      </c>
      <c r="N1790" s="8">
        <v>1</v>
      </c>
    </row>
    <row r="1791" spans="2:14" x14ac:dyDescent="0.2">
      <c r="D1791" s="175"/>
      <c r="E1791" s="4" t="s">
        <v>55</v>
      </c>
      <c r="F1791" s="6"/>
      <c r="G1791" s="5">
        <v>43</v>
      </c>
      <c r="H1791" s="7">
        <v>13</v>
      </c>
      <c r="I1791" s="1">
        <v>20</v>
      </c>
      <c r="J1791" s="1">
        <v>3</v>
      </c>
      <c r="K1791" s="1">
        <v>1</v>
      </c>
      <c r="L1791" s="1">
        <v>5</v>
      </c>
      <c r="M1791" s="1">
        <v>0</v>
      </c>
      <c r="N1791" s="8">
        <v>1</v>
      </c>
    </row>
    <row r="1792" spans="2:14" x14ac:dyDescent="0.2">
      <c r="D1792" s="175"/>
      <c r="E1792" s="4" t="s">
        <v>56</v>
      </c>
      <c r="F1792" s="6"/>
      <c r="G1792" s="5">
        <v>60</v>
      </c>
      <c r="H1792" s="7">
        <v>23</v>
      </c>
      <c r="I1792" s="1">
        <v>25</v>
      </c>
      <c r="J1792" s="1">
        <v>1</v>
      </c>
      <c r="K1792" s="1">
        <v>1</v>
      </c>
      <c r="L1792" s="1">
        <v>7</v>
      </c>
      <c r="M1792" s="1">
        <v>3</v>
      </c>
      <c r="N1792" s="8">
        <v>0</v>
      </c>
    </row>
    <row r="1793" spans="4:14" x14ac:dyDescent="0.2">
      <c r="D1793" s="175"/>
      <c r="E1793" s="4" t="s">
        <v>57</v>
      </c>
      <c r="F1793" s="6"/>
      <c r="G1793" s="5">
        <v>286</v>
      </c>
      <c r="H1793" s="7">
        <v>94</v>
      </c>
      <c r="I1793" s="1">
        <v>119</v>
      </c>
      <c r="J1793" s="1">
        <v>16</v>
      </c>
      <c r="K1793" s="1">
        <v>8</v>
      </c>
      <c r="L1793" s="1">
        <v>37</v>
      </c>
      <c r="M1793" s="1">
        <v>8</v>
      </c>
      <c r="N1793" s="8">
        <v>4</v>
      </c>
    </row>
    <row r="1794" spans="4:14" x14ac:dyDescent="0.2">
      <c r="D1794" s="175"/>
      <c r="E1794" s="4" t="s">
        <v>58</v>
      </c>
      <c r="F1794" s="6"/>
      <c r="G1794" s="5">
        <v>129</v>
      </c>
      <c r="H1794" s="7">
        <v>44</v>
      </c>
      <c r="I1794" s="1">
        <v>53</v>
      </c>
      <c r="J1794" s="1">
        <v>4</v>
      </c>
      <c r="K1794" s="1">
        <v>1</v>
      </c>
      <c r="L1794" s="1">
        <v>16</v>
      </c>
      <c r="M1794" s="1">
        <v>6</v>
      </c>
      <c r="N1794" s="8">
        <v>5</v>
      </c>
    </row>
    <row r="1795" spans="4:14" x14ac:dyDescent="0.2">
      <c r="D1795" s="175"/>
      <c r="E1795" s="4" t="s">
        <v>59</v>
      </c>
      <c r="F1795" s="6"/>
      <c r="G1795" s="5">
        <v>195</v>
      </c>
      <c r="H1795" s="7">
        <v>72</v>
      </c>
      <c r="I1795" s="1">
        <v>92</v>
      </c>
      <c r="J1795" s="1">
        <v>7</v>
      </c>
      <c r="K1795" s="1">
        <v>4</v>
      </c>
      <c r="L1795" s="1">
        <v>15</v>
      </c>
      <c r="M1795" s="1">
        <v>2</v>
      </c>
      <c r="N1795" s="8">
        <v>3</v>
      </c>
    </row>
    <row r="1796" spans="4:14" x14ac:dyDescent="0.2">
      <c r="D1796" s="175"/>
      <c r="E1796" s="4" t="s">
        <v>60</v>
      </c>
      <c r="F1796" s="6"/>
      <c r="G1796" s="5">
        <v>176</v>
      </c>
      <c r="H1796" s="7">
        <v>76</v>
      </c>
      <c r="I1796" s="1">
        <v>68</v>
      </c>
      <c r="J1796" s="1">
        <v>9</v>
      </c>
      <c r="K1796" s="1">
        <v>2</v>
      </c>
      <c r="L1796" s="1">
        <v>14</v>
      </c>
      <c r="M1796" s="1">
        <v>6</v>
      </c>
      <c r="N1796" s="8">
        <v>1</v>
      </c>
    </row>
    <row r="1797" spans="4:14" x14ac:dyDescent="0.2">
      <c r="D1797" s="175"/>
      <c r="E1797" s="4" t="s">
        <v>61</v>
      </c>
      <c r="F1797" s="6"/>
      <c r="G1797" s="5">
        <v>78</v>
      </c>
      <c r="H1797" s="7">
        <v>15</v>
      </c>
      <c r="I1797" s="1">
        <v>38</v>
      </c>
      <c r="J1797" s="1">
        <v>10</v>
      </c>
      <c r="K1797" s="1">
        <v>1</v>
      </c>
      <c r="L1797" s="1">
        <v>9</v>
      </c>
      <c r="M1797" s="1">
        <v>2</v>
      </c>
      <c r="N1797" s="8">
        <v>3</v>
      </c>
    </row>
    <row r="1798" spans="4:14" x14ac:dyDescent="0.2">
      <c r="D1798" s="175"/>
      <c r="E1798" s="4" t="s">
        <v>62</v>
      </c>
      <c r="F1798" s="6"/>
      <c r="G1798" s="5">
        <v>113</v>
      </c>
      <c r="H1798" s="7">
        <v>54</v>
      </c>
      <c r="I1798" s="1">
        <v>38</v>
      </c>
      <c r="J1798" s="1">
        <v>5</v>
      </c>
      <c r="K1798" s="1">
        <v>2</v>
      </c>
      <c r="L1798" s="1">
        <v>7</v>
      </c>
      <c r="M1798" s="1">
        <v>2</v>
      </c>
      <c r="N1798" s="8">
        <v>5</v>
      </c>
    </row>
    <row r="1799" spans="4:14" x14ac:dyDescent="0.2">
      <c r="D1799" s="174" t="s">
        <v>63</v>
      </c>
      <c r="E1799" s="20" t="s">
        <v>64</v>
      </c>
      <c r="F1799" s="22"/>
      <c r="G1799" s="21">
        <v>234</v>
      </c>
      <c r="H1799" s="25">
        <v>91</v>
      </c>
      <c r="I1799" s="3">
        <v>93</v>
      </c>
      <c r="J1799" s="3">
        <v>14</v>
      </c>
      <c r="K1799" s="3">
        <v>3</v>
      </c>
      <c r="L1799" s="3">
        <v>22</v>
      </c>
      <c r="M1799" s="3">
        <v>5</v>
      </c>
      <c r="N1799" s="26">
        <v>6</v>
      </c>
    </row>
    <row r="1800" spans="4:14" x14ac:dyDescent="0.2">
      <c r="D1800" s="175"/>
      <c r="E1800" s="4" t="s">
        <v>65</v>
      </c>
      <c r="F1800" s="6"/>
      <c r="G1800" s="5">
        <v>172</v>
      </c>
      <c r="H1800" s="7">
        <v>66</v>
      </c>
      <c r="I1800" s="1">
        <v>68</v>
      </c>
      <c r="J1800" s="1">
        <v>8</v>
      </c>
      <c r="K1800" s="1">
        <v>2</v>
      </c>
      <c r="L1800" s="1">
        <v>15</v>
      </c>
      <c r="M1800" s="1">
        <v>9</v>
      </c>
      <c r="N1800" s="8">
        <v>4</v>
      </c>
    </row>
    <row r="1801" spans="4:14" x14ac:dyDescent="0.2">
      <c r="D1801" s="175"/>
      <c r="E1801" s="4" t="s">
        <v>66</v>
      </c>
      <c r="F1801" s="6"/>
      <c r="G1801" s="5">
        <v>165</v>
      </c>
      <c r="H1801" s="7">
        <v>68</v>
      </c>
      <c r="I1801" s="1">
        <v>59</v>
      </c>
      <c r="J1801" s="1">
        <v>10</v>
      </c>
      <c r="K1801" s="1">
        <v>3</v>
      </c>
      <c r="L1801" s="1">
        <v>14</v>
      </c>
      <c r="M1801" s="1">
        <v>5</v>
      </c>
      <c r="N1801" s="8">
        <v>6</v>
      </c>
    </row>
    <row r="1802" spans="4:14" x14ac:dyDescent="0.2">
      <c r="D1802" s="175"/>
      <c r="E1802" s="4" t="s">
        <v>67</v>
      </c>
      <c r="F1802" s="6"/>
      <c r="G1802" s="5">
        <v>158</v>
      </c>
      <c r="H1802" s="7">
        <v>51</v>
      </c>
      <c r="I1802" s="1">
        <v>69</v>
      </c>
      <c r="J1802" s="1">
        <v>5</v>
      </c>
      <c r="K1802" s="1">
        <v>7</v>
      </c>
      <c r="L1802" s="1">
        <v>21</v>
      </c>
      <c r="M1802" s="1">
        <v>3</v>
      </c>
      <c r="N1802" s="8">
        <v>2</v>
      </c>
    </row>
    <row r="1803" spans="4:14" x14ac:dyDescent="0.2">
      <c r="D1803" s="175"/>
      <c r="E1803" s="4" t="s">
        <v>68</v>
      </c>
      <c r="F1803" s="6"/>
      <c r="G1803" s="5">
        <v>112</v>
      </c>
      <c r="H1803" s="7">
        <v>48</v>
      </c>
      <c r="I1803" s="1">
        <v>50</v>
      </c>
      <c r="J1803" s="1">
        <v>5</v>
      </c>
      <c r="K1803" s="1">
        <v>0</v>
      </c>
      <c r="L1803" s="1">
        <v>7</v>
      </c>
      <c r="M1803" s="1">
        <v>0</v>
      </c>
      <c r="N1803" s="8">
        <v>2</v>
      </c>
    </row>
    <row r="1804" spans="4:14" x14ac:dyDescent="0.2">
      <c r="D1804" s="175"/>
      <c r="E1804" s="4" t="s">
        <v>69</v>
      </c>
      <c r="F1804" s="6"/>
      <c r="G1804" s="5">
        <v>92</v>
      </c>
      <c r="H1804" s="7">
        <v>25</v>
      </c>
      <c r="I1804" s="1">
        <v>46</v>
      </c>
      <c r="J1804" s="1">
        <v>4</v>
      </c>
      <c r="K1804" s="1">
        <v>3</v>
      </c>
      <c r="L1804" s="1">
        <v>11</v>
      </c>
      <c r="M1804" s="1">
        <v>3</v>
      </c>
      <c r="N1804" s="8">
        <v>0</v>
      </c>
    </row>
    <row r="1805" spans="4:14" x14ac:dyDescent="0.2">
      <c r="D1805" s="175"/>
      <c r="E1805" s="4" t="s">
        <v>70</v>
      </c>
      <c r="F1805" s="6"/>
      <c r="G1805" s="5">
        <v>131</v>
      </c>
      <c r="H1805" s="7">
        <v>49</v>
      </c>
      <c r="I1805" s="1">
        <v>60</v>
      </c>
      <c r="J1805" s="1">
        <v>6</v>
      </c>
      <c r="K1805" s="1">
        <v>2</v>
      </c>
      <c r="L1805" s="1">
        <v>10</v>
      </c>
      <c r="M1805" s="1">
        <v>3</v>
      </c>
      <c r="N1805" s="8">
        <v>1</v>
      </c>
    </row>
    <row r="1806" spans="4:14" x14ac:dyDescent="0.2">
      <c r="D1806" s="175"/>
      <c r="E1806" s="4" t="s">
        <v>71</v>
      </c>
      <c r="F1806" s="6"/>
      <c r="G1806" s="5">
        <v>71</v>
      </c>
      <c r="H1806" s="7">
        <v>25</v>
      </c>
      <c r="I1806" s="1">
        <v>32</v>
      </c>
      <c r="J1806" s="1">
        <v>6</v>
      </c>
      <c r="K1806" s="1">
        <v>0</v>
      </c>
      <c r="L1806" s="1">
        <v>8</v>
      </c>
      <c r="M1806" s="1">
        <v>0</v>
      </c>
      <c r="N1806" s="8">
        <v>0</v>
      </c>
    </row>
    <row r="1807" spans="4:14" x14ac:dyDescent="0.2">
      <c r="D1807" s="176"/>
      <c r="E1807" s="59" t="s">
        <v>72</v>
      </c>
      <c r="F1807" s="60"/>
      <c r="G1807" s="56">
        <v>70</v>
      </c>
      <c r="H1807" s="66">
        <v>35</v>
      </c>
      <c r="I1807" s="30">
        <v>15</v>
      </c>
      <c r="J1807" s="30">
        <v>3</v>
      </c>
      <c r="K1807" s="30">
        <v>5</v>
      </c>
      <c r="L1807" s="30">
        <v>10</v>
      </c>
      <c r="M1807" s="30">
        <v>1</v>
      </c>
      <c r="N1807" s="65">
        <v>1</v>
      </c>
    </row>
    <row r="1809" spans="2:14" x14ac:dyDescent="0.2">
      <c r="B1809" s="43" t="str">
        <f xml:space="preserve"> HYPERLINK("#'目次'!B72", "[66]")</f>
        <v>[66]</v>
      </c>
      <c r="C1809" s="31" t="s">
        <v>177</v>
      </c>
    </row>
    <row r="1812" spans="2:14" x14ac:dyDescent="0.2">
      <c r="C1812" s="31" t="s">
        <v>75</v>
      </c>
    </row>
    <row r="1813" spans="2:14" ht="36" x14ac:dyDescent="0.2">
      <c r="D1813" s="177"/>
      <c r="E1813" s="178"/>
      <c r="F1813" s="178"/>
      <c r="G1813" s="40" t="s">
        <v>14</v>
      </c>
      <c r="H1813" s="42" t="s">
        <v>178</v>
      </c>
      <c r="I1813" s="15" t="s">
        <v>179</v>
      </c>
      <c r="J1813" s="15" t="s">
        <v>180</v>
      </c>
      <c r="K1813" s="15" t="s">
        <v>181</v>
      </c>
      <c r="L1813" s="15" t="s">
        <v>182</v>
      </c>
      <c r="M1813" s="15" t="s">
        <v>86</v>
      </c>
      <c r="N1813" s="44" t="s">
        <v>17</v>
      </c>
    </row>
    <row r="1814" spans="2:14" x14ac:dyDescent="0.2">
      <c r="D1814" s="179"/>
      <c r="E1814" s="180"/>
      <c r="F1814" s="180"/>
      <c r="G1814" s="39"/>
      <c r="H1814" s="41"/>
      <c r="I1814" s="14"/>
      <c r="J1814" s="14"/>
      <c r="K1814" s="14"/>
      <c r="L1814" s="14"/>
      <c r="M1814" s="14"/>
      <c r="N1814" s="38"/>
    </row>
    <row r="1815" spans="2:14" x14ac:dyDescent="0.2">
      <c r="D1815" s="58"/>
      <c r="E1815" s="53" t="s">
        <v>14</v>
      </c>
      <c r="F1815" s="52"/>
      <c r="G1815" s="37">
        <v>1222</v>
      </c>
      <c r="H1815" s="17">
        <v>464</v>
      </c>
      <c r="I1815" s="17">
        <v>496</v>
      </c>
      <c r="J1815" s="17">
        <v>64</v>
      </c>
      <c r="K1815" s="17">
        <v>25</v>
      </c>
      <c r="L1815" s="17">
        <v>118</v>
      </c>
      <c r="M1815" s="17">
        <v>30</v>
      </c>
      <c r="N1815" s="55">
        <v>25</v>
      </c>
    </row>
    <row r="1816" spans="2:14" x14ac:dyDescent="0.2">
      <c r="D1816" s="174" t="s">
        <v>36</v>
      </c>
      <c r="E1816" s="20" t="s">
        <v>76</v>
      </c>
      <c r="F1816" s="22"/>
      <c r="G1816" s="21">
        <v>629</v>
      </c>
      <c r="H1816" s="25">
        <v>235</v>
      </c>
      <c r="I1816" s="3">
        <v>258</v>
      </c>
      <c r="J1816" s="3">
        <v>30</v>
      </c>
      <c r="K1816" s="3">
        <v>13</v>
      </c>
      <c r="L1816" s="3">
        <v>58</v>
      </c>
      <c r="M1816" s="3">
        <v>18</v>
      </c>
      <c r="N1816" s="26">
        <v>17</v>
      </c>
    </row>
    <row r="1817" spans="2:14" x14ac:dyDescent="0.2">
      <c r="D1817" s="175"/>
      <c r="E1817" s="4" t="s">
        <v>39</v>
      </c>
      <c r="F1817" s="6"/>
      <c r="G1817" s="5">
        <v>37</v>
      </c>
      <c r="H1817" s="7">
        <v>5</v>
      </c>
      <c r="I1817" s="1">
        <v>18</v>
      </c>
      <c r="J1817" s="1">
        <v>4</v>
      </c>
      <c r="K1817" s="1">
        <v>1</v>
      </c>
      <c r="L1817" s="1">
        <v>5</v>
      </c>
      <c r="M1817" s="1">
        <v>2</v>
      </c>
      <c r="N1817" s="8">
        <v>2</v>
      </c>
    </row>
    <row r="1818" spans="2:14" x14ac:dyDescent="0.2">
      <c r="D1818" s="175"/>
      <c r="E1818" s="4" t="s">
        <v>40</v>
      </c>
      <c r="F1818" s="6"/>
      <c r="G1818" s="5">
        <v>73</v>
      </c>
      <c r="H1818" s="7">
        <v>18</v>
      </c>
      <c r="I1818" s="1">
        <v>36</v>
      </c>
      <c r="J1818" s="1">
        <v>6</v>
      </c>
      <c r="K1818" s="1">
        <v>1</v>
      </c>
      <c r="L1818" s="1">
        <v>9</v>
      </c>
      <c r="M1818" s="1">
        <v>2</v>
      </c>
      <c r="N1818" s="8">
        <v>1</v>
      </c>
    </row>
    <row r="1819" spans="2:14" x14ac:dyDescent="0.2">
      <c r="D1819" s="175"/>
      <c r="E1819" s="4" t="s">
        <v>41</v>
      </c>
      <c r="F1819" s="6"/>
      <c r="G1819" s="5">
        <v>108</v>
      </c>
      <c r="H1819" s="7">
        <v>27</v>
      </c>
      <c r="I1819" s="1">
        <v>53</v>
      </c>
      <c r="J1819" s="1">
        <v>2</v>
      </c>
      <c r="K1819" s="1">
        <v>4</v>
      </c>
      <c r="L1819" s="1">
        <v>17</v>
      </c>
      <c r="M1819" s="1">
        <v>3</v>
      </c>
      <c r="N1819" s="8">
        <v>2</v>
      </c>
    </row>
    <row r="1820" spans="2:14" x14ac:dyDescent="0.2">
      <c r="D1820" s="175"/>
      <c r="E1820" s="4" t="s">
        <v>42</v>
      </c>
      <c r="F1820" s="6"/>
      <c r="G1820" s="5">
        <v>113</v>
      </c>
      <c r="H1820" s="7">
        <v>49</v>
      </c>
      <c r="I1820" s="1">
        <v>38</v>
      </c>
      <c r="J1820" s="1">
        <v>4</v>
      </c>
      <c r="K1820" s="1">
        <v>3</v>
      </c>
      <c r="L1820" s="1">
        <v>13</v>
      </c>
      <c r="M1820" s="1">
        <v>3</v>
      </c>
      <c r="N1820" s="8">
        <v>3</v>
      </c>
    </row>
    <row r="1821" spans="2:14" x14ac:dyDescent="0.2">
      <c r="D1821" s="175"/>
      <c r="E1821" s="4" t="s">
        <v>43</v>
      </c>
      <c r="F1821" s="6"/>
      <c r="G1821" s="5">
        <v>101</v>
      </c>
      <c r="H1821" s="7">
        <v>57</v>
      </c>
      <c r="I1821" s="1">
        <v>25</v>
      </c>
      <c r="J1821" s="1">
        <v>6</v>
      </c>
      <c r="K1821" s="1">
        <v>1</v>
      </c>
      <c r="L1821" s="1">
        <v>7</v>
      </c>
      <c r="M1821" s="1">
        <v>4</v>
      </c>
      <c r="N1821" s="8">
        <v>1</v>
      </c>
    </row>
    <row r="1822" spans="2:14" x14ac:dyDescent="0.2">
      <c r="D1822" s="175"/>
      <c r="E1822" s="4" t="s">
        <v>44</v>
      </c>
      <c r="F1822" s="6"/>
      <c r="G1822" s="5">
        <v>114</v>
      </c>
      <c r="H1822" s="7">
        <v>35</v>
      </c>
      <c r="I1822" s="1">
        <v>56</v>
      </c>
      <c r="J1822" s="1">
        <v>8</v>
      </c>
      <c r="K1822" s="1">
        <v>2</v>
      </c>
      <c r="L1822" s="1">
        <v>5</v>
      </c>
      <c r="M1822" s="1">
        <v>3</v>
      </c>
      <c r="N1822" s="8">
        <v>5</v>
      </c>
    </row>
    <row r="1823" spans="2:14" x14ac:dyDescent="0.2">
      <c r="D1823" s="175"/>
      <c r="E1823" s="4" t="s">
        <v>45</v>
      </c>
      <c r="F1823" s="6"/>
      <c r="G1823" s="5">
        <v>83</v>
      </c>
      <c r="H1823" s="7">
        <v>44</v>
      </c>
      <c r="I1823" s="1">
        <v>32</v>
      </c>
      <c r="J1823" s="1">
        <v>0</v>
      </c>
      <c r="K1823" s="1">
        <v>1</v>
      </c>
      <c r="L1823" s="1">
        <v>2</v>
      </c>
      <c r="M1823" s="1">
        <v>1</v>
      </c>
      <c r="N1823" s="8">
        <v>3</v>
      </c>
    </row>
    <row r="1824" spans="2:14" x14ac:dyDescent="0.2">
      <c r="D1824" s="174" t="s">
        <v>37</v>
      </c>
      <c r="E1824" s="20" t="s">
        <v>77</v>
      </c>
      <c r="F1824" s="22"/>
      <c r="G1824" s="21">
        <v>593</v>
      </c>
      <c r="H1824" s="25">
        <v>229</v>
      </c>
      <c r="I1824" s="3">
        <v>238</v>
      </c>
      <c r="J1824" s="3">
        <v>34</v>
      </c>
      <c r="K1824" s="3">
        <v>12</v>
      </c>
      <c r="L1824" s="3">
        <v>60</v>
      </c>
      <c r="M1824" s="3">
        <v>12</v>
      </c>
      <c r="N1824" s="26">
        <v>8</v>
      </c>
    </row>
    <row r="1825" spans="2:14" x14ac:dyDescent="0.2">
      <c r="D1825" s="175"/>
      <c r="E1825" s="4" t="s">
        <v>39</v>
      </c>
      <c r="F1825" s="6"/>
      <c r="G1825" s="5">
        <v>27</v>
      </c>
      <c r="H1825" s="7">
        <v>8</v>
      </c>
      <c r="I1825" s="1">
        <v>12</v>
      </c>
      <c r="J1825" s="1">
        <v>3</v>
      </c>
      <c r="K1825" s="1">
        <v>0</v>
      </c>
      <c r="L1825" s="1">
        <v>3</v>
      </c>
      <c r="M1825" s="1">
        <v>1</v>
      </c>
      <c r="N1825" s="8">
        <v>0</v>
      </c>
    </row>
    <row r="1826" spans="2:14" x14ac:dyDescent="0.2">
      <c r="D1826" s="175"/>
      <c r="E1826" s="4" t="s">
        <v>40</v>
      </c>
      <c r="F1826" s="6"/>
      <c r="G1826" s="5">
        <v>74</v>
      </c>
      <c r="H1826" s="7">
        <v>24</v>
      </c>
      <c r="I1826" s="1">
        <v>30</v>
      </c>
      <c r="J1826" s="1">
        <v>6</v>
      </c>
      <c r="K1826" s="1">
        <v>2</v>
      </c>
      <c r="L1826" s="1">
        <v>9</v>
      </c>
      <c r="M1826" s="1">
        <v>2</v>
      </c>
      <c r="N1826" s="8">
        <v>1</v>
      </c>
    </row>
    <row r="1827" spans="2:14" x14ac:dyDescent="0.2">
      <c r="D1827" s="175"/>
      <c r="E1827" s="4" t="s">
        <v>41</v>
      </c>
      <c r="F1827" s="6"/>
      <c r="G1827" s="5">
        <v>96</v>
      </c>
      <c r="H1827" s="7">
        <v>29</v>
      </c>
      <c r="I1827" s="1">
        <v>43</v>
      </c>
      <c r="J1827" s="1">
        <v>6</v>
      </c>
      <c r="K1827" s="1">
        <v>3</v>
      </c>
      <c r="L1827" s="1">
        <v>13</v>
      </c>
      <c r="M1827" s="1">
        <v>2</v>
      </c>
      <c r="N1827" s="8">
        <v>0</v>
      </c>
    </row>
    <row r="1828" spans="2:14" x14ac:dyDescent="0.2">
      <c r="D1828" s="175"/>
      <c r="E1828" s="4" t="s">
        <v>42</v>
      </c>
      <c r="F1828" s="6"/>
      <c r="G1828" s="5">
        <v>97</v>
      </c>
      <c r="H1828" s="7">
        <v>33</v>
      </c>
      <c r="I1828" s="1">
        <v>46</v>
      </c>
      <c r="J1828" s="1">
        <v>5</v>
      </c>
      <c r="K1828" s="1">
        <v>2</v>
      </c>
      <c r="L1828" s="1">
        <v>9</v>
      </c>
      <c r="M1828" s="1">
        <v>1</v>
      </c>
      <c r="N1828" s="8">
        <v>1</v>
      </c>
    </row>
    <row r="1829" spans="2:14" x14ac:dyDescent="0.2">
      <c r="D1829" s="175"/>
      <c r="E1829" s="4" t="s">
        <v>43</v>
      </c>
      <c r="F1829" s="6"/>
      <c r="G1829" s="5">
        <v>103</v>
      </c>
      <c r="H1829" s="7">
        <v>42</v>
      </c>
      <c r="I1829" s="1">
        <v>39</v>
      </c>
      <c r="J1829" s="1">
        <v>5</v>
      </c>
      <c r="K1829" s="1">
        <v>2</v>
      </c>
      <c r="L1829" s="1">
        <v>11</v>
      </c>
      <c r="M1829" s="1">
        <v>2</v>
      </c>
      <c r="N1829" s="8">
        <v>2</v>
      </c>
    </row>
    <row r="1830" spans="2:14" x14ac:dyDescent="0.2">
      <c r="D1830" s="175"/>
      <c r="E1830" s="4" t="s">
        <v>44</v>
      </c>
      <c r="F1830" s="6"/>
      <c r="G1830" s="5">
        <v>109</v>
      </c>
      <c r="H1830" s="7">
        <v>51</v>
      </c>
      <c r="I1830" s="1">
        <v>35</v>
      </c>
      <c r="J1830" s="1">
        <v>6</v>
      </c>
      <c r="K1830" s="1">
        <v>2</v>
      </c>
      <c r="L1830" s="1">
        <v>9</v>
      </c>
      <c r="M1830" s="1">
        <v>4</v>
      </c>
      <c r="N1830" s="8">
        <v>2</v>
      </c>
    </row>
    <row r="1831" spans="2:14" x14ac:dyDescent="0.2">
      <c r="D1831" s="176"/>
      <c r="E1831" s="59" t="s">
        <v>45</v>
      </c>
      <c r="F1831" s="60"/>
      <c r="G1831" s="56">
        <v>87</v>
      </c>
      <c r="H1831" s="66">
        <v>42</v>
      </c>
      <c r="I1831" s="30">
        <v>33</v>
      </c>
      <c r="J1831" s="30">
        <v>3</v>
      </c>
      <c r="K1831" s="30">
        <v>1</v>
      </c>
      <c r="L1831" s="30">
        <v>6</v>
      </c>
      <c r="M1831" s="30">
        <v>0</v>
      </c>
      <c r="N1831" s="65">
        <v>2</v>
      </c>
    </row>
    <row r="1833" spans="2:14" x14ac:dyDescent="0.2">
      <c r="B1833" s="43" t="str">
        <f xml:space="preserve"> HYPERLINK("#'目次'!B73", "[67]")</f>
        <v>[67]</v>
      </c>
      <c r="C1833" s="31" t="s">
        <v>185</v>
      </c>
    </row>
    <row r="1834" spans="2:14" x14ac:dyDescent="0.2">
      <c r="C1834" s="156" t="s">
        <v>186</v>
      </c>
    </row>
    <row r="1837" spans="2:14" ht="36" x14ac:dyDescent="0.2">
      <c r="D1837" s="177"/>
      <c r="E1837" s="178"/>
      <c r="F1837" s="178"/>
      <c r="G1837" s="40" t="s">
        <v>14</v>
      </c>
      <c r="H1837" s="42" t="s">
        <v>187</v>
      </c>
      <c r="I1837" s="15" t="s">
        <v>188</v>
      </c>
      <c r="J1837" s="15" t="s">
        <v>189</v>
      </c>
      <c r="K1837" s="15" t="s">
        <v>190</v>
      </c>
      <c r="L1837" s="15" t="s">
        <v>86</v>
      </c>
      <c r="M1837" s="44" t="s">
        <v>17</v>
      </c>
    </row>
    <row r="1838" spans="2:14" x14ac:dyDescent="0.2">
      <c r="D1838" s="179"/>
      <c r="E1838" s="180"/>
      <c r="F1838" s="180"/>
      <c r="G1838" s="39"/>
      <c r="H1838" s="41"/>
      <c r="I1838" s="14"/>
      <c r="J1838" s="14"/>
      <c r="K1838" s="14"/>
      <c r="L1838" s="14"/>
      <c r="M1838" s="38"/>
    </row>
    <row r="1839" spans="2:14" x14ac:dyDescent="0.2">
      <c r="D1839" s="58"/>
      <c r="E1839" s="53" t="s">
        <v>14</v>
      </c>
      <c r="F1839" s="52"/>
      <c r="G1839" s="37">
        <v>347</v>
      </c>
      <c r="H1839" s="17">
        <v>61</v>
      </c>
      <c r="I1839" s="17">
        <v>120</v>
      </c>
      <c r="J1839" s="17">
        <v>22</v>
      </c>
      <c r="K1839" s="17">
        <v>118</v>
      </c>
      <c r="L1839" s="17">
        <v>22</v>
      </c>
      <c r="M1839" s="55">
        <v>4</v>
      </c>
    </row>
    <row r="1840" spans="2:14" x14ac:dyDescent="0.2">
      <c r="D1840" s="174" t="s">
        <v>18</v>
      </c>
      <c r="E1840" s="20" t="s">
        <v>19</v>
      </c>
      <c r="F1840" s="22"/>
      <c r="G1840" s="21">
        <v>23</v>
      </c>
      <c r="H1840" s="25">
        <v>7</v>
      </c>
      <c r="I1840" s="3">
        <v>7</v>
      </c>
      <c r="J1840" s="3">
        <v>1</v>
      </c>
      <c r="K1840" s="3">
        <v>7</v>
      </c>
      <c r="L1840" s="3">
        <v>1</v>
      </c>
      <c r="M1840" s="26">
        <v>0</v>
      </c>
    </row>
    <row r="1841" spans="4:13" x14ac:dyDescent="0.2">
      <c r="D1841" s="175"/>
      <c r="E1841" s="4" t="s">
        <v>20</v>
      </c>
      <c r="F1841" s="6"/>
      <c r="G1841" s="5">
        <v>19</v>
      </c>
      <c r="H1841" s="7">
        <v>3</v>
      </c>
      <c r="I1841" s="1">
        <v>7</v>
      </c>
      <c r="J1841" s="1">
        <v>1</v>
      </c>
      <c r="K1841" s="1">
        <v>5</v>
      </c>
      <c r="L1841" s="1">
        <v>3</v>
      </c>
      <c r="M1841" s="8">
        <v>0</v>
      </c>
    </row>
    <row r="1842" spans="4:13" x14ac:dyDescent="0.2">
      <c r="D1842" s="175"/>
      <c r="E1842" s="4" t="s">
        <v>21</v>
      </c>
      <c r="F1842" s="6"/>
      <c r="G1842" s="5">
        <v>135</v>
      </c>
      <c r="H1842" s="7">
        <v>22</v>
      </c>
      <c r="I1842" s="1">
        <v>51</v>
      </c>
      <c r="J1842" s="1">
        <v>7</v>
      </c>
      <c r="K1842" s="1">
        <v>45</v>
      </c>
      <c r="L1842" s="1">
        <v>9</v>
      </c>
      <c r="M1842" s="8">
        <v>1</v>
      </c>
    </row>
    <row r="1843" spans="4:13" x14ac:dyDescent="0.2">
      <c r="D1843" s="175"/>
      <c r="E1843" s="4" t="s">
        <v>22</v>
      </c>
      <c r="F1843" s="6"/>
      <c r="G1843" s="5">
        <v>10</v>
      </c>
      <c r="H1843" s="7">
        <v>1</v>
      </c>
      <c r="I1843" s="1">
        <v>5</v>
      </c>
      <c r="J1843" s="1">
        <v>1</v>
      </c>
      <c r="K1843" s="1">
        <v>3</v>
      </c>
      <c r="L1843" s="1">
        <v>0</v>
      </c>
      <c r="M1843" s="8">
        <v>0</v>
      </c>
    </row>
    <row r="1844" spans="4:13" x14ac:dyDescent="0.2">
      <c r="D1844" s="175"/>
      <c r="E1844" s="4" t="s">
        <v>23</v>
      </c>
      <c r="F1844" s="6"/>
      <c r="G1844" s="5">
        <v>32</v>
      </c>
      <c r="H1844" s="7">
        <v>11</v>
      </c>
      <c r="I1844" s="1">
        <v>7</v>
      </c>
      <c r="J1844" s="1">
        <v>0</v>
      </c>
      <c r="K1844" s="1">
        <v>13</v>
      </c>
      <c r="L1844" s="1">
        <v>1</v>
      </c>
      <c r="M1844" s="8">
        <v>0</v>
      </c>
    </row>
    <row r="1845" spans="4:13" x14ac:dyDescent="0.2">
      <c r="D1845" s="175"/>
      <c r="E1845" s="4" t="s">
        <v>24</v>
      </c>
      <c r="F1845" s="6"/>
      <c r="G1845" s="5">
        <v>64</v>
      </c>
      <c r="H1845" s="7">
        <v>6</v>
      </c>
      <c r="I1845" s="1">
        <v>21</v>
      </c>
      <c r="J1845" s="1">
        <v>6</v>
      </c>
      <c r="K1845" s="1">
        <v>23</v>
      </c>
      <c r="L1845" s="1">
        <v>5</v>
      </c>
      <c r="M1845" s="8">
        <v>3</v>
      </c>
    </row>
    <row r="1846" spans="4:13" x14ac:dyDescent="0.2">
      <c r="D1846" s="175"/>
      <c r="E1846" s="4" t="s">
        <v>25</v>
      </c>
      <c r="F1846" s="6"/>
      <c r="G1846" s="5">
        <v>20</v>
      </c>
      <c r="H1846" s="7">
        <v>2</v>
      </c>
      <c r="I1846" s="1">
        <v>9</v>
      </c>
      <c r="J1846" s="1">
        <v>0</v>
      </c>
      <c r="K1846" s="1">
        <v>7</v>
      </c>
      <c r="L1846" s="1">
        <v>2</v>
      </c>
      <c r="M1846" s="8">
        <v>0</v>
      </c>
    </row>
    <row r="1847" spans="4:13" x14ac:dyDescent="0.2">
      <c r="D1847" s="175"/>
      <c r="E1847" s="4" t="s">
        <v>26</v>
      </c>
      <c r="F1847" s="6"/>
      <c r="G1847" s="5">
        <v>11</v>
      </c>
      <c r="H1847" s="7">
        <v>2</v>
      </c>
      <c r="I1847" s="1">
        <v>3</v>
      </c>
      <c r="J1847" s="1">
        <v>1</v>
      </c>
      <c r="K1847" s="1">
        <v>4</v>
      </c>
      <c r="L1847" s="1">
        <v>1</v>
      </c>
      <c r="M1847" s="8">
        <v>0</v>
      </c>
    </row>
    <row r="1848" spans="4:13" x14ac:dyDescent="0.2">
      <c r="D1848" s="175"/>
      <c r="E1848" s="4" t="s">
        <v>27</v>
      </c>
      <c r="F1848" s="6"/>
      <c r="G1848" s="5">
        <v>15</v>
      </c>
      <c r="H1848" s="7">
        <v>2</v>
      </c>
      <c r="I1848" s="1">
        <v>5</v>
      </c>
      <c r="J1848" s="1">
        <v>3</v>
      </c>
      <c r="K1848" s="1">
        <v>5</v>
      </c>
      <c r="L1848" s="1">
        <v>0</v>
      </c>
      <c r="M1848" s="8">
        <v>0</v>
      </c>
    </row>
    <row r="1849" spans="4:13" x14ac:dyDescent="0.2">
      <c r="D1849" s="175"/>
      <c r="E1849" s="4" t="s">
        <v>28</v>
      </c>
      <c r="F1849" s="6"/>
      <c r="G1849" s="5">
        <v>18</v>
      </c>
      <c r="H1849" s="7">
        <v>5</v>
      </c>
      <c r="I1849" s="1">
        <v>5</v>
      </c>
      <c r="J1849" s="1">
        <v>2</v>
      </c>
      <c r="K1849" s="1">
        <v>6</v>
      </c>
      <c r="L1849" s="1">
        <v>0</v>
      </c>
      <c r="M1849" s="8">
        <v>0</v>
      </c>
    </row>
    <row r="1850" spans="4:13" x14ac:dyDescent="0.2">
      <c r="D1850" s="175"/>
      <c r="E1850" s="4" t="s">
        <v>29</v>
      </c>
      <c r="F1850" s="6"/>
      <c r="G1850" s="5">
        <v>0</v>
      </c>
      <c r="H1850" s="7">
        <v>0</v>
      </c>
      <c r="I1850" s="1">
        <v>0</v>
      </c>
      <c r="J1850" s="1">
        <v>0</v>
      </c>
      <c r="K1850" s="1">
        <v>0</v>
      </c>
      <c r="L1850" s="1">
        <v>0</v>
      </c>
      <c r="M1850" s="8">
        <v>0</v>
      </c>
    </row>
    <row r="1851" spans="4:13" x14ac:dyDescent="0.2">
      <c r="D1851" s="174" t="s">
        <v>30</v>
      </c>
      <c r="E1851" s="20" t="s">
        <v>31</v>
      </c>
      <c r="F1851" s="22"/>
      <c r="G1851" s="21">
        <v>108</v>
      </c>
      <c r="H1851" s="25">
        <v>19</v>
      </c>
      <c r="I1851" s="3">
        <v>40</v>
      </c>
      <c r="J1851" s="3">
        <v>4</v>
      </c>
      <c r="K1851" s="3">
        <v>38</v>
      </c>
      <c r="L1851" s="3">
        <v>6</v>
      </c>
      <c r="M1851" s="26">
        <v>1</v>
      </c>
    </row>
    <row r="1852" spans="4:13" x14ac:dyDescent="0.2">
      <c r="D1852" s="175"/>
      <c r="E1852" s="4" t="s">
        <v>32</v>
      </c>
      <c r="F1852" s="6"/>
      <c r="G1852" s="5">
        <v>107</v>
      </c>
      <c r="H1852" s="7">
        <v>17</v>
      </c>
      <c r="I1852" s="1">
        <v>42</v>
      </c>
      <c r="J1852" s="1">
        <v>7</v>
      </c>
      <c r="K1852" s="1">
        <v>35</v>
      </c>
      <c r="L1852" s="1">
        <v>4</v>
      </c>
      <c r="M1852" s="8">
        <v>2</v>
      </c>
    </row>
    <row r="1853" spans="4:13" x14ac:dyDescent="0.2">
      <c r="D1853" s="175"/>
      <c r="E1853" s="4" t="s">
        <v>33</v>
      </c>
      <c r="F1853" s="6"/>
      <c r="G1853" s="5">
        <v>107</v>
      </c>
      <c r="H1853" s="7">
        <v>19</v>
      </c>
      <c r="I1853" s="1">
        <v>29</v>
      </c>
      <c r="J1853" s="1">
        <v>10</v>
      </c>
      <c r="K1853" s="1">
        <v>41</v>
      </c>
      <c r="L1853" s="1">
        <v>8</v>
      </c>
      <c r="M1853" s="8">
        <v>0</v>
      </c>
    </row>
    <row r="1854" spans="4:13" x14ac:dyDescent="0.2">
      <c r="D1854" s="175"/>
      <c r="E1854" s="4" t="s">
        <v>34</v>
      </c>
      <c r="F1854" s="6"/>
      <c r="G1854" s="5">
        <v>25</v>
      </c>
      <c r="H1854" s="7">
        <v>6</v>
      </c>
      <c r="I1854" s="1">
        <v>9</v>
      </c>
      <c r="J1854" s="1">
        <v>1</v>
      </c>
      <c r="K1854" s="1">
        <v>4</v>
      </c>
      <c r="L1854" s="1">
        <v>4</v>
      </c>
      <c r="M1854" s="8">
        <v>1</v>
      </c>
    </row>
    <row r="1855" spans="4:13" x14ac:dyDescent="0.2">
      <c r="D1855" s="174" t="s">
        <v>35</v>
      </c>
      <c r="E1855" s="20" t="s">
        <v>36</v>
      </c>
      <c r="F1855" s="22"/>
      <c r="G1855" s="21">
        <v>193</v>
      </c>
      <c r="H1855" s="25">
        <v>35</v>
      </c>
      <c r="I1855" s="3">
        <v>69</v>
      </c>
      <c r="J1855" s="3">
        <v>11</v>
      </c>
      <c r="K1855" s="3">
        <v>66</v>
      </c>
      <c r="L1855" s="3">
        <v>9</v>
      </c>
      <c r="M1855" s="26">
        <v>3</v>
      </c>
    </row>
    <row r="1856" spans="4:13" x14ac:dyDescent="0.2">
      <c r="D1856" s="175"/>
      <c r="E1856" s="4" t="s">
        <v>37</v>
      </c>
      <c r="F1856" s="6"/>
      <c r="G1856" s="5">
        <v>154</v>
      </c>
      <c r="H1856" s="7">
        <v>26</v>
      </c>
      <c r="I1856" s="1">
        <v>51</v>
      </c>
      <c r="J1856" s="1">
        <v>11</v>
      </c>
      <c r="K1856" s="1">
        <v>52</v>
      </c>
      <c r="L1856" s="1">
        <v>13</v>
      </c>
      <c r="M1856" s="8">
        <v>1</v>
      </c>
    </row>
    <row r="1857" spans="2:13" x14ac:dyDescent="0.2">
      <c r="D1857" s="174" t="s">
        <v>38</v>
      </c>
      <c r="E1857" s="20" t="s">
        <v>39</v>
      </c>
      <c r="F1857" s="22"/>
      <c r="G1857" s="21">
        <v>6</v>
      </c>
      <c r="H1857" s="25">
        <v>0</v>
      </c>
      <c r="I1857" s="3">
        <v>2</v>
      </c>
      <c r="J1857" s="3">
        <v>1</v>
      </c>
      <c r="K1857" s="3">
        <v>3</v>
      </c>
      <c r="L1857" s="3">
        <v>0</v>
      </c>
      <c r="M1857" s="26">
        <v>0</v>
      </c>
    </row>
    <row r="1858" spans="2:13" x14ac:dyDescent="0.2">
      <c r="D1858" s="175"/>
      <c r="E1858" s="4" t="s">
        <v>40</v>
      </c>
      <c r="F1858" s="6"/>
      <c r="G1858" s="5">
        <v>14</v>
      </c>
      <c r="H1858" s="7">
        <v>3</v>
      </c>
      <c r="I1858" s="1">
        <v>3</v>
      </c>
      <c r="J1858" s="1">
        <v>1</v>
      </c>
      <c r="K1858" s="1">
        <v>6</v>
      </c>
      <c r="L1858" s="1">
        <v>1</v>
      </c>
      <c r="M1858" s="8">
        <v>0</v>
      </c>
    </row>
    <row r="1859" spans="2:13" x14ac:dyDescent="0.2">
      <c r="D1859" s="175"/>
      <c r="E1859" s="4" t="s">
        <v>41</v>
      </c>
      <c r="F1859" s="6"/>
      <c r="G1859" s="5">
        <v>25</v>
      </c>
      <c r="H1859" s="7">
        <v>0</v>
      </c>
      <c r="I1859" s="1">
        <v>10</v>
      </c>
      <c r="J1859" s="1">
        <v>1</v>
      </c>
      <c r="K1859" s="1">
        <v>14</v>
      </c>
      <c r="L1859" s="1">
        <v>0</v>
      </c>
      <c r="M1859" s="8">
        <v>0</v>
      </c>
    </row>
    <row r="1860" spans="2:13" x14ac:dyDescent="0.2">
      <c r="D1860" s="175"/>
      <c r="E1860" s="4" t="s">
        <v>42</v>
      </c>
      <c r="F1860" s="6"/>
      <c r="G1860" s="5">
        <v>49</v>
      </c>
      <c r="H1860" s="7">
        <v>4</v>
      </c>
      <c r="I1860" s="1">
        <v>19</v>
      </c>
      <c r="J1860" s="1">
        <v>5</v>
      </c>
      <c r="K1860" s="1">
        <v>19</v>
      </c>
      <c r="L1860" s="1">
        <v>1</v>
      </c>
      <c r="M1860" s="8">
        <v>1</v>
      </c>
    </row>
    <row r="1861" spans="2:13" x14ac:dyDescent="0.2">
      <c r="D1861" s="175"/>
      <c r="E1861" s="4" t="s">
        <v>43</v>
      </c>
      <c r="F1861" s="6"/>
      <c r="G1861" s="5">
        <v>51</v>
      </c>
      <c r="H1861" s="7">
        <v>10</v>
      </c>
      <c r="I1861" s="1">
        <v>19</v>
      </c>
      <c r="J1861" s="1">
        <v>2</v>
      </c>
      <c r="K1861" s="1">
        <v>14</v>
      </c>
      <c r="L1861" s="1">
        <v>6</v>
      </c>
      <c r="M1861" s="8">
        <v>0</v>
      </c>
    </row>
    <row r="1862" spans="2:13" x14ac:dyDescent="0.2">
      <c r="D1862" s="175"/>
      <c r="E1862" s="4" t="s">
        <v>44</v>
      </c>
      <c r="F1862" s="6"/>
      <c r="G1862" s="5">
        <v>89</v>
      </c>
      <c r="H1862" s="7">
        <v>16</v>
      </c>
      <c r="I1862" s="1">
        <v>34</v>
      </c>
      <c r="J1862" s="1">
        <v>4</v>
      </c>
      <c r="K1862" s="1">
        <v>29</v>
      </c>
      <c r="L1862" s="1">
        <v>5</v>
      </c>
      <c r="M1862" s="8">
        <v>1</v>
      </c>
    </row>
    <row r="1863" spans="2:13" x14ac:dyDescent="0.2">
      <c r="D1863" s="176"/>
      <c r="E1863" s="59" t="s">
        <v>45</v>
      </c>
      <c r="F1863" s="60"/>
      <c r="G1863" s="56">
        <v>113</v>
      </c>
      <c r="H1863" s="66">
        <v>28</v>
      </c>
      <c r="I1863" s="30">
        <v>33</v>
      </c>
      <c r="J1863" s="30">
        <v>8</v>
      </c>
      <c r="K1863" s="30">
        <v>33</v>
      </c>
      <c r="L1863" s="30">
        <v>9</v>
      </c>
      <c r="M1863" s="65">
        <v>2</v>
      </c>
    </row>
    <row r="1865" spans="2:13" x14ac:dyDescent="0.2">
      <c r="B1865" s="43" t="str">
        <f xml:space="preserve"> HYPERLINK("#'目次'!B74", "[68]")</f>
        <v>[68]</v>
      </c>
      <c r="C1865" s="31" t="s">
        <v>185</v>
      </c>
    </row>
    <row r="1866" spans="2:13" x14ac:dyDescent="0.2">
      <c r="C1866" s="156" t="s">
        <v>186</v>
      </c>
    </row>
    <row r="1869" spans="2:13" ht="36" x14ac:dyDescent="0.2">
      <c r="D1869" s="177"/>
      <c r="E1869" s="178"/>
      <c r="F1869" s="178"/>
      <c r="G1869" s="40" t="s">
        <v>14</v>
      </c>
      <c r="H1869" s="42" t="s">
        <v>187</v>
      </c>
      <c r="I1869" s="15" t="s">
        <v>188</v>
      </c>
      <c r="J1869" s="15" t="s">
        <v>189</v>
      </c>
      <c r="K1869" s="15" t="s">
        <v>190</v>
      </c>
      <c r="L1869" s="15" t="s">
        <v>86</v>
      </c>
      <c r="M1869" s="44" t="s">
        <v>17</v>
      </c>
    </row>
    <row r="1870" spans="2:13" x14ac:dyDescent="0.2">
      <c r="D1870" s="179"/>
      <c r="E1870" s="180"/>
      <c r="F1870" s="180"/>
      <c r="G1870" s="39"/>
      <c r="H1870" s="41"/>
      <c r="I1870" s="14"/>
      <c r="J1870" s="14"/>
      <c r="K1870" s="14"/>
      <c r="L1870" s="14"/>
      <c r="M1870" s="38"/>
    </row>
    <row r="1871" spans="2:13" x14ac:dyDescent="0.2">
      <c r="D1871" s="58"/>
      <c r="E1871" s="53" t="s">
        <v>14</v>
      </c>
      <c r="F1871" s="52"/>
      <c r="G1871" s="37">
        <v>347</v>
      </c>
      <c r="H1871" s="17">
        <v>61</v>
      </c>
      <c r="I1871" s="17">
        <v>120</v>
      </c>
      <c r="J1871" s="17">
        <v>22</v>
      </c>
      <c r="K1871" s="17">
        <v>118</v>
      </c>
      <c r="L1871" s="17">
        <v>22</v>
      </c>
      <c r="M1871" s="55">
        <v>4</v>
      </c>
    </row>
    <row r="1872" spans="2:13" x14ac:dyDescent="0.2">
      <c r="D1872" s="174" t="s">
        <v>52</v>
      </c>
      <c r="E1872" s="20" t="s">
        <v>53</v>
      </c>
      <c r="F1872" s="22"/>
      <c r="G1872" s="21">
        <v>4</v>
      </c>
      <c r="H1872" s="25">
        <v>0</v>
      </c>
      <c r="I1872" s="3">
        <v>2</v>
      </c>
      <c r="J1872" s="3">
        <v>0</v>
      </c>
      <c r="K1872" s="3">
        <v>1</v>
      </c>
      <c r="L1872" s="3">
        <v>1</v>
      </c>
      <c r="M1872" s="26">
        <v>0</v>
      </c>
    </row>
    <row r="1873" spans="4:13" ht="24" x14ac:dyDescent="0.2">
      <c r="D1873" s="175"/>
      <c r="E1873" s="4" t="s">
        <v>54</v>
      </c>
      <c r="F1873" s="6"/>
      <c r="G1873" s="5">
        <v>47</v>
      </c>
      <c r="H1873" s="7">
        <v>7</v>
      </c>
      <c r="I1873" s="1">
        <v>15</v>
      </c>
      <c r="J1873" s="1">
        <v>3</v>
      </c>
      <c r="K1873" s="1">
        <v>18</v>
      </c>
      <c r="L1873" s="1">
        <v>4</v>
      </c>
      <c r="M1873" s="8">
        <v>0</v>
      </c>
    </row>
    <row r="1874" spans="4:13" x14ac:dyDescent="0.2">
      <c r="D1874" s="175"/>
      <c r="E1874" s="4" t="s">
        <v>55</v>
      </c>
      <c r="F1874" s="6"/>
      <c r="G1874" s="5">
        <v>12</v>
      </c>
      <c r="H1874" s="7">
        <v>0</v>
      </c>
      <c r="I1874" s="1">
        <v>5</v>
      </c>
      <c r="J1874" s="1">
        <v>0</v>
      </c>
      <c r="K1874" s="1">
        <v>6</v>
      </c>
      <c r="L1874" s="1">
        <v>0</v>
      </c>
      <c r="M1874" s="8">
        <v>1</v>
      </c>
    </row>
    <row r="1875" spans="4:13" x14ac:dyDescent="0.2">
      <c r="D1875" s="175"/>
      <c r="E1875" s="4" t="s">
        <v>56</v>
      </c>
      <c r="F1875" s="6"/>
      <c r="G1875" s="5">
        <v>21</v>
      </c>
      <c r="H1875" s="7">
        <v>5</v>
      </c>
      <c r="I1875" s="1">
        <v>6</v>
      </c>
      <c r="J1875" s="1">
        <v>2</v>
      </c>
      <c r="K1875" s="1">
        <v>5</v>
      </c>
      <c r="L1875" s="1">
        <v>2</v>
      </c>
      <c r="M1875" s="8">
        <v>1</v>
      </c>
    </row>
    <row r="1876" spans="4:13" x14ac:dyDescent="0.2">
      <c r="D1876" s="175"/>
      <c r="E1876" s="4" t="s">
        <v>57</v>
      </c>
      <c r="F1876" s="6"/>
      <c r="G1876" s="5">
        <v>57</v>
      </c>
      <c r="H1876" s="7">
        <v>8</v>
      </c>
      <c r="I1876" s="1">
        <v>20</v>
      </c>
      <c r="J1876" s="1">
        <v>2</v>
      </c>
      <c r="K1876" s="1">
        <v>24</v>
      </c>
      <c r="L1876" s="1">
        <v>3</v>
      </c>
      <c r="M1876" s="8">
        <v>0</v>
      </c>
    </row>
    <row r="1877" spans="4:13" x14ac:dyDescent="0.2">
      <c r="D1877" s="175"/>
      <c r="E1877" s="4" t="s">
        <v>58</v>
      </c>
      <c r="F1877" s="6"/>
      <c r="G1877" s="5">
        <v>18</v>
      </c>
      <c r="H1877" s="7">
        <v>4</v>
      </c>
      <c r="I1877" s="1">
        <v>8</v>
      </c>
      <c r="J1877" s="1">
        <v>1</v>
      </c>
      <c r="K1877" s="1">
        <v>5</v>
      </c>
      <c r="L1877" s="1">
        <v>0</v>
      </c>
      <c r="M1877" s="8">
        <v>0</v>
      </c>
    </row>
    <row r="1878" spans="4:13" x14ac:dyDescent="0.2">
      <c r="D1878" s="175"/>
      <c r="E1878" s="4" t="s">
        <v>59</v>
      </c>
      <c r="F1878" s="6"/>
      <c r="G1878" s="5">
        <v>48</v>
      </c>
      <c r="H1878" s="7">
        <v>7</v>
      </c>
      <c r="I1878" s="1">
        <v>18</v>
      </c>
      <c r="J1878" s="1">
        <v>5</v>
      </c>
      <c r="K1878" s="1">
        <v>15</v>
      </c>
      <c r="L1878" s="1">
        <v>3</v>
      </c>
      <c r="M1878" s="8">
        <v>0</v>
      </c>
    </row>
    <row r="1879" spans="4:13" x14ac:dyDescent="0.2">
      <c r="D1879" s="175"/>
      <c r="E1879" s="4" t="s">
        <v>60</v>
      </c>
      <c r="F1879" s="6"/>
      <c r="G1879" s="5">
        <v>66</v>
      </c>
      <c r="H1879" s="7">
        <v>16</v>
      </c>
      <c r="I1879" s="1">
        <v>21</v>
      </c>
      <c r="J1879" s="1">
        <v>5</v>
      </c>
      <c r="K1879" s="1">
        <v>19</v>
      </c>
      <c r="L1879" s="1">
        <v>4</v>
      </c>
      <c r="M1879" s="8">
        <v>1</v>
      </c>
    </row>
    <row r="1880" spans="4:13" x14ac:dyDescent="0.2">
      <c r="D1880" s="175"/>
      <c r="E1880" s="4" t="s">
        <v>61</v>
      </c>
      <c r="F1880" s="6"/>
      <c r="G1880" s="5">
        <v>7</v>
      </c>
      <c r="H1880" s="7">
        <v>1</v>
      </c>
      <c r="I1880" s="1">
        <v>2</v>
      </c>
      <c r="J1880" s="1">
        <v>1</v>
      </c>
      <c r="K1880" s="1">
        <v>3</v>
      </c>
      <c r="L1880" s="1">
        <v>0</v>
      </c>
      <c r="M1880" s="8">
        <v>0</v>
      </c>
    </row>
    <row r="1881" spans="4:13" x14ac:dyDescent="0.2">
      <c r="D1881" s="175"/>
      <c r="E1881" s="4" t="s">
        <v>62</v>
      </c>
      <c r="F1881" s="6"/>
      <c r="G1881" s="5">
        <v>67</v>
      </c>
      <c r="H1881" s="7">
        <v>13</v>
      </c>
      <c r="I1881" s="1">
        <v>23</v>
      </c>
      <c r="J1881" s="1">
        <v>3</v>
      </c>
      <c r="K1881" s="1">
        <v>22</v>
      </c>
      <c r="L1881" s="1">
        <v>5</v>
      </c>
      <c r="M1881" s="8">
        <v>1</v>
      </c>
    </row>
    <row r="1882" spans="4:13" x14ac:dyDescent="0.2">
      <c r="D1882" s="174" t="s">
        <v>63</v>
      </c>
      <c r="E1882" s="20" t="s">
        <v>64</v>
      </c>
      <c r="F1882" s="22"/>
      <c r="G1882" s="21">
        <v>67</v>
      </c>
      <c r="H1882" s="25">
        <v>10</v>
      </c>
      <c r="I1882" s="3">
        <v>25</v>
      </c>
      <c r="J1882" s="3">
        <v>5</v>
      </c>
      <c r="K1882" s="3">
        <v>23</v>
      </c>
      <c r="L1882" s="3">
        <v>2</v>
      </c>
      <c r="M1882" s="26">
        <v>2</v>
      </c>
    </row>
    <row r="1883" spans="4:13" x14ac:dyDescent="0.2">
      <c r="D1883" s="175"/>
      <c r="E1883" s="4" t="s">
        <v>65</v>
      </c>
      <c r="F1883" s="6"/>
      <c r="G1883" s="5">
        <v>60</v>
      </c>
      <c r="H1883" s="7">
        <v>13</v>
      </c>
      <c r="I1883" s="1">
        <v>15</v>
      </c>
      <c r="J1883" s="1">
        <v>5</v>
      </c>
      <c r="K1883" s="1">
        <v>23</v>
      </c>
      <c r="L1883" s="1">
        <v>3</v>
      </c>
      <c r="M1883" s="8">
        <v>1</v>
      </c>
    </row>
    <row r="1884" spans="4:13" x14ac:dyDescent="0.2">
      <c r="D1884" s="175"/>
      <c r="E1884" s="4" t="s">
        <v>66</v>
      </c>
      <c r="F1884" s="6"/>
      <c r="G1884" s="5">
        <v>52</v>
      </c>
      <c r="H1884" s="7">
        <v>6</v>
      </c>
      <c r="I1884" s="1">
        <v>18</v>
      </c>
      <c r="J1884" s="1">
        <v>4</v>
      </c>
      <c r="K1884" s="1">
        <v>20</v>
      </c>
      <c r="L1884" s="1">
        <v>4</v>
      </c>
      <c r="M1884" s="8">
        <v>0</v>
      </c>
    </row>
    <row r="1885" spans="4:13" x14ac:dyDescent="0.2">
      <c r="D1885" s="175"/>
      <c r="E1885" s="4" t="s">
        <v>67</v>
      </c>
      <c r="F1885" s="6"/>
      <c r="G1885" s="5">
        <v>45</v>
      </c>
      <c r="H1885" s="7">
        <v>11</v>
      </c>
      <c r="I1885" s="1">
        <v>18</v>
      </c>
      <c r="J1885" s="1">
        <v>2</v>
      </c>
      <c r="K1885" s="1">
        <v>10</v>
      </c>
      <c r="L1885" s="1">
        <v>4</v>
      </c>
      <c r="M1885" s="8">
        <v>0</v>
      </c>
    </row>
    <row r="1886" spans="4:13" x14ac:dyDescent="0.2">
      <c r="D1886" s="175"/>
      <c r="E1886" s="4" t="s">
        <v>68</v>
      </c>
      <c r="F1886" s="6"/>
      <c r="G1886" s="5">
        <v>27</v>
      </c>
      <c r="H1886" s="7">
        <v>7</v>
      </c>
      <c r="I1886" s="1">
        <v>6</v>
      </c>
      <c r="J1886" s="1">
        <v>0</v>
      </c>
      <c r="K1886" s="1">
        <v>13</v>
      </c>
      <c r="L1886" s="1">
        <v>1</v>
      </c>
      <c r="M1886" s="8">
        <v>0</v>
      </c>
    </row>
    <row r="1887" spans="4:13" x14ac:dyDescent="0.2">
      <c r="D1887" s="175"/>
      <c r="E1887" s="4" t="s">
        <v>69</v>
      </c>
      <c r="F1887" s="6"/>
      <c r="G1887" s="5">
        <v>22</v>
      </c>
      <c r="H1887" s="7">
        <v>2</v>
      </c>
      <c r="I1887" s="1">
        <v>8</v>
      </c>
      <c r="J1887" s="1">
        <v>2</v>
      </c>
      <c r="K1887" s="1">
        <v>8</v>
      </c>
      <c r="L1887" s="1">
        <v>2</v>
      </c>
      <c r="M1887" s="8">
        <v>0</v>
      </c>
    </row>
    <row r="1888" spans="4:13" x14ac:dyDescent="0.2">
      <c r="D1888" s="175"/>
      <c r="E1888" s="4" t="s">
        <v>70</v>
      </c>
      <c r="F1888" s="6"/>
      <c r="G1888" s="5">
        <v>39</v>
      </c>
      <c r="H1888" s="7">
        <v>6</v>
      </c>
      <c r="I1888" s="1">
        <v>18</v>
      </c>
      <c r="J1888" s="1">
        <v>2</v>
      </c>
      <c r="K1888" s="1">
        <v>12</v>
      </c>
      <c r="L1888" s="1">
        <v>1</v>
      </c>
      <c r="M1888" s="8">
        <v>0</v>
      </c>
    </row>
    <row r="1889" spans="2:13" x14ac:dyDescent="0.2">
      <c r="D1889" s="175"/>
      <c r="E1889" s="4" t="s">
        <v>71</v>
      </c>
      <c r="F1889" s="6"/>
      <c r="G1889" s="5">
        <v>18</v>
      </c>
      <c r="H1889" s="7">
        <v>2</v>
      </c>
      <c r="I1889" s="1">
        <v>6</v>
      </c>
      <c r="J1889" s="1">
        <v>2</v>
      </c>
      <c r="K1889" s="1">
        <v>5</v>
      </c>
      <c r="L1889" s="1">
        <v>2</v>
      </c>
      <c r="M1889" s="8">
        <v>1</v>
      </c>
    </row>
    <row r="1890" spans="2:13" x14ac:dyDescent="0.2">
      <c r="D1890" s="176"/>
      <c r="E1890" s="59" t="s">
        <v>72</v>
      </c>
      <c r="F1890" s="60"/>
      <c r="G1890" s="56">
        <v>15</v>
      </c>
      <c r="H1890" s="66">
        <v>4</v>
      </c>
      <c r="I1890" s="30">
        <v>5</v>
      </c>
      <c r="J1890" s="30">
        <v>0</v>
      </c>
      <c r="K1890" s="30">
        <v>4</v>
      </c>
      <c r="L1890" s="30">
        <v>2</v>
      </c>
      <c r="M1890" s="65">
        <v>0</v>
      </c>
    </row>
    <row r="1892" spans="2:13" x14ac:dyDescent="0.2">
      <c r="B1892" s="43" t="str">
        <f xml:space="preserve"> HYPERLINK("#'目次'!B75", "[69]")</f>
        <v>[69]</v>
      </c>
      <c r="C1892" s="31" t="s">
        <v>185</v>
      </c>
    </row>
    <row r="1893" spans="2:13" x14ac:dyDescent="0.2">
      <c r="C1893" s="156" t="s">
        <v>186</v>
      </c>
    </row>
    <row r="1895" spans="2:13" x14ac:dyDescent="0.2">
      <c r="C1895" s="31" t="s">
        <v>75</v>
      </c>
    </row>
    <row r="1896" spans="2:13" ht="36" x14ac:dyDescent="0.2">
      <c r="D1896" s="177"/>
      <c r="E1896" s="178"/>
      <c r="F1896" s="178"/>
      <c r="G1896" s="40" t="s">
        <v>14</v>
      </c>
      <c r="H1896" s="42" t="s">
        <v>187</v>
      </c>
      <c r="I1896" s="15" t="s">
        <v>188</v>
      </c>
      <c r="J1896" s="15" t="s">
        <v>189</v>
      </c>
      <c r="K1896" s="15" t="s">
        <v>190</v>
      </c>
      <c r="L1896" s="15" t="s">
        <v>86</v>
      </c>
      <c r="M1896" s="44" t="s">
        <v>17</v>
      </c>
    </row>
    <row r="1897" spans="2:13" x14ac:dyDescent="0.2">
      <c r="D1897" s="179"/>
      <c r="E1897" s="180"/>
      <c r="F1897" s="180"/>
      <c r="G1897" s="39"/>
      <c r="H1897" s="41"/>
      <c r="I1897" s="14"/>
      <c r="J1897" s="14"/>
      <c r="K1897" s="14"/>
      <c r="L1897" s="14"/>
      <c r="M1897" s="38"/>
    </row>
    <row r="1898" spans="2:13" x14ac:dyDescent="0.2">
      <c r="D1898" s="58"/>
      <c r="E1898" s="53" t="s">
        <v>14</v>
      </c>
      <c r="F1898" s="52"/>
      <c r="G1898" s="37">
        <v>347</v>
      </c>
      <c r="H1898" s="17">
        <v>61</v>
      </c>
      <c r="I1898" s="17">
        <v>120</v>
      </c>
      <c r="J1898" s="17">
        <v>22</v>
      </c>
      <c r="K1898" s="17">
        <v>118</v>
      </c>
      <c r="L1898" s="17">
        <v>22</v>
      </c>
      <c r="M1898" s="55">
        <v>4</v>
      </c>
    </row>
    <row r="1899" spans="2:13" x14ac:dyDescent="0.2">
      <c r="D1899" s="174" t="s">
        <v>36</v>
      </c>
      <c r="E1899" s="20" t="s">
        <v>76</v>
      </c>
      <c r="F1899" s="22"/>
      <c r="G1899" s="21">
        <v>193</v>
      </c>
      <c r="H1899" s="25">
        <v>35</v>
      </c>
      <c r="I1899" s="3">
        <v>69</v>
      </c>
      <c r="J1899" s="3">
        <v>11</v>
      </c>
      <c r="K1899" s="3">
        <v>66</v>
      </c>
      <c r="L1899" s="3">
        <v>9</v>
      </c>
      <c r="M1899" s="26">
        <v>3</v>
      </c>
    </row>
    <row r="1900" spans="2:13" x14ac:dyDescent="0.2">
      <c r="D1900" s="175"/>
      <c r="E1900" s="4" t="s">
        <v>39</v>
      </c>
      <c r="F1900" s="6"/>
      <c r="G1900" s="5">
        <v>2</v>
      </c>
      <c r="H1900" s="7">
        <v>0</v>
      </c>
      <c r="I1900" s="1">
        <v>0</v>
      </c>
      <c r="J1900" s="1">
        <v>1</v>
      </c>
      <c r="K1900" s="1">
        <v>1</v>
      </c>
      <c r="L1900" s="1">
        <v>0</v>
      </c>
      <c r="M1900" s="8">
        <v>0</v>
      </c>
    </row>
    <row r="1901" spans="2:13" x14ac:dyDescent="0.2">
      <c r="D1901" s="175"/>
      <c r="E1901" s="4" t="s">
        <v>40</v>
      </c>
      <c r="F1901" s="6"/>
      <c r="G1901" s="5">
        <v>7</v>
      </c>
      <c r="H1901" s="7">
        <v>2</v>
      </c>
      <c r="I1901" s="1">
        <v>1</v>
      </c>
      <c r="J1901" s="1">
        <v>0</v>
      </c>
      <c r="K1901" s="1">
        <v>4</v>
      </c>
      <c r="L1901" s="1">
        <v>0</v>
      </c>
      <c r="M1901" s="8">
        <v>0</v>
      </c>
    </row>
    <row r="1902" spans="2:13" x14ac:dyDescent="0.2">
      <c r="D1902" s="175"/>
      <c r="E1902" s="4" t="s">
        <v>41</v>
      </c>
      <c r="F1902" s="6"/>
      <c r="G1902" s="5">
        <v>15</v>
      </c>
      <c r="H1902" s="7">
        <v>0</v>
      </c>
      <c r="I1902" s="1">
        <v>6</v>
      </c>
      <c r="J1902" s="1">
        <v>1</v>
      </c>
      <c r="K1902" s="1">
        <v>8</v>
      </c>
      <c r="L1902" s="1">
        <v>0</v>
      </c>
      <c r="M1902" s="8">
        <v>0</v>
      </c>
    </row>
    <row r="1903" spans="2:13" x14ac:dyDescent="0.2">
      <c r="D1903" s="175"/>
      <c r="E1903" s="4" t="s">
        <v>42</v>
      </c>
      <c r="F1903" s="6"/>
      <c r="G1903" s="5">
        <v>31</v>
      </c>
      <c r="H1903" s="7">
        <v>3</v>
      </c>
      <c r="I1903" s="1">
        <v>10</v>
      </c>
      <c r="J1903" s="1">
        <v>3</v>
      </c>
      <c r="K1903" s="1">
        <v>13</v>
      </c>
      <c r="L1903" s="1">
        <v>1</v>
      </c>
      <c r="M1903" s="8">
        <v>1</v>
      </c>
    </row>
    <row r="1904" spans="2:13" x14ac:dyDescent="0.2">
      <c r="D1904" s="175"/>
      <c r="E1904" s="4" t="s">
        <v>43</v>
      </c>
      <c r="F1904" s="6"/>
      <c r="G1904" s="5">
        <v>28</v>
      </c>
      <c r="H1904" s="7">
        <v>5</v>
      </c>
      <c r="I1904" s="1">
        <v>11</v>
      </c>
      <c r="J1904" s="1">
        <v>1</v>
      </c>
      <c r="K1904" s="1">
        <v>8</v>
      </c>
      <c r="L1904" s="1">
        <v>3</v>
      </c>
      <c r="M1904" s="8">
        <v>0</v>
      </c>
    </row>
    <row r="1905" spans="2:15" x14ac:dyDescent="0.2">
      <c r="D1905" s="175"/>
      <c r="E1905" s="4" t="s">
        <v>44</v>
      </c>
      <c r="F1905" s="6"/>
      <c r="G1905" s="5">
        <v>48</v>
      </c>
      <c r="H1905" s="7">
        <v>10</v>
      </c>
      <c r="I1905" s="1">
        <v>22</v>
      </c>
      <c r="J1905" s="1">
        <v>1</v>
      </c>
      <c r="K1905" s="1">
        <v>13</v>
      </c>
      <c r="L1905" s="1">
        <v>1</v>
      </c>
      <c r="M1905" s="8">
        <v>1</v>
      </c>
    </row>
    <row r="1906" spans="2:15" x14ac:dyDescent="0.2">
      <c r="D1906" s="175"/>
      <c r="E1906" s="4" t="s">
        <v>45</v>
      </c>
      <c r="F1906" s="6"/>
      <c r="G1906" s="5">
        <v>62</v>
      </c>
      <c r="H1906" s="7">
        <v>15</v>
      </c>
      <c r="I1906" s="1">
        <v>19</v>
      </c>
      <c r="J1906" s="1">
        <v>4</v>
      </c>
      <c r="K1906" s="1">
        <v>19</v>
      </c>
      <c r="L1906" s="1">
        <v>4</v>
      </c>
      <c r="M1906" s="8">
        <v>1</v>
      </c>
    </row>
    <row r="1907" spans="2:15" x14ac:dyDescent="0.2">
      <c r="D1907" s="174" t="s">
        <v>37</v>
      </c>
      <c r="E1907" s="20" t="s">
        <v>77</v>
      </c>
      <c r="F1907" s="22"/>
      <c r="G1907" s="21">
        <v>154</v>
      </c>
      <c r="H1907" s="25">
        <v>26</v>
      </c>
      <c r="I1907" s="3">
        <v>51</v>
      </c>
      <c r="J1907" s="3">
        <v>11</v>
      </c>
      <c r="K1907" s="3">
        <v>52</v>
      </c>
      <c r="L1907" s="3">
        <v>13</v>
      </c>
      <c r="M1907" s="26">
        <v>1</v>
      </c>
    </row>
    <row r="1908" spans="2:15" x14ac:dyDescent="0.2">
      <c r="D1908" s="175"/>
      <c r="E1908" s="4" t="s">
        <v>39</v>
      </c>
      <c r="F1908" s="6"/>
      <c r="G1908" s="5">
        <v>4</v>
      </c>
      <c r="H1908" s="7">
        <v>0</v>
      </c>
      <c r="I1908" s="1">
        <v>2</v>
      </c>
      <c r="J1908" s="1">
        <v>0</v>
      </c>
      <c r="K1908" s="1">
        <v>2</v>
      </c>
      <c r="L1908" s="1">
        <v>0</v>
      </c>
      <c r="M1908" s="8">
        <v>0</v>
      </c>
    </row>
    <row r="1909" spans="2:15" x14ac:dyDescent="0.2">
      <c r="D1909" s="175"/>
      <c r="E1909" s="4" t="s">
        <v>40</v>
      </c>
      <c r="F1909" s="6"/>
      <c r="G1909" s="5">
        <v>7</v>
      </c>
      <c r="H1909" s="7">
        <v>1</v>
      </c>
      <c r="I1909" s="1">
        <v>2</v>
      </c>
      <c r="J1909" s="1">
        <v>1</v>
      </c>
      <c r="K1909" s="1">
        <v>2</v>
      </c>
      <c r="L1909" s="1">
        <v>1</v>
      </c>
      <c r="M1909" s="8">
        <v>0</v>
      </c>
    </row>
    <row r="1910" spans="2:15" x14ac:dyDescent="0.2">
      <c r="D1910" s="175"/>
      <c r="E1910" s="4" t="s">
        <v>41</v>
      </c>
      <c r="F1910" s="6"/>
      <c r="G1910" s="5">
        <v>10</v>
      </c>
      <c r="H1910" s="7">
        <v>0</v>
      </c>
      <c r="I1910" s="1">
        <v>4</v>
      </c>
      <c r="J1910" s="1">
        <v>0</v>
      </c>
      <c r="K1910" s="1">
        <v>6</v>
      </c>
      <c r="L1910" s="1">
        <v>0</v>
      </c>
      <c r="M1910" s="8">
        <v>0</v>
      </c>
    </row>
    <row r="1911" spans="2:15" x14ac:dyDescent="0.2">
      <c r="D1911" s="175"/>
      <c r="E1911" s="4" t="s">
        <v>42</v>
      </c>
      <c r="F1911" s="6"/>
      <c r="G1911" s="5">
        <v>18</v>
      </c>
      <c r="H1911" s="7">
        <v>1</v>
      </c>
      <c r="I1911" s="1">
        <v>9</v>
      </c>
      <c r="J1911" s="1">
        <v>2</v>
      </c>
      <c r="K1911" s="1">
        <v>6</v>
      </c>
      <c r="L1911" s="1">
        <v>0</v>
      </c>
      <c r="M1911" s="8">
        <v>0</v>
      </c>
    </row>
    <row r="1912" spans="2:15" x14ac:dyDescent="0.2">
      <c r="D1912" s="175"/>
      <c r="E1912" s="4" t="s">
        <v>43</v>
      </c>
      <c r="F1912" s="6"/>
      <c r="G1912" s="5">
        <v>23</v>
      </c>
      <c r="H1912" s="7">
        <v>5</v>
      </c>
      <c r="I1912" s="1">
        <v>8</v>
      </c>
      <c r="J1912" s="1">
        <v>1</v>
      </c>
      <c r="K1912" s="1">
        <v>6</v>
      </c>
      <c r="L1912" s="1">
        <v>3</v>
      </c>
      <c r="M1912" s="8">
        <v>0</v>
      </c>
    </row>
    <row r="1913" spans="2:15" x14ac:dyDescent="0.2">
      <c r="D1913" s="175"/>
      <c r="E1913" s="4" t="s">
        <v>44</v>
      </c>
      <c r="F1913" s="6"/>
      <c r="G1913" s="5">
        <v>41</v>
      </c>
      <c r="H1913" s="7">
        <v>6</v>
      </c>
      <c r="I1913" s="1">
        <v>12</v>
      </c>
      <c r="J1913" s="1">
        <v>3</v>
      </c>
      <c r="K1913" s="1">
        <v>16</v>
      </c>
      <c r="L1913" s="1">
        <v>4</v>
      </c>
      <c r="M1913" s="8">
        <v>0</v>
      </c>
    </row>
    <row r="1914" spans="2:15" x14ac:dyDescent="0.2">
      <c r="D1914" s="176"/>
      <c r="E1914" s="59" t="s">
        <v>45</v>
      </c>
      <c r="F1914" s="60"/>
      <c r="G1914" s="56">
        <v>51</v>
      </c>
      <c r="H1914" s="66">
        <v>13</v>
      </c>
      <c r="I1914" s="30">
        <v>14</v>
      </c>
      <c r="J1914" s="30">
        <v>4</v>
      </c>
      <c r="K1914" s="30">
        <v>14</v>
      </c>
      <c r="L1914" s="30">
        <v>5</v>
      </c>
      <c r="M1914" s="65">
        <v>1</v>
      </c>
    </row>
    <row r="1916" spans="2:15" x14ac:dyDescent="0.2">
      <c r="B1916" s="43" t="str">
        <f xml:space="preserve"> HYPERLINK("#'目次'!B76", "[70]")</f>
        <v>[70]</v>
      </c>
      <c r="C1916" s="31" t="s">
        <v>194</v>
      </c>
    </row>
    <row r="1917" spans="2:15" x14ac:dyDescent="0.2">
      <c r="C1917" s="156" t="s">
        <v>186</v>
      </c>
    </row>
    <row r="1920" spans="2:15" ht="48" x14ac:dyDescent="0.2">
      <c r="D1920" s="177"/>
      <c r="E1920" s="178"/>
      <c r="F1920" s="178"/>
      <c r="G1920" s="40" t="s">
        <v>14</v>
      </c>
      <c r="H1920" s="42" t="s">
        <v>195</v>
      </c>
      <c r="I1920" s="15" t="s">
        <v>196</v>
      </c>
      <c r="J1920" s="15" t="s">
        <v>84</v>
      </c>
      <c r="K1920" s="15" t="s">
        <v>197</v>
      </c>
      <c r="L1920" s="15" t="s">
        <v>85</v>
      </c>
      <c r="M1920" s="15" t="s">
        <v>198</v>
      </c>
      <c r="N1920" s="15" t="s">
        <v>86</v>
      </c>
      <c r="O1920" s="44" t="s">
        <v>17</v>
      </c>
    </row>
    <row r="1921" spans="4:15" x14ac:dyDescent="0.2">
      <c r="D1921" s="179"/>
      <c r="E1921" s="180"/>
      <c r="F1921" s="180"/>
      <c r="G1921" s="39"/>
      <c r="H1921" s="41"/>
      <c r="I1921" s="14"/>
      <c r="J1921" s="14"/>
      <c r="K1921" s="14"/>
      <c r="L1921" s="14"/>
      <c r="M1921" s="14"/>
      <c r="N1921" s="14"/>
      <c r="O1921" s="38"/>
    </row>
    <row r="1922" spans="4:15" x14ac:dyDescent="0.2">
      <c r="D1922" s="58"/>
      <c r="E1922" s="53" t="s">
        <v>14</v>
      </c>
      <c r="F1922" s="52"/>
      <c r="G1922" s="37">
        <v>347</v>
      </c>
      <c r="H1922" s="17">
        <v>15</v>
      </c>
      <c r="I1922" s="17">
        <v>9</v>
      </c>
      <c r="J1922" s="17">
        <v>11</v>
      </c>
      <c r="K1922" s="17">
        <v>79</v>
      </c>
      <c r="L1922" s="17">
        <v>272</v>
      </c>
      <c r="M1922" s="17">
        <v>46</v>
      </c>
      <c r="N1922" s="17">
        <v>21</v>
      </c>
      <c r="O1922" s="55">
        <v>3</v>
      </c>
    </row>
    <row r="1923" spans="4:15" x14ac:dyDescent="0.2">
      <c r="D1923" s="174" t="s">
        <v>18</v>
      </c>
      <c r="E1923" s="20" t="s">
        <v>19</v>
      </c>
      <c r="F1923" s="22"/>
      <c r="G1923" s="21">
        <v>23</v>
      </c>
      <c r="H1923" s="25">
        <v>2</v>
      </c>
      <c r="I1923" s="3">
        <v>2</v>
      </c>
      <c r="J1923" s="3">
        <v>1</v>
      </c>
      <c r="K1923" s="3">
        <v>3</v>
      </c>
      <c r="L1923" s="3">
        <v>19</v>
      </c>
      <c r="M1923" s="3">
        <v>2</v>
      </c>
      <c r="N1923" s="3">
        <v>2</v>
      </c>
      <c r="O1923" s="26">
        <v>0</v>
      </c>
    </row>
    <row r="1924" spans="4:15" x14ac:dyDescent="0.2">
      <c r="D1924" s="175"/>
      <c r="E1924" s="4" t="s">
        <v>20</v>
      </c>
      <c r="F1924" s="6"/>
      <c r="G1924" s="5">
        <v>19</v>
      </c>
      <c r="H1924" s="7">
        <v>0</v>
      </c>
      <c r="I1924" s="1">
        <v>1</v>
      </c>
      <c r="J1924" s="1">
        <v>0</v>
      </c>
      <c r="K1924" s="1">
        <v>7</v>
      </c>
      <c r="L1924" s="1">
        <v>14</v>
      </c>
      <c r="M1924" s="1">
        <v>2</v>
      </c>
      <c r="N1924" s="1">
        <v>1</v>
      </c>
      <c r="O1924" s="8">
        <v>0</v>
      </c>
    </row>
    <row r="1925" spans="4:15" x14ac:dyDescent="0.2">
      <c r="D1925" s="175"/>
      <c r="E1925" s="4" t="s">
        <v>21</v>
      </c>
      <c r="F1925" s="6"/>
      <c r="G1925" s="5">
        <v>135</v>
      </c>
      <c r="H1925" s="7">
        <v>5</v>
      </c>
      <c r="I1925" s="1">
        <v>3</v>
      </c>
      <c r="J1925" s="1">
        <v>7</v>
      </c>
      <c r="K1925" s="1">
        <v>30</v>
      </c>
      <c r="L1925" s="1">
        <v>107</v>
      </c>
      <c r="M1925" s="1">
        <v>24</v>
      </c>
      <c r="N1925" s="1">
        <v>6</v>
      </c>
      <c r="O1925" s="8">
        <v>2</v>
      </c>
    </row>
    <row r="1926" spans="4:15" x14ac:dyDescent="0.2">
      <c r="D1926" s="175"/>
      <c r="E1926" s="4" t="s">
        <v>22</v>
      </c>
      <c r="F1926" s="6"/>
      <c r="G1926" s="5">
        <v>10</v>
      </c>
      <c r="H1926" s="7">
        <v>1</v>
      </c>
      <c r="I1926" s="1">
        <v>1</v>
      </c>
      <c r="J1926" s="1">
        <v>0</v>
      </c>
      <c r="K1926" s="1">
        <v>1</v>
      </c>
      <c r="L1926" s="1">
        <v>6</v>
      </c>
      <c r="M1926" s="1">
        <v>0</v>
      </c>
      <c r="N1926" s="1">
        <v>1</v>
      </c>
      <c r="O1926" s="8">
        <v>0</v>
      </c>
    </row>
    <row r="1927" spans="4:15" x14ac:dyDescent="0.2">
      <c r="D1927" s="175"/>
      <c r="E1927" s="4" t="s">
        <v>23</v>
      </c>
      <c r="F1927" s="6"/>
      <c r="G1927" s="5">
        <v>32</v>
      </c>
      <c r="H1927" s="7">
        <v>0</v>
      </c>
      <c r="I1927" s="1">
        <v>1</v>
      </c>
      <c r="J1927" s="1">
        <v>0</v>
      </c>
      <c r="K1927" s="1">
        <v>9</v>
      </c>
      <c r="L1927" s="1">
        <v>25</v>
      </c>
      <c r="M1927" s="1">
        <v>4</v>
      </c>
      <c r="N1927" s="1">
        <v>1</v>
      </c>
      <c r="O1927" s="8">
        <v>0</v>
      </c>
    </row>
    <row r="1928" spans="4:15" x14ac:dyDescent="0.2">
      <c r="D1928" s="175"/>
      <c r="E1928" s="4" t="s">
        <v>24</v>
      </c>
      <c r="F1928" s="6"/>
      <c r="G1928" s="5">
        <v>64</v>
      </c>
      <c r="H1928" s="7">
        <v>5</v>
      </c>
      <c r="I1928" s="1">
        <v>0</v>
      </c>
      <c r="J1928" s="1">
        <v>3</v>
      </c>
      <c r="K1928" s="1">
        <v>16</v>
      </c>
      <c r="L1928" s="1">
        <v>49</v>
      </c>
      <c r="M1928" s="1">
        <v>3</v>
      </c>
      <c r="N1928" s="1">
        <v>4</v>
      </c>
      <c r="O1928" s="8">
        <v>1</v>
      </c>
    </row>
    <row r="1929" spans="4:15" x14ac:dyDescent="0.2">
      <c r="D1929" s="175"/>
      <c r="E1929" s="4" t="s">
        <v>25</v>
      </c>
      <c r="F1929" s="6"/>
      <c r="G1929" s="5">
        <v>20</v>
      </c>
      <c r="H1929" s="7">
        <v>1</v>
      </c>
      <c r="I1929" s="1">
        <v>0</v>
      </c>
      <c r="J1929" s="1">
        <v>0</v>
      </c>
      <c r="K1929" s="1">
        <v>2</v>
      </c>
      <c r="L1929" s="1">
        <v>20</v>
      </c>
      <c r="M1929" s="1">
        <v>3</v>
      </c>
      <c r="N1929" s="1">
        <v>0</v>
      </c>
      <c r="O1929" s="8">
        <v>0</v>
      </c>
    </row>
    <row r="1930" spans="4:15" x14ac:dyDescent="0.2">
      <c r="D1930" s="175"/>
      <c r="E1930" s="4" t="s">
        <v>26</v>
      </c>
      <c r="F1930" s="6"/>
      <c r="G1930" s="5">
        <v>11</v>
      </c>
      <c r="H1930" s="7">
        <v>1</v>
      </c>
      <c r="I1930" s="1">
        <v>0</v>
      </c>
      <c r="J1930" s="1">
        <v>0</v>
      </c>
      <c r="K1930" s="1">
        <v>0</v>
      </c>
      <c r="L1930" s="1">
        <v>9</v>
      </c>
      <c r="M1930" s="1">
        <v>2</v>
      </c>
      <c r="N1930" s="1">
        <v>1</v>
      </c>
      <c r="O1930" s="8">
        <v>0</v>
      </c>
    </row>
    <row r="1931" spans="4:15" x14ac:dyDescent="0.2">
      <c r="D1931" s="175"/>
      <c r="E1931" s="4" t="s">
        <v>27</v>
      </c>
      <c r="F1931" s="6"/>
      <c r="G1931" s="5">
        <v>15</v>
      </c>
      <c r="H1931" s="7">
        <v>0</v>
      </c>
      <c r="I1931" s="1">
        <v>0</v>
      </c>
      <c r="J1931" s="1">
        <v>0</v>
      </c>
      <c r="K1931" s="1">
        <v>4</v>
      </c>
      <c r="L1931" s="1">
        <v>10</v>
      </c>
      <c r="M1931" s="1">
        <v>3</v>
      </c>
      <c r="N1931" s="1">
        <v>3</v>
      </c>
      <c r="O1931" s="8">
        <v>0</v>
      </c>
    </row>
    <row r="1932" spans="4:15" x14ac:dyDescent="0.2">
      <c r="D1932" s="175"/>
      <c r="E1932" s="4" t="s">
        <v>28</v>
      </c>
      <c r="F1932" s="6"/>
      <c r="G1932" s="5">
        <v>18</v>
      </c>
      <c r="H1932" s="7">
        <v>0</v>
      </c>
      <c r="I1932" s="1">
        <v>1</v>
      </c>
      <c r="J1932" s="1">
        <v>0</v>
      </c>
      <c r="K1932" s="1">
        <v>7</v>
      </c>
      <c r="L1932" s="1">
        <v>13</v>
      </c>
      <c r="M1932" s="1">
        <v>3</v>
      </c>
      <c r="N1932" s="1">
        <v>2</v>
      </c>
      <c r="O1932" s="8">
        <v>0</v>
      </c>
    </row>
    <row r="1933" spans="4:15" x14ac:dyDescent="0.2">
      <c r="D1933" s="175"/>
      <c r="E1933" s="4" t="s">
        <v>29</v>
      </c>
      <c r="F1933" s="6"/>
      <c r="G1933" s="5">
        <v>0</v>
      </c>
      <c r="H1933" s="7">
        <v>0</v>
      </c>
      <c r="I1933" s="1">
        <v>0</v>
      </c>
      <c r="J1933" s="1">
        <v>0</v>
      </c>
      <c r="K1933" s="1">
        <v>0</v>
      </c>
      <c r="L1933" s="1">
        <v>0</v>
      </c>
      <c r="M1933" s="1">
        <v>0</v>
      </c>
      <c r="N1933" s="1">
        <v>0</v>
      </c>
      <c r="O1933" s="8">
        <v>0</v>
      </c>
    </row>
    <row r="1934" spans="4:15" x14ac:dyDescent="0.2">
      <c r="D1934" s="174" t="s">
        <v>30</v>
      </c>
      <c r="E1934" s="20" t="s">
        <v>31</v>
      </c>
      <c r="F1934" s="22"/>
      <c r="G1934" s="21">
        <v>108</v>
      </c>
      <c r="H1934" s="25">
        <v>3</v>
      </c>
      <c r="I1934" s="3">
        <v>4</v>
      </c>
      <c r="J1934" s="3">
        <v>5</v>
      </c>
      <c r="K1934" s="3">
        <v>19</v>
      </c>
      <c r="L1934" s="3">
        <v>91</v>
      </c>
      <c r="M1934" s="3">
        <v>11</v>
      </c>
      <c r="N1934" s="3">
        <v>6</v>
      </c>
      <c r="O1934" s="26">
        <v>1</v>
      </c>
    </row>
    <row r="1935" spans="4:15" x14ac:dyDescent="0.2">
      <c r="D1935" s="175"/>
      <c r="E1935" s="4" t="s">
        <v>32</v>
      </c>
      <c r="F1935" s="6"/>
      <c r="G1935" s="5">
        <v>107</v>
      </c>
      <c r="H1935" s="7">
        <v>6</v>
      </c>
      <c r="I1935" s="1">
        <v>2</v>
      </c>
      <c r="J1935" s="1">
        <v>0</v>
      </c>
      <c r="K1935" s="1">
        <v>22</v>
      </c>
      <c r="L1935" s="1">
        <v>82</v>
      </c>
      <c r="M1935" s="1">
        <v>13</v>
      </c>
      <c r="N1935" s="1">
        <v>6</v>
      </c>
      <c r="O1935" s="8">
        <v>1</v>
      </c>
    </row>
    <row r="1936" spans="4:15" x14ac:dyDescent="0.2">
      <c r="D1936" s="175"/>
      <c r="E1936" s="4" t="s">
        <v>33</v>
      </c>
      <c r="F1936" s="6"/>
      <c r="G1936" s="5">
        <v>107</v>
      </c>
      <c r="H1936" s="7">
        <v>4</v>
      </c>
      <c r="I1936" s="1">
        <v>2</v>
      </c>
      <c r="J1936" s="1">
        <v>4</v>
      </c>
      <c r="K1936" s="1">
        <v>29</v>
      </c>
      <c r="L1936" s="1">
        <v>83</v>
      </c>
      <c r="M1936" s="1">
        <v>19</v>
      </c>
      <c r="N1936" s="1">
        <v>8</v>
      </c>
      <c r="O1936" s="8">
        <v>0</v>
      </c>
    </row>
    <row r="1937" spans="2:15" x14ac:dyDescent="0.2">
      <c r="D1937" s="175"/>
      <c r="E1937" s="4" t="s">
        <v>34</v>
      </c>
      <c r="F1937" s="6"/>
      <c r="G1937" s="5">
        <v>25</v>
      </c>
      <c r="H1937" s="7">
        <v>2</v>
      </c>
      <c r="I1937" s="1">
        <v>1</v>
      </c>
      <c r="J1937" s="1">
        <v>2</v>
      </c>
      <c r="K1937" s="1">
        <v>9</v>
      </c>
      <c r="L1937" s="1">
        <v>16</v>
      </c>
      <c r="M1937" s="1">
        <v>3</v>
      </c>
      <c r="N1937" s="1">
        <v>1</v>
      </c>
      <c r="O1937" s="8">
        <v>1</v>
      </c>
    </row>
    <row r="1938" spans="2:15" x14ac:dyDescent="0.2">
      <c r="D1938" s="174" t="s">
        <v>35</v>
      </c>
      <c r="E1938" s="20" t="s">
        <v>36</v>
      </c>
      <c r="F1938" s="22"/>
      <c r="G1938" s="21">
        <v>193</v>
      </c>
      <c r="H1938" s="25">
        <v>8</v>
      </c>
      <c r="I1938" s="3">
        <v>9</v>
      </c>
      <c r="J1938" s="3">
        <v>8</v>
      </c>
      <c r="K1938" s="3">
        <v>47</v>
      </c>
      <c r="L1938" s="3">
        <v>152</v>
      </c>
      <c r="M1938" s="3">
        <v>25</v>
      </c>
      <c r="N1938" s="3">
        <v>6</v>
      </c>
      <c r="O1938" s="26">
        <v>2</v>
      </c>
    </row>
    <row r="1939" spans="2:15" x14ac:dyDescent="0.2">
      <c r="D1939" s="175"/>
      <c r="E1939" s="4" t="s">
        <v>37</v>
      </c>
      <c r="F1939" s="6"/>
      <c r="G1939" s="5">
        <v>154</v>
      </c>
      <c r="H1939" s="7">
        <v>7</v>
      </c>
      <c r="I1939" s="1">
        <v>0</v>
      </c>
      <c r="J1939" s="1">
        <v>3</v>
      </c>
      <c r="K1939" s="1">
        <v>32</v>
      </c>
      <c r="L1939" s="1">
        <v>120</v>
      </c>
      <c r="M1939" s="1">
        <v>21</v>
      </c>
      <c r="N1939" s="1">
        <v>15</v>
      </c>
      <c r="O1939" s="8">
        <v>1</v>
      </c>
    </row>
    <row r="1940" spans="2:15" x14ac:dyDescent="0.2">
      <c r="D1940" s="174" t="s">
        <v>38</v>
      </c>
      <c r="E1940" s="20" t="s">
        <v>39</v>
      </c>
      <c r="F1940" s="22"/>
      <c r="G1940" s="21">
        <v>6</v>
      </c>
      <c r="H1940" s="25">
        <v>0</v>
      </c>
      <c r="I1940" s="3">
        <v>0</v>
      </c>
      <c r="J1940" s="3">
        <v>0</v>
      </c>
      <c r="K1940" s="3">
        <v>1</v>
      </c>
      <c r="L1940" s="3">
        <v>4</v>
      </c>
      <c r="M1940" s="3">
        <v>1</v>
      </c>
      <c r="N1940" s="3">
        <v>2</v>
      </c>
      <c r="O1940" s="26">
        <v>0</v>
      </c>
    </row>
    <row r="1941" spans="2:15" x14ac:dyDescent="0.2">
      <c r="D1941" s="175"/>
      <c r="E1941" s="4" t="s">
        <v>40</v>
      </c>
      <c r="F1941" s="6"/>
      <c r="G1941" s="5">
        <v>14</v>
      </c>
      <c r="H1941" s="7">
        <v>3</v>
      </c>
      <c r="I1941" s="1">
        <v>0</v>
      </c>
      <c r="J1941" s="1">
        <v>2</v>
      </c>
      <c r="K1941" s="1">
        <v>3</v>
      </c>
      <c r="L1941" s="1">
        <v>10</v>
      </c>
      <c r="M1941" s="1">
        <v>1</v>
      </c>
      <c r="N1941" s="1">
        <v>2</v>
      </c>
      <c r="O1941" s="8">
        <v>0</v>
      </c>
    </row>
    <row r="1942" spans="2:15" x14ac:dyDescent="0.2">
      <c r="D1942" s="175"/>
      <c r="E1942" s="4" t="s">
        <v>41</v>
      </c>
      <c r="F1942" s="6"/>
      <c r="G1942" s="5">
        <v>25</v>
      </c>
      <c r="H1942" s="7">
        <v>2</v>
      </c>
      <c r="I1942" s="1">
        <v>1</v>
      </c>
      <c r="J1942" s="1">
        <v>2</v>
      </c>
      <c r="K1942" s="1">
        <v>8</v>
      </c>
      <c r="L1942" s="1">
        <v>15</v>
      </c>
      <c r="M1942" s="1">
        <v>2</v>
      </c>
      <c r="N1942" s="1">
        <v>2</v>
      </c>
      <c r="O1942" s="8">
        <v>0</v>
      </c>
    </row>
    <row r="1943" spans="2:15" x14ac:dyDescent="0.2">
      <c r="D1943" s="175"/>
      <c r="E1943" s="4" t="s">
        <v>42</v>
      </c>
      <c r="F1943" s="6"/>
      <c r="G1943" s="5">
        <v>49</v>
      </c>
      <c r="H1943" s="7">
        <v>3</v>
      </c>
      <c r="I1943" s="1">
        <v>2</v>
      </c>
      <c r="J1943" s="1">
        <v>6</v>
      </c>
      <c r="K1943" s="1">
        <v>10</v>
      </c>
      <c r="L1943" s="1">
        <v>33</v>
      </c>
      <c r="M1943" s="1">
        <v>4</v>
      </c>
      <c r="N1943" s="1">
        <v>4</v>
      </c>
      <c r="O1943" s="8">
        <v>1</v>
      </c>
    </row>
    <row r="1944" spans="2:15" x14ac:dyDescent="0.2">
      <c r="D1944" s="175"/>
      <c r="E1944" s="4" t="s">
        <v>43</v>
      </c>
      <c r="F1944" s="6"/>
      <c r="G1944" s="5">
        <v>51</v>
      </c>
      <c r="H1944" s="7">
        <v>3</v>
      </c>
      <c r="I1944" s="1">
        <v>2</v>
      </c>
      <c r="J1944" s="1">
        <v>0</v>
      </c>
      <c r="K1944" s="1">
        <v>13</v>
      </c>
      <c r="L1944" s="1">
        <v>36</v>
      </c>
      <c r="M1944" s="1">
        <v>1</v>
      </c>
      <c r="N1944" s="1">
        <v>5</v>
      </c>
      <c r="O1944" s="8">
        <v>0</v>
      </c>
    </row>
    <row r="1945" spans="2:15" x14ac:dyDescent="0.2">
      <c r="D1945" s="175"/>
      <c r="E1945" s="4" t="s">
        <v>44</v>
      </c>
      <c r="F1945" s="6"/>
      <c r="G1945" s="5">
        <v>89</v>
      </c>
      <c r="H1945" s="7">
        <v>2</v>
      </c>
      <c r="I1945" s="1">
        <v>1</v>
      </c>
      <c r="J1945" s="1">
        <v>1</v>
      </c>
      <c r="K1945" s="1">
        <v>19</v>
      </c>
      <c r="L1945" s="1">
        <v>74</v>
      </c>
      <c r="M1945" s="1">
        <v>14</v>
      </c>
      <c r="N1945" s="1">
        <v>4</v>
      </c>
      <c r="O1945" s="8">
        <v>0</v>
      </c>
    </row>
    <row r="1946" spans="2:15" x14ac:dyDescent="0.2">
      <c r="D1946" s="176"/>
      <c r="E1946" s="59" t="s">
        <v>45</v>
      </c>
      <c r="F1946" s="60"/>
      <c r="G1946" s="56">
        <v>113</v>
      </c>
      <c r="H1946" s="66">
        <v>2</v>
      </c>
      <c r="I1946" s="30">
        <v>3</v>
      </c>
      <c r="J1946" s="30">
        <v>0</v>
      </c>
      <c r="K1946" s="30">
        <v>25</v>
      </c>
      <c r="L1946" s="30">
        <v>100</v>
      </c>
      <c r="M1946" s="30">
        <v>23</v>
      </c>
      <c r="N1946" s="30">
        <v>2</v>
      </c>
      <c r="O1946" s="65">
        <v>2</v>
      </c>
    </row>
    <row r="1948" spans="2:15" x14ac:dyDescent="0.2">
      <c r="B1948" s="43" t="str">
        <f xml:space="preserve"> HYPERLINK("#'目次'!B77", "[71]")</f>
        <v>[71]</v>
      </c>
      <c r="C1948" s="31" t="s">
        <v>194</v>
      </c>
    </row>
    <row r="1949" spans="2:15" x14ac:dyDescent="0.2">
      <c r="C1949" s="156" t="s">
        <v>186</v>
      </c>
    </row>
    <row r="1952" spans="2:15" ht="48" x14ac:dyDescent="0.2">
      <c r="D1952" s="177"/>
      <c r="E1952" s="178"/>
      <c r="F1952" s="178"/>
      <c r="G1952" s="40" t="s">
        <v>14</v>
      </c>
      <c r="H1952" s="42" t="s">
        <v>195</v>
      </c>
      <c r="I1952" s="15" t="s">
        <v>196</v>
      </c>
      <c r="J1952" s="15" t="s">
        <v>84</v>
      </c>
      <c r="K1952" s="15" t="s">
        <v>197</v>
      </c>
      <c r="L1952" s="15" t="s">
        <v>85</v>
      </c>
      <c r="M1952" s="15" t="s">
        <v>198</v>
      </c>
      <c r="N1952" s="15" t="s">
        <v>86</v>
      </c>
      <c r="O1952" s="44" t="s">
        <v>17</v>
      </c>
    </row>
    <row r="1953" spans="4:15" x14ac:dyDescent="0.2">
      <c r="D1953" s="179"/>
      <c r="E1953" s="180"/>
      <c r="F1953" s="180"/>
      <c r="G1953" s="39"/>
      <c r="H1953" s="41"/>
      <c r="I1953" s="14"/>
      <c r="J1953" s="14"/>
      <c r="K1953" s="14"/>
      <c r="L1953" s="14"/>
      <c r="M1953" s="14"/>
      <c r="N1953" s="14"/>
      <c r="O1953" s="38"/>
    </row>
    <row r="1954" spans="4:15" x14ac:dyDescent="0.2">
      <c r="D1954" s="58"/>
      <c r="E1954" s="53" t="s">
        <v>14</v>
      </c>
      <c r="F1954" s="52"/>
      <c r="G1954" s="37">
        <v>347</v>
      </c>
      <c r="H1954" s="17">
        <v>15</v>
      </c>
      <c r="I1954" s="17">
        <v>9</v>
      </c>
      <c r="J1954" s="17">
        <v>11</v>
      </c>
      <c r="K1954" s="17">
        <v>79</v>
      </c>
      <c r="L1954" s="17">
        <v>272</v>
      </c>
      <c r="M1954" s="17">
        <v>46</v>
      </c>
      <c r="N1954" s="17">
        <v>21</v>
      </c>
      <c r="O1954" s="55">
        <v>3</v>
      </c>
    </row>
    <row r="1955" spans="4:15" x14ac:dyDescent="0.2">
      <c r="D1955" s="174" t="s">
        <v>52</v>
      </c>
      <c r="E1955" s="20" t="s">
        <v>53</v>
      </c>
      <c r="F1955" s="22"/>
      <c r="G1955" s="21">
        <v>4</v>
      </c>
      <c r="H1955" s="25">
        <v>0</v>
      </c>
      <c r="I1955" s="3">
        <v>1</v>
      </c>
      <c r="J1955" s="3">
        <v>0</v>
      </c>
      <c r="K1955" s="3">
        <v>1</v>
      </c>
      <c r="L1955" s="3">
        <v>4</v>
      </c>
      <c r="M1955" s="3">
        <v>2</v>
      </c>
      <c r="N1955" s="3">
        <v>0</v>
      </c>
      <c r="O1955" s="26">
        <v>0</v>
      </c>
    </row>
    <row r="1956" spans="4:15" ht="24" x14ac:dyDescent="0.2">
      <c r="D1956" s="175"/>
      <c r="E1956" s="4" t="s">
        <v>54</v>
      </c>
      <c r="F1956" s="6"/>
      <c r="G1956" s="5">
        <v>47</v>
      </c>
      <c r="H1956" s="7">
        <v>1</v>
      </c>
      <c r="I1956" s="1">
        <v>1</v>
      </c>
      <c r="J1956" s="1">
        <v>2</v>
      </c>
      <c r="K1956" s="1">
        <v>15</v>
      </c>
      <c r="L1956" s="1">
        <v>30</v>
      </c>
      <c r="M1956" s="1">
        <v>7</v>
      </c>
      <c r="N1956" s="1">
        <v>3</v>
      </c>
      <c r="O1956" s="8">
        <v>0</v>
      </c>
    </row>
    <row r="1957" spans="4:15" x14ac:dyDescent="0.2">
      <c r="D1957" s="175"/>
      <c r="E1957" s="4" t="s">
        <v>55</v>
      </c>
      <c r="F1957" s="6"/>
      <c r="G1957" s="5">
        <v>12</v>
      </c>
      <c r="H1957" s="7">
        <v>1</v>
      </c>
      <c r="I1957" s="1">
        <v>0</v>
      </c>
      <c r="J1957" s="1">
        <v>1</v>
      </c>
      <c r="K1957" s="1">
        <v>4</v>
      </c>
      <c r="L1957" s="1">
        <v>9</v>
      </c>
      <c r="M1957" s="1">
        <v>2</v>
      </c>
      <c r="N1957" s="1">
        <v>0</v>
      </c>
      <c r="O1957" s="8">
        <v>0</v>
      </c>
    </row>
    <row r="1958" spans="4:15" x14ac:dyDescent="0.2">
      <c r="D1958" s="175"/>
      <c r="E1958" s="4" t="s">
        <v>56</v>
      </c>
      <c r="F1958" s="6"/>
      <c r="G1958" s="5">
        <v>21</v>
      </c>
      <c r="H1958" s="7">
        <v>1</v>
      </c>
      <c r="I1958" s="1">
        <v>2</v>
      </c>
      <c r="J1958" s="1">
        <v>2</v>
      </c>
      <c r="K1958" s="1">
        <v>5</v>
      </c>
      <c r="L1958" s="1">
        <v>17</v>
      </c>
      <c r="M1958" s="1">
        <v>1</v>
      </c>
      <c r="N1958" s="1">
        <v>0</v>
      </c>
      <c r="O1958" s="8">
        <v>1</v>
      </c>
    </row>
    <row r="1959" spans="4:15" x14ac:dyDescent="0.2">
      <c r="D1959" s="175"/>
      <c r="E1959" s="4" t="s">
        <v>57</v>
      </c>
      <c r="F1959" s="6"/>
      <c r="G1959" s="5">
        <v>57</v>
      </c>
      <c r="H1959" s="7">
        <v>5</v>
      </c>
      <c r="I1959" s="1">
        <v>4</v>
      </c>
      <c r="J1959" s="1">
        <v>4</v>
      </c>
      <c r="K1959" s="1">
        <v>13</v>
      </c>
      <c r="L1959" s="1">
        <v>41</v>
      </c>
      <c r="M1959" s="1">
        <v>3</v>
      </c>
      <c r="N1959" s="1">
        <v>4</v>
      </c>
      <c r="O1959" s="8">
        <v>0</v>
      </c>
    </row>
    <row r="1960" spans="4:15" x14ac:dyDescent="0.2">
      <c r="D1960" s="175"/>
      <c r="E1960" s="4" t="s">
        <v>58</v>
      </c>
      <c r="F1960" s="6"/>
      <c r="G1960" s="5">
        <v>18</v>
      </c>
      <c r="H1960" s="7">
        <v>1</v>
      </c>
      <c r="I1960" s="1">
        <v>0</v>
      </c>
      <c r="J1960" s="1">
        <v>0</v>
      </c>
      <c r="K1960" s="1">
        <v>4</v>
      </c>
      <c r="L1960" s="1">
        <v>13</v>
      </c>
      <c r="M1960" s="1">
        <v>1</v>
      </c>
      <c r="N1960" s="1">
        <v>1</v>
      </c>
      <c r="O1960" s="8">
        <v>0</v>
      </c>
    </row>
    <row r="1961" spans="4:15" x14ac:dyDescent="0.2">
      <c r="D1961" s="175"/>
      <c r="E1961" s="4" t="s">
        <v>59</v>
      </c>
      <c r="F1961" s="6"/>
      <c r="G1961" s="5">
        <v>48</v>
      </c>
      <c r="H1961" s="7">
        <v>1</v>
      </c>
      <c r="I1961" s="1">
        <v>1</v>
      </c>
      <c r="J1961" s="1">
        <v>1</v>
      </c>
      <c r="K1961" s="1">
        <v>9</v>
      </c>
      <c r="L1961" s="1">
        <v>39</v>
      </c>
      <c r="M1961" s="1">
        <v>7</v>
      </c>
      <c r="N1961" s="1">
        <v>5</v>
      </c>
      <c r="O1961" s="8">
        <v>0</v>
      </c>
    </row>
    <row r="1962" spans="4:15" x14ac:dyDescent="0.2">
      <c r="D1962" s="175"/>
      <c r="E1962" s="4" t="s">
        <v>60</v>
      </c>
      <c r="F1962" s="6"/>
      <c r="G1962" s="5">
        <v>66</v>
      </c>
      <c r="H1962" s="7">
        <v>4</v>
      </c>
      <c r="I1962" s="1">
        <v>0</v>
      </c>
      <c r="J1962" s="1">
        <v>1</v>
      </c>
      <c r="K1962" s="1">
        <v>14</v>
      </c>
      <c r="L1962" s="1">
        <v>52</v>
      </c>
      <c r="M1962" s="1">
        <v>11</v>
      </c>
      <c r="N1962" s="1">
        <v>5</v>
      </c>
      <c r="O1962" s="8">
        <v>1</v>
      </c>
    </row>
    <row r="1963" spans="4:15" x14ac:dyDescent="0.2">
      <c r="D1963" s="175"/>
      <c r="E1963" s="4" t="s">
        <v>61</v>
      </c>
      <c r="F1963" s="6"/>
      <c r="G1963" s="5">
        <v>7</v>
      </c>
      <c r="H1963" s="7">
        <v>1</v>
      </c>
      <c r="I1963" s="1">
        <v>0</v>
      </c>
      <c r="J1963" s="1">
        <v>0</v>
      </c>
      <c r="K1963" s="1">
        <v>2</v>
      </c>
      <c r="L1963" s="1">
        <v>5</v>
      </c>
      <c r="M1963" s="1">
        <v>1</v>
      </c>
      <c r="N1963" s="1">
        <v>2</v>
      </c>
      <c r="O1963" s="8">
        <v>0</v>
      </c>
    </row>
    <row r="1964" spans="4:15" x14ac:dyDescent="0.2">
      <c r="D1964" s="175"/>
      <c r="E1964" s="4" t="s">
        <v>62</v>
      </c>
      <c r="F1964" s="6"/>
      <c r="G1964" s="5">
        <v>67</v>
      </c>
      <c r="H1964" s="7">
        <v>0</v>
      </c>
      <c r="I1964" s="1">
        <v>0</v>
      </c>
      <c r="J1964" s="1">
        <v>0</v>
      </c>
      <c r="K1964" s="1">
        <v>12</v>
      </c>
      <c r="L1964" s="1">
        <v>62</v>
      </c>
      <c r="M1964" s="1">
        <v>11</v>
      </c>
      <c r="N1964" s="1">
        <v>1</v>
      </c>
      <c r="O1964" s="8">
        <v>1</v>
      </c>
    </row>
    <row r="1965" spans="4:15" x14ac:dyDescent="0.2">
      <c r="D1965" s="174" t="s">
        <v>63</v>
      </c>
      <c r="E1965" s="20" t="s">
        <v>64</v>
      </c>
      <c r="F1965" s="22"/>
      <c r="G1965" s="21">
        <v>67</v>
      </c>
      <c r="H1965" s="25">
        <v>1</v>
      </c>
      <c r="I1965" s="3">
        <v>1</v>
      </c>
      <c r="J1965" s="3">
        <v>0</v>
      </c>
      <c r="K1965" s="3">
        <v>15</v>
      </c>
      <c r="L1965" s="3">
        <v>55</v>
      </c>
      <c r="M1965" s="3">
        <v>8</v>
      </c>
      <c r="N1965" s="3">
        <v>2</v>
      </c>
      <c r="O1965" s="26">
        <v>1</v>
      </c>
    </row>
    <row r="1966" spans="4:15" x14ac:dyDescent="0.2">
      <c r="D1966" s="175"/>
      <c r="E1966" s="4" t="s">
        <v>65</v>
      </c>
      <c r="F1966" s="6"/>
      <c r="G1966" s="5">
        <v>60</v>
      </c>
      <c r="H1966" s="7">
        <v>3</v>
      </c>
      <c r="I1966" s="1">
        <v>0</v>
      </c>
      <c r="J1966" s="1">
        <v>2</v>
      </c>
      <c r="K1966" s="1">
        <v>11</v>
      </c>
      <c r="L1966" s="1">
        <v>49</v>
      </c>
      <c r="M1966" s="1">
        <v>10</v>
      </c>
      <c r="N1966" s="1">
        <v>3</v>
      </c>
      <c r="O1966" s="8">
        <v>1</v>
      </c>
    </row>
    <row r="1967" spans="4:15" x14ac:dyDescent="0.2">
      <c r="D1967" s="175"/>
      <c r="E1967" s="4" t="s">
        <v>66</v>
      </c>
      <c r="F1967" s="6"/>
      <c r="G1967" s="5">
        <v>52</v>
      </c>
      <c r="H1967" s="7">
        <v>2</v>
      </c>
      <c r="I1967" s="1">
        <v>2</v>
      </c>
      <c r="J1967" s="1">
        <v>4</v>
      </c>
      <c r="K1967" s="1">
        <v>12</v>
      </c>
      <c r="L1967" s="1">
        <v>41</v>
      </c>
      <c r="M1967" s="1">
        <v>11</v>
      </c>
      <c r="N1967" s="1">
        <v>5</v>
      </c>
      <c r="O1967" s="8">
        <v>0</v>
      </c>
    </row>
    <row r="1968" spans="4:15" x14ac:dyDescent="0.2">
      <c r="D1968" s="175"/>
      <c r="E1968" s="4" t="s">
        <v>67</v>
      </c>
      <c r="F1968" s="6"/>
      <c r="G1968" s="5">
        <v>45</v>
      </c>
      <c r="H1968" s="7">
        <v>1</v>
      </c>
      <c r="I1968" s="1">
        <v>2</v>
      </c>
      <c r="J1968" s="1">
        <v>2</v>
      </c>
      <c r="K1968" s="1">
        <v>14</v>
      </c>
      <c r="L1968" s="1">
        <v>29</v>
      </c>
      <c r="M1968" s="1">
        <v>7</v>
      </c>
      <c r="N1968" s="1">
        <v>4</v>
      </c>
      <c r="O1968" s="8">
        <v>0</v>
      </c>
    </row>
    <row r="1969" spans="2:15" x14ac:dyDescent="0.2">
      <c r="D1969" s="175"/>
      <c r="E1969" s="4" t="s">
        <v>68</v>
      </c>
      <c r="F1969" s="6"/>
      <c r="G1969" s="5">
        <v>27</v>
      </c>
      <c r="H1969" s="7">
        <v>2</v>
      </c>
      <c r="I1969" s="1">
        <v>1</v>
      </c>
      <c r="J1969" s="1">
        <v>0</v>
      </c>
      <c r="K1969" s="1">
        <v>6</v>
      </c>
      <c r="L1969" s="1">
        <v>24</v>
      </c>
      <c r="M1969" s="1">
        <v>5</v>
      </c>
      <c r="N1969" s="1">
        <v>1</v>
      </c>
      <c r="O1969" s="8">
        <v>0</v>
      </c>
    </row>
    <row r="1970" spans="2:15" x14ac:dyDescent="0.2">
      <c r="D1970" s="175"/>
      <c r="E1970" s="4" t="s">
        <v>69</v>
      </c>
      <c r="F1970" s="6"/>
      <c r="G1970" s="5">
        <v>22</v>
      </c>
      <c r="H1970" s="7">
        <v>0</v>
      </c>
      <c r="I1970" s="1">
        <v>0</v>
      </c>
      <c r="J1970" s="1">
        <v>1</v>
      </c>
      <c r="K1970" s="1">
        <v>6</v>
      </c>
      <c r="L1970" s="1">
        <v>20</v>
      </c>
      <c r="M1970" s="1">
        <v>2</v>
      </c>
      <c r="N1970" s="1">
        <v>0</v>
      </c>
      <c r="O1970" s="8">
        <v>0</v>
      </c>
    </row>
    <row r="1971" spans="2:15" x14ac:dyDescent="0.2">
      <c r="D1971" s="175"/>
      <c r="E1971" s="4" t="s">
        <v>70</v>
      </c>
      <c r="F1971" s="6"/>
      <c r="G1971" s="5">
        <v>39</v>
      </c>
      <c r="H1971" s="7">
        <v>4</v>
      </c>
      <c r="I1971" s="1">
        <v>1</v>
      </c>
      <c r="J1971" s="1">
        <v>0</v>
      </c>
      <c r="K1971" s="1">
        <v>5</v>
      </c>
      <c r="L1971" s="1">
        <v>25</v>
      </c>
      <c r="M1971" s="1">
        <v>2</v>
      </c>
      <c r="N1971" s="1">
        <v>5</v>
      </c>
      <c r="O1971" s="8">
        <v>0</v>
      </c>
    </row>
    <row r="1972" spans="2:15" x14ac:dyDescent="0.2">
      <c r="D1972" s="175"/>
      <c r="E1972" s="4" t="s">
        <v>71</v>
      </c>
      <c r="F1972" s="6"/>
      <c r="G1972" s="5">
        <v>18</v>
      </c>
      <c r="H1972" s="7">
        <v>1</v>
      </c>
      <c r="I1972" s="1">
        <v>1</v>
      </c>
      <c r="J1972" s="1">
        <v>1</v>
      </c>
      <c r="K1972" s="1">
        <v>4</v>
      </c>
      <c r="L1972" s="1">
        <v>13</v>
      </c>
      <c r="M1972" s="1">
        <v>0</v>
      </c>
      <c r="N1972" s="1">
        <v>0</v>
      </c>
      <c r="O1972" s="8">
        <v>1</v>
      </c>
    </row>
    <row r="1973" spans="2:15" x14ac:dyDescent="0.2">
      <c r="D1973" s="176"/>
      <c r="E1973" s="59" t="s">
        <v>72</v>
      </c>
      <c r="F1973" s="60"/>
      <c r="G1973" s="56">
        <v>15</v>
      </c>
      <c r="H1973" s="66">
        <v>1</v>
      </c>
      <c r="I1973" s="30">
        <v>1</v>
      </c>
      <c r="J1973" s="30">
        <v>1</v>
      </c>
      <c r="K1973" s="30">
        <v>6</v>
      </c>
      <c r="L1973" s="30">
        <v>14</v>
      </c>
      <c r="M1973" s="30">
        <v>1</v>
      </c>
      <c r="N1973" s="30">
        <v>1</v>
      </c>
      <c r="O1973" s="65">
        <v>0</v>
      </c>
    </row>
    <row r="1975" spans="2:15" x14ac:dyDescent="0.2">
      <c r="B1975" s="43" t="str">
        <f xml:space="preserve"> HYPERLINK("#'目次'!B78", "[72]")</f>
        <v>[72]</v>
      </c>
      <c r="C1975" s="31" t="s">
        <v>194</v>
      </c>
    </row>
    <row r="1976" spans="2:15" x14ac:dyDescent="0.2">
      <c r="C1976" s="156" t="s">
        <v>186</v>
      </c>
    </row>
    <row r="1978" spans="2:15" x14ac:dyDescent="0.2">
      <c r="C1978" s="31" t="s">
        <v>75</v>
      </c>
    </row>
    <row r="1979" spans="2:15" ht="48" x14ac:dyDescent="0.2">
      <c r="D1979" s="177"/>
      <c r="E1979" s="178"/>
      <c r="F1979" s="178"/>
      <c r="G1979" s="40" t="s">
        <v>14</v>
      </c>
      <c r="H1979" s="42" t="s">
        <v>195</v>
      </c>
      <c r="I1979" s="15" t="s">
        <v>196</v>
      </c>
      <c r="J1979" s="15" t="s">
        <v>84</v>
      </c>
      <c r="K1979" s="15" t="s">
        <v>197</v>
      </c>
      <c r="L1979" s="15" t="s">
        <v>85</v>
      </c>
      <c r="M1979" s="15" t="s">
        <v>198</v>
      </c>
      <c r="N1979" s="15" t="s">
        <v>86</v>
      </c>
      <c r="O1979" s="44" t="s">
        <v>17</v>
      </c>
    </row>
    <row r="1980" spans="2:15" x14ac:dyDescent="0.2">
      <c r="D1980" s="179"/>
      <c r="E1980" s="180"/>
      <c r="F1980" s="180"/>
      <c r="G1980" s="39"/>
      <c r="H1980" s="41"/>
      <c r="I1980" s="14"/>
      <c r="J1980" s="14"/>
      <c r="K1980" s="14"/>
      <c r="L1980" s="14"/>
      <c r="M1980" s="14"/>
      <c r="N1980" s="14"/>
      <c r="O1980" s="38"/>
    </row>
    <row r="1981" spans="2:15" x14ac:dyDescent="0.2">
      <c r="D1981" s="58"/>
      <c r="E1981" s="53" t="s">
        <v>14</v>
      </c>
      <c r="F1981" s="52"/>
      <c r="G1981" s="37">
        <v>347</v>
      </c>
      <c r="H1981" s="17">
        <v>15</v>
      </c>
      <c r="I1981" s="17">
        <v>9</v>
      </c>
      <c r="J1981" s="17">
        <v>11</v>
      </c>
      <c r="K1981" s="17">
        <v>79</v>
      </c>
      <c r="L1981" s="17">
        <v>272</v>
      </c>
      <c r="M1981" s="17">
        <v>46</v>
      </c>
      <c r="N1981" s="17">
        <v>21</v>
      </c>
      <c r="O1981" s="55">
        <v>3</v>
      </c>
    </row>
    <row r="1982" spans="2:15" x14ac:dyDescent="0.2">
      <c r="D1982" s="174" t="s">
        <v>36</v>
      </c>
      <c r="E1982" s="20" t="s">
        <v>76</v>
      </c>
      <c r="F1982" s="22"/>
      <c r="G1982" s="21">
        <v>193</v>
      </c>
      <c r="H1982" s="25">
        <v>8</v>
      </c>
      <c r="I1982" s="3">
        <v>9</v>
      </c>
      <c r="J1982" s="3">
        <v>8</v>
      </c>
      <c r="K1982" s="3">
        <v>47</v>
      </c>
      <c r="L1982" s="3">
        <v>152</v>
      </c>
      <c r="M1982" s="3">
        <v>25</v>
      </c>
      <c r="N1982" s="3">
        <v>6</v>
      </c>
      <c r="O1982" s="26">
        <v>2</v>
      </c>
    </row>
    <row r="1983" spans="2:15" x14ac:dyDescent="0.2">
      <c r="D1983" s="175"/>
      <c r="E1983" s="4" t="s">
        <v>39</v>
      </c>
      <c r="F1983" s="6"/>
      <c r="G1983" s="5">
        <v>2</v>
      </c>
      <c r="H1983" s="7">
        <v>0</v>
      </c>
      <c r="I1983" s="1">
        <v>0</v>
      </c>
      <c r="J1983" s="1">
        <v>0</v>
      </c>
      <c r="K1983" s="1">
        <v>1</v>
      </c>
      <c r="L1983" s="1">
        <v>1</v>
      </c>
      <c r="M1983" s="1">
        <v>0</v>
      </c>
      <c r="N1983" s="1">
        <v>0</v>
      </c>
      <c r="O1983" s="8">
        <v>0</v>
      </c>
    </row>
    <row r="1984" spans="2:15" x14ac:dyDescent="0.2">
      <c r="D1984" s="175"/>
      <c r="E1984" s="4" t="s">
        <v>40</v>
      </c>
      <c r="F1984" s="6"/>
      <c r="G1984" s="5">
        <v>7</v>
      </c>
      <c r="H1984" s="7">
        <v>2</v>
      </c>
      <c r="I1984" s="1">
        <v>0</v>
      </c>
      <c r="J1984" s="1">
        <v>1</v>
      </c>
      <c r="K1984" s="1">
        <v>2</v>
      </c>
      <c r="L1984" s="1">
        <v>6</v>
      </c>
      <c r="M1984" s="1">
        <v>1</v>
      </c>
      <c r="N1984" s="1">
        <v>0</v>
      </c>
      <c r="O1984" s="8">
        <v>0</v>
      </c>
    </row>
    <row r="1985" spans="2:15" x14ac:dyDescent="0.2">
      <c r="D1985" s="175"/>
      <c r="E1985" s="4" t="s">
        <v>41</v>
      </c>
      <c r="F1985" s="6"/>
      <c r="G1985" s="5">
        <v>15</v>
      </c>
      <c r="H1985" s="7">
        <v>1</v>
      </c>
      <c r="I1985" s="1">
        <v>1</v>
      </c>
      <c r="J1985" s="1">
        <v>2</v>
      </c>
      <c r="K1985" s="1">
        <v>5</v>
      </c>
      <c r="L1985" s="1">
        <v>7</v>
      </c>
      <c r="M1985" s="1">
        <v>0</v>
      </c>
      <c r="N1985" s="1">
        <v>2</v>
      </c>
      <c r="O1985" s="8">
        <v>0</v>
      </c>
    </row>
    <row r="1986" spans="2:15" x14ac:dyDescent="0.2">
      <c r="D1986" s="175"/>
      <c r="E1986" s="4" t="s">
        <v>42</v>
      </c>
      <c r="F1986" s="6"/>
      <c r="G1986" s="5">
        <v>31</v>
      </c>
      <c r="H1986" s="7">
        <v>2</v>
      </c>
      <c r="I1986" s="1">
        <v>2</v>
      </c>
      <c r="J1986" s="1">
        <v>4</v>
      </c>
      <c r="K1986" s="1">
        <v>6</v>
      </c>
      <c r="L1986" s="1">
        <v>20</v>
      </c>
      <c r="M1986" s="1">
        <v>2</v>
      </c>
      <c r="N1986" s="1">
        <v>1</v>
      </c>
      <c r="O1986" s="8">
        <v>1</v>
      </c>
    </row>
    <row r="1987" spans="2:15" x14ac:dyDescent="0.2">
      <c r="D1987" s="175"/>
      <c r="E1987" s="4" t="s">
        <v>43</v>
      </c>
      <c r="F1987" s="6"/>
      <c r="G1987" s="5">
        <v>28</v>
      </c>
      <c r="H1987" s="7">
        <v>2</v>
      </c>
      <c r="I1987" s="1">
        <v>2</v>
      </c>
      <c r="J1987" s="1">
        <v>0</v>
      </c>
      <c r="K1987" s="1">
        <v>6</v>
      </c>
      <c r="L1987" s="1">
        <v>20</v>
      </c>
      <c r="M1987" s="1">
        <v>1</v>
      </c>
      <c r="N1987" s="1">
        <v>2</v>
      </c>
      <c r="O1987" s="8">
        <v>0</v>
      </c>
    </row>
    <row r="1988" spans="2:15" x14ac:dyDescent="0.2">
      <c r="D1988" s="175"/>
      <c r="E1988" s="4" t="s">
        <v>44</v>
      </c>
      <c r="F1988" s="6"/>
      <c r="G1988" s="5">
        <v>48</v>
      </c>
      <c r="H1988" s="7">
        <v>0</v>
      </c>
      <c r="I1988" s="1">
        <v>1</v>
      </c>
      <c r="J1988" s="1">
        <v>1</v>
      </c>
      <c r="K1988" s="1">
        <v>13</v>
      </c>
      <c r="L1988" s="1">
        <v>41</v>
      </c>
      <c r="M1988" s="1">
        <v>10</v>
      </c>
      <c r="N1988" s="1">
        <v>1</v>
      </c>
      <c r="O1988" s="8">
        <v>0</v>
      </c>
    </row>
    <row r="1989" spans="2:15" x14ac:dyDescent="0.2">
      <c r="D1989" s="175"/>
      <c r="E1989" s="4" t="s">
        <v>45</v>
      </c>
      <c r="F1989" s="6"/>
      <c r="G1989" s="5">
        <v>62</v>
      </c>
      <c r="H1989" s="7">
        <v>1</v>
      </c>
      <c r="I1989" s="1">
        <v>3</v>
      </c>
      <c r="J1989" s="1">
        <v>0</v>
      </c>
      <c r="K1989" s="1">
        <v>14</v>
      </c>
      <c r="L1989" s="1">
        <v>57</v>
      </c>
      <c r="M1989" s="1">
        <v>11</v>
      </c>
      <c r="N1989" s="1">
        <v>0</v>
      </c>
      <c r="O1989" s="8">
        <v>1</v>
      </c>
    </row>
    <row r="1990" spans="2:15" x14ac:dyDescent="0.2">
      <c r="D1990" s="174" t="s">
        <v>37</v>
      </c>
      <c r="E1990" s="20" t="s">
        <v>77</v>
      </c>
      <c r="F1990" s="22"/>
      <c r="G1990" s="21">
        <v>154</v>
      </c>
      <c r="H1990" s="25">
        <v>7</v>
      </c>
      <c r="I1990" s="3">
        <v>0</v>
      </c>
      <c r="J1990" s="3">
        <v>3</v>
      </c>
      <c r="K1990" s="3">
        <v>32</v>
      </c>
      <c r="L1990" s="3">
        <v>120</v>
      </c>
      <c r="M1990" s="3">
        <v>21</v>
      </c>
      <c r="N1990" s="3">
        <v>15</v>
      </c>
      <c r="O1990" s="26">
        <v>1</v>
      </c>
    </row>
    <row r="1991" spans="2:15" x14ac:dyDescent="0.2">
      <c r="D1991" s="175"/>
      <c r="E1991" s="4" t="s">
        <v>39</v>
      </c>
      <c r="F1991" s="6"/>
      <c r="G1991" s="5">
        <v>4</v>
      </c>
      <c r="H1991" s="7">
        <v>0</v>
      </c>
      <c r="I1991" s="1">
        <v>0</v>
      </c>
      <c r="J1991" s="1">
        <v>0</v>
      </c>
      <c r="K1991" s="1">
        <v>0</v>
      </c>
      <c r="L1991" s="1">
        <v>3</v>
      </c>
      <c r="M1991" s="1">
        <v>1</v>
      </c>
      <c r="N1991" s="1">
        <v>2</v>
      </c>
      <c r="O1991" s="8">
        <v>0</v>
      </c>
    </row>
    <row r="1992" spans="2:15" x14ac:dyDescent="0.2">
      <c r="D1992" s="175"/>
      <c r="E1992" s="4" t="s">
        <v>40</v>
      </c>
      <c r="F1992" s="6"/>
      <c r="G1992" s="5">
        <v>7</v>
      </c>
      <c r="H1992" s="7">
        <v>1</v>
      </c>
      <c r="I1992" s="1">
        <v>0</v>
      </c>
      <c r="J1992" s="1">
        <v>1</v>
      </c>
      <c r="K1992" s="1">
        <v>1</v>
      </c>
      <c r="L1992" s="1">
        <v>4</v>
      </c>
      <c r="M1992" s="1">
        <v>0</v>
      </c>
      <c r="N1992" s="1">
        <v>2</v>
      </c>
      <c r="O1992" s="8">
        <v>0</v>
      </c>
    </row>
    <row r="1993" spans="2:15" x14ac:dyDescent="0.2">
      <c r="D1993" s="175"/>
      <c r="E1993" s="4" t="s">
        <v>41</v>
      </c>
      <c r="F1993" s="6"/>
      <c r="G1993" s="5">
        <v>10</v>
      </c>
      <c r="H1993" s="7">
        <v>1</v>
      </c>
      <c r="I1993" s="1">
        <v>0</v>
      </c>
      <c r="J1993" s="1">
        <v>0</v>
      </c>
      <c r="K1993" s="1">
        <v>3</v>
      </c>
      <c r="L1993" s="1">
        <v>8</v>
      </c>
      <c r="M1993" s="1">
        <v>2</v>
      </c>
      <c r="N1993" s="1">
        <v>0</v>
      </c>
      <c r="O1993" s="8">
        <v>0</v>
      </c>
    </row>
    <row r="1994" spans="2:15" x14ac:dyDescent="0.2">
      <c r="D1994" s="175"/>
      <c r="E1994" s="4" t="s">
        <v>42</v>
      </c>
      <c r="F1994" s="6"/>
      <c r="G1994" s="5">
        <v>18</v>
      </c>
      <c r="H1994" s="7">
        <v>1</v>
      </c>
      <c r="I1994" s="1">
        <v>0</v>
      </c>
      <c r="J1994" s="1">
        <v>2</v>
      </c>
      <c r="K1994" s="1">
        <v>4</v>
      </c>
      <c r="L1994" s="1">
        <v>13</v>
      </c>
      <c r="M1994" s="1">
        <v>2</v>
      </c>
      <c r="N1994" s="1">
        <v>3</v>
      </c>
      <c r="O1994" s="8">
        <v>0</v>
      </c>
    </row>
    <row r="1995" spans="2:15" x14ac:dyDescent="0.2">
      <c r="D1995" s="175"/>
      <c r="E1995" s="4" t="s">
        <v>43</v>
      </c>
      <c r="F1995" s="6"/>
      <c r="G1995" s="5">
        <v>23</v>
      </c>
      <c r="H1995" s="7">
        <v>1</v>
      </c>
      <c r="I1995" s="1">
        <v>0</v>
      </c>
      <c r="J1995" s="1">
        <v>0</v>
      </c>
      <c r="K1995" s="1">
        <v>7</v>
      </c>
      <c r="L1995" s="1">
        <v>16</v>
      </c>
      <c r="M1995" s="1">
        <v>0</v>
      </c>
      <c r="N1995" s="1">
        <v>3</v>
      </c>
      <c r="O1995" s="8">
        <v>0</v>
      </c>
    </row>
    <row r="1996" spans="2:15" x14ac:dyDescent="0.2">
      <c r="D1996" s="175"/>
      <c r="E1996" s="4" t="s">
        <v>44</v>
      </c>
      <c r="F1996" s="6"/>
      <c r="G1996" s="5">
        <v>41</v>
      </c>
      <c r="H1996" s="7">
        <v>2</v>
      </c>
      <c r="I1996" s="1">
        <v>0</v>
      </c>
      <c r="J1996" s="1">
        <v>0</v>
      </c>
      <c r="K1996" s="1">
        <v>6</v>
      </c>
      <c r="L1996" s="1">
        <v>33</v>
      </c>
      <c r="M1996" s="1">
        <v>4</v>
      </c>
      <c r="N1996" s="1">
        <v>3</v>
      </c>
      <c r="O1996" s="8">
        <v>0</v>
      </c>
    </row>
    <row r="1997" spans="2:15" x14ac:dyDescent="0.2">
      <c r="D1997" s="176"/>
      <c r="E1997" s="59" t="s">
        <v>45</v>
      </c>
      <c r="F1997" s="60"/>
      <c r="G1997" s="56">
        <v>51</v>
      </c>
      <c r="H1997" s="66">
        <v>1</v>
      </c>
      <c r="I1997" s="30">
        <v>0</v>
      </c>
      <c r="J1997" s="30">
        <v>0</v>
      </c>
      <c r="K1997" s="30">
        <v>11</v>
      </c>
      <c r="L1997" s="30">
        <v>43</v>
      </c>
      <c r="M1997" s="30">
        <v>12</v>
      </c>
      <c r="N1997" s="30">
        <v>2</v>
      </c>
      <c r="O1997" s="65">
        <v>1</v>
      </c>
    </row>
    <row r="1999" spans="2:15" x14ac:dyDescent="0.2">
      <c r="B1999" s="43" t="str">
        <f xml:space="preserve"> HYPERLINK("#'目次'!B79", "[73]")</f>
        <v>[73]</v>
      </c>
      <c r="C1999" s="31" t="s">
        <v>201</v>
      </c>
    </row>
    <row r="2000" spans="2:15" x14ac:dyDescent="0.2">
      <c r="C2000" s="156" t="s">
        <v>202</v>
      </c>
    </row>
    <row r="2003" spans="4:15" ht="48" x14ac:dyDescent="0.2">
      <c r="D2003" s="177"/>
      <c r="E2003" s="178"/>
      <c r="F2003" s="178"/>
      <c r="G2003" s="40" t="s">
        <v>14</v>
      </c>
      <c r="H2003" s="42" t="s">
        <v>203</v>
      </c>
      <c r="I2003" s="15" t="s">
        <v>204</v>
      </c>
      <c r="J2003" s="15" t="s">
        <v>205</v>
      </c>
      <c r="K2003" s="15" t="s">
        <v>206</v>
      </c>
      <c r="L2003" s="15" t="s">
        <v>207</v>
      </c>
      <c r="M2003" s="15" t="s">
        <v>208</v>
      </c>
      <c r="N2003" s="15" t="s">
        <v>86</v>
      </c>
      <c r="O2003" s="44" t="s">
        <v>17</v>
      </c>
    </row>
    <row r="2004" spans="4:15" x14ac:dyDescent="0.2">
      <c r="D2004" s="179"/>
      <c r="E2004" s="180"/>
      <c r="F2004" s="180"/>
      <c r="G2004" s="39"/>
      <c r="H2004" s="41"/>
      <c r="I2004" s="14"/>
      <c r="J2004" s="14"/>
      <c r="K2004" s="14"/>
      <c r="L2004" s="14"/>
      <c r="M2004" s="14"/>
      <c r="N2004" s="14"/>
      <c r="O2004" s="38"/>
    </row>
    <row r="2005" spans="4:15" x14ac:dyDescent="0.2">
      <c r="D2005" s="58"/>
      <c r="E2005" s="53" t="s">
        <v>14</v>
      </c>
      <c r="F2005" s="52"/>
      <c r="G2005" s="37">
        <v>859</v>
      </c>
      <c r="H2005" s="17">
        <v>269</v>
      </c>
      <c r="I2005" s="17">
        <v>54</v>
      </c>
      <c r="J2005" s="17">
        <v>114</v>
      </c>
      <c r="K2005" s="17">
        <v>86</v>
      </c>
      <c r="L2005" s="17">
        <v>358</v>
      </c>
      <c r="M2005" s="17">
        <v>258</v>
      </c>
      <c r="N2005" s="17">
        <v>106</v>
      </c>
      <c r="O2005" s="55">
        <v>25</v>
      </c>
    </row>
    <row r="2006" spans="4:15" x14ac:dyDescent="0.2">
      <c r="D2006" s="174" t="s">
        <v>18</v>
      </c>
      <c r="E2006" s="20" t="s">
        <v>19</v>
      </c>
      <c r="F2006" s="22"/>
      <c r="G2006" s="21">
        <v>34</v>
      </c>
      <c r="H2006" s="25">
        <v>13</v>
      </c>
      <c r="I2006" s="3">
        <v>3</v>
      </c>
      <c r="J2006" s="3">
        <v>2</v>
      </c>
      <c r="K2006" s="3">
        <v>2</v>
      </c>
      <c r="L2006" s="3">
        <v>15</v>
      </c>
      <c r="M2006" s="3">
        <v>6</v>
      </c>
      <c r="N2006" s="3">
        <v>4</v>
      </c>
      <c r="O2006" s="26">
        <v>1</v>
      </c>
    </row>
    <row r="2007" spans="4:15" x14ac:dyDescent="0.2">
      <c r="D2007" s="175"/>
      <c r="E2007" s="4" t="s">
        <v>20</v>
      </c>
      <c r="F2007" s="6"/>
      <c r="G2007" s="5">
        <v>63</v>
      </c>
      <c r="H2007" s="7">
        <v>19</v>
      </c>
      <c r="I2007" s="1">
        <v>2</v>
      </c>
      <c r="J2007" s="1">
        <v>6</v>
      </c>
      <c r="K2007" s="1">
        <v>3</v>
      </c>
      <c r="L2007" s="1">
        <v>28</v>
      </c>
      <c r="M2007" s="1">
        <v>20</v>
      </c>
      <c r="N2007" s="1">
        <v>13</v>
      </c>
      <c r="O2007" s="8">
        <v>1</v>
      </c>
    </row>
    <row r="2008" spans="4:15" x14ac:dyDescent="0.2">
      <c r="D2008" s="175"/>
      <c r="E2008" s="4" t="s">
        <v>21</v>
      </c>
      <c r="F2008" s="6"/>
      <c r="G2008" s="5">
        <v>346</v>
      </c>
      <c r="H2008" s="7">
        <v>111</v>
      </c>
      <c r="I2008" s="1">
        <v>24</v>
      </c>
      <c r="J2008" s="1">
        <v>49</v>
      </c>
      <c r="K2008" s="1">
        <v>45</v>
      </c>
      <c r="L2008" s="1">
        <v>133</v>
      </c>
      <c r="M2008" s="1">
        <v>104</v>
      </c>
      <c r="N2008" s="1">
        <v>44</v>
      </c>
      <c r="O2008" s="8">
        <v>9</v>
      </c>
    </row>
    <row r="2009" spans="4:15" x14ac:dyDescent="0.2">
      <c r="D2009" s="175"/>
      <c r="E2009" s="4" t="s">
        <v>22</v>
      </c>
      <c r="F2009" s="6"/>
      <c r="G2009" s="5">
        <v>25</v>
      </c>
      <c r="H2009" s="7">
        <v>9</v>
      </c>
      <c r="I2009" s="1">
        <v>2</v>
      </c>
      <c r="J2009" s="1">
        <v>3</v>
      </c>
      <c r="K2009" s="1">
        <v>2</v>
      </c>
      <c r="L2009" s="1">
        <v>12</v>
      </c>
      <c r="M2009" s="1">
        <v>7</v>
      </c>
      <c r="N2009" s="1">
        <v>3</v>
      </c>
      <c r="O2009" s="8">
        <v>0</v>
      </c>
    </row>
    <row r="2010" spans="4:15" x14ac:dyDescent="0.2">
      <c r="D2010" s="175"/>
      <c r="E2010" s="4" t="s">
        <v>23</v>
      </c>
      <c r="F2010" s="6"/>
      <c r="G2010" s="5">
        <v>108</v>
      </c>
      <c r="H2010" s="7">
        <v>36</v>
      </c>
      <c r="I2010" s="1">
        <v>4</v>
      </c>
      <c r="J2010" s="1">
        <v>9</v>
      </c>
      <c r="K2010" s="1">
        <v>12</v>
      </c>
      <c r="L2010" s="1">
        <v>54</v>
      </c>
      <c r="M2010" s="1">
        <v>38</v>
      </c>
      <c r="N2010" s="1">
        <v>13</v>
      </c>
      <c r="O2010" s="8">
        <v>4</v>
      </c>
    </row>
    <row r="2011" spans="4:15" x14ac:dyDescent="0.2">
      <c r="D2011" s="175"/>
      <c r="E2011" s="4" t="s">
        <v>24</v>
      </c>
      <c r="F2011" s="6"/>
      <c r="G2011" s="5">
        <v>119</v>
      </c>
      <c r="H2011" s="7">
        <v>30</v>
      </c>
      <c r="I2011" s="1">
        <v>9</v>
      </c>
      <c r="J2011" s="1">
        <v>14</v>
      </c>
      <c r="K2011" s="1">
        <v>5</v>
      </c>
      <c r="L2011" s="1">
        <v>46</v>
      </c>
      <c r="M2011" s="1">
        <v>31</v>
      </c>
      <c r="N2011" s="1">
        <v>17</v>
      </c>
      <c r="O2011" s="8">
        <v>6</v>
      </c>
    </row>
    <row r="2012" spans="4:15" x14ac:dyDescent="0.2">
      <c r="D2012" s="175"/>
      <c r="E2012" s="4" t="s">
        <v>25</v>
      </c>
      <c r="F2012" s="6"/>
      <c r="G2012" s="5">
        <v>51</v>
      </c>
      <c r="H2012" s="7">
        <v>13</v>
      </c>
      <c r="I2012" s="1">
        <v>3</v>
      </c>
      <c r="J2012" s="1">
        <v>8</v>
      </c>
      <c r="K2012" s="1">
        <v>4</v>
      </c>
      <c r="L2012" s="1">
        <v>24</v>
      </c>
      <c r="M2012" s="1">
        <v>18</v>
      </c>
      <c r="N2012" s="1">
        <v>2</v>
      </c>
      <c r="O2012" s="8">
        <v>1</v>
      </c>
    </row>
    <row r="2013" spans="4:15" x14ac:dyDescent="0.2">
      <c r="D2013" s="175"/>
      <c r="E2013" s="4" t="s">
        <v>26</v>
      </c>
      <c r="F2013" s="6"/>
      <c r="G2013" s="5">
        <v>19</v>
      </c>
      <c r="H2013" s="7">
        <v>6</v>
      </c>
      <c r="I2013" s="1">
        <v>0</v>
      </c>
      <c r="J2013" s="1">
        <v>5</v>
      </c>
      <c r="K2013" s="1">
        <v>0</v>
      </c>
      <c r="L2013" s="1">
        <v>8</v>
      </c>
      <c r="M2013" s="1">
        <v>5</v>
      </c>
      <c r="N2013" s="1">
        <v>1</v>
      </c>
      <c r="O2013" s="8">
        <v>1</v>
      </c>
    </row>
    <row r="2014" spans="4:15" x14ac:dyDescent="0.2">
      <c r="D2014" s="175"/>
      <c r="E2014" s="4" t="s">
        <v>27</v>
      </c>
      <c r="F2014" s="6"/>
      <c r="G2014" s="5">
        <v>54</v>
      </c>
      <c r="H2014" s="7">
        <v>19</v>
      </c>
      <c r="I2014" s="1">
        <v>4</v>
      </c>
      <c r="J2014" s="1">
        <v>9</v>
      </c>
      <c r="K2014" s="1">
        <v>8</v>
      </c>
      <c r="L2014" s="1">
        <v>25</v>
      </c>
      <c r="M2014" s="1">
        <v>15</v>
      </c>
      <c r="N2014" s="1">
        <v>5</v>
      </c>
      <c r="O2014" s="8">
        <v>1</v>
      </c>
    </row>
    <row r="2015" spans="4:15" x14ac:dyDescent="0.2">
      <c r="D2015" s="175"/>
      <c r="E2015" s="4" t="s">
        <v>28</v>
      </c>
      <c r="F2015" s="6"/>
      <c r="G2015" s="5">
        <v>33</v>
      </c>
      <c r="H2015" s="7">
        <v>12</v>
      </c>
      <c r="I2015" s="1">
        <v>3</v>
      </c>
      <c r="J2015" s="1">
        <v>5</v>
      </c>
      <c r="K2015" s="1">
        <v>5</v>
      </c>
      <c r="L2015" s="1">
        <v>10</v>
      </c>
      <c r="M2015" s="1">
        <v>12</v>
      </c>
      <c r="N2015" s="1">
        <v>4</v>
      </c>
      <c r="O2015" s="8">
        <v>1</v>
      </c>
    </row>
    <row r="2016" spans="4:15" x14ac:dyDescent="0.2">
      <c r="D2016" s="175"/>
      <c r="E2016" s="4" t="s">
        <v>29</v>
      </c>
      <c r="F2016" s="6"/>
      <c r="G2016" s="5">
        <v>7</v>
      </c>
      <c r="H2016" s="7">
        <v>1</v>
      </c>
      <c r="I2016" s="1">
        <v>0</v>
      </c>
      <c r="J2016" s="1">
        <v>4</v>
      </c>
      <c r="K2016" s="1">
        <v>0</v>
      </c>
      <c r="L2016" s="1">
        <v>3</v>
      </c>
      <c r="M2016" s="1">
        <v>2</v>
      </c>
      <c r="N2016" s="1">
        <v>0</v>
      </c>
      <c r="O2016" s="8">
        <v>0</v>
      </c>
    </row>
    <row r="2017" spans="2:15" x14ac:dyDescent="0.2">
      <c r="D2017" s="174" t="s">
        <v>30</v>
      </c>
      <c r="E2017" s="20" t="s">
        <v>31</v>
      </c>
      <c r="F2017" s="22"/>
      <c r="G2017" s="21">
        <v>280</v>
      </c>
      <c r="H2017" s="25">
        <v>95</v>
      </c>
      <c r="I2017" s="3">
        <v>19</v>
      </c>
      <c r="J2017" s="3">
        <v>33</v>
      </c>
      <c r="K2017" s="3">
        <v>22</v>
      </c>
      <c r="L2017" s="3">
        <v>124</v>
      </c>
      <c r="M2017" s="3">
        <v>76</v>
      </c>
      <c r="N2017" s="3">
        <v>35</v>
      </c>
      <c r="O2017" s="26">
        <v>8</v>
      </c>
    </row>
    <row r="2018" spans="2:15" x14ac:dyDescent="0.2">
      <c r="D2018" s="175"/>
      <c r="E2018" s="4" t="s">
        <v>32</v>
      </c>
      <c r="F2018" s="6"/>
      <c r="G2018" s="5">
        <v>242</v>
      </c>
      <c r="H2018" s="7">
        <v>72</v>
      </c>
      <c r="I2018" s="1">
        <v>17</v>
      </c>
      <c r="J2018" s="1">
        <v>23</v>
      </c>
      <c r="K2018" s="1">
        <v>25</v>
      </c>
      <c r="L2018" s="1">
        <v>94</v>
      </c>
      <c r="M2018" s="1">
        <v>80</v>
      </c>
      <c r="N2018" s="1">
        <v>30</v>
      </c>
      <c r="O2018" s="8">
        <v>7</v>
      </c>
    </row>
    <row r="2019" spans="2:15" x14ac:dyDescent="0.2">
      <c r="D2019" s="175"/>
      <c r="E2019" s="4" t="s">
        <v>33</v>
      </c>
      <c r="F2019" s="6"/>
      <c r="G2019" s="5">
        <v>273</v>
      </c>
      <c r="H2019" s="7">
        <v>81</v>
      </c>
      <c r="I2019" s="1">
        <v>15</v>
      </c>
      <c r="J2019" s="1">
        <v>48</v>
      </c>
      <c r="K2019" s="1">
        <v>35</v>
      </c>
      <c r="L2019" s="1">
        <v>111</v>
      </c>
      <c r="M2019" s="1">
        <v>88</v>
      </c>
      <c r="N2019" s="1">
        <v>32</v>
      </c>
      <c r="O2019" s="8">
        <v>8</v>
      </c>
    </row>
    <row r="2020" spans="2:15" x14ac:dyDescent="0.2">
      <c r="D2020" s="175"/>
      <c r="E2020" s="4" t="s">
        <v>34</v>
      </c>
      <c r="F2020" s="6"/>
      <c r="G2020" s="5">
        <v>64</v>
      </c>
      <c r="H2020" s="7">
        <v>21</v>
      </c>
      <c r="I2020" s="1">
        <v>3</v>
      </c>
      <c r="J2020" s="1">
        <v>10</v>
      </c>
      <c r="K2020" s="1">
        <v>4</v>
      </c>
      <c r="L2020" s="1">
        <v>29</v>
      </c>
      <c r="M2020" s="1">
        <v>14</v>
      </c>
      <c r="N2020" s="1">
        <v>9</v>
      </c>
      <c r="O2020" s="8">
        <v>2</v>
      </c>
    </row>
    <row r="2021" spans="2:15" x14ac:dyDescent="0.2">
      <c r="D2021" s="174" t="s">
        <v>35</v>
      </c>
      <c r="E2021" s="20" t="s">
        <v>36</v>
      </c>
      <c r="F2021" s="22"/>
      <c r="G2021" s="21">
        <v>426</v>
      </c>
      <c r="H2021" s="25">
        <v>129</v>
      </c>
      <c r="I2021" s="3">
        <v>23</v>
      </c>
      <c r="J2021" s="3">
        <v>67</v>
      </c>
      <c r="K2021" s="3">
        <v>39</v>
      </c>
      <c r="L2021" s="3">
        <v>185</v>
      </c>
      <c r="M2021" s="3">
        <v>131</v>
      </c>
      <c r="N2021" s="3">
        <v>43</v>
      </c>
      <c r="O2021" s="26">
        <v>12</v>
      </c>
    </row>
    <row r="2022" spans="2:15" x14ac:dyDescent="0.2">
      <c r="D2022" s="175"/>
      <c r="E2022" s="4" t="s">
        <v>37</v>
      </c>
      <c r="F2022" s="6"/>
      <c r="G2022" s="5">
        <v>433</v>
      </c>
      <c r="H2022" s="7">
        <v>140</v>
      </c>
      <c r="I2022" s="1">
        <v>31</v>
      </c>
      <c r="J2022" s="1">
        <v>47</v>
      </c>
      <c r="K2022" s="1">
        <v>47</v>
      </c>
      <c r="L2022" s="1">
        <v>173</v>
      </c>
      <c r="M2022" s="1">
        <v>127</v>
      </c>
      <c r="N2022" s="1">
        <v>63</v>
      </c>
      <c r="O2022" s="8">
        <v>13</v>
      </c>
    </row>
    <row r="2023" spans="2:15" x14ac:dyDescent="0.2">
      <c r="D2023" s="174" t="s">
        <v>38</v>
      </c>
      <c r="E2023" s="20" t="s">
        <v>39</v>
      </c>
      <c r="F2023" s="22"/>
      <c r="G2023" s="21">
        <v>58</v>
      </c>
      <c r="H2023" s="25">
        <v>11</v>
      </c>
      <c r="I2023" s="3">
        <v>1</v>
      </c>
      <c r="J2023" s="3">
        <v>8</v>
      </c>
      <c r="K2023" s="3">
        <v>11</v>
      </c>
      <c r="L2023" s="3">
        <v>21</v>
      </c>
      <c r="M2023" s="3">
        <v>28</v>
      </c>
      <c r="N2023" s="3">
        <v>6</v>
      </c>
      <c r="O2023" s="26">
        <v>1</v>
      </c>
    </row>
    <row r="2024" spans="2:15" x14ac:dyDescent="0.2">
      <c r="D2024" s="175"/>
      <c r="E2024" s="4" t="s">
        <v>40</v>
      </c>
      <c r="F2024" s="6"/>
      <c r="G2024" s="5">
        <v>131</v>
      </c>
      <c r="H2024" s="7">
        <v>36</v>
      </c>
      <c r="I2024" s="1">
        <v>7</v>
      </c>
      <c r="J2024" s="1">
        <v>13</v>
      </c>
      <c r="K2024" s="1">
        <v>13</v>
      </c>
      <c r="L2024" s="1">
        <v>50</v>
      </c>
      <c r="M2024" s="1">
        <v>61</v>
      </c>
      <c r="N2024" s="1">
        <v>14</v>
      </c>
      <c r="O2024" s="8">
        <v>7</v>
      </c>
    </row>
    <row r="2025" spans="2:15" x14ac:dyDescent="0.2">
      <c r="D2025" s="175"/>
      <c r="E2025" s="4" t="s">
        <v>41</v>
      </c>
      <c r="F2025" s="6"/>
      <c r="G2025" s="5">
        <v>177</v>
      </c>
      <c r="H2025" s="7">
        <v>52</v>
      </c>
      <c r="I2025" s="1">
        <v>19</v>
      </c>
      <c r="J2025" s="1">
        <v>22</v>
      </c>
      <c r="K2025" s="1">
        <v>20</v>
      </c>
      <c r="L2025" s="1">
        <v>82</v>
      </c>
      <c r="M2025" s="1">
        <v>54</v>
      </c>
      <c r="N2025" s="1">
        <v>21</v>
      </c>
      <c r="O2025" s="8">
        <v>2</v>
      </c>
    </row>
    <row r="2026" spans="2:15" x14ac:dyDescent="0.2">
      <c r="D2026" s="175"/>
      <c r="E2026" s="4" t="s">
        <v>42</v>
      </c>
      <c r="F2026" s="6"/>
      <c r="G2026" s="5">
        <v>158</v>
      </c>
      <c r="H2026" s="7">
        <v>43</v>
      </c>
      <c r="I2026" s="1">
        <v>5</v>
      </c>
      <c r="J2026" s="1">
        <v>20</v>
      </c>
      <c r="K2026" s="1">
        <v>11</v>
      </c>
      <c r="L2026" s="1">
        <v>79</v>
      </c>
      <c r="M2026" s="1">
        <v>47</v>
      </c>
      <c r="N2026" s="1">
        <v>16</v>
      </c>
      <c r="O2026" s="8">
        <v>3</v>
      </c>
    </row>
    <row r="2027" spans="2:15" x14ac:dyDescent="0.2">
      <c r="D2027" s="175"/>
      <c r="E2027" s="4" t="s">
        <v>43</v>
      </c>
      <c r="F2027" s="6"/>
      <c r="G2027" s="5">
        <v>151</v>
      </c>
      <c r="H2027" s="7">
        <v>53</v>
      </c>
      <c r="I2027" s="1">
        <v>12</v>
      </c>
      <c r="J2027" s="1">
        <v>21</v>
      </c>
      <c r="K2027" s="1">
        <v>14</v>
      </c>
      <c r="L2027" s="1">
        <v>61</v>
      </c>
      <c r="M2027" s="1">
        <v>39</v>
      </c>
      <c r="N2027" s="1">
        <v>26</v>
      </c>
      <c r="O2027" s="8">
        <v>3</v>
      </c>
    </row>
    <row r="2028" spans="2:15" x14ac:dyDescent="0.2">
      <c r="D2028" s="175"/>
      <c r="E2028" s="4" t="s">
        <v>44</v>
      </c>
      <c r="F2028" s="6"/>
      <c r="G2028" s="5">
        <v>129</v>
      </c>
      <c r="H2028" s="7">
        <v>53</v>
      </c>
      <c r="I2028" s="1">
        <v>9</v>
      </c>
      <c r="J2028" s="1">
        <v>22</v>
      </c>
      <c r="K2028" s="1">
        <v>10</v>
      </c>
      <c r="L2028" s="1">
        <v>48</v>
      </c>
      <c r="M2028" s="1">
        <v>22</v>
      </c>
      <c r="N2028" s="1">
        <v>16</v>
      </c>
      <c r="O2028" s="8">
        <v>5</v>
      </c>
    </row>
    <row r="2029" spans="2:15" x14ac:dyDescent="0.2">
      <c r="D2029" s="176"/>
      <c r="E2029" s="59" t="s">
        <v>45</v>
      </c>
      <c r="F2029" s="60"/>
      <c r="G2029" s="56">
        <v>55</v>
      </c>
      <c r="H2029" s="66">
        <v>21</v>
      </c>
      <c r="I2029" s="30">
        <v>1</v>
      </c>
      <c r="J2029" s="30">
        <v>8</v>
      </c>
      <c r="K2029" s="30">
        <v>7</v>
      </c>
      <c r="L2029" s="30">
        <v>17</v>
      </c>
      <c r="M2029" s="30">
        <v>7</v>
      </c>
      <c r="N2029" s="30">
        <v>7</v>
      </c>
      <c r="O2029" s="65">
        <v>4</v>
      </c>
    </row>
    <row r="2031" spans="2:15" x14ac:dyDescent="0.2">
      <c r="B2031" s="43" t="str">
        <f xml:space="preserve"> HYPERLINK("#'目次'!B80", "[74]")</f>
        <v>[74]</v>
      </c>
      <c r="C2031" s="31" t="s">
        <v>201</v>
      </c>
    </row>
    <row r="2032" spans="2:15" x14ac:dyDescent="0.2">
      <c r="C2032" s="156" t="s">
        <v>202</v>
      </c>
    </row>
    <row r="2035" spans="4:15" ht="48" x14ac:dyDescent="0.2">
      <c r="D2035" s="177"/>
      <c r="E2035" s="178"/>
      <c r="F2035" s="178"/>
      <c r="G2035" s="40" t="s">
        <v>14</v>
      </c>
      <c r="H2035" s="42" t="s">
        <v>203</v>
      </c>
      <c r="I2035" s="15" t="s">
        <v>204</v>
      </c>
      <c r="J2035" s="15" t="s">
        <v>205</v>
      </c>
      <c r="K2035" s="15" t="s">
        <v>206</v>
      </c>
      <c r="L2035" s="15" t="s">
        <v>207</v>
      </c>
      <c r="M2035" s="15" t="s">
        <v>208</v>
      </c>
      <c r="N2035" s="15" t="s">
        <v>86</v>
      </c>
      <c r="O2035" s="44" t="s">
        <v>17</v>
      </c>
    </row>
    <row r="2036" spans="4:15" x14ac:dyDescent="0.2">
      <c r="D2036" s="179"/>
      <c r="E2036" s="180"/>
      <c r="F2036" s="180"/>
      <c r="G2036" s="39"/>
      <c r="H2036" s="41"/>
      <c r="I2036" s="14"/>
      <c r="J2036" s="14"/>
      <c r="K2036" s="14"/>
      <c r="L2036" s="14"/>
      <c r="M2036" s="14"/>
      <c r="N2036" s="14"/>
      <c r="O2036" s="38"/>
    </row>
    <row r="2037" spans="4:15" x14ac:dyDescent="0.2">
      <c r="D2037" s="58"/>
      <c r="E2037" s="53" t="s">
        <v>14</v>
      </c>
      <c r="F2037" s="52"/>
      <c r="G2037" s="37">
        <v>859</v>
      </c>
      <c r="H2037" s="17">
        <v>269</v>
      </c>
      <c r="I2037" s="17">
        <v>54</v>
      </c>
      <c r="J2037" s="17">
        <v>114</v>
      </c>
      <c r="K2037" s="17">
        <v>86</v>
      </c>
      <c r="L2037" s="17">
        <v>358</v>
      </c>
      <c r="M2037" s="17">
        <v>258</v>
      </c>
      <c r="N2037" s="17">
        <v>106</v>
      </c>
      <c r="O2037" s="55">
        <v>25</v>
      </c>
    </row>
    <row r="2038" spans="4:15" x14ac:dyDescent="0.2">
      <c r="D2038" s="174" t="s">
        <v>52</v>
      </c>
      <c r="E2038" s="20" t="s">
        <v>53</v>
      </c>
      <c r="F2038" s="22"/>
      <c r="G2038" s="21">
        <v>11</v>
      </c>
      <c r="H2038" s="25">
        <v>7</v>
      </c>
      <c r="I2038" s="3">
        <v>4</v>
      </c>
      <c r="J2038" s="3">
        <v>0</v>
      </c>
      <c r="K2038" s="3">
        <v>0</v>
      </c>
      <c r="L2038" s="3">
        <v>1</v>
      </c>
      <c r="M2038" s="3">
        <v>1</v>
      </c>
      <c r="N2038" s="3">
        <v>1</v>
      </c>
      <c r="O2038" s="26">
        <v>0</v>
      </c>
    </row>
    <row r="2039" spans="4:15" ht="24" x14ac:dyDescent="0.2">
      <c r="D2039" s="175"/>
      <c r="E2039" s="4" t="s">
        <v>54</v>
      </c>
      <c r="F2039" s="6"/>
      <c r="G2039" s="5">
        <v>75</v>
      </c>
      <c r="H2039" s="7">
        <v>26</v>
      </c>
      <c r="I2039" s="1">
        <v>5</v>
      </c>
      <c r="J2039" s="1">
        <v>7</v>
      </c>
      <c r="K2039" s="1">
        <v>4</v>
      </c>
      <c r="L2039" s="1">
        <v>38</v>
      </c>
      <c r="M2039" s="1">
        <v>19</v>
      </c>
      <c r="N2039" s="1">
        <v>10</v>
      </c>
      <c r="O2039" s="8">
        <v>2</v>
      </c>
    </row>
    <row r="2040" spans="4:15" x14ac:dyDescent="0.2">
      <c r="D2040" s="175"/>
      <c r="E2040" s="4" t="s">
        <v>55</v>
      </c>
      <c r="F2040" s="6"/>
      <c r="G2040" s="5">
        <v>31</v>
      </c>
      <c r="H2040" s="7">
        <v>10</v>
      </c>
      <c r="I2040" s="1">
        <v>2</v>
      </c>
      <c r="J2040" s="1">
        <v>4</v>
      </c>
      <c r="K2040" s="1">
        <v>1</v>
      </c>
      <c r="L2040" s="1">
        <v>11</v>
      </c>
      <c r="M2040" s="1">
        <v>6</v>
      </c>
      <c r="N2040" s="1">
        <v>5</v>
      </c>
      <c r="O2040" s="8">
        <v>2</v>
      </c>
    </row>
    <row r="2041" spans="4:15" x14ac:dyDescent="0.2">
      <c r="D2041" s="175"/>
      <c r="E2041" s="4" t="s">
        <v>56</v>
      </c>
      <c r="F2041" s="6"/>
      <c r="G2041" s="5">
        <v>39</v>
      </c>
      <c r="H2041" s="7">
        <v>14</v>
      </c>
      <c r="I2041" s="1">
        <v>2</v>
      </c>
      <c r="J2041" s="1">
        <v>7</v>
      </c>
      <c r="K2041" s="1">
        <v>4</v>
      </c>
      <c r="L2041" s="1">
        <v>17</v>
      </c>
      <c r="M2041" s="1">
        <v>13</v>
      </c>
      <c r="N2041" s="1">
        <v>2</v>
      </c>
      <c r="O2041" s="8">
        <v>0</v>
      </c>
    </row>
    <row r="2042" spans="4:15" x14ac:dyDescent="0.2">
      <c r="D2042" s="175"/>
      <c r="E2042" s="4" t="s">
        <v>57</v>
      </c>
      <c r="F2042" s="6"/>
      <c r="G2042" s="5">
        <v>225</v>
      </c>
      <c r="H2042" s="7">
        <v>66</v>
      </c>
      <c r="I2042" s="1">
        <v>15</v>
      </c>
      <c r="J2042" s="1">
        <v>21</v>
      </c>
      <c r="K2042" s="1">
        <v>23</v>
      </c>
      <c r="L2042" s="1">
        <v>101</v>
      </c>
      <c r="M2042" s="1">
        <v>72</v>
      </c>
      <c r="N2042" s="1">
        <v>25</v>
      </c>
      <c r="O2042" s="8">
        <v>6</v>
      </c>
    </row>
    <row r="2043" spans="4:15" x14ac:dyDescent="0.2">
      <c r="D2043" s="175"/>
      <c r="E2043" s="4" t="s">
        <v>58</v>
      </c>
      <c r="F2043" s="6"/>
      <c r="G2043" s="5">
        <v>106</v>
      </c>
      <c r="H2043" s="7">
        <v>28</v>
      </c>
      <c r="I2043" s="1">
        <v>6</v>
      </c>
      <c r="J2043" s="1">
        <v>17</v>
      </c>
      <c r="K2043" s="1">
        <v>15</v>
      </c>
      <c r="L2043" s="1">
        <v>44</v>
      </c>
      <c r="M2043" s="1">
        <v>37</v>
      </c>
      <c r="N2043" s="1">
        <v>9</v>
      </c>
      <c r="O2043" s="8">
        <v>4</v>
      </c>
    </row>
    <row r="2044" spans="4:15" x14ac:dyDescent="0.2">
      <c r="D2044" s="175"/>
      <c r="E2044" s="4" t="s">
        <v>59</v>
      </c>
      <c r="F2044" s="6"/>
      <c r="G2044" s="5">
        <v>145</v>
      </c>
      <c r="H2044" s="7">
        <v>50</v>
      </c>
      <c r="I2044" s="1">
        <v>11</v>
      </c>
      <c r="J2044" s="1">
        <v>27</v>
      </c>
      <c r="K2044" s="1">
        <v>16</v>
      </c>
      <c r="L2044" s="1">
        <v>65</v>
      </c>
      <c r="M2044" s="1">
        <v>38</v>
      </c>
      <c r="N2044" s="1">
        <v>22</v>
      </c>
      <c r="O2044" s="8">
        <v>1</v>
      </c>
    </row>
    <row r="2045" spans="4:15" x14ac:dyDescent="0.2">
      <c r="D2045" s="175"/>
      <c r="E2045" s="4" t="s">
        <v>60</v>
      </c>
      <c r="F2045" s="6"/>
      <c r="G2045" s="5">
        <v>109</v>
      </c>
      <c r="H2045" s="7">
        <v>41</v>
      </c>
      <c r="I2045" s="1">
        <v>9</v>
      </c>
      <c r="J2045" s="1">
        <v>16</v>
      </c>
      <c r="K2045" s="1">
        <v>9</v>
      </c>
      <c r="L2045" s="1">
        <v>38</v>
      </c>
      <c r="M2045" s="1">
        <v>23</v>
      </c>
      <c r="N2045" s="1">
        <v>20</v>
      </c>
      <c r="O2045" s="8">
        <v>1</v>
      </c>
    </row>
    <row r="2046" spans="4:15" x14ac:dyDescent="0.2">
      <c r="D2046" s="175"/>
      <c r="E2046" s="4" t="s">
        <v>61</v>
      </c>
      <c r="F2046" s="6"/>
      <c r="G2046" s="5">
        <v>70</v>
      </c>
      <c r="H2046" s="7">
        <v>11</v>
      </c>
      <c r="I2046" s="1">
        <v>0</v>
      </c>
      <c r="J2046" s="1">
        <v>8</v>
      </c>
      <c r="K2046" s="1">
        <v>10</v>
      </c>
      <c r="L2046" s="1">
        <v>24</v>
      </c>
      <c r="M2046" s="1">
        <v>37</v>
      </c>
      <c r="N2046" s="1">
        <v>8</v>
      </c>
      <c r="O2046" s="8">
        <v>3</v>
      </c>
    </row>
    <row r="2047" spans="4:15" x14ac:dyDescent="0.2">
      <c r="D2047" s="175"/>
      <c r="E2047" s="4" t="s">
        <v>62</v>
      </c>
      <c r="F2047" s="6"/>
      <c r="G2047" s="5">
        <v>44</v>
      </c>
      <c r="H2047" s="7">
        <v>16</v>
      </c>
      <c r="I2047" s="1">
        <v>0</v>
      </c>
      <c r="J2047" s="1">
        <v>7</v>
      </c>
      <c r="K2047" s="1">
        <v>4</v>
      </c>
      <c r="L2047" s="1">
        <v>18</v>
      </c>
      <c r="M2047" s="1">
        <v>11</v>
      </c>
      <c r="N2047" s="1">
        <v>4</v>
      </c>
      <c r="O2047" s="8">
        <v>4</v>
      </c>
    </row>
    <row r="2048" spans="4:15" x14ac:dyDescent="0.2">
      <c r="D2048" s="174" t="s">
        <v>63</v>
      </c>
      <c r="E2048" s="20" t="s">
        <v>64</v>
      </c>
      <c r="F2048" s="22"/>
      <c r="G2048" s="21">
        <v>164</v>
      </c>
      <c r="H2048" s="25">
        <v>51</v>
      </c>
      <c r="I2048" s="3">
        <v>13</v>
      </c>
      <c r="J2048" s="3">
        <v>26</v>
      </c>
      <c r="K2048" s="3">
        <v>18</v>
      </c>
      <c r="L2048" s="3">
        <v>65</v>
      </c>
      <c r="M2048" s="3">
        <v>44</v>
      </c>
      <c r="N2048" s="3">
        <v>23</v>
      </c>
      <c r="O2048" s="26">
        <v>5</v>
      </c>
    </row>
    <row r="2049" spans="2:15" x14ac:dyDescent="0.2">
      <c r="D2049" s="175"/>
      <c r="E2049" s="4" t="s">
        <v>65</v>
      </c>
      <c r="F2049" s="6"/>
      <c r="G2049" s="5">
        <v>110</v>
      </c>
      <c r="H2049" s="7">
        <v>35</v>
      </c>
      <c r="I2049" s="1">
        <v>5</v>
      </c>
      <c r="J2049" s="1">
        <v>20</v>
      </c>
      <c r="K2049" s="1">
        <v>11</v>
      </c>
      <c r="L2049" s="1">
        <v>49</v>
      </c>
      <c r="M2049" s="1">
        <v>23</v>
      </c>
      <c r="N2049" s="1">
        <v>9</v>
      </c>
      <c r="O2049" s="8">
        <v>5</v>
      </c>
    </row>
    <row r="2050" spans="2:15" x14ac:dyDescent="0.2">
      <c r="D2050" s="175"/>
      <c r="E2050" s="4" t="s">
        <v>66</v>
      </c>
      <c r="F2050" s="6"/>
      <c r="G2050" s="5">
        <v>108</v>
      </c>
      <c r="H2050" s="7">
        <v>36</v>
      </c>
      <c r="I2050" s="1">
        <v>8</v>
      </c>
      <c r="J2050" s="1">
        <v>13</v>
      </c>
      <c r="K2050" s="1">
        <v>11</v>
      </c>
      <c r="L2050" s="1">
        <v>44</v>
      </c>
      <c r="M2050" s="1">
        <v>34</v>
      </c>
      <c r="N2050" s="1">
        <v>10</v>
      </c>
      <c r="O2050" s="8">
        <v>3</v>
      </c>
    </row>
    <row r="2051" spans="2:15" x14ac:dyDescent="0.2">
      <c r="D2051" s="175"/>
      <c r="E2051" s="4" t="s">
        <v>67</v>
      </c>
      <c r="F2051" s="6"/>
      <c r="G2051" s="5">
        <v>111</v>
      </c>
      <c r="H2051" s="7">
        <v>32</v>
      </c>
      <c r="I2051" s="1">
        <v>8</v>
      </c>
      <c r="J2051" s="1">
        <v>15</v>
      </c>
      <c r="K2051" s="1">
        <v>11</v>
      </c>
      <c r="L2051" s="1">
        <v>47</v>
      </c>
      <c r="M2051" s="1">
        <v>45</v>
      </c>
      <c r="N2051" s="1">
        <v>17</v>
      </c>
      <c r="O2051" s="8">
        <v>1</v>
      </c>
    </row>
    <row r="2052" spans="2:15" x14ac:dyDescent="0.2">
      <c r="D2052" s="175"/>
      <c r="E2052" s="4" t="s">
        <v>68</v>
      </c>
      <c r="F2052" s="6"/>
      <c r="G2052" s="5">
        <v>85</v>
      </c>
      <c r="H2052" s="7">
        <v>35</v>
      </c>
      <c r="I2052" s="1">
        <v>10</v>
      </c>
      <c r="J2052" s="1">
        <v>13</v>
      </c>
      <c r="K2052" s="1">
        <v>4</v>
      </c>
      <c r="L2052" s="1">
        <v>33</v>
      </c>
      <c r="M2052" s="1">
        <v>22</v>
      </c>
      <c r="N2052" s="1">
        <v>11</v>
      </c>
      <c r="O2052" s="8">
        <v>2</v>
      </c>
    </row>
    <row r="2053" spans="2:15" x14ac:dyDescent="0.2">
      <c r="D2053" s="175"/>
      <c r="E2053" s="4" t="s">
        <v>69</v>
      </c>
      <c r="F2053" s="6"/>
      <c r="G2053" s="5">
        <v>70</v>
      </c>
      <c r="H2053" s="7">
        <v>21</v>
      </c>
      <c r="I2053" s="1">
        <v>3</v>
      </c>
      <c r="J2053" s="1">
        <v>8</v>
      </c>
      <c r="K2053" s="1">
        <v>10</v>
      </c>
      <c r="L2053" s="1">
        <v>30</v>
      </c>
      <c r="M2053" s="1">
        <v>30</v>
      </c>
      <c r="N2053" s="1">
        <v>8</v>
      </c>
      <c r="O2053" s="8">
        <v>2</v>
      </c>
    </row>
    <row r="2054" spans="2:15" x14ac:dyDescent="0.2">
      <c r="D2054" s="175"/>
      <c r="E2054" s="4" t="s">
        <v>70</v>
      </c>
      <c r="F2054" s="6"/>
      <c r="G2054" s="5">
        <v>91</v>
      </c>
      <c r="H2054" s="7">
        <v>22</v>
      </c>
      <c r="I2054" s="1">
        <v>4</v>
      </c>
      <c r="J2054" s="1">
        <v>13</v>
      </c>
      <c r="K2054" s="1">
        <v>9</v>
      </c>
      <c r="L2054" s="1">
        <v>36</v>
      </c>
      <c r="M2054" s="1">
        <v>27</v>
      </c>
      <c r="N2054" s="1">
        <v>12</v>
      </c>
      <c r="O2054" s="8">
        <v>3</v>
      </c>
    </row>
    <row r="2055" spans="2:15" x14ac:dyDescent="0.2">
      <c r="D2055" s="175"/>
      <c r="E2055" s="4" t="s">
        <v>71</v>
      </c>
      <c r="F2055" s="6"/>
      <c r="G2055" s="5">
        <v>53</v>
      </c>
      <c r="H2055" s="7">
        <v>19</v>
      </c>
      <c r="I2055" s="1">
        <v>2</v>
      </c>
      <c r="J2055" s="1">
        <v>4</v>
      </c>
      <c r="K2055" s="1">
        <v>3</v>
      </c>
      <c r="L2055" s="1">
        <v>23</v>
      </c>
      <c r="M2055" s="1">
        <v>11</v>
      </c>
      <c r="N2055" s="1">
        <v>10</v>
      </c>
      <c r="O2055" s="8">
        <v>2</v>
      </c>
    </row>
    <row r="2056" spans="2:15" x14ac:dyDescent="0.2">
      <c r="D2056" s="176"/>
      <c r="E2056" s="59" t="s">
        <v>72</v>
      </c>
      <c r="F2056" s="60"/>
      <c r="G2056" s="56">
        <v>54</v>
      </c>
      <c r="H2056" s="66">
        <v>17</v>
      </c>
      <c r="I2056" s="30">
        <v>1</v>
      </c>
      <c r="J2056" s="30">
        <v>2</v>
      </c>
      <c r="K2056" s="30">
        <v>7</v>
      </c>
      <c r="L2056" s="30">
        <v>28</v>
      </c>
      <c r="M2056" s="30">
        <v>15</v>
      </c>
      <c r="N2056" s="30">
        <v>4</v>
      </c>
      <c r="O2056" s="65">
        <v>0</v>
      </c>
    </row>
    <row r="2058" spans="2:15" x14ac:dyDescent="0.2">
      <c r="B2058" s="43" t="str">
        <f xml:space="preserve"> HYPERLINK("#'目次'!B81", "[75]")</f>
        <v>[75]</v>
      </c>
      <c r="C2058" s="31" t="s">
        <v>201</v>
      </c>
    </row>
    <row r="2059" spans="2:15" x14ac:dyDescent="0.2">
      <c r="C2059" s="156" t="s">
        <v>202</v>
      </c>
    </row>
    <row r="2061" spans="2:15" x14ac:dyDescent="0.2">
      <c r="C2061" s="31" t="s">
        <v>75</v>
      </c>
    </row>
    <row r="2062" spans="2:15" ht="48" x14ac:dyDescent="0.2">
      <c r="D2062" s="177"/>
      <c r="E2062" s="178"/>
      <c r="F2062" s="178"/>
      <c r="G2062" s="40" t="s">
        <v>14</v>
      </c>
      <c r="H2062" s="42" t="s">
        <v>203</v>
      </c>
      <c r="I2062" s="15" t="s">
        <v>204</v>
      </c>
      <c r="J2062" s="15" t="s">
        <v>205</v>
      </c>
      <c r="K2062" s="15" t="s">
        <v>206</v>
      </c>
      <c r="L2062" s="15" t="s">
        <v>207</v>
      </c>
      <c r="M2062" s="15" t="s">
        <v>208</v>
      </c>
      <c r="N2062" s="15" t="s">
        <v>86</v>
      </c>
      <c r="O2062" s="44" t="s">
        <v>17</v>
      </c>
    </row>
    <row r="2063" spans="2:15" x14ac:dyDescent="0.2">
      <c r="D2063" s="179"/>
      <c r="E2063" s="180"/>
      <c r="F2063" s="180"/>
      <c r="G2063" s="39"/>
      <c r="H2063" s="41"/>
      <c r="I2063" s="14"/>
      <c r="J2063" s="14"/>
      <c r="K2063" s="14"/>
      <c r="L2063" s="14"/>
      <c r="M2063" s="14"/>
      <c r="N2063" s="14"/>
      <c r="O2063" s="38"/>
    </row>
    <row r="2064" spans="2:15" x14ac:dyDescent="0.2">
      <c r="D2064" s="58"/>
      <c r="E2064" s="53" t="s">
        <v>14</v>
      </c>
      <c r="F2064" s="52"/>
      <c r="G2064" s="37">
        <v>859</v>
      </c>
      <c r="H2064" s="17">
        <v>269</v>
      </c>
      <c r="I2064" s="17">
        <v>54</v>
      </c>
      <c r="J2064" s="17">
        <v>114</v>
      </c>
      <c r="K2064" s="17">
        <v>86</v>
      </c>
      <c r="L2064" s="17">
        <v>358</v>
      </c>
      <c r="M2064" s="17">
        <v>258</v>
      </c>
      <c r="N2064" s="17">
        <v>106</v>
      </c>
      <c r="O2064" s="55">
        <v>25</v>
      </c>
    </row>
    <row r="2065" spans="4:15" x14ac:dyDescent="0.2">
      <c r="D2065" s="174" t="s">
        <v>36</v>
      </c>
      <c r="E2065" s="20" t="s">
        <v>76</v>
      </c>
      <c r="F2065" s="22"/>
      <c r="G2065" s="21">
        <v>426</v>
      </c>
      <c r="H2065" s="25">
        <v>129</v>
      </c>
      <c r="I2065" s="3">
        <v>23</v>
      </c>
      <c r="J2065" s="3">
        <v>67</v>
      </c>
      <c r="K2065" s="3">
        <v>39</v>
      </c>
      <c r="L2065" s="3">
        <v>185</v>
      </c>
      <c r="M2065" s="3">
        <v>131</v>
      </c>
      <c r="N2065" s="3">
        <v>43</v>
      </c>
      <c r="O2065" s="26">
        <v>12</v>
      </c>
    </row>
    <row r="2066" spans="4:15" x14ac:dyDescent="0.2">
      <c r="D2066" s="175"/>
      <c r="E2066" s="4" t="s">
        <v>39</v>
      </c>
      <c r="F2066" s="6"/>
      <c r="G2066" s="5">
        <v>35</v>
      </c>
      <c r="H2066" s="7">
        <v>8</v>
      </c>
      <c r="I2066" s="1">
        <v>0</v>
      </c>
      <c r="J2066" s="1">
        <v>5</v>
      </c>
      <c r="K2066" s="1">
        <v>6</v>
      </c>
      <c r="L2066" s="1">
        <v>14</v>
      </c>
      <c r="M2066" s="1">
        <v>14</v>
      </c>
      <c r="N2066" s="1">
        <v>4</v>
      </c>
      <c r="O2066" s="8">
        <v>1</v>
      </c>
    </row>
    <row r="2067" spans="4:15" x14ac:dyDescent="0.2">
      <c r="D2067" s="175"/>
      <c r="E2067" s="4" t="s">
        <v>40</v>
      </c>
      <c r="F2067" s="6"/>
      <c r="G2067" s="5">
        <v>65</v>
      </c>
      <c r="H2067" s="7">
        <v>16</v>
      </c>
      <c r="I2067" s="1">
        <v>5</v>
      </c>
      <c r="J2067" s="1">
        <v>10</v>
      </c>
      <c r="K2067" s="1">
        <v>6</v>
      </c>
      <c r="L2067" s="1">
        <v>25</v>
      </c>
      <c r="M2067" s="1">
        <v>30</v>
      </c>
      <c r="N2067" s="1">
        <v>8</v>
      </c>
      <c r="O2067" s="8">
        <v>1</v>
      </c>
    </row>
    <row r="2068" spans="4:15" x14ac:dyDescent="0.2">
      <c r="D2068" s="175"/>
      <c r="E2068" s="4" t="s">
        <v>41</v>
      </c>
      <c r="F2068" s="6"/>
      <c r="G2068" s="5">
        <v>91</v>
      </c>
      <c r="H2068" s="7">
        <v>27</v>
      </c>
      <c r="I2068" s="1">
        <v>8</v>
      </c>
      <c r="J2068" s="1">
        <v>15</v>
      </c>
      <c r="K2068" s="1">
        <v>8</v>
      </c>
      <c r="L2068" s="1">
        <v>40</v>
      </c>
      <c r="M2068" s="1">
        <v>27</v>
      </c>
      <c r="N2068" s="1">
        <v>9</v>
      </c>
      <c r="O2068" s="8">
        <v>1</v>
      </c>
    </row>
    <row r="2069" spans="4:15" x14ac:dyDescent="0.2">
      <c r="D2069" s="175"/>
      <c r="E2069" s="4" t="s">
        <v>42</v>
      </c>
      <c r="F2069" s="6"/>
      <c r="G2069" s="5">
        <v>80</v>
      </c>
      <c r="H2069" s="7">
        <v>22</v>
      </c>
      <c r="I2069" s="1">
        <v>1</v>
      </c>
      <c r="J2069" s="1">
        <v>14</v>
      </c>
      <c r="K2069" s="1">
        <v>6</v>
      </c>
      <c r="L2069" s="1">
        <v>38</v>
      </c>
      <c r="M2069" s="1">
        <v>27</v>
      </c>
      <c r="N2069" s="1">
        <v>8</v>
      </c>
      <c r="O2069" s="8">
        <v>2</v>
      </c>
    </row>
    <row r="2070" spans="4:15" x14ac:dyDescent="0.2">
      <c r="D2070" s="175"/>
      <c r="E2070" s="4" t="s">
        <v>43</v>
      </c>
      <c r="F2070" s="6"/>
      <c r="G2070" s="5">
        <v>73</v>
      </c>
      <c r="H2070" s="7">
        <v>27</v>
      </c>
      <c r="I2070" s="1">
        <v>6</v>
      </c>
      <c r="J2070" s="1">
        <v>10</v>
      </c>
      <c r="K2070" s="1">
        <v>6</v>
      </c>
      <c r="L2070" s="1">
        <v>32</v>
      </c>
      <c r="M2070" s="1">
        <v>18</v>
      </c>
      <c r="N2070" s="1">
        <v>8</v>
      </c>
      <c r="O2070" s="8">
        <v>3</v>
      </c>
    </row>
    <row r="2071" spans="4:15" x14ac:dyDescent="0.2">
      <c r="D2071" s="175"/>
      <c r="E2071" s="4" t="s">
        <v>44</v>
      </c>
      <c r="F2071" s="6"/>
      <c r="G2071" s="5">
        <v>62</v>
      </c>
      <c r="H2071" s="7">
        <v>19</v>
      </c>
      <c r="I2071" s="1">
        <v>3</v>
      </c>
      <c r="J2071" s="1">
        <v>10</v>
      </c>
      <c r="K2071" s="1">
        <v>5</v>
      </c>
      <c r="L2071" s="1">
        <v>31</v>
      </c>
      <c r="M2071" s="1">
        <v>14</v>
      </c>
      <c r="N2071" s="1">
        <v>5</v>
      </c>
      <c r="O2071" s="8">
        <v>3</v>
      </c>
    </row>
    <row r="2072" spans="4:15" x14ac:dyDescent="0.2">
      <c r="D2072" s="175"/>
      <c r="E2072" s="4" t="s">
        <v>45</v>
      </c>
      <c r="F2072" s="6"/>
      <c r="G2072" s="5">
        <v>20</v>
      </c>
      <c r="H2072" s="7">
        <v>10</v>
      </c>
      <c r="I2072" s="1">
        <v>0</v>
      </c>
      <c r="J2072" s="1">
        <v>3</v>
      </c>
      <c r="K2072" s="1">
        <v>2</v>
      </c>
      <c r="L2072" s="1">
        <v>5</v>
      </c>
      <c r="M2072" s="1">
        <v>1</v>
      </c>
      <c r="N2072" s="1">
        <v>1</v>
      </c>
      <c r="O2072" s="8">
        <v>1</v>
      </c>
    </row>
    <row r="2073" spans="4:15" x14ac:dyDescent="0.2">
      <c r="D2073" s="174" t="s">
        <v>37</v>
      </c>
      <c r="E2073" s="20" t="s">
        <v>77</v>
      </c>
      <c r="F2073" s="22"/>
      <c r="G2073" s="21">
        <v>433</v>
      </c>
      <c r="H2073" s="25">
        <v>140</v>
      </c>
      <c r="I2073" s="3">
        <v>31</v>
      </c>
      <c r="J2073" s="3">
        <v>47</v>
      </c>
      <c r="K2073" s="3">
        <v>47</v>
      </c>
      <c r="L2073" s="3">
        <v>173</v>
      </c>
      <c r="M2073" s="3">
        <v>127</v>
      </c>
      <c r="N2073" s="3">
        <v>63</v>
      </c>
      <c r="O2073" s="26">
        <v>13</v>
      </c>
    </row>
    <row r="2074" spans="4:15" x14ac:dyDescent="0.2">
      <c r="D2074" s="175"/>
      <c r="E2074" s="4" t="s">
        <v>39</v>
      </c>
      <c r="F2074" s="6"/>
      <c r="G2074" s="5">
        <v>23</v>
      </c>
      <c r="H2074" s="7">
        <v>3</v>
      </c>
      <c r="I2074" s="1">
        <v>1</v>
      </c>
      <c r="J2074" s="1">
        <v>3</v>
      </c>
      <c r="K2074" s="1">
        <v>5</v>
      </c>
      <c r="L2074" s="1">
        <v>7</v>
      </c>
      <c r="M2074" s="1">
        <v>14</v>
      </c>
      <c r="N2074" s="1">
        <v>2</v>
      </c>
      <c r="O2074" s="8">
        <v>0</v>
      </c>
    </row>
    <row r="2075" spans="4:15" x14ac:dyDescent="0.2">
      <c r="D2075" s="175"/>
      <c r="E2075" s="4" t="s">
        <v>40</v>
      </c>
      <c r="F2075" s="6"/>
      <c r="G2075" s="5">
        <v>66</v>
      </c>
      <c r="H2075" s="7">
        <v>20</v>
      </c>
      <c r="I2075" s="1">
        <v>2</v>
      </c>
      <c r="J2075" s="1">
        <v>3</v>
      </c>
      <c r="K2075" s="1">
        <v>7</v>
      </c>
      <c r="L2075" s="1">
        <v>25</v>
      </c>
      <c r="M2075" s="1">
        <v>31</v>
      </c>
      <c r="N2075" s="1">
        <v>6</v>
      </c>
      <c r="O2075" s="8">
        <v>6</v>
      </c>
    </row>
    <row r="2076" spans="4:15" x14ac:dyDescent="0.2">
      <c r="D2076" s="175"/>
      <c r="E2076" s="4" t="s">
        <v>41</v>
      </c>
      <c r="F2076" s="6"/>
      <c r="G2076" s="5">
        <v>86</v>
      </c>
      <c r="H2076" s="7">
        <v>25</v>
      </c>
      <c r="I2076" s="1">
        <v>11</v>
      </c>
      <c r="J2076" s="1">
        <v>7</v>
      </c>
      <c r="K2076" s="1">
        <v>12</v>
      </c>
      <c r="L2076" s="1">
        <v>42</v>
      </c>
      <c r="M2076" s="1">
        <v>27</v>
      </c>
      <c r="N2076" s="1">
        <v>12</v>
      </c>
      <c r="O2076" s="8">
        <v>1</v>
      </c>
    </row>
    <row r="2077" spans="4:15" x14ac:dyDescent="0.2">
      <c r="D2077" s="175"/>
      <c r="E2077" s="4" t="s">
        <v>42</v>
      </c>
      <c r="F2077" s="6"/>
      <c r="G2077" s="5">
        <v>78</v>
      </c>
      <c r="H2077" s="7">
        <v>21</v>
      </c>
      <c r="I2077" s="1">
        <v>4</v>
      </c>
      <c r="J2077" s="1">
        <v>6</v>
      </c>
      <c r="K2077" s="1">
        <v>5</v>
      </c>
      <c r="L2077" s="1">
        <v>41</v>
      </c>
      <c r="M2077" s="1">
        <v>20</v>
      </c>
      <c r="N2077" s="1">
        <v>8</v>
      </c>
      <c r="O2077" s="8">
        <v>1</v>
      </c>
    </row>
    <row r="2078" spans="4:15" x14ac:dyDescent="0.2">
      <c r="D2078" s="175"/>
      <c r="E2078" s="4" t="s">
        <v>43</v>
      </c>
      <c r="F2078" s="6"/>
      <c r="G2078" s="5">
        <v>78</v>
      </c>
      <c r="H2078" s="7">
        <v>26</v>
      </c>
      <c r="I2078" s="1">
        <v>6</v>
      </c>
      <c r="J2078" s="1">
        <v>11</v>
      </c>
      <c r="K2078" s="1">
        <v>8</v>
      </c>
      <c r="L2078" s="1">
        <v>29</v>
      </c>
      <c r="M2078" s="1">
        <v>21</v>
      </c>
      <c r="N2078" s="1">
        <v>18</v>
      </c>
      <c r="O2078" s="8">
        <v>0</v>
      </c>
    </row>
    <row r="2079" spans="4:15" x14ac:dyDescent="0.2">
      <c r="D2079" s="175"/>
      <c r="E2079" s="4" t="s">
        <v>44</v>
      </c>
      <c r="F2079" s="6"/>
      <c r="G2079" s="5">
        <v>67</v>
      </c>
      <c r="H2079" s="7">
        <v>34</v>
      </c>
      <c r="I2079" s="1">
        <v>6</v>
      </c>
      <c r="J2079" s="1">
        <v>12</v>
      </c>
      <c r="K2079" s="1">
        <v>5</v>
      </c>
      <c r="L2079" s="1">
        <v>17</v>
      </c>
      <c r="M2079" s="1">
        <v>8</v>
      </c>
      <c r="N2079" s="1">
        <v>11</v>
      </c>
      <c r="O2079" s="8">
        <v>2</v>
      </c>
    </row>
    <row r="2080" spans="4:15" x14ac:dyDescent="0.2">
      <c r="D2080" s="176"/>
      <c r="E2080" s="59" t="s">
        <v>45</v>
      </c>
      <c r="F2080" s="60"/>
      <c r="G2080" s="56">
        <v>35</v>
      </c>
      <c r="H2080" s="66">
        <v>11</v>
      </c>
      <c r="I2080" s="30">
        <v>1</v>
      </c>
      <c r="J2080" s="30">
        <v>5</v>
      </c>
      <c r="K2080" s="30">
        <v>5</v>
      </c>
      <c r="L2080" s="30">
        <v>12</v>
      </c>
      <c r="M2080" s="30">
        <v>6</v>
      </c>
      <c r="N2080" s="30">
        <v>6</v>
      </c>
      <c r="O2080" s="65">
        <v>3</v>
      </c>
    </row>
    <row r="2082" spans="2:15" x14ac:dyDescent="0.2">
      <c r="B2082" s="43" t="str">
        <f xml:space="preserve"> HYPERLINK("#'目次'!B82", "[76]")</f>
        <v>[76]</v>
      </c>
      <c r="C2082" s="31" t="s">
        <v>212</v>
      </c>
    </row>
    <row r="2086" spans="2:15" ht="24" x14ac:dyDescent="0.2">
      <c r="D2086" s="177"/>
      <c r="E2086" s="178"/>
      <c r="F2086" s="178"/>
      <c r="G2086" s="40" t="s">
        <v>14</v>
      </c>
      <c r="H2086" s="42" t="s">
        <v>213</v>
      </c>
      <c r="I2086" s="15" t="s">
        <v>214</v>
      </c>
      <c r="J2086" s="15" t="s">
        <v>215</v>
      </c>
      <c r="K2086" s="15" t="s">
        <v>216</v>
      </c>
      <c r="L2086" s="15" t="s">
        <v>217</v>
      </c>
      <c r="M2086" s="15" t="s">
        <v>218</v>
      </c>
      <c r="N2086" s="15" t="s">
        <v>86</v>
      </c>
      <c r="O2086" s="44" t="s">
        <v>17</v>
      </c>
    </row>
    <row r="2087" spans="2:15" x14ac:dyDescent="0.2">
      <c r="D2087" s="179"/>
      <c r="E2087" s="180"/>
      <c r="F2087" s="180"/>
      <c r="G2087" s="39"/>
      <c r="H2087" s="41"/>
      <c r="I2087" s="14"/>
      <c r="J2087" s="14"/>
      <c r="K2087" s="14"/>
      <c r="L2087" s="14"/>
      <c r="M2087" s="14"/>
      <c r="N2087" s="14"/>
      <c r="O2087" s="38"/>
    </row>
    <row r="2088" spans="2:15" x14ac:dyDescent="0.2">
      <c r="D2088" s="58"/>
      <c r="E2088" s="53" t="s">
        <v>14</v>
      </c>
      <c r="F2088" s="52"/>
      <c r="G2088" s="37">
        <v>1222</v>
      </c>
      <c r="H2088" s="17">
        <v>873</v>
      </c>
      <c r="I2088" s="17">
        <v>24</v>
      </c>
      <c r="J2088" s="17">
        <v>216</v>
      </c>
      <c r="K2088" s="17">
        <v>43</v>
      </c>
      <c r="L2088" s="17">
        <v>492</v>
      </c>
      <c r="M2088" s="17">
        <v>225</v>
      </c>
      <c r="N2088" s="17">
        <v>10</v>
      </c>
      <c r="O2088" s="55">
        <v>27</v>
      </c>
    </row>
    <row r="2089" spans="2:15" x14ac:dyDescent="0.2">
      <c r="D2089" s="174" t="s">
        <v>18</v>
      </c>
      <c r="E2089" s="20" t="s">
        <v>19</v>
      </c>
      <c r="F2089" s="22"/>
      <c r="G2089" s="21">
        <v>57</v>
      </c>
      <c r="H2089" s="25">
        <v>43</v>
      </c>
      <c r="I2089" s="3">
        <v>1</v>
      </c>
      <c r="J2089" s="3">
        <v>8</v>
      </c>
      <c r="K2089" s="3">
        <v>2</v>
      </c>
      <c r="L2089" s="3">
        <v>30</v>
      </c>
      <c r="M2089" s="3">
        <v>7</v>
      </c>
      <c r="N2089" s="3">
        <v>0</v>
      </c>
      <c r="O2089" s="26">
        <v>0</v>
      </c>
    </row>
    <row r="2090" spans="2:15" x14ac:dyDescent="0.2">
      <c r="D2090" s="175"/>
      <c r="E2090" s="4" t="s">
        <v>20</v>
      </c>
      <c r="F2090" s="6"/>
      <c r="G2090" s="5">
        <v>84</v>
      </c>
      <c r="H2090" s="7">
        <v>65</v>
      </c>
      <c r="I2090" s="1">
        <v>1</v>
      </c>
      <c r="J2090" s="1">
        <v>7</v>
      </c>
      <c r="K2090" s="1">
        <v>2</v>
      </c>
      <c r="L2090" s="1">
        <v>34</v>
      </c>
      <c r="M2090" s="1">
        <v>17</v>
      </c>
      <c r="N2090" s="1">
        <v>0</v>
      </c>
      <c r="O2090" s="8">
        <v>2</v>
      </c>
    </row>
    <row r="2091" spans="2:15" x14ac:dyDescent="0.2">
      <c r="D2091" s="175"/>
      <c r="E2091" s="4" t="s">
        <v>21</v>
      </c>
      <c r="F2091" s="6"/>
      <c r="G2091" s="5">
        <v>487</v>
      </c>
      <c r="H2091" s="7">
        <v>339</v>
      </c>
      <c r="I2091" s="1">
        <v>7</v>
      </c>
      <c r="J2091" s="1">
        <v>106</v>
      </c>
      <c r="K2091" s="1">
        <v>18</v>
      </c>
      <c r="L2091" s="1">
        <v>208</v>
      </c>
      <c r="M2091" s="1">
        <v>84</v>
      </c>
      <c r="N2091" s="1">
        <v>6</v>
      </c>
      <c r="O2091" s="8">
        <v>11</v>
      </c>
    </row>
    <row r="2092" spans="2:15" x14ac:dyDescent="0.2">
      <c r="D2092" s="175"/>
      <c r="E2092" s="4" t="s">
        <v>22</v>
      </c>
      <c r="F2092" s="6"/>
      <c r="G2092" s="5">
        <v>35</v>
      </c>
      <c r="H2092" s="7">
        <v>24</v>
      </c>
      <c r="I2092" s="1">
        <v>1</v>
      </c>
      <c r="J2092" s="1">
        <v>6</v>
      </c>
      <c r="K2092" s="1">
        <v>1</v>
      </c>
      <c r="L2092" s="1">
        <v>12</v>
      </c>
      <c r="M2092" s="1">
        <v>6</v>
      </c>
      <c r="N2092" s="1">
        <v>0</v>
      </c>
      <c r="O2092" s="8">
        <v>2</v>
      </c>
    </row>
    <row r="2093" spans="2:15" x14ac:dyDescent="0.2">
      <c r="D2093" s="175"/>
      <c r="E2093" s="4" t="s">
        <v>23</v>
      </c>
      <c r="F2093" s="6"/>
      <c r="G2093" s="5">
        <v>143</v>
      </c>
      <c r="H2093" s="7">
        <v>100</v>
      </c>
      <c r="I2093" s="1">
        <v>1</v>
      </c>
      <c r="J2093" s="1">
        <v>34</v>
      </c>
      <c r="K2093" s="1">
        <v>3</v>
      </c>
      <c r="L2093" s="1">
        <v>56</v>
      </c>
      <c r="M2093" s="1">
        <v>28</v>
      </c>
      <c r="N2093" s="1">
        <v>1</v>
      </c>
      <c r="O2093" s="8">
        <v>0</v>
      </c>
    </row>
    <row r="2094" spans="2:15" x14ac:dyDescent="0.2">
      <c r="D2094" s="175"/>
      <c r="E2094" s="4" t="s">
        <v>24</v>
      </c>
      <c r="F2094" s="6"/>
      <c r="G2094" s="5">
        <v>187</v>
      </c>
      <c r="H2094" s="7">
        <v>132</v>
      </c>
      <c r="I2094" s="1">
        <v>2</v>
      </c>
      <c r="J2094" s="1">
        <v>30</v>
      </c>
      <c r="K2094" s="1">
        <v>8</v>
      </c>
      <c r="L2094" s="1">
        <v>72</v>
      </c>
      <c r="M2094" s="1">
        <v>30</v>
      </c>
      <c r="N2094" s="1">
        <v>2</v>
      </c>
      <c r="O2094" s="8">
        <v>6</v>
      </c>
    </row>
    <row r="2095" spans="2:15" x14ac:dyDescent="0.2">
      <c r="D2095" s="175"/>
      <c r="E2095" s="4" t="s">
        <v>25</v>
      </c>
      <c r="F2095" s="6"/>
      <c r="G2095" s="5">
        <v>71</v>
      </c>
      <c r="H2095" s="7">
        <v>52</v>
      </c>
      <c r="I2095" s="1">
        <v>3</v>
      </c>
      <c r="J2095" s="1">
        <v>8</v>
      </c>
      <c r="K2095" s="1">
        <v>3</v>
      </c>
      <c r="L2095" s="1">
        <v>31</v>
      </c>
      <c r="M2095" s="1">
        <v>21</v>
      </c>
      <c r="N2095" s="1">
        <v>1</v>
      </c>
      <c r="O2095" s="8">
        <v>3</v>
      </c>
    </row>
    <row r="2096" spans="2:15" x14ac:dyDescent="0.2">
      <c r="D2096" s="175"/>
      <c r="E2096" s="4" t="s">
        <v>26</v>
      </c>
      <c r="F2096" s="6"/>
      <c r="G2096" s="5">
        <v>30</v>
      </c>
      <c r="H2096" s="7">
        <v>21</v>
      </c>
      <c r="I2096" s="1">
        <v>0</v>
      </c>
      <c r="J2096" s="1">
        <v>3</v>
      </c>
      <c r="K2096" s="1">
        <v>0</v>
      </c>
      <c r="L2096" s="1">
        <v>8</v>
      </c>
      <c r="M2096" s="1">
        <v>4</v>
      </c>
      <c r="N2096" s="1">
        <v>0</v>
      </c>
      <c r="O2096" s="8">
        <v>1</v>
      </c>
    </row>
    <row r="2097" spans="4:15" x14ac:dyDescent="0.2">
      <c r="D2097" s="175"/>
      <c r="E2097" s="4" t="s">
        <v>27</v>
      </c>
      <c r="F2097" s="6"/>
      <c r="G2097" s="5">
        <v>70</v>
      </c>
      <c r="H2097" s="7">
        <v>53</v>
      </c>
      <c r="I2097" s="1">
        <v>7</v>
      </c>
      <c r="J2097" s="1">
        <v>5</v>
      </c>
      <c r="K2097" s="1">
        <v>4</v>
      </c>
      <c r="L2097" s="1">
        <v>24</v>
      </c>
      <c r="M2097" s="1">
        <v>19</v>
      </c>
      <c r="N2097" s="1">
        <v>0</v>
      </c>
      <c r="O2097" s="8">
        <v>2</v>
      </c>
    </row>
    <row r="2098" spans="4:15" x14ac:dyDescent="0.2">
      <c r="D2098" s="175"/>
      <c r="E2098" s="4" t="s">
        <v>28</v>
      </c>
      <c r="F2098" s="6"/>
      <c r="G2098" s="5">
        <v>51</v>
      </c>
      <c r="H2098" s="7">
        <v>40</v>
      </c>
      <c r="I2098" s="1">
        <v>1</v>
      </c>
      <c r="J2098" s="1">
        <v>8</v>
      </c>
      <c r="K2098" s="1">
        <v>1</v>
      </c>
      <c r="L2098" s="1">
        <v>16</v>
      </c>
      <c r="M2098" s="1">
        <v>9</v>
      </c>
      <c r="N2098" s="1">
        <v>0</v>
      </c>
      <c r="O2098" s="8">
        <v>0</v>
      </c>
    </row>
    <row r="2099" spans="4:15" x14ac:dyDescent="0.2">
      <c r="D2099" s="175"/>
      <c r="E2099" s="4" t="s">
        <v>29</v>
      </c>
      <c r="F2099" s="6"/>
      <c r="G2099" s="5">
        <v>7</v>
      </c>
      <c r="H2099" s="7">
        <v>4</v>
      </c>
      <c r="I2099" s="1">
        <v>0</v>
      </c>
      <c r="J2099" s="1">
        <v>1</v>
      </c>
      <c r="K2099" s="1">
        <v>1</v>
      </c>
      <c r="L2099" s="1">
        <v>1</v>
      </c>
      <c r="M2099" s="1">
        <v>0</v>
      </c>
      <c r="N2099" s="1">
        <v>0</v>
      </c>
      <c r="O2099" s="8">
        <v>0</v>
      </c>
    </row>
    <row r="2100" spans="4:15" x14ac:dyDescent="0.2">
      <c r="D2100" s="174" t="s">
        <v>30</v>
      </c>
      <c r="E2100" s="20" t="s">
        <v>31</v>
      </c>
      <c r="F2100" s="22"/>
      <c r="G2100" s="21">
        <v>393</v>
      </c>
      <c r="H2100" s="25">
        <v>281</v>
      </c>
      <c r="I2100" s="3">
        <v>6</v>
      </c>
      <c r="J2100" s="3">
        <v>68</v>
      </c>
      <c r="K2100" s="3">
        <v>14</v>
      </c>
      <c r="L2100" s="3">
        <v>168</v>
      </c>
      <c r="M2100" s="3">
        <v>85</v>
      </c>
      <c r="N2100" s="3">
        <v>2</v>
      </c>
      <c r="O2100" s="26">
        <v>6</v>
      </c>
    </row>
    <row r="2101" spans="4:15" x14ac:dyDescent="0.2">
      <c r="D2101" s="175"/>
      <c r="E2101" s="4" t="s">
        <v>32</v>
      </c>
      <c r="F2101" s="6"/>
      <c r="G2101" s="5">
        <v>352</v>
      </c>
      <c r="H2101" s="7">
        <v>252</v>
      </c>
      <c r="I2101" s="1">
        <v>4</v>
      </c>
      <c r="J2101" s="1">
        <v>58</v>
      </c>
      <c r="K2101" s="1">
        <v>16</v>
      </c>
      <c r="L2101" s="1">
        <v>138</v>
      </c>
      <c r="M2101" s="1">
        <v>62</v>
      </c>
      <c r="N2101" s="1">
        <v>4</v>
      </c>
      <c r="O2101" s="8">
        <v>10</v>
      </c>
    </row>
    <row r="2102" spans="4:15" x14ac:dyDescent="0.2">
      <c r="D2102" s="175"/>
      <c r="E2102" s="4" t="s">
        <v>33</v>
      </c>
      <c r="F2102" s="6"/>
      <c r="G2102" s="5">
        <v>388</v>
      </c>
      <c r="H2102" s="7">
        <v>269</v>
      </c>
      <c r="I2102" s="1">
        <v>11</v>
      </c>
      <c r="J2102" s="1">
        <v>68</v>
      </c>
      <c r="K2102" s="1">
        <v>12</v>
      </c>
      <c r="L2102" s="1">
        <v>159</v>
      </c>
      <c r="M2102" s="1">
        <v>69</v>
      </c>
      <c r="N2102" s="1">
        <v>2</v>
      </c>
      <c r="O2102" s="8">
        <v>9</v>
      </c>
    </row>
    <row r="2103" spans="4:15" x14ac:dyDescent="0.2">
      <c r="D2103" s="175"/>
      <c r="E2103" s="4" t="s">
        <v>34</v>
      </c>
      <c r="F2103" s="6"/>
      <c r="G2103" s="5">
        <v>89</v>
      </c>
      <c r="H2103" s="7">
        <v>71</v>
      </c>
      <c r="I2103" s="1">
        <v>3</v>
      </c>
      <c r="J2103" s="1">
        <v>22</v>
      </c>
      <c r="K2103" s="1">
        <v>1</v>
      </c>
      <c r="L2103" s="1">
        <v>27</v>
      </c>
      <c r="M2103" s="1">
        <v>9</v>
      </c>
      <c r="N2103" s="1">
        <v>2</v>
      </c>
      <c r="O2103" s="8">
        <v>2</v>
      </c>
    </row>
    <row r="2104" spans="4:15" x14ac:dyDescent="0.2">
      <c r="D2104" s="174" t="s">
        <v>35</v>
      </c>
      <c r="E2104" s="20" t="s">
        <v>36</v>
      </c>
      <c r="F2104" s="22"/>
      <c r="G2104" s="21">
        <v>629</v>
      </c>
      <c r="H2104" s="25">
        <v>432</v>
      </c>
      <c r="I2104" s="3">
        <v>10</v>
      </c>
      <c r="J2104" s="3">
        <v>111</v>
      </c>
      <c r="K2104" s="3">
        <v>23</v>
      </c>
      <c r="L2104" s="3">
        <v>240</v>
      </c>
      <c r="M2104" s="3">
        <v>118</v>
      </c>
      <c r="N2104" s="3">
        <v>6</v>
      </c>
      <c r="O2104" s="26">
        <v>17</v>
      </c>
    </row>
    <row r="2105" spans="4:15" x14ac:dyDescent="0.2">
      <c r="D2105" s="175"/>
      <c r="E2105" s="4" t="s">
        <v>37</v>
      </c>
      <c r="F2105" s="6"/>
      <c r="G2105" s="5">
        <v>593</v>
      </c>
      <c r="H2105" s="7">
        <v>441</v>
      </c>
      <c r="I2105" s="1">
        <v>14</v>
      </c>
      <c r="J2105" s="1">
        <v>105</v>
      </c>
      <c r="K2105" s="1">
        <v>20</v>
      </c>
      <c r="L2105" s="1">
        <v>252</v>
      </c>
      <c r="M2105" s="1">
        <v>107</v>
      </c>
      <c r="N2105" s="1">
        <v>4</v>
      </c>
      <c r="O2105" s="8">
        <v>10</v>
      </c>
    </row>
    <row r="2106" spans="4:15" x14ac:dyDescent="0.2">
      <c r="D2106" s="174" t="s">
        <v>38</v>
      </c>
      <c r="E2106" s="20" t="s">
        <v>39</v>
      </c>
      <c r="F2106" s="22"/>
      <c r="G2106" s="21">
        <v>64</v>
      </c>
      <c r="H2106" s="25">
        <v>53</v>
      </c>
      <c r="I2106" s="3">
        <v>1</v>
      </c>
      <c r="J2106" s="3">
        <v>3</v>
      </c>
      <c r="K2106" s="3">
        <v>2</v>
      </c>
      <c r="L2106" s="3">
        <v>21</v>
      </c>
      <c r="M2106" s="3">
        <v>12</v>
      </c>
      <c r="N2106" s="3">
        <v>2</v>
      </c>
      <c r="O2106" s="26">
        <v>0</v>
      </c>
    </row>
    <row r="2107" spans="4:15" x14ac:dyDescent="0.2">
      <c r="D2107" s="175"/>
      <c r="E2107" s="4" t="s">
        <v>40</v>
      </c>
      <c r="F2107" s="6"/>
      <c r="G2107" s="5">
        <v>147</v>
      </c>
      <c r="H2107" s="7">
        <v>108</v>
      </c>
      <c r="I2107" s="1">
        <v>4</v>
      </c>
      <c r="J2107" s="1">
        <v>25</v>
      </c>
      <c r="K2107" s="1">
        <v>11</v>
      </c>
      <c r="L2107" s="1">
        <v>67</v>
      </c>
      <c r="M2107" s="1">
        <v>44</v>
      </c>
      <c r="N2107" s="1">
        <v>1</v>
      </c>
      <c r="O2107" s="8">
        <v>3</v>
      </c>
    </row>
    <row r="2108" spans="4:15" x14ac:dyDescent="0.2">
      <c r="D2108" s="175"/>
      <c r="E2108" s="4" t="s">
        <v>41</v>
      </c>
      <c r="F2108" s="6"/>
      <c r="G2108" s="5">
        <v>204</v>
      </c>
      <c r="H2108" s="7">
        <v>133</v>
      </c>
      <c r="I2108" s="1">
        <v>4</v>
      </c>
      <c r="J2108" s="1">
        <v>44</v>
      </c>
      <c r="K2108" s="1">
        <v>10</v>
      </c>
      <c r="L2108" s="1">
        <v>92</v>
      </c>
      <c r="M2108" s="1">
        <v>49</v>
      </c>
      <c r="N2108" s="1">
        <v>0</v>
      </c>
      <c r="O2108" s="8">
        <v>2</v>
      </c>
    </row>
    <row r="2109" spans="4:15" x14ac:dyDescent="0.2">
      <c r="D2109" s="175"/>
      <c r="E2109" s="4" t="s">
        <v>42</v>
      </c>
      <c r="F2109" s="6"/>
      <c r="G2109" s="5">
        <v>210</v>
      </c>
      <c r="H2109" s="7">
        <v>142</v>
      </c>
      <c r="I2109" s="1">
        <v>3</v>
      </c>
      <c r="J2109" s="1">
        <v>44</v>
      </c>
      <c r="K2109" s="1">
        <v>4</v>
      </c>
      <c r="L2109" s="1">
        <v>97</v>
      </c>
      <c r="M2109" s="1">
        <v>46</v>
      </c>
      <c r="N2109" s="1">
        <v>3</v>
      </c>
      <c r="O2109" s="8">
        <v>5</v>
      </c>
    </row>
    <row r="2110" spans="4:15" x14ac:dyDescent="0.2">
      <c r="D2110" s="175"/>
      <c r="E2110" s="4" t="s">
        <v>43</v>
      </c>
      <c r="F2110" s="6"/>
      <c r="G2110" s="5">
        <v>204</v>
      </c>
      <c r="H2110" s="7">
        <v>147</v>
      </c>
      <c r="I2110" s="1">
        <v>3</v>
      </c>
      <c r="J2110" s="1">
        <v>39</v>
      </c>
      <c r="K2110" s="1">
        <v>8</v>
      </c>
      <c r="L2110" s="1">
        <v>89</v>
      </c>
      <c r="M2110" s="1">
        <v>42</v>
      </c>
      <c r="N2110" s="1">
        <v>2</v>
      </c>
      <c r="O2110" s="8">
        <v>1</v>
      </c>
    </row>
    <row r="2111" spans="4:15" x14ac:dyDescent="0.2">
      <c r="D2111" s="175"/>
      <c r="E2111" s="4" t="s">
        <v>44</v>
      </c>
      <c r="F2111" s="6"/>
      <c r="G2111" s="5">
        <v>223</v>
      </c>
      <c r="H2111" s="7">
        <v>161</v>
      </c>
      <c r="I2111" s="1">
        <v>6</v>
      </c>
      <c r="J2111" s="1">
        <v>37</v>
      </c>
      <c r="K2111" s="1">
        <v>8</v>
      </c>
      <c r="L2111" s="1">
        <v>93</v>
      </c>
      <c r="M2111" s="1">
        <v>27</v>
      </c>
      <c r="N2111" s="1">
        <v>2</v>
      </c>
      <c r="O2111" s="8">
        <v>4</v>
      </c>
    </row>
    <row r="2112" spans="4:15" x14ac:dyDescent="0.2">
      <c r="D2112" s="176"/>
      <c r="E2112" s="59" t="s">
        <v>45</v>
      </c>
      <c r="F2112" s="60"/>
      <c r="G2112" s="56">
        <v>170</v>
      </c>
      <c r="H2112" s="66">
        <v>129</v>
      </c>
      <c r="I2112" s="30">
        <v>3</v>
      </c>
      <c r="J2112" s="30">
        <v>24</v>
      </c>
      <c r="K2112" s="30">
        <v>0</v>
      </c>
      <c r="L2112" s="30">
        <v>33</v>
      </c>
      <c r="M2112" s="30">
        <v>5</v>
      </c>
      <c r="N2112" s="30">
        <v>0</v>
      </c>
      <c r="O2112" s="65">
        <v>12</v>
      </c>
    </row>
    <row r="2114" spans="2:15" x14ac:dyDescent="0.2">
      <c r="B2114" s="43" t="str">
        <f xml:space="preserve"> HYPERLINK("#'目次'!B83", "[77]")</f>
        <v>[77]</v>
      </c>
      <c r="C2114" s="31" t="s">
        <v>212</v>
      </c>
    </row>
    <row r="2118" spans="2:15" ht="24" x14ac:dyDescent="0.2">
      <c r="D2118" s="177"/>
      <c r="E2118" s="178"/>
      <c r="F2118" s="178"/>
      <c r="G2118" s="40" t="s">
        <v>14</v>
      </c>
      <c r="H2118" s="42" t="s">
        <v>213</v>
      </c>
      <c r="I2118" s="15" t="s">
        <v>214</v>
      </c>
      <c r="J2118" s="15" t="s">
        <v>215</v>
      </c>
      <c r="K2118" s="15" t="s">
        <v>216</v>
      </c>
      <c r="L2118" s="15" t="s">
        <v>217</v>
      </c>
      <c r="M2118" s="15" t="s">
        <v>218</v>
      </c>
      <c r="N2118" s="15" t="s">
        <v>86</v>
      </c>
      <c r="O2118" s="44" t="s">
        <v>17</v>
      </c>
    </row>
    <row r="2119" spans="2:15" x14ac:dyDescent="0.2">
      <c r="D2119" s="179"/>
      <c r="E2119" s="180"/>
      <c r="F2119" s="180"/>
      <c r="G2119" s="39"/>
      <c r="H2119" s="41"/>
      <c r="I2119" s="14"/>
      <c r="J2119" s="14"/>
      <c r="K2119" s="14"/>
      <c r="L2119" s="14"/>
      <c r="M2119" s="14"/>
      <c r="N2119" s="14"/>
      <c r="O2119" s="38"/>
    </row>
    <row r="2120" spans="2:15" x14ac:dyDescent="0.2">
      <c r="D2120" s="58"/>
      <c r="E2120" s="53" t="s">
        <v>14</v>
      </c>
      <c r="F2120" s="52"/>
      <c r="G2120" s="37">
        <v>1222</v>
      </c>
      <c r="H2120" s="17">
        <v>873</v>
      </c>
      <c r="I2120" s="17">
        <v>24</v>
      </c>
      <c r="J2120" s="17">
        <v>216</v>
      </c>
      <c r="K2120" s="17">
        <v>43</v>
      </c>
      <c r="L2120" s="17">
        <v>492</v>
      </c>
      <c r="M2120" s="17">
        <v>225</v>
      </c>
      <c r="N2120" s="17">
        <v>10</v>
      </c>
      <c r="O2120" s="55">
        <v>27</v>
      </c>
    </row>
    <row r="2121" spans="2:15" x14ac:dyDescent="0.2">
      <c r="D2121" s="174" t="s">
        <v>52</v>
      </c>
      <c r="E2121" s="20" t="s">
        <v>53</v>
      </c>
      <c r="F2121" s="22"/>
      <c r="G2121" s="21">
        <v>15</v>
      </c>
      <c r="H2121" s="25">
        <v>11</v>
      </c>
      <c r="I2121" s="3">
        <v>0</v>
      </c>
      <c r="J2121" s="3">
        <v>1</v>
      </c>
      <c r="K2121" s="3">
        <v>0</v>
      </c>
      <c r="L2121" s="3">
        <v>2</v>
      </c>
      <c r="M2121" s="3">
        <v>3</v>
      </c>
      <c r="N2121" s="3">
        <v>0</v>
      </c>
      <c r="O2121" s="26">
        <v>1</v>
      </c>
    </row>
    <row r="2122" spans="2:15" ht="24" x14ac:dyDescent="0.2">
      <c r="D2122" s="175"/>
      <c r="E2122" s="4" t="s">
        <v>54</v>
      </c>
      <c r="F2122" s="6"/>
      <c r="G2122" s="5">
        <v>122</v>
      </c>
      <c r="H2122" s="7">
        <v>90</v>
      </c>
      <c r="I2122" s="1">
        <v>2</v>
      </c>
      <c r="J2122" s="1">
        <v>15</v>
      </c>
      <c r="K2122" s="1">
        <v>1</v>
      </c>
      <c r="L2122" s="1">
        <v>35</v>
      </c>
      <c r="M2122" s="1">
        <v>18</v>
      </c>
      <c r="N2122" s="1">
        <v>2</v>
      </c>
      <c r="O2122" s="8">
        <v>6</v>
      </c>
    </row>
    <row r="2123" spans="2:15" x14ac:dyDescent="0.2">
      <c r="D2123" s="175"/>
      <c r="E2123" s="4" t="s">
        <v>55</v>
      </c>
      <c r="F2123" s="6"/>
      <c r="G2123" s="5">
        <v>43</v>
      </c>
      <c r="H2123" s="7">
        <v>27</v>
      </c>
      <c r="I2123" s="1">
        <v>3</v>
      </c>
      <c r="J2123" s="1">
        <v>9</v>
      </c>
      <c r="K2123" s="1">
        <v>4</v>
      </c>
      <c r="L2123" s="1">
        <v>19</v>
      </c>
      <c r="M2123" s="1">
        <v>9</v>
      </c>
      <c r="N2123" s="1">
        <v>0</v>
      </c>
      <c r="O2123" s="8">
        <v>2</v>
      </c>
    </row>
    <row r="2124" spans="2:15" x14ac:dyDescent="0.2">
      <c r="D2124" s="175"/>
      <c r="E2124" s="4" t="s">
        <v>56</v>
      </c>
      <c r="F2124" s="6"/>
      <c r="G2124" s="5">
        <v>60</v>
      </c>
      <c r="H2124" s="7">
        <v>36</v>
      </c>
      <c r="I2124" s="1">
        <v>0</v>
      </c>
      <c r="J2124" s="1">
        <v>21</v>
      </c>
      <c r="K2124" s="1">
        <v>2</v>
      </c>
      <c r="L2124" s="1">
        <v>27</v>
      </c>
      <c r="M2124" s="1">
        <v>16</v>
      </c>
      <c r="N2124" s="1">
        <v>0</v>
      </c>
      <c r="O2124" s="8">
        <v>0</v>
      </c>
    </row>
    <row r="2125" spans="2:15" x14ac:dyDescent="0.2">
      <c r="D2125" s="175"/>
      <c r="E2125" s="4" t="s">
        <v>57</v>
      </c>
      <c r="F2125" s="6"/>
      <c r="G2125" s="5">
        <v>286</v>
      </c>
      <c r="H2125" s="7">
        <v>187</v>
      </c>
      <c r="I2125" s="1">
        <v>4</v>
      </c>
      <c r="J2125" s="1">
        <v>54</v>
      </c>
      <c r="K2125" s="1">
        <v>14</v>
      </c>
      <c r="L2125" s="1">
        <v>147</v>
      </c>
      <c r="M2125" s="1">
        <v>70</v>
      </c>
      <c r="N2125" s="1">
        <v>1</v>
      </c>
      <c r="O2125" s="8">
        <v>2</v>
      </c>
    </row>
    <row r="2126" spans="2:15" x14ac:dyDescent="0.2">
      <c r="D2126" s="175"/>
      <c r="E2126" s="4" t="s">
        <v>58</v>
      </c>
      <c r="F2126" s="6"/>
      <c r="G2126" s="5">
        <v>129</v>
      </c>
      <c r="H2126" s="7">
        <v>96</v>
      </c>
      <c r="I2126" s="1">
        <v>2</v>
      </c>
      <c r="J2126" s="1">
        <v>21</v>
      </c>
      <c r="K2126" s="1">
        <v>5</v>
      </c>
      <c r="L2126" s="1">
        <v>49</v>
      </c>
      <c r="M2126" s="1">
        <v>31</v>
      </c>
      <c r="N2126" s="1">
        <v>2</v>
      </c>
      <c r="O2126" s="8">
        <v>1</v>
      </c>
    </row>
    <row r="2127" spans="2:15" x14ac:dyDescent="0.2">
      <c r="D2127" s="175"/>
      <c r="E2127" s="4" t="s">
        <v>59</v>
      </c>
      <c r="F2127" s="6"/>
      <c r="G2127" s="5">
        <v>195</v>
      </c>
      <c r="H2127" s="7">
        <v>146</v>
      </c>
      <c r="I2127" s="1">
        <v>9</v>
      </c>
      <c r="J2127" s="1">
        <v>34</v>
      </c>
      <c r="K2127" s="1">
        <v>7</v>
      </c>
      <c r="L2127" s="1">
        <v>85</v>
      </c>
      <c r="M2127" s="1">
        <v>35</v>
      </c>
      <c r="N2127" s="1">
        <v>3</v>
      </c>
      <c r="O2127" s="8">
        <v>5</v>
      </c>
    </row>
    <row r="2128" spans="2:15" x14ac:dyDescent="0.2">
      <c r="D2128" s="175"/>
      <c r="E2128" s="4" t="s">
        <v>60</v>
      </c>
      <c r="F2128" s="6"/>
      <c r="G2128" s="5">
        <v>176</v>
      </c>
      <c r="H2128" s="7">
        <v>132</v>
      </c>
      <c r="I2128" s="1">
        <v>2</v>
      </c>
      <c r="J2128" s="1">
        <v>32</v>
      </c>
      <c r="K2128" s="1">
        <v>3</v>
      </c>
      <c r="L2128" s="1">
        <v>66</v>
      </c>
      <c r="M2128" s="1">
        <v>18</v>
      </c>
      <c r="N2128" s="1">
        <v>1</v>
      </c>
      <c r="O2128" s="8">
        <v>4</v>
      </c>
    </row>
    <row r="2129" spans="2:15" x14ac:dyDescent="0.2">
      <c r="D2129" s="175"/>
      <c r="E2129" s="4" t="s">
        <v>61</v>
      </c>
      <c r="F2129" s="6"/>
      <c r="G2129" s="5">
        <v>78</v>
      </c>
      <c r="H2129" s="7">
        <v>62</v>
      </c>
      <c r="I2129" s="1">
        <v>0</v>
      </c>
      <c r="J2129" s="1">
        <v>6</v>
      </c>
      <c r="K2129" s="1">
        <v>4</v>
      </c>
      <c r="L2129" s="1">
        <v>31</v>
      </c>
      <c r="M2129" s="1">
        <v>15</v>
      </c>
      <c r="N2129" s="1">
        <v>1</v>
      </c>
      <c r="O2129" s="8">
        <v>1</v>
      </c>
    </row>
    <row r="2130" spans="2:15" x14ac:dyDescent="0.2">
      <c r="D2130" s="175"/>
      <c r="E2130" s="4" t="s">
        <v>62</v>
      </c>
      <c r="F2130" s="6"/>
      <c r="G2130" s="5">
        <v>113</v>
      </c>
      <c r="H2130" s="7">
        <v>83</v>
      </c>
      <c r="I2130" s="1">
        <v>2</v>
      </c>
      <c r="J2130" s="1">
        <v>22</v>
      </c>
      <c r="K2130" s="1">
        <v>3</v>
      </c>
      <c r="L2130" s="1">
        <v>31</v>
      </c>
      <c r="M2130" s="1">
        <v>9</v>
      </c>
      <c r="N2130" s="1">
        <v>0</v>
      </c>
      <c r="O2130" s="8">
        <v>4</v>
      </c>
    </row>
    <row r="2131" spans="2:15" x14ac:dyDescent="0.2">
      <c r="D2131" s="174" t="s">
        <v>63</v>
      </c>
      <c r="E2131" s="20" t="s">
        <v>64</v>
      </c>
      <c r="F2131" s="22"/>
      <c r="G2131" s="21">
        <v>234</v>
      </c>
      <c r="H2131" s="25">
        <v>177</v>
      </c>
      <c r="I2131" s="3">
        <v>4</v>
      </c>
      <c r="J2131" s="3">
        <v>34</v>
      </c>
      <c r="K2131" s="3">
        <v>6</v>
      </c>
      <c r="L2131" s="3">
        <v>69</v>
      </c>
      <c r="M2131" s="3">
        <v>25</v>
      </c>
      <c r="N2131" s="3">
        <v>1</v>
      </c>
      <c r="O2131" s="26">
        <v>8</v>
      </c>
    </row>
    <row r="2132" spans="2:15" x14ac:dyDescent="0.2">
      <c r="D2132" s="175"/>
      <c r="E2132" s="4" t="s">
        <v>65</v>
      </c>
      <c r="F2132" s="6"/>
      <c r="G2132" s="5">
        <v>172</v>
      </c>
      <c r="H2132" s="7">
        <v>120</v>
      </c>
      <c r="I2132" s="1">
        <v>6</v>
      </c>
      <c r="J2132" s="1">
        <v>30</v>
      </c>
      <c r="K2132" s="1">
        <v>8</v>
      </c>
      <c r="L2132" s="1">
        <v>54</v>
      </c>
      <c r="M2132" s="1">
        <v>24</v>
      </c>
      <c r="N2132" s="1">
        <v>2</v>
      </c>
      <c r="O2132" s="8">
        <v>9</v>
      </c>
    </row>
    <row r="2133" spans="2:15" x14ac:dyDescent="0.2">
      <c r="D2133" s="175"/>
      <c r="E2133" s="4" t="s">
        <v>66</v>
      </c>
      <c r="F2133" s="6"/>
      <c r="G2133" s="5">
        <v>165</v>
      </c>
      <c r="H2133" s="7">
        <v>127</v>
      </c>
      <c r="I2133" s="1">
        <v>1</v>
      </c>
      <c r="J2133" s="1">
        <v>24</v>
      </c>
      <c r="K2133" s="1">
        <v>8</v>
      </c>
      <c r="L2133" s="1">
        <v>64</v>
      </c>
      <c r="M2133" s="1">
        <v>41</v>
      </c>
      <c r="N2133" s="1">
        <v>1</v>
      </c>
      <c r="O2133" s="8">
        <v>2</v>
      </c>
    </row>
    <row r="2134" spans="2:15" x14ac:dyDescent="0.2">
      <c r="D2134" s="175"/>
      <c r="E2134" s="4" t="s">
        <v>67</v>
      </c>
      <c r="F2134" s="6"/>
      <c r="G2134" s="5">
        <v>158</v>
      </c>
      <c r="H2134" s="7">
        <v>109</v>
      </c>
      <c r="I2134" s="1">
        <v>1</v>
      </c>
      <c r="J2134" s="1">
        <v>23</v>
      </c>
      <c r="K2134" s="1">
        <v>6</v>
      </c>
      <c r="L2134" s="1">
        <v>71</v>
      </c>
      <c r="M2134" s="1">
        <v>36</v>
      </c>
      <c r="N2134" s="1">
        <v>1</v>
      </c>
      <c r="O2134" s="8">
        <v>3</v>
      </c>
    </row>
    <row r="2135" spans="2:15" x14ac:dyDescent="0.2">
      <c r="D2135" s="175"/>
      <c r="E2135" s="4" t="s">
        <v>68</v>
      </c>
      <c r="F2135" s="6"/>
      <c r="G2135" s="5">
        <v>112</v>
      </c>
      <c r="H2135" s="7">
        <v>87</v>
      </c>
      <c r="I2135" s="1">
        <v>1</v>
      </c>
      <c r="J2135" s="1">
        <v>22</v>
      </c>
      <c r="K2135" s="1">
        <v>2</v>
      </c>
      <c r="L2135" s="1">
        <v>51</v>
      </c>
      <c r="M2135" s="1">
        <v>16</v>
      </c>
      <c r="N2135" s="1">
        <v>1</v>
      </c>
      <c r="O2135" s="8">
        <v>0</v>
      </c>
    </row>
    <row r="2136" spans="2:15" x14ac:dyDescent="0.2">
      <c r="D2136" s="175"/>
      <c r="E2136" s="4" t="s">
        <v>69</v>
      </c>
      <c r="F2136" s="6"/>
      <c r="G2136" s="5">
        <v>92</v>
      </c>
      <c r="H2136" s="7">
        <v>66</v>
      </c>
      <c r="I2136" s="1">
        <v>3</v>
      </c>
      <c r="J2136" s="1">
        <v>20</v>
      </c>
      <c r="K2136" s="1">
        <v>5</v>
      </c>
      <c r="L2136" s="1">
        <v>41</v>
      </c>
      <c r="M2136" s="1">
        <v>19</v>
      </c>
      <c r="N2136" s="1">
        <v>2</v>
      </c>
      <c r="O2136" s="8">
        <v>3</v>
      </c>
    </row>
    <row r="2137" spans="2:15" x14ac:dyDescent="0.2">
      <c r="D2137" s="175"/>
      <c r="E2137" s="4" t="s">
        <v>70</v>
      </c>
      <c r="F2137" s="6"/>
      <c r="G2137" s="5">
        <v>131</v>
      </c>
      <c r="H2137" s="7">
        <v>92</v>
      </c>
      <c r="I2137" s="1">
        <v>3</v>
      </c>
      <c r="J2137" s="1">
        <v>31</v>
      </c>
      <c r="K2137" s="1">
        <v>4</v>
      </c>
      <c r="L2137" s="1">
        <v>60</v>
      </c>
      <c r="M2137" s="1">
        <v>30</v>
      </c>
      <c r="N2137" s="1">
        <v>2</v>
      </c>
      <c r="O2137" s="8">
        <v>1</v>
      </c>
    </row>
    <row r="2138" spans="2:15" x14ac:dyDescent="0.2">
      <c r="D2138" s="175"/>
      <c r="E2138" s="4" t="s">
        <v>71</v>
      </c>
      <c r="F2138" s="6"/>
      <c r="G2138" s="5">
        <v>71</v>
      </c>
      <c r="H2138" s="7">
        <v>41</v>
      </c>
      <c r="I2138" s="1">
        <v>1</v>
      </c>
      <c r="J2138" s="1">
        <v>10</v>
      </c>
      <c r="K2138" s="1">
        <v>2</v>
      </c>
      <c r="L2138" s="1">
        <v>36</v>
      </c>
      <c r="M2138" s="1">
        <v>13</v>
      </c>
      <c r="N2138" s="1">
        <v>0</v>
      </c>
      <c r="O2138" s="8">
        <v>0</v>
      </c>
    </row>
    <row r="2139" spans="2:15" x14ac:dyDescent="0.2">
      <c r="D2139" s="176"/>
      <c r="E2139" s="59" t="s">
        <v>72</v>
      </c>
      <c r="F2139" s="60"/>
      <c r="G2139" s="56">
        <v>70</v>
      </c>
      <c r="H2139" s="66">
        <v>40</v>
      </c>
      <c r="I2139" s="30">
        <v>2</v>
      </c>
      <c r="J2139" s="30">
        <v>20</v>
      </c>
      <c r="K2139" s="30">
        <v>2</v>
      </c>
      <c r="L2139" s="30">
        <v>39</v>
      </c>
      <c r="M2139" s="30">
        <v>20</v>
      </c>
      <c r="N2139" s="30">
        <v>0</v>
      </c>
      <c r="O2139" s="65">
        <v>0</v>
      </c>
    </row>
    <row r="2141" spans="2:15" x14ac:dyDescent="0.2">
      <c r="B2141" s="43" t="str">
        <f xml:space="preserve"> HYPERLINK("#'目次'!B84", "[78]")</f>
        <v>[78]</v>
      </c>
      <c r="C2141" s="31" t="s">
        <v>212</v>
      </c>
    </row>
    <row r="2144" spans="2:15" x14ac:dyDescent="0.2">
      <c r="C2144" s="31" t="s">
        <v>75</v>
      </c>
    </row>
    <row r="2145" spans="4:15" ht="24" x14ac:dyDescent="0.2">
      <c r="D2145" s="177"/>
      <c r="E2145" s="178"/>
      <c r="F2145" s="178"/>
      <c r="G2145" s="40" t="s">
        <v>14</v>
      </c>
      <c r="H2145" s="42" t="s">
        <v>213</v>
      </c>
      <c r="I2145" s="15" t="s">
        <v>214</v>
      </c>
      <c r="J2145" s="15" t="s">
        <v>215</v>
      </c>
      <c r="K2145" s="15" t="s">
        <v>216</v>
      </c>
      <c r="L2145" s="15" t="s">
        <v>217</v>
      </c>
      <c r="M2145" s="15" t="s">
        <v>218</v>
      </c>
      <c r="N2145" s="15" t="s">
        <v>86</v>
      </c>
      <c r="O2145" s="44" t="s">
        <v>17</v>
      </c>
    </row>
    <row r="2146" spans="4:15" x14ac:dyDescent="0.2">
      <c r="D2146" s="179"/>
      <c r="E2146" s="180"/>
      <c r="F2146" s="180"/>
      <c r="G2146" s="39"/>
      <c r="H2146" s="41"/>
      <c r="I2146" s="14"/>
      <c r="J2146" s="14"/>
      <c r="K2146" s="14"/>
      <c r="L2146" s="14"/>
      <c r="M2146" s="14"/>
      <c r="N2146" s="14"/>
      <c r="O2146" s="38"/>
    </row>
    <row r="2147" spans="4:15" x14ac:dyDescent="0.2">
      <c r="D2147" s="58"/>
      <c r="E2147" s="53" t="s">
        <v>14</v>
      </c>
      <c r="F2147" s="52"/>
      <c r="G2147" s="37">
        <v>1222</v>
      </c>
      <c r="H2147" s="17">
        <v>873</v>
      </c>
      <c r="I2147" s="17">
        <v>24</v>
      </c>
      <c r="J2147" s="17">
        <v>216</v>
      </c>
      <c r="K2147" s="17">
        <v>43</v>
      </c>
      <c r="L2147" s="17">
        <v>492</v>
      </c>
      <c r="M2147" s="17">
        <v>225</v>
      </c>
      <c r="N2147" s="17">
        <v>10</v>
      </c>
      <c r="O2147" s="55">
        <v>27</v>
      </c>
    </row>
    <row r="2148" spans="4:15" x14ac:dyDescent="0.2">
      <c r="D2148" s="174" t="s">
        <v>36</v>
      </c>
      <c r="E2148" s="20" t="s">
        <v>76</v>
      </c>
      <c r="F2148" s="22"/>
      <c r="G2148" s="21">
        <v>629</v>
      </c>
      <c r="H2148" s="25">
        <v>432</v>
      </c>
      <c r="I2148" s="3">
        <v>10</v>
      </c>
      <c r="J2148" s="3">
        <v>111</v>
      </c>
      <c r="K2148" s="3">
        <v>23</v>
      </c>
      <c r="L2148" s="3">
        <v>240</v>
      </c>
      <c r="M2148" s="3">
        <v>118</v>
      </c>
      <c r="N2148" s="3">
        <v>6</v>
      </c>
      <c r="O2148" s="26">
        <v>17</v>
      </c>
    </row>
    <row r="2149" spans="4:15" x14ac:dyDescent="0.2">
      <c r="D2149" s="175"/>
      <c r="E2149" s="4" t="s">
        <v>39</v>
      </c>
      <c r="F2149" s="6"/>
      <c r="G2149" s="5">
        <v>37</v>
      </c>
      <c r="H2149" s="7">
        <v>30</v>
      </c>
      <c r="I2149" s="1">
        <v>0</v>
      </c>
      <c r="J2149" s="1">
        <v>1</v>
      </c>
      <c r="K2149" s="1">
        <v>1</v>
      </c>
      <c r="L2149" s="1">
        <v>16</v>
      </c>
      <c r="M2149" s="1">
        <v>7</v>
      </c>
      <c r="N2149" s="1">
        <v>0</v>
      </c>
      <c r="O2149" s="8">
        <v>0</v>
      </c>
    </row>
    <row r="2150" spans="4:15" x14ac:dyDescent="0.2">
      <c r="D2150" s="175"/>
      <c r="E2150" s="4" t="s">
        <v>40</v>
      </c>
      <c r="F2150" s="6"/>
      <c r="G2150" s="5">
        <v>73</v>
      </c>
      <c r="H2150" s="7">
        <v>52</v>
      </c>
      <c r="I2150" s="1">
        <v>2</v>
      </c>
      <c r="J2150" s="1">
        <v>17</v>
      </c>
      <c r="K2150" s="1">
        <v>6</v>
      </c>
      <c r="L2150" s="1">
        <v>32</v>
      </c>
      <c r="M2150" s="1">
        <v>25</v>
      </c>
      <c r="N2150" s="1">
        <v>1</v>
      </c>
      <c r="O2150" s="8">
        <v>1</v>
      </c>
    </row>
    <row r="2151" spans="4:15" x14ac:dyDescent="0.2">
      <c r="D2151" s="175"/>
      <c r="E2151" s="4" t="s">
        <v>41</v>
      </c>
      <c r="F2151" s="6"/>
      <c r="G2151" s="5">
        <v>108</v>
      </c>
      <c r="H2151" s="7">
        <v>63</v>
      </c>
      <c r="I2151" s="1">
        <v>3</v>
      </c>
      <c r="J2151" s="1">
        <v>23</v>
      </c>
      <c r="K2151" s="1">
        <v>6</v>
      </c>
      <c r="L2151" s="1">
        <v>39</v>
      </c>
      <c r="M2151" s="1">
        <v>25</v>
      </c>
      <c r="N2151" s="1">
        <v>0</v>
      </c>
      <c r="O2151" s="8">
        <v>2</v>
      </c>
    </row>
    <row r="2152" spans="4:15" x14ac:dyDescent="0.2">
      <c r="D2152" s="175"/>
      <c r="E2152" s="4" t="s">
        <v>42</v>
      </c>
      <c r="F2152" s="6"/>
      <c r="G2152" s="5">
        <v>113</v>
      </c>
      <c r="H2152" s="7">
        <v>76</v>
      </c>
      <c r="I2152" s="1">
        <v>1</v>
      </c>
      <c r="J2152" s="1">
        <v>21</v>
      </c>
      <c r="K2152" s="1">
        <v>3</v>
      </c>
      <c r="L2152" s="1">
        <v>50</v>
      </c>
      <c r="M2152" s="1">
        <v>26</v>
      </c>
      <c r="N2152" s="1">
        <v>2</v>
      </c>
      <c r="O2152" s="8">
        <v>3</v>
      </c>
    </row>
    <row r="2153" spans="4:15" x14ac:dyDescent="0.2">
      <c r="D2153" s="175"/>
      <c r="E2153" s="4" t="s">
        <v>43</v>
      </c>
      <c r="F2153" s="6"/>
      <c r="G2153" s="5">
        <v>101</v>
      </c>
      <c r="H2153" s="7">
        <v>69</v>
      </c>
      <c r="I2153" s="1">
        <v>0</v>
      </c>
      <c r="J2153" s="1">
        <v>19</v>
      </c>
      <c r="K2153" s="1">
        <v>3</v>
      </c>
      <c r="L2153" s="1">
        <v>46</v>
      </c>
      <c r="M2153" s="1">
        <v>22</v>
      </c>
      <c r="N2153" s="1">
        <v>2</v>
      </c>
      <c r="O2153" s="8">
        <v>0</v>
      </c>
    </row>
    <row r="2154" spans="4:15" x14ac:dyDescent="0.2">
      <c r="D2154" s="175"/>
      <c r="E2154" s="4" t="s">
        <v>44</v>
      </c>
      <c r="F2154" s="6"/>
      <c r="G2154" s="5">
        <v>114</v>
      </c>
      <c r="H2154" s="7">
        <v>81</v>
      </c>
      <c r="I2154" s="1">
        <v>3</v>
      </c>
      <c r="J2154" s="1">
        <v>17</v>
      </c>
      <c r="K2154" s="1">
        <v>4</v>
      </c>
      <c r="L2154" s="1">
        <v>42</v>
      </c>
      <c r="M2154" s="1">
        <v>9</v>
      </c>
      <c r="N2154" s="1">
        <v>1</v>
      </c>
      <c r="O2154" s="8">
        <v>3</v>
      </c>
    </row>
    <row r="2155" spans="4:15" x14ac:dyDescent="0.2">
      <c r="D2155" s="175"/>
      <c r="E2155" s="4" t="s">
        <v>45</v>
      </c>
      <c r="F2155" s="6"/>
      <c r="G2155" s="5">
        <v>83</v>
      </c>
      <c r="H2155" s="7">
        <v>61</v>
      </c>
      <c r="I2155" s="1">
        <v>1</v>
      </c>
      <c r="J2155" s="1">
        <v>13</v>
      </c>
      <c r="K2155" s="1">
        <v>0</v>
      </c>
      <c r="L2155" s="1">
        <v>15</v>
      </c>
      <c r="M2155" s="1">
        <v>4</v>
      </c>
      <c r="N2155" s="1">
        <v>0</v>
      </c>
      <c r="O2155" s="8">
        <v>8</v>
      </c>
    </row>
    <row r="2156" spans="4:15" x14ac:dyDescent="0.2">
      <c r="D2156" s="174" t="s">
        <v>37</v>
      </c>
      <c r="E2156" s="20" t="s">
        <v>77</v>
      </c>
      <c r="F2156" s="22"/>
      <c r="G2156" s="21">
        <v>593</v>
      </c>
      <c r="H2156" s="25">
        <v>441</v>
      </c>
      <c r="I2156" s="3">
        <v>14</v>
      </c>
      <c r="J2156" s="3">
        <v>105</v>
      </c>
      <c r="K2156" s="3">
        <v>20</v>
      </c>
      <c r="L2156" s="3">
        <v>252</v>
      </c>
      <c r="M2156" s="3">
        <v>107</v>
      </c>
      <c r="N2156" s="3">
        <v>4</v>
      </c>
      <c r="O2156" s="26">
        <v>10</v>
      </c>
    </row>
    <row r="2157" spans="4:15" x14ac:dyDescent="0.2">
      <c r="D2157" s="175"/>
      <c r="E2157" s="4" t="s">
        <v>39</v>
      </c>
      <c r="F2157" s="6"/>
      <c r="G2157" s="5">
        <v>27</v>
      </c>
      <c r="H2157" s="7">
        <v>23</v>
      </c>
      <c r="I2157" s="1">
        <v>1</v>
      </c>
      <c r="J2157" s="1">
        <v>2</v>
      </c>
      <c r="K2157" s="1">
        <v>1</v>
      </c>
      <c r="L2157" s="1">
        <v>5</v>
      </c>
      <c r="M2157" s="1">
        <v>5</v>
      </c>
      <c r="N2157" s="1">
        <v>2</v>
      </c>
      <c r="O2157" s="8">
        <v>0</v>
      </c>
    </row>
    <row r="2158" spans="4:15" x14ac:dyDescent="0.2">
      <c r="D2158" s="175"/>
      <c r="E2158" s="4" t="s">
        <v>40</v>
      </c>
      <c r="F2158" s="6"/>
      <c r="G2158" s="5">
        <v>74</v>
      </c>
      <c r="H2158" s="7">
        <v>56</v>
      </c>
      <c r="I2158" s="1">
        <v>2</v>
      </c>
      <c r="J2158" s="1">
        <v>8</v>
      </c>
      <c r="K2158" s="1">
        <v>5</v>
      </c>
      <c r="L2158" s="1">
        <v>35</v>
      </c>
      <c r="M2158" s="1">
        <v>19</v>
      </c>
      <c r="N2158" s="1">
        <v>0</v>
      </c>
      <c r="O2158" s="8">
        <v>2</v>
      </c>
    </row>
    <row r="2159" spans="4:15" x14ac:dyDescent="0.2">
      <c r="D2159" s="175"/>
      <c r="E2159" s="4" t="s">
        <v>41</v>
      </c>
      <c r="F2159" s="6"/>
      <c r="G2159" s="5">
        <v>96</v>
      </c>
      <c r="H2159" s="7">
        <v>70</v>
      </c>
      <c r="I2159" s="1">
        <v>1</v>
      </c>
      <c r="J2159" s="1">
        <v>21</v>
      </c>
      <c r="K2159" s="1">
        <v>4</v>
      </c>
      <c r="L2159" s="1">
        <v>53</v>
      </c>
      <c r="M2159" s="1">
        <v>24</v>
      </c>
      <c r="N2159" s="1">
        <v>0</v>
      </c>
      <c r="O2159" s="8">
        <v>0</v>
      </c>
    </row>
    <row r="2160" spans="4:15" x14ac:dyDescent="0.2">
      <c r="D2160" s="175"/>
      <c r="E2160" s="4" t="s">
        <v>42</v>
      </c>
      <c r="F2160" s="6"/>
      <c r="G2160" s="5">
        <v>97</v>
      </c>
      <c r="H2160" s="7">
        <v>66</v>
      </c>
      <c r="I2160" s="1">
        <v>2</v>
      </c>
      <c r="J2160" s="1">
        <v>23</v>
      </c>
      <c r="K2160" s="1">
        <v>1</v>
      </c>
      <c r="L2160" s="1">
        <v>47</v>
      </c>
      <c r="M2160" s="1">
        <v>20</v>
      </c>
      <c r="N2160" s="1">
        <v>1</v>
      </c>
      <c r="O2160" s="8">
        <v>2</v>
      </c>
    </row>
    <row r="2161" spans="2:15" x14ac:dyDescent="0.2">
      <c r="D2161" s="175"/>
      <c r="E2161" s="4" t="s">
        <v>43</v>
      </c>
      <c r="F2161" s="6"/>
      <c r="G2161" s="5">
        <v>103</v>
      </c>
      <c r="H2161" s="7">
        <v>78</v>
      </c>
      <c r="I2161" s="1">
        <v>3</v>
      </c>
      <c r="J2161" s="1">
        <v>20</v>
      </c>
      <c r="K2161" s="1">
        <v>5</v>
      </c>
      <c r="L2161" s="1">
        <v>43</v>
      </c>
      <c r="M2161" s="1">
        <v>20</v>
      </c>
      <c r="N2161" s="1">
        <v>0</v>
      </c>
      <c r="O2161" s="8">
        <v>1</v>
      </c>
    </row>
    <row r="2162" spans="2:15" x14ac:dyDescent="0.2">
      <c r="D2162" s="175"/>
      <c r="E2162" s="4" t="s">
        <v>44</v>
      </c>
      <c r="F2162" s="6"/>
      <c r="G2162" s="5">
        <v>109</v>
      </c>
      <c r="H2162" s="7">
        <v>80</v>
      </c>
      <c r="I2162" s="1">
        <v>3</v>
      </c>
      <c r="J2162" s="1">
        <v>20</v>
      </c>
      <c r="K2162" s="1">
        <v>4</v>
      </c>
      <c r="L2162" s="1">
        <v>51</v>
      </c>
      <c r="M2162" s="1">
        <v>18</v>
      </c>
      <c r="N2162" s="1">
        <v>1</v>
      </c>
      <c r="O2162" s="8">
        <v>1</v>
      </c>
    </row>
    <row r="2163" spans="2:15" x14ac:dyDescent="0.2">
      <c r="D2163" s="176"/>
      <c r="E2163" s="59" t="s">
        <v>45</v>
      </c>
      <c r="F2163" s="60"/>
      <c r="G2163" s="56">
        <v>87</v>
      </c>
      <c r="H2163" s="66">
        <v>68</v>
      </c>
      <c r="I2163" s="30">
        <v>2</v>
      </c>
      <c r="J2163" s="30">
        <v>11</v>
      </c>
      <c r="K2163" s="30">
        <v>0</v>
      </c>
      <c r="L2163" s="30">
        <v>18</v>
      </c>
      <c r="M2163" s="30">
        <v>1</v>
      </c>
      <c r="N2163" s="30">
        <v>0</v>
      </c>
      <c r="O2163" s="65">
        <v>4</v>
      </c>
    </row>
    <row r="2165" spans="2:15" x14ac:dyDescent="0.2">
      <c r="B2165" s="43" t="str">
        <f xml:space="preserve"> HYPERLINK("#'目次'!B85", "[79]")</f>
        <v>[79]</v>
      </c>
      <c r="C2165" s="31" t="s">
        <v>221</v>
      </c>
    </row>
    <row r="2169" spans="2:15" ht="24" x14ac:dyDescent="0.2">
      <c r="D2169" s="177"/>
      <c r="E2169" s="178"/>
      <c r="F2169" s="178"/>
      <c r="G2169" s="40" t="s">
        <v>14</v>
      </c>
      <c r="H2169" s="42" t="s">
        <v>213</v>
      </c>
      <c r="I2169" s="15" t="s">
        <v>214</v>
      </c>
      <c r="J2169" s="15" t="s">
        <v>215</v>
      </c>
      <c r="K2169" s="15" t="s">
        <v>216</v>
      </c>
      <c r="L2169" s="15" t="s">
        <v>217</v>
      </c>
      <c r="M2169" s="15" t="s">
        <v>218</v>
      </c>
      <c r="N2169" s="15" t="s">
        <v>86</v>
      </c>
      <c r="O2169" s="44" t="s">
        <v>17</v>
      </c>
    </row>
    <row r="2170" spans="2:15" x14ac:dyDescent="0.2">
      <c r="D2170" s="179"/>
      <c r="E2170" s="180"/>
      <c r="F2170" s="180"/>
      <c r="G2170" s="39"/>
      <c r="H2170" s="41"/>
      <c r="I2170" s="14"/>
      <c r="J2170" s="14"/>
      <c r="K2170" s="14"/>
      <c r="L2170" s="14"/>
      <c r="M2170" s="14"/>
      <c r="N2170" s="14"/>
      <c r="O2170" s="38"/>
    </row>
    <row r="2171" spans="2:15" x14ac:dyDescent="0.2">
      <c r="D2171" s="58"/>
      <c r="E2171" s="53" t="s">
        <v>14</v>
      </c>
      <c r="F2171" s="52"/>
      <c r="G2171" s="37">
        <v>1222</v>
      </c>
      <c r="H2171" s="17">
        <v>738</v>
      </c>
      <c r="I2171" s="17">
        <v>49</v>
      </c>
      <c r="J2171" s="17">
        <v>471</v>
      </c>
      <c r="K2171" s="17">
        <v>51</v>
      </c>
      <c r="L2171" s="17">
        <v>406</v>
      </c>
      <c r="M2171" s="17">
        <v>209</v>
      </c>
      <c r="N2171" s="17">
        <v>11</v>
      </c>
      <c r="O2171" s="55">
        <v>22</v>
      </c>
    </row>
    <row r="2172" spans="2:15" x14ac:dyDescent="0.2">
      <c r="D2172" s="174" t="s">
        <v>18</v>
      </c>
      <c r="E2172" s="20" t="s">
        <v>19</v>
      </c>
      <c r="F2172" s="22"/>
      <c r="G2172" s="21">
        <v>57</v>
      </c>
      <c r="H2172" s="25">
        <v>33</v>
      </c>
      <c r="I2172" s="3">
        <v>2</v>
      </c>
      <c r="J2172" s="3">
        <v>21</v>
      </c>
      <c r="K2172" s="3">
        <v>2</v>
      </c>
      <c r="L2172" s="3">
        <v>26</v>
      </c>
      <c r="M2172" s="3">
        <v>5</v>
      </c>
      <c r="N2172" s="3">
        <v>0</v>
      </c>
      <c r="O2172" s="26">
        <v>1</v>
      </c>
    </row>
    <row r="2173" spans="2:15" x14ac:dyDescent="0.2">
      <c r="D2173" s="175"/>
      <c r="E2173" s="4" t="s">
        <v>20</v>
      </c>
      <c r="F2173" s="6"/>
      <c r="G2173" s="5">
        <v>84</v>
      </c>
      <c r="H2173" s="7">
        <v>56</v>
      </c>
      <c r="I2173" s="1">
        <v>6</v>
      </c>
      <c r="J2173" s="1">
        <v>23</v>
      </c>
      <c r="K2173" s="1">
        <v>4</v>
      </c>
      <c r="L2173" s="1">
        <v>33</v>
      </c>
      <c r="M2173" s="1">
        <v>17</v>
      </c>
      <c r="N2173" s="1">
        <v>0</v>
      </c>
      <c r="O2173" s="8">
        <v>2</v>
      </c>
    </row>
    <row r="2174" spans="2:15" x14ac:dyDescent="0.2">
      <c r="D2174" s="175"/>
      <c r="E2174" s="4" t="s">
        <v>21</v>
      </c>
      <c r="F2174" s="6"/>
      <c r="G2174" s="5">
        <v>487</v>
      </c>
      <c r="H2174" s="7">
        <v>292</v>
      </c>
      <c r="I2174" s="1">
        <v>13</v>
      </c>
      <c r="J2174" s="1">
        <v>211</v>
      </c>
      <c r="K2174" s="1">
        <v>23</v>
      </c>
      <c r="L2174" s="1">
        <v>152</v>
      </c>
      <c r="M2174" s="1">
        <v>81</v>
      </c>
      <c r="N2174" s="1">
        <v>6</v>
      </c>
      <c r="O2174" s="8">
        <v>7</v>
      </c>
    </row>
    <row r="2175" spans="2:15" x14ac:dyDescent="0.2">
      <c r="D2175" s="175"/>
      <c r="E2175" s="4" t="s">
        <v>22</v>
      </c>
      <c r="F2175" s="6"/>
      <c r="G2175" s="5">
        <v>35</v>
      </c>
      <c r="H2175" s="7">
        <v>20</v>
      </c>
      <c r="I2175" s="1">
        <v>1</v>
      </c>
      <c r="J2175" s="1">
        <v>9</v>
      </c>
      <c r="K2175" s="1">
        <v>4</v>
      </c>
      <c r="L2175" s="1">
        <v>10</v>
      </c>
      <c r="M2175" s="1">
        <v>7</v>
      </c>
      <c r="N2175" s="1">
        <v>0</v>
      </c>
      <c r="O2175" s="8">
        <v>0</v>
      </c>
    </row>
    <row r="2176" spans="2:15" x14ac:dyDescent="0.2">
      <c r="D2176" s="175"/>
      <c r="E2176" s="4" t="s">
        <v>23</v>
      </c>
      <c r="F2176" s="6"/>
      <c r="G2176" s="5">
        <v>143</v>
      </c>
      <c r="H2176" s="7">
        <v>83</v>
      </c>
      <c r="I2176" s="1">
        <v>3</v>
      </c>
      <c r="J2176" s="1">
        <v>66</v>
      </c>
      <c r="K2176" s="1">
        <v>3</v>
      </c>
      <c r="L2176" s="1">
        <v>47</v>
      </c>
      <c r="M2176" s="1">
        <v>19</v>
      </c>
      <c r="N2176" s="1">
        <v>0</v>
      </c>
      <c r="O2176" s="8">
        <v>2</v>
      </c>
    </row>
    <row r="2177" spans="4:15" x14ac:dyDescent="0.2">
      <c r="D2177" s="175"/>
      <c r="E2177" s="4" t="s">
        <v>24</v>
      </c>
      <c r="F2177" s="6"/>
      <c r="G2177" s="5">
        <v>187</v>
      </c>
      <c r="H2177" s="7">
        <v>111</v>
      </c>
      <c r="I2177" s="1">
        <v>5</v>
      </c>
      <c r="J2177" s="1">
        <v>74</v>
      </c>
      <c r="K2177" s="1">
        <v>7</v>
      </c>
      <c r="L2177" s="1">
        <v>59</v>
      </c>
      <c r="M2177" s="1">
        <v>29</v>
      </c>
      <c r="N2177" s="1">
        <v>2</v>
      </c>
      <c r="O2177" s="8">
        <v>5</v>
      </c>
    </row>
    <row r="2178" spans="4:15" x14ac:dyDescent="0.2">
      <c r="D2178" s="175"/>
      <c r="E2178" s="4" t="s">
        <v>25</v>
      </c>
      <c r="F2178" s="6"/>
      <c r="G2178" s="5">
        <v>71</v>
      </c>
      <c r="H2178" s="7">
        <v>45</v>
      </c>
      <c r="I2178" s="1">
        <v>3</v>
      </c>
      <c r="J2178" s="1">
        <v>21</v>
      </c>
      <c r="K2178" s="1">
        <v>2</v>
      </c>
      <c r="L2178" s="1">
        <v>31</v>
      </c>
      <c r="M2178" s="1">
        <v>21</v>
      </c>
      <c r="N2178" s="1">
        <v>2</v>
      </c>
      <c r="O2178" s="8">
        <v>2</v>
      </c>
    </row>
    <row r="2179" spans="4:15" x14ac:dyDescent="0.2">
      <c r="D2179" s="175"/>
      <c r="E2179" s="4" t="s">
        <v>26</v>
      </c>
      <c r="F2179" s="6"/>
      <c r="G2179" s="5">
        <v>30</v>
      </c>
      <c r="H2179" s="7">
        <v>18</v>
      </c>
      <c r="I2179" s="1">
        <v>1</v>
      </c>
      <c r="J2179" s="1">
        <v>8</v>
      </c>
      <c r="K2179" s="1">
        <v>1</v>
      </c>
      <c r="L2179" s="1">
        <v>10</v>
      </c>
      <c r="M2179" s="1">
        <v>3</v>
      </c>
      <c r="N2179" s="1">
        <v>0</v>
      </c>
      <c r="O2179" s="8">
        <v>0</v>
      </c>
    </row>
    <row r="2180" spans="4:15" x14ac:dyDescent="0.2">
      <c r="D2180" s="175"/>
      <c r="E2180" s="4" t="s">
        <v>27</v>
      </c>
      <c r="F2180" s="6"/>
      <c r="G2180" s="5">
        <v>70</v>
      </c>
      <c r="H2180" s="7">
        <v>46</v>
      </c>
      <c r="I2180" s="1">
        <v>12</v>
      </c>
      <c r="J2180" s="1">
        <v>14</v>
      </c>
      <c r="K2180" s="1">
        <v>4</v>
      </c>
      <c r="L2180" s="1">
        <v>23</v>
      </c>
      <c r="M2180" s="1">
        <v>17</v>
      </c>
      <c r="N2180" s="1">
        <v>1</v>
      </c>
      <c r="O2180" s="8">
        <v>2</v>
      </c>
    </row>
    <row r="2181" spans="4:15" x14ac:dyDescent="0.2">
      <c r="D2181" s="175"/>
      <c r="E2181" s="4" t="s">
        <v>28</v>
      </c>
      <c r="F2181" s="6"/>
      <c r="G2181" s="5">
        <v>51</v>
      </c>
      <c r="H2181" s="7">
        <v>32</v>
      </c>
      <c r="I2181" s="1">
        <v>3</v>
      </c>
      <c r="J2181" s="1">
        <v>20</v>
      </c>
      <c r="K2181" s="1">
        <v>1</v>
      </c>
      <c r="L2181" s="1">
        <v>14</v>
      </c>
      <c r="M2181" s="1">
        <v>9</v>
      </c>
      <c r="N2181" s="1">
        <v>0</v>
      </c>
      <c r="O2181" s="8">
        <v>1</v>
      </c>
    </row>
    <row r="2182" spans="4:15" x14ac:dyDescent="0.2">
      <c r="D2182" s="175"/>
      <c r="E2182" s="4" t="s">
        <v>29</v>
      </c>
      <c r="F2182" s="6"/>
      <c r="G2182" s="5">
        <v>7</v>
      </c>
      <c r="H2182" s="7">
        <v>2</v>
      </c>
      <c r="I2182" s="1">
        <v>0</v>
      </c>
      <c r="J2182" s="1">
        <v>4</v>
      </c>
      <c r="K2182" s="1">
        <v>0</v>
      </c>
      <c r="L2182" s="1">
        <v>1</v>
      </c>
      <c r="M2182" s="1">
        <v>1</v>
      </c>
      <c r="N2182" s="1">
        <v>0</v>
      </c>
      <c r="O2182" s="8">
        <v>0</v>
      </c>
    </row>
    <row r="2183" spans="4:15" x14ac:dyDescent="0.2">
      <c r="D2183" s="174" t="s">
        <v>30</v>
      </c>
      <c r="E2183" s="20" t="s">
        <v>31</v>
      </c>
      <c r="F2183" s="22"/>
      <c r="G2183" s="21">
        <v>393</v>
      </c>
      <c r="H2183" s="25">
        <v>235</v>
      </c>
      <c r="I2183" s="3">
        <v>14</v>
      </c>
      <c r="J2183" s="3">
        <v>166</v>
      </c>
      <c r="K2183" s="3">
        <v>18</v>
      </c>
      <c r="L2183" s="3">
        <v>135</v>
      </c>
      <c r="M2183" s="3">
        <v>78</v>
      </c>
      <c r="N2183" s="3">
        <v>3</v>
      </c>
      <c r="O2183" s="26">
        <v>6</v>
      </c>
    </row>
    <row r="2184" spans="4:15" x14ac:dyDescent="0.2">
      <c r="D2184" s="175"/>
      <c r="E2184" s="4" t="s">
        <v>32</v>
      </c>
      <c r="F2184" s="6"/>
      <c r="G2184" s="5">
        <v>352</v>
      </c>
      <c r="H2184" s="7">
        <v>217</v>
      </c>
      <c r="I2184" s="1">
        <v>8</v>
      </c>
      <c r="J2184" s="1">
        <v>133</v>
      </c>
      <c r="K2184" s="1">
        <v>20</v>
      </c>
      <c r="L2184" s="1">
        <v>116</v>
      </c>
      <c r="M2184" s="1">
        <v>60</v>
      </c>
      <c r="N2184" s="1">
        <v>2</v>
      </c>
      <c r="O2184" s="8">
        <v>10</v>
      </c>
    </row>
    <row r="2185" spans="4:15" x14ac:dyDescent="0.2">
      <c r="D2185" s="175"/>
      <c r="E2185" s="4" t="s">
        <v>33</v>
      </c>
      <c r="F2185" s="6"/>
      <c r="G2185" s="5">
        <v>388</v>
      </c>
      <c r="H2185" s="7">
        <v>228</v>
      </c>
      <c r="I2185" s="1">
        <v>23</v>
      </c>
      <c r="J2185" s="1">
        <v>136</v>
      </c>
      <c r="K2185" s="1">
        <v>12</v>
      </c>
      <c r="L2185" s="1">
        <v>129</v>
      </c>
      <c r="M2185" s="1">
        <v>64</v>
      </c>
      <c r="N2185" s="1">
        <v>4</v>
      </c>
      <c r="O2185" s="8">
        <v>6</v>
      </c>
    </row>
    <row r="2186" spans="4:15" x14ac:dyDescent="0.2">
      <c r="D2186" s="175"/>
      <c r="E2186" s="4" t="s">
        <v>34</v>
      </c>
      <c r="F2186" s="6"/>
      <c r="G2186" s="5">
        <v>89</v>
      </c>
      <c r="H2186" s="7">
        <v>58</v>
      </c>
      <c r="I2186" s="1">
        <v>4</v>
      </c>
      <c r="J2186" s="1">
        <v>36</v>
      </c>
      <c r="K2186" s="1">
        <v>1</v>
      </c>
      <c r="L2186" s="1">
        <v>26</v>
      </c>
      <c r="M2186" s="1">
        <v>7</v>
      </c>
      <c r="N2186" s="1">
        <v>2</v>
      </c>
      <c r="O2186" s="8">
        <v>0</v>
      </c>
    </row>
    <row r="2187" spans="4:15" x14ac:dyDescent="0.2">
      <c r="D2187" s="174" t="s">
        <v>35</v>
      </c>
      <c r="E2187" s="20" t="s">
        <v>36</v>
      </c>
      <c r="F2187" s="22"/>
      <c r="G2187" s="21">
        <v>629</v>
      </c>
      <c r="H2187" s="25">
        <v>395</v>
      </c>
      <c r="I2187" s="3">
        <v>21</v>
      </c>
      <c r="J2187" s="3">
        <v>229</v>
      </c>
      <c r="K2187" s="3">
        <v>29</v>
      </c>
      <c r="L2187" s="3">
        <v>187</v>
      </c>
      <c r="M2187" s="3">
        <v>114</v>
      </c>
      <c r="N2187" s="3">
        <v>6</v>
      </c>
      <c r="O2187" s="26">
        <v>10</v>
      </c>
    </row>
    <row r="2188" spans="4:15" x14ac:dyDescent="0.2">
      <c r="D2188" s="175"/>
      <c r="E2188" s="4" t="s">
        <v>37</v>
      </c>
      <c r="F2188" s="6"/>
      <c r="G2188" s="5">
        <v>593</v>
      </c>
      <c r="H2188" s="7">
        <v>343</v>
      </c>
      <c r="I2188" s="1">
        <v>28</v>
      </c>
      <c r="J2188" s="1">
        <v>242</v>
      </c>
      <c r="K2188" s="1">
        <v>22</v>
      </c>
      <c r="L2188" s="1">
        <v>219</v>
      </c>
      <c r="M2188" s="1">
        <v>95</v>
      </c>
      <c r="N2188" s="1">
        <v>5</v>
      </c>
      <c r="O2188" s="8">
        <v>12</v>
      </c>
    </row>
    <row r="2189" spans="4:15" x14ac:dyDescent="0.2">
      <c r="D2189" s="174" t="s">
        <v>38</v>
      </c>
      <c r="E2189" s="20" t="s">
        <v>39</v>
      </c>
      <c r="F2189" s="22"/>
      <c r="G2189" s="21">
        <v>64</v>
      </c>
      <c r="H2189" s="25">
        <v>50</v>
      </c>
      <c r="I2189" s="3">
        <v>1</v>
      </c>
      <c r="J2189" s="3">
        <v>4</v>
      </c>
      <c r="K2189" s="3">
        <v>5</v>
      </c>
      <c r="L2189" s="3">
        <v>15</v>
      </c>
      <c r="M2189" s="3">
        <v>11</v>
      </c>
      <c r="N2189" s="3">
        <v>1</v>
      </c>
      <c r="O2189" s="26">
        <v>1</v>
      </c>
    </row>
    <row r="2190" spans="4:15" x14ac:dyDescent="0.2">
      <c r="D2190" s="175"/>
      <c r="E2190" s="4" t="s">
        <v>40</v>
      </c>
      <c r="F2190" s="6"/>
      <c r="G2190" s="5">
        <v>147</v>
      </c>
      <c r="H2190" s="7">
        <v>104</v>
      </c>
      <c r="I2190" s="1">
        <v>6</v>
      </c>
      <c r="J2190" s="1">
        <v>50</v>
      </c>
      <c r="K2190" s="1">
        <v>10</v>
      </c>
      <c r="L2190" s="1">
        <v>57</v>
      </c>
      <c r="M2190" s="1">
        <v>34</v>
      </c>
      <c r="N2190" s="1">
        <v>1</v>
      </c>
      <c r="O2190" s="8">
        <v>2</v>
      </c>
    </row>
    <row r="2191" spans="4:15" x14ac:dyDescent="0.2">
      <c r="D2191" s="175"/>
      <c r="E2191" s="4" t="s">
        <v>41</v>
      </c>
      <c r="F2191" s="6"/>
      <c r="G2191" s="5">
        <v>204</v>
      </c>
      <c r="H2191" s="7">
        <v>107</v>
      </c>
      <c r="I2191" s="1">
        <v>6</v>
      </c>
      <c r="J2191" s="1">
        <v>88</v>
      </c>
      <c r="K2191" s="1">
        <v>8</v>
      </c>
      <c r="L2191" s="1">
        <v>72</v>
      </c>
      <c r="M2191" s="1">
        <v>43</v>
      </c>
      <c r="N2191" s="1">
        <v>1</v>
      </c>
      <c r="O2191" s="8">
        <v>0</v>
      </c>
    </row>
    <row r="2192" spans="4:15" x14ac:dyDescent="0.2">
      <c r="D2192" s="175"/>
      <c r="E2192" s="4" t="s">
        <v>42</v>
      </c>
      <c r="F2192" s="6"/>
      <c r="G2192" s="5">
        <v>210</v>
      </c>
      <c r="H2192" s="7">
        <v>124</v>
      </c>
      <c r="I2192" s="1">
        <v>7</v>
      </c>
      <c r="J2192" s="1">
        <v>81</v>
      </c>
      <c r="K2192" s="1">
        <v>5</v>
      </c>
      <c r="L2192" s="1">
        <v>82</v>
      </c>
      <c r="M2192" s="1">
        <v>42</v>
      </c>
      <c r="N2192" s="1">
        <v>2</v>
      </c>
      <c r="O2192" s="8">
        <v>3</v>
      </c>
    </row>
    <row r="2193" spans="2:15" x14ac:dyDescent="0.2">
      <c r="D2193" s="175"/>
      <c r="E2193" s="4" t="s">
        <v>43</v>
      </c>
      <c r="F2193" s="6"/>
      <c r="G2193" s="5">
        <v>204</v>
      </c>
      <c r="H2193" s="7">
        <v>115</v>
      </c>
      <c r="I2193" s="1">
        <v>8</v>
      </c>
      <c r="J2193" s="1">
        <v>92</v>
      </c>
      <c r="K2193" s="1">
        <v>11</v>
      </c>
      <c r="L2193" s="1">
        <v>70</v>
      </c>
      <c r="M2193" s="1">
        <v>38</v>
      </c>
      <c r="N2193" s="1">
        <v>1</v>
      </c>
      <c r="O2193" s="8">
        <v>2</v>
      </c>
    </row>
    <row r="2194" spans="2:15" x14ac:dyDescent="0.2">
      <c r="D2194" s="175"/>
      <c r="E2194" s="4" t="s">
        <v>44</v>
      </c>
      <c r="F2194" s="6"/>
      <c r="G2194" s="5">
        <v>223</v>
      </c>
      <c r="H2194" s="7">
        <v>132</v>
      </c>
      <c r="I2194" s="1">
        <v>14</v>
      </c>
      <c r="J2194" s="1">
        <v>95</v>
      </c>
      <c r="K2194" s="1">
        <v>10</v>
      </c>
      <c r="L2194" s="1">
        <v>82</v>
      </c>
      <c r="M2194" s="1">
        <v>29</v>
      </c>
      <c r="N2194" s="1">
        <v>4</v>
      </c>
      <c r="O2194" s="8">
        <v>2</v>
      </c>
    </row>
    <row r="2195" spans="2:15" x14ac:dyDescent="0.2">
      <c r="D2195" s="176"/>
      <c r="E2195" s="59" t="s">
        <v>45</v>
      </c>
      <c r="F2195" s="60"/>
      <c r="G2195" s="56">
        <v>170</v>
      </c>
      <c r="H2195" s="66">
        <v>106</v>
      </c>
      <c r="I2195" s="30">
        <v>7</v>
      </c>
      <c r="J2195" s="30">
        <v>61</v>
      </c>
      <c r="K2195" s="30">
        <v>2</v>
      </c>
      <c r="L2195" s="30">
        <v>28</v>
      </c>
      <c r="M2195" s="30">
        <v>12</v>
      </c>
      <c r="N2195" s="30">
        <v>1</v>
      </c>
      <c r="O2195" s="65">
        <v>12</v>
      </c>
    </row>
    <row r="2197" spans="2:15" x14ac:dyDescent="0.2">
      <c r="B2197" s="43" t="str">
        <f xml:space="preserve"> HYPERLINK("#'目次'!B86", "[80]")</f>
        <v>[80]</v>
      </c>
      <c r="C2197" s="31" t="s">
        <v>221</v>
      </c>
    </row>
    <row r="2201" spans="2:15" ht="24" x14ac:dyDescent="0.2">
      <c r="D2201" s="177"/>
      <c r="E2201" s="178"/>
      <c r="F2201" s="178"/>
      <c r="G2201" s="40" t="s">
        <v>14</v>
      </c>
      <c r="H2201" s="42" t="s">
        <v>213</v>
      </c>
      <c r="I2201" s="15" t="s">
        <v>214</v>
      </c>
      <c r="J2201" s="15" t="s">
        <v>215</v>
      </c>
      <c r="K2201" s="15" t="s">
        <v>216</v>
      </c>
      <c r="L2201" s="15" t="s">
        <v>217</v>
      </c>
      <c r="M2201" s="15" t="s">
        <v>218</v>
      </c>
      <c r="N2201" s="15" t="s">
        <v>86</v>
      </c>
      <c r="O2201" s="44" t="s">
        <v>17</v>
      </c>
    </row>
    <row r="2202" spans="2:15" x14ac:dyDescent="0.2">
      <c r="D2202" s="179"/>
      <c r="E2202" s="180"/>
      <c r="F2202" s="180"/>
      <c r="G2202" s="39"/>
      <c r="H2202" s="41"/>
      <c r="I2202" s="14"/>
      <c r="J2202" s="14"/>
      <c r="K2202" s="14"/>
      <c r="L2202" s="14"/>
      <c r="M2202" s="14"/>
      <c r="N2202" s="14"/>
      <c r="O2202" s="38"/>
    </row>
    <row r="2203" spans="2:15" x14ac:dyDescent="0.2">
      <c r="D2203" s="58"/>
      <c r="E2203" s="53" t="s">
        <v>14</v>
      </c>
      <c r="F2203" s="52"/>
      <c r="G2203" s="37">
        <v>1222</v>
      </c>
      <c r="H2203" s="17">
        <v>738</v>
      </c>
      <c r="I2203" s="17">
        <v>49</v>
      </c>
      <c r="J2203" s="17">
        <v>471</v>
      </c>
      <c r="K2203" s="17">
        <v>51</v>
      </c>
      <c r="L2203" s="17">
        <v>406</v>
      </c>
      <c r="M2203" s="17">
        <v>209</v>
      </c>
      <c r="N2203" s="17">
        <v>11</v>
      </c>
      <c r="O2203" s="55">
        <v>22</v>
      </c>
    </row>
    <row r="2204" spans="2:15" x14ac:dyDescent="0.2">
      <c r="D2204" s="174" t="s">
        <v>52</v>
      </c>
      <c r="E2204" s="20" t="s">
        <v>53</v>
      </c>
      <c r="F2204" s="22"/>
      <c r="G2204" s="21">
        <v>15</v>
      </c>
      <c r="H2204" s="25">
        <v>10</v>
      </c>
      <c r="I2204" s="3">
        <v>0</v>
      </c>
      <c r="J2204" s="3">
        <v>4</v>
      </c>
      <c r="K2204" s="3">
        <v>1</v>
      </c>
      <c r="L2204" s="3">
        <v>3</v>
      </c>
      <c r="M2204" s="3">
        <v>1</v>
      </c>
      <c r="N2204" s="3">
        <v>0</v>
      </c>
      <c r="O2204" s="26">
        <v>0</v>
      </c>
    </row>
    <row r="2205" spans="2:15" ht="24" x14ac:dyDescent="0.2">
      <c r="D2205" s="175"/>
      <c r="E2205" s="4" t="s">
        <v>54</v>
      </c>
      <c r="F2205" s="6"/>
      <c r="G2205" s="5">
        <v>122</v>
      </c>
      <c r="H2205" s="7">
        <v>74</v>
      </c>
      <c r="I2205" s="1">
        <v>3</v>
      </c>
      <c r="J2205" s="1">
        <v>43</v>
      </c>
      <c r="K2205" s="1">
        <v>3</v>
      </c>
      <c r="L2205" s="1">
        <v>31</v>
      </c>
      <c r="M2205" s="1">
        <v>23</v>
      </c>
      <c r="N2205" s="1">
        <v>1</v>
      </c>
      <c r="O2205" s="8">
        <v>3</v>
      </c>
    </row>
    <row r="2206" spans="2:15" x14ac:dyDescent="0.2">
      <c r="D2206" s="175"/>
      <c r="E2206" s="4" t="s">
        <v>55</v>
      </c>
      <c r="F2206" s="6"/>
      <c r="G2206" s="5">
        <v>43</v>
      </c>
      <c r="H2206" s="7">
        <v>26</v>
      </c>
      <c r="I2206" s="1">
        <v>4</v>
      </c>
      <c r="J2206" s="1">
        <v>15</v>
      </c>
      <c r="K2206" s="1">
        <v>6</v>
      </c>
      <c r="L2206" s="1">
        <v>12</v>
      </c>
      <c r="M2206" s="1">
        <v>8</v>
      </c>
      <c r="N2206" s="1">
        <v>1</v>
      </c>
      <c r="O2206" s="8">
        <v>1</v>
      </c>
    </row>
    <row r="2207" spans="2:15" x14ac:dyDescent="0.2">
      <c r="D2207" s="175"/>
      <c r="E2207" s="4" t="s">
        <v>56</v>
      </c>
      <c r="F2207" s="6"/>
      <c r="G2207" s="5">
        <v>60</v>
      </c>
      <c r="H2207" s="7">
        <v>30</v>
      </c>
      <c r="I2207" s="1">
        <v>2</v>
      </c>
      <c r="J2207" s="1">
        <v>33</v>
      </c>
      <c r="K2207" s="1">
        <v>1</v>
      </c>
      <c r="L2207" s="1">
        <v>19</v>
      </c>
      <c r="M2207" s="1">
        <v>13</v>
      </c>
      <c r="N2207" s="1">
        <v>0</v>
      </c>
      <c r="O2207" s="8">
        <v>1</v>
      </c>
    </row>
    <row r="2208" spans="2:15" x14ac:dyDescent="0.2">
      <c r="D2208" s="175"/>
      <c r="E2208" s="4" t="s">
        <v>57</v>
      </c>
      <c r="F2208" s="6"/>
      <c r="G2208" s="5">
        <v>286</v>
      </c>
      <c r="H2208" s="7">
        <v>167</v>
      </c>
      <c r="I2208" s="1">
        <v>12</v>
      </c>
      <c r="J2208" s="1">
        <v>116</v>
      </c>
      <c r="K2208" s="1">
        <v>11</v>
      </c>
      <c r="L2208" s="1">
        <v>121</v>
      </c>
      <c r="M2208" s="1">
        <v>61</v>
      </c>
      <c r="N2208" s="1">
        <v>2</v>
      </c>
      <c r="O2208" s="8">
        <v>1</v>
      </c>
    </row>
    <row r="2209" spans="2:15" x14ac:dyDescent="0.2">
      <c r="D2209" s="175"/>
      <c r="E2209" s="4" t="s">
        <v>58</v>
      </c>
      <c r="F2209" s="6"/>
      <c r="G2209" s="5">
        <v>129</v>
      </c>
      <c r="H2209" s="7">
        <v>87</v>
      </c>
      <c r="I2209" s="1">
        <v>2</v>
      </c>
      <c r="J2209" s="1">
        <v>46</v>
      </c>
      <c r="K2209" s="1">
        <v>8</v>
      </c>
      <c r="L2209" s="1">
        <v>37</v>
      </c>
      <c r="M2209" s="1">
        <v>27</v>
      </c>
      <c r="N2209" s="1">
        <v>2</v>
      </c>
      <c r="O2209" s="8">
        <v>0</v>
      </c>
    </row>
    <row r="2210" spans="2:15" x14ac:dyDescent="0.2">
      <c r="D2210" s="175"/>
      <c r="E2210" s="4" t="s">
        <v>59</v>
      </c>
      <c r="F2210" s="6"/>
      <c r="G2210" s="5">
        <v>195</v>
      </c>
      <c r="H2210" s="7">
        <v>121</v>
      </c>
      <c r="I2210" s="1">
        <v>12</v>
      </c>
      <c r="J2210" s="1">
        <v>74</v>
      </c>
      <c r="K2210" s="1">
        <v>6</v>
      </c>
      <c r="L2210" s="1">
        <v>72</v>
      </c>
      <c r="M2210" s="1">
        <v>33</v>
      </c>
      <c r="N2210" s="1">
        <v>3</v>
      </c>
      <c r="O2210" s="8">
        <v>4</v>
      </c>
    </row>
    <row r="2211" spans="2:15" x14ac:dyDescent="0.2">
      <c r="D2211" s="175"/>
      <c r="E2211" s="4" t="s">
        <v>60</v>
      </c>
      <c r="F2211" s="6"/>
      <c r="G2211" s="5">
        <v>176</v>
      </c>
      <c r="H2211" s="7">
        <v>92</v>
      </c>
      <c r="I2211" s="1">
        <v>7</v>
      </c>
      <c r="J2211" s="1">
        <v>84</v>
      </c>
      <c r="K2211" s="1">
        <v>3</v>
      </c>
      <c r="L2211" s="1">
        <v>58</v>
      </c>
      <c r="M2211" s="1">
        <v>18</v>
      </c>
      <c r="N2211" s="1">
        <v>2</v>
      </c>
      <c r="O2211" s="8">
        <v>5</v>
      </c>
    </row>
    <row r="2212" spans="2:15" x14ac:dyDescent="0.2">
      <c r="D2212" s="175"/>
      <c r="E2212" s="4" t="s">
        <v>61</v>
      </c>
      <c r="F2212" s="6"/>
      <c r="G2212" s="5">
        <v>78</v>
      </c>
      <c r="H2212" s="7">
        <v>61</v>
      </c>
      <c r="I2212" s="1">
        <v>1</v>
      </c>
      <c r="J2212" s="1">
        <v>8</v>
      </c>
      <c r="K2212" s="1">
        <v>9</v>
      </c>
      <c r="L2212" s="1">
        <v>24</v>
      </c>
      <c r="M2212" s="1">
        <v>12</v>
      </c>
      <c r="N2212" s="1">
        <v>0</v>
      </c>
      <c r="O2212" s="8">
        <v>1</v>
      </c>
    </row>
    <row r="2213" spans="2:15" x14ac:dyDescent="0.2">
      <c r="D2213" s="175"/>
      <c r="E2213" s="4" t="s">
        <v>62</v>
      </c>
      <c r="F2213" s="6"/>
      <c r="G2213" s="5">
        <v>113</v>
      </c>
      <c r="H2213" s="7">
        <v>67</v>
      </c>
      <c r="I2213" s="1">
        <v>6</v>
      </c>
      <c r="J2213" s="1">
        <v>46</v>
      </c>
      <c r="K2213" s="1">
        <v>3</v>
      </c>
      <c r="L2213" s="1">
        <v>29</v>
      </c>
      <c r="M2213" s="1">
        <v>12</v>
      </c>
      <c r="N2213" s="1">
        <v>0</v>
      </c>
      <c r="O2213" s="8">
        <v>5</v>
      </c>
    </row>
    <row r="2214" spans="2:15" x14ac:dyDescent="0.2">
      <c r="D2214" s="174" t="s">
        <v>63</v>
      </c>
      <c r="E2214" s="20" t="s">
        <v>64</v>
      </c>
      <c r="F2214" s="22"/>
      <c r="G2214" s="21">
        <v>234</v>
      </c>
      <c r="H2214" s="25">
        <v>152</v>
      </c>
      <c r="I2214" s="3">
        <v>8</v>
      </c>
      <c r="J2214" s="3">
        <v>71</v>
      </c>
      <c r="K2214" s="3">
        <v>9</v>
      </c>
      <c r="L2214" s="3">
        <v>56</v>
      </c>
      <c r="M2214" s="3">
        <v>25</v>
      </c>
      <c r="N2214" s="3">
        <v>2</v>
      </c>
      <c r="O2214" s="26">
        <v>8</v>
      </c>
    </row>
    <row r="2215" spans="2:15" x14ac:dyDescent="0.2">
      <c r="D2215" s="175"/>
      <c r="E2215" s="4" t="s">
        <v>65</v>
      </c>
      <c r="F2215" s="6"/>
      <c r="G2215" s="5">
        <v>172</v>
      </c>
      <c r="H2215" s="7">
        <v>104</v>
      </c>
      <c r="I2215" s="1">
        <v>10</v>
      </c>
      <c r="J2215" s="1">
        <v>65</v>
      </c>
      <c r="K2215" s="1">
        <v>9</v>
      </c>
      <c r="L2215" s="1">
        <v>49</v>
      </c>
      <c r="M2215" s="1">
        <v>23</v>
      </c>
      <c r="N2215" s="1">
        <v>5</v>
      </c>
      <c r="O2215" s="8">
        <v>5</v>
      </c>
    </row>
    <row r="2216" spans="2:15" x14ac:dyDescent="0.2">
      <c r="D2216" s="175"/>
      <c r="E2216" s="4" t="s">
        <v>66</v>
      </c>
      <c r="F2216" s="6"/>
      <c r="G2216" s="5">
        <v>165</v>
      </c>
      <c r="H2216" s="7">
        <v>105</v>
      </c>
      <c r="I2216" s="1">
        <v>5</v>
      </c>
      <c r="J2216" s="1">
        <v>53</v>
      </c>
      <c r="K2216" s="1">
        <v>9</v>
      </c>
      <c r="L2216" s="1">
        <v>54</v>
      </c>
      <c r="M2216" s="1">
        <v>38</v>
      </c>
      <c r="N2216" s="1">
        <v>0</v>
      </c>
      <c r="O2216" s="8">
        <v>3</v>
      </c>
    </row>
    <row r="2217" spans="2:15" x14ac:dyDescent="0.2">
      <c r="D2217" s="175"/>
      <c r="E2217" s="4" t="s">
        <v>67</v>
      </c>
      <c r="F2217" s="6"/>
      <c r="G2217" s="5">
        <v>158</v>
      </c>
      <c r="H2217" s="7">
        <v>97</v>
      </c>
      <c r="I2217" s="1">
        <v>4</v>
      </c>
      <c r="J2217" s="1">
        <v>64</v>
      </c>
      <c r="K2217" s="1">
        <v>6</v>
      </c>
      <c r="L2217" s="1">
        <v>55</v>
      </c>
      <c r="M2217" s="1">
        <v>32</v>
      </c>
      <c r="N2217" s="1">
        <v>1</v>
      </c>
      <c r="O2217" s="8">
        <v>1</v>
      </c>
    </row>
    <row r="2218" spans="2:15" x14ac:dyDescent="0.2">
      <c r="D2218" s="175"/>
      <c r="E2218" s="4" t="s">
        <v>68</v>
      </c>
      <c r="F2218" s="6"/>
      <c r="G2218" s="5">
        <v>112</v>
      </c>
      <c r="H2218" s="7">
        <v>69</v>
      </c>
      <c r="I2218" s="1">
        <v>5</v>
      </c>
      <c r="J2218" s="1">
        <v>48</v>
      </c>
      <c r="K2218" s="1">
        <v>4</v>
      </c>
      <c r="L2218" s="1">
        <v>44</v>
      </c>
      <c r="M2218" s="1">
        <v>16</v>
      </c>
      <c r="N2218" s="1">
        <v>1</v>
      </c>
      <c r="O2218" s="8">
        <v>0</v>
      </c>
    </row>
    <row r="2219" spans="2:15" x14ac:dyDescent="0.2">
      <c r="D2219" s="175"/>
      <c r="E2219" s="4" t="s">
        <v>69</v>
      </c>
      <c r="F2219" s="6"/>
      <c r="G2219" s="5">
        <v>92</v>
      </c>
      <c r="H2219" s="7">
        <v>59</v>
      </c>
      <c r="I2219" s="1">
        <v>5</v>
      </c>
      <c r="J2219" s="1">
        <v>36</v>
      </c>
      <c r="K2219" s="1">
        <v>5</v>
      </c>
      <c r="L2219" s="1">
        <v>36</v>
      </c>
      <c r="M2219" s="1">
        <v>18</v>
      </c>
      <c r="N2219" s="1">
        <v>2</v>
      </c>
      <c r="O2219" s="8">
        <v>0</v>
      </c>
    </row>
    <row r="2220" spans="2:15" x14ac:dyDescent="0.2">
      <c r="D2220" s="175"/>
      <c r="E2220" s="4" t="s">
        <v>70</v>
      </c>
      <c r="F2220" s="6"/>
      <c r="G2220" s="5">
        <v>131</v>
      </c>
      <c r="H2220" s="7">
        <v>71</v>
      </c>
      <c r="I2220" s="1">
        <v>4</v>
      </c>
      <c r="J2220" s="1">
        <v>57</v>
      </c>
      <c r="K2220" s="1">
        <v>3</v>
      </c>
      <c r="L2220" s="1">
        <v>50</v>
      </c>
      <c r="M2220" s="1">
        <v>28</v>
      </c>
      <c r="N2220" s="1">
        <v>0</v>
      </c>
      <c r="O2220" s="8">
        <v>2</v>
      </c>
    </row>
    <row r="2221" spans="2:15" x14ac:dyDescent="0.2">
      <c r="D2221" s="175"/>
      <c r="E2221" s="4" t="s">
        <v>71</v>
      </c>
      <c r="F2221" s="6"/>
      <c r="G2221" s="5">
        <v>71</v>
      </c>
      <c r="H2221" s="7">
        <v>40</v>
      </c>
      <c r="I2221" s="1">
        <v>2</v>
      </c>
      <c r="J2221" s="1">
        <v>31</v>
      </c>
      <c r="K2221" s="1">
        <v>3</v>
      </c>
      <c r="L2221" s="1">
        <v>27</v>
      </c>
      <c r="M2221" s="1">
        <v>9</v>
      </c>
      <c r="N2221" s="1">
        <v>0</v>
      </c>
      <c r="O2221" s="8">
        <v>0</v>
      </c>
    </row>
    <row r="2222" spans="2:15" x14ac:dyDescent="0.2">
      <c r="D2222" s="176"/>
      <c r="E2222" s="59" t="s">
        <v>72</v>
      </c>
      <c r="F2222" s="60"/>
      <c r="G2222" s="56">
        <v>70</v>
      </c>
      <c r="H2222" s="66">
        <v>30</v>
      </c>
      <c r="I2222" s="30">
        <v>4</v>
      </c>
      <c r="J2222" s="30">
        <v>42</v>
      </c>
      <c r="K2222" s="30">
        <v>1</v>
      </c>
      <c r="L2222" s="30">
        <v>30</v>
      </c>
      <c r="M2222" s="30">
        <v>19</v>
      </c>
      <c r="N2222" s="30">
        <v>0</v>
      </c>
      <c r="O2222" s="65">
        <v>1</v>
      </c>
    </row>
    <row r="2224" spans="2:15" x14ac:dyDescent="0.2">
      <c r="B2224" s="43" t="str">
        <f xml:space="preserve"> HYPERLINK("#'目次'!B87", "[81]")</f>
        <v>[81]</v>
      </c>
      <c r="C2224" s="31" t="s">
        <v>221</v>
      </c>
    </row>
    <row r="2227" spans="3:15" x14ac:dyDescent="0.2">
      <c r="C2227" s="31" t="s">
        <v>75</v>
      </c>
    </row>
    <row r="2228" spans="3:15" ht="24" x14ac:dyDescent="0.2">
      <c r="D2228" s="177"/>
      <c r="E2228" s="178"/>
      <c r="F2228" s="178"/>
      <c r="G2228" s="40" t="s">
        <v>14</v>
      </c>
      <c r="H2228" s="42" t="s">
        <v>213</v>
      </c>
      <c r="I2228" s="15" t="s">
        <v>214</v>
      </c>
      <c r="J2228" s="15" t="s">
        <v>215</v>
      </c>
      <c r="K2228" s="15" t="s">
        <v>216</v>
      </c>
      <c r="L2228" s="15" t="s">
        <v>217</v>
      </c>
      <c r="M2228" s="15" t="s">
        <v>218</v>
      </c>
      <c r="N2228" s="15" t="s">
        <v>86</v>
      </c>
      <c r="O2228" s="44" t="s">
        <v>17</v>
      </c>
    </row>
    <row r="2229" spans="3:15" x14ac:dyDescent="0.2">
      <c r="D2229" s="179"/>
      <c r="E2229" s="180"/>
      <c r="F2229" s="180"/>
      <c r="G2229" s="39"/>
      <c r="H2229" s="41"/>
      <c r="I2229" s="14"/>
      <c r="J2229" s="14"/>
      <c r="K2229" s="14"/>
      <c r="L2229" s="14"/>
      <c r="M2229" s="14"/>
      <c r="N2229" s="14"/>
      <c r="O2229" s="38"/>
    </row>
    <row r="2230" spans="3:15" x14ac:dyDescent="0.2">
      <c r="D2230" s="58"/>
      <c r="E2230" s="53" t="s">
        <v>14</v>
      </c>
      <c r="F2230" s="52"/>
      <c r="G2230" s="37">
        <v>1222</v>
      </c>
      <c r="H2230" s="17">
        <v>738</v>
      </c>
      <c r="I2230" s="17">
        <v>49</v>
      </c>
      <c r="J2230" s="17">
        <v>471</v>
      </c>
      <c r="K2230" s="17">
        <v>51</v>
      </c>
      <c r="L2230" s="17">
        <v>406</v>
      </c>
      <c r="M2230" s="17">
        <v>209</v>
      </c>
      <c r="N2230" s="17">
        <v>11</v>
      </c>
      <c r="O2230" s="55">
        <v>22</v>
      </c>
    </row>
    <row r="2231" spans="3:15" x14ac:dyDescent="0.2">
      <c r="D2231" s="174" t="s">
        <v>36</v>
      </c>
      <c r="E2231" s="20" t="s">
        <v>76</v>
      </c>
      <c r="F2231" s="22"/>
      <c r="G2231" s="21">
        <v>629</v>
      </c>
      <c r="H2231" s="25">
        <v>395</v>
      </c>
      <c r="I2231" s="3">
        <v>21</v>
      </c>
      <c r="J2231" s="3">
        <v>229</v>
      </c>
      <c r="K2231" s="3">
        <v>29</v>
      </c>
      <c r="L2231" s="3">
        <v>187</v>
      </c>
      <c r="M2231" s="3">
        <v>114</v>
      </c>
      <c r="N2231" s="3">
        <v>6</v>
      </c>
      <c r="O2231" s="26">
        <v>10</v>
      </c>
    </row>
    <row r="2232" spans="3:15" x14ac:dyDescent="0.2">
      <c r="D2232" s="175"/>
      <c r="E2232" s="4" t="s">
        <v>39</v>
      </c>
      <c r="F2232" s="6"/>
      <c r="G2232" s="5">
        <v>37</v>
      </c>
      <c r="H2232" s="7">
        <v>27</v>
      </c>
      <c r="I2232" s="1">
        <v>0</v>
      </c>
      <c r="J2232" s="1">
        <v>3</v>
      </c>
      <c r="K2232" s="1">
        <v>3</v>
      </c>
      <c r="L2232" s="1">
        <v>13</v>
      </c>
      <c r="M2232" s="1">
        <v>8</v>
      </c>
      <c r="N2232" s="1">
        <v>0</v>
      </c>
      <c r="O2232" s="8">
        <v>0</v>
      </c>
    </row>
    <row r="2233" spans="3:15" x14ac:dyDescent="0.2">
      <c r="D2233" s="175"/>
      <c r="E2233" s="4" t="s">
        <v>40</v>
      </c>
      <c r="F2233" s="6"/>
      <c r="G2233" s="5">
        <v>73</v>
      </c>
      <c r="H2233" s="7">
        <v>52</v>
      </c>
      <c r="I2233" s="1">
        <v>2</v>
      </c>
      <c r="J2233" s="1">
        <v>31</v>
      </c>
      <c r="K2233" s="1">
        <v>6</v>
      </c>
      <c r="L2233" s="1">
        <v>28</v>
      </c>
      <c r="M2233" s="1">
        <v>20</v>
      </c>
      <c r="N2233" s="1">
        <v>1</v>
      </c>
      <c r="O2233" s="8">
        <v>0</v>
      </c>
    </row>
    <row r="2234" spans="3:15" x14ac:dyDescent="0.2">
      <c r="D2234" s="175"/>
      <c r="E2234" s="4" t="s">
        <v>41</v>
      </c>
      <c r="F2234" s="6"/>
      <c r="G2234" s="5">
        <v>108</v>
      </c>
      <c r="H2234" s="7">
        <v>58</v>
      </c>
      <c r="I2234" s="1">
        <v>3</v>
      </c>
      <c r="J2234" s="1">
        <v>42</v>
      </c>
      <c r="K2234" s="1">
        <v>7</v>
      </c>
      <c r="L2234" s="1">
        <v>31</v>
      </c>
      <c r="M2234" s="1">
        <v>22</v>
      </c>
      <c r="N2234" s="1">
        <v>1</v>
      </c>
      <c r="O2234" s="8">
        <v>0</v>
      </c>
    </row>
    <row r="2235" spans="3:15" x14ac:dyDescent="0.2">
      <c r="D2235" s="175"/>
      <c r="E2235" s="4" t="s">
        <v>42</v>
      </c>
      <c r="F2235" s="6"/>
      <c r="G2235" s="5">
        <v>113</v>
      </c>
      <c r="H2235" s="7">
        <v>72</v>
      </c>
      <c r="I2235" s="1">
        <v>4</v>
      </c>
      <c r="J2235" s="1">
        <v>42</v>
      </c>
      <c r="K2235" s="1">
        <v>4</v>
      </c>
      <c r="L2235" s="1">
        <v>35</v>
      </c>
      <c r="M2235" s="1">
        <v>23</v>
      </c>
      <c r="N2235" s="1">
        <v>1</v>
      </c>
      <c r="O2235" s="8">
        <v>2</v>
      </c>
    </row>
    <row r="2236" spans="3:15" x14ac:dyDescent="0.2">
      <c r="D2236" s="175"/>
      <c r="E2236" s="4" t="s">
        <v>43</v>
      </c>
      <c r="F2236" s="6"/>
      <c r="G2236" s="5">
        <v>101</v>
      </c>
      <c r="H2236" s="7">
        <v>61</v>
      </c>
      <c r="I2236" s="1">
        <v>2</v>
      </c>
      <c r="J2236" s="1">
        <v>41</v>
      </c>
      <c r="K2236" s="1">
        <v>3</v>
      </c>
      <c r="L2236" s="1">
        <v>32</v>
      </c>
      <c r="M2236" s="1">
        <v>22</v>
      </c>
      <c r="N2236" s="1">
        <v>1</v>
      </c>
      <c r="O2236" s="8">
        <v>0</v>
      </c>
    </row>
    <row r="2237" spans="3:15" x14ac:dyDescent="0.2">
      <c r="D2237" s="175"/>
      <c r="E2237" s="4" t="s">
        <v>44</v>
      </c>
      <c r="F2237" s="6"/>
      <c r="G2237" s="5">
        <v>114</v>
      </c>
      <c r="H2237" s="7">
        <v>72</v>
      </c>
      <c r="I2237" s="1">
        <v>7</v>
      </c>
      <c r="J2237" s="1">
        <v>41</v>
      </c>
      <c r="K2237" s="1">
        <v>5</v>
      </c>
      <c r="L2237" s="1">
        <v>36</v>
      </c>
      <c r="M2237" s="1">
        <v>10</v>
      </c>
      <c r="N2237" s="1">
        <v>2</v>
      </c>
      <c r="O2237" s="8">
        <v>1</v>
      </c>
    </row>
    <row r="2238" spans="3:15" x14ac:dyDescent="0.2">
      <c r="D2238" s="175"/>
      <c r="E2238" s="4" t="s">
        <v>45</v>
      </c>
      <c r="F2238" s="6"/>
      <c r="G2238" s="5">
        <v>83</v>
      </c>
      <c r="H2238" s="7">
        <v>53</v>
      </c>
      <c r="I2238" s="1">
        <v>3</v>
      </c>
      <c r="J2238" s="1">
        <v>29</v>
      </c>
      <c r="K2238" s="1">
        <v>1</v>
      </c>
      <c r="L2238" s="1">
        <v>12</v>
      </c>
      <c r="M2238" s="1">
        <v>9</v>
      </c>
      <c r="N2238" s="1">
        <v>0</v>
      </c>
      <c r="O2238" s="8">
        <v>7</v>
      </c>
    </row>
    <row r="2239" spans="3:15" x14ac:dyDescent="0.2">
      <c r="D2239" s="174" t="s">
        <v>37</v>
      </c>
      <c r="E2239" s="20" t="s">
        <v>77</v>
      </c>
      <c r="F2239" s="22"/>
      <c r="G2239" s="21">
        <v>593</v>
      </c>
      <c r="H2239" s="25">
        <v>343</v>
      </c>
      <c r="I2239" s="3">
        <v>28</v>
      </c>
      <c r="J2239" s="3">
        <v>242</v>
      </c>
      <c r="K2239" s="3">
        <v>22</v>
      </c>
      <c r="L2239" s="3">
        <v>219</v>
      </c>
      <c r="M2239" s="3">
        <v>95</v>
      </c>
      <c r="N2239" s="3">
        <v>5</v>
      </c>
      <c r="O2239" s="26">
        <v>12</v>
      </c>
    </row>
    <row r="2240" spans="3:15" x14ac:dyDescent="0.2">
      <c r="D2240" s="175"/>
      <c r="E2240" s="4" t="s">
        <v>39</v>
      </c>
      <c r="F2240" s="6"/>
      <c r="G2240" s="5">
        <v>27</v>
      </c>
      <c r="H2240" s="7">
        <v>23</v>
      </c>
      <c r="I2240" s="1">
        <v>1</v>
      </c>
      <c r="J2240" s="1">
        <v>1</v>
      </c>
      <c r="K2240" s="1">
        <v>2</v>
      </c>
      <c r="L2240" s="1">
        <v>2</v>
      </c>
      <c r="M2240" s="1">
        <v>3</v>
      </c>
      <c r="N2240" s="1">
        <v>1</v>
      </c>
      <c r="O2240" s="8">
        <v>1</v>
      </c>
    </row>
    <row r="2241" spans="2:15" x14ac:dyDescent="0.2">
      <c r="D2241" s="175"/>
      <c r="E2241" s="4" t="s">
        <v>40</v>
      </c>
      <c r="F2241" s="6"/>
      <c r="G2241" s="5">
        <v>74</v>
      </c>
      <c r="H2241" s="7">
        <v>52</v>
      </c>
      <c r="I2241" s="1">
        <v>4</v>
      </c>
      <c r="J2241" s="1">
        <v>19</v>
      </c>
      <c r="K2241" s="1">
        <v>4</v>
      </c>
      <c r="L2241" s="1">
        <v>29</v>
      </c>
      <c r="M2241" s="1">
        <v>14</v>
      </c>
      <c r="N2241" s="1">
        <v>0</v>
      </c>
      <c r="O2241" s="8">
        <v>2</v>
      </c>
    </row>
    <row r="2242" spans="2:15" x14ac:dyDescent="0.2">
      <c r="D2242" s="175"/>
      <c r="E2242" s="4" t="s">
        <v>41</v>
      </c>
      <c r="F2242" s="6"/>
      <c r="G2242" s="5">
        <v>96</v>
      </c>
      <c r="H2242" s="7">
        <v>49</v>
      </c>
      <c r="I2242" s="1">
        <v>3</v>
      </c>
      <c r="J2242" s="1">
        <v>46</v>
      </c>
      <c r="K2242" s="1">
        <v>1</v>
      </c>
      <c r="L2242" s="1">
        <v>41</v>
      </c>
      <c r="M2242" s="1">
        <v>21</v>
      </c>
      <c r="N2242" s="1">
        <v>0</v>
      </c>
      <c r="O2242" s="8">
        <v>0</v>
      </c>
    </row>
    <row r="2243" spans="2:15" x14ac:dyDescent="0.2">
      <c r="D2243" s="175"/>
      <c r="E2243" s="4" t="s">
        <v>42</v>
      </c>
      <c r="F2243" s="6"/>
      <c r="G2243" s="5">
        <v>97</v>
      </c>
      <c r="H2243" s="7">
        <v>52</v>
      </c>
      <c r="I2243" s="1">
        <v>3</v>
      </c>
      <c r="J2243" s="1">
        <v>39</v>
      </c>
      <c r="K2243" s="1">
        <v>1</v>
      </c>
      <c r="L2243" s="1">
        <v>47</v>
      </c>
      <c r="M2243" s="1">
        <v>19</v>
      </c>
      <c r="N2243" s="1">
        <v>1</v>
      </c>
      <c r="O2243" s="8">
        <v>1</v>
      </c>
    </row>
    <row r="2244" spans="2:15" x14ac:dyDescent="0.2">
      <c r="D2244" s="175"/>
      <c r="E2244" s="4" t="s">
        <v>43</v>
      </c>
      <c r="F2244" s="6"/>
      <c r="G2244" s="5">
        <v>103</v>
      </c>
      <c r="H2244" s="7">
        <v>54</v>
      </c>
      <c r="I2244" s="1">
        <v>6</v>
      </c>
      <c r="J2244" s="1">
        <v>51</v>
      </c>
      <c r="K2244" s="1">
        <v>8</v>
      </c>
      <c r="L2244" s="1">
        <v>38</v>
      </c>
      <c r="M2244" s="1">
        <v>16</v>
      </c>
      <c r="N2244" s="1">
        <v>0</v>
      </c>
      <c r="O2244" s="8">
        <v>2</v>
      </c>
    </row>
    <row r="2245" spans="2:15" x14ac:dyDescent="0.2">
      <c r="D2245" s="175"/>
      <c r="E2245" s="4" t="s">
        <v>44</v>
      </c>
      <c r="F2245" s="6"/>
      <c r="G2245" s="5">
        <v>109</v>
      </c>
      <c r="H2245" s="7">
        <v>60</v>
      </c>
      <c r="I2245" s="1">
        <v>7</v>
      </c>
      <c r="J2245" s="1">
        <v>54</v>
      </c>
      <c r="K2245" s="1">
        <v>5</v>
      </c>
      <c r="L2245" s="1">
        <v>46</v>
      </c>
      <c r="M2245" s="1">
        <v>19</v>
      </c>
      <c r="N2245" s="1">
        <v>2</v>
      </c>
      <c r="O2245" s="8">
        <v>1</v>
      </c>
    </row>
    <row r="2246" spans="2:15" x14ac:dyDescent="0.2">
      <c r="D2246" s="176"/>
      <c r="E2246" s="59" t="s">
        <v>45</v>
      </c>
      <c r="F2246" s="60"/>
      <c r="G2246" s="56">
        <v>87</v>
      </c>
      <c r="H2246" s="66">
        <v>53</v>
      </c>
      <c r="I2246" s="30">
        <v>4</v>
      </c>
      <c r="J2246" s="30">
        <v>32</v>
      </c>
      <c r="K2246" s="30">
        <v>1</v>
      </c>
      <c r="L2246" s="30">
        <v>16</v>
      </c>
      <c r="M2246" s="30">
        <v>3</v>
      </c>
      <c r="N2246" s="30">
        <v>1</v>
      </c>
      <c r="O2246" s="65">
        <v>5</v>
      </c>
    </row>
    <row r="2248" spans="2:15" x14ac:dyDescent="0.2">
      <c r="B2248" s="43" t="str">
        <f xml:space="preserve"> HYPERLINK("#'目次'!B88", "[82]")</f>
        <v>[82]</v>
      </c>
      <c r="C2248" s="31" t="s">
        <v>224</v>
      </c>
    </row>
    <row r="2252" spans="2:15" ht="24" x14ac:dyDescent="0.2">
      <c r="D2252" s="177"/>
      <c r="E2252" s="178"/>
      <c r="F2252" s="178"/>
      <c r="G2252" s="40" t="s">
        <v>14</v>
      </c>
      <c r="H2252" s="42" t="s">
        <v>213</v>
      </c>
      <c r="I2252" s="15" t="s">
        <v>214</v>
      </c>
      <c r="J2252" s="15" t="s">
        <v>215</v>
      </c>
      <c r="K2252" s="15" t="s">
        <v>216</v>
      </c>
      <c r="L2252" s="15" t="s">
        <v>217</v>
      </c>
      <c r="M2252" s="15" t="s">
        <v>218</v>
      </c>
      <c r="N2252" s="15" t="s">
        <v>86</v>
      </c>
      <c r="O2252" s="44" t="s">
        <v>17</v>
      </c>
    </row>
    <row r="2253" spans="2:15" x14ac:dyDescent="0.2">
      <c r="D2253" s="179"/>
      <c r="E2253" s="180"/>
      <c r="F2253" s="180"/>
      <c r="G2253" s="39"/>
      <c r="H2253" s="41"/>
      <c r="I2253" s="14"/>
      <c r="J2253" s="14"/>
      <c r="K2253" s="14"/>
      <c r="L2253" s="14"/>
      <c r="M2253" s="14"/>
      <c r="N2253" s="14"/>
      <c r="O2253" s="38"/>
    </row>
    <row r="2254" spans="2:15" x14ac:dyDescent="0.2">
      <c r="D2254" s="58"/>
      <c r="E2254" s="53" t="s">
        <v>14</v>
      </c>
      <c r="F2254" s="52"/>
      <c r="G2254" s="37">
        <v>1222</v>
      </c>
      <c r="H2254" s="17">
        <v>647</v>
      </c>
      <c r="I2254" s="17">
        <v>74</v>
      </c>
      <c r="J2254" s="17">
        <v>618</v>
      </c>
      <c r="K2254" s="17">
        <v>36</v>
      </c>
      <c r="L2254" s="17">
        <v>248</v>
      </c>
      <c r="M2254" s="17">
        <v>128</v>
      </c>
      <c r="N2254" s="17">
        <v>6</v>
      </c>
      <c r="O2254" s="55">
        <v>29</v>
      </c>
    </row>
    <row r="2255" spans="2:15" x14ac:dyDescent="0.2">
      <c r="D2255" s="174" t="s">
        <v>18</v>
      </c>
      <c r="E2255" s="20" t="s">
        <v>19</v>
      </c>
      <c r="F2255" s="22"/>
      <c r="G2255" s="21">
        <v>57</v>
      </c>
      <c r="H2255" s="25">
        <v>32</v>
      </c>
      <c r="I2255" s="3">
        <v>3</v>
      </c>
      <c r="J2255" s="3">
        <v>33</v>
      </c>
      <c r="K2255" s="3">
        <v>1</v>
      </c>
      <c r="L2255" s="3">
        <v>19</v>
      </c>
      <c r="M2255" s="3">
        <v>3</v>
      </c>
      <c r="N2255" s="3">
        <v>0</v>
      </c>
      <c r="O2255" s="26">
        <v>1</v>
      </c>
    </row>
    <row r="2256" spans="2:15" x14ac:dyDescent="0.2">
      <c r="D2256" s="175"/>
      <c r="E2256" s="4" t="s">
        <v>20</v>
      </c>
      <c r="F2256" s="6"/>
      <c r="G2256" s="5">
        <v>84</v>
      </c>
      <c r="H2256" s="7">
        <v>51</v>
      </c>
      <c r="I2256" s="1">
        <v>5</v>
      </c>
      <c r="J2256" s="1">
        <v>33</v>
      </c>
      <c r="K2256" s="1">
        <v>3</v>
      </c>
      <c r="L2256" s="1">
        <v>19</v>
      </c>
      <c r="M2256" s="1">
        <v>7</v>
      </c>
      <c r="N2256" s="1">
        <v>0</v>
      </c>
      <c r="O2256" s="8">
        <v>3</v>
      </c>
    </row>
    <row r="2257" spans="4:15" x14ac:dyDescent="0.2">
      <c r="D2257" s="175"/>
      <c r="E2257" s="4" t="s">
        <v>21</v>
      </c>
      <c r="F2257" s="6"/>
      <c r="G2257" s="5">
        <v>487</v>
      </c>
      <c r="H2257" s="7">
        <v>255</v>
      </c>
      <c r="I2257" s="1">
        <v>19</v>
      </c>
      <c r="J2257" s="1">
        <v>272</v>
      </c>
      <c r="K2257" s="1">
        <v>11</v>
      </c>
      <c r="L2257" s="1">
        <v>80</v>
      </c>
      <c r="M2257" s="1">
        <v>52</v>
      </c>
      <c r="N2257" s="1">
        <v>4</v>
      </c>
      <c r="O2257" s="8">
        <v>10</v>
      </c>
    </row>
    <row r="2258" spans="4:15" x14ac:dyDescent="0.2">
      <c r="D2258" s="175"/>
      <c r="E2258" s="4" t="s">
        <v>22</v>
      </c>
      <c r="F2258" s="6"/>
      <c r="G2258" s="5">
        <v>35</v>
      </c>
      <c r="H2258" s="7">
        <v>16</v>
      </c>
      <c r="I2258" s="1">
        <v>2</v>
      </c>
      <c r="J2258" s="1">
        <v>13</v>
      </c>
      <c r="K2258" s="1">
        <v>3</v>
      </c>
      <c r="L2258" s="1">
        <v>8</v>
      </c>
      <c r="M2258" s="1">
        <v>4</v>
      </c>
      <c r="N2258" s="1">
        <v>0</v>
      </c>
      <c r="O2258" s="8">
        <v>1</v>
      </c>
    </row>
    <row r="2259" spans="4:15" x14ac:dyDescent="0.2">
      <c r="D2259" s="175"/>
      <c r="E2259" s="4" t="s">
        <v>23</v>
      </c>
      <c r="F2259" s="6"/>
      <c r="G2259" s="5">
        <v>143</v>
      </c>
      <c r="H2259" s="7">
        <v>73</v>
      </c>
      <c r="I2259" s="1">
        <v>7</v>
      </c>
      <c r="J2259" s="1">
        <v>79</v>
      </c>
      <c r="K2259" s="1">
        <v>3</v>
      </c>
      <c r="L2259" s="1">
        <v>30</v>
      </c>
      <c r="M2259" s="1">
        <v>12</v>
      </c>
      <c r="N2259" s="1">
        <v>0</v>
      </c>
      <c r="O2259" s="8">
        <v>1</v>
      </c>
    </row>
    <row r="2260" spans="4:15" x14ac:dyDescent="0.2">
      <c r="D2260" s="175"/>
      <c r="E2260" s="4" t="s">
        <v>24</v>
      </c>
      <c r="F2260" s="6"/>
      <c r="G2260" s="5">
        <v>187</v>
      </c>
      <c r="H2260" s="7">
        <v>93</v>
      </c>
      <c r="I2260" s="1">
        <v>19</v>
      </c>
      <c r="J2260" s="1">
        <v>98</v>
      </c>
      <c r="K2260" s="1">
        <v>8</v>
      </c>
      <c r="L2260" s="1">
        <v>40</v>
      </c>
      <c r="M2260" s="1">
        <v>19</v>
      </c>
      <c r="N2260" s="1">
        <v>0</v>
      </c>
      <c r="O2260" s="8">
        <v>4</v>
      </c>
    </row>
    <row r="2261" spans="4:15" x14ac:dyDescent="0.2">
      <c r="D2261" s="175"/>
      <c r="E2261" s="4" t="s">
        <v>25</v>
      </c>
      <c r="F2261" s="6"/>
      <c r="G2261" s="5">
        <v>71</v>
      </c>
      <c r="H2261" s="7">
        <v>39</v>
      </c>
      <c r="I2261" s="1">
        <v>3</v>
      </c>
      <c r="J2261" s="1">
        <v>31</v>
      </c>
      <c r="K2261" s="1">
        <v>1</v>
      </c>
      <c r="L2261" s="1">
        <v>23</v>
      </c>
      <c r="M2261" s="1">
        <v>15</v>
      </c>
      <c r="N2261" s="1">
        <v>1</v>
      </c>
      <c r="O2261" s="8">
        <v>1</v>
      </c>
    </row>
    <row r="2262" spans="4:15" x14ac:dyDescent="0.2">
      <c r="D2262" s="175"/>
      <c r="E2262" s="4" t="s">
        <v>26</v>
      </c>
      <c r="F2262" s="6"/>
      <c r="G2262" s="5">
        <v>30</v>
      </c>
      <c r="H2262" s="7">
        <v>16</v>
      </c>
      <c r="I2262" s="1">
        <v>1</v>
      </c>
      <c r="J2262" s="1">
        <v>10</v>
      </c>
      <c r="K2262" s="1">
        <v>1</v>
      </c>
      <c r="L2262" s="1">
        <v>7</v>
      </c>
      <c r="M2262" s="1">
        <v>2</v>
      </c>
      <c r="N2262" s="1">
        <v>0</v>
      </c>
      <c r="O2262" s="8">
        <v>1</v>
      </c>
    </row>
    <row r="2263" spans="4:15" x14ac:dyDescent="0.2">
      <c r="D2263" s="175"/>
      <c r="E2263" s="4" t="s">
        <v>27</v>
      </c>
      <c r="F2263" s="6"/>
      <c r="G2263" s="5">
        <v>70</v>
      </c>
      <c r="H2263" s="7">
        <v>42</v>
      </c>
      <c r="I2263" s="1">
        <v>12</v>
      </c>
      <c r="J2263" s="1">
        <v>20</v>
      </c>
      <c r="K2263" s="1">
        <v>4</v>
      </c>
      <c r="L2263" s="1">
        <v>14</v>
      </c>
      <c r="M2263" s="1">
        <v>11</v>
      </c>
      <c r="N2263" s="1">
        <v>1</v>
      </c>
      <c r="O2263" s="8">
        <v>5</v>
      </c>
    </row>
    <row r="2264" spans="4:15" x14ac:dyDescent="0.2">
      <c r="D2264" s="175"/>
      <c r="E2264" s="4" t="s">
        <v>28</v>
      </c>
      <c r="F2264" s="6"/>
      <c r="G2264" s="5">
        <v>51</v>
      </c>
      <c r="H2264" s="7">
        <v>28</v>
      </c>
      <c r="I2264" s="1">
        <v>3</v>
      </c>
      <c r="J2264" s="1">
        <v>25</v>
      </c>
      <c r="K2264" s="1">
        <v>1</v>
      </c>
      <c r="L2264" s="1">
        <v>8</v>
      </c>
      <c r="M2264" s="1">
        <v>3</v>
      </c>
      <c r="N2264" s="1">
        <v>0</v>
      </c>
      <c r="O2264" s="8">
        <v>1</v>
      </c>
    </row>
    <row r="2265" spans="4:15" x14ac:dyDescent="0.2">
      <c r="D2265" s="175"/>
      <c r="E2265" s="4" t="s">
        <v>29</v>
      </c>
      <c r="F2265" s="6"/>
      <c r="G2265" s="5">
        <v>7</v>
      </c>
      <c r="H2265" s="7">
        <v>2</v>
      </c>
      <c r="I2265" s="1">
        <v>0</v>
      </c>
      <c r="J2265" s="1">
        <v>4</v>
      </c>
      <c r="K2265" s="1">
        <v>0</v>
      </c>
      <c r="L2265" s="1">
        <v>0</v>
      </c>
      <c r="M2265" s="1">
        <v>0</v>
      </c>
      <c r="N2265" s="1">
        <v>0</v>
      </c>
      <c r="O2265" s="8">
        <v>1</v>
      </c>
    </row>
    <row r="2266" spans="4:15" x14ac:dyDescent="0.2">
      <c r="D2266" s="174" t="s">
        <v>30</v>
      </c>
      <c r="E2266" s="20" t="s">
        <v>31</v>
      </c>
      <c r="F2266" s="22"/>
      <c r="G2266" s="21">
        <v>393</v>
      </c>
      <c r="H2266" s="25">
        <v>203</v>
      </c>
      <c r="I2266" s="3">
        <v>23</v>
      </c>
      <c r="J2266" s="3">
        <v>213</v>
      </c>
      <c r="K2266" s="3">
        <v>10</v>
      </c>
      <c r="L2266" s="3">
        <v>83</v>
      </c>
      <c r="M2266" s="3">
        <v>51</v>
      </c>
      <c r="N2266" s="3">
        <v>1</v>
      </c>
      <c r="O2266" s="26">
        <v>7</v>
      </c>
    </row>
    <row r="2267" spans="4:15" x14ac:dyDescent="0.2">
      <c r="D2267" s="175"/>
      <c r="E2267" s="4" t="s">
        <v>32</v>
      </c>
      <c r="F2267" s="6"/>
      <c r="G2267" s="5">
        <v>352</v>
      </c>
      <c r="H2267" s="7">
        <v>187</v>
      </c>
      <c r="I2267" s="1">
        <v>17</v>
      </c>
      <c r="J2267" s="1">
        <v>174</v>
      </c>
      <c r="K2267" s="1">
        <v>17</v>
      </c>
      <c r="L2267" s="1">
        <v>75</v>
      </c>
      <c r="M2267" s="1">
        <v>41</v>
      </c>
      <c r="N2267" s="1">
        <v>1</v>
      </c>
      <c r="O2267" s="8">
        <v>8</v>
      </c>
    </row>
    <row r="2268" spans="4:15" x14ac:dyDescent="0.2">
      <c r="D2268" s="175"/>
      <c r="E2268" s="4" t="s">
        <v>33</v>
      </c>
      <c r="F2268" s="6"/>
      <c r="G2268" s="5">
        <v>388</v>
      </c>
      <c r="H2268" s="7">
        <v>208</v>
      </c>
      <c r="I2268" s="1">
        <v>27</v>
      </c>
      <c r="J2268" s="1">
        <v>187</v>
      </c>
      <c r="K2268" s="1">
        <v>9</v>
      </c>
      <c r="L2268" s="1">
        <v>74</v>
      </c>
      <c r="M2268" s="1">
        <v>33</v>
      </c>
      <c r="N2268" s="1">
        <v>3</v>
      </c>
      <c r="O2268" s="8">
        <v>12</v>
      </c>
    </row>
    <row r="2269" spans="4:15" x14ac:dyDescent="0.2">
      <c r="D2269" s="175"/>
      <c r="E2269" s="4" t="s">
        <v>34</v>
      </c>
      <c r="F2269" s="6"/>
      <c r="G2269" s="5">
        <v>89</v>
      </c>
      <c r="H2269" s="7">
        <v>49</v>
      </c>
      <c r="I2269" s="1">
        <v>7</v>
      </c>
      <c r="J2269" s="1">
        <v>44</v>
      </c>
      <c r="K2269" s="1">
        <v>0</v>
      </c>
      <c r="L2269" s="1">
        <v>16</v>
      </c>
      <c r="M2269" s="1">
        <v>3</v>
      </c>
      <c r="N2269" s="1">
        <v>1</v>
      </c>
      <c r="O2269" s="8">
        <v>2</v>
      </c>
    </row>
    <row r="2270" spans="4:15" x14ac:dyDescent="0.2">
      <c r="D2270" s="174" t="s">
        <v>35</v>
      </c>
      <c r="E2270" s="20" t="s">
        <v>36</v>
      </c>
      <c r="F2270" s="22"/>
      <c r="G2270" s="21">
        <v>629</v>
      </c>
      <c r="H2270" s="25">
        <v>359</v>
      </c>
      <c r="I2270" s="3">
        <v>34</v>
      </c>
      <c r="J2270" s="3">
        <v>307</v>
      </c>
      <c r="K2270" s="3">
        <v>22</v>
      </c>
      <c r="L2270" s="3">
        <v>112</v>
      </c>
      <c r="M2270" s="3">
        <v>68</v>
      </c>
      <c r="N2270" s="3">
        <v>3</v>
      </c>
      <c r="O2270" s="26">
        <v>13</v>
      </c>
    </row>
    <row r="2271" spans="4:15" x14ac:dyDescent="0.2">
      <c r="D2271" s="175"/>
      <c r="E2271" s="4" t="s">
        <v>37</v>
      </c>
      <c r="F2271" s="6"/>
      <c r="G2271" s="5">
        <v>593</v>
      </c>
      <c r="H2271" s="7">
        <v>288</v>
      </c>
      <c r="I2271" s="1">
        <v>40</v>
      </c>
      <c r="J2271" s="1">
        <v>311</v>
      </c>
      <c r="K2271" s="1">
        <v>14</v>
      </c>
      <c r="L2271" s="1">
        <v>136</v>
      </c>
      <c r="M2271" s="1">
        <v>60</v>
      </c>
      <c r="N2271" s="1">
        <v>3</v>
      </c>
      <c r="O2271" s="8">
        <v>16</v>
      </c>
    </row>
    <row r="2272" spans="4:15" x14ac:dyDescent="0.2">
      <c r="D2272" s="174" t="s">
        <v>38</v>
      </c>
      <c r="E2272" s="20" t="s">
        <v>39</v>
      </c>
      <c r="F2272" s="22"/>
      <c r="G2272" s="21">
        <v>64</v>
      </c>
      <c r="H2272" s="25">
        <v>48</v>
      </c>
      <c r="I2272" s="3">
        <v>2</v>
      </c>
      <c r="J2272" s="3">
        <v>5</v>
      </c>
      <c r="K2272" s="3">
        <v>4</v>
      </c>
      <c r="L2272" s="3">
        <v>10</v>
      </c>
      <c r="M2272" s="3">
        <v>8</v>
      </c>
      <c r="N2272" s="3">
        <v>0</v>
      </c>
      <c r="O2272" s="26">
        <v>2</v>
      </c>
    </row>
    <row r="2273" spans="2:15" x14ac:dyDescent="0.2">
      <c r="D2273" s="175"/>
      <c r="E2273" s="4" t="s">
        <v>40</v>
      </c>
      <c r="F2273" s="6"/>
      <c r="G2273" s="5">
        <v>147</v>
      </c>
      <c r="H2273" s="7">
        <v>83</v>
      </c>
      <c r="I2273" s="1">
        <v>5</v>
      </c>
      <c r="J2273" s="1">
        <v>78</v>
      </c>
      <c r="K2273" s="1">
        <v>7</v>
      </c>
      <c r="L2273" s="1">
        <v>38</v>
      </c>
      <c r="M2273" s="1">
        <v>23</v>
      </c>
      <c r="N2273" s="1">
        <v>0</v>
      </c>
      <c r="O2273" s="8">
        <v>3</v>
      </c>
    </row>
    <row r="2274" spans="2:15" x14ac:dyDescent="0.2">
      <c r="D2274" s="175"/>
      <c r="E2274" s="4" t="s">
        <v>41</v>
      </c>
      <c r="F2274" s="6"/>
      <c r="G2274" s="5">
        <v>204</v>
      </c>
      <c r="H2274" s="7">
        <v>92</v>
      </c>
      <c r="I2274" s="1">
        <v>4</v>
      </c>
      <c r="J2274" s="1">
        <v>111</v>
      </c>
      <c r="K2274" s="1">
        <v>6</v>
      </c>
      <c r="L2274" s="1">
        <v>45</v>
      </c>
      <c r="M2274" s="1">
        <v>27</v>
      </c>
      <c r="N2274" s="1">
        <v>0</v>
      </c>
      <c r="O2274" s="8">
        <v>6</v>
      </c>
    </row>
    <row r="2275" spans="2:15" x14ac:dyDescent="0.2">
      <c r="D2275" s="175"/>
      <c r="E2275" s="4" t="s">
        <v>42</v>
      </c>
      <c r="F2275" s="6"/>
      <c r="G2275" s="5">
        <v>210</v>
      </c>
      <c r="H2275" s="7">
        <v>109</v>
      </c>
      <c r="I2275" s="1">
        <v>17</v>
      </c>
      <c r="J2275" s="1">
        <v>107</v>
      </c>
      <c r="K2275" s="1">
        <v>4</v>
      </c>
      <c r="L2275" s="1">
        <v>46</v>
      </c>
      <c r="M2275" s="1">
        <v>24</v>
      </c>
      <c r="N2275" s="1">
        <v>2</v>
      </c>
      <c r="O2275" s="8">
        <v>3</v>
      </c>
    </row>
    <row r="2276" spans="2:15" x14ac:dyDescent="0.2">
      <c r="D2276" s="175"/>
      <c r="E2276" s="4" t="s">
        <v>43</v>
      </c>
      <c r="F2276" s="6"/>
      <c r="G2276" s="5">
        <v>204</v>
      </c>
      <c r="H2276" s="7">
        <v>102</v>
      </c>
      <c r="I2276" s="1">
        <v>10</v>
      </c>
      <c r="J2276" s="1">
        <v>121</v>
      </c>
      <c r="K2276" s="1">
        <v>10</v>
      </c>
      <c r="L2276" s="1">
        <v>38</v>
      </c>
      <c r="M2276" s="1">
        <v>22</v>
      </c>
      <c r="N2276" s="1">
        <v>1</v>
      </c>
      <c r="O2276" s="8">
        <v>2</v>
      </c>
    </row>
    <row r="2277" spans="2:15" x14ac:dyDescent="0.2">
      <c r="D2277" s="175"/>
      <c r="E2277" s="4" t="s">
        <v>44</v>
      </c>
      <c r="F2277" s="6"/>
      <c r="G2277" s="5">
        <v>223</v>
      </c>
      <c r="H2277" s="7">
        <v>119</v>
      </c>
      <c r="I2277" s="1">
        <v>19</v>
      </c>
      <c r="J2277" s="1">
        <v>122</v>
      </c>
      <c r="K2277" s="1">
        <v>4</v>
      </c>
      <c r="L2277" s="1">
        <v>49</v>
      </c>
      <c r="M2277" s="1">
        <v>17</v>
      </c>
      <c r="N2277" s="1">
        <v>2</v>
      </c>
      <c r="O2277" s="8">
        <v>5</v>
      </c>
    </row>
    <row r="2278" spans="2:15" x14ac:dyDescent="0.2">
      <c r="D2278" s="176"/>
      <c r="E2278" s="59" t="s">
        <v>45</v>
      </c>
      <c r="F2278" s="60"/>
      <c r="G2278" s="56">
        <v>170</v>
      </c>
      <c r="H2278" s="66">
        <v>94</v>
      </c>
      <c r="I2278" s="30">
        <v>17</v>
      </c>
      <c r="J2278" s="30">
        <v>74</v>
      </c>
      <c r="K2278" s="30">
        <v>1</v>
      </c>
      <c r="L2278" s="30">
        <v>22</v>
      </c>
      <c r="M2278" s="30">
        <v>7</v>
      </c>
      <c r="N2278" s="30">
        <v>1</v>
      </c>
      <c r="O2278" s="65">
        <v>8</v>
      </c>
    </row>
    <row r="2280" spans="2:15" x14ac:dyDescent="0.2">
      <c r="B2280" s="43" t="str">
        <f xml:space="preserve"> HYPERLINK("#'目次'!B89", "[83]")</f>
        <v>[83]</v>
      </c>
      <c r="C2280" s="31" t="s">
        <v>224</v>
      </c>
    </row>
    <row r="2284" spans="2:15" ht="24" x14ac:dyDescent="0.2">
      <c r="D2284" s="177"/>
      <c r="E2284" s="178"/>
      <c r="F2284" s="178"/>
      <c r="G2284" s="40" t="s">
        <v>14</v>
      </c>
      <c r="H2284" s="42" t="s">
        <v>213</v>
      </c>
      <c r="I2284" s="15" t="s">
        <v>214</v>
      </c>
      <c r="J2284" s="15" t="s">
        <v>215</v>
      </c>
      <c r="K2284" s="15" t="s">
        <v>216</v>
      </c>
      <c r="L2284" s="15" t="s">
        <v>217</v>
      </c>
      <c r="M2284" s="15" t="s">
        <v>218</v>
      </c>
      <c r="N2284" s="15" t="s">
        <v>86</v>
      </c>
      <c r="O2284" s="44" t="s">
        <v>17</v>
      </c>
    </row>
    <row r="2285" spans="2:15" x14ac:dyDescent="0.2">
      <c r="D2285" s="179"/>
      <c r="E2285" s="180"/>
      <c r="F2285" s="180"/>
      <c r="G2285" s="39"/>
      <c r="H2285" s="41"/>
      <c r="I2285" s="14"/>
      <c r="J2285" s="14"/>
      <c r="K2285" s="14"/>
      <c r="L2285" s="14"/>
      <c r="M2285" s="14"/>
      <c r="N2285" s="14"/>
      <c r="O2285" s="38"/>
    </row>
    <row r="2286" spans="2:15" x14ac:dyDescent="0.2">
      <c r="D2286" s="58"/>
      <c r="E2286" s="53" t="s">
        <v>14</v>
      </c>
      <c r="F2286" s="52"/>
      <c r="G2286" s="37">
        <v>1222</v>
      </c>
      <c r="H2286" s="17">
        <v>647</v>
      </c>
      <c r="I2286" s="17">
        <v>74</v>
      </c>
      <c r="J2286" s="17">
        <v>618</v>
      </c>
      <c r="K2286" s="17">
        <v>36</v>
      </c>
      <c r="L2286" s="17">
        <v>248</v>
      </c>
      <c r="M2286" s="17">
        <v>128</v>
      </c>
      <c r="N2286" s="17">
        <v>6</v>
      </c>
      <c r="O2286" s="55">
        <v>29</v>
      </c>
    </row>
    <row r="2287" spans="2:15" x14ac:dyDescent="0.2">
      <c r="D2287" s="174" t="s">
        <v>52</v>
      </c>
      <c r="E2287" s="20" t="s">
        <v>53</v>
      </c>
      <c r="F2287" s="22"/>
      <c r="G2287" s="21">
        <v>15</v>
      </c>
      <c r="H2287" s="25">
        <v>10</v>
      </c>
      <c r="I2287" s="3">
        <v>0</v>
      </c>
      <c r="J2287" s="3">
        <v>4</v>
      </c>
      <c r="K2287" s="3">
        <v>0</v>
      </c>
      <c r="L2287" s="3">
        <v>2</v>
      </c>
      <c r="M2287" s="3">
        <v>1</v>
      </c>
      <c r="N2287" s="3">
        <v>0</v>
      </c>
      <c r="O2287" s="26">
        <v>1</v>
      </c>
    </row>
    <row r="2288" spans="2:15" ht="24" x14ac:dyDescent="0.2">
      <c r="D2288" s="175"/>
      <c r="E2288" s="4" t="s">
        <v>54</v>
      </c>
      <c r="F2288" s="6"/>
      <c r="G2288" s="5">
        <v>122</v>
      </c>
      <c r="H2288" s="7">
        <v>68</v>
      </c>
      <c r="I2288" s="1">
        <v>7</v>
      </c>
      <c r="J2288" s="1">
        <v>57</v>
      </c>
      <c r="K2288" s="1">
        <v>2</v>
      </c>
      <c r="L2288" s="1">
        <v>20</v>
      </c>
      <c r="M2288" s="1">
        <v>15</v>
      </c>
      <c r="N2288" s="1">
        <v>1</v>
      </c>
      <c r="O2288" s="8">
        <v>3</v>
      </c>
    </row>
    <row r="2289" spans="4:15" x14ac:dyDescent="0.2">
      <c r="D2289" s="175"/>
      <c r="E2289" s="4" t="s">
        <v>55</v>
      </c>
      <c r="F2289" s="6"/>
      <c r="G2289" s="5">
        <v>43</v>
      </c>
      <c r="H2289" s="7">
        <v>24</v>
      </c>
      <c r="I2289" s="1">
        <v>5</v>
      </c>
      <c r="J2289" s="1">
        <v>18</v>
      </c>
      <c r="K2289" s="1">
        <v>4</v>
      </c>
      <c r="L2289" s="1">
        <v>8</v>
      </c>
      <c r="M2289" s="1">
        <v>6</v>
      </c>
      <c r="N2289" s="1">
        <v>0</v>
      </c>
      <c r="O2289" s="8">
        <v>2</v>
      </c>
    </row>
    <row r="2290" spans="4:15" x14ac:dyDescent="0.2">
      <c r="D2290" s="175"/>
      <c r="E2290" s="4" t="s">
        <v>56</v>
      </c>
      <c r="F2290" s="6"/>
      <c r="G2290" s="5">
        <v>60</v>
      </c>
      <c r="H2290" s="7">
        <v>24</v>
      </c>
      <c r="I2290" s="1">
        <v>2</v>
      </c>
      <c r="J2290" s="1">
        <v>44</v>
      </c>
      <c r="K2290" s="1">
        <v>2</v>
      </c>
      <c r="L2290" s="1">
        <v>9</v>
      </c>
      <c r="M2290" s="1">
        <v>9</v>
      </c>
      <c r="N2290" s="1">
        <v>0</v>
      </c>
      <c r="O2290" s="8">
        <v>0</v>
      </c>
    </row>
    <row r="2291" spans="4:15" x14ac:dyDescent="0.2">
      <c r="D2291" s="175"/>
      <c r="E2291" s="4" t="s">
        <v>57</v>
      </c>
      <c r="F2291" s="6"/>
      <c r="G2291" s="5">
        <v>286</v>
      </c>
      <c r="H2291" s="7">
        <v>149</v>
      </c>
      <c r="I2291" s="1">
        <v>13</v>
      </c>
      <c r="J2291" s="1">
        <v>158</v>
      </c>
      <c r="K2291" s="1">
        <v>9</v>
      </c>
      <c r="L2291" s="1">
        <v>65</v>
      </c>
      <c r="M2291" s="1">
        <v>25</v>
      </c>
      <c r="N2291" s="1">
        <v>2</v>
      </c>
      <c r="O2291" s="8">
        <v>5</v>
      </c>
    </row>
    <row r="2292" spans="4:15" x14ac:dyDescent="0.2">
      <c r="D2292" s="175"/>
      <c r="E2292" s="4" t="s">
        <v>58</v>
      </c>
      <c r="F2292" s="6"/>
      <c r="G2292" s="5">
        <v>129</v>
      </c>
      <c r="H2292" s="7">
        <v>72</v>
      </c>
      <c r="I2292" s="1">
        <v>7</v>
      </c>
      <c r="J2292" s="1">
        <v>63</v>
      </c>
      <c r="K2292" s="1">
        <v>5</v>
      </c>
      <c r="L2292" s="1">
        <v>25</v>
      </c>
      <c r="M2292" s="1">
        <v>17</v>
      </c>
      <c r="N2292" s="1">
        <v>0</v>
      </c>
      <c r="O2292" s="8">
        <v>2</v>
      </c>
    </row>
    <row r="2293" spans="4:15" x14ac:dyDescent="0.2">
      <c r="D2293" s="175"/>
      <c r="E2293" s="4" t="s">
        <v>59</v>
      </c>
      <c r="F2293" s="6"/>
      <c r="G2293" s="5">
        <v>195</v>
      </c>
      <c r="H2293" s="7">
        <v>106</v>
      </c>
      <c r="I2293" s="1">
        <v>14</v>
      </c>
      <c r="J2293" s="1">
        <v>99</v>
      </c>
      <c r="K2293" s="1">
        <v>3</v>
      </c>
      <c r="L2293" s="1">
        <v>43</v>
      </c>
      <c r="M2293" s="1">
        <v>27</v>
      </c>
      <c r="N2293" s="1">
        <v>1</v>
      </c>
      <c r="O2293" s="8">
        <v>5</v>
      </c>
    </row>
    <row r="2294" spans="4:15" x14ac:dyDescent="0.2">
      <c r="D2294" s="175"/>
      <c r="E2294" s="4" t="s">
        <v>60</v>
      </c>
      <c r="F2294" s="6"/>
      <c r="G2294" s="5">
        <v>176</v>
      </c>
      <c r="H2294" s="7">
        <v>75</v>
      </c>
      <c r="I2294" s="1">
        <v>15</v>
      </c>
      <c r="J2294" s="1">
        <v>102</v>
      </c>
      <c r="K2294" s="1">
        <v>2</v>
      </c>
      <c r="L2294" s="1">
        <v>40</v>
      </c>
      <c r="M2294" s="1">
        <v>13</v>
      </c>
      <c r="N2294" s="1">
        <v>2</v>
      </c>
      <c r="O2294" s="8">
        <v>5</v>
      </c>
    </row>
    <row r="2295" spans="4:15" x14ac:dyDescent="0.2">
      <c r="D2295" s="175"/>
      <c r="E2295" s="4" t="s">
        <v>61</v>
      </c>
      <c r="F2295" s="6"/>
      <c r="G2295" s="5">
        <v>78</v>
      </c>
      <c r="H2295" s="7">
        <v>55</v>
      </c>
      <c r="I2295" s="1">
        <v>3</v>
      </c>
      <c r="J2295" s="1">
        <v>15</v>
      </c>
      <c r="K2295" s="1">
        <v>6</v>
      </c>
      <c r="L2295" s="1">
        <v>14</v>
      </c>
      <c r="M2295" s="1">
        <v>8</v>
      </c>
      <c r="N2295" s="1">
        <v>0</v>
      </c>
      <c r="O2295" s="8">
        <v>3</v>
      </c>
    </row>
    <row r="2296" spans="4:15" x14ac:dyDescent="0.2">
      <c r="D2296" s="175"/>
      <c r="E2296" s="4" t="s">
        <v>62</v>
      </c>
      <c r="F2296" s="6"/>
      <c r="G2296" s="5">
        <v>113</v>
      </c>
      <c r="H2296" s="7">
        <v>62</v>
      </c>
      <c r="I2296" s="1">
        <v>8</v>
      </c>
      <c r="J2296" s="1">
        <v>56</v>
      </c>
      <c r="K2296" s="1">
        <v>3</v>
      </c>
      <c r="L2296" s="1">
        <v>22</v>
      </c>
      <c r="M2296" s="1">
        <v>7</v>
      </c>
      <c r="N2296" s="1">
        <v>0</v>
      </c>
      <c r="O2296" s="8">
        <v>2</v>
      </c>
    </row>
    <row r="2297" spans="4:15" x14ac:dyDescent="0.2">
      <c r="D2297" s="174" t="s">
        <v>63</v>
      </c>
      <c r="E2297" s="20" t="s">
        <v>64</v>
      </c>
      <c r="F2297" s="22"/>
      <c r="G2297" s="21">
        <v>234</v>
      </c>
      <c r="H2297" s="25">
        <v>135</v>
      </c>
      <c r="I2297" s="3">
        <v>12</v>
      </c>
      <c r="J2297" s="3">
        <v>99</v>
      </c>
      <c r="K2297" s="3">
        <v>5</v>
      </c>
      <c r="L2297" s="3">
        <v>38</v>
      </c>
      <c r="M2297" s="3">
        <v>16</v>
      </c>
      <c r="N2297" s="3">
        <v>0</v>
      </c>
      <c r="O2297" s="26">
        <v>5</v>
      </c>
    </row>
    <row r="2298" spans="4:15" x14ac:dyDescent="0.2">
      <c r="D2298" s="175"/>
      <c r="E2298" s="4" t="s">
        <v>65</v>
      </c>
      <c r="F2298" s="6"/>
      <c r="G2298" s="5">
        <v>172</v>
      </c>
      <c r="H2298" s="7">
        <v>90</v>
      </c>
      <c r="I2298" s="1">
        <v>13</v>
      </c>
      <c r="J2298" s="1">
        <v>83</v>
      </c>
      <c r="K2298" s="1">
        <v>7</v>
      </c>
      <c r="L2298" s="1">
        <v>33</v>
      </c>
      <c r="M2298" s="1">
        <v>17</v>
      </c>
      <c r="N2298" s="1">
        <v>3</v>
      </c>
      <c r="O2298" s="8">
        <v>5</v>
      </c>
    </row>
    <row r="2299" spans="4:15" x14ac:dyDescent="0.2">
      <c r="D2299" s="175"/>
      <c r="E2299" s="4" t="s">
        <v>66</v>
      </c>
      <c r="F2299" s="6"/>
      <c r="G2299" s="5">
        <v>165</v>
      </c>
      <c r="H2299" s="7">
        <v>95</v>
      </c>
      <c r="I2299" s="1">
        <v>8</v>
      </c>
      <c r="J2299" s="1">
        <v>72</v>
      </c>
      <c r="K2299" s="1">
        <v>4</v>
      </c>
      <c r="L2299" s="1">
        <v>30</v>
      </c>
      <c r="M2299" s="1">
        <v>25</v>
      </c>
      <c r="N2299" s="1">
        <v>0</v>
      </c>
      <c r="O2299" s="8">
        <v>9</v>
      </c>
    </row>
    <row r="2300" spans="4:15" x14ac:dyDescent="0.2">
      <c r="D2300" s="175"/>
      <c r="E2300" s="4" t="s">
        <v>67</v>
      </c>
      <c r="F2300" s="6"/>
      <c r="G2300" s="5">
        <v>158</v>
      </c>
      <c r="H2300" s="7">
        <v>87</v>
      </c>
      <c r="I2300" s="1">
        <v>8</v>
      </c>
      <c r="J2300" s="1">
        <v>82</v>
      </c>
      <c r="K2300" s="1">
        <v>4</v>
      </c>
      <c r="L2300" s="1">
        <v>32</v>
      </c>
      <c r="M2300" s="1">
        <v>22</v>
      </c>
      <c r="N2300" s="1">
        <v>1</v>
      </c>
      <c r="O2300" s="8">
        <v>3</v>
      </c>
    </row>
    <row r="2301" spans="4:15" x14ac:dyDescent="0.2">
      <c r="D2301" s="175"/>
      <c r="E2301" s="4" t="s">
        <v>68</v>
      </c>
      <c r="F2301" s="6"/>
      <c r="G2301" s="5">
        <v>112</v>
      </c>
      <c r="H2301" s="7">
        <v>63</v>
      </c>
      <c r="I2301" s="1">
        <v>6</v>
      </c>
      <c r="J2301" s="1">
        <v>58</v>
      </c>
      <c r="K2301" s="1">
        <v>2</v>
      </c>
      <c r="L2301" s="1">
        <v>24</v>
      </c>
      <c r="M2301" s="1">
        <v>6</v>
      </c>
      <c r="N2301" s="1">
        <v>1</v>
      </c>
      <c r="O2301" s="8">
        <v>2</v>
      </c>
    </row>
    <row r="2302" spans="4:15" x14ac:dyDescent="0.2">
      <c r="D2302" s="175"/>
      <c r="E2302" s="4" t="s">
        <v>69</v>
      </c>
      <c r="F2302" s="6"/>
      <c r="G2302" s="5">
        <v>92</v>
      </c>
      <c r="H2302" s="7">
        <v>47</v>
      </c>
      <c r="I2302" s="1">
        <v>6</v>
      </c>
      <c r="J2302" s="1">
        <v>52</v>
      </c>
      <c r="K2302" s="1">
        <v>5</v>
      </c>
      <c r="L2302" s="1">
        <v>20</v>
      </c>
      <c r="M2302" s="1">
        <v>9</v>
      </c>
      <c r="N2302" s="1">
        <v>1</v>
      </c>
      <c r="O2302" s="8">
        <v>1</v>
      </c>
    </row>
    <row r="2303" spans="4:15" x14ac:dyDescent="0.2">
      <c r="D2303" s="175"/>
      <c r="E2303" s="4" t="s">
        <v>70</v>
      </c>
      <c r="F2303" s="6"/>
      <c r="G2303" s="5">
        <v>131</v>
      </c>
      <c r="H2303" s="7">
        <v>61</v>
      </c>
      <c r="I2303" s="1">
        <v>10</v>
      </c>
      <c r="J2303" s="1">
        <v>75</v>
      </c>
      <c r="K2303" s="1">
        <v>1</v>
      </c>
      <c r="L2303" s="1">
        <v>33</v>
      </c>
      <c r="M2303" s="1">
        <v>16</v>
      </c>
      <c r="N2303" s="1">
        <v>0</v>
      </c>
      <c r="O2303" s="8">
        <v>2</v>
      </c>
    </row>
    <row r="2304" spans="4:15" x14ac:dyDescent="0.2">
      <c r="D2304" s="175"/>
      <c r="E2304" s="4" t="s">
        <v>71</v>
      </c>
      <c r="F2304" s="6"/>
      <c r="G2304" s="5">
        <v>71</v>
      </c>
      <c r="H2304" s="7">
        <v>31</v>
      </c>
      <c r="I2304" s="1">
        <v>4</v>
      </c>
      <c r="J2304" s="1">
        <v>44</v>
      </c>
      <c r="K2304" s="1">
        <v>4</v>
      </c>
      <c r="L2304" s="1">
        <v>15</v>
      </c>
      <c r="M2304" s="1">
        <v>5</v>
      </c>
      <c r="N2304" s="1">
        <v>0</v>
      </c>
      <c r="O2304" s="8">
        <v>0</v>
      </c>
    </row>
    <row r="2305" spans="2:15" x14ac:dyDescent="0.2">
      <c r="D2305" s="176"/>
      <c r="E2305" s="59" t="s">
        <v>72</v>
      </c>
      <c r="F2305" s="60"/>
      <c r="G2305" s="56">
        <v>70</v>
      </c>
      <c r="H2305" s="66">
        <v>27</v>
      </c>
      <c r="I2305" s="30">
        <v>5</v>
      </c>
      <c r="J2305" s="30">
        <v>48</v>
      </c>
      <c r="K2305" s="30">
        <v>2</v>
      </c>
      <c r="L2305" s="30">
        <v>20</v>
      </c>
      <c r="M2305" s="30">
        <v>12</v>
      </c>
      <c r="N2305" s="30">
        <v>0</v>
      </c>
      <c r="O2305" s="65">
        <v>0</v>
      </c>
    </row>
    <row r="2307" spans="2:15" x14ac:dyDescent="0.2">
      <c r="B2307" s="43" t="str">
        <f xml:space="preserve"> HYPERLINK("#'目次'!B90", "[84]")</f>
        <v>[84]</v>
      </c>
      <c r="C2307" s="31" t="s">
        <v>224</v>
      </c>
    </row>
    <row r="2310" spans="2:15" x14ac:dyDescent="0.2">
      <c r="C2310" s="31" t="s">
        <v>75</v>
      </c>
    </row>
    <row r="2311" spans="2:15" ht="24" x14ac:dyDescent="0.2">
      <c r="D2311" s="177"/>
      <c r="E2311" s="178"/>
      <c r="F2311" s="178"/>
      <c r="G2311" s="40" t="s">
        <v>14</v>
      </c>
      <c r="H2311" s="42" t="s">
        <v>213</v>
      </c>
      <c r="I2311" s="15" t="s">
        <v>214</v>
      </c>
      <c r="J2311" s="15" t="s">
        <v>215</v>
      </c>
      <c r="K2311" s="15" t="s">
        <v>216</v>
      </c>
      <c r="L2311" s="15" t="s">
        <v>217</v>
      </c>
      <c r="M2311" s="15" t="s">
        <v>218</v>
      </c>
      <c r="N2311" s="15" t="s">
        <v>86</v>
      </c>
      <c r="O2311" s="44" t="s">
        <v>17</v>
      </c>
    </row>
    <row r="2312" spans="2:15" x14ac:dyDescent="0.2">
      <c r="D2312" s="179"/>
      <c r="E2312" s="180"/>
      <c r="F2312" s="180"/>
      <c r="G2312" s="39"/>
      <c r="H2312" s="41"/>
      <c r="I2312" s="14"/>
      <c r="J2312" s="14"/>
      <c r="K2312" s="14"/>
      <c r="L2312" s="14"/>
      <c r="M2312" s="14"/>
      <c r="N2312" s="14"/>
      <c r="O2312" s="38"/>
    </row>
    <row r="2313" spans="2:15" x14ac:dyDescent="0.2">
      <c r="D2313" s="58"/>
      <c r="E2313" s="53" t="s">
        <v>14</v>
      </c>
      <c r="F2313" s="52"/>
      <c r="G2313" s="37">
        <v>1222</v>
      </c>
      <c r="H2313" s="17">
        <v>647</v>
      </c>
      <c r="I2313" s="17">
        <v>74</v>
      </c>
      <c r="J2313" s="17">
        <v>618</v>
      </c>
      <c r="K2313" s="17">
        <v>36</v>
      </c>
      <c r="L2313" s="17">
        <v>248</v>
      </c>
      <c r="M2313" s="17">
        <v>128</v>
      </c>
      <c r="N2313" s="17">
        <v>6</v>
      </c>
      <c r="O2313" s="55">
        <v>29</v>
      </c>
    </row>
    <row r="2314" spans="2:15" x14ac:dyDescent="0.2">
      <c r="D2314" s="174" t="s">
        <v>36</v>
      </c>
      <c r="E2314" s="20" t="s">
        <v>76</v>
      </c>
      <c r="F2314" s="22"/>
      <c r="G2314" s="21">
        <v>629</v>
      </c>
      <c r="H2314" s="25">
        <v>359</v>
      </c>
      <c r="I2314" s="3">
        <v>34</v>
      </c>
      <c r="J2314" s="3">
        <v>307</v>
      </c>
      <c r="K2314" s="3">
        <v>22</v>
      </c>
      <c r="L2314" s="3">
        <v>112</v>
      </c>
      <c r="M2314" s="3">
        <v>68</v>
      </c>
      <c r="N2314" s="3">
        <v>3</v>
      </c>
      <c r="O2314" s="26">
        <v>13</v>
      </c>
    </row>
    <row r="2315" spans="2:15" x14ac:dyDescent="0.2">
      <c r="D2315" s="175"/>
      <c r="E2315" s="4" t="s">
        <v>39</v>
      </c>
      <c r="F2315" s="6"/>
      <c r="G2315" s="5">
        <v>37</v>
      </c>
      <c r="H2315" s="7">
        <v>26</v>
      </c>
      <c r="I2315" s="1">
        <v>0</v>
      </c>
      <c r="J2315" s="1">
        <v>4</v>
      </c>
      <c r="K2315" s="1">
        <v>2</v>
      </c>
      <c r="L2315" s="1">
        <v>8</v>
      </c>
      <c r="M2315" s="1">
        <v>6</v>
      </c>
      <c r="N2315" s="1">
        <v>0</v>
      </c>
      <c r="O2315" s="8">
        <v>1</v>
      </c>
    </row>
    <row r="2316" spans="2:15" x14ac:dyDescent="0.2">
      <c r="D2316" s="175"/>
      <c r="E2316" s="4" t="s">
        <v>40</v>
      </c>
      <c r="F2316" s="6"/>
      <c r="G2316" s="5">
        <v>73</v>
      </c>
      <c r="H2316" s="7">
        <v>45</v>
      </c>
      <c r="I2316" s="1">
        <v>2</v>
      </c>
      <c r="J2316" s="1">
        <v>40</v>
      </c>
      <c r="K2316" s="1">
        <v>4</v>
      </c>
      <c r="L2316" s="1">
        <v>21</v>
      </c>
      <c r="M2316" s="1">
        <v>16</v>
      </c>
      <c r="N2316" s="1">
        <v>0</v>
      </c>
      <c r="O2316" s="8">
        <v>0</v>
      </c>
    </row>
    <row r="2317" spans="2:15" x14ac:dyDescent="0.2">
      <c r="D2317" s="175"/>
      <c r="E2317" s="4" t="s">
        <v>41</v>
      </c>
      <c r="F2317" s="6"/>
      <c r="G2317" s="5">
        <v>108</v>
      </c>
      <c r="H2317" s="7">
        <v>51</v>
      </c>
      <c r="I2317" s="1">
        <v>3</v>
      </c>
      <c r="J2317" s="1">
        <v>56</v>
      </c>
      <c r="K2317" s="1">
        <v>6</v>
      </c>
      <c r="L2317" s="1">
        <v>16</v>
      </c>
      <c r="M2317" s="1">
        <v>14</v>
      </c>
      <c r="N2317" s="1">
        <v>0</v>
      </c>
      <c r="O2317" s="8">
        <v>4</v>
      </c>
    </row>
    <row r="2318" spans="2:15" x14ac:dyDescent="0.2">
      <c r="D2318" s="175"/>
      <c r="E2318" s="4" t="s">
        <v>42</v>
      </c>
      <c r="F2318" s="6"/>
      <c r="G2318" s="5">
        <v>113</v>
      </c>
      <c r="H2318" s="7">
        <v>65</v>
      </c>
      <c r="I2318" s="1">
        <v>9</v>
      </c>
      <c r="J2318" s="1">
        <v>57</v>
      </c>
      <c r="K2318" s="1">
        <v>4</v>
      </c>
      <c r="L2318" s="1">
        <v>14</v>
      </c>
      <c r="M2318" s="1">
        <v>14</v>
      </c>
      <c r="N2318" s="1">
        <v>1</v>
      </c>
      <c r="O2318" s="8">
        <v>1</v>
      </c>
    </row>
    <row r="2319" spans="2:15" x14ac:dyDescent="0.2">
      <c r="D2319" s="175"/>
      <c r="E2319" s="4" t="s">
        <v>43</v>
      </c>
      <c r="F2319" s="6"/>
      <c r="G2319" s="5">
        <v>101</v>
      </c>
      <c r="H2319" s="7">
        <v>60</v>
      </c>
      <c r="I2319" s="1">
        <v>3</v>
      </c>
      <c r="J2319" s="1">
        <v>57</v>
      </c>
      <c r="K2319" s="1">
        <v>2</v>
      </c>
      <c r="L2319" s="1">
        <v>17</v>
      </c>
      <c r="M2319" s="1">
        <v>9</v>
      </c>
      <c r="N2319" s="1">
        <v>1</v>
      </c>
      <c r="O2319" s="8">
        <v>0</v>
      </c>
    </row>
    <row r="2320" spans="2:15" x14ac:dyDescent="0.2">
      <c r="D2320" s="175"/>
      <c r="E2320" s="4" t="s">
        <v>44</v>
      </c>
      <c r="F2320" s="6"/>
      <c r="G2320" s="5">
        <v>114</v>
      </c>
      <c r="H2320" s="7">
        <v>65</v>
      </c>
      <c r="I2320" s="1">
        <v>12</v>
      </c>
      <c r="J2320" s="1">
        <v>57</v>
      </c>
      <c r="K2320" s="1">
        <v>3</v>
      </c>
      <c r="L2320" s="1">
        <v>26</v>
      </c>
      <c r="M2320" s="1">
        <v>4</v>
      </c>
      <c r="N2320" s="1">
        <v>1</v>
      </c>
      <c r="O2320" s="8">
        <v>2</v>
      </c>
    </row>
    <row r="2321" spans="2:15" x14ac:dyDescent="0.2">
      <c r="D2321" s="175"/>
      <c r="E2321" s="4" t="s">
        <v>45</v>
      </c>
      <c r="F2321" s="6"/>
      <c r="G2321" s="5">
        <v>83</v>
      </c>
      <c r="H2321" s="7">
        <v>47</v>
      </c>
      <c r="I2321" s="1">
        <v>5</v>
      </c>
      <c r="J2321" s="1">
        <v>36</v>
      </c>
      <c r="K2321" s="1">
        <v>1</v>
      </c>
      <c r="L2321" s="1">
        <v>10</v>
      </c>
      <c r="M2321" s="1">
        <v>5</v>
      </c>
      <c r="N2321" s="1">
        <v>0</v>
      </c>
      <c r="O2321" s="8">
        <v>5</v>
      </c>
    </row>
    <row r="2322" spans="2:15" x14ac:dyDescent="0.2">
      <c r="D2322" s="174" t="s">
        <v>37</v>
      </c>
      <c r="E2322" s="20" t="s">
        <v>77</v>
      </c>
      <c r="F2322" s="22"/>
      <c r="G2322" s="21">
        <v>593</v>
      </c>
      <c r="H2322" s="25">
        <v>288</v>
      </c>
      <c r="I2322" s="3">
        <v>40</v>
      </c>
      <c r="J2322" s="3">
        <v>311</v>
      </c>
      <c r="K2322" s="3">
        <v>14</v>
      </c>
      <c r="L2322" s="3">
        <v>136</v>
      </c>
      <c r="M2322" s="3">
        <v>60</v>
      </c>
      <c r="N2322" s="3">
        <v>3</v>
      </c>
      <c r="O2322" s="26">
        <v>16</v>
      </c>
    </row>
    <row r="2323" spans="2:15" x14ac:dyDescent="0.2">
      <c r="D2323" s="175"/>
      <c r="E2323" s="4" t="s">
        <v>39</v>
      </c>
      <c r="F2323" s="6"/>
      <c r="G2323" s="5">
        <v>27</v>
      </c>
      <c r="H2323" s="7">
        <v>22</v>
      </c>
      <c r="I2323" s="1">
        <v>2</v>
      </c>
      <c r="J2323" s="1">
        <v>1</v>
      </c>
      <c r="K2323" s="1">
        <v>2</v>
      </c>
      <c r="L2323" s="1">
        <v>2</v>
      </c>
      <c r="M2323" s="1">
        <v>2</v>
      </c>
      <c r="N2323" s="1">
        <v>0</v>
      </c>
      <c r="O2323" s="8">
        <v>1</v>
      </c>
    </row>
    <row r="2324" spans="2:15" x14ac:dyDescent="0.2">
      <c r="D2324" s="175"/>
      <c r="E2324" s="4" t="s">
        <v>40</v>
      </c>
      <c r="F2324" s="6"/>
      <c r="G2324" s="5">
        <v>74</v>
      </c>
      <c r="H2324" s="7">
        <v>38</v>
      </c>
      <c r="I2324" s="1">
        <v>3</v>
      </c>
      <c r="J2324" s="1">
        <v>38</v>
      </c>
      <c r="K2324" s="1">
        <v>3</v>
      </c>
      <c r="L2324" s="1">
        <v>17</v>
      </c>
      <c r="M2324" s="1">
        <v>7</v>
      </c>
      <c r="N2324" s="1">
        <v>0</v>
      </c>
      <c r="O2324" s="8">
        <v>3</v>
      </c>
    </row>
    <row r="2325" spans="2:15" x14ac:dyDescent="0.2">
      <c r="D2325" s="175"/>
      <c r="E2325" s="4" t="s">
        <v>41</v>
      </c>
      <c r="F2325" s="6"/>
      <c r="G2325" s="5">
        <v>96</v>
      </c>
      <c r="H2325" s="7">
        <v>41</v>
      </c>
      <c r="I2325" s="1">
        <v>1</v>
      </c>
      <c r="J2325" s="1">
        <v>55</v>
      </c>
      <c r="K2325" s="1">
        <v>0</v>
      </c>
      <c r="L2325" s="1">
        <v>29</v>
      </c>
      <c r="M2325" s="1">
        <v>13</v>
      </c>
      <c r="N2325" s="1">
        <v>0</v>
      </c>
      <c r="O2325" s="8">
        <v>2</v>
      </c>
    </row>
    <row r="2326" spans="2:15" x14ac:dyDescent="0.2">
      <c r="D2326" s="175"/>
      <c r="E2326" s="4" t="s">
        <v>42</v>
      </c>
      <c r="F2326" s="6"/>
      <c r="G2326" s="5">
        <v>97</v>
      </c>
      <c r="H2326" s="7">
        <v>44</v>
      </c>
      <c r="I2326" s="1">
        <v>8</v>
      </c>
      <c r="J2326" s="1">
        <v>50</v>
      </c>
      <c r="K2326" s="1">
        <v>0</v>
      </c>
      <c r="L2326" s="1">
        <v>32</v>
      </c>
      <c r="M2326" s="1">
        <v>10</v>
      </c>
      <c r="N2326" s="1">
        <v>1</v>
      </c>
      <c r="O2326" s="8">
        <v>2</v>
      </c>
    </row>
    <row r="2327" spans="2:15" x14ac:dyDescent="0.2">
      <c r="D2327" s="175"/>
      <c r="E2327" s="4" t="s">
        <v>43</v>
      </c>
      <c r="F2327" s="6"/>
      <c r="G2327" s="5">
        <v>103</v>
      </c>
      <c r="H2327" s="7">
        <v>42</v>
      </c>
      <c r="I2327" s="1">
        <v>7</v>
      </c>
      <c r="J2327" s="1">
        <v>64</v>
      </c>
      <c r="K2327" s="1">
        <v>8</v>
      </c>
      <c r="L2327" s="1">
        <v>21</v>
      </c>
      <c r="M2327" s="1">
        <v>13</v>
      </c>
      <c r="N2327" s="1">
        <v>0</v>
      </c>
      <c r="O2327" s="8">
        <v>2</v>
      </c>
    </row>
    <row r="2328" spans="2:15" x14ac:dyDescent="0.2">
      <c r="D2328" s="175"/>
      <c r="E2328" s="4" t="s">
        <v>44</v>
      </c>
      <c r="F2328" s="6"/>
      <c r="G2328" s="5">
        <v>109</v>
      </c>
      <c r="H2328" s="7">
        <v>54</v>
      </c>
      <c r="I2328" s="1">
        <v>7</v>
      </c>
      <c r="J2328" s="1">
        <v>65</v>
      </c>
      <c r="K2328" s="1">
        <v>1</v>
      </c>
      <c r="L2328" s="1">
        <v>23</v>
      </c>
      <c r="M2328" s="1">
        <v>13</v>
      </c>
      <c r="N2328" s="1">
        <v>1</v>
      </c>
      <c r="O2328" s="8">
        <v>3</v>
      </c>
    </row>
    <row r="2329" spans="2:15" x14ac:dyDescent="0.2">
      <c r="D2329" s="176"/>
      <c r="E2329" s="59" t="s">
        <v>45</v>
      </c>
      <c r="F2329" s="60"/>
      <c r="G2329" s="56">
        <v>87</v>
      </c>
      <c r="H2329" s="66">
        <v>47</v>
      </c>
      <c r="I2329" s="30">
        <v>12</v>
      </c>
      <c r="J2329" s="30">
        <v>38</v>
      </c>
      <c r="K2329" s="30">
        <v>0</v>
      </c>
      <c r="L2329" s="30">
        <v>12</v>
      </c>
      <c r="M2329" s="30">
        <v>2</v>
      </c>
      <c r="N2329" s="30">
        <v>1</v>
      </c>
      <c r="O2329" s="65">
        <v>3</v>
      </c>
    </row>
    <row r="2331" spans="2:15" x14ac:dyDescent="0.2">
      <c r="B2331" s="43" t="str">
        <f xml:space="preserve"> HYPERLINK("#'目次'!B91", "[85]")</f>
        <v>[85]</v>
      </c>
      <c r="C2331" s="31" t="s">
        <v>227</v>
      </c>
    </row>
    <row r="2335" spans="2:15" ht="24" x14ac:dyDescent="0.2">
      <c r="D2335" s="177"/>
      <c r="E2335" s="178"/>
      <c r="F2335" s="178"/>
      <c r="G2335" s="40" t="s">
        <v>14</v>
      </c>
      <c r="H2335" s="42" t="s">
        <v>213</v>
      </c>
      <c r="I2335" s="15" t="s">
        <v>214</v>
      </c>
      <c r="J2335" s="15" t="s">
        <v>215</v>
      </c>
      <c r="K2335" s="15" t="s">
        <v>216</v>
      </c>
      <c r="L2335" s="15" t="s">
        <v>217</v>
      </c>
      <c r="M2335" s="15" t="s">
        <v>218</v>
      </c>
      <c r="N2335" s="15" t="s">
        <v>86</v>
      </c>
      <c r="O2335" s="44" t="s">
        <v>17</v>
      </c>
    </row>
    <row r="2336" spans="2:15" x14ac:dyDescent="0.2">
      <c r="D2336" s="179"/>
      <c r="E2336" s="180"/>
      <c r="F2336" s="180"/>
      <c r="G2336" s="39"/>
      <c r="H2336" s="41"/>
      <c r="I2336" s="14"/>
      <c r="J2336" s="14"/>
      <c r="K2336" s="14"/>
      <c r="L2336" s="14"/>
      <c r="M2336" s="14"/>
      <c r="N2336" s="14"/>
      <c r="O2336" s="38"/>
    </row>
    <row r="2337" spans="4:15" x14ac:dyDescent="0.2">
      <c r="D2337" s="58"/>
      <c r="E2337" s="53" t="s">
        <v>14</v>
      </c>
      <c r="F2337" s="52"/>
      <c r="G2337" s="37">
        <v>1222</v>
      </c>
      <c r="H2337" s="17">
        <v>478</v>
      </c>
      <c r="I2337" s="17">
        <v>129</v>
      </c>
      <c r="J2337" s="17">
        <v>808</v>
      </c>
      <c r="K2337" s="17">
        <v>32</v>
      </c>
      <c r="L2337" s="17">
        <v>104</v>
      </c>
      <c r="M2337" s="17">
        <v>58</v>
      </c>
      <c r="N2337" s="17">
        <v>4</v>
      </c>
      <c r="O2337" s="55">
        <v>29</v>
      </c>
    </row>
    <row r="2338" spans="4:15" x14ac:dyDescent="0.2">
      <c r="D2338" s="174" t="s">
        <v>18</v>
      </c>
      <c r="E2338" s="20" t="s">
        <v>19</v>
      </c>
      <c r="F2338" s="22"/>
      <c r="G2338" s="21">
        <v>57</v>
      </c>
      <c r="H2338" s="25">
        <v>22</v>
      </c>
      <c r="I2338" s="3">
        <v>4</v>
      </c>
      <c r="J2338" s="3">
        <v>39</v>
      </c>
      <c r="K2338" s="3">
        <v>1</v>
      </c>
      <c r="L2338" s="3">
        <v>8</v>
      </c>
      <c r="M2338" s="3">
        <v>1</v>
      </c>
      <c r="N2338" s="3">
        <v>1</v>
      </c>
      <c r="O2338" s="26">
        <v>0</v>
      </c>
    </row>
    <row r="2339" spans="4:15" x14ac:dyDescent="0.2">
      <c r="D2339" s="175"/>
      <c r="E2339" s="4" t="s">
        <v>20</v>
      </c>
      <c r="F2339" s="6"/>
      <c r="G2339" s="5">
        <v>84</v>
      </c>
      <c r="H2339" s="7">
        <v>36</v>
      </c>
      <c r="I2339" s="1">
        <v>7</v>
      </c>
      <c r="J2339" s="1">
        <v>53</v>
      </c>
      <c r="K2339" s="1">
        <v>2</v>
      </c>
      <c r="L2339" s="1">
        <v>6</v>
      </c>
      <c r="M2339" s="1">
        <v>2</v>
      </c>
      <c r="N2339" s="1">
        <v>0</v>
      </c>
      <c r="O2339" s="8">
        <v>3</v>
      </c>
    </row>
    <row r="2340" spans="4:15" x14ac:dyDescent="0.2">
      <c r="D2340" s="175"/>
      <c r="E2340" s="4" t="s">
        <v>21</v>
      </c>
      <c r="F2340" s="6"/>
      <c r="G2340" s="5">
        <v>487</v>
      </c>
      <c r="H2340" s="7">
        <v>183</v>
      </c>
      <c r="I2340" s="1">
        <v>46</v>
      </c>
      <c r="J2340" s="1">
        <v>340</v>
      </c>
      <c r="K2340" s="1">
        <v>11</v>
      </c>
      <c r="L2340" s="1">
        <v>31</v>
      </c>
      <c r="M2340" s="1">
        <v>28</v>
      </c>
      <c r="N2340" s="1">
        <v>2</v>
      </c>
      <c r="O2340" s="8">
        <v>9</v>
      </c>
    </row>
    <row r="2341" spans="4:15" x14ac:dyDescent="0.2">
      <c r="D2341" s="175"/>
      <c r="E2341" s="4" t="s">
        <v>22</v>
      </c>
      <c r="F2341" s="6"/>
      <c r="G2341" s="5">
        <v>35</v>
      </c>
      <c r="H2341" s="7">
        <v>11</v>
      </c>
      <c r="I2341" s="1">
        <v>3</v>
      </c>
      <c r="J2341" s="1">
        <v>20</v>
      </c>
      <c r="K2341" s="1">
        <v>3</v>
      </c>
      <c r="L2341" s="1">
        <v>3</v>
      </c>
      <c r="M2341" s="1">
        <v>2</v>
      </c>
      <c r="N2341" s="1">
        <v>0</v>
      </c>
      <c r="O2341" s="8">
        <v>2</v>
      </c>
    </row>
    <row r="2342" spans="4:15" x14ac:dyDescent="0.2">
      <c r="D2342" s="175"/>
      <c r="E2342" s="4" t="s">
        <v>23</v>
      </c>
      <c r="F2342" s="6"/>
      <c r="G2342" s="5">
        <v>143</v>
      </c>
      <c r="H2342" s="7">
        <v>55</v>
      </c>
      <c r="I2342" s="1">
        <v>14</v>
      </c>
      <c r="J2342" s="1">
        <v>98</v>
      </c>
      <c r="K2342" s="1">
        <v>4</v>
      </c>
      <c r="L2342" s="1">
        <v>12</v>
      </c>
      <c r="M2342" s="1">
        <v>3</v>
      </c>
      <c r="N2342" s="1">
        <v>0</v>
      </c>
      <c r="O2342" s="8">
        <v>2</v>
      </c>
    </row>
    <row r="2343" spans="4:15" x14ac:dyDescent="0.2">
      <c r="D2343" s="175"/>
      <c r="E2343" s="4" t="s">
        <v>24</v>
      </c>
      <c r="F2343" s="6"/>
      <c r="G2343" s="5">
        <v>187</v>
      </c>
      <c r="H2343" s="7">
        <v>71</v>
      </c>
      <c r="I2343" s="1">
        <v>28</v>
      </c>
      <c r="J2343" s="1">
        <v>123</v>
      </c>
      <c r="K2343" s="1">
        <v>5</v>
      </c>
      <c r="L2343" s="1">
        <v>15</v>
      </c>
      <c r="M2343" s="1">
        <v>6</v>
      </c>
      <c r="N2343" s="1">
        <v>1</v>
      </c>
      <c r="O2343" s="8">
        <v>5</v>
      </c>
    </row>
    <row r="2344" spans="4:15" x14ac:dyDescent="0.2">
      <c r="D2344" s="175"/>
      <c r="E2344" s="4" t="s">
        <v>25</v>
      </c>
      <c r="F2344" s="6"/>
      <c r="G2344" s="5">
        <v>71</v>
      </c>
      <c r="H2344" s="7">
        <v>32</v>
      </c>
      <c r="I2344" s="1">
        <v>6</v>
      </c>
      <c r="J2344" s="1">
        <v>41</v>
      </c>
      <c r="K2344" s="1">
        <v>1</v>
      </c>
      <c r="L2344" s="1">
        <v>15</v>
      </c>
      <c r="M2344" s="1">
        <v>10</v>
      </c>
      <c r="N2344" s="1">
        <v>0</v>
      </c>
      <c r="O2344" s="8">
        <v>5</v>
      </c>
    </row>
    <row r="2345" spans="4:15" x14ac:dyDescent="0.2">
      <c r="D2345" s="175"/>
      <c r="E2345" s="4" t="s">
        <v>26</v>
      </c>
      <c r="F2345" s="6"/>
      <c r="G2345" s="5">
        <v>30</v>
      </c>
      <c r="H2345" s="7">
        <v>15</v>
      </c>
      <c r="I2345" s="1">
        <v>2</v>
      </c>
      <c r="J2345" s="1">
        <v>15</v>
      </c>
      <c r="K2345" s="1">
        <v>1</v>
      </c>
      <c r="L2345" s="1">
        <v>3</v>
      </c>
      <c r="M2345" s="1">
        <v>0</v>
      </c>
      <c r="N2345" s="1">
        <v>0</v>
      </c>
      <c r="O2345" s="8">
        <v>1</v>
      </c>
    </row>
    <row r="2346" spans="4:15" x14ac:dyDescent="0.2">
      <c r="D2346" s="175"/>
      <c r="E2346" s="4" t="s">
        <v>27</v>
      </c>
      <c r="F2346" s="6"/>
      <c r="G2346" s="5">
        <v>70</v>
      </c>
      <c r="H2346" s="7">
        <v>30</v>
      </c>
      <c r="I2346" s="1">
        <v>14</v>
      </c>
      <c r="J2346" s="1">
        <v>41</v>
      </c>
      <c r="K2346" s="1">
        <v>3</v>
      </c>
      <c r="L2346" s="1">
        <v>7</v>
      </c>
      <c r="M2346" s="1">
        <v>5</v>
      </c>
      <c r="N2346" s="1">
        <v>0</v>
      </c>
      <c r="O2346" s="8">
        <v>2</v>
      </c>
    </row>
    <row r="2347" spans="4:15" x14ac:dyDescent="0.2">
      <c r="D2347" s="175"/>
      <c r="E2347" s="4" t="s">
        <v>28</v>
      </c>
      <c r="F2347" s="6"/>
      <c r="G2347" s="5">
        <v>51</v>
      </c>
      <c r="H2347" s="7">
        <v>21</v>
      </c>
      <c r="I2347" s="1">
        <v>4</v>
      </c>
      <c r="J2347" s="1">
        <v>33</v>
      </c>
      <c r="K2347" s="1">
        <v>0</v>
      </c>
      <c r="L2347" s="1">
        <v>4</v>
      </c>
      <c r="M2347" s="1">
        <v>1</v>
      </c>
      <c r="N2347" s="1">
        <v>0</v>
      </c>
      <c r="O2347" s="8">
        <v>0</v>
      </c>
    </row>
    <row r="2348" spans="4:15" x14ac:dyDescent="0.2">
      <c r="D2348" s="175"/>
      <c r="E2348" s="4" t="s">
        <v>29</v>
      </c>
      <c r="F2348" s="6"/>
      <c r="G2348" s="5">
        <v>7</v>
      </c>
      <c r="H2348" s="7">
        <v>2</v>
      </c>
      <c r="I2348" s="1">
        <v>1</v>
      </c>
      <c r="J2348" s="1">
        <v>5</v>
      </c>
      <c r="K2348" s="1">
        <v>1</v>
      </c>
      <c r="L2348" s="1">
        <v>0</v>
      </c>
      <c r="M2348" s="1">
        <v>0</v>
      </c>
      <c r="N2348" s="1">
        <v>0</v>
      </c>
      <c r="O2348" s="8">
        <v>0</v>
      </c>
    </row>
    <row r="2349" spans="4:15" x14ac:dyDescent="0.2">
      <c r="D2349" s="174" t="s">
        <v>30</v>
      </c>
      <c r="E2349" s="20" t="s">
        <v>31</v>
      </c>
      <c r="F2349" s="22"/>
      <c r="G2349" s="21">
        <v>393</v>
      </c>
      <c r="H2349" s="25">
        <v>140</v>
      </c>
      <c r="I2349" s="3">
        <v>42</v>
      </c>
      <c r="J2349" s="3">
        <v>277</v>
      </c>
      <c r="K2349" s="3">
        <v>5</v>
      </c>
      <c r="L2349" s="3">
        <v>31</v>
      </c>
      <c r="M2349" s="3">
        <v>25</v>
      </c>
      <c r="N2349" s="3">
        <v>1</v>
      </c>
      <c r="O2349" s="26">
        <v>7</v>
      </c>
    </row>
    <row r="2350" spans="4:15" x14ac:dyDescent="0.2">
      <c r="D2350" s="175"/>
      <c r="E2350" s="4" t="s">
        <v>32</v>
      </c>
      <c r="F2350" s="6"/>
      <c r="G2350" s="5">
        <v>352</v>
      </c>
      <c r="H2350" s="7">
        <v>142</v>
      </c>
      <c r="I2350" s="1">
        <v>36</v>
      </c>
      <c r="J2350" s="1">
        <v>222</v>
      </c>
      <c r="K2350" s="1">
        <v>15</v>
      </c>
      <c r="L2350" s="1">
        <v>30</v>
      </c>
      <c r="M2350" s="1">
        <v>17</v>
      </c>
      <c r="N2350" s="1">
        <v>1</v>
      </c>
      <c r="O2350" s="8">
        <v>10</v>
      </c>
    </row>
    <row r="2351" spans="4:15" x14ac:dyDescent="0.2">
      <c r="D2351" s="175"/>
      <c r="E2351" s="4" t="s">
        <v>33</v>
      </c>
      <c r="F2351" s="6"/>
      <c r="G2351" s="5">
        <v>388</v>
      </c>
      <c r="H2351" s="7">
        <v>161</v>
      </c>
      <c r="I2351" s="1">
        <v>40</v>
      </c>
      <c r="J2351" s="1">
        <v>254</v>
      </c>
      <c r="K2351" s="1">
        <v>9</v>
      </c>
      <c r="L2351" s="1">
        <v>34</v>
      </c>
      <c r="M2351" s="1">
        <v>14</v>
      </c>
      <c r="N2351" s="1">
        <v>1</v>
      </c>
      <c r="O2351" s="8">
        <v>10</v>
      </c>
    </row>
    <row r="2352" spans="4:15" x14ac:dyDescent="0.2">
      <c r="D2352" s="175"/>
      <c r="E2352" s="4" t="s">
        <v>34</v>
      </c>
      <c r="F2352" s="6"/>
      <c r="G2352" s="5">
        <v>89</v>
      </c>
      <c r="H2352" s="7">
        <v>35</v>
      </c>
      <c r="I2352" s="1">
        <v>11</v>
      </c>
      <c r="J2352" s="1">
        <v>55</v>
      </c>
      <c r="K2352" s="1">
        <v>3</v>
      </c>
      <c r="L2352" s="1">
        <v>9</v>
      </c>
      <c r="M2352" s="1">
        <v>2</v>
      </c>
      <c r="N2352" s="1">
        <v>1</v>
      </c>
      <c r="O2352" s="8">
        <v>2</v>
      </c>
    </row>
    <row r="2353" spans="2:15" x14ac:dyDescent="0.2">
      <c r="D2353" s="174" t="s">
        <v>35</v>
      </c>
      <c r="E2353" s="20" t="s">
        <v>36</v>
      </c>
      <c r="F2353" s="22"/>
      <c r="G2353" s="21">
        <v>629</v>
      </c>
      <c r="H2353" s="25">
        <v>271</v>
      </c>
      <c r="I2353" s="3">
        <v>65</v>
      </c>
      <c r="J2353" s="3">
        <v>398</v>
      </c>
      <c r="K2353" s="3">
        <v>18</v>
      </c>
      <c r="L2353" s="3">
        <v>51</v>
      </c>
      <c r="M2353" s="3">
        <v>30</v>
      </c>
      <c r="N2353" s="3">
        <v>2</v>
      </c>
      <c r="O2353" s="26">
        <v>19</v>
      </c>
    </row>
    <row r="2354" spans="2:15" x14ac:dyDescent="0.2">
      <c r="D2354" s="175"/>
      <c r="E2354" s="4" t="s">
        <v>37</v>
      </c>
      <c r="F2354" s="6"/>
      <c r="G2354" s="5">
        <v>593</v>
      </c>
      <c r="H2354" s="7">
        <v>207</v>
      </c>
      <c r="I2354" s="1">
        <v>64</v>
      </c>
      <c r="J2354" s="1">
        <v>410</v>
      </c>
      <c r="K2354" s="1">
        <v>14</v>
      </c>
      <c r="L2354" s="1">
        <v>53</v>
      </c>
      <c r="M2354" s="1">
        <v>28</v>
      </c>
      <c r="N2354" s="1">
        <v>2</v>
      </c>
      <c r="O2354" s="8">
        <v>10</v>
      </c>
    </row>
    <row r="2355" spans="2:15" x14ac:dyDescent="0.2">
      <c r="D2355" s="174" t="s">
        <v>38</v>
      </c>
      <c r="E2355" s="20" t="s">
        <v>39</v>
      </c>
      <c r="F2355" s="22"/>
      <c r="G2355" s="21">
        <v>64</v>
      </c>
      <c r="H2355" s="25">
        <v>40</v>
      </c>
      <c r="I2355" s="3">
        <v>10</v>
      </c>
      <c r="J2355" s="3">
        <v>13</v>
      </c>
      <c r="K2355" s="3">
        <v>4</v>
      </c>
      <c r="L2355" s="3">
        <v>5</v>
      </c>
      <c r="M2355" s="3">
        <v>4</v>
      </c>
      <c r="N2355" s="3">
        <v>1</v>
      </c>
      <c r="O2355" s="26">
        <v>1</v>
      </c>
    </row>
    <row r="2356" spans="2:15" x14ac:dyDescent="0.2">
      <c r="D2356" s="175"/>
      <c r="E2356" s="4" t="s">
        <v>40</v>
      </c>
      <c r="F2356" s="6"/>
      <c r="G2356" s="5">
        <v>147</v>
      </c>
      <c r="H2356" s="7">
        <v>59</v>
      </c>
      <c r="I2356" s="1">
        <v>11</v>
      </c>
      <c r="J2356" s="1">
        <v>97</v>
      </c>
      <c r="K2356" s="1">
        <v>6</v>
      </c>
      <c r="L2356" s="1">
        <v>15</v>
      </c>
      <c r="M2356" s="1">
        <v>11</v>
      </c>
      <c r="N2356" s="1">
        <v>0</v>
      </c>
      <c r="O2356" s="8">
        <v>6</v>
      </c>
    </row>
    <row r="2357" spans="2:15" x14ac:dyDescent="0.2">
      <c r="D2357" s="175"/>
      <c r="E2357" s="4" t="s">
        <v>41</v>
      </c>
      <c r="F2357" s="6"/>
      <c r="G2357" s="5">
        <v>204</v>
      </c>
      <c r="H2357" s="7">
        <v>63</v>
      </c>
      <c r="I2357" s="1">
        <v>9</v>
      </c>
      <c r="J2357" s="1">
        <v>159</v>
      </c>
      <c r="K2357" s="1">
        <v>7</v>
      </c>
      <c r="L2357" s="1">
        <v>22</v>
      </c>
      <c r="M2357" s="1">
        <v>11</v>
      </c>
      <c r="N2357" s="1">
        <v>1</v>
      </c>
      <c r="O2357" s="8">
        <v>3</v>
      </c>
    </row>
    <row r="2358" spans="2:15" x14ac:dyDescent="0.2">
      <c r="D2358" s="175"/>
      <c r="E2358" s="4" t="s">
        <v>42</v>
      </c>
      <c r="F2358" s="6"/>
      <c r="G2358" s="5">
        <v>210</v>
      </c>
      <c r="H2358" s="7">
        <v>83</v>
      </c>
      <c r="I2358" s="1">
        <v>20</v>
      </c>
      <c r="J2358" s="1">
        <v>149</v>
      </c>
      <c r="K2358" s="1">
        <v>3</v>
      </c>
      <c r="L2358" s="1">
        <v>20</v>
      </c>
      <c r="M2358" s="1">
        <v>9</v>
      </c>
      <c r="N2358" s="1">
        <v>0</v>
      </c>
      <c r="O2358" s="8">
        <v>4</v>
      </c>
    </row>
    <row r="2359" spans="2:15" x14ac:dyDescent="0.2">
      <c r="D2359" s="175"/>
      <c r="E2359" s="4" t="s">
        <v>43</v>
      </c>
      <c r="F2359" s="6"/>
      <c r="G2359" s="5">
        <v>204</v>
      </c>
      <c r="H2359" s="7">
        <v>71</v>
      </c>
      <c r="I2359" s="1">
        <v>16</v>
      </c>
      <c r="J2359" s="1">
        <v>144</v>
      </c>
      <c r="K2359" s="1">
        <v>8</v>
      </c>
      <c r="L2359" s="1">
        <v>21</v>
      </c>
      <c r="M2359" s="1">
        <v>11</v>
      </c>
      <c r="N2359" s="1">
        <v>1</v>
      </c>
      <c r="O2359" s="8">
        <v>1</v>
      </c>
    </row>
    <row r="2360" spans="2:15" x14ac:dyDescent="0.2">
      <c r="D2360" s="175"/>
      <c r="E2360" s="4" t="s">
        <v>44</v>
      </c>
      <c r="F2360" s="6"/>
      <c r="G2360" s="5">
        <v>223</v>
      </c>
      <c r="H2360" s="7">
        <v>86</v>
      </c>
      <c r="I2360" s="1">
        <v>31</v>
      </c>
      <c r="J2360" s="1">
        <v>157</v>
      </c>
      <c r="K2360" s="1">
        <v>4</v>
      </c>
      <c r="L2360" s="1">
        <v>13</v>
      </c>
      <c r="M2360" s="1">
        <v>5</v>
      </c>
      <c r="N2360" s="1">
        <v>1</v>
      </c>
      <c r="O2360" s="8">
        <v>4</v>
      </c>
    </row>
    <row r="2361" spans="2:15" x14ac:dyDescent="0.2">
      <c r="D2361" s="176"/>
      <c r="E2361" s="59" t="s">
        <v>45</v>
      </c>
      <c r="F2361" s="60"/>
      <c r="G2361" s="56">
        <v>170</v>
      </c>
      <c r="H2361" s="66">
        <v>76</v>
      </c>
      <c r="I2361" s="30">
        <v>32</v>
      </c>
      <c r="J2361" s="30">
        <v>89</v>
      </c>
      <c r="K2361" s="30">
        <v>0</v>
      </c>
      <c r="L2361" s="30">
        <v>8</v>
      </c>
      <c r="M2361" s="30">
        <v>7</v>
      </c>
      <c r="N2361" s="30">
        <v>0</v>
      </c>
      <c r="O2361" s="65">
        <v>10</v>
      </c>
    </row>
    <row r="2363" spans="2:15" x14ac:dyDescent="0.2">
      <c r="B2363" s="43" t="str">
        <f xml:space="preserve"> HYPERLINK("#'目次'!B92", "[86]")</f>
        <v>[86]</v>
      </c>
      <c r="C2363" s="31" t="s">
        <v>227</v>
      </c>
    </row>
    <row r="2367" spans="2:15" ht="24" x14ac:dyDescent="0.2">
      <c r="D2367" s="177"/>
      <c r="E2367" s="178"/>
      <c r="F2367" s="178"/>
      <c r="G2367" s="40" t="s">
        <v>14</v>
      </c>
      <c r="H2367" s="42" t="s">
        <v>213</v>
      </c>
      <c r="I2367" s="15" t="s">
        <v>214</v>
      </c>
      <c r="J2367" s="15" t="s">
        <v>215</v>
      </c>
      <c r="K2367" s="15" t="s">
        <v>216</v>
      </c>
      <c r="L2367" s="15" t="s">
        <v>217</v>
      </c>
      <c r="M2367" s="15" t="s">
        <v>218</v>
      </c>
      <c r="N2367" s="15" t="s">
        <v>86</v>
      </c>
      <c r="O2367" s="44" t="s">
        <v>17</v>
      </c>
    </row>
    <row r="2368" spans="2:15" x14ac:dyDescent="0.2">
      <c r="D2368" s="179"/>
      <c r="E2368" s="180"/>
      <c r="F2368" s="180"/>
      <c r="G2368" s="39"/>
      <c r="H2368" s="41"/>
      <c r="I2368" s="14"/>
      <c r="J2368" s="14"/>
      <c r="K2368" s="14"/>
      <c r="L2368" s="14"/>
      <c r="M2368" s="14"/>
      <c r="N2368" s="14"/>
      <c r="O2368" s="38"/>
    </row>
    <row r="2369" spans="4:15" x14ac:dyDescent="0.2">
      <c r="D2369" s="58"/>
      <c r="E2369" s="53" t="s">
        <v>14</v>
      </c>
      <c r="F2369" s="52"/>
      <c r="G2369" s="37">
        <v>1222</v>
      </c>
      <c r="H2369" s="17">
        <v>478</v>
      </c>
      <c r="I2369" s="17">
        <v>129</v>
      </c>
      <c r="J2369" s="17">
        <v>808</v>
      </c>
      <c r="K2369" s="17">
        <v>32</v>
      </c>
      <c r="L2369" s="17">
        <v>104</v>
      </c>
      <c r="M2369" s="17">
        <v>58</v>
      </c>
      <c r="N2369" s="17">
        <v>4</v>
      </c>
      <c r="O2369" s="55">
        <v>29</v>
      </c>
    </row>
    <row r="2370" spans="4:15" x14ac:dyDescent="0.2">
      <c r="D2370" s="174" t="s">
        <v>52</v>
      </c>
      <c r="E2370" s="20" t="s">
        <v>53</v>
      </c>
      <c r="F2370" s="22"/>
      <c r="G2370" s="21">
        <v>15</v>
      </c>
      <c r="H2370" s="25">
        <v>10</v>
      </c>
      <c r="I2370" s="3">
        <v>2</v>
      </c>
      <c r="J2370" s="3">
        <v>6</v>
      </c>
      <c r="K2370" s="3">
        <v>2</v>
      </c>
      <c r="L2370" s="3">
        <v>1</v>
      </c>
      <c r="M2370" s="3">
        <v>0</v>
      </c>
      <c r="N2370" s="3">
        <v>0</v>
      </c>
      <c r="O2370" s="26">
        <v>0</v>
      </c>
    </row>
    <row r="2371" spans="4:15" ht="24" x14ac:dyDescent="0.2">
      <c r="D2371" s="175"/>
      <c r="E2371" s="4" t="s">
        <v>54</v>
      </c>
      <c r="F2371" s="6"/>
      <c r="G2371" s="5">
        <v>122</v>
      </c>
      <c r="H2371" s="7">
        <v>48</v>
      </c>
      <c r="I2371" s="1">
        <v>17</v>
      </c>
      <c r="J2371" s="1">
        <v>75</v>
      </c>
      <c r="K2371" s="1">
        <v>2</v>
      </c>
      <c r="L2371" s="1">
        <v>10</v>
      </c>
      <c r="M2371" s="1">
        <v>9</v>
      </c>
      <c r="N2371" s="1">
        <v>1</v>
      </c>
      <c r="O2371" s="8">
        <v>4</v>
      </c>
    </row>
    <row r="2372" spans="4:15" x14ac:dyDescent="0.2">
      <c r="D2372" s="175"/>
      <c r="E2372" s="4" t="s">
        <v>55</v>
      </c>
      <c r="F2372" s="6"/>
      <c r="G2372" s="5">
        <v>43</v>
      </c>
      <c r="H2372" s="7">
        <v>22</v>
      </c>
      <c r="I2372" s="1">
        <v>5</v>
      </c>
      <c r="J2372" s="1">
        <v>23</v>
      </c>
      <c r="K2372" s="1">
        <v>4</v>
      </c>
      <c r="L2372" s="1">
        <v>4</v>
      </c>
      <c r="M2372" s="1">
        <v>3</v>
      </c>
      <c r="N2372" s="1">
        <v>0</v>
      </c>
      <c r="O2372" s="8">
        <v>3</v>
      </c>
    </row>
    <row r="2373" spans="4:15" x14ac:dyDescent="0.2">
      <c r="D2373" s="175"/>
      <c r="E2373" s="4" t="s">
        <v>56</v>
      </c>
      <c r="F2373" s="6"/>
      <c r="G2373" s="5">
        <v>60</v>
      </c>
      <c r="H2373" s="7">
        <v>14</v>
      </c>
      <c r="I2373" s="1">
        <v>2</v>
      </c>
      <c r="J2373" s="1">
        <v>54</v>
      </c>
      <c r="K2373" s="1">
        <v>1</v>
      </c>
      <c r="L2373" s="1">
        <v>5</v>
      </c>
      <c r="M2373" s="1">
        <v>2</v>
      </c>
      <c r="N2373" s="1">
        <v>0</v>
      </c>
      <c r="O2373" s="8">
        <v>1</v>
      </c>
    </row>
    <row r="2374" spans="4:15" x14ac:dyDescent="0.2">
      <c r="D2374" s="175"/>
      <c r="E2374" s="4" t="s">
        <v>57</v>
      </c>
      <c r="F2374" s="6"/>
      <c r="G2374" s="5">
        <v>286</v>
      </c>
      <c r="H2374" s="7">
        <v>102</v>
      </c>
      <c r="I2374" s="1">
        <v>20</v>
      </c>
      <c r="J2374" s="1">
        <v>219</v>
      </c>
      <c r="K2374" s="1">
        <v>4</v>
      </c>
      <c r="L2374" s="1">
        <v>25</v>
      </c>
      <c r="M2374" s="1">
        <v>7</v>
      </c>
      <c r="N2374" s="1">
        <v>0</v>
      </c>
      <c r="O2374" s="8">
        <v>4</v>
      </c>
    </row>
    <row r="2375" spans="4:15" x14ac:dyDescent="0.2">
      <c r="D2375" s="175"/>
      <c r="E2375" s="4" t="s">
        <v>58</v>
      </c>
      <c r="F2375" s="6"/>
      <c r="G2375" s="5">
        <v>129</v>
      </c>
      <c r="H2375" s="7">
        <v>58</v>
      </c>
      <c r="I2375" s="1">
        <v>9</v>
      </c>
      <c r="J2375" s="1">
        <v>86</v>
      </c>
      <c r="K2375" s="1">
        <v>6</v>
      </c>
      <c r="L2375" s="1">
        <v>10</v>
      </c>
      <c r="M2375" s="1">
        <v>6</v>
      </c>
      <c r="N2375" s="1">
        <v>0</v>
      </c>
      <c r="O2375" s="8">
        <v>2</v>
      </c>
    </row>
    <row r="2376" spans="4:15" x14ac:dyDescent="0.2">
      <c r="D2376" s="175"/>
      <c r="E2376" s="4" t="s">
        <v>59</v>
      </c>
      <c r="F2376" s="6"/>
      <c r="G2376" s="5">
        <v>195</v>
      </c>
      <c r="H2376" s="7">
        <v>71</v>
      </c>
      <c r="I2376" s="1">
        <v>22</v>
      </c>
      <c r="J2376" s="1">
        <v>128</v>
      </c>
      <c r="K2376" s="1">
        <v>2</v>
      </c>
      <c r="L2376" s="1">
        <v>18</v>
      </c>
      <c r="M2376" s="1">
        <v>13</v>
      </c>
      <c r="N2376" s="1">
        <v>1</v>
      </c>
      <c r="O2376" s="8">
        <v>6</v>
      </c>
    </row>
    <row r="2377" spans="4:15" x14ac:dyDescent="0.2">
      <c r="D2377" s="175"/>
      <c r="E2377" s="4" t="s">
        <v>60</v>
      </c>
      <c r="F2377" s="6"/>
      <c r="G2377" s="5">
        <v>176</v>
      </c>
      <c r="H2377" s="7">
        <v>56</v>
      </c>
      <c r="I2377" s="1">
        <v>23</v>
      </c>
      <c r="J2377" s="1">
        <v>124</v>
      </c>
      <c r="K2377" s="1">
        <v>3</v>
      </c>
      <c r="L2377" s="1">
        <v>14</v>
      </c>
      <c r="M2377" s="1">
        <v>9</v>
      </c>
      <c r="N2377" s="1">
        <v>1</v>
      </c>
      <c r="O2377" s="8">
        <v>1</v>
      </c>
    </row>
    <row r="2378" spans="4:15" x14ac:dyDescent="0.2">
      <c r="D2378" s="175"/>
      <c r="E2378" s="4" t="s">
        <v>61</v>
      </c>
      <c r="F2378" s="6"/>
      <c r="G2378" s="5">
        <v>78</v>
      </c>
      <c r="H2378" s="7">
        <v>45</v>
      </c>
      <c r="I2378" s="1">
        <v>11</v>
      </c>
      <c r="J2378" s="1">
        <v>22</v>
      </c>
      <c r="K2378" s="1">
        <v>6</v>
      </c>
      <c r="L2378" s="1">
        <v>8</v>
      </c>
      <c r="M2378" s="1">
        <v>4</v>
      </c>
      <c r="N2378" s="1">
        <v>1</v>
      </c>
      <c r="O2378" s="8">
        <v>3</v>
      </c>
    </row>
    <row r="2379" spans="4:15" x14ac:dyDescent="0.2">
      <c r="D2379" s="175"/>
      <c r="E2379" s="4" t="s">
        <v>62</v>
      </c>
      <c r="F2379" s="6"/>
      <c r="G2379" s="5">
        <v>113</v>
      </c>
      <c r="H2379" s="7">
        <v>50</v>
      </c>
      <c r="I2379" s="1">
        <v>18</v>
      </c>
      <c r="J2379" s="1">
        <v>69</v>
      </c>
      <c r="K2379" s="1">
        <v>2</v>
      </c>
      <c r="L2379" s="1">
        <v>9</v>
      </c>
      <c r="M2379" s="1">
        <v>5</v>
      </c>
      <c r="N2379" s="1">
        <v>0</v>
      </c>
      <c r="O2379" s="8">
        <v>4</v>
      </c>
    </row>
    <row r="2380" spans="4:15" x14ac:dyDescent="0.2">
      <c r="D2380" s="174" t="s">
        <v>63</v>
      </c>
      <c r="E2380" s="20" t="s">
        <v>64</v>
      </c>
      <c r="F2380" s="22"/>
      <c r="G2380" s="21">
        <v>234</v>
      </c>
      <c r="H2380" s="25">
        <v>101</v>
      </c>
      <c r="I2380" s="3">
        <v>25</v>
      </c>
      <c r="J2380" s="3">
        <v>131</v>
      </c>
      <c r="K2380" s="3">
        <v>4</v>
      </c>
      <c r="L2380" s="3">
        <v>11</v>
      </c>
      <c r="M2380" s="3">
        <v>9</v>
      </c>
      <c r="N2380" s="3">
        <v>1</v>
      </c>
      <c r="O2380" s="26">
        <v>8</v>
      </c>
    </row>
    <row r="2381" spans="4:15" x14ac:dyDescent="0.2">
      <c r="D2381" s="175"/>
      <c r="E2381" s="4" t="s">
        <v>65</v>
      </c>
      <c r="F2381" s="6"/>
      <c r="G2381" s="5">
        <v>172</v>
      </c>
      <c r="H2381" s="7">
        <v>72</v>
      </c>
      <c r="I2381" s="1">
        <v>25</v>
      </c>
      <c r="J2381" s="1">
        <v>108</v>
      </c>
      <c r="K2381" s="1">
        <v>3</v>
      </c>
      <c r="L2381" s="1">
        <v>17</v>
      </c>
      <c r="M2381" s="1">
        <v>9</v>
      </c>
      <c r="N2381" s="1">
        <v>2</v>
      </c>
      <c r="O2381" s="8">
        <v>6</v>
      </c>
    </row>
    <row r="2382" spans="4:15" x14ac:dyDescent="0.2">
      <c r="D2382" s="175"/>
      <c r="E2382" s="4" t="s">
        <v>66</v>
      </c>
      <c r="F2382" s="6"/>
      <c r="G2382" s="5">
        <v>165</v>
      </c>
      <c r="H2382" s="7">
        <v>63</v>
      </c>
      <c r="I2382" s="1">
        <v>14</v>
      </c>
      <c r="J2382" s="1">
        <v>106</v>
      </c>
      <c r="K2382" s="1">
        <v>7</v>
      </c>
      <c r="L2382" s="1">
        <v>13</v>
      </c>
      <c r="M2382" s="1">
        <v>10</v>
      </c>
      <c r="N2382" s="1">
        <v>0</v>
      </c>
      <c r="O2382" s="8">
        <v>6</v>
      </c>
    </row>
    <row r="2383" spans="4:15" x14ac:dyDescent="0.2">
      <c r="D2383" s="175"/>
      <c r="E2383" s="4" t="s">
        <v>67</v>
      </c>
      <c r="F2383" s="6"/>
      <c r="G2383" s="5">
        <v>158</v>
      </c>
      <c r="H2383" s="7">
        <v>69</v>
      </c>
      <c r="I2383" s="1">
        <v>17</v>
      </c>
      <c r="J2383" s="1">
        <v>105</v>
      </c>
      <c r="K2383" s="1">
        <v>4</v>
      </c>
      <c r="L2383" s="1">
        <v>16</v>
      </c>
      <c r="M2383" s="1">
        <v>13</v>
      </c>
      <c r="N2383" s="1">
        <v>0</v>
      </c>
      <c r="O2383" s="8">
        <v>1</v>
      </c>
    </row>
    <row r="2384" spans="4:15" x14ac:dyDescent="0.2">
      <c r="D2384" s="175"/>
      <c r="E2384" s="4" t="s">
        <v>68</v>
      </c>
      <c r="F2384" s="6"/>
      <c r="G2384" s="5">
        <v>112</v>
      </c>
      <c r="H2384" s="7">
        <v>41</v>
      </c>
      <c r="I2384" s="1">
        <v>10</v>
      </c>
      <c r="J2384" s="1">
        <v>79</v>
      </c>
      <c r="K2384" s="1">
        <v>4</v>
      </c>
      <c r="L2384" s="1">
        <v>8</v>
      </c>
      <c r="M2384" s="1">
        <v>2</v>
      </c>
      <c r="N2384" s="1">
        <v>0</v>
      </c>
      <c r="O2384" s="8">
        <v>2</v>
      </c>
    </row>
    <row r="2385" spans="2:15" x14ac:dyDescent="0.2">
      <c r="D2385" s="175"/>
      <c r="E2385" s="4" t="s">
        <v>69</v>
      </c>
      <c r="F2385" s="6"/>
      <c r="G2385" s="5">
        <v>92</v>
      </c>
      <c r="H2385" s="7">
        <v>35</v>
      </c>
      <c r="I2385" s="1">
        <v>9</v>
      </c>
      <c r="J2385" s="1">
        <v>65</v>
      </c>
      <c r="K2385" s="1">
        <v>5</v>
      </c>
      <c r="L2385" s="1">
        <v>11</v>
      </c>
      <c r="M2385" s="1">
        <v>5</v>
      </c>
      <c r="N2385" s="1">
        <v>0</v>
      </c>
      <c r="O2385" s="8">
        <v>2</v>
      </c>
    </row>
    <row r="2386" spans="2:15" x14ac:dyDescent="0.2">
      <c r="D2386" s="175"/>
      <c r="E2386" s="4" t="s">
        <v>70</v>
      </c>
      <c r="F2386" s="6"/>
      <c r="G2386" s="5">
        <v>131</v>
      </c>
      <c r="H2386" s="7">
        <v>42</v>
      </c>
      <c r="I2386" s="1">
        <v>13</v>
      </c>
      <c r="J2386" s="1">
        <v>100</v>
      </c>
      <c r="K2386" s="1">
        <v>0</v>
      </c>
      <c r="L2386" s="1">
        <v>11</v>
      </c>
      <c r="M2386" s="1">
        <v>5</v>
      </c>
      <c r="N2386" s="1">
        <v>1</v>
      </c>
      <c r="O2386" s="8">
        <v>2</v>
      </c>
    </row>
    <row r="2387" spans="2:15" x14ac:dyDescent="0.2">
      <c r="D2387" s="175"/>
      <c r="E2387" s="4" t="s">
        <v>71</v>
      </c>
      <c r="F2387" s="6"/>
      <c r="G2387" s="5">
        <v>71</v>
      </c>
      <c r="H2387" s="7">
        <v>22</v>
      </c>
      <c r="I2387" s="1">
        <v>6</v>
      </c>
      <c r="J2387" s="1">
        <v>54</v>
      </c>
      <c r="K2387" s="1">
        <v>2</v>
      </c>
      <c r="L2387" s="1">
        <v>7</v>
      </c>
      <c r="M2387" s="1">
        <v>2</v>
      </c>
      <c r="N2387" s="1">
        <v>0</v>
      </c>
      <c r="O2387" s="8">
        <v>0</v>
      </c>
    </row>
    <row r="2388" spans="2:15" x14ac:dyDescent="0.2">
      <c r="D2388" s="176"/>
      <c r="E2388" s="59" t="s">
        <v>72</v>
      </c>
      <c r="F2388" s="60"/>
      <c r="G2388" s="56">
        <v>70</v>
      </c>
      <c r="H2388" s="66">
        <v>22</v>
      </c>
      <c r="I2388" s="30">
        <v>6</v>
      </c>
      <c r="J2388" s="30">
        <v>56</v>
      </c>
      <c r="K2388" s="30">
        <v>1</v>
      </c>
      <c r="L2388" s="30">
        <v>8</v>
      </c>
      <c r="M2388" s="30">
        <v>3</v>
      </c>
      <c r="N2388" s="30">
        <v>0</v>
      </c>
      <c r="O2388" s="65">
        <v>1</v>
      </c>
    </row>
    <row r="2390" spans="2:15" x14ac:dyDescent="0.2">
      <c r="B2390" s="43" t="str">
        <f xml:space="preserve"> HYPERLINK("#'目次'!B93", "[87]")</f>
        <v>[87]</v>
      </c>
      <c r="C2390" s="31" t="s">
        <v>227</v>
      </c>
    </row>
    <row r="2393" spans="2:15" x14ac:dyDescent="0.2">
      <c r="C2393" s="31" t="s">
        <v>75</v>
      </c>
    </row>
    <row r="2394" spans="2:15" ht="24" x14ac:dyDescent="0.2">
      <c r="D2394" s="177"/>
      <c r="E2394" s="178"/>
      <c r="F2394" s="178"/>
      <c r="G2394" s="40" t="s">
        <v>14</v>
      </c>
      <c r="H2394" s="42" t="s">
        <v>213</v>
      </c>
      <c r="I2394" s="15" t="s">
        <v>214</v>
      </c>
      <c r="J2394" s="15" t="s">
        <v>215</v>
      </c>
      <c r="K2394" s="15" t="s">
        <v>216</v>
      </c>
      <c r="L2394" s="15" t="s">
        <v>217</v>
      </c>
      <c r="M2394" s="15" t="s">
        <v>218</v>
      </c>
      <c r="N2394" s="15" t="s">
        <v>86</v>
      </c>
      <c r="O2394" s="44" t="s">
        <v>17</v>
      </c>
    </row>
    <row r="2395" spans="2:15" x14ac:dyDescent="0.2">
      <c r="D2395" s="179"/>
      <c r="E2395" s="180"/>
      <c r="F2395" s="180"/>
      <c r="G2395" s="39"/>
      <c r="H2395" s="41"/>
      <c r="I2395" s="14"/>
      <c r="J2395" s="14"/>
      <c r="K2395" s="14"/>
      <c r="L2395" s="14"/>
      <c r="M2395" s="14"/>
      <c r="N2395" s="14"/>
      <c r="O2395" s="38"/>
    </row>
    <row r="2396" spans="2:15" x14ac:dyDescent="0.2">
      <c r="D2396" s="58"/>
      <c r="E2396" s="53" t="s">
        <v>14</v>
      </c>
      <c r="F2396" s="52"/>
      <c r="G2396" s="37">
        <v>1222</v>
      </c>
      <c r="H2396" s="17">
        <v>478</v>
      </c>
      <c r="I2396" s="17">
        <v>129</v>
      </c>
      <c r="J2396" s="17">
        <v>808</v>
      </c>
      <c r="K2396" s="17">
        <v>32</v>
      </c>
      <c r="L2396" s="17">
        <v>104</v>
      </c>
      <c r="M2396" s="17">
        <v>58</v>
      </c>
      <c r="N2396" s="17">
        <v>4</v>
      </c>
      <c r="O2396" s="55">
        <v>29</v>
      </c>
    </row>
    <row r="2397" spans="2:15" x14ac:dyDescent="0.2">
      <c r="D2397" s="174" t="s">
        <v>36</v>
      </c>
      <c r="E2397" s="20" t="s">
        <v>76</v>
      </c>
      <c r="F2397" s="22"/>
      <c r="G2397" s="21">
        <v>629</v>
      </c>
      <c r="H2397" s="25">
        <v>271</v>
      </c>
      <c r="I2397" s="3">
        <v>65</v>
      </c>
      <c r="J2397" s="3">
        <v>398</v>
      </c>
      <c r="K2397" s="3">
        <v>18</v>
      </c>
      <c r="L2397" s="3">
        <v>51</v>
      </c>
      <c r="M2397" s="3">
        <v>30</v>
      </c>
      <c r="N2397" s="3">
        <v>2</v>
      </c>
      <c r="O2397" s="26">
        <v>19</v>
      </c>
    </row>
    <row r="2398" spans="2:15" x14ac:dyDescent="0.2">
      <c r="D2398" s="175"/>
      <c r="E2398" s="4" t="s">
        <v>39</v>
      </c>
      <c r="F2398" s="6"/>
      <c r="G2398" s="5">
        <v>37</v>
      </c>
      <c r="H2398" s="7">
        <v>24</v>
      </c>
      <c r="I2398" s="1">
        <v>4</v>
      </c>
      <c r="J2398" s="1">
        <v>8</v>
      </c>
      <c r="K2398" s="1">
        <v>2</v>
      </c>
      <c r="L2398" s="1">
        <v>4</v>
      </c>
      <c r="M2398" s="1">
        <v>3</v>
      </c>
      <c r="N2398" s="1">
        <v>1</v>
      </c>
      <c r="O2398" s="8">
        <v>0</v>
      </c>
    </row>
    <row r="2399" spans="2:15" x14ac:dyDescent="0.2">
      <c r="D2399" s="175"/>
      <c r="E2399" s="4" t="s">
        <v>40</v>
      </c>
      <c r="F2399" s="6"/>
      <c r="G2399" s="5">
        <v>73</v>
      </c>
      <c r="H2399" s="7">
        <v>39</v>
      </c>
      <c r="I2399" s="1">
        <v>5</v>
      </c>
      <c r="J2399" s="1">
        <v>45</v>
      </c>
      <c r="K2399" s="1">
        <v>4</v>
      </c>
      <c r="L2399" s="1">
        <v>9</v>
      </c>
      <c r="M2399" s="1">
        <v>8</v>
      </c>
      <c r="N2399" s="1">
        <v>0</v>
      </c>
      <c r="O2399" s="8">
        <v>3</v>
      </c>
    </row>
    <row r="2400" spans="2:15" x14ac:dyDescent="0.2">
      <c r="D2400" s="175"/>
      <c r="E2400" s="4" t="s">
        <v>41</v>
      </c>
      <c r="F2400" s="6"/>
      <c r="G2400" s="5">
        <v>108</v>
      </c>
      <c r="H2400" s="7">
        <v>33</v>
      </c>
      <c r="I2400" s="1">
        <v>7</v>
      </c>
      <c r="J2400" s="1">
        <v>81</v>
      </c>
      <c r="K2400" s="1">
        <v>6</v>
      </c>
      <c r="L2400" s="1">
        <v>12</v>
      </c>
      <c r="M2400" s="1">
        <v>5</v>
      </c>
      <c r="N2400" s="1">
        <v>0</v>
      </c>
      <c r="O2400" s="8">
        <v>3</v>
      </c>
    </row>
    <row r="2401" spans="2:15" x14ac:dyDescent="0.2">
      <c r="D2401" s="175"/>
      <c r="E2401" s="4" t="s">
        <v>42</v>
      </c>
      <c r="F2401" s="6"/>
      <c r="G2401" s="5">
        <v>113</v>
      </c>
      <c r="H2401" s="7">
        <v>53</v>
      </c>
      <c r="I2401" s="1">
        <v>10</v>
      </c>
      <c r="J2401" s="1">
        <v>75</v>
      </c>
      <c r="K2401" s="1">
        <v>2</v>
      </c>
      <c r="L2401" s="1">
        <v>5</v>
      </c>
      <c r="M2401" s="1">
        <v>3</v>
      </c>
      <c r="N2401" s="1">
        <v>0</v>
      </c>
      <c r="O2401" s="8">
        <v>3</v>
      </c>
    </row>
    <row r="2402" spans="2:15" x14ac:dyDescent="0.2">
      <c r="D2402" s="175"/>
      <c r="E2402" s="4" t="s">
        <v>43</v>
      </c>
      <c r="F2402" s="6"/>
      <c r="G2402" s="5">
        <v>101</v>
      </c>
      <c r="H2402" s="7">
        <v>36</v>
      </c>
      <c r="I2402" s="1">
        <v>11</v>
      </c>
      <c r="J2402" s="1">
        <v>71</v>
      </c>
      <c r="K2402" s="1">
        <v>3</v>
      </c>
      <c r="L2402" s="1">
        <v>8</v>
      </c>
      <c r="M2402" s="1">
        <v>5</v>
      </c>
      <c r="N2402" s="1">
        <v>1</v>
      </c>
      <c r="O2402" s="8">
        <v>0</v>
      </c>
    </row>
    <row r="2403" spans="2:15" x14ac:dyDescent="0.2">
      <c r="D2403" s="175"/>
      <c r="E2403" s="4" t="s">
        <v>44</v>
      </c>
      <c r="F2403" s="6"/>
      <c r="G2403" s="5">
        <v>114</v>
      </c>
      <c r="H2403" s="7">
        <v>48</v>
      </c>
      <c r="I2403" s="1">
        <v>15</v>
      </c>
      <c r="J2403" s="1">
        <v>78</v>
      </c>
      <c r="K2403" s="1">
        <v>1</v>
      </c>
      <c r="L2403" s="1">
        <v>7</v>
      </c>
      <c r="M2403" s="1">
        <v>1</v>
      </c>
      <c r="N2403" s="1">
        <v>0</v>
      </c>
      <c r="O2403" s="8">
        <v>3</v>
      </c>
    </row>
    <row r="2404" spans="2:15" x14ac:dyDescent="0.2">
      <c r="D2404" s="175"/>
      <c r="E2404" s="4" t="s">
        <v>45</v>
      </c>
      <c r="F2404" s="6"/>
      <c r="G2404" s="5">
        <v>83</v>
      </c>
      <c r="H2404" s="7">
        <v>38</v>
      </c>
      <c r="I2404" s="1">
        <v>13</v>
      </c>
      <c r="J2404" s="1">
        <v>40</v>
      </c>
      <c r="K2404" s="1">
        <v>0</v>
      </c>
      <c r="L2404" s="1">
        <v>6</v>
      </c>
      <c r="M2404" s="1">
        <v>5</v>
      </c>
      <c r="N2404" s="1">
        <v>0</v>
      </c>
      <c r="O2404" s="8">
        <v>7</v>
      </c>
    </row>
    <row r="2405" spans="2:15" x14ac:dyDescent="0.2">
      <c r="D2405" s="174" t="s">
        <v>37</v>
      </c>
      <c r="E2405" s="20" t="s">
        <v>77</v>
      </c>
      <c r="F2405" s="22"/>
      <c r="G2405" s="21">
        <v>593</v>
      </c>
      <c r="H2405" s="25">
        <v>207</v>
      </c>
      <c r="I2405" s="3">
        <v>64</v>
      </c>
      <c r="J2405" s="3">
        <v>410</v>
      </c>
      <c r="K2405" s="3">
        <v>14</v>
      </c>
      <c r="L2405" s="3">
        <v>53</v>
      </c>
      <c r="M2405" s="3">
        <v>28</v>
      </c>
      <c r="N2405" s="3">
        <v>2</v>
      </c>
      <c r="O2405" s="26">
        <v>10</v>
      </c>
    </row>
    <row r="2406" spans="2:15" x14ac:dyDescent="0.2">
      <c r="D2406" s="175"/>
      <c r="E2406" s="4" t="s">
        <v>39</v>
      </c>
      <c r="F2406" s="6"/>
      <c r="G2406" s="5">
        <v>27</v>
      </c>
      <c r="H2406" s="7">
        <v>16</v>
      </c>
      <c r="I2406" s="1">
        <v>6</v>
      </c>
      <c r="J2406" s="1">
        <v>5</v>
      </c>
      <c r="K2406" s="1">
        <v>2</v>
      </c>
      <c r="L2406" s="1">
        <v>1</v>
      </c>
      <c r="M2406" s="1">
        <v>1</v>
      </c>
      <c r="N2406" s="1">
        <v>0</v>
      </c>
      <c r="O2406" s="8">
        <v>1</v>
      </c>
    </row>
    <row r="2407" spans="2:15" x14ac:dyDescent="0.2">
      <c r="D2407" s="175"/>
      <c r="E2407" s="4" t="s">
        <v>40</v>
      </c>
      <c r="F2407" s="6"/>
      <c r="G2407" s="5">
        <v>74</v>
      </c>
      <c r="H2407" s="7">
        <v>20</v>
      </c>
      <c r="I2407" s="1">
        <v>6</v>
      </c>
      <c r="J2407" s="1">
        <v>52</v>
      </c>
      <c r="K2407" s="1">
        <v>2</v>
      </c>
      <c r="L2407" s="1">
        <v>6</v>
      </c>
      <c r="M2407" s="1">
        <v>3</v>
      </c>
      <c r="N2407" s="1">
        <v>0</v>
      </c>
      <c r="O2407" s="8">
        <v>3</v>
      </c>
    </row>
    <row r="2408" spans="2:15" x14ac:dyDescent="0.2">
      <c r="D2408" s="175"/>
      <c r="E2408" s="4" t="s">
        <v>41</v>
      </c>
      <c r="F2408" s="6"/>
      <c r="G2408" s="5">
        <v>96</v>
      </c>
      <c r="H2408" s="7">
        <v>30</v>
      </c>
      <c r="I2408" s="1">
        <v>2</v>
      </c>
      <c r="J2408" s="1">
        <v>78</v>
      </c>
      <c r="K2408" s="1">
        <v>1</v>
      </c>
      <c r="L2408" s="1">
        <v>10</v>
      </c>
      <c r="M2408" s="1">
        <v>6</v>
      </c>
      <c r="N2408" s="1">
        <v>1</v>
      </c>
      <c r="O2408" s="8">
        <v>0</v>
      </c>
    </row>
    <row r="2409" spans="2:15" x14ac:dyDescent="0.2">
      <c r="D2409" s="175"/>
      <c r="E2409" s="4" t="s">
        <v>42</v>
      </c>
      <c r="F2409" s="6"/>
      <c r="G2409" s="5">
        <v>97</v>
      </c>
      <c r="H2409" s="7">
        <v>30</v>
      </c>
      <c r="I2409" s="1">
        <v>10</v>
      </c>
      <c r="J2409" s="1">
        <v>74</v>
      </c>
      <c r="K2409" s="1">
        <v>1</v>
      </c>
      <c r="L2409" s="1">
        <v>15</v>
      </c>
      <c r="M2409" s="1">
        <v>6</v>
      </c>
      <c r="N2409" s="1">
        <v>0</v>
      </c>
      <c r="O2409" s="8">
        <v>1</v>
      </c>
    </row>
    <row r="2410" spans="2:15" x14ac:dyDescent="0.2">
      <c r="D2410" s="175"/>
      <c r="E2410" s="4" t="s">
        <v>43</v>
      </c>
      <c r="F2410" s="6"/>
      <c r="G2410" s="5">
        <v>103</v>
      </c>
      <c r="H2410" s="7">
        <v>35</v>
      </c>
      <c r="I2410" s="1">
        <v>5</v>
      </c>
      <c r="J2410" s="1">
        <v>73</v>
      </c>
      <c r="K2410" s="1">
        <v>5</v>
      </c>
      <c r="L2410" s="1">
        <v>13</v>
      </c>
      <c r="M2410" s="1">
        <v>6</v>
      </c>
      <c r="N2410" s="1">
        <v>0</v>
      </c>
      <c r="O2410" s="8">
        <v>1</v>
      </c>
    </row>
    <row r="2411" spans="2:15" x14ac:dyDescent="0.2">
      <c r="D2411" s="175"/>
      <c r="E2411" s="4" t="s">
        <v>44</v>
      </c>
      <c r="F2411" s="6"/>
      <c r="G2411" s="5">
        <v>109</v>
      </c>
      <c r="H2411" s="7">
        <v>38</v>
      </c>
      <c r="I2411" s="1">
        <v>16</v>
      </c>
      <c r="J2411" s="1">
        <v>79</v>
      </c>
      <c r="K2411" s="1">
        <v>3</v>
      </c>
      <c r="L2411" s="1">
        <v>6</v>
      </c>
      <c r="M2411" s="1">
        <v>4</v>
      </c>
      <c r="N2411" s="1">
        <v>1</v>
      </c>
      <c r="O2411" s="8">
        <v>1</v>
      </c>
    </row>
    <row r="2412" spans="2:15" x14ac:dyDescent="0.2">
      <c r="D2412" s="176"/>
      <c r="E2412" s="59" t="s">
        <v>45</v>
      </c>
      <c r="F2412" s="60"/>
      <c r="G2412" s="56">
        <v>87</v>
      </c>
      <c r="H2412" s="66">
        <v>38</v>
      </c>
      <c r="I2412" s="30">
        <v>19</v>
      </c>
      <c r="J2412" s="30">
        <v>49</v>
      </c>
      <c r="K2412" s="30">
        <v>0</v>
      </c>
      <c r="L2412" s="30">
        <v>2</v>
      </c>
      <c r="M2412" s="30">
        <v>2</v>
      </c>
      <c r="N2412" s="30">
        <v>0</v>
      </c>
      <c r="O2412" s="65">
        <v>3</v>
      </c>
    </row>
    <row r="2414" spans="2:15" x14ac:dyDescent="0.2">
      <c r="B2414" s="43" t="str">
        <f xml:space="preserve"> HYPERLINK("#'目次'!B94", "[88]")</f>
        <v>[88]</v>
      </c>
      <c r="C2414" s="31" t="s">
        <v>230</v>
      </c>
    </row>
    <row r="2418" spans="4:15" ht="24" x14ac:dyDescent="0.2">
      <c r="D2418" s="177"/>
      <c r="E2418" s="178"/>
      <c r="F2418" s="178"/>
      <c r="G2418" s="40" t="s">
        <v>14</v>
      </c>
      <c r="H2418" s="42" t="s">
        <v>213</v>
      </c>
      <c r="I2418" s="15" t="s">
        <v>214</v>
      </c>
      <c r="J2418" s="15" t="s">
        <v>215</v>
      </c>
      <c r="K2418" s="15" t="s">
        <v>216</v>
      </c>
      <c r="L2418" s="15" t="s">
        <v>217</v>
      </c>
      <c r="M2418" s="15" t="s">
        <v>218</v>
      </c>
      <c r="N2418" s="15" t="s">
        <v>86</v>
      </c>
      <c r="O2418" s="44" t="s">
        <v>17</v>
      </c>
    </row>
    <row r="2419" spans="4:15" x14ac:dyDescent="0.2">
      <c r="D2419" s="179"/>
      <c r="E2419" s="180"/>
      <c r="F2419" s="180"/>
      <c r="G2419" s="39"/>
      <c r="H2419" s="41"/>
      <c r="I2419" s="14"/>
      <c r="J2419" s="14"/>
      <c r="K2419" s="14"/>
      <c r="L2419" s="14"/>
      <c r="M2419" s="14"/>
      <c r="N2419" s="14"/>
      <c r="O2419" s="38"/>
    </row>
    <row r="2420" spans="4:15" x14ac:dyDescent="0.2">
      <c r="D2420" s="58"/>
      <c r="E2420" s="53" t="s">
        <v>14</v>
      </c>
      <c r="F2420" s="52"/>
      <c r="G2420" s="37">
        <v>1222</v>
      </c>
      <c r="H2420" s="17">
        <v>362</v>
      </c>
      <c r="I2420" s="17">
        <v>156</v>
      </c>
      <c r="J2420" s="17">
        <v>866</v>
      </c>
      <c r="K2420" s="17">
        <v>25</v>
      </c>
      <c r="L2420" s="17">
        <v>44</v>
      </c>
      <c r="M2420" s="17">
        <v>26</v>
      </c>
      <c r="N2420" s="17">
        <v>4</v>
      </c>
      <c r="O2420" s="55">
        <v>41</v>
      </c>
    </row>
    <row r="2421" spans="4:15" x14ac:dyDescent="0.2">
      <c r="D2421" s="174" t="s">
        <v>18</v>
      </c>
      <c r="E2421" s="20" t="s">
        <v>19</v>
      </c>
      <c r="F2421" s="22"/>
      <c r="G2421" s="21">
        <v>57</v>
      </c>
      <c r="H2421" s="25">
        <v>20</v>
      </c>
      <c r="I2421" s="3">
        <v>8</v>
      </c>
      <c r="J2421" s="3">
        <v>41</v>
      </c>
      <c r="K2421" s="3">
        <v>1</v>
      </c>
      <c r="L2421" s="3">
        <v>4</v>
      </c>
      <c r="M2421" s="3">
        <v>0</v>
      </c>
      <c r="N2421" s="3">
        <v>1</v>
      </c>
      <c r="O2421" s="26">
        <v>1</v>
      </c>
    </row>
    <row r="2422" spans="4:15" x14ac:dyDescent="0.2">
      <c r="D2422" s="175"/>
      <c r="E2422" s="4" t="s">
        <v>20</v>
      </c>
      <c r="F2422" s="6"/>
      <c r="G2422" s="5">
        <v>84</v>
      </c>
      <c r="H2422" s="7">
        <v>29</v>
      </c>
      <c r="I2422" s="1">
        <v>9</v>
      </c>
      <c r="J2422" s="1">
        <v>58</v>
      </c>
      <c r="K2422" s="1">
        <v>0</v>
      </c>
      <c r="L2422" s="1">
        <v>4</v>
      </c>
      <c r="M2422" s="1">
        <v>0</v>
      </c>
      <c r="N2422" s="1">
        <v>0</v>
      </c>
      <c r="O2422" s="8">
        <v>3</v>
      </c>
    </row>
    <row r="2423" spans="4:15" x14ac:dyDescent="0.2">
      <c r="D2423" s="175"/>
      <c r="E2423" s="4" t="s">
        <v>21</v>
      </c>
      <c r="F2423" s="6"/>
      <c r="G2423" s="5">
        <v>487</v>
      </c>
      <c r="H2423" s="7">
        <v>142</v>
      </c>
      <c r="I2423" s="1">
        <v>60</v>
      </c>
      <c r="J2423" s="1">
        <v>358</v>
      </c>
      <c r="K2423" s="1">
        <v>8</v>
      </c>
      <c r="L2423" s="1">
        <v>15</v>
      </c>
      <c r="M2423" s="1">
        <v>14</v>
      </c>
      <c r="N2423" s="1">
        <v>1</v>
      </c>
      <c r="O2423" s="8">
        <v>12</v>
      </c>
    </row>
    <row r="2424" spans="4:15" x14ac:dyDescent="0.2">
      <c r="D2424" s="175"/>
      <c r="E2424" s="4" t="s">
        <v>22</v>
      </c>
      <c r="F2424" s="6"/>
      <c r="G2424" s="5">
        <v>35</v>
      </c>
      <c r="H2424" s="7">
        <v>11</v>
      </c>
      <c r="I2424" s="1">
        <v>6</v>
      </c>
      <c r="J2424" s="1">
        <v>21</v>
      </c>
      <c r="K2424" s="1">
        <v>4</v>
      </c>
      <c r="L2424" s="1">
        <v>1</v>
      </c>
      <c r="M2424" s="1">
        <v>1</v>
      </c>
      <c r="N2424" s="1">
        <v>0</v>
      </c>
      <c r="O2424" s="8">
        <v>1</v>
      </c>
    </row>
    <row r="2425" spans="4:15" x14ac:dyDescent="0.2">
      <c r="D2425" s="175"/>
      <c r="E2425" s="4" t="s">
        <v>23</v>
      </c>
      <c r="F2425" s="6"/>
      <c r="G2425" s="5">
        <v>143</v>
      </c>
      <c r="H2425" s="7">
        <v>42</v>
      </c>
      <c r="I2425" s="1">
        <v>19</v>
      </c>
      <c r="J2425" s="1">
        <v>102</v>
      </c>
      <c r="K2425" s="1">
        <v>3</v>
      </c>
      <c r="L2425" s="1">
        <v>5</v>
      </c>
      <c r="M2425" s="1">
        <v>2</v>
      </c>
      <c r="N2425" s="1">
        <v>0</v>
      </c>
      <c r="O2425" s="8">
        <v>4</v>
      </c>
    </row>
    <row r="2426" spans="4:15" x14ac:dyDescent="0.2">
      <c r="D2426" s="175"/>
      <c r="E2426" s="4" t="s">
        <v>24</v>
      </c>
      <c r="F2426" s="6"/>
      <c r="G2426" s="5">
        <v>187</v>
      </c>
      <c r="H2426" s="7">
        <v>46</v>
      </c>
      <c r="I2426" s="1">
        <v>26</v>
      </c>
      <c r="J2426" s="1">
        <v>133</v>
      </c>
      <c r="K2426" s="1">
        <v>4</v>
      </c>
      <c r="L2426" s="1">
        <v>6</v>
      </c>
      <c r="M2426" s="1">
        <v>2</v>
      </c>
      <c r="N2426" s="1">
        <v>1</v>
      </c>
      <c r="O2426" s="8">
        <v>9</v>
      </c>
    </row>
    <row r="2427" spans="4:15" x14ac:dyDescent="0.2">
      <c r="D2427" s="175"/>
      <c r="E2427" s="4" t="s">
        <v>25</v>
      </c>
      <c r="F2427" s="6"/>
      <c r="G2427" s="5">
        <v>71</v>
      </c>
      <c r="H2427" s="7">
        <v>22</v>
      </c>
      <c r="I2427" s="1">
        <v>7</v>
      </c>
      <c r="J2427" s="1">
        <v>47</v>
      </c>
      <c r="K2427" s="1">
        <v>1</v>
      </c>
      <c r="L2427" s="1">
        <v>3</v>
      </c>
      <c r="M2427" s="1">
        <v>4</v>
      </c>
      <c r="N2427" s="1">
        <v>0</v>
      </c>
      <c r="O2427" s="8">
        <v>4</v>
      </c>
    </row>
    <row r="2428" spans="4:15" x14ac:dyDescent="0.2">
      <c r="D2428" s="175"/>
      <c r="E2428" s="4" t="s">
        <v>26</v>
      </c>
      <c r="F2428" s="6"/>
      <c r="G2428" s="5">
        <v>30</v>
      </c>
      <c r="H2428" s="7">
        <v>11</v>
      </c>
      <c r="I2428" s="1">
        <v>3</v>
      </c>
      <c r="J2428" s="1">
        <v>19</v>
      </c>
      <c r="K2428" s="1">
        <v>1</v>
      </c>
      <c r="L2428" s="1">
        <v>2</v>
      </c>
      <c r="M2428" s="1">
        <v>0</v>
      </c>
      <c r="N2428" s="1">
        <v>1</v>
      </c>
      <c r="O2428" s="8">
        <v>0</v>
      </c>
    </row>
    <row r="2429" spans="4:15" x14ac:dyDescent="0.2">
      <c r="D2429" s="175"/>
      <c r="E2429" s="4" t="s">
        <v>27</v>
      </c>
      <c r="F2429" s="6"/>
      <c r="G2429" s="5">
        <v>70</v>
      </c>
      <c r="H2429" s="7">
        <v>23</v>
      </c>
      <c r="I2429" s="1">
        <v>11</v>
      </c>
      <c r="J2429" s="1">
        <v>47</v>
      </c>
      <c r="K2429" s="1">
        <v>2</v>
      </c>
      <c r="L2429" s="1">
        <v>3</v>
      </c>
      <c r="M2429" s="1">
        <v>3</v>
      </c>
      <c r="N2429" s="1">
        <v>0</v>
      </c>
      <c r="O2429" s="8">
        <v>5</v>
      </c>
    </row>
    <row r="2430" spans="4:15" x14ac:dyDescent="0.2">
      <c r="D2430" s="175"/>
      <c r="E2430" s="4" t="s">
        <v>28</v>
      </c>
      <c r="F2430" s="6"/>
      <c r="G2430" s="5">
        <v>51</v>
      </c>
      <c r="H2430" s="7">
        <v>14</v>
      </c>
      <c r="I2430" s="1">
        <v>7</v>
      </c>
      <c r="J2430" s="1">
        <v>37</v>
      </c>
      <c r="K2430" s="1">
        <v>1</v>
      </c>
      <c r="L2430" s="1">
        <v>1</v>
      </c>
      <c r="M2430" s="1">
        <v>0</v>
      </c>
      <c r="N2430" s="1">
        <v>0</v>
      </c>
      <c r="O2430" s="8">
        <v>0</v>
      </c>
    </row>
    <row r="2431" spans="4:15" x14ac:dyDescent="0.2">
      <c r="D2431" s="175"/>
      <c r="E2431" s="4" t="s">
        <v>29</v>
      </c>
      <c r="F2431" s="6"/>
      <c r="G2431" s="5">
        <v>7</v>
      </c>
      <c r="H2431" s="7">
        <v>2</v>
      </c>
      <c r="I2431" s="1">
        <v>0</v>
      </c>
      <c r="J2431" s="1">
        <v>3</v>
      </c>
      <c r="K2431" s="1">
        <v>0</v>
      </c>
      <c r="L2431" s="1">
        <v>0</v>
      </c>
      <c r="M2431" s="1">
        <v>0</v>
      </c>
      <c r="N2431" s="1">
        <v>0</v>
      </c>
      <c r="O2431" s="8">
        <v>2</v>
      </c>
    </row>
    <row r="2432" spans="4:15" x14ac:dyDescent="0.2">
      <c r="D2432" s="174" t="s">
        <v>30</v>
      </c>
      <c r="E2432" s="20" t="s">
        <v>31</v>
      </c>
      <c r="F2432" s="22"/>
      <c r="G2432" s="21">
        <v>393</v>
      </c>
      <c r="H2432" s="25">
        <v>99</v>
      </c>
      <c r="I2432" s="3">
        <v>49</v>
      </c>
      <c r="J2432" s="3">
        <v>293</v>
      </c>
      <c r="K2432" s="3">
        <v>4</v>
      </c>
      <c r="L2432" s="3">
        <v>15</v>
      </c>
      <c r="M2432" s="3">
        <v>10</v>
      </c>
      <c r="N2432" s="3">
        <v>0</v>
      </c>
      <c r="O2432" s="26">
        <v>10</v>
      </c>
    </row>
    <row r="2433" spans="2:15" x14ac:dyDescent="0.2">
      <c r="D2433" s="175"/>
      <c r="E2433" s="4" t="s">
        <v>32</v>
      </c>
      <c r="F2433" s="6"/>
      <c r="G2433" s="5">
        <v>352</v>
      </c>
      <c r="H2433" s="7">
        <v>106</v>
      </c>
      <c r="I2433" s="1">
        <v>45</v>
      </c>
      <c r="J2433" s="1">
        <v>244</v>
      </c>
      <c r="K2433" s="1">
        <v>12</v>
      </c>
      <c r="L2433" s="1">
        <v>12</v>
      </c>
      <c r="M2433" s="1">
        <v>7</v>
      </c>
      <c r="N2433" s="1">
        <v>2</v>
      </c>
      <c r="O2433" s="8">
        <v>12</v>
      </c>
    </row>
    <row r="2434" spans="2:15" x14ac:dyDescent="0.2">
      <c r="D2434" s="175"/>
      <c r="E2434" s="4" t="s">
        <v>33</v>
      </c>
      <c r="F2434" s="6"/>
      <c r="G2434" s="5">
        <v>388</v>
      </c>
      <c r="H2434" s="7">
        <v>125</v>
      </c>
      <c r="I2434" s="1">
        <v>46</v>
      </c>
      <c r="J2434" s="1">
        <v>271</v>
      </c>
      <c r="K2434" s="1">
        <v>8</v>
      </c>
      <c r="L2434" s="1">
        <v>16</v>
      </c>
      <c r="M2434" s="1">
        <v>8</v>
      </c>
      <c r="N2434" s="1">
        <v>2</v>
      </c>
      <c r="O2434" s="8">
        <v>16</v>
      </c>
    </row>
    <row r="2435" spans="2:15" x14ac:dyDescent="0.2">
      <c r="D2435" s="175"/>
      <c r="E2435" s="4" t="s">
        <v>34</v>
      </c>
      <c r="F2435" s="6"/>
      <c r="G2435" s="5">
        <v>89</v>
      </c>
      <c r="H2435" s="7">
        <v>32</v>
      </c>
      <c r="I2435" s="1">
        <v>16</v>
      </c>
      <c r="J2435" s="1">
        <v>58</v>
      </c>
      <c r="K2435" s="1">
        <v>1</v>
      </c>
      <c r="L2435" s="1">
        <v>1</v>
      </c>
      <c r="M2435" s="1">
        <v>1</v>
      </c>
      <c r="N2435" s="1">
        <v>0</v>
      </c>
      <c r="O2435" s="8">
        <v>3</v>
      </c>
    </row>
    <row r="2436" spans="2:15" x14ac:dyDescent="0.2">
      <c r="D2436" s="174" t="s">
        <v>35</v>
      </c>
      <c r="E2436" s="20" t="s">
        <v>36</v>
      </c>
      <c r="F2436" s="22"/>
      <c r="G2436" s="21">
        <v>629</v>
      </c>
      <c r="H2436" s="25">
        <v>199</v>
      </c>
      <c r="I2436" s="3">
        <v>85</v>
      </c>
      <c r="J2436" s="3">
        <v>431</v>
      </c>
      <c r="K2436" s="3">
        <v>12</v>
      </c>
      <c r="L2436" s="3">
        <v>20</v>
      </c>
      <c r="M2436" s="3">
        <v>15</v>
      </c>
      <c r="N2436" s="3">
        <v>2</v>
      </c>
      <c r="O2436" s="26">
        <v>24</v>
      </c>
    </row>
    <row r="2437" spans="2:15" x14ac:dyDescent="0.2">
      <c r="D2437" s="175"/>
      <c r="E2437" s="4" t="s">
        <v>37</v>
      </c>
      <c r="F2437" s="6"/>
      <c r="G2437" s="5">
        <v>593</v>
      </c>
      <c r="H2437" s="7">
        <v>163</v>
      </c>
      <c r="I2437" s="1">
        <v>71</v>
      </c>
      <c r="J2437" s="1">
        <v>435</v>
      </c>
      <c r="K2437" s="1">
        <v>13</v>
      </c>
      <c r="L2437" s="1">
        <v>24</v>
      </c>
      <c r="M2437" s="1">
        <v>11</v>
      </c>
      <c r="N2437" s="1">
        <v>2</v>
      </c>
      <c r="O2437" s="8">
        <v>17</v>
      </c>
    </row>
    <row r="2438" spans="2:15" x14ac:dyDescent="0.2">
      <c r="D2438" s="174" t="s">
        <v>38</v>
      </c>
      <c r="E2438" s="20" t="s">
        <v>39</v>
      </c>
      <c r="F2438" s="22"/>
      <c r="G2438" s="21">
        <v>64</v>
      </c>
      <c r="H2438" s="25">
        <v>34</v>
      </c>
      <c r="I2438" s="3">
        <v>12</v>
      </c>
      <c r="J2438" s="3">
        <v>16</v>
      </c>
      <c r="K2438" s="3">
        <v>5</v>
      </c>
      <c r="L2438" s="3">
        <v>3</v>
      </c>
      <c r="M2438" s="3">
        <v>4</v>
      </c>
      <c r="N2438" s="3">
        <v>2</v>
      </c>
      <c r="O2438" s="26">
        <v>1</v>
      </c>
    </row>
    <row r="2439" spans="2:15" x14ac:dyDescent="0.2">
      <c r="D2439" s="175"/>
      <c r="E2439" s="4" t="s">
        <v>40</v>
      </c>
      <c r="F2439" s="6"/>
      <c r="G2439" s="5">
        <v>147</v>
      </c>
      <c r="H2439" s="7">
        <v>37</v>
      </c>
      <c r="I2439" s="1">
        <v>14</v>
      </c>
      <c r="J2439" s="1">
        <v>104</v>
      </c>
      <c r="K2439" s="1">
        <v>3</v>
      </c>
      <c r="L2439" s="1">
        <v>8</v>
      </c>
      <c r="M2439" s="1">
        <v>3</v>
      </c>
      <c r="N2439" s="1">
        <v>0</v>
      </c>
      <c r="O2439" s="8">
        <v>8</v>
      </c>
    </row>
    <row r="2440" spans="2:15" x14ac:dyDescent="0.2">
      <c r="D2440" s="175"/>
      <c r="E2440" s="4" t="s">
        <v>41</v>
      </c>
      <c r="F2440" s="6"/>
      <c r="G2440" s="5">
        <v>204</v>
      </c>
      <c r="H2440" s="7">
        <v>47</v>
      </c>
      <c r="I2440" s="1">
        <v>12</v>
      </c>
      <c r="J2440" s="1">
        <v>166</v>
      </c>
      <c r="K2440" s="1">
        <v>3</v>
      </c>
      <c r="L2440" s="1">
        <v>6</v>
      </c>
      <c r="M2440" s="1">
        <v>5</v>
      </c>
      <c r="N2440" s="1">
        <v>1</v>
      </c>
      <c r="O2440" s="8">
        <v>5</v>
      </c>
    </row>
    <row r="2441" spans="2:15" x14ac:dyDescent="0.2">
      <c r="D2441" s="175"/>
      <c r="E2441" s="4" t="s">
        <v>42</v>
      </c>
      <c r="F2441" s="6"/>
      <c r="G2441" s="5">
        <v>210</v>
      </c>
      <c r="H2441" s="7">
        <v>72</v>
      </c>
      <c r="I2441" s="1">
        <v>22</v>
      </c>
      <c r="J2441" s="1">
        <v>160</v>
      </c>
      <c r="K2441" s="1">
        <v>3</v>
      </c>
      <c r="L2441" s="1">
        <v>8</v>
      </c>
      <c r="M2441" s="1">
        <v>7</v>
      </c>
      <c r="N2441" s="1">
        <v>0</v>
      </c>
      <c r="O2441" s="8">
        <v>6</v>
      </c>
    </row>
    <row r="2442" spans="2:15" x14ac:dyDescent="0.2">
      <c r="D2442" s="175"/>
      <c r="E2442" s="4" t="s">
        <v>43</v>
      </c>
      <c r="F2442" s="6"/>
      <c r="G2442" s="5">
        <v>204</v>
      </c>
      <c r="H2442" s="7">
        <v>49</v>
      </c>
      <c r="I2442" s="1">
        <v>21</v>
      </c>
      <c r="J2442" s="1">
        <v>161</v>
      </c>
      <c r="K2442" s="1">
        <v>7</v>
      </c>
      <c r="L2442" s="1">
        <v>9</v>
      </c>
      <c r="M2442" s="1">
        <v>2</v>
      </c>
      <c r="N2442" s="1">
        <v>0</v>
      </c>
      <c r="O2442" s="8">
        <v>4</v>
      </c>
    </row>
    <row r="2443" spans="2:15" x14ac:dyDescent="0.2">
      <c r="D2443" s="175"/>
      <c r="E2443" s="4" t="s">
        <v>44</v>
      </c>
      <c r="F2443" s="6"/>
      <c r="G2443" s="5">
        <v>223</v>
      </c>
      <c r="H2443" s="7">
        <v>68</v>
      </c>
      <c r="I2443" s="1">
        <v>38</v>
      </c>
      <c r="J2443" s="1">
        <v>162</v>
      </c>
      <c r="K2443" s="1">
        <v>4</v>
      </c>
      <c r="L2443" s="1">
        <v>7</v>
      </c>
      <c r="M2443" s="1">
        <v>1</v>
      </c>
      <c r="N2443" s="1">
        <v>0</v>
      </c>
      <c r="O2443" s="8">
        <v>6</v>
      </c>
    </row>
    <row r="2444" spans="2:15" x14ac:dyDescent="0.2">
      <c r="D2444" s="176"/>
      <c r="E2444" s="59" t="s">
        <v>45</v>
      </c>
      <c r="F2444" s="60"/>
      <c r="G2444" s="56">
        <v>170</v>
      </c>
      <c r="H2444" s="66">
        <v>55</v>
      </c>
      <c r="I2444" s="30">
        <v>37</v>
      </c>
      <c r="J2444" s="30">
        <v>97</v>
      </c>
      <c r="K2444" s="30">
        <v>0</v>
      </c>
      <c r="L2444" s="30">
        <v>3</v>
      </c>
      <c r="M2444" s="30">
        <v>4</v>
      </c>
      <c r="N2444" s="30">
        <v>1</v>
      </c>
      <c r="O2444" s="65">
        <v>11</v>
      </c>
    </row>
    <row r="2446" spans="2:15" x14ac:dyDescent="0.2">
      <c r="B2446" s="43" t="str">
        <f xml:space="preserve"> HYPERLINK("#'目次'!B95", "[89]")</f>
        <v>[89]</v>
      </c>
      <c r="C2446" s="31" t="s">
        <v>230</v>
      </c>
    </row>
    <row r="2450" spans="4:15" ht="24" x14ac:dyDescent="0.2">
      <c r="D2450" s="177"/>
      <c r="E2450" s="178"/>
      <c r="F2450" s="178"/>
      <c r="G2450" s="40" t="s">
        <v>14</v>
      </c>
      <c r="H2450" s="42" t="s">
        <v>213</v>
      </c>
      <c r="I2450" s="15" t="s">
        <v>214</v>
      </c>
      <c r="J2450" s="15" t="s">
        <v>215</v>
      </c>
      <c r="K2450" s="15" t="s">
        <v>216</v>
      </c>
      <c r="L2450" s="15" t="s">
        <v>217</v>
      </c>
      <c r="M2450" s="15" t="s">
        <v>218</v>
      </c>
      <c r="N2450" s="15" t="s">
        <v>86</v>
      </c>
      <c r="O2450" s="44" t="s">
        <v>17</v>
      </c>
    </row>
    <row r="2451" spans="4:15" x14ac:dyDescent="0.2">
      <c r="D2451" s="179"/>
      <c r="E2451" s="180"/>
      <c r="F2451" s="180"/>
      <c r="G2451" s="39"/>
      <c r="H2451" s="41"/>
      <c r="I2451" s="14"/>
      <c r="J2451" s="14"/>
      <c r="K2451" s="14"/>
      <c r="L2451" s="14"/>
      <c r="M2451" s="14"/>
      <c r="N2451" s="14"/>
      <c r="O2451" s="38"/>
    </row>
    <row r="2452" spans="4:15" x14ac:dyDescent="0.2">
      <c r="D2452" s="58"/>
      <c r="E2452" s="53" t="s">
        <v>14</v>
      </c>
      <c r="F2452" s="52"/>
      <c r="G2452" s="37">
        <v>1222</v>
      </c>
      <c r="H2452" s="17">
        <v>362</v>
      </c>
      <c r="I2452" s="17">
        <v>156</v>
      </c>
      <c r="J2452" s="17">
        <v>866</v>
      </c>
      <c r="K2452" s="17">
        <v>25</v>
      </c>
      <c r="L2452" s="17">
        <v>44</v>
      </c>
      <c r="M2452" s="17">
        <v>26</v>
      </c>
      <c r="N2452" s="17">
        <v>4</v>
      </c>
      <c r="O2452" s="55">
        <v>41</v>
      </c>
    </row>
    <row r="2453" spans="4:15" x14ac:dyDescent="0.2">
      <c r="D2453" s="174" t="s">
        <v>52</v>
      </c>
      <c r="E2453" s="20" t="s">
        <v>53</v>
      </c>
      <c r="F2453" s="22"/>
      <c r="G2453" s="21">
        <v>15</v>
      </c>
      <c r="H2453" s="25">
        <v>11</v>
      </c>
      <c r="I2453" s="3">
        <v>2</v>
      </c>
      <c r="J2453" s="3">
        <v>7</v>
      </c>
      <c r="K2453" s="3">
        <v>0</v>
      </c>
      <c r="L2453" s="3">
        <v>0</v>
      </c>
      <c r="M2453" s="3">
        <v>0</v>
      </c>
      <c r="N2453" s="3">
        <v>0</v>
      </c>
      <c r="O2453" s="26">
        <v>1</v>
      </c>
    </row>
    <row r="2454" spans="4:15" ht="24" x14ac:dyDescent="0.2">
      <c r="D2454" s="175"/>
      <c r="E2454" s="4" t="s">
        <v>54</v>
      </c>
      <c r="F2454" s="6"/>
      <c r="G2454" s="5">
        <v>122</v>
      </c>
      <c r="H2454" s="7">
        <v>40</v>
      </c>
      <c r="I2454" s="1">
        <v>18</v>
      </c>
      <c r="J2454" s="1">
        <v>84</v>
      </c>
      <c r="K2454" s="1">
        <v>2</v>
      </c>
      <c r="L2454" s="1">
        <v>6</v>
      </c>
      <c r="M2454" s="1">
        <v>3</v>
      </c>
      <c r="N2454" s="1">
        <v>0</v>
      </c>
      <c r="O2454" s="8">
        <v>4</v>
      </c>
    </row>
    <row r="2455" spans="4:15" x14ac:dyDescent="0.2">
      <c r="D2455" s="175"/>
      <c r="E2455" s="4" t="s">
        <v>55</v>
      </c>
      <c r="F2455" s="6"/>
      <c r="G2455" s="5">
        <v>43</v>
      </c>
      <c r="H2455" s="7">
        <v>19</v>
      </c>
      <c r="I2455" s="1">
        <v>6</v>
      </c>
      <c r="J2455" s="1">
        <v>24</v>
      </c>
      <c r="K2455" s="1">
        <v>4</v>
      </c>
      <c r="L2455" s="1">
        <v>0</v>
      </c>
      <c r="M2455" s="1">
        <v>0</v>
      </c>
      <c r="N2455" s="1">
        <v>0</v>
      </c>
      <c r="O2455" s="8">
        <v>2</v>
      </c>
    </row>
    <row r="2456" spans="4:15" x14ac:dyDescent="0.2">
      <c r="D2456" s="175"/>
      <c r="E2456" s="4" t="s">
        <v>56</v>
      </c>
      <c r="F2456" s="6"/>
      <c r="G2456" s="5">
        <v>60</v>
      </c>
      <c r="H2456" s="7">
        <v>11</v>
      </c>
      <c r="I2456" s="1">
        <v>5</v>
      </c>
      <c r="J2456" s="1">
        <v>54</v>
      </c>
      <c r="K2456" s="1">
        <v>0</v>
      </c>
      <c r="L2456" s="1">
        <v>1</v>
      </c>
      <c r="M2456" s="1">
        <v>1</v>
      </c>
      <c r="N2456" s="1">
        <v>0</v>
      </c>
      <c r="O2456" s="8">
        <v>1</v>
      </c>
    </row>
    <row r="2457" spans="4:15" x14ac:dyDescent="0.2">
      <c r="D2457" s="175"/>
      <c r="E2457" s="4" t="s">
        <v>57</v>
      </c>
      <c r="F2457" s="6"/>
      <c r="G2457" s="5">
        <v>286</v>
      </c>
      <c r="H2457" s="7">
        <v>67</v>
      </c>
      <c r="I2457" s="1">
        <v>34</v>
      </c>
      <c r="J2457" s="1">
        <v>232</v>
      </c>
      <c r="K2457" s="1">
        <v>3</v>
      </c>
      <c r="L2457" s="1">
        <v>12</v>
      </c>
      <c r="M2457" s="1">
        <v>3</v>
      </c>
      <c r="N2457" s="1">
        <v>0</v>
      </c>
      <c r="O2457" s="8">
        <v>5</v>
      </c>
    </row>
    <row r="2458" spans="4:15" x14ac:dyDescent="0.2">
      <c r="D2458" s="175"/>
      <c r="E2458" s="4" t="s">
        <v>58</v>
      </c>
      <c r="F2458" s="6"/>
      <c r="G2458" s="5">
        <v>129</v>
      </c>
      <c r="H2458" s="7">
        <v>39</v>
      </c>
      <c r="I2458" s="1">
        <v>9</v>
      </c>
      <c r="J2458" s="1">
        <v>92</v>
      </c>
      <c r="K2458" s="1">
        <v>2</v>
      </c>
      <c r="L2458" s="1">
        <v>2</v>
      </c>
      <c r="M2458" s="1">
        <v>2</v>
      </c>
      <c r="N2458" s="1">
        <v>0</v>
      </c>
      <c r="O2458" s="8">
        <v>5</v>
      </c>
    </row>
    <row r="2459" spans="4:15" x14ac:dyDescent="0.2">
      <c r="D2459" s="175"/>
      <c r="E2459" s="4" t="s">
        <v>59</v>
      </c>
      <c r="F2459" s="6"/>
      <c r="G2459" s="5">
        <v>195</v>
      </c>
      <c r="H2459" s="7">
        <v>54</v>
      </c>
      <c r="I2459" s="1">
        <v>25</v>
      </c>
      <c r="J2459" s="1">
        <v>142</v>
      </c>
      <c r="K2459" s="1">
        <v>2</v>
      </c>
      <c r="L2459" s="1">
        <v>9</v>
      </c>
      <c r="M2459" s="1">
        <v>7</v>
      </c>
      <c r="N2459" s="1">
        <v>2</v>
      </c>
      <c r="O2459" s="8">
        <v>11</v>
      </c>
    </row>
    <row r="2460" spans="4:15" x14ac:dyDescent="0.2">
      <c r="D2460" s="175"/>
      <c r="E2460" s="4" t="s">
        <v>60</v>
      </c>
      <c r="F2460" s="6"/>
      <c r="G2460" s="5">
        <v>176</v>
      </c>
      <c r="H2460" s="7">
        <v>44</v>
      </c>
      <c r="I2460" s="1">
        <v>22</v>
      </c>
      <c r="J2460" s="1">
        <v>130</v>
      </c>
      <c r="K2460" s="1">
        <v>3</v>
      </c>
      <c r="L2460" s="1">
        <v>3</v>
      </c>
      <c r="M2460" s="1">
        <v>2</v>
      </c>
      <c r="N2460" s="1">
        <v>0</v>
      </c>
      <c r="O2460" s="8">
        <v>4</v>
      </c>
    </row>
    <row r="2461" spans="4:15" x14ac:dyDescent="0.2">
      <c r="D2461" s="175"/>
      <c r="E2461" s="4" t="s">
        <v>61</v>
      </c>
      <c r="F2461" s="6"/>
      <c r="G2461" s="5">
        <v>78</v>
      </c>
      <c r="H2461" s="7">
        <v>37</v>
      </c>
      <c r="I2461" s="1">
        <v>12</v>
      </c>
      <c r="J2461" s="1">
        <v>24</v>
      </c>
      <c r="K2461" s="1">
        <v>7</v>
      </c>
      <c r="L2461" s="1">
        <v>5</v>
      </c>
      <c r="M2461" s="1">
        <v>4</v>
      </c>
      <c r="N2461" s="1">
        <v>2</v>
      </c>
      <c r="O2461" s="8">
        <v>1</v>
      </c>
    </row>
    <row r="2462" spans="4:15" x14ac:dyDescent="0.2">
      <c r="D2462" s="175"/>
      <c r="E2462" s="4" t="s">
        <v>62</v>
      </c>
      <c r="F2462" s="6"/>
      <c r="G2462" s="5">
        <v>113</v>
      </c>
      <c r="H2462" s="7">
        <v>38</v>
      </c>
      <c r="I2462" s="1">
        <v>23</v>
      </c>
      <c r="J2462" s="1">
        <v>75</v>
      </c>
      <c r="K2462" s="1">
        <v>2</v>
      </c>
      <c r="L2462" s="1">
        <v>6</v>
      </c>
      <c r="M2462" s="1">
        <v>4</v>
      </c>
      <c r="N2462" s="1">
        <v>0</v>
      </c>
      <c r="O2462" s="8">
        <v>6</v>
      </c>
    </row>
    <row r="2463" spans="4:15" x14ac:dyDescent="0.2">
      <c r="D2463" s="174" t="s">
        <v>63</v>
      </c>
      <c r="E2463" s="20" t="s">
        <v>64</v>
      </c>
      <c r="F2463" s="22"/>
      <c r="G2463" s="21">
        <v>234</v>
      </c>
      <c r="H2463" s="25">
        <v>77</v>
      </c>
      <c r="I2463" s="3">
        <v>30</v>
      </c>
      <c r="J2463" s="3">
        <v>143</v>
      </c>
      <c r="K2463" s="3">
        <v>2</v>
      </c>
      <c r="L2463" s="3">
        <v>8</v>
      </c>
      <c r="M2463" s="3">
        <v>5</v>
      </c>
      <c r="N2463" s="3">
        <v>2</v>
      </c>
      <c r="O2463" s="26">
        <v>14</v>
      </c>
    </row>
    <row r="2464" spans="4:15" x14ac:dyDescent="0.2">
      <c r="D2464" s="175"/>
      <c r="E2464" s="4" t="s">
        <v>65</v>
      </c>
      <c r="F2464" s="6"/>
      <c r="G2464" s="5">
        <v>172</v>
      </c>
      <c r="H2464" s="7">
        <v>50</v>
      </c>
      <c r="I2464" s="1">
        <v>31</v>
      </c>
      <c r="J2464" s="1">
        <v>118</v>
      </c>
      <c r="K2464" s="1">
        <v>2</v>
      </c>
      <c r="L2464" s="1">
        <v>7</v>
      </c>
      <c r="M2464" s="1">
        <v>5</v>
      </c>
      <c r="N2464" s="1">
        <v>0</v>
      </c>
      <c r="O2464" s="8">
        <v>6</v>
      </c>
    </row>
    <row r="2465" spans="2:15" x14ac:dyDescent="0.2">
      <c r="D2465" s="175"/>
      <c r="E2465" s="4" t="s">
        <v>66</v>
      </c>
      <c r="F2465" s="6"/>
      <c r="G2465" s="5">
        <v>165</v>
      </c>
      <c r="H2465" s="7">
        <v>52</v>
      </c>
      <c r="I2465" s="1">
        <v>19</v>
      </c>
      <c r="J2465" s="1">
        <v>111</v>
      </c>
      <c r="K2465" s="1">
        <v>6</v>
      </c>
      <c r="L2465" s="1">
        <v>5</v>
      </c>
      <c r="M2465" s="1">
        <v>3</v>
      </c>
      <c r="N2465" s="1">
        <v>1</v>
      </c>
      <c r="O2465" s="8">
        <v>7</v>
      </c>
    </row>
    <row r="2466" spans="2:15" x14ac:dyDescent="0.2">
      <c r="D2466" s="175"/>
      <c r="E2466" s="4" t="s">
        <v>67</v>
      </c>
      <c r="F2466" s="6"/>
      <c r="G2466" s="5">
        <v>158</v>
      </c>
      <c r="H2466" s="7">
        <v>48</v>
      </c>
      <c r="I2466" s="1">
        <v>20</v>
      </c>
      <c r="J2466" s="1">
        <v>118</v>
      </c>
      <c r="K2466" s="1">
        <v>5</v>
      </c>
      <c r="L2466" s="1">
        <v>6</v>
      </c>
      <c r="M2466" s="1">
        <v>5</v>
      </c>
      <c r="N2466" s="1">
        <v>0</v>
      </c>
      <c r="O2466" s="8">
        <v>2</v>
      </c>
    </row>
    <row r="2467" spans="2:15" x14ac:dyDescent="0.2">
      <c r="D2467" s="175"/>
      <c r="E2467" s="4" t="s">
        <v>68</v>
      </c>
      <c r="F2467" s="6"/>
      <c r="G2467" s="5">
        <v>112</v>
      </c>
      <c r="H2467" s="7">
        <v>30</v>
      </c>
      <c r="I2467" s="1">
        <v>13</v>
      </c>
      <c r="J2467" s="1">
        <v>84</v>
      </c>
      <c r="K2467" s="1">
        <v>4</v>
      </c>
      <c r="L2467" s="1">
        <v>3</v>
      </c>
      <c r="M2467" s="1">
        <v>1</v>
      </c>
      <c r="N2467" s="1">
        <v>0</v>
      </c>
      <c r="O2467" s="8">
        <v>2</v>
      </c>
    </row>
    <row r="2468" spans="2:15" x14ac:dyDescent="0.2">
      <c r="D2468" s="175"/>
      <c r="E2468" s="4" t="s">
        <v>69</v>
      </c>
      <c r="F2468" s="6"/>
      <c r="G2468" s="5">
        <v>92</v>
      </c>
      <c r="H2468" s="7">
        <v>28</v>
      </c>
      <c r="I2468" s="1">
        <v>12</v>
      </c>
      <c r="J2468" s="1">
        <v>67</v>
      </c>
      <c r="K2468" s="1">
        <v>2</v>
      </c>
      <c r="L2468" s="1">
        <v>5</v>
      </c>
      <c r="M2468" s="1">
        <v>1</v>
      </c>
      <c r="N2468" s="1">
        <v>0</v>
      </c>
      <c r="O2468" s="8">
        <v>2</v>
      </c>
    </row>
    <row r="2469" spans="2:15" x14ac:dyDescent="0.2">
      <c r="D2469" s="175"/>
      <c r="E2469" s="4" t="s">
        <v>70</v>
      </c>
      <c r="F2469" s="6"/>
      <c r="G2469" s="5">
        <v>131</v>
      </c>
      <c r="H2469" s="7">
        <v>34</v>
      </c>
      <c r="I2469" s="1">
        <v>12</v>
      </c>
      <c r="J2469" s="1">
        <v>103</v>
      </c>
      <c r="K2469" s="1">
        <v>0</v>
      </c>
      <c r="L2469" s="1">
        <v>5</v>
      </c>
      <c r="M2469" s="1">
        <v>2</v>
      </c>
      <c r="N2469" s="1">
        <v>1</v>
      </c>
      <c r="O2469" s="8">
        <v>4</v>
      </c>
    </row>
    <row r="2470" spans="2:15" x14ac:dyDescent="0.2">
      <c r="D2470" s="175"/>
      <c r="E2470" s="4" t="s">
        <v>71</v>
      </c>
      <c r="F2470" s="6"/>
      <c r="G2470" s="5">
        <v>71</v>
      </c>
      <c r="H2470" s="7">
        <v>17</v>
      </c>
      <c r="I2470" s="1">
        <v>7</v>
      </c>
      <c r="J2470" s="1">
        <v>56</v>
      </c>
      <c r="K2470" s="1">
        <v>1</v>
      </c>
      <c r="L2470" s="1">
        <v>3</v>
      </c>
      <c r="M2470" s="1">
        <v>2</v>
      </c>
      <c r="N2470" s="1">
        <v>0</v>
      </c>
      <c r="O2470" s="8">
        <v>2</v>
      </c>
    </row>
    <row r="2471" spans="2:15" x14ac:dyDescent="0.2">
      <c r="D2471" s="176"/>
      <c r="E2471" s="59" t="s">
        <v>72</v>
      </c>
      <c r="F2471" s="60"/>
      <c r="G2471" s="56">
        <v>70</v>
      </c>
      <c r="H2471" s="66">
        <v>16</v>
      </c>
      <c r="I2471" s="30">
        <v>9</v>
      </c>
      <c r="J2471" s="30">
        <v>60</v>
      </c>
      <c r="K2471" s="30">
        <v>1</v>
      </c>
      <c r="L2471" s="30">
        <v>2</v>
      </c>
      <c r="M2471" s="30">
        <v>2</v>
      </c>
      <c r="N2471" s="30">
        <v>0</v>
      </c>
      <c r="O2471" s="65">
        <v>1</v>
      </c>
    </row>
    <row r="2473" spans="2:15" x14ac:dyDescent="0.2">
      <c r="B2473" s="43" t="str">
        <f xml:space="preserve"> HYPERLINK("#'目次'!B96", "[90]")</f>
        <v>[90]</v>
      </c>
      <c r="C2473" s="31" t="s">
        <v>230</v>
      </c>
    </row>
    <row r="2476" spans="2:15" x14ac:dyDescent="0.2">
      <c r="C2476" s="31" t="s">
        <v>75</v>
      </c>
    </row>
    <row r="2477" spans="2:15" ht="24" x14ac:dyDescent="0.2">
      <c r="D2477" s="177"/>
      <c r="E2477" s="178"/>
      <c r="F2477" s="178"/>
      <c r="G2477" s="40" t="s">
        <v>14</v>
      </c>
      <c r="H2477" s="42" t="s">
        <v>213</v>
      </c>
      <c r="I2477" s="15" t="s">
        <v>214</v>
      </c>
      <c r="J2477" s="15" t="s">
        <v>215</v>
      </c>
      <c r="K2477" s="15" t="s">
        <v>216</v>
      </c>
      <c r="L2477" s="15" t="s">
        <v>217</v>
      </c>
      <c r="M2477" s="15" t="s">
        <v>218</v>
      </c>
      <c r="N2477" s="15" t="s">
        <v>86</v>
      </c>
      <c r="O2477" s="44" t="s">
        <v>17</v>
      </c>
    </row>
    <row r="2478" spans="2:15" x14ac:dyDescent="0.2">
      <c r="D2478" s="179"/>
      <c r="E2478" s="180"/>
      <c r="F2478" s="180"/>
      <c r="G2478" s="39"/>
      <c r="H2478" s="41"/>
      <c r="I2478" s="14"/>
      <c r="J2478" s="14"/>
      <c r="K2478" s="14"/>
      <c r="L2478" s="14"/>
      <c r="M2478" s="14"/>
      <c r="N2478" s="14"/>
      <c r="O2478" s="38"/>
    </row>
    <row r="2479" spans="2:15" x14ac:dyDescent="0.2">
      <c r="D2479" s="58"/>
      <c r="E2479" s="53" t="s">
        <v>14</v>
      </c>
      <c r="F2479" s="52"/>
      <c r="G2479" s="37">
        <v>1222</v>
      </c>
      <c r="H2479" s="17">
        <v>362</v>
      </c>
      <c r="I2479" s="17">
        <v>156</v>
      </c>
      <c r="J2479" s="17">
        <v>866</v>
      </c>
      <c r="K2479" s="17">
        <v>25</v>
      </c>
      <c r="L2479" s="17">
        <v>44</v>
      </c>
      <c r="M2479" s="17">
        <v>26</v>
      </c>
      <c r="N2479" s="17">
        <v>4</v>
      </c>
      <c r="O2479" s="55">
        <v>41</v>
      </c>
    </row>
    <row r="2480" spans="2:15" x14ac:dyDescent="0.2">
      <c r="D2480" s="174" t="s">
        <v>36</v>
      </c>
      <c r="E2480" s="20" t="s">
        <v>76</v>
      </c>
      <c r="F2480" s="22"/>
      <c r="G2480" s="21">
        <v>629</v>
      </c>
      <c r="H2480" s="25">
        <v>199</v>
      </c>
      <c r="I2480" s="3">
        <v>85</v>
      </c>
      <c r="J2480" s="3">
        <v>431</v>
      </c>
      <c r="K2480" s="3">
        <v>12</v>
      </c>
      <c r="L2480" s="3">
        <v>20</v>
      </c>
      <c r="M2480" s="3">
        <v>15</v>
      </c>
      <c r="N2480" s="3">
        <v>2</v>
      </c>
      <c r="O2480" s="26">
        <v>24</v>
      </c>
    </row>
    <row r="2481" spans="4:15" x14ac:dyDescent="0.2">
      <c r="D2481" s="175"/>
      <c r="E2481" s="4" t="s">
        <v>39</v>
      </c>
      <c r="F2481" s="6"/>
      <c r="G2481" s="5">
        <v>37</v>
      </c>
      <c r="H2481" s="7">
        <v>19</v>
      </c>
      <c r="I2481" s="1">
        <v>6</v>
      </c>
      <c r="J2481" s="1">
        <v>12</v>
      </c>
      <c r="K2481" s="1">
        <v>2</v>
      </c>
      <c r="L2481" s="1">
        <v>2</v>
      </c>
      <c r="M2481" s="1">
        <v>3</v>
      </c>
      <c r="N2481" s="1">
        <v>2</v>
      </c>
      <c r="O2481" s="8">
        <v>0</v>
      </c>
    </row>
    <row r="2482" spans="4:15" x14ac:dyDescent="0.2">
      <c r="D2482" s="175"/>
      <c r="E2482" s="4" t="s">
        <v>40</v>
      </c>
      <c r="F2482" s="6"/>
      <c r="G2482" s="5">
        <v>73</v>
      </c>
      <c r="H2482" s="7">
        <v>26</v>
      </c>
      <c r="I2482" s="1">
        <v>7</v>
      </c>
      <c r="J2482" s="1">
        <v>48</v>
      </c>
      <c r="K2482" s="1">
        <v>2</v>
      </c>
      <c r="L2482" s="1">
        <v>3</v>
      </c>
      <c r="M2482" s="1">
        <v>2</v>
      </c>
      <c r="N2482" s="1">
        <v>0</v>
      </c>
      <c r="O2482" s="8">
        <v>5</v>
      </c>
    </row>
    <row r="2483" spans="4:15" x14ac:dyDescent="0.2">
      <c r="D2483" s="175"/>
      <c r="E2483" s="4" t="s">
        <v>41</v>
      </c>
      <c r="F2483" s="6"/>
      <c r="G2483" s="5">
        <v>108</v>
      </c>
      <c r="H2483" s="7">
        <v>21</v>
      </c>
      <c r="I2483" s="1">
        <v>8</v>
      </c>
      <c r="J2483" s="1">
        <v>86</v>
      </c>
      <c r="K2483" s="1">
        <v>3</v>
      </c>
      <c r="L2483" s="1">
        <v>3</v>
      </c>
      <c r="M2483" s="1">
        <v>3</v>
      </c>
      <c r="N2483" s="1">
        <v>0</v>
      </c>
      <c r="O2483" s="8">
        <v>3</v>
      </c>
    </row>
    <row r="2484" spans="4:15" x14ac:dyDescent="0.2">
      <c r="D2484" s="175"/>
      <c r="E2484" s="4" t="s">
        <v>42</v>
      </c>
      <c r="F2484" s="6"/>
      <c r="G2484" s="5">
        <v>113</v>
      </c>
      <c r="H2484" s="7">
        <v>43</v>
      </c>
      <c r="I2484" s="1">
        <v>8</v>
      </c>
      <c r="J2484" s="1">
        <v>81</v>
      </c>
      <c r="K2484" s="1">
        <v>2</v>
      </c>
      <c r="L2484" s="1">
        <v>2</v>
      </c>
      <c r="M2484" s="1">
        <v>3</v>
      </c>
      <c r="N2484" s="1">
        <v>0</v>
      </c>
      <c r="O2484" s="8">
        <v>5</v>
      </c>
    </row>
    <row r="2485" spans="4:15" x14ac:dyDescent="0.2">
      <c r="D2485" s="175"/>
      <c r="E2485" s="4" t="s">
        <v>43</v>
      </c>
      <c r="F2485" s="6"/>
      <c r="G2485" s="5">
        <v>101</v>
      </c>
      <c r="H2485" s="7">
        <v>25</v>
      </c>
      <c r="I2485" s="1">
        <v>15</v>
      </c>
      <c r="J2485" s="1">
        <v>80</v>
      </c>
      <c r="K2485" s="1">
        <v>2</v>
      </c>
      <c r="L2485" s="1">
        <v>4</v>
      </c>
      <c r="M2485" s="1">
        <v>0</v>
      </c>
      <c r="N2485" s="1">
        <v>0</v>
      </c>
      <c r="O2485" s="8">
        <v>1</v>
      </c>
    </row>
    <row r="2486" spans="4:15" x14ac:dyDescent="0.2">
      <c r="D2486" s="175"/>
      <c r="E2486" s="4" t="s">
        <v>44</v>
      </c>
      <c r="F2486" s="6"/>
      <c r="G2486" s="5">
        <v>114</v>
      </c>
      <c r="H2486" s="7">
        <v>38</v>
      </c>
      <c r="I2486" s="1">
        <v>22</v>
      </c>
      <c r="J2486" s="1">
        <v>80</v>
      </c>
      <c r="K2486" s="1">
        <v>1</v>
      </c>
      <c r="L2486" s="1">
        <v>4</v>
      </c>
      <c r="M2486" s="1">
        <v>0</v>
      </c>
      <c r="N2486" s="1">
        <v>0</v>
      </c>
      <c r="O2486" s="8">
        <v>3</v>
      </c>
    </row>
    <row r="2487" spans="4:15" x14ac:dyDescent="0.2">
      <c r="D2487" s="175"/>
      <c r="E2487" s="4" t="s">
        <v>45</v>
      </c>
      <c r="F2487" s="6"/>
      <c r="G2487" s="5">
        <v>83</v>
      </c>
      <c r="H2487" s="7">
        <v>27</v>
      </c>
      <c r="I2487" s="1">
        <v>19</v>
      </c>
      <c r="J2487" s="1">
        <v>44</v>
      </c>
      <c r="K2487" s="1">
        <v>0</v>
      </c>
      <c r="L2487" s="1">
        <v>2</v>
      </c>
      <c r="M2487" s="1">
        <v>4</v>
      </c>
      <c r="N2487" s="1">
        <v>0</v>
      </c>
      <c r="O2487" s="8">
        <v>7</v>
      </c>
    </row>
    <row r="2488" spans="4:15" x14ac:dyDescent="0.2">
      <c r="D2488" s="174" t="s">
        <v>37</v>
      </c>
      <c r="E2488" s="20" t="s">
        <v>77</v>
      </c>
      <c r="F2488" s="22"/>
      <c r="G2488" s="21">
        <v>593</v>
      </c>
      <c r="H2488" s="25">
        <v>163</v>
      </c>
      <c r="I2488" s="3">
        <v>71</v>
      </c>
      <c r="J2488" s="3">
        <v>435</v>
      </c>
      <c r="K2488" s="3">
        <v>13</v>
      </c>
      <c r="L2488" s="3">
        <v>24</v>
      </c>
      <c r="M2488" s="3">
        <v>11</v>
      </c>
      <c r="N2488" s="3">
        <v>2</v>
      </c>
      <c r="O2488" s="26">
        <v>17</v>
      </c>
    </row>
    <row r="2489" spans="4:15" x14ac:dyDescent="0.2">
      <c r="D2489" s="175"/>
      <c r="E2489" s="4" t="s">
        <v>39</v>
      </c>
      <c r="F2489" s="6"/>
      <c r="G2489" s="5">
        <v>27</v>
      </c>
      <c r="H2489" s="7">
        <v>15</v>
      </c>
      <c r="I2489" s="1">
        <v>6</v>
      </c>
      <c r="J2489" s="1">
        <v>4</v>
      </c>
      <c r="K2489" s="1">
        <v>3</v>
      </c>
      <c r="L2489" s="1">
        <v>1</v>
      </c>
      <c r="M2489" s="1">
        <v>1</v>
      </c>
      <c r="N2489" s="1">
        <v>0</v>
      </c>
      <c r="O2489" s="8">
        <v>1</v>
      </c>
    </row>
    <row r="2490" spans="4:15" x14ac:dyDescent="0.2">
      <c r="D2490" s="175"/>
      <c r="E2490" s="4" t="s">
        <v>40</v>
      </c>
      <c r="F2490" s="6"/>
      <c r="G2490" s="5">
        <v>74</v>
      </c>
      <c r="H2490" s="7">
        <v>11</v>
      </c>
      <c r="I2490" s="1">
        <v>7</v>
      </c>
      <c r="J2490" s="1">
        <v>56</v>
      </c>
      <c r="K2490" s="1">
        <v>1</v>
      </c>
      <c r="L2490" s="1">
        <v>5</v>
      </c>
      <c r="M2490" s="1">
        <v>1</v>
      </c>
      <c r="N2490" s="1">
        <v>0</v>
      </c>
      <c r="O2490" s="8">
        <v>3</v>
      </c>
    </row>
    <row r="2491" spans="4:15" x14ac:dyDescent="0.2">
      <c r="D2491" s="175"/>
      <c r="E2491" s="4" t="s">
        <v>41</v>
      </c>
      <c r="F2491" s="6"/>
      <c r="G2491" s="5">
        <v>96</v>
      </c>
      <c r="H2491" s="7">
        <v>26</v>
      </c>
      <c r="I2491" s="1">
        <v>4</v>
      </c>
      <c r="J2491" s="1">
        <v>80</v>
      </c>
      <c r="K2491" s="1">
        <v>0</v>
      </c>
      <c r="L2491" s="1">
        <v>3</v>
      </c>
      <c r="M2491" s="1">
        <v>2</v>
      </c>
      <c r="N2491" s="1">
        <v>1</v>
      </c>
      <c r="O2491" s="8">
        <v>2</v>
      </c>
    </row>
    <row r="2492" spans="4:15" x14ac:dyDescent="0.2">
      <c r="D2492" s="175"/>
      <c r="E2492" s="4" t="s">
        <v>42</v>
      </c>
      <c r="F2492" s="6"/>
      <c r="G2492" s="5">
        <v>97</v>
      </c>
      <c r="H2492" s="7">
        <v>29</v>
      </c>
      <c r="I2492" s="1">
        <v>14</v>
      </c>
      <c r="J2492" s="1">
        <v>79</v>
      </c>
      <c r="K2492" s="1">
        <v>1</v>
      </c>
      <c r="L2492" s="1">
        <v>6</v>
      </c>
      <c r="M2492" s="1">
        <v>4</v>
      </c>
      <c r="N2492" s="1">
        <v>0</v>
      </c>
      <c r="O2492" s="8">
        <v>1</v>
      </c>
    </row>
    <row r="2493" spans="4:15" x14ac:dyDescent="0.2">
      <c r="D2493" s="175"/>
      <c r="E2493" s="4" t="s">
        <v>43</v>
      </c>
      <c r="F2493" s="6"/>
      <c r="G2493" s="5">
        <v>103</v>
      </c>
      <c r="H2493" s="7">
        <v>24</v>
      </c>
      <c r="I2493" s="1">
        <v>6</v>
      </c>
      <c r="J2493" s="1">
        <v>81</v>
      </c>
      <c r="K2493" s="1">
        <v>5</v>
      </c>
      <c r="L2493" s="1">
        <v>5</v>
      </c>
      <c r="M2493" s="1">
        <v>2</v>
      </c>
      <c r="N2493" s="1">
        <v>0</v>
      </c>
      <c r="O2493" s="8">
        <v>3</v>
      </c>
    </row>
    <row r="2494" spans="4:15" x14ac:dyDescent="0.2">
      <c r="D2494" s="175"/>
      <c r="E2494" s="4" t="s">
        <v>44</v>
      </c>
      <c r="F2494" s="6"/>
      <c r="G2494" s="5">
        <v>109</v>
      </c>
      <c r="H2494" s="7">
        <v>30</v>
      </c>
      <c r="I2494" s="1">
        <v>16</v>
      </c>
      <c r="J2494" s="1">
        <v>82</v>
      </c>
      <c r="K2494" s="1">
        <v>3</v>
      </c>
      <c r="L2494" s="1">
        <v>3</v>
      </c>
      <c r="M2494" s="1">
        <v>1</v>
      </c>
      <c r="N2494" s="1">
        <v>0</v>
      </c>
      <c r="O2494" s="8">
        <v>3</v>
      </c>
    </row>
    <row r="2495" spans="4:15" x14ac:dyDescent="0.2">
      <c r="D2495" s="176"/>
      <c r="E2495" s="59" t="s">
        <v>45</v>
      </c>
      <c r="F2495" s="60"/>
      <c r="G2495" s="56">
        <v>87</v>
      </c>
      <c r="H2495" s="66">
        <v>28</v>
      </c>
      <c r="I2495" s="30">
        <v>18</v>
      </c>
      <c r="J2495" s="30">
        <v>53</v>
      </c>
      <c r="K2495" s="30">
        <v>0</v>
      </c>
      <c r="L2495" s="30">
        <v>1</v>
      </c>
      <c r="M2495" s="30">
        <v>0</v>
      </c>
      <c r="N2495" s="30">
        <v>1</v>
      </c>
      <c r="O2495" s="65">
        <v>4</v>
      </c>
    </row>
    <row r="2497" spans="2:15" x14ac:dyDescent="0.2">
      <c r="B2497" s="43" t="str">
        <f xml:space="preserve"> HYPERLINK("#'目次'!B97", "[91]")</f>
        <v>[91]</v>
      </c>
      <c r="C2497" s="31" t="s">
        <v>233</v>
      </c>
    </row>
    <row r="2501" spans="2:15" ht="24" x14ac:dyDescent="0.2">
      <c r="D2501" s="177"/>
      <c r="E2501" s="178"/>
      <c r="F2501" s="178"/>
      <c r="G2501" s="40" t="s">
        <v>14</v>
      </c>
      <c r="H2501" s="42" t="s">
        <v>213</v>
      </c>
      <c r="I2501" s="15" t="s">
        <v>214</v>
      </c>
      <c r="J2501" s="15" t="s">
        <v>215</v>
      </c>
      <c r="K2501" s="15" t="s">
        <v>216</v>
      </c>
      <c r="L2501" s="15" t="s">
        <v>217</v>
      </c>
      <c r="M2501" s="15" t="s">
        <v>218</v>
      </c>
      <c r="N2501" s="15" t="s">
        <v>86</v>
      </c>
      <c r="O2501" s="44" t="s">
        <v>17</v>
      </c>
    </row>
    <row r="2502" spans="2:15" x14ac:dyDescent="0.2">
      <c r="D2502" s="179"/>
      <c r="E2502" s="180"/>
      <c r="F2502" s="180"/>
      <c r="G2502" s="39"/>
      <c r="H2502" s="41"/>
      <c r="I2502" s="14"/>
      <c r="J2502" s="14"/>
      <c r="K2502" s="14"/>
      <c r="L2502" s="14"/>
      <c r="M2502" s="14"/>
      <c r="N2502" s="14"/>
      <c r="O2502" s="38"/>
    </row>
    <row r="2503" spans="2:15" x14ac:dyDescent="0.2">
      <c r="D2503" s="58"/>
      <c r="E2503" s="53" t="s">
        <v>14</v>
      </c>
      <c r="F2503" s="52"/>
      <c r="G2503" s="37">
        <v>1222</v>
      </c>
      <c r="H2503" s="17">
        <v>290</v>
      </c>
      <c r="I2503" s="17">
        <v>204</v>
      </c>
      <c r="J2503" s="17">
        <v>873</v>
      </c>
      <c r="K2503" s="17">
        <v>21</v>
      </c>
      <c r="L2503" s="17">
        <v>24</v>
      </c>
      <c r="M2503" s="17">
        <v>18</v>
      </c>
      <c r="N2503" s="17">
        <v>6</v>
      </c>
      <c r="O2503" s="55">
        <v>47</v>
      </c>
    </row>
    <row r="2504" spans="2:15" x14ac:dyDescent="0.2">
      <c r="D2504" s="174" t="s">
        <v>18</v>
      </c>
      <c r="E2504" s="20" t="s">
        <v>19</v>
      </c>
      <c r="F2504" s="22"/>
      <c r="G2504" s="21">
        <v>57</v>
      </c>
      <c r="H2504" s="25">
        <v>14</v>
      </c>
      <c r="I2504" s="3">
        <v>7</v>
      </c>
      <c r="J2504" s="3">
        <v>44</v>
      </c>
      <c r="K2504" s="3">
        <v>1</v>
      </c>
      <c r="L2504" s="3">
        <v>3</v>
      </c>
      <c r="M2504" s="3">
        <v>0</v>
      </c>
      <c r="N2504" s="3">
        <v>1</v>
      </c>
      <c r="O2504" s="26">
        <v>1</v>
      </c>
    </row>
    <row r="2505" spans="2:15" x14ac:dyDescent="0.2">
      <c r="D2505" s="175"/>
      <c r="E2505" s="4" t="s">
        <v>20</v>
      </c>
      <c r="F2505" s="6"/>
      <c r="G2505" s="5">
        <v>84</v>
      </c>
      <c r="H2505" s="7">
        <v>25</v>
      </c>
      <c r="I2505" s="1">
        <v>13</v>
      </c>
      <c r="J2505" s="1">
        <v>56</v>
      </c>
      <c r="K2505" s="1">
        <v>0</v>
      </c>
      <c r="L2505" s="1">
        <v>2</v>
      </c>
      <c r="M2505" s="1">
        <v>1</v>
      </c>
      <c r="N2505" s="1">
        <v>0</v>
      </c>
      <c r="O2505" s="8">
        <v>4</v>
      </c>
    </row>
    <row r="2506" spans="2:15" x14ac:dyDescent="0.2">
      <c r="D2506" s="175"/>
      <c r="E2506" s="4" t="s">
        <v>21</v>
      </c>
      <c r="F2506" s="6"/>
      <c r="G2506" s="5">
        <v>487</v>
      </c>
      <c r="H2506" s="7">
        <v>106</v>
      </c>
      <c r="I2506" s="1">
        <v>83</v>
      </c>
      <c r="J2506" s="1">
        <v>365</v>
      </c>
      <c r="K2506" s="1">
        <v>8</v>
      </c>
      <c r="L2506" s="1">
        <v>6</v>
      </c>
      <c r="M2506" s="1">
        <v>7</v>
      </c>
      <c r="N2506" s="1">
        <v>2</v>
      </c>
      <c r="O2506" s="8">
        <v>15</v>
      </c>
    </row>
    <row r="2507" spans="2:15" x14ac:dyDescent="0.2">
      <c r="D2507" s="175"/>
      <c r="E2507" s="4" t="s">
        <v>22</v>
      </c>
      <c r="F2507" s="6"/>
      <c r="G2507" s="5">
        <v>35</v>
      </c>
      <c r="H2507" s="7">
        <v>9</v>
      </c>
      <c r="I2507" s="1">
        <v>6</v>
      </c>
      <c r="J2507" s="1">
        <v>20</v>
      </c>
      <c r="K2507" s="1">
        <v>3</v>
      </c>
      <c r="L2507" s="1">
        <v>1</v>
      </c>
      <c r="M2507" s="1">
        <v>1</v>
      </c>
      <c r="N2507" s="1">
        <v>0</v>
      </c>
      <c r="O2507" s="8">
        <v>3</v>
      </c>
    </row>
    <row r="2508" spans="2:15" x14ac:dyDescent="0.2">
      <c r="D2508" s="175"/>
      <c r="E2508" s="4" t="s">
        <v>23</v>
      </c>
      <c r="F2508" s="6"/>
      <c r="G2508" s="5">
        <v>143</v>
      </c>
      <c r="H2508" s="7">
        <v>30</v>
      </c>
      <c r="I2508" s="1">
        <v>27</v>
      </c>
      <c r="J2508" s="1">
        <v>102</v>
      </c>
      <c r="K2508" s="1">
        <v>2</v>
      </c>
      <c r="L2508" s="1">
        <v>4</v>
      </c>
      <c r="M2508" s="1">
        <v>2</v>
      </c>
      <c r="N2508" s="1">
        <v>0</v>
      </c>
      <c r="O2508" s="8">
        <v>4</v>
      </c>
    </row>
    <row r="2509" spans="2:15" x14ac:dyDescent="0.2">
      <c r="D2509" s="175"/>
      <c r="E2509" s="4" t="s">
        <v>24</v>
      </c>
      <c r="F2509" s="6"/>
      <c r="G2509" s="5">
        <v>187</v>
      </c>
      <c r="H2509" s="7">
        <v>41</v>
      </c>
      <c r="I2509" s="1">
        <v>32</v>
      </c>
      <c r="J2509" s="1">
        <v>133</v>
      </c>
      <c r="K2509" s="1">
        <v>3</v>
      </c>
      <c r="L2509" s="1">
        <v>3</v>
      </c>
      <c r="M2509" s="1">
        <v>0</v>
      </c>
      <c r="N2509" s="1">
        <v>2</v>
      </c>
      <c r="O2509" s="8">
        <v>7</v>
      </c>
    </row>
    <row r="2510" spans="2:15" x14ac:dyDescent="0.2">
      <c r="D2510" s="175"/>
      <c r="E2510" s="4" t="s">
        <v>25</v>
      </c>
      <c r="F2510" s="6"/>
      <c r="G2510" s="5">
        <v>71</v>
      </c>
      <c r="H2510" s="7">
        <v>21</v>
      </c>
      <c r="I2510" s="1">
        <v>14</v>
      </c>
      <c r="J2510" s="1">
        <v>47</v>
      </c>
      <c r="K2510" s="1">
        <v>1</v>
      </c>
      <c r="L2510" s="1">
        <v>1</v>
      </c>
      <c r="M2510" s="1">
        <v>4</v>
      </c>
      <c r="N2510" s="1">
        <v>0</v>
      </c>
      <c r="O2510" s="8">
        <v>4</v>
      </c>
    </row>
    <row r="2511" spans="2:15" x14ac:dyDescent="0.2">
      <c r="D2511" s="175"/>
      <c r="E2511" s="4" t="s">
        <v>26</v>
      </c>
      <c r="F2511" s="6"/>
      <c r="G2511" s="5">
        <v>30</v>
      </c>
      <c r="H2511" s="7">
        <v>9</v>
      </c>
      <c r="I2511" s="1">
        <v>4</v>
      </c>
      <c r="J2511" s="1">
        <v>20</v>
      </c>
      <c r="K2511" s="1">
        <v>1</v>
      </c>
      <c r="L2511" s="1">
        <v>0</v>
      </c>
      <c r="M2511" s="1">
        <v>0</v>
      </c>
      <c r="N2511" s="1">
        <v>1</v>
      </c>
      <c r="O2511" s="8">
        <v>1</v>
      </c>
    </row>
    <row r="2512" spans="2:15" x14ac:dyDescent="0.2">
      <c r="D2512" s="175"/>
      <c r="E2512" s="4" t="s">
        <v>27</v>
      </c>
      <c r="F2512" s="6"/>
      <c r="G2512" s="5">
        <v>70</v>
      </c>
      <c r="H2512" s="7">
        <v>19</v>
      </c>
      <c r="I2512" s="1">
        <v>12</v>
      </c>
      <c r="J2512" s="1">
        <v>46</v>
      </c>
      <c r="K2512" s="1">
        <v>2</v>
      </c>
      <c r="L2512" s="1">
        <v>3</v>
      </c>
      <c r="M2512" s="1">
        <v>3</v>
      </c>
      <c r="N2512" s="1">
        <v>0</v>
      </c>
      <c r="O2512" s="8">
        <v>5</v>
      </c>
    </row>
    <row r="2513" spans="4:15" x14ac:dyDescent="0.2">
      <c r="D2513" s="175"/>
      <c r="E2513" s="4" t="s">
        <v>28</v>
      </c>
      <c r="F2513" s="6"/>
      <c r="G2513" s="5">
        <v>51</v>
      </c>
      <c r="H2513" s="7">
        <v>14</v>
      </c>
      <c r="I2513" s="1">
        <v>6</v>
      </c>
      <c r="J2513" s="1">
        <v>37</v>
      </c>
      <c r="K2513" s="1">
        <v>0</v>
      </c>
      <c r="L2513" s="1">
        <v>1</v>
      </c>
      <c r="M2513" s="1">
        <v>0</v>
      </c>
      <c r="N2513" s="1">
        <v>0</v>
      </c>
      <c r="O2513" s="8">
        <v>1</v>
      </c>
    </row>
    <row r="2514" spans="4:15" x14ac:dyDescent="0.2">
      <c r="D2514" s="175"/>
      <c r="E2514" s="4" t="s">
        <v>29</v>
      </c>
      <c r="F2514" s="6"/>
      <c r="G2514" s="5">
        <v>7</v>
      </c>
      <c r="H2514" s="7">
        <v>2</v>
      </c>
      <c r="I2514" s="1">
        <v>0</v>
      </c>
      <c r="J2514" s="1">
        <v>3</v>
      </c>
      <c r="K2514" s="1">
        <v>0</v>
      </c>
      <c r="L2514" s="1">
        <v>0</v>
      </c>
      <c r="M2514" s="1">
        <v>0</v>
      </c>
      <c r="N2514" s="1">
        <v>0</v>
      </c>
      <c r="O2514" s="8">
        <v>2</v>
      </c>
    </row>
    <row r="2515" spans="4:15" x14ac:dyDescent="0.2">
      <c r="D2515" s="174" t="s">
        <v>30</v>
      </c>
      <c r="E2515" s="20" t="s">
        <v>31</v>
      </c>
      <c r="F2515" s="22"/>
      <c r="G2515" s="21">
        <v>393</v>
      </c>
      <c r="H2515" s="25">
        <v>80</v>
      </c>
      <c r="I2515" s="3">
        <v>64</v>
      </c>
      <c r="J2515" s="3">
        <v>298</v>
      </c>
      <c r="K2515" s="3">
        <v>3</v>
      </c>
      <c r="L2515" s="3">
        <v>7</v>
      </c>
      <c r="M2515" s="3">
        <v>6</v>
      </c>
      <c r="N2515" s="3">
        <v>0</v>
      </c>
      <c r="O2515" s="26">
        <v>12</v>
      </c>
    </row>
    <row r="2516" spans="4:15" x14ac:dyDescent="0.2">
      <c r="D2516" s="175"/>
      <c r="E2516" s="4" t="s">
        <v>32</v>
      </c>
      <c r="F2516" s="6"/>
      <c r="G2516" s="5">
        <v>352</v>
      </c>
      <c r="H2516" s="7">
        <v>78</v>
      </c>
      <c r="I2516" s="1">
        <v>54</v>
      </c>
      <c r="J2516" s="1">
        <v>250</v>
      </c>
      <c r="K2516" s="1">
        <v>12</v>
      </c>
      <c r="L2516" s="1">
        <v>7</v>
      </c>
      <c r="M2516" s="1">
        <v>5</v>
      </c>
      <c r="N2516" s="1">
        <v>3</v>
      </c>
      <c r="O2516" s="8">
        <v>16</v>
      </c>
    </row>
    <row r="2517" spans="4:15" x14ac:dyDescent="0.2">
      <c r="D2517" s="175"/>
      <c r="E2517" s="4" t="s">
        <v>33</v>
      </c>
      <c r="F2517" s="6"/>
      <c r="G2517" s="5">
        <v>388</v>
      </c>
      <c r="H2517" s="7">
        <v>105</v>
      </c>
      <c r="I2517" s="1">
        <v>66</v>
      </c>
      <c r="J2517" s="1">
        <v>264</v>
      </c>
      <c r="K2517" s="1">
        <v>5</v>
      </c>
      <c r="L2517" s="1">
        <v>10</v>
      </c>
      <c r="M2517" s="1">
        <v>6</v>
      </c>
      <c r="N2517" s="1">
        <v>3</v>
      </c>
      <c r="O2517" s="8">
        <v>18</v>
      </c>
    </row>
    <row r="2518" spans="4:15" x14ac:dyDescent="0.2">
      <c r="D2518" s="175"/>
      <c r="E2518" s="4" t="s">
        <v>34</v>
      </c>
      <c r="F2518" s="6"/>
      <c r="G2518" s="5">
        <v>89</v>
      </c>
      <c r="H2518" s="7">
        <v>27</v>
      </c>
      <c r="I2518" s="1">
        <v>20</v>
      </c>
      <c r="J2518" s="1">
        <v>61</v>
      </c>
      <c r="K2518" s="1">
        <v>1</v>
      </c>
      <c r="L2518" s="1">
        <v>0</v>
      </c>
      <c r="M2518" s="1">
        <v>1</v>
      </c>
      <c r="N2518" s="1">
        <v>0</v>
      </c>
      <c r="O2518" s="8">
        <v>1</v>
      </c>
    </row>
    <row r="2519" spans="4:15" x14ac:dyDescent="0.2">
      <c r="D2519" s="174" t="s">
        <v>35</v>
      </c>
      <c r="E2519" s="20" t="s">
        <v>36</v>
      </c>
      <c r="F2519" s="22"/>
      <c r="G2519" s="21">
        <v>629</v>
      </c>
      <c r="H2519" s="25">
        <v>159</v>
      </c>
      <c r="I2519" s="3">
        <v>111</v>
      </c>
      <c r="J2519" s="3">
        <v>438</v>
      </c>
      <c r="K2519" s="3">
        <v>10</v>
      </c>
      <c r="L2519" s="3">
        <v>10</v>
      </c>
      <c r="M2519" s="3">
        <v>8</v>
      </c>
      <c r="N2519" s="3">
        <v>3</v>
      </c>
      <c r="O2519" s="26">
        <v>23</v>
      </c>
    </row>
    <row r="2520" spans="4:15" x14ac:dyDescent="0.2">
      <c r="D2520" s="175"/>
      <c r="E2520" s="4" t="s">
        <v>37</v>
      </c>
      <c r="F2520" s="6"/>
      <c r="G2520" s="5">
        <v>593</v>
      </c>
      <c r="H2520" s="7">
        <v>131</v>
      </c>
      <c r="I2520" s="1">
        <v>93</v>
      </c>
      <c r="J2520" s="1">
        <v>435</v>
      </c>
      <c r="K2520" s="1">
        <v>11</v>
      </c>
      <c r="L2520" s="1">
        <v>14</v>
      </c>
      <c r="M2520" s="1">
        <v>10</v>
      </c>
      <c r="N2520" s="1">
        <v>3</v>
      </c>
      <c r="O2520" s="8">
        <v>24</v>
      </c>
    </row>
    <row r="2521" spans="4:15" x14ac:dyDescent="0.2">
      <c r="D2521" s="174" t="s">
        <v>38</v>
      </c>
      <c r="E2521" s="20" t="s">
        <v>39</v>
      </c>
      <c r="F2521" s="22"/>
      <c r="G2521" s="21">
        <v>64</v>
      </c>
      <c r="H2521" s="25">
        <v>27</v>
      </c>
      <c r="I2521" s="3">
        <v>15</v>
      </c>
      <c r="J2521" s="3">
        <v>21</v>
      </c>
      <c r="K2521" s="3">
        <v>3</v>
      </c>
      <c r="L2521" s="3">
        <v>1</v>
      </c>
      <c r="M2521" s="3">
        <v>4</v>
      </c>
      <c r="N2521" s="3">
        <v>3</v>
      </c>
      <c r="O2521" s="26">
        <v>3</v>
      </c>
    </row>
    <row r="2522" spans="4:15" x14ac:dyDescent="0.2">
      <c r="D2522" s="175"/>
      <c r="E2522" s="4" t="s">
        <v>40</v>
      </c>
      <c r="F2522" s="6"/>
      <c r="G2522" s="5">
        <v>147</v>
      </c>
      <c r="H2522" s="7">
        <v>30</v>
      </c>
      <c r="I2522" s="1">
        <v>19</v>
      </c>
      <c r="J2522" s="1">
        <v>107</v>
      </c>
      <c r="K2522" s="1">
        <v>3</v>
      </c>
      <c r="L2522" s="1">
        <v>4</v>
      </c>
      <c r="M2522" s="1">
        <v>3</v>
      </c>
      <c r="N2522" s="1">
        <v>0</v>
      </c>
      <c r="O2522" s="8">
        <v>8</v>
      </c>
    </row>
    <row r="2523" spans="4:15" x14ac:dyDescent="0.2">
      <c r="D2523" s="175"/>
      <c r="E2523" s="4" t="s">
        <v>41</v>
      </c>
      <c r="F2523" s="6"/>
      <c r="G2523" s="5">
        <v>204</v>
      </c>
      <c r="H2523" s="7">
        <v>35</v>
      </c>
      <c r="I2523" s="1">
        <v>20</v>
      </c>
      <c r="J2523" s="1">
        <v>169</v>
      </c>
      <c r="K2523" s="1">
        <v>2</v>
      </c>
      <c r="L2523" s="1">
        <v>4</v>
      </c>
      <c r="M2523" s="1">
        <v>4</v>
      </c>
      <c r="N2523" s="1">
        <v>1</v>
      </c>
      <c r="O2523" s="8">
        <v>5</v>
      </c>
    </row>
    <row r="2524" spans="4:15" x14ac:dyDescent="0.2">
      <c r="D2524" s="175"/>
      <c r="E2524" s="4" t="s">
        <v>42</v>
      </c>
      <c r="F2524" s="6"/>
      <c r="G2524" s="5">
        <v>210</v>
      </c>
      <c r="H2524" s="7">
        <v>60</v>
      </c>
      <c r="I2524" s="1">
        <v>33</v>
      </c>
      <c r="J2524" s="1">
        <v>164</v>
      </c>
      <c r="K2524" s="1">
        <v>3</v>
      </c>
      <c r="L2524" s="1">
        <v>3</v>
      </c>
      <c r="M2524" s="1">
        <v>5</v>
      </c>
      <c r="N2524" s="1">
        <v>0</v>
      </c>
      <c r="O2524" s="8">
        <v>5</v>
      </c>
    </row>
    <row r="2525" spans="4:15" x14ac:dyDescent="0.2">
      <c r="D2525" s="175"/>
      <c r="E2525" s="4" t="s">
        <v>43</v>
      </c>
      <c r="F2525" s="6"/>
      <c r="G2525" s="5">
        <v>204</v>
      </c>
      <c r="H2525" s="7">
        <v>39</v>
      </c>
      <c r="I2525" s="1">
        <v>20</v>
      </c>
      <c r="J2525" s="1">
        <v>159</v>
      </c>
      <c r="K2525" s="1">
        <v>6</v>
      </c>
      <c r="L2525" s="1">
        <v>7</v>
      </c>
      <c r="M2525" s="1">
        <v>2</v>
      </c>
      <c r="N2525" s="1">
        <v>1</v>
      </c>
      <c r="O2525" s="8">
        <v>4</v>
      </c>
    </row>
    <row r="2526" spans="4:15" x14ac:dyDescent="0.2">
      <c r="D2526" s="175"/>
      <c r="E2526" s="4" t="s">
        <v>44</v>
      </c>
      <c r="F2526" s="6"/>
      <c r="G2526" s="5">
        <v>223</v>
      </c>
      <c r="H2526" s="7">
        <v>55</v>
      </c>
      <c r="I2526" s="1">
        <v>49</v>
      </c>
      <c r="J2526" s="1">
        <v>160</v>
      </c>
      <c r="K2526" s="1">
        <v>4</v>
      </c>
      <c r="L2526" s="1">
        <v>3</v>
      </c>
      <c r="M2526" s="1">
        <v>0</v>
      </c>
      <c r="N2526" s="1">
        <v>0</v>
      </c>
      <c r="O2526" s="8">
        <v>7</v>
      </c>
    </row>
    <row r="2527" spans="4:15" x14ac:dyDescent="0.2">
      <c r="D2527" s="176"/>
      <c r="E2527" s="59" t="s">
        <v>45</v>
      </c>
      <c r="F2527" s="60"/>
      <c r="G2527" s="56">
        <v>170</v>
      </c>
      <c r="H2527" s="66">
        <v>44</v>
      </c>
      <c r="I2527" s="30">
        <v>48</v>
      </c>
      <c r="J2527" s="30">
        <v>93</v>
      </c>
      <c r="K2527" s="30">
        <v>0</v>
      </c>
      <c r="L2527" s="30">
        <v>2</v>
      </c>
      <c r="M2527" s="30">
        <v>0</v>
      </c>
      <c r="N2527" s="30">
        <v>1</v>
      </c>
      <c r="O2527" s="65">
        <v>15</v>
      </c>
    </row>
    <row r="2529" spans="2:15" x14ac:dyDescent="0.2">
      <c r="B2529" s="43" t="str">
        <f xml:space="preserve"> HYPERLINK("#'目次'!B98", "[92]")</f>
        <v>[92]</v>
      </c>
      <c r="C2529" s="31" t="s">
        <v>233</v>
      </c>
    </row>
    <row r="2533" spans="2:15" ht="24" x14ac:dyDescent="0.2">
      <c r="D2533" s="177"/>
      <c r="E2533" s="178"/>
      <c r="F2533" s="178"/>
      <c r="G2533" s="40" t="s">
        <v>14</v>
      </c>
      <c r="H2533" s="42" t="s">
        <v>213</v>
      </c>
      <c r="I2533" s="15" t="s">
        <v>214</v>
      </c>
      <c r="J2533" s="15" t="s">
        <v>215</v>
      </c>
      <c r="K2533" s="15" t="s">
        <v>216</v>
      </c>
      <c r="L2533" s="15" t="s">
        <v>217</v>
      </c>
      <c r="M2533" s="15" t="s">
        <v>218</v>
      </c>
      <c r="N2533" s="15" t="s">
        <v>86</v>
      </c>
      <c r="O2533" s="44" t="s">
        <v>17</v>
      </c>
    </row>
    <row r="2534" spans="2:15" x14ac:dyDescent="0.2">
      <c r="D2534" s="179"/>
      <c r="E2534" s="180"/>
      <c r="F2534" s="180"/>
      <c r="G2534" s="39"/>
      <c r="H2534" s="41"/>
      <c r="I2534" s="14"/>
      <c r="J2534" s="14"/>
      <c r="K2534" s="14"/>
      <c r="L2534" s="14"/>
      <c r="M2534" s="14"/>
      <c r="N2534" s="14"/>
      <c r="O2534" s="38"/>
    </row>
    <row r="2535" spans="2:15" x14ac:dyDescent="0.2">
      <c r="D2535" s="58"/>
      <c r="E2535" s="53" t="s">
        <v>14</v>
      </c>
      <c r="F2535" s="52"/>
      <c r="G2535" s="37">
        <v>1222</v>
      </c>
      <c r="H2535" s="17">
        <v>290</v>
      </c>
      <c r="I2535" s="17">
        <v>204</v>
      </c>
      <c r="J2535" s="17">
        <v>873</v>
      </c>
      <c r="K2535" s="17">
        <v>21</v>
      </c>
      <c r="L2535" s="17">
        <v>24</v>
      </c>
      <c r="M2535" s="17">
        <v>18</v>
      </c>
      <c r="N2535" s="17">
        <v>6</v>
      </c>
      <c r="O2535" s="55">
        <v>47</v>
      </c>
    </row>
    <row r="2536" spans="2:15" x14ac:dyDescent="0.2">
      <c r="D2536" s="174" t="s">
        <v>52</v>
      </c>
      <c r="E2536" s="20" t="s">
        <v>53</v>
      </c>
      <c r="F2536" s="22"/>
      <c r="G2536" s="21">
        <v>15</v>
      </c>
      <c r="H2536" s="25">
        <v>8</v>
      </c>
      <c r="I2536" s="3">
        <v>2</v>
      </c>
      <c r="J2536" s="3">
        <v>7</v>
      </c>
      <c r="K2536" s="3">
        <v>0</v>
      </c>
      <c r="L2536" s="3">
        <v>0</v>
      </c>
      <c r="M2536" s="3">
        <v>0</v>
      </c>
      <c r="N2536" s="3">
        <v>0</v>
      </c>
      <c r="O2536" s="26">
        <v>1</v>
      </c>
    </row>
    <row r="2537" spans="2:15" ht="24" x14ac:dyDescent="0.2">
      <c r="D2537" s="175"/>
      <c r="E2537" s="4" t="s">
        <v>54</v>
      </c>
      <c r="F2537" s="6"/>
      <c r="G2537" s="5">
        <v>122</v>
      </c>
      <c r="H2537" s="7">
        <v>32</v>
      </c>
      <c r="I2537" s="1">
        <v>22</v>
      </c>
      <c r="J2537" s="1">
        <v>86</v>
      </c>
      <c r="K2537" s="1">
        <v>1</v>
      </c>
      <c r="L2537" s="1">
        <v>3</v>
      </c>
      <c r="M2537" s="1">
        <v>1</v>
      </c>
      <c r="N2537" s="1">
        <v>0</v>
      </c>
      <c r="O2537" s="8">
        <v>8</v>
      </c>
    </row>
    <row r="2538" spans="2:15" x14ac:dyDescent="0.2">
      <c r="D2538" s="175"/>
      <c r="E2538" s="4" t="s">
        <v>55</v>
      </c>
      <c r="F2538" s="6"/>
      <c r="G2538" s="5">
        <v>43</v>
      </c>
      <c r="H2538" s="7">
        <v>8</v>
      </c>
      <c r="I2538" s="1">
        <v>9</v>
      </c>
      <c r="J2538" s="1">
        <v>29</v>
      </c>
      <c r="K2538" s="1">
        <v>4</v>
      </c>
      <c r="L2538" s="1">
        <v>0</v>
      </c>
      <c r="M2538" s="1">
        <v>0</v>
      </c>
      <c r="N2538" s="1">
        <v>1</v>
      </c>
      <c r="O2538" s="8">
        <v>2</v>
      </c>
    </row>
    <row r="2539" spans="2:15" x14ac:dyDescent="0.2">
      <c r="D2539" s="175"/>
      <c r="E2539" s="4" t="s">
        <v>56</v>
      </c>
      <c r="F2539" s="6"/>
      <c r="G2539" s="5">
        <v>60</v>
      </c>
      <c r="H2539" s="7">
        <v>7</v>
      </c>
      <c r="I2539" s="1">
        <v>5</v>
      </c>
      <c r="J2539" s="1">
        <v>55</v>
      </c>
      <c r="K2539" s="1">
        <v>0</v>
      </c>
      <c r="L2539" s="1">
        <v>1</v>
      </c>
      <c r="M2539" s="1">
        <v>0</v>
      </c>
      <c r="N2539" s="1">
        <v>0</v>
      </c>
      <c r="O2539" s="8">
        <v>1</v>
      </c>
    </row>
    <row r="2540" spans="2:15" x14ac:dyDescent="0.2">
      <c r="D2540" s="175"/>
      <c r="E2540" s="4" t="s">
        <v>57</v>
      </c>
      <c r="F2540" s="6"/>
      <c r="G2540" s="5">
        <v>286</v>
      </c>
      <c r="H2540" s="7">
        <v>50</v>
      </c>
      <c r="I2540" s="1">
        <v>45</v>
      </c>
      <c r="J2540" s="1">
        <v>236</v>
      </c>
      <c r="K2540" s="1">
        <v>3</v>
      </c>
      <c r="L2540" s="1">
        <v>6</v>
      </c>
      <c r="M2540" s="1">
        <v>3</v>
      </c>
      <c r="N2540" s="1">
        <v>0</v>
      </c>
      <c r="O2540" s="8">
        <v>4</v>
      </c>
    </row>
    <row r="2541" spans="2:15" x14ac:dyDescent="0.2">
      <c r="D2541" s="175"/>
      <c r="E2541" s="4" t="s">
        <v>58</v>
      </c>
      <c r="F2541" s="6"/>
      <c r="G2541" s="5">
        <v>129</v>
      </c>
      <c r="H2541" s="7">
        <v>37</v>
      </c>
      <c r="I2541" s="1">
        <v>17</v>
      </c>
      <c r="J2541" s="1">
        <v>93</v>
      </c>
      <c r="K2541" s="1">
        <v>2</v>
      </c>
      <c r="L2541" s="1">
        <v>1</v>
      </c>
      <c r="M2541" s="1">
        <v>2</v>
      </c>
      <c r="N2541" s="1">
        <v>0</v>
      </c>
      <c r="O2541" s="8">
        <v>4</v>
      </c>
    </row>
    <row r="2542" spans="2:15" x14ac:dyDescent="0.2">
      <c r="D2542" s="175"/>
      <c r="E2542" s="4" t="s">
        <v>59</v>
      </c>
      <c r="F2542" s="6"/>
      <c r="G2542" s="5">
        <v>195</v>
      </c>
      <c r="H2542" s="7">
        <v>48</v>
      </c>
      <c r="I2542" s="1">
        <v>28</v>
      </c>
      <c r="J2542" s="1">
        <v>143</v>
      </c>
      <c r="K2542" s="1">
        <v>2</v>
      </c>
      <c r="L2542" s="1">
        <v>3</v>
      </c>
      <c r="M2542" s="1">
        <v>5</v>
      </c>
      <c r="N2542" s="1">
        <v>2</v>
      </c>
      <c r="O2542" s="8">
        <v>8</v>
      </c>
    </row>
    <row r="2543" spans="2:15" x14ac:dyDescent="0.2">
      <c r="D2543" s="175"/>
      <c r="E2543" s="4" t="s">
        <v>60</v>
      </c>
      <c r="F2543" s="6"/>
      <c r="G2543" s="5">
        <v>176</v>
      </c>
      <c r="H2543" s="7">
        <v>34</v>
      </c>
      <c r="I2543" s="1">
        <v>33</v>
      </c>
      <c r="J2543" s="1">
        <v>124</v>
      </c>
      <c r="K2543" s="1">
        <v>3</v>
      </c>
      <c r="L2543" s="1">
        <v>2</v>
      </c>
      <c r="M2543" s="1">
        <v>1</v>
      </c>
      <c r="N2543" s="1">
        <v>0</v>
      </c>
      <c r="O2543" s="8">
        <v>9</v>
      </c>
    </row>
    <row r="2544" spans="2:15" x14ac:dyDescent="0.2">
      <c r="D2544" s="175"/>
      <c r="E2544" s="4" t="s">
        <v>61</v>
      </c>
      <c r="F2544" s="6"/>
      <c r="G2544" s="5">
        <v>78</v>
      </c>
      <c r="H2544" s="7">
        <v>29</v>
      </c>
      <c r="I2544" s="1">
        <v>17</v>
      </c>
      <c r="J2544" s="1">
        <v>28</v>
      </c>
      <c r="K2544" s="1">
        <v>5</v>
      </c>
      <c r="L2544" s="1">
        <v>3</v>
      </c>
      <c r="M2544" s="1">
        <v>4</v>
      </c>
      <c r="N2544" s="1">
        <v>3</v>
      </c>
      <c r="O2544" s="8">
        <v>4</v>
      </c>
    </row>
    <row r="2545" spans="2:15" x14ac:dyDescent="0.2">
      <c r="D2545" s="175"/>
      <c r="E2545" s="4" t="s">
        <v>62</v>
      </c>
      <c r="F2545" s="6"/>
      <c r="G2545" s="5">
        <v>113</v>
      </c>
      <c r="H2545" s="7">
        <v>35</v>
      </c>
      <c r="I2545" s="1">
        <v>26</v>
      </c>
      <c r="J2545" s="1">
        <v>70</v>
      </c>
      <c r="K2545" s="1">
        <v>1</v>
      </c>
      <c r="L2545" s="1">
        <v>5</v>
      </c>
      <c r="M2545" s="1">
        <v>2</v>
      </c>
      <c r="N2545" s="1">
        <v>0</v>
      </c>
      <c r="O2545" s="8">
        <v>5</v>
      </c>
    </row>
    <row r="2546" spans="2:15" x14ac:dyDescent="0.2">
      <c r="D2546" s="174" t="s">
        <v>63</v>
      </c>
      <c r="E2546" s="20" t="s">
        <v>64</v>
      </c>
      <c r="F2546" s="22"/>
      <c r="G2546" s="21">
        <v>234</v>
      </c>
      <c r="H2546" s="25">
        <v>67</v>
      </c>
      <c r="I2546" s="3">
        <v>41</v>
      </c>
      <c r="J2546" s="3">
        <v>139</v>
      </c>
      <c r="K2546" s="3">
        <v>2</v>
      </c>
      <c r="L2546" s="3">
        <v>5</v>
      </c>
      <c r="M2546" s="3">
        <v>6</v>
      </c>
      <c r="N2546" s="3">
        <v>2</v>
      </c>
      <c r="O2546" s="26">
        <v>12</v>
      </c>
    </row>
    <row r="2547" spans="2:15" x14ac:dyDescent="0.2">
      <c r="D2547" s="175"/>
      <c r="E2547" s="4" t="s">
        <v>65</v>
      </c>
      <c r="F2547" s="6"/>
      <c r="G2547" s="5">
        <v>172</v>
      </c>
      <c r="H2547" s="7">
        <v>43</v>
      </c>
      <c r="I2547" s="1">
        <v>36</v>
      </c>
      <c r="J2547" s="1">
        <v>117</v>
      </c>
      <c r="K2547" s="1">
        <v>2</v>
      </c>
      <c r="L2547" s="1">
        <v>4</v>
      </c>
      <c r="M2547" s="1">
        <v>2</v>
      </c>
      <c r="N2547" s="1">
        <v>0</v>
      </c>
      <c r="O2547" s="8">
        <v>8</v>
      </c>
    </row>
    <row r="2548" spans="2:15" x14ac:dyDescent="0.2">
      <c r="D2548" s="175"/>
      <c r="E2548" s="4" t="s">
        <v>66</v>
      </c>
      <c r="F2548" s="6"/>
      <c r="G2548" s="5">
        <v>165</v>
      </c>
      <c r="H2548" s="7">
        <v>39</v>
      </c>
      <c r="I2548" s="1">
        <v>28</v>
      </c>
      <c r="J2548" s="1">
        <v>114</v>
      </c>
      <c r="K2548" s="1">
        <v>3</v>
      </c>
      <c r="L2548" s="1">
        <v>3</v>
      </c>
      <c r="M2548" s="1">
        <v>1</v>
      </c>
      <c r="N2548" s="1">
        <v>3</v>
      </c>
      <c r="O2548" s="8">
        <v>8</v>
      </c>
    </row>
    <row r="2549" spans="2:15" x14ac:dyDescent="0.2">
      <c r="D2549" s="175"/>
      <c r="E2549" s="4" t="s">
        <v>67</v>
      </c>
      <c r="F2549" s="6"/>
      <c r="G2549" s="5">
        <v>158</v>
      </c>
      <c r="H2549" s="7">
        <v>36</v>
      </c>
      <c r="I2549" s="1">
        <v>29</v>
      </c>
      <c r="J2549" s="1">
        <v>119</v>
      </c>
      <c r="K2549" s="1">
        <v>5</v>
      </c>
      <c r="L2549" s="1">
        <v>2</v>
      </c>
      <c r="M2549" s="1">
        <v>4</v>
      </c>
      <c r="N2549" s="1">
        <v>0</v>
      </c>
      <c r="O2549" s="8">
        <v>5</v>
      </c>
    </row>
    <row r="2550" spans="2:15" x14ac:dyDescent="0.2">
      <c r="D2550" s="175"/>
      <c r="E2550" s="4" t="s">
        <v>68</v>
      </c>
      <c r="F2550" s="6"/>
      <c r="G2550" s="5">
        <v>112</v>
      </c>
      <c r="H2550" s="7">
        <v>23</v>
      </c>
      <c r="I2550" s="1">
        <v>21</v>
      </c>
      <c r="J2550" s="1">
        <v>87</v>
      </c>
      <c r="K2550" s="1">
        <v>3</v>
      </c>
      <c r="L2550" s="1">
        <v>2</v>
      </c>
      <c r="M2550" s="1">
        <v>1</v>
      </c>
      <c r="N2550" s="1">
        <v>0</v>
      </c>
      <c r="O2550" s="8">
        <v>2</v>
      </c>
    </row>
    <row r="2551" spans="2:15" x14ac:dyDescent="0.2">
      <c r="D2551" s="175"/>
      <c r="E2551" s="4" t="s">
        <v>69</v>
      </c>
      <c r="F2551" s="6"/>
      <c r="G2551" s="5">
        <v>92</v>
      </c>
      <c r="H2551" s="7">
        <v>21</v>
      </c>
      <c r="I2551" s="1">
        <v>12</v>
      </c>
      <c r="J2551" s="1">
        <v>68</v>
      </c>
      <c r="K2551" s="1">
        <v>2</v>
      </c>
      <c r="L2551" s="1">
        <v>2</v>
      </c>
      <c r="M2551" s="1">
        <v>1</v>
      </c>
      <c r="N2551" s="1">
        <v>0</v>
      </c>
      <c r="O2551" s="8">
        <v>3</v>
      </c>
    </row>
    <row r="2552" spans="2:15" x14ac:dyDescent="0.2">
      <c r="D2552" s="175"/>
      <c r="E2552" s="4" t="s">
        <v>70</v>
      </c>
      <c r="F2552" s="6"/>
      <c r="G2552" s="5">
        <v>131</v>
      </c>
      <c r="H2552" s="7">
        <v>29</v>
      </c>
      <c r="I2552" s="1">
        <v>14</v>
      </c>
      <c r="J2552" s="1">
        <v>102</v>
      </c>
      <c r="K2552" s="1">
        <v>0</v>
      </c>
      <c r="L2552" s="1">
        <v>3</v>
      </c>
      <c r="M2552" s="1">
        <v>1</v>
      </c>
      <c r="N2552" s="1">
        <v>1</v>
      </c>
      <c r="O2552" s="8">
        <v>4</v>
      </c>
    </row>
    <row r="2553" spans="2:15" x14ac:dyDescent="0.2">
      <c r="D2553" s="175"/>
      <c r="E2553" s="4" t="s">
        <v>71</v>
      </c>
      <c r="F2553" s="6"/>
      <c r="G2553" s="5">
        <v>71</v>
      </c>
      <c r="H2553" s="7">
        <v>13</v>
      </c>
      <c r="I2553" s="1">
        <v>8</v>
      </c>
      <c r="J2553" s="1">
        <v>59</v>
      </c>
      <c r="K2553" s="1">
        <v>1</v>
      </c>
      <c r="L2553" s="1">
        <v>2</v>
      </c>
      <c r="M2553" s="1">
        <v>2</v>
      </c>
      <c r="N2553" s="1">
        <v>0</v>
      </c>
      <c r="O2553" s="8">
        <v>1</v>
      </c>
    </row>
    <row r="2554" spans="2:15" x14ac:dyDescent="0.2">
      <c r="D2554" s="176"/>
      <c r="E2554" s="59" t="s">
        <v>72</v>
      </c>
      <c r="F2554" s="60"/>
      <c r="G2554" s="56">
        <v>70</v>
      </c>
      <c r="H2554" s="66">
        <v>11</v>
      </c>
      <c r="I2554" s="30">
        <v>13</v>
      </c>
      <c r="J2554" s="30">
        <v>62</v>
      </c>
      <c r="K2554" s="30">
        <v>1</v>
      </c>
      <c r="L2554" s="30">
        <v>1</v>
      </c>
      <c r="M2554" s="30">
        <v>0</v>
      </c>
      <c r="N2554" s="30">
        <v>0</v>
      </c>
      <c r="O2554" s="65">
        <v>2</v>
      </c>
    </row>
    <row r="2556" spans="2:15" x14ac:dyDescent="0.2">
      <c r="B2556" s="43" t="str">
        <f xml:space="preserve"> HYPERLINK("#'目次'!B99", "[93]")</f>
        <v>[93]</v>
      </c>
      <c r="C2556" s="31" t="s">
        <v>233</v>
      </c>
    </row>
    <row r="2559" spans="2:15" x14ac:dyDescent="0.2">
      <c r="C2559" s="31" t="s">
        <v>75</v>
      </c>
    </row>
    <row r="2560" spans="2:15" ht="24" x14ac:dyDescent="0.2">
      <c r="D2560" s="177"/>
      <c r="E2560" s="178"/>
      <c r="F2560" s="178"/>
      <c r="G2560" s="40" t="s">
        <v>14</v>
      </c>
      <c r="H2560" s="42" t="s">
        <v>213</v>
      </c>
      <c r="I2560" s="15" t="s">
        <v>214</v>
      </c>
      <c r="J2560" s="15" t="s">
        <v>215</v>
      </c>
      <c r="K2560" s="15" t="s">
        <v>216</v>
      </c>
      <c r="L2560" s="15" t="s">
        <v>217</v>
      </c>
      <c r="M2560" s="15" t="s">
        <v>218</v>
      </c>
      <c r="N2560" s="15" t="s">
        <v>86</v>
      </c>
      <c r="O2560" s="44" t="s">
        <v>17</v>
      </c>
    </row>
    <row r="2561" spans="4:15" x14ac:dyDescent="0.2">
      <c r="D2561" s="179"/>
      <c r="E2561" s="180"/>
      <c r="F2561" s="180"/>
      <c r="G2561" s="39"/>
      <c r="H2561" s="41"/>
      <c r="I2561" s="14"/>
      <c r="J2561" s="14"/>
      <c r="K2561" s="14"/>
      <c r="L2561" s="14"/>
      <c r="M2561" s="14"/>
      <c r="N2561" s="14"/>
      <c r="O2561" s="38"/>
    </row>
    <row r="2562" spans="4:15" x14ac:dyDescent="0.2">
      <c r="D2562" s="58"/>
      <c r="E2562" s="53" t="s">
        <v>14</v>
      </c>
      <c r="F2562" s="52"/>
      <c r="G2562" s="37">
        <v>1222</v>
      </c>
      <c r="H2562" s="17">
        <v>290</v>
      </c>
      <c r="I2562" s="17">
        <v>204</v>
      </c>
      <c r="J2562" s="17">
        <v>873</v>
      </c>
      <c r="K2562" s="17">
        <v>21</v>
      </c>
      <c r="L2562" s="17">
        <v>24</v>
      </c>
      <c r="M2562" s="17">
        <v>18</v>
      </c>
      <c r="N2562" s="17">
        <v>6</v>
      </c>
      <c r="O2562" s="55">
        <v>47</v>
      </c>
    </row>
    <row r="2563" spans="4:15" x14ac:dyDescent="0.2">
      <c r="D2563" s="174" t="s">
        <v>36</v>
      </c>
      <c r="E2563" s="20" t="s">
        <v>76</v>
      </c>
      <c r="F2563" s="22"/>
      <c r="G2563" s="21">
        <v>629</v>
      </c>
      <c r="H2563" s="25">
        <v>159</v>
      </c>
      <c r="I2563" s="3">
        <v>111</v>
      </c>
      <c r="J2563" s="3">
        <v>438</v>
      </c>
      <c r="K2563" s="3">
        <v>10</v>
      </c>
      <c r="L2563" s="3">
        <v>10</v>
      </c>
      <c r="M2563" s="3">
        <v>8</v>
      </c>
      <c r="N2563" s="3">
        <v>3</v>
      </c>
      <c r="O2563" s="26">
        <v>23</v>
      </c>
    </row>
    <row r="2564" spans="4:15" x14ac:dyDescent="0.2">
      <c r="D2564" s="175"/>
      <c r="E2564" s="4" t="s">
        <v>39</v>
      </c>
      <c r="F2564" s="6"/>
      <c r="G2564" s="5">
        <v>37</v>
      </c>
      <c r="H2564" s="7">
        <v>17</v>
      </c>
      <c r="I2564" s="1">
        <v>6</v>
      </c>
      <c r="J2564" s="1">
        <v>12</v>
      </c>
      <c r="K2564" s="1">
        <v>1</v>
      </c>
      <c r="L2564" s="1">
        <v>1</v>
      </c>
      <c r="M2564" s="1">
        <v>3</v>
      </c>
      <c r="N2564" s="1">
        <v>3</v>
      </c>
      <c r="O2564" s="8">
        <v>1</v>
      </c>
    </row>
    <row r="2565" spans="4:15" x14ac:dyDescent="0.2">
      <c r="D2565" s="175"/>
      <c r="E2565" s="4" t="s">
        <v>40</v>
      </c>
      <c r="F2565" s="6"/>
      <c r="G2565" s="5">
        <v>73</v>
      </c>
      <c r="H2565" s="7">
        <v>22</v>
      </c>
      <c r="I2565" s="1">
        <v>12</v>
      </c>
      <c r="J2565" s="1">
        <v>51</v>
      </c>
      <c r="K2565" s="1">
        <v>2</v>
      </c>
      <c r="L2565" s="1">
        <v>1</v>
      </c>
      <c r="M2565" s="1">
        <v>1</v>
      </c>
      <c r="N2565" s="1">
        <v>0</v>
      </c>
      <c r="O2565" s="8">
        <v>3</v>
      </c>
    </row>
    <row r="2566" spans="4:15" x14ac:dyDescent="0.2">
      <c r="D2566" s="175"/>
      <c r="E2566" s="4" t="s">
        <v>41</v>
      </c>
      <c r="F2566" s="6"/>
      <c r="G2566" s="5">
        <v>108</v>
      </c>
      <c r="H2566" s="7">
        <v>17</v>
      </c>
      <c r="I2566" s="1">
        <v>12</v>
      </c>
      <c r="J2566" s="1">
        <v>87</v>
      </c>
      <c r="K2566" s="1">
        <v>2</v>
      </c>
      <c r="L2566" s="1">
        <v>1</v>
      </c>
      <c r="M2566" s="1">
        <v>2</v>
      </c>
      <c r="N2566" s="1">
        <v>0</v>
      </c>
      <c r="O2566" s="8">
        <v>3</v>
      </c>
    </row>
    <row r="2567" spans="4:15" x14ac:dyDescent="0.2">
      <c r="D2567" s="175"/>
      <c r="E2567" s="4" t="s">
        <v>42</v>
      </c>
      <c r="F2567" s="6"/>
      <c r="G2567" s="5">
        <v>113</v>
      </c>
      <c r="H2567" s="7">
        <v>35</v>
      </c>
      <c r="I2567" s="1">
        <v>16</v>
      </c>
      <c r="J2567" s="1">
        <v>85</v>
      </c>
      <c r="K2567" s="1">
        <v>2</v>
      </c>
      <c r="L2567" s="1">
        <v>0</v>
      </c>
      <c r="M2567" s="1">
        <v>2</v>
      </c>
      <c r="N2567" s="1">
        <v>0</v>
      </c>
      <c r="O2567" s="8">
        <v>3</v>
      </c>
    </row>
    <row r="2568" spans="4:15" x14ac:dyDescent="0.2">
      <c r="D2568" s="175"/>
      <c r="E2568" s="4" t="s">
        <v>43</v>
      </c>
      <c r="F2568" s="6"/>
      <c r="G2568" s="5">
        <v>101</v>
      </c>
      <c r="H2568" s="7">
        <v>19</v>
      </c>
      <c r="I2568" s="1">
        <v>15</v>
      </c>
      <c r="J2568" s="1">
        <v>78</v>
      </c>
      <c r="K2568" s="1">
        <v>2</v>
      </c>
      <c r="L2568" s="1">
        <v>3</v>
      </c>
      <c r="M2568" s="1">
        <v>0</v>
      </c>
      <c r="N2568" s="1">
        <v>0</v>
      </c>
      <c r="O2568" s="8">
        <v>1</v>
      </c>
    </row>
    <row r="2569" spans="4:15" x14ac:dyDescent="0.2">
      <c r="D2569" s="175"/>
      <c r="E2569" s="4" t="s">
        <v>44</v>
      </c>
      <c r="F2569" s="6"/>
      <c r="G2569" s="5">
        <v>114</v>
      </c>
      <c r="H2569" s="7">
        <v>29</v>
      </c>
      <c r="I2569" s="1">
        <v>25</v>
      </c>
      <c r="J2569" s="1">
        <v>80</v>
      </c>
      <c r="K2569" s="1">
        <v>1</v>
      </c>
      <c r="L2569" s="1">
        <v>3</v>
      </c>
      <c r="M2569" s="1">
        <v>0</v>
      </c>
      <c r="N2569" s="1">
        <v>0</v>
      </c>
      <c r="O2569" s="8">
        <v>4</v>
      </c>
    </row>
    <row r="2570" spans="4:15" x14ac:dyDescent="0.2">
      <c r="D2570" s="175"/>
      <c r="E2570" s="4" t="s">
        <v>45</v>
      </c>
      <c r="F2570" s="6"/>
      <c r="G2570" s="5">
        <v>83</v>
      </c>
      <c r="H2570" s="7">
        <v>20</v>
      </c>
      <c r="I2570" s="1">
        <v>25</v>
      </c>
      <c r="J2570" s="1">
        <v>45</v>
      </c>
      <c r="K2570" s="1">
        <v>0</v>
      </c>
      <c r="L2570" s="1">
        <v>1</v>
      </c>
      <c r="M2570" s="1">
        <v>0</v>
      </c>
      <c r="N2570" s="1">
        <v>0</v>
      </c>
      <c r="O2570" s="8">
        <v>8</v>
      </c>
    </row>
    <row r="2571" spans="4:15" x14ac:dyDescent="0.2">
      <c r="D2571" s="174" t="s">
        <v>37</v>
      </c>
      <c r="E2571" s="20" t="s">
        <v>77</v>
      </c>
      <c r="F2571" s="22"/>
      <c r="G2571" s="21">
        <v>593</v>
      </c>
      <c r="H2571" s="25">
        <v>131</v>
      </c>
      <c r="I2571" s="3">
        <v>93</v>
      </c>
      <c r="J2571" s="3">
        <v>435</v>
      </c>
      <c r="K2571" s="3">
        <v>11</v>
      </c>
      <c r="L2571" s="3">
        <v>14</v>
      </c>
      <c r="M2571" s="3">
        <v>10</v>
      </c>
      <c r="N2571" s="3">
        <v>3</v>
      </c>
      <c r="O2571" s="26">
        <v>24</v>
      </c>
    </row>
    <row r="2572" spans="4:15" x14ac:dyDescent="0.2">
      <c r="D2572" s="175"/>
      <c r="E2572" s="4" t="s">
        <v>39</v>
      </c>
      <c r="F2572" s="6"/>
      <c r="G2572" s="5">
        <v>27</v>
      </c>
      <c r="H2572" s="7">
        <v>10</v>
      </c>
      <c r="I2572" s="1">
        <v>9</v>
      </c>
      <c r="J2572" s="1">
        <v>9</v>
      </c>
      <c r="K2572" s="1">
        <v>2</v>
      </c>
      <c r="L2572" s="1">
        <v>0</v>
      </c>
      <c r="M2572" s="1">
        <v>1</v>
      </c>
      <c r="N2572" s="1">
        <v>0</v>
      </c>
      <c r="O2572" s="8">
        <v>2</v>
      </c>
    </row>
    <row r="2573" spans="4:15" x14ac:dyDescent="0.2">
      <c r="D2573" s="175"/>
      <c r="E2573" s="4" t="s">
        <v>40</v>
      </c>
      <c r="F2573" s="6"/>
      <c r="G2573" s="5">
        <v>74</v>
      </c>
      <c r="H2573" s="7">
        <v>8</v>
      </c>
      <c r="I2573" s="1">
        <v>7</v>
      </c>
      <c r="J2573" s="1">
        <v>56</v>
      </c>
      <c r="K2573" s="1">
        <v>1</v>
      </c>
      <c r="L2573" s="1">
        <v>3</v>
      </c>
      <c r="M2573" s="1">
        <v>2</v>
      </c>
      <c r="N2573" s="1">
        <v>0</v>
      </c>
      <c r="O2573" s="8">
        <v>5</v>
      </c>
    </row>
    <row r="2574" spans="4:15" x14ac:dyDescent="0.2">
      <c r="D2574" s="175"/>
      <c r="E2574" s="4" t="s">
        <v>41</v>
      </c>
      <c r="F2574" s="6"/>
      <c r="G2574" s="5">
        <v>96</v>
      </c>
      <c r="H2574" s="7">
        <v>18</v>
      </c>
      <c r="I2574" s="1">
        <v>8</v>
      </c>
      <c r="J2574" s="1">
        <v>82</v>
      </c>
      <c r="K2574" s="1">
        <v>0</v>
      </c>
      <c r="L2574" s="1">
        <v>3</v>
      </c>
      <c r="M2574" s="1">
        <v>2</v>
      </c>
      <c r="N2574" s="1">
        <v>1</v>
      </c>
      <c r="O2574" s="8">
        <v>2</v>
      </c>
    </row>
    <row r="2575" spans="4:15" x14ac:dyDescent="0.2">
      <c r="D2575" s="175"/>
      <c r="E2575" s="4" t="s">
        <v>42</v>
      </c>
      <c r="F2575" s="6"/>
      <c r="G2575" s="5">
        <v>97</v>
      </c>
      <c r="H2575" s="7">
        <v>25</v>
      </c>
      <c r="I2575" s="1">
        <v>17</v>
      </c>
      <c r="J2575" s="1">
        <v>79</v>
      </c>
      <c r="K2575" s="1">
        <v>1</v>
      </c>
      <c r="L2575" s="1">
        <v>3</v>
      </c>
      <c r="M2575" s="1">
        <v>3</v>
      </c>
      <c r="N2575" s="1">
        <v>0</v>
      </c>
      <c r="O2575" s="8">
        <v>2</v>
      </c>
    </row>
    <row r="2576" spans="4:15" x14ac:dyDescent="0.2">
      <c r="D2576" s="175"/>
      <c r="E2576" s="4" t="s">
        <v>43</v>
      </c>
      <c r="F2576" s="6"/>
      <c r="G2576" s="5">
        <v>103</v>
      </c>
      <c r="H2576" s="7">
        <v>20</v>
      </c>
      <c r="I2576" s="1">
        <v>5</v>
      </c>
      <c r="J2576" s="1">
        <v>81</v>
      </c>
      <c r="K2576" s="1">
        <v>4</v>
      </c>
      <c r="L2576" s="1">
        <v>4</v>
      </c>
      <c r="M2576" s="1">
        <v>2</v>
      </c>
      <c r="N2576" s="1">
        <v>1</v>
      </c>
      <c r="O2576" s="8">
        <v>3</v>
      </c>
    </row>
    <row r="2577" spans="2:15" x14ac:dyDescent="0.2">
      <c r="D2577" s="175"/>
      <c r="E2577" s="4" t="s">
        <v>44</v>
      </c>
      <c r="F2577" s="6"/>
      <c r="G2577" s="5">
        <v>109</v>
      </c>
      <c r="H2577" s="7">
        <v>26</v>
      </c>
      <c r="I2577" s="1">
        <v>24</v>
      </c>
      <c r="J2577" s="1">
        <v>80</v>
      </c>
      <c r="K2577" s="1">
        <v>3</v>
      </c>
      <c r="L2577" s="1">
        <v>0</v>
      </c>
      <c r="M2577" s="1">
        <v>0</v>
      </c>
      <c r="N2577" s="1">
        <v>0</v>
      </c>
      <c r="O2577" s="8">
        <v>3</v>
      </c>
    </row>
    <row r="2578" spans="2:15" x14ac:dyDescent="0.2">
      <c r="D2578" s="176"/>
      <c r="E2578" s="59" t="s">
        <v>45</v>
      </c>
      <c r="F2578" s="60"/>
      <c r="G2578" s="56">
        <v>87</v>
      </c>
      <c r="H2578" s="66">
        <v>24</v>
      </c>
      <c r="I2578" s="30">
        <v>23</v>
      </c>
      <c r="J2578" s="30">
        <v>48</v>
      </c>
      <c r="K2578" s="30">
        <v>0</v>
      </c>
      <c r="L2578" s="30">
        <v>1</v>
      </c>
      <c r="M2578" s="30">
        <v>0</v>
      </c>
      <c r="N2578" s="30">
        <v>1</v>
      </c>
      <c r="O2578" s="65">
        <v>7</v>
      </c>
    </row>
    <row r="2580" spans="2:15" x14ac:dyDescent="0.2">
      <c r="B2580" s="43" t="str">
        <f xml:space="preserve"> HYPERLINK("#'目次'!B100", "[94]")</f>
        <v>[94]</v>
      </c>
      <c r="C2580" s="31" t="s">
        <v>236</v>
      </c>
    </row>
    <row r="2584" spans="2:15" ht="24" x14ac:dyDescent="0.2">
      <c r="D2584" s="177"/>
      <c r="E2584" s="178"/>
      <c r="F2584" s="178"/>
      <c r="G2584" s="40" t="s">
        <v>14</v>
      </c>
      <c r="H2584" s="42" t="s">
        <v>213</v>
      </c>
      <c r="I2584" s="15" t="s">
        <v>214</v>
      </c>
      <c r="J2584" s="15" t="s">
        <v>215</v>
      </c>
      <c r="K2584" s="15" t="s">
        <v>216</v>
      </c>
      <c r="L2584" s="15" t="s">
        <v>217</v>
      </c>
      <c r="M2584" s="15" t="s">
        <v>218</v>
      </c>
      <c r="N2584" s="15" t="s">
        <v>86</v>
      </c>
      <c r="O2584" s="44" t="s">
        <v>17</v>
      </c>
    </row>
    <row r="2585" spans="2:15" x14ac:dyDescent="0.2">
      <c r="D2585" s="179"/>
      <c r="E2585" s="180"/>
      <c r="F2585" s="180"/>
      <c r="G2585" s="39"/>
      <c r="H2585" s="41"/>
      <c r="I2585" s="14"/>
      <c r="J2585" s="14"/>
      <c r="K2585" s="14"/>
      <c r="L2585" s="14"/>
      <c r="M2585" s="14"/>
      <c r="N2585" s="14"/>
      <c r="O2585" s="38"/>
    </row>
    <row r="2586" spans="2:15" x14ac:dyDescent="0.2">
      <c r="D2586" s="58"/>
      <c r="E2586" s="53" t="s">
        <v>14</v>
      </c>
      <c r="F2586" s="52"/>
      <c r="G2586" s="37">
        <v>1222</v>
      </c>
      <c r="H2586" s="17">
        <v>260</v>
      </c>
      <c r="I2586" s="17">
        <v>282</v>
      </c>
      <c r="J2586" s="17">
        <v>841</v>
      </c>
      <c r="K2586" s="17">
        <v>24</v>
      </c>
      <c r="L2586" s="17">
        <v>22</v>
      </c>
      <c r="M2586" s="17">
        <v>16</v>
      </c>
      <c r="N2586" s="17">
        <v>6</v>
      </c>
      <c r="O2586" s="55">
        <v>46</v>
      </c>
    </row>
    <row r="2587" spans="2:15" x14ac:dyDescent="0.2">
      <c r="D2587" s="174" t="s">
        <v>18</v>
      </c>
      <c r="E2587" s="20" t="s">
        <v>19</v>
      </c>
      <c r="F2587" s="22"/>
      <c r="G2587" s="21">
        <v>57</v>
      </c>
      <c r="H2587" s="25">
        <v>15</v>
      </c>
      <c r="I2587" s="3">
        <v>15</v>
      </c>
      <c r="J2587" s="3">
        <v>40</v>
      </c>
      <c r="K2587" s="3">
        <v>1</v>
      </c>
      <c r="L2587" s="3">
        <v>3</v>
      </c>
      <c r="M2587" s="3">
        <v>0</v>
      </c>
      <c r="N2587" s="3">
        <v>1</v>
      </c>
      <c r="O2587" s="26">
        <v>1</v>
      </c>
    </row>
    <row r="2588" spans="2:15" x14ac:dyDescent="0.2">
      <c r="D2588" s="175"/>
      <c r="E2588" s="4" t="s">
        <v>20</v>
      </c>
      <c r="F2588" s="6"/>
      <c r="G2588" s="5">
        <v>84</v>
      </c>
      <c r="H2588" s="7">
        <v>22</v>
      </c>
      <c r="I2588" s="1">
        <v>15</v>
      </c>
      <c r="J2588" s="1">
        <v>54</v>
      </c>
      <c r="K2588" s="1">
        <v>0</v>
      </c>
      <c r="L2588" s="1">
        <v>2</v>
      </c>
      <c r="M2588" s="1">
        <v>0</v>
      </c>
      <c r="N2588" s="1">
        <v>1</v>
      </c>
      <c r="O2588" s="8">
        <v>4</v>
      </c>
    </row>
    <row r="2589" spans="2:15" x14ac:dyDescent="0.2">
      <c r="D2589" s="175"/>
      <c r="E2589" s="4" t="s">
        <v>21</v>
      </c>
      <c r="F2589" s="6"/>
      <c r="G2589" s="5">
        <v>487</v>
      </c>
      <c r="H2589" s="7">
        <v>97</v>
      </c>
      <c r="I2589" s="1">
        <v>121</v>
      </c>
      <c r="J2589" s="1">
        <v>346</v>
      </c>
      <c r="K2589" s="1">
        <v>11</v>
      </c>
      <c r="L2589" s="1">
        <v>5</v>
      </c>
      <c r="M2589" s="1">
        <v>6</v>
      </c>
      <c r="N2589" s="1">
        <v>1</v>
      </c>
      <c r="O2589" s="8">
        <v>16</v>
      </c>
    </row>
    <row r="2590" spans="2:15" x14ac:dyDescent="0.2">
      <c r="D2590" s="175"/>
      <c r="E2590" s="4" t="s">
        <v>22</v>
      </c>
      <c r="F2590" s="6"/>
      <c r="G2590" s="5">
        <v>35</v>
      </c>
      <c r="H2590" s="7">
        <v>8</v>
      </c>
      <c r="I2590" s="1">
        <v>7</v>
      </c>
      <c r="J2590" s="1">
        <v>22</v>
      </c>
      <c r="K2590" s="1">
        <v>3</v>
      </c>
      <c r="L2590" s="1">
        <v>1</v>
      </c>
      <c r="M2590" s="1">
        <v>1</v>
      </c>
      <c r="N2590" s="1">
        <v>0</v>
      </c>
      <c r="O2590" s="8">
        <v>2</v>
      </c>
    </row>
    <row r="2591" spans="2:15" x14ac:dyDescent="0.2">
      <c r="D2591" s="175"/>
      <c r="E2591" s="4" t="s">
        <v>23</v>
      </c>
      <c r="F2591" s="6"/>
      <c r="G2591" s="5">
        <v>143</v>
      </c>
      <c r="H2591" s="7">
        <v>33</v>
      </c>
      <c r="I2591" s="1">
        <v>33</v>
      </c>
      <c r="J2591" s="1">
        <v>99</v>
      </c>
      <c r="K2591" s="1">
        <v>2</v>
      </c>
      <c r="L2591" s="1">
        <v>4</v>
      </c>
      <c r="M2591" s="1">
        <v>2</v>
      </c>
      <c r="N2591" s="1">
        <v>0</v>
      </c>
      <c r="O2591" s="8">
        <v>3</v>
      </c>
    </row>
    <row r="2592" spans="2:15" x14ac:dyDescent="0.2">
      <c r="D2592" s="175"/>
      <c r="E2592" s="4" t="s">
        <v>24</v>
      </c>
      <c r="F2592" s="6"/>
      <c r="G2592" s="5">
        <v>187</v>
      </c>
      <c r="H2592" s="7">
        <v>35</v>
      </c>
      <c r="I2592" s="1">
        <v>42</v>
      </c>
      <c r="J2592" s="1">
        <v>130</v>
      </c>
      <c r="K2592" s="1">
        <v>3</v>
      </c>
      <c r="L2592" s="1">
        <v>2</v>
      </c>
      <c r="M2592" s="1">
        <v>0</v>
      </c>
      <c r="N2592" s="1">
        <v>2</v>
      </c>
      <c r="O2592" s="8">
        <v>8</v>
      </c>
    </row>
    <row r="2593" spans="4:15" x14ac:dyDescent="0.2">
      <c r="D2593" s="175"/>
      <c r="E2593" s="4" t="s">
        <v>25</v>
      </c>
      <c r="F2593" s="6"/>
      <c r="G2593" s="5">
        <v>71</v>
      </c>
      <c r="H2593" s="7">
        <v>14</v>
      </c>
      <c r="I2593" s="1">
        <v>16</v>
      </c>
      <c r="J2593" s="1">
        <v>48</v>
      </c>
      <c r="K2593" s="1">
        <v>1</v>
      </c>
      <c r="L2593" s="1">
        <v>1</v>
      </c>
      <c r="M2593" s="1">
        <v>4</v>
      </c>
      <c r="N2593" s="1">
        <v>0</v>
      </c>
      <c r="O2593" s="8">
        <v>3</v>
      </c>
    </row>
    <row r="2594" spans="4:15" x14ac:dyDescent="0.2">
      <c r="D2594" s="175"/>
      <c r="E2594" s="4" t="s">
        <v>26</v>
      </c>
      <c r="F2594" s="6"/>
      <c r="G2594" s="5">
        <v>30</v>
      </c>
      <c r="H2594" s="7">
        <v>8</v>
      </c>
      <c r="I2594" s="1">
        <v>6</v>
      </c>
      <c r="J2594" s="1">
        <v>20</v>
      </c>
      <c r="K2594" s="1">
        <v>1</v>
      </c>
      <c r="L2594" s="1">
        <v>0</v>
      </c>
      <c r="M2594" s="1">
        <v>0</v>
      </c>
      <c r="N2594" s="1">
        <v>1</v>
      </c>
      <c r="O2594" s="8">
        <v>1</v>
      </c>
    </row>
    <row r="2595" spans="4:15" x14ac:dyDescent="0.2">
      <c r="D2595" s="175"/>
      <c r="E2595" s="4" t="s">
        <v>27</v>
      </c>
      <c r="F2595" s="6"/>
      <c r="G2595" s="5">
        <v>70</v>
      </c>
      <c r="H2595" s="7">
        <v>16</v>
      </c>
      <c r="I2595" s="1">
        <v>15</v>
      </c>
      <c r="J2595" s="1">
        <v>45</v>
      </c>
      <c r="K2595" s="1">
        <v>2</v>
      </c>
      <c r="L2595" s="1">
        <v>3</v>
      </c>
      <c r="M2595" s="1">
        <v>3</v>
      </c>
      <c r="N2595" s="1">
        <v>0</v>
      </c>
      <c r="O2595" s="8">
        <v>5</v>
      </c>
    </row>
    <row r="2596" spans="4:15" x14ac:dyDescent="0.2">
      <c r="D2596" s="175"/>
      <c r="E2596" s="4" t="s">
        <v>28</v>
      </c>
      <c r="F2596" s="6"/>
      <c r="G2596" s="5">
        <v>51</v>
      </c>
      <c r="H2596" s="7">
        <v>11</v>
      </c>
      <c r="I2596" s="1">
        <v>11</v>
      </c>
      <c r="J2596" s="1">
        <v>34</v>
      </c>
      <c r="K2596" s="1">
        <v>0</v>
      </c>
      <c r="L2596" s="1">
        <v>1</v>
      </c>
      <c r="M2596" s="1">
        <v>0</v>
      </c>
      <c r="N2596" s="1">
        <v>0</v>
      </c>
      <c r="O2596" s="8">
        <v>1</v>
      </c>
    </row>
    <row r="2597" spans="4:15" x14ac:dyDescent="0.2">
      <c r="D2597" s="175"/>
      <c r="E2597" s="4" t="s">
        <v>29</v>
      </c>
      <c r="F2597" s="6"/>
      <c r="G2597" s="5">
        <v>7</v>
      </c>
      <c r="H2597" s="7">
        <v>1</v>
      </c>
      <c r="I2597" s="1">
        <v>1</v>
      </c>
      <c r="J2597" s="1">
        <v>3</v>
      </c>
      <c r="K2597" s="1">
        <v>0</v>
      </c>
      <c r="L2597" s="1">
        <v>0</v>
      </c>
      <c r="M2597" s="1">
        <v>0</v>
      </c>
      <c r="N2597" s="1">
        <v>0</v>
      </c>
      <c r="O2597" s="8">
        <v>2</v>
      </c>
    </row>
    <row r="2598" spans="4:15" x14ac:dyDescent="0.2">
      <c r="D2598" s="174" t="s">
        <v>30</v>
      </c>
      <c r="E2598" s="20" t="s">
        <v>31</v>
      </c>
      <c r="F2598" s="22"/>
      <c r="G2598" s="21">
        <v>393</v>
      </c>
      <c r="H2598" s="25">
        <v>72</v>
      </c>
      <c r="I2598" s="3">
        <v>87</v>
      </c>
      <c r="J2598" s="3">
        <v>281</v>
      </c>
      <c r="K2598" s="3">
        <v>4</v>
      </c>
      <c r="L2598" s="3">
        <v>5</v>
      </c>
      <c r="M2598" s="3">
        <v>5</v>
      </c>
      <c r="N2598" s="3">
        <v>0</v>
      </c>
      <c r="O2598" s="26">
        <v>12</v>
      </c>
    </row>
    <row r="2599" spans="4:15" x14ac:dyDescent="0.2">
      <c r="D2599" s="175"/>
      <c r="E2599" s="4" t="s">
        <v>32</v>
      </c>
      <c r="F2599" s="6"/>
      <c r="G2599" s="5">
        <v>352</v>
      </c>
      <c r="H2599" s="7">
        <v>68</v>
      </c>
      <c r="I2599" s="1">
        <v>80</v>
      </c>
      <c r="J2599" s="1">
        <v>241</v>
      </c>
      <c r="K2599" s="1">
        <v>12</v>
      </c>
      <c r="L2599" s="1">
        <v>7</v>
      </c>
      <c r="M2599" s="1">
        <v>5</v>
      </c>
      <c r="N2599" s="1">
        <v>3</v>
      </c>
      <c r="O2599" s="8">
        <v>14</v>
      </c>
    </row>
    <row r="2600" spans="4:15" x14ac:dyDescent="0.2">
      <c r="D2600" s="175"/>
      <c r="E2600" s="4" t="s">
        <v>33</v>
      </c>
      <c r="F2600" s="6"/>
      <c r="G2600" s="5">
        <v>388</v>
      </c>
      <c r="H2600" s="7">
        <v>98</v>
      </c>
      <c r="I2600" s="1">
        <v>88</v>
      </c>
      <c r="J2600" s="1">
        <v>262</v>
      </c>
      <c r="K2600" s="1">
        <v>6</v>
      </c>
      <c r="L2600" s="1">
        <v>10</v>
      </c>
      <c r="M2600" s="1">
        <v>5</v>
      </c>
      <c r="N2600" s="1">
        <v>3</v>
      </c>
      <c r="O2600" s="8">
        <v>18</v>
      </c>
    </row>
    <row r="2601" spans="4:15" x14ac:dyDescent="0.2">
      <c r="D2601" s="175"/>
      <c r="E2601" s="4" t="s">
        <v>34</v>
      </c>
      <c r="F2601" s="6"/>
      <c r="G2601" s="5">
        <v>89</v>
      </c>
      <c r="H2601" s="7">
        <v>22</v>
      </c>
      <c r="I2601" s="1">
        <v>27</v>
      </c>
      <c r="J2601" s="1">
        <v>57</v>
      </c>
      <c r="K2601" s="1">
        <v>2</v>
      </c>
      <c r="L2601" s="1">
        <v>0</v>
      </c>
      <c r="M2601" s="1">
        <v>1</v>
      </c>
      <c r="N2601" s="1">
        <v>0</v>
      </c>
      <c r="O2601" s="8">
        <v>2</v>
      </c>
    </row>
    <row r="2602" spans="4:15" x14ac:dyDescent="0.2">
      <c r="D2602" s="174" t="s">
        <v>35</v>
      </c>
      <c r="E2602" s="20" t="s">
        <v>36</v>
      </c>
      <c r="F2602" s="22"/>
      <c r="G2602" s="21">
        <v>629</v>
      </c>
      <c r="H2602" s="25">
        <v>142</v>
      </c>
      <c r="I2602" s="3">
        <v>158</v>
      </c>
      <c r="J2602" s="3">
        <v>416</v>
      </c>
      <c r="K2602" s="3">
        <v>11</v>
      </c>
      <c r="L2602" s="3">
        <v>9</v>
      </c>
      <c r="M2602" s="3">
        <v>7</v>
      </c>
      <c r="N2602" s="3">
        <v>3</v>
      </c>
      <c r="O2602" s="26">
        <v>24</v>
      </c>
    </row>
    <row r="2603" spans="4:15" x14ac:dyDescent="0.2">
      <c r="D2603" s="175"/>
      <c r="E2603" s="4" t="s">
        <v>37</v>
      </c>
      <c r="F2603" s="6"/>
      <c r="G2603" s="5">
        <v>593</v>
      </c>
      <c r="H2603" s="7">
        <v>118</v>
      </c>
      <c r="I2603" s="1">
        <v>124</v>
      </c>
      <c r="J2603" s="1">
        <v>425</v>
      </c>
      <c r="K2603" s="1">
        <v>13</v>
      </c>
      <c r="L2603" s="1">
        <v>13</v>
      </c>
      <c r="M2603" s="1">
        <v>9</v>
      </c>
      <c r="N2603" s="1">
        <v>3</v>
      </c>
      <c r="O2603" s="8">
        <v>22</v>
      </c>
    </row>
    <row r="2604" spans="4:15" x14ac:dyDescent="0.2">
      <c r="D2604" s="174" t="s">
        <v>38</v>
      </c>
      <c r="E2604" s="20" t="s">
        <v>39</v>
      </c>
      <c r="F2604" s="22"/>
      <c r="G2604" s="21">
        <v>64</v>
      </c>
      <c r="H2604" s="25">
        <v>25</v>
      </c>
      <c r="I2604" s="3">
        <v>16</v>
      </c>
      <c r="J2604" s="3">
        <v>21</v>
      </c>
      <c r="K2604" s="3">
        <v>2</v>
      </c>
      <c r="L2604" s="3">
        <v>1</v>
      </c>
      <c r="M2604" s="3">
        <v>3</v>
      </c>
      <c r="N2604" s="3">
        <v>3</v>
      </c>
      <c r="O2604" s="26">
        <v>4</v>
      </c>
    </row>
    <row r="2605" spans="4:15" x14ac:dyDescent="0.2">
      <c r="D2605" s="175"/>
      <c r="E2605" s="4" t="s">
        <v>40</v>
      </c>
      <c r="F2605" s="6"/>
      <c r="G2605" s="5">
        <v>147</v>
      </c>
      <c r="H2605" s="7">
        <v>26</v>
      </c>
      <c r="I2605" s="1">
        <v>25</v>
      </c>
      <c r="J2605" s="1">
        <v>106</v>
      </c>
      <c r="K2605" s="1">
        <v>3</v>
      </c>
      <c r="L2605" s="1">
        <v>4</v>
      </c>
      <c r="M2605" s="1">
        <v>2</v>
      </c>
      <c r="N2605" s="1">
        <v>1</v>
      </c>
      <c r="O2605" s="8">
        <v>7</v>
      </c>
    </row>
    <row r="2606" spans="4:15" x14ac:dyDescent="0.2">
      <c r="D2606" s="175"/>
      <c r="E2606" s="4" t="s">
        <v>41</v>
      </c>
      <c r="F2606" s="6"/>
      <c r="G2606" s="5">
        <v>204</v>
      </c>
      <c r="H2606" s="7">
        <v>30</v>
      </c>
      <c r="I2606" s="1">
        <v>28</v>
      </c>
      <c r="J2606" s="1">
        <v>164</v>
      </c>
      <c r="K2606" s="1">
        <v>3</v>
      </c>
      <c r="L2606" s="1">
        <v>2</v>
      </c>
      <c r="M2606" s="1">
        <v>4</v>
      </c>
      <c r="N2606" s="1">
        <v>1</v>
      </c>
      <c r="O2606" s="8">
        <v>4</v>
      </c>
    </row>
    <row r="2607" spans="4:15" x14ac:dyDescent="0.2">
      <c r="D2607" s="175"/>
      <c r="E2607" s="4" t="s">
        <v>42</v>
      </c>
      <c r="F2607" s="6"/>
      <c r="G2607" s="5">
        <v>210</v>
      </c>
      <c r="H2607" s="7">
        <v>57</v>
      </c>
      <c r="I2607" s="1">
        <v>44</v>
      </c>
      <c r="J2607" s="1">
        <v>157</v>
      </c>
      <c r="K2607" s="1">
        <v>3</v>
      </c>
      <c r="L2607" s="1">
        <v>3</v>
      </c>
      <c r="M2607" s="1">
        <v>5</v>
      </c>
      <c r="N2607" s="1">
        <v>0</v>
      </c>
      <c r="O2607" s="8">
        <v>5</v>
      </c>
    </row>
    <row r="2608" spans="4:15" x14ac:dyDescent="0.2">
      <c r="D2608" s="175"/>
      <c r="E2608" s="4" t="s">
        <v>43</v>
      </c>
      <c r="F2608" s="6"/>
      <c r="G2608" s="5">
        <v>204</v>
      </c>
      <c r="H2608" s="7">
        <v>36</v>
      </c>
      <c r="I2608" s="1">
        <v>40</v>
      </c>
      <c r="J2608" s="1">
        <v>155</v>
      </c>
      <c r="K2608" s="1">
        <v>7</v>
      </c>
      <c r="L2608" s="1">
        <v>7</v>
      </c>
      <c r="M2608" s="1">
        <v>2</v>
      </c>
      <c r="N2608" s="1">
        <v>0</v>
      </c>
      <c r="O2608" s="8">
        <v>4</v>
      </c>
    </row>
    <row r="2609" spans="2:15" x14ac:dyDescent="0.2">
      <c r="D2609" s="175"/>
      <c r="E2609" s="4" t="s">
        <v>44</v>
      </c>
      <c r="F2609" s="6"/>
      <c r="G2609" s="5">
        <v>223</v>
      </c>
      <c r="H2609" s="7">
        <v>47</v>
      </c>
      <c r="I2609" s="1">
        <v>68</v>
      </c>
      <c r="J2609" s="1">
        <v>152</v>
      </c>
      <c r="K2609" s="1">
        <v>5</v>
      </c>
      <c r="L2609" s="1">
        <v>3</v>
      </c>
      <c r="M2609" s="1">
        <v>0</v>
      </c>
      <c r="N2609" s="1">
        <v>0</v>
      </c>
      <c r="O2609" s="8">
        <v>7</v>
      </c>
    </row>
    <row r="2610" spans="2:15" x14ac:dyDescent="0.2">
      <c r="D2610" s="176"/>
      <c r="E2610" s="59" t="s">
        <v>45</v>
      </c>
      <c r="F2610" s="60"/>
      <c r="G2610" s="56">
        <v>170</v>
      </c>
      <c r="H2610" s="66">
        <v>39</v>
      </c>
      <c r="I2610" s="30">
        <v>61</v>
      </c>
      <c r="J2610" s="30">
        <v>86</v>
      </c>
      <c r="K2610" s="30">
        <v>1</v>
      </c>
      <c r="L2610" s="30">
        <v>2</v>
      </c>
      <c r="M2610" s="30">
        <v>0</v>
      </c>
      <c r="N2610" s="30">
        <v>1</v>
      </c>
      <c r="O2610" s="65">
        <v>15</v>
      </c>
    </row>
    <row r="2612" spans="2:15" x14ac:dyDescent="0.2">
      <c r="B2612" s="43" t="str">
        <f xml:space="preserve"> HYPERLINK("#'目次'!B101", "[95]")</f>
        <v>[95]</v>
      </c>
      <c r="C2612" s="31" t="s">
        <v>236</v>
      </c>
    </row>
    <row r="2616" spans="2:15" ht="24" x14ac:dyDescent="0.2">
      <c r="D2616" s="177"/>
      <c r="E2616" s="178"/>
      <c r="F2616" s="178"/>
      <c r="G2616" s="40" t="s">
        <v>14</v>
      </c>
      <c r="H2616" s="42" t="s">
        <v>213</v>
      </c>
      <c r="I2616" s="15" t="s">
        <v>214</v>
      </c>
      <c r="J2616" s="15" t="s">
        <v>215</v>
      </c>
      <c r="K2616" s="15" t="s">
        <v>216</v>
      </c>
      <c r="L2616" s="15" t="s">
        <v>217</v>
      </c>
      <c r="M2616" s="15" t="s">
        <v>218</v>
      </c>
      <c r="N2616" s="15" t="s">
        <v>86</v>
      </c>
      <c r="O2616" s="44" t="s">
        <v>17</v>
      </c>
    </row>
    <row r="2617" spans="2:15" x14ac:dyDescent="0.2">
      <c r="D2617" s="179"/>
      <c r="E2617" s="180"/>
      <c r="F2617" s="180"/>
      <c r="G2617" s="39"/>
      <c r="H2617" s="41"/>
      <c r="I2617" s="14"/>
      <c r="J2617" s="14"/>
      <c r="K2617" s="14"/>
      <c r="L2617" s="14"/>
      <c r="M2617" s="14"/>
      <c r="N2617" s="14"/>
      <c r="O2617" s="38"/>
    </row>
    <row r="2618" spans="2:15" x14ac:dyDescent="0.2">
      <c r="D2618" s="58"/>
      <c r="E2618" s="53" t="s">
        <v>14</v>
      </c>
      <c r="F2618" s="52"/>
      <c r="G2618" s="37">
        <v>1222</v>
      </c>
      <c r="H2618" s="17">
        <v>260</v>
      </c>
      <c r="I2618" s="17">
        <v>282</v>
      </c>
      <c r="J2618" s="17">
        <v>841</v>
      </c>
      <c r="K2618" s="17">
        <v>24</v>
      </c>
      <c r="L2618" s="17">
        <v>22</v>
      </c>
      <c r="M2618" s="17">
        <v>16</v>
      </c>
      <c r="N2618" s="17">
        <v>6</v>
      </c>
      <c r="O2618" s="55">
        <v>46</v>
      </c>
    </row>
    <row r="2619" spans="2:15" x14ac:dyDescent="0.2">
      <c r="D2619" s="174" t="s">
        <v>52</v>
      </c>
      <c r="E2619" s="20" t="s">
        <v>53</v>
      </c>
      <c r="F2619" s="22"/>
      <c r="G2619" s="21">
        <v>15</v>
      </c>
      <c r="H2619" s="25">
        <v>7</v>
      </c>
      <c r="I2619" s="3">
        <v>3</v>
      </c>
      <c r="J2619" s="3">
        <v>6</v>
      </c>
      <c r="K2619" s="3">
        <v>0</v>
      </c>
      <c r="L2619" s="3">
        <v>0</v>
      </c>
      <c r="M2619" s="3">
        <v>0</v>
      </c>
      <c r="N2619" s="3">
        <v>0</v>
      </c>
      <c r="O2619" s="26">
        <v>1</v>
      </c>
    </row>
    <row r="2620" spans="2:15" ht="24" x14ac:dyDescent="0.2">
      <c r="D2620" s="175"/>
      <c r="E2620" s="4" t="s">
        <v>54</v>
      </c>
      <c r="F2620" s="6"/>
      <c r="G2620" s="5">
        <v>122</v>
      </c>
      <c r="H2620" s="7">
        <v>26</v>
      </c>
      <c r="I2620" s="1">
        <v>39</v>
      </c>
      <c r="J2620" s="1">
        <v>80</v>
      </c>
      <c r="K2620" s="1">
        <v>1</v>
      </c>
      <c r="L2620" s="1">
        <v>2</v>
      </c>
      <c r="M2620" s="1">
        <v>1</v>
      </c>
      <c r="N2620" s="1">
        <v>0</v>
      </c>
      <c r="O2620" s="8">
        <v>6</v>
      </c>
    </row>
    <row r="2621" spans="2:15" x14ac:dyDescent="0.2">
      <c r="D2621" s="175"/>
      <c r="E2621" s="4" t="s">
        <v>55</v>
      </c>
      <c r="F2621" s="6"/>
      <c r="G2621" s="5">
        <v>43</v>
      </c>
      <c r="H2621" s="7">
        <v>7</v>
      </c>
      <c r="I2621" s="1">
        <v>9</v>
      </c>
      <c r="J2621" s="1">
        <v>29</v>
      </c>
      <c r="K2621" s="1">
        <v>4</v>
      </c>
      <c r="L2621" s="1">
        <v>0</v>
      </c>
      <c r="M2621" s="1">
        <v>0</v>
      </c>
      <c r="N2621" s="1">
        <v>0</v>
      </c>
      <c r="O2621" s="8">
        <v>2</v>
      </c>
    </row>
    <row r="2622" spans="2:15" x14ac:dyDescent="0.2">
      <c r="D2622" s="175"/>
      <c r="E2622" s="4" t="s">
        <v>56</v>
      </c>
      <c r="F2622" s="6"/>
      <c r="G2622" s="5">
        <v>60</v>
      </c>
      <c r="H2622" s="7">
        <v>5</v>
      </c>
      <c r="I2622" s="1">
        <v>15</v>
      </c>
      <c r="J2622" s="1">
        <v>50</v>
      </c>
      <c r="K2622" s="1">
        <v>0</v>
      </c>
      <c r="L2622" s="1">
        <v>1</v>
      </c>
      <c r="M2622" s="1">
        <v>0</v>
      </c>
      <c r="N2622" s="1">
        <v>0</v>
      </c>
      <c r="O2622" s="8">
        <v>1</v>
      </c>
    </row>
    <row r="2623" spans="2:15" x14ac:dyDescent="0.2">
      <c r="D2623" s="175"/>
      <c r="E2623" s="4" t="s">
        <v>57</v>
      </c>
      <c r="F2623" s="6"/>
      <c r="G2623" s="5">
        <v>286</v>
      </c>
      <c r="H2623" s="7">
        <v>46</v>
      </c>
      <c r="I2623" s="1">
        <v>62</v>
      </c>
      <c r="J2623" s="1">
        <v>235</v>
      </c>
      <c r="K2623" s="1">
        <v>4</v>
      </c>
      <c r="L2623" s="1">
        <v>5</v>
      </c>
      <c r="M2623" s="1">
        <v>2</v>
      </c>
      <c r="N2623" s="1">
        <v>1</v>
      </c>
      <c r="O2623" s="8">
        <v>3</v>
      </c>
    </row>
    <row r="2624" spans="2:15" x14ac:dyDescent="0.2">
      <c r="D2624" s="175"/>
      <c r="E2624" s="4" t="s">
        <v>58</v>
      </c>
      <c r="F2624" s="6"/>
      <c r="G2624" s="5">
        <v>129</v>
      </c>
      <c r="H2624" s="7">
        <v>33</v>
      </c>
      <c r="I2624" s="1">
        <v>26</v>
      </c>
      <c r="J2624" s="1">
        <v>87</v>
      </c>
      <c r="K2624" s="1">
        <v>2</v>
      </c>
      <c r="L2624" s="1">
        <v>1</v>
      </c>
      <c r="M2624" s="1">
        <v>2</v>
      </c>
      <c r="N2624" s="1">
        <v>0</v>
      </c>
      <c r="O2624" s="8">
        <v>5</v>
      </c>
    </row>
    <row r="2625" spans="2:15" x14ac:dyDescent="0.2">
      <c r="D2625" s="175"/>
      <c r="E2625" s="4" t="s">
        <v>59</v>
      </c>
      <c r="F2625" s="6"/>
      <c r="G2625" s="5">
        <v>195</v>
      </c>
      <c r="H2625" s="7">
        <v>40</v>
      </c>
      <c r="I2625" s="1">
        <v>37</v>
      </c>
      <c r="J2625" s="1">
        <v>138</v>
      </c>
      <c r="K2625" s="1">
        <v>4</v>
      </c>
      <c r="L2625" s="1">
        <v>3</v>
      </c>
      <c r="M2625" s="1">
        <v>5</v>
      </c>
      <c r="N2625" s="1">
        <v>2</v>
      </c>
      <c r="O2625" s="8">
        <v>7</v>
      </c>
    </row>
    <row r="2626" spans="2:15" x14ac:dyDescent="0.2">
      <c r="D2626" s="175"/>
      <c r="E2626" s="4" t="s">
        <v>60</v>
      </c>
      <c r="F2626" s="6"/>
      <c r="G2626" s="5">
        <v>176</v>
      </c>
      <c r="H2626" s="7">
        <v>34</v>
      </c>
      <c r="I2626" s="1">
        <v>39</v>
      </c>
      <c r="J2626" s="1">
        <v>117</v>
      </c>
      <c r="K2626" s="1">
        <v>4</v>
      </c>
      <c r="L2626" s="1">
        <v>2</v>
      </c>
      <c r="M2626" s="1">
        <v>1</v>
      </c>
      <c r="N2626" s="1">
        <v>0</v>
      </c>
      <c r="O2626" s="8">
        <v>10</v>
      </c>
    </row>
    <row r="2627" spans="2:15" x14ac:dyDescent="0.2">
      <c r="D2627" s="175"/>
      <c r="E2627" s="4" t="s">
        <v>61</v>
      </c>
      <c r="F2627" s="6"/>
      <c r="G2627" s="5">
        <v>78</v>
      </c>
      <c r="H2627" s="7">
        <v>29</v>
      </c>
      <c r="I2627" s="1">
        <v>17</v>
      </c>
      <c r="J2627" s="1">
        <v>28</v>
      </c>
      <c r="K2627" s="1">
        <v>4</v>
      </c>
      <c r="L2627" s="1">
        <v>3</v>
      </c>
      <c r="M2627" s="1">
        <v>3</v>
      </c>
      <c r="N2627" s="1">
        <v>3</v>
      </c>
      <c r="O2627" s="8">
        <v>5</v>
      </c>
    </row>
    <row r="2628" spans="2:15" x14ac:dyDescent="0.2">
      <c r="D2628" s="175"/>
      <c r="E2628" s="4" t="s">
        <v>62</v>
      </c>
      <c r="F2628" s="6"/>
      <c r="G2628" s="5">
        <v>113</v>
      </c>
      <c r="H2628" s="7">
        <v>32</v>
      </c>
      <c r="I2628" s="1">
        <v>34</v>
      </c>
      <c r="J2628" s="1">
        <v>69</v>
      </c>
      <c r="K2628" s="1">
        <v>1</v>
      </c>
      <c r="L2628" s="1">
        <v>5</v>
      </c>
      <c r="M2628" s="1">
        <v>2</v>
      </c>
      <c r="N2628" s="1">
        <v>0</v>
      </c>
      <c r="O2628" s="8">
        <v>5</v>
      </c>
    </row>
    <row r="2629" spans="2:15" x14ac:dyDescent="0.2">
      <c r="D2629" s="174" t="s">
        <v>63</v>
      </c>
      <c r="E2629" s="20" t="s">
        <v>64</v>
      </c>
      <c r="F2629" s="22"/>
      <c r="G2629" s="21">
        <v>234</v>
      </c>
      <c r="H2629" s="25">
        <v>59</v>
      </c>
      <c r="I2629" s="3">
        <v>56</v>
      </c>
      <c r="J2629" s="3">
        <v>132</v>
      </c>
      <c r="K2629" s="3">
        <v>3</v>
      </c>
      <c r="L2629" s="3">
        <v>5</v>
      </c>
      <c r="M2629" s="3">
        <v>5</v>
      </c>
      <c r="N2629" s="3">
        <v>3</v>
      </c>
      <c r="O2629" s="26">
        <v>12</v>
      </c>
    </row>
    <row r="2630" spans="2:15" x14ac:dyDescent="0.2">
      <c r="D2630" s="175"/>
      <c r="E2630" s="4" t="s">
        <v>65</v>
      </c>
      <c r="F2630" s="6"/>
      <c r="G2630" s="5">
        <v>172</v>
      </c>
      <c r="H2630" s="7">
        <v>37</v>
      </c>
      <c r="I2630" s="1">
        <v>49</v>
      </c>
      <c r="J2630" s="1">
        <v>111</v>
      </c>
      <c r="K2630" s="1">
        <v>3</v>
      </c>
      <c r="L2630" s="1">
        <v>4</v>
      </c>
      <c r="M2630" s="1">
        <v>2</v>
      </c>
      <c r="N2630" s="1">
        <v>0</v>
      </c>
      <c r="O2630" s="8">
        <v>9</v>
      </c>
    </row>
    <row r="2631" spans="2:15" x14ac:dyDescent="0.2">
      <c r="D2631" s="175"/>
      <c r="E2631" s="4" t="s">
        <v>66</v>
      </c>
      <c r="F2631" s="6"/>
      <c r="G2631" s="5">
        <v>165</v>
      </c>
      <c r="H2631" s="7">
        <v>33</v>
      </c>
      <c r="I2631" s="1">
        <v>36</v>
      </c>
      <c r="J2631" s="1">
        <v>111</v>
      </c>
      <c r="K2631" s="1">
        <v>4</v>
      </c>
      <c r="L2631" s="1">
        <v>3</v>
      </c>
      <c r="M2631" s="1">
        <v>1</v>
      </c>
      <c r="N2631" s="1">
        <v>2</v>
      </c>
      <c r="O2631" s="8">
        <v>5</v>
      </c>
    </row>
    <row r="2632" spans="2:15" x14ac:dyDescent="0.2">
      <c r="D2632" s="175"/>
      <c r="E2632" s="4" t="s">
        <v>67</v>
      </c>
      <c r="F2632" s="6"/>
      <c r="G2632" s="5">
        <v>158</v>
      </c>
      <c r="H2632" s="7">
        <v>31</v>
      </c>
      <c r="I2632" s="1">
        <v>34</v>
      </c>
      <c r="J2632" s="1">
        <v>114</v>
      </c>
      <c r="K2632" s="1">
        <v>5</v>
      </c>
      <c r="L2632" s="1">
        <v>2</v>
      </c>
      <c r="M2632" s="1">
        <v>4</v>
      </c>
      <c r="N2632" s="1">
        <v>0</v>
      </c>
      <c r="O2632" s="8">
        <v>7</v>
      </c>
    </row>
    <row r="2633" spans="2:15" x14ac:dyDescent="0.2">
      <c r="D2633" s="175"/>
      <c r="E2633" s="4" t="s">
        <v>68</v>
      </c>
      <c r="F2633" s="6"/>
      <c r="G2633" s="5">
        <v>112</v>
      </c>
      <c r="H2633" s="7">
        <v>21</v>
      </c>
      <c r="I2633" s="1">
        <v>27</v>
      </c>
      <c r="J2633" s="1">
        <v>83</v>
      </c>
      <c r="K2633" s="1">
        <v>3</v>
      </c>
      <c r="L2633" s="1">
        <v>2</v>
      </c>
      <c r="M2633" s="1">
        <v>1</v>
      </c>
      <c r="N2633" s="1">
        <v>0</v>
      </c>
      <c r="O2633" s="8">
        <v>2</v>
      </c>
    </row>
    <row r="2634" spans="2:15" x14ac:dyDescent="0.2">
      <c r="D2634" s="175"/>
      <c r="E2634" s="4" t="s">
        <v>69</v>
      </c>
      <c r="F2634" s="6"/>
      <c r="G2634" s="5">
        <v>92</v>
      </c>
      <c r="H2634" s="7">
        <v>17</v>
      </c>
      <c r="I2634" s="1">
        <v>19</v>
      </c>
      <c r="J2634" s="1">
        <v>67</v>
      </c>
      <c r="K2634" s="1">
        <v>2</v>
      </c>
      <c r="L2634" s="1">
        <v>2</v>
      </c>
      <c r="M2634" s="1">
        <v>0</v>
      </c>
      <c r="N2634" s="1">
        <v>0</v>
      </c>
      <c r="O2634" s="8">
        <v>4</v>
      </c>
    </row>
    <row r="2635" spans="2:15" x14ac:dyDescent="0.2">
      <c r="D2635" s="175"/>
      <c r="E2635" s="4" t="s">
        <v>70</v>
      </c>
      <c r="F2635" s="6"/>
      <c r="G2635" s="5">
        <v>131</v>
      </c>
      <c r="H2635" s="7">
        <v>31</v>
      </c>
      <c r="I2635" s="1">
        <v>24</v>
      </c>
      <c r="J2635" s="1">
        <v>98</v>
      </c>
      <c r="K2635" s="1">
        <v>0</v>
      </c>
      <c r="L2635" s="1">
        <v>3</v>
      </c>
      <c r="M2635" s="1">
        <v>1</v>
      </c>
      <c r="N2635" s="1">
        <v>1</v>
      </c>
      <c r="O2635" s="8">
        <v>2</v>
      </c>
    </row>
    <row r="2636" spans="2:15" x14ac:dyDescent="0.2">
      <c r="D2636" s="175"/>
      <c r="E2636" s="4" t="s">
        <v>71</v>
      </c>
      <c r="F2636" s="6"/>
      <c r="G2636" s="5">
        <v>71</v>
      </c>
      <c r="H2636" s="7">
        <v>13</v>
      </c>
      <c r="I2636" s="1">
        <v>14</v>
      </c>
      <c r="J2636" s="1">
        <v>57</v>
      </c>
      <c r="K2636" s="1">
        <v>1</v>
      </c>
      <c r="L2636" s="1">
        <v>1</v>
      </c>
      <c r="M2636" s="1">
        <v>2</v>
      </c>
      <c r="N2636" s="1">
        <v>0</v>
      </c>
      <c r="O2636" s="8">
        <v>1</v>
      </c>
    </row>
    <row r="2637" spans="2:15" x14ac:dyDescent="0.2">
      <c r="D2637" s="176"/>
      <c r="E2637" s="59" t="s">
        <v>72</v>
      </c>
      <c r="F2637" s="60"/>
      <c r="G2637" s="56">
        <v>70</v>
      </c>
      <c r="H2637" s="66">
        <v>10</v>
      </c>
      <c r="I2637" s="30">
        <v>20</v>
      </c>
      <c r="J2637" s="30">
        <v>61</v>
      </c>
      <c r="K2637" s="30">
        <v>2</v>
      </c>
      <c r="L2637" s="30">
        <v>0</v>
      </c>
      <c r="M2637" s="30">
        <v>0</v>
      </c>
      <c r="N2637" s="30">
        <v>0</v>
      </c>
      <c r="O2637" s="65">
        <v>2</v>
      </c>
    </row>
    <row r="2639" spans="2:15" x14ac:dyDescent="0.2">
      <c r="B2639" s="43" t="str">
        <f xml:space="preserve"> HYPERLINK("#'目次'!B102", "[96]")</f>
        <v>[96]</v>
      </c>
      <c r="C2639" s="31" t="s">
        <v>236</v>
      </c>
    </row>
    <row r="2642" spans="3:15" x14ac:dyDescent="0.2">
      <c r="C2642" s="31" t="s">
        <v>75</v>
      </c>
    </row>
    <row r="2643" spans="3:15" ht="24" x14ac:dyDescent="0.2">
      <c r="D2643" s="177"/>
      <c r="E2643" s="178"/>
      <c r="F2643" s="178"/>
      <c r="G2643" s="40" t="s">
        <v>14</v>
      </c>
      <c r="H2643" s="42" t="s">
        <v>213</v>
      </c>
      <c r="I2643" s="15" t="s">
        <v>214</v>
      </c>
      <c r="J2643" s="15" t="s">
        <v>215</v>
      </c>
      <c r="K2643" s="15" t="s">
        <v>216</v>
      </c>
      <c r="L2643" s="15" t="s">
        <v>217</v>
      </c>
      <c r="M2643" s="15" t="s">
        <v>218</v>
      </c>
      <c r="N2643" s="15" t="s">
        <v>86</v>
      </c>
      <c r="O2643" s="44" t="s">
        <v>17</v>
      </c>
    </row>
    <row r="2644" spans="3:15" x14ac:dyDescent="0.2">
      <c r="D2644" s="179"/>
      <c r="E2644" s="180"/>
      <c r="F2644" s="180"/>
      <c r="G2644" s="39"/>
      <c r="H2644" s="41"/>
      <c r="I2644" s="14"/>
      <c r="J2644" s="14"/>
      <c r="K2644" s="14"/>
      <c r="L2644" s="14"/>
      <c r="M2644" s="14"/>
      <c r="N2644" s="14"/>
      <c r="O2644" s="38"/>
    </row>
    <row r="2645" spans="3:15" x14ac:dyDescent="0.2">
      <c r="D2645" s="58"/>
      <c r="E2645" s="53" t="s">
        <v>14</v>
      </c>
      <c r="F2645" s="52"/>
      <c r="G2645" s="37">
        <v>1222</v>
      </c>
      <c r="H2645" s="17">
        <v>260</v>
      </c>
      <c r="I2645" s="17">
        <v>282</v>
      </c>
      <c r="J2645" s="17">
        <v>841</v>
      </c>
      <c r="K2645" s="17">
        <v>24</v>
      </c>
      <c r="L2645" s="17">
        <v>22</v>
      </c>
      <c r="M2645" s="17">
        <v>16</v>
      </c>
      <c r="N2645" s="17">
        <v>6</v>
      </c>
      <c r="O2645" s="55">
        <v>46</v>
      </c>
    </row>
    <row r="2646" spans="3:15" x14ac:dyDescent="0.2">
      <c r="D2646" s="174" t="s">
        <v>36</v>
      </c>
      <c r="E2646" s="20" t="s">
        <v>76</v>
      </c>
      <c r="F2646" s="22"/>
      <c r="G2646" s="21">
        <v>629</v>
      </c>
      <c r="H2646" s="25">
        <v>142</v>
      </c>
      <c r="I2646" s="3">
        <v>158</v>
      </c>
      <c r="J2646" s="3">
        <v>416</v>
      </c>
      <c r="K2646" s="3">
        <v>11</v>
      </c>
      <c r="L2646" s="3">
        <v>9</v>
      </c>
      <c r="M2646" s="3">
        <v>7</v>
      </c>
      <c r="N2646" s="3">
        <v>3</v>
      </c>
      <c r="O2646" s="26">
        <v>24</v>
      </c>
    </row>
    <row r="2647" spans="3:15" x14ac:dyDescent="0.2">
      <c r="D2647" s="175"/>
      <c r="E2647" s="4" t="s">
        <v>39</v>
      </c>
      <c r="F2647" s="6"/>
      <c r="G2647" s="5">
        <v>37</v>
      </c>
      <c r="H2647" s="7">
        <v>16</v>
      </c>
      <c r="I2647" s="1">
        <v>7</v>
      </c>
      <c r="J2647" s="1">
        <v>12</v>
      </c>
      <c r="K2647" s="1">
        <v>1</v>
      </c>
      <c r="L2647" s="1">
        <v>1</v>
      </c>
      <c r="M2647" s="1">
        <v>2</v>
      </c>
      <c r="N2647" s="1">
        <v>3</v>
      </c>
      <c r="O2647" s="8">
        <v>2</v>
      </c>
    </row>
    <row r="2648" spans="3:15" x14ac:dyDescent="0.2">
      <c r="D2648" s="175"/>
      <c r="E2648" s="4" t="s">
        <v>40</v>
      </c>
      <c r="F2648" s="6"/>
      <c r="G2648" s="5">
        <v>73</v>
      </c>
      <c r="H2648" s="7">
        <v>16</v>
      </c>
      <c r="I2648" s="1">
        <v>16</v>
      </c>
      <c r="J2648" s="1">
        <v>49</v>
      </c>
      <c r="K2648" s="1">
        <v>2</v>
      </c>
      <c r="L2648" s="1">
        <v>1</v>
      </c>
      <c r="M2648" s="1">
        <v>1</v>
      </c>
      <c r="N2648" s="1">
        <v>0</v>
      </c>
      <c r="O2648" s="8">
        <v>3</v>
      </c>
    </row>
    <row r="2649" spans="3:15" x14ac:dyDescent="0.2">
      <c r="D2649" s="175"/>
      <c r="E2649" s="4" t="s">
        <v>41</v>
      </c>
      <c r="F2649" s="6"/>
      <c r="G2649" s="5">
        <v>108</v>
      </c>
      <c r="H2649" s="7">
        <v>16</v>
      </c>
      <c r="I2649" s="1">
        <v>16</v>
      </c>
      <c r="J2649" s="1">
        <v>85</v>
      </c>
      <c r="K2649" s="1">
        <v>3</v>
      </c>
      <c r="L2649" s="1">
        <v>0</v>
      </c>
      <c r="M2649" s="1">
        <v>2</v>
      </c>
      <c r="N2649" s="1">
        <v>0</v>
      </c>
      <c r="O2649" s="8">
        <v>2</v>
      </c>
    </row>
    <row r="2650" spans="3:15" x14ac:dyDescent="0.2">
      <c r="D2650" s="175"/>
      <c r="E2650" s="4" t="s">
        <v>42</v>
      </c>
      <c r="F2650" s="6"/>
      <c r="G2650" s="5">
        <v>113</v>
      </c>
      <c r="H2650" s="7">
        <v>31</v>
      </c>
      <c r="I2650" s="1">
        <v>23</v>
      </c>
      <c r="J2650" s="1">
        <v>82</v>
      </c>
      <c r="K2650" s="1">
        <v>2</v>
      </c>
      <c r="L2650" s="1">
        <v>0</v>
      </c>
      <c r="M2650" s="1">
        <v>2</v>
      </c>
      <c r="N2650" s="1">
        <v>0</v>
      </c>
      <c r="O2650" s="8">
        <v>3</v>
      </c>
    </row>
    <row r="2651" spans="3:15" x14ac:dyDescent="0.2">
      <c r="D2651" s="175"/>
      <c r="E2651" s="4" t="s">
        <v>43</v>
      </c>
      <c r="F2651" s="6"/>
      <c r="G2651" s="5">
        <v>101</v>
      </c>
      <c r="H2651" s="7">
        <v>21</v>
      </c>
      <c r="I2651" s="1">
        <v>27</v>
      </c>
      <c r="J2651" s="1">
        <v>73</v>
      </c>
      <c r="K2651" s="1">
        <v>2</v>
      </c>
      <c r="L2651" s="1">
        <v>3</v>
      </c>
      <c r="M2651" s="1">
        <v>0</v>
      </c>
      <c r="N2651" s="1">
        <v>0</v>
      </c>
      <c r="O2651" s="8">
        <v>1</v>
      </c>
    </row>
    <row r="2652" spans="3:15" x14ac:dyDescent="0.2">
      <c r="D2652" s="175"/>
      <c r="E2652" s="4" t="s">
        <v>44</v>
      </c>
      <c r="F2652" s="6"/>
      <c r="G2652" s="5">
        <v>114</v>
      </c>
      <c r="H2652" s="7">
        <v>25</v>
      </c>
      <c r="I2652" s="1">
        <v>37</v>
      </c>
      <c r="J2652" s="1">
        <v>75</v>
      </c>
      <c r="K2652" s="1">
        <v>1</v>
      </c>
      <c r="L2652" s="1">
        <v>3</v>
      </c>
      <c r="M2652" s="1">
        <v>0</v>
      </c>
      <c r="N2652" s="1">
        <v>0</v>
      </c>
      <c r="O2652" s="8">
        <v>4</v>
      </c>
    </row>
    <row r="2653" spans="3:15" x14ac:dyDescent="0.2">
      <c r="D2653" s="175"/>
      <c r="E2653" s="4" t="s">
        <v>45</v>
      </c>
      <c r="F2653" s="6"/>
      <c r="G2653" s="5">
        <v>83</v>
      </c>
      <c r="H2653" s="7">
        <v>17</v>
      </c>
      <c r="I2653" s="1">
        <v>32</v>
      </c>
      <c r="J2653" s="1">
        <v>40</v>
      </c>
      <c r="K2653" s="1">
        <v>0</v>
      </c>
      <c r="L2653" s="1">
        <v>1</v>
      </c>
      <c r="M2653" s="1">
        <v>0</v>
      </c>
      <c r="N2653" s="1">
        <v>0</v>
      </c>
      <c r="O2653" s="8">
        <v>9</v>
      </c>
    </row>
    <row r="2654" spans="3:15" x14ac:dyDescent="0.2">
      <c r="D2654" s="174" t="s">
        <v>37</v>
      </c>
      <c r="E2654" s="20" t="s">
        <v>77</v>
      </c>
      <c r="F2654" s="22"/>
      <c r="G2654" s="21">
        <v>593</v>
      </c>
      <c r="H2654" s="25">
        <v>118</v>
      </c>
      <c r="I2654" s="3">
        <v>124</v>
      </c>
      <c r="J2654" s="3">
        <v>425</v>
      </c>
      <c r="K2654" s="3">
        <v>13</v>
      </c>
      <c r="L2654" s="3">
        <v>13</v>
      </c>
      <c r="M2654" s="3">
        <v>9</v>
      </c>
      <c r="N2654" s="3">
        <v>3</v>
      </c>
      <c r="O2654" s="26">
        <v>22</v>
      </c>
    </row>
    <row r="2655" spans="3:15" x14ac:dyDescent="0.2">
      <c r="D2655" s="175"/>
      <c r="E2655" s="4" t="s">
        <v>39</v>
      </c>
      <c r="F2655" s="6"/>
      <c r="G2655" s="5">
        <v>27</v>
      </c>
      <c r="H2655" s="7">
        <v>9</v>
      </c>
      <c r="I2655" s="1">
        <v>9</v>
      </c>
      <c r="J2655" s="1">
        <v>9</v>
      </c>
      <c r="K2655" s="1">
        <v>1</v>
      </c>
      <c r="L2655" s="1">
        <v>0</v>
      </c>
      <c r="M2655" s="1">
        <v>1</v>
      </c>
      <c r="N2655" s="1">
        <v>0</v>
      </c>
      <c r="O2655" s="8">
        <v>2</v>
      </c>
    </row>
    <row r="2656" spans="3:15" x14ac:dyDescent="0.2">
      <c r="D2656" s="175"/>
      <c r="E2656" s="4" t="s">
        <v>40</v>
      </c>
      <c r="F2656" s="6"/>
      <c r="G2656" s="5">
        <v>74</v>
      </c>
      <c r="H2656" s="7">
        <v>10</v>
      </c>
      <c r="I2656" s="1">
        <v>9</v>
      </c>
      <c r="J2656" s="1">
        <v>57</v>
      </c>
      <c r="K2656" s="1">
        <v>1</v>
      </c>
      <c r="L2656" s="1">
        <v>3</v>
      </c>
      <c r="M2656" s="1">
        <v>1</v>
      </c>
      <c r="N2656" s="1">
        <v>1</v>
      </c>
      <c r="O2656" s="8">
        <v>4</v>
      </c>
    </row>
    <row r="2657" spans="2:15" x14ac:dyDescent="0.2">
      <c r="D2657" s="175"/>
      <c r="E2657" s="4" t="s">
        <v>41</v>
      </c>
      <c r="F2657" s="6"/>
      <c r="G2657" s="5">
        <v>96</v>
      </c>
      <c r="H2657" s="7">
        <v>14</v>
      </c>
      <c r="I2657" s="1">
        <v>12</v>
      </c>
      <c r="J2657" s="1">
        <v>79</v>
      </c>
      <c r="K2657" s="1">
        <v>0</v>
      </c>
      <c r="L2657" s="1">
        <v>2</v>
      </c>
      <c r="M2657" s="1">
        <v>2</v>
      </c>
      <c r="N2657" s="1">
        <v>1</v>
      </c>
      <c r="O2657" s="8">
        <v>2</v>
      </c>
    </row>
    <row r="2658" spans="2:15" x14ac:dyDescent="0.2">
      <c r="D2658" s="175"/>
      <c r="E2658" s="4" t="s">
        <v>42</v>
      </c>
      <c r="F2658" s="6"/>
      <c r="G2658" s="5">
        <v>97</v>
      </c>
      <c r="H2658" s="7">
        <v>26</v>
      </c>
      <c r="I2658" s="1">
        <v>21</v>
      </c>
      <c r="J2658" s="1">
        <v>75</v>
      </c>
      <c r="K2658" s="1">
        <v>1</v>
      </c>
      <c r="L2658" s="1">
        <v>3</v>
      </c>
      <c r="M2658" s="1">
        <v>3</v>
      </c>
      <c r="N2658" s="1">
        <v>0</v>
      </c>
      <c r="O2658" s="8">
        <v>2</v>
      </c>
    </row>
    <row r="2659" spans="2:15" x14ac:dyDescent="0.2">
      <c r="D2659" s="175"/>
      <c r="E2659" s="4" t="s">
        <v>43</v>
      </c>
      <c r="F2659" s="6"/>
      <c r="G2659" s="5">
        <v>103</v>
      </c>
      <c r="H2659" s="7">
        <v>15</v>
      </c>
      <c r="I2659" s="1">
        <v>13</v>
      </c>
      <c r="J2659" s="1">
        <v>82</v>
      </c>
      <c r="K2659" s="1">
        <v>5</v>
      </c>
      <c r="L2659" s="1">
        <v>4</v>
      </c>
      <c r="M2659" s="1">
        <v>2</v>
      </c>
      <c r="N2659" s="1">
        <v>0</v>
      </c>
      <c r="O2659" s="8">
        <v>3</v>
      </c>
    </row>
    <row r="2660" spans="2:15" x14ac:dyDescent="0.2">
      <c r="D2660" s="175"/>
      <c r="E2660" s="4" t="s">
        <v>44</v>
      </c>
      <c r="F2660" s="6"/>
      <c r="G2660" s="5">
        <v>109</v>
      </c>
      <c r="H2660" s="7">
        <v>22</v>
      </c>
      <c r="I2660" s="1">
        <v>31</v>
      </c>
      <c r="J2660" s="1">
        <v>77</v>
      </c>
      <c r="K2660" s="1">
        <v>4</v>
      </c>
      <c r="L2660" s="1">
        <v>0</v>
      </c>
      <c r="M2660" s="1">
        <v>0</v>
      </c>
      <c r="N2660" s="1">
        <v>0</v>
      </c>
      <c r="O2660" s="8">
        <v>3</v>
      </c>
    </row>
    <row r="2661" spans="2:15" x14ac:dyDescent="0.2">
      <c r="D2661" s="176"/>
      <c r="E2661" s="59" t="s">
        <v>45</v>
      </c>
      <c r="F2661" s="60"/>
      <c r="G2661" s="56">
        <v>87</v>
      </c>
      <c r="H2661" s="66">
        <v>22</v>
      </c>
      <c r="I2661" s="30">
        <v>29</v>
      </c>
      <c r="J2661" s="30">
        <v>46</v>
      </c>
      <c r="K2661" s="30">
        <v>1</v>
      </c>
      <c r="L2661" s="30">
        <v>1</v>
      </c>
      <c r="M2661" s="30">
        <v>0</v>
      </c>
      <c r="N2661" s="30">
        <v>1</v>
      </c>
      <c r="O2661" s="65">
        <v>6</v>
      </c>
    </row>
    <row r="2663" spans="2:15" x14ac:dyDescent="0.2">
      <c r="B2663" s="43" t="str">
        <f xml:space="preserve"> HYPERLINK("#'目次'!B103", "[97]")</f>
        <v>[97]</v>
      </c>
      <c r="C2663" s="31" t="s">
        <v>239</v>
      </c>
    </row>
    <row r="2667" spans="2:15" ht="24" x14ac:dyDescent="0.2">
      <c r="D2667" s="177"/>
      <c r="E2667" s="178"/>
      <c r="F2667" s="178"/>
      <c r="G2667" s="40" t="s">
        <v>14</v>
      </c>
      <c r="H2667" s="42" t="s">
        <v>240</v>
      </c>
      <c r="I2667" s="15" t="s">
        <v>241</v>
      </c>
      <c r="J2667" s="15" t="s">
        <v>242</v>
      </c>
      <c r="K2667" s="15" t="s">
        <v>243</v>
      </c>
      <c r="L2667" s="44" t="s">
        <v>17</v>
      </c>
    </row>
    <row r="2668" spans="2:15" x14ac:dyDescent="0.2">
      <c r="D2668" s="179"/>
      <c r="E2668" s="180"/>
      <c r="F2668" s="180"/>
      <c r="G2668" s="39"/>
      <c r="H2668" s="41"/>
      <c r="I2668" s="14"/>
      <c r="J2668" s="14"/>
      <c r="K2668" s="14"/>
      <c r="L2668" s="38"/>
    </row>
    <row r="2669" spans="2:15" x14ac:dyDescent="0.2">
      <c r="D2669" s="58"/>
      <c r="E2669" s="53" t="s">
        <v>14</v>
      </c>
      <c r="F2669" s="52"/>
      <c r="G2669" s="37">
        <v>1222</v>
      </c>
      <c r="H2669" s="17">
        <v>8</v>
      </c>
      <c r="I2669" s="17">
        <v>15</v>
      </c>
      <c r="J2669" s="17">
        <v>27</v>
      </c>
      <c r="K2669" s="17">
        <v>1162</v>
      </c>
      <c r="L2669" s="55">
        <v>10</v>
      </c>
    </row>
    <row r="2670" spans="2:15" x14ac:dyDescent="0.2">
      <c r="D2670" s="174" t="s">
        <v>18</v>
      </c>
      <c r="E2670" s="20" t="s">
        <v>19</v>
      </c>
      <c r="F2670" s="22"/>
      <c r="G2670" s="21">
        <v>57</v>
      </c>
      <c r="H2670" s="25">
        <v>0</v>
      </c>
      <c r="I2670" s="3">
        <v>2</v>
      </c>
      <c r="J2670" s="3">
        <v>3</v>
      </c>
      <c r="K2670" s="3">
        <v>52</v>
      </c>
      <c r="L2670" s="26">
        <v>0</v>
      </c>
    </row>
    <row r="2671" spans="2:15" x14ac:dyDescent="0.2">
      <c r="D2671" s="175"/>
      <c r="E2671" s="4" t="s">
        <v>20</v>
      </c>
      <c r="F2671" s="6"/>
      <c r="G2671" s="5">
        <v>84</v>
      </c>
      <c r="H2671" s="7">
        <v>2</v>
      </c>
      <c r="I2671" s="1">
        <v>1</v>
      </c>
      <c r="J2671" s="1">
        <v>0</v>
      </c>
      <c r="K2671" s="1">
        <v>79</v>
      </c>
      <c r="L2671" s="8">
        <v>2</v>
      </c>
    </row>
    <row r="2672" spans="2:15" x14ac:dyDescent="0.2">
      <c r="D2672" s="175"/>
      <c r="E2672" s="4" t="s">
        <v>21</v>
      </c>
      <c r="F2672" s="6"/>
      <c r="G2672" s="5">
        <v>487</v>
      </c>
      <c r="H2672" s="7">
        <v>2</v>
      </c>
      <c r="I2672" s="1">
        <v>5</v>
      </c>
      <c r="J2672" s="1">
        <v>8</v>
      </c>
      <c r="K2672" s="1">
        <v>468</v>
      </c>
      <c r="L2672" s="8">
        <v>4</v>
      </c>
    </row>
    <row r="2673" spans="4:12" x14ac:dyDescent="0.2">
      <c r="D2673" s="175"/>
      <c r="E2673" s="4" t="s">
        <v>22</v>
      </c>
      <c r="F2673" s="6"/>
      <c r="G2673" s="5">
        <v>35</v>
      </c>
      <c r="H2673" s="7">
        <v>1</v>
      </c>
      <c r="I2673" s="1">
        <v>0</v>
      </c>
      <c r="J2673" s="1">
        <v>3</v>
      </c>
      <c r="K2673" s="1">
        <v>31</v>
      </c>
      <c r="L2673" s="8">
        <v>0</v>
      </c>
    </row>
    <row r="2674" spans="4:12" x14ac:dyDescent="0.2">
      <c r="D2674" s="175"/>
      <c r="E2674" s="4" t="s">
        <v>23</v>
      </c>
      <c r="F2674" s="6"/>
      <c r="G2674" s="5">
        <v>143</v>
      </c>
      <c r="H2674" s="7">
        <v>1</v>
      </c>
      <c r="I2674" s="1">
        <v>0</v>
      </c>
      <c r="J2674" s="1">
        <v>6</v>
      </c>
      <c r="K2674" s="1">
        <v>136</v>
      </c>
      <c r="L2674" s="8">
        <v>0</v>
      </c>
    </row>
    <row r="2675" spans="4:12" x14ac:dyDescent="0.2">
      <c r="D2675" s="175"/>
      <c r="E2675" s="4" t="s">
        <v>24</v>
      </c>
      <c r="F2675" s="6"/>
      <c r="G2675" s="5">
        <v>187</v>
      </c>
      <c r="H2675" s="7">
        <v>1</v>
      </c>
      <c r="I2675" s="1">
        <v>5</v>
      </c>
      <c r="J2675" s="1">
        <v>2</v>
      </c>
      <c r="K2675" s="1">
        <v>178</v>
      </c>
      <c r="L2675" s="8">
        <v>1</v>
      </c>
    </row>
    <row r="2676" spans="4:12" x14ac:dyDescent="0.2">
      <c r="D2676" s="175"/>
      <c r="E2676" s="4" t="s">
        <v>25</v>
      </c>
      <c r="F2676" s="6"/>
      <c r="G2676" s="5">
        <v>71</v>
      </c>
      <c r="H2676" s="7">
        <v>1</v>
      </c>
      <c r="I2676" s="1">
        <v>0</v>
      </c>
      <c r="J2676" s="1">
        <v>1</v>
      </c>
      <c r="K2676" s="1">
        <v>67</v>
      </c>
      <c r="L2676" s="8">
        <v>2</v>
      </c>
    </row>
    <row r="2677" spans="4:12" x14ac:dyDescent="0.2">
      <c r="D2677" s="175"/>
      <c r="E2677" s="4" t="s">
        <v>26</v>
      </c>
      <c r="F2677" s="6"/>
      <c r="G2677" s="5">
        <v>30</v>
      </c>
      <c r="H2677" s="7">
        <v>0</v>
      </c>
      <c r="I2677" s="1">
        <v>1</v>
      </c>
      <c r="J2677" s="1">
        <v>0</v>
      </c>
      <c r="K2677" s="1">
        <v>29</v>
      </c>
      <c r="L2677" s="8">
        <v>0</v>
      </c>
    </row>
    <row r="2678" spans="4:12" x14ac:dyDescent="0.2">
      <c r="D2678" s="175"/>
      <c r="E2678" s="4" t="s">
        <v>27</v>
      </c>
      <c r="F2678" s="6"/>
      <c r="G2678" s="5">
        <v>70</v>
      </c>
      <c r="H2678" s="7">
        <v>0</v>
      </c>
      <c r="I2678" s="1">
        <v>1</v>
      </c>
      <c r="J2678" s="1">
        <v>1</v>
      </c>
      <c r="K2678" s="1">
        <v>67</v>
      </c>
      <c r="L2678" s="8">
        <v>1</v>
      </c>
    </row>
    <row r="2679" spans="4:12" x14ac:dyDescent="0.2">
      <c r="D2679" s="175"/>
      <c r="E2679" s="4" t="s">
        <v>28</v>
      </c>
      <c r="F2679" s="6"/>
      <c r="G2679" s="5">
        <v>51</v>
      </c>
      <c r="H2679" s="7">
        <v>0</v>
      </c>
      <c r="I2679" s="1">
        <v>0</v>
      </c>
      <c r="J2679" s="1">
        <v>2</v>
      </c>
      <c r="K2679" s="1">
        <v>49</v>
      </c>
      <c r="L2679" s="8">
        <v>0</v>
      </c>
    </row>
    <row r="2680" spans="4:12" x14ac:dyDescent="0.2">
      <c r="D2680" s="175"/>
      <c r="E2680" s="4" t="s">
        <v>29</v>
      </c>
      <c r="F2680" s="6"/>
      <c r="G2680" s="5">
        <v>7</v>
      </c>
      <c r="H2680" s="7">
        <v>0</v>
      </c>
      <c r="I2680" s="1">
        <v>0</v>
      </c>
      <c r="J2680" s="1">
        <v>1</v>
      </c>
      <c r="K2680" s="1">
        <v>6</v>
      </c>
      <c r="L2680" s="8">
        <v>0</v>
      </c>
    </row>
    <row r="2681" spans="4:12" x14ac:dyDescent="0.2">
      <c r="D2681" s="174" t="s">
        <v>30</v>
      </c>
      <c r="E2681" s="20" t="s">
        <v>31</v>
      </c>
      <c r="F2681" s="22"/>
      <c r="G2681" s="21">
        <v>393</v>
      </c>
      <c r="H2681" s="25">
        <v>4</v>
      </c>
      <c r="I2681" s="3">
        <v>6</v>
      </c>
      <c r="J2681" s="3">
        <v>9</v>
      </c>
      <c r="K2681" s="3">
        <v>371</v>
      </c>
      <c r="L2681" s="26">
        <v>3</v>
      </c>
    </row>
    <row r="2682" spans="4:12" x14ac:dyDescent="0.2">
      <c r="D2682" s="175"/>
      <c r="E2682" s="4" t="s">
        <v>32</v>
      </c>
      <c r="F2682" s="6"/>
      <c r="G2682" s="5">
        <v>352</v>
      </c>
      <c r="H2682" s="7">
        <v>2</v>
      </c>
      <c r="I2682" s="1">
        <v>5</v>
      </c>
      <c r="J2682" s="1">
        <v>8</v>
      </c>
      <c r="K2682" s="1">
        <v>333</v>
      </c>
      <c r="L2682" s="8">
        <v>4</v>
      </c>
    </row>
    <row r="2683" spans="4:12" x14ac:dyDescent="0.2">
      <c r="D2683" s="175"/>
      <c r="E2683" s="4" t="s">
        <v>33</v>
      </c>
      <c r="F2683" s="6"/>
      <c r="G2683" s="5">
        <v>388</v>
      </c>
      <c r="H2683" s="7">
        <v>2</v>
      </c>
      <c r="I2683" s="1">
        <v>4</v>
      </c>
      <c r="J2683" s="1">
        <v>5</v>
      </c>
      <c r="K2683" s="1">
        <v>374</v>
      </c>
      <c r="L2683" s="8">
        <v>3</v>
      </c>
    </row>
    <row r="2684" spans="4:12" x14ac:dyDescent="0.2">
      <c r="D2684" s="175"/>
      <c r="E2684" s="4" t="s">
        <v>34</v>
      </c>
      <c r="F2684" s="6"/>
      <c r="G2684" s="5">
        <v>89</v>
      </c>
      <c r="H2684" s="7">
        <v>0</v>
      </c>
      <c r="I2684" s="1">
        <v>0</v>
      </c>
      <c r="J2684" s="1">
        <v>5</v>
      </c>
      <c r="K2684" s="1">
        <v>84</v>
      </c>
      <c r="L2684" s="8">
        <v>0</v>
      </c>
    </row>
    <row r="2685" spans="4:12" x14ac:dyDescent="0.2">
      <c r="D2685" s="174" t="s">
        <v>35</v>
      </c>
      <c r="E2685" s="20" t="s">
        <v>36</v>
      </c>
      <c r="F2685" s="22"/>
      <c r="G2685" s="21">
        <v>629</v>
      </c>
      <c r="H2685" s="25">
        <v>4</v>
      </c>
      <c r="I2685" s="3">
        <v>9</v>
      </c>
      <c r="J2685" s="3">
        <v>16</v>
      </c>
      <c r="K2685" s="3">
        <v>594</v>
      </c>
      <c r="L2685" s="26">
        <v>6</v>
      </c>
    </row>
    <row r="2686" spans="4:12" x14ac:dyDescent="0.2">
      <c r="D2686" s="175"/>
      <c r="E2686" s="4" t="s">
        <v>37</v>
      </c>
      <c r="F2686" s="6"/>
      <c r="G2686" s="5">
        <v>593</v>
      </c>
      <c r="H2686" s="7">
        <v>4</v>
      </c>
      <c r="I2686" s="1">
        <v>6</v>
      </c>
      <c r="J2686" s="1">
        <v>11</v>
      </c>
      <c r="K2686" s="1">
        <v>568</v>
      </c>
      <c r="L2686" s="8">
        <v>4</v>
      </c>
    </row>
    <row r="2687" spans="4:12" x14ac:dyDescent="0.2">
      <c r="D2687" s="174" t="s">
        <v>38</v>
      </c>
      <c r="E2687" s="20" t="s">
        <v>39</v>
      </c>
      <c r="F2687" s="22"/>
      <c r="G2687" s="21">
        <v>64</v>
      </c>
      <c r="H2687" s="25">
        <v>1</v>
      </c>
      <c r="I2687" s="3">
        <v>0</v>
      </c>
      <c r="J2687" s="3">
        <v>1</v>
      </c>
      <c r="K2687" s="3">
        <v>62</v>
      </c>
      <c r="L2687" s="26">
        <v>0</v>
      </c>
    </row>
    <row r="2688" spans="4:12" x14ac:dyDescent="0.2">
      <c r="D2688" s="175"/>
      <c r="E2688" s="4" t="s">
        <v>40</v>
      </c>
      <c r="F2688" s="6"/>
      <c r="G2688" s="5">
        <v>147</v>
      </c>
      <c r="H2688" s="7">
        <v>2</v>
      </c>
      <c r="I2688" s="1">
        <v>5</v>
      </c>
      <c r="J2688" s="1">
        <v>6</v>
      </c>
      <c r="K2688" s="1">
        <v>132</v>
      </c>
      <c r="L2688" s="8">
        <v>2</v>
      </c>
    </row>
    <row r="2689" spans="2:12" x14ac:dyDescent="0.2">
      <c r="D2689" s="175"/>
      <c r="E2689" s="4" t="s">
        <v>41</v>
      </c>
      <c r="F2689" s="6"/>
      <c r="G2689" s="5">
        <v>204</v>
      </c>
      <c r="H2689" s="7">
        <v>1</v>
      </c>
      <c r="I2689" s="1">
        <v>2</v>
      </c>
      <c r="J2689" s="1">
        <v>5</v>
      </c>
      <c r="K2689" s="1">
        <v>196</v>
      </c>
      <c r="L2689" s="8">
        <v>0</v>
      </c>
    </row>
    <row r="2690" spans="2:12" x14ac:dyDescent="0.2">
      <c r="D2690" s="175"/>
      <c r="E2690" s="4" t="s">
        <v>42</v>
      </c>
      <c r="F2690" s="6"/>
      <c r="G2690" s="5">
        <v>210</v>
      </c>
      <c r="H2690" s="7">
        <v>0</v>
      </c>
      <c r="I2690" s="1">
        <v>0</v>
      </c>
      <c r="J2690" s="1">
        <v>5</v>
      </c>
      <c r="K2690" s="1">
        <v>203</v>
      </c>
      <c r="L2690" s="8">
        <v>2</v>
      </c>
    </row>
    <row r="2691" spans="2:12" x14ac:dyDescent="0.2">
      <c r="D2691" s="175"/>
      <c r="E2691" s="4" t="s">
        <v>43</v>
      </c>
      <c r="F2691" s="6"/>
      <c r="G2691" s="5">
        <v>204</v>
      </c>
      <c r="H2691" s="7">
        <v>1</v>
      </c>
      <c r="I2691" s="1">
        <v>4</v>
      </c>
      <c r="J2691" s="1">
        <v>4</v>
      </c>
      <c r="K2691" s="1">
        <v>195</v>
      </c>
      <c r="L2691" s="8">
        <v>0</v>
      </c>
    </row>
    <row r="2692" spans="2:12" x14ac:dyDescent="0.2">
      <c r="D2692" s="175"/>
      <c r="E2692" s="4" t="s">
        <v>44</v>
      </c>
      <c r="F2692" s="6"/>
      <c r="G2692" s="5">
        <v>223</v>
      </c>
      <c r="H2692" s="7">
        <v>2</v>
      </c>
      <c r="I2692" s="1">
        <v>1</v>
      </c>
      <c r="J2692" s="1">
        <v>4</v>
      </c>
      <c r="K2692" s="1">
        <v>216</v>
      </c>
      <c r="L2692" s="8">
        <v>0</v>
      </c>
    </row>
    <row r="2693" spans="2:12" x14ac:dyDescent="0.2">
      <c r="D2693" s="176"/>
      <c r="E2693" s="59" t="s">
        <v>45</v>
      </c>
      <c r="F2693" s="60"/>
      <c r="G2693" s="56">
        <v>170</v>
      </c>
      <c r="H2693" s="66">
        <v>1</v>
      </c>
      <c r="I2693" s="30">
        <v>3</v>
      </c>
      <c r="J2693" s="30">
        <v>2</v>
      </c>
      <c r="K2693" s="30">
        <v>158</v>
      </c>
      <c r="L2693" s="65">
        <v>6</v>
      </c>
    </row>
    <row r="2695" spans="2:12" x14ac:dyDescent="0.2">
      <c r="B2695" s="43" t="str">
        <f xml:space="preserve"> HYPERLINK("#'目次'!B104", "[98]")</f>
        <v>[98]</v>
      </c>
      <c r="C2695" s="31" t="s">
        <v>239</v>
      </c>
    </row>
    <row r="2699" spans="2:12" ht="24" x14ac:dyDescent="0.2">
      <c r="D2699" s="177"/>
      <c r="E2699" s="178"/>
      <c r="F2699" s="178"/>
      <c r="G2699" s="40" t="s">
        <v>14</v>
      </c>
      <c r="H2699" s="42" t="s">
        <v>240</v>
      </c>
      <c r="I2699" s="15" t="s">
        <v>241</v>
      </c>
      <c r="J2699" s="15" t="s">
        <v>242</v>
      </c>
      <c r="K2699" s="15" t="s">
        <v>243</v>
      </c>
      <c r="L2699" s="44" t="s">
        <v>17</v>
      </c>
    </row>
    <row r="2700" spans="2:12" x14ac:dyDescent="0.2">
      <c r="D2700" s="179"/>
      <c r="E2700" s="180"/>
      <c r="F2700" s="180"/>
      <c r="G2700" s="39"/>
      <c r="H2700" s="41"/>
      <c r="I2700" s="14"/>
      <c r="J2700" s="14"/>
      <c r="K2700" s="14"/>
      <c r="L2700" s="38"/>
    </row>
    <row r="2701" spans="2:12" x14ac:dyDescent="0.2">
      <c r="D2701" s="58"/>
      <c r="E2701" s="53" t="s">
        <v>14</v>
      </c>
      <c r="F2701" s="52"/>
      <c r="G2701" s="37">
        <v>1222</v>
      </c>
      <c r="H2701" s="17">
        <v>8</v>
      </c>
      <c r="I2701" s="17">
        <v>15</v>
      </c>
      <c r="J2701" s="17">
        <v>27</v>
      </c>
      <c r="K2701" s="17">
        <v>1162</v>
      </c>
      <c r="L2701" s="55">
        <v>10</v>
      </c>
    </row>
    <row r="2702" spans="2:12" x14ac:dyDescent="0.2">
      <c r="D2702" s="174" t="s">
        <v>52</v>
      </c>
      <c r="E2702" s="20" t="s">
        <v>53</v>
      </c>
      <c r="F2702" s="22"/>
      <c r="G2702" s="21">
        <v>15</v>
      </c>
      <c r="H2702" s="25">
        <v>0</v>
      </c>
      <c r="I2702" s="3">
        <v>0</v>
      </c>
      <c r="J2702" s="3">
        <v>1</v>
      </c>
      <c r="K2702" s="3">
        <v>14</v>
      </c>
      <c r="L2702" s="26">
        <v>0</v>
      </c>
    </row>
    <row r="2703" spans="2:12" ht="24" x14ac:dyDescent="0.2">
      <c r="D2703" s="175"/>
      <c r="E2703" s="4" t="s">
        <v>54</v>
      </c>
      <c r="F2703" s="6"/>
      <c r="G2703" s="5">
        <v>122</v>
      </c>
      <c r="H2703" s="7">
        <v>0</v>
      </c>
      <c r="I2703" s="1">
        <v>2</v>
      </c>
      <c r="J2703" s="1">
        <v>3</v>
      </c>
      <c r="K2703" s="1">
        <v>116</v>
      </c>
      <c r="L2703" s="8">
        <v>1</v>
      </c>
    </row>
    <row r="2704" spans="2:12" x14ac:dyDescent="0.2">
      <c r="D2704" s="175"/>
      <c r="E2704" s="4" t="s">
        <v>55</v>
      </c>
      <c r="F2704" s="6"/>
      <c r="G2704" s="5">
        <v>43</v>
      </c>
      <c r="H2704" s="7">
        <v>0</v>
      </c>
      <c r="I2704" s="1">
        <v>0</v>
      </c>
      <c r="J2704" s="1">
        <v>1</v>
      </c>
      <c r="K2704" s="1">
        <v>41</v>
      </c>
      <c r="L2704" s="8">
        <v>1</v>
      </c>
    </row>
    <row r="2705" spans="4:12" x14ac:dyDescent="0.2">
      <c r="D2705" s="175"/>
      <c r="E2705" s="4" t="s">
        <v>56</v>
      </c>
      <c r="F2705" s="6"/>
      <c r="G2705" s="5">
        <v>60</v>
      </c>
      <c r="H2705" s="7">
        <v>0</v>
      </c>
      <c r="I2705" s="1">
        <v>1</v>
      </c>
      <c r="J2705" s="1">
        <v>1</v>
      </c>
      <c r="K2705" s="1">
        <v>58</v>
      </c>
      <c r="L2705" s="8">
        <v>0</v>
      </c>
    </row>
    <row r="2706" spans="4:12" x14ac:dyDescent="0.2">
      <c r="D2706" s="175"/>
      <c r="E2706" s="4" t="s">
        <v>57</v>
      </c>
      <c r="F2706" s="6"/>
      <c r="G2706" s="5">
        <v>286</v>
      </c>
      <c r="H2706" s="7">
        <v>3</v>
      </c>
      <c r="I2706" s="1">
        <v>4</v>
      </c>
      <c r="J2706" s="1">
        <v>11</v>
      </c>
      <c r="K2706" s="1">
        <v>268</v>
      </c>
      <c r="L2706" s="8">
        <v>0</v>
      </c>
    </row>
    <row r="2707" spans="4:12" x14ac:dyDescent="0.2">
      <c r="D2707" s="175"/>
      <c r="E2707" s="4" t="s">
        <v>58</v>
      </c>
      <c r="F2707" s="6"/>
      <c r="G2707" s="5">
        <v>129</v>
      </c>
      <c r="H2707" s="7">
        <v>0</v>
      </c>
      <c r="I2707" s="1">
        <v>0</v>
      </c>
      <c r="J2707" s="1">
        <v>3</v>
      </c>
      <c r="K2707" s="1">
        <v>125</v>
      </c>
      <c r="L2707" s="8">
        <v>1</v>
      </c>
    </row>
    <row r="2708" spans="4:12" x14ac:dyDescent="0.2">
      <c r="D2708" s="175"/>
      <c r="E2708" s="4" t="s">
        <v>59</v>
      </c>
      <c r="F2708" s="6"/>
      <c r="G2708" s="5">
        <v>195</v>
      </c>
      <c r="H2708" s="7">
        <v>0</v>
      </c>
      <c r="I2708" s="1">
        <v>1</v>
      </c>
      <c r="J2708" s="1">
        <v>1</v>
      </c>
      <c r="K2708" s="1">
        <v>191</v>
      </c>
      <c r="L2708" s="8">
        <v>2</v>
      </c>
    </row>
    <row r="2709" spans="4:12" x14ac:dyDescent="0.2">
      <c r="D2709" s="175"/>
      <c r="E2709" s="4" t="s">
        <v>60</v>
      </c>
      <c r="F2709" s="6"/>
      <c r="G2709" s="5">
        <v>176</v>
      </c>
      <c r="H2709" s="7">
        <v>2</v>
      </c>
      <c r="I2709" s="1">
        <v>2</v>
      </c>
      <c r="J2709" s="1">
        <v>4</v>
      </c>
      <c r="K2709" s="1">
        <v>166</v>
      </c>
      <c r="L2709" s="8">
        <v>2</v>
      </c>
    </row>
    <row r="2710" spans="4:12" x14ac:dyDescent="0.2">
      <c r="D2710" s="175"/>
      <c r="E2710" s="4" t="s">
        <v>61</v>
      </c>
      <c r="F2710" s="6"/>
      <c r="G2710" s="5">
        <v>78</v>
      </c>
      <c r="H2710" s="7">
        <v>1</v>
      </c>
      <c r="I2710" s="1">
        <v>2</v>
      </c>
      <c r="J2710" s="1">
        <v>1</v>
      </c>
      <c r="K2710" s="1">
        <v>74</v>
      </c>
      <c r="L2710" s="8">
        <v>0</v>
      </c>
    </row>
    <row r="2711" spans="4:12" x14ac:dyDescent="0.2">
      <c r="D2711" s="175"/>
      <c r="E2711" s="4" t="s">
        <v>62</v>
      </c>
      <c r="F2711" s="6"/>
      <c r="G2711" s="5">
        <v>113</v>
      </c>
      <c r="H2711" s="7">
        <v>2</v>
      </c>
      <c r="I2711" s="1">
        <v>3</v>
      </c>
      <c r="J2711" s="1">
        <v>1</v>
      </c>
      <c r="K2711" s="1">
        <v>106</v>
      </c>
      <c r="L2711" s="8">
        <v>1</v>
      </c>
    </row>
    <row r="2712" spans="4:12" x14ac:dyDescent="0.2">
      <c r="D2712" s="174" t="s">
        <v>63</v>
      </c>
      <c r="E2712" s="20" t="s">
        <v>64</v>
      </c>
      <c r="F2712" s="22"/>
      <c r="G2712" s="21">
        <v>234</v>
      </c>
      <c r="H2712" s="25">
        <v>3</v>
      </c>
      <c r="I2712" s="3">
        <v>2</v>
      </c>
      <c r="J2712" s="3">
        <v>2</v>
      </c>
      <c r="K2712" s="3">
        <v>224</v>
      </c>
      <c r="L2712" s="26">
        <v>3</v>
      </c>
    </row>
    <row r="2713" spans="4:12" x14ac:dyDescent="0.2">
      <c r="D2713" s="175"/>
      <c r="E2713" s="4" t="s">
        <v>65</v>
      </c>
      <c r="F2713" s="6"/>
      <c r="G2713" s="5">
        <v>172</v>
      </c>
      <c r="H2713" s="7">
        <v>2</v>
      </c>
      <c r="I2713" s="1">
        <v>5</v>
      </c>
      <c r="J2713" s="1">
        <v>9</v>
      </c>
      <c r="K2713" s="1">
        <v>155</v>
      </c>
      <c r="L2713" s="8">
        <v>1</v>
      </c>
    </row>
    <row r="2714" spans="4:12" x14ac:dyDescent="0.2">
      <c r="D2714" s="175"/>
      <c r="E2714" s="4" t="s">
        <v>66</v>
      </c>
      <c r="F2714" s="6"/>
      <c r="G2714" s="5">
        <v>165</v>
      </c>
      <c r="H2714" s="7">
        <v>1</v>
      </c>
      <c r="I2714" s="1">
        <v>0</v>
      </c>
      <c r="J2714" s="1">
        <v>2</v>
      </c>
      <c r="K2714" s="1">
        <v>162</v>
      </c>
      <c r="L2714" s="8">
        <v>0</v>
      </c>
    </row>
    <row r="2715" spans="4:12" x14ac:dyDescent="0.2">
      <c r="D2715" s="175"/>
      <c r="E2715" s="4" t="s">
        <v>67</v>
      </c>
      <c r="F2715" s="6"/>
      <c r="G2715" s="5">
        <v>158</v>
      </c>
      <c r="H2715" s="7">
        <v>0</v>
      </c>
      <c r="I2715" s="1">
        <v>1</v>
      </c>
      <c r="J2715" s="1">
        <v>6</v>
      </c>
      <c r="K2715" s="1">
        <v>150</v>
      </c>
      <c r="L2715" s="8">
        <v>1</v>
      </c>
    </row>
    <row r="2716" spans="4:12" x14ac:dyDescent="0.2">
      <c r="D2716" s="175"/>
      <c r="E2716" s="4" t="s">
        <v>68</v>
      </c>
      <c r="F2716" s="6"/>
      <c r="G2716" s="5">
        <v>112</v>
      </c>
      <c r="H2716" s="7">
        <v>0</v>
      </c>
      <c r="I2716" s="1">
        <v>1</v>
      </c>
      <c r="J2716" s="1">
        <v>2</v>
      </c>
      <c r="K2716" s="1">
        <v>108</v>
      </c>
      <c r="L2716" s="8">
        <v>1</v>
      </c>
    </row>
    <row r="2717" spans="4:12" x14ac:dyDescent="0.2">
      <c r="D2717" s="175"/>
      <c r="E2717" s="4" t="s">
        <v>69</v>
      </c>
      <c r="F2717" s="6"/>
      <c r="G2717" s="5">
        <v>92</v>
      </c>
      <c r="H2717" s="7">
        <v>1</v>
      </c>
      <c r="I2717" s="1">
        <v>4</v>
      </c>
      <c r="J2717" s="1">
        <v>0</v>
      </c>
      <c r="K2717" s="1">
        <v>86</v>
      </c>
      <c r="L2717" s="8">
        <v>1</v>
      </c>
    </row>
    <row r="2718" spans="4:12" x14ac:dyDescent="0.2">
      <c r="D2718" s="175"/>
      <c r="E2718" s="4" t="s">
        <v>70</v>
      </c>
      <c r="F2718" s="6"/>
      <c r="G2718" s="5">
        <v>131</v>
      </c>
      <c r="H2718" s="7">
        <v>1</v>
      </c>
      <c r="I2718" s="1">
        <v>0</v>
      </c>
      <c r="J2718" s="1">
        <v>3</v>
      </c>
      <c r="K2718" s="1">
        <v>126</v>
      </c>
      <c r="L2718" s="8">
        <v>1</v>
      </c>
    </row>
    <row r="2719" spans="4:12" x14ac:dyDescent="0.2">
      <c r="D2719" s="175"/>
      <c r="E2719" s="4" t="s">
        <v>71</v>
      </c>
      <c r="F2719" s="6"/>
      <c r="G2719" s="5">
        <v>71</v>
      </c>
      <c r="H2719" s="7">
        <v>0</v>
      </c>
      <c r="I2719" s="1">
        <v>1</v>
      </c>
      <c r="J2719" s="1">
        <v>1</v>
      </c>
      <c r="K2719" s="1">
        <v>69</v>
      </c>
      <c r="L2719" s="8">
        <v>0</v>
      </c>
    </row>
    <row r="2720" spans="4:12" x14ac:dyDescent="0.2">
      <c r="D2720" s="176"/>
      <c r="E2720" s="59" t="s">
        <v>72</v>
      </c>
      <c r="F2720" s="60"/>
      <c r="G2720" s="56">
        <v>70</v>
      </c>
      <c r="H2720" s="66">
        <v>0</v>
      </c>
      <c r="I2720" s="30">
        <v>1</v>
      </c>
      <c r="J2720" s="30">
        <v>1</v>
      </c>
      <c r="K2720" s="30">
        <v>68</v>
      </c>
      <c r="L2720" s="65">
        <v>0</v>
      </c>
    </row>
    <row r="2722" spans="2:12" x14ac:dyDescent="0.2">
      <c r="B2722" s="43" t="str">
        <f xml:space="preserve"> HYPERLINK("#'目次'!B105", "[99]")</f>
        <v>[99]</v>
      </c>
      <c r="C2722" s="31" t="s">
        <v>239</v>
      </c>
    </row>
    <row r="2725" spans="2:12" x14ac:dyDescent="0.2">
      <c r="C2725" s="31" t="s">
        <v>75</v>
      </c>
    </row>
    <row r="2726" spans="2:12" ht="24" x14ac:dyDescent="0.2">
      <c r="D2726" s="177"/>
      <c r="E2726" s="178"/>
      <c r="F2726" s="178"/>
      <c r="G2726" s="40" t="s">
        <v>14</v>
      </c>
      <c r="H2726" s="42" t="s">
        <v>240</v>
      </c>
      <c r="I2726" s="15" t="s">
        <v>241</v>
      </c>
      <c r="J2726" s="15" t="s">
        <v>242</v>
      </c>
      <c r="K2726" s="15" t="s">
        <v>243</v>
      </c>
      <c r="L2726" s="44" t="s">
        <v>17</v>
      </c>
    </row>
    <row r="2727" spans="2:12" x14ac:dyDescent="0.2">
      <c r="D2727" s="179"/>
      <c r="E2727" s="180"/>
      <c r="F2727" s="180"/>
      <c r="G2727" s="39"/>
      <c r="H2727" s="41"/>
      <c r="I2727" s="14"/>
      <c r="J2727" s="14"/>
      <c r="K2727" s="14"/>
      <c r="L2727" s="38"/>
    </row>
    <row r="2728" spans="2:12" x14ac:dyDescent="0.2">
      <c r="D2728" s="58"/>
      <c r="E2728" s="53" t="s">
        <v>14</v>
      </c>
      <c r="F2728" s="52"/>
      <c r="G2728" s="37">
        <v>1222</v>
      </c>
      <c r="H2728" s="17">
        <v>8</v>
      </c>
      <c r="I2728" s="17">
        <v>15</v>
      </c>
      <c r="J2728" s="17">
        <v>27</v>
      </c>
      <c r="K2728" s="17">
        <v>1162</v>
      </c>
      <c r="L2728" s="55">
        <v>10</v>
      </c>
    </row>
    <row r="2729" spans="2:12" x14ac:dyDescent="0.2">
      <c r="D2729" s="174" t="s">
        <v>36</v>
      </c>
      <c r="E2729" s="20" t="s">
        <v>76</v>
      </c>
      <c r="F2729" s="22"/>
      <c r="G2729" s="21">
        <v>629</v>
      </c>
      <c r="H2729" s="25">
        <v>4</v>
      </c>
      <c r="I2729" s="3">
        <v>9</v>
      </c>
      <c r="J2729" s="3">
        <v>16</v>
      </c>
      <c r="K2729" s="3">
        <v>594</v>
      </c>
      <c r="L2729" s="26">
        <v>6</v>
      </c>
    </row>
    <row r="2730" spans="2:12" x14ac:dyDescent="0.2">
      <c r="D2730" s="175"/>
      <c r="E2730" s="4" t="s">
        <v>39</v>
      </c>
      <c r="F2730" s="6"/>
      <c r="G2730" s="5">
        <v>37</v>
      </c>
      <c r="H2730" s="7">
        <v>1</v>
      </c>
      <c r="I2730" s="1">
        <v>0</v>
      </c>
      <c r="J2730" s="1">
        <v>0</v>
      </c>
      <c r="K2730" s="1">
        <v>36</v>
      </c>
      <c r="L2730" s="8">
        <v>0</v>
      </c>
    </row>
    <row r="2731" spans="2:12" x14ac:dyDescent="0.2">
      <c r="D2731" s="175"/>
      <c r="E2731" s="4" t="s">
        <v>40</v>
      </c>
      <c r="F2731" s="6"/>
      <c r="G2731" s="5">
        <v>73</v>
      </c>
      <c r="H2731" s="7">
        <v>1</v>
      </c>
      <c r="I2731" s="1">
        <v>2</v>
      </c>
      <c r="J2731" s="1">
        <v>2</v>
      </c>
      <c r="K2731" s="1">
        <v>67</v>
      </c>
      <c r="L2731" s="8">
        <v>1</v>
      </c>
    </row>
    <row r="2732" spans="2:12" x14ac:dyDescent="0.2">
      <c r="D2732" s="175"/>
      <c r="E2732" s="4" t="s">
        <v>41</v>
      </c>
      <c r="F2732" s="6"/>
      <c r="G2732" s="5">
        <v>108</v>
      </c>
      <c r="H2732" s="7">
        <v>0</v>
      </c>
      <c r="I2732" s="1">
        <v>2</v>
      </c>
      <c r="J2732" s="1">
        <v>4</v>
      </c>
      <c r="K2732" s="1">
        <v>102</v>
      </c>
      <c r="L2732" s="8">
        <v>0</v>
      </c>
    </row>
    <row r="2733" spans="2:12" x14ac:dyDescent="0.2">
      <c r="D2733" s="175"/>
      <c r="E2733" s="4" t="s">
        <v>42</v>
      </c>
      <c r="F2733" s="6"/>
      <c r="G2733" s="5">
        <v>113</v>
      </c>
      <c r="H2733" s="7">
        <v>0</v>
      </c>
      <c r="I2733" s="1">
        <v>0</v>
      </c>
      <c r="J2733" s="1">
        <v>4</v>
      </c>
      <c r="K2733" s="1">
        <v>108</v>
      </c>
      <c r="L2733" s="8">
        <v>1</v>
      </c>
    </row>
    <row r="2734" spans="2:12" x14ac:dyDescent="0.2">
      <c r="D2734" s="175"/>
      <c r="E2734" s="4" t="s">
        <v>43</v>
      </c>
      <c r="F2734" s="6"/>
      <c r="G2734" s="5">
        <v>101</v>
      </c>
      <c r="H2734" s="7">
        <v>0</v>
      </c>
      <c r="I2734" s="1">
        <v>2</v>
      </c>
      <c r="J2734" s="1">
        <v>3</v>
      </c>
      <c r="K2734" s="1">
        <v>96</v>
      </c>
      <c r="L2734" s="8">
        <v>0</v>
      </c>
    </row>
    <row r="2735" spans="2:12" x14ac:dyDescent="0.2">
      <c r="D2735" s="175"/>
      <c r="E2735" s="4" t="s">
        <v>44</v>
      </c>
      <c r="F2735" s="6"/>
      <c r="G2735" s="5">
        <v>114</v>
      </c>
      <c r="H2735" s="7">
        <v>1</v>
      </c>
      <c r="I2735" s="1">
        <v>0</v>
      </c>
      <c r="J2735" s="1">
        <v>3</v>
      </c>
      <c r="K2735" s="1">
        <v>110</v>
      </c>
      <c r="L2735" s="8">
        <v>0</v>
      </c>
    </row>
    <row r="2736" spans="2:12" x14ac:dyDescent="0.2">
      <c r="D2736" s="175"/>
      <c r="E2736" s="4" t="s">
        <v>45</v>
      </c>
      <c r="F2736" s="6"/>
      <c r="G2736" s="5">
        <v>83</v>
      </c>
      <c r="H2736" s="7">
        <v>1</v>
      </c>
      <c r="I2736" s="1">
        <v>3</v>
      </c>
      <c r="J2736" s="1">
        <v>0</v>
      </c>
      <c r="K2736" s="1">
        <v>75</v>
      </c>
      <c r="L2736" s="8">
        <v>4</v>
      </c>
    </row>
    <row r="2737" spans="2:12" x14ac:dyDescent="0.2">
      <c r="D2737" s="174" t="s">
        <v>37</v>
      </c>
      <c r="E2737" s="20" t="s">
        <v>77</v>
      </c>
      <c r="F2737" s="22"/>
      <c r="G2737" s="21">
        <v>593</v>
      </c>
      <c r="H2737" s="25">
        <v>4</v>
      </c>
      <c r="I2737" s="3">
        <v>6</v>
      </c>
      <c r="J2737" s="3">
        <v>11</v>
      </c>
      <c r="K2737" s="3">
        <v>568</v>
      </c>
      <c r="L2737" s="26">
        <v>4</v>
      </c>
    </row>
    <row r="2738" spans="2:12" x14ac:dyDescent="0.2">
      <c r="D2738" s="175"/>
      <c r="E2738" s="4" t="s">
        <v>39</v>
      </c>
      <c r="F2738" s="6"/>
      <c r="G2738" s="5">
        <v>27</v>
      </c>
      <c r="H2738" s="7">
        <v>0</v>
      </c>
      <c r="I2738" s="1">
        <v>0</v>
      </c>
      <c r="J2738" s="1">
        <v>1</v>
      </c>
      <c r="K2738" s="1">
        <v>26</v>
      </c>
      <c r="L2738" s="8">
        <v>0</v>
      </c>
    </row>
    <row r="2739" spans="2:12" x14ac:dyDescent="0.2">
      <c r="D2739" s="175"/>
      <c r="E2739" s="4" t="s">
        <v>40</v>
      </c>
      <c r="F2739" s="6"/>
      <c r="G2739" s="5">
        <v>74</v>
      </c>
      <c r="H2739" s="7">
        <v>1</v>
      </c>
      <c r="I2739" s="1">
        <v>3</v>
      </c>
      <c r="J2739" s="1">
        <v>4</v>
      </c>
      <c r="K2739" s="1">
        <v>65</v>
      </c>
      <c r="L2739" s="8">
        <v>1</v>
      </c>
    </row>
    <row r="2740" spans="2:12" x14ac:dyDescent="0.2">
      <c r="D2740" s="175"/>
      <c r="E2740" s="4" t="s">
        <v>41</v>
      </c>
      <c r="F2740" s="6"/>
      <c r="G2740" s="5">
        <v>96</v>
      </c>
      <c r="H2740" s="7">
        <v>1</v>
      </c>
      <c r="I2740" s="1">
        <v>0</v>
      </c>
      <c r="J2740" s="1">
        <v>1</v>
      </c>
      <c r="K2740" s="1">
        <v>94</v>
      </c>
      <c r="L2740" s="8">
        <v>0</v>
      </c>
    </row>
    <row r="2741" spans="2:12" x14ac:dyDescent="0.2">
      <c r="D2741" s="175"/>
      <c r="E2741" s="4" t="s">
        <v>42</v>
      </c>
      <c r="F2741" s="6"/>
      <c r="G2741" s="5">
        <v>97</v>
      </c>
      <c r="H2741" s="7">
        <v>0</v>
      </c>
      <c r="I2741" s="1">
        <v>0</v>
      </c>
      <c r="J2741" s="1">
        <v>1</v>
      </c>
      <c r="K2741" s="1">
        <v>95</v>
      </c>
      <c r="L2741" s="8">
        <v>1</v>
      </c>
    </row>
    <row r="2742" spans="2:12" x14ac:dyDescent="0.2">
      <c r="D2742" s="175"/>
      <c r="E2742" s="4" t="s">
        <v>43</v>
      </c>
      <c r="F2742" s="6"/>
      <c r="G2742" s="5">
        <v>103</v>
      </c>
      <c r="H2742" s="7">
        <v>1</v>
      </c>
      <c r="I2742" s="1">
        <v>2</v>
      </c>
      <c r="J2742" s="1">
        <v>1</v>
      </c>
      <c r="K2742" s="1">
        <v>99</v>
      </c>
      <c r="L2742" s="8">
        <v>0</v>
      </c>
    </row>
    <row r="2743" spans="2:12" x14ac:dyDescent="0.2">
      <c r="D2743" s="175"/>
      <c r="E2743" s="4" t="s">
        <v>44</v>
      </c>
      <c r="F2743" s="6"/>
      <c r="G2743" s="5">
        <v>109</v>
      </c>
      <c r="H2743" s="7">
        <v>1</v>
      </c>
      <c r="I2743" s="1">
        <v>1</v>
      </c>
      <c r="J2743" s="1">
        <v>1</v>
      </c>
      <c r="K2743" s="1">
        <v>106</v>
      </c>
      <c r="L2743" s="8">
        <v>0</v>
      </c>
    </row>
    <row r="2744" spans="2:12" x14ac:dyDescent="0.2">
      <c r="D2744" s="176"/>
      <c r="E2744" s="59" t="s">
        <v>45</v>
      </c>
      <c r="F2744" s="60"/>
      <c r="G2744" s="56">
        <v>87</v>
      </c>
      <c r="H2744" s="66">
        <v>0</v>
      </c>
      <c r="I2744" s="30">
        <v>0</v>
      </c>
      <c r="J2744" s="30">
        <v>2</v>
      </c>
      <c r="K2744" s="30">
        <v>83</v>
      </c>
      <c r="L2744" s="65">
        <v>2</v>
      </c>
    </row>
    <row r="2746" spans="2:12" x14ac:dyDescent="0.2">
      <c r="B2746" s="43" t="str">
        <f xml:space="preserve"> HYPERLINK("#'目次'!B106", "[100]")</f>
        <v>[100]</v>
      </c>
      <c r="C2746" s="31" t="s">
        <v>246</v>
      </c>
    </row>
    <row r="2750" spans="2:12" ht="24" x14ac:dyDescent="0.2">
      <c r="D2750" s="177"/>
      <c r="E2750" s="178"/>
      <c r="F2750" s="178"/>
      <c r="G2750" s="40" t="s">
        <v>14</v>
      </c>
      <c r="H2750" s="42" t="s">
        <v>240</v>
      </c>
      <c r="I2750" s="15" t="s">
        <v>241</v>
      </c>
      <c r="J2750" s="15" t="s">
        <v>242</v>
      </c>
      <c r="K2750" s="15" t="s">
        <v>243</v>
      </c>
      <c r="L2750" s="44" t="s">
        <v>17</v>
      </c>
    </row>
    <row r="2751" spans="2:12" x14ac:dyDescent="0.2">
      <c r="D2751" s="179"/>
      <c r="E2751" s="180"/>
      <c r="F2751" s="180"/>
      <c r="G2751" s="39"/>
      <c r="H2751" s="41"/>
      <c r="I2751" s="14"/>
      <c r="J2751" s="14"/>
      <c r="K2751" s="14"/>
      <c r="L2751" s="38"/>
    </row>
    <row r="2752" spans="2:12" x14ac:dyDescent="0.2">
      <c r="D2752" s="58"/>
      <c r="E2752" s="53" t="s">
        <v>14</v>
      </c>
      <c r="F2752" s="52"/>
      <c r="G2752" s="37">
        <v>1222</v>
      </c>
      <c r="H2752" s="17">
        <v>7</v>
      </c>
      <c r="I2752" s="17">
        <v>6</v>
      </c>
      <c r="J2752" s="17">
        <v>4</v>
      </c>
      <c r="K2752" s="17">
        <v>1197</v>
      </c>
      <c r="L2752" s="55">
        <v>8</v>
      </c>
    </row>
    <row r="2753" spans="4:12" x14ac:dyDescent="0.2">
      <c r="D2753" s="174" t="s">
        <v>18</v>
      </c>
      <c r="E2753" s="20" t="s">
        <v>19</v>
      </c>
      <c r="F2753" s="22"/>
      <c r="G2753" s="21">
        <v>57</v>
      </c>
      <c r="H2753" s="25">
        <v>2</v>
      </c>
      <c r="I2753" s="3">
        <v>0</v>
      </c>
      <c r="J2753" s="3">
        <v>0</v>
      </c>
      <c r="K2753" s="3">
        <v>55</v>
      </c>
      <c r="L2753" s="26">
        <v>0</v>
      </c>
    </row>
    <row r="2754" spans="4:12" x14ac:dyDescent="0.2">
      <c r="D2754" s="175"/>
      <c r="E2754" s="4" t="s">
        <v>20</v>
      </c>
      <c r="F2754" s="6"/>
      <c r="G2754" s="5">
        <v>84</v>
      </c>
      <c r="H2754" s="7">
        <v>2</v>
      </c>
      <c r="I2754" s="1">
        <v>1</v>
      </c>
      <c r="J2754" s="1">
        <v>0</v>
      </c>
      <c r="K2754" s="1">
        <v>79</v>
      </c>
      <c r="L2754" s="8">
        <v>2</v>
      </c>
    </row>
    <row r="2755" spans="4:12" x14ac:dyDescent="0.2">
      <c r="D2755" s="175"/>
      <c r="E2755" s="4" t="s">
        <v>21</v>
      </c>
      <c r="F2755" s="6"/>
      <c r="G2755" s="5">
        <v>487</v>
      </c>
      <c r="H2755" s="7">
        <v>1</v>
      </c>
      <c r="I2755" s="1">
        <v>0</v>
      </c>
      <c r="J2755" s="1">
        <v>2</v>
      </c>
      <c r="K2755" s="1">
        <v>482</v>
      </c>
      <c r="L2755" s="8">
        <v>2</v>
      </c>
    </row>
    <row r="2756" spans="4:12" x14ac:dyDescent="0.2">
      <c r="D2756" s="175"/>
      <c r="E2756" s="4" t="s">
        <v>22</v>
      </c>
      <c r="F2756" s="6"/>
      <c r="G2756" s="5">
        <v>35</v>
      </c>
      <c r="H2756" s="7">
        <v>0</v>
      </c>
      <c r="I2756" s="1">
        <v>1</v>
      </c>
      <c r="J2756" s="1">
        <v>0</v>
      </c>
      <c r="K2756" s="1">
        <v>34</v>
      </c>
      <c r="L2756" s="8">
        <v>0</v>
      </c>
    </row>
    <row r="2757" spans="4:12" x14ac:dyDescent="0.2">
      <c r="D2757" s="175"/>
      <c r="E2757" s="4" t="s">
        <v>23</v>
      </c>
      <c r="F2757" s="6"/>
      <c r="G2757" s="5">
        <v>143</v>
      </c>
      <c r="H2757" s="7">
        <v>1</v>
      </c>
      <c r="I2757" s="1">
        <v>0</v>
      </c>
      <c r="J2757" s="1">
        <v>0</v>
      </c>
      <c r="K2757" s="1">
        <v>142</v>
      </c>
      <c r="L2757" s="8">
        <v>0</v>
      </c>
    </row>
    <row r="2758" spans="4:12" x14ac:dyDescent="0.2">
      <c r="D2758" s="175"/>
      <c r="E2758" s="4" t="s">
        <v>24</v>
      </c>
      <c r="F2758" s="6"/>
      <c r="G2758" s="5">
        <v>187</v>
      </c>
      <c r="H2758" s="7">
        <v>1</v>
      </c>
      <c r="I2758" s="1">
        <v>1</v>
      </c>
      <c r="J2758" s="1">
        <v>0</v>
      </c>
      <c r="K2758" s="1">
        <v>184</v>
      </c>
      <c r="L2758" s="8">
        <v>1</v>
      </c>
    </row>
    <row r="2759" spans="4:12" x14ac:dyDescent="0.2">
      <c r="D2759" s="175"/>
      <c r="E2759" s="4" t="s">
        <v>25</v>
      </c>
      <c r="F2759" s="6"/>
      <c r="G2759" s="5">
        <v>71</v>
      </c>
      <c r="H2759" s="7">
        <v>0</v>
      </c>
      <c r="I2759" s="1">
        <v>1</v>
      </c>
      <c r="J2759" s="1">
        <v>1</v>
      </c>
      <c r="K2759" s="1">
        <v>67</v>
      </c>
      <c r="L2759" s="8">
        <v>2</v>
      </c>
    </row>
    <row r="2760" spans="4:12" x14ac:dyDescent="0.2">
      <c r="D2760" s="175"/>
      <c r="E2760" s="4" t="s">
        <v>26</v>
      </c>
      <c r="F2760" s="6"/>
      <c r="G2760" s="5">
        <v>30</v>
      </c>
      <c r="H2760" s="7">
        <v>0</v>
      </c>
      <c r="I2760" s="1">
        <v>0</v>
      </c>
      <c r="J2760" s="1">
        <v>0</v>
      </c>
      <c r="K2760" s="1">
        <v>30</v>
      </c>
      <c r="L2760" s="8">
        <v>0</v>
      </c>
    </row>
    <row r="2761" spans="4:12" x14ac:dyDescent="0.2">
      <c r="D2761" s="175"/>
      <c r="E2761" s="4" t="s">
        <v>27</v>
      </c>
      <c r="F2761" s="6"/>
      <c r="G2761" s="5">
        <v>70</v>
      </c>
      <c r="H2761" s="7">
        <v>0</v>
      </c>
      <c r="I2761" s="1">
        <v>2</v>
      </c>
      <c r="J2761" s="1">
        <v>1</v>
      </c>
      <c r="K2761" s="1">
        <v>66</v>
      </c>
      <c r="L2761" s="8">
        <v>1</v>
      </c>
    </row>
    <row r="2762" spans="4:12" x14ac:dyDescent="0.2">
      <c r="D2762" s="175"/>
      <c r="E2762" s="4" t="s">
        <v>28</v>
      </c>
      <c r="F2762" s="6"/>
      <c r="G2762" s="5">
        <v>51</v>
      </c>
      <c r="H2762" s="7">
        <v>0</v>
      </c>
      <c r="I2762" s="1">
        <v>0</v>
      </c>
      <c r="J2762" s="1">
        <v>0</v>
      </c>
      <c r="K2762" s="1">
        <v>51</v>
      </c>
      <c r="L2762" s="8">
        <v>0</v>
      </c>
    </row>
    <row r="2763" spans="4:12" x14ac:dyDescent="0.2">
      <c r="D2763" s="175"/>
      <c r="E2763" s="4" t="s">
        <v>29</v>
      </c>
      <c r="F2763" s="6"/>
      <c r="G2763" s="5">
        <v>7</v>
      </c>
      <c r="H2763" s="7">
        <v>0</v>
      </c>
      <c r="I2763" s="1">
        <v>0</v>
      </c>
      <c r="J2763" s="1">
        <v>0</v>
      </c>
      <c r="K2763" s="1">
        <v>7</v>
      </c>
      <c r="L2763" s="8">
        <v>0</v>
      </c>
    </row>
    <row r="2764" spans="4:12" x14ac:dyDescent="0.2">
      <c r="D2764" s="174" t="s">
        <v>30</v>
      </c>
      <c r="E2764" s="20" t="s">
        <v>31</v>
      </c>
      <c r="F2764" s="22"/>
      <c r="G2764" s="21">
        <v>393</v>
      </c>
      <c r="H2764" s="25">
        <v>4</v>
      </c>
      <c r="I2764" s="3">
        <v>3</v>
      </c>
      <c r="J2764" s="3">
        <v>3</v>
      </c>
      <c r="K2764" s="3">
        <v>382</v>
      </c>
      <c r="L2764" s="26">
        <v>1</v>
      </c>
    </row>
    <row r="2765" spans="4:12" x14ac:dyDescent="0.2">
      <c r="D2765" s="175"/>
      <c r="E2765" s="4" t="s">
        <v>32</v>
      </c>
      <c r="F2765" s="6"/>
      <c r="G2765" s="5">
        <v>352</v>
      </c>
      <c r="H2765" s="7">
        <v>1</v>
      </c>
      <c r="I2765" s="1">
        <v>0</v>
      </c>
      <c r="J2765" s="1">
        <v>0</v>
      </c>
      <c r="K2765" s="1">
        <v>347</v>
      </c>
      <c r="L2765" s="8">
        <v>4</v>
      </c>
    </row>
    <row r="2766" spans="4:12" x14ac:dyDescent="0.2">
      <c r="D2766" s="175"/>
      <c r="E2766" s="4" t="s">
        <v>33</v>
      </c>
      <c r="F2766" s="6"/>
      <c r="G2766" s="5">
        <v>388</v>
      </c>
      <c r="H2766" s="7">
        <v>1</v>
      </c>
      <c r="I2766" s="1">
        <v>3</v>
      </c>
      <c r="J2766" s="1">
        <v>1</v>
      </c>
      <c r="K2766" s="1">
        <v>380</v>
      </c>
      <c r="L2766" s="8">
        <v>3</v>
      </c>
    </row>
    <row r="2767" spans="4:12" x14ac:dyDescent="0.2">
      <c r="D2767" s="175"/>
      <c r="E2767" s="4" t="s">
        <v>34</v>
      </c>
      <c r="F2767" s="6"/>
      <c r="G2767" s="5">
        <v>89</v>
      </c>
      <c r="H2767" s="7">
        <v>1</v>
      </c>
      <c r="I2767" s="1">
        <v>0</v>
      </c>
      <c r="J2767" s="1">
        <v>0</v>
      </c>
      <c r="K2767" s="1">
        <v>88</v>
      </c>
      <c r="L2767" s="8">
        <v>0</v>
      </c>
    </row>
    <row r="2768" spans="4:12" x14ac:dyDescent="0.2">
      <c r="D2768" s="174" t="s">
        <v>35</v>
      </c>
      <c r="E2768" s="20" t="s">
        <v>36</v>
      </c>
      <c r="F2768" s="22"/>
      <c r="G2768" s="21">
        <v>629</v>
      </c>
      <c r="H2768" s="25">
        <v>6</v>
      </c>
      <c r="I2768" s="3">
        <v>3</v>
      </c>
      <c r="J2768" s="3">
        <v>3</v>
      </c>
      <c r="K2768" s="3">
        <v>612</v>
      </c>
      <c r="L2768" s="26">
        <v>5</v>
      </c>
    </row>
    <row r="2769" spans="2:12" x14ac:dyDescent="0.2">
      <c r="D2769" s="175"/>
      <c r="E2769" s="4" t="s">
        <v>37</v>
      </c>
      <c r="F2769" s="6"/>
      <c r="G2769" s="5">
        <v>593</v>
      </c>
      <c r="H2769" s="7">
        <v>1</v>
      </c>
      <c r="I2769" s="1">
        <v>3</v>
      </c>
      <c r="J2769" s="1">
        <v>1</v>
      </c>
      <c r="K2769" s="1">
        <v>585</v>
      </c>
      <c r="L2769" s="8">
        <v>3</v>
      </c>
    </row>
    <row r="2770" spans="2:12" x14ac:dyDescent="0.2">
      <c r="D2770" s="174" t="s">
        <v>38</v>
      </c>
      <c r="E2770" s="20" t="s">
        <v>39</v>
      </c>
      <c r="F2770" s="22"/>
      <c r="G2770" s="21">
        <v>64</v>
      </c>
      <c r="H2770" s="25">
        <v>0</v>
      </c>
      <c r="I2770" s="3">
        <v>0</v>
      </c>
      <c r="J2770" s="3">
        <v>0</v>
      </c>
      <c r="K2770" s="3">
        <v>64</v>
      </c>
      <c r="L2770" s="26">
        <v>0</v>
      </c>
    </row>
    <row r="2771" spans="2:12" x14ac:dyDescent="0.2">
      <c r="D2771" s="175"/>
      <c r="E2771" s="4" t="s">
        <v>40</v>
      </c>
      <c r="F2771" s="6"/>
      <c r="G2771" s="5">
        <v>147</v>
      </c>
      <c r="H2771" s="7">
        <v>2</v>
      </c>
      <c r="I2771" s="1">
        <v>2</v>
      </c>
      <c r="J2771" s="1">
        <v>1</v>
      </c>
      <c r="K2771" s="1">
        <v>140</v>
      </c>
      <c r="L2771" s="8">
        <v>2</v>
      </c>
    </row>
    <row r="2772" spans="2:12" x14ac:dyDescent="0.2">
      <c r="D2772" s="175"/>
      <c r="E2772" s="4" t="s">
        <v>41</v>
      </c>
      <c r="F2772" s="6"/>
      <c r="G2772" s="5">
        <v>204</v>
      </c>
      <c r="H2772" s="7">
        <v>0</v>
      </c>
      <c r="I2772" s="1">
        <v>0</v>
      </c>
      <c r="J2772" s="1">
        <v>0</v>
      </c>
      <c r="K2772" s="1">
        <v>204</v>
      </c>
      <c r="L2772" s="8">
        <v>0</v>
      </c>
    </row>
    <row r="2773" spans="2:12" x14ac:dyDescent="0.2">
      <c r="D2773" s="175"/>
      <c r="E2773" s="4" t="s">
        <v>42</v>
      </c>
      <c r="F2773" s="6"/>
      <c r="G2773" s="5">
        <v>210</v>
      </c>
      <c r="H2773" s="7">
        <v>1</v>
      </c>
      <c r="I2773" s="1">
        <v>0</v>
      </c>
      <c r="J2773" s="1">
        <v>0</v>
      </c>
      <c r="K2773" s="1">
        <v>207</v>
      </c>
      <c r="L2773" s="8">
        <v>2</v>
      </c>
    </row>
    <row r="2774" spans="2:12" x14ac:dyDescent="0.2">
      <c r="D2774" s="175"/>
      <c r="E2774" s="4" t="s">
        <v>43</v>
      </c>
      <c r="F2774" s="6"/>
      <c r="G2774" s="5">
        <v>204</v>
      </c>
      <c r="H2774" s="7">
        <v>1</v>
      </c>
      <c r="I2774" s="1">
        <v>1</v>
      </c>
      <c r="J2774" s="1">
        <v>0</v>
      </c>
      <c r="K2774" s="1">
        <v>202</v>
      </c>
      <c r="L2774" s="8">
        <v>0</v>
      </c>
    </row>
    <row r="2775" spans="2:12" x14ac:dyDescent="0.2">
      <c r="D2775" s="175"/>
      <c r="E2775" s="4" t="s">
        <v>44</v>
      </c>
      <c r="F2775" s="6"/>
      <c r="G2775" s="5">
        <v>223</v>
      </c>
      <c r="H2775" s="7">
        <v>1</v>
      </c>
      <c r="I2775" s="1">
        <v>2</v>
      </c>
      <c r="J2775" s="1">
        <v>1</v>
      </c>
      <c r="K2775" s="1">
        <v>219</v>
      </c>
      <c r="L2775" s="8">
        <v>0</v>
      </c>
    </row>
    <row r="2776" spans="2:12" x14ac:dyDescent="0.2">
      <c r="D2776" s="176"/>
      <c r="E2776" s="59" t="s">
        <v>45</v>
      </c>
      <c r="F2776" s="60"/>
      <c r="G2776" s="56">
        <v>170</v>
      </c>
      <c r="H2776" s="66">
        <v>2</v>
      </c>
      <c r="I2776" s="30">
        <v>1</v>
      </c>
      <c r="J2776" s="30">
        <v>2</v>
      </c>
      <c r="K2776" s="30">
        <v>161</v>
      </c>
      <c r="L2776" s="65">
        <v>4</v>
      </c>
    </row>
    <row r="2778" spans="2:12" x14ac:dyDescent="0.2">
      <c r="B2778" s="43" t="str">
        <f xml:space="preserve"> HYPERLINK("#'目次'!B107", "[101]")</f>
        <v>[101]</v>
      </c>
      <c r="C2778" s="31" t="s">
        <v>246</v>
      </c>
    </row>
    <row r="2782" spans="2:12" ht="24" x14ac:dyDescent="0.2">
      <c r="D2782" s="177"/>
      <c r="E2782" s="178"/>
      <c r="F2782" s="178"/>
      <c r="G2782" s="40" t="s">
        <v>14</v>
      </c>
      <c r="H2782" s="42" t="s">
        <v>240</v>
      </c>
      <c r="I2782" s="15" t="s">
        <v>241</v>
      </c>
      <c r="J2782" s="15" t="s">
        <v>242</v>
      </c>
      <c r="K2782" s="15" t="s">
        <v>243</v>
      </c>
      <c r="L2782" s="44" t="s">
        <v>17</v>
      </c>
    </row>
    <row r="2783" spans="2:12" x14ac:dyDescent="0.2">
      <c r="D2783" s="179"/>
      <c r="E2783" s="180"/>
      <c r="F2783" s="180"/>
      <c r="G2783" s="39"/>
      <c r="H2783" s="41"/>
      <c r="I2783" s="14"/>
      <c r="J2783" s="14"/>
      <c r="K2783" s="14"/>
      <c r="L2783" s="38"/>
    </row>
    <row r="2784" spans="2:12" x14ac:dyDescent="0.2">
      <c r="D2784" s="58"/>
      <c r="E2784" s="53" t="s">
        <v>14</v>
      </c>
      <c r="F2784" s="52"/>
      <c r="G2784" s="37">
        <v>1222</v>
      </c>
      <c r="H2784" s="17">
        <v>7</v>
      </c>
      <c r="I2784" s="17">
        <v>6</v>
      </c>
      <c r="J2784" s="17">
        <v>4</v>
      </c>
      <c r="K2784" s="17">
        <v>1197</v>
      </c>
      <c r="L2784" s="55">
        <v>8</v>
      </c>
    </row>
    <row r="2785" spans="4:12" x14ac:dyDescent="0.2">
      <c r="D2785" s="174" t="s">
        <v>52</v>
      </c>
      <c r="E2785" s="20" t="s">
        <v>53</v>
      </c>
      <c r="F2785" s="22"/>
      <c r="G2785" s="21">
        <v>15</v>
      </c>
      <c r="H2785" s="25">
        <v>0</v>
      </c>
      <c r="I2785" s="3">
        <v>0</v>
      </c>
      <c r="J2785" s="3">
        <v>0</v>
      </c>
      <c r="K2785" s="3">
        <v>15</v>
      </c>
      <c r="L2785" s="26">
        <v>0</v>
      </c>
    </row>
    <row r="2786" spans="4:12" ht="24" x14ac:dyDescent="0.2">
      <c r="D2786" s="175"/>
      <c r="E2786" s="4" t="s">
        <v>54</v>
      </c>
      <c r="F2786" s="6"/>
      <c r="G2786" s="5">
        <v>122</v>
      </c>
      <c r="H2786" s="7">
        <v>1</v>
      </c>
      <c r="I2786" s="1">
        <v>0</v>
      </c>
      <c r="J2786" s="1">
        <v>1</v>
      </c>
      <c r="K2786" s="1">
        <v>119</v>
      </c>
      <c r="L2786" s="8">
        <v>1</v>
      </c>
    </row>
    <row r="2787" spans="4:12" x14ac:dyDescent="0.2">
      <c r="D2787" s="175"/>
      <c r="E2787" s="4" t="s">
        <v>55</v>
      </c>
      <c r="F2787" s="6"/>
      <c r="G2787" s="5">
        <v>43</v>
      </c>
      <c r="H2787" s="7">
        <v>0</v>
      </c>
      <c r="I2787" s="1">
        <v>0</v>
      </c>
      <c r="J2787" s="1">
        <v>0</v>
      </c>
      <c r="K2787" s="1">
        <v>42</v>
      </c>
      <c r="L2787" s="8">
        <v>1</v>
      </c>
    </row>
    <row r="2788" spans="4:12" x14ac:dyDescent="0.2">
      <c r="D2788" s="175"/>
      <c r="E2788" s="4" t="s">
        <v>56</v>
      </c>
      <c r="F2788" s="6"/>
      <c r="G2788" s="5">
        <v>60</v>
      </c>
      <c r="H2788" s="7">
        <v>0</v>
      </c>
      <c r="I2788" s="1">
        <v>0</v>
      </c>
      <c r="J2788" s="1">
        <v>0</v>
      </c>
      <c r="K2788" s="1">
        <v>60</v>
      </c>
      <c r="L2788" s="8">
        <v>0</v>
      </c>
    </row>
    <row r="2789" spans="4:12" x14ac:dyDescent="0.2">
      <c r="D2789" s="175"/>
      <c r="E2789" s="4" t="s">
        <v>57</v>
      </c>
      <c r="F2789" s="6"/>
      <c r="G2789" s="5">
        <v>286</v>
      </c>
      <c r="H2789" s="7">
        <v>3</v>
      </c>
      <c r="I2789" s="1">
        <v>1</v>
      </c>
      <c r="J2789" s="1">
        <v>0</v>
      </c>
      <c r="K2789" s="1">
        <v>282</v>
      </c>
      <c r="L2789" s="8">
        <v>0</v>
      </c>
    </row>
    <row r="2790" spans="4:12" x14ac:dyDescent="0.2">
      <c r="D2790" s="175"/>
      <c r="E2790" s="4" t="s">
        <v>58</v>
      </c>
      <c r="F2790" s="6"/>
      <c r="G2790" s="5">
        <v>129</v>
      </c>
      <c r="H2790" s="7">
        <v>0</v>
      </c>
      <c r="I2790" s="1">
        <v>1</v>
      </c>
      <c r="J2790" s="1">
        <v>0</v>
      </c>
      <c r="K2790" s="1">
        <v>127</v>
      </c>
      <c r="L2790" s="8">
        <v>1</v>
      </c>
    </row>
    <row r="2791" spans="4:12" x14ac:dyDescent="0.2">
      <c r="D2791" s="175"/>
      <c r="E2791" s="4" t="s">
        <v>59</v>
      </c>
      <c r="F2791" s="6"/>
      <c r="G2791" s="5">
        <v>195</v>
      </c>
      <c r="H2791" s="7">
        <v>1</v>
      </c>
      <c r="I2791" s="1">
        <v>0</v>
      </c>
      <c r="J2791" s="1">
        <v>1</v>
      </c>
      <c r="K2791" s="1">
        <v>191</v>
      </c>
      <c r="L2791" s="8">
        <v>2</v>
      </c>
    </row>
    <row r="2792" spans="4:12" x14ac:dyDescent="0.2">
      <c r="D2792" s="175"/>
      <c r="E2792" s="4" t="s">
        <v>60</v>
      </c>
      <c r="F2792" s="6"/>
      <c r="G2792" s="5">
        <v>176</v>
      </c>
      <c r="H2792" s="7">
        <v>1</v>
      </c>
      <c r="I2792" s="1">
        <v>0</v>
      </c>
      <c r="J2792" s="1">
        <v>1</v>
      </c>
      <c r="K2792" s="1">
        <v>173</v>
      </c>
      <c r="L2792" s="8">
        <v>1</v>
      </c>
    </row>
    <row r="2793" spans="4:12" x14ac:dyDescent="0.2">
      <c r="D2793" s="175"/>
      <c r="E2793" s="4" t="s">
        <v>61</v>
      </c>
      <c r="F2793" s="6"/>
      <c r="G2793" s="5">
        <v>78</v>
      </c>
      <c r="H2793" s="7">
        <v>0</v>
      </c>
      <c r="I2793" s="1">
        <v>0</v>
      </c>
      <c r="J2793" s="1">
        <v>0</v>
      </c>
      <c r="K2793" s="1">
        <v>78</v>
      </c>
      <c r="L2793" s="8">
        <v>0</v>
      </c>
    </row>
    <row r="2794" spans="4:12" x14ac:dyDescent="0.2">
      <c r="D2794" s="175"/>
      <c r="E2794" s="4" t="s">
        <v>62</v>
      </c>
      <c r="F2794" s="6"/>
      <c r="G2794" s="5">
        <v>113</v>
      </c>
      <c r="H2794" s="7">
        <v>1</v>
      </c>
      <c r="I2794" s="1">
        <v>4</v>
      </c>
      <c r="J2794" s="1">
        <v>1</v>
      </c>
      <c r="K2794" s="1">
        <v>107</v>
      </c>
      <c r="L2794" s="8">
        <v>0</v>
      </c>
    </row>
    <row r="2795" spans="4:12" x14ac:dyDescent="0.2">
      <c r="D2795" s="174" t="s">
        <v>63</v>
      </c>
      <c r="E2795" s="20" t="s">
        <v>64</v>
      </c>
      <c r="F2795" s="22"/>
      <c r="G2795" s="21">
        <v>234</v>
      </c>
      <c r="H2795" s="25">
        <v>1</v>
      </c>
      <c r="I2795" s="3">
        <v>4</v>
      </c>
      <c r="J2795" s="3">
        <v>1</v>
      </c>
      <c r="K2795" s="3">
        <v>226</v>
      </c>
      <c r="L2795" s="26">
        <v>2</v>
      </c>
    </row>
    <row r="2796" spans="4:12" x14ac:dyDescent="0.2">
      <c r="D2796" s="175"/>
      <c r="E2796" s="4" t="s">
        <v>65</v>
      </c>
      <c r="F2796" s="6"/>
      <c r="G2796" s="5">
        <v>172</v>
      </c>
      <c r="H2796" s="7">
        <v>3</v>
      </c>
      <c r="I2796" s="1">
        <v>1</v>
      </c>
      <c r="J2796" s="1">
        <v>0</v>
      </c>
      <c r="K2796" s="1">
        <v>167</v>
      </c>
      <c r="L2796" s="8">
        <v>1</v>
      </c>
    </row>
    <row r="2797" spans="4:12" x14ac:dyDescent="0.2">
      <c r="D2797" s="175"/>
      <c r="E2797" s="4" t="s">
        <v>66</v>
      </c>
      <c r="F2797" s="6"/>
      <c r="G2797" s="5">
        <v>165</v>
      </c>
      <c r="H2797" s="7">
        <v>1</v>
      </c>
      <c r="I2797" s="1">
        <v>0</v>
      </c>
      <c r="J2797" s="1">
        <v>1</v>
      </c>
      <c r="K2797" s="1">
        <v>163</v>
      </c>
      <c r="L2797" s="8">
        <v>0</v>
      </c>
    </row>
    <row r="2798" spans="4:12" x14ac:dyDescent="0.2">
      <c r="D2798" s="175"/>
      <c r="E2798" s="4" t="s">
        <v>67</v>
      </c>
      <c r="F2798" s="6"/>
      <c r="G2798" s="5">
        <v>158</v>
      </c>
      <c r="H2798" s="7">
        <v>1</v>
      </c>
      <c r="I2798" s="1">
        <v>0</v>
      </c>
      <c r="J2798" s="1">
        <v>1</v>
      </c>
      <c r="K2798" s="1">
        <v>155</v>
      </c>
      <c r="L2798" s="8">
        <v>1</v>
      </c>
    </row>
    <row r="2799" spans="4:12" x14ac:dyDescent="0.2">
      <c r="D2799" s="175"/>
      <c r="E2799" s="4" t="s">
        <v>68</v>
      </c>
      <c r="F2799" s="6"/>
      <c r="G2799" s="5">
        <v>112</v>
      </c>
      <c r="H2799" s="7">
        <v>0</v>
      </c>
      <c r="I2799" s="1">
        <v>0</v>
      </c>
      <c r="J2799" s="1">
        <v>1</v>
      </c>
      <c r="K2799" s="1">
        <v>111</v>
      </c>
      <c r="L2799" s="8">
        <v>0</v>
      </c>
    </row>
    <row r="2800" spans="4:12" x14ac:dyDescent="0.2">
      <c r="D2800" s="175"/>
      <c r="E2800" s="4" t="s">
        <v>69</v>
      </c>
      <c r="F2800" s="6"/>
      <c r="G2800" s="5">
        <v>92</v>
      </c>
      <c r="H2800" s="7">
        <v>0</v>
      </c>
      <c r="I2800" s="1">
        <v>0</v>
      </c>
      <c r="J2800" s="1">
        <v>0</v>
      </c>
      <c r="K2800" s="1">
        <v>91</v>
      </c>
      <c r="L2800" s="8">
        <v>1</v>
      </c>
    </row>
    <row r="2801" spans="2:12" x14ac:dyDescent="0.2">
      <c r="D2801" s="175"/>
      <c r="E2801" s="4" t="s">
        <v>70</v>
      </c>
      <c r="F2801" s="6"/>
      <c r="G2801" s="5">
        <v>131</v>
      </c>
      <c r="H2801" s="7">
        <v>1</v>
      </c>
      <c r="I2801" s="1">
        <v>0</v>
      </c>
      <c r="J2801" s="1">
        <v>0</v>
      </c>
      <c r="K2801" s="1">
        <v>129</v>
      </c>
      <c r="L2801" s="8">
        <v>1</v>
      </c>
    </row>
    <row r="2802" spans="2:12" x14ac:dyDescent="0.2">
      <c r="D2802" s="175"/>
      <c r="E2802" s="4" t="s">
        <v>71</v>
      </c>
      <c r="F2802" s="6"/>
      <c r="G2802" s="5">
        <v>71</v>
      </c>
      <c r="H2802" s="7">
        <v>0</v>
      </c>
      <c r="I2802" s="1">
        <v>1</v>
      </c>
      <c r="J2802" s="1">
        <v>0</v>
      </c>
      <c r="K2802" s="1">
        <v>70</v>
      </c>
      <c r="L2802" s="8">
        <v>0</v>
      </c>
    </row>
    <row r="2803" spans="2:12" x14ac:dyDescent="0.2">
      <c r="D2803" s="176"/>
      <c r="E2803" s="59" t="s">
        <v>72</v>
      </c>
      <c r="F2803" s="60"/>
      <c r="G2803" s="56">
        <v>70</v>
      </c>
      <c r="H2803" s="66">
        <v>0</v>
      </c>
      <c r="I2803" s="30">
        <v>0</v>
      </c>
      <c r="J2803" s="30">
        <v>0</v>
      </c>
      <c r="K2803" s="30">
        <v>70</v>
      </c>
      <c r="L2803" s="65">
        <v>0</v>
      </c>
    </row>
    <row r="2805" spans="2:12" x14ac:dyDescent="0.2">
      <c r="B2805" s="43" t="str">
        <f xml:space="preserve"> HYPERLINK("#'目次'!B108", "[102]")</f>
        <v>[102]</v>
      </c>
      <c r="C2805" s="31" t="s">
        <v>246</v>
      </c>
    </row>
    <row r="2808" spans="2:12" x14ac:dyDescent="0.2">
      <c r="C2808" s="31" t="s">
        <v>75</v>
      </c>
    </row>
    <row r="2809" spans="2:12" ht="24" x14ac:dyDescent="0.2">
      <c r="D2809" s="177"/>
      <c r="E2809" s="178"/>
      <c r="F2809" s="178"/>
      <c r="G2809" s="40" t="s">
        <v>14</v>
      </c>
      <c r="H2809" s="42" t="s">
        <v>240</v>
      </c>
      <c r="I2809" s="15" t="s">
        <v>241</v>
      </c>
      <c r="J2809" s="15" t="s">
        <v>242</v>
      </c>
      <c r="K2809" s="15" t="s">
        <v>243</v>
      </c>
      <c r="L2809" s="44" t="s">
        <v>17</v>
      </c>
    </row>
    <row r="2810" spans="2:12" x14ac:dyDescent="0.2">
      <c r="D2810" s="179"/>
      <c r="E2810" s="180"/>
      <c r="F2810" s="180"/>
      <c r="G2810" s="39"/>
      <c r="H2810" s="41"/>
      <c r="I2810" s="14"/>
      <c r="J2810" s="14"/>
      <c r="K2810" s="14"/>
      <c r="L2810" s="38"/>
    </row>
    <row r="2811" spans="2:12" x14ac:dyDescent="0.2">
      <c r="D2811" s="58"/>
      <c r="E2811" s="53" t="s">
        <v>14</v>
      </c>
      <c r="F2811" s="52"/>
      <c r="G2811" s="37">
        <v>1222</v>
      </c>
      <c r="H2811" s="17">
        <v>7</v>
      </c>
      <c r="I2811" s="17">
        <v>6</v>
      </c>
      <c r="J2811" s="17">
        <v>4</v>
      </c>
      <c r="K2811" s="17">
        <v>1197</v>
      </c>
      <c r="L2811" s="55">
        <v>8</v>
      </c>
    </row>
    <row r="2812" spans="2:12" x14ac:dyDescent="0.2">
      <c r="D2812" s="174" t="s">
        <v>36</v>
      </c>
      <c r="E2812" s="20" t="s">
        <v>76</v>
      </c>
      <c r="F2812" s="22"/>
      <c r="G2812" s="21">
        <v>629</v>
      </c>
      <c r="H2812" s="25">
        <v>6</v>
      </c>
      <c r="I2812" s="3">
        <v>3</v>
      </c>
      <c r="J2812" s="3">
        <v>3</v>
      </c>
      <c r="K2812" s="3">
        <v>612</v>
      </c>
      <c r="L2812" s="26">
        <v>5</v>
      </c>
    </row>
    <row r="2813" spans="2:12" x14ac:dyDescent="0.2">
      <c r="D2813" s="175"/>
      <c r="E2813" s="4" t="s">
        <v>39</v>
      </c>
      <c r="F2813" s="6"/>
      <c r="G2813" s="5">
        <v>37</v>
      </c>
      <c r="H2813" s="7">
        <v>0</v>
      </c>
      <c r="I2813" s="1">
        <v>0</v>
      </c>
      <c r="J2813" s="1">
        <v>0</v>
      </c>
      <c r="K2813" s="1">
        <v>37</v>
      </c>
      <c r="L2813" s="8">
        <v>0</v>
      </c>
    </row>
    <row r="2814" spans="2:12" x14ac:dyDescent="0.2">
      <c r="D2814" s="175"/>
      <c r="E2814" s="4" t="s">
        <v>40</v>
      </c>
      <c r="F2814" s="6"/>
      <c r="G2814" s="5">
        <v>73</v>
      </c>
      <c r="H2814" s="7">
        <v>2</v>
      </c>
      <c r="I2814" s="1">
        <v>1</v>
      </c>
      <c r="J2814" s="1">
        <v>1</v>
      </c>
      <c r="K2814" s="1">
        <v>68</v>
      </c>
      <c r="L2814" s="8">
        <v>1</v>
      </c>
    </row>
    <row r="2815" spans="2:12" x14ac:dyDescent="0.2">
      <c r="D2815" s="175"/>
      <c r="E2815" s="4" t="s">
        <v>41</v>
      </c>
      <c r="F2815" s="6"/>
      <c r="G2815" s="5">
        <v>108</v>
      </c>
      <c r="H2815" s="7">
        <v>0</v>
      </c>
      <c r="I2815" s="1">
        <v>0</v>
      </c>
      <c r="J2815" s="1">
        <v>0</v>
      </c>
      <c r="K2815" s="1">
        <v>108</v>
      </c>
      <c r="L2815" s="8">
        <v>0</v>
      </c>
    </row>
    <row r="2816" spans="2:12" x14ac:dyDescent="0.2">
      <c r="D2816" s="175"/>
      <c r="E2816" s="4" t="s">
        <v>42</v>
      </c>
      <c r="F2816" s="6"/>
      <c r="G2816" s="5">
        <v>113</v>
      </c>
      <c r="H2816" s="7">
        <v>1</v>
      </c>
      <c r="I2816" s="1">
        <v>0</v>
      </c>
      <c r="J2816" s="1">
        <v>0</v>
      </c>
      <c r="K2816" s="1">
        <v>111</v>
      </c>
      <c r="L2816" s="8">
        <v>1</v>
      </c>
    </row>
    <row r="2817" spans="2:12" x14ac:dyDescent="0.2">
      <c r="D2817" s="175"/>
      <c r="E2817" s="4" t="s">
        <v>43</v>
      </c>
      <c r="F2817" s="6"/>
      <c r="G2817" s="5">
        <v>101</v>
      </c>
      <c r="H2817" s="7">
        <v>0</v>
      </c>
      <c r="I2817" s="1">
        <v>0</v>
      </c>
      <c r="J2817" s="1">
        <v>0</v>
      </c>
      <c r="K2817" s="1">
        <v>101</v>
      </c>
      <c r="L2817" s="8">
        <v>0</v>
      </c>
    </row>
    <row r="2818" spans="2:12" x14ac:dyDescent="0.2">
      <c r="D2818" s="175"/>
      <c r="E2818" s="4" t="s">
        <v>44</v>
      </c>
      <c r="F2818" s="6"/>
      <c r="G2818" s="5">
        <v>114</v>
      </c>
      <c r="H2818" s="7">
        <v>1</v>
      </c>
      <c r="I2818" s="1">
        <v>1</v>
      </c>
      <c r="J2818" s="1">
        <v>1</v>
      </c>
      <c r="K2818" s="1">
        <v>111</v>
      </c>
      <c r="L2818" s="8">
        <v>0</v>
      </c>
    </row>
    <row r="2819" spans="2:12" x14ac:dyDescent="0.2">
      <c r="D2819" s="175"/>
      <c r="E2819" s="4" t="s">
        <v>45</v>
      </c>
      <c r="F2819" s="6"/>
      <c r="G2819" s="5">
        <v>83</v>
      </c>
      <c r="H2819" s="7">
        <v>2</v>
      </c>
      <c r="I2819" s="1">
        <v>1</v>
      </c>
      <c r="J2819" s="1">
        <v>1</v>
      </c>
      <c r="K2819" s="1">
        <v>76</v>
      </c>
      <c r="L2819" s="8">
        <v>3</v>
      </c>
    </row>
    <row r="2820" spans="2:12" x14ac:dyDescent="0.2">
      <c r="D2820" s="174" t="s">
        <v>37</v>
      </c>
      <c r="E2820" s="20" t="s">
        <v>77</v>
      </c>
      <c r="F2820" s="22"/>
      <c r="G2820" s="21">
        <v>593</v>
      </c>
      <c r="H2820" s="25">
        <v>1</v>
      </c>
      <c r="I2820" s="3">
        <v>3</v>
      </c>
      <c r="J2820" s="3">
        <v>1</v>
      </c>
      <c r="K2820" s="3">
        <v>585</v>
      </c>
      <c r="L2820" s="26">
        <v>3</v>
      </c>
    </row>
    <row r="2821" spans="2:12" x14ac:dyDescent="0.2">
      <c r="D2821" s="175"/>
      <c r="E2821" s="4" t="s">
        <v>39</v>
      </c>
      <c r="F2821" s="6"/>
      <c r="G2821" s="5">
        <v>27</v>
      </c>
      <c r="H2821" s="7">
        <v>0</v>
      </c>
      <c r="I2821" s="1">
        <v>0</v>
      </c>
      <c r="J2821" s="1">
        <v>0</v>
      </c>
      <c r="K2821" s="1">
        <v>27</v>
      </c>
      <c r="L2821" s="8">
        <v>0</v>
      </c>
    </row>
    <row r="2822" spans="2:12" x14ac:dyDescent="0.2">
      <c r="D2822" s="175"/>
      <c r="E2822" s="4" t="s">
        <v>40</v>
      </c>
      <c r="F2822" s="6"/>
      <c r="G2822" s="5">
        <v>74</v>
      </c>
      <c r="H2822" s="7">
        <v>0</v>
      </c>
      <c r="I2822" s="1">
        <v>1</v>
      </c>
      <c r="J2822" s="1">
        <v>0</v>
      </c>
      <c r="K2822" s="1">
        <v>72</v>
      </c>
      <c r="L2822" s="8">
        <v>1</v>
      </c>
    </row>
    <row r="2823" spans="2:12" x14ac:dyDescent="0.2">
      <c r="D2823" s="175"/>
      <c r="E2823" s="4" t="s">
        <v>41</v>
      </c>
      <c r="F2823" s="6"/>
      <c r="G2823" s="5">
        <v>96</v>
      </c>
      <c r="H2823" s="7">
        <v>0</v>
      </c>
      <c r="I2823" s="1">
        <v>0</v>
      </c>
      <c r="J2823" s="1">
        <v>0</v>
      </c>
      <c r="K2823" s="1">
        <v>96</v>
      </c>
      <c r="L2823" s="8">
        <v>0</v>
      </c>
    </row>
    <row r="2824" spans="2:12" x14ac:dyDescent="0.2">
      <c r="D2824" s="175"/>
      <c r="E2824" s="4" t="s">
        <v>42</v>
      </c>
      <c r="F2824" s="6"/>
      <c r="G2824" s="5">
        <v>97</v>
      </c>
      <c r="H2824" s="7">
        <v>0</v>
      </c>
      <c r="I2824" s="1">
        <v>0</v>
      </c>
      <c r="J2824" s="1">
        <v>0</v>
      </c>
      <c r="K2824" s="1">
        <v>96</v>
      </c>
      <c r="L2824" s="8">
        <v>1</v>
      </c>
    </row>
    <row r="2825" spans="2:12" x14ac:dyDescent="0.2">
      <c r="D2825" s="175"/>
      <c r="E2825" s="4" t="s">
        <v>43</v>
      </c>
      <c r="F2825" s="6"/>
      <c r="G2825" s="5">
        <v>103</v>
      </c>
      <c r="H2825" s="7">
        <v>1</v>
      </c>
      <c r="I2825" s="1">
        <v>1</v>
      </c>
      <c r="J2825" s="1">
        <v>0</v>
      </c>
      <c r="K2825" s="1">
        <v>101</v>
      </c>
      <c r="L2825" s="8">
        <v>0</v>
      </c>
    </row>
    <row r="2826" spans="2:12" x14ac:dyDescent="0.2">
      <c r="D2826" s="175"/>
      <c r="E2826" s="4" t="s">
        <v>44</v>
      </c>
      <c r="F2826" s="6"/>
      <c r="G2826" s="5">
        <v>109</v>
      </c>
      <c r="H2826" s="7">
        <v>0</v>
      </c>
      <c r="I2826" s="1">
        <v>1</v>
      </c>
      <c r="J2826" s="1">
        <v>0</v>
      </c>
      <c r="K2826" s="1">
        <v>108</v>
      </c>
      <c r="L2826" s="8">
        <v>0</v>
      </c>
    </row>
    <row r="2827" spans="2:12" x14ac:dyDescent="0.2">
      <c r="D2827" s="176"/>
      <c r="E2827" s="59" t="s">
        <v>45</v>
      </c>
      <c r="F2827" s="60"/>
      <c r="G2827" s="56">
        <v>87</v>
      </c>
      <c r="H2827" s="66">
        <v>0</v>
      </c>
      <c r="I2827" s="30">
        <v>0</v>
      </c>
      <c r="J2827" s="30">
        <v>1</v>
      </c>
      <c r="K2827" s="30">
        <v>85</v>
      </c>
      <c r="L2827" s="65">
        <v>1</v>
      </c>
    </row>
    <row r="2829" spans="2:12" x14ac:dyDescent="0.2">
      <c r="B2829" s="43" t="str">
        <f xml:space="preserve"> HYPERLINK("#'目次'!B109", "[103]")</f>
        <v>[103]</v>
      </c>
      <c r="C2829" s="31" t="s">
        <v>249</v>
      </c>
    </row>
    <row r="2833" spans="4:12" ht="24" x14ac:dyDescent="0.2">
      <c r="D2833" s="177"/>
      <c r="E2833" s="178"/>
      <c r="F2833" s="178"/>
      <c r="G2833" s="40" t="s">
        <v>14</v>
      </c>
      <c r="H2833" s="42" t="s">
        <v>240</v>
      </c>
      <c r="I2833" s="15" t="s">
        <v>241</v>
      </c>
      <c r="J2833" s="15" t="s">
        <v>242</v>
      </c>
      <c r="K2833" s="15" t="s">
        <v>243</v>
      </c>
      <c r="L2833" s="44" t="s">
        <v>17</v>
      </c>
    </row>
    <row r="2834" spans="4:12" x14ac:dyDescent="0.2">
      <c r="D2834" s="179"/>
      <c r="E2834" s="180"/>
      <c r="F2834" s="180"/>
      <c r="G2834" s="39"/>
      <c r="H2834" s="41"/>
      <c r="I2834" s="14"/>
      <c r="J2834" s="14"/>
      <c r="K2834" s="14"/>
      <c r="L2834" s="38"/>
    </row>
    <row r="2835" spans="4:12" x14ac:dyDescent="0.2">
      <c r="D2835" s="58"/>
      <c r="E2835" s="53" t="s">
        <v>14</v>
      </c>
      <c r="F2835" s="52"/>
      <c r="G2835" s="37">
        <v>1222</v>
      </c>
      <c r="H2835" s="17">
        <v>6</v>
      </c>
      <c r="I2835" s="17">
        <v>10</v>
      </c>
      <c r="J2835" s="17">
        <v>16</v>
      </c>
      <c r="K2835" s="17">
        <v>1182</v>
      </c>
      <c r="L2835" s="55">
        <v>8</v>
      </c>
    </row>
    <row r="2836" spans="4:12" x14ac:dyDescent="0.2">
      <c r="D2836" s="174" t="s">
        <v>18</v>
      </c>
      <c r="E2836" s="20" t="s">
        <v>19</v>
      </c>
      <c r="F2836" s="22"/>
      <c r="G2836" s="21">
        <v>57</v>
      </c>
      <c r="H2836" s="25">
        <v>2</v>
      </c>
      <c r="I2836" s="3">
        <v>0</v>
      </c>
      <c r="J2836" s="3">
        <v>1</v>
      </c>
      <c r="K2836" s="3">
        <v>54</v>
      </c>
      <c r="L2836" s="26">
        <v>0</v>
      </c>
    </row>
    <row r="2837" spans="4:12" x14ac:dyDescent="0.2">
      <c r="D2837" s="175"/>
      <c r="E2837" s="4" t="s">
        <v>20</v>
      </c>
      <c r="F2837" s="6"/>
      <c r="G2837" s="5">
        <v>84</v>
      </c>
      <c r="H2837" s="7">
        <v>2</v>
      </c>
      <c r="I2837" s="1">
        <v>0</v>
      </c>
      <c r="J2837" s="1">
        <v>2</v>
      </c>
      <c r="K2837" s="1">
        <v>78</v>
      </c>
      <c r="L2837" s="8">
        <v>2</v>
      </c>
    </row>
    <row r="2838" spans="4:12" x14ac:dyDescent="0.2">
      <c r="D2838" s="175"/>
      <c r="E2838" s="4" t="s">
        <v>21</v>
      </c>
      <c r="F2838" s="6"/>
      <c r="G2838" s="5">
        <v>487</v>
      </c>
      <c r="H2838" s="7">
        <v>1</v>
      </c>
      <c r="I2838" s="1">
        <v>2</v>
      </c>
      <c r="J2838" s="1">
        <v>2</v>
      </c>
      <c r="K2838" s="1">
        <v>480</v>
      </c>
      <c r="L2838" s="8">
        <v>2</v>
      </c>
    </row>
    <row r="2839" spans="4:12" x14ac:dyDescent="0.2">
      <c r="D2839" s="175"/>
      <c r="E2839" s="4" t="s">
        <v>22</v>
      </c>
      <c r="F2839" s="6"/>
      <c r="G2839" s="5">
        <v>35</v>
      </c>
      <c r="H2839" s="7">
        <v>0</v>
      </c>
      <c r="I2839" s="1">
        <v>0</v>
      </c>
      <c r="J2839" s="1">
        <v>2</v>
      </c>
      <c r="K2839" s="1">
        <v>33</v>
      </c>
      <c r="L2839" s="8">
        <v>0</v>
      </c>
    </row>
    <row r="2840" spans="4:12" x14ac:dyDescent="0.2">
      <c r="D2840" s="175"/>
      <c r="E2840" s="4" t="s">
        <v>23</v>
      </c>
      <c r="F2840" s="6"/>
      <c r="G2840" s="5">
        <v>143</v>
      </c>
      <c r="H2840" s="7">
        <v>0</v>
      </c>
      <c r="I2840" s="1">
        <v>2</v>
      </c>
      <c r="J2840" s="1">
        <v>4</v>
      </c>
      <c r="K2840" s="1">
        <v>137</v>
      </c>
      <c r="L2840" s="8">
        <v>0</v>
      </c>
    </row>
    <row r="2841" spans="4:12" x14ac:dyDescent="0.2">
      <c r="D2841" s="175"/>
      <c r="E2841" s="4" t="s">
        <v>24</v>
      </c>
      <c r="F2841" s="6"/>
      <c r="G2841" s="5">
        <v>187</v>
      </c>
      <c r="H2841" s="7">
        <v>0</v>
      </c>
      <c r="I2841" s="1">
        <v>4</v>
      </c>
      <c r="J2841" s="1">
        <v>1</v>
      </c>
      <c r="K2841" s="1">
        <v>181</v>
      </c>
      <c r="L2841" s="8">
        <v>1</v>
      </c>
    </row>
    <row r="2842" spans="4:12" x14ac:dyDescent="0.2">
      <c r="D2842" s="175"/>
      <c r="E2842" s="4" t="s">
        <v>25</v>
      </c>
      <c r="F2842" s="6"/>
      <c r="G2842" s="5">
        <v>71</v>
      </c>
      <c r="H2842" s="7">
        <v>0</v>
      </c>
      <c r="I2842" s="1">
        <v>0</v>
      </c>
      <c r="J2842" s="1">
        <v>1</v>
      </c>
      <c r="K2842" s="1">
        <v>68</v>
      </c>
      <c r="L2842" s="8">
        <v>2</v>
      </c>
    </row>
    <row r="2843" spans="4:12" x14ac:dyDescent="0.2">
      <c r="D2843" s="175"/>
      <c r="E2843" s="4" t="s">
        <v>26</v>
      </c>
      <c r="F2843" s="6"/>
      <c r="G2843" s="5">
        <v>30</v>
      </c>
      <c r="H2843" s="7">
        <v>0</v>
      </c>
      <c r="I2843" s="1">
        <v>0</v>
      </c>
      <c r="J2843" s="1">
        <v>0</v>
      </c>
      <c r="K2843" s="1">
        <v>30</v>
      </c>
      <c r="L2843" s="8">
        <v>0</v>
      </c>
    </row>
    <row r="2844" spans="4:12" x14ac:dyDescent="0.2">
      <c r="D2844" s="175"/>
      <c r="E2844" s="4" t="s">
        <v>27</v>
      </c>
      <c r="F2844" s="6"/>
      <c r="G2844" s="5">
        <v>70</v>
      </c>
      <c r="H2844" s="7">
        <v>1</v>
      </c>
      <c r="I2844" s="1">
        <v>2</v>
      </c>
      <c r="J2844" s="1">
        <v>1</v>
      </c>
      <c r="K2844" s="1">
        <v>65</v>
      </c>
      <c r="L2844" s="8">
        <v>1</v>
      </c>
    </row>
    <row r="2845" spans="4:12" x14ac:dyDescent="0.2">
      <c r="D2845" s="175"/>
      <c r="E2845" s="4" t="s">
        <v>28</v>
      </c>
      <c r="F2845" s="6"/>
      <c r="G2845" s="5">
        <v>51</v>
      </c>
      <c r="H2845" s="7">
        <v>0</v>
      </c>
      <c r="I2845" s="1">
        <v>0</v>
      </c>
      <c r="J2845" s="1">
        <v>1</v>
      </c>
      <c r="K2845" s="1">
        <v>50</v>
      </c>
      <c r="L2845" s="8">
        <v>0</v>
      </c>
    </row>
    <row r="2846" spans="4:12" x14ac:dyDescent="0.2">
      <c r="D2846" s="175"/>
      <c r="E2846" s="4" t="s">
        <v>29</v>
      </c>
      <c r="F2846" s="6"/>
      <c r="G2846" s="5">
        <v>7</v>
      </c>
      <c r="H2846" s="7">
        <v>0</v>
      </c>
      <c r="I2846" s="1">
        <v>0</v>
      </c>
      <c r="J2846" s="1">
        <v>1</v>
      </c>
      <c r="K2846" s="1">
        <v>6</v>
      </c>
      <c r="L2846" s="8">
        <v>0</v>
      </c>
    </row>
    <row r="2847" spans="4:12" x14ac:dyDescent="0.2">
      <c r="D2847" s="174" t="s">
        <v>30</v>
      </c>
      <c r="E2847" s="20" t="s">
        <v>31</v>
      </c>
      <c r="F2847" s="22"/>
      <c r="G2847" s="21">
        <v>393</v>
      </c>
      <c r="H2847" s="25">
        <v>4</v>
      </c>
      <c r="I2847" s="3">
        <v>3</v>
      </c>
      <c r="J2847" s="3">
        <v>3</v>
      </c>
      <c r="K2847" s="3">
        <v>382</v>
      </c>
      <c r="L2847" s="26">
        <v>1</v>
      </c>
    </row>
    <row r="2848" spans="4:12" x14ac:dyDescent="0.2">
      <c r="D2848" s="175"/>
      <c r="E2848" s="4" t="s">
        <v>32</v>
      </c>
      <c r="F2848" s="6"/>
      <c r="G2848" s="5">
        <v>352</v>
      </c>
      <c r="H2848" s="7">
        <v>1</v>
      </c>
      <c r="I2848" s="1">
        <v>3</v>
      </c>
      <c r="J2848" s="1">
        <v>6</v>
      </c>
      <c r="K2848" s="1">
        <v>338</v>
      </c>
      <c r="L2848" s="8">
        <v>4</v>
      </c>
    </row>
    <row r="2849" spans="2:12" x14ac:dyDescent="0.2">
      <c r="D2849" s="175"/>
      <c r="E2849" s="4" t="s">
        <v>33</v>
      </c>
      <c r="F2849" s="6"/>
      <c r="G2849" s="5">
        <v>388</v>
      </c>
      <c r="H2849" s="7">
        <v>1</v>
      </c>
      <c r="I2849" s="1">
        <v>3</v>
      </c>
      <c r="J2849" s="1">
        <v>5</v>
      </c>
      <c r="K2849" s="1">
        <v>376</v>
      </c>
      <c r="L2849" s="8">
        <v>3</v>
      </c>
    </row>
    <row r="2850" spans="2:12" x14ac:dyDescent="0.2">
      <c r="D2850" s="175"/>
      <c r="E2850" s="4" t="s">
        <v>34</v>
      </c>
      <c r="F2850" s="6"/>
      <c r="G2850" s="5">
        <v>89</v>
      </c>
      <c r="H2850" s="7">
        <v>0</v>
      </c>
      <c r="I2850" s="1">
        <v>1</v>
      </c>
      <c r="J2850" s="1">
        <v>2</v>
      </c>
      <c r="K2850" s="1">
        <v>86</v>
      </c>
      <c r="L2850" s="8">
        <v>0</v>
      </c>
    </row>
    <row r="2851" spans="2:12" x14ac:dyDescent="0.2">
      <c r="D2851" s="174" t="s">
        <v>35</v>
      </c>
      <c r="E2851" s="20" t="s">
        <v>36</v>
      </c>
      <c r="F2851" s="22"/>
      <c r="G2851" s="21">
        <v>629</v>
      </c>
      <c r="H2851" s="25">
        <v>5</v>
      </c>
      <c r="I2851" s="3">
        <v>7</v>
      </c>
      <c r="J2851" s="3">
        <v>11</v>
      </c>
      <c r="K2851" s="3">
        <v>601</v>
      </c>
      <c r="L2851" s="26">
        <v>5</v>
      </c>
    </row>
    <row r="2852" spans="2:12" x14ac:dyDescent="0.2">
      <c r="D2852" s="175"/>
      <c r="E2852" s="4" t="s">
        <v>37</v>
      </c>
      <c r="F2852" s="6"/>
      <c r="G2852" s="5">
        <v>593</v>
      </c>
      <c r="H2852" s="7">
        <v>1</v>
      </c>
      <c r="I2852" s="1">
        <v>3</v>
      </c>
      <c r="J2852" s="1">
        <v>5</v>
      </c>
      <c r="K2852" s="1">
        <v>581</v>
      </c>
      <c r="L2852" s="8">
        <v>3</v>
      </c>
    </row>
    <row r="2853" spans="2:12" x14ac:dyDescent="0.2">
      <c r="D2853" s="174" t="s">
        <v>38</v>
      </c>
      <c r="E2853" s="20" t="s">
        <v>39</v>
      </c>
      <c r="F2853" s="22"/>
      <c r="G2853" s="21">
        <v>64</v>
      </c>
      <c r="H2853" s="25">
        <v>0</v>
      </c>
      <c r="I2853" s="3">
        <v>0</v>
      </c>
      <c r="J2853" s="3">
        <v>1</v>
      </c>
      <c r="K2853" s="3">
        <v>63</v>
      </c>
      <c r="L2853" s="26">
        <v>0</v>
      </c>
    </row>
    <row r="2854" spans="2:12" x14ac:dyDescent="0.2">
      <c r="D2854" s="175"/>
      <c r="E2854" s="4" t="s">
        <v>40</v>
      </c>
      <c r="F2854" s="6"/>
      <c r="G2854" s="5">
        <v>147</v>
      </c>
      <c r="H2854" s="7">
        <v>1</v>
      </c>
      <c r="I2854" s="1">
        <v>2</v>
      </c>
      <c r="J2854" s="1">
        <v>3</v>
      </c>
      <c r="K2854" s="1">
        <v>139</v>
      </c>
      <c r="L2854" s="8">
        <v>2</v>
      </c>
    </row>
    <row r="2855" spans="2:12" x14ac:dyDescent="0.2">
      <c r="D2855" s="175"/>
      <c r="E2855" s="4" t="s">
        <v>41</v>
      </c>
      <c r="F2855" s="6"/>
      <c r="G2855" s="5">
        <v>204</v>
      </c>
      <c r="H2855" s="7">
        <v>0</v>
      </c>
      <c r="I2855" s="1">
        <v>3</v>
      </c>
      <c r="J2855" s="1">
        <v>1</v>
      </c>
      <c r="K2855" s="1">
        <v>200</v>
      </c>
      <c r="L2855" s="8">
        <v>0</v>
      </c>
    </row>
    <row r="2856" spans="2:12" x14ac:dyDescent="0.2">
      <c r="D2856" s="175"/>
      <c r="E2856" s="4" t="s">
        <v>42</v>
      </c>
      <c r="F2856" s="6"/>
      <c r="G2856" s="5">
        <v>210</v>
      </c>
      <c r="H2856" s="7">
        <v>0</v>
      </c>
      <c r="I2856" s="1">
        <v>1</v>
      </c>
      <c r="J2856" s="1">
        <v>2</v>
      </c>
      <c r="K2856" s="1">
        <v>205</v>
      </c>
      <c r="L2856" s="8">
        <v>2</v>
      </c>
    </row>
    <row r="2857" spans="2:12" x14ac:dyDescent="0.2">
      <c r="D2857" s="175"/>
      <c r="E2857" s="4" t="s">
        <v>43</v>
      </c>
      <c r="F2857" s="6"/>
      <c r="G2857" s="5">
        <v>204</v>
      </c>
      <c r="H2857" s="7">
        <v>1</v>
      </c>
      <c r="I2857" s="1">
        <v>1</v>
      </c>
      <c r="J2857" s="1">
        <v>3</v>
      </c>
      <c r="K2857" s="1">
        <v>199</v>
      </c>
      <c r="L2857" s="8">
        <v>0</v>
      </c>
    </row>
    <row r="2858" spans="2:12" x14ac:dyDescent="0.2">
      <c r="D2858" s="175"/>
      <c r="E2858" s="4" t="s">
        <v>44</v>
      </c>
      <c r="F2858" s="6"/>
      <c r="G2858" s="5">
        <v>223</v>
      </c>
      <c r="H2858" s="7">
        <v>2</v>
      </c>
      <c r="I2858" s="1">
        <v>3</v>
      </c>
      <c r="J2858" s="1">
        <v>4</v>
      </c>
      <c r="K2858" s="1">
        <v>214</v>
      </c>
      <c r="L2858" s="8">
        <v>0</v>
      </c>
    </row>
    <row r="2859" spans="2:12" x14ac:dyDescent="0.2">
      <c r="D2859" s="176"/>
      <c r="E2859" s="59" t="s">
        <v>45</v>
      </c>
      <c r="F2859" s="60"/>
      <c r="G2859" s="56">
        <v>170</v>
      </c>
      <c r="H2859" s="66">
        <v>2</v>
      </c>
      <c r="I2859" s="30">
        <v>0</v>
      </c>
      <c r="J2859" s="30">
        <v>2</v>
      </c>
      <c r="K2859" s="30">
        <v>162</v>
      </c>
      <c r="L2859" s="65">
        <v>4</v>
      </c>
    </row>
    <row r="2861" spans="2:12" x14ac:dyDescent="0.2">
      <c r="B2861" s="43" t="str">
        <f xml:space="preserve"> HYPERLINK("#'目次'!B110", "[104]")</f>
        <v>[104]</v>
      </c>
      <c r="C2861" s="31" t="s">
        <v>249</v>
      </c>
    </row>
    <row r="2865" spans="4:12" ht="24" x14ac:dyDescent="0.2">
      <c r="D2865" s="177"/>
      <c r="E2865" s="178"/>
      <c r="F2865" s="178"/>
      <c r="G2865" s="40" t="s">
        <v>14</v>
      </c>
      <c r="H2865" s="42" t="s">
        <v>240</v>
      </c>
      <c r="I2865" s="15" t="s">
        <v>241</v>
      </c>
      <c r="J2865" s="15" t="s">
        <v>242</v>
      </c>
      <c r="K2865" s="15" t="s">
        <v>243</v>
      </c>
      <c r="L2865" s="44" t="s">
        <v>17</v>
      </c>
    </row>
    <row r="2866" spans="4:12" x14ac:dyDescent="0.2">
      <c r="D2866" s="179"/>
      <c r="E2866" s="180"/>
      <c r="F2866" s="180"/>
      <c r="G2866" s="39"/>
      <c r="H2866" s="41"/>
      <c r="I2866" s="14"/>
      <c r="J2866" s="14"/>
      <c r="K2866" s="14"/>
      <c r="L2866" s="38"/>
    </row>
    <row r="2867" spans="4:12" x14ac:dyDescent="0.2">
      <c r="D2867" s="58"/>
      <c r="E2867" s="53" t="s">
        <v>14</v>
      </c>
      <c r="F2867" s="52"/>
      <c r="G2867" s="37">
        <v>1222</v>
      </c>
      <c r="H2867" s="17">
        <v>6</v>
      </c>
      <c r="I2867" s="17">
        <v>10</v>
      </c>
      <c r="J2867" s="17">
        <v>16</v>
      </c>
      <c r="K2867" s="17">
        <v>1182</v>
      </c>
      <c r="L2867" s="55">
        <v>8</v>
      </c>
    </row>
    <row r="2868" spans="4:12" x14ac:dyDescent="0.2">
      <c r="D2868" s="174" t="s">
        <v>52</v>
      </c>
      <c r="E2868" s="20" t="s">
        <v>53</v>
      </c>
      <c r="F2868" s="22"/>
      <c r="G2868" s="21">
        <v>15</v>
      </c>
      <c r="H2868" s="25">
        <v>0</v>
      </c>
      <c r="I2868" s="3">
        <v>0</v>
      </c>
      <c r="J2868" s="3">
        <v>1</v>
      </c>
      <c r="K2868" s="3">
        <v>14</v>
      </c>
      <c r="L2868" s="26">
        <v>0</v>
      </c>
    </row>
    <row r="2869" spans="4:12" ht="24" x14ac:dyDescent="0.2">
      <c r="D2869" s="175"/>
      <c r="E2869" s="4" t="s">
        <v>54</v>
      </c>
      <c r="F2869" s="6"/>
      <c r="G2869" s="5">
        <v>122</v>
      </c>
      <c r="H2869" s="7">
        <v>1</v>
      </c>
      <c r="I2869" s="1">
        <v>2</v>
      </c>
      <c r="J2869" s="1">
        <v>0</v>
      </c>
      <c r="K2869" s="1">
        <v>118</v>
      </c>
      <c r="L2869" s="8">
        <v>1</v>
      </c>
    </row>
    <row r="2870" spans="4:12" x14ac:dyDescent="0.2">
      <c r="D2870" s="175"/>
      <c r="E2870" s="4" t="s">
        <v>55</v>
      </c>
      <c r="F2870" s="6"/>
      <c r="G2870" s="5">
        <v>43</v>
      </c>
      <c r="H2870" s="7">
        <v>0</v>
      </c>
      <c r="I2870" s="1">
        <v>1</v>
      </c>
      <c r="J2870" s="1">
        <v>2</v>
      </c>
      <c r="K2870" s="1">
        <v>39</v>
      </c>
      <c r="L2870" s="8">
        <v>1</v>
      </c>
    </row>
    <row r="2871" spans="4:12" x14ac:dyDescent="0.2">
      <c r="D2871" s="175"/>
      <c r="E2871" s="4" t="s">
        <v>56</v>
      </c>
      <c r="F2871" s="6"/>
      <c r="G2871" s="5">
        <v>60</v>
      </c>
      <c r="H2871" s="7">
        <v>0</v>
      </c>
      <c r="I2871" s="1">
        <v>0</v>
      </c>
      <c r="J2871" s="1">
        <v>1</v>
      </c>
      <c r="K2871" s="1">
        <v>59</v>
      </c>
      <c r="L2871" s="8">
        <v>0</v>
      </c>
    </row>
    <row r="2872" spans="4:12" x14ac:dyDescent="0.2">
      <c r="D2872" s="175"/>
      <c r="E2872" s="4" t="s">
        <v>57</v>
      </c>
      <c r="F2872" s="6"/>
      <c r="G2872" s="5">
        <v>286</v>
      </c>
      <c r="H2872" s="7">
        <v>2</v>
      </c>
      <c r="I2872" s="1">
        <v>4</v>
      </c>
      <c r="J2872" s="1">
        <v>3</v>
      </c>
      <c r="K2872" s="1">
        <v>277</v>
      </c>
      <c r="L2872" s="8">
        <v>0</v>
      </c>
    </row>
    <row r="2873" spans="4:12" x14ac:dyDescent="0.2">
      <c r="D2873" s="175"/>
      <c r="E2873" s="4" t="s">
        <v>58</v>
      </c>
      <c r="F2873" s="6"/>
      <c r="G2873" s="5">
        <v>129</v>
      </c>
      <c r="H2873" s="7">
        <v>0</v>
      </c>
      <c r="I2873" s="1">
        <v>0</v>
      </c>
      <c r="J2873" s="1">
        <v>2</v>
      </c>
      <c r="K2873" s="1">
        <v>126</v>
      </c>
      <c r="L2873" s="8">
        <v>1</v>
      </c>
    </row>
    <row r="2874" spans="4:12" x14ac:dyDescent="0.2">
      <c r="D2874" s="175"/>
      <c r="E2874" s="4" t="s">
        <v>59</v>
      </c>
      <c r="F2874" s="6"/>
      <c r="G2874" s="5">
        <v>195</v>
      </c>
      <c r="H2874" s="7">
        <v>0</v>
      </c>
      <c r="I2874" s="1">
        <v>1</v>
      </c>
      <c r="J2874" s="1">
        <v>2</v>
      </c>
      <c r="K2874" s="1">
        <v>190</v>
      </c>
      <c r="L2874" s="8">
        <v>2</v>
      </c>
    </row>
    <row r="2875" spans="4:12" x14ac:dyDescent="0.2">
      <c r="D2875" s="175"/>
      <c r="E2875" s="4" t="s">
        <v>60</v>
      </c>
      <c r="F2875" s="6"/>
      <c r="G2875" s="5">
        <v>176</v>
      </c>
      <c r="H2875" s="7">
        <v>1</v>
      </c>
      <c r="I2875" s="1">
        <v>0</v>
      </c>
      <c r="J2875" s="1">
        <v>1</v>
      </c>
      <c r="K2875" s="1">
        <v>173</v>
      </c>
      <c r="L2875" s="8">
        <v>1</v>
      </c>
    </row>
    <row r="2876" spans="4:12" x14ac:dyDescent="0.2">
      <c r="D2876" s="175"/>
      <c r="E2876" s="4" t="s">
        <v>61</v>
      </c>
      <c r="F2876" s="6"/>
      <c r="G2876" s="5">
        <v>78</v>
      </c>
      <c r="H2876" s="7">
        <v>0</v>
      </c>
      <c r="I2876" s="1">
        <v>0</v>
      </c>
      <c r="J2876" s="1">
        <v>1</v>
      </c>
      <c r="K2876" s="1">
        <v>77</v>
      </c>
      <c r="L2876" s="8">
        <v>0</v>
      </c>
    </row>
    <row r="2877" spans="4:12" x14ac:dyDescent="0.2">
      <c r="D2877" s="175"/>
      <c r="E2877" s="4" t="s">
        <v>62</v>
      </c>
      <c r="F2877" s="6"/>
      <c r="G2877" s="5">
        <v>113</v>
      </c>
      <c r="H2877" s="7">
        <v>2</v>
      </c>
      <c r="I2877" s="1">
        <v>2</v>
      </c>
      <c r="J2877" s="1">
        <v>3</v>
      </c>
      <c r="K2877" s="1">
        <v>106</v>
      </c>
      <c r="L2877" s="8">
        <v>0</v>
      </c>
    </row>
    <row r="2878" spans="4:12" x14ac:dyDescent="0.2">
      <c r="D2878" s="174" t="s">
        <v>63</v>
      </c>
      <c r="E2878" s="20" t="s">
        <v>64</v>
      </c>
      <c r="F2878" s="22"/>
      <c r="G2878" s="21">
        <v>234</v>
      </c>
      <c r="H2878" s="25">
        <v>1</v>
      </c>
      <c r="I2878" s="3">
        <v>2</v>
      </c>
      <c r="J2878" s="3">
        <v>5</v>
      </c>
      <c r="K2878" s="3">
        <v>224</v>
      </c>
      <c r="L2878" s="26">
        <v>2</v>
      </c>
    </row>
    <row r="2879" spans="4:12" x14ac:dyDescent="0.2">
      <c r="D2879" s="175"/>
      <c r="E2879" s="4" t="s">
        <v>65</v>
      </c>
      <c r="F2879" s="6"/>
      <c r="G2879" s="5">
        <v>172</v>
      </c>
      <c r="H2879" s="7">
        <v>3</v>
      </c>
      <c r="I2879" s="1">
        <v>2</v>
      </c>
      <c r="J2879" s="1">
        <v>2</v>
      </c>
      <c r="K2879" s="1">
        <v>164</v>
      </c>
      <c r="L2879" s="8">
        <v>1</v>
      </c>
    </row>
    <row r="2880" spans="4:12" x14ac:dyDescent="0.2">
      <c r="D2880" s="175"/>
      <c r="E2880" s="4" t="s">
        <v>66</v>
      </c>
      <c r="F2880" s="6"/>
      <c r="G2880" s="5">
        <v>165</v>
      </c>
      <c r="H2880" s="7">
        <v>1</v>
      </c>
      <c r="I2880" s="1">
        <v>1</v>
      </c>
      <c r="J2880" s="1">
        <v>0</v>
      </c>
      <c r="K2880" s="1">
        <v>163</v>
      </c>
      <c r="L2880" s="8">
        <v>0</v>
      </c>
    </row>
    <row r="2881" spans="2:12" x14ac:dyDescent="0.2">
      <c r="D2881" s="175"/>
      <c r="E2881" s="4" t="s">
        <v>67</v>
      </c>
      <c r="F2881" s="6"/>
      <c r="G2881" s="5">
        <v>158</v>
      </c>
      <c r="H2881" s="7">
        <v>0</v>
      </c>
      <c r="I2881" s="1">
        <v>2</v>
      </c>
      <c r="J2881" s="1">
        <v>3</v>
      </c>
      <c r="K2881" s="1">
        <v>152</v>
      </c>
      <c r="L2881" s="8">
        <v>1</v>
      </c>
    </row>
    <row r="2882" spans="2:12" x14ac:dyDescent="0.2">
      <c r="D2882" s="175"/>
      <c r="E2882" s="4" t="s">
        <v>68</v>
      </c>
      <c r="F2882" s="6"/>
      <c r="G2882" s="5">
        <v>112</v>
      </c>
      <c r="H2882" s="7">
        <v>0</v>
      </c>
      <c r="I2882" s="1">
        <v>0</v>
      </c>
      <c r="J2882" s="1">
        <v>2</v>
      </c>
      <c r="K2882" s="1">
        <v>110</v>
      </c>
      <c r="L2882" s="8">
        <v>0</v>
      </c>
    </row>
    <row r="2883" spans="2:12" x14ac:dyDescent="0.2">
      <c r="D2883" s="175"/>
      <c r="E2883" s="4" t="s">
        <v>69</v>
      </c>
      <c r="F2883" s="6"/>
      <c r="G2883" s="5">
        <v>92</v>
      </c>
      <c r="H2883" s="7">
        <v>0</v>
      </c>
      <c r="I2883" s="1">
        <v>1</v>
      </c>
      <c r="J2883" s="1">
        <v>1</v>
      </c>
      <c r="K2883" s="1">
        <v>89</v>
      </c>
      <c r="L2883" s="8">
        <v>1</v>
      </c>
    </row>
    <row r="2884" spans="2:12" x14ac:dyDescent="0.2">
      <c r="D2884" s="175"/>
      <c r="E2884" s="4" t="s">
        <v>70</v>
      </c>
      <c r="F2884" s="6"/>
      <c r="G2884" s="5">
        <v>131</v>
      </c>
      <c r="H2884" s="7">
        <v>1</v>
      </c>
      <c r="I2884" s="1">
        <v>0</v>
      </c>
      <c r="J2884" s="1">
        <v>1</v>
      </c>
      <c r="K2884" s="1">
        <v>128</v>
      </c>
      <c r="L2884" s="8">
        <v>1</v>
      </c>
    </row>
    <row r="2885" spans="2:12" x14ac:dyDescent="0.2">
      <c r="D2885" s="175"/>
      <c r="E2885" s="4" t="s">
        <v>71</v>
      </c>
      <c r="F2885" s="6"/>
      <c r="G2885" s="5">
        <v>71</v>
      </c>
      <c r="H2885" s="7">
        <v>0</v>
      </c>
      <c r="I2885" s="1">
        <v>1</v>
      </c>
      <c r="J2885" s="1">
        <v>1</v>
      </c>
      <c r="K2885" s="1">
        <v>69</v>
      </c>
      <c r="L2885" s="8">
        <v>0</v>
      </c>
    </row>
    <row r="2886" spans="2:12" x14ac:dyDescent="0.2">
      <c r="D2886" s="176"/>
      <c r="E2886" s="59" t="s">
        <v>72</v>
      </c>
      <c r="F2886" s="60"/>
      <c r="G2886" s="56">
        <v>70</v>
      </c>
      <c r="H2886" s="66">
        <v>0</v>
      </c>
      <c r="I2886" s="30">
        <v>1</v>
      </c>
      <c r="J2886" s="30">
        <v>0</v>
      </c>
      <c r="K2886" s="30">
        <v>69</v>
      </c>
      <c r="L2886" s="65">
        <v>0</v>
      </c>
    </row>
    <row r="2888" spans="2:12" x14ac:dyDescent="0.2">
      <c r="B2888" s="43" t="str">
        <f xml:space="preserve"> HYPERLINK("#'目次'!B111", "[105]")</f>
        <v>[105]</v>
      </c>
      <c r="C2888" s="31" t="s">
        <v>249</v>
      </c>
    </row>
    <row r="2891" spans="2:12" x14ac:dyDescent="0.2">
      <c r="C2891" s="31" t="s">
        <v>75</v>
      </c>
    </row>
    <row r="2892" spans="2:12" ht="24" x14ac:dyDescent="0.2">
      <c r="D2892" s="177"/>
      <c r="E2892" s="178"/>
      <c r="F2892" s="178"/>
      <c r="G2892" s="40" t="s">
        <v>14</v>
      </c>
      <c r="H2892" s="42" t="s">
        <v>240</v>
      </c>
      <c r="I2892" s="15" t="s">
        <v>241</v>
      </c>
      <c r="J2892" s="15" t="s">
        <v>242</v>
      </c>
      <c r="K2892" s="15" t="s">
        <v>243</v>
      </c>
      <c r="L2892" s="44" t="s">
        <v>17</v>
      </c>
    </row>
    <row r="2893" spans="2:12" x14ac:dyDescent="0.2">
      <c r="D2893" s="179"/>
      <c r="E2893" s="180"/>
      <c r="F2893" s="180"/>
      <c r="G2893" s="39"/>
      <c r="H2893" s="41"/>
      <c r="I2893" s="14"/>
      <c r="J2893" s="14"/>
      <c r="K2893" s="14"/>
      <c r="L2893" s="38"/>
    </row>
    <row r="2894" spans="2:12" x14ac:dyDescent="0.2">
      <c r="D2894" s="58"/>
      <c r="E2894" s="53" t="s">
        <v>14</v>
      </c>
      <c r="F2894" s="52"/>
      <c r="G2894" s="37">
        <v>1222</v>
      </c>
      <c r="H2894" s="17">
        <v>6</v>
      </c>
      <c r="I2894" s="17">
        <v>10</v>
      </c>
      <c r="J2894" s="17">
        <v>16</v>
      </c>
      <c r="K2894" s="17">
        <v>1182</v>
      </c>
      <c r="L2894" s="55">
        <v>8</v>
      </c>
    </row>
    <row r="2895" spans="2:12" x14ac:dyDescent="0.2">
      <c r="D2895" s="174" t="s">
        <v>36</v>
      </c>
      <c r="E2895" s="20" t="s">
        <v>76</v>
      </c>
      <c r="F2895" s="22"/>
      <c r="G2895" s="21">
        <v>629</v>
      </c>
      <c r="H2895" s="25">
        <v>5</v>
      </c>
      <c r="I2895" s="3">
        <v>7</v>
      </c>
      <c r="J2895" s="3">
        <v>11</v>
      </c>
      <c r="K2895" s="3">
        <v>601</v>
      </c>
      <c r="L2895" s="26">
        <v>5</v>
      </c>
    </row>
    <row r="2896" spans="2:12" x14ac:dyDescent="0.2">
      <c r="D2896" s="175"/>
      <c r="E2896" s="4" t="s">
        <v>39</v>
      </c>
      <c r="F2896" s="6"/>
      <c r="G2896" s="5">
        <v>37</v>
      </c>
      <c r="H2896" s="7">
        <v>0</v>
      </c>
      <c r="I2896" s="1">
        <v>0</v>
      </c>
      <c r="J2896" s="1">
        <v>0</v>
      </c>
      <c r="K2896" s="1">
        <v>37</v>
      </c>
      <c r="L2896" s="8">
        <v>0</v>
      </c>
    </row>
    <row r="2897" spans="2:12" x14ac:dyDescent="0.2">
      <c r="D2897" s="175"/>
      <c r="E2897" s="4" t="s">
        <v>40</v>
      </c>
      <c r="F2897" s="6"/>
      <c r="G2897" s="5">
        <v>73</v>
      </c>
      <c r="H2897" s="7">
        <v>1</v>
      </c>
      <c r="I2897" s="1">
        <v>1</v>
      </c>
      <c r="J2897" s="1">
        <v>1</v>
      </c>
      <c r="K2897" s="1">
        <v>69</v>
      </c>
      <c r="L2897" s="8">
        <v>1</v>
      </c>
    </row>
    <row r="2898" spans="2:12" x14ac:dyDescent="0.2">
      <c r="D2898" s="175"/>
      <c r="E2898" s="4" t="s">
        <v>41</v>
      </c>
      <c r="F2898" s="6"/>
      <c r="G2898" s="5">
        <v>108</v>
      </c>
      <c r="H2898" s="7">
        <v>0</v>
      </c>
      <c r="I2898" s="1">
        <v>3</v>
      </c>
      <c r="J2898" s="1">
        <v>1</v>
      </c>
      <c r="K2898" s="1">
        <v>104</v>
      </c>
      <c r="L2898" s="8">
        <v>0</v>
      </c>
    </row>
    <row r="2899" spans="2:12" x14ac:dyDescent="0.2">
      <c r="D2899" s="175"/>
      <c r="E2899" s="4" t="s">
        <v>42</v>
      </c>
      <c r="F2899" s="6"/>
      <c r="G2899" s="5">
        <v>113</v>
      </c>
      <c r="H2899" s="7">
        <v>0</v>
      </c>
      <c r="I2899" s="1">
        <v>1</v>
      </c>
      <c r="J2899" s="1">
        <v>2</v>
      </c>
      <c r="K2899" s="1">
        <v>109</v>
      </c>
      <c r="L2899" s="8">
        <v>1</v>
      </c>
    </row>
    <row r="2900" spans="2:12" x14ac:dyDescent="0.2">
      <c r="D2900" s="175"/>
      <c r="E2900" s="4" t="s">
        <v>43</v>
      </c>
      <c r="F2900" s="6"/>
      <c r="G2900" s="5">
        <v>101</v>
      </c>
      <c r="H2900" s="7">
        <v>0</v>
      </c>
      <c r="I2900" s="1">
        <v>0</v>
      </c>
      <c r="J2900" s="1">
        <v>2</v>
      </c>
      <c r="K2900" s="1">
        <v>99</v>
      </c>
      <c r="L2900" s="8">
        <v>0</v>
      </c>
    </row>
    <row r="2901" spans="2:12" x14ac:dyDescent="0.2">
      <c r="D2901" s="175"/>
      <c r="E2901" s="4" t="s">
        <v>44</v>
      </c>
      <c r="F2901" s="6"/>
      <c r="G2901" s="5">
        <v>114</v>
      </c>
      <c r="H2901" s="7">
        <v>2</v>
      </c>
      <c r="I2901" s="1">
        <v>2</v>
      </c>
      <c r="J2901" s="1">
        <v>3</v>
      </c>
      <c r="K2901" s="1">
        <v>107</v>
      </c>
      <c r="L2901" s="8">
        <v>0</v>
      </c>
    </row>
    <row r="2902" spans="2:12" x14ac:dyDescent="0.2">
      <c r="D2902" s="175"/>
      <c r="E2902" s="4" t="s">
        <v>45</v>
      </c>
      <c r="F2902" s="6"/>
      <c r="G2902" s="5">
        <v>83</v>
      </c>
      <c r="H2902" s="7">
        <v>2</v>
      </c>
      <c r="I2902" s="1">
        <v>0</v>
      </c>
      <c r="J2902" s="1">
        <v>2</v>
      </c>
      <c r="K2902" s="1">
        <v>76</v>
      </c>
      <c r="L2902" s="8">
        <v>3</v>
      </c>
    </row>
    <row r="2903" spans="2:12" x14ac:dyDescent="0.2">
      <c r="D2903" s="174" t="s">
        <v>37</v>
      </c>
      <c r="E2903" s="20" t="s">
        <v>77</v>
      </c>
      <c r="F2903" s="22"/>
      <c r="G2903" s="21">
        <v>593</v>
      </c>
      <c r="H2903" s="25">
        <v>1</v>
      </c>
      <c r="I2903" s="3">
        <v>3</v>
      </c>
      <c r="J2903" s="3">
        <v>5</v>
      </c>
      <c r="K2903" s="3">
        <v>581</v>
      </c>
      <c r="L2903" s="26">
        <v>3</v>
      </c>
    </row>
    <row r="2904" spans="2:12" x14ac:dyDescent="0.2">
      <c r="D2904" s="175"/>
      <c r="E2904" s="4" t="s">
        <v>39</v>
      </c>
      <c r="F2904" s="6"/>
      <c r="G2904" s="5">
        <v>27</v>
      </c>
      <c r="H2904" s="7">
        <v>0</v>
      </c>
      <c r="I2904" s="1">
        <v>0</v>
      </c>
      <c r="J2904" s="1">
        <v>1</v>
      </c>
      <c r="K2904" s="1">
        <v>26</v>
      </c>
      <c r="L2904" s="8">
        <v>0</v>
      </c>
    </row>
    <row r="2905" spans="2:12" x14ac:dyDescent="0.2">
      <c r="D2905" s="175"/>
      <c r="E2905" s="4" t="s">
        <v>40</v>
      </c>
      <c r="F2905" s="6"/>
      <c r="G2905" s="5">
        <v>74</v>
      </c>
      <c r="H2905" s="7">
        <v>0</v>
      </c>
      <c r="I2905" s="1">
        <v>1</v>
      </c>
      <c r="J2905" s="1">
        <v>2</v>
      </c>
      <c r="K2905" s="1">
        <v>70</v>
      </c>
      <c r="L2905" s="8">
        <v>1</v>
      </c>
    </row>
    <row r="2906" spans="2:12" x14ac:dyDescent="0.2">
      <c r="D2906" s="175"/>
      <c r="E2906" s="4" t="s">
        <v>41</v>
      </c>
      <c r="F2906" s="6"/>
      <c r="G2906" s="5">
        <v>96</v>
      </c>
      <c r="H2906" s="7">
        <v>0</v>
      </c>
      <c r="I2906" s="1">
        <v>0</v>
      </c>
      <c r="J2906" s="1">
        <v>0</v>
      </c>
      <c r="K2906" s="1">
        <v>96</v>
      </c>
      <c r="L2906" s="8">
        <v>0</v>
      </c>
    </row>
    <row r="2907" spans="2:12" x14ac:dyDescent="0.2">
      <c r="D2907" s="175"/>
      <c r="E2907" s="4" t="s">
        <v>42</v>
      </c>
      <c r="F2907" s="6"/>
      <c r="G2907" s="5">
        <v>97</v>
      </c>
      <c r="H2907" s="7">
        <v>0</v>
      </c>
      <c r="I2907" s="1">
        <v>0</v>
      </c>
      <c r="J2907" s="1">
        <v>0</v>
      </c>
      <c r="K2907" s="1">
        <v>96</v>
      </c>
      <c r="L2907" s="8">
        <v>1</v>
      </c>
    </row>
    <row r="2908" spans="2:12" x14ac:dyDescent="0.2">
      <c r="D2908" s="175"/>
      <c r="E2908" s="4" t="s">
        <v>43</v>
      </c>
      <c r="F2908" s="6"/>
      <c r="G2908" s="5">
        <v>103</v>
      </c>
      <c r="H2908" s="7">
        <v>1</v>
      </c>
      <c r="I2908" s="1">
        <v>1</v>
      </c>
      <c r="J2908" s="1">
        <v>1</v>
      </c>
      <c r="K2908" s="1">
        <v>100</v>
      </c>
      <c r="L2908" s="8">
        <v>0</v>
      </c>
    </row>
    <row r="2909" spans="2:12" x14ac:dyDescent="0.2">
      <c r="D2909" s="175"/>
      <c r="E2909" s="4" t="s">
        <v>44</v>
      </c>
      <c r="F2909" s="6"/>
      <c r="G2909" s="5">
        <v>109</v>
      </c>
      <c r="H2909" s="7">
        <v>0</v>
      </c>
      <c r="I2909" s="1">
        <v>1</v>
      </c>
      <c r="J2909" s="1">
        <v>1</v>
      </c>
      <c r="K2909" s="1">
        <v>107</v>
      </c>
      <c r="L2909" s="8">
        <v>0</v>
      </c>
    </row>
    <row r="2910" spans="2:12" x14ac:dyDescent="0.2">
      <c r="D2910" s="176"/>
      <c r="E2910" s="59" t="s">
        <v>45</v>
      </c>
      <c r="F2910" s="60"/>
      <c r="G2910" s="56">
        <v>87</v>
      </c>
      <c r="H2910" s="66">
        <v>0</v>
      </c>
      <c r="I2910" s="30">
        <v>0</v>
      </c>
      <c r="J2910" s="30">
        <v>0</v>
      </c>
      <c r="K2910" s="30">
        <v>86</v>
      </c>
      <c r="L2910" s="65">
        <v>1</v>
      </c>
    </row>
    <row r="2912" spans="2:12" x14ac:dyDescent="0.2">
      <c r="B2912" s="43" t="str">
        <f xml:space="preserve"> HYPERLINK("#'目次'!B112", "[106]")</f>
        <v>[106]</v>
      </c>
      <c r="C2912" s="31" t="s">
        <v>252</v>
      </c>
    </row>
    <row r="2916" spans="4:12" ht="24" x14ac:dyDescent="0.2">
      <c r="D2916" s="177"/>
      <c r="E2916" s="178"/>
      <c r="F2916" s="178"/>
      <c r="G2916" s="40" t="s">
        <v>14</v>
      </c>
      <c r="H2916" s="42" t="s">
        <v>240</v>
      </c>
      <c r="I2916" s="15" t="s">
        <v>241</v>
      </c>
      <c r="J2916" s="15" t="s">
        <v>242</v>
      </c>
      <c r="K2916" s="15" t="s">
        <v>243</v>
      </c>
      <c r="L2916" s="44" t="s">
        <v>17</v>
      </c>
    </row>
    <row r="2917" spans="4:12" x14ac:dyDescent="0.2">
      <c r="D2917" s="179"/>
      <c r="E2917" s="180"/>
      <c r="F2917" s="180"/>
      <c r="G2917" s="39"/>
      <c r="H2917" s="41"/>
      <c r="I2917" s="14"/>
      <c r="J2917" s="14"/>
      <c r="K2917" s="14"/>
      <c r="L2917" s="38"/>
    </row>
    <row r="2918" spans="4:12" x14ac:dyDescent="0.2">
      <c r="D2918" s="58"/>
      <c r="E2918" s="53" t="s">
        <v>14</v>
      </c>
      <c r="F2918" s="52"/>
      <c r="G2918" s="37">
        <v>1222</v>
      </c>
      <c r="H2918" s="17">
        <v>3</v>
      </c>
      <c r="I2918" s="17">
        <v>4</v>
      </c>
      <c r="J2918" s="17">
        <v>5</v>
      </c>
      <c r="K2918" s="17">
        <v>1201</v>
      </c>
      <c r="L2918" s="55">
        <v>9</v>
      </c>
    </row>
    <row r="2919" spans="4:12" x14ac:dyDescent="0.2">
      <c r="D2919" s="174" t="s">
        <v>18</v>
      </c>
      <c r="E2919" s="20" t="s">
        <v>19</v>
      </c>
      <c r="F2919" s="22"/>
      <c r="G2919" s="21">
        <v>57</v>
      </c>
      <c r="H2919" s="25">
        <v>2</v>
      </c>
      <c r="I2919" s="3">
        <v>0</v>
      </c>
      <c r="J2919" s="3">
        <v>1</v>
      </c>
      <c r="K2919" s="3">
        <v>54</v>
      </c>
      <c r="L2919" s="26">
        <v>0</v>
      </c>
    </row>
    <row r="2920" spans="4:12" x14ac:dyDescent="0.2">
      <c r="D2920" s="175"/>
      <c r="E2920" s="4" t="s">
        <v>20</v>
      </c>
      <c r="F2920" s="6"/>
      <c r="G2920" s="5">
        <v>84</v>
      </c>
      <c r="H2920" s="7">
        <v>0</v>
      </c>
      <c r="I2920" s="1">
        <v>2</v>
      </c>
      <c r="J2920" s="1">
        <v>0</v>
      </c>
      <c r="K2920" s="1">
        <v>80</v>
      </c>
      <c r="L2920" s="8">
        <v>2</v>
      </c>
    </row>
    <row r="2921" spans="4:12" x14ac:dyDescent="0.2">
      <c r="D2921" s="175"/>
      <c r="E2921" s="4" t="s">
        <v>21</v>
      </c>
      <c r="F2921" s="6"/>
      <c r="G2921" s="5">
        <v>487</v>
      </c>
      <c r="H2921" s="7">
        <v>0</v>
      </c>
      <c r="I2921" s="1">
        <v>0</v>
      </c>
      <c r="J2921" s="1">
        <v>2</v>
      </c>
      <c r="K2921" s="1">
        <v>482</v>
      </c>
      <c r="L2921" s="8">
        <v>3</v>
      </c>
    </row>
    <row r="2922" spans="4:12" x14ac:dyDescent="0.2">
      <c r="D2922" s="175"/>
      <c r="E2922" s="4" t="s">
        <v>22</v>
      </c>
      <c r="F2922" s="6"/>
      <c r="G2922" s="5">
        <v>35</v>
      </c>
      <c r="H2922" s="7">
        <v>0</v>
      </c>
      <c r="I2922" s="1">
        <v>0</v>
      </c>
      <c r="J2922" s="1">
        <v>0</v>
      </c>
      <c r="K2922" s="1">
        <v>35</v>
      </c>
      <c r="L2922" s="8">
        <v>0</v>
      </c>
    </row>
    <row r="2923" spans="4:12" x14ac:dyDescent="0.2">
      <c r="D2923" s="175"/>
      <c r="E2923" s="4" t="s">
        <v>23</v>
      </c>
      <c r="F2923" s="6"/>
      <c r="G2923" s="5">
        <v>143</v>
      </c>
      <c r="H2923" s="7">
        <v>0</v>
      </c>
      <c r="I2923" s="1">
        <v>1</v>
      </c>
      <c r="J2923" s="1">
        <v>0</v>
      </c>
      <c r="K2923" s="1">
        <v>142</v>
      </c>
      <c r="L2923" s="8">
        <v>0</v>
      </c>
    </row>
    <row r="2924" spans="4:12" x14ac:dyDescent="0.2">
      <c r="D2924" s="175"/>
      <c r="E2924" s="4" t="s">
        <v>24</v>
      </c>
      <c r="F2924" s="6"/>
      <c r="G2924" s="5">
        <v>187</v>
      </c>
      <c r="H2924" s="7">
        <v>1</v>
      </c>
      <c r="I2924" s="1">
        <v>0</v>
      </c>
      <c r="J2924" s="1">
        <v>0</v>
      </c>
      <c r="K2924" s="1">
        <v>185</v>
      </c>
      <c r="L2924" s="8">
        <v>1</v>
      </c>
    </row>
    <row r="2925" spans="4:12" x14ac:dyDescent="0.2">
      <c r="D2925" s="175"/>
      <c r="E2925" s="4" t="s">
        <v>25</v>
      </c>
      <c r="F2925" s="6"/>
      <c r="G2925" s="5">
        <v>71</v>
      </c>
      <c r="H2925" s="7">
        <v>0</v>
      </c>
      <c r="I2925" s="1">
        <v>0</v>
      </c>
      <c r="J2925" s="1">
        <v>1</v>
      </c>
      <c r="K2925" s="1">
        <v>68</v>
      </c>
      <c r="L2925" s="8">
        <v>2</v>
      </c>
    </row>
    <row r="2926" spans="4:12" x14ac:dyDescent="0.2">
      <c r="D2926" s="175"/>
      <c r="E2926" s="4" t="s">
        <v>26</v>
      </c>
      <c r="F2926" s="6"/>
      <c r="G2926" s="5">
        <v>30</v>
      </c>
      <c r="H2926" s="7">
        <v>0</v>
      </c>
      <c r="I2926" s="1">
        <v>0</v>
      </c>
      <c r="J2926" s="1">
        <v>0</v>
      </c>
      <c r="K2926" s="1">
        <v>30</v>
      </c>
      <c r="L2926" s="8">
        <v>0</v>
      </c>
    </row>
    <row r="2927" spans="4:12" x14ac:dyDescent="0.2">
      <c r="D2927" s="175"/>
      <c r="E2927" s="4" t="s">
        <v>27</v>
      </c>
      <c r="F2927" s="6"/>
      <c r="G2927" s="5">
        <v>70</v>
      </c>
      <c r="H2927" s="7">
        <v>0</v>
      </c>
      <c r="I2927" s="1">
        <v>1</v>
      </c>
      <c r="J2927" s="1">
        <v>1</v>
      </c>
      <c r="K2927" s="1">
        <v>67</v>
      </c>
      <c r="L2927" s="8">
        <v>1</v>
      </c>
    </row>
    <row r="2928" spans="4:12" x14ac:dyDescent="0.2">
      <c r="D2928" s="175"/>
      <c r="E2928" s="4" t="s">
        <v>28</v>
      </c>
      <c r="F2928" s="6"/>
      <c r="G2928" s="5">
        <v>51</v>
      </c>
      <c r="H2928" s="7">
        <v>0</v>
      </c>
      <c r="I2928" s="1">
        <v>0</v>
      </c>
      <c r="J2928" s="1">
        <v>0</v>
      </c>
      <c r="K2928" s="1">
        <v>51</v>
      </c>
      <c r="L2928" s="8">
        <v>0</v>
      </c>
    </row>
    <row r="2929" spans="2:12" x14ac:dyDescent="0.2">
      <c r="D2929" s="175"/>
      <c r="E2929" s="4" t="s">
        <v>29</v>
      </c>
      <c r="F2929" s="6"/>
      <c r="G2929" s="5">
        <v>7</v>
      </c>
      <c r="H2929" s="7">
        <v>0</v>
      </c>
      <c r="I2929" s="1">
        <v>0</v>
      </c>
      <c r="J2929" s="1">
        <v>0</v>
      </c>
      <c r="K2929" s="1">
        <v>7</v>
      </c>
      <c r="L2929" s="8">
        <v>0</v>
      </c>
    </row>
    <row r="2930" spans="2:12" x14ac:dyDescent="0.2">
      <c r="D2930" s="174" t="s">
        <v>30</v>
      </c>
      <c r="E2930" s="20" t="s">
        <v>31</v>
      </c>
      <c r="F2930" s="22"/>
      <c r="G2930" s="21">
        <v>393</v>
      </c>
      <c r="H2930" s="25">
        <v>3</v>
      </c>
      <c r="I2930" s="3">
        <v>2</v>
      </c>
      <c r="J2930" s="3">
        <v>2</v>
      </c>
      <c r="K2930" s="3">
        <v>384</v>
      </c>
      <c r="L2930" s="26">
        <v>2</v>
      </c>
    </row>
    <row r="2931" spans="2:12" x14ac:dyDescent="0.2">
      <c r="D2931" s="175"/>
      <c r="E2931" s="4" t="s">
        <v>32</v>
      </c>
      <c r="F2931" s="6"/>
      <c r="G2931" s="5">
        <v>352</v>
      </c>
      <c r="H2931" s="7">
        <v>0</v>
      </c>
      <c r="I2931" s="1">
        <v>1</v>
      </c>
      <c r="J2931" s="1">
        <v>0</v>
      </c>
      <c r="K2931" s="1">
        <v>347</v>
      </c>
      <c r="L2931" s="8">
        <v>4</v>
      </c>
    </row>
    <row r="2932" spans="2:12" x14ac:dyDescent="0.2">
      <c r="D2932" s="175"/>
      <c r="E2932" s="4" t="s">
        <v>33</v>
      </c>
      <c r="F2932" s="6"/>
      <c r="G2932" s="5">
        <v>388</v>
      </c>
      <c r="H2932" s="7">
        <v>0</v>
      </c>
      <c r="I2932" s="1">
        <v>1</v>
      </c>
      <c r="J2932" s="1">
        <v>2</v>
      </c>
      <c r="K2932" s="1">
        <v>382</v>
      </c>
      <c r="L2932" s="8">
        <v>3</v>
      </c>
    </row>
    <row r="2933" spans="2:12" x14ac:dyDescent="0.2">
      <c r="D2933" s="175"/>
      <c r="E2933" s="4" t="s">
        <v>34</v>
      </c>
      <c r="F2933" s="6"/>
      <c r="G2933" s="5">
        <v>89</v>
      </c>
      <c r="H2933" s="7">
        <v>0</v>
      </c>
      <c r="I2933" s="1">
        <v>0</v>
      </c>
      <c r="J2933" s="1">
        <v>1</v>
      </c>
      <c r="K2933" s="1">
        <v>88</v>
      </c>
      <c r="L2933" s="8">
        <v>0</v>
      </c>
    </row>
    <row r="2934" spans="2:12" x14ac:dyDescent="0.2">
      <c r="D2934" s="174" t="s">
        <v>35</v>
      </c>
      <c r="E2934" s="20" t="s">
        <v>36</v>
      </c>
      <c r="F2934" s="22"/>
      <c r="G2934" s="21">
        <v>629</v>
      </c>
      <c r="H2934" s="25">
        <v>2</v>
      </c>
      <c r="I2934" s="3">
        <v>3</v>
      </c>
      <c r="J2934" s="3">
        <v>3</v>
      </c>
      <c r="K2934" s="3">
        <v>615</v>
      </c>
      <c r="L2934" s="26">
        <v>6</v>
      </c>
    </row>
    <row r="2935" spans="2:12" x14ac:dyDescent="0.2">
      <c r="D2935" s="175"/>
      <c r="E2935" s="4" t="s">
        <v>37</v>
      </c>
      <c r="F2935" s="6"/>
      <c r="G2935" s="5">
        <v>593</v>
      </c>
      <c r="H2935" s="7">
        <v>1</v>
      </c>
      <c r="I2935" s="1">
        <v>1</v>
      </c>
      <c r="J2935" s="1">
        <v>2</v>
      </c>
      <c r="K2935" s="1">
        <v>586</v>
      </c>
      <c r="L2935" s="8">
        <v>3</v>
      </c>
    </row>
    <row r="2936" spans="2:12" x14ac:dyDescent="0.2">
      <c r="D2936" s="174" t="s">
        <v>38</v>
      </c>
      <c r="E2936" s="20" t="s">
        <v>39</v>
      </c>
      <c r="F2936" s="22"/>
      <c r="G2936" s="21">
        <v>64</v>
      </c>
      <c r="H2936" s="25">
        <v>0</v>
      </c>
      <c r="I2936" s="3">
        <v>0</v>
      </c>
      <c r="J2936" s="3">
        <v>0</v>
      </c>
      <c r="K2936" s="3">
        <v>64</v>
      </c>
      <c r="L2936" s="26">
        <v>0</v>
      </c>
    </row>
    <row r="2937" spans="2:12" x14ac:dyDescent="0.2">
      <c r="D2937" s="175"/>
      <c r="E2937" s="4" t="s">
        <v>40</v>
      </c>
      <c r="F2937" s="6"/>
      <c r="G2937" s="5">
        <v>147</v>
      </c>
      <c r="H2937" s="7">
        <v>0</v>
      </c>
      <c r="I2937" s="1">
        <v>2</v>
      </c>
      <c r="J2937" s="1">
        <v>0</v>
      </c>
      <c r="K2937" s="1">
        <v>143</v>
      </c>
      <c r="L2937" s="8">
        <v>2</v>
      </c>
    </row>
    <row r="2938" spans="2:12" x14ac:dyDescent="0.2">
      <c r="D2938" s="175"/>
      <c r="E2938" s="4" t="s">
        <v>41</v>
      </c>
      <c r="F2938" s="6"/>
      <c r="G2938" s="5">
        <v>204</v>
      </c>
      <c r="H2938" s="7">
        <v>0</v>
      </c>
      <c r="I2938" s="1">
        <v>1</v>
      </c>
      <c r="J2938" s="1">
        <v>0</v>
      </c>
      <c r="K2938" s="1">
        <v>203</v>
      </c>
      <c r="L2938" s="8">
        <v>0</v>
      </c>
    </row>
    <row r="2939" spans="2:12" x14ac:dyDescent="0.2">
      <c r="D2939" s="175"/>
      <c r="E2939" s="4" t="s">
        <v>42</v>
      </c>
      <c r="F2939" s="6"/>
      <c r="G2939" s="5">
        <v>210</v>
      </c>
      <c r="H2939" s="7">
        <v>0</v>
      </c>
      <c r="I2939" s="1">
        <v>0</v>
      </c>
      <c r="J2939" s="1">
        <v>0</v>
      </c>
      <c r="K2939" s="1">
        <v>208</v>
      </c>
      <c r="L2939" s="8">
        <v>2</v>
      </c>
    </row>
    <row r="2940" spans="2:12" x14ac:dyDescent="0.2">
      <c r="D2940" s="175"/>
      <c r="E2940" s="4" t="s">
        <v>43</v>
      </c>
      <c r="F2940" s="6"/>
      <c r="G2940" s="5">
        <v>204</v>
      </c>
      <c r="H2940" s="7">
        <v>0</v>
      </c>
      <c r="I2940" s="1">
        <v>1</v>
      </c>
      <c r="J2940" s="1">
        <v>0</v>
      </c>
      <c r="K2940" s="1">
        <v>203</v>
      </c>
      <c r="L2940" s="8">
        <v>0</v>
      </c>
    </row>
    <row r="2941" spans="2:12" x14ac:dyDescent="0.2">
      <c r="D2941" s="175"/>
      <c r="E2941" s="4" t="s">
        <v>44</v>
      </c>
      <c r="F2941" s="6"/>
      <c r="G2941" s="5">
        <v>223</v>
      </c>
      <c r="H2941" s="7">
        <v>1</v>
      </c>
      <c r="I2941" s="1">
        <v>0</v>
      </c>
      <c r="J2941" s="1">
        <v>3</v>
      </c>
      <c r="K2941" s="1">
        <v>219</v>
      </c>
      <c r="L2941" s="8">
        <v>0</v>
      </c>
    </row>
    <row r="2942" spans="2:12" x14ac:dyDescent="0.2">
      <c r="D2942" s="176"/>
      <c r="E2942" s="59" t="s">
        <v>45</v>
      </c>
      <c r="F2942" s="60"/>
      <c r="G2942" s="56">
        <v>170</v>
      </c>
      <c r="H2942" s="66">
        <v>2</v>
      </c>
      <c r="I2942" s="30">
        <v>0</v>
      </c>
      <c r="J2942" s="30">
        <v>2</v>
      </c>
      <c r="K2942" s="30">
        <v>161</v>
      </c>
      <c r="L2942" s="65">
        <v>5</v>
      </c>
    </row>
    <row r="2944" spans="2:12" x14ac:dyDescent="0.2">
      <c r="B2944" s="43" t="str">
        <f xml:space="preserve"> HYPERLINK("#'目次'!B113", "[107]")</f>
        <v>[107]</v>
      </c>
      <c r="C2944" s="31" t="s">
        <v>252</v>
      </c>
    </row>
    <row r="2948" spans="4:12" ht="24" x14ac:dyDescent="0.2">
      <c r="D2948" s="177"/>
      <c r="E2948" s="178"/>
      <c r="F2948" s="178"/>
      <c r="G2948" s="40" t="s">
        <v>14</v>
      </c>
      <c r="H2948" s="42" t="s">
        <v>240</v>
      </c>
      <c r="I2948" s="15" t="s">
        <v>241</v>
      </c>
      <c r="J2948" s="15" t="s">
        <v>242</v>
      </c>
      <c r="K2948" s="15" t="s">
        <v>243</v>
      </c>
      <c r="L2948" s="44" t="s">
        <v>17</v>
      </c>
    </row>
    <row r="2949" spans="4:12" x14ac:dyDescent="0.2">
      <c r="D2949" s="179"/>
      <c r="E2949" s="180"/>
      <c r="F2949" s="180"/>
      <c r="G2949" s="39"/>
      <c r="H2949" s="41"/>
      <c r="I2949" s="14"/>
      <c r="J2949" s="14"/>
      <c r="K2949" s="14"/>
      <c r="L2949" s="38"/>
    </row>
    <row r="2950" spans="4:12" x14ac:dyDescent="0.2">
      <c r="D2950" s="58"/>
      <c r="E2950" s="53" t="s">
        <v>14</v>
      </c>
      <c r="F2950" s="52"/>
      <c r="G2950" s="37">
        <v>1222</v>
      </c>
      <c r="H2950" s="17">
        <v>3</v>
      </c>
      <c r="I2950" s="17">
        <v>4</v>
      </c>
      <c r="J2950" s="17">
        <v>5</v>
      </c>
      <c r="K2950" s="17">
        <v>1201</v>
      </c>
      <c r="L2950" s="55">
        <v>9</v>
      </c>
    </row>
    <row r="2951" spans="4:12" x14ac:dyDescent="0.2">
      <c r="D2951" s="174" t="s">
        <v>52</v>
      </c>
      <c r="E2951" s="20" t="s">
        <v>53</v>
      </c>
      <c r="F2951" s="22"/>
      <c r="G2951" s="21">
        <v>15</v>
      </c>
      <c r="H2951" s="25">
        <v>0</v>
      </c>
      <c r="I2951" s="3">
        <v>0</v>
      </c>
      <c r="J2951" s="3">
        <v>0</v>
      </c>
      <c r="K2951" s="3">
        <v>15</v>
      </c>
      <c r="L2951" s="26">
        <v>0</v>
      </c>
    </row>
    <row r="2952" spans="4:12" ht="24" x14ac:dyDescent="0.2">
      <c r="D2952" s="175"/>
      <c r="E2952" s="4" t="s">
        <v>54</v>
      </c>
      <c r="F2952" s="6"/>
      <c r="G2952" s="5">
        <v>122</v>
      </c>
      <c r="H2952" s="7">
        <v>1</v>
      </c>
      <c r="I2952" s="1">
        <v>1</v>
      </c>
      <c r="J2952" s="1">
        <v>1</v>
      </c>
      <c r="K2952" s="1">
        <v>118</v>
      </c>
      <c r="L2952" s="8">
        <v>1</v>
      </c>
    </row>
    <row r="2953" spans="4:12" x14ac:dyDescent="0.2">
      <c r="D2953" s="175"/>
      <c r="E2953" s="4" t="s">
        <v>55</v>
      </c>
      <c r="F2953" s="6"/>
      <c r="G2953" s="5">
        <v>43</v>
      </c>
      <c r="H2953" s="7">
        <v>0</v>
      </c>
      <c r="I2953" s="1">
        <v>0</v>
      </c>
      <c r="J2953" s="1">
        <v>0</v>
      </c>
      <c r="K2953" s="1">
        <v>42</v>
      </c>
      <c r="L2953" s="8">
        <v>1</v>
      </c>
    </row>
    <row r="2954" spans="4:12" x14ac:dyDescent="0.2">
      <c r="D2954" s="175"/>
      <c r="E2954" s="4" t="s">
        <v>56</v>
      </c>
      <c r="F2954" s="6"/>
      <c r="G2954" s="5">
        <v>60</v>
      </c>
      <c r="H2954" s="7">
        <v>0</v>
      </c>
      <c r="I2954" s="1">
        <v>0</v>
      </c>
      <c r="J2954" s="1">
        <v>0</v>
      </c>
      <c r="K2954" s="1">
        <v>60</v>
      </c>
      <c r="L2954" s="8">
        <v>0</v>
      </c>
    </row>
    <row r="2955" spans="4:12" x14ac:dyDescent="0.2">
      <c r="D2955" s="175"/>
      <c r="E2955" s="4" t="s">
        <v>57</v>
      </c>
      <c r="F2955" s="6"/>
      <c r="G2955" s="5">
        <v>286</v>
      </c>
      <c r="H2955" s="7">
        <v>0</v>
      </c>
      <c r="I2955" s="1">
        <v>1</v>
      </c>
      <c r="J2955" s="1">
        <v>1</v>
      </c>
      <c r="K2955" s="1">
        <v>284</v>
      </c>
      <c r="L2955" s="8">
        <v>0</v>
      </c>
    </row>
    <row r="2956" spans="4:12" x14ac:dyDescent="0.2">
      <c r="D2956" s="175"/>
      <c r="E2956" s="4" t="s">
        <v>58</v>
      </c>
      <c r="F2956" s="6"/>
      <c r="G2956" s="5">
        <v>129</v>
      </c>
      <c r="H2956" s="7">
        <v>0</v>
      </c>
      <c r="I2956" s="1">
        <v>0</v>
      </c>
      <c r="J2956" s="1">
        <v>0</v>
      </c>
      <c r="K2956" s="1">
        <v>128</v>
      </c>
      <c r="L2956" s="8">
        <v>1</v>
      </c>
    </row>
    <row r="2957" spans="4:12" x14ac:dyDescent="0.2">
      <c r="D2957" s="175"/>
      <c r="E2957" s="4" t="s">
        <v>59</v>
      </c>
      <c r="F2957" s="6"/>
      <c r="G2957" s="5">
        <v>195</v>
      </c>
      <c r="H2957" s="7">
        <v>0</v>
      </c>
      <c r="I2957" s="1">
        <v>0</v>
      </c>
      <c r="J2957" s="1">
        <v>0</v>
      </c>
      <c r="K2957" s="1">
        <v>193</v>
      </c>
      <c r="L2957" s="8">
        <v>2</v>
      </c>
    </row>
    <row r="2958" spans="4:12" x14ac:dyDescent="0.2">
      <c r="D2958" s="175"/>
      <c r="E2958" s="4" t="s">
        <v>60</v>
      </c>
      <c r="F2958" s="6"/>
      <c r="G2958" s="5">
        <v>176</v>
      </c>
      <c r="H2958" s="7">
        <v>0</v>
      </c>
      <c r="I2958" s="1">
        <v>1</v>
      </c>
      <c r="J2958" s="1">
        <v>2</v>
      </c>
      <c r="K2958" s="1">
        <v>172</v>
      </c>
      <c r="L2958" s="8">
        <v>1</v>
      </c>
    </row>
    <row r="2959" spans="4:12" x14ac:dyDescent="0.2">
      <c r="D2959" s="175"/>
      <c r="E2959" s="4" t="s">
        <v>61</v>
      </c>
      <c r="F2959" s="6"/>
      <c r="G2959" s="5">
        <v>78</v>
      </c>
      <c r="H2959" s="7">
        <v>0</v>
      </c>
      <c r="I2959" s="1">
        <v>0</v>
      </c>
      <c r="J2959" s="1">
        <v>0</v>
      </c>
      <c r="K2959" s="1">
        <v>78</v>
      </c>
      <c r="L2959" s="8">
        <v>0</v>
      </c>
    </row>
    <row r="2960" spans="4:12" x14ac:dyDescent="0.2">
      <c r="D2960" s="175"/>
      <c r="E2960" s="4" t="s">
        <v>62</v>
      </c>
      <c r="F2960" s="6"/>
      <c r="G2960" s="5">
        <v>113</v>
      </c>
      <c r="H2960" s="7">
        <v>2</v>
      </c>
      <c r="I2960" s="1">
        <v>1</v>
      </c>
      <c r="J2960" s="1">
        <v>1</v>
      </c>
      <c r="K2960" s="1">
        <v>108</v>
      </c>
      <c r="L2960" s="8">
        <v>1</v>
      </c>
    </row>
    <row r="2961" spans="2:12" x14ac:dyDescent="0.2">
      <c r="D2961" s="174" t="s">
        <v>63</v>
      </c>
      <c r="E2961" s="20" t="s">
        <v>64</v>
      </c>
      <c r="F2961" s="22"/>
      <c r="G2961" s="21">
        <v>234</v>
      </c>
      <c r="H2961" s="25">
        <v>1</v>
      </c>
      <c r="I2961" s="3">
        <v>1</v>
      </c>
      <c r="J2961" s="3">
        <v>1</v>
      </c>
      <c r="K2961" s="3">
        <v>229</v>
      </c>
      <c r="L2961" s="26">
        <v>2</v>
      </c>
    </row>
    <row r="2962" spans="2:12" x14ac:dyDescent="0.2">
      <c r="D2962" s="175"/>
      <c r="E2962" s="4" t="s">
        <v>65</v>
      </c>
      <c r="F2962" s="6"/>
      <c r="G2962" s="5">
        <v>172</v>
      </c>
      <c r="H2962" s="7">
        <v>2</v>
      </c>
      <c r="I2962" s="1">
        <v>2</v>
      </c>
      <c r="J2962" s="1">
        <v>1</v>
      </c>
      <c r="K2962" s="1">
        <v>166</v>
      </c>
      <c r="L2962" s="8">
        <v>1</v>
      </c>
    </row>
    <row r="2963" spans="2:12" x14ac:dyDescent="0.2">
      <c r="D2963" s="175"/>
      <c r="E2963" s="4" t="s">
        <v>66</v>
      </c>
      <c r="F2963" s="6"/>
      <c r="G2963" s="5">
        <v>165</v>
      </c>
      <c r="H2963" s="7">
        <v>0</v>
      </c>
      <c r="I2963" s="1">
        <v>0</v>
      </c>
      <c r="J2963" s="1">
        <v>3</v>
      </c>
      <c r="K2963" s="1">
        <v>162</v>
      </c>
      <c r="L2963" s="8">
        <v>0</v>
      </c>
    </row>
    <row r="2964" spans="2:12" x14ac:dyDescent="0.2">
      <c r="D2964" s="175"/>
      <c r="E2964" s="4" t="s">
        <v>67</v>
      </c>
      <c r="F2964" s="6"/>
      <c r="G2964" s="5">
        <v>158</v>
      </c>
      <c r="H2964" s="7">
        <v>0</v>
      </c>
      <c r="I2964" s="1">
        <v>0</v>
      </c>
      <c r="J2964" s="1">
        <v>0</v>
      </c>
      <c r="K2964" s="1">
        <v>157</v>
      </c>
      <c r="L2964" s="8">
        <v>1</v>
      </c>
    </row>
    <row r="2965" spans="2:12" x14ac:dyDescent="0.2">
      <c r="D2965" s="175"/>
      <c r="E2965" s="4" t="s">
        <v>68</v>
      </c>
      <c r="F2965" s="6"/>
      <c r="G2965" s="5">
        <v>112</v>
      </c>
      <c r="H2965" s="7">
        <v>0</v>
      </c>
      <c r="I2965" s="1">
        <v>0</v>
      </c>
      <c r="J2965" s="1">
        <v>0</v>
      </c>
      <c r="K2965" s="1">
        <v>111</v>
      </c>
      <c r="L2965" s="8">
        <v>1</v>
      </c>
    </row>
    <row r="2966" spans="2:12" x14ac:dyDescent="0.2">
      <c r="D2966" s="175"/>
      <c r="E2966" s="4" t="s">
        <v>69</v>
      </c>
      <c r="F2966" s="6"/>
      <c r="G2966" s="5">
        <v>92</v>
      </c>
      <c r="H2966" s="7">
        <v>0</v>
      </c>
      <c r="I2966" s="1">
        <v>0</v>
      </c>
      <c r="J2966" s="1">
        <v>0</v>
      </c>
      <c r="K2966" s="1">
        <v>91</v>
      </c>
      <c r="L2966" s="8">
        <v>1</v>
      </c>
    </row>
    <row r="2967" spans="2:12" x14ac:dyDescent="0.2">
      <c r="D2967" s="175"/>
      <c r="E2967" s="4" t="s">
        <v>70</v>
      </c>
      <c r="F2967" s="6"/>
      <c r="G2967" s="5">
        <v>131</v>
      </c>
      <c r="H2967" s="7">
        <v>0</v>
      </c>
      <c r="I2967" s="1">
        <v>1</v>
      </c>
      <c r="J2967" s="1">
        <v>0</v>
      </c>
      <c r="K2967" s="1">
        <v>129</v>
      </c>
      <c r="L2967" s="8">
        <v>1</v>
      </c>
    </row>
    <row r="2968" spans="2:12" x14ac:dyDescent="0.2">
      <c r="D2968" s="175"/>
      <c r="E2968" s="4" t="s">
        <v>71</v>
      </c>
      <c r="F2968" s="6"/>
      <c r="G2968" s="5">
        <v>71</v>
      </c>
      <c r="H2968" s="7">
        <v>0</v>
      </c>
      <c r="I2968" s="1">
        <v>0</v>
      </c>
      <c r="J2968" s="1">
        <v>0</v>
      </c>
      <c r="K2968" s="1">
        <v>71</v>
      </c>
      <c r="L2968" s="8">
        <v>0</v>
      </c>
    </row>
    <row r="2969" spans="2:12" x14ac:dyDescent="0.2">
      <c r="D2969" s="176"/>
      <c r="E2969" s="59" t="s">
        <v>72</v>
      </c>
      <c r="F2969" s="60"/>
      <c r="G2969" s="56">
        <v>70</v>
      </c>
      <c r="H2969" s="66">
        <v>0</v>
      </c>
      <c r="I2969" s="30">
        <v>0</v>
      </c>
      <c r="J2969" s="30">
        <v>0</v>
      </c>
      <c r="K2969" s="30">
        <v>70</v>
      </c>
      <c r="L2969" s="65">
        <v>0</v>
      </c>
    </row>
    <row r="2971" spans="2:12" x14ac:dyDescent="0.2">
      <c r="B2971" s="43" t="str">
        <f xml:space="preserve"> HYPERLINK("#'目次'!B114", "[108]")</f>
        <v>[108]</v>
      </c>
      <c r="C2971" s="31" t="s">
        <v>252</v>
      </c>
    </row>
    <row r="2974" spans="2:12" x14ac:dyDescent="0.2">
      <c r="C2974" s="31" t="s">
        <v>75</v>
      </c>
    </row>
    <row r="2975" spans="2:12" ht="24" x14ac:dyDescent="0.2">
      <c r="D2975" s="177"/>
      <c r="E2975" s="178"/>
      <c r="F2975" s="178"/>
      <c r="G2975" s="40" t="s">
        <v>14</v>
      </c>
      <c r="H2975" s="42" t="s">
        <v>240</v>
      </c>
      <c r="I2975" s="15" t="s">
        <v>241</v>
      </c>
      <c r="J2975" s="15" t="s">
        <v>242</v>
      </c>
      <c r="K2975" s="15" t="s">
        <v>243</v>
      </c>
      <c r="L2975" s="44" t="s">
        <v>17</v>
      </c>
    </row>
    <row r="2976" spans="2:12" x14ac:dyDescent="0.2">
      <c r="D2976" s="179"/>
      <c r="E2976" s="180"/>
      <c r="F2976" s="180"/>
      <c r="G2976" s="39"/>
      <c r="H2976" s="41"/>
      <c r="I2976" s="14"/>
      <c r="J2976" s="14"/>
      <c r="K2976" s="14"/>
      <c r="L2976" s="38"/>
    </row>
    <row r="2977" spans="4:12" x14ac:dyDescent="0.2">
      <c r="D2977" s="58"/>
      <c r="E2977" s="53" t="s">
        <v>14</v>
      </c>
      <c r="F2977" s="52"/>
      <c r="G2977" s="37">
        <v>1222</v>
      </c>
      <c r="H2977" s="17">
        <v>3</v>
      </c>
      <c r="I2977" s="17">
        <v>4</v>
      </c>
      <c r="J2977" s="17">
        <v>5</v>
      </c>
      <c r="K2977" s="17">
        <v>1201</v>
      </c>
      <c r="L2977" s="55">
        <v>9</v>
      </c>
    </row>
    <row r="2978" spans="4:12" x14ac:dyDescent="0.2">
      <c r="D2978" s="174" t="s">
        <v>36</v>
      </c>
      <c r="E2978" s="20" t="s">
        <v>76</v>
      </c>
      <c r="F2978" s="22"/>
      <c r="G2978" s="21">
        <v>629</v>
      </c>
      <c r="H2978" s="25">
        <v>2</v>
      </c>
      <c r="I2978" s="3">
        <v>3</v>
      </c>
      <c r="J2978" s="3">
        <v>3</v>
      </c>
      <c r="K2978" s="3">
        <v>615</v>
      </c>
      <c r="L2978" s="26">
        <v>6</v>
      </c>
    </row>
    <row r="2979" spans="4:12" x14ac:dyDescent="0.2">
      <c r="D2979" s="175"/>
      <c r="E2979" s="4" t="s">
        <v>39</v>
      </c>
      <c r="F2979" s="6"/>
      <c r="G2979" s="5">
        <v>37</v>
      </c>
      <c r="H2979" s="7">
        <v>0</v>
      </c>
      <c r="I2979" s="1">
        <v>0</v>
      </c>
      <c r="J2979" s="1">
        <v>0</v>
      </c>
      <c r="K2979" s="1">
        <v>37</v>
      </c>
      <c r="L2979" s="8">
        <v>0</v>
      </c>
    </row>
    <row r="2980" spans="4:12" x14ac:dyDescent="0.2">
      <c r="D2980" s="175"/>
      <c r="E2980" s="4" t="s">
        <v>40</v>
      </c>
      <c r="F2980" s="6"/>
      <c r="G2980" s="5">
        <v>73</v>
      </c>
      <c r="H2980" s="7">
        <v>0</v>
      </c>
      <c r="I2980" s="1">
        <v>2</v>
      </c>
      <c r="J2980" s="1">
        <v>0</v>
      </c>
      <c r="K2980" s="1">
        <v>70</v>
      </c>
      <c r="L2980" s="8">
        <v>1</v>
      </c>
    </row>
    <row r="2981" spans="4:12" x14ac:dyDescent="0.2">
      <c r="D2981" s="175"/>
      <c r="E2981" s="4" t="s">
        <v>41</v>
      </c>
      <c r="F2981" s="6"/>
      <c r="G2981" s="5">
        <v>108</v>
      </c>
      <c r="H2981" s="7">
        <v>0</v>
      </c>
      <c r="I2981" s="1">
        <v>1</v>
      </c>
      <c r="J2981" s="1">
        <v>0</v>
      </c>
      <c r="K2981" s="1">
        <v>107</v>
      </c>
      <c r="L2981" s="8">
        <v>0</v>
      </c>
    </row>
    <row r="2982" spans="4:12" x14ac:dyDescent="0.2">
      <c r="D2982" s="175"/>
      <c r="E2982" s="4" t="s">
        <v>42</v>
      </c>
      <c r="F2982" s="6"/>
      <c r="G2982" s="5">
        <v>113</v>
      </c>
      <c r="H2982" s="7">
        <v>0</v>
      </c>
      <c r="I2982" s="1">
        <v>0</v>
      </c>
      <c r="J2982" s="1">
        <v>0</v>
      </c>
      <c r="K2982" s="1">
        <v>112</v>
      </c>
      <c r="L2982" s="8">
        <v>1</v>
      </c>
    </row>
    <row r="2983" spans="4:12" x14ac:dyDescent="0.2">
      <c r="D2983" s="175"/>
      <c r="E2983" s="4" t="s">
        <v>43</v>
      </c>
      <c r="F2983" s="6"/>
      <c r="G2983" s="5">
        <v>101</v>
      </c>
      <c r="H2983" s="7">
        <v>0</v>
      </c>
      <c r="I2983" s="1">
        <v>0</v>
      </c>
      <c r="J2983" s="1">
        <v>0</v>
      </c>
      <c r="K2983" s="1">
        <v>101</v>
      </c>
      <c r="L2983" s="8">
        <v>0</v>
      </c>
    </row>
    <row r="2984" spans="4:12" x14ac:dyDescent="0.2">
      <c r="D2984" s="175"/>
      <c r="E2984" s="4" t="s">
        <v>44</v>
      </c>
      <c r="F2984" s="6"/>
      <c r="G2984" s="5">
        <v>114</v>
      </c>
      <c r="H2984" s="7">
        <v>0</v>
      </c>
      <c r="I2984" s="1">
        <v>0</v>
      </c>
      <c r="J2984" s="1">
        <v>2</v>
      </c>
      <c r="K2984" s="1">
        <v>112</v>
      </c>
      <c r="L2984" s="8">
        <v>0</v>
      </c>
    </row>
    <row r="2985" spans="4:12" x14ac:dyDescent="0.2">
      <c r="D2985" s="175"/>
      <c r="E2985" s="4" t="s">
        <v>45</v>
      </c>
      <c r="F2985" s="6"/>
      <c r="G2985" s="5">
        <v>83</v>
      </c>
      <c r="H2985" s="7">
        <v>2</v>
      </c>
      <c r="I2985" s="1">
        <v>0</v>
      </c>
      <c r="J2985" s="1">
        <v>1</v>
      </c>
      <c r="K2985" s="1">
        <v>76</v>
      </c>
      <c r="L2985" s="8">
        <v>4</v>
      </c>
    </row>
    <row r="2986" spans="4:12" x14ac:dyDescent="0.2">
      <c r="D2986" s="174" t="s">
        <v>37</v>
      </c>
      <c r="E2986" s="20" t="s">
        <v>77</v>
      </c>
      <c r="F2986" s="22"/>
      <c r="G2986" s="21">
        <v>593</v>
      </c>
      <c r="H2986" s="25">
        <v>1</v>
      </c>
      <c r="I2986" s="3">
        <v>1</v>
      </c>
      <c r="J2986" s="3">
        <v>2</v>
      </c>
      <c r="K2986" s="3">
        <v>586</v>
      </c>
      <c r="L2986" s="26">
        <v>3</v>
      </c>
    </row>
    <row r="2987" spans="4:12" x14ac:dyDescent="0.2">
      <c r="D2987" s="175"/>
      <c r="E2987" s="4" t="s">
        <v>39</v>
      </c>
      <c r="F2987" s="6"/>
      <c r="G2987" s="5">
        <v>27</v>
      </c>
      <c r="H2987" s="7">
        <v>0</v>
      </c>
      <c r="I2987" s="1">
        <v>0</v>
      </c>
      <c r="J2987" s="1">
        <v>0</v>
      </c>
      <c r="K2987" s="1">
        <v>27</v>
      </c>
      <c r="L2987" s="8">
        <v>0</v>
      </c>
    </row>
    <row r="2988" spans="4:12" x14ac:dyDescent="0.2">
      <c r="D2988" s="175"/>
      <c r="E2988" s="4" t="s">
        <v>40</v>
      </c>
      <c r="F2988" s="6"/>
      <c r="G2988" s="5">
        <v>74</v>
      </c>
      <c r="H2988" s="7">
        <v>0</v>
      </c>
      <c r="I2988" s="1">
        <v>0</v>
      </c>
      <c r="J2988" s="1">
        <v>0</v>
      </c>
      <c r="K2988" s="1">
        <v>73</v>
      </c>
      <c r="L2988" s="8">
        <v>1</v>
      </c>
    </row>
    <row r="2989" spans="4:12" x14ac:dyDescent="0.2">
      <c r="D2989" s="175"/>
      <c r="E2989" s="4" t="s">
        <v>41</v>
      </c>
      <c r="F2989" s="6"/>
      <c r="G2989" s="5">
        <v>96</v>
      </c>
      <c r="H2989" s="7">
        <v>0</v>
      </c>
      <c r="I2989" s="1">
        <v>0</v>
      </c>
      <c r="J2989" s="1">
        <v>0</v>
      </c>
      <c r="K2989" s="1">
        <v>96</v>
      </c>
      <c r="L2989" s="8">
        <v>0</v>
      </c>
    </row>
    <row r="2990" spans="4:12" x14ac:dyDescent="0.2">
      <c r="D2990" s="175"/>
      <c r="E2990" s="4" t="s">
        <v>42</v>
      </c>
      <c r="F2990" s="6"/>
      <c r="G2990" s="5">
        <v>97</v>
      </c>
      <c r="H2990" s="7">
        <v>0</v>
      </c>
      <c r="I2990" s="1">
        <v>0</v>
      </c>
      <c r="J2990" s="1">
        <v>0</v>
      </c>
      <c r="K2990" s="1">
        <v>96</v>
      </c>
      <c r="L2990" s="8">
        <v>1</v>
      </c>
    </row>
    <row r="2991" spans="4:12" x14ac:dyDescent="0.2">
      <c r="D2991" s="175"/>
      <c r="E2991" s="4" t="s">
        <v>43</v>
      </c>
      <c r="F2991" s="6"/>
      <c r="G2991" s="5">
        <v>103</v>
      </c>
      <c r="H2991" s="7">
        <v>0</v>
      </c>
      <c r="I2991" s="1">
        <v>1</v>
      </c>
      <c r="J2991" s="1">
        <v>0</v>
      </c>
      <c r="K2991" s="1">
        <v>102</v>
      </c>
      <c r="L2991" s="8">
        <v>0</v>
      </c>
    </row>
    <row r="2992" spans="4:12" x14ac:dyDescent="0.2">
      <c r="D2992" s="175"/>
      <c r="E2992" s="4" t="s">
        <v>44</v>
      </c>
      <c r="F2992" s="6"/>
      <c r="G2992" s="5">
        <v>109</v>
      </c>
      <c r="H2992" s="7">
        <v>1</v>
      </c>
      <c r="I2992" s="1">
        <v>0</v>
      </c>
      <c r="J2992" s="1">
        <v>1</v>
      </c>
      <c r="K2992" s="1">
        <v>107</v>
      </c>
      <c r="L2992" s="8">
        <v>0</v>
      </c>
    </row>
    <row r="2993" spans="2:12" x14ac:dyDescent="0.2">
      <c r="D2993" s="176"/>
      <c r="E2993" s="59" t="s">
        <v>45</v>
      </c>
      <c r="F2993" s="60"/>
      <c r="G2993" s="56">
        <v>87</v>
      </c>
      <c r="H2993" s="66">
        <v>0</v>
      </c>
      <c r="I2993" s="30">
        <v>0</v>
      </c>
      <c r="J2993" s="30">
        <v>1</v>
      </c>
      <c r="K2993" s="30">
        <v>85</v>
      </c>
      <c r="L2993" s="65">
        <v>1</v>
      </c>
    </row>
    <row r="2995" spans="2:12" x14ac:dyDescent="0.2">
      <c r="B2995" s="43" t="str">
        <f xml:space="preserve"> HYPERLINK("#'目次'!B115", "[109]")</f>
        <v>[109]</v>
      </c>
      <c r="C2995" s="31" t="s">
        <v>255</v>
      </c>
    </row>
    <row r="2999" spans="2:12" ht="24" x14ac:dyDescent="0.2">
      <c r="D2999" s="177"/>
      <c r="E2999" s="178"/>
      <c r="F2999" s="178"/>
      <c r="G2999" s="40" t="s">
        <v>14</v>
      </c>
      <c r="H2999" s="42" t="s">
        <v>240</v>
      </c>
      <c r="I2999" s="15" t="s">
        <v>241</v>
      </c>
      <c r="J2999" s="15" t="s">
        <v>242</v>
      </c>
      <c r="K2999" s="15" t="s">
        <v>243</v>
      </c>
      <c r="L2999" s="44" t="s">
        <v>17</v>
      </c>
    </row>
    <row r="3000" spans="2:12" x14ac:dyDescent="0.2">
      <c r="D3000" s="179"/>
      <c r="E3000" s="180"/>
      <c r="F3000" s="180"/>
      <c r="G3000" s="39"/>
      <c r="H3000" s="41"/>
      <c r="I3000" s="14"/>
      <c r="J3000" s="14"/>
      <c r="K3000" s="14"/>
      <c r="L3000" s="38"/>
    </row>
    <row r="3001" spans="2:12" x14ac:dyDescent="0.2">
      <c r="D3001" s="58"/>
      <c r="E3001" s="53" t="s">
        <v>14</v>
      </c>
      <c r="F3001" s="52"/>
      <c r="G3001" s="37">
        <v>1222</v>
      </c>
      <c r="H3001" s="17">
        <v>5</v>
      </c>
      <c r="I3001" s="17">
        <v>13</v>
      </c>
      <c r="J3001" s="17">
        <v>20</v>
      </c>
      <c r="K3001" s="17">
        <v>1174</v>
      </c>
      <c r="L3001" s="55">
        <v>10</v>
      </c>
    </row>
    <row r="3002" spans="2:12" x14ac:dyDescent="0.2">
      <c r="D3002" s="174" t="s">
        <v>18</v>
      </c>
      <c r="E3002" s="20" t="s">
        <v>19</v>
      </c>
      <c r="F3002" s="22"/>
      <c r="G3002" s="21">
        <v>57</v>
      </c>
      <c r="H3002" s="25">
        <v>1</v>
      </c>
      <c r="I3002" s="3">
        <v>1</v>
      </c>
      <c r="J3002" s="3">
        <v>2</v>
      </c>
      <c r="K3002" s="3">
        <v>53</v>
      </c>
      <c r="L3002" s="26">
        <v>0</v>
      </c>
    </row>
    <row r="3003" spans="2:12" x14ac:dyDescent="0.2">
      <c r="D3003" s="175"/>
      <c r="E3003" s="4" t="s">
        <v>20</v>
      </c>
      <c r="F3003" s="6"/>
      <c r="G3003" s="5">
        <v>84</v>
      </c>
      <c r="H3003" s="7">
        <v>1</v>
      </c>
      <c r="I3003" s="1">
        <v>1</v>
      </c>
      <c r="J3003" s="1">
        <v>3</v>
      </c>
      <c r="K3003" s="1">
        <v>77</v>
      </c>
      <c r="L3003" s="8">
        <v>2</v>
      </c>
    </row>
    <row r="3004" spans="2:12" x14ac:dyDescent="0.2">
      <c r="D3004" s="175"/>
      <c r="E3004" s="4" t="s">
        <v>21</v>
      </c>
      <c r="F3004" s="6"/>
      <c r="G3004" s="5">
        <v>487</v>
      </c>
      <c r="H3004" s="7">
        <v>1</v>
      </c>
      <c r="I3004" s="1">
        <v>3</v>
      </c>
      <c r="J3004" s="1">
        <v>4</v>
      </c>
      <c r="K3004" s="1">
        <v>475</v>
      </c>
      <c r="L3004" s="8">
        <v>4</v>
      </c>
    </row>
    <row r="3005" spans="2:12" x14ac:dyDescent="0.2">
      <c r="D3005" s="175"/>
      <c r="E3005" s="4" t="s">
        <v>22</v>
      </c>
      <c r="F3005" s="6"/>
      <c r="G3005" s="5">
        <v>35</v>
      </c>
      <c r="H3005" s="7">
        <v>0</v>
      </c>
      <c r="I3005" s="1">
        <v>0</v>
      </c>
      <c r="J3005" s="1">
        <v>1</v>
      </c>
      <c r="K3005" s="1">
        <v>34</v>
      </c>
      <c r="L3005" s="8">
        <v>0</v>
      </c>
    </row>
    <row r="3006" spans="2:12" x14ac:dyDescent="0.2">
      <c r="D3006" s="175"/>
      <c r="E3006" s="4" t="s">
        <v>23</v>
      </c>
      <c r="F3006" s="6"/>
      <c r="G3006" s="5">
        <v>143</v>
      </c>
      <c r="H3006" s="7">
        <v>1</v>
      </c>
      <c r="I3006" s="1">
        <v>1</v>
      </c>
      <c r="J3006" s="1">
        <v>4</v>
      </c>
      <c r="K3006" s="1">
        <v>137</v>
      </c>
      <c r="L3006" s="8">
        <v>0</v>
      </c>
    </row>
    <row r="3007" spans="2:12" x14ac:dyDescent="0.2">
      <c r="D3007" s="175"/>
      <c r="E3007" s="4" t="s">
        <v>24</v>
      </c>
      <c r="F3007" s="6"/>
      <c r="G3007" s="5">
        <v>187</v>
      </c>
      <c r="H3007" s="7">
        <v>0</v>
      </c>
      <c r="I3007" s="1">
        <v>5</v>
      </c>
      <c r="J3007" s="1">
        <v>2</v>
      </c>
      <c r="K3007" s="1">
        <v>179</v>
      </c>
      <c r="L3007" s="8">
        <v>1</v>
      </c>
    </row>
    <row r="3008" spans="2:12" x14ac:dyDescent="0.2">
      <c r="D3008" s="175"/>
      <c r="E3008" s="4" t="s">
        <v>25</v>
      </c>
      <c r="F3008" s="6"/>
      <c r="G3008" s="5">
        <v>71</v>
      </c>
      <c r="H3008" s="7">
        <v>0</v>
      </c>
      <c r="I3008" s="1">
        <v>0</v>
      </c>
      <c r="J3008" s="1">
        <v>1</v>
      </c>
      <c r="K3008" s="1">
        <v>68</v>
      </c>
      <c r="L3008" s="8">
        <v>2</v>
      </c>
    </row>
    <row r="3009" spans="4:12" x14ac:dyDescent="0.2">
      <c r="D3009" s="175"/>
      <c r="E3009" s="4" t="s">
        <v>26</v>
      </c>
      <c r="F3009" s="6"/>
      <c r="G3009" s="5">
        <v>30</v>
      </c>
      <c r="H3009" s="7">
        <v>0</v>
      </c>
      <c r="I3009" s="1">
        <v>0</v>
      </c>
      <c r="J3009" s="1">
        <v>0</v>
      </c>
      <c r="K3009" s="1">
        <v>30</v>
      </c>
      <c r="L3009" s="8">
        <v>0</v>
      </c>
    </row>
    <row r="3010" spans="4:12" x14ac:dyDescent="0.2">
      <c r="D3010" s="175"/>
      <c r="E3010" s="4" t="s">
        <v>27</v>
      </c>
      <c r="F3010" s="6"/>
      <c r="G3010" s="5">
        <v>70</v>
      </c>
      <c r="H3010" s="7">
        <v>0</v>
      </c>
      <c r="I3010" s="1">
        <v>2</v>
      </c>
      <c r="J3010" s="1">
        <v>0</v>
      </c>
      <c r="K3010" s="1">
        <v>67</v>
      </c>
      <c r="L3010" s="8">
        <v>1</v>
      </c>
    </row>
    <row r="3011" spans="4:12" x14ac:dyDescent="0.2">
      <c r="D3011" s="175"/>
      <c r="E3011" s="4" t="s">
        <v>28</v>
      </c>
      <c r="F3011" s="6"/>
      <c r="G3011" s="5">
        <v>51</v>
      </c>
      <c r="H3011" s="7">
        <v>0</v>
      </c>
      <c r="I3011" s="1">
        <v>0</v>
      </c>
      <c r="J3011" s="1">
        <v>3</v>
      </c>
      <c r="K3011" s="1">
        <v>48</v>
      </c>
      <c r="L3011" s="8">
        <v>0</v>
      </c>
    </row>
    <row r="3012" spans="4:12" x14ac:dyDescent="0.2">
      <c r="D3012" s="175"/>
      <c r="E3012" s="4" t="s">
        <v>29</v>
      </c>
      <c r="F3012" s="6"/>
      <c r="G3012" s="5">
        <v>7</v>
      </c>
      <c r="H3012" s="7">
        <v>1</v>
      </c>
      <c r="I3012" s="1">
        <v>0</v>
      </c>
      <c r="J3012" s="1">
        <v>0</v>
      </c>
      <c r="K3012" s="1">
        <v>6</v>
      </c>
      <c r="L3012" s="8">
        <v>0</v>
      </c>
    </row>
    <row r="3013" spans="4:12" x14ac:dyDescent="0.2">
      <c r="D3013" s="174" t="s">
        <v>30</v>
      </c>
      <c r="E3013" s="20" t="s">
        <v>31</v>
      </c>
      <c r="F3013" s="22"/>
      <c r="G3013" s="21">
        <v>393</v>
      </c>
      <c r="H3013" s="25">
        <v>2</v>
      </c>
      <c r="I3013" s="3">
        <v>7</v>
      </c>
      <c r="J3013" s="3">
        <v>3</v>
      </c>
      <c r="K3013" s="3">
        <v>379</v>
      </c>
      <c r="L3013" s="26">
        <v>2</v>
      </c>
    </row>
    <row r="3014" spans="4:12" x14ac:dyDescent="0.2">
      <c r="D3014" s="175"/>
      <c r="E3014" s="4" t="s">
        <v>32</v>
      </c>
      <c r="F3014" s="6"/>
      <c r="G3014" s="5">
        <v>352</v>
      </c>
      <c r="H3014" s="7">
        <v>3</v>
      </c>
      <c r="I3014" s="1">
        <v>3</v>
      </c>
      <c r="J3014" s="1">
        <v>6</v>
      </c>
      <c r="K3014" s="1">
        <v>336</v>
      </c>
      <c r="L3014" s="8">
        <v>4</v>
      </c>
    </row>
    <row r="3015" spans="4:12" x14ac:dyDescent="0.2">
      <c r="D3015" s="175"/>
      <c r="E3015" s="4" t="s">
        <v>33</v>
      </c>
      <c r="F3015" s="6"/>
      <c r="G3015" s="5">
        <v>388</v>
      </c>
      <c r="H3015" s="7">
        <v>0</v>
      </c>
      <c r="I3015" s="1">
        <v>3</v>
      </c>
      <c r="J3015" s="1">
        <v>7</v>
      </c>
      <c r="K3015" s="1">
        <v>374</v>
      </c>
      <c r="L3015" s="8">
        <v>4</v>
      </c>
    </row>
    <row r="3016" spans="4:12" x14ac:dyDescent="0.2">
      <c r="D3016" s="175"/>
      <c r="E3016" s="4" t="s">
        <v>34</v>
      </c>
      <c r="F3016" s="6"/>
      <c r="G3016" s="5">
        <v>89</v>
      </c>
      <c r="H3016" s="7">
        <v>0</v>
      </c>
      <c r="I3016" s="1">
        <v>0</v>
      </c>
      <c r="J3016" s="1">
        <v>4</v>
      </c>
      <c r="K3016" s="1">
        <v>85</v>
      </c>
      <c r="L3016" s="8">
        <v>0</v>
      </c>
    </row>
    <row r="3017" spans="4:12" x14ac:dyDescent="0.2">
      <c r="D3017" s="174" t="s">
        <v>35</v>
      </c>
      <c r="E3017" s="20" t="s">
        <v>36</v>
      </c>
      <c r="F3017" s="22"/>
      <c r="G3017" s="21">
        <v>629</v>
      </c>
      <c r="H3017" s="25">
        <v>4</v>
      </c>
      <c r="I3017" s="3">
        <v>6</v>
      </c>
      <c r="J3017" s="3">
        <v>13</v>
      </c>
      <c r="K3017" s="3">
        <v>600</v>
      </c>
      <c r="L3017" s="26">
        <v>6</v>
      </c>
    </row>
    <row r="3018" spans="4:12" x14ac:dyDescent="0.2">
      <c r="D3018" s="175"/>
      <c r="E3018" s="4" t="s">
        <v>37</v>
      </c>
      <c r="F3018" s="6"/>
      <c r="G3018" s="5">
        <v>593</v>
      </c>
      <c r="H3018" s="7">
        <v>1</v>
      </c>
      <c r="I3018" s="1">
        <v>7</v>
      </c>
      <c r="J3018" s="1">
        <v>7</v>
      </c>
      <c r="K3018" s="1">
        <v>574</v>
      </c>
      <c r="L3018" s="8">
        <v>4</v>
      </c>
    </row>
    <row r="3019" spans="4:12" x14ac:dyDescent="0.2">
      <c r="D3019" s="174" t="s">
        <v>38</v>
      </c>
      <c r="E3019" s="20" t="s">
        <v>39</v>
      </c>
      <c r="F3019" s="22"/>
      <c r="G3019" s="21">
        <v>64</v>
      </c>
      <c r="H3019" s="25">
        <v>0</v>
      </c>
      <c r="I3019" s="3">
        <v>0</v>
      </c>
      <c r="J3019" s="3">
        <v>0</v>
      </c>
      <c r="K3019" s="3">
        <v>64</v>
      </c>
      <c r="L3019" s="26">
        <v>0</v>
      </c>
    </row>
    <row r="3020" spans="4:12" x14ac:dyDescent="0.2">
      <c r="D3020" s="175"/>
      <c r="E3020" s="4" t="s">
        <v>40</v>
      </c>
      <c r="F3020" s="6"/>
      <c r="G3020" s="5">
        <v>147</v>
      </c>
      <c r="H3020" s="7">
        <v>3</v>
      </c>
      <c r="I3020" s="1">
        <v>1</v>
      </c>
      <c r="J3020" s="1">
        <v>2</v>
      </c>
      <c r="K3020" s="1">
        <v>139</v>
      </c>
      <c r="L3020" s="8">
        <v>2</v>
      </c>
    </row>
    <row r="3021" spans="4:12" x14ac:dyDescent="0.2">
      <c r="D3021" s="175"/>
      <c r="E3021" s="4" t="s">
        <v>41</v>
      </c>
      <c r="F3021" s="6"/>
      <c r="G3021" s="5">
        <v>204</v>
      </c>
      <c r="H3021" s="7">
        <v>0</v>
      </c>
      <c r="I3021" s="1">
        <v>3</v>
      </c>
      <c r="J3021" s="1">
        <v>1</v>
      </c>
      <c r="K3021" s="1">
        <v>200</v>
      </c>
      <c r="L3021" s="8">
        <v>0</v>
      </c>
    </row>
    <row r="3022" spans="4:12" x14ac:dyDescent="0.2">
      <c r="D3022" s="175"/>
      <c r="E3022" s="4" t="s">
        <v>42</v>
      </c>
      <c r="F3022" s="6"/>
      <c r="G3022" s="5">
        <v>210</v>
      </c>
      <c r="H3022" s="7">
        <v>0</v>
      </c>
      <c r="I3022" s="1">
        <v>0</v>
      </c>
      <c r="J3022" s="1">
        <v>6</v>
      </c>
      <c r="K3022" s="1">
        <v>202</v>
      </c>
      <c r="L3022" s="8">
        <v>2</v>
      </c>
    </row>
    <row r="3023" spans="4:12" x14ac:dyDescent="0.2">
      <c r="D3023" s="175"/>
      <c r="E3023" s="4" t="s">
        <v>43</v>
      </c>
      <c r="F3023" s="6"/>
      <c r="G3023" s="5">
        <v>204</v>
      </c>
      <c r="H3023" s="7">
        <v>0</v>
      </c>
      <c r="I3023" s="1">
        <v>3</v>
      </c>
      <c r="J3023" s="1">
        <v>5</v>
      </c>
      <c r="K3023" s="1">
        <v>195</v>
      </c>
      <c r="L3023" s="8">
        <v>1</v>
      </c>
    </row>
    <row r="3024" spans="4:12" x14ac:dyDescent="0.2">
      <c r="D3024" s="175"/>
      <c r="E3024" s="4" t="s">
        <v>44</v>
      </c>
      <c r="F3024" s="6"/>
      <c r="G3024" s="5">
        <v>223</v>
      </c>
      <c r="H3024" s="7">
        <v>1</v>
      </c>
      <c r="I3024" s="1">
        <v>4</v>
      </c>
      <c r="J3024" s="1">
        <v>4</v>
      </c>
      <c r="K3024" s="1">
        <v>214</v>
      </c>
      <c r="L3024" s="8">
        <v>0</v>
      </c>
    </row>
    <row r="3025" spans="2:12" x14ac:dyDescent="0.2">
      <c r="D3025" s="176"/>
      <c r="E3025" s="59" t="s">
        <v>45</v>
      </c>
      <c r="F3025" s="60"/>
      <c r="G3025" s="56">
        <v>170</v>
      </c>
      <c r="H3025" s="66">
        <v>1</v>
      </c>
      <c r="I3025" s="30">
        <v>2</v>
      </c>
      <c r="J3025" s="30">
        <v>2</v>
      </c>
      <c r="K3025" s="30">
        <v>160</v>
      </c>
      <c r="L3025" s="65">
        <v>5</v>
      </c>
    </row>
    <row r="3027" spans="2:12" x14ac:dyDescent="0.2">
      <c r="B3027" s="43" t="str">
        <f xml:space="preserve"> HYPERLINK("#'目次'!B116", "[110]")</f>
        <v>[110]</v>
      </c>
      <c r="C3027" s="31" t="s">
        <v>255</v>
      </c>
    </row>
    <row r="3031" spans="2:12" ht="24" x14ac:dyDescent="0.2">
      <c r="D3031" s="177"/>
      <c r="E3031" s="178"/>
      <c r="F3031" s="178"/>
      <c r="G3031" s="40" t="s">
        <v>14</v>
      </c>
      <c r="H3031" s="42" t="s">
        <v>240</v>
      </c>
      <c r="I3031" s="15" t="s">
        <v>241</v>
      </c>
      <c r="J3031" s="15" t="s">
        <v>242</v>
      </c>
      <c r="K3031" s="15" t="s">
        <v>243</v>
      </c>
      <c r="L3031" s="44" t="s">
        <v>17</v>
      </c>
    </row>
    <row r="3032" spans="2:12" x14ac:dyDescent="0.2">
      <c r="D3032" s="179"/>
      <c r="E3032" s="180"/>
      <c r="F3032" s="180"/>
      <c r="G3032" s="39"/>
      <c r="H3032" s="41"/>
      <c r="I3032" s="14"/>
      <c r="J3032" s="14"/>
      <c r="K3032" s="14"/>
      <c r="L3032" s="38"/>
    </row>
    <row r="3033" spans="2:12" x14ac:dyDescent="0.2">
      <c r="D3033" s="58"/>
      <c r="E3033" s="53" t="s">
        <v>14</v>
      </c>
      <c r="F3033" s="52"/>
      <c r="G3033" s="37">
        <v>1222</v>
      </c>
      <c r="H3033" s="17">
        <v>5</v>
      </c>
      <c r="I3033" s="17">
        <v>13</v>
      </c>
      <c r="J3033" s="17">
        <v>20</v>
      </c>
      <c r="K3033" s="17">
        <v>1174</v>
      </c>
      <c r="L3033" s="55">
        <v>10</v>
      </c>
    </row>
    <row r="3034" spans="2:12" x14ac:dyDescent="0.2">
      <c r="D3034" s="174" t="s">
        <v>52</v>
      </c>
      <c r="E3034" s="20" t="s">
        <v>53</v>
      </c>
      <c r="F3034" s="22"/>
      <c r="G3034" s="21">
        <v>15</v>
      </c>
      <c r="H3034" s="25">
        <v>0</v>
      </c>
      <c r="I3034" s="3">
        <v>0</v>
      </c>
      <c r="J3034" s="3">
        <v>1</v>
      </c>
      <c r="K3034" s="3">
        <v>14</v>
      </c>
      <c r="L3034" s="26">
        <v>0</v>
      </c>
    </row>
    <row r="3035" spans="2:12" ht="24" x14ac:dyDescent="0.2">
      <c r="D3035" s="175"/>
      <c r="E3035" s="4" t="s">
        <v>54</v>
      </c>
      <c r="F3035" s="6"/>
      <c r="G3035" s="5">
        <v>122</v>
      </c>
      <c r="H3035" s="7">
        <v>0</v>
      </c>
      <c r="I3035" s="1">
        <v>1</v>
      </c>
      <c r="J3035" s="1">
        <v>3</v>
      </c>
      <c r="K3035" s="1">
        <v>117</v>
      </c>
      <c r="L3035" s="8">
        <v>1</v>
      </c>
    </row>
    <row r="3036" spans="2:12" x14ac:dyDescent="0.2">
      <c r="D3036" s="175"/>
      <c r="E3036" s="4" t="s">
        <v>55</v>
      </c>
      <c r="F3036" s="6"/>
      <c r="G3036" s="5">
        <v>43</v>
      </c>
      <c r="H3036" s="7">
        <v>1</v>
      </c>
      <c r="I3036" s="1">
        <v>1</v>
      </c>
      <c r="J3036" s="1">
        <v>0</v>
      </c>
      <c r="K3036" s="1">
        <v>40</v>
      </c>
      <c r="L3036" s="8">
        <v>1</v>
      </c>
    </row>
    <row r="3037" spans="2:12" x14ac:dyDescent="0.2">
      <c r="D3037" s="175"/>
      <c r="E3037" s="4" t="s">
        <v>56</v>
      </c>
      <c r="F3037" s="6"/>
      <c r="G3037" s="5">
        <v>60</v>
      </c>
      <c r="H3037" s="7">
        <v>0</v>
      </c>
      <c r="I3037" s="1">
        <v>0</v>
      </c>
      <c r="J3037" s="1">
        <v>1</v>
      </c>
      <c r="K3037" s="1">
        <v>59</v>
      </c>
      <c r="L3037" s="8">
        <v>0</v>
      </c>
    </row>
    <row r="3038" spans="2:12" x14ac:dyDescent="0.2">
      <c r="D3038" s="175"/>
      <c r="E3038" s="4" t="s">
        <v>57</v>
      </c>
      <c r="F3038" s="6"/>
      <c r="G3038" s="5">
        <v>286</v>
      </c>
      <c r="H3038" s="7">
        <v>3</v>
      </c>
      <c r="I3038" s="1">
        <v>3</v>
      </c>
      <c r="J3038" s="1">
        <v>7</v>
      </c>
      <c r="K3038" s="1">
        <v>273</v>
      </c>
      <c r="L3038" s="8">
        <v>0</v>
      </c>
    </row>
    <row r="3039" spans="2:12" x14ac:dyDescent="0.2">
      <c r="D3039" s="175"/>
      <c r="E3039" s="4" t="s">
        <v>58</v>
      </c>
      <c r="F3039" s="6"/>
      <c r="G3039" s="5">
        <v>129</v>
      </c>
      <c r="H3039" s="7">
        <v>0</v>
      </c>
      <c r="I3039" s="1">
        <v>0</v>
      </c>
      <c r="J3039" s="1">
        <v>3</v>
      </c>
      <c r="K3039" s="1">
        <v>125</v>
      </c>
      <c r="L3039" s="8">
        <v>1</v>
      </c>
    </row>
    <row r="3040" spans="2:12" x14ac:dyDescent="0.2">
      <c r="D3040" s="175"/>
      <c r="E3040" s="4" t="s">
        <v>59</v>
      </c>
      <c r="F3040" s="6"/>
      <c r="G3040" s="5">
        <v>195</v>
      </c>
      <c r="H3040" s="7">
        <v>0</v>
      </c>
      <c r="I3040" s="1">
        <v>1</v>
      </c>
      <c r="J3040" s="1">
        <v>1</v>
      </c>
      <c r="K3040" s="1">
        <v>190</v>
      </c>
      <c r="L3040" s="8">
        <v>3</v>
      </c>
    </row>
    <row r="3041" spans="2:12" x14ac:dyDescent="0.2">
      <c r="D3041" s="175"/>
      <c r="E3041" s="4" t="s">
        <v>60</v>
      </c>
      <c r="F3041" s="6"/>
      <c r="G3041" s="5">
        <v>176</v>
      </c>
      <c r="H3041" s="7">
        <v>0</v>
      </c>
      <c r="I3041" s="1">
        <v>5</v>
      </c>
      <c r="J3041" s="1">
        <v>3</v>
      </c>
      <c r="K3041" s="1">
        <v>167</v>
      </c>
      <c r="L3041" s="8">
        <v>1</v>
      </c>
    </row>
    <row r="3042" spans="2:12" x14ac:dyDescent="0.2">
      <c r="D3042" s="175"/>
      <c r="E3042" s="4" t="s">
        <v>61</v>
      </c>
      <c r="F3042" s="6"/>
      <c r="G3042" s="5">
        <v>78</v>
      </c>
      <c r="H3042" s="7">
        <v>0</v>
      </c>
      <c r="I3042" s="1">
        <v>0</v>
      </c>
      <c r="J3042" s="1">
        <v>0</v>
      </c>
      <c r="K3042" s="1">
        <v>78</v>
      </c>
      <c r="L3042" s="8">
        <v>0</v>
      </c>
    </row>
    <row r="3043" spans="2:12" x14ac:dyDescent="0.2">
      <c r="D3043" s="175"/>
      <c r="E3043" s="4" t="s">
        <v>62</v>
      </c>
      <c r="F3043" s="6"/>
      <c r="G3043" s="5">
        <v>113</v>
      </c>
      <c r="H3043" s="7">
        <v>1</v>
      </c>
      <c r="I3043" s="1">
        <v>2</v>
      </c>
      <c r="J3043" s="1">
        <v>1</v>
      </c>
      <c r="K3043" s="1">
        <v>108</v>
      </c>
      <c r="L3043" s="8">
        <v>1</v>
      </c>
    </row>
    <row r="3044" spans="2:12" x14ac:dyDescent="0.2">
      <c r="D3044" s="174" t="s">
        <v>63</v>
      </c>
      <c r="E3044" s="20" t="s">
        <v>64</v>
      </c>
      <c r="F3044" s="22"/>
      <c r="G3044" s="21">
        <v>234</v>
      </c>
      <c r="H3044" s="25">
        <v>1</v>
      </c>
      <c r="I3044" s="3">
        <v>4</v>
      </c>
      <c r="J3044" s="3">
        <v>2</v>
      </c>
      <c r="K3044" s="3">
        <v>225</v>
      </c>
      <c r="L3044" s="26">
        <v>2</v>
      </c>
    </row>
    <row r="3045" spans="2:12" x14ac:dyDescent="0.2">
      <c r="D3045" s="175"/>
      <c r="E3045" s="4" t="s">
        <v>65</v>
      </c>
      <c r="F3045" s="6"/>
      <c r="G3045" s="5">
        <v>172</v>
      </c>
      <c r="H3045" s="7">
        <v>2</v>
      </c>
      <c r="I3045" s="1">
        <v>4</v>
      </c>
      <c r="J3045" s="1">
        <v>3</v>
      </c>
      <c r="K3045" s="1">
        <v>162</v>
      </c>
      <c r="L3045" s="8">
        <v>1</v>
      </c>
    </row>
    <row r="3046" spans="2:12" x14ac:dyDescent="0.2">
      <c r="D3046" s="175"/>
      <c r="E3046" s="4" t="s">
        <v>66</v>
      </c>
      <c r="F3046" s="6"/>
      <c r="G3046" s="5">
        <v>165</v>
      </c>
      <c r="H3046" s="7">
        <v>0</v>
      </c>
      <c r="I3046" s="1">
        <v>1</v>
      </c>
      <c r="J3046" s="1">
        <v>1</v>
      </c>
      <c r="K3046" s="1">
        <v>163</v>
      </c>
      <c r="L3046" s="8">
        <v>0</v>
      </c>
    </row>
    <row r="3047" spans="2:12" x14ac:dyDescent="0.2">
      <c r="D3047" s="175"/>
      <c r="E3047" s="4" t="s">
        <v>67</v>
      </c>
      <c r="F3047" s="6"/>
      <c r="G3047" s="5">
        <v>158</v>
      </c>
      <c r="H3047" s="7">
        <v>1</v>
      </c>
      <c r="I3047" s="1">
        <v>1</v>
      </c>
      <c r="J3047" s="1">
        <v>6</v>
      </c>
      <c r="K3047" s="1">
        <v>149</v>
      </c>
      <c r="L3047" s="8">
        <v>1</v>
      </c>
    </row>
    <row r="3048" spans="2:12" x14ac:dyDescent="0.2">
      <c r="D3048" s="175"/>
      <c r="E3048" s="4" t="s">
        <v>68</v>
      </c>
      <c r="F3048" s="6"/>
      <c r="G3048" s="5">
        <v>112</v>
      </c>
      <c r="H3048" s="7">
        <v>0</v>
      </c>
      <c r="I3048" s="1">
        <v>0</v>
      </c>
      <c r="J3048" s="1">
        <v>2</v>
      </c>
      <c r="K3048" s="1">
        <v>109</v>
      </c>
      <c r="L3048" s="8">
        <v>1</v>
      </c>
    </row>
    <row r="3049" spans="2:12" x14ac:dyDescent="0.2">
      <c r="D3049" s="175"/>
      <c r="E3049" s="4" t="s">
        <v>69</v>
      </c>
      <c r="F3049" s="6"/>
      <c r="G3049" s="5">
        <v>92</v>
      </c>
      <c r="H3049" s="7">
        <v>1</v>
      </c>
      <c r="I3049" s="1">
        <v>0</v>
      </c>
      <c r="J3049" s="1">
        <v>1</v>
      </c>
      <c r="K3049" s="1">
        <v>89</v>
      </c>
      <c r="L3049" s="8">
        <v>1</v>
      </c>
    </row>
    <row r="3050" spans="2:12" x14ac:dyDescent="0.2">
      <c r="D3050" s="175"/>
      <c r="E3050" s="4" t="s">
        <v>70</v>
      </c>
      <c r="F3050" s="6"/>
      <c r="G3050" s="5">
        <v>131</v>
      </c>
      <c r="H3050" s="7">
        <v>0</v>
      </c>
      <c r="I3050" s="1">
        <v>1</v>
      </c>
      <c r="J3050" s="1">
        <v>1</v>
      </c>
      <c r="K3050" s="1">
        <v>128</v>
      </c>
      <c r="L3050" s="8">
        <v>1</v>
      </c>
    </row>
    <row r="3051" spans="2:12" x14ac:dyDescent="0.2">
      <c r="D3051" s="175"/>
      <c r="E3051" s="4" t="s">
        <v>71</v>
      </c>
      <c r="F3051" s="6"/>
      <c r="G3051" s="5">
        <v>71</v>
      </c>
      <c r="H3051" s="7">
        <v>0</v>
      </c>
      <c r="I3051" s="1">
        <v>1</v>
      </c>
      <c r="J3051" s="1">
        <v>2</v>
      </c>
      <c r="K3051" s="1">
        <v>68</v>
      </c>
      <c r="L3051" s="8">
        <v>0</v>
      </c>
    </row>
    <row r="3052" spans="2:12" x14ac:dyDescent="0.2">
      <c r="D3052" s="176"/>
      <c r="E3052" s="59" t="s">
        <v>72</v>
      </c>
      <c r="F3052" s="60"/>
      <c r="G3052" s="56">
        <v>70</v>
      </c>
      <c r="H3052" s="66">
        <v>0</v>
      </c>
      <c r="I3052" s="30">
        <v>1</v>
      </c>
      <c r="J3052" s="30">
        <v>2</v>
      </c>
      <c r="K3052" s="30">
        <v>66</v>
      </c>
      <c r="L3052" s="65">
        <v>1</v>
      </c>
    </row>
    <row r="3054" spans="2:12" x14ac:dyDescent="0.2">
      <c r="B3054" s="43" t="str">
        <f xml:space="preserve"> HYPERLINK("#'目次'!B117", "[111]")</f>
        <v>[111]</v>
      </c>
      <c r="C3054" s="31" t="s">
        <v>255</v>
      </c>
    </row>
    <row r="3057" spans="3:12" x14ac:dyDescent="0.2">
      <c r="C3057" s="31" t="s">
        <v>75</v>
      </c>
    </row>
    <row r="3058" spans="3:12" ht="24" x14ac:dyDescent="0.2">
      <c r="D3058" s="177"/>
      <c r="E3058" s="178"/>
      <c r="F3058" s="178"/>
      <c r="G3058" s="40" t="s">
        <v>14</v>
      </c>
      <c r="H3058" s="42" t="s">
        <v>240</v>
      </c>
      <c r="I3058" s="15" t="s">
        <v>241</v>
      </c>
      <c r="J3058" s="15" t="s">
        <v>242</v>
      </c>
      <c r="K3058" s="15" t="s">
        <v>243</v>
      </c>
      <c r="L3058" s="44" t="s">
        <v>17</v>
      </c>
    </row>
    <row r="3059" spans="3:12" x14ac:dyDescent="0.2">
      <c r="D3059" s="179"/>
      <c r="E3059" s="180"/>
      <c r="F3059" s="180"/>
      <c r="G3059" s="39"/>
      <c r="H3059" s="41"/>
      <c r="I3059" s="14"/>
      <c r="J3059" s="14"/>
      <c r="K3059" s="14"/>
      <c r="L3059" s="38"/>
    </row>
    <row r="3060" spans="3:12" x14ac:dyDescent="0.2">
      <c r="D3060" s="58"/>
      <c r="E3060" s="53" t="s">
        <v>14</v>
      </c>
      <c r="F3060" s="52"/>
      <c r="G3060" s="37">
        <v>1222</v>
      </c>
      <c r="H3060" s="17">
        <v>5</v>
      </c>
      <c r="I3060" s="17">
        <v>13</v>
      </c>
      <c r="J3060" s="17">
        <v>20</v>
      </c>
      <c r="K3060" s="17">
        <v>1174</v>
      </c>
      <c r="L3060" s="55">
        <v>10</v>
      </c>
    </row>
    <row r="3061" spans="3:12" x14ac:dyDescent="0.2">
      <c r="D3061" s="174" t="s">
        <v>36</v>
      </c>
      <c r="E3061" s="20" t="s">
        <v>76</v>
      </c>
      <c r="F3061" s="22"/>
      <c r="G3061" s="21">
        <v>629</v>
      </c>
      <c r="H3061" s="25">
        <v>4</v>
      </c>
      <c r="I3061" s="3">
        <v>6</v>
      </c>
      <c r="J3061" s="3">
        <v>13</v>
      </c>
      <c r="K3061" s="3">
        <v>600</v>
      </c>
      <c r="L3061" s="26">
        <v>6</v>
      </c>
    </row>
    <row r="3062" spans="3:12" x14ac:dyDescent="0.2">
      <c r="D3062" s="175"/>
      <c r="E3062" s="4" t="s">
        <v>39</v>
      </c>
      <c r="F3062" s="6"/>
      <c r="G3062" s="5">
        <v>37</v>
      </c>
      <c r="H3062" s="7">
        <v>0</v>
      </c>
      <c r="I3062" s="1">
        <v>0</v>
      </c>
      <c r="J3062" s="1">
        <v>0</v>
      </c>
      <c r="K3062" s="1">
        <v>37</v>
      </c>
      <c r="L3062" s="8">
        <v>0</v>
      </c>
    </row>
    <row r="3063" spans="3:12" x14ac:dyDescent="0.2">
      <c r="D3063" s="175"/>
      <c r="E3063" s="4" t="s">
        <v>40</v>
      </c>
      <c r="F3063" s="6"/>
      <c r="G3063" s="5">
        <v>73</v>
      </c>
      <c r="H3063" s="7">
        <v>2</v>
      </c>
      <c r="I3063" s="1">
        <v>1</v>
      </c>
      <c r="J3063" s="1">
        <v>1</v>
      </c>
      <c r="K3063" s="1">
        <v>68</v>
      </c>
      <c r="L3063" s="8">
        <v>1</v>
      </c>
    </row>
    <row r="3064" spans="3:12" x14ac:dyDescent="0.2">
      <c r="D3064" s="175"/>
      <c r="E3064" s="4" t="s">
        <v>41</v>
      </c>
      <c r="F3064" s="6"/>
      <c r="G3064" s="5">
        <v>108</v>
      </c>
      <c r="H3064" s="7">
        <v>0</v>
      </c>
      <c r="I3064" s="1">
        <v>2</v>
      </c>
      <c r="J3064" s="1">
        <v>1</v>
      </c>
      <c r="K3064" s="1">
        <v>105</v>
      </c>
      <c r="L3064" s="8">
        <v>0</v>
      </c>
    </row>
    <row r="3065" spans="3:12" x14ac:dyDescent="0.2">
      <c r="D3065" s="175"/>
      <c r="E3065" s="4" t="s">
        <v>42</v>
      </c>
      <c r="F3065" s="6"/>
      <c r="G3065" s="5">
        <v>113</v>
      </c>
      <c r="H3065" s="7">
        <v>0</v>
      </c>
      <c r="I3065" s="1">
        <v>0</v>
      </c>
      <c r="J3065" s="1">
        <v>3</v>
      </c>
      <c r="K3065" s="1">
        <v>109</v>
      </c>
      <c r="L3065" s="8">
        <v>1</v>
      </c>
    </row>
    <row r="3066" spans="3:12" x14ac:dyDescent="0.2">
      <c r="D3066" s="175"/>
      <c r="E3066" s="4" t="s">
        <v>43</v>
      </c>
      <c r="F3066" s="6"/>
      <c r="G3066" s="5">
        <v>101</v>
      </c>
      <c r="H3066" s="7">
        <v>0</v>
      </c>
      <c r="I3066" s="1">
        <v>0</v>
      </c>
      <c r="J3066" s="1">
        <v>4</v>
      </c>
      <c r="K3066" s="1">
        <v>97</v>
      </c>
      <c r="L3066" s="8">
        <v>0</v>
      </c>
    </row>
    <row r="3067" spans="3:12" x14ac:dyDescent="0.2">
      <c r="D3067" s="175"/>
      <c r="E3067" s="4" t="s">
        <v>44</v>
      </c>
      <c r="F3067" s="6"/>
      <c r="G3067" s="5">
        <v>114</v>
      </c>
      <c r="H3067" s="7">
        <v>1</v>
      </c>
      <c r="I3067" s="1">
        <v>2</v>
      </c>
      <c r="J3067" s="1">
        <v>3</v>
      </c>
      <c r="K3067" s="1">
        <v>108</v>
      </c>
      <c r="L3067" s="8">
        <v>0</v>
      </c>
    </row>
    <row r="3068" spans="3:12" x14ac:dyDescent="0.2">
      <c r="D3068" s="175"/>
      <c r="E3068" s="4" t="s">
        <v>45</v>
      </c>
      <c r="F3068" s="6"/>
      <c r="G3068" s="5">
        <v>83</v>
      </c>
      <c r="H3068" s="7">
        <v>1</v>
      </c>
      <c r="I3068" s="1">
        <v>1</v>
      </c>
      <c r="J3068" s="1">
        <v>1</v>
      </c>
      <c r="K3068" s="1">
        <v>76</v>
      </c>
      <c r="L3068" s="8">
        <v>4</v>
      </c>
    </row>
    <row r="3069" spans="3:12" x14ac:dyDescent="0.2">
      <c r="D3069" s="174" t="s">
        <v>37</v>
      </c>
      <c r="E3069" s="20" t="s">
        <v>77</v>
      </c>
      <c r="F3069" s="22"/>
      <c r="G3069" s="21">
        <v>593</v>
      </c>
      <c r="H3069" s="25">
        <v>1</v>
      </c>
      <c r="I3069" s="3">
        <v>7</v>
      </c>
      <c r="J3069" s="3">
        <v>7</v>
      </c>
      <c r="K3069" s="3">
        <v>574</v>
      </c>
      <c r="L3069" s="26">
        <v>4</v>
      </c>
    </row>
    <row r="3070" spans="3:12" x14ac:dyDescent="0.2">
      <c r="D3070" s="175"/>
      <c r="E3070" s="4" t="s">
        <v>39</v>
      </c>
      <c r="F3070" s="6"/>
      <c r="G3070" s="5">
        <v>27</v>
      </c>
      <c r="H3070" s="7">
        <v>0</v>
      </c>
      <c r="I3070" s="1">
        <v>0</v>
      </c>
      <c r="J3070" s="1">
        <v>0</v>
      </c>
      <c r="K3070" s="1">
        <v>27</v>
      </c>
      <c r="L3070" s="8">
        <v>0</v>
      </c>
    </row>
    <row r="3071" spans="3:12" x14ac:dyDescent="0.2">
      <c r="D3071" s="175"/>
      <c r="E3071" s="4" t="s">
        <v>40</v>
      </c>
      <c r="F3071" s="6"/>
      <c r="G3071" s="5">
        <v>74</v>
      </c>
      <c r="H3071" s="7">
        <v>1</v>
      </c>
      <c r="I3071" s="1">
        <v>0</v>
      </c>
      <c r="J3071" s="1">
        <v>1</v>
      </c>
      <c r="K3071" s="1">
        <v>71</v>
      </c>
      <c r="L3071" s="8">
        <v>1</v>
      </c>
    </row>
    <row r="3072" spans="3:12" x14ac:dyDescent="0.2">
      <c r="D3072" s="175"/>
      <c r="E3072" s="4" t="s">
        <v>41</v>
      </c>
      <c r="F3072" s="6"/>
      <c r="G3072" s="5">
        <v>96</v>
      </c>
      <c r="H3072" s="7">
        <v>0</v>
      </c>
      <c r="I3072" s="1">
        <v>1</v>
      </c>
      <c r="J3072" s="1">
        <v>0</v>
      </c>
      <c r="K3072" s="1">
        <v>95</v>
      </c>
      <c r="L3072" s="8">
        <v>0</v>
      </c>
    </row>
    <row r="3073" spans="2:12" x14ac:dyDescent="0.2">
      <c r="D3073" s="175"/>
      <c r="E3073" s="4" t="s">
        <v>42</v>
      </c>
      <c r="F3073" s="6"/>
      <c r="G3073" s="5">
        <v>97</v>
      </c>
      <c r="H3073" s="7">
        <v>0</v>
      </c>
      <c r="I3073" s="1">
        <v>0</v>
      </c>
      <c r="J3073" s="1">
        <v>3</v>
      </c>
      <c r="K3073" s="1">
        <v>93</v>
      </c>
      <c r="L3073" s="8">
        <v>1</v>
      </c>
    </row>
    <row r="3074" spans="2:12" x14ac:dyDescent="0.2">
      <c r="D3074" s="175"/>
      <c r="E3074" s="4" t="s">
        <v>43</v>
      </c>
      <c r="F3074" s="6"/>
      <c r="G3074" s="5">
        <v>103</v>
      </c>
      <c r="H3074" s="7">
        <v>0</v>
      </c>
      <c r="I3074" s="1">
        <v>3</v>
      </c>
      <c r="J3074" s="1">
        <v>1</v>
      </c>
      <c r="K3074" s="1">
        <v>98</v>
      </c>
      <c r="L3074" s="8">
        <v>1</v>
      </c>
    </row>
    <row r="3075" spans="2:12" x14ac:dyDescent="0.2">
      <c r="D3075" s="175"/>
      <c r="E3075" s="4" t="s">
        <v>44</v>
      </c>
      <c r="F3075" s="6"/>
      <c r="G3075" s="5">
        <v>109</v>
      </c>
      <c r="H3075" s="7">
        <v>0</v>
      </c>
      <c r="I3075" s="1">
        <v>2</v>
      </c>
      <c r="J3075" s="1">
        <v>1</v>
      </c>
      <c r="K3075" s="1">
        <v>106</v>
      </c>
      <c r="L3075" s="8">
        <v>0</v>
      </c>
    </row>
    <row r="3076" spans="2:12" x14ac:dyDescent="0.2">
      <c r="D3076" s="176"/>
      <c r="E3076" s="59" t="s">
        <v>45</v>
      </c>
      <c r="F3076" s="60"/>
      <c r="G3076" s="56">
        <v>87</v>
      </c>
      <c r="H3076" s="66">
        <v>0</v>
      </c>
      <c r="I3076" s="30">
        <v>1</v>
      </c>
      <c r="J3076" s="30">
        <v>1</v>
      </c>
      <c r="K3076" s="30">
        <v>84</v>
      </c>
      <c r="L3076" s="65">
        <v>1</v>
      </c>
    </row>
    <row r="3078" spans="2:12" x14ac:dyDescent="0.2">
      <c r="B3078" s="43" t="str">
        <f xml:space="preserve"> HYPERLINK("#'目次'!B118", "[112]")</f>
        <v>[112]</v>
      </c>
      <c r="C3078" s="31" t="s">
        <v>258</v>
      </c>
    </row>
    <row r="3082" spans="2:12" ht="24" x14ac:dyDescent="0.2">
      <c r="D3082" s="177"/>
      <c r="E3082" s="178"/>
      <c r="F3082" s="178"/>
      <c r="G3082" s="40" t="s">
        <v>14</v>
      </c>
      <c r="H3082" s="42" t="s">
        <v>240</v>
      </c>
      <c r="I3082" s="15" t="s">
        <v>241</v>
      </c>
      <c r="J3082" s="15" t="s">
        <v>242</v>
      </c>
      <c r="K3082" s="15" t="s">
        <v>243</v>
      </c>
      <c r="L3082" s="44" t="s">
        <v>17</v>
      </c>
    </row>
    <row r="3083" spans="2:12" x14ac:dyDescent="0.2">
      <c r="D3083" s="179"/>
      <c r="E3083" s="180"/>
      <c r="F3083" s="180"/>
      <c r="G3083" s="39"/>
      <c r="H3083" s="41"/>
      <c r="I3083" s="14"/>
      <c r="J3083" s="14"/>
      <c r="K3083" s="14"/>
      <c r="L3083" s="38"/>
    </row>
    <row r="3084" spans="2:12" x14ac:dyDescent="0.2">
      <c r="D3084" s="58"/>
      <c r="E3084" s="53" t="s">
        <v>14</v>
      </c>
      <c r="F3084" s="52"/>
      <c r="G3084" s="37">
        <v>1222</v>
      </c>
      <c r="H3084" s="17">
        <v>5</v>
      </c>
      <c r="I3084" s="17">
        <v>4</v>
      </c>
      <c r="J3084" s="17">
        <v>3</v>
      </c>
      <c r="K3084" s="17">
        <v>1188</v>
      </c>
      <c r="L3084" s="55">
        <v>22</v>
      </c>
    </row>
    <row r="3085" spans="2:12" x14ac:dyDescent="0.2">
      <c r="D3085" s="174" t="s">
        <v>18</v>
      </c>
      <c r="E3085" s="20" t="s">
        <v>19</v>
      </c>
      <c r="F3085" s="22"/>
      <c r="G3085" s="21">
        <v>57</v>
      </c>
      <c r="H3085" s="25">
        <v>1</v>
      </c>
      <c r="I3085" s="3">
        <v>0</v>
      </c>
      <c r="J3085" s="3">
        <v>0</v>
      </c>
      <c r="K3085" s="3">
        <v>56</v>
      </c>
      <c r="L3085" s="26">
        <v>0</v>
      </c>
    </row>
    <row r="3086" spans="2:12" x14ac:dyDescent="0.2">
      <c r="D3086" s="175"/>
      <c r="E3086" s="4" t="s">
        <v>20</v>
      </c>
      <c r="F3086" s="6"/>
      <c r="G3086" s="5">
        <v>84</v>
      </c>
      <c r="H3086" s="7">
        <v>2</v>
      </c>
      <c r="I3086" s="1">
        <v>1</v>
      </c>
      <c r="J3086" s="1">
        <v>0</v>
      </c>
      <c r="K3086" s="1">
        <v>78</v>
      </c>
      <c r="L3086" s="8">
        <v>3</v>
      </c>
    </row>
    <row r="3087" spans="2:12" x14ac:dyDescent="0.2">
      <c r="D3087" s="175"/>
      <c r="E3087" s="4" t="s">
        <v>21</v>
      </c>
      <c r="F3087" s="6"/>
      <c r="G3087" s="5">
        <v>487</v>
      </c>
      <c r="H3087" s="7">
        <v>0</v>
      </c>
      <c r="I3087" s="1">
        <v>1</v>
      </c>
      <c r="J3087" s="1">
        <v>2</v>
      </c>
      <c r="K3087" s="1">
        <v>477</v>
      </c>
      <c r="L3087" s="8">
        <v>7</v>
      </c>
    </row>
    <row r="3088" spans="2:12" x14ac:dyDescent="0.2">
      <c r="D3088" s="175"/>
      <c r="E3088" s="4" t="s">
        <v>22</v>
      </c>
      <c r="F3088" s="6"/>
      <c r="G3088" s="5">
        <v>35</v>
      </c>
      <c r="H3088" s="7">
        <v>0</v>
      </c>
      <c r="I3088" s="1">
        <v>0</v>
      </c>
      <c r="J3088" s="1">
        <v>0</v>
      </c>
      <c r="K3088" s="1">
        <v>35</v>
      </c>
      <c r="L3088" s="8">
        <v>0</v>
      </c>
    </row>
    <row r="3089" spans="4:12" x14ac:dyDescent="0.2">
      <c r="D3089" s="175"/>
      <c r="E3089" s="4" t="s">
        <v>23</v>
      </c>
      <c r="F3089" s="6"/>
      <c r="G3089" s="5">
        <v>143</v>
      </c>
      <c r="H3089" s="7">
        <v>1</v>
      </c>
      <c r="I3089" s="1">
        <v>0</v>
      </c>
      <c r="J3089" s="1">
        <v>1</v>
      </c>
      <c r="K3089" s="1">
        <v>139</v>
      </c>
      <c r="L3089" s="8">
        <v>2</v>
      </c>
    </row>
    <row r="3090" spans="4:12" x14ac:dyDescent="0.2">
      <c r="D3090" s="175"/>
      <c r="E3090" s="4" t="s">
        <v>24</v>
      </c>
      <c r="F3090" s="6"/>
      <c r="G3090" s="5">
        <v>187</v>
      </c>
      <c r="H3090" s="7">
        <v>1</v>
      </c>
      <c r="I3090" s="1">
        <v>0</v>
      </c>
      <c r="J3090" s="1">
        <v>0</v>
      </c>
      <c r="K3090" s="1">
        <v>183</v>
      </c>
      <c r="L3090" s="8">
        <v>3</v>
      </c>
    </row>
    <row r="3091" spans="4:12" x14ac:dyDescent="0.2">
      <c r="D3091" s="175"/>
      <c r="E3091" s="4" t="s">
        <v>25</v>
      </c>
      <c r="F3091" s="6"/>
      <c r="G3091" s="5">
        <v>71</v>
      </c>
      <c r="H3091" s="7">
        <v>0</v>
      </c>
      <c r="I3091" s="1">
        <v>0</v>
      </c>
      <c r="J3091" s="1">
        <v>0</v>
      </c>
      <c r="K3091" s="1">
        <v>68</v>
      </c>
      <c r="L3091" s="8">
        <v>3</v>
      </c>
    </row>
    <row r="3092" spans="4:12" x14ac:dyDescent="0.2">
      <c r="D3092" s="175"/>
      <c r="E3092" s="4" t="s">
        <v>26</v>
      </c>
      <c r="F3092" s="6"/>
      <c r="G3092" s="5">
        <v>30</v>
      </c>
      <c r="H3092" s="7">
        <v>0</v>
      </c>
      <c r="I3092" s="1">
        <v>0</v>
      </c>
      <c r="J3092" s="1">
        <v>0</v>
      </c>
      <c r="K3092" s="1">
        <v>29</v>
      </c>
      <c r="L3092" s="8">
        <v>1</v>
      </c>
    </row>
    <row r="3093" spans="4:12" x14ac:dyDescent="0.2">
      <c r="D3093" s="175"/>
      <c r="E3093" s="4" t="s">
        <v>27</v>
      </c>
      <c r="F3093" s="6"/>
      <c r="G3093" s="5">
        <v>70</v>
      </c>
      <c r="H3093" s="7">
        <v>0</v>
      </c>
      <c r="I3093" s="1">
        <v>1</v>
      </c>
      <c r="J3093" s="1">
        <v>0</v>
      </c>
      <c r="K3093" s="1">
        <v>68</v>
      </c>
      <c r="L3093" s="8">
        <v>1</v>
      </c>
    </row>
    <row r="3094" spans="4:12" x14ac:dyDescent="0.2">
      <c r="D3094" s="175"/>
      <c r="E3094" s="4" t="s">
        <v>28</v>
      </c>
      <c r="F3094" s="6"/>
      <c r="G3094" s="5">
        <v>51</v>
      </c>
      <c r="H3094" s="7">
        <v>0</v>
      </c>
      <c r="I3094" s="1">
        <v>0</v>
      </c>
      <c r="J3094" s="1">
        <v>0</v>
      </c>
      <c r="K3094" s="1">
        <v>51</v>
      </c>
      <c r="L3094" s="8">
        <v>0</v>
      </c>
    </row>
    <row r="3095" spans="4:12" x14ac:dyDescent="0.2">
      <c r="D3095" s="175"/>
      <c r="E3095" s="4" t="s">
        <v>29</v>
      </c>
      <c r="F3095" s="6"/>
      <c r="G3095" s="5">
        <v>7</v>
      </c>
      <c r="H3095" s="7">
        <v>0</v>
      </c>
      <c r="I3095" s="1">
        <v>1</v>
      </c>
      <c r="J3095" s="1">
        <v>0</v>
      </c>
      <c r="K3095" s="1">
        <v>4</v>
      </c>
      <c r="L3095" s="8">
        <v>2</v>
      </c>
    </row>
    <row r="3096" spans="4:12" x14ac:dyDescent="0.2">
      <c r="D3096" s="174" t="s">
        <v>30</v>
      </c>
      <c r="E3096" s="20" t="s">
        <v>31</v>
      </c>
      <c r="F3096" s="22"/>
      <c r="G3096" s="21">
        <v>393</v>
      </c>
      <c r="H3096" s="25">
        <v>3</v>
      </c>
      <c r="I3096" s="3">
        <v>1</v>
      </c>
      <c r="J3096" s="3">
        <v>1</v>
      </c>
      <c r="K3096" s="3">
        <v>385</v>
      </c>
      <c r="L3096" s="26">
        <v>3</v>
      </c>
    </row>
    <row r="3097" spans="4:12" x14ac:dyDescent="0.2">
      <c r="D3097" s="175"/>
      <c r="E3097" s="4" t="s">
        <v>32</v>
      </c>
      <c r="F3097" s="6"/>
      <c r="G3097" s="5">
        <v>352</v>
      </c>
      <c r="H3097" s="7">
        <v>1</v>
      </c>
      <c r="I3097" s="1">
        <v>2</v>
      </c>
      <c r="J3097" s="1">
        <v>1</v>
      </c>
      <c r="K3097" s="1">
        <v>343</v>
      </c>
      <c r="L3097" s="8">
        <v>5</v>
      </c>
    </row>
    <row r="3098" spans="4:12" x14ac:dyDescent="0.2">
      <c r="D3098" s="175"/>
      <c r="E3098" s="4" t="s">
        <v>33</v>
      </c>
      <c r="F3098" s="6"/>
      <c r="G3098" s="5">
        <v>388</v>
      </c>
      <c r="H3098" s="7">
        <v>0</v>
      </c>
      <c r="I3098" s="1">
        <v>1</v>
      </c>
      <c r="J3098" s="1">
        <v>1</v>
      </c>
      <c r="K3098" s="1">
        <v>373</v>
      </c>
      <c r="L3098" s="8">
        <v>13</v>
      </c>
    </row>
    <row r="3099" spans="4:12" x14ac:dyDescent="0.2">
      <c r="D3099" s="175"/>
      <c r="E3099" s="4" t="s">
        <v>34</v>
      </c>
      <c r="F3099" s="6"/>
      <c r="G3099" s="5">
        <v>89</v>
      </c>
      <c r="H3099" s="7">
        <v>1</v>
      </c>
      <c r="I3099" s="1">
        <v>0</v>
      </c>
      <c r="J3099" s="1">
        <v>0</v>
      </c>
      <c r="K3099" s="1">
        <v>87</v>
      </c>
      <c r="L3099" s="8">
        <v>1</v>
      </c>
    </row>
    <row r="3100" spans="4:12" x14ac:dyDescent="0.2">
      <c r="D3100" s="174" t="s">
        <v>35</v>
      </c>
      <c r="E3100" s="20" t="s">
        <v>36</v>
      </c>
      <c r="F3100" s="22"/>
      <c r="G3100" s="21">
        <v>629</v>
      </c>
      <c r="H3100" s="25">
        <v>3</v>
      </c>
      <c r="I3100" s="3">
        <v>2</v>
      </c>
      <c r="J3100" s="3">
        <v>2</v>
      </c>
      <c r="K3100" s="3">
        <v>613</v>
      </c>
      <c r="L3100" s="26">
        <v>9</v>
      </c>
    </row>
    <row r="3101" spans="4:12" x14ac:dyDescent="0.2">
      <c r="D3101" s="175"/>
      <c r="E3101" s="4" t="s">
        <v>37</v>
      </c>
      <c r="F3101" s="6"/>
      <c r="G3101" s="5">
        <v>593</v>
      </c>
      <c r="H3101" s="7">
        <v>2</v>
      </c>
      <c r="I3101" s="1">
        <v>2</v>
      </c>
      <c r="J3101" s="1">
        <v>1</v>
      </c>
      <c r="K3101" s="1">
        <v>575</v>
      </c>
      <c r="L3101" s="8">
        <v>13</v>
      </c>
    </row>
    <row r="3102" spans="4:12" x14ac:dyDescent="0.2">
      <c r="D3102" s="174" t="s">
        <v>38</v>
      </c>
      <c r="E3102" s="20" t="s">
        <v>39</v>
      </c>
      <c r="F3102" s="22"/>
      <c r="G3102" s="21">
        <v>64</v>
      </c>
      <c r="H3102" s="25">
        <v>0</v>
      </c>
      <c r="I3102" s="3">
        <v>0</v>
      </c>
      <c r="J3102" s="3">
        <v>0</v>
      </c>
      <c r="K3102" s="3">
        <v>64</v>
      </c>
      <c r="L3102" s="26">
        <v>0</v>
      </c>
    </row>
    <row r="3103" spans="4:12" x14ac:dyDescent="0.2">
      <c r="D3103" s="175"/>
      <c r="E3103" s="4" t="s">
        <v>40</v>
      </c>
      <c r="F3103" s="6"/>
      <c r="G3103" s="5">
        <v>147</v>
      </c>
      <c r="H3103" s="7">
        <v>1</v>
      </c>
      <c r="I3103" s="1">
        <v>3</v>
      </c>
      <c r="J3103" s="1">
        <v>1</v>
      </c>
      <c r="K3103" s="1">
        <v>139</v>
      </c>
      <c r="L3103" s="8">
        <v>3</v>
      </c>
    </row>
    <row r="3104" spans="4:12" x14ac:dyDescent="0.2">
      <c r="D3104" s="175"/>
      <c r="E3104" s="4" t="s">
        <v>41</v>
      </c>
      <c r="F3104" s="6"/>
      <c r="G3104" s="5">
        <v>204</v>
      </c>
      <c r="H3104" s="7">
        <v>0</v>
      </c>
      <c r="I3104" s="1">
        <v>0</v>
      </c>
      <c r="J3104" s="1">
        <v>0</v>
      </c>
      <c r="K3104" s="1">
        <v>203</v>
      </c>
      <c r="L3104" s="8">
        <v>1</v>
      </c>
    </row>
    <row r="3105" spans="2:12" x14ac:dyDescent="0.2">
      <c r="D3105" s="175"/>
      <c r="E3105" s="4" t="s">
        <v>42</v>
      </c>
      <c r="F3105" s="6"/>
      <c r="G3105" s="5">
        <v>210</v>
      </c>
      <c r="H3105" s="7">
        <v>1</v>
      </c>
      <c r="I3105" s="1">
        <v>0</v>
      </c>
      <c r="J3105" s="1">
        <v>0</v>
      </c>
      <c r="K3105" s="1">
        <v>206</v>
      </c>
      <c r="L3105" s="8">
        <v>3</v>
      </c>
    </row>
    <row r="3106" spans="2:12" x14ac:dyDescent="0.2">
      <c r="D3106" s="175"/>
      <c r="E3106" s="4" t="s">
        <v>43</v>
      </c>
      <c r="F3106" s="6"/>
      <c r="G3106" s="5">
        <v>204</v>
      </c>
      <c r="H3106" s="7">
        <v>1</v>
      </c>
      <c r="I3106" s="1">
        <v>0</v>
      </c>
      <c r="J3106" s="1">
        <v>1</v>
      </c>
      <c r="K3106" s="1">
        <v>199</v>
      </c>
      <c r="L3106" s="8">
        <v>3</v>
      </c>
    </row>
    <row r="3107" spans="2:12" x14ac:dyDescent="0.2">
      <c r="D3107" s="175"/>
      <c r="E3107" s="4" t="s">
        <v>44</v>
      </c>
      <c r="F3107" s="6"/>
      <c r="G3107" s="5">
        <v>223</v>
      </c>
      <c r="H3107" s="7">
        <v>1</v>
      </c>
      <c r="I3107" s="1">
        <v>1</v>
      </c>
      <c r="J3107" s="1">
        <v>1</v>
      </c>
      <c r="K3107" s="1">
        <v>214</v>
      </c>
      <c r="L3107" s="8">
        <v>6</v>
      </c>
    </row>
    <row r="3108" spans="2:12" x14ac:dyDescent="0.2">
      <c r="D3108" s="176"/>
      <c r="E3108" s="59" t="s">
        <v>45</v>
      </c>
      <c r="F3108" s="60"/>
      <c r="G3108" s="56">
        <v>170</v>
      </c>
      <c r="H3108" s="66">
        <v>1</v>
      </c>
      <c r="I3108" s="30">
        <v>0</v>
      </c>
      <c r="J3108" s="30">
        <v>0</v>
      </c>
      <c r="K3108" s="30">
        <v>163</v>
      </c>
      <c r="L3108" s="65">
        <v>6</v>
      </c>
    </row>
    <row r="3110" spans="2:12" x14ac:dyDescent="0.2">
      <c r="B3110" s="43" t="str">
        <f xml:space="preserve"> HYPERLINK("#'目次'!B119", "[113]")</f>
        <v>[113]</v>
      </c>
      <c r="C3110" s="31" t="s">
        <v>258</v>
      </c>
    </row>
    <row r="3114" spans="2:12" ht="24" x14ac:dyDescent="0.2">
      <c r="D3114" s="177"/>
      <c r="E3114" s="178"/>
      <c r="F3114" s="178"/>
      <c r="G3114" s="40" t="s">
        <v>14</v>
      </c>
      <c r="H3114" s="42" t="s">
        <v>240</v>
      </c>
      <c r="I3114" s="15" t="s">
        <v>241</v>
      </c>
      <c r="J3114" s="15" t="s">
        <v>242</v>
      </c>
      <c r="K3114" s="15" t="s">
        <v>243</v>
      </c>
      <c r="L3114" s="44" t="s">
        <v>17</v>
      </c>
    </row>
    <row r="3115" spans="2:12" x14ac:dyDescent="0.2">
      <c r="D3115" s="179"/>
      <c r="E3115" s="180"/>
      <c r="F3115" s="180"/>
      <c r="G3115" s="39"/>
      <c r="H3115" s="41"/>
      <c r="I3115" s="14"/>
      <c r="J3115" s="14"/>
      <c r="K3115" s="14"/>
      <c r="L3115" s="38"/>
    </row>
    <row r="3116" spans="2:12" x14ac:dyDescent="0.2">
      <c r="D3116" s="58"/>
      <c r="E3116" s="53" t="s">
        <v>14</v>
      </c>
      <c r="F3116" s="52"/>
      <c r="G3116" s="37">
        <v>1222</v>
      </c>
      <c r="H3116" s="17">
        <v>5</v>
      </c>
      <c r="I3116" s="17">
        <v>4</v>
      </c>
      <c r="J3116" s="17">
        <v>3</v>
      </c>
      <c r="K3116" s="17">
        <v>1188</v>
      </c>
      <c r="L3116" s="55">
        <v>22</v>
      </c>
    </row>
    <row r="3117" spans="2:12" x14ac:dyDescent="0.2">
      <c r="D3117" s="174" t="s">
        <v>52</v>
      </c>
      <c r="E3117" s="20" t="s">
        <v>53</v>
      </c>
      <c r="F3117" s="22"/>
      <c r="G3117" s="21">
        <v>15</v>
      </c>
      <c r="H3117" s="25">
        <v>0</v>
      </c>
      <c r="I3117" s="3">
        <v>0</v>
      </c>
      <c r="J3117" s="3">
        <v>0</v>
      </c>
      <c r="K3117" s="3">
        <v>15</v>
      </c>
      <c r="L3117" s="26">
        <v>0</v>
      </c>
    </row>
    <row r="3118" spans="2:12" ht="24" x14ac:dyDescent="0.2">
      <c r="D3118" s="175"/>
      <c r="E3118" s="4" t="s">
        <v>54</v>
      </c>
      <c r="F3118" s="6"/>
      <c r="G3118" s="5">
        <v>122</v>
      </c>
      <c r="H3118" s="7">
        <v>0</v>
      </c>
      <c r="I3118" s="1">
        <v>0</v>
      </c>
      <c r="J3118" s="1">
        <v>0</v>
      </c>
      <c r="K3118" s="1">
        <v>120</v>
      </c>
      <c r="L3118" s="8">
        <v>2</v>
      </c>
    </row>
    <row r="3119" spans="2:12" x14ac:dyDescent="0.2">
      <c r="D3119" s="175"/>
      <c r="E3119" s="4" t="s">
        <v>55</v>
      </c>
      <c r="F3119" s="6"/>
      <c r="G3119" s="5">
        <v>43</v>
      </c>
      <c r="H3119" s="7">
        <v>0</v>
      </c>
      <c r="I3119" s="1">
        <v>1</v>
      </c>
      <c r="J3119" s="1">
        <v>0</v>
      </c>
      <c r="K3119" s="1">
        <v>41</v>
      </c>
      <c r="L3119" s="8">
        <v>1</v>
      </c>
    </row>
    <row r="3120" spans="2:12" x14ac:dyDescent="0.2">
      <c r="D3120" s="175"/>
      <c r="E3120" s="4" t="s">
        <v>56</v>
      </c>
      <c r="F3120" s="6"/>
      <c r="G3120" s="5">
        <v>60</v>
      </c>
      <c r="H3120" s="7">
        <v>0</v>
      </c>
      <c r="I3120" s="1">
        <v>0</v>
      </c>
      <c r="J3120" s="1">
        <v>0</v>
      </c>
      <c r="K3120" s="1">
        <v>60</v>
      </c>
      <c r="L3120" s="8">
        <v>0</v>
      </c>
    </row>
    <row r="3121" spans="4:12" x14ac:dyDescent="0.2">
      <c r="D3121" s="175"/>
      <c r="E3121" s="4" t="s">
        <v>57</v>
      </c>
      <c r="F3121" s="6"/>
      <c r="G3121" s="5">
        <v>286</v>
      </c>
      <c r="H3121" s="7">
        <v>2</v>
      </c>
      <c r="I3121" s="1">
        <v>1</v>
      </c>
      <c r="J3121" s="1">
        <v>3</v>
      </c>
      <c r="K3121" s="1">
        <v>280</v>
      </c>
      <c r="L3121" s="8">
        <v>0</v>
      </c>
    </row>
    <row r="3122" spans="4:12" x14ac:dyDescent="0.2">
      <c r="D3122" s="175"/>
      <c r="E3122" s="4" t="s">
        <v>58</v>
      </c>
      <c r="F3122" s="6"/>
      <c r="G3122" s="5">
        <v>129</v>
      </c>
      <c r="H3122" s="7">
        <v>0</v>
      </c>
      <c r="I3122" s="1">
        <v>0</v>
      </c>
      <c r="J3122" s="1">
        <v>0</v>
      </c>
      <c r="K3122" s="1">
        <v>126</v>
      </c>
      <c r="L3122" s="8">
        <v>3</v>
      </c>
    </row>
    <row r="3123" spans="4:12" x14ac:dyDescent="0.2">
      <c r="D3123" s="175"/>
      <c r="E3123" s="4" t="s">
        <v>59</v>
      </c>
      <c r="F3123" s="6"/>
      <c r="G3123" s="5">
        <v>195</v>
      </c>
      <c r="H3123" s="7">
        <v>0</v>
      </c>
      <c r="I3123" s="1">
        <v>0</v>
      </c>
      <c r="J3123" s="1">
        <v>0</v>
      </c>
      <c r="K3123" s="1">
        <v>188</v>
      </c>
      <c r="L3123" s="8">
        <v>7</v>
      </c>
    </row>
    <row r="3124" spans="4:12" x14ac:dyDescent="0.2">
      <c r="D3124" s="175"/>
      <c r="E3124" s="4" t="s">
        <v>60</v>
      </c>
      <c r="F3124" s="6"/>
      <c r="G3124" s="5">
        <v>176</v>
      </c>
      <c r="H3124" s="7">
        <v>1</v>
      </c>
      <c r="I3124" s="1">
        <v>0</v>
      </c>
      <c r="J3124" s="1">
        <v>0</v>
      </c>
      <c r="K3124" s="1">
        <v>170</v>
      </c>
      <c r="L3124" s="8">
        <v>5</v>
      </c>
    </row>
    <row r="3125" spans="4:12" x14ac:dyDescent="0.2">
      <c r="D3125" s="175"/>
      <c r="E3125" s="4" t="s">
        <v>61</v>
      </c>
      <c r="F3125" s="6"/>
      <c r="G3125" s="5">
        <v>78</v>
      </c>
      <c r="H3125" s="7">
        <v>0</v>
      </c>
      <c r="I3125" s="1">
        <v>1</v>
      </c>
      <c r="J3125" s="1">
        <v>0</v>
      </c>
      <c r="K3125" s="1">
        <v>77</v>
      </c>
      <c r="L3125" s="8">
        <v>0</v>
      </c>
    </row>
    <row r="3126" spans="4:12" x14ac:dyDescent="0.2">
      <c r="D3126" s="175"/>
      <c r="E3126" s="4" t="s">
        <v>62</v>
      </c>
      <c r="F3126" s="6"/>
      <c r="G3126" s="5">
        <v>113</v>
      </c>
      <c r="H3126" s="7">
        <v>2</v>
      </c>
      <c r="I3126" s="1">
        <v>1</v>
      </c>
      <c r="J3126" s="1">
        <v>0</v>
      </c>
      <c r="K3126" s="1">
        <v>108</v>
      </c>
      <c r="L3126" s="8">
        <v>2</v>
      </c>
    </row>
    <row r="3127" spans="4:12" x14ac:dyDescent="0.2">
      <c r="D3127" s="174" t="s">
        <v>63</v>
      </c>
      <c r="E3127" s="20" t="s">
        <v>64</v>
      </c>
      <c r="F3127" s="22"/>
      <c r="G3127" s="21">
        <v>234</v>
      </c>
      <c r="H3127" s="25">
        <v>1</v>
      </c>
      <c r="I3127" s="3">
        <v>2</v>
      </c>
      <c r="J3127" s="3">
        <v>1</v>
      </c>
      <c r="K3127" s="3">
        <v>223</v>
      </c>
      <c r="L3127" s="26">
        <v>7</v>
      </c>
    </row>
    <row r="3128" spans="4:12" x14ac:dyDescent="0.2">
      <c r="D3128" s="175"/>
      <c r="E3128" s="4" t="s">
        <v>65</v>
      </c>
      <c r="F3128" s="6"/>
      <c r="G3128" s="5">
        <v>172</v>
      </c>
      <c r="H3128" s="7">
        <v>2</v>
      </c>
      <c r="I3128" s="1">
        <v>0</v>
      </c>
      <c r="J3128" s="1">
        <v>0</v>
      </c>
      <c r="K3128" s="1">
        <v>166</v>
      </c>
      <c r="L3128" s="8">
        <v>4</v>
      </c>
    </row>
    <row r="3129" spans="4:12" x14ac:dyDescent="0.2">
      <c r="D3129" s="175"/>
      <c r="E3129" s="4" t="s">
        <v>66</v>
      </c>
      <c r="F3129" s="6"/>
      <c r="G3129" s="5">
        <v>165</v>
      </c>
      <c r="H3129" s="7">
        <v>0</v>
      </c>
      <c r="I3129" s="1">
        <v>0</v>
      </c>
      <c r="J3129" s="1">
        <v>1</v>
      </c>
      <c r="K3129" s="1">
        <v>162</v>
      </c>
      <c r="L3129" s="8">
        <v>2</v>
      </c>
    </row>
    <row r="3130" spans="4:12" x14ac:dyDescent="0.2">
      <c r="D3130" s="175"/>
      <c r="E3130" s="4" t="s">
        <v>67</v>
      </c>
      <c r="F3130" s="6"/>
      <c r="G3130" s="5">
        <v>158</v>
      </c>
      <c r="H3130" s="7">
        <v>1</v>
      </c>
      <c r="I3130" s="1">
        <v>1</v>
      </c>
      <c r="J3130" s="1">
        <v>0</v>
      </c>
      <c r="K3130" s="1">
        <v>155</v>
      </c>
      <c r="L3130" s="8">
        <v>1</v>
      </c>
    </row>
    <row r="3131" spans="4:12" x14ac:dyDescent="0.2">
      <c r="D3131" s="175"/>
      <c r="E3131" s="4" t="s">
        <v>68</v>
      </c>
      <c r="F3131" s="6"/>
      <c r="G3131" s="5">
        <v>112</v>
      </c>
      <c r="H3131" s="7">
        <v>0</v>
      </c>
      <c r="I3131" s="1">
        <v>1</v>
      </c>
      <c r="J3131" s="1">
        <v>0</v>
      </c>
      <c r="K3131" s="1">
        <v>109</v>
      </c>
      <c r="L3131" s="8">
        <v>2</v>
      </c>
    </row>
    <row r="3132" spans="4:12" x14ac:dyDescent="0.2">
      <c r="D3132" s="175"/>
      <c r="E3132" s="4" t="s">
        <v>69</v>
      </c>
      <c r="F3132" s="6"/>
      <c r="G3132" s="5">
        <v>92</v>
      </c>
      <c r="H3132" s="7">
        <v>0</v>
      </c>
      <c r="I3132" s="1">
        <v>0</v>
      </c>
      <c r="J3132" s="1">
        <v>0</v>
      </c>
      <c r="K3132" s="1">
        <v>91</v>
      </c>
      <c r="L3132" s="8">
        <v>1</v>
      </c>
    </row>
    <row r="3133" spans="4:12" x14ac:dyDescent="0.2">
      <c r="D3133" s="175"/>
      <c r="E3133" s="4" t="s">
        <v>70</v>
      </c>
      <c r="F3133" s="6"/>
      <c r="G3133" s="5">
        <v>131</v>
      </c>
      <c r="H3133" s="7">
        <v>1</v>
      </c>
      <c r="I3133" s="1">
        <v>0</v>
      </c>
      <c r="J3133" s="1">
        <v>0</v>
      </c>
      <c r="K3133" s="1">
        <v>129</v>
      </c>
      <c r="L3133" s="8">
        <v>1</v>
      </c>
    </row>
    <row r="3134" spans="4:12" x14ac:dyDescent="0.2">
      <c r="D3134" s="175"/>
      <c r="E3134" s="4" t="s">
        <v>71</v>
      </c>
      <c r="F3134" s="6"/>
      <c r="G3134" s="5">
        <v>71</v>
      </c>
      <c r="H3134" s="7">
        <v>0</v>
      </c>
      <c r="I3134" s="1">
        <v>0</v>
      </c>
      <c r="J3134" s="1">
        <v>0</v>
      </c>
      <c r="K3134" s="1">
        <v>70</v>
      </c>
      <c r="L3134" s="8">
        <v>1</v>
      </c>
    </row>
    <row r="3135" spans="4:12" x14ac:dyDescent="0.2">
      <c r="D3135" s="176"/>
      <c r="E3135" s="59" t="s">
        <v>72</v>
      </c>
      <c r="F3135" s="60"/>
      <c r="G3135" s="56">
        <v>70</v>
      </c>
      <c r="H3135" s="66">
        <v>0</v>
      </c>
      <c r="I3135" s="30">
        <v>0</v>
      </c>
      <c r="J3135" s="30">
        <v>1</v>
      </c>
      <c r="K3135" s="30">
        <v>68</v>
      </c>
      <c r="L3135" s="65">
        <v>1</v>
      </c>
    </row>
    <row r="3137" spans="2:12" x14ac:dyDescent="0.2">
      <c r="B3137" s="43" t="str">
        <f xml:space="preserve"> HYPERLINK("#'目次'!B120", "[114]")</f>
        <v>[114]</v>
      </c>
      <c r="C3137" s="31" t="s">
        <v>258</v>
      </c>
    </row>
    <row r="3140" spans="2:12" x14ac:dyDescent="0.2">
      <c r="C3140" s="31" t="s">
        <v>75</v>
      </c>
    </row>
    <row r="3141" spans="2:12" ht="24" x14ac:dyDescent="0.2">
      <c r="D3141" s="177"/>
      <c r="E3141" s="178"/>
      <c r="F3141" s="178"/>
      <c r="G3141" s="40" t="s">
        <v>14</v>
      </c>
      <c r="H3141" s="42" t="s">
        <v>240</v>
      </c>
      <c r="I3141" s="15" t="s">
        <v>241</v>
      </c>
      <c r="J3141" s="15" t="s">
        <v>242</v>
      </c>
      <c r="K3141" s="15" t="s">
        <v>243</v>
      </c>
      <c r="L3141" s="44" t="s">
        <v>17</v>
      </c>
    </row>
    <row r="3142" spans="2:12" x14ac:dyDescent="0.2">
      <c r="D3142" s="179"/>
      <c r="E3142" s="180"/>
      <c r="F3142" s="180"/>
      <c r="G3142" s="39"/>
      <c r="H3142" s="41"/>
      <c r="I3142" s="14"/>
      <c r="J3142" s="14"/>
      <c r="K3142" s="14"/>
      <c r="L3142" s="38"/>
    </row>
    <row r="3143" spans="2:12" x14ac:dyDescent="0.2">
      <c r="D3143" s="58"/>
      <c r="E3143" s="53" t="s">
        <v>14</v>
      </c>
      <c r="F3143" s="52"/>
      <c r="G3143" s="37">
        <v>1222</v>
      </c>
      <c r="H3143" s="17">
        <v>5</v>
      </c>
      <c r="I3143" s="17">
        <v>4</v>
      </c>
      <c r="J3143" s="17">
        <v>3</v>
      </c>
      <c r="K3143" s="17">
        <v>1188</v>
      </c>
      <c r="L3143" s="55">
        <v>22</v>
      </c>
    </row>
    <row r="3144" spans="2:12" x14ac:dyDescent="0.2">
      <c r="D3144" s="174" t="s">
        <v>36</v>
      </c>
      <c r="E3144" s="20" t="s">
        <v>76</v>
      </c>
      <c r="F3144" s="22"/>
      <c r="G3144" s="21">
        <v>629</v>
      </c>
      <c r="H3144" s="25">
        <v>3</v>
      </c>
      <c r="I3144" s="3">
        <v>2</v>
      </c>
      <c r="J3144" s="3">
        <v>2</v>
      </c>
      <c r="K3144" s="3">
        <v>613</v>
      </c>
      <c r="L3144" s="26">
        <v>9</v>
      </c>
    </row>
    <row r="3145" spans="2:12" x14ac:dyDescent="0.2">
      <c r="D3145" s="175"/>
      <c r="E3145" s="4" t="s">
        <v>39</v>
      </c>
      <c r="F3145" s="6"/>
      <c r="G3145" s="5">
        <v>37</v>
      </c>
      <c r="H3145" s="7">
        <v>0</v>
      </c>
      <c r="I3145" s="1">
        <v>0</v>
      </c>
      <c r="J3145" s="1">
        <v>0</v>
      </c>
      <c r="K3145" s="1">
        <v>37</v>
      </c>
      <c r="L3145" s="8">
        <v>0</v>
      </c>
    </row>
    <row r="3146" spans="2:12" x14ac:dyDescent="0.2">
      <c r="D3146" s="175"/>
      <c r="E3146" s="4" t="s">
        <v>40</v>
      </c>
      <c r="F3146" s="6"/>
      <c r="G3146" s="5">
        <v>73</v>
      </c>
      <c r="H3146" s="7">
        <v>1</v>
      </c>
      <c r="I3146" s="1">
        <v>1</v>
      </c>
      <c r="J3146" s="1">
        <v>1</v>
      </c>
      <c r="K3146" s="1">
        <v>69</v>
      </c>
      <c r="L3146" s="8">
        <v>1</v>
      </c>
    </row>
    <row r="3147" spans="2:12" x14ac:dyDescent="0.2">
      <c r="D3147" s="175"/>
      <c r="E3147" s="4" t="s">
        <v>41</v>
      </c>
      <c r="F3147" s="6"/>
      <c r="G3147" s="5">
        <v>108</v>
      </c>
      <c r="H3147" s="7">
        <v>0</v>
      </c>
      <c r="I3147" s="1">
        <v>0</v>
      </c>
      <c r="J3147" s="1">
        <v>0</v>
      </c>
      <c r="K3147" s="1">
        <v>107</v>
      </c>
      <c r="L3147" s="8">
        <v>1</v>
      </c>
    </row>
    <row r="3148" spans="2:12" x14ac:dyDescent="0.2">
      <c r="D3148" s="175"/>
      <c r="E3148" s="4" t="s">
        <v>42</v>
      </c>
      <c r="F3148" s="6"/>
      <c r="G3148" s="5">
        <v>113</v>
      </c>
      <c r="H3148" s="7">
        <v>1</v>
      </c>
      <c r="I3148" s="1">
        <v>0</v>
      </c>
      <c r="J3148" s="1">
        <v>0</v>
      </c>
      <c r="K3148" s="1">
        <v>110</v>
      </c>
      <c r="L3148" s="8">
        <v>2</v>
      </c>
    </row>
    <row r="3149" spans="2:12" x14ac:dyDescent="0.2">
      <c r="D3149" s="175"/>
      <c r="E3149" s="4" t="s">
        <v>43</v>
      </c>
      <c r="F3149" s="6"/>
      <c r="G3149" s="5">
        <v>101</v>
      </c>
      <c r="H3149" s="7">
        <v>0</v>
      </c>
      <c r="I3149" s="1">
        <v>0</v>
      </c>
      <c r="J3149" s="1">
        <v>0</v>
      </c>
      <c r="K3149" s="1">
        <v>101</v>
      </c>
      <c r="L3149" s="8">
        <v>0</v>
      </c>
    </row>
    <row r="3150" spans="2:12" x14ac:dyDescent="0.2">
      <c r="D3150" s="175"/>
      <c r="E3150" s="4" t="s">
        <v>44</v>
      </c>
      <c r="F3150" s="6"/>
      <c r="G3150" s="5">
        <v>114</v>
      </c>
      <c r="H3150" s="7">
        <v>0</v>
      </c>
      <c r="I3150" s="1">
        <v>1</v>
      </c>
      <c r="J3150" s="1">
        <v>1</v>
      </c>
      <c r="K3150" s="1">
        <v>112</v>
      </c>
      <c r="L3150" s="8">
        <v>0</v>
      </c>
    </row>
    <row r="3151" spans="2:12" x14ac:dyDescent="0.2">
      <c r="D3151" s="175"/>
      <c r="E3151" s="4" t="s">
        <v>45</v>
      </c>
      <c r="F3151" s="6"/>
      <c r="G3151" s="5">
        <v>83</v>
      </c>
      <c r="H3151" s="7">
        <v>1</v>
      </c>
      <c r="I3151" s="1">
        <v>0</v>
      </c>
      <c r="J3151" s="1">
        <v>0</v>
      </c>
      <c r="K3151" s="1">
        <v>77</v>
      </c>
      <c r="L3151" s="8">
        <v>5</v>
      </c>
    </row>
    <row r="3152" spans="2:12" x14ac:dyDescent="0.2">
      <c r="D3152" s="174" t="s">
        <v>37</v>
      </c>
      <c r="E3152" s="20" t="s">
        <v>77</v>
      </c>
      <c r="F3152" s="22"/>
      <c r="G3152" s="21">
        <v>593</v>
      </c>
      <c r="H3152" s="25">
        <v>2</v>
      </c>
      <c r="I3152" s="3">
        <v>2</v>
      </c>
      <c r="J3152" s="3">
        <v>1</v>
      </c>
      <c r="K3152" s="3">
        <v>575</v>
      </c>
      <c r="L3152" s="26">
        <v>13</v>
      </c>
    </row>
    <row r="3153" spans="2:12" x14ac:dyDescent="0.2">
      <c r="D3153" s="175"/>
      <c r="E3153" s="4" t="s">
        <v>39</v>
      </c>
      <c r="F3153" s="6"/>
      <c r="G3153" s="5">
        <v>27</v>
      </c>
      <c r="H3153" s="7">
        <v>0</v>
      </c>
      <c r="I3153" s="1">
        <v>0</v>
      </c>
      <c r="J3153" s="1">
        <v>0</v>
      </c>
      <c r="K3153" s="1">
        <v>27</v>
      </c>
      <c r="L3153" s="8">
        <v>0</v>
      </c>
    </row>
    <row r="3154" spans="2:12" x14ac:dyDescent="0.2">
      <c r="D3154" s="175"/>
      <c r="E3154" s="4" t="s">
        <v>40</v>
      </c>
      <c r="F3154" s="6"/>
      <c r="G3154" s="5">
        <v>74</v>
      </c>
      <c r="H3154" s="7">
        <v>0</v>
      </c>
      <c r="I3154" s="1">
        <v>2</v>
      </c>
      <c r="J3154" s="1">
        <v>0</v>
      </c>
      <c r="K3154" s="1">
        <v>70</v>
      </c>
      <c r="L3154" s="8">
        <v>2</v>
      </c>
    </row>
    <row r="3155" spans="2:12" x14ac:dyDescent="0.2">
      <c r="D3155" s="175"/>
      <c r="E3155" s="4" t="s">
        <v>41</v>
      </c>
      <c r="F3155" s="6"/>
      <c r="G3155" s="5">
        <v>96</v>
      </c>
      <c r="H3155" s="7">
        <v>0</v>
      </c>
      <c r="I3155" s="1">
        <v>0</v>
      </c>
      <c r="J3155" s="1">
        <v>0</v>
      </c>
      <c r="K3155" s="1">
        <v>96</v>
      </c>
      <c r="L3155" s="8">
        <v>0</v>
      </c>
    </row>
    <row r="3156" spans="2:12" x14ac:dyDescent="0.2">
      <c r="D3156" s="175"/>
      <c r="E3156" s="4" t="s">
        <v>42</v>
      </c>
      <c r="F3156" s="6"/>
      <c r="G3156" s="5">
        <v>97</v>
      </c>
      <c r="H3156" s="7">
        <v>0</v>
      </c>
      <c r="I3156" s="1">
        <v>0</v>
      </c>
      <c r="J3156" s="1">
        <v>0</v>
      </c>
      <c r="K3156" s="1">
        <v>96</v>
      </c>
      <c r="L3156" s="8">
        <v>1</v>
      </c>
    </row>
    <row r="3157" spans="2:12" x14ac:dyDescent="0.2">
      <c r="D3157" s="175"/>
      <c r="E3157" s="4" t="s">
        <v>43</v>
      </c>
      <c r="F3157" s="6"/>
      <c r="G3157" s="5">
        <v>103</v>
      </c>
      <c r="H3157" s="7">
        <v>1</v>
      </c>
      <c r="I3157" s="1">
        <v>0</v>
      </c>
      <c r="J3157" s="1">
        <v>1</v>
      </c>
      <c r="K3157" s="1">
        <v>98</v>
      </c>
      <c r="L3157" s="8">
        <v>3</v>
      </c>
    </row>
    <row r="3158" spans="2:12" x14ac:dyDescent="0.2">
      <c r="D3158" s="175"/>
      <c r="E3158" s="4" t="s">
        <v>44</v>
      </c>
      <c r="F3158" s="6"/>
      <c r="G3158" s="5">
        <v>109</v>
      </c>
      <c r="H3158" s="7">
        <v>1</v>
      </c>
      <c r="I3158" s="1">
        <v>0</v>
      </c>
      <c r="J3158" s="1">
        <v>0</v>
      </c>
      <c r="K3158" s="1">
        <v>102</v>
      </c>
      <c r="L3158" s="8">
        <v>6</v>
      </c>
    </row>
    <row r="3159" spans="2:12" x14ac:dyDescent="0.2">
      <c r="D3159" s="176"/>
      <c r="E3159" s="59" t="s">
        <v>45</v>
      </c>
      <c r="F3159" s="60"/>
      <c r="G3159" s="56">
        <v>87</v>
      </c>
      <c r="H3159" s="66">
        <v>0</v>
      </c>
      <c r="I3159" s="30">
        <v>0</v>
      </c>
      <c r="J3159" s="30">
        <v>0</v>
      </c>
      <c r="K3159" s="30">
        <v>86</v>
      </c>
      <c r="L3159" s="65">
        <v>1</v>
      </c>
    </row>
    <row r="3161" spans="2:12" x14ac:dyDescent="0.2">
      <c r="B3161" s="43" t="str">
        <f xml:space="preserve"> HYPERLINK("#'目次'!B121", "[115]")</f>
        <v>[115]</v>
      </c>
      <c r="C3161" s="31" t="s">
        <v>261</v>
      </c>
    </row>
    <row r="3165" spans="2:12" ht="24" x14ac:dyDescent="0.2">
      <c r="D3165" s="177"/>
      <c r="E3165" s="178"/>
      <c r="F3165" s="178"/>
      <c r="G3165" s="40" t="s">
        <v>14</v>
      </c>
      <c r="H3165" s="42" t="s">
        <v>240</v>
      </c>
      <c r="I3165" s="15" t="s">
        <v>241</v>
      </c>
      <c r="J3165" s="15" t="s">
        <v>242</v>
      </c>
      <c r="K3165" s="15" t="s">
        <v>243</v>
      </c>
      <c r="L3165" s="44" t="s">
        <v>17</v>
      </c>
    </row>
    <row r="3166" spans="2:12" x14ac:dyDescent="0.2">
      <c r="D3166" s="179"/>
      <c r="E3166" s="180"/>
      <c r="F3166" s="180"/>
      <c r="G3166" s="39"/>
      <c r="H3166" s="41"/>
      <c r="I3166" s="14"/>
      <c r="J3166" s="14"/>
      <c r="K3166" s="14"/>
      <c r="L3166" s="38"/>
    </row>
    <row r="3167" spans="2:12" x14ac:dyDescent="0.2">
      <c r="D3167" s="58"/>
      <c r="E3167" s="53" t="s">
        <v>14</v>
      </c>
      <c r="F3167" s="52"/>
      <c r="G3167" s="37">
        <v>1222</v>
      </c>
      <c r="H3167" s="17">
        <v>11</v>
      </c>
      <c r="I3167" s="17">
        <v>5</v>
      </c>
      <c r="J3167" s="17">
        <v>23</v>
      </c>
      <c r="K3167" s="17">
        <v>1169</v>
      </c>
      <c r="L3167" s="55">
        <v>14</v>
      </c>
    </row>
    <row r="3168" spans="2:12" x14ac:dyDescent="0.2">
      <c r="D3168" s="174" t="s">
        <v>18</v>
      </c>
      <c r="E3168" s="20" t="s">
        <v>19</v>
      </c>
      <c r="F3168" s="22"/>
      <c r="G3168" s="21">
        <v>57</v>
      </c>
      <c r="H3168" s="25">
        <v>0</v>
      </c>
      <c r="I3168" s="3">
        <v>0</v>
      </c>
      <c r="J3168" s="3">
        <v>2</v>
      </c>
      <c r="K3168" s="3">
        <v>54</v>
      </c>
      <c r="L3168" s="26">
        <v>1</v>
      </c>
    </row>
    <row r="3169" spans="4:12" x14ac:dyDescent="0.2">
      <c r="D3169" s="175"/>
      <c r="E3169" s="4" t="s">
        <v>20</v>
      </c>
      <c r="F3169" s="6"/>
      <c r="G3169" s="5">
        <v>84</v>
      </c>
      <c r="H3169" s="7">
        <v>2</v>
      </c>
      <c r="I3169" s="1">
        <v>0</v>
      </c>
      <c r="J3169" s="1">
        <v>1</v>
      </c>
      <c r="K3169" s="1">
        <v>78</v>
      </c>
      <c r="L3169" s="8">
        <v>3</v>
      </c>
    </row>
    <row r="3170" spans="4:12" x14ac:dyDescent="0.2">
      <c r="D3170" s="175"/>
      <c r="E3170" s="4" t="s">
        <v>21</v>
      </c>
      <c r="F3170" s="6"/>
      <c r="G3170" s="5">
        <v>487</v>
      </c>
      <c r="H3170" s="7">
        <v>2</v>
      </c>
      <c r="I3170" s="1">
        <v>3</v>
      </c>
      <c r="J3170" s="1">
        <v>7</v>
      </c>
      <c r="K3170" s="1">
        <v>471</v>
      </c>
      <c r="L3170" s="8">
        <v>4</v>
      </c>
    </row>
    <row r="3171" spans="4:12" x14ac:dyDescent="0.2">
      <c r="D3171" s="175"/>
      <c r="E3171" s="4" t="s">
        <v>22</v>
      </c>
      <c r="F3171" s="6"/>
      <c r="G3171" s="5">
        <v>35</v>
      </c>
      <c r="H3171" s="7">
        <v>1</v>
      </c>
      <c r="I3171" s="1">
        <v>0</v>
      </c>
      <c r="J3171" s="1">
        <v>1</v>
      </c>
      <c r="K3171" s="1">
        <v>33</v>
      </c>
      <c r="L3171" s="8">
        <v>0</v>
      </c>
    </row>
    <row r="3172" spans="4:12" x14ac:dyDescent="0.2">
      <c r="D3172" s="175"/>
      <c r="E3172" s="4" t="s">
        <v>23</v>
      </c>
      <c r="F3172" s="6"/>
      <c r="G3172" s="5">
        <v>143</v>
      </c>
      <c r="H3172" s="7">
        <v>1</v>
      </c>
      <c r="I3172" s="1">
        <v>0</v>
      </c>
      <c r="J3172" s="1">
        <v>4</v>
      </c>
      <c r="K3172" s="1">
        <v>137</v>
      </c>
      <c r="L3172" s="8">
        <v>1</v>
      </c>
    </row>
    <row r="3173" spans="4:12" x14ac:dyDescent="0.2">
      <c r="D3173" s="175"/>
      <c r="E3173" s="4" t="s">
        <v>24</v>
      </c>
      <c r="F3173" s="6"/>
      <c r="G3173" s="5">
        <v>187</v>
      </c>
      <c r="H3173" s="7">
        <v>4</v>
      </c>
      <c r="I3173" s="1">
        <v>1</v>
      </c>
      <c r="J3173" s="1">
        <v>1</v>
      </c>
      <c r="K3173" s="1">
        <v>179</v>
      </c>
      <c r="L3173" s="8">
        <v>2</v>
      </c>
    </row>
    <row r="3174" spans="4:12" x14ac:dyDescent="0.2">
      <c r="D3174" s="175"/>
      <c r="E3174" s="4" t="s">
        <v>25</v>
      </c>
      <c r="F3174" s="6"/>
      <c r="G3174" s="5">
        <v>71</v>
      </c>
      <c r="H3174" s="7">
        <v>0</v>
      </c>
      <c r="I3174" s="1">
        <v>0</v>
      </c>
      <c r="J3174" s="1">
        <v>4</v>
      </c>
      <c r="K3174" s="1">
        <v>65</v>
      </c>
      <c r="L3174" s="8">
        <v>2</v>
      </c>
    </row>
    <row r="3175" spans="4:12" x14ac:dyDescent="0.2">
      <c r="D3175" s="175"/>
      <c r="E3175" s="4" t="s">
        <v>26</v>
      </c>
      <c r="F3175" s="6"/>
      <c r="G3175" s="5">
        <v>30</v>
      </c>
      <c r="H3175" s="7">
        <v>0</v>
      </c>
      <c r="I3175" s="1">
        <v>0</v>
      </c>
      <c r="J3175" s="1">
        <v>0</v>
      </c>
      <c r="K3175" s="1">
        <v>30</v>
      </c>
      <c r="L3175" s="8">
        <v>0</v>
      </c>
    </row>
    <row r="3176" spans="4:12" x14ac:dyDescent="0.2">
      <c r="D3176" s="175"/>
      <c r="E3176" s="4" t="s">
        <v>27</v>
      </c>
      <c r="F3176" s="6"/>
      <c r="G3176" s="5">
        <v>70</v>
      </c>
      <c r="H3176" s="7">
        <v>1</v>
      </c>
      <c r="I3176" s="1">
        <v>1</v>
      </c>
      <c r="J3176" s="1">
        <v>1</v>
      </c>
      <c r="K3176" s="1">
        <v>66</v>
      </c>
      <c r="L3176" s="8">
        <v>1</v>
      </c>
    </row>
    <row r="3177" spans="4:12" x14ac:dyDescent="0.2">
      <c r="D3177" s="175"/>
      <c r="E3177" s="4" t="s">
        <v>28</v>
      </c>
      <c r="F3177" s="6"/>
      <c r="G3177" s="5">
        <v>51</v>
      </c>
      <c r="H3177" s="7">
        <v>0</v>
      </c>
      <c r="I3177" s="1">
        <v>0</v>
      </c>
      <c r="J3177" s="1">
        <v>2</v>
      </c>
      <c r="K3177" s="1">
        <v>49</v>
      </c>
      <c r="L3177" s="8">
        <v>0</v>
      </c>
    </row>
    <row r="3178" spans="4:12" x14ac:dyDescent="0.2">
      <c r="D3178" s="175"/>
      <c r="E3178" s="4" t="s">
        <v>29</v>
      </c>
      <c r="F3178" s="6"/>
      <c r="G3178" s="5">
        <v>7</v>
      </c>
      <c r="H3178" s="7">
        <v>0</v>
      </c>
      <c r="I3178" s="1">
        <v>0</v>
      </c>
      <c r="J3178" s="1">
        <v>0</v>
      </c>
      <c r="K3178" s="1">
        <v>7</v>
      </c>
      <c r="L3178" s="8">
        <v>0</v>
      </c>
    </row>
    <row r="3179" spans="4:12" x14ac:dyDescent="0.2">
      <c r="D3179" s="174" t="s">
        <v>30</v>
      </c>
      <c r="E3179" s="20" t="s">
        <v>31</v>
      </c>
      <c r="F3179" s="22"/>
      <c r="G3179" s="21">
        <v>393</v>
      </c>
      <c r="H3179" s="25">
        <v>2</v>
      </c>
      <c r="I3179" s="3">
        <v>2</v>
      </c>
      <c r="J3179" s="3">
        <v>11</v>
      </c>
      <c r="K3179" s="3">
        <v>375</v>
      </c>
      <c r="L3179" s="26">
        <v>3</v>
      </c>
    </row>
    <row r="3180" spans="4:12" x14ac:dyDescent="0.2">
      <c r="D3180" s="175"/>
      <c r="E3180" s="4" t="s">
        <v>32</v>
      </c>
      <c r="F3180" s="6"/>
      <c r="G3180" s="5">
        <v>352</v>
      </c>
      <c r="H3180" s="7">
        <v>5</v>
      </c>
      <c r="I3180" s="1">
        <v>1</v>
      </c>
      <c r="J3180" s="1">
        <v>7</v>
      </c>
      <c r="K3180" s="1">
        <v>335</v>
      </c>
      <c r="L3180" s="8">
        <v>4</v>
      </c>
    </row>
    <row r="3181" spans="4:12" x14ac:dyDescent="0.2">
      <c r="D3181" s="175"/>
      <c r="E3181" s="4" t="s">
        <v>33</v>
      </c>
      <c r="F3181" s="6"/>
      <c r="G3181" s="5">
        <v>388</v>
      </c>
      <c r="H3181" s="7">
        <v>4</v>
      </c>
      <c r="I3181" s="1">
        <v>2</v>
      </c>
      <c r="J3181" s="1">
        <v>5</v>
      </c>
      <c r="K3181" s="1">
        <v>371</v>
      </c>
      <c r="L3181" s="8">
        <v>6</v>
      </c>
    </row>
    <row r="3182" spans="4:12" x14ac:dyDescent="0.2">
      <c r="D3182" s="175"/>
      <c r="E3182" s="4" t="s">
        <v>34</v>
      </c>
      <c r="F3182" s="6"/>
      <c r="G3182" s="5">
        <v>89</v>
      </c>
      <c r="H3182" s="7">
        <v>0</v>
      </c>
      <c r="I3182" s="1">
        <v>0</v>
      </c>
      <c r="J3182" s="1">
        <v>0</v>
      </c>
      <c r="K3182" s="1">
        <v>88</v>
      </c>
      <c r="L3182" s="8">
        <v>1</v>
      </c>
    </row>
    <row r="3183" spans="4:12" x14ac:dyDescent="0.2">
      <c r="D3183" s="174" t="s">
        <v>35</v>
      </c>
      <c r="E3183" s="20" t="s">
        <v>36</v>
      </c>
      <c r="F3183" s="22"/>
      <c r="G3183" s="21">
        <v>629</v>
      </c>
      <c r="H3183" s="25">
        <v>6</v>
      </c>
      <c r="I3183" s="3">
        <v>3</v>
      </c>
      <c r="J3183" s="3">
        <v>13</v>
      </c>
      <c r="K3183" s="3">
        <v>600</v>
      </c>
      <c r="L3183" s="26">
        <v>7</v>
      </c>
    </row>
    <row r="3184" spans="4:12" x14ac:dyDescent="0.2">
      <c r="D3184" s="175"/>
      <c r="E3184" s="4" t="s">
        <v>37</v>
      </c>
      <c r="F3184" s="6"/>
      <c r="G3184" s="5">
        <v>593</v>
      </c>
      <c r="H3184" s="7">
        <v>5</v>
      </c>
      <c r="I3184" s="1">
        <v>2</v>
      </c>
      <c r="J3184" s="1">
        <v>10</v>
      </c>
      <c r="K3184" s="1">
        <v>569</v>
      </c>
      <c r="L3184" s="8">
        <v>7</v>
      </c>
    </row>
    <row r="3185" spans="2:12" x14ac:dyDescent="0.2">
      <c r="D3185" s="174" t="s">
        <v>38</v>
      </c>
      <c r="E3185" s="20" t="s">
        <v>39</v>
      </c>
      <c r="F3185" s="22"/>
      <c r="G3185" s="21">
        <v>64</v>
      </c>
      <c r="H3185" s="25">
        <v>2</v>
      </c>
      <c r="I3185" s="3">
        <v>0</v>
      </c>
      <c r="J3185" s="3">
        <v>1</v>
      </c>
      <c r="K3185" s="3">
        <v>61</v>
      </c>
      <c r="L3185" s="26">
        <v>0</v>
      </c>
    </row>
    <row r="3186" spans="2:12" x14ac:dyDescent="0.2">
      <c r="D3186" s="175"/>
      <c r="E3186" s="4" t="s">
        <v>40</v>
      </c>
      <c r="F3186" s="6"/>
      <c r="G3186" s="5">
        <v>147</v>
      </c>
      <c r="H3186" s="7">
        <v>4</v>
      </c>
      <c r="I3186" s="1">
        <v>2</v>
      </c>
      <c r="J3186" s="1">
        <v>1</v>
      </c>
      <c r="K3186" s="1">
        <v>138</v>
      </c>
      <c r="L3186" s="8">
        <v>2</v>
      </c>
    </row>
    <row r="3187" spans="2:12" x14ac:dyDescent="0.2">
      <c r="D3187" s="175"/>
      <c r="E3187" s="4" t="s">
        <v>41</v>
      </c>
      <c r="F3187" s="6"/>
      <c r="G3187" s="5">
        <v>204</v>
      </c>
      <c r="H3187" s="7">
        <v>1</v>
      </c>
      <c r="I3187" s="1">
        <v>1</v>
      </c>
      <c r="J3187" s="1">
        <v>1</v>
      </c>
      <c r="K3187" s="1">
        <v>201</v>
      </c>
      <c r="L3187" s="8">
        <v>0</v>
      </c>
    </row>
    <row r="3188" spans="2:12" x14ac:dyDescent="0.2">
      <c r="D3188" s="175"/>
      <c r="E3188" s="4" t="s">
        <v>42</v>
      </c>
      <c r="F3188" s="6"/>
      <c r="G3188" s="5">
        <v>210</v>
      </c>
      <c r="H3188" s="7">
        <v>1</v>
      </c>
      <c r="I3188" s="1">
        <v>0</v>
      </c>
      <c r="J3188" s="1">
        <v>7</v>
      </c>
      <c r="K3188" s="1">
        <v>200</v>
      </c>
      <c r="L3188" s="8">
        <v>2</v>
      </c>
    </row>
    <row r="3189" spans="2:12" x14ac:dyDescent="0.2">
      <c r="D3189" s="175"/>
      <c r="E3189" s="4" t="s">
        <v>43</v>
      </c>
      <c r="F3189" s="6"/>
      <c r="G3189" s="5">
        <v>204</v>
      </c>
      <c r="H3189" s="7">
        <v>1</v>
      </c>
      <c r="I3189" s="1">
        <v>0</v>
      </c>
      <c r="J3189" s="1">
        <v>6</v>
      </c>
      <c r="K3189" s="1">
        <v>195</v>
      </c>
      <c r="L3189" s="8">
        <v>2</v>
      </c>
    </row>
    <row r="3190" spans="2:12" x14ac:dyDescent="0.2">
      <c r="D3190" s="175"/>
      <c r="E3190" s="4" t="s">
        <v>44</v>
      </c>
      <c r="F3190" s="6"/>
      <c r="G3190" s="5">
        <v>223</v>
      </c>
      <c r="H3190" s="7">
        <v>2</v>
      </c>
      <c r="I3190" s="1">
        <v>2</v>
      </c>
      <c r="J3190" s="1">
        <v>4</v>
      </c>
      <c r="K3190" s="1">
        <v>215</v>
      </c>
      <c r="L3190" s="8">
        <v>0</v>
      </c>
    </row>
    <row r="3191" spans="2:12" x14ac:dyDescent="0.2">
      <c r="D3191" s="176"/>
      <c r="E3191" s="59" t="s">
        <v>45</v>
      </c>
      <c r="F3191" s="60"/>
      <c r="G3191" s="56">
        <v>170</v>
      </c>
      <c r="H3191" s="66">
        <v>0</v>
      </c>
      <c r="I3191" s="30">
        <v>0</v>
      </c>
      <c r="J3191" s="30">
        <v>3</v>
      </c>
      <c r="K3191" s="30">
        <v>159</v>
      </c>
      <c r="L3191" s="65">
        <v>8</v>
      </c>
    </row>
    <row r="3193" spans="2:12" x14ac:dyDescent="0.2">
      <c r="B3193" s="43" t="str">
        <f xml:space="preserve"> HYPERLINK("#'目次'!B122", "[116]")</f>
        <v>[116]</v>
      </c>
      <c r="C3193" s="31" t="s">
        <v>261</v>
      </c>
    </row>
    <row r="3197" spans="2:12" ht="24" x14ac:dyDescent="0.2">
      <c r="D3197" s="177"/>
      <c r="E3197" s="178"/>
      <c r="F3197" s="178"/>
      <c r="G3197" s="40" t="s">
        <v>14</v>
      </c>
      <c r="H3197" s="42" t="s">
        <v>240</v>
      </c>
      <c r="I3197" s="15" t="s">
        <v>241</v>
      </c>
      <c r="J3197" s="15" t="s">
        <v>242</v>
      </c>
      <c r="K3197" s="15" t="s">
        <v>243</v>
      </c>
      <c r="L3197" s="44" t="s">
        <v>17</v>
      </c>
    </row>
    <row r="3198" spans="2:12" x14ac:dyDescent="0.2">
      <c r="D3198" s="179"/>
      <c r="E3198" s="180"/>
      <c r="F3198" s="180"/>
      <c r="G3198" s="39"/>
      <c r="H3198" s="41"/>
      <c r="I3198" s="14"/>
      <c r="J3198" s="14"/>
      <c r="K3198" s="14"/>
      <c r="L3198" s="38"/>
    </row>
    <row r="3199" spans="2:12" x14ac:dyDescent="0.2">
      <c r="D3199" s="58"/>
      <c r="E3199" s="53" t="s">
        <v>14</v>
      </c>
      <c r="F3199" s="52"/>
      <c r="G3199" s="37">
        <v>1222</v>
      </c>
      <c r="H3199" s="17">
        <v>11</v>
      </c>
      <c r="I3199" s="17">
        <v>5</v>
      </c>
      <c r="J3199" s="17">
        <v>23</v>
      </c>
      <c r="K3199" s="17">
        <v>1169</v>
      </c>
      <c r="L3199" s="55">
        <v>14</v>
      </c>
    </row>
    <row r="3200" spans="2:12" x14ac:dyDescent="0.2">
      <c r="D3200" s="174" t="s">
        <v>52</v>
      </c>
      <c r="E3200" s="20" t="s">
        <v>53</v>
      </c>
      <c r="F3200" s="22"/>
      <c r="G3200" s="21">
        <v>15</v>
      </c>
      <c r="H3200" s="25">
        <v>0</v>
      </c>
      <c r="I3200" s="3">
        <v>0</v>
      </c>
      <c r="J3200" s="3">
        <v>0</v>
      </c>
      <c r="K3200" s="3">
        <v>15</v>
      </c>
      <c r="L3200" s="26">
        <v>0</v>
      </c>
    </row>
    <row r="3201" spans="4:12" ht="24" x14ac:dyDescent="0.2">
      <c r="D3201" s="175"/>
      <c r="E3201" s="4" t="s">
        <v>54</v>
      </c>
      <c r="F3201" s="6"/>
      <c r="G3201" s="5">
        <v>122</v>
      </c>
      <c r="H3201" s="7">
        <v>0</v>
      </c>
      <c r="I3201" s="1">
        <v>1</v>
      </c>
      <c r="J3201" s="1">
        <v>3</v>
      </c>
      <c r="K3201" s="1">
        <v>117</v>
      </c>
      <c r="L3201" s="8">
        <v>1</v>
      </c>
    </row>
    <row r="3202" spans="4:12" x14ac:dyDescent="0.2">
      <c r="D3202" s="175"/>
      <c r="E3202" s="4" t="s">
        <v>55</v>
      </c>
      <c r="F3202" s="6"/>
      <c r="G3202" s="5">
        <v>43</v>
      </c>
      <c r="H3202" s="7">
        <v>1</v>
      </c>
      <c r="I3202" s="1">
        <v>0</v>
      </c>
      <c r="J3202" s="1">
        <v>0</v>
      </c>
      <c r="K3202" s="1">
        <v>41</v>
      </c>
      <c r="L3202" s="8">
        <v>1</v>
      </c>
    </row>
    <row r="3203" spans="4:12" x14ac:dyDescent="0.2">
      <c r="D3203" s="175"/>
      <c r="E3203" s="4" t="s">
        <v>56</v>
      </c>
      <c r="F3203" s="6"/>
      <c r="G3203" s="5">
        <v>60</v>
      </c>
      <c r="H3203" s="7">
        <v>1</v>
      </c>
      <c r="I3203" s="1">
        <v>0</v>
      </c>
      <c r="J3203" s="1">
        <v>0</v>
      </c>
      <c r="K3203" s="1">
        <v>59</v>
      </c>
      <c r="L3203" s="8">
        <v>0</v>
      </c>
    </row>
    <row r="3204" spans="4:12" x14ac:dyDescent="0.2">
      <c r="D3204" s="175"/>
      <c r="E3204" s="4" t="s">
        <v>57</v>
      </c>
      <c r="F3204" s="6"/>
      <c r="G3204" s="5">
        <v>286</v>
      </c>
      <c r="H3204" s="7">
        <v>5</v>
      </c>
      <c r="I3204" s="1">
        <v>2</v>
      </c>
      <c r="J3204" s="1">
        <v>6</v>
      </c>
      <c r="K3204" s="1">
        <v>273</v>
      </c>
      <c r="L3204" s="8">
        <v>0</v>
      </c>
    </row>
    <row r="3205" spans="4:12" x14ac:dyDescent="0.2">
      <c r="D3205" s="175"/>
      <c r="E3205" s="4" t="s">
        <v>58</v>
      </c>
      <c r="F3205" s="6"/>
      <c r="G3205" s="5">
        <v>129</v>
      </c>
      <c r="H3205" s="7">
        <v>0</v>
      </c>
      <c r="I3205" s="1">
        <v>0</v>
      </c>
      <c r="J3205" s="1">
        <v>1</v>
      </c>
      <c r="K3205" s="1">
        <v>127</v>
      </c>
      <c r="L3205" s="8">
        <v>1</v>
      </c>
    </row>
    <row r="3206" spans="4:12" x14ac:dyDescent="0.2">
      <c r="D3206" s="175"/>
      <c r="E3206" s="4" t="s">
        <v>59</v>
      </c>
      <c r="F3206" s="6"/>
      <c r="G3206" s="5">
        <v>195</v>
      </c>
      <c r="H3206" s="7">
        <v>0</v>
      </c>
      <c r="I3206" s="1">
        <v>0</v>
      </c>
      <c r="J3206" s="1">
        <v>5</v>
      </c>
      <c r="K3206" s="1">
        <v>186</v>
      </c>
      <c r="L3206" s="8">
        <v>4</v>
      </c>
    </row>
    <row r="3207" spans="4:12" x14ac:dyDescent="0.2">
      <c r="D3207" s="175"/>
      <c r="E3207" s="4" t="s">
        <v>60</v>
      </c>
      <c r="F3207" s="6"/>
      <c r="G3207" s="5">
        <v>176</v>
      </c>
      <c r="H3207" s="7">
        <v>1</v>
      </c>
      <c r="I3207" s="1">
        <v>1</v>
      </c>
      <c r="J3207" s="1">
        <v>4</v>
      </c>
      <c r="K3207" s="1">
        <v>167</v>
      </c>
      <c r="L3207" s="8">
        <v>3</v>
      </c>
    </row>
    <row r="3208" spans="4:12" x14ac:dyDescent="0.2">
      <c r="D3208" s="175"/>
      <c r="E3208" s="4" t="s">
        <v>61</v>
      </c>
      <c r="F3208" s="6"/>
      <c r="G3208" s="5">
        <v>78</v>
      </c>
      <c r="H3208" s="7">
        <v>2</v>
      </c>
      <c r="I3208" s="1">
        <v>0</v>
      </c>
      <c r="J3208" s="1">
        <v>1</v>
      </c>
      <c r="K3208" s="1">
        <v>75</v>
      </c>
      <c r="L3208" s="8">
        <v>0</v>
      </c>
    </row>
    <row r="3209" spans="4:12" x14ac:dyDescent="0.2">
      <c r="D3209" s="175"/>
      <c r="E3209" s="4" t="s">
        <v>62</v>
      </c>
      <c r="F3209" s="6"/>
      <c r="G3209" s="5">
        <v>113</v>
      </c>
      <c r="H3209" s="7">
        <v>1</v>
      </c>
      <c r="I3209" s="1">
        <v>1</v>
      </c>
      <c r="J3209" s="1">
        <v>3</v>
      </c>
      <c r="K3209" s="1">
        <v>106</v>
      </c>
      <c r="L3209" s="8">
        <v>2</v>
      </c>
    </row>
    <row r="3210" spans="4:12" x14ac:dyDescent="0.2">
      <c r="D3210" s="174" t="s">
        <v>63</v>
      </c>
      <c r="E3210" s="20" t="s">
        <v>64</v>
      </c>
      <c r="F3210" s="22"/>
      <c r="G3210" s="21">
        <v>234</v>
      </c>
      <c r="H3210" s="25">
        <v>3</v>
      </c>
      <c r="I3210" s="3">
        <v>1</v>
      </c>
      <c r="J3210" s="3">
        <v>2</v>
      </c>
      <c r="K3210" s="3">
        <v>224</v>
      </c>
      <c r="L3210" s="26">
        <v>4</v>
      </c>
    </row>
    <row r="3211" spans="4:12" x14ac:dyDescent="0.2">
      <c r="D3211" s="175"/>
      <c r="E3211" s="4" t="s">
        <v>65</v>
      </c>
      <c r="F3211" s="6"/>
      <c r="G3211" s="5">
        <v>172</v>
      </c>
      <c r="H3211" s="7">
        <v>2</v>
      </c>
      <c r="I3211" s="1">
        <v>1</v>
      </c>
      <c r="J3211" s="1">
        <v>6</v>
      </c>
      <c r="K3211" s="1">
        <v>160</v>
      </c>
      <c r="L3211" s="8">
        <v>3</v>
      </c>
    </row>
    <row r="3212" spans="4:12" x14ac:dyDescent="0.2">
      <c r="D3212" s="175"/>
      <c r="E3212" s="4" t="s">
        <v>66</v>
      </c>
      <c r="F3212" s="6"/>
      <c r="G3212" s="5">
        <v>165</v>
      </c>
      <c r="H3212" s="7">
        <v>0</v>
      </c>
      <c r="I3212" s="1">
        <v>2</v>
      </c>
      <c r="J3212" s="1">
        <v>3</v>
      </c>
      <c r="K3212" s="1">
        <v>160</v>
      </c>
      <c r="L3212" s="8">
        <v>0</v>
      </c>
    </row>
    <row r="3213" spans="4:12" x14ac:dyDescent="0.2">
      <c r="D3213" s="175"/>
      <c r="E3213" s="4" t="s">
        <v>67</v>
      </c>
      <c r="F3213" s="6"/>
      <c r="G3213" s="5">
        <v>158</v>
      </c>
      <c r="H3213" s="7">
        <v>0</v>
      </c>
      <c r="I3213" s="1">
        <v>0</v>
      </c>
      <c r="J3213" s="1">
        <v>1</v>
      </c>
      <c r="K3213" s="1">
        <v>156</v>
      </c>
      <c r="L3213" s="8">
        <v>1</v>
      </c>
    </row>
    <row r="3214" spans="4:12" x14ac:dyDescent="0.2">
      <c r="D3214" s="175"/>
      <c r="E3214" s="4" t="s">
        <v>68</v>
      </c>
      <c r="F3214" s="6"/>
      <c r="G3214" s="5">
        <v>112</v>
      </c>
      <c r="H3214" s="7">
        <v>0</v>
      </c>
      <c r="I3214" s="1">
        <v>1</v>
      </c>
      <c r="J3214" s="1">
        <v>5</v>
      </c>
      <c r="K3214" s="1">
        <v>105</v>
      </c>
      <c r="L3214" s="8">
        <v>1</v>
      </c>
    </row>
    <row r="3215" spans="4:12" x14ac:dyDescent="0.2">
      <c r="D3215" s="175"/>
      <c r="E3215" s="4" t="s">
        <v>69</v>
      </c>
      <c r="F3215" s="6"/>
      <c r="G3215" s="5">
        <v>92</v>
      </c>
      <c r="H3215" s="7">
        <v>1</v>
      </c>
      <c r="I3215" s="1">
        <v>0</v>
      </c>
      <c r="J3215" s="1">
        <v>2</v>
      </c>
      <c r="K3215" s="1">
        <v>88</v>
      </c>
      <c r="L3215" s="8">
        <v>1</v>
      </c>
    </row>
    <row r="3216" spans="4:12" x14ac:dyDescent="0.2">
      <c r="D3216" s="175"/>
      <c r="E3216" s="4" t="s">
        <v>70</v>
      </c>
      <c r="F3216" s="6"/>
      <c r="G3216" s="5">
        <v>131</v>
      </c>
      <c r="H3216" s="7">
        <v>0</v>
      </c>
      <c r="I3216" s="1">
        <v>0</v>
      </c>
      <c r="J3216" s="1">
        <v>2</v>
      </c>
      <c r="K3216" s="1">
        <v>128</v>
      </c>
      <c r="L3216" s="8">
        <v>1</v>
      </c>
    </row>
    <row r="3217" spans="2:12" x14ac:dyDescent="0.2">
      <c r="D3217" s="175"/>
      <c r="E3217" s="4" t="s">
        <v>71</v>
      </c>
      <c r="F3217" s="6"/>
      <c r="G3217" s="5">
        <v>71</v>
      </c>
      <c r="H3217" s="7">
        <v>1</v>
      </c>
      <c r="I3217" s="1">
        <v>0</v>
      </c>
      <c r="J3217" s="1">
        <v>2</v>
      </c>
      <c r="K3217" s="1">
        <v>68</v>
      </c>
      <c r="L3217" s="8">
        <v>0</v>
      </c>
    </row>
    <row r="3218" spans="2:12" x14ac:dyDescent="0.2">
      <c r="D3218" s="176"/>
      <c r="E3218" s="59" t="s">
        <v>72</v>
      </c>
      <c r="F3218" s="60"/>
      <c r="G3218" s="56">
        <v>70</v>
      </c>
      <c r="H3218" s="66">
        <v>2</v>
      </c>
      <c r="I3218" s="30">
        <v>0</v>
      </c>
      <c r="J3218" s="30">
        <v>0</v>
      </c>
      <c r="K3218" s="30">
        <v>67</v>
      </c>
      <c r="L3218" s="65">
        <v>1</v>
      </c>
    </row>
    <row r="3220" spans="2:12" x14ac:dyDescent="0.2">
      <c r="B3220" s="43" t="str">
        <f xml:space="preserve"> HYPERLINK("#'目次'!B123", "[117]")</f>
        <v>[117]</v>
      </c>
      <c r="C3220" s="31" t="s">
        <v>261</v>
      </c>
    </row>
    <row r="3223" spans="2:12" x14ac:dyDescent="0.2">
      <c r="C3223" s="31" t="s">
        <v>75</v>
      </c>
    </row>
    <row r="3224" spans="2:12" ht="24" x14ac:dyDescent="0.2">
      <c r="D3224" s="177"/>
      <c r="E3224" s="178"/>
      <c r="F3224" s="178"/>
      <c r="G3224" s="40" t="s">
        <v>14</v>
      </c>
      <c r="H3224" s="42" t="s">
        <v>240</v>
      </c>
      <c r="I3224" s="15" t="s">
        <v>241</v>
      </c>
      <c r="J3224" s="15" t="s">
        <v>242</v>
      </c>
      <c r="K3224" s="15" t="s">
        <v>243</v>
      </c>
      <c r="L3224" s="44" t="s">
        <v>17</v>
      </c>
    </row>
    <row r="3225" spans="2:12" x14ac:dyDescent="0.2">
      <c r="D3225" s="179"/>
      <c r="E3225" s="180"/>
      <c r="F3225" s="180"/>
      <c r="G3225" s="39"/>
      <c r="H3225" s="41"/>
      <c r="I3225" s="14"/>
      <c r="J3225" s="14"/>
      <c r="K3225" s="14"/>
      <c r="L3225" s="38"/>
    </row>
    <row r="3226" spans="2:12" x14ac:dyDescent="0.2">
      <c r="D3226" s="58"/>
      <c r="E3226" s="53" t="s">
        <v>14</v>
      </c>
      <c r="F3226" s="52"/>
      <c r="G3226" s="37">
        <v>1222</v>
      </c>
      <c r="H3226" s="17">
        <v>11</v>
      </c>
      <c r="I3226" s="17">
        <v>5</v>
      </c>
      <c r="J3226" s="17">
        <v>23</v>
      </c>
      <c r="K3226" s="17">
        <v>1169</v>
      </c>
      <c r="L3226" s="55">
        <v>14</v>
      </c>
    </row>
    <row r="3227" spans="2:12" x14ac:dyDescent="0.2">
      <c r="D3227" s="174" t="s">
        <v>36</v>
      </c>
      <c r="E3227" s="20" t="s">
        <v>76</v>
      </c>
      <c r="F3227" s="22"/>
      <c r="G3227" s="21">
        <v>629</v>
      </c>
      <c r="H3227" s="25">
        <v>6</v>
      </c>
      <c r="I3227" s="3">
        <v>3</v>
      </c>
      <c r="J3227" s="3">
        <v>13</v>
      </c>
      <c r="K3227" s="3">
        <v>600</v>
      </c>
      <c r="L3227" s="26">
        <v>7</v>
      </c>
    </row>
    <row r="3228" spans="2:12" x14ac:dyDescent="0.2">
      <c r="D3228" s="175"/>
      <c r="E3228" s="4" t="s">
        <v>39</v>
      </c>
      <c r="F3228" s="6"/>
      <c r="G3228" s="5">
        <v>37</v>
      </c>
      <c r="H3228" s="7">
        <v>1</v>
      </c>
      <c r="I3228" s="1">
        <v>0</v>
      </c>
      <c r="J3228" s="1">
        <v>1</v>
      </c>
      <c r="K3228" s="1">
        <v>35</v>
      </c>
      <c r="L3228" s="8">
        <v>0</v>
      </c>
    </row>
    <row r="3229" spans="2:12" x14ac:dyDescent="0.2">
      <c r="D3229" s="175"/>
      <c r="E3229" s="4" t="s">
        <v>40</v>
      </c>
      <c r="F3229" s="6"/>
      <c r="G3229" s="5">
        <v>73</v>
      </c>
      <c r="H3229" s="7">
        <v>2</v>
      </c>
      <c r="I3229" s="1">
        <v>1</v>
      </c>
      <c r="J3229" s="1">
        <v>0</v>
      </c>
      <c r="K3229" s="1">
        <v>69</v>
      </c>
      <c r="L3229" s="8">
        <v>1</v>
      </c>
    </row>
    <row r="3230" spans="2:12" x14ac:dyDescent="0.2">
      <c r="D3230" s="175"/>
      <c r="E3230" s="4" t="s">
        <v>41</v>
      </c>
      <c r="F3230" s="6"/>
      <c r="G3230" s="5">
        <v>108</v>
      </c>
      <c r="H3230" s="7">
        <v>1</v>
      </c>
      <c r="I3230" s="1">
        <v>0</v>
      </c>
      <c r="J3230" s="1">
        <v>1</v>
      </c>
      <c r="K3230" s="1">
        <v>106</v>
      </c>
      <c r="L3230" s="8">
        <v>0</v>
      </c>
    </row>
    <row r="3231" spans="2:12" x14ac:dyDescent="0.2">
      <c r="D3231" s="175"/>
      <c r="E3231" s="4" t="s">
        <v>42</v>
      </c>
      <c r="F3231" s="6"/>
      <c r="G3231" s="5">
        <v>113</v>
      </c>
      <c r="H3231" s="7">
        <v>0</v>
      </c>
      <c r="I3231" s="1">
        <v>0</v>
      </c>
      <c r="J3231" s="1">
        <v>3</v>
      </c>
      <c r="K3231" s="1">
        <v>109</v>
      </c>
      <c r="L3231" s="8">
        <v>1</v>
      </c>
    </row>
    <row r="3232" spans="2:12" x14ac:dyDescent="0.2">
      <c r="D3232" s="175"/>
      <c r="E3232" s="4" t="s">
        <v>43</v>
      </c>
      <c r="F3232" s="6"/>
      <c r="G3232" s="5">
        <v>101</v>
      </c>
      <c r="H3232" s="7">
        <v>1</v>
      </c>
      <c r="I3232" s="1">
        <v>0</v>
      </c>
      <c r="J3232" s="1">
        <v>3</v>
      </c>
      <c r="K3232" s="1">
        <v>97</v>
      </c>
      <c r="L3232" s="8">
        <v>0</v>
      </c>
    </row>
    <row r="3233" spans="2:12" x14ac:dyDescent="0.2">
      <c r="D3233" s="175"/>
      <c r="E3233" s="4" t="s">
        <v>44</v>
      </c>
      <c r="F3233" s="6"/>
      <c r="G3233" s="5">
        <v>114</v>
      </c>
      <c r="H3233" s="7">
        <v>1</v>
      </c>
      <c r="I3233" s="1">
        <v>2</v>
      </c>
      <c r="J3233" s="1">
        <v>2</v>
      </c>
      <c r="K3233" s="1">
        <v>109</v>
      </c>
      <c r="L3233" s="8">
        <v>0</v>
      </c>
    </row>
    <row r="3234" spans="2:12" x14ac:dyDescent="0.2">
      <c r="D3234" s="175"/>
      <c r="E3234" s="4" t="s">
        <v>45</v>
      </c>
      <c r="F3234" s="6"/>
      <c r="G3234" s="5">
        <v>83</v>
      </c>
      <c r="H3234" s="7">
        <v>0</v>
      </c>
      <c r="I3234" s="1">
        <v>0</v>
      </c>
      <c r="J3234" s="1">
        <v>3</v>
      </c>
      <c r="K3234" s="1">
        <v>75</v>
      </c>
      <c r="L3234" s="8">
        <v>5</v>
      </c>
    </row>
    <row r="3235" spans="2:12" x14ac:dyDescent="0.2">
      <c r="D3235" s="174" t="s">
        <v>37</v>
      </c>
      <c r="E3235" s="20" t="s">
        <v>77</v>
      </c>
      <c r="F3235" s="22"/>
      <c r="G3235" s="21">
        <v>593</v>
      </c>
      <c r="H3235" s="25">
        <v>5</v>
      </c>
      <c r="I3235" s="3">
        <v>2</v>
      </c>
      <c r="J3235" s="3">
        <v>10</v>
      </c>
      <c r="K3235" s="3">
        <v>569</v>
      </c>
      <c r="L3235" s="26">
        <v>7</v>
      </c>
    </row>
    <row r="3236" spans="2:12" x14ac:dyDescent="0.2">
      <c r="D3236" s="175"/>
      <c r="E3236" s="4" t="s">
        <v>39</v>
      </c>
      <c r="F3236" s="6"/>
      <c r="G3236" s="5">
        <v>27</v>
      </c>
      <c r="H3236" s="7">
        <v>1</v>
      </c>
      <c r="I3236" s="1">
        <v>0</v>
      </c>
      <c r="J3236" s="1">
        <v>0</v>
      </c>
      <c r="K3236" s="1">
        <v>26</v>
      </c>
      <c r="L3236" s="8">
        <v>0</v>
      </c>
    </row>
    <row r="3237" spans="2:12" x14ac:dyDescent="0.2">
      <c r="D3237" s="175"/>
      <c r="E3237" s="4" t="s">
        <v>40</v>
      </c>
      <c r="F3237" s="6"/>
      <c r="G3237" s="5">
        <v>74</v>
      </c>
      <c r="H3237" s="7">
        <v>2</v>
      </c>
      <c r="I3237" s="1">
        <v>1</v>
      </c>
      <c r="J3237" s="1">
        <v>1</v>
      </c>
      <c r="K3237" s="1">
        <v>69</v>
      </c>
      <c r="L3237" s="8">
        <v>1</v>
      </c>
    </row>
    <row r="3238" spans="2:12" x14ac:dyDescent="0.2">
      <c r="D3238" s="175"/>
      <c r="E3238" s="4" t="s">
        <v>41</v>
      </c>
      <c r="F3238" s="6"/>
      <c r="G3238" s="5">
        <v>96</v>
      </c>
      <c r="H3238" s="7">
        <v>0</v>
      </c>
      <c r="I3238" s="1">
        <v>1</v>
      </c>
      <c r="J3238" s="1">
        <v>0</v>
      </c>
      <c r="K3238" s="1">
        <v>95</v>
      </c>
      <c r="L3238" s="8">
        <v>0</v>
      </c>
    </row>
    <row r="3239" spans="2:12" x14ac:dyDescent="0.2">
      <c r="D3239" s="175"/>
      <c r="E3239" s="4" t="s">
        <v>42</v>
      </c>
      <c r="F3239" s="6"/>
      <c r="G3239" s="5">
        <v>97</v>
      </c>
      <c r="H3239" s="7">
        <v>1</v>
      </c>
      <c r="I3239" s="1">
        <v>0</v>
      </c>
      <c r="J3239" s="1">
        <v>4</v>
      </c>
      <c r="K3239" s="1">
        <v>91</v>
      </c>
      <c r="L3239" s="8">
        <v>1</v>
      </c>
    </row>
    <row r="3240" spans="2:12" x14ac:dyDescent="0.2">
      <c r="D3240" s="175"/>
      <c r="E3240" s="4" t="s">
        <v>43</v>
      </c>
      <c r="F3240" s="6"/>
      <c r="G3240" s="5">
        <v>103</v>
      </c>
      <c r="H3240" s="7">
        <v>0</v>
      </c>
      <c r="I3240" s="1">
        <v>0</v>
      </c>
      <c r="J3240" s="1">
        <v>3</v>
      </c>
      <c r="K3240" s="1">
        <v>98</v>
      </c>
      <c r="L3240" s="8">
        <v>2</v>
      </c>
    </row>
    <row r="3241" spans="2:12" x14ac:dyDescent="0.2">
      <c r="D3241" s="175"/>
      <c r="E3241" s="4" t="s">
        <v>44</v>
      </c>
      <c r="F3241" s="6"/>
      <c r="G3241" s="5">
        <v>109</v>
      </c>
      <c r="H3241" s="7">
        <v>1</v>
      </c>
      <c r="I3241" s="1">
        <v>0</v>
      </c>
      <c r="J3241" s="1">
        <v>2</v>
      </c>
      <c r="K3241" s="1">
        <v>106</v>
      </c>
      <c r="L3241" s="8">
        <v>0</v>
      </c>
    </row>
    <row r="3242" spans="2:12" x14ac:dyDescent="0.2">
      <c r="D3242" s="176"/>
      <c r="E3242" s="59" t="s">
        <v>45</v>
      </c>
      <c r="F3242" s="60"/>
      <c r="G3242" s="56">
        <v>87</v>
      </c>
      <c r="H3242" s="66">
        <v>0</v>
      </c>
      <c r="I3242" s="30">
        <v>0</v>
      </c>
      <c r="J3242" s="30">
        <v>0</v>
      </c>
      <c r="K3242" s="30">
        <v>84</v>
      </c>
      <c r="L3242" s="65">
        <v>3</v>
      </c>
    </row>
    <row r="3244" spans="2:12" x14ac:dyDescent="0.2">
      <c r="B3244" s="43" t="str">
        <f xml:space="preserve"> HYPERLINK("#'目次'!B124", "[118]")</f>
        <v>[118]</v>
      </c>
      <c r="C3244" s="31" t="s">
        <v>264</v>
      </c>
    </row>
    <row r="3248" spans="2:12" ht="24" x14ac:dyDescent="0.2">
      <c r="D3248" s="177"/>
      <c r="E3248" s="178"/>
      <c r="F3248" s="178"/>
      <c r="G3248" s="40" t="s">
        <v>14</v>
      </c>
      <c r="H3248" s="42" t="s">
        <v>240</v>
      </c>
      <c r="I3248" s="15" t="s">
        <v>241</v>
      </c>
      <c r="J3248" s="15" t="s">
        <v>242</v>
      </c>
      <c r="K3248" s="15" t="s">
        <v>243</v>
      </c>
      <c r="L3248" s="44" t="s">
        <v>17</v>
      </c>
    </row>
    <row r="3249" spans="4:12" x14ac:dyDescent="0.2">
      <c r="D3249" s="179"/>
      <c r="E3249" s="180"/>
      <c r="F3249" s="180"/>
      <c r="G3249" s="39"/>
      <c r="H3249" s="41"/>
      <c r="I3249" s="14"/>
      <c r="J3249" s="14"/>
      <c r="K3249" s="14"/>
      <c r="L3249" s="38"/>
    </row>
    <row r="3250" spans="4:12" x14ac:dyDescent="0.2">
      <c r="D3250" s="58"/>
      <c r="E3250" s="53" t="s">
        <v>14</v>
      </c>
      <c r="F3250" s="52"/>
      <c r="G3250" s="37">
        <v>1222</v>
      </c>
      <c r="H3250" s="17">
        <v>3</v>
      </c>
      <c r="I3250" s="17">
        <v>5</v>
      </c>
      <c r="J3250" s="17">
        <v>10</v>
      </c>
      <c r="K3250" s="17">
        <v>9</v>
      </c>
      <c r="L3250" s="55">
        <v>1195</v>
      </c>
    </row>
    <row r="3251" spans="4:12" x14ac:dyDescent="0.2">
      <c r="D3251" s="174" t="s">
        <v>18</v>
      </c>
      <c r="E3251" s="20" t="s">
        <v>19</v>
      </c>
      <c r="F3251" s="22"/>
      <c r="G3251" s="21">
        <v>57</v>
      </c>
      <c r="H3251" s="25">
        <v>0</v>
      </c>
      <c r="I3251" s="3">
        <v>1</v>
      </c>
      <c r="J3251" s="3">
        <v>3</v>
      </c>
      <c r="K3251" s="3">
        <v>0</v>
      </c>
      <c r="L3251" s="26">
        <v>53</v>
      </c>
    </row>
    <row r="3252" spans="4:12" x14ac:dyDescent="0.2">
      <c r="D3252" s="175"/>
      <c r="E3252" s="4" t="s">
        <v>20</v>
      </c>
      <c r="F3252" s="6"/>
      <c r="G3252" s="5">
        <v>84</v>
      </c>
      <c r="H3252" s="7">
        <v>0</v>
      </c>
      <c r="I3252" s="1">
        <v>2</v>
      </c>
      <c r="J3252" s="1">
        <v>2</v>
      </c>
      <c r="K3252" s="1">
        <v>0</v>
      </c>
      <c r="L3252" s="8">
        <v>80</v>
      </c>
    </row>
    <row r="3253" spans="4:12" x14ac:dyDescent="0.2">
      <c r="D3253" s="175"/>
      <c r="E3253" s="4" t="s">
        <v>21</v>
      </c>
      <c r="F3253" s="6"/>
      <c r="G3253" s="5">
        <v>487</v>
      </c>
      <c r="H3253" s="7">
        <v>0</v>
      </c>
      <c r="I3253" s="1">
        <v>1</v>
      </c>
      <c r="J3253" s="1">
        <v>2</v>
      </c>
      <c r="K3253" s="1">
        <v>3</v>
      </c>
      <c r="L3253" s="8">
        <v>481</v>
      </c>
    </row>
    <row r="3254" spans="4:12" x14ac:dyDescent="0.2">
      <c r="D3254" s="175"/>
      <c r="E3254" s="4" t="s">
        <v>22</v>
      </c>
      <c r="F3254" s="6"/>
      <c r="G3254" s="5">
        <v>35</v>
      </c>
      <c r="H3254" s="7">
        <v>0</v>
      </c>
      <c r="I3254" s="1">
        <v>0</v>
      </c>
      <c r="J3254" s="1">
        <v>0</v>
      </c>
      <c r="K3254" s="1">
        <v>0</v>
      </c>
      <c r="L3254" s="8">
        <v>35</v>
      </c>
    </row>
    <row r="3255" spans="4:12" x14ac:dyDescent="0.2">
      <c r="D3255" s="175"/>
      <c r="E3255" s="4" t="s">
        <v>23</v>
      </c>
      <c r="F3255" s="6"/>
      <c r="G3255" s="5">
        <v>143</v>
      </c>
      <c r="H3255" s="7">
        <v>0</v>
      </c>
      <c r="I3255" s="1">
        <v>0</v>
      </c>
      <c r="J3255" s="1">
        <v>1</v>
      </c>
      <c r="K3255" s="1">
        <v>1</v>
      </c>
      <c r="L3255" s="8">
        <v>141</v>
      </c>
    </row>
    <row r="3256" spans="4:12" x14ac:dyDescent="0.2">
      <c r="D3256" s="175"/>
      <c r="E3256" s="4" t="s">
        <v>24</v>
      </c>
      <c r="F3256" s="6"/>
      <c r="G3256" s="5">
        <v>187</v>
      </c>
      <c r="H3256" s="7">
        <v>1</v>
      </c>
      <c r="I3256" s="1">
        <v>0</v>
      </c>
      <c r="J3256" s="1">
        <v>2</v>
      </c>
      <c r="K3256" s="1">
        <v>3</v>
      </c>
      <c r="L3256" s="8">
        <v>181</v>
      </c>
    </row>
    <row r="3257" spans="4:12" x14ac:dyDescent="0.2">
      <c r="D3257" s="175"/>
      <c r="E3257" s="4" t="s">
        <v>25</v>
      </c>
      <c r="F3257" s="6"/>
      <c r="G3257" s="5">
        <v>71</v>
      </c>
      <c r="H3257" s="7">
        <v>0</v>
      </c>
      <c r="I3257" s="1">
        <v>0</v>
      </c>
      <c r="J3257" s="1">
        <v>0</v>
      </c>
      <c r="K3257" s="1">
        <v>1</v>
      </c>
      <c r="L3257" s="8">
        <v>70</v>
      </c>
    </row>
    <row r="3258" spans="4:12" x14ac:dyDescent="0.2">
      <c r="D3258" s="175"/>
      <c r="E3258" s="4" t="s">
        <v>26</v>
      </c>
      <c r="F3258" s="6"/>
      <c r="G3258" s="5">
        <v>30</v>
      </c>
      <c r="H3258" s="7">
        <v>0</v>
      </c>
      <c r="I3258" s="1">
        <v>0</v>
      </c>
      <c r="J3258" s="1">
        <v>0</v>
      </c>
      <c r="K3258" s="1">
        <v>0</v>
      </c>
      <c r="L3258" s="8">
        <v>30</v>
      </c>
    </row>
    <row r="3259" spans="4:12" x14ac:dyDescent="0.2">
      <c r="D3259" s="175"/>
      <c r="E3259" s="4" t="s">
        <v>27</v>
      </c>
      <c r="F3259" s="6"/>
      <c r="G3259" s="5">
        <v>70</v>
      </c>
      <c r="H3259" s="7">
        <v>0</v>
      </c>
      <c r="I3259" s="1">
        <v>1</v>
      </c>
      <c r="J3259" s="1">
        <v>0</v>
      </c>
      <c r="K3259" s="1">
        <v>1</v>
      </c>
      <c r="L3259" s="8">
        <v>68</v>
      </c>
    </row>
    <row r="3260" spans="4:12" x14ac:dyDescent="0.2">
      <c r="D3260" s="175"/>
      <c r="E3260" s="4" t="s">
        <v>28</v>
      </c>
      <c r="F3260" s="6"/>
      <c r="G3260" s="5">
        <v>51</v>
      </c>
      <c r="H3260" s="7">
        <v>2</v>
      </c>
      <c r="I3260" s="1">
        <v>0</v>
      </c>
      <c r="J3260" s="1">
        <v>0</v>
      </c>
      <c r="K3260" s="1">
        <v>0</v>
      </c>
      <c r="L3260" s="8">
        <v>49</v>
      </c>
    </row>
    <row r="3261" spans="4:12" x14ac:dyDescent="0.2">
      <c r="D3261" s="175"/>
      <c r="E3261" s="4" t="s">
        <v>29</v>
      </c>
      <c r="F3261" s="6"/>
      <c r="G3261" s="5">
        <v>7</v>
      </c>
      <c r="H3261" s="7">
        <v>0</v>
      </c>
      <c r="I3261" s="1">
        <v>0</v>
      </c>
      <c r="J3261" s="1">
        <v>0</v>
      </c>
      <c r="K3261" s="1">
        <v>0</v>
      </c>
      <c r="L3261" s="8">
        <v>7</v>
      </c>
    </row>
    <row r="3262" spans="4:12" x14ac:dyDescent="0.2">
      <c r="D3262" s="174" t="s">
        <v>30</v>
      </c>
      <c r="E3262" s="20" t="s">
        <v>31</v>
      </c>
      <c r="F3262" s="22"/>
      <c r="G3262" s="21">
        <v>393</v>
      </c>
      <c r="H3262" s="25">
        <v>2</v>
      </c>
      <c r="I3262" s="3">
        <v>1</v>
      </c>
      <c r="J3262" s="3">
        <v>4</v>
      </c>
      <c r="K3262" s="3">
        <v>5</v>
      </c>
      <c r="L3262" s="26">
        <v>381</v>
      </c>
    </row>
    <row r="3263" spans="4:12" x14ac:dyDescent="0.2">
      <c r="D3263" s="175"/>
      <c r="E3263" s="4" t="s">
        <v>32</v>
      </c>
      <c r="F3263" s="6"/>
      <c r="G3263" s="5">
        <v>352</v>
      </c>
      <c r="H3263" s="7">
        <v>0</v>
      </c>
      <c r="I3263" s="1">
        <v>1</v>
      </c>
      <c r="J3263" s="1">
        <v>3</v>
      </c>
      <c r="K3263" s="1">
        <v>2</v>
      </c>
      <c r="L3263" s="8">
        <v>346</v>
      </c>
    </row>
    <row r="3264" spans="4:12" x14ac:dyDescent="0.2">
      <c r="D3264" s="175"/>
      <c r="E3264" s="4" t="s">
        <v>33</v>
      </c>
      <c r="F3264" s="6"/>
      <c r="G3264" s="5">
        <v>388</v>
      </c>
      <c r="H3264" s="7">
        <v>1</v>
      </c>
      <c r="I3264" s="1">
        <v>3</v>
      </c>
      <c r="J3264" s="1">
        <v>2</v>
      </c>
      <c r="K3264" s="1">
        <v>2</v>
      </c>
      <c r="L3264" s="8">
        <v>380</v>
      </c>
    </row>
    <row r="3265" spans="2:12" x14ac:dyDescent="0.2">
      <c r="D3265" s="175"/>
      <c r="E3265" s="4" t="s">
        <v>34</v>
      </c>
      <c r="F3265" s="6"/>
      <c r="G3265" s="5">
        <v>89</v>
      </c>
      <c r="H3265" s="7">
        <v>0</v>
      </c>
      <c r="I3265" s="1">
        <v>0</v>
      </c>
      <c r="J3265" s="1">
        <v>1</v>
      </c>
      <c r="K3265" s="1">
        <v>0</v>
      </c>
      <c r="L3265" s="8">
        <v>88</v>
      </c>
    </row>
    <row r="3266" spans="2:12" x14ac:dyDescent="0.2">
      <c r="D3266" s="174" t="s">
        <v>35</v>
      </c>
      <c r="E3266" s="20" t="s">
        <v>36</v>
      </c>
      <c r="F3266" s="22"/>
      <c r="G3266" s="21">
        <v>629</v>
      </c>
      <c r="H3266" s="25">
        <v>2</v>
      </c>
      <c r="I3266" s="3">
        <v>3</v>
      </c>
      <c r="J3266" s="3">
        <v>3</v>
      </c>
      <c r="K3266" s="3">
        <v>8</v>
      </c>
      <c r="L3266" s="26">
        <v>613</v>
      </c>
    </row>
    <row r="3267" spans="2:12" x14ac:dyDescent="0.2">
      <c r="D3267" s="175"/>
      <c r="E3267" s="4" t="s">
        <v>37</v>
      </c>
      <c r="F3267" s="6"/>
      <c r="G3267" s="5">
        <v>593</v>
      </c>
      <c r="H3267" s="7">
        <v>1</v>
      </c>
      <c r="I3267" s="1">
        <v>2</v>
      </c>
      <c r="J3267" s="1">
        <v>7</v>
      </c>
      <c r="K3267" s="1">
        <v>1</v>
      </c>
      <c r="L3267" s="8">
        <v>582</v>
      </c>
    </row>
    <row r="3268" spans="2:12" x14ac:dyDescent="0.2">
      <c r="D3268" s="174" t="s">
        <v>38</v>
      </c>
      <c r="E3268" s="20" t="s">
        <v>39</v>
      </c>
      <c r="F3268" s="22"/>
      <c r="G3268" s="21">
        <v>64</v>
      </c>
      <c r="H3268" s="25">
        <v>0</v>
      </c>
      <c r="I3268" s="3">
        <v>0</v>
      </c>
      <c r="J3268" s="3">
        <v>0</v>
      </c>
      <c r="K3268" s="3">
        <v>0</v>
      </c>
      <c r="L3268" s="26">
        <v>64</v>
      </c>
    </row>
    <row r="3269" spans="2:12" x14ac:dyDescent="0.2">
      <c r="D3269" s="175"/>
      <c r="E3269" s="4" t="s">
        <v>40</v>
      </c>
      <c r="F3269" s="6"/>
      <c r="G3269" s="5">
        <v>147</v>
      </c>
      <c r="H3269" s="7">
        <v>0</v>
      </c>
      <c r="I3269" s="1">
        <v>2</v>
      </c>
      <c r="J3269" s="1">
        <v>2</v>
      </c>
      <c r="K3269" s="1">
        <v>0</v>
      </c>
      <c r="L3269" s="8">
        <v>143</v>
      </c>
    </row>
    <row r="3270" spans="2:12" x14ac:dyDescent="0.2">
      <c r="D3270" s="175"/>
      <c r="E3270" s="4" t="s">
        <v>41</v>
      </c>
      <c r="F3270" s="6"/>
      <c r="G3270" s="5">
        <v>204</v>
      </c>
      <c r="H3270" s="7">
        <v>0</v>
      </c>
      <c r="I3270" s="1">
        <v>0</v>
      </c>
      <c r="J3270" s="1">
        <v>2</v>
      </c>
      <c r="K3270" s="1">
        <v>2</v>
      </c>
      <c r="L3270" s="8">
        <v>200</v>
      </c>
    </row>
    <row r="3271" spans="2:12" x14ac:dyDescent="0.2">
      <c r="D3271" s="175"/>
      <c r="E3271" s="4" t="s">
        <v>42</v>
      </c>
      <c r="F3271" s="6"/>
      <c r="G3271" s="5">
        <v>210</v>
      </c>
      <c r="H3271" s="7">
        <v>2</v>
      </c>
      <c r="I3271" s="1">
        <v>0</v>
      </c>
      <c r="J3271" s="1">
        <v>2</v>
      </c>
      <c r="K3271" s="1">
        <v>2</v>
      </c>
      <c r="L3271" s="8">
        <v>204</v>
      </c>
    </row>
    <row r="3272" spans="2:12" x14ac:dyDescent="0.2">
      <c r="D3272" s="175"/>
      <c r="E3272" s="4" t="s">
        <v>43</v>
      </c>
      <c r="F3272" s="6"/>
      <c r="G3272" s="5">
        <v>204</v>
      </c>
      <c r="H3272" s="7">
        <v>0</v>
      </c>
      <c r="I3272" s="1">
        <v>2</v>
      </c>
      <c r="J3272" s="1">
        <v>0</v>
      </c>
      <c r="K3272" s="1">
        <v>2</v>
      </c>
      <c r="L3272" s="8">
        <v>200</v>
      </c>
    </row>
    <row r="3273" spans="2:12" x14ac:dyDescent="0.2">
      <c r="D3273" s="175"/>
      <c r="E3273" s="4" t="s">
        <v>44</v>
      </c>
      <c r="F3273" s="6"/>
      <c r="G3273" s="5">
        <v>223</v>
      </c>
      <c r="H3273" s="7">
        <v>1</v>
      </c>
      <c r="I3273" s="1">
        <v>1</v>
      </c>
      <c r="J3273" s="1">
        <v>2</v>
      </c>
      <c r="K3273" s="1">
        <v>1</v>
      </c>
      <c r="L3273" s="8">
        <v>218</v>
      </c>
    </row>
    <row r="3274" spans="2:12" x14ac:dyDescent="0.2">
      <c r="D3274" s="176"/>
      <c r="E3274" s="59" t="s">
        <v>45</v>
      </c>
      <c r="F3274" s="60"/>
      <c r="G3274" s="56">
        <v>170</v>
      </c>
      <c r="H3274" s="66">
        <v>0</v>
      </c>
      <c r="I3274" s="30">
        <v>0</v>
      </c>
      <c r="J3274" s="30">
        <v>2</v>
      </c>
      <c r="K3274" s="30">
        <v>2</v>
      </c>
      <c r="L3274" s="65">
        <v>166</v>
      </c>
    </row>
    <row r="3276" spans="2:12" x14ac:dyDescent="0.2">
      <c r="B3276" s="43" t="str">
        <f xml:space="preserve"> HYPERLINK("#'目次'!B125", "[119]")</f>
        <v>[119]</v>
      </c>
      <c r="C3276" s="31" t="s">
        <v>264</v>
      </c>
    </row>
    <row r="3280" spans="2:12" ht="24" x14ac:dyDescent="0.2">
      <c r="D3280" s="177"/>
      <c r="E3280" s="178"/>
      <c r="F3280" s="178"/>
      <c r="G3280" s="40" t="s">
        <v>14</v>
      </c>
      <c r="H3280" s="42" t="s">
        <v>240</v>
      </c>
      <c r="I3280" s="15" t="s">
        <v>241</v>
      </c>
      <c r="J3280" s="15" t="s">
        <v>242</v>
      </c>
      <c r="K3280" s="15" t="s">
        <v>243</v>
      </c>
      <c r="L3280" s="44" t="s">
        <v>17</v>
      </c>
    </row>
    <row r="3281" spans="4:12" x14ac:dyDescent="0.2">
      <c r="D3281" s="179"/>
      <c r="E3281" s="180"/>
      <c r="F3281" s="180"/>
      <c r="G3281" s="39"/>
      <c r="H3281" s="41"/>
      <c r="I3281" s="14"/>
      <c r="J3281" s="14"/>
      <c r="K3281" s="14"/>
      <c r="L3281" s="38"/>
    </row>
    <row r="3282" spans="4:12" x14ac:dyDescent="0.2">
      <c r="D3282" s="58"/>
      <c r="E3282" s="53" t="s">
        <v>14</v>
      </c>
      <c r="F3282" s="52"/>
      <c r="G3282" s="37">
        <v>1222</v>
      </c>
      <c r="H3282" s="17">
        <v>3</v>
      </c>
      <c r="I3282" s="17">
        <v>5</v>
      </c>
      <c r="J3282" s="17">
        <v>10</v>
      </c>
      <c r="K3282" s="17">
        <v>9</v>
      </c>
      <c r="L3282" s="55">
        <v>1195</v>
      </c>
    </row>
    <row r="3283" spans="4:12" x14ac:dyDescent="0.2">
      <c r="D3283" s="174" t="s">
        <v>52</v>
      </c>
      <c r="E3283" s="20" t="s">
        <v>53</v>
      </c>
      <c r="F3283" s="22"/>
      <c r="G3283" s="21">
        <v>15</v>
      </c>
      <c r="H3283" s="25">
        <v>0</v>
      </c>
      <c r="I3283" s="3">
        <v>0</v>
      </c>
      <c r="J3283" s="3">
        <v>0</v>
      </c>
      <c r="K3283" s="3">
        <v>0</v>
      </c>
      <c r="L3283" s="26">
        <v>15</v>
      </c>
    </row>
    <row r="3284" spans="4:12" ht="24" x14ac:dyDescent="0.2">
      <c r="D3284" s="175"/>
      <c r="E3284" s="4" t="s">
        <v>54</v>
      </c>
      <c r="F3284" s="6"/>
      <c r="G3284" s="5">
        <v>122</v>
      </c>
      <c r="H3284" s="7">
        <v>1</v>
      </c>
      <c r="I3284" s="1">
        <v>3</v>
      </c>
      <c r="J3284" s="1">
        <v>1</v>
      </c>
      <c r="K3284" s="1">
        <v>0</v>
      </c>
      <c r="L3284" s="8">
        <v>117</v>
      </c>
    </row>
    <row r="3285" spans="4:12" x14ac:dyDescent="0.2">
      <c r="D3285" s="175"/>
      <c r="E3285" s="4" t="s">
        <v>55</v>
      </c>
      <c r="F3285" s="6"/>
      <c r="G3285" s="5">
        <v>43</v>
      </c>
      <c r="H3285" s="7">
        <v>0</v>
      </c>
      <c r="I3285" s="1">
        <v>0</v>
      </c>
      <c r="J3285" s="1">
        <v>0</v>
      </c>
      <c r="K3285" s="1">
        <v>1</v>
      </c>
      <c r="L3285" s="8">
        <v>42</v>
      </c>
    </row>
    <row r="3286" spans="4:12" x14ac:dyDescent="0.2">
      <c r="D3286" s="175"/>
      <c r="E3286" s="4" t="s">
        <v>56</v>
      </c>
      <c r="F3286" s="6"/>
      <c r="G3286" s="5">
        <v>60</v>
      </c>
      <c r="H3286" s="7">
        <v>0</v>
      </c>
      <c r="I3286" s="1">
        <v>0</v>
      </c>
      <c r="J3286" s="1">
        <v>0</v>
      </c>
      <c r="K3286" s="1">
        <v>2</v>
      </c>
      <c r="L3286" s="8">
        <v>58</v>
      </c>
    </row>
    <row r="3287" spans="4:12" x14ac:dyDescent="0.2">
      <c r="D3287" s="175"/>
      <c r="E3287" s="4" t="s">
        <v>57</v>
      </c>
      <c r="F3287" s="6"/>
      <c r="G3287" s="5">
        <v>286</v>
      </c>
      <c r="H3287" s="7">
        <v>1</v>
      </c>
      <c r="I3287" s="1">
        <v>1</v>
      </c>
      <c r="J3287" s="1">
        <v>4</v>
      </c>
      <c r="K3287" s="1">
        <v>3</v>
      </c>
      <c r="L3287" s="8">
        <v>277</v>
      </c>
    </row>
    <row r="3288" spans="4:12" x14ac:dyDescent="0.2">
      <c r="D3288" s="175"/>
      <c r="E3288" s="4" t="s">
        <v>58</v>
      </c>
      <c r="F3288" s="6"/>
      <c r="G3288" s="5">
        <v>129</v>
      </c>
      <c r="H3288" s="7">
        <v>0</v>
      </c>
      <c r="I3288" s="1">
        <v>0</v>
      </c>
      <c r="J3288" s="1">
        <v>0</v>
      </c>
      <c r="K3288" s="1">
        <v>2</v>
      </c>
      <c r="L3288" s="8">
        <v>127</v>
      </c>
    </row>
    <row r="3289" spans="4:12" x14ac:dyDescent="0.2">
      <c r="D3289" s="175"/>
      <c r="E3289" s="4" t="s">
        <v>59</v>
      </c>
      <c r="F3289" s="6"/>
      <c r="G3289" s="5">
        <v>195</v>
      </c>
      <c r="H3289" s="7">
        <v>0</v>
      </c>
      <c r="I3289" s="1">
        <v>0</v>
      </c>
      <c r="J3289" s="1">
        <v>1</v>
      </c>
      <c r="K3289" s="1">
        <v>0</v>
      </c>
      <c r="L3289" s="8">
        <v>194</v>
      </c>
    </row>
    <row r="3290" spans="4:12" x14ac:dyDescent="0.2">
      <c r="D3290" s="175"/>
      <c r="E3290" s="4" t="s">
        <v>60</v>
      </c>
      <c r="F3290" s="6"/>
      <c r="G3290" s="5">
        <v>176</v>
      </c>
      <c r="H3290" s="7">
        <v>0</v>
      </c>
      <c r="I3290" s="1">
        <v>0</v>
      </c>
      <c r="J3290" s="1">
        <v>1</v>
      </c>
      <c r="K3290" s="1">
        <v>0</v>
      </c>
      <c r="L3290" s="8">
        <v>175</v>
      </c>
    </row>
    <row r="3291" spans="4:12" x14ac:dyDescent="0.2">
      <c r="D3291" s="175"/>
      <c r="E3291" s="4" t="s">
        <v>61</v>
      </c>
      <c r="F3291" s="6"/>
      <c r="G3291" s="5">
        <v>78</v>
      </c>
      <c r="H3291" s="7">
        <v>0</v>
      </c>
      <c r="I3291" s="1">
        <v>0</v>
      </c>
      <c r="J3291" s="1">
        <v>1</v>
      </c>
      <c r="K3291" s="1">
        <v>0</v>
      </c>
      <c r="L3291" s="8">
        <v>77</v>
      </c>
    </row>
    <row r="3292" spans="4:12" x14ac:dyDescent="0.2">
      <c r="D3292" s="175"/>
      <c r="E3292" s="4" t="s">
        <v>62</v>
      </c>
      <c r="F3292" s="6"/>
      <c r="G3292" s="5">
        <v>113</v>
      </c>
      <c r="H3292" s="7">
        <v>1</v>
      </c>
      <c r="I3292" s="1">
        <v>1</v>
      </c>
      <c r="J3292" s="1">
        <v>2</v>
      </c>
      <c r="K3292" s="1">
        <v>1</v>
      </c>
      <c r="L3292" s="8">
        <v>108</v>
      </c>
    </row>
    <row r="3293" spans="4:12" x14ac:dyDescent="0.2">
      <c r="D3293" s="174" t="s">
        <v>63</v>
      </c>
      <c r="E3293" s="20" t="s">
        <v>64</v>
      </c>
      <c r="F3293" s="22"/>
      <c r="G3293" s="21">
        <v>234</v>
      </c>
      <c r="H3293" s="25">
        <v>1</v>
      </c>
      <c r="I3293" s="3">
        <v>2</v>
      </c>
      <c r="J3293" s="3">
        <v>1</v>
      </c>
      <c r="K3293" s="3">
        <v>0</v>
      </c>
      <c r="L3293" s="26">
        <v>230</v>
      </c>
    </row>
    <row r="3294" spans="4:12" x14ac:dyDescent="0.2">
      <c r="D3294" s="175"/>
      <c r="E3294" s="4" t="s">
        <v>65</v>
      </c>
      <c r="F3294" s="6"/>
      <c r="G3294" s="5">
        <v>172</v>
      </c>
      <c r="H3294" s="7">
        <v>0</v>
      </c>
      <c r="I3294" s="1">
        <v>1</v>
      </c>
      <c r="J3294" s="1">
        <v>1</v>
      </c>
      <c r="K3294" s="1">
        <v>4</v>
      </c>
      <c r="L3294" s="8">
        <v>166</v>
      </c>
    </row>
    <row r="3295" spans="4:12" x14ac:dyDescent="0.2">
      <c r="D3295" s="175"/>
      <c r="E3295" s="4" t="s">
        <v>66</v>
      </c>
      <c r="F3295" s="6"/>
      <c r="G3295" s="5">
        <v>165</v>
      </c>
      <c r="H3295" s="7">
        <v>0</v>
      </c>
      <c r="I3295" s="1">
        <v>0</v>
      </c>
      <c r="J3295" s="1">
        <v>2</v>
      </c>
      <c r="K3295" s="1">
        <v>0</v>
      </c>
      <c r="L3295" s="8">
        <v>163</v>
      </c>
    </row>
    <row r="3296" spans="4:12" x14ac:dyDescent="0.2">
      <c r="D3296" s="175"/>
      <c r="E3296" s="4" t="s">
        <v>67</v>
      </c>
      <c r="F3296" s="6"/>
      <c r="G3296" s="5">
        <v>158</v>
      </c>
      <c r="H3296" s="7">
        <v>1</v>
      </c>
      <c r="I3296" s="1">
        <v>0</v>
      </c>
      <c r="J3296" s="1">
        <v>3</v>
      </c>
      <c r="K3296" s="1">
        <v>0</v>
      </c>
      <c r="L3296" s="8">
        <v>154</v>
      </c>
    </row>
    <row r="3297" spans="2:12" x14ac:dyDescent="0.2">
      <c r="D3297" s="175"/>
      <c r="E3297" s="4" t="s">
        <v>68</v>
      </c>
      <c r="F3297" s="6"/>
      <c r="G3297" s="5">
        <v>112</v>
      </c>
      <c r="H3297" s="7">
        <v>1</v>
      </c>
      <c r="I3297" s="1">
        <v>0</v>
      </c>
      <c r="J3297" s="1">
        <v>0</v>
      </c>
      <c r="K3297" s="1">
        <v>1</v>
      </c>
      <c r="L3297" s="8">
        <v>110</v>
      </c>
    </row>
    <row r="3298" spans="2:12" x14ac:dyDescent="0.2">
      <c r="D3298" s="175"/>
      <c r="E3298" s="4" t="s">
        <v>69</v>
      </c>
      <c r="F3298" s="6"/>
      <c r="G3298" s="5">
        <v>92</v>
      </c>
      <c r="H3298" s="7">
        <v>0</v>
      </c>
      <c r="I3298" s="1">
        <v>0</v>
      </c>
      <c r="J3298" s="1">
        <v>1</v>
      </c>
      <c r="K3298" s="1">
        <v>0</v>
      </c>
      <c r="L3298" s="8">
        <v>91</v>
      </c>
    </row>
    <row r="3299" spans="2:12" x14ac:dyDescent="0.2">
      <c r="D3299" s="175"/>
      <c r="E3299" s="4" t="s">
        <v>70</v>
      </c>
      <c r="F3299" s="6"/>
      <c r="G3299" s="5">
        <v>131</v>
      </c>
      <c r="H3299" s="7">
        <v>0</v>
      </c>
      <c r="I3299" s="1">
        <v>1</v>
      </c>
      <c r="J3299" s="1">
        <v>1</v>
      </c>
      <c r="K3299" s="1">
        <v>2</v>
      </c>
      <c r="L3299" s="8">
        <v>127</v>
      </c>
    </row>
    <row r="3300" spans="2:12" x14ac:dyDescent="0.2">
      <c r="D3300" s="175"/>
      <c r="E3300" s="4" t="s">
        <v>71</v>
      </c>
      <c r="F3300" s="6"/>
      <c r="G3300" s="5">
        <v>71</v>
      </c>
      <c r="H3300" s="7">
        <v>0</v>
      </c>
      <c r="I3300" s="1">
        <v>1</v>
      </c>
      <c r="J3300" s="1">
        <v>0</v>
      </c>
      <c r="K3300" s="1">
        <v>1</v>
      </c>
      <c r="L3300" s="8">
        <v>69</v>
      </c>
    </row>
    <row r="3301" spans="2:12" x14ac:dyDescent="0.2">
      <c r="D3301" s="176"/>
      <c r="E3301" s="59" t="s">
        <v>72</v>
      </c>
      <c r="F3301" s="60"/>
      <c r="G3301" s="56">
        <v>70</v>
      </c>
      <c r="H3301" s="66">
        <v>0</v>
      </c>
      <c r="I3301" s="30">
        <v>0</v>
      </c>
      <c r="J3301" s="30">
        <v>1</v>
      </c>
      <c r="K3301" s="30">
        <v>1</v>
      </c>
      <c r="L3301" s="65">
        <v>68</v>
      </c>
    </row>
    <row r="3303" spans="2:12" x14ac:dyDescent="0.2">
      <c r="B3303" s="43" t="str">
        <f xml:space="preserve"> HYPERLINK("#'目次'!B126", "[120]")</f>
        <v>[120]</v>
      </c>
      <c r="C3303" s="31" t="s">
        <v>264</v>
      </c>
    </row>
    <row r="3306" spans="2:12" x14ac:dyDescent="0.2">
      <c r="C3306" s="31" t="s">
        <v>75</v>
      </c>
    </row>
    <row r="3307" spans="2:12" ht="24" x14ac:dyDescent="0.2">
      <c r="D3307" s="177"/>
      <c r="E3307" s="178"/>
      <c r="F3307" s="178"/>
      <c r="G3307" s="40" t="s">
        <v>14</v>
      </c>
      <c r="H3307" s="42" t="s">
        <v>240</v>
      </c>
      <c r="I3307" s="15" t="s">
        <v>241</v>
      </c>
      <c r="J3307" s="15" t="s">
        <v>242</v>
      </c>
      <c r="K3307" s="15" t="s">
        <v>243</v>
      </c>
      <c r="L3307" s="44" t="s">
        <v>17</v>
      </c>
    </row>
    <row r="3308" spans="2:12" x14ac:dyDescent="0.2">
      <c r="D3308" s="179"/>
      <c r="E3308" s="180"/>
      <c r="F3308" s="180"/>
      <c r="G3308" s="39"/>
      <c r="H3308" s="41"/>
      <c r="I3308" s="14"/>
      <c r="J3308" s="14"/>
      <c r="K3308" s="14"/>
      <c r="L3308" s="38"/>
    </row>
    <row r="3309" spans="2:12" x14ac:dyDescent="0.2">
      <c r="D3309" s="58"/>
      <c r="E3309" s="53" t="s">
        <v>14</v>
      </c>
      <c r="F3309" s="52"/>
      <c r="G3309" s="37">
        <v>1222</v>
      </c>
      <c r="H3309" s="17">
        <v>3</v>
      </c>
      <c r="I3309" s="17">
        <v>5</v>
      </c>
      <c r="J3309" s="17">
        <v>10</v>
      </c>
      <c r="K3309" s="17">
        <v>9</v>
      </c>
      <c r="L3309" s="55">
        <v>1195</v>
      </c>
    </row>
    <row r="3310" spans="2:12" x14ac:dyDescent="0.2">
      <c r="D3310" s="174" t="s">
        <v>36</v>
      </c>
      <c r="E3310" s="20" t="s">
        <v>76</v>
      </c>
      <c r="F3310" s="22"/>
      <c r="G3310" s="21">
        <v>629</v>
      </c>
      <c r="H3310" s="25">
        <v>2</v>
      </c>
      <c r="I3310" s="3">
        <v>3</v>
      </c>
      <c r="J3310" s="3">
        <v>3</v>
      </c>
      <c r="K3310" s="3">
        <v>8</v>
      </c>
      <c r="L3310" s="26">
        <v>613</v>
      </c>
    </row>
    <row r="3311" spans="2:12" x14ac:dyDescent="0.2">
      <c r="D3311" s="175"/>
      <c r="E3311" s="4" t="s">
        <v>39</v>
      </c>
      <c r="F3311" s="6"/>
      <c r="G3311" s="5">
        <v>37</v>
      </c>
      <c r="H3311" s="7">
        <v>0</v>
      </c>
      <c r="I3311" s="1">
        <v>0</v>
      </c>
      <c r="J3311" s="1">
        <v>0</v>
      </c>
      <c r="K3311" s="1">
        <v>0</v>
      </c>
      <c r="L3311" s="8">
        <v>37</v>
      </c>
    </row>
    <row r="3312" spans="2:12" x14ac:dyDescent="0.2">
      <c r="D3312" s="175"/>
      <c r="E3312" s="4" t="s">
        <v>40</v>
      </c>
      <c r="F3312" s="6"/>
      <c r="G3312" s="5">
        <v>73</v>
      </c>
      <c r="H3312" s="7">
        <v>0</v>
      </c>
      <c r="I3312" s="1">
        <v>1</v>
      </c>
      <c r="J3312" s="1">
        <v>0</v>
      </c>
      <c r="K3312" s="1">
        <v>0</v>
      </c>
      <c r="L3312" s="8">
        <v>72</v>
      </c>
    </row>
    <row r="3313" spans="2:12" x14ac:dyDescent="0.2">
      <c r="D3313" s="175"/>
      <c r="E3313" s="4" t="s">
        <v>41</v>
      </c>
      <c r="F3313" s="6"/>
      <c r="G3313" s="5">
        <v>108</v>
      </c>
      <c r="H3313" s="7">
        <v>0</v>
      </c>
      <c r="I3313" s="1">
        <v>0</v>
      </c>
      <c r="J3313" s="1">
        <v>0</v>
      </c>
      <c r="K3313" s="1">
        <v>2</v>
      </c>
      <c r="L3313" s="8">
        <v>106</v>
      </c>
    </row>
    <row r="3314" spans="2:12" x14ac:dyDescent="0.2">
      <c r="D3314" s="175"/>
      <c r="E3314" s="4" t="s">
        <v>42</v>
      </c>
      <c r="F3314" s="6"/>
      <c r="G3314" s="5">
        <v>113</v>
      </c>
      <c r="H3314" s="7">
        <v>2</v>
      </c>
      <c r="I3314" s="1">
        <v>0</v>
      </c>
      <c r="J3314" s="1">
        <v>0</v>
      </c>
      <c r="K3314" s="1">
        <v>2</v>
      </c>
      <c r="L3314" s="8">
        <v>109</v>
      </c>
    </row>
    <row r="3315" spans="2:12" x14ac:dyDescent="0.2">
      <c r="D3315" s="175"/>
      <c r="E3315" s="4" t="s">
        <v>43</v>
      </c>
      <c r="F3315" s="6"/>
      <c r="G3315" s="5">
        <v>101</v>
      </c>
      <c r="H3315" s="7">
        <v>0</v>
      </c>
      <c r="I3315" s="1">
        <v>1</v>
      </c>
      <c r="J3315" s="1">
        <v>0</v>
      </c>
      <c r="K3315" s="1">
        <v>2</v>
      </c>
      <c r="L3315" s="8">
        <v>98</v>
      </c>
    </row>
    <row r="3316" spans="2:12" x14ac:dyDescent="0.2">
      <c r="D3316" s="175"/>
      <c r="E3316" s="4" t="s">
        <v>44</v>
      </c>
      <c r="F3316" s="6"/>
      <c r="G3316" s="5">
        <v>114</v>
      </c>
      <c r="H3316" s="7">
        <v>0</v>
      </c>
      <c r="I3316" s="1">
        <v>1</v>
      </c>
      <c r="J3316" s="1">
        <v>1</v>
      </c>
      <c r="K3316" s="1">
        <v>1</v>
      </c>
      <c r="L3316" s="8">
        <v>111</v>
      </c>
    </row>
    <row r="3317" spans="2:12" x14ac:dyDescent="0.2">
      <c r="D3317" s="175"/>
      <c r="E3317" s="4" t="s">
        <v>45</v>
      </c>
      <c r="F3317" s="6"/>
      <c r="G3317" s="5">
        <v>83</v>
      </c>
      <c r="H3317" s="7">
        <v>0</v>
      </c>
      <c r="I3317" s="1">
        <v>0</v>
      </c>
      <c r="J3317" s="1">
        <v>2</v>
      </c>
      <c r="K3317" s="1">
        <v>1</v>
      </c>
      <c r="L3317" s="8">
        <v>80</v>
      </c>
    </row>
    <row r="3318" spans="2:12" x14ac:dyDescent="0.2">
      <c r="D3318" s="174" t="s">
        <v>37</v>
      </c>
      <c r="E3318" s="20" t="s">
        <v>77</v>
      </c>
      <c r="F3318" s="22"/>
      <c r="G3318" s="21">
        <v>593</v>
      </c>
      <c r="H3318" s="25">
        <v>1</v>
      </c>
      <c r="I3318" s="3">
        <v>2</v>
      </c>
      <c r="J3318" s="3">
        <v>7</v>
      </c>
      <c r="K3318" s="3">
        <v>1</v>
      </c>
      <c r="L3318" s="26">
        <v>582</v>
      </c>
    </row>
    <row r="3319" spans="2:12" x14ac:dyDescent="0.2">
      <c r="D3319" s="175"/>
      <c r="E3319" s="4" t="s">
        <v>39</v>
      </c>
      <c r="F3319" s="6"/>
      <c r="G3319" s="5">
        <v>27</v>
      </c>
      <c r="H3319" s="7">
        <v>0</v>
      </c>
      <c r="I3319" s="1">
        <v>0</v>
      </c>
      <c r="J3319" s="1">
        <v>0</v>
      </c>
      <c r="K3319" s="1">
        <v>0</v>
      </c>
      <c r="L3319" s="8">
        <v>27</v>
      </c>
    </row>
    <row r="3320" spans="2:12" x14ac:dyDescent="0.2">
      <c r="D3320" s="175"/>
      <c r="E3320" s="4" t="s">
        <v>40</v>
      </c>
      <c r="F3320" s="6"/>
      <c r="G3320" s="5">
        <v>74</v>
      </c>
      <c r="H3320" s="7">
        <v>0</v>
      </c>
      <c r="I3320" s="1">
        <v>1</v>
      </c>
      <c r="J3320" s="1">
        <v>2</v>
      </c>
      <c r="K3320" s="1">
        <v>0</v>
      </c>
      <c r="L3320" s="8">
        <v>71</v>
      </c>
    </row>
    <row r="3321" spans="2:12" x14ac:dyDescent="0.2">
      <c r="D3321" s="175"/>
      <c r="E3321" s="4" t="s">
        <v>41</v>
      </c>
      <c r="F3321" s="6"/>
      <c r="G3321" s="5">
        <v>96</v>
      </c>
      <c r="H3321" s="7">
        <v>0</v>
      </c>
      <c r="I3321" s="1">
        <v>0</v>
      </c>
      <c r="J3321" s="1">
        <v>2</v>
      </c>
      <c r="K3321" s="1">
        <v>0</v>
      </c>
      <c r="L3321" s="8">
        <v>94</v>
      </c>
    </row>
    <row r="3322" spans="2:12" x14ac:dyDescent="0.2">
      <c r="D3322" s="175"/>
      <c r="E3322" s="4" t="s">
        <v>42</v>
      </c>
      <c r="F3322" s="6"/>
      <c r="G3322" s="5">
        <v>97</v>
      </c>
      <c r="H3322" s="7">
        <v>0</v>
      </c>
      <c r="I3322" s="1">
        <v>0</v>
      </c>
      <c r="J3322" s="1">
        <v>2</v>
      </c>
      <c r="K3322" s="1">
        <v>0</v>
      </c>
      <c r="L3322" s="8">
        <v>95</v>
      </c>
    </row>
    <row r="3323" spans="2:12" x14ac:dyDescent="0.2">
      <c r="D3323" s="175"/>
      <c r="E3323" s="4" t="s">
        <v>43</v>
      </c>
      <c r="F3323" s="6"/>
      <c r="G3323" s="5">
        <v>103</v>
      </c>
      <c r="H3323" s="7">
        <v>0</v>
      </c>
      <c r="I3323" s="1">
        <v>1</v>
      </c>
      <c r="J3323" s="1">
        <v>0</v>
      </c>
      <c r="K3323" s="1">
        <v>0</v>
      </c>
      <c r="L3323" s="8">
        <v>102</v>
      </c>
    </row>
    <row r="3324" spans="2:12" x14ac:dyDescent="0.2">
      <c r="D3324" s="175"/>
      <c r="E3324" s="4" t="s">
        <v>44</v>
      </c>
      <c r="F3324" s="6"/>
      <c r="G3324" s="5">
        <v>109</v>
      </c>
      <c r="H3324" s="7">
        <v>1</v>
      </c>
      <c r="I3324" s="1">
        <v>0</v>
      </c>
      <c r="J3324" s="1">
        <v>1</v>
      </c>
      <c r="K3324" s="1">
        <v>0</v>
      </c>
      <c r="L3324" s="8">
        <v>107</v>
      </c>
    </row>
    <row r="3325" spans="2:12" x14ac:dyDescent="0.2">
      <c r="D3325" s="176"/>
      <c r="E3325" s="59" t="s">
        <v>45</v>
      </c>
      <c r="F3325" s="60"/>
      <c r="G3325" s="56">
        <v>87</v>
      </c>
      <c r="H3325" s="66">
        <v>0</v>
      </c>
      <c r="I3325" s="30">
        <v>0</v>
      </c>
      <c r="J3325" s="30">
        <v>0</v>
      </c>
      <c r="K3325" s="30">
        <v>1</v>
      </c>
      <c r="L3325" s="65">
        <v>86</v>
      </c>
    </row>
    <row r="3327" spans="2:12" x14ac:dyDescent="0.2">
      <c r="B3327" s="43" t="str">
        <f xml:space="preserve"> HYPERLINK("#'目次'!B127", "[121]")</f>
        <v>[121]</v>
      </c>
      <c r="C3327" s="31" t="s">
        <v>267</v>
      </c>
    </row>
    <row r="3331" spans="4:14" ht="24" x14ac:dyDescent="0.2">
      <c r="D3331" s="177"/>
      <c r="E3331" s="178"/>
      <c r="F3331" s="178"/>
      <c r="G3331" s="40" t="s">
        <v>14</v>
      </c>
      <c r="H3331" s="42" t="s">
        <v>268</v>
      </c>
      <c r="I3331" s="15" t="s">
        <v>269</v>
      </c>
      <c r="J3331" s="15" t="s">
        <v>270</v>
      </c>
      <c r="K3331" s="15" t="s">
        <v>271</v>
      </c>
      <c r="L3331" s="15" t="s">
        <v>272</v>
      </c>
      <c r="M3331" s="15" t="s">
        <v>273</v>
      </c>
      <c r="N3331" s="44" t="s">
        <v>17</v>
      </c>
    </row>
    <row r="3332" spans="4:14" x14ac:dyDescent="0.2">
      <c r="D3332" s="179"/>
      <c r="E3332" s="180"/>
      <c r="F3332" s="180"/>
      <c r="G3332" s="39"/>
      <c r="H3332" s="41"/>
      <c r="I3332" s="14"/>
      <c r="J3332" s="14"/>
      <c r="K3332" s="14"/>
      <c r="L3332" s="14"/>
      <c r="M3332" s="14"/>
      <c r="N3332" s="38"/>
    </row>
    <row r="3333" spans="4:14" x14ac:dyDescent="0.2">
      <c r="D3333" s="58"/>
      <c r="E3333" s="53" t="s">
        <v>14</v>
      </c>
      <c r="F3333" s="52"/>
      <c r="G3333" s="37">
        <v>1222</v>
      </c>
      <c r="H3333" s="17">
        <v>21</v>
      </c>
      <c r="I3333" s="17">
        <v>38</v>
      </c>
      <c r="J3333" s="17">
        <v>70</v>
      </c>
      <c r="K3333" s="17">
        <v>278</v>
      </c>
      <c r="L3333" s="17">
        <v>298</v>
      </c>
      <c r="M3333" s="17">
        <v>477</v>
      </c>
      <c r="N3333" s="55">
        <v>40</v>
      </c>
    </row>
    <row r="3334" spans="4:14" x14ac:dyDescent="0.2">
      <c r="D3334" s="174" t="s">
        <v>18</v>
      </c>
      <c r="E3334" s="20" t="s">
        <v>19</v>
      </c>
      <c r="F3334" s="22"/>
      <c r="G3334" s="21">
        <v>57</v>
      </c>
      <c r="H3334" s="25">
        <v>0</v>
      </c>
      <c r="I3334" s="3">
        <v>0</v>
      </c>
      <c r="J3334" s="3">
        <v>3</v>
      </c>
      <c r="K3334" s="3">
        <v>10</v>
      </c>
      <c r="L3334" s="3">
        <v>18</v>
      </c>
      <c r="M3334" s="3">
        <v>23</v>
      </c>
      <c r="N3334" s="26">
        <v>3</v>
      </c>
    </row>
    <row r="3335" spans="4:14" x14ac:dyDescent="0.2">
      <c r="D3335" s="175"/>
      <c r="E3335" s="4" t="s">
        <v>20</v>
      </c>
      <c r="F3335" s="6"/>
      <c r="G3335" s="5">
        <v>84</v>
      </c>
      <c r="H3335" s="7">
        <v>1</v>
      </c>
      <c r="I3335" s="1">
        <v>2</v>
      </c>
      <c r="J3335" s="1">
        <v>3</v>
      </c>
      <c r="K3335" s="1">
        <v>24</v>
      </c>
      <c r="L3335" s="1">
        <v>18</v>
      </c>
      <c r="M3335" s="1">
        <v>31</v>
      </c>
      <c r="N3335" s="8">
        <v>5</v>
      </c>
    </row>
    <row r="3336" spans="4:14" x14ac:dyDescent="0.2">
      <c r="D3336" s="175"/>
      <c r="E3336" s="4" t="s">
        <v>21</v>
      </c>
      <c r="F3336" s="6"/>
      <c r="G3336" s="5">
        <v>487</v>
      </c>
      <c r="H3336" s="7">
        <v>7</v>
      </c>
      <c r="I3336" s="1">
        <v>12</v>
      </c>
      <c r="J3336" s="1">
        <v>25</v>
      </c>
      <c r="K3336" s="1">
        <v>117</v>
      </c>
      <c r="L3336" s="1">
        <v>116</v>
      </c>
      <c r="M3336" s="1">
        <v>198</v>
      </c>
      <c r="N3336" s="8">
        <v>12</v>
      </c>
    </row>
    <row r="3337" spans="4:14" x14ac:dyDescent="0.2">
      <c r="D3337" s="175"/>
      <c r="E3337" s="4" t="s">
        <v>22</v>
      </c>
      <c r="F3337" s="6"/>
      <c r="G3337" s="5">
        <v>35</v>
      </c>
      <c r="H3337" s="7">
        <v>1</v>
      </c>
      <c r="I3337" s="1">
        <v>2</v>
      </c>
      <c r="J3337" s="1">
        <v>2</v>
      </c>
      <c r="K3337" s="1">
        <v>6</v>
      </c>
      <c r="L3337" s="1">
        <v>6</v>
      </c>
      <c r="M3337" s="1">
        <v>17</v>
      </c>
      <c r="N3337" s="8">
        <v>1</v>
      </c>
    </row>
    <row r="3338" spans="4:14" x14ac:dyDescent="0.2">
      <c r="D3338" s="175"/>
      <c r="E3338" s="4" t="s">
        <v>23</v>
      </c>
      <c r="F3338" s="6"/>
      <c r="G3338" s="5">
        <v>143</v>
      </c>
      <c r="H3338" s="7">
        <v>3</v>
      </c>
      <c r="I3338" s="1">
        <v>9</v>
      </c>
      <c r="J3338" s="1">
        <v>6</v>
      </c>
      <c r="K3338" s="1">
        <v>24</v>
      </c>
      <c r="L3338" s="1">
        <v>32</v>
      </c>
      <c r="M3338" s="1">
        <v>63</v>
      </c>
      <c r="N3338" s="8">
        <v>6</v>
      </c>
    </row>
    <row r="3339" spans="4:14" x14ac:dyDescent="0.2">
      <c r="D3339" s="175"/>
      <c r="E3339" s="4" t="s">
        <v>24</v>
      </c>
      <c r="F3339" s="6"/>
      <c r="G3339" s="5">
        <v>187</v>
      </c>
      <c r="H3339" s="7">
        <v>5</v>
      </c>
      <c r="I3339" s="1">
        <v>10</v>
      </c>
      <c r="J3339" s="1">
        <v>13</v>
      </c>
      <c r="K3339" s="1">
        <v>44</v>
      </c>
      <c r="L3339" s="1">
        <v>41</v>
      </c>
      <c r="M3339" s="1">
        <v>68</v>
      </c>
      <c r="N3339" s="8">
        <v>6</v>
      </c>
    </row>
    <row r="3340" spans="4:14" x14ac:dyDescent="0.2">
      <c r="D3340" s="175"/>
      <c r="E3340" s="4" t="s">
        <v>25</v>
      </c>
      <c r="F3340" s="6"/>
      <c r="G3340" s="5">
        <v>71</v>
      </c>
      <c r="H3340" s="7">
        <v>0</v>
      </c>
      <c r="I3340" s="1">
        <v>1</v>
      </c>
      <c r="J3340" s="1">
        <v>8</v>
      </c>
      <c r="K3340" s="1">
        <v>19</v>
      </c>
      <c r="L3340" s="1">
        <v>16</v>
      </c>
      <c r="M3340" s="1">
        <v>23</v>
      </c>
      <c r="N3340" s="8">
        <v>4</v>
      </c>
    </row>
    <row r="3341" spans="4:14" x14ac:dyDescent="0.2">
      <c r="D3341" s="175"/>
      <c r="E3341" s="4" t="s">
        <v>26</v>
      </c>
      <c r="F3341" s="6"/>
      <c r="G3341" s="5">
        <v>30</v>
      </c>
      <c r="H3341" s="7">
        <v>3</v>
      </c>
      <c r="I3341" s="1">
        <v>0</v>
      </c>
      <c r="J3341" s="1">
        <v>2</v>
      </c>
      <c r="K3341" s="1">
        <v>9</v>
      </c>
      <c r="L3341" s="1">
        <v>7</v>
      </c>
      <c r="M3341" s="1">
        <v>9</v>
      </c>
      <c r="N3341" s="8">
        <v>0</v>
      </c>
    </row>
    <row r="3342" spans="4:14" x14ac:dyDescent="0.2">
      <c r="D3342" s="175"/>
      <c r="E3342" s="4" t="s">
        <v>27</v>
      </c>
      <c r="F3342" s="6"/>
      <c r="G3342" s="5">
        <v>70</v>
      </c>
      <c r="H3342" s="7">
        <v>1</v>
      </c>
      <c r="I3342" s="1">
        <v>0</v>
      </c>
      <c r="J3342" s="1">
        <v>7</v>
      </c>
      <c r="K3342" s="1">
        <v>12</v>
      </c>
      <c r="L3342" s="1">
        <v>23</v>
      </c>
      <c r="M3342" s="1">
        <v>25</v>
      </c>
      <c r="N3342" s="8">
        <v>2</v>
      </c>
    </row>
    <row r="3343" spans="4:14" x14ac:dyDescent="0.2">
      <c r="D3343" s="175"/>
      <c r="E3343" s="4" t="s">
        <v>28</v>
      </c>
      <c r="F3343" s="6"/>
      <c r="G3343" s="5">
        <v>51</v>
      </c>
      <c r="H3343" s="7">
        <v>0</v>
      </c>
      <c r="I3343" s="1">
        <v>2</v>
      </c>
      <c r="J3343" s="1">
        <v>1</v>
      </c>
      <c r="K3343" s="1">
        <v>13</v>
      </c>
      <c r="L3343" s="1">
        <v>18</v>
      </c>
      <c r="M3343" s="1">
        <v>16</v>
      </c>
      <c r="N3343" s="8">
        <v>1</v>
      </c>
    </row>
    <row r="3344" spans="4:14" x14ac:dyDescent="0.2">
      <c r="D3344" s="175"/>
      <c r="E3344" s="4" t="s">
        <v>29</v>
      </c>
      <c r="F3344" s="6"/>
      <c r="G3344" s="5">
        <v>7</v>
      </c>
      <c r="H3344" s="7">
        <v>0</v>
      </c>
      <c r="I3344" s="1">
        <v>0</v>
      </c>
      <c r="J3344" s="1">
        <v>0</v>
      </c>
      <c r="K3344" s="1">
        <v>0</v>
      </c>
      <c r="L3344" s="1">
        <v>3</v>
      </c>
      <c r="M3344" s="1">
        <v>4</v>
      </c>
      <c r="N3344" s="8">
        <v>0</v>
      </c>
    </row>
    <row r="3345" spans="2:14" x14ac:dyDescent="0.2">
      <c r="D3345" s="174" t="s">
        <v>30</v>
      </c>
      <c r="E3345" s="20" t="s">
        <v>31</v>
      </c>
      <c r="F3345" s="22"/>
      <c r="G3345" s="21">
        <v>393</v>
      </c>
      <c r="H3345" s="25">
        <v>7</v>
      </c>
      <c r="I3345" s="3">
        <v>9</v>
      </c>
      <c r="J3345" s="3">
        <v>26</v>
      </c>
      <c r="K3345" s="3">
        <v>90</v>
      </c>
      <c r="L3345" s="3">
        <v>86</v>
      </c>
      <c r="M3345" s="3">
        <v>165</v>
      </c>
      <c r="N3345" s="26">
        <v>10</v>
      </c>
    </row>
    <row r="3346" spans="2:14" x14ac:dyDescent="0.2">
      <c r="D3346" s="175"/>
      <c r="E3346" s="4" t="s">
        <v>32</v>
      </c>
      <c r="F3346" s="6"/>
      <c r="G3346" s="5">
        <v>352</v>
      </c>
      <c r="H3346" s="7">
        <v>5</v>
      </c>
      <c r="I3346" s="1">
        <v>8</v>
      </c>
      <c r="J3346" s="1">
        <v>19</v>
      </c>
      <c r="K3346" s="1">
        <v>85</v>
      </c>
      <c r="L3346" s="1">
        <v>88</v>
      </c>
      <c r="M3346" s="1">
        <v>137</v>
      </c>
      <c r="N3346" s="8">
        <v>10</v>
      </c>
    </row>
    <row r="3347" spans="2:14" x14ac:dyDescent="0.2">
      <c r="D3347" s="175"/>
      <c r="E3347" s="4" t="s">
        <v>33</v>
      </c>
      <c r="F3347" s="6"/>
      <c r="G3347" s="5">
        <v>388</v>
      </c>
      <c r="H3347" s="7">
        <v>5</v>
      </c>
      <c r="I3347" s="1">
        <v>13</v>
      </c>
      <c r="J3347" s="1">
        <v>21</v>
      </c>
      <c r="K3347" s="1">
        <v>85</v>
      </c>
      <c r="L3347" s="1">
        <v>101</v>
      </c>
      <c r="M3347" s="1">
        <v>144</v>
      </c>
      <c r="N3347" s="8">
        <v>19</v>
      </c>
    </row>
    <row r="3348" spans="2:14" x14ac:dyDescent="0.2">
      <c r="D3348" s="175"/>
      <c r="E3348" s="4" t="s">
        <v>34</v>
      </c>
      <c r="F3348" s="6"/>
      <c r="G3348" s="5">
        <v>89</v>
      </c>
      <c r="H3348" s="7">
        <v>4</v>
      </c>
      <c r="I3348" s="1">
        <v>8</v>
      </c>
      <c r="J3348" s="1">
        <v>4</v>
      </c>
      <c r="K3348" s="1">
        <v>18</v>
      </c>
      <c r="L3348" s="1">
        <v>23</v>
      </c>
      <c r="M3348" s="1">
        <v>31</v>
      </c>
      <c r="N3348" s="8">
        <v>1</v>
      </c>
    </row>
    <row r="3349" spans="2:14" x14ac:dyDescent="0.2">
      <c r="D3349" s="174" t="s">
        <v>35</v>
      </c>
      <c r="E3349" s="20" t="s">
        <v>36</v>
      </c>
      <c r="F3349" s="22"/>
      <c r="G3349" s="21">
        <v>629</v>
      </c>
      <c r="H3349" s="25">
        <v>11</v>
      </c>
      <c r="I3349" s="3">
        <v>20</v>
      </c>
      <c r="J3349" s="3">
        <v>37</v>
      </c>
      <c r="K3349" s="3">
        <v>129</v>
      </c>
      <c r="L3349" s="3">
        <v>160</v>
      </c>
      <c r="M3349" s="3">
        <v>255</v>
      </c>
      <c r="N3349" s="26">
        <v>17</v>
      </c>
    </row>
    <row r="3350" spans="2:14" x14ac:dyDescent="0.2">
      <c r="D3350" s="175"/>
      <c r="E3350" s="4" t="s">
        <v>37</v>
      </c>
      <c r="F3350" s="6"/>
      <c r="G3350" s="5">
        <v>593</v>
      </c>
      <c r="H3350" s="7">
        <v>10</v>
      </c>
      <c r="I3350" s="1">
        <v>18</v>
      </c>
      <c r="J3350" s="1">
        <v>33</v>
      </c>
      <c r="K3350" s="1">
        <v>149</v>
      </c>
      <c r="L3350" s="1">
        <v>138</v>
      </c>
      <c r="M3350" s="1">
        <v>222</v>
      </c>
      <c r="N3350" s="8">
        <v>23</v>
      </c>
    </row>
    <row r="3351" spans="2:14" x14ac:dyDescent="0.2">
      <c r="D3351" s="174" t="s">
        <v>38</v>
      </c>
      <c r="E3351" s="20" t="s">
        <v>39</v>
      </c>
      <c r="F3351" s="22"/>
      <c r="G3351" s="21">
        <v>64</v>
      </c>
      <c r="H3351" s="25">
        <v>0</v>
      </c>
      <c r="I3351" s="3">
        <v>0</v>
      </c>
      <c r="J3351" s="3">
        <v>3</v>
      </c>
      <c r="K3351" s="3">
        <v>8</v>
      </c>
      <c r="L3351" s="3">
        <v>11</v>
      </c>
      <c r="M3351" s="3">
        <v>42</v>
      </c>
      <c r="N3351" s="26">
        <v>0</v>
      </c>
    </row>
    <row r="3352" spans="2:14" x14ac:dyDescent="0.2">
      <c r="D3352" s="175"/>
      <c r="E3352" s="4" t="s">
        <v>40</v>
      </c>
      <c r="F3352" s="6"/>
      <c r="G3352" s="5">
        <v>147</v>
      </c>
      <c r="H3352" s="7">
        <v>0</v>
      </c>
      <c r="I3352" s="1">
        <v>3</v>
      </c>
      <c r="J3352" s="1">
        <v>10</v>
      </c>
      <c r="K3352" s="1">
        <v>26</v>
      </c>
      <c r="L3352" s="1">
        <v>42</v>
      </c>
      <c r="M3352" s="1">
        <v>65</v>
      </c>
      <c r="N3352" s="8">
        <v>1</v>
      </c>
    </row>
    <row r="3353" spans="2:14" x14ac:dyDescent="0.2">
      <c r="D3353" s="175"/>
      <c r="E3353" s="4" t="s">
        <v>41</v>
      </c>
      <c r="F3353" s="6"/>
      <c r="G3353" s="5">
        <v>204</v>
      </c>
      <c r="H3353" s="7">
        <v>4</v>
      </c>
      <c r="I3353" s="1">
        <v>5</v>
      </c>
      <c r="J3353" s="1">
        <v>10</v>
      </c>
      <c r="K3353" s="1">
        <v>43</v>
      </c>
      <c r="L3353" s="1">
        <v>47</v>
      </c>
      <c r="M3353" s="1">
        <v>92</v>
      </c>
      <c r="N3353" s="8">
        <v>3</v>
      </c>
    </row>
    <row r="3354" spans="2:14" x14ac:dyDescent="0.2">
      <c r="D3354" s="175"/>
      <c r="E3354" s="4" t="s">
        <v>42</v>
      </c>
      <c r="F3354" s="6"/>
      <c r="G3354" s="5">
        <v>210</v>
      </c>
      <c r="H3354" s="7">
        <v>4</v>
      </c>
      <c r="I3354" s="1">
        <v>7</v>
      </c>
      <c r="J3354" s="1">
        <v>9</v>
      </c>
      <c r="K3354" s="1">
        <v>49</v>
      </c>
      <c r="L3354" s="1">
        <v>56</v>
      </c>
      <c r="M3354" s="1">
        <v>81</v>
      </c>
      <c r="N3354" s="8">
        <v>4</v>
      </c>
    </row>
    <row r="3355" spans="2:14" x14ac:dyDescent="0.2">
      <c r="D3355" s="175"/>
      <c r="E3355" s="4" t="s">
        <v>43</v>
      </c>
      <c r="F3355" s="6"/>
      <c r="G3355" s="5">
        <v>204</v>
      </c>
      <c r="H3355" s="7">
        <v>3</v>
      </c>
      <c r="I3355" s="1">
        <v>5</v>
      </c>
      <c r="J3355" s="1">
        <v>10</v>
      </c>
      <c r="K3355" s="1">
        <v>54</v>
      </c>
      <c r="L3355" s="1">
        <v>44</v>
      </c>
      <c r="M3355" s="1">
        <v>84</v>
      </c>
      <c r="N3355" s="8">
        <v>4</v>
      </c>
    </row>
    <row r="3356" spans="2:14" x14ac:dyDescent="0.2">
      <c r="D3356" s="175"/>
      <c r="E3356" s="4" t="s">
        <v>44</v>
      </c>
      <c r="F3356" s="6"/>
      <c r="G3356" s="5">
        <v>223</v>
      </c>
      <c r="H3356" s="7">
        <v>3</v>
      </c>
      <c r="I3356" s="1">
        <v>8</v>
      </c>
      <c r="J3356" s="1">
        <v>13</v>
      </c>
      <c r="K3356" s="1">
        <v>54</v>
      </c>
      <c r="L3356" s="1">
        <v>59</v>
      </c>
      <c r="M3356" s="1">
        <v>75</v>
      </c>
      <c r="N3356" s="8">
        <v>11</v>
      </c>
    </row>
    <row r="3357" spans="2:14" x14ac:dyDescent="0.2">
      <c r="D3357" s="176"/>
      <c r="E3357" s="59" t="s">
        <v>45</v>
      </c>
      <c r="F3357" s="60"/>
      <c r="G3357" s="56">
        <v>170</v>
      </c>
      <c r="H3357" s="66">
        <v>7</v>
      </c>
      <c r="I3357" s="30">
        <v>10</v>
      </c>
      <c r="J3357" s="30">
        <v>15</v>
      </c>
      <c r="K3357" s="30">
        <v>44</v>
      </c>
      <c r="L3357" s="30">
        <v>39</v>
      </c>
      <c r="M3357" s="30">
        <v>38</v>
      </c>
      <c r="N3357" s="65">
        <v>17</v>
      </c>
    </row>
    <row r="3359" spans="2:14" x14ac:dyDescent="0.2">
      <c r="B3359" s="43" t="str">
        <f xml:space="preserve"> HYPERLINK("#'目次'!B128", "[122]")</f>
        <v>[122]</v>
      </c>
      <c r="C3359" s="31" t="s">
        <v>267</v>
      </c>
    </row>
    <row r="3363" spans="4:14" ht="24" x14ac:dyDescent="0.2">
      <c r="D3363" s="177"/>
      <c r="E3363" s="178"/>
      <c r="F3363" s="178"/>
      <c r="G3363" s="40" t="s">
        <v>14</v>
      </c>
      <c r="H3363" s="42" t="s">
        <v>268</v>
      </c>
      <c r="I3363" s="15" t="s">
        <v>269</v>
      </c>
      <c r="J3363" s="15" t="s">
        <v>270</v>
      </c>
      <c r="K3363" s="15" t="s">
        <v>271</v>
      </c>
      <c r="L3363" s="15" t="s">
        <v>272</v>
      </c>
      <c r="M3363" s="15" t="s">
        <v>273</v>
      </c>
      <c r="N3363" s="44" t="s">
        <v>17</v>
      </c>
    </row>
    <row r="3364" spans="4:14" x14ac:dyDescent="0.2">
      <c r="D3364" s="179"/>
      <c r="E3364" s="180"/>
      <c r="F3364" s="180"/>
      <c r="G3364" s="39"/>
      <c r="H3364" s="41"/>
      <c r="I3364" s="14"/>
      <c r="J3364" s="14"/>
      <c r="K3364" s="14"/>
      <c r="L3364" s="14"/>
      <c r="M3364" s="14"/>
      <c r="N3364" s="38"/>
    </row>
    <row r="3365" spans="4:14" x14ac:dyDescent="0.2">
      <c r="D3365" s="58"/>
      <c r="E3365" s="53" t="s">
        <v>14</v>
      </c>
      <c r="F3365" s="52"/>
      <c r="G3365" s="37">
        <v>1222</v>
      </c>
      <c r="H3365" s="17">
        <v>21</v>
      </c>
      <c r="I3365" s="17">
        <v>38</v>
      </c>
      <c r="J3365" s="17">
        <v>70</v>
      </c>
      <c r="K3365" s="17">
        <v>278</v>
      </c>
      <c r="L3365" s="17">
        <v>298</v>
      </c>
      <c r="M3365" s="17">
        <v>477</v>
      </c>
      <c r="N3365" s="55">
        <v>40</v>
      </c>
    </row>
    <row r="3366" spans="4:14" x14ac:dyDescent="0.2">
      <c r="D3366" s="174" t="s">
        <v>52</v>
      </c>
      <c r="E3366" s="20" t="s">
        <v>53</v>
      </c>
      <c r="F3366" s="22"/>
      <c r="G3366" s="21">
        <v>15</v>
      </c>
      <c r="H3366" s="25">
        <v>0</v>
      </c>
      <c r="I3366" s="3">
        <v>0</v>
      </c>
      <c r="J3366" s="3">
        <v>4</v>
      </c>
      <c r="K3366" s="3">
        <v>4</v>
      </c>
      <c r="L3366" s="3">
        <v>5</v>
      </c>
      <c r="M3366" s="3">
        <v>1</v>
      </c>
      <c r="N3366" s="26">
        <v>1</v>
      </c>
    </row>
    <row r="3367" spans="4:14" ht="24" x14ac:dyDescent="0.2">
      <c r="D3367" s="175"/>
      <c r="E3367" s="4" t="s">
        <v>54</v>
      </c>
      <c r="F3367" s="6"/>
      <c r="G3367" s="5">
        <v>122</v>
      </c>
      <c r="H3367" s="7">
        <v>4</v>
      </c>
      <c r="I3367" s="1">
        <v>5</v>
      </c>
      <c r="J3367" s="1">
        <v>10</v>
      </c>
      <c r="K3367" s="1">
        <v>24</v>
      </c>
      <c r="L3367" s="1">
        <v>32</v>
      </c>
      <c r="M3367" s="1">
        <v>44</v>
      </c>
      <c r="N3367" s="8">
        <v>3</v>
      </c>
    </row>
    <row r="3368" spans="4:14" x14ac:dyDescent="0.2">
      <c r="D3368" s="175"/>
      <c r="E3368" s="4" t="s">
        <v>55</v>
      </c>
      <c r="F3368" s="6"/>
      <c r="G3368" s="5">
        <v>43</v>
      </c>
      <c r="H3368" s="7">
        <v>0</v>
      </c>
      <c r="I3368" s="1">
        <v>2</v>
      </c>
      <c r="J3368" s="1">
        <v>7</v>
      </c>
      <c r="K3368" s="1">
        <v>14</v>
      </c>
      <c r="L3368" s="1">
        <v>5</v>
      </c>
      <c r="M3368" s="1">
        <v>14</v>
      </c>
      <c r="N3368" s="8">
        <v>1</v>
      </c>
    </row>
    <row r="3369" spans="4:14" x14ac:dyDescent="0.2">
      <c r="D3369" s="175"/>
      <c r="E3369" s="4" t="s">
        <v>56</v>
      </c>
      <c r="F3369" s="6"/>
      <c r="G3369" s="5">
        <v>60</v>
      </c>
      <c r="H3369" s="7">
        <v>2</v>
      </c>
      <c r="I3369" s="1">
        <v>2</v>
      </c>
      <c r="J3369" s="1">
        <v>2</v>
      </c>
      <c r="K3369" s="1">
        <v>11</v>
      </c>
      <c r="L3369" s="1">
        <v>15</v>
      </c>
      <c r="M3369" s="1">
        <v>28</v>
      </c>
      <c r="N3369" s="8">
        <v>0</v>
      </c>
    </row>
    <row r="3370" spans="4:14" x14ac:dyDescent="0.2">
      <c r="D3370" s="175"/>
      <c r="E3370" s="4" t="s">
        <v>57</v>
      </c>
      <c r="F3370" s="6"/>
      <c r="G3370" s="5">
        <v>286</v>
      </c>
      <c r="H3370" s="7">
        <v>3</v>
      </c>
      <c r="I3370" s="1">
        <v>5</v>
      </c>
      <c r="J3370" s="1">
        <v>10</v>
      </c>
      <c r="K3370" s="1">
        <v>68</v>
      </c>
      <c r="L3370" s="1">
        <v>77</v>
      </c>
      <c r="M3370" s="1">
        <v>122</v>
      </c>
      <c r="N3370" s="8">
        <v>1</v>
      </c>
    </row>
    <row r="3371" spans="4:14" x14ac:dyDescent="0.2">
      <c r="D3371" s="175"/>
      <c r="E3371" s="4" t="s">
        <v>58</v>
      </c>
      <c r="F3371" s="6"/>
      <c r="G3371" s="5">
        <v>129</v>
      </c>
      <c r="H3371" s="7">
        <v>2</v>
      </c>
      <c r="I3371" s="1">
        <v>3</v>
      </c>
      <c r="J3371" s="1">
        <v>4</v>
      </c>
      <c r="K3371" s="1">
        <v>23</v>
      </c>
      <c r="L3371" s="1">
        <v>41</v>
      </c>
      <c r="M3371" s="1">
        <v>53</v>
      </c>
      <c r="N3371" s="8">
        <v>3</v>
      </c>
    </row>
    <row r="3372" spans="4:14" x14ac:dyDescent="0.2">
      <c r="D3372" s="175"/>
      <c r="E3372" s="4" t="s">
        <v>59</v>
      </c>
      <c r="F3372" s="6"/>
      <c r="G3372" s="5">
        <v>195</v>
      </c>
      <c r="H3372" s="7">
        <v>1</v>
      </c>
      <c r="I3372" s="1">
        <v>7</v>
      </c>
      <c r="J3372" s="1">
        <v>12</v>
      </c>
      <c r="K3372" s="1">
        <v>48</v>
      </c>
      <c r="L3372" s="1">
        <v>50</v>
      </c>
      <c r="M3372" s="1">
        <v>68</v>
      </c>
      <c r="N3372" s="8">
        <v>9</v>
      </c>
    </row>
    <row r="3373" spans="4:14" x14ac:dyDescent="0.2">
      <c r="D3373" s="175"/>
      <c r="E3373" s="4" t="s">
        <v>60</v>
      </c>
      <c r="F3373" s="6"/>
      <c r="G3373" s="5">
        <v>176</v>
      </c>
      <c r="H3373" s="7">
        <v>4</v>
      </c>
      <c r="I3373" s="1">
        <v>8</v>
      </c>
      <c r="J3373" s="1">
        <v>6</v>
      </c>
      <c r="K3373" s="1">
        <v>49</v>
      </c>
      <c r="L3373" s="1">
        <v>38</v>
      </c>
      <c r="M3373" s="1">
        <v>58</v>
      </c>
      <c r="N3373" s="8">
        <v>13</v>
      </c>
    </row>
    <row r="3374" spans="4:14" x14ac:dyDescent="0.2">
      <c r="D3374" s="175"/>
      <c r="E3374" s="4" t="s">
        <v>61</v>
      </c>
      <c r="F3374" s="6"/>
      <c r="G3374" s="5">
        <v>78</v>
      </c>
      <c r="H3374" s="7">
        <v>0</v>
      </c>
      <c r="I3374" s="1">
        <v>0</v>
      </c>
      <c r="J3374" s="1">
        <v>3</v>
      </c>
      <c r="K3374" s="1">
        <v>10</v>
      </c>
      <c r="L3374" s="1">
        <v>12</v>
      </c>
      <c r="M3374" s="1">
        <v>53</v>
      </c>
      <c r="N3374" s="8">
        <v>0</v>
      </c>
    </row>
    <row r="3375" spans="4:14" x14ac:dyDescent="0.2">
      <c r="D3375" s="175"/>
      <c r="E3375" s="4" t="s">
        <v>62</v>
      </c>
      <c r="F3375" s="6"/>
      <c r="G3375" s="5">
        <v>113</v>
      </c>
      <c r="H3375" s="7">
        <v>5</v>
      </c>
      <c r="I3375" s="1">
        <v>6</v>
      </c>
      <c r="J3375" s="1">
        <v>11</v>
      </c>
      <c r="K3375" s="1">
        <v>26</v>
      </c>
      <c r="L3375" s="1">
        <v>23</v>
      </c>
      <c r="M3375" s="1">
        <v>36</v>
      </c>
      <c r="N3375" s="8">
        <v>6</v>
      </c>
    </row>
    <row r="3376" spans="4:14" x14ac:dyDescent="0.2">
      <c r="D3376" s="174" t="s">
        <v>63</v>
      </c>
      <c r="E3376" s="20" t="s">
        <v>64</v>
      </c>
      <c r="F3376" s="22"/>
      <c r="G3376" s="21">
        <v>234</v>
      </c>
      <c r="H3376" s="25">
        <v>6</v>
      </c>
      <c r="I3376" s="3">
        <v>8</v>
      </c>
      <c r="J3376" s="3">
        <v>16</v>
      </c>
      <c r="K3376" s="3">
        <v>50</v>
      </c>
      <c r="L3376" s="3">
        <v>58</v>
      </c>
      <c r="M3376" s="3">
        <v>85</v>
      </c>
      <c r="N3376" s="26">
        <v>11</v>
      </c>
    </row>
    <row r="3377" spans="2:14" x14ac:dyDescent="0.2">
      <c r="D3377" s="175"/>
      <c r="E3377" s="4" t="s">
        <v>65</v>
      </c>
      <c r="F3377" s="6"/>
      <c r="G3377" s="5">
        <v>172</v>
      </c>
      <c r="H3377" s="7">
        <v>1</v>
      </c>
      <c r="I3377" s="1">
        <v>6</v>
      </c>
      <c r="J3377" s="1">
        <v>8</v>
      </c>
      <c r="K3377" s="1">
        <v>44</v>
      </c>
      <c r="L3377" s="1">
        <v>45</v>
      </c>
      <c r="M3377" s="1">
        <v>61</v>
      </c>
      <c r="N3377" s="8">
        <v>7</v>
      </c>
    </row>
    <row r="3378" spans="2:14" x14ac:dyDescent="0.2">
      <c r="D3378" s="175"/>
      <c r="E3378" s="4" t="s">
        <v>66</v>
      </c>
      <c r="F3378" s="6"/>
      <c r="G3378" s="5">
        <v>165</v>
      </c>
      <c r="H3378" s="7">
        <v>0</v>
      </c>
      <c r="I3378" s="1">
        <v>9</v>
      </c>
      <c r="J3378" s="1">
        <v>11</v>
      </c>
      <c r="K3378" s="1">
        <v>47</v>
      </c>
      <c r="L3378" s="1">
        <v>38</v>
      </c>
      <c r="M3378" s="1">
        <v>59</v>
      </c>
      <c r="N3378" s="8">
        <v>1</v>
      </c>
    </row>
    <row r="3379" spans="2:14" x14ac:dyDescent="0.2">
      <c r="D3379" s="175"/>
      <c r="E3379" s="4" t="s">
        <v>67</v>
      </c>
      <c r="F3379" s="6"/>
      <c r="G3379" s="5">
        <v>158</v>
      </c>
      <c r="H3379" s="7">
        <v>6</v>
      </c>
      <c r="I3379" s="1">
        <v>2</v>
      </c>
      <c r="J3379" s="1">
        <v>8</v>
      </c>
      <c r="K3379" s="1">
        <v>41</v>
      </c>
      <c r="L3379" s="1">
        <v>38</v>
      </c>
      <c r="M3379" s="1">
        <v>57</v>
      </c>
      <c r="N3379" s="8">
        <v>6</v>
      </c>
    </row>
    <row r="3380" spans="2:14" x14ac:dyDescent="0.2">
      <c r="D3380" s="175"/>
      <c r="E3380" s="4" t="s">
        <v>68</v>
      </c>
      <c r="F3380" s="6"/>
      <c r="G3380" s="5">
        <v>112</v>
      </c>
      <c r="H3380" s="7">
        <v>3</v>
      </c>
      <c r="I3380" s="1">
        <v>3</v>
      </c>
      <c r="J3380" s="1">
        <v>7</v>
      </c>
      <c r="K3380" s="1">
        <v>26</v>
      </c>
      <c r="L3380" s="1">
        <v>24</v>
      </c>
      <c r="M3380" s="1">
        <v>47</v>
      </c>
      <c r="N3380" s="8">
        <v>2</v>
      </c>
    </row>
    <row r="3381" spans="2:14" x14ac:dyDescent="0.2">
      <c r="D3381" s="175"/>
      <c r="E3381" s="4" t="s">
        <v>69</v>
      </c>
      <c r="F3381" s="6"/>
      <c r="G3381" s="5">
        <v>92</v>
      </c>
      <c r="H3381" s="7">
        <v>1</v>
      </c>
      <c r="I3381" s="1">
        <v>2</v>
      </c>
      <c r="J3381" s="1">
        <v>5</v>
      </c>
      <c r="K3381" s="1">
        <v>15</v>
      </c>
      <c r="L3381" s="1">
        <v>28</v>
      </c>
      <c r="M3381" s="1">
        <v>38</v>
      </c>
      <c r="N3381" s="8">
        <v>3</v>
      </c>
    </row>
    <row r="3382" spans="2:14" x14ac:dyDescent="0.2">
      <c r="D3382" s="175"/>
      <c r="E3382" s="4" t="s">
        <v>70</v>
      </c>
      <c r="F3382" s="6"/>
      <c r="G3382" s="5">
        <v>131</v>
      </c>
      <c r="H3382" s="7">
        <v>3</v>
      </c>
      <c r="I3382" s="1">
        <v>4</v>
      </c>
      <c r="J3382" s="1">
        <v>4</v>
      </c>
      <c r="K3382" s="1">
        <v>23</v>
      </c>
      <c r="L3382" s="1">
        <v>29</v>
      </c>
      <c r="M3382" s="1">
        <v>64</v>
      </c>
      <c r="N3382" s="8">
        <v>4</v>
      </c>
    </row>
    <row r="3383" spans="2:14" x14ac:dyDescent="0.2">
      <c r="D3383" s="175"/>
      <c r="E3383" s="4" t="s">
        <v>71</v>
      </c>
      <c r="F3383" s="6"/>
      <c r="G3383" s="5">
        <v>71</v>
      </c>
      <c r="H3383" s="7">
        <v>0</v>
      </c>
      <c r="I3383" s="1">
        <v>2</v>
      </c>
      <c r="J3383" s="1">
        <v>6</v>
      </c>
      <c r="K3383" s="1">
        <v>14</v>
      </c>
      <c r="L3383" s="1">
        <v>17</v>
      </c>
      <c r="M3383" s="1">
        <v>32</v>
      </c>
      <c r="N3383" s="8">
        <v>0</v>
      </c>
    </row>
    <row r="3384" spans="2:14" x14ac:dyDescent="0.2">
      <c r="D3384" s="176"/>
      <c r="E3384" s="59" t="s">
        <v>72</v>
      </c>
      <c r="F3384" s="60"/>
      <c r="G3384" s="56">
        <v>70</v>
      </c>
      <c r="H3384" s="66">
        <v>1</v>
      </c>
      <c r="I3384" s="30">
        <v>1</v>
      </c>
      <c r="J3384" s="30">
        <v>4</v>
      </c>
      <c r="K3384" s="30">
        <v>15</v>
      </c>
      <c r="L3384" s="30">
        <v>19</v>
      </c>
      <c r="M3384" s="30">
        <v>28</v>
      </c>
      <c r="N3384" s="65">
        <v>2</v>
      </c>
    </row>
    <row r="3386" spans="2:14" x14ac:dyDescent="0.2">
      <c r="B3386" s="43" t="str">
        <f xml:space="preserve"> HYPERLINK("#'目次'!B129", "[123]")</f>
        <v>[123]</v>
      </c>
      <c r="C3386" s="31" t="s">
        <v>267</v>
      </c>
    </row>
    <row r="3389" spans="2:14" x14ac:dyDescent="0.2">
      <c r="C3389" s="31" t="s">
        <v>75</v>
      </c>
    </row>
    <row r="3390" spans="2:14" ht="24" x14ac:dyDescent="0.2">
      <c r="D3390" s="177"/>
      <c r="E3390" s="178"/>
      <c r="F3390" s="178"/>
      <c r="G3390" s="40" t="s">
        <v>14</v>
      </c>
      <c r="H3390" s="42" t="s">
        <v>268</v>
      </c>
      <c r="I3390" s="15" t="s">
        <v>269</v>
      </c>
      <c r="J3390" s="15" t="s">
        <v>270</v>
      </c>
      <c r="K3390" s="15" t="s">
        <v>271</v>
      </c>
      <c r="L3390" s="15" t="s">
        <v>272</v>
      </c>
      <c r="M3390" s="15" t="s">
        <v>273</v>
      </c>
      <c r="N3390" s="44" t="s">
        <v>17</v>
      </c>
    </row>
    <row r="3391" spans="2:14" x14ac:dyDescent="0.2">
      <c r="D3391" s="179"/>
      <c r="E3391" s="180"/>
      <c r="F3391" s="180"/>
      <c r="G3391" s="39"/>
      <c r="H3391" s="41"/>
      <c r="I3391" s="14"/>
      <c r="J3391" s="14"/>
      <c r="K3391" s="14"/>
      <c r="L3391" s="14"/>
      <c r="M3391" s="14"/>
      <c r="N3391" s="38"/>
    </row>
    <row r="3392" spans="2:14" x14ac:dyDescent="0.2">
      <c r="D3392" s="58"/>
      <c r="E3392" s="53" t="s">
        <v>14</v>
      </c>
      <c r="F3392" s="52"/>
      <c r="G3392" s="37">
        <v>1222</v>
      </c>
      <c r="H3392" s="17">
        <v>21</v>
      </c>
      <c r="I3392" s="17">
        <v>38</v>
      </c>
      <c r="J3392" s="17">
        <v>70</v>
      </c>
      <c r="K3392" s="17">
        <v>278</v>
      </c>
      <c r="L3392" s="17">
        <v>298</v>
      </c>
      <c r="M3392" s="17">
        <v>477</v>
      </c>
      <c r="N3392" s="55">
        <v>40</v>
      </c>
    </row>
    <row r="3393" spans="4:14" x14ac:dyDescent="0.2">
      <c r="D3393" s="174" t="s">
        <v>36</v>
      </c>
      <c r="E3393" s="20" t="s">
        <v>76</v>
      </c>
      <c r="F3393" s="22"/>
      <c r="G3393" s="21">
        <v>629</v>
      </c>
      <c r="H3393" s="25">
        <v>11</v>
      </c>
      <c r="I3393" s="3">
        <v>20</v>
      </c>
      <c r="J3393" s="3">
        <v>37</v>
      </c>
      <c r="K3393" s="3">
        <v>129</v>
      </c>
      <c r="L3393" s="3">
        <v>160</v>
      </c>
      <c r="M3393" s="3">
        <v>255</v>
      </c>
      <c r="N3393" s="26">
        <v>17</v>
      </c>
    </row>
    <row r="3394" spans="4:14" x14ac:dyDescent="0.2">
      <c r="D3394" s="175"/>
      <c r="E3394" s="4" t="s">
        <v>39</v>
      </c>
      <c r="F3394" s="6"/>
      <c r="G3394" s="5">
        <v>37</v>
      </c>
      <c r="H3394" s="7">
        <v>0</v>
      </c>
      <c r="I3394" s="1">
        <v>0</v>
      </c>
      <c r="J3394" s="1">
        <v>1</v>
      </c>
      <c r="K3394" s="1">
        <v>2</v>
      </c>
      <c r="L3394" s="1">
        <v>8</v>
      </c>
      <c r="M3394" s="1">
        <v>26</v>
      </c>
      <c r="N3394" s="8">
        <v>0</v>
      </c>
    </row>
    <row r="3395" spans="4:14" x14ac:dyDescent="0.2">
      <c r="D3395" s="175"/>
      <c r="E3395" s="4" t="s">
        <v>40</v>
      </c>
      <c r="F3395" s="6"/>
      <c r="G3395" s="5">
        <v>73</v>
      </c>
      <c r="H3395" s="7">
        <v>0</v>
      </c>
      <c r="I3395" s="1">
        <v>2</v>
      </c>
      <c r="J3395" s="1">
        <v>7</v>
      </c>
      <c r="K3395" s="1">
        <v>12</v>
      </c>
      <c r="L3395" s="1">
        <v>17</v>
      </c>
      <c r="M3395" s="1">
        <v>35</v>
      </c>
      <c r="N3395" s="8">
        <v>0</v>
      </c>
    </row>
    <row r="3396" spans="4:14" x14ac:dyDescent="0.2">
      <c r="D3396" s="175"/>
      <c r="E3396" s="4" t="s">
        <v>41</v>
      </c>
      <c r="F3396" s="6"/>
      <c r="G3396" s="5">
        <v>108</v>
      </c>
      <c r="H3396" s="7">
        <v>3</v>
      </c>
      <c r="I3396" s="1">
        <v>4</v>
      </c>
      <c r="J3396" s="1">
        <v>4</v>
      </c>
      <c r="K3396" s="1">
        <v>20</v>
      </c>
      <c r="L3396" s="1">
        <v>27</v>
      </c>
      <c r="M3396" s="1">
        <v>48</v>
      </c>
      <c r="N3396" s="8">
        <v>2</v>
      </c>
    </row>
    <row r="3397" spans="4:14" x14ac:dyDescent="0.2">
      <c r="D3397" s="175"/>
      <c r="E3397" s="4" t="s">
        <v>42</v>
      </c>
      <c r="F3397" s="6"/>
      <c r="G3397" s="5">
        <v>113</v>
      </c>
      <c r="H3397" s="7">
        <v>2</v>
      </c>
      <c r="I3397" s="1">
        <v>3</v>
      </c>
      <c r="J3397" s="1">
        <v>4</v>
      </c>
      <c r="K3397" s="1">
        <v>28</v>
      </c>
      <c r="L3397" s="1">
        <v>25</v>
      </c>
      <c r="M3397" s="1">
        <v>50</v>
      </c>
      <c r="N3397" s="8">
        <v>1</v>
      </c>
    </row>
    <row r="3398" spans="4:14" x14ac:dyDescent="0.2">
      <c r="D3398" s="175"/>
      <c r="E3398" s="4" t="s">
        <v>43</v>
      </c>
      <c r="F3398" s="6"/>
      <c r="G3398" s="5">
        <v>101</v>
      </c>
      <c r="H3398" s="7">
        <v>1</v>
      </c>
      <c r="I3398" s="1">
        <v>3</v>
      </c>
      <c r="J3398" s="1">
        <v>3</v>
      </c>
      <c r="K3398" s="1">
        <v>22</v>
      </c>
      <c r="L3398" s="1">
        <v>24</v>
      </c>
      <c r="M3398" s="1">
        <v>45</v>
      </c>
      <c r="N3398" s="8">
        <v>3</v>
      </c>
    </row>
    <row r="3399" spans="4:14" x14ac:dyDescent="0.2">
      <c r="D3399" s="175"/>
      <c r="E3399" s="4" t="s">
        <v>44</v>
      </c>
      <c r="F3399" s="6"/>
      <c r="G3399" s="5">
        <v>114</v>
      </c>
      <c r="H3399" s="7">
        <v>1</v>
      </c>
      <c r="I3399" s="1">
        <v>2</v>
      </c>
      <c r="J3399" s="1">
        <v>7</v>
      </c>
      <c r="K3399" s="1">
        <v>29</v>
      </c>
      <c r="L3399" s="1">
        <v>36</v>
      </c>
      <c r="M3399" s="1">
        <v>34</v>
      </c>
      <c r="N3399" s="8">
        <v>5</v>
      </c>
    </row>
    <row r="3400" spans="4:14" x14ac:dyDescent="0.2">
      <c r="D3400" s="175"/>
      <c r="E3400" s="4" t="s">
        <v>45</v>
      </c>
      <c r="F3400" s="6"/>
      <c r="G3400" s="5">
        <v>83</v>
      </c>
      <c r="H3400" s="7">
        <v>4</v>
      </c>
      <c r="I3400" s="1">
        <v>6</v>
      </c>
      <c r="J3400" s="1">
        <v>11</v>
      </c>
      <c r="K3400" s="1">
        <v>16</v>
      </c>
      <c r="L3400" s="1">
        <v>23</v>
      </c>
      <c r="M3400" s="1">
        <v>17</v>
      </c>
      <c r="N3400" s="8">
        <v>6</v>
      </c>
    </row>
    <row r="3401" spans="4:14" x14ac:dyDescent="0.2">
      <c r="D3401" s="174" t="s">
        <v>37</v>
      </c>
      <c r="E3401" s="20" t="s">
        <v>77</v>
      </c>
      <c r="F3401" s="22"/>
      <c r="G3401" s="21">
        <v>593</v>
      </c>
      <c r="H3401" s="25">
        <v>10</v>
      </c>
      <c r="I3401" s="3">
        <v>18</v>
      </c>
      <c r="J3401" s="3">
        <v>33</v>
      </c>
      <c r="K3401" s="3">
        <v>149</v>
      </c>
      <c r="L3401" s="3">
        <v>138</v>
      </c>
      <c r="M3401" s="3">
        <v>222</v>
      </c>
      <c r="N3401" s="26">
        <v>23</v>
      </c>
    </row>
    <row r="3402" spans="4:14" x14ac:dyDescent="0.2">
      <c r="D3402" s="175"/>
      <c r="E3402" s="4" t="s">
        <v>39</v>
      </c>
      <c r="F3402" s="6"/>
      <c r="G3402" s="5">
        <v>27</v>
      </c>
      <c r="H3402" s="7">
        <v>0</v>
      </c>
      <c r="I3402" s="1">
        <v>0</v>
      </c>
      <c r="J3402" s="1">
        <v>2</v>
      </c>
      <c r="K3402" s="1">
        <v>6</v>
      </c>
      <c r="L3402" s="1">
        <v>3</v>
      </c>
      <c r="M3402" s="1">
        <v>16</v>
      </c>
      <c r="N3402" s="8">
        <v>0</v>
      </c>
    </row>
    <row r="3403" spans="4:14" x14ac:dyDescent="0.2">
      <c r="D3403" s="175"/>
      <c r="E3403" s="4" t="s">
        <v>40</v>
      </c>
      <c r="F3403" s="6"/>
      <c r="G3403" s="5">
        <v>74</v>
      </c>
      <c r="H3403" s="7">
        <v>0</v>
      </c>
      <c r="I3403" s="1">
        <v>1</v>
      </c>
      <c r="J3403" s="1">
        <v>3</v>
      </c>
      <c r="K3403" s="1">
        <v>14</v>
      </c>
      <c r="L3403" s="1">
        <v>25</v>
      </c>
      <c r="M3403" s="1">
        <v>30</v>
      </c>
      <c r="N3403" s="8">
        <v>1</v>
      </c>
    </row>
    <row r="3404" spans="4:14" x14ac:dyDescent="0.2">
      <c r="D3404" s="175"/>
      <c r="E3404" s="4" t="s">
        <v>41</v>
      </c>
      <c r="F3404" s="6"/>
      <c r="G3404" s="5">
        <v>96</v>
      </c>
      <c r="H3404" s="7">
        <v>1</v>
      </c>
      <c r="I3404" s="1">
        <v>1</v>
      </c>
      <c r="J3404" s="1">
        <v>6</v>
      </c>
      <c r="K3404" s="1">
        <v>23</v>
      </c>
      <c r="L3404" s="1">
        <v>20</v>
      </c>
      <c r="M3404" s="1">
        <v>44</v>
      </c>
      <c r="N3404" s="8">
        <v>1</v>
      </c>
    </row>
    <row r="3405" spans="4:14" x14ac:dyDescent="0.2">
      <c r="D3405" s="175"/>
      <c r="E3405" s="4" t="s">
        <v>42</v>
      </c>
      <c r="F3405" s="6"/>
      <c r="G3405" s="5">
        <v>97</v>
      </c>
      <c r="H3405" s="7">
        <v>2</v>
      </c>
      <c r="I3405" s="1">
        <v>4</v>
      </c>
      <c r="J3405" s="1">
        <v>5</v>
      </c>
      <c r="K3405" s="1">
        <v>21</v>
      </c>
      <c r="L3405" s="1">
        <v>31</v>
      </c>
      <c r="M3405" s="1">
        <v>31</v>
      </c>
      <c r="N3405" s="8">
        <v>3</v>
      </c>
    </row>
    <row r="3406" spans="4:14" x14ac:dyDescent="0.2">
      <c r="D3406" s="175"/>
      <c r="E3406" s="4" t="s">
        <v>43</v>
      </c>
      <c r="F3406" s="6"/>
      <c r="G3406" s="5">
        <v>103</v>
      </c>
      <c r="H3406" s="7">
        <v>2</v>
      </c>
      <c r="I3406" s="1">
        <v>2</v>
      </c>
      <c r="J3406" s="1">
        <v>7</v>
      </c>
      <c r="K3406" s="1">
        <v>32</v>
      </c>
      <c r="L3406" s="1">
        <v>20</v>
      </c>
      <c r="M3406" s="1">
        <v>39</v>
      </c>
      <c r="N3406" s="8">
        <v>1</v>
      </c>
    </row>
    <row r="3407" spans="4:14" x14ac:dyDescent="0.2">
      <c r="D3407" s="175"/>
      <c r="E3407" s="4" t="s">
        <v>44</v>
      </c>
      <c r="F3407" s="6"/>
      <c r="G3407" s="5">
        <v>109</v>
      </c>
      <c r="H3407" s="7">
        <v>2</v>
      </c>
      <c r="I3407" s="1">
        <v>6</v>
      </c>
      <c r="J3407" s="1">
        <v>6</v>
      </c>
      <c r="K3407" s="1">
        <v>25</v>
      </c>
      <c r="L3407" s="1">
        <v>23</v>
      </c>
      <c r="M3407" s="1">
        <v>41</v>
      </c>
      <c r="N3407" s="8">
        <v>6</v>
      </c>
    </row>
    <row r="3408" spans="4:14" x14ac:dyDescent="0.2">
      <c r="D3408" s="176"/>
      <c r="E3408" s="59" t="s">
        <v>45</v>
      </c>
      <c r="F3408" s="60"/>
      <c r="G3408" s="56">
        <v>87</v>
      </c>
      <c r="H3408" s="66">
        <v>3</v>
      </c>
      <c r="I3408" s="30">
        <v>4</v>
      </c>
      <c r="J3408" s="30">
        <v>4</v>
      </c>
      <c r="K3408" s="30">
        <v>28</v>
      </c>
      <c r="L3408" s="30">
        <v>16</v>
      </c>
      <c r="M3408" s="30">
        <v>21</v>
      </c>
      <c r="N3408" s="65">
        <v>11</v>
      </c>
    </row>
    <row r="3410" spans="2:14" x14ac:dyDescent="0.2">
      <c r="B3410" s="43" t="str">
        <f xml:space="preserve"> HYPERLINK("#'目次'!B130", "[124]")</f>
        <v>[124]</v>
      </c>
      <c r="C3410" s="31" t="s">
        <v>276</v>
      </c>
    </row>
    <row r="3414" spans="2:14" ht="24" x14ac:dyDescent="0.2">
      <c r="D3414" s="177"/>
      <c r="E3414" s="178"/>
      <c r="F3414" s="178"/>
      <c r="G3414" s="40" t="s">
        <v>14</v>
      </c>
      <c r="H3414" s="42" t="s">
        <v>268</v>
      </c>
      <c r="I3414" s="15" t="s">
        <v>269</v>
      </c>
      <c r="J3414" s="15" t="s">
        <v>270</v>
      </c>
      <c r="K3414" s="15" t="s">
        <v>271</v>
      </c>
      <c r="L3414" s="15" t="s">
        <v>272</v>
      </c>
      <c r="M3414" s="15" t="s">
        <v>273</v>
      </c>
      <c r="N3414" s="44" t="s">
        <v>17</v>
      </c>
    </row>
    <row r="3415" spans="2:14" x14ac:dyDescent="0.2">
      <c r="D3415" s="179"/>
      <c r="E3415" s="180"/>
      <c r="F3415" s="180"/>
      <c r="G3415" s="39"/>
      <c r="H3415" s="41"/>
      <c r="I3415" s="14"/>
      <c r="J3415" s="14"/>
      <c r="K3415" s="14"/>
      <c r="L3415" s="14"/>
      <c r="M3415" s="14"/>
      <c r="N3415" s="38"/>
    </row>
    <row r="3416" spans="2:14" x14ac:dyDescent="0.2">
      <c r="D3416" s="58"/>
      <c r="E3416" s="53" t="s">
        <v>14</v>
      </c>
      <c r="F3416" s="52"/>
      <c r="G3416" s="37">
        <v>1222</v>
      </c>
      <c r="H3416" s="17">
        <v>51</v>
      </c>
      <c r="I3416" s="17">
        <v>45</v>
      </c>
      <c r="J3416" s="17">
        <v>56</v>
      </c>
      <c r="K3416" s="17">
        <v>85</v>
      </c>
      <c r="L3416" s="17">
        <v>79</v>
      </c>
      <c r="M3416" s="17">
        <v>736</v>
      </c>
      <c r="N3416" s="55">
        <v>170</v>
      </c>
    </row>
    <row r="3417" spans="2:14" x14ac:dyDescent="0.2">
      <c r="D3417" s="174" t="s">
        <v>18</v>
      </c>
      <c r="E3417" s="20" t="s">
        <v>19</v>
      </c>
      <c r="F3417" s="22"/>
      <c r="G3417" s="21">
        <v>57</v>
      </c>
      <c r="H3417" s="25">
        <v>1</v>
      </c>
      <c r="I3417" s="3">
        <v>3</v>
      </c>
      <c r="J3417" s="3">
        <v>2</v>
      </c>
      <c r="K3417" s="3">
        <v>3</v>
      </c>
      <c r="L3417" s="3">
        <v>1</v>
      </c>
      <c r="M3417" s="3">
        <v>37</v>
      </c>
      <c r="N3417" s="26">
        <v>10</v>
      </c>
    </row>
    <row r="3418" spans="2:14" x14ac:dyDescent="0.2">
      <c r="D3418" s="175"/>
      <c r="E3418" s="4" t="s">
        <v>20</v>
      </c>
      <c r="F3418" s="6"/>
      <c r="G3418" s="5">
        <v>84</v>
      </c>
      <c r="H3418" s="7">
        <v>3</v>
      </c>
      <c r="I3418" s="1">
        <v>1</v>
      </c>
      <c r="J3418" s="1">
        <v>2</v>
      </c>
      <c r="K3418" s="1">
        <v>6</v>
      </c>
      <c r="L3418" s="1">
        <v>4</v>
      </c>
      <c r="M3418" s="1">
        <v>53</v>
      </c>
      <c r="N3418" s="8">
        <v>15</v>
      </c>
    </row>
    <row r="3419" spans="2:14" x14ac:dyDescent="0.2">
      <c r="D3419" s="175"/>
      <c r="E3419" s="4" t="s">
        <v>21</v>
      </c>
      <c r="F3419" s="6"/>
      <c r="G3419" s="5">
        <v>487</v>
      </c>
      <c r="H3419" s="7">
        <v>21</v>
      </c>
      <c r="I3419" s="1">
        <v>19</v>
      </c>
      <c r="J3419" s="1">
        <v>19</v>
      </c>
      <c r="K3419" s="1">
        <v>33</v>
      </c>
      <c r="L3419" s="1">
        <v>30</v>
      </c>
      <c r="M3419" s="1">
        <v>308</v>
      </c>
      <c r="N3419" s="8">
        <v>57</v>
      </c>
    </row>
    <row r="3420" spans="2:14" x14ac:dyDescent="0.2">
      <c r="D3420" s="175"/>
      <c r="E3420" s="4" t="s">
        <v>22</v>
      </c>
      <c r="F3420" s="6"/>
      <c r="G3420" s="5">
        <v>35</v>
      </c>
      <c r="H3420" s="7">
        <v>5</v>
      </c>
      <c r="I3420" s="1">
        <v>3</v>
      </c>
      <c r="J3420" s="1">
        <v>1</v>
      </c>
      <c r="K3420" s="1">
        <v>2</v>
      </c>
      <c r="L3420" s="1">
        <v>2</v>
      </c>
      <c r="M3420" s="1">
        <v>21</v>
      </c>
      <c r="N3420" s="8">
        <v>1</v>
      </c>
    </row>
    <row r="3421" spans="2:14" x14ac:dyDescent="0.2">
      <c r="D3421" s="175"/>
      <c r="E3421" s="4" t="s">
        <v>23</v>
      </c>
      <c r="F3421" s="6"/>
      <c r="G3421" s="5">
        <v>143</v>
      </c>
      <c r="H3421" s="7">
        <v>3</v>
      </c>
      <c r="I3421" s="1">
        <v>4</v>
      </c>
      <c r="J3421" s="1">
        <v>5</v>
      </c>
      <c r="K3421" s="1">
        <v>6</v>
      </c>
      <c r="L3421" s="1">
        <v>10</v>
      </c>
      <c r="M3421" s="1">
        <v>89</v>
      </c>
      <c r="N3421" s="8">
        <v>26</v>
      </c>
    </row>
    <row r="3422" spans="2:14" x14ac:dyDescent="0.2">
      <c r="D3422" s="175"/>
      <c r="E3422" s="4" t="s">
        <v>24</v>
      </c>
      <c r="F3422" s="6"/>
      <c r="G3422" s="5">
        <v>187</v>
      </c>
      <c r="H3422" s="7">
        <v>10</v>
      </c>
      <c r="I3422" s="1">
        <v>4</v>
      </c>
      <c r="J3422" s="1">
        <v>12</v>
      </c>
      <c r="K3422" s="1">
        <v>15</v>
      </c>
      <c r="L3422" s="1">
        <v>13</v>
      </c>
      <c r="M3422" s="1">
        <v>107</v>
      </c>
      <c r="N3422" s="8">
        <v>26</v>
      </c>
    </row>
    <row r="3423" spans="2:14" x14ac:dyDescent="0.2">
      <c r="D3423" s="175"/>
      <c r="E3423" s="4" t="s">
        <v>25</v>
      </c>
      <c r="F3423" s="6"/>
      <c r="G3423" s="5">
        <v>71</v>
      </c>
      <c r="H3423" s="7">
        <v>1</v>
      </c>
      <c r="I3423" s="1">
        <v>4</v>
      </c>
      <c r="J3423" s="1">
        <v>6</v>
      </c>
      <c r="K3423" s="1">
        <v>9</v>
      </c>
      <c r="L3423" s="1">
        <v>4</v>
      </c>
      <c r="M3423" s="1">
        <v>41</v>
      </c>
      <c r="N3423" s="8">
        <v>6</v>
      </c>
    </row>
    <row r="3424" spans="2:14" x14ac:dyDescent="0.2">
      <c r="D3424" s="175"/>
      <c r="E3424" s="4" t="s">
        <v>26</v>
      </c>
      <c r="F3424" s="6"/>
      <c r="G3424" s="5">
        <v>30</v>
      </c>
      <c r="H3424" s="7">
        <v>1</v>
      </c>
      <c r="I3424" s="1">
        <v>1</v>
      </c>
      <c r="J3424" s="1">
        <v>3</v>
      </c>
      <c r="K3424" s="1">
        <v>1</v>
      </c>
      <c r="L3424" s="1">
        <v>4</v>
      </c>
      <c r="M3424" s="1">
        <v>15</v>
      </c>
      <c r="N3424" s="8">
        <v>5</v>
      </c>
    </row>
    <row r="3425" spans="4:14" x14ac:dyDescent="0.2">
      <c r="D3425" s="175"/>
      <c r="E3425" s="4" t="s">
        <v>27</v>
      </c>
      <c r="F3425" s="6"/>
      <c r="G3425" s="5">
        <v>70</v>
      </c>
      <c r="H3425" s="7">
        <v>2</v>
      </c>
      <c r="I3425" s="1">
        <v>4</v>
      </c>
      <c r="J3425" s="1">
        <v>4</v>
      </c>
      <c r="K3425" s="1">
        <v>3</v>
      </c>
      <c r="L3425" s="1">
        <v>6</v>
      </c>
      <c r="M3425" s="1">
        <v>38</v>
      </c>
      <c r="N3425" s="8">
        <v>13</v>
      </c>
    </row>
    <row r="3426" spans="4:14" x14ac:dyDescent="0.2">
      <c r="D3426" s="175"/>
      <c r="E3426" s="4" t="s">
        <v>28</v>
      </c>
      <c r="F3426" s="6"/>
      <c r="G3426" s="5">
        <v>51</v>
      </c>
      <c r="H3426" s="7">
        <v>3</v>
      </c>
      <c r="I3426" s="1">
        <v>1</v>
      </c>
      <c r="J3426" s="1">
        <v>2</v>
      </c>
      <c r="K3426" s="1">
        <v>6</v>
      </c>
      <c r="L3426" s="1">
        <v>5</v>
      </c>
      <c r="M3426" s="1">
        <v>26</v>
      </c>
      <c r="N3426" s="8">
        <v>8</v>
      </c>
    </row>
    <row r="3427" spans="4:14" x14ac:dyDescent="0.2">
      <c r="D3427" s="175"/>
      <c r="E3427" s="4" t="s">
        <v>29</v>
      </c>
      <c r="F3427" s="6"/>
      <c r="G3427" s="5">
        <v>7</v>
      </c>
      <c r="H3427" s="7">
        <v>1</v>
      </c>
      <c r="I3427" s="1">
        <v>1</v>
      </c>
      <c r="J3427" s="1">
        <v>0</v>
      </c>
      <c r="K3427" s="1">
        <v>1</v>
      </c>
      <c r="L3427" s="1">
        <v>0</v>
      </c>
      <c r="M3427" s="1">
        <v>1</v>
      </c>
      <c r="N3427" s="8">
        <v>3</v>
      </c>
    </row>
    <row r="3428" spans="4:14" x14ac:dyDescent="0.2">
      <c r="D3428" s="174" t="s">
        <v>30</v>
      </c>
      <c r="E3428" s="20" t="s">
        <v>31</v>
      </c>
      <c r="F3428" s="22"/>
      <c r="G3428" s="21">
        <v>393</v>
      </c>
      <c r="H3428" s="25">
        <v>13</v>
      </c>
      <c r="I3428" s="3">
        <v>18</v>
      </c>
      <c r="J3428" s="3">
        <v>18</v>
      </c>
      <c r="K3428" s="3">
        <v>26</v>
      </c>
      <c r="L3428" s="3">
        <v>19</v>
      </c>
      <c r="M3428" s="3">
        <v>241</v>
      </c>
      <c r="N3428" s="26">
        <v>58</v>
      </c>
    </row>
    <row r="3429" spans="4:14" x14ac:dyDescent="0.2">
      <c r="D3429" s="175"/>
      <c r="E3429" s="4" t="s">
        <v>32</v>
      </c>
      <c r="F3429" s="6"/>
      <c r="G3429" s="5">
        <v>352</v>
      </c>
      <c r="H3429" s="7">
        <v>16</v>
      </c>
      <c r="I3429" s="1">
        <v>9</v>
      </c>
      <c r="J3429" s="1">
        <v>19</v>
      </c>
      <c r="K3429" s="1">
        <v>27</v>
      </c>
      <c r="L3429" s="1">
        <v>28</v>
      </c>
      <c r="M3429" s="1">
        <v>214</v>
      </c>
      <c r="N3429" s="8">
        <v>39</v>
      </c>
    </row>
    <row r="3430" spans="4:14" x14ac:dyDescent="0.2">
      <c r="D3430" s="175"/>
      <c r="E3430" s="4" t="s">
        <v>33</v>
      </c>
      <c r="F3430" s="6"/>
      <c r="G3430" s="5">
        <v>388</v>
      </c>
      <c r="H3430" s="7">
        <v>19</v>
      </c>
      <c r="I3430" s="1">
        <v>12</v>
      </c>
      <c r="J3430" s="1">
        <v>16</v>
      </c>
      <c r="K3430" s="1">
        <v>25</v>
      </c>
      <c r="L3430" s="1">
        <v>27</v>
      </c>
      <c r="M3430" s="1">
        <v>227</v>
      </c>
      <c r="N3430" s="8">
        <v>62</v>
      </c>
    </row>
    <row r="3431" spans="4:14" x14ac:dyDescent="0.2">
      <c r="D3431" s="175"/>
      <c r="E3431" s="4" t="s">
        <v>34</v>
      </c>
      <c r="F3431" s="6"/>
      <c r="G3431" s="5">
        <v>89</v>
      </c>
      <c r="H3431" s="7">
        <v>3</v>
      </c>
      <c r="I3431" s="1">
        <v>6</v>
      </c>
      <c r="J3431" s="1">
        <v>3</v>
      </c>
      <c r="K3431" s="1">
        <v>7</v>
      </c>
      <c r="L3431" s="1">
        <v>5</v>
      </c>
      <c r="M3431" s="1">
        <v>54</v>
      </c>
      <c r="N3431" s="8">
        <v>11</v>
      </c>
    </row>
    <row r="3432" spans="4:14" x14ac:dyDescent="0.2">
      <c r="D3432" s="174" t="s">
        <v>35</v>
      </c>
      <c r="E3432" s="20" t="s">
        <v>36</v>
      </c>
      <c r="F3432" s="22"/>
      <c r="G3432" s="21">
        <v>629</v>
      </c>
      <c r="H3432" s="25">
        <v>34</v>
      </c>
      <c r="I3432" s="3">
        <v>29</v>
      </c>
      <c r="J3432" s="3">
        <v>31</v>
      </c>
      <c r="K3432" s="3">
        <v>41</v>
      </c>
      <c r="L3432" s="3">
        <v>43</v>
      </c>
      <c r="M3432" s="3">
        <v>378</v>
      </c>
      <c r="N3432" s="26">
        <v>73</v>
      </c>
    </row>
    <row r="3433" spans="4:14" x14ac:dyDescent="0.2">
      <c r="D3433" s="175"/>
      <c r="E3433" s="4" t="s">
        <v>37</v>
      </c>
      <c r="F3433" s="6"/>
      <c r="G3433" s="5">
        <v>593</v>
      </c>
      <c r="H3433" s="7">
        <v>17</v>
      </c>
      <c r="I3433" s="1">
        <v>16</v>
      </c>
      <c r="J3433" s="1">
        <v>25</v>
      </c>
      <c r="K3433" s="1">
        <v>44</v>
      </c>
      <c r="L3433" s="1">
        <v>36</v>
      </c>
      <c r="M3433" s="1">
        <v>358</v>
      </c>
      <c r="N3433" s="8">
        <v>97</v>
      </c>
    </row>
    <row r="3434" spans="4:14" x14ac:dyDescent="0.2">
      <c r="D3434" s="174" t="s">
        <v>38</v>
      </c>
      <c r="E3434" s="20" t="s">
        <v>39</v>
      </c>
      <c r="F3434" s="22"/>
      <c r="G3434" s="21">
        <v>64</v>
      </c>
      <c r="H3434" s="25">
        <v>0</v>
      </c>
      <c r="I3434" s="3">
        <v>1</v>
      </c>
      <c r="J3434" s="3">
        <v>0</v>
      </c>
      <c r="K3434" s="3">
        <v>0</v>
      </c>
      <c r="L3434" s="3">
        <v>2</v>
      </c>
      <c r="M3434" s="3">
        <v>54</v>
      </c>
      <c r="N3434" s="26">
        <v>7</v>
      </c>
    </row>
    <row r="3435" spans="4:14" x14ac:dyDescent="0.2">
      <c r="D3435" s="175"/>
      <c r="E3435" s="4" t="s">
        <v>40</v>
      </c>
      <c r="F3435" s="6"/>
      <c r="G3435" s="5">
        <v>147</v>
      </c>
      <c r="H3435" s="7">
        <v>4</v>
      </c>
      <c r="I3435" s="1">
        <v>2</v>
      </c>
      <c r="J3435" s="1">
        <v>3</v>
      </c>
      <c r="K3435" s="1">
        <v>9</v>
      </c>
      <c r="L3435" s="1">
        <v>6</v>
      </c>
      <c r="M3435" s="1">
        <v>114</v>
      </c>
      <c r="N3435" s="8">
        <v>9</v>
      </c>
    </row>
    <row r="3436" spans="4:14" x14ac:dyDescent="0.2">
      <c r="D3436" s="175"/>
      <c r="E3436" s="4" t="s">
        <v>41</v>
      </c>
      <c r="F3436" s="6"/>
      <c r="G3436" s="5">
        <v>204</v>
      </c>
      <c r="H3436" s="7">
        <v>3</v>
      </c>
      <c r="I3436" s="1">
        <v>7</v>
      </c>
      <c r="J3436" s="1">
        <v>8</v>
      </c>
      <c r="K3436" s="1">
        <v>15</v>
      </c>
      <c r="L3436" s="1">
        <v>10</v>
      </c>
      <c r="M3436" s="1">
        <v>148</v>
      </c>
      <c r="N3436" s="8">
        <v>13</v>
      </c>
    </row>
    <row r="3437" spans="4:14" x14ac:dyDescent="0.2">
      <c r="D3437" s="175"/>
      <c r="E3437" s="4" t="s">
        <v>42</v>
      </c>
      <c r="F3437" s="6"/>
      <c r="G3437" s="5">
        <v>210</v>
      </c>
      <c r="H3437" s="7">
        <v>6</v>
      </c>
      <c r="I3437" s="1">
        <v>8</v>
      </c>
      <c r="J3437" s="1">
        <v>11</v>
      </c>
      <c r="K3437" s="1">
        <v>10</v>
      </c>
      <c r="L3437" s="1">
        <v>13</v>
      </c>
      <c r="M3437" s="1">
        <v>149</v>
      </c>
      <c r="N3437" s="8">
        <v>13</v>
      </c>
    </row>
    <row r="3438" spans="4:14" x14ac:dyDescent="0.2">
      <c r="D3438" s="175"/>
      <c r="E3438" s="4" t="s">
        <v>43</v>
      </c>
      <c r="F3438" s="6"/>
      <c r="G3438" s="5">
        <v>204</v>
      </c>
      <c r="H3438" s="7">
        <v>6</v>
      </c>
      <c r="I3438" s="1">
        <v>5</v>
      </c>
      <c r="J3438" s="1">
        <v>10</v>
      </c>
      <c r="K3438" s="1">
        <v>13</v>
      </c>
      <c r="L3438" s="1">
        <v>15</v>
      </c>
      <c r="M3438" s="1">
        <v>135</v>
      </c>
      <c r="N3438" s="8">
        <v>20</v>
      </c>
    </row>
    <row r="3439" spans="4:14" x14ac:dyDescent="0.2">
      <c r="D3439" s="175"/>
      <c r="E3439" s="4" t="s">
        <v>44</v>
      </c>
      <c r="F3439" s="6"/>
      <c r="G3439" s="5">
        <v>223</v>
      </c>
      <c r="H3439" s="7">
        <v>17</v>
      </c>
      <c r="I3439" s="1">
        <v>14</v>
      </c>
      <c r="J3439" s="1">
        <v>11</v>
      </c>
      <c r="K3439" s="1">
        <v>18</v>
      </c>
      <c r="L3439" s="1">
        <v>18</v>
      </c>
      <c r="M3439" s="1">
        <v>101</v>
      </c>
      <c r="N3439" s="8">
        <v>44</v>
      </c>
    </row>
    <row r="3440" spans="4:14" x14ac:dyDescent="0.2">
      <c r="D3440" s="176"/>
      <c r="E3440" s="59" t="s">
        <v>45</v>
      </c>
      <c r="F3440" s="60"/>
      <c r="G3440" s="56">
        <v>170</v>
      </c>
      <c r="H3440" s="66">
        <v>15</v>
      </c>
      <c r="I3440" s="30">
        <v>8</v>
      </c>
      <c r="J3440" s="30">
        <v>13</v>
      </c>
      <c r="K3440" s="30">
        <v>20</v>
      </c>
      <c r="L3440" s="30">
        <v>15</v>
      </c>
      <c r="M3440" s="30">
        <v>35</v>
      </c>
      <c r="N3440" s="65">
        <v>64</v>
      </c>
    </row>
    <row r="3442" spans="2:14" x14ac:dyDescent="0.2">
      <c r="B3442" s="43" t="str">
        <f xml:space="preserve"> HYPERLINK("#'目次'!B131", "[125]")</f>
        <v>[125]</v>
      </c>
      <c r="C3442" s="31" t="s">
        <v>276</v>
      </c>
    </row>
    <row r="3446" spans="2:14" ht="24" x14ac:dyDescent="0.2">
      <c r="D3446" s="177"/>
      <c r="E3446" s="178"/>
      <c r="F3446" s="178"/>
      <c r="G3446" s="40" t="s">
        <v>14</v>
      </c>
      <c r="H3446" s="42" t="s">
        <v>268</v>
      </c>
      <c r="I3446" s="15" t="s">
        <v>269</v>
      </c>
      <c r="J3446" s="15" t="s">
        <v>270</v>
      </c>
      <c r="K3446" s="15" t="s">
        <v>271</v>
      </c>
      <c r="L3446" s="15" t="s">
        <v>272</v>
      </c>
      <c r="M3446" s="15" t="s">
        <v>273</v>
      </c>
      <c r="N3446" s="44" t="s">
        <v>17</v>
      </c>
    </row>
    <row r="3447" spans="2:14" x14ac:dyDescent="0.2">
      <c r="D3447" s="179"/>
      <c r="E3447" s="180"/>
      <c r="F3447" s="180"/>
      <c r="G3447" s="39"/>
      <c r="H3447" s="41"/>
      <c r="I3447" s="14"/>
      <c r="J3447" s="14"/>
      <c r="K3447" s="14"/>
      <c r="L3447" s="14"/>
      <c r="M3447" s="14"/>
      <c r="N3447" s="38"/>
    </row>
    <row r="3448" spans="2:14" x14ac:dyDescent="0.2">
      <c r="D3448" s="58"/>
      <c r="E3448" s="53" t="s">
        <v>14</v>
      </c>
      <c r="F3448" s="52"/>
      <c r="G3448" s="37">
        <v>1222</v>
      </c>
      <c r="H3448" s="17">
        <v>51</v>
      </c>
      <c r="I3448" s="17">
        <v>45</v>
      </c>
      <c r="J3448" s="17">
        <v>56</v>
      </c>
      <c r="K3448" s="17">
        <v>85</v>
      </c>
      <c r="L3448" s="17">
        <v>79</v>
      </c>
      <c r="M3448" s="17">
        <v>736</v>
      </c>
      <c r="N3448" s="55">
        <v>170</v>
      </c>
    </row>
    <row r="3449" spans="2:14" x14ac:dyDescent="0.2">
      <c r="D3449" s="174" t="s">
        <v>52</v>
      </c>
      <c r="E3449" s="20" t="s">
        <v>53</v>
      </c>
      <c r="F3449" s="22"/>
      <c r="G3449" s="21">
        <v>15</v>
      </c>
      <c r="H3449" s="25">
        <v>1</v>
      </c>
      <c r="I3449" s="3">
        <v>1</v>
      </c>
      <c r="J3449" s="3">
        <v>2</v>
      </c>
      <c r="K3449" s="3">
        <v>2</v>
      </c>
      <c r="L3449" s="3">
        <v>1</v>
      </c>
      <c r="M3449" s="3">
        <v>6</v>
      </c>
      <c r="N3449" s="26">
        <v>2</v>
      </c>
    </row>
    <row r="3450" spans="2:14" ht="24" x14ac:dyDescent="0.2">
      <c r="D3450" s="175"/>
      <c r="E3450" s="4" t="s">
        <v>54</v>
      </c>
      <c r="F3450" s="6"/>
      <c r="G3450" s="5">
        <v>122</v>
      </c>
      <c r="H3450" s="7">
        <v>8</v>
      </c>
      <c r="I3450" s="1">
        <v>7</v>
      </c>
      <c r="J3450" s="1">
        <v>5</v>
      </c>
      <c r="K3450" s="1">
        <v>10</v>
      </c>
      <c r="L3450" s="1">
        <v>10</v>
      </c>
      <c r="M3450" s="1">
        <v>67</v>
      </c>
      <c r="N3450" s="8">
        <v>15</v>
      </c>
    </row>
    <row r="3451" spans="2:14" x14ac:dyDescent="0.2">
      <c r="D3451" s="175"/>
      <c r="E3451" s="4" t="s">
        <v>55</v>
      </c>
      <c r="F3451" s="6"/>
      <c r="G3451" s="5">
        <v>43</v>
      </c>
      <c r="H3451" s="7">
        <v>6</v>
      </c>
      <c r="I3451" s="1">
        <v>3</v>
      </c>
      <c r="J3451" s="1">
        <v>5</v>
      </c>
      <c r="K3451" s="1">
        <v>4</v>
      </c>
      <c r="L3451" s="1">
        <v>1</v>
      </c>
      <c r="M3451" s="1">
        <v>20</v>
      </c>
      <c r="N3451" s="8">
        <v>4</v>
      </c>
    </row>
    <row r="3452" spans="2:14" x14ac:dyDescent="0.2">
      <c r="D3452" s="175"/>
      <c r="E3452" s="4" t="s">
        <v>56</v>
      </c>
      <c r="F3452" s="6"/>
      <c r="G3452" s="5">
        <v>60</v>
      </c>
      <c r="H3452" s="7">
        <v>3</v>
      </c>
      <c r="I3452" s="1">
        <v>1</v>
      </c>
      <c r="J3452" s="1">
        <v>3</v>
      </c>
      <c r="K3452" s="1">
        <v>3</v>
      </c>
      <c r="L3452" s="1">
        <v>5</v>
      </c>
      <c r="M3452" s="1">
        <v>42</v>
      </c>
      <c r="N3452" s="8">
        <v>3</v>
      </c>
    </row>
    <row r="3453" spans="2:14" x14ac:dyDescent="0.2">
      <c r="D3453" s="175"/>
      <c r="E3453" s="4" t="s">
        <v>57</v>
      </c>
      <c r="F3453" s="6"/>
      <c r="G3453" s="5">
        <v>286</v>
      </c>
      <c r="H3453" s="7">
        <v>12</v>
      </c>
      <c r="I3453" s="1">
        <v>12</v>
      </c>
      <c r="J3453" s="1">
        <v>10</v>
      </c>
      <c r="K3453" s="1">
        <v>18</v>
      </c>
      <c r="L3453" s="1">
        <v>17</v>
      </c>
      <c r="M3453" s="1">
        <v>204</v>
      </c>
      <c r="N3453" s="8">
        <v>13</v>
      </c>
    </row>
    <row r="3454" spans="2:14" x14ac:dyDescent="0.2">
      <c r="D3454" s="175"/>
      <c r="E3454" s="4" t="s">
        <v>58</v>
      </c>
      <c r="F3454" s="6"/>
      <c r="G3454" s="5">
        <v>129</v>
      </c>
      <c r="H3454" s="7">
        <v>1</v>
      </c>
      <c r="I3454" s="1">
        <v>2</v>
      </c>
      <c r="J3454" s="1">
        <v>5</v>
      </c>
      <c r="K3454" s="1">
        <v>10</v>
      </c>
      <c r="L3454" s="1">
        <v>11</v>
      </c>
      <c r="M3454" s="1">
        <v>88</v>
      </c>
      <c r="N3454" s="8">
        <v>12</v>
      </c>
    </row>
    <row r="3455" spans="2:14" x14ac:dyDescent="0.2">
      <c r="D3455" s="175"/>
      <c r="E3455" s="4" t="s">
        <v>59</v>
      </c>
      <c r="F3455" s="6"/>
      <c r="G3455" s="5">
        <v>195</v>
      </c>
      <c r="H3455" s="7">
        <v>4</v>
      </c>
      <c r="I3455" s="1">
        <v>6</v>
      </c>
      <c r="J3455" s="1">
        <v>11</v>
      </c>
      <c r="K3455" s="1">
        <v>11</v>
      </c>
      <c r="L3455" s="1">
        <v>15</v>
      </c>
      <c r="M3455" s="1">
        <v>120</v>
      </c>
      <c r="N3455" s="8">
        <v>28</v>
      </c>
    </row>
    <row r="3456" spans="2:14" x14ac:dyDescent="0.2">
      <c r="D3456" s="175"/>
      <c r="E3456" s="4" t="s">
        <v>60</v>
      </c>
      <c r="F3456" s="6"/>
      <c r="G3456" s="5">
        <v>176</v>
      </c>
      <c r="H3456" s="7">
        <v>5</v>
      </c>
      <c r="I3456" s="1">
        <v>7</v>
      </c>
      <c r="J3456" s="1">
        <v>7</v>
      </c>
      <c r="K3456" s="1">
        <v>14</v>
      </c>
      <c r="L3456" s="1">
        <v>11</v>
      </c>
      <c r="M3456" s="1">
        <v>83</v>
      </c>
      <c r="N3456" s="8">
        <v>49</v>
      </c>
    </row>
    <row r="3457" spans="2:14" x14ac:dyDescent="0.2">
      <c r="D3457" s="175"/>
      <c r="E3457" s="4" t="s">
        <v>61</v>
      </c>
      <c r="F3457" s="6"/>
      <c r="G3457" s="5">
        <v>78</v>
      </c>
      <c r="H3457" s="7">
        <v>0</v>
      </c>
      <c r="I3457" s="1">
        <v>1</v>
      </c>
      <c r="J3457" s="1">
        <v>1</v>
      </c>
      <c r="K3457" s="1">
        <v>0</v>
      </c>
      <c r="L3457" s="1">
        <v>2</v>
      </c>
      <c r="M3457" s="1">
        <v>66</v>
      </c>
      <c r="N3457" s="8">
        <v>8</v>
      </c>
    </row>
    <row r="3458" spans="2:14" x14ac:dyDescent="0.2">
      <c r="D3458" s="175"/>
      <c r="E3458" s="4" t="s">
        <v>62</v>
      </c>
      <c r="F3458" s="6"/>
      <c r="G3458" s="5">
        <v>113</v>
      </c>
      <c r="H3458" s="7">
        <v>11</v>
      </c>
      <c r="I3458" s="1">
        <v>5</v>
      </c>
      <c r="J3458" s="1">
        <v>6</v>
      </c>
      <c r="K3458" s="1">
        <v>13</v>
      </c>
      <c r="L3458" s="1">
        <v>6</v>
      </c>
      <c r="M3458" s="1">
        <v>40</v>
      </c>
      <c r="N3458" s="8">
        <v>32</v>
      </c>
    </row>
    <row r="3459" spans="2:14" x14ac:dyDescent="0.2">
      <c r="D3459" s="174" t="s">
        <v>63</v>
      </c>
      <c r="E3459" s="20" t="s">
        <v>64</v>
      </c>
      <c r="F3459" s="22"/>
      <c r="G3459" s="21">
        <v>234</v>
      </c>
      <c r="H3459" s="25">
        <v>8</v>
      </c>
      <c r="I3459" s="3">
        <v>7</v>
      </c>
      <c r="J3459" s="3">
        <v>17</v>
      </c>
      <c r="K3459" s="3">
        <v>20</v>
      </c>
      <c r="L3459" s="3">
        <v>18</v>
      </c>
      <c r="M3459" s="3">
        <v>110</v>
      </c>
      <c r="N3459" s="26">
        <v>54</v>
      </c>
    </row>
    <row r="3460" spans="2:14" x14ac:dyDescent="0.2">
      <c r="D3460" s="175"/>
      <c r="E3460" s="4" t="s">
        <v>65</v>
      </c>
      <c r="F3460" s="6"/>
      <c r="G3460" s="5">
        <v>172</v>
      </c>
      <c r="H3460" s="7">
        <v>7</v>
      </c>
      <c r="I3460" s="1">
        <v>9</v>
      </c>
      <c r="J3460" s="1">
        <v>8</v>
      </c>
      <c r="K3460" s="1">
        <v>16</v>
      </c>
      <c r="L3460" s="1">
        <v>10</v>
      </c>
      <c r="M3460" s="1">
        <v>86</v>
      </c>
      <c r="N3460" s="8">
        <v>36</v>
      </c>
    </row>
    <row r="3461" spans="2:14" x14ac:dyDescent="0.2">
      <c r="D3461" s="175"/>
      <c r="E3461" s="4" t="s">
        <v>66</v>
      </c>
      <c r="F3461" s="6"/>
      <c r="G3461" s="5">
        <v>165</v>
      </c>
      <c r="H3461" s="7">
        <v>7</v>
      </c>
      <c r="I3461" s="1">
        <v>8</v>
      </c>
      <c r="J3461" s="1">
        <v>7</v>
      </c>
      <c r="K3461" s="1">
        <v>12</v>
      </c>
      <c r="L3461" s="1">
        <v>11</v>
      </c>
      <c r="M3461" s="1">
        <v>101</v>
      </c>
      <c r="N3461" s="8">
        <v>19</v>
      </c>
    </row>
    <row r="3462" spans="2:14" x14ac:dyDescent="0.2">
      <c r="D3462" s="175"/>
      <c r="E3462" s="4" t="s">
        <v>67</v>
      </c>
      <c r="F3462" s="6"/>
      <c r="G3462" s="5">
        <v>158</v>
      </c>
      <c r="H3462" s="7">
        <v>8</v>
      </c>
      <c r="I3462" s="1">
        <v>10</v>
      </c>
      <c r="J3462" s="1">
        <v>4</v>
      </c>
      <c r="K3462" s="1">
        <v>9</v>
      </c>
      <c r="L3462" s="1">
        <v>13</v>
      </c>
      <c r="M3462" s="1">
        <v>93</v>
      </c>
      <c r="N3462" s="8">
        <v>21</v>
      </c>
    </row>
    <row r="3463" spans="2:14" x14ac:dyDescent="0.2">
      <c r="D3463" s="175"/>
      <c r="E3463" s="4" t="s">
        <v>68</v>
      </c>
      <c r="F3463" s="6"/>
      <c r="G3463" s="5">
        <v>112</v>
      </c>
      <c r="H3463" s="7">
        <v>6</v>
      </c>
      <c r="I3463" s="1">
        <v>2</v>
      </c>
      <c r="J3463" s="1">
        <v>7</v>
      </c>
      <c r="K3463" s="1">
        <v>2</v>
      </c>
      <c r="L3463" s="1">
        <v>5</v>
      </c>
      <c r="M3463" s="1">
        <v>79</v>
      </c>
      <c r="N3463" s="8">
        <v>11</v>
      </c>
    </row>
    <row r="3464" spans="2:14" x14ac:dyDescent="0.2">
      <c r="D3464" s="175"/>
      <c r="E3464" s="4" t="s">
        <v>69</v>
      </c>
      <c r="F3464" s="6"/>
      <c r="G3464" s="5">
        <v>92</v>
      </c>
      <c r="H3464" s="7">
        <v>1</v>
      </c>
      <c r="I3464" s="1">
        <v>2</v>
      </c>
      <c r="J3464" s="1">
        <v>4</v>
      </c>
      <c r="K3464" s="1">
        <v>5</v>
      </c>
      <c r="L3464" s="1">
        <v>5</v>
      </c>
      <c r="M3464" s="1">
        <v>70</v>
      </c>
      <c r="N3464" s="8">
        <v>5</v>
      </c>
    </row>
    <row r="3465" spans="2:14" x14ac:dyDescent="0.2">
      <c r="D3465" s="175"/>
      <c r="E3465" s="4" t="s">
        <v>70</v>
      </c>
      <c r="F3465" s="6"/>
      <c r="G3465" s="5">
        <v>131</v>
      </c>
      <c r="H3465" s="7">
        <v>7</v>
      </c>
      <c r="I3465" s="1">
        <v>3</v>
      </c>
      <c r="J3465" s="1">
        <v>3</v>
      </c>
      <c r="K3465" s="1">
        <v>9</v>
      </c>
      <c r="L3465" s="1">
        <v>8</v>
      </c>
      <c r="M3465" s="1">
        <v>95</v>
      </c>
      <c r="N3465" s="8">
        <v>6</v>
      </c>
    </row>
    <row r="3466" spans="2:14" x14ac:dyDescent="0.2">
      <c r="D3466" s="175"/>
      <c r="E3466" s="4" t="s">
        <v>71</v>
      </c>
      <c r="F3466" s="6"/>
      <c r="G3466" s="5">
        <v>71</v>
      </c>
      <c r="H3466" s="7">
        <v>3</v>
      </c>
      <c r="I3466" s="1">
        <v>3</v>
      </c>
      <c r="J3466" s="1">
        <v>3</v>
      </c>
      <c r="K3466" s="1">
        <v>6</v>
      </c>
      <c r="L3466" s="1">
        <v>3</v>
      </c>
      <c r="M3466" s="1">
        <v>48</v>
      </c>
      <c r="N3466" s="8">
        <v>5</v>
      </c>
    </row>
    <row r="3467" spans="2:14" x14ac:dyDescent="0.2">
      <c r="D3467" s="176"/>
      <c r="E3467" s="59" t="s">
        <v>72</v>
      </c>
      <c r="F3467" s="60"/>
      <c r="G3467" s="56">
        <v>70</v>
      </c>
      <c r="H3467" s="66">
        <v>4</v>
      </c>
      <c r="I3467" s="30">
        <v>1</v>
      </c>
      <c r="J3467" s="30">
        <v>3</v>
      </c>
      <c r="K3467" s="30">
        <v>5</v>
      </c>
      <c r="L3467" s="30">
        <v>5</v>
      </c>
      <c r="M3467" s="30">
        <v>44</v>
      </c>
      <c r="N3467" s="65">
        <v>8</v>
      </c>
    </row>
    <row r="3469" spans="2:14" x14ac:dyDescent="0.2">
      <c r="B3469" s="43" t="str">
        <f xml:space="preserve"> HYPERLINK("#'目次'!B132", "[126]")</f>
        <v>[126]</v>
      </c>
      <c r="C3469" s="31" t="s">
        <v>276</v>
      </c>
    </row>
    <row r="3472" spans="2:14" x14ac:dyDescent="0.2">
      <c r="C3472" s="31" t="s">
        <v>75</v>
      </c>
    </row>
    <row r="3473" spans="4:14" ht="24" x14ac:dyDescent="0.2">
      <c r="D3473" s="177"/>
      <c r="E3473" s="178"/>
      <c r="F3473" s="178"/>
      <c r="G3473" s="40" t="s">
        <v>14</v>
      </c>
      <c r="H3473" s="42" t="s">
        <v>268</v>
      </c>
      <c r="I3473" s="15" t="s">
        <v>269</v>
      </c>
      <c r="J3473" s="15" t="s">
        <v>270</v>
      </c>
      <c r="K3473" s="15" t="s">
        <v>271</v>
      </c>
      <c r="L3473" s="15" t="s">
        <v>272</v>
      </c>
      <c r="M3473" s="15" t="s">
        <v>273</v>
      </c>
      <c r="N3473" s="44" t="s">
        <v>17</v>
      </c>
    </row>
    <row r="3474" spans="4:14" x14ac:dyDescent="0.2">
      <c r="D3474" s="179"/>
      <c r="E3474" s="180"/>
      <c r="F3474" s="180"/>
      <c r="G3474" s="39"/>
      <c r="H3474" s="41"/>
      <c r="I3474" s="14"/>
      <c r="J3474" s="14"/>
      <c r="K3474" s="14"/>
      <c r="L3474" s="14"/>
      <c r="M3474" s="14"/>
      <c r="N3474" s="38"/>
    </row>
    <row r="3475" spans="4:14" x14ac:dyDescent="0.2">
      <c r="D3475" s="58"/>
      <c r="E3475" s="53" t="s">
        <v>14</v>
      </c>
      <c r="F3475" s="52"/>
      <c r="G3475" s="37">
        <v>1222</v>
      </c>
      <c r="H3475" s="17">
        <v>51</v>
      </c>
      <c r="I3475" s="17">
        <v>45</v>
      </c>
      <c r="J3475" s="17">
        <v>56</v>
      </c>
      <c r="K3475" s="17">
        <v>85</v>
      </c>
      <c r="L3475" s="17">
        <v>79</v>
      </c>
      <c r="M3475" s="17">
        <v>736</v>
      </c>
      <c r="N3475" s="55">
        <v>170</v>
      </c>
    </row>
    <row r="3476" spans="4:14" x14ac:dyDescent="0.2">
      <c r="D3476" s="174" t="s">
        <v>36</v>
      </c>
      <c r="E3476" s="20" t="s">
        <v>76</v>
      </c>
      <c r="F3476" s="22"/>
      <c r="G3476" s="21">
        <v>629</v>
      </c>
      <c r="H3476" s="25">
        <v>34</v>
      </c>
      <c r="I3476" s="3">
        <v>29</v>
      </c>
      <c r="J3476" s="3">
        <v>31</v>
      </c>
      <c r="K3476" s="3">
        <v>41</v>
      </c>
      <c r="L3476" s="3">
        <v>43</v>
      </c>
      <c r="M3476" s="3">
        <v>378</v>
      </c>
      <c r="N3476" s="26">
        <v>73</v>
      </c>
    </row>
    <row r="3477" spans="4:14" x14ac:dyDescent="0.2">
      <c r="D3477" s="175"/>
      <c r="E3477" s="4" t="s">
        <v>39</v>
      </c>
      <c r="F3477" s="6"/>
      <c r="G3477" s="5">
        <v>37</v>
      </c>
      <c r="H3477" s="7">
        <v>0</v>
      </c>
      <c r="I3477" s="1">
        <v>0</v>
      </c>
      <c r="J3477" s="1">
        <v>0</v>
      </c>
      <c r="K3477" s="1">
        <v>0</v>
      </c>
      <c r="L3477" s="1">
        <v>1</v>
      </c>
      <c r="M3477" s="1">
        <v>31</v>
      </c>
      <c r="N3477" s="8">
        <v>5</v>
      </c>
    </row>
    <row r="3478" spans="4:14" x14ac:dyDescent="0.2">
      <c r="D3478" s="175"/>
      <c r="E3478" s="4" t="s">
        <v>40</v>
      </c>
      <c r="F3478" s="6"/>
      <c r="G3478" s="5">
        <v>73</v>
      </c>
      <c r="H3478" s="7">
        <v>0</v>
      </c>
      <c r="I3478" s="1">
        <v>2</v>
      </c>
      <c r="J3478" s="1">
        <v>3</v>
      </c>
      <c r="K3478" s="1">
        <v>2</v>
      </c>
      <c r="L3478" s="1">
        <v>4</v>
      </c>
      <c r="M3478" s="1">
        <v>58</v>
      </c>
      <c r="N3478" s="8">
        <v>4</v>
      </c>
    </row>
    <row r="3479" spans="4:14" x14ac:dyDescent="0.2">
      <c r="D3479" s="175"/>
      <c r="E3479" s="4" t="s">
        <v>41</v>
      </c>
      <c r="F3479" s="6"/>
      <c r="G3479" s="5">
        <v>108</v>
      </c>
      <c r="H3479" s="7">
        <v>2</v>
      </c>
      <c r="I3479" s="1">
        <v>5</v>
      </c>
      <c r="J3479" s="1">
        <v>4</v>
      </c>
      <c r="K3479" s="1">
        <v>7</v>
      </c>
      <c r="L3479" s="1">
        <v>6</v>
      </c>
      <c r="M3479" s="1">
        <v>79</v>
      </c>
      <c r="N3479" s="8">
        <v>5</v>
      </c>
    </row>
    <row r="3480" spans="4:14" x14ac:dyDescent="0.2">
      <c r="D3480" s="175"/>
      <c r="E3480" s="4" t="s">
        <v>42</v>
      </c>
      <c r="F3480" s="6"/>
      <c r="G3480" s="5">
        <v>113</v>
      </c>
      <c r="H3480" s="7">
        <v>4</v>
      </c>
      <c r="I3480" s="1">
        <v>5</v>
      </c>
      <c r="J3480" s="1">
        <v>6</v>
      </c>
      <c r="K3480" s="1">
        <v>7</v>
      </c>
      <c r="L3480" s="1">
        <v>7</v>
      </c>
      <c r="M3480" s="1">
        <v>80</v>
      </c>
      <c r="N3480" s="8">
        <v>4</v>
      </c>
    </row>
    <row r="3481" spans="4:14" x14ac:dyDescent="0.2">
      <c r="D3481" s="175"/>
      <c r="E3481" s="4" t="s">
        <v>43</v>
      </c>
      <c r="F3481" s="6"/>
      <c r="G3481" s="5">
        <v>101</v>
      </c>
      <c r="H3481" s="7">
        <v>4</v>
      </c>
      <c r="I3481" s="1">
        <v>2</v>
      </c>
      <c r="J3481" s="1">
        <v>4</v>
      </c>
      <c r="K3481" s="1">
        <v>5</v>
      </c>
      <c r="L3481" s="1">
        <v>8</v>
      </c>
      <c r="M3481" s="1">
        <v>66</v>
      </c>
      <c r="N3481" s="8">
        <v>12</v>
      </c>
    </row>
    <row r="3482" spans="4:14" x14ac:dyDescent="0.2">
      <c r="D3482" s="175"/>
      <c r="E3482" s="4" t="s">
        <v>44</v>
      </c>
      <c r="F3482" s="6"/>
      <c r="G3482" s="5">
        <v>114</v>
      </c>
      <c r="H3482" s="7">
        <v>13</v>
      </c>
      <c r="I3482" s="1">
        <v>10</v>
      </c>
      <c r="J3482" s="1">
        <v>5</v>
      </c>
      <c r="K3482" s="1">
        <v>8</v>
      </c>
      <c r="L3482" s="1">
        <v>11</v>
      </c>
      <c r="M3482" s="1">
        <v>48</v>
      </c>
      <c r="N3482" s="8">
        <v>19</v>
      </c>
    </row>
    <row r="3483" spans="4:14" x14ac:dyDescent="0.2">
      <c r="D3483" s="175"/>
      <c r="E3483" s="4" t="s">
        <v>45</v>
      </c>
      <c r="F3483" s="6"/>
      <c r="G3483" s="5">
        <v>83</v>
      </c>
      <c r="H3483" s="7">
        <v>11</v>
      </c>
      <c r="I3483" s="1">
        <v>5</v>
      </c>
      <c r="J3483" s="1">
        <v>9</v>
      </c>
      <c r="K3483" s="1">
        <v>12</v>
      </c>
      <c r="L3483" s="1">
        <v>6</v>
      </c>
      <c r="M3483" s="1">
        <v>16</v>
      </c>
      <c r="N3483" s="8">
        <v>24</v>
      </c>
    </row>
    <row r="3484" spans="4:14" x14ac:dyDescent="0.2">
      <c r="D3484" s="174" t="s">
        <v>37</v>
      </c>
      <c r="E3484" s="20" t="s">
        <v>77</v>
      </c>
      <c r="F3484" s="22"/>
      <c r="G3484" s="21">
        <v>593</v>
      </c>
      <c r="H3484" s="25">
        <v>17</v>
      </c>
      <c r="I3484" s="3">
        <v>16</v>
      </c>
      <c r="J3484" s="3">
        <v>25</v>
      </c>
      <c r="K3484" s="3">
        <v>44</v>
      </c>
      <c r="L3484" s="3">
        <v>36</v>
      </c>
      <c r="M3484" s="3">
        <v>358</v>
      </c>
      <c r="N3484" s="26">
        <v>97</v>
      </c>
    </row>
    <row r="3485" spans="4:14" x14ac:dyDescent="0.2">
      <c r="D3485" s="175"/>
      <c r="E3485" s="4" t="s">
        <v>39</v>
      </c>
      <c r="F3485" s="6"/>
      <c r="G3485" s="5">
        <v>27</v>
      </c>
      <c r="H3485" s="7">
        <v>0</v>
      </c>
      <c r="I3485" s="1">
        <v>1</v>
      </c>
      <c r="J3485" s="1">
        <v>0</v>
      </c>
      <c r="K3485" s="1">
        <v>0</v>
      </c>
      <c r="L3485" s="1">
        <v>1</v>
      </c>
      <c r="M3485" s="1">
        <v>23</v>
      </c>
      <c r="N3485" s="8">
        <v>2</v>
      </c>
    </row>
    <row r="3486" spans="4:14" x14ac:dyDescent="0.2">
      <c r="D3486" s="175"/>
      <c r="E3486" s="4" t="s">
        <v>40</v>
      </c>
      <c r="F3486" s="6"/>
      <c r="G3486" s="5">
        <v>74</v>
      </c>
      <c r="H3486" s="7">
        <v>4</v>
      </c>
      <c r="I3486" s="1">
        <v>0</v>
      </c>
      <c r="J3486" s="1">
        <v>0</v>
      </c>
      <c r="K3486" s="1">
        <v>7</v>
      </c>
      <c r="L3486" s="1">
        <v>2</v>
      </c>
      <c r="M3486" s="1">
        <v>56</v>
      </c>
      <c r="N3486" s="8">
        <v>5</v>
      </c>
    </row>
    <row r="3487" spans="4:14" x14ac:dyDescent="0.2">
      <c r="D3487" s="175"/>
      <c r="E3487" s="4" t="s">
        <v>41</v>
      </c>
      <c r="F3487" s="6"/>
      <c r="G3487" s="5">
        <v>96</v>
      </c>
      <c r="H3487" s="7">
        <v>1</v>
      </c>
      <c r="I3487" s="1">
        <v>2</v>
      </c>
      <c r="J3487" s="1">
        <v>4</v>
      </c>
      <c r="K3487" s="1">
        <v>8</v>
      </c>
      <c r="L3487" s="1">
        <v>4</v>
      </c>
      <c r="M3487" s="1">
        <v>69</v>
      </c>
      <c r="N3487" s="8">
        <v>8</v>
      </c>
    </row>
    <row r="3488" spans="4:14" x14ac:dyDescent="0.2">
      <c r="D3488" s="175"/>
      <c r="E3488" s="4" t="s">
        <v>42</v>
      </c>
      <c r="F3488" s="6"/>
      <c r="G3488" s="5">
        <v>97</v>
      </c>
      <c r="H3488" s="7">
        <v>2</v>
      </c>
      <c r="I3488" s="1">
        <v>3</v>
      </c>
      <c r="J3488" s="1">
        <v>5</v>
      </c>
      <c r="K3488" s="1">
        <v>3</v>
      </c>
      <c r="L3488" s="1">
        <v>6</v>
      </c>
      <c r="M3488" s="1">
        <v>69</v>
      </c>
      <c r="N3488" s="8">
        <v>9</v>
      </c>
    </row>
    <row r="3489" spans="2:14" x14ac:dyDescent="0.2">
      <c r="D3489" s="175"/>
      <c r="E3489" s="4" t="s">
        <v>43</v>
      </c>
      <c r="F3489" s="6"/>
      <c r="G3489" s="5">
        <v>103</v>
      </c>
      <c r="H3489" s="7">
        <v>2</v>
      </c>
      <c r="I3489" s="1">
        <v>3</v>
      </c>
      <c r="J3489" s="1">
        <v>6</v>
      </c>
      <c r="K3489" s="1">
        <v>8</v>
      </c>
      <c r="L3489" s="1">
        <v>7</v>
      </c>
      <c r="M3489" s="1">
        <v>69</v>
      </c>
      <c r="N3489" s="8">
        <v>8</v>
      </c>
    </row>
    <row r="3490" spans="2:14" x14ac:dyDescent="0.2">
      <c r="D3490" s="175"/>
      <c r="E3490" s="4" t="s">
        <v>44</v>
      </c>
      <c r="F3490" s="6"/>
      <c r="G3490" s="5">
        <v>109</v>
      </c>
      <c r="H3490" s="7">
        <v>4</v>
      </c>
      <c r="I3490" s="1">
        <v>4</v>
      </c>
      <c r="J3490" s="1">
        <v>6</v>
      </c>
      <c r="K3490" s="1">
        <v>10</v>
      </c>
      <c r="L3490" s="1">
        <v>7</v>
      </c>
      <c r="M3490" s="1">
        <v>53</v>
      </c>
      <c r="N3490" s="8">
        <v>25</v>
      </c>
    </row>
    <row r="3491" spans="2:14" x14ac:dyDescent="0.2">
      <c r="D3491" s="176"/>
      <c r="E3491" s="59" t="s">
        <v>45</v>
      </c>
      <c r="F3491" s="60"/>
      <c r="G3491" s="56">
        <v>87</v>
      </c>
      <c r="H3491" s="66">
        <v>4</v>
      </c>
      <c r="I3491" s="30">
        <v>3</v>
      </c>
      <c r="J3491" s="30">
        <v>4</v>
      </c>
      <c r="K3491" s="30">
        <v>8</v>
      </c>
      <c r="L3491" s="30">
        <v>9</v>
      </c>
      <c r="M3491" s="30">
        <v>19</v>
      </c>
      <c r="N3491" s="65">
        <v>40</v>
      </c>
    </row>
    <row r="3493" spans="2:14" x14ac:dyDescent="0.2">
      <c r="B3493" s="43" t="str">
        <f xml:space="preserve"> HYPERLINK("#'目次'!B133", "[127]")</f>
        <v>[127]</v>
      </c>
      <c r="C3493" s="31" t="s">
        <v>279</v>
      </c>
    </row>
    <row r="3497" spans="2:14" ht="24" x14ac:dyDescent="0.2">
      <c r="D3497" s="177"/>
      <c r="E3497" s="178"/>
      <c r="F3497" s="178"/>
      <c r="G3497" s="40" t="s">
        <v>14</v>
      </c>
      <c r="H3497" s="42" t="s">
        <v>268</v>
      </c>
      <c r="I3497" s="15" t="s">
        <v>269</v>
      </c>
      <c r="J3497" s="15" t="s">
        <v>270</v>
      </c>
      <c r="K3497" s="15" t="s">
        <v>271</v>
      </c>
      <c r="L3497" s="15" t="s">
        <v>272</v>
      </c>
      <c r="M3497" s="15" t="s">
        <v>273</v>
      </c>
      <c r="N3497" s="44" t="s">
        <v>17</v>
      </c>
    </row>
    <row r="3498" spans="2:14" x14ac:dyDescent="0.2">
      <c r="D3498" s="179"/>
      <c r="E3498" s="180"/>
      <c r="F3498" s="180"/>
      <c r="G3498" s="39"/>
      <c r="H3498" s="41"/>
      <c r="I3498" s="14"/>
      <c r="J3498" s="14"/>
      <c r="K3498" s="14"/>
      <c r="L3498" s="14"/>
      <c r="M3498" s="14"/>
      <c r="N3498" s="38"/>
    </row>
    <row r="3499" spans="2:14" x14ac:dyDescent="0.2">
      <c r="D3499" s="58"/>
      <c r="E3499" s="53" t="s">
        <v>14</v>
      </c>
      <c r="F3499" s="52"/>
      <c r="G3499" s="37">
        <v>1222</v>
      </c>
      <c r="H3499" s="17">
        <v>59</v>
      </c>
      <c r="I3499" s="17">
        <v>80</v>
      </c>
      <c r="J3499" s="17">
        <v>139</v>
      </c>
      <c r="K3499" s="17">
        <v>284</v>
      </c>
      <c r="L3499" s="17">
        <v>188</v>
      </c>
      <c r="M3499" s="17">
        <v>366</v>
      </c>
      <c r="N3499" s="55">
        <v>106</v>
      </c>
    </row>
    <row r="3500" spans="2:14" x14ac:dyDescent="0.2">
      <c r="D3500" s="174" t="s">
        <v>18</v>
      </c>
      <c r="E3500" s="20" t="s">
        <v>19</v>
      </c>
      <c r="F3500" s="22"/>
      <c r="G3500" s="21">
        <v>57</v>
      </c>
      <c r="H3500" s="25">
        <v>2</v>
      </c>
      <c r="I3500" s="3">
        <v>3</v>
      </c>
      <c r="J3500" s="3">
        <v>6</v>
      </c>
      <c r="K3500" s="3">
        <v>13</v>
      </c>
      <c r="L3500" s="3">
        <v>7</v>
      </c>
      <c r="M3500" s="3">
        <v>19</v>
      </c>
      <c r="N3500" s="26">
        <v>7</v>
      </c>
    </row>
    <row r="3501" spans="2:14" x14ac:dyDescent="0.2">
      <c r="D3501" s="175"/>
      <c r="E3501" s="4" t="s">
        <v>20</v>
      </c>
      <c r="F3501" s="6"/>
      <c r="G3501" s="5">
        <v>84</v>
      </c>
      <c r="H3501" s="7">
        <v>3</v>
      </c>
      <c r="I3501" s="1">
        <v>3</v>
      </c>
      <c r="J3501" s="1">
        <v>7</v>
      </c>
      <c r="K3501" s="1">
        <v>17</v>
      </c>
      <c r="L3501" s="1">
        <v>11</v>
      </c>
      <c r="M3501" s="1">
        <v>28</v>
      </c>
      <c r="N3501" s="8">
        <v>15</v>
      </c>
    </row>
    <row r="3502" spans="2:14" x14ac:dyDescent="0.2">
      <c r="D3502" s="175"/>
      <c r="E3502" s="4" t="s">
        <v>21</v>
      </c>
      <c r="F3502" s="6"/>
      <c r="G3502" s="5">
        <v>487</v>
      </c>
      <c r="H3502" s="7">
        <v>27</v>
      </c>
      <c r="I3502" s="1">
        <v>34</v>
      </c>
      <c r="J3502" s="1">
        <v>56</v>
      </c>
      <c r="K3502" s="1">
        <v>117</v>
      </c>
      <c r="L3502" s="1">
        <v>74</v>
      </c>
      <c r="M3502" s="1">
        <v>149</v>
      </c>
      <c r="N3502" s="8">
        <v>30</v>
      </c>
    </row>
    <row r="3503" spans="2:14" x14ac:dyDescent="0.2">
      <c r="D3503" s="175"/>
      <c r="E3503" s="4" t="s">
        <v>22</v>
      </c>
      <c r="F3503" s="6"/>
      <c r="G3503" s="5">
        <v>35</v>
      </c>
      <c r="H3503" s="7">
        <v>1</v>
      </c>
      <c r="I3503" s="1">
        <v>2</v>
      </c>
      <c r="J3503" s="1">
        <v>4</v>
      </c>
      <c r="K3503" s="1">
        <v>6</v>
      </c>
      <c r="L3503" s="1">
        <v>6</v>
      </c>
      <c r="M3503" s="1">
        <v>12</v>
      </c>
      <c r="N3503" s="8">
        <v>4</v>
      </c>
    </row>
    <row r="3504" spans="2:14" x14ac:dyDescent="0.2">
      <c r="D3504" s="175"/>
      <c r="E3504" s="4" t="s">
        <v>23</v>
      </c>
      <c r="F3504" s="6"/>
      <c r="G3504" s="5">
        <v>143</v>
      </c>
      <c r="H3504" s="7">
        <v>6</v>
      </c>
      <c r="I3504" s="1">
        <v>10</v>
      </c>
      <c r="J3504" s="1">
        <v>11</v>
      </c>
      <c r="K3504" s="1">
        <v>40</v>
      </c>
      <c r="L3504" s="1">
        <v>27</v>
      </c>
      <c r="M3504" s="1">
        <v>41</v>
      </c>
      <c r="N3504" s="8">
        <v>8</v>
      </c>
    </row>
    <row r="3505" spans="4:14" x14ac:dyDescent="0.2">
      <c r="D3505" s="175"/>
      <c r="E3505" s="4" t="s">
        <v>24</v>
      </c>
      <c r="F3505" s="6"/>
      <c r="G3505" s="5">
        <v>187</v>
      </c>
      <c r="H3505" s="7">
        <v>14</v>
      </c>
      <c r="I3505" s="1">
        <v>14</v>
      </c>
      <c r="J3505" s="1">
        <v>24</v>
      </c>
      <c r="K3505" s="1">
        <v>45</v>
      </c>
      <c r="L3505" s="1">
        <v>30</v>
      </c>
      <c r="M3505" s="1">
        <v>45</v>
      </c>
      <c r="N3505" s="8">
        <v>15</v>
      </c>
    </row>
    <row r="3506" spans="4:14" x14ac:dyDescent="0.2">
      <c r="D3506" s="175"/>
      <c r="E3506" s="4" t="s">
        <v>25</v>
      </c>
      <c r="F3506" s="6"/>
      <c r="G3506" s="5">
        <v>71</v>
      </c>
      <c r="H3506" s="7">
        <v>0</v>
      </c>
      <c r="I3506" s="1">
        <v>3</v>
      </c>
      <c r="J3506" s="1">
        <v>10</v>
      </c>
      <c r="K3506" s="1">
        <v>17</v>
      </c>
      <c r="L3506" s="1">
        <v>14</v>
      </c>
      <c r="M3506" s="1">
        <v>22</v>
      </c>
      <c r="N3506" s="8">
        <v>5</v>
      </c>
    </row>
    <row r="3507" spans="4:14" x14ac:dyDescent="0.2">
      <c r="D3507" s="175"/>
      <c r="E3507" s="4" t="s">
        <v>26</v>
      </c>
      <c r="F3507" s="6"/>
      <c r="G3507" s="5">
        <v>30</v>
      </c>
      <c r="H3507" s="7">
        <v>1</v>
      </c>
      <c r="I3507" s="1">
        <v>2</v>
      </c>
      <c r="J3507" s="1">
        <v>6</v>
      </c>
      <c r="K3507" s="1">
        <v>3</v>
      </c>
      <c r="L3507" s="1">
        <v>4</v>
      </c>
      <c r="M3507" s="1">
        <v>9</v>
      </c>
      <c r="N3507" s="8">
        <v>5</v>
      </c>
    </row>
    <row r="3508" spans="4:14" x14ac:dyDescent="0.2">
      <c r="D3508" s="175"/>
      <c r="E3508" s="4" t="s">
        <v>27</v>
      </c>
      <c r="F3508" s="6"/>
      <c r="G3508" s="5">
        <v>70</v>
      </c>
      <c r="H3508" s="7">
        <v>3</v>
      </c>
      <c r="I3508" s="1">
        <v>6</v>
      </c>
      <c r="J3508" s="1">
        <v>8</v>
      </c>
      <c r="K3508" s="1">
        <v>10</v>
      </c>
      <c r="L3508" s="1">
        <v>9</v>
      </c>
      <c r="M3508" s="1">
        <v>24</v>
      </c>
      <c r="N3508" s="8">
        <v>10</v>
      </c>
    </row>
    <row r="3509" spans="4:14" x14ac:dyDescent="0.2">
      <c r="D3509" s="175"/>
      <c r="E3509" s="4" t="s">
        <v>28</v>
      </c>
      <c r="F3509" s="6"/>
      <c r="G3509" s="5">
        <v>51</v>
      </c>
      <c r="H3509" s="7">
        <v>1</v>
      </c>
      <c r="I3509" s="1">
        <v>3</v>
      </c>
      <c r="J3509" s="1">
        <v>5</v>
      </c>
      <c r="K3509" s="1">
        <v>13</v>
      </c>
      <c r="L3509" s="1">
        <v>6</v>
      </c>
      <c r="M3509" s="1">
        <v>17</v>
      </c>
      <c r="N3509" s="8">
        <v>6</v>
      </c>
    </row>
    <row r="3510" spans="4:14" x14ac:dyDescent="0.2">
      <c r="D3510" s="175"/>
      <c r="E3510" s="4" t="s">
        <v>29</v>
      </c>
      <c r="F3510" s="6"/>
      <c r="G3510" s="5">
        <v>7</v>
      </c>
      <c r="H3510" s="7">
        <v>1</v>
      </c>
      <c r="I3510" s="1">
        <v>0</v>
      </c>
      <c r="J3510" s="1">
        <v>2</v>
      </c>
      <c r="K3510" s="1">
        <v>3</v>
      </c>
      <c r="L3510" s="1">
        <v>0</v>
      </c>
      <c r="M3510" s="1">
        <v>0</v>
      </c>
      <c r="N3510" s="8">
        <v>1</v>
      </c>
    </row>
    <row r="3511" spans="4:14" x14ac:dyDescent="0.2">
      <c r="D3511" s="174" t="s">
        <v>30</v>
      </c>
      <c r="E3511" s="20" t="s">
        <v>31</v>
      </c>
      <c r="F3511" s="22"/>
      <c r="G3511" s="21">
        <v>393</v>
      </c>
      <c r="H3511" s="25">
        <v>28</v>
      </c>
      <c r="I3511" s="3">
        <v>25</v>
      </c>
      <c r="J3511" s="3">
        <v>53</v>
      </c>
      <c r="K3511" s="3">
        <v>84</v>
      </c>
      <c r="L3511" s="3">
        <v>57</v>
      </c>
      <c r="M3511" s="3">
        <v>114</v>
      </c>
      <c r="N3511" s="26">
        <v>32</v>
      </c>
    </row>
    <row r="3512" spans="4:14" x14ac:dyDescent="0.2">
      <c r="D3512" s="175"/>
      <c r="E3512" s="4" t="s">
        <v>32</v>
      </c>
      <c r="F3512" s="6"/>
      <c r="G3512" s="5">
        <v>352</v>
      </c>
      <c r="H3512" s="7">
        <v>9</v>
      </c>
      <c r="I3512" s="1">
        <v>22</v>
      </c>
      <c r="J3512" s="1">
        <v>35</v>
      </c>
      <c r="K3512" s="1">
        <v>94</v>
      </c>
      <c r="L3512" s="1">
        <v>58</v>
      </c>
      <c r="M3512" s="1">
        <v>112</v>
      </c>
      <c r="N3512" s="8">
        <v>22</v>
      </c>
    </row>
    <row r="3513" spans="4:14" x14ac:dyDescent="0.2">
      <c r="D3513" s="175"/>
      <c r="E3513" s="4" t="s">
        <v>33</v>
      </c>
      <c r="F3513" s="6"/>
      <c r="G3513" s="5">
        <v>388</v>
      </c>
      <c r="H3513" s="7">
        <v>18</v>
      </c>
      <c r="I3513" s="1">
        <v>26</v>
      </c>
      <c r="J3513" s="1">
        <v>39</v>
      </c>
      <c r="K3513" s="1">
        <v>88</v>
      </c>
      <c r="L3513" s="1">
        <v>60</v>
      </c>
      <c r="M3513" s="1">
        <v>114</v>
      </c>
      <c r="N3513" s="8">
        <v>43</v>
      </c>
    </row>
    <row r="3514" spans="4:14" x14ac:dyDescent="0.2">
      <c r="D3514" s="175"/>
      <c r="E3514" s="4" t="s">
        <v>34</v>
      </c>
      <c r="F3514" s="6"/>
      <c r="G3514" s="5">
        <v>89</v>
      </c>
      <c r="H3514" s="7">
        <v>4</v>
      </c>
      <c r="I3514" s="1">
        <v>7</v>
      </c>
      <c r="J3514" s="1">
        <v>12</v>
      </c>
      <c r="K3514" s="1">
        <v>18</v>
      </c>
      <c r="L3514" s="1">
        <v>13</v>
      </c>
      <c r="M3514" s="1">
        <v>26</v>
      </c>
      <c r="N3514" s="8">
        <v>9</v>
      </c>
    </row>
    <row r="3515" spans="4:14" x14ac:dyDescent="0.2">
      <c r="D3515" s="174" t="s">
        <v>35</v>
      </c>
      <c r="E3515" s="20" t="s">
        <v>36</v>
      </c>
      <c r="F3515" s="22"/>
      <c r="G3515" s="21">
        <v>629</v>
      </c>
      <c r="H3515" s="25">
        <v>36</v>
      </c>
      <c r="I3515" s="3">
        <v>47</v>
      </c>
      <c r="J3515" s="3">
        <v>67</v>
      </c>
      <c r="K3515" s="3">
        <v>130</v>
      </c>
      <c r="L3515" s="3">
        <v>94</v>
      </c>
      <c r="M3515" s="3">
        <v>200</v>
      </c>
      <c r="N3515" s="26">
        <v>55</v>
      </c>
    </row>
    <row r="3516" spans="4:14" x14ac:dyDescent="0.2">
      <c r="D3516" s="175"/>
      <c r="E3516" s="4" t="s">
        <v>37</v>
      </c>
      <c r="F3516" s="6"/>
      <c r="G3516" s="5">
        <v>593</v>
      </c>
      <c r="H3516" s="7">
        <v>23</v>
      </c>
      <c r="I3516" s="1">
        <v>33</v>
      </c>
      <c r="J3516" s="1">
        <v>72</v>
      </c>
      <c r="K3516" s="1">
        <v>154</v>
      </c>
      <c r="L3516" s="1">
        <v>94</v>
      </c>
      <c r="M3516" s="1">
        <v>166</v>
      </c>
      <c r="N3516" s="8">
        <v>51</v>
      </c>
    </row>
    <row r="3517" spans="4:14" x14ac:dyDescent="0.2">
      <c r="D3517" s="174" t="s">
        <v>38</v>
      </c>
      <c r="E3517" s="20" t="s">
        <v>39</v>
      </c>
      <c r="F3517" s="22"/>
      <c r="G3517" s="21">
        <v>64</v>
      </c>
      <c r="H3517" s="25">
        <v>0</v>
      </c>
      <c r="I3517" s="3">
        <v>0</v>
      </c>
      <c r="J3517" s="3">
        <v>1</v>
      </c>
      <c r="K3517" s="3">
        <v>0</v>
      </c>
      <c r="L3517" s="3">
        <v>1</v>
      </c>
      <c r="M3517" s="3">
        <v>53</v>
      </c>
      <c r="N3517" s="26">
        <v>9</v>
      </c>
    </row>
    <row r="3518" spans="4:14" x14ac:dyDescent="0.2">
      <c r="D3518" s="175"/>
      <c r="E3518" s="4" t="s">
        <v>40</v>
      </c>
      <c r="F3518" s="6"/>
      <c r="G3518" s="5">
        <v>147</v>
      </c>
      <c r="H3518" s="7">
        <v>5</v>
      </c>
      <c r="I3518" s="1">
        <v>6</v>
      </c>
      <c r="J3518" s="1">
        <v>14</v>
      </c>
      <c r="K3518" s="1">
        <v>28</v>
      </c>
      <c r="L3518" s="1">
        <v>30</v>
      </c>
      <c r="M3518" s="1">
        <v>55</v>
      </c>
      <c r="N3518" s="8">
        <v>9</v>
      </c>
    </row>
    <row r="3519" spans="4:14" x14ac:dyDescent="0.2">
      <c r="D3519" s="175"/>
      <c r="E3519" s="4" t="s">
        <v>41</v>
      </c>
      <c r="F3519" s="6"/>
      <c r="G3519" s="5">
        <v>204</v>
      </c>
      <c r="H3519" s="7">
        <v>10</v>
      </c>
      <c r="I3519" s="1">
        <v>16</v>
      </c>
      <c r="J3519" s="1">
        <v>26</v>
      </c>
      <c r="K3519" s="1">
        <v>51</v>
      </c>
      <c r="L3519" s="1">
        <v>35</v>
      </c>
      <c r="M3519" s="1">
        <v>61</v>
      </c>
      <c r="N3519" s="8">
        <v>5</v>
      </c>
    </row>
    <row r="3520" spans="4:14" x14ac:dyDescent="0.2">
      <c r="D3520" s="175"/>
      <c r="E3520" s="4" t="s">
        <v>42</v>
      </c>
      <c r="F3520" s="6"/>
      <c r="G3520" s="5">
        <v>210</v>
      </c>
      <c r="H3520" s="7">
        <v>13</v>
      </c>
      <c r="I3520" s="1">
        <v>16</v>
      </c>
      <c r="J3520" s="1">
        <v>22</v>
      </c>
      <c r="K3520" s="1">
        <v>57</v>
      </c>
      <c r="L3520" s="1">
        <v>29</v>
      </c>
      <c r="M3520" s="1">
        <v>65</v>
      </c>
      <c r="N3520" s="8">
        <v>8</v>
      </c>
    </row>
    <row r="3521" spans="2:14" x14ac:dyDescent="0.2">
      <c r="D3521" s="175"/>
      <c r="E3521" s="4" t="s">
        <v>43</v>
      </c>
      <c r="F3521" s="6"/>
      <c r="G3521" s="5">
        <v>204</v>
      </c>
      <c r="H3521" s="7">
        <v>13</v>
      </c>
      <c r="I3521" s="1">
        <v>15</v>
      </c>
      <c r="J3521" s="1">
        <v>25</v>
      </c>
      <c r="K3521" s="1">
        <v>53</v>
      </c>
      <c r="L3521" s="1">
        <v>31</v>
      </c>
      <c r="M3521" s="1">
        <v>59</v>
      </c>
      <c r="N3521" s="8">
        <v>8</v>
      </c>
    </row>
    <row r="3522" spans="2:14" x14ac:dyDescent="0.2">
      <c r="D3522" s="175"/>
      <c r="E3522" s="4" t="s">
        <v>44</v>
      </c>
      <c r="F3522" s="6"/>
      <c r="G3522" s="5">
        <v>223</v>
      </c>
      <c r="H3522" s="7">
        <v>5</v>
      </c>
      <c r="I3522" s="1">
        <v>16</v>
      </c>
      <c r="J3522" s="1">
        <v>32</v>
      </c>
      <c r="K3522" s="1">
        <v>59</v>
      </c>
      <c r="L3522" s="1">
        <v>40</v>
      </c>
      <c r="M3522" s="1">
        <v>49</v>
      </c>
      <c r="N3522" s="8">
        <v>22</v>
      </c>
    </row>
    <row r="3523" spans="2:14" x14ac:dyDescent="0.2">
      <c r="D3523" s="176"/>
      <c r="E3523" s="59" t="s">
        <v>45</v>
      </c>
      <c r="F3523" s="60"/>
      <c r="G3523" s="56">
        <v>170</v>
      </c>
      <c r="H3523" s="66">
        <v>13</v>
      </c>
      <c r="I3523" s="30">
        <v>11</v>
      </c>
      <c r="J3523" s="30">
        <v>19</v>
      </c>
      <c r="K3523" s="30">
        <v>36</v>
      </c>
      <c r="L3523" s="30">
        <v>22</v>
      </c>
      <c r="M3523" s="30">
        <v>24</v>
      </c>
      <c r="N3523" s="65">
        <v>45</v>
      </c>
    </row>
    <row r="3525" spans="2:14" x14ac:dyDescent="0.2">
      <c r="B3525" s="43" t="str">
        <f xml:space="preserve"> HYPERLINK("#'目次'!B134", "[128]")</f>
        <v>[128]</v>
      </c>
      <c r="C3525" s="31" t="s">
        <v>279</v>
      </c>
    </row>
    <row r="3529" spans="2:14" ht="24" x14ac:dyDescent="0.2">
      <c r="D3529" s="177"/>
      <c r="E3529" s="178"/>
      <c r="F3529" s="178"/>
      <c r="G3529" s="40" t="s">
        <v>14</v>
      </c>
      <c r="H3529" s="42" t="s">
        <v>268</v>
      </c>
      <c r="I3529" s="15" t="s">
        <v>269</v>
      </c>
      <c r="J3529" s="15" t="s">
        <v>270</v>
      </c>
      <c r="K3529" s="15" t="s">
        <v>271</v>
      </c>
      <c r="L3529" s="15" t="s">
        <v>272</v>
      </c>
      <c r="M3529" s="15" t="s">
        <v>273</v>
      </c>
      <c r="N3529" s="44" t="s">
        <v>17</v>
      </c>
    </row>
    <row r="3530" spans="2:14" x14ac:dyDescent="0.2">
      <c r="D3530" s="179"/>
      <c r="E3530" s="180"/>
      <c r="F3530" s="180"/>
      <c r="G3530" s="39"/>
      <c r="H3530" s="41"/>
      <c r="I3530" s="14"/>
      <c r="J3530" s="14"/>
      <c r="K3530" s="14"/>
      <c r="L3530" s="14"/>
      <c r="M3530" s="14"/>
      <c r="N3530" s="38"/>
    </row>
    <row r="3531" spans="2:14" x14ac:dyDescent="0.2">
      <c r="D3531" s="58"/>
      <c r="E3531" s="53" t="s">
        <v>14</v>
      </c>
      <c r="F3531" s="52"/>
      <c r="G3531" s="37">
        <v>1222</v>
      </c>
      <c r="H3531" s="17">
        <v>59</v>
      </c>
      <c r="I3531" s="17">
        <v>80</v>
      </c>
      <c r="J3531" s="17">
        <v>139</v>
      </c>
      <c r="K3531" s="17">
        <v>284</v>
      </c>
      <c r="L3531" s="17">
        <v>188</v>
      </c>
      <c r="M3531" s="17">
        <v>366</v>
      </c>
      <c r="N3531" s="55">
        <v>106</v>
      </c>
    </row>
    <row r="3532" spans="2:14" x14ac:dyDescent="0.2">
      <c r="D3532" s="174" t="s">
        <v>52</v>
      </c>
      <c r="E3532" s="20" t="s">
        <v>53</v>
      </c>
      <c r="F3532" s="22"/>
      <c r="G3532" s="21">
        <v>15</v>
      </c>
      <c r="H3532" s="25">
        <v>1</v>
      </c>
      <c r="I3532" s="3">
        <v>0</v>
      </c>
      <c r="J3532" s="3">
        <v>2</v>
      </c>
      <c r="K3532" s="3">
        <v>2</v>
      </c>
      <c r="L3532" s="3">
        <v>2</v>
      </c>
      <c r="M3532" s="3">
        <v>4</v>
      </c>
      <c r="N3532" s="26">
        <v>4</v>
      </c>
    </row>
    <row r="3533" spans="2:14" ht="24" x14ac:dyDescent="0.2">
      <c r="D3533" s="175"/>
      <c r="E3533" s="4" t="s">
        <v>54</v>
      </c>
      <c r="F3533" s="6"/>
      <c r="G3533" s="5">
        <v>122</v>
      </c>
      <c r="H3533" s="7">
        <v>8</v>
      </c>
      <c r="I3533" s="1">
        <v>6</v>
      </c>
      <c r="J3533" s="1">
        <v>15</v>
      </c>
      <c r="K3533" s="1">
        <v>30</v>
      </c>
      <c r="L3533" s="1">
        <v>13</v>
      </c>
      <c r="M3533" s="1">
        <v>40</v>
      </c>
      <c r="N3533" s="8">
        <v>10</v>
      </c>
    </row>
    <row r="3534" spans="2:14" x14ac:dyDescent="0.2">
      <c r="D3534" s="175"/>
      <c r="E3534" s="4" t="s">
        <v>55</v>
      </c>
      <c r="F3534" s="6"/>
      <c r="G3534" s="5">
        <v>43</v>
      </c>
      <c r="H3534" s="7">
        <v>5</v>
      </c>
      <c r="I3534" s="1">
        <v>3</v>
      </c>
      <c r="J3534" s="1">
        <v>8</v>
      </c>
      <c r="K3534" s="1">
        <v>10</v>
      </c>
      <c r="L3534" s="1">
        <v>4</v>
      </c>
      <c r="M3534" s="1">
        <v>11</v>
      </c>
      <c r="N3534" s="8">
        <v>2</v>
      </c>
    </row>
    <row r="3535" spans="2:14" x14ac:dyDescent="0.2">
      <c r="D3535" s="175"/>
      <c r="E3535" s="4" t="s">
        <v>56</v>
      </c>
      <c r="F3535" s="6"/>
      <c r="G3535" s="5">
        <v>60</v>
      </c>
      <c r="H3535" s="7">
        <v>6</v>
      </c>
      <c r="I3535" s="1">
        <v>8</v>
      </c>
      <c r="J3535" s="1">
        <v>4</v>
      </c>
      <c r="K3535" s="1">
        <v>23</v>
      </c>
      <c r="L3535" s="1">
        <v>7</v>
      </c>
      <c r="M3535" s="1">
        <v>11</v>
      </c>
      <c r="N3535" s="8">
        <v>1</v>
      </c>
    </row>
    <row r="3536" spans="2:14" x14ac:dyDescent="0.2">
      <c r="D3536" s="175"/>
      <c r="E3536" s="4" t="s">
        <v>57</v>
      </c>
      <c r="F3536" s="6"/>
      <c r="G3536" s="5">
        <v>286</v>
      </c>
      <c r="H3536" s="7">
        <v>11</v>
      </c>
      <c r="I3536" s="1">
        <v>20</v>
      </c>
      <c r="J3536" s="1">
        <v>41</v>
      </c>
      <c r="K3536" s="1">
        <v>64</v>
      </c>
      <c r="L3536" s="1">
        <v>57</v>
      </c>
      <c r="M3536" s="1">
        <v>89</v>
      </c>
      <c r="N3536" s="8">
        <v>4</v>
      </c>
    </row>
    <row r="3537" spans="2:14" x14ac:dyDescent="0.2">
      <c r="D3537" s="175"/>
      <c r="E3537" s="4" t="s">
        <v>58</v>
      </c>
      <c r="F3537" s="6"/>
      <c r="G3537" s="5">
        <v>129</v>
      </c>
      <c r="H3537" s="7">
        <v>8</v>
      </c>
      <c r="I3537" s="1">
        <v>10</v>
      </c>
      <c r="J3537" s="1">
        <v>12</v>
      </c>
      <c r="K3537" s="1">
        <v>27</v>
      </c>
      <c r="L3537" s="1">
        <v>19</v>
      </c>
      <c r="M3537" s="1">
        <v>44</v>
      </c>
      <c r="N3537" s="8">
        <v>9</v>
      </c>
    </row>
    <row r="3538" spans="2:14" x14ac:dyDescent="0.2">
      <c r="D3538" s="175"/>
      <c r="E3538" s="4" t="s">
        <v>59</v>
      </c>
      <c r="F3538" s="6"/>
      <c r="G3538" s="5">
        <v>195</v>
      </c>
      <c r="H3538" s="7">
        <v>8</v>
      </c>
      <c r="I3538" s="1">
        <v>10</v>
      </c>
      <c r="J3538" s="1">
        <v>14</v>
      </c>
      <c r="K3538" s="1">
        <v>55</v>
      </c>
      <c r="L3538" s="1">
        <v>31</v>
      </c>
      <c r="M3538" s="1">
        <v>55</v>
      </c>
      <c r="N3538" s="8">
        <v>22</v>
      </c>
    </row>
    <row r="3539" spans="2:14" x14ac:dyDescent="0.2">
      <c r="D3539" s="175"/>
      <c r="E3539" s="4" t="s">
        <v>60</v>
      </c>
      <c r="F3539" s="6"/>
      <c r="G3539" s="5">
        <v>176</v>
      </c>
      <c r="H3539" s="7">
        <v>5</v>
      </c>
      <c r="I3539" s="1">
        <v>15</v>
      </c>
      <c r="J3539" s="1">
        <v>27</v>
      </c>
      <c r="K3539" s="1">
        <v>50</v>
      </c>
      <c r="L3539" s="1">
        <v>30</v>
      </c>
      <c r="M3539" s="1">
        <v>29</v>
      </c>
      <c r="N3539" s="8">
        <v>20</v>
      </c>
    </row>
    <row r="3540" spans="2:14" x14ac:dyDescent="0.2">
      <c r="D3540" s="175"/>
      <c r="E3540" s="4" t="s">
        <v>61</v>
      </c>
      <c r="F3540" s="6"/>
      <c r="G3540" s="5">
        <v>78</v>
      </c>
      <c r="H3540" s="7">
        <v>0</v>
      </c>
      <c r="I3540" s="1">
        <v>0</v>
      </c>
      <c r="J3540" s="1">
        <v>0</v>
      </c>
      <c r="K3540" s="1">
        <v>3</v>
      </c>
      <c r="L3540" s="1">
        <v>6</v>
      </c>
      <c r="M3540" s="1">
        <v>60</v>
      </c>
      <c r="N3540" s="8">
        <v>9</v>
      </c>
    </row>
    <row r="3541" spans="2:14" x14ac:dyDescent="0.2">
      <c r="D3541" s="175"/>
      <c r="E3541" s="4" t="s">
        <v>62</v>
      </c>
      <c r="F3541" s="6"/>
      <c r="G3541" s="5">
        <v>113</v>
      </c>
      <c r="H3541" s="7">
        <v>7</v>
      </c>
      <c r="I3541" s="1">
        <v>8</v>
      </c>
      <c r="J3541" s="1">
        <v>15</v>
      </c>
      <c r="K3541" s="1">
        <v>20</v>
      </c>
      <c r="L3541" s="1">
        <v>19</v>
      </c>
      <c r="M3541" s="1">
        <v>23</v>
      </c>
      <c r="N3541" s="8">
        <v>21</v>
      </c>
    </row>
    <row r="3542" spans="2:14" x14ac:dyDescent="0.2">
      <c r="D3542" s="174" t="s">
        <v>63</v>
      </c>
      <c r="E3542" s="20" t="s">
        <v>64</v>
      </c>
      <c r="F3542" s="22"/>
      <c r="G3542" s="21">
        <v>234</v>
      </c>
      <c r="H3542" s="25">
        <v>12</v>
      </c>
      <c r="I3542" s="3">
        <v>7</v>
      </c>
      <c r="J3542" s="3">
        <v>27</v>
      </c>
      <c r="K3542" s="3">
        <v>46</v>
      </c>
      <c r="L3542" s="3">
        <v>40</v>
      </c>
      <c r="M3542" s="3">
        <v>64</v>
      </c>
      <c r="N3542" s="26">
        <v>38</v>
      </c>
    </row>
    <row r="3543" spans="2:14" x14ac:dyDescent="0.2">
      <c r="D3543" s="175"/>
      <c r="E3543" s="4" t="s">
        <v>65</v>
      </c>
      <c r="F3543" s="6"/>
      <c r="G3543" s="5">
        <v>172</v>
      </c>
      <c r="H3543" s="7">
        <v>6</v>
      </c>
      <c r="I3543" s="1">
        <v>10</v>
      </c>
      <c r="J3543" s="1">
        <v>19</v>
      </c>
      <c r="K3543" s="1">
        <v>45</v>
      </c>
      <c r="L3543" s="1">
        <v>22</v>
      </c>
      <c r="M3543" s="1">
        <v>50</v>
      </c>
      <c r="N3543" s="8">
        <v>20</v>
      </c>
    </row>
    <row r="3544" spans="2:14" x14ac:dyDescent="0.2">
      <c r="D3544" s="175"/>
      <c r="E3544" s="4" t="s">
        <v>66</v>
      </c>
      <c r="F3544" s="6"/>
      <c r="G3544" s="5">
        <v>165</v>
      </c>
      <c r="H3544" s="7">
        <v>7</v>
      </c>
      <c r="I3544" s="1">
        <v>17</v>
      </c>
      <c r="J3544" s="1">
        <v>21</v>
      </c>
      <c r="K3544" s="1">
        <v>30</v>
      </c>
      <c r="L3544" s="1">
        <v>32</v>
      </c>
      <c r="M3544" s="1">
        <v>50</v>
      </c>
      <c r="N3544" s="8">
        <v>8</v>
      </c>
    </row>
    <row r="3545" spans="2:14" x14ac:dyDescent="0.2">
      <c r="D3545" s="175"/>
      <c r="E3545" s="4" t="s">
        <v>67</v>
      </c>
      <c r="F3545" s="6"/>
      <c r="G3545" s="5">
        <v>158</v>
      </c>
      <c r="H3545" s="7">
        <v>10</v>
      </c>
      <c r="I3545" s="1">
        <v>13</v>
      </c>
      <c r="J3545" s="1">
        <v>20</v>
      </c>
      <c r="K3545" s="1">
        <v>32</v>
      </c>
      <c r="L3545" s="1">
        <v>23</v>
      </c>
      <c r="M3545" s="1">
        <v>44</v>
      </c>
      <c r="N3545" s="8">
        <v>16</v>
      </c>
    </row>
    <row r="3546" spans="2:14" x14ac:dyDescent="0.2">
      <c r="D3546" s="175"/>
      <c r="E3546" s="4" t="s">
        <v>68</v>
      </c>
      <c r="F3546" s="6"/>
      <c r="G3546" s="5">
        <v>112</v>
      </c>
      <c r="H3546" s="7">
        <v>5</v>
      </c>
      <c r="I3546" s="1">
        <v>8</v>
      </c>
      <c r="J3546" s="1">
        <v>9</v>
      </c>
      <c r="K3546" s="1">
        <v>25</v>
      </c>
      <c r="L3546" s="1">
        <v>17</v>
      </c>
      <c r="M3546" s="1">
        <v>43</v>
      </c>
      <c r="N3546" s="8">
        <v>5</v>
      </c>
    </row>
    <row r="3547" spans="2:14" x14ac:dyDescent="0.2">
      <c r="D3547" s="175"/>
      <c r="E3547" s="4" t="s">
        <v>69</v>
      </c>
      <c r="F3547" s="6"/>
      <c r="G3547" s="5">
        <v>92</v>
      </c>
      <c r="H3547" s="7">
        <v>5</v>
      </c>
      <c r="I3547" s="1">
        <v>6</v>
      </c>
      <c r="J3547" s="1">
        <v>6</v>
      </c>
      <c r="K3547" s="1">
        <v>21</v>
      </c>
      <c r="L3547" s="1">
        <v>14</v>
      </c>
      <c r="M3547" s="1">
        <v>36</v>
      </c>
      <c r="N3547" s="8">
        <v>4</v>
      </c>
    </row>
    <row r="3548" spans="2:14" x14ac:dyDescent="0.2">
      <c r="D3548" s="175"/>
      <c r="E3548" s="4" t="s">
        <v>70</v>
      </c>
      <c r="F3548" s="6"/>
      <c r="G3548" s="5">
        <v>131</v>
      </c>
      <c r="H3548" s="7">
        <v>5</v>
      </c>
      <c r="I3548" s="1">
        <v>4</v>
      </c>
      <c r="J3548" s="1">
        <v>16</v>
      </c>
      <c r="K3548" s="1">
        <v>37</v>
      </c>
      <c r="L3548" s="1">
        <v>18</v>
      </c>
      <c r="M3548" s="1">
        <v>46</v>
      </c>
      <c r="N3548" s="8">
        <v>5</v>
      </c>
    </row>
    <row r="3549" spans="2:14" x14ac:dyDescent="0.2">
      <c r="D3549" s="175"/>
      <c r="E3549" s="4" t="s">
        <v>71</v>
      </c>
      <c r="F3549" s="6"/>
      <c r="G3549" s="5">
        <v>71</v>
      </c>
      <c r="H3549" s="7">
        <v>4</v>
      </c>
      <c r="I3549" s="1">
        <v>7</v>
      </c>
      <c r="J3549" s="1">
        <v>9</v>
      </c>
      <c r="K3549" s="1">
        <v>24</v>
      </c>
      <c r="L3549" s="1">
        <v>10</v>
      </c>
      <c r="M3549" s="1">
        <v>14</v>
      </c>
      <c r="N3549" s="8">
        <v>3</v>
      </c>
    </row>
    <row r="3550" spans="2:14" x14ac:dyDescent="0.2">
      <c r="D3550" s="176"/>
      <c r="E3550" s="59" t="s">
        <v>72</v>
      </c>
      <c r="F3550" s="60"/>
      <c r="G3550" s="56">
        <v>70</v>
      </c>
      <c r="H3550" s="66">
        <v>5</v>
      </c>
      <c r="I3550" s="30">
        <v>8</v>
      </c>
      <c r="J3550" s="30">
        <v>12</v>
      </c>
      <c r="K3550" s="30">
        <v>21</v>
      </c>
      <c r="L3550" s="30">
        <v>12</v>
      </c>
      <c r="M3550" s="30">
        <v>11</v>
      </c>
      <c r="N3550" s="65">
        <v>1</v>
      </c>
    </row>
    <row r="3552" spans="2:14" x14ac:dyDescent="0.2">
      <c r="B3552" s="43" t="str">
        <f xml:space="preserve"> HYPERLINK("#'目次'!B135", "[129]")</f>
        <v>[129]</v>
      </c>
      <c r="C3552" s="31" t="s">
        <v>279</v>
      </c>
    </row>
    <row r="3555" spans="3:14" x14ac:dyDescent="0.2">
      <c r="C3555" s="31" t="s">
        <v>75</v>
      </c>
    </row>
    <row r="3556" spans="3:14" ht="24" x14ac:dyDescent="0.2">
      <c r="D3556" s="177"/>
      <c r="E3556" s="178"/>
      <c r="F3556" s="178"/>
      <c r="G3556" s="40" t="s">
        <v>14</v>
      </c>
      <c r="H3556" s="42" t="s">
        <v>268</v>
      </c>
      <c r="I3556" s="15" t="s">
        <v>269</v>
      </c>
      <c r="J3556" s="15" t="s">
        <v>270</v>
      </c>
      <c r="K3556" s="15" t="s">
        <v>271</v>
      </c>
      <c r="L3556" s="15" t="s">
        <v>272</v>
      </c>
      <c r="M3556" s="15" t="s">
        <v>273</v>
      </c>
      <c r="N3556" s="44" t="s">
        <v>17</v>
      </c>
    </row>
    <row r="3557" spans="3:14" x14ac:dyDescent="0.2">
      <c r="D3557" s="179"/>
      <c r="E3557" s="180"/>
      <c r="F3557" s="180"/>
      <c r="G3557" s="39"/>
      <c r="H3557" s="41"/>
      <c r="I3557" s="14"/>
      <c r="J3557" s="14"/>
      <c r="K3557" s="14"/>
      <c r="L3557" s="14"/>
      <c r="M3557" s="14"/>
      <c r="N3557" s="38"/>
    </row>
    <row r="3558" spans="3:14" x14ac:dyDescent="0.2">
      <c r="D3558" s="58"/>
      <c r="E3558" s="53" t="s">
        <v>14</v>
      </c>
      <c r="F3558" s="52"/>
      <c r="G3558" s="37">
        <v>1222</v>
      </c>
      <c r="H3558" s="17">
        <v>59</v>
      </c>
      <c r="I3558" s="17">
        <v>80</v>
      </c>
      <c r="J3558" s="17">
        <v>139</v>
      </c>
      <c r="K3558" s="17">
        <v>284</v>
      </c>
      <c r="L3558" s="17">
        <v>188</v>
      </c>
      <c r="M3558" s="17">
        <v>366</v>
      </c>
      <c r="N3558" s="55">
        <v>106</v>
      </c>
    </row>
    <row r="3559" spans="3:14" x14ac:dyDescent="0.2">
      <c r="D3559" s="174" t="s">
        <v>36</v>
      </c>
      <c r="E3559" s="20" t="s">
        <v>76</v>
      </c>
      <c r="F3559" s="22"/>
      <c r="G3559" s="21">
        <v>629</v>
      </c>
      <c r="H3559" s="25">
        <v>36</v>
      </c>
      <c r="I3559" s="3">
        <v>47</v>
      </c>
      <c r="J3559" s="3">
        <v>67</v>
      </c>
      <c r="K3559" s="3">
        <v>130</v>
      </c>
      <c r="L3559" s="3">
        <v>94</v>
      </c>
      <c r="M3559" s="3">
        <v>200</v>
      </c>
      <c r="N3559" s="26">
        <v>55</v>
      </c>
    </row>
    <row r="3560" spans="3:14" x14ac:dyDescent="0.2">
      <c r="D3560" s="175"/>
      <c r="E3560" s="4" t="s">
        <v>39</v>
      </c>
      <c r="F3560" s="6"/>
      <c r="G3560" s="5">
        <v>37</v>
      </c>
      <c r="H3560" s="7">
        <v>0</v>
      </c>
      <c r="I3560" s="1">
        <v>0</v>
      </c>
      <c r="J3560" s="1">
        <v>1</v>
      </c>
      <c r="K3560" s="1">
        <v>0</v>
      </c>
      <c r="L3560" s="1">
        <v>1</v>
      </c>
      <c r="M3560" s="1">
        <v>30</v>
      </c>
      <c r="N3560" s="8">
        <v>5</v>
      </c>
    </row>
    <row r="3561" spans="3:14" x14ac:dyDescent="0.2">
      <c r="D3561" s="175"/>
      <c r="E3561" s="4" t="s">
        <v>40</v>
      </c>
      <c r="F3561" s="6"/>
      <c r="G3561" s="5">
        <v>73</v>
      </c>
      <c r="H3561" s="7">
        <v>3</v>
      </c>
      <c r="I3561" s="1">
        <v>3</v>
      </c>
      <c r="J3561" s="1">
        <v>5</v>
      </c>
      <c r="K3561" s="1">
        <v>14</v>
      </c>
      <c r="L3561" s="1">
        <v>16</v>
      </c>
      <c r="M3561" s="1">
        <v>27</v>
      </c>
      <c r="N3561" s="8">
        <v>5</v>
      </c>
    </row>
    <row r="3562" spans="3:14" x14ac:dyDescent="0.2">
      <c r="D3562" s="175"/>
      <c r="E3562" s="4" t="s">
        <v>41</v>
      </c>
      <c r="F3562" s="6"/>
      <c r="G3562" s="5">
        <v>108</v>
      </c>
      <c r="H3562" s="7">
        <v>6</v>
      </c>
      <c r="I3562" s="1">
        <v>11</v>
      </c>
      <c r="J3562" s="1">
        <v>11</v>
      </c>
      <c r="K3562" s="1">
        <v>26</v>
      </c>
      <c r="L3562" s="1">
        <v>19</v>
      </c>
      <c r="M3562" s="1">
        <v>31</v>
      </c>
      <c r="N3562" s="8">
        <v>4</v>
      </c>
    </row>
    <row r="3563" spans="3:14" x14ac:dyDescent="0.2">
      <c r="D3563" s="175"/>
      <c r="E3563" s="4" t="s">
        <v>42</v>
      </c>
      <c r="F3563" s="6"/>
      <c r="G3563" s="5">
        <v>113</v>
      </c>
      <c r="H3563" s="7">
        <v>6</v>
      </c>
      <c r="I3563" s="1">
        <v>11</v>
      </c>
      <c r="J3563" s="1">
        <v>14</v>
      </c>
      <c r="K3563" s="1">
        <v>25</v>
      </c>
      <c r="L3563" s="1">
        <v>14</v>
      </c>
      <c r="M3563" s="1">
        <v>38</v>
      </c>
      <c r="N3563" s="8">
        <v>5</v>
      </c>
    </row>
    <row r="3564" spans="3:14" x14ac:dyDescent="0.2">
      <c r="D3564" s="175"/>
      <c r="E3564" s="4" t="s">
        <v>43</v>
      </c>
      <c r="F3564" s="6"/>
      <c r="G3564" s="5">
        <v>101</v>
      </c>
      <c r="H3564" s="7">
        <v>9</v>
      </c>
      <c r="I3564" s="1">
        <v>7</v>
      </c>
      <c r="J3564" s="1">
        <v>13</v>
      </c>
      <c r="K3564" s="1">
        <v>20</v>
      </c>
      <c r="L3564" s="1">
        <v>12</v>
      </c>
      <c r="M3564" s="1">
        <v>35</v>
      </c>
      <c r="N3564" s="8">
        <v>5</v>
      </c>
    </row>
    <row r="3565" spans="3:14" x14ac:dyDescent="0.2">
      <c r="D3565" s="175"/>
      <c r="E3565" s="4" t="s">
        <v>44</v>
      </c>
      <c r="F3565" s="6"/>
      <c r="G3565" s="5">
        <v>114</v>
      </c>
      <c r="H3565" s="7">
        <v>2</v>
      </c>
      <c r="I3565" s="1">
        <v>10</v>
      </c>
      <c r="J3565" s="1">
        <v>14</v>
      </c>
      <c r="K3565" s="1">
        <v>32</v>
      </c>
      <c r="L3565" s="1">
        <v>18</v>
      </c>
      <c r="M3565" s="1">
        <v>28</v>
      </c>
      <c r="N3565" s="8">
        <v>10</v>
      </c>
    </row>
    <row r="3566" spans="3:14" x14ac:dyDescent="0.2">
      <c r="D3566" s="175"/>
      <c r="E3566" s="4" t="s">
        <v>45</v>
      </c>
      <c r="F3566" s="6"/>
      <c r="G3566" s="5">
        <v>83</v>
      </c>
      <c r="H3566" s="7">
        <v>10</v>
      </c>
      <c r="I3566" s="1">
        <v>5</v>
      </c>
      <c r="J3566" s="1">
        <v>9</v>
      </c>
      <c r="K3566" s="1">
        <v>13</v>
      </c>
      <c r="L3566" s="1">
        <v>14</v>
      </c>
      <c r="M3566" s="1">
        <v>11</v>
      </c>
      <c r="N3566" s="8">
        <v>21</v>
      </c>
    </row>
    <row r="3567" spans="3:14" x14ac:dyDescent="0.2">
      <c r="D3567" s="174" t="s">
        <v>37</v>
      </c>
      <c r="E3567" s="20" t="s">
        <v>77</v>
      </c>
      <c r="F3567" s="22"/>
      <c r="G3567" s="21">
        <v>593</v>
      </c>
      <c r="H3567" s="25">
        <v>23</v>
      </c>
      <c r="I3567" s="3">
        <v>33</v>
      </c>
      <c r="J3567" s="3">
        <v>72</v>
      </c>
      <c r="K3567" s="3">
        <v>154</v>
      </c>
      <c r="L3567" s="3">
        <v>94</v>
      </c>
      <c r="M3567" s="3">
        <v>166</v>
      </c>
      <c r="N3567" s="26">
        <v>51</v>
      </c>
    </row>
    <row r="3568" spans="3:14" x14ac:dyDescent="0.2">
      <c r="D3568" s="175"/>
      <c r="E3568" s="4" t="s">
        <v>39</v>
      </c>
      <c r="F3568" s="6"/>
      <c r="G3568" s="5">
        <v>27</v>
      </c>
      <c r="H3568" s="7">
        <v>0</v>
      </c>
      <c r="I3568" s="1">
        <v>0</v>
      </c>
      <c r="J3568" s="1">
        <v>0</v>
      </c>
      <c r="K3568" s="1">
        <v>0</v>
      </c>
      <c r="L3568" s="1">
        <v>0</v>
      </c>
      <c r="M3568" s="1">
        <v>23</v>
      </c>
      <c r="N3568" s="8">
        <v>4</v>
      </c>
    </row>
    <row r="3569" spans="2:14" x14ac:dyDescent="0.2">
      <c r="D3569" s="175"/>
      <c r="E3569" s="4" t="s">
        <v>40</v>
      </c>
      <c r="F3569" s="6"/>
      <c r="G3569" s="5">
        <v>74</v>
      </c>
      <c r="H3569" s="7">
        <v>2</v>
      </c>
      <c r="I3569" s="1">
        <v>3</v>
      </c>
      <c r="J3569" s="1">
        <v>9</v>
      </c>
      <c r="K3569" s="1">
        <v>14</v>
      </c>
      <c r="L3569" s="1">
        <v>14</v>
      </c>
      <c r="M3569" s="1">
        <v>28</v>
      </c>
      <c r="N3569" s="8">
        <v>4</v>
      </c>
    </row>
    <row r="3570" spans="2:14" x14ac:dyDescent="0.2">
      <c r="D3570" s="175"/>
      <c r="E3570" s="4" t="s">
        <v>41</v>
      </c>
      <c r="F3570" s="6"/>
      <c r="G3570" s="5">
        <v>96</v>
      </c>
      <c r="H3570" s="7">
        <v>4</v>
      </c>
      <c r="I3570" s="1">
        <v>5</v>
      </c>
      <c r="J3570" s="1">
        <v>15</v>
      </c>
      <c r="K3570" s="1">
        <v>25</v>
      </c>
      <c r="L3570" s="1">
        <v>16</v>
      </c>
      <c r="M3570" s="1">
        <v>30</v>
      </c>
      <c r="N3570" s="8">
        <v>1</v>
      </c>
    </row>
    <row r="3571" spans="2:14" x14ac:dyDescent="0.2">
      <c r="D3571" s="175"/>
      <c r="E3571" s="4" t="s">
        <v>42</v>
      </c>
      <c r="F3571" s="6"/>
      <c r="G3571" s="5">
        <v>97</v>
      </c>
      <c r="H3571" s="7">
        <v>7</v>
      </c>
      <c r="I3571" s="1">
        <v>5</v>
      </c>
      <c r="J3571" s="1">
        <v>8</v>
      </c>
      <c r="K3571" s="1">
        <v>32</v>
      </c>
      <c r="L3571" s="1">
        <v>15</v>
      </c>
      <c r="M3571" s="1">
        <v>27</v>
      </c>
      <c r="N3571" s="8">
        <v>3</v>
      </c>
    </row>
    <row r="3572" spans="2:14" x14ac:dyDescent="0.2">
      <c r="D3572" s="175"/>
      <c r="E3572" s="4" t="s">
        <v>43</v>
      </c>
      <c r="F3572" s="6"/>
      <c r="G3572" s="5">
        <v>103</v>
      </c>
      <c r="H3572" s="7">
        <v>4</v>
      </c>
      <c r="I3572" s="1">
        <v>8</v>
      </c>
      <c r="J3572" s="1">
        <v>12</v>
      </c>
      <c r="K3572" s="1">
        <v>33</v>
      </c>
      <c r="L3572" s="1">
        <v>19</v>
      </c>
      <c r="M3572" s="1">
        <v>24</v>
      </c>
      <c r="N3572" s="8">
        <v>3</v>
      </c>
    </row>
    <row r="3573" spans="2:14" x14ac:dyDescent="0.2">
      <c r="D3573" s="175"/>
      <c r="E3573" s="4" t="s">
        <v>44</v>
      </c>
      <c r="F3573" s="6"/>
      <c r="G3573" s="5">
        <v>109</v>
      </c>
      <c r="H3573" s="7">
        <v>3</v>
      </c>
      <c r="I3573" s="1">
        <v>6</v>
      </c>
      <c r="J3573" s="1">
        <v>18</v>
      </c>
      <c r="K3573" s="1">
        <v>27</v>
      </c>
      <c r="L3573" s="1">
        <v>22</v>
      </c>
      <c r="M3573" s="1">
        <v>21</v>
      </c>
      <c r="N3573" s="8">
        <v>12</v>
      </c>
    </row>
    <row r="3574" spans="2:14" x14ac:dyDescent="0.2">
      <c r="D3574" s="176"/>
      <c r="E3574" s="59" t="s">
        <v>45</v>
      </c>
      <c r="F3574" s="60"/>
      <c r="G3574" s="56">
        <v>87</v>
      </c>
      <c r="H3574" s="66">
        <v>3</v>
      </c>
      <c r="I3574" s="30">
        <v>6</v>
      </c>
      <c r="J3574" s="30">
        <v>10</v>
      </c>
      <c r="K3574" s="30">
        <v>23</v>
      </c>
      <c r="L3574" s="30">
        <v>8</v>
      </c>
      <c r="M3574" s="30">
        <v>13</v>
      </c>
      <c r="N3574" s="65">
        <v>24</v>
      </c>
    </row>
    <row r="3576" spans="2:14" x14ac:dyDescent="0.2">
      <c r="B3576" s="43" t="str">
        <f xml:space="preserve"> HYPERLINK("#'目次'!B136", "[130]")</f>
        <v>[130]</v>
      </c>
      <c r="C3576" s="31" t="s">
        <v>282</v>
      </c>
    </row>
    <row r="3580" spans="2:14" ht="24" x14ac:dyDescent="0.2">
      <c r="D3580" s="177"/>
      <c r="E3580" s="178"/>
      <c r="F3580" s="178"/>
      <c r="G3580" s="40" t="s">
        <v>14</v>
      </c>
      <c r="H3580" s="42" t="s">
        <v>268</v>
      </c>
      <c r="I3580" s="15" t="s">
        <v>269</v>
      </c>
      <c r="J3580" s="15" t="s">
        <v>270</v>
      </c>
      <c r="K3580" s="15" t="s">
        <v>271</v>
      </c>
      <c r="L3580" s="15" t="s">
        <v>272</v>
      </c>
      <c r="M3580" s="15" t="s">
        <v>273</v>
      </c>
      <c r="N3580" s="44" t="s">
        <v>17</v>
      </c>
    </row>
    <row r="3581" spans="2:14" x14ac:dyDescent="0.2">
      <c r="D3581" s="179"/>
      <c r="E3581" s="180"/>
      <c r="F3581" s="180"/>
      <c r="G3581" s="39"/>
      <c r="H3581" s="41"/>
      <c r="I3581" s="14"/>
      <c r="J3581" s="14"/>
      <c r="K3581" s="14"/>
      <c r="L3581" s="14"/>
      <c r="M3581" s="14"/>
      <c r="N3581" s="38"/>
    </row>
    <row r="3582" spans="2:14" x14ac:dyDescent="0.2">
      <c r="D3582" s="58"/>
      <c r="E3582" s="53" t="s">
        <v>14</v>
      </c>
      <c r="F3582" s="52"/>
      <c r="G3582" s="37">
        <v>1222</v>
      </c>
      <c r="H3582" s="17">
        <v>2</v>
      </c>
      <c r="I3582" s="17">
        <v>4</v>
      </c>
      <c r="J3582" s="17">
        <v>9</v>
      </c>
      <c r="K3582" s="17">
        <v>21</v>
      </c>
      <c r="L3582" s="17">
        <v>29</v>
      </c>
      <c r="M3582" s="17">
        <v>845</v>
      </c>
      <c r="N3582" s="55">
        <v>312</v>
      </c>
    </row>
    <row r="3583" spans="2:14" x14ac:dyDescent="0.2">
      <c r="D3583" s="174" t="s">
        <v>18</v>
      </c>
      <c r="E3583" s="20" t="s">
        <v>19</v>
      </c>
      <c r="F3583" s="22"/>
      <c r="G3583" s="21">
        <v>57</v>
      </c>
      <c r="H3583" s="25">
        <v>0</v>
      </c>
      <c r="I3583" s="3">
        <v>0</v>
      </c>
      <c r="J3583" s="3">
        <v>1</v>
      </c>
      <c r="K3583" s="3">
        <v>1</v>
      </c>
      <c r="L3583" s="3">
        <v>1</v>
      </c>
      <c r="M3583" s="3">
        <v>38</v>
      </c>
      <c r="N3583" s="26">
        <v>16</v>
      </c>
    </row>
    <row r="3584" spans="2:14" x14ac:dyDescent="0.2">
      <c r="D3584" s="175"/>
      <c r="E3584" s="4" t="s">
        <v>20</v>
      </c>
      <c r="F3584" s="6"/>
      <c r="G3584" s="5">
        <v>84</v>
      </c>
      <c r="H3584" s="7">
        <v>1</v>
      </c>
      <c r="I3584" s="1">
        <v>0</v>
      </c>
      <c r="J3584" s="1">
        <v>0</v>
      </c>
      <c r="K3584" s="1">
        <v>2</v>
      </c>
      <c r="L3584" s="1">
        <v>3</v>
      </c>
      <c r="M3584" s="1">
        <v>49</v>
      </c>
      <c r="N3584" s="8">
        <v>29</v>
      </c>
    </row>
    <row r="3585" spans="4:14" x14ac:dyDescent="0.2">
      <c r="D3585" s="175"/>
      <c r="E3585" s="4" t="s">
        <v>21</v>
      </c>
      <c r="F3585" s="6"/>
      <c r="G3585" s="5">
        <v>487</v>
      </c>
      <c r="H3585" s="7">
        <v>1</v>
      </c>
      <c r="I3585" s="1">
        <v>0</v>
      </c>
      <c r="J3585" s="1">
        <v>4</v>
      </c>
      <c r="K3585" s="1">
        <v>6</v>
      </c>
      <c r="L3585" s="1">
        <v>9</v>
      </c>
      <c r="M3585" s="1">
        <v>349</v>
      </c>
      <c r="N3585" s="8">
        <v>118</v>
      </c>
    </row>
    <row r="3586" spans="4:14" x14ac:dyDescent="0.2">
      <c r="D3586" s="175"/>
      <c r="E3586" s="4" t="s">
        <v>22</v>
      </c>
      <c r="F3586" s="6"/>
      <c r="G3586" s="5">
        <v>35</v>
      </c>
      <c r="H3586" s="7">
        <v>0</v>
      </c>
      <c r="I3586" s="1">
        <v>0</v>
      </c>
      <c r="J3586" s="1">
        <v>0</v>
      </c>
      <c r="K3586" s="1">
        <v>2</v>
      </c>
      <c r="L3586" s="1">
        <v>1</v>
      </c>
      <c r="M3586" s="1">
        <v>25</v>
      </c>
      <c r="N3586" s="8">
        <v>7</v>
      </c>
    </row>
    <row r="3587" spans="4:14" x14ac:dyDescent="0.2">
      <c r="D3587" s="175"/>
      <c r="E3587" s="4" t="s">
        <v>23</v>
      </c>
      <c r="F3587" s="6"/>
      <c r="G3587" s="5">
        <v>143</v>
      </c>
      <c r="H3587" s="7">
        <v>0</v>
      </c>
      <c r="I3587" s="1">
        <v>0</v>
      </c>
      <c r="J3587" s="1">
        <v>0</v>
      </c>
      <c r="K3587" s="1">
        <v>1</v>
      </c>
      <c r="L3587" s="1">
        <v>1</v>
      </c>
      <c r="M3587" s="1">
        <v>108</v>
      </c>
      <c r="N3587" s="8">
        <v>33</v>
      </c>
    </row>
    <row r="3588" spans="4:14" x14ac:dyDescent="0.2">
      <c r="D3588" s="175"/>
      <c r="E3588" s="4" t="s">
        <v>24</v>
      </c>
      <c r="F3588" s="6"/>
      <c r="G3588" s="5">
        <v>187</v>
      </c>
      <c r="H3588" s="7">
        <v>0</v>
      </c>
      <c r="I3588" s="1">
        <v>3</v>
      </c>
      <c r="J3588" s="1">
        <v>0</v>
      </c>
      <c r="K3588" s="1">
        <v>6</v>
      </c>
      <c r="L3588" s="1">
        <v>9</v>
      </c>
      <c r="M3588" s="1">
        <v>121</v>
      </c>
      <c r="N3588" s="8">
        <v>48</v>
      </c>
    </row>
    <row r="3589" spans="4:14" x14ac:dyDescent="0.2">
      <c r="D3589" s="175"/>
      <c r="E3589" s="4" t="s">
        <v>25</v>
      </c>
      <c r="F3589" s="6"/>
      <c r="G3589" s="5">
        <v>71</v>
      </c>
      <c r="H3589" s="7">
        <v>0</v>
      </c>
      <c r="I3589" s="1">
        <v>0</v>
      </c>
      <c r="J3589" s="1">
        <v>0</v>
      </c>
      <c r="K3589" s="1">
        <v>1</v>
      </c>
      <c r="L3589" s="1">
        <v>0</v>
      </c>
      <c r="M3589" s="1">
        <v>52</v>
      </c>
      <c r="N3589" s="8">
        <v>18</v>
      </c>
    </row>
    <row r="3590" spans="4:14" x14ac:dyDescent="0.2">
      <c r="D3590" s="175"/>
      <c r="E3590" s="4" t="s">
        <v>26</v>
      </c>
      <c r="F3590" s="6"/>
      <c r="G3590" s="5">
        <v>30</v>
      </c>
      <c r="H3590" s="7">
        <v>0</v>
      </c>
      <c r="I3590" s="1">
        <v>0</v>
      </c>
      <c r="J3590" s="1">
        <v>2</v>
      </c>
      <c r="K3590" s="1">
        <v>0</v>
      </c>
      <c r="L3590" s="1">
        <v>1</v>
      </c>
      <c r="M3590" s="1">
        <v>20</v>
      </c>
      <c r="N3590" s="8">
        <v>7</v>
      </c>
    </row>
    <row r="3591" spans="4:14" x14ac:dyDescent="0.2">
      <c r="D3591" s="175"/>
      <c r="E3591" s="4" t="s">
        <v>27</v>
      </c>
      <c r="F3591" s="6"/>
      <c r="G3591" s="5">
        <v>70</v>
      </c>
      <c r="H3591" s="7">
        <v>0</v>
      </c>
      <c r="I3591" s="1">
        <v>1</v>
      </c>
      <c r="J3591" s="1">
        <v>2</v>
      </c>
      <c r="K3591" s="1">
        <v>1</v>
      </c>
      <c r="L3591" s="1">
        <v>2</v>
      </c>
      <c r="M3591" s="1">
        <v>49</v>
      </c>
      <c r="N3591" s="8">
        <v>15</v>
      </c>
    </row>
    <row r="3592" spans="4:14" x14ac:dyDescent="0.2">
      <c r="D3592" s="175"/>
      <c r="E3592" s="4" t="s">
        <v>28</v>
      </c>
      <c r="F3592" s="6"/>
      <c r="G3592" s="5">
        <v>51</v>
      </c>
      <c r="H3592" s="7">
        <v>0</v>
      </c>
      <c r="I3592" s="1">
        <v>0</v>
      </c>
      <c r="J3592" s="1">
        <v>0</v>
      </c>
      <c r="K3592" s="1">
        <v>0</v>
      </c>
      <c r="L3592" s="1">
        <v>2</v>
      </c>
      <c r="M3592" s="1">
        <v>32</v>
      </c>
      <c r="N3592" s="8">
        <v>17</v>
      </c>
    </row>
    <row r="3593" spans="4:14" x14ac:dyDescent="0.2">
      <c r="D3593" s="175"/>
      <c r="E3593" s="4" t="s">
        <v>29</v>
      </c>
      <c r="F3593" s="6"/>
      <c r="G3593" s="5">
        <v>7</v>
      </c>
      <c r="H3593" s="7">
        <v>0</v>
      </c>
      <c r="I3593" s="1">
        <v>0</v>
      </c>
      <c r="J3593" s="1">
        <v>0</v>
      </c>
      <c r="K3593" s="1">
        <v>1</v>
      </c>
      <c r="L3593" s="1">
        <v>0</v>
      </c>
      <c r="M3593" s="1">
        <v>2</v>
      </c>
      <c r="N3593" s="8">
        <v>4</v>
      </c>
    </row>
    <row r="3594" spans="4:14" x14ac:dyDescent="0.2">
      <c r="D3594" s="174" t="s">
        <v>30</v>
      </c>
      <c r="E3594" s="20" t="s">
        <v>31</v>
      </c>
      <c r="F3594" s="22"/>
      <c r="G3594" s="21">
        <v>393</v>
      </c>
      <c r="H3594" s="25">
        <v>1</v>
      </c>
      <c r="I3594" s="3">
        <v>0</v>
      </c>
      <c r="J3594" s="3">
        <v>1</v>
      </c>
      <c r="K3594" s="3">
        <v>10</v>
      </c>
      <c r="L3594" s="3">
        <v>13</v>
      </c>
      <c r="M3594" s="3">
        <v>272</v>
      </c>
      <c r="N3594" s="26">
        <v>96</v>
      </c>
    </row>
    <row r="3595" spans="4:14" x14ac:dyDescent="0.2">
      <c r="D3595" s="175"/>
      <c r="E3595" s="4" t="s">
        <v>32</v>
      </c>
      <c r="F3595" s="6"/>
      <c r="G3595" s="5">
        <v>352</v>
      </c>
      <c r="H3595" s="7">
        <v>1</v>
      </c>
      <c r="I3595" s="1">
        <v>2</v>
      </c>
      <c r="J3595" s="1">
        <v>4</v>
      </c>
      <c r="K3595" s="1">
        <v>7</v>
      </c>
      <c r="L3595" s="1">
        <v>8</v>
      </c>
      <c r="M3595" s="1">
        <v>248</v>
      </c>
      <c r="N3595" s="8">
        <v>82</v>
      </c>
    </row>
    <row r="3596" spans="4:14" x14ac:dyDescent="0.2">
      <c r="D3596" s="175"/>
      <c r="E3596" s="4" t="s">
        <v>33</v>
      </c>
      <c r="F3596" s="6"/>
      <c r="G3596" s="5">
        <v>388</v>
      </c>
      <c r="H3596" s="7">
        <v>0</v>
      </c>
      <c r="I3596" s="1">
        <v>2</v>
      </c>
      <c r="J3596" s="1">
        <v>4</v>
      </c>
      <c r="K3596" s="1">
        <v>3</v>
      </c>
      <c r="L3596" s="1">
        <v>7</v>
      </c>
      <c r="M3596" s="1">
        <v>264</v>
      </c>
      <c r="N3596" s="8">
        <v>108</v>
      </c>
    </row>
    <row r="3597" spans="4:14" x14ac:dyDescent="0.2">
      <c r="D3597" s="175"/>
      <c r="E3597" s="4" t="s">
        <v>34</v>
      </c>
      <c r="F3597" s="6"/>
      <c r="G3597" s="5">
        <v>89</v>
      </c>
      <c r="H3597" s="7">
        <v>0</v>
      </c>
      <c r="I3597" s="1">
        <v>0</v>
      </c>
      <c r="J3597" s="1">
        <v>0</v>
      </c>
      <c r="K3597" s="1">
        <v>1</v>
      </c>
      <c r="L3597" s="1">
        <v>1</v>
      </c>
      <c r="M3597" s="1">
        <v>61</v>
      </c>
      <c r="N3597" s="8">
        <v>26</v>
      </c>
    </row>
    <row r="3598" spans="4:14" x14ac:dyDescent="0.2">
      <c r="D3598" s="174" t="s">
        <v>35</v>
      </c>
      <c r="E3598" s="20" t="s">
        <v>36</v>
      </c>
      <c r="F3598" s="22"/>
      <c r="G3598" s="21">
        <v>629</v>
      </c>
      <c r="H3598" s="25">
        <v>2</v>
      </c>
      <c r="I3598" s="3">
        <v>3</v>
      </c>
      <c r="J3598" s="3">
        <v>2</v>
      </c>
      <c r="K3598" s="3">
        <v>14</v>
      </c>
      <c r="L3598" s="3">
        <v>14</v>
      </c>
      <c r="M3598" s="3">
        <v>446</v>
      </c>
      <c r="N3598" s="26">
        <v>148</v>
      </c>
    </row>
    <row r="3599" spans="4:14" x14ac:dyDescent="0.2">
      <c r="D3599" s="175"/>
      <c r="E3599" s="4" t="s">
        <v>37</v>
      </c>
      <c r="F3599" s="6"/>
      <c r="G3599" s="5">
        <v>593</v>
      </c>
      <c r="H3599" s="7">
        <v>0</v>
      </c>
      <c r="I3599" s="1">
        <v>1</v>
      </c>
      <c r="J3599" s="1">
        <v>7</v>
      </c>
      <c r="K3599" s="1">
        <v>7</v>
      </c>
      <c r="L3599" s="1">
        <v>15</v>
      </c>
      <c r="M3599" s="1">
        <v>399</v>
      </c>
      <c r="N3599" s="8">
        <v>164</v>
      </c>
    </row>
    <row r="3600" spans="4:14" x14ac:dyDescent="0.2">
      <c r="D3600" s="174" t="s">
        <v>38</v>
      </c>
      <c r="E3600" s="20" t="s">
        <v>39</v>
      </c>
      <c r="F3600" s="22"/>
      <c r="G3600" s="21">
        <v>64</v>
      </c>
      <c r="H3600" s="25">
        <v>0</v>
      </c>
      <c r="I3600" s="3">
        <v>0</v>
      </c>
      <c r="J3600" s="3">
        <v>0</v>
      </c>
      <c r="K3600" s="3">
        <v>0</v>
      </c>
      <c r="L3600" s="3">
        <v>1</v>
      </c>
      <c r="M3600" s="3">
        <v>54</v>
      </c>
      <c r="N3600" s="26">
        <v>9</v>
      </c>
    </row>
    <row r="3601" spans="2:14" x14ac:dyDescent="0.2">
      <c r="D3601" s="175"/>
      <c r="E3601" s="4" t="s">
        <v>40</v>
      </c>
      <c r="F3601" s="6"/>
      <c r="G3601" s="5">
        <v>147</v>
      </c>
      <c r="H3601" s="7">
        <v>0</v>
      </c>
      <c r="I3601" s="1">
        <v>1</v>
      </c>
      <c r="J3601" s="1">
        <v>2</v>
      </c>
      <c r="K3601" s="1">
        <v>2</v>
      </c>
      <c r="L3601" s="1">
        <v>5</v>
      </c>
      <c r="M3601" s="1">
        <v>120</v>
      </c>
      <c r="N3601" s="8">
        <v>17</v>
      </c>
    </row>
    <row r="3602" spans="2:14" x14ac:dyDescent="0.2">
      <c r="D3602" s="175"/>
      <c r="E3602" s="4" t="s">
        <v>41</v>
      </c>
      <c r="F3602" s="6"/>
      <c r="G3602" s="5">
        <v>204</v>
      </c>
      <c r="H3602" s="7">
        <v>0</v>
      </c>
      <c r="I3602" s="1">
        <v>0</v>
      </c>
      <c r="J3602" s="1">
        <v>0</v>
      </c>
      <c r="K3602" s="1">
        <v>3</v>
      </c>
      <c r="L3602" s="1">
        <v>3</v>
      </c>
      <c r="M3602" s="1">
        <v>176</v>
      </c>
      <c r="N3602" s="8">
        <v>22</v>
      </c>
    </row>
    <row r="3603" spans="2:14" x14ac:dyDescent="0.2">
      <c r="D3603" s="175"/>
      <c r="E3603" s="4" t="s">
        <v>42</v>
      </c>
      <c r="F3603" s="6"/>
      <c r="G3603" s="5">
        <v>210</v>
      </c>
      <c r="H3603" s="7">
        <v>0</v>
      </c>
      <c r="I3603" s="1">
        <v>1</v>
      </c>
      <c r="J3603" s="1">
        <v>0</v>
      </c>
      <c r="K3603" s="1">
        <v>6</v>
      </c>
      <c r="L3603" s="1">
        <v>3</v>
      </c>
      <c r="M3603" s="1">
        <v>172</v>
      </c>
      <c r="N3603" s="8">
        <v>28</v>
      </c>
    </row>
    <row r="3604" spans="2:14" x14ac:dyDescent="0.2">
      <c r="D3604" s="175"/>
      <c r="E3604" s="4" t="s">
        <v>43</v>
      </c>
      <c r="F3604" s="6"/>
      <c r="G3604" s="5">
        <v>204</v>
      </c>
      <c r="H3604" s="7">
        <v>0</v>
      </c>
      <c r="I3604" s="1">
        <v>0</v>
      </c>
      <c r="J3604" s="1">
        <v>2</v>
      </c>
      <c r="K3604" s="1">
        <v>4</v>
      </c>
      <c r="L3604" s="1">
        <v>3</v>
      </c>
      <c r="M3604" s="1">
        <v>159</v>
      </c>
      <c r="N3604" s="8">
        <v>36</v>
      </c>
    </row>
    <row r="3605" spans="2:14" x14ac:dyDescent="0.2">
      <c r="D3605" s="175"/>
      <c r="E3605" s="4" t="s">
        <v>44</v>
      </c>
      <c r="F3605" s="6"/>
      <c r="G3605" s="5">
        <v>223</v>
      </c>
      <c r="H3605" s="7">
        <v>1</v>
      </c>
      <c r="I3605" s="1">
        <v>0</v>
      </c>
      <c r="J3605" s="1">
        <v>1</v>
      </c>
      <c r="K3605" s="1">
        <v>2</v>
      </c>
      <c r="L3605" s="1">
        <v>10</v>
      </c>
      <c r="M3605" s="1">
        <v>123</v>
      </c>
      <c r="N3605" s="8">
        <v>86</v>
      </c>
    </row>
    <row r="3606" spans="2:14" x14ac:dyDescent="0.2">
      <c r="D3606" s="176"/>
      <c r="E3606" s="59" t="s">
        <v>45</v>
      </c>
      <c r="F3606" s="60"/>
      <c r="G3606" s="56">
        <v>170</v>
      </c>
      <c r="H3606" s="66">
        <v>1</v>
      </c>
      <c r="I3606" s="30">
        <v>2</v>
      </c>
      <c r="J3606" s="30">
        <v>4</v>
      </c>
      <c r="K3606" s="30">
        <v>4</v>
      </c>
      <c r="L3606" s="30">
        <v>4</v>
      </c>
      <c r="M3606" s="30">
        <v>41</v>
      </c>
      <c r="N3606" s="65">
        <v>114</v>
      </c>
    </row>
    <row r="3608" spans="2:14" x14ac:dyDescent="0.2">
      <c r="B3608" s="43" t="str">
        <f xml:space="preserve"> HYPERLINK("#'目次'!B137", "[131]")</f>
        <v>[131]</v>
      </c>
      <c r="C3608" s="31" t="s">
        <v>282</v>
      </c>
    </row>
    <row r="3612" spans="2:14" ht="24" x14ac:dyDescent="0.2">
      <c r="D3612" s="177"/>
      <c r="E3612" s="178"/>
      <c r="F3612" s="178"/>
      <c r="G3612" s="40" t="s">
        <v>14</v>
      </c>
      <c r="H3612" s="42" t="s">
        <v>268</v>
      </c>
      <c r="I3612" s="15" t="s">
        <v>269</v>
      </c>
      <c r="J3612" s="15" t="s">
        <v>270</v>
      </c>
      <c r="K3612" s="15" t="s">
        <v>271</v>
      </c>
      <c r="L3612" s="15" t="s">
        <v>272</v>
      </c>
      <c r="M3612" s="15" t="s">
        <v>273</v>
      </c>
      <c r="N3612" s="44" t="s">
        <v>17</v>
      </c>
    </row>
    <row r="3613" spans="2:14" x14ac:dyDescent="0.2">
      <c r="D3613" s="179"/>
      <c r="E3613" s="180"/>
      <c r="F3613" s="180"/>
      <c r="G3613" s="39"/>
      <c r="H3613" s="41"/>
      <c r="I3613" s="14"/>
      <c r="J3613" s="14"/>
      <c r="K3613" s="14"/>
      <c r="L3613" s="14"/>
      <c r="M3613" s="14"/>
      <c r="N3613" s="38"/>
    </row>
    <row r="3614" spans="2:14" x14ac:dyDescent="0.2">
      <c r="D3614" s="58"/>
      <c r="E3614" s="53" t="s">
        <v>14</v>
      </c>
      <c r="F3614" s="52"/>
      <c r="G3614" s="37">
        <v>1222</v>
      </c>
      <c r="H3614" s="17">
        <v>2</v>
      </c>
      <c r="I3614" s="17">
        <v>4</v>
      </c>
      <c r="J3614" s="17">
        <v>9</v>
      </c>
      <c r="K3614" s="17">
        <v>21</v>
      </c>
      <c r="L3614" s="17">
        <v>29</v>
      </c>
      <c r="M3614" s="17">
        <v>845</v>
      </c>
      <c r="N3614" s="55">
        <v>312</v>
      </c>
    </row>
    <row r="3615" spans="2:14" x14ac:dyDescent="0.2">
      <c r="D3615" s="174" t="s">
        <v>52</v>
      </c>
      <c r="E3615" s="20" t="s">
        <v>53</v>
      </c>
      <c r="F3615" s="22"/>
      <c r="G3615" s="21">
        <v>15</v>
      </c>
      <c r="H3615" s="25">
        <v>0</v>
      </c>
      <c r="I3615" s="3">
        <v>0</v>
      </c>
      <c r="J3615" s="3">
        <v>0</v>
      </c>
      <c r="K3615" s="3">
        <v>1</v>
      </c>
      <c r="L3615" s="3">
        <v>0</v>
      </c>
      <c r="M3615" s="3">
        <v>8</v>
      </c>
      <c r="N3615" s="26">
        <v>6</v>
      </c>
    </row>
    <row r="3616" spans="2:14" ht="24" x14ac:dyDescent="0.2">
      <c r="D3616" s="175"/>
      <c r="E3616" s="4" t="s">
        <v>54</v>
      </c>
      <c r="F3616" s="6"/>
      <c r="G3616" s="5">
        <v>122</v>
      </c>
      <c r="H3616" s="7">
        <v>1</v>
      </c>
      <c r="I3616" s="1">
        <v>0</v>
      </c>
      <c r="J3616" s="1">
        <v>0</v>
      </c>
      <c r="K3616" s="1">
        <v>3</v>
      </c>
      <c r="L3616" s="1">
        <v>1</v>
      </c>
      <c r="M3616" s="1">
        <v>81</v>
      </c>
      <c r="N3616" s="8">
        <v>36</v>
      </c>
    </row>
    <row r="3617" spans="4:14" x14ac:dyDescent="0.2">
      <c r="D3617" s="175"/>
      <c r="E3617" s="4" t="s">
        <v>55</v>
      </c>
      <c r="F3617" s="6"/>
      <c r="G3617" s="5">
        <v>43</v>
      </c>
      <c r="H3617" s="7">
        <v>0</v>
      </c>
      <c r="I3617" s="1">
        <v>1</v>
      </c>
      <c r="J3617" s="1">
        <v>0</v>
      </c>
      <c r="K3617" s="1">
        <v>2</v>
      </c>
      <c r="L3617" s="1">
        <v>0</v>
      </c>
      <c r="M3617" s="1">
        <v>31</v>
      </c>
      <c r="N3617" s="8">
        <v>9</v>
      </c>
    </row>
    <row r="3618" spans="4:14" x14ac:dyDescent="0.2">
      <c r="D3618" s="175"/>
      <c r="E3618" s="4" t="s">
        <v>56</v>
      </c>
      <c r="F3618" s="6"/>
      <c r="G3618" s="5">
        <v>60</v>
      </c>
      <c r="H3618" s="7">
        <v>0</v>
      </c>
      <c r="I3618" s="1">
        <v>1</v>
      </c>
      <c r="J3618" s="1">
        <v>0</v>
      </c>
      <c r="K3618" s="1">
        <v>2</v>
      </c>
      <c r="L3618" s="1">
        <v>1</v>
      </c>
      <c r="M3618" s="1">
        <v>47</v>
      </c>
      <c r="N3618" s="8">
        <v>9</v>
      </c>
    </row>
    <row r="3619" spans="4:14" x14ac:dyDescent="0.2">
      <c r="D3619" s="175"/>
      <c r="E3619" s="4" t="s">
        <v>57</v>
      </c>
      <c r="F3619" s="6"/>
      <c r="G3619" s="5">
        <v>286</v>
      </c>
      <c r="H3619" s="7">
        <v>1</v>
      </c>
      <c r="I3619" s="1">
        <v>0</v>
      </c>
      <c r="J3619" s="1">
        <v>1</v>
      </c>
      <c r="K3619" s="1">
        <v>5</v>
      </c>
      <c r="L3619" s="1">
        <v>6</v>
      </c>
      <c r="M3619" s="1">
        <v>247</v>
      </c>
      <c r="N3619" s="8">
        <v>26</v>
      </c>
    </row>
    <row r="3620" spans="4:14" x14ac:dyDescent="0.2">
      <c r="D3620" s="175"/>
      <c r="E3620" s="4" t="s">
        <v>58</v>
      </c>
      <c r="F3620" s="6"/>
      <c r="G3620" s="5">
        <v>129</v>
      </c>
      <c r="H3620" s="7">
        <v>0</v>
      </c>
      <c r="I3620" s="1">
        <v>0</v>
      </c>
      <c r="J3620" s="1">
        <v>2</v>
      </c>
      <c r="K3620" s="1">
        <v>2</v>
      </c>
      <c r="L3620" s="1">
        <v>5</v>
      </c>
      <c r="M3620" s="1">
        <v>96</v>
      </c>
      <c r="N3620" s="8">
        <v>24</v>
      </c>
    </row>
    <row r="3621" spans="4:14" x14ac:dyDescent="0.2">
      <c r="D3621" s="175"/>
      <c r="E3621" s="4" t="s">
        <v>59</v>
      </c>
      <c r="F3621" s="6"/>
      <c r="G3621" s="5">
        <v>195</v>
      </c>
      <c r="H3621" s="7">
        <v>0</v>
      </c>
      <c r="I3621" s="1">
        <v>0</v>
      </c>
      <c r="J3621" s="1">
        <v>2</v>
      </c>
      <c r="K3621" s="1">
        <v>2</v>
      </c>
      <c r="L3621" s="1">
        <v>7</v>
      </c>
      <c r="M3621" s="1">
        <v>128</v>
      </c>
      <c r="N3621" s="8">
        <v>56</v>
      </c>
    </row>
    <row r="3622" spans="4:14" x14ac:dyDescent="0.2">
      <c r="D3622" s="175"/>
      <c r="E3622" s="4" t="s">
        <v>60</v>
      </c>
      <c r="F3622" s="6"/>
      <c r="G3622" s="5">
        <v>176</v>
      </c>
      <c r="H3622" s="7">
        <v>0</v>
      </c>
      <c r="I3622" s="1">
        <v>0</v>
      </c>
      <c r="J3622" s="1">
        <v>1</v>
      </c>
      <c r="K3622" s="1">
        <v>1</v>
      </c>
      <c r="L3622" s="1">
        <v>3</v>
      </c>
      <c r="M3622" s="1">
        <v>91</v>
      </c>
      <c r="N3622" s="8">
        <v>80</v>
      </c>
    </row>
    <row r="3623" spans="4:14" x14ac:dyDescent="0.2">
      <c r="D3623" s="175"/>
      <c r="E3623" s="4" t="s">
        <v>61</v>
      </c>
      <c r="F3623" s="6"/>
      <c r="G3623" s="5">
        <v>78</v>
      </c>
      <c r="H3623" s="7">
        <v>0</v>
      </c>
      <c r="I3623" s="1">
        <v>0</v>
      </c>
      <c r="J3623" s="1">
        <v>0</v>
      </c>
      <c r="K3623" s="1">
        <v>1</v>
      </c>
      <c r="L3623" s="1">
        <v>1</v>
      </c>
      <c r="M3623" s="1">
        <v>67</v>
      </c>
      <c r="N3623" s="8">
        <v>9</v>
      </c>
    </row>
    <row r="3624" spans="4:14" x14ac:dyDescent="0.2">
      <c r="D3624" s="175"/>
      <c r="E3624" s="4" t="s">
        <v>62</v>
      </c>
      <c r="F3624" s="6"/>
      <c r="G3624" s="5">
        <v>113</v>
      </c>
      <c r="H3624" s="7">
        <v>0</v>
      </c>
      <c r="I3624" s="1">
        <v>2</v>
      </c>
      <c r="J3624" s="1">
        <v>3</v>
      </c>
      <c r="K3624" s="1">
        <v>2</v>
      </c>
      <c r="L3624" s="1">
        <v>5</v>
      </c>
      <c r="M3624" s="1">
        <v>48</v>
      </c>
      <c r="N3624" s="8">
        <v>53</v>
      </c>
    </row>
    <row r="3625" spans="4:14" x14ac:dyDescent="0.2">
      <c r="D3625" s="174" t="s">
        <v>63</v>
      </c>
      <c r="E3625" s="20" t="s">
        <v>64</v>
      </c>
      <c r="F3625" s="22"/>
      <c r="G3625" s="21">
        <v>234</v>
      </c>
      <c r="H3625" s="25">
        <v>1</v>
      </c>
      <c r="I3625" s="3">
        <v>1</v>
      </c>
      <c r="J3625" s="3">
        <v>3</v>
      </c>
      <c r="K3625" s="3">
        <v>3</v>
      </c>
      <c r="L3625" s="3">
        <v>9</v>
      </c>
      <c r="M3625" s="3">
        <v>135</v>
      </c>
      <c r="N3625" s="26">
        <v>82</v>
      </c>
    </row>
    <row r="3626" spans="4:14" x14ac:dyDescent="0.2">
      <c r="D3626" s="175"/>
      <c r="E3626" s="4" t="s">
        <v>65</v>
      </c>
      <c r="F3626" s="6"/>
      <c r="G3626" s="5">
        <v>172</v>
      </c>
      <c r="H3626" s="7">
        <v>0</v>
      </c>
      <c r="I3626" s="1">
        <v>1</v>
      </c>
      <c r="J3626" s="1">
        <v>2</v>
      </c>
      <c r="K3626" s="1">
        <v>5</v>
      </c>
      <c r="L3626" s="1">
        <v>4</v>
      </c>
      <c r="M3626" s="1">
        <v>95</v>
      </c>
      <c r="N3626" s="8">
        <v>65</v>
      </c>
    </row>
    <row r="3627" spans="4:14" x14ac:dyDescent="0.2">
      <c r="D3627" s="175"/>
      <c r="E3627" s="4" t="s">
        <v>66</v>
      </c>
      <c r="F3627" s="6"/>
      <c r="G3627" s="5">
        <v>165</v>
      </c>
      <c r="H3627" s="7">
        <v>1</v>
      </c>
      <c r="I3627" s="1">
        <v>1</v>
      </c>
      <c r="J3627" s="1">
        <v>2</v>
      </c>
      <c r="K3627" s="1">
        <v>2</v>
      </c>
      <c r="L3627" s="1">
        <v>5</v>
      </c>
      <c r="M3627" s="1">
        <v>114</v>
      </c>
      <c r="N3627" s="8">
        <v>40</v>
      </c>
    </row>
    <row r="3628" spans="4:14" x14ac:dyDescent="0.2">
      <c r="D3628" s="175"/>
      <c r="E3628" s="4" t="s">
        <v>67</v>
      </c>
      <c r="F3628" s="6"/>
      <c r="G3628" s="5">
        <v>158</v>
      </c>
      <c r="H3628" s="7">
        <v>0</v>
      </c>
      <c r="I3628" s="1">
        <v>0</v>
      </c>
      <c r="J3628" s="1">
        <v>1</v>
      </c>
      <c r="K3628" s="1">
        <v>4</v>
      </c>
      <c r="L3628" s="1">
        <v>1</v>
      </c>
      <c r="M3628" s="1">
        <v>111</v>
      </c>
      <c r="N3628" s="8">
        <v>41</v>
      </c>
    </row>
    <row r="3629" spans="4:14" x14ac:dyDescent="0.2">
      <c r="D3629" s="175"/>
      <c r="E3629" s="4" t="s">
        <v>68</v>
      </c>
      <c r="F3629" s="6"/>
      <c r="G3629" s="5">
        <v>112</v>
      </c>
      <c r="H3629" s="7">
        <v>0</v>
      </c>
      <c r="I3629" s="1">
        <v>1</v>
      </c>
      <c r="J3629" s="1">
        <v>0</v>
      </c>
      <c r="K3629" s="1">
        <v>1</v>
      </c>
      <c r="L3629" s="1">
        <v>4</v>
      </c>
      <c r="M3629" s="1">
        <v>85</v>
      </c>
      <c r="N3629" s="8">
        <v>21</v>
      </c>
    </row>
    <row r="3630" spans="4:14" x14ac:dyDescent="0.2">
      <c r="D3630" s="175"/>
      <c r="E3630" s="4" t="s">
        <v>69</v>
      </c>
      <c r="F3630" s="6"/>
      <c r="G3630" s="5">
        <v>92</v>
      </c>
      <c r="H3630" s="7">
        <v>0</v>
      </c>
      <c r="I3630" s="1">
        <v>0</v>
      </c>
      <c r="J3630" s="1">
        <v>1</v>
      </c>
      <c r="K3630" s="1">
        <v>3</v>
      </c>
      <c r="L3630" s="1">
        <v>1</v>
      </c>
      <c r="M3630" s="1">
        <v>75</v>
      </c>
      <c r="N3630" s="8">
        <v>12</v>
      </c>
    </row>
    <row r="3631" spans="4:14" x14ac:dyDescent="0.2">
      <c r="D3631" s="175"/>
      <c r="E3631" s="4" t="s">
        <v>70</v>
      </c>
      <c r="F3631" s="6"/>
      <c r="G3631" s="5">
        <v>131</v>
      </c>
      <c r="H3631" s="7">
        <v>0</v>
      </c>
      <c r="I3631" s="1">
        <v>0</v>
      </c>
      <c r="J3631" s="1">
        <v>0</v>
      </c>
      <c r="K3631" s="1">
        <v>1</v>
      </c>
      <c r="L3631" s="1">
        <v>1</v>
      </c>
      <c r="M3631" s="1">
        <v>110</v>
      </c>
      <c r="N3631" s="8">
        <v>19</v>
      </c>
    </row>
    <row r="3632" spans="4:14" x14ac:dyDescent="0.2">
      <c r="D3632" s="175"/>
      <c r="E3632" s="4" t="s">
        <v>71</v>
      </c>
      <c r="F3632" s="6"/>
      <c r="G3632" s="5">
        <v>71</v>
      </c>
      <c r="H3632" s="7">
        <v>0</v>
      </c>
      <c r="I3632" s="1">
        <v>0</v>
      </c>
      <c r="J3632" s="1">
        <v>0</v>
      </c>
      <c r="K3632" s="1">
        <v>2</v>
      </c>
      <c r="L3632" s="1">
        <v>4</v>
      </c>
      <c r="M3632" s="1">
        <v>53</v>
      </c>
      <c r="N3632" s="8">
        <v>12</v>
      </c>
    </row>
    <row r="3633" spans="2:14" x14ac:dyDescent="0.2">
      <c r="D3633" s="176"/>
      <c r="E3633" s="59" t="s">
        <v>72</v>
      </c>
      <c r="F3633" s="60"/>
      <c r="G3633" s="56">
        <v>70</v>
      </c>
      <c r="H3633" s="66">
        <v>0</v>
      </c>
      <c r="I3633" s="30">
        <v>0</v>
      </c>
      <c r="J3633" s="30">
        <v>0</v>
      </c>
      <c r="K3633" s="30">
        <v>0</v>
      </c>
      <c r="L3633" s="30">
        <v>0</v>
      </c>
      <c r="M3633" s="30">
        <v>57</v>
      </c>
      <c r="N3633" s="65">
        <v>13</v>
      </c>
    </row>
    <row r="3635" spans="2:14" x14ac:dyDescent="0.2">
      <c r="B3635" s="43" t="str">
        <f xml:space="preserve"> HYPERLINK("#'目次'!B138", "[132]")</f>
        <v>[132]</v>
      </c>
      <c r="C3635" s="31" t="s">
        <v>282</v>
      </c>
    </row>
    <row r="3638" spans="2:14" x14ac:dyDescent="0.2">
      <c r="C3638" s="31" t="s">
        <v>75</v>
      </c>
    </row>
    <row r="3639" spans="2:14" ht="24" x14ac:dyDescent="0.2">
      <c r="D3639" s="177"/>
      <c r="E3639" s="178"/>
      <c r="F3639" s="178"/>
      <c r="G3639" s="40" t="s">
        <v>14</v>
      </c>
      <c r="H3639" s="42" t="s">
        <v>268</v>
      </c>
      <c r="I3639" s="15" t="s">
        <v>269</v>
      </c>
      <c r="J3639" s="15" t="s">
        <v>270</v>
      </c>
      <c r="K3639" s="15" t="s">
        <v>271</v>
      </c>
      <c r="L3639" s="15" t="s">
        <v>272</v>
      </c>
      <c r="M3639" s="15" t="s">
        <v>273</v>
      </c>
      <c r="N3639" s="44" t="s">
        <v>17</v>
      </c>
    </row>
    <row r="3640" spans="2:14" x14ac:dyDescent="0.2">
      <c r="D3640" s="179"/>
      <c r="E3640" s="180"/>
      <c r="F3640" s="180"/>
      <c r="G3640" s="39"/>
      <c r="H3640" s="41"/>
      <c r="I3640" s="14"/>
      <c r="J3640" s="14"/>
      <c r="K3640" s="14"/>
      <c r="L3640" s="14"/>
      <c r="M3640" s="14"/>
      <c r="N3640" s="38"/>
    </row>
    <row r="3641" spans="2:14" x14ac:dyDescent="0.2">
      <c r="D3641" s="58"/>
      <c r="E3641" s="53" t="s">
        <v>14</v>
      </c>
      <c r="F3641" s="52"/>
      <c r="G3641" s="37">
        <v>1222</v>
      </c>
      <c r="H3641" s="17">
        <v>2</v>
      </c>
      <c r="I3641" s="17">
        <v>4</v>
      </c>
      <c r="J3641" s="17">
        <v>9</v>
      </c>
      <c r="K3641" s="17">
        <v>21</v>
      </c>
      <c r="L3641" s="17">
        <v>29</v>
      </c>
      <c r="M3641" s="17">
        <v>845</v>
      </c>
      <c r="N3641" s="55">
        <v>312</v>
      </c>
    </row>
    <row r="3642" spans="2:14" x14ac:dyDescent="0.2">
      <c r="D3642" s="174" t="s">
        <v>36</v>
      </c>
      <c r="E3642" s="20" t="s">
        <v>76</v>
      </c>
      <c r="F3642" s="22"/>
      <c r="G3642" s="21">
        <v>629</v>
      </c>
      <c r="H3642" s="25">
        <v>2</v>
      </c>
      <c r="I3642" s="3">
        <v>3</v>
      </c>
      <c r="J3642" s="3">
        <v>2</v>
      </c>
      <c r="K3642" s="3">
        <v>14</v>
      </c>
      <c r="L3642" s="3">
        <v>14</v>
      </c>
      <c r="M3642" s="3">
        <v>446</v>
      </c>
      <c r="N3642" s="26">
        <v>148</v>
      </c>
    </row>
    <row r="3643" spans="2:14" x14ac:dyDescent="0.2">
      <c r="D3643" s="175"/>
      <c r="E3643" s="4" t="s">
        <v>39</v>
      </c>
      <c r="F3643" s="6"/>
      <c r="G3643" s="5">
        <v>37</v>
      </c>
      <c r="H3643" s="7">
        <v>0</v>
      </c>
      <c r="I3643" s="1">
        <v>0</v>
      </c>
      <c r="J3643" s="1">
        <v>0</v>
      </c>
      <c r="K3643" s="1">
        <v>0</v>
      </c>
      <c r="L3643" s="1">
        <v>0</v>
      </c>
      <c r="M3643" s="1">
        <v>32</v>
      </c>
      <c r="N3643" s="8">
        <v>5</v>
      </c>
    </row>
    <row r="3644" spans="2:14" x14ac:dyDescent="0.2">
      <c r="D3644" s="175"/>
      <c r="E3644" s="4" t="s">
        <v>40</v>
      </c>
      <c r="F3644" s="6"/>
      <c r="G3644" s="5">
        <v>73</v>
      </c>
      <c r="H3644" s="7">
        <v>0</v>
      </c>
      <c r="I3644" s="1">
        <v>1</v>
      </c>
      <c r="J3644" s="1">
        <v>0</v>
      </c>
      <c r="K3644" s="1">
        <v>0</v>
      </c>
      <c r="L3644" s="1">
        <v>3</v>
      </c>
      <c r="M3644" s="1">
        <v>61</v>
      </c>
      <c r="N3644" s="8">
        <v>8</v>
      </c>
    </row>
    <row r="3645" spans="2:14" x14ac:dyDescent="0.2">
      <c r="D3645" s="175"/>
      <c r="E3645" s="4" t="s">
        <v>41</v>
      </c>
      <c r="F3645" s="6"/>
      <c r="G3645" s="5">
        <v>108</v>
      </c>
      <c r="H3645" s="7">
        <v>0</v>
      </c>
      <c r="I3645" s="1">
        <v>0</v>
      </c>
      <c r="J3645" s="1">
        <v>0</v>
      </c>
      <c r="K3645" s="1">
        <v>2</v>
      </c>
      <c r="L3645" s="1">
        <v>3</v>
      </c>
      <c r="M3645" s="1">
        <v>94</v>
      </c>
      <c r="N3645" s="8">
        <v>9</v>
      </c>
    </row>
    <row r="3646" spans="2:14" x14ac:dyDescent="0.2">
      <c r="D3646" s="175"/>
      <c r="E3646" s="4" t="s">
        <v>42</v>
      </c>
      <c r="F3646" s="6"/>
      <c r="G3646" s="5">
        <v>113</v>
      </c>
      <c r="H3646" s="7">
        <v>0</v>
      </c>
      <c r="I3646" s="1">
        <v>1</v>
      </c>
      <c r="J3646" s="1">
        <v>0</v>
      </c>
      <c r="K3646" s="1">
        <v>5</v>
      </c>
      <c r="L3646" s="1">
        <v>1</v>
      </c>
      <c r="M3646" s="1">
        <v>89</v>
      </c>
      <c r="N3646" s="8">
        <v>17</v>
      </c>
    </row>
    <row r="3647" spans="2:14" x14ac:dyDescent="0.2">
      <c r="D3647" s="175"/>
      <c r="E3647" s="4" t="s">
        <v>43</v>
      </c>
      <c r="F3647" s="6"/>
      <c r="G3647" s="5">
        <v>101</v>
      </c>
      <c r="H3647" s="7">
        <v>0</v>
      </c>
      <c r="I3647" s="1">
        <v>0</v>
      </c>
      <c r="J3647" s="1">
        <v>0</v>
      </c>
      <c r="K3647" s="1">
        <v>2</v>
      </c>
      <c r="L3647" s="1">
        <v>1</v>
      </c>
      <c r="M3647" s="1">
        <v>81</v>
      </c>
      <c r="N3647" s="8">
        <v>17</v>
      </c>
    </row>
    <row r="3648" spans="2:14" x14ac:dyDescent="0.2">
      <c r="D3648" s="175"/>
      <c r="E3648" s="4" t="s">
        <v>44</v>
      </c>
      <c r="F3648" s="6"/>
      <c r="G3648" s="5">
        <v>114</v>
      </c>
      <c r="H3648" s="7">
        <v>1</v>
      </c>
      <c r="I3648" s="1">
        <v>0</v>
      </c>
      <c r="J3648" s="1">
        <v>0</v>
      </c>
      <c r="K3648" s="1">
        <v>2</v>
      </c>
      <c r="L3648" s="1">
        <v>3</v>
      </c>
      <c r="M3648" s="1">
        <v>66</v>
      </c>
      <c r="N3648" s="8">
        <v>42</v>
      </c>
    </row>
    <row r="3649" spans="2:14" x14ac:dyDescent="0.2">
      <c r="D3649" s="175"/>
      <c r="E3649" s="4" t="s">
        <v>45</v>
      </c>
      <c r="F3649" s="6"/>
      <c r="G3649" s="5">
        <v>83</v>
      </c>
      <c r="H3649" s="7">
        <v>1</v>
      </c>
      <c r="I3649" s="1">
        <v>1</v>
      </c>
      <c r="J3649" s="1">
        <v>2</v>
      </c>
      <c r="K3649" s="1">
        <v>3</v>
      </c>
      <c r="L3649" s="1">
        <v>3</v>
      </c>
      <c r="M3649" s="1">
        <v>23</v>
      </c>
      <c r="N3649" s="8">
        <v>50</v>
      </c>
    </row>
    <row r="3650" spans="2:14" x14ac:dyDescent="0.2">
      <c r="D3650" s="174" t="s">
        <v>37</v>
      </c>
      <c r="E3650" s="20" t="s">
        <v>77</v>
      </c>
      <c r="F3650" s="22"/>
      <c r="G3650" s="21">
        <v>593</v>
      </c>
      <c r="H3650" s="25">
        <v>0</v>
      </c>
      <c r="I3650" s="3">
        <v>1</v>
      </c>
      <c r="J3650" s="3">
        <v>7</v>
      </c>
      <c r="K3650" s="3">
        <v>7</v>
      </c>
      <c r="L3650" s="3">
        <v>15</v>
      </c>
      <c r="M3650" s="3">
        <v>399</v>
      </c>
      <c r="N3650" s="26">
        <v>164</v>
      </c>
    </row>
    <row r="3651" spans="2:14" x14ac:dyDescent="0.2">
      <c r="D3651" s="175"/>
      <c r="E3651" s="4" t="s">
        <v>39</v>
      </c>
      <c r="F3651" s="6"/>
      <c r="G3651" s="5">
        <v>27</v>
      </c>
      <c r="H3651" s="7">
        <v>0</v>
      </c>
      <c r="I3651" s="1">
        <v>0</v>
      </c>
      <c r="J3651" s="1">
        <v>0</v>
      </c>
      <c r="K3651" s="1">
        <v>0</v>
      </c>
      <c r="L3651" s="1">
        <v>1</v>
      </c>
      <c r="M3651" s="1">
        <v>22</v>
      </c>
      <c r="N3651" s="8">
        <v>4</v>
      </c>
    </row>
    <row r="3652" spans="2:14" x14ac:dyDescent="0.2">
      <c r="D3652" s="175"/>
      <c r="E3652" s="4" t="s">
        <v>40</v>
      </c>
      <c r="F3652" s="6"/>
      <c r="G3652" s="5">
        <v>74</v>
      </c>
      <c r="H3652" s="7">
        <v>0</v>
      </c>
      <c r="I3652" s="1">
        <v>0</v>
      </c>
      <c r="J3652" s="1">
        <v>2</v>
      </c>
      <c r="K3652" s="1">
        <v>2</v>
      </c>
      <c r="L3652" s="1">
        <v>2</v>
      </c>
      <c r="M3652" s="1">
        <v>59</v>
      </c>
      <c r="N3652" s="8">
        <v>9</v>
      </c>
    </row>
    <row r="3653" spans="2:14" x14ac:dyDescent="0.2">
      <c r="D3653" s="175"/>
      <c r="E3653" s="4" t="s">
        <v>41</v>
      </c>
      <c r="F3653" s="6"/>
      <c r="G3653" s="5">
        <v>96</v>
      </c>
      <c r="H3653" s="7">
        <v>0</v>
      </c>
      <c r="I3653" s="1">
        <v>0</v>
      </c>
      <c r="J3653" s="1">
        <v>0</v>
      </c>
      <c r="K3653" s="1">
        <v>1</v>
      </c>
      <c r="L3653" s="1">
        <v>0</v>
      </c>
      <c r="M3653" s="1">
        <v>82</v>
      </c>
      <c r="N3653" s="8">
        <v>13</v>
      </c>
    </row>
    <row r="3654" spans="2:14" x14ac:dyDescent="0.2">
      <c r="D3654" s="175"/>
      <c r="E3654" s="4" t="s">
        <v>42</v>
      </c>
      <c r="F3654" s="6"/>
      <c r="G3654" s="5">
        <v>97</v>
      </c>
      <c r="H3654" s="7">
        <v>0</v>
      </c>
      <c r="I3654" s="1">
        <v>0</v>
      </c>
      <c r="J3654" s="1">
        <v>0</v>
      </c>
      <c r="K3654" s="1">
        <v>1</v>
      </c>
      <c r="L3654" s="1">
        <v>2</v>
      </c>
      <c r="M3654" s="1">
        <v>83</v>
      </c>
      <c r="N3654" s="8">
        <v>11</v>
      </c>
    </row>
    <row r="3655" spans="2:14" x14ac:dyDescent="0.2">
      <c r="D3655" s="175"/>
      <c r="E3655" s="4" t="s">
        <v>43</v>
      </c>
      <c r="F3655" s="6"/>
      <c r="G3655" s="5">
        <v>103</v>
      </c>
      <c r="H3655" s="7">
        <v>0</v>
      </c>
      <c r="I3655" s="1">
        <v>0</v>
      </c>
      <c r="J3655" s="1">
        <v>2</v>
      </c>
      <c r="K3655" s="1">
        <v>2</v>
      </c>
      <c r="L3655" s="1">
        <v>2</v>
      </c>
      <c r="M3655" s="1">
        <v>78</v>
      </c>
      <c r="N3655" s="8">
        <v>19</v>
      </c>
    </row>
    <row r="3656" spans="2:14" x14ac:dyDescent="0.2">
      <c r="D3656" s="175"/>
      <c r="E3656" s="4" t="s">
        <v>44</v>
      </c>
      <c r="F3656" s="6"/>
      <c r="G3656" s="5">
        <v>109</v>
      </c>
      <c r="H3656" s="7">
        <v>0</v>
      </c>
      <c r="I3656" s="1">
        <v>0</v>
      </c>
      <c r="J3656" s="1">
        <v>1</v>
      </c>
      <c r="K3656" s="1">
        <v>0</v>
      </c>
      <c r="L3656" s="1">
        <v>7</v>
      </c>
      <c r="M3656" s="1">
        <v>57</v>
      </c>
      <c r="N3656" s="8">
        <v>44</v>
      </c>
    </row>
    <row r="3657" spans="2:14" x14ac:dyDescent="0.2">
      <c r="D3657" s="176"/>
      <c r="E3657" s="59" t="s">
        <v>45</v>
      </c>
      <c r="F3657" s="60"/>
      <c r="G3657" s="56">
        <v>87</v>
      </c>
      <c r="H3657" s="66">
        <v>0</v>
      </c>
      <c r="I3657" s="30">
        <v>1</v>
      </c>
      <c r="J3657" s="30">
        <v>2</v>
      </c>
      <c r="K3657" s="30">
        <v>1</v>
      </c>
      <c r="L3657" s="30">
        <v>1</v>
      </c>
      <c r="M3657" s="30">
        <v>18</v>
      </c>
      <c r="N3657" s="65">
        <v>64</v>
      </c>
    </row>
    <row r="3659" spans="2:14" x14ac:dyDescent="0.2">
      <c r="B3659" s="43" t="str">
        <f xml:space="preserve"> HYPERLINK("#'目次'!B139", "[133]")</f>
        <v>[133]</v>
      </c>
      <c r="C3659" s="31" t="s">
        <v>285</v>
      </c>
    </row>
    <row r="3663" spans="2:14" ht="24" x14ac:dyDescent="0.2">
      <c r="D3663" s="177"/>
      <c r="E3663" s="178"/>
      <c r="F3663" s="178"/>
      <c r="G3663" s="40" t="s">
        <v>14</v>
      </c>
      <c r="H3663" s="42" t="s">
        <v>268</v>
      </c>
      <c r="I3663" s="15" t="s">
        <v>269</v>
      </c>
      <c r="J3663" s="15" t="s">
        <v>270</v>
      </c>
      <c r="K3663" s="15" t="s">
        <v>271</v>
      </c>
      <c r="L3663" s="15" t="s">
        <v>272</v>
      </c>
      <c r="M3663" s="15" t="s">
        <v>273</v>
      </c>
      <c r="N3663" s="44" t="s">
        <v>17</v>
      </c>
    </row>
    <row r="3664" spans="2:14" x14ac:dyDescent="0.2">
      <c r="D3664" s="179"/>
      <c r="E3664" s="180"/>
      <c r="F3664" s="180"/>
      <c r="G3664" s="39"/>
      <c r="H3664" s="41"/>
      <c r="I3664" s="14"/>
      <c r="J3664" s="14"/>
      <c r="K3664" s="14"/>
      <c r="L3664" s="14"/>
      <c r="M3664" s="14"/>
      <c r="N3664" s="38"/>
    </row>
    <row r="3665" spans="4:14" x14ac:dyDescent="0.2">
      <c r="D3665" s="58"/>
      <c r="E3665" s="53" t="s">
        <v>14</v>
      </c>
      <c r="F3665" s="52"/>
      <c r="G3665" s="37">
        <v>1222</v>
      </c>
      <c r="H3665" s="17">
        <v>4</v>
      </c>
      <c r="I3665" s="17">
        <v>8</v>
      </c>
      <c r="J3665" s="17">
        <v>28</v>
      </c>
      <c r="K3665" s="17">
        <v>105</v>
      </c>
      <c r="L3665" s="17">
        <v>194</v>
      </c>
      <c r="M3665" s="17">
        <v>676</v>
      </c>
      <c r="N3665" s="55">
        <v>207</v>
      </c>
    </row>
    <row r="3666" spans="4:14" x14ac:dyDescent="0.2">
      <c r="D3666" s="174" t="s">
        <v>18</v>
      </c>
      <c r="E3666" s="20" t="s">
        <v>19</v>
      </c>
      <c r="F3666" s="22"/>
      <c r="G3666" s="21">
        <v>57</v>
      </c>
      <c r="H3666" s="25">
        <v>0</v>
      </c>
      <c r="I3666" s="3">
        <v>0</v>
      </c>
      <c r="J3666" s="3">
        <v>2</v>
      </c>
      <c r="K3666" s="3">
        <v>6</v>
      </c>
      <c r="L3666" s="3">
        <v>7</v>
      </c>
      <c r="M3666" s="3">
        <v>29</v>
      </c>
      <c r="N3666" s="26">
        <v>13</v>
      </c>
    </row>
    <row r="3667" spans="4:14" x14ac:dyDescent="0.2">
      <c r="D3667" s="175"/>
      <c r="E3667" s="4" t="s">
        <v>20</v>
      </c>
      <c r="F3667" s="6"/>
      <c r="G3667" s="5">
        <v>84</v>
      </c>
      <c r="H3667" s="7">
        <v>1</v>
      </c>
      <c r="I3667" s="1">
        <v>0</v>
      </c>
      <c r="J3667" s="1">
        <v>5</v>
      </c>
      <c r="K3667" s="1">
        <v>5</v>
      </c>
      <c r="L3667" s="1">
        <v>11</v>
      </c>
      <c r="M3667" s="1">
        <v>44</v>
      </c>
      <c r="N3667" s="8">
        <v>18</v>
      </c>
    </row>
    <row r="3668" spans="4:14" x14ac:dyDescent="0.2">
      <c r="D3668" s="175"/>
      <c r="E3668" s="4" t="s">
        <v>21</v>
      </c>
      <c r="F3668" s="6"/>
      <c r="G3668" s="5">
        <v>487</v>
      </c>
      <c r="H3668" s="7">
        <v>2</v>
      </c>
      <c r="I3668" s="1">
        <v>1</v>
      </c>
      <c r="J3668" s="1">
        <v>11</v>
      </c>
      <c r="K3668" s="1">
        <v>32</v>
      </c>
      <c r="L3668" s="1">
        <v>73</v>
      </c>
      <c r="M3668" s="1">
        <v>291</v>
      </c>
      <c r="N3668" s="8">
        <v>77</v>
      </c>
    </row>
    <row r="3669" spans="4:14" x14ac:dyDescent="0.2">
      <c r="D3669" s="175"/>
      <c r="E3669" s="4" t="s">
        <v>22</v>
      </c>
      <c r="F3669" s="6"/>
      <c r="G3669" s="5">
        <v>35</v>
      </c>
      <c r="H3669" s="7">
        <v>0</v>
      </c>
      <c r="I3669" s="1">
        <v>0</v>
      </c>
      <c r="J3669" s="1">
        <v>2</v>
      </c>
      <c r="K3669" s="1">
        <v>7</v>
      </c>
      <c r="L3669" s="1">
        <v>5</v>
      </c>
      <c r="M3669" s="1">
        <v>15</v>
      </c>
      <c r="N3669" s="8">
        <v>6</v>
      </c>
    </row>
    <row r="3670" spans="4:14" x14ac:dyDescent="0.2">
      <c r="D3670" s="175"/>
      <c r="E3670" s="4" t="s">
        <v>23</v>
      </c>
      <c r="F3670" s="6"/>
      <c r="G3670" s="5">
        <v>143</v>
      </c>
      <c r="H3670" s="7">
        <v>0</v>
      </c>
      <c r="I3670" s="1">
        <v>2</v>
      </c>
      <c r="J3670" s="1">
        <v>1</v>
      </c>
      <c r="K3670" s="1">
        <v>16</v>
      </c>
      <c r="L3670" s="1">
        <v>25</v>
      </c>
      <c r="M3670" s="1">
        <v>77</v>
      </c>
      <c r="N3670" s="8">
        <v>22</v>
      </c>
    </row>
    <row r="3671" spans="4:14" x14ac:dyDescent="0.2">
      <c r="D3671" s="175"/>
      <c r="E3671" s="4" t="s">
        <v>24</v>
      </c>
      <c r="F3671" s="6"/>
      <c r="G3671" s="5">
        <v>187</v>
      </c>
      <c r="H3671" s="7">
        <v>0</v>
      </c>
      <c r="I3671" s="1">
        <v>3</v>
      </c>
      <c r="J3671" s="1">
        <v>4</v>
      </c>
      <c r="K3671" s="1">
        <v>14</v>
      </c>
      <c r="L3671" s="1">
        <v>38</v>
      </c>
      <c r="M3671" s="1">
        <v>96</v>
      </c>
      <c r="N3671" s="8">
        <v>32</v>
      </c>
    </row>
    <row r="3672" spans="4:14" x14ac:dyDescent="0.2">
      <c r="D3672" s="175"/>
      <c r="E3672" s="4" t="s">
        <v>25</v>
      </c>
      <c r="F3672" s="6"/>
      <c r="G3672" s="5">
        <v>71</v>
      </c>
      <c r="H3672" s="7">
        <v>0</v>
      </c>
      <c r="I3672" s="1">
        <v>0</v>
      </c>
      <c r="J3672" s="1">
        <v>0</v>
      </c>
      <c r="K3672" s="1">
        <v>15</v>
      </c>
      <c r="L3672" s="1">
        <v>10</v>
      </c>
      <c r="M3672" s="1">
        <v>36</v>
      </c>
      <c r="N3672" s="8">
        <v>10</v>
      </c>
    </row>
    <row r="3673" spans="4:14" x14ac:dyDescent="0.2">
      <c r="D3673" s="175"/>
      <c r="E3673" s="4" t="s">
        <v>26</v>
      </c>
      <c r="F3673" s="6"/>
      <c r="G3673" s="5">
        <v>30</v>
      </c>
      <c r="H3673" s="7">
        <v>1</v>
      </c>
      <c r="I3673" s="1">
        <v>0</v>
      </c>
      <c r="J3673" s="1">
        <v>1</v>
      </c>
      <c r="K3673" s="1">
        <v>5</v>
      </c>
      <c r="L3673" s="1">
        <v>5</v>
      </c>
      <c r="M3673" s="1">
        <v>14</v>
      </c>
      <c r="N3673" s="8">
        <v>4</v>
      </c>
    </row>
    <row r="3674" spans="4:14" x14ac:dyDescent="0.2">
      <c r="D3674" s="175"/>
      <c r="E3674" s="4" t="s">
        <v>27</v>
      </c>
      <c r="F3674" s="6"/>
      <c r="G3674" s="5">
        <v>70</v>
      </c>
      <c r="H3674" s="7">
        <v>0</v>
      </c>
      <c r="I3674" s="1">
        <v>1</v>
      </c>
      <c r="J3674" s="1">
        <v>2</v>
      </c>
      <c r="K3674" s="1">
        <v>2</v>
      </c>
      <c r="L3674" s="1">
        <v>13</v>
      </c>
      <c r="M3674" s="1">
        <v>40</v>
      </c>
      <c r="N3674" s="8">
        <v>12</v>
      </c>
    </row>
    <row r="3675" spans="4:14" x14ac:dyDescent="0.2">
      <c r="D3675" s="175"/>
      <c r="E3675" s="4" t="s">
        <v>28</v>
      </c>
      <c r="F3675" s="6"/>
      <c r="G3675" s="5">
        <v>51</v>
      </c>
      <c r="H3675" s="7">
        <v>0</v>
      </c>
      <c r="I3675" s="1">
        <v>1</v>
      </c>
      <c r="J3675" s="1">
        <v>0</v>
      </c>
      <c r="K3675" s="1">
        <v>3</v>
      </c>
      <c r="L3675" s="1">
        <v>5</v>
      </c>
      <c r="M3675" s="1">
        <v>31</v>
      </c>
      <c r="N3675" s="8">
        <v>11</v>
      </c>
    </row>
    <row r="3676" spans="4:14" x14ac:dyDescent="0.2">
      <c r="D3676" s="175"/>
      <c r="E3676" s="4" t="s">
        <v>29</v>
      </c>
      <c r="F3676" s="6"/>
      <c r="G3676" s="5">
        <v>7</v>
      </c>
      <c r="H3676" s="7">
        <v>0</v>
      </c>
      <c r="I3676" s="1">
        <v>0</v>
      </c>
      <c r="J3676" s="1">
        <v>0</v>
      </c>
      <c r="K3676" s="1">
        <v>0</v>
      </c>
      <c r="L3676" s="1">
        <v>2</v>
      </c>
      <c r="M3676" s="1">
        <v>3</v>
      </c>
      <c r="N3676" s="8">
        <v>2</v>
      </c>
    </row>
    <row r="3677" spans="4:14" x14ac:dyDescent="0.2">
      <c r="D3677" s="174" t="s">
        <v>30</v>
      </c>
      <c r="E3677" s="20" t="s">
        <v>31</v>
      </c>
      <c r="F3677" s="22"/>
      <c r="G3677" s="21">
        <v>393</v>
      </c>
      <c r="H3677" s="25">
        <v>2</v>
      </c>
      <c r="I3677" s="3">
        <v>1</v>
      </c>
      <c r="J3677" s="3">
        <v>7</v>
      </c>
      <c r="K3677" s="3">
        <v>45</v>
      </c>
      <c r="L3677" s="3">
        <v>60</v>
      </c>
      <c r="M3677" s="3">
        <v>214</v>
      </c>
      <c r="N3677" s="26">
        <v>64</v>
      </c>
    </row>
    <row r="3678" spans="4:14" x14ac:dyDescent="0.2">
      <c r="D3678" s="175"/>
      <c r="E3678" s="4" t="s">
        <v>32</v>
      </c>
      <c r="F3678" s="6"/>
      <c r="G3678" s="5">
        <v>352</v>
      </c>
      <c r="H3678" s="7">
        <v>2</v>
      </c>
      <c r="I3678" s="1">
        <v>3</v>
      </c>
      <c r="J3678" s="1">
        <v>6</v>
      </c>
      <c r="K3678" s="1">
        <v>22</v>
      </c>
      <c r="L3678" s="1">
        <v>69</v>
      </c>
      <c r="M3678" s="1">
        <v>193</v>
      </c>
      <c r="N3678" s="8">
        <v>57</v>
      </c>
    </row>
    <row r="3679" spans="4:14" x14ac:dyDescent="0.2">
      <c r="D3679" s="175"/>
      <c r="E3679" s="4" t="s">
        <v>33</v>
      </c>
      <c r="F3679" s="6"/>
      <c r="G3679" s="5">
        <v>388</v>
      </c>
      <c r="H3679" s="7">
        <v>0</v>
      </c>
      <c r="I3679" s="1">
        <v>2</v>
      </c>
      <c r="J3679" s="1">
        <v>13</v>
      </c>
      <c r="K3679" s="1">
        <v>32</v>
      </c>
      <c r="L3679" s="1">
        <v>56</v>
      </c>
      <c r="M3679" s="1">
        <v>218</v>
      </c>
      <c r="N3679" s="8">
        <v>67</v>
      </c>
    </row>
    <row r="3680" spans="4:14" x14ac:dyDescent="0.2">
      <c r="D3680" s="175"/>
      <c r="E3680" s="4" t="s">
        <v>34</v>
      </c>
      <c r="F3680" s="6"/>
      <c r="G3680" s="5">
        <v>89</v>
      </c>
      <c r="H3680" s="7">
        <v>0</v>
      </c>
      <c r="I3680" s="1">
        <v>2</v>
      </c>
      <c r="J3680" s="1">
        <v>2</v>
      </c>
      <c r="K3680" s="1">
        <v>6</v>
      </c>
      <c r="L3680" s="1">
        <v>9</v>
      </c>
      <c r="M3680" s="1">
        <v>51</v>
      </c>
      <c r="N3680" s="8">
        <v>19</v>
      </c>
    </row>
    <row r="3681" spans="2:14" x14ac:dyDescent="0.2">
      <c r="D3681" s="174" t="s">
        <v>35</v>
      </c>
      <c r="E3681" s="20" t="s">
        <v>36</v>
      </c>
      <c r="F3681" s="22"/>
      <c r="G3681" s="21">
        <v>629</v>
      </c>
      <c r="H3681" s="25">
        <v>3</v>
      </c>
      <c r="I3681" s="3">
        <v>4</v>
      </c>
      <c r="J3681" s="3">
        <v>15</v>
      </c>
      <c r="K3681" s="3">
        <v>45</v>
      </c>
      <c r="L3681" s="3">
        <v>85</v>
      </c>
      <c r="M3681" s="3">
        <v>372</v>
      </c>
      <c r="N3681" s="26">
        <v>105</v>
      </c>
    </row>
    <row r="3682" spans="2:14" x14ac:dyDescent="0.2">
      <c r="D3682" s="175"/>
      <c r="E3682" s="4" t="s">
        <v>37</v>
      </c>
      <c r="F3682" s="6"/>
      <c r="G3682" s="5">
        <v>593</v>
      </c>
      <c r="H3682" s="7">
        <v>1</v>
      </c>
      <c r="I3682" s="1">
        <v>4</v>
      </c>
      <c r="J3682" s="1">
        <v>13</v>
      </c>
      <c r="K3682" s="1">
        <v>60</v>
      </c>
      <c r="L3682" s="1">
        <v>109</v>
      </c>
      <c r="M3682" s="1">
        <v>304</v>
      </c>
      <c r="N3682" s="8">
        <v>102</v>
      </c>
    </row>
    <row r="3683" spans="2:14" x14ac:dyDescent="0.2">
      <c r="D3683" s="174" t="s">
        <v>38</v>
      </c>
      <c r="E3683" s="20" t="s">
        <v>39</v>
      </c>
      <c r="F3683" s="22"/>
      <c r="G3683" s="21">
        <v>64</v>
      </c>
      <c r="H3683" s="25">
        <v>0</v>
      </c>
      <c r="I3683" s="3">
        <v>0</v>
      </c>
      <c r="J3683" s="3">
        <v>0</v>
      </c>
      <c r="K3683" s="3">
        <v>1</v>
      </c>
      <c r="L3683" s="3">
        <v>4</v>
      </c>
      <c r="M3683" s="3">
        <v>52</v>
      </c>
      <c r="N3683" s="26">
        <v>7</v>
      </c>
    </row>
    <row r="3684" spans="2:14" x14ac:dyDescent="0.2">
      <c r="D3684" s="175"/>
      <c r="E3684" s="4" t="s">
        <v>40</v>
      </c>
      <c r="F3684" s="6"/>
      <c r="G3684" s="5">
        <v>147</v>
      </c>
      <c r="H3684" s="7">
        <v>0</v>
      </c>
      <c r="I3684" s="1">
        <v>1</v>
      </c>
      <c r="J3684" s="1">
        <v>5</v>
      </c>
      <c r="K3684" s="1">
        <v>9</v>
      </c>
      <c r="L3684" s="1">
        <v>26</v>
      </c>
      <c r="M3684" s="1">
        <v>97</v>
      </c>
      <c r="N3684" s="8">
        <v>9</v>
      </c>
    </row>
    <row r="3685" spans="2:14" x14ac:dyDescent="0.2">
      <c r="D3685" s="175"/>
      <c r="E3685" s="4" t="s">
        <v>41</v>
      </c>
      <c r="F3685" s="6"/>
      <c r="G3685" s="5">
        <v>204</v>
      </c>
      <c r="H3685" s="7">
        <v>0</v>
      </c>
      <c r="I3685" s="1">
        <v>1</v>
      </c>
      <c r="J3685" s="1">
        <v>4</v>
      </c>
      <c r="K3685" s="1">
        <v>20</v>
      </c>
      <c r="L3685" s="1">
        <v>32</v>
      </c>
      <c r="M3685" s="1">
        <v>136</v>
      </c>
      <c r="N3685" s="8">
        <v>11</v>
      </c>
    </row>
    <row r="3686" spans="2:14" x14ac:dyDescent="0.2">
      <c r="D3686" s="175"/>
      <c r="E3686" s="4" t="s">
        <v>42</v>
      </c>
      <c r="F3686" s="6"/>
      <c r="G3686" s="5">
        <v>210</v>
      </c>
      <c r="H3686" s="7">
        <v>0</v>
      </c>
      <c r="I3686" s="1">
        <v>2</v>
      </c>
      <c r="J3686" s="1">
        <v>4</v>
      </c>
      <c r="K3686" s="1">
        <v>22</v>
      </c>
      <c r="L3686" s="1">
        <v>40</v>
      </c>
      <c r="M3686" s="1">
        <v>128</v>
      </c>
      <c r="N3686" s="8">
        <v>14</v>
      </c>
    </row>
    <row r="3687" spans="2:14" x14ac:dyDescent="0.2">
      <c r="D3687" s="175"/>
      <c r="E3687" s="4" t="s">
        <v>43</v>
      </c>
      <c r="F3687" s="6"/>
      <c r="G3687" s="5">
        <v>204</v>
      </c>
      <c r="H3687" s="7">
        <v>0</v>
      </c>
      <c r="I3687" s="1">
        <v>1</v>
      </c>
      <c r="J3687" s="1">
        <v>6</v>
      </c>
      <c r="K3687" s="1">
        <v>20</v>
      </c>
      <c r="L3687" s="1">
        <v>36</v>
      </c>
      <c r="M3687" s="1">
        <v>113</v>
      </c>
      <c r="N3687" s="8">
        <v>28</v>
      </c>
    </row>
    <row r="3688" spans="2:14" x14ac:dyDescent="0.2">
      <c r="D3688" s="175"/>
      <c r="E3688" s="4" t="s">
        <v>44</v>
      </c>
      <c r="F3688" s="6"/>
      <c r="G3688" s="5">
        <v>223</v>
      </c>
      <c r="H3688" s="7">
        <v>2</v>
      </c>
      <c r="I3688" s="1">
        <v>1</v>
      </c>
      <c r="J3688" s="1">
        <v>2</v>
      </c>
      <c r="K3688" s="1">
        <v>25</v>
      </c>
      <c r="L3688" s="1">
        <v>43</v>
      </c>
      <c r="M3688" s="1">
        <v>103</v>
      </c>
      <c r="N3688" s="8">
        <v>47</v>
      </c>
    </row>
    <row r="3689" spans="2:14" x14ac:dyDescent="0.2">
      <c r="D3689" s="176"/>
      <c r="E3689" s="59" t="s">
        <v>45</v>
      </c>
      <c r="F3689" s="60"/>
      <c r="G3689" s="56">
        <v>170</v>
      </c>
      <c r="H3689" s="66">
        <v>2</v>
      </c>
      <c r="I3689" s="30">
        <v>2</v>
      </c>
      <c r="J3689" s="30">
        <v>7</v>
      </c>
      <c r="K3689" s="30">
        <v>8</v>
      </c>
      <c r="L3689" s="30">
        <v>13</v>
      </c>
      <c r="M3689" s="30">
        <v>47</v>
      </c>
      <c r="N3689" s="65">
        <v>91</v>
      </c>
    </row>
    <row r="3691" spans="2:14" x14ac:dyDescent="0.2">
      <c r="B3691" s="43" t="str">
        <f xml:space="preserve"> HYPERLINK("#'目次'!B140", "[134]")</f>
        <v>[134]</v>
      </c>
      <c r="C3691" s="31" t="s">
        <v>285</v>
      </c>
    </row>
    <row r="3695" spans="2:14" ht="24" x14ac:dyDescent="0.2">
      <c r="D3695" s="177"/>
      <c r="E3695" s="178"/>
      <c r="F3695" s="178"/>
      <c r="G3695" s="40" t="s">
        <v>14</v>
      </c>
      <c r="H3695" s="42" t="s">
        <v>268</v>
      </c>
      <c r="I3695" s="15" t="s">
        <v>269</v>
      </c>
      <c r="J3695" s="15" t="s">
        <v>270</v>
      </c>
      <c r="K3695" s="15" t="s">
        <v>271</v>
      </c>
      <c r="L3695" s="15" t="s">
        <v>272</v>
      </c>
      <c r="M3695" s="15" t="s">
        <v>273</v>
      </c>
      <c r="N3695" s="44" t="s">
        <v>17</v>
      </c>
    </row>
    <row r="3696" spans="2:14" x14ac:dyDescent="0.2">
      <c r="D3696" s="179"/>
      <c r="E3696" s="180"/>
      <c r="F3696" s="180"/>
      <c r="G3696" s="39"/>
      <c r="H3696" s="41"/>
      <c r="I3696" s="14"/>
      <c r="J3696" s="14"/>
      <c r="K3696" s="14"/>
      <c r="L3696" s="14"/>
      <c r="M3696" s="14"/>
      <c r="N3696" s="38"/>
    </row>
    <row r="3697" spans="4:14" x14ac:dyDescent="0.2">
      <c r="D3697" s="58"/>
      <c r="E3697" s="53" t="s">
        <v>14</v>
      </c>
      <c r="F3697" s="52"/>
      <c r="G3697" s="37">
        <v>1222</v>
      </c>
      <c r="H3697" s="17">
        <v>4</v>
      </c>
      <c r="I3697" s="17">
        <v>8</v>
      </c>
      <c r="J3697" s="17">
        <v>28</v>
      </c>
      <c r="K3697" s="17">
        <v>105</v>
      </c>
      <c r="L3697" s="17">
        <v>194</v>
      </c>
      <c r="M3697" s="17">
        <v>676</v>
      </c>
      <c r="N3697" s="55">
        <v>207</v>
      </c>
    </row>
    <row r="3698" spans="4:14" x14ac:dyDescent="0.2">
      <c r="D3698" s="174" t="s">
        <v>52</v>
      </c>
      <c r="E3698" s="20" t="s">
        <v>53</v>
      </c>
      <c r="F3698" s="22"/>
      <c r="G3698" s="21">
        <v>15</v>
      </c>
      <c r="H3698" s="25">
        <v>0</v>
      </c>
      <c r="I3698" s="3">
        <v>0</v>
      </c>
      <c r="J3698" s="3">
        <v>0</v>
      </c>
      <c r="K3698" s="3">
        <v>1</v>
      </c>
      <c r="L3698" s="3">
        <v>1</v>
      </c>
      <c r="M3698" s="3">
        <v>8</v>
      </c>
      <c r="N3698" s="26">
        <v>5</v>
      </c>
    </row>
    <row r="3699" spans="4:14" ht="24" x14ac:dyDescent="0.2">
      <c r="D3699" s="175"/>
      <c r="E3699" s="4" t="s">
        <v>54</v>
      </c>
      <c r="F3699" s="6"/>
      <c r="G3699" s="5">
        <v>122</v>
      </c>
      <c r="H3699" s="7">
        <v>1</v>
      </c>
      <c r="I3699" s="1">
        <v>1</v>
      </c>
      <c r="J3699" s="1">
        <v>3</v>
      </c>
      <c r="K3699" s="1">
        <v>12</v>
      </c>
      <c r="L3699" s="1">
        <v>11</v>
      </c>
      <c r="M3699" s="1">
        <v>71</v>
      </c>
      <c r="N3699" s="8">
        <v>23</v>
      </c>
    </row>
    <row r="3700" spans="4:14" x14ac:dyDescent="0.2">
      <c r="D3700" s="175"/>
      <c r="E3700" s="4" t="s">
        <v>55</v>
      </c>
      <c r="F3700" s="6"/>
      <c r="G3700" s="5">
        <v>43</v>
      </c>
      <c r="H3700" s="7">
        <v>0</v>
      </c>
      <c r="I3700" s="1">
        <v>1</v>
      </c>
      <c r="J3700" s="1">
        <v>1</v>
      </c>
      <c r="K3700" s="1">
        <v>5</v>
      </c>
      <c r="L3700" s="1">
        <v>7</v>
      </c>
      <c r="M3700" s="1">
        <v>22</v>
      </c>
      <c r="N3700" s="8">
        <v>7</v>
      </c>
    </row>
    <row r="3701" spans="4:14" x14ac:dyDescent="0.2">
      <c r="D3701" s="175"/>
      <c r="E3701" s="4" t="s">
        <v>56</v>
      </c>
      <c r="F3701" s="6"/>
      <c r="G3701" s="5">
        <v>60</v>
      </c>
      <c r="H3701" s="7">
        <v>0</v>
      </c>
      <c r="I3701" s="1">
        <v>0</v>
      </c>
      <c r="J3701" s="1">
        <v>1</v>
      </c>
      <c r="K3701" s="1">
        <v>3</v>
      </c>
      <c r="L3701" s="1">
        <v>15</v>
      </c>
      <c r="M3701" s="1">
        <v>37</v>
      </c>
      <c r="N3701" s="8">
        <v>4</v>
      </c>
    </row>
    <row r="3702" spans="4:14" x14ac:dyDescent="0.2">
      <c r="D3702" s="175"/>
      <c r="E3702" s="4" t="s">
        <v>57</v>
      </c>
      <c r="F3702" s="6"/>
      <c r="G3702" s="5">
        <v>286</v>
      </c>
      <c r="H3702" s="7">
        <v>1</v>
      </c>
      <c r="I3702" s="1">
        <v>0</v>
      </c>
      <c r="J3702" s="1">
        <v>7</v>
      </c>
      <c r="K3702" s="1">
        <v>29</v>
      </c>
      <c r="L3702" s="1">
        <v>53</v>
      </c>
      <c r="M3702" s="1">
        <v>181</v>
      </c>
      <c r="N3702" s="8">
        <v>15</v>
      </c>
    </row>
    <row r="3703" spans="4:14" x14ac:dyDescent="0.2">
      <c r="D3703" s="175"/>
      <c r="E3703" s="4" t="s">
        <v>58</v>
      </c>
      <c r="F3703" s="6"/>
      <c r="G3703" s="5">
        <v>129</v>
      </c>
      <c r="H3703" s="7">
        <v>0</v>
      </c>
      <c r="I3703" s="1">
        <v>0</v>
      </c>
      <c r="J3703" s="1">
        <v>1</v>
      </c>
      <c r="K3703" s="1">
        <v>15</v>
      </c>
      <c r="L3703" s="1">
        <v>13</v>
      </c>
      <c r="M3703" s="1">
        <v>82</v>
      </c>
      <c r="N3703" s="8">
        <v>18</v>
      </c>
    </row>
    <row r="3704" spans="4:14" x14ac:dyDescent="0.2">
      <c r="D3704" s="175"/>
      <c r="E3704" s="4" t="s">
        <v>59</v>
      </c>
      <c r="F3704" s="6"/>
      <c r="G3704" s="5">
        <v>195</v>
      </c>
      <c r="H3704" s="7">
        <v>0</v>
      </c>
      <c r="I3704" s="1">
        <v>1</v>
      </c>
      <c r="J3704" s="1">
        <v>5</v>
      </c>
      <c r="K3704" s="1">
        <v>15</v>
      </c>
      <c r="L3704" s="1">
        <v>36</v>
      </c>
      <c r="M3704" s="1">
        <v>105</v>
      </c>
      <c r="N3704" s="8">
        <v>33</v>
      </c>
    </row>
    <row r="3705" spans="4:14" x14ac:dyDescent="0.2">
      <c r="D3705" s="175"/>
      <c r="E3705" s="4" t="s">
        <v>60</v>
      </c>
      <c r="F3705" s="6"/>
      <c r="G3705" s="5">
        <v>176</v>
      </c>
      <c r="H3705" s="7">
        <v>1</v>
      </c>
      <c r="I3705" s="1">
        <v>3</v>
      </c>
      <c r="J3705" s="1">
        <v>5</v>
      </c>
      <c r="K3705" s="1">
        <v>16</v>
      </c>
      <c r="L3705" s="1">
        <v>36</v>
      </c>
      <c r="M3705" s="1">
        <v>63</v>
      </c>
      <c r="N3705" s="8">
        <v>52</v>
      </c>
    </row>
    <row r="3706" spans="4:14" x14ac:dyDescent="0.2">
      <c r="D3706" s="175"/>
      <c r="E3706" s="4" t="s">
        <v>61</v>
      </c>
      <c r="F3706" s="6"/>
      <c r="G3706" s="5">
        <v>78</v>
      </c>
      <c r="H3706" s="7">
        <v>0</v>
      </c>
      <c r="I3706" s="1">
        <v>0</v>
      </c>
      <c r="J3706" s="1">
        <v>0</v>
      </c>
      <c r="K3706" s="1">
        <v>1</v>
      </c>
      <c r="L3706" s="1">
        <v>8</v>
      </c>
      <c r="M3706" s="1">
        <v>62</v>
      </c>
      <c r="N3706" s="8">
        <v>7</v>
      </c>
    </row>
    <row r="3707" spans="4:14" x14ac:dyDescent="0.2">
      <c r="D3707" s="175"/>
      <c r="E3707" s="4" t="s">
        <v>62</v>
      </c>
      <c r="F3707" s="6"/>
      <c r="G3707" s="5">
        <v>113</v>
      </c>
      <c r="H3707" s="7">
        <v>1</v>
      </c>
      <c r="I3707" s="1">
        <v>2</v>
      </c>
      <c r="J3707" s="1">
        <v>5</v>
      </c>
      <c r="K3707" s="1">
        <v>7</v>
      </c>
      <c r="L3707" s="1">
        <v>14</v>
      </c>
      <c r="M3707" s="1">
        <v>45</v>
      </c>
      <c r="N3707" s="8">
        <v>39</v>
      </c>
    </row>
    <row r="3708" spans="4:14" x14ac:dyDescent="0.2">
      <c r="D3708" s="174" t="s">
        <v>63</v>
      </c>
      <c r="E3708" s="20" t="s">
        <v>64</v>
      </c>
      <c r="F3708" s="22"/>
      <c r="G3708" s="21">
        <v>234</v>
      </c>
      <c r="H3708" s="25">
        <v>1</v>
      </c>
      <c r="I3708" s="3">
        <v>2</v>
      </c>
      <c r="J3708" s="3">
        <v>4</v>
      </c>
      <c r="K3708" s="3">
        <v>14</v>
      </c>
      <c r="L3708" s="3">
        <v>38</v>
      </c>
      <c r="M3708" s="3">
        <v>113</v>
      </c>
      <c r="N3708" s="26">
        <v>62</v>
      </c>
    </row>
    <row r="3709" spans="4:14" x14ac:dyDescent="0.2">
      <c r="D3709" s="175"/>
      <c r="E3709" s="4" t="s">
        <v>65</v>
      </c>
      <c r="F3709" s="6"/>
      <c r="G3709" s="5">
        <v>172</v>
      </c>
      <c r="H3709" s="7">
        <v>0</v>
      </c>
      <c r="I3709" s="1">
        <v>1</v>
      </c>
      <c r="J3709" s="1">
        <v>5</v>
      </c>
      <c r="K3709" s="1">
        <v>18</v>
      </c>
      <c r="L3709" s="1">
        <v>20</v>
      </c>
      <c r="M3709" s="1">
        <v>83</v>
      </c>
      <c r="N3709" s="8">
        <v>45</v>
      </c>
    </row>
    <row r="3710" spans="4:14" x14ac:dyDescent="0.2">
      <c r="D3710" s="175"/>
      <c r="E3710" s="4" t="s">
        <v>66</v>
      </c>
      <c r="F3710" s="6"/>
      <c r="G3710" s="5">
        <v>165</v>
      </c>
      <c r="H3710" s="7">
        <v>1</v>
      </c>
      <c r="I3710" s="1">
        <v>2</v>
      </c>
      <c r="J3710" s="1">
        <v>5</v>
      </c>
      <c r="K3710" s="1">
        <v>8</v>
      </c>
      <c r="L3710" s="1">
        <v>26</v>
      </c>
      <c r="M3710" s="1">
        <v>97</v>
      </c>
      <c r="N3710" s="8">
        <v>26</v>
      </c>
    </row>
    <row r="3711" spans="4:14" x14ac:dyDescent="0.2">
      <c r="D3711" s="175"/>
      <c r="E3711" s="4" t="s">
        <v>67</v>
      </c>
      <c r="F3711" s="6"/>
      <c r="G3711" s="5">
        <v>158</v>
      </c>
      <c r="H3711" s="7">
        <v>0</v>
      </c>
      <c r="I3711" s="1">
        <v>0</v>
      </c>
      <c r="J3711" s="1">
        <v>4</v>
      </c>
      <c r="K3711" s="1">
        <v>14</v>
      </c>
      <c r="L3711" s="1">
        <v>30</v>
      </c>
      <c r="M3711" s="1">
        <v>85</v>
      </c>
      <c r="N3711" s="8">
        <v>25</v>
      </c>
    </row>
    <row r="3712" spans="4:14" x14ac:dyDescent="0.2">
      <c r="D3712" s="175"/>
      <c r="E3712" s="4" t="s">
        <v>68</v>
      </c>
      <c r="F3712" s="6"/>
      <c r="G3712" s="5">
        <v>112</v>
      </c>
      <c r="H3712" s="7">
        <v>0</v>
      </c>
      <c r="I3712" s="1">
        <v>0</v>
      </c>
      <c r="J3712" s="1">
        <v>2</v>
      </c>
      <c r="K3712" s="1">
        <v>7</v>
      </c>
      <c r="L3712" s="1">
        <v>17</v>
      </c>
      <c r="M3712" s="1">
        <v>74</v>
      </c>
      <c r="N3712" s="8">
        <v>12</v>
      </c>
    </row>
    <row r="3713" spans="2:14" x14ac:dyDescent="0.2">
      <c r="D3713" s="175"/>
      <c r="E3713" s="4" t="s">
        <v>69</v>
      </c>
      <c r="F3713" s="6"/>
      <c r="G3713" s="5">
        <v>92</v>
      </c>
      <c r="H3713" s="7">
        <v>1</v>
      </c>
      <c r="I3713" s="1">
        <v>1</v>
      </c>
      <c r="J3713" s="1">
        <v>1</v>
      </c>
      <c r="K3713" s="1">
        <v>8</v>
      </c>
      <c r="L3713" s="1">
        <v>16</v>
      </c>
      <c r="M3713" s="1">
        <v>57</v>
      </c>
      <c r="N3713" s="8">
        <v>8</v>
      </c>
    </row>
    <row r="3714" spans="2:14" x14ac:dyDescent="0.2">
      <c r="D3714" s="175"/>
      <c r="E3714" s="4" t="s">
        <v>70</v>
      </c>
      <c r="F3714" s="6"/>
      <c r="G3714" s="5">
        <v>131</v>
      </c>
      <c r="H3714" s="7">
        <v>0</v>
      </c>
      <c r="I3714" s="1">
        <v>0</v>
      </c>
      <c r="J3714" s="1">
        <v>2</v>
      </c>
      <c r="K3714" s="1">
        <v>17</v>
      </c>
      <c r="L3714" s="1">
        <v>18</v>
      </c>
      <c r="M3714" s="1">
        <v>82</v>
      </c>
      <c r="N3714" s="8">
        <v>12</v>
      </c>
    </row>
    <row r="3715" spans="2:14" x14ac:dyDescent="0.2">
      <c r="D3715" s="175"/>
      <c r="E3715" s="4" t="s">
        <v>71</v>
      </c>
      <c r="F3715" s="6"/>
      <c r="G3715" s="5">
        <v>71</v>
      </c>
      <c r="H3715" s="7">
        <v>0</v>
      </c>
      <c r="I3715" s="1">
        <v>0</v>
      </c>
      <c r="J3715" s="1">
        <v>1</v>
      </c>
      <c r="K3715" s="1">
        <v>10</v>
      </c>
      <c r="L3715" s="1">
        <v>15</v>
      </c>
      <c r="M3715" s="1">
        <v>39</v>
      </c>
      <c r="N3715" s="8">
        <v>6</v>
      </c>
    </row>
    <row r="3716" spans="2:14" x14ac:dyDescent="0.2">
      <c r="D3716" s="176"/>
      <c r="E3716" s="59" t="s">
        <v>72</v>
      </c>
      <c r="F3716" s="60"/>
      <c r="G3716" s="56">
        <v>70</v>
      </c>
      <c r="H3716" s="66">
        <v>1</v>
      </c>
      <c r="I3716" s="30">
        <v>2</v>
      </c>
      <c r="J3716" s="30">
        <v>2</v>
      </c>
      <c r="K3716" s="30">
        <v>9</v>
      </c>
      <c r="L3716" s="30">
        <v>11</v>
      </c>
      <c r="M3716" s="30">
        <v>40</v>
      </c>
      <c r="N3716" s="65">
        <v>5</v>
      </c>
    </row>
    <row r="3718" spans="2:14" x14ac:dyDescent="0.2">
      <c r="B3718" s="43" t="str">
        <f xml:space="preserve"> HYPERLINK("#'目次'!B141", "[135]")</f>
        <v>[135]</v>
      </c>
      <c r="C3718" s="31" t="s">
        <v>285</v>
      </c>
    </row>
    <row r="3721" spans="2:14" x14ac:dyDescent="0.2">
      <c r="C3721" s="31" t="s">
        <v>75</v>
      </c>
    </row>
    <row r="3722" spans="2:14" ht="24" x14ac:dyDescent="0.2">
      <c r="D3722" s="177"/>
      <c r="E3722" s="178"/>
      <c r="F3722" s="178"/>
      <c r="G3722" s="40" t="s">
        <v>14</v>
      </c>
      <c r="H3722" s="42" t="s">
        <v>268</v>
      </c>
      <c r="I3722" s="15" t="s">
        <v>269</v>
      </c>
      <c r="J3722" s="15" t="s">
        <v>270</v>
      </c>
      <c r="K3722" s="15" t="s">
        <v>271</v>
      </c>
      <c r="L3722" s="15" t="s">
        <v>272</v>
      </c>
      <c r="M3722" s="15" t="s">
        <v>273</v>
      </c>
      <c r="N3722" s="44" t="s">
        <v>17</v>
      </c>
    </row>
    <row r="3723" spans="2:14" x14ac:dyDescent="0.2">
      <c r="D3723" s="179"/>
      <c r="E3723" s="180"/>
      <c r="F3723" s="180"/>
      <c r="G3723" s="39"/>
      <c r="H3723" s="41"/>
      <c r="I3723" s="14"/>
      <c r="J3723" s="14"/>
      <c r="K3723" s="14"/>
      <c r="L3723" s="14"/>
      <c r="M3723" s="14"/>
      <c r="N3723" s="38"/>
    </row>
    <row r="3724" spans="2:14" x14ac:dyDescent="0.2">
      <c r="D3724" s="58"/>
      <c r="E3724" s="53" t="s">
        <v>14</v>
      </c>
      <c r="F3724" s="52"/>
      <c r="G3724" s="37">
        <v>1222</v>
      </c>
      <c r="H3724" s="17">
        <v>4</v>
      </c>
      <c r="I3724" s="17">
        <v>8</v>
      </c>
      <c r="J3724" s="17">
        <v>28</v>
      </c>
      <c r="K3724" s="17">
        <v>105</v>
      </c>
      <c r="L3724" s="17">
        <v>194</v>
      </c>
      <c r="M3724" s="17">
        <v>676</v>
      </c>
      <c r="N3724" s="55">
        <v>207</v>
      </c>
    </row>
    <row r="3725" spans="2:14" x14ac:dyDescent="0.2">
      <c r="D3725" s="174" t="s">
        <v>36</v>
      </c>
      <c r="E3725" s="20" t="s">
        <v>76</v>
      </c>
      <c r="F3725" s="22"/>
      <c r="G3725" s="21">
        <v>629</v>
      </c>
      <c r="H3725" s="25">
        <v>3</v>
      </c>
      <c r="I3725" s="3">
        <v>4</v>
      </c>
      <c r="J3725" s="3">
        <v>15</v>
      </c>
      <c r="K3725" s="3">
        <v>45</v>
      </c>
      <c r="L3725" s="3">
        <v>85</v>
      </c>
      <c r="M3725" s="3">
        <v>372</v>
      </c>
      <c r="N3725" s="26">
        <v>105</v>
      </c>
    </row>
    <row r="3726" spans="2:14" x14ac:dyDescent="0.2">
      <c r="D3726" s="175"/>
      <c r="E3726" s="4" t="s">
        <v>39</v>
      </c>
      <c r="F3726" s="6"/>
      <c r="G3726" s="5">
        <v>37</v>
      </c>
      <c r="H3726" s="7">
        <v>0</v>
      </c>
      <c r="I3726" s="1">
        <v>0</v>
      </c>
      <c r="J3726" s="1">
        <v>0</v>
      </c>
      <c r="K3726" s="1">
        <v>0</v>
      </c>
      <c r="L3726" s="1">
        <v>1</v>
      </c>
      <c r="M3726" s="1">
        <v>31</v>
      </c>
      <c r="N3726" s="8">
        <v>5</v>
      </c>
    </row>
    <row r="3727" spans="2:14" x14ac:dyDescent="0.2">
      <c r="D3727" s="175"/>
      <c r="E3727" s="4" t="s">
        <v>40</v>
      </c>
      <c r="F3727" s="6"/>
      <c r="G3727" s="5">
        <v>73</v>
      </c>
      <c r="H3727" s="7">
        <v>0</v>
      </c>
      <c r="I3727" s="1">
        <v>1</v>
      </c>
      <c r="J3727" s="1">
        <v>3</v>
      </c>
      <c r="K3727" s="1">
        <v>4</v>
      </c>
      <c r="L3727" s="1">
        <v>13</v>
      </c>
      <c r="M3727" s="1">
        <v>49</v>
      </c>
      <c r="N3727" s="8">
        <v>3</v>
      </c>
    </row>
    <row r="3728" spans="2:14" x14ac:dyDescent="0.2">
      <c r="D3728" s="175"/>
      <c r="E3728" s="4" t="s">
        <v>41</v>
      </c>
      <c r="F3728" s="6"/>
      <c r="G3728" s="5">
        <v>108</v>
      </c>
      <c r="H3728" s="7">
        <v>0</v>
      </c>
      <c r="I3728" s="1">
        <v>1</v>
      </c>
      <c r="J3728" s="1">
        <v>2</v>
      </c>
      <c r="K3728" s="1">
        <v>6</v>
      </c>
      <c r="L3728" s="1">
        <v>15</v>
      </c>
      <c r="M3728" s="1">
        <v>78</v>
      </c>
      <c r="N3728" s="8">
        <v>6</v>
      </c>
    </row>
    <row r="3729" spans="2:14" x14ac:dyDescent="0.2">
      <c r="D3729" s="175"/>
      <c r="E3729" s="4" t="s">
        <v>42</v>
      </c>
      <c r="F3729" s="6"/>
      <c r="G3729" s="5">
        <v>113</v>
      </c>
      <c r="H3729" s="7">
        <v>0</v>
      </c>
      <c r="I3729" s="1">
        <v>1</v>
      </c>
      <c r="J3729" s="1">
        <v>2</v>
      </c>
      <c r="K3729" s="1">
        <v>12</v>
      </c>
      <c r="L3729" s="1">
        <v>16</v>
      </c>
      <c r="M3729" s="1">
        <v>73</v>
      </c>
      <c r="N3729" s="8">
        <v>9</v>
      </c>
    </row>
    <row r="3730" spans="2:14" x14ac:dyDescent="0.2">
      <c r="D3730" s="175"/>
      <c r="E3730" s="4" t="s">
        <v>43</v>
      </c>
      <c r="F3730" s="6"/>
      <c r="G3730" s="5">
        <v>101</v>
      </c>
      <c r="H3730" s="7">
        <v>0</v>
      </c>
      <c r="I3730" s="1">
        <v>0</v>
      </c>
      <c r="J3730" s="1">
        <v>4</v>
      </c>
      <c r="K3730" s="1">
        <v>11</v>
      </c>
      <c r="L3730" s="1">
        <v>13</v>
      </c>
      <c r="M3730" s="1">
        <v>58</v>
      </c>
      <c r="N3730" s="8">
        <v>15</v>
      </c>
    </row>
    <row r="3731" spans="2:14" x14ac:dyDescent="0.2">
      <c r="D3731" s="175"/>
      <c r="E3731" s="4" t="s">
        <v>44</v>
      </c>
      <c r="F3731" s="6"/>
      <c r="G3731" s="5">
        <v>114</v>
      </c>
      <c r="H3731" s="7">
        <v>1</v>
      </c>
      <c r="I3731" s="1">
        <v>0</v>
      </c>
      <c r="J3731" s="1">
        <v>1</v>
      </c>
      <c r="K3731" s="1">
        <v>10</v>
      </c>
      <c r="L3731" s="1">
        <v>21</v>
      </c>
      <c r="M3731" s="1">
        <v>56</v>
      </c>
      <c r="N3731" s="8">
        <v>25</v>
      </c>
    </row>
    <row r="3732" spans="2:14" x14ac:dyDescent="0.2">
      <c r="D3732" s="175"/>
      <c r="E3732" s="4" t="s">
        <v>45</v>
      </c>
      <c r="F3732" s="6"/>
      <c r="G3732" s="5">
        <v>83</v>
      </c>
      <c r="H3732" s="7">
        <v>2</v>
      </c>
      <c r="I3732" s="1">
        <v>1</v>
      </c>
      <c r="J3732" s="1">
        <v>3</v>
      </c>
      <c r="K3732" s="1">
        <v>2</v>
      </c>
      <c r="L3732" s="1">
        <v>6</v>
      </c>
      <c r="M3732" s="1">
        <v>27</v>
      </c>
      <c r="N3732" s="8">
        <v>42</v>
      </c>
    </row>
    <row r="3733" spans="2:14" x14ac:dyDescent="0.2">
      <c r="D3733" s="174" t="s">
        <v>37</v>
      </c>
      <c r="E3733" s="20" t="s">
        <v>77</v>
      </c>
      <c r="F3733" s="22"/>
      <c r="G3733" s="21">
        <v>593</v>
      </c>
      <c r="H3733" s="25">
        <v>1</v>
      </c>
      <c r="I3733" s="3">
        <v>4</v>
      </c>
      <c r="J3733" s="3">
        <v>13</v>
      </c>
      <c r="K3733" s="3">
        <v>60</v>
      </c>
      <c r="L3733" s="3">
        <v>109</v>
      </c>
      <c r="M3733" s="3">
        <v>304</v>
      </c>
      <c r="N3733" s="26">
        <v>102</v>
      </c>
    </row>
    <row r="3734" spans="2:14" x14ac:dyDescent="0.2">
      <c r="D3734" s="175"/>
      <c r="E3734" s="4" t="s">
        <v>39</v>
      </c>
      <c r="F3734" s="6"/>
      <c r="G3734" s="5">
        <v>27</v>
      </c>
      <c r="H3734" s="7">
        <v>0</v>
      </c>
      <c r="I3734" s="1">
        <v>0</v>
      </c>
      <c r="J3734" s="1">
        <v>0</v>
      </c>
      <c r="K3734" s="1">
        <v>1</v>
      </c>
      <c r="L3734" s="1">
        <v>3</v>
      </c>
      <c r="M3734" s="1">
        <v>21</v>
      </c>
      <c r="N3734" s="8">
        <v>2</v>
      </c>
    </row>
    <row r="3735" spans="2:14" x14ac:dyDescent="0.2">
      <c r="D3735" s="175"/>
      <c r="E3735" s="4" t="s">
        <v>40</v>
      </c>
      <c r="F3735" s="6"/>
      <c r="G3735" s="5">
        <v>74</v>
      </c>
      <c r="H3735" s="7">
        <v>0</v>
      </c>
      <c r="I3735" s="1">
        <v>0</v>
      </c>
      <c r="J3735" s="1">
        <v>2</v>
      </c>
      <c r="K3735" s="1">
        <v>5</v>
      </c>
      <c r="L3735" s="1">
        <v>13</v>
      </c>
      <c r="M3735" s="1">
        <v>48</v>
      </c>
      <c r="N3735" s="8">
        <v>6</v>
      </c>
    </row>
    <row r="3736" spans="2:14" x14ac:dyDescent="0.2">
      <c r="D3736" s="175"/>
      <c r="E3736" s="4" t="s">
        <v>41</v>
      </c>
      <c r="F3736" s="6"/>
      <c r="G3736" s="5">
        <v>96</v>
      </c>
      <c r="H3736" s="7">
        <v>0</v>
      </c>
      <c r="I3736" s="1">
        <v>0</v>
      </c>
      <c r="J3736" s="1">
        <v>2</v>
      </c>
      <c r="K3736" s="1">
        <v>14</v>
      </c>
      <c r="L3736" s="1">
        <v>17</v>
      </c>
      <c r="M3736" s="1">
        <v>58</v>
      </c>
      <c r="N3736" s="8">
        <v>5</v>
      </c>
    </row>
    <row r="3737" spans="2:14" x14ac:dyDescent="0.2">
      <c r="D3737" s="175"/>
      <c r="E3737" s="4" t="s">
        <v>42</v>
      </c>
      <c r="F3737" s="6"/>
      <c r="G3737" s="5">
        <v>97</v>
      </c>
      <c r="H3737" s="7">
        <v>0</v>
      </c>
      <c r="I3737" s="1">
        <v>1</v>
      </c>
      <c r="J3737" s="1">
        <v>2</v>
      </c>
      <c r="K3737" s="1">
        <v>10</v>
      </c>
      <c r="L3737" s="1">
        <v>24</v>
      </c>
      <c r="M3737" s="1">
        <v>55</v>
      </c>
      <c r="N3737" s="8">
        <v>5</v>
      </c>
    </row>
    <row r="3738" spans="2:14" x14ac:dyDescent="0.2">
      <c r="D3738" s="175"/>
      <c r="E3738" s="4" t="s">
        <v>43</v>
      </c>
      <c r="F3738" s="6"/>
      <c r="G3738" s="5">
        <v>103</v>
      </c>
      <c r="H3738" s="7">
        <v>0</v>
      </c>
      <c r="I3738" s="1">
        <v>1</v>
      </c>
      <c r="J3738" s="1">
        <v>2</v>
      </c>
      <c r="K3738" s="1">
        <v>9</v>
      </c>
      <c r="L3738" s="1">
        <v>23</v>
      </c>
      <c r="M3738" s="1">
        <v>55</v>
      </c>
      <c r="N3738" s="8">
        <v>13</v>
      </c>
    </row>
    <row r="3739" spans="2:14" x14ac:dyDescent="0.2">
      <c r="D3739" s="175"/>
      <c r="E3739" s="4" t="s">
        <v>44</v>
      </c>
      <c r="F3739" s="6"/>
      <c r="G3739" s="5">
        <v>109</v>
      </c>
      <c r="H3739" s="7">
        <v>1</v>
      </c>
      <c r="I3739" s="1">
        <v>1</v>
      </c>
      <c r="J3739" s="1">
        <v>1</v>
      </c>
      <c r="K3739" s="1">
        <v>15</v>
      </c>
      <c r="L3739" s="1">
        <v>22</v>
      </c>
      <c r="M3739" s="1">
        <v>47</v>
      </c>
      <c r="N3739" s="8">
        <v>22</v>
      </c>
    </row>
    <row r="3740" spans="2:14" x14ac:dyDescent="0.2">
      <c r="D3740" s="176"/>
      <c r="E3740" s="59" t="s">
        <v>45</v>
      </c>
      <c r="F3740" s="60"/>
      <c r="G3740" s="56">
        <v>87</v>
      </c>
      <c r="H3740" s="66">
        <v>0</v>
      </c>
      <c r="I3740" s="30">
        <v>1</v>
      </c>
      <c r="J3740" s="30">
        <v>4</v>
      </c>
      <c r="K3740" s="30">
        <v>6</v>
      </c>
      <c r="L3740" s="30">
        <v>7</v>
      </c>
      <c r="M3740" s="30">
        <v>20</v>
      </c>
      <c r="N3740" s="65">
        <v>49</v>
      </c>
    </row>
    <row r="3742" spans="2:14" x14ac:dyDescent="0.2">
      <c r="B3742" s="43" t="str">
        <f xml:space="preserve"> HYPERLINK("#'目次'!B142", "[136]")</f>
        <v>[136]</v>
      </c>
      <c r="C3742" s="31" t="s">
        <v>288</v>
      </c>
    </row>
    <row r="3746" spans="4:14" ht="24" x14ac:dyDescent="0.2">
      <c r="D3746" s="177"/>
      <c r="E3746" s="178"/>
      <c r="F3746" s="178"/>
      <c r="G3746" s="40" t="s">
        <v>14</v>
      </c>
      <c r="H3746" s="42" t="s">
        <v>268</v>
      </c>
      <c r="I3746" s="15" t="s">
        <v>269</v>
      </c>
      <c r="J3746" s="15" t="s">
        <v>270</v>
      </c>
      <c r="K3746" s="15" t="s">
        <v>271</v>
      </c>
      <c r="L3746" s="15" t="s">
        <v>272</v>
      </c>
      <c r="M3746" s="15" t="s">
        <v>273</v>
      </c>
      <c r="N3746" s="44" t="s">
        <v>17</v>
      </c>
    </row>
    <row r="3747" spans="4:14" x14ac:dyDescent="0.2">
      <c r="D3747" s="179"/>
      <c r="E3747" s="180"/>
      <c r="F3747" s="180"/>
      <c r="G3747" s="39"/>
      <c r="H3747" s="41"/>
      <c r="I3747" s="14"/>
      <c r="J3747" s="14"/>
      <c r="K3747" s="14"/>
      <c r="L3747" s="14"/>
      <c r="M3747" s="14"/>
      <c r="N3747" s="38"/>
    </row>
    <row r="3748" spans="4:14" x14ac:dyDescent="0.2">
      <c r="D3748" s="58"/>
      <c r="E3748" s="53" t="s">
        <v>14</v>
      </c>
      <c r="F3748" s="52"/>
      <c r="G3748" s="37">
        <v>1222</v>
      </c>
      <c r="H3748" s="17">
        <v>2</v>
      </c>
      <c r="I3748" s="17">
        <v>7</v>
      </c>
      <c r="J3748" s="17">
        <v>12</v>
      </c>
      <c r="K3748" s="17">
        <v>52</v>
      </c>
      <c r="L3748" s="17">
        <v>89</v>
      </c>
      <c r="M3748" s="17">
        <v>776</v>
      </c>
      <c r="N3748" s="55">
        <v>284</v>
      </c>
    </row>
    <row r="3749" spans="4:14" x14ac:dyDescent="0.2">
      <c r="D3749" s="174" t="s">
        <v>18</v>
      </c>
      <c r="E3749" s="20" t="s">
        <v>19</v>
      </c>
      <c r="F3749" s="22"/>
      <c r="G3749" s="21">
        <v>57</v>
      </c>
      <c r="H3749" s="25">
        <v>0</v>
      </c>
      <c r="I3749" s="3">
        <v>0</v>
      </c>
      <c r="J3749" s="3">
        <v>1</v>
      </c>
      <c r="K3749" s="3">
        <v>0</v>
      </c>
      <c r="L3749" s="3">
        <v>2</v>
      </c>
      <c r="M3749" s="3">
        <v>37</v>
      </c>
      <c r="N3749" s="26">
        <v>17</v>
      </c>
    </row>
    <row r="3750" spans="4:14" x14ac:dyDescent="0.2">
      <c r="D3750" s="175"/>
      <c r="E3750" s="4" t="s">
        <v>20</v>
      </c>
      <c r="F3750" s="6"/>
      <c r="G3750" s="5">
        <v>84</v>
      </c>
      <c r="H3750" s="7">
        <v>1</v>
      </c>
      <c r="I3750" s="1">
        <v>0</v>
      </c>
      <c r="J3750" s="1">
        <v>2</v>
      </c>
      <c r="K3750" s="1">
        <v>2</v>
      </c>
      <c r="L3750" s="1">
        <v>5</v>
      </c>
      <c r="M3750" s="1">
        <v>48</v>
      </c>
      <c r="N3750" s="8">
        <v>26</v>
      </c>
    </row>
    <row r="3751" spans="4:14" x14ac:dyDescent="0.2">
      <c r="D3751" s="175"/>
      <c r="E3751" s="4" t="s">
        <v>21</v>
      </c>
      <c r="F3751" s="6"/>
      <c r="G3751" s="5">
        <v>487</v>
      </c>
      <c r="H3751" s="7">
        <v>1</v>
      </c>
      <c r="I3751" s="1">
        <v>2</v>
      </c>
      <c r="J3751" s="1">
        <v>4</v>
      </c>
      <c r="K3751" s="1">
        <v>21</v>
      </c>
      <c r="L3751" s="1">
        <v>32</v>
      </c>
      <c r="M3751" s="1">
        <v>325</v>
      </c>
      <c r="N3751" s="8">
        <v>102</v>
      </c>
    </row>
    <row r="3752" spans="4:14" x14ac:dyDescent="0.2">
      <c r="D3752" s="175"/>
      <c r="E3752" s="4" t="s">
        <v>22</v>
      </c>
      <c r="F3752" s="6"/>
      <c r="G3752" s="5">
        <v>35</v>
      </c>
      <c r="H3752" s="7">
        <v>0</v>
      </c>
      <c r="I3752" s="1">
        <v>0</v>
      </c>
      <c r="J3752" s="1">
        <v>0</v>
      </c>
      <c r="K3752" s="1">
        <v>3</v>
      </c>
      <c r="L3752" s="1">
        <v>3</v>
      </c>
      <c r="M3752" s="1">
        <v>23</v>
      </c>
      <c r="N3752" s="8">
        <v>6</v>
      </c>
    </row>
    <row r="3753" spans="4:14" x14ac:dyDescent="0.2">
      <c r="D3753" s="175"/>
      <c r="E3753" s="4" t="s">
        <v>23</v>
      </c>
      <c r="F3753" s="6"/>
      <c r="G3753" s="5">
        <v>143</v>
      </c>
      <c r="H3753" s="7">
        <v>0</v>
      </c>
      <c r="I3753" s="1">
        <v>0</v>
      </c>
      <c r="J3753" s="1">
        <v>0</v>
      </c>
      <c r="K3753" s="1">
        <v>5</v>
      </c>
      <c r="L3753" s="1">
        <v>10</v>
      </c>
      <c r="M3753" s="1">
        <v>96</v>
      </c>
      <c r="N3753" s="8">
        <v>32</v>
      </c>
    </row>
    <row r="3754" spans="4:14" x14ac:dyDescent="0.2">
      <c r="D3754" s="175"/>
      <c r="E3754" s="4" t="s">
        <v>24</v>
      </c>
      <c r="F3754" s="6"/>
      <c r="G3754" s="5">
        <v>187</v>
      </c>
      <c r="H3754" s="7">
        <v>0</v>
      </c>
      <c r="I3754" s="1">
        <v>4</v>
      </c>
      <c r="J3754" s="1">
        <v>3</v>
      </c>
      <c r="K3754" s="1">
        <v>11</v>
      </c>
      <c r="L3754" s="1">
        <v>19</v>
      </c>
      <c r="M3754" s="1">
        <v>106</v>
      </c>
      <c r="N3754" s="8">
        <v>44</v>
      </c>
    </row>
    <row r="3755" spans="4:14" x14ac:dyDescent="0.2">
      <c r="D3755" s="175"/>
      <c r="E3755" s="4" t="s">
        <v>25</v>
      </c>
      <c r="F3755" s="6"/>
      <c r="G3755" s="5">
        <v>71</v>
      </c>
      <c r="H3755" s="7">
        <v>0</v>
      </c>
      <c r="I3755" s="1">
        <v>0</v>
      </c>
      <c r="J3755" s="1">
        <v>1</v>
      </c>
      <c r="K3755" s="1">
        <v>6</v>
      </c>
      <c r="L3755" s="1">
        <v>7</v>
      </c>
      <c r="M3755" s="1">
        <v>41</v>
      </c>
      <c r="N3755" s="8">
        <v>16</v>
      </c>
    </row>
    <row r="3756" spans="4:14" x14ac:dyDescent="0.2">
      <c r="D3756" s="175"/>
      <c r="E3756" s="4" t="s">
        <v>26</v>
      </c>
      <c r="F3756" s="6"/>
      <c r="G3756" s="5">
        <v>30</v>
      </c>
      <c r="H3756" s="7">
        <v>0</v>
      </c>
      <c r="I3756" s="1">
        <v>0</v>
      </c>
      <c r="J3756" s="1">
        <v>0</v>
      </c>
      <c r="K3756" s="1">
        <v>1</v>
      </c>
      <c r="L3756" s="1">
        <v>1</v>
      </c>
      <c r="M3756" s="1">
        <v>22</v>
      </c>
      <c r="N3756" s="8">
        <v>6</v>
      </c>
    </row>
    <row r="3757" spans="4:14" x14ac:dyDescent="0.2">
      <c r="D3757" s="175"/>
      <c r="E3757" s="4" t="s">
        <v>27</v>
      </c>
      <c r="F3757" s="6"/>
      <c r="G3757" s="5">
        <v>70</v>
      </c>
      <c r="H3757" s="7">
        <v>0</v>
      </c>
      <c r="I3757" s="1">
        <v>1</v>
      </c>
      <c r="J3757" s="1">
        <v>1</v>
      </c>
      <c r="K3757" s="1">
        <v>3</v>
      </c>
      <c r="L3757" s="1">
        <v>5</v>
      </c>
      <c r="M3757" s="1">
        <v>45</v>
      </c>
      <c r="N3757" s="8">
        <v>15</v>
      </c>
    </row>
    <row r="3758" spans="4:14" x14ac:dyDescent="0.2">
      <c r="D3758" s="175"/>
      <c r="E3758" s="4" t="s">
        <v>28</v>
      </c>
      <c r="F3758" s="6"/>
      <c r="G3758" s="5">
        <v>51</v>
      </c>
      <c r="H3758" s="7">
        <v>0</v>
      </c>
      <c r="I3758" s="1">
        <v>0</v>
      </c>
      <c r="J3758" s="1">
        <v>0</v>
      </c>
      <c r="K3758" s="1">
        <v>0</v>
      </c>
      <c r="L3758" s="1">
        <v>4</v>
      </c>
      <c r="M3758" s="1">
        <v>31</v>
      </c>
      <c r="N3758" s="8">
        <v>16</v>
      </c>
    </row>
    <row r="3759" spans="4:14" x14ac:dyDescent="0.2">
      <c r="D3759" s="175"/>
      <c r="E3759" s="4" t="s">
        <v>29</v>
      </c>
      <c r="F3759" s="6"/>
      <c r="G3759" s="5">
        <v>7</v>
      </c>
      <c r="H3759" s="7">
        <v>0</v>
      </c>
      <c r="I3759" s="1">
        <v>0</v>
      </c>
      <c r="J3759" s="1">
        <v>0</v>
      </c>
      <c r="K3759" s="1">
        <v>0</v>
      </c>
      <c r="L3759" s="1">
        <v>1</v>
      </c>
      <c r="M3759" s="1">
        <v>2</v>
      </c>
      <c r="N3759" s="8">
        <v>4</v>
      </c>
    </row>
    <row r="3760" spans="4:14" x14ac:dyDescent="0.2">
      <c r="D3760" s="174" t="s">
        <v>30</v>
      </c>
      <c r="E3760" s="20" t="s">
        <v>31</v>
      </c>
      <c r="F3760" s="22"/>
      <c r="G3760" s="21">
        <v>393</v>
      </c>
      <c r="H3760" s="25">
        <v>1</v>
      </c>
      <c r="I3760" s="3">
        <v>3</v>
      </c>
      <c r="J3760" s="3">
        <v>3</v>
      </c>
      <c r="K3760" s="3">
        <v>21</v>
      </c>
      <c r="L3760" s="3">
        <v>29</v>
      </c>
      <c r="M3760" s="3">
        <v>247</v>
      </c>
      <c r="N3760" s="26">
        <v>89</v>
      </c>
    </row>
    <row r="3761" spans="2:14" x14ac:dyDescent="0.2">
      <c r="D3761" s="175"/>
      <c r="E3761" s="4" t="s">
        <v>32</v>
      </c>
      <c r="F3761" s="6"/>
      <c r="G3761" s="5">
        <v>352</v>
      </c>
      <c r="H3761" s="7">
        <v>1</v>
      </c>
      <c r="I3761" s="1">
        <v>2</v>
      </c>
      <c r="J3761" s="1">
        <v>4</v>
      </c>
      <c r="K3761" s="1">
        <v>13</v>
      </c>
      <c r="L3761" s="1">
        <v>27</v>
      </c>
      <c r="M3761" s="1">
        <v>233</v>
      </c>
      <c r="N3761" s="8">
        <v>72</v>
      </c>
    </row>
    <row r="3762" spans="2:14" x14ac:dyDescent="0.2">
      <c r="D3762" s="175"/>
      <c r="E3762" s="4" t="s">
        <v>33</v>
      </c>
      <c r="F3762" s="6"/>
      <c r="G3762" s="5">
        <v>388</v>
      </c>
      <c r="H3762" s="7">
        <v>0</v>
      </c>
      <c r="I3762" s="1">
        <v>2</v>
      </c>
      <c r="J3762" s="1">
        <v>4</v>
      </c>
      <c r="K3762" s="1">
        <v>17</v>
      </c>
      <c r="L3762" s="1">
        <v>31</v>
      </c>
      <c r="M3762" s="1">
        <v>237</v>
      </c>
      <c r="N3762" s="8">
        <v>97</v>
      </c>
    </row>
    <row r="3763" spans="2:14" x14ac:dyDescent="0.2">
      <c r="D3763" s="175"/>
      <c r="E3763" s="4" t="s">
        <v>34</v>
      </c>
      <c r="F3763" s="6"/>
      <c r="G3763" s="5">
        <v>89</v>
      </c>
      <c r="H3763" s="7">
        <v>0</v>
      </c>
      <c r="I3763" s="1">
        <v>0</v>
      </c>
      <c r="J3763" s="1">
        <v>1</v>
      </c>
      <c r="K3763" s="1">
        <v>1</v>
      </c>
      <c r="L3763" s="1">
        <v>2</v>
      </c>
      <c r="M3763" s="1">
        <v>59</v>
      </c>
      <c r="N3763" s="8">
        <v>26</v>
      </c>
    </row>
    <row r="3764" spans="2:14" x14ac:dyDescent="0.2">
      <c r="D3764" s="174" t="s">
        <v>35</v>
      </c>
      <c r="E3764" s="20" t="s">
        <v>36</v>
      </c>
      <c r="F3764" s="22"/>
      <c r="G3764" s="21">
        <v>629</v>
      </c>
      <c r="H3764" s="25">
        <v>2</v>
      </c>
      <c r="I3764" s="3">
        <v>4</v>
      </c>
      <c r="J3764" s="3">
        <v>8</v>
      </c>
      <c r="K3764" s="3">
        <v>25</v>
      </c>
      <c r="L3764" s="3">
        <v>49</v>
      </c>
      <c r="M3764" s="3">
        <v>403</v>
      </c>
      <c r="N3764" s="26">
        <v>138</v>
      </c>
    </row>
    <row r="3765" spans="2:14" x14ac:dyDescent="0.2">
      <c r="D3765" s="175"/>
      <c r="E3765" s="4" t="s">
        <v>37</v>
      </c>
      <c r="F3765" s="6"/>
      <c r="G3765" s="5">
        <v>593</v>
      </c>
      <c r="H3765" s="7">
        <v>0</v>
      </c>
      <c r="I3765" s="1">
        <v>3</v>
      </c>
      <c r="J3765" s="1">
        <v>4</v>
      </c>
      <c r="K3765" s="1">
        <v>27</v>
      </c>
      <c r="L3765" s="1">
        <v>40</v>
      </c>
      <c r="M3765" s="1">
        <v>373</v>
      </c>
      <c r="N3765" s="8">
        <v>146</v>
      </c>
    </row>
    <row r="3766" spans="2:14" x14ac:dyDescent="0.2">
      <c r="D3766" s="174" t="s">
        <v>38</v>
      </c>
      <c r="E3766" s="20" t="s">
        <v>39</v>
      </c>
      <c r="F3766" s="22"/>
      <c r="G3766" s="21">
        <v>64</v>
      </c>
      <c r="H3766" s="25">
        <v>0</v>
      </c>
      <c r="I3766" s="3">
        <v>0</v>
      </c>
      <c r="J3766" s="3">
        <v>0</v>
      </c>
      <c r="K3766" s="3">
        <v>0</v>
      </c>
      <c r="L3766" s="3">
        <v>4</v>
      </c>
      <c r="M3766" s="3">
        <v>52</v>
      </c>
      <c r="N3766" s="26">
        <v>8</v>
      </c>
    </row>
    <row r="3767" spans="2:14" x14ac:dyDescent="0.2">
      <c r="D3767" s="175"/>
      <c r="E3767" s="4" t="s">
        <v>40</v>
      </c>
      <c r="F3767" s="6"/>
      <c r="G3767" s="5">
        <v>147</v>
      </c>
      <c r="H3767" s="7">
        <v>0</v>
      </c>
      <c r="I3767" s="1">
        <v>2</v>
      </c>
      <c r="J3767" s="1">
        <v>3</v>
      </c>
      <c r="K3767" s="1">
        <v>8</v>
      </c>
      <c r="L3767" s="1">
        <v>13</v>
      </c>
      <c r="M3767" s="1">
        <v>110</v>
      </c>
      <c r="N3767" s="8">
        <v>11</v>
      </c>
    </row>
    <row r="3768" spans="2:14" x14ac:dyDescent="0.2">
      <c r="D3768" s="175"/>
      <c r="E3768" s="4" t="s">
        <v>41</v>
      </c>
      <c r="F3768" s="6"/>
      <c r="G3768" s="5">
        <v>204</v>
      </c>
      <c r="H3768" s="7">
        <v>0</v>
      </c>
      <c r="I3768" s="1">
        <v>1</v>
      </c>
      <c r="J3768" s="1">
        <v>3</v>
      </c>
      <c r="K3768" s="1">
        <v>15</v>
      </c>
      <c r="L3768" s="1">
        <v>15</v>
      </c>
      <c r="M3768" s="1">
        <v>152</v>
      </c>
      <c r="N3768" s="8">
        <v>18</v>
      </c>
    </row>
    <row r="3769" spans="2:14" x14ac:dyDescent="0.2">
      <c r="D3769" s="175"/>
      <c r="E3769" s="4" t="s">
        <v>42</v>
      </c>
      <c r="F3769" s="6"/>
      <c r="G3769" s="5">
        <v>210</v>
      </c>
      <c r="H3769" s="7">
        <v>0</v>
      </c>
      <c r="I3769" s="1">
        <v>1</v>
      </c>
      <c r="J3769" s="1">
        <v>3</v>
      </c>
      <c r="K3769" s="1">
        <v>9</v>
      </c>
      <c r="L3769" s="1">
        <v>15</v>
      </c>
      <c r="M3769" s="1">
        <v>160</v>
      </c>
      <c r="N3769" s="8">
        <v>22</v>
      </c>
    </row>
    <row r="3770" spans="2:14" x14ac:dyDescent="0.2">
      <c r="D3770" s="175"/>
      <c r="E3770" s="4" t="s">
        <v>43</v>
      </c>
      <c r="F3770" s="6"/>
      <c r="G3770" s="5">
        <v>204</v>
      </c>
      <c r="H3770" s="7">
        <v>0</v>
      </c>
      <c r="I3770" s="1">
        <v>1</v>
      </c>
      <c r="J3770" s="1">
        <v>1</v>
      </c>
      <c r="K3770" s="1">
        <v>11</v>
      </c>
      <c r="L3770" s="1">
        <v>14</v>
      </c>
      <c r="M3770" s="1">
        <v>144</v>
      </c>
      <c r="N3770" s="8">
        <v>33</v>
      </c>
    </row>
    <row r="3771" spans="2:14" x14ac:dyDescent="0.2">
      <c r="D3771" s="175"/>
      <c r="E3771" s="4" t="s">
        <v>44</v>
      </c>
      <c r="F3771" s="6"/>
      <c r="G3771" s="5">
        <v>223</v>
      </c>
      <c r="H3771" s="7">
        <v>1</v>
      </c>
      <c r="I3771" s="1">
        <v>0</v>
      </c>
      <c r="J3771" s="1">
        <v>0</v>
      </c>
      <c r="K3771" s="1">
        <v>4</v>
      </c>
      <c r="L3771" s="1">
        <v>23</v>
      </c>
      <c r="M3771" s="1">
        <v>115</v>
      </c>
      <c r="N3771" s="8">
        <v>80</v>
      </c>
    </row>
    <row r="3772" spans="2:14" x14ac:dyDescent="0.2">
      <c r="D3772" s="176"/>
      <c r="E3772" s="59" t="s">
        <v>45</v>
      </c>
      <c r="F3772" s="60"/>
      <c r="G3772" s="56">
        <v>170</v>
      </c>
      <c r="H3772" s="66">
        <v>1</v>
      </c>
      <c r="I3772" s="30">
        <v>2</v>
      </c>
      <c r="J3772" s="30">
        <v>2</v>
      </c>
      <c r="K3772" s="30">
        <v>5</v>
      </c>
      <c r="L3772" s="30">
        <v>5</v>
      </c>
      <c r="M3772" s="30">
        <v>43</v>
      </c>
      <c r="N3772" s="65">
        <v>112</v>
      </c>
    </row>
    <row r="3774" spans="2:14" x14ac:dyDescent="0.2">
      <c r="B3774" s="43" t="str">
        <f xml:space="preserve"> HYPERLINK("#'目次'!B143", "[137]")</f>
        <v>[137]</v>
      </c>
      <c r="C3774" s="31" t="s">
        <v>288</v>
      </c>
    </row>
    <row r="3778" spans="4:14" ht="24" x14ac:dyDescent="0.2">
      <c r="D3778" s="177"/>
      <c r="E3778" s="178"/>
      <c r="F3778" s="178"/>
      <c r="G3778" s="40" t="s">
        <v>14</v>
      </c>
      <c r="H3778" s="42" t="s">
        <v>268</v>
      </c>
      <c r="I3778" s="15" t="s">
        <v>269</v>
      </c>
      <c r="J3778" s="15" t="s">
        <v>270</v>
      </c>
      <c r="K3778" s="15" t="s">
        <v>271</v>
      </c>
      <c r="L3778" s="15" t="s">
        <v>272</v>
      </c>
      <c r="M3778" s="15" t="s">
        <v>273</v>
      </c>
      <c r="N3778" s="44" t="s">
        <v>17</v>
      </c>
    </row>
    <row r="3779" spans="4:14" x14ac:dyDescent="0.2">
      <c r="D3779" s="179"/>
      <c r="E3779" s="180"/>
      <c r="F3779" s="180"/>
      <c r="G3779" s="39"/>
      <c r="H3779" s="41"/>
      <c r="I3779" s="14"/>
      <c r="J3779" s="14"/>
      <c r="K3779" s="14"/>
      <c r="L3779" s="14"/>
      <c r="M3779" s="14"/>
      <c r="N3779" s="38"/>
    </row>
    <row r="3780" spans="4:14" x14ac:dyDescent="0.2">
      <c r="D3780" s="58"/>
      <c r="E3780" s="53" t="s">
        <v>14</v>
      </c>
      <c r="F3780" s="52"/>
      <c r="G3780" s="37">
        <v>1222</v>
      </c>
      <c r="H3780" s="17">
        <v>2</v>
      </c>
      <c r="I3780" s="17">
        <v>7</v>
      </c>
      <c r="J3780" s="17">
        <v>12</v>
      </c>
      <c r="K3780" s="17">
        <v>52</v>
      </c>
      <c r="L3780" s="17">
        <v>89</v>
      </c>
      <c r="M3780" s="17">
        <v>776</v>
      </c>
      <c r="N3780" s="55">
        <v>284</v>
      </c>
    </row>
    <row r="3781" spans="4:14" x14ac:dyDescent="0.2">
      <c r="D3781" s="174" t="s">
        <v>52</v>
      </c>
      <c r="E3781" s="20" t="s">
        <v>53</v>
      </c>
      <c r="F3781" s="22"/>
      <c r="G3781" s="21">
        <v>15</v>
      </c>
      <c r="H3781" s="25">
        <v>0</v>
      </c>
      <c r="I3781" s="3">
        <v>0</v>
      </c>
      <c r="J3781" s="3">
        <v>0</v>
      </c>
      <c r="K3781" s="3">
        <v>1</v>
      </c>
      <c r="L3781" s="3">
        <v>1</v>
      </c>
      <c r="M3781" s="3">
        <v>8</v>
      </c>
      <c r="N3781" s="26">
        <v>5</v>
      </c>
    </row>
    <row r="3782" spans="4:14" ht="24" x14ac:dyDescent="0.2">
      <c r="D3782" s="175"/>
      <c r="E3782" s="4" t="s">
        <v>54</v>
      </c>
      <c r="F3782" s="6"/>
      <c r="G3782" s="5">
        <v>122</v>
      </c>
      <c r="H3782" s="7">
        <v>1</v>
      </c>
      <c r="I3782" s="1">
        <v>0</v>
      </c>
      <c r="J3782" s="1">
        <v>2</v>
      </c>
      <c r="K3782" s="1">
        <v>3</v>
      </c>
      <c r="L3782" s="1">
        <v>9</v>
      </c>
      <c r="M3782" s="1">
        <v>79</v>
      </c>
      <c r="N3782" s="8">
        <v>28</v>
      </c>
    </row>
    <row r="3783" spans="4:14" x14ac:dyDescent="0.2">
      <c r="D3783" s="175"/>
      <c r="E3783" s="4" t="s">
        <v>55</v>
      </c>
      <c r="F3783" s="6"/>
      <c r="G3783" s="5">
        <v>43</v>
      </c>
      <c r="H3783" s="7">
        <v>0</v>
      </c>
      <c r="I3783" s="1">
        <v>1</v>
      </c>
      <c r="J3783" s="1">
        <v>1</v>
      </c>
      <c r="K3783" s="1">
        <v>2</v>
      </c>
      <c r="L3783" s="1">
        <v>5</v>
      </c>
      <c r="M3783" s="1">
        <v>25</v>
      </c>
      <c r="N3783" s="8">
        <v>9</v>
      </c>
    </row>
    <row r="3784" spans="4:14" x14ac:dyDescent="0.2">
      <c r="D3784" s="175"/>
      <c r="E3784" s="4" t="s">
        <v>56</v>
      </c>
      <c r="F3784" s="6"/>
      <c r="G3784" s="5">
        <v>60</v>
      </c>
      <c r="H3784" s="7">
        <v>0</v>
      </c>
      <c r="I3784" s="1">
        <v>0</v>
      </c>
      <c r="J3784" s="1">
        <v>0</v>
      </c>
      <c r="K3784" s="1">
        <v>3</v>
      </c>
      <c r="L3784" s="1">
        <v>5</v>
      </c>
      <c r="M3784" s="1">
        <v>44</v>
      </c>
      <c r="N3784" s="8">
        <v>8</v>
      </c>
    </row>
    <row r="3785" spans="4:14" x14ac:dyDescent="0.2">
      <c r="D3785" s="175"/>
      <c r="E3785" s="4" t="s">
        <v>57</v>
      </c>
      <c r="F3785" s="6"/>
      <c r="G3785" s="5">
        <v>286</v>
      </c>
      <c r="H3785" s="7">
        <v>1</v>
      </c>
      <c r="I3785" s="1">
        <v>2</v>
      </c>
      <c r="J3785" s="1">
        <v>0</v>
      </c>
      <c r="K3785" s="1">
        <v>13</v>
      </c>
      <c r="L3785" s="1">
        <v>30</v>
      </c>
      <c r="M3785" s="1">
        <v>217</v>
      </c>
      <c r="N3785" s="8">
        <v>23</v>
      </c>
    </row>
    <row r="3786" spans="4:14" x14ac:dyDescent="0.2">
      <c r="D3786" s="175"/>
      <c r="E3786" s="4" t="s">
        <v>58</v>
      </c>
      <c r="F3786" s="6"/>
      <c r="G3786" s="5">
        <v>129</v>
      </c>
      <c r="H3786" s="7">
        <v>0</v>
      </c>
      <c r="I3786" s="1">
        <v>0</v>
      </c>
      <c r="J3786" s="1">
        <v>2</v>
      </c>
      <c r="K3786" s="1">
        <v>9</v>
      </c>
      <c r="L3786" s="1">
        <v>10</v>
      </c>
      <c r="M3786" s="1">
        <v>85</v>
      </c>
      <c r="N3786" s="8">
        <v>23</v>
      </c>
    </row>
    <row r="3787" spans="4:14" x14ac:dyDescent="0.2">
      <c r="D3787" s="175"/>
      <c r="E3787" s="4" t="s">
        <v>59</v>
      </c>
      <c r="F3787" s="6"/>
      <c r="G3787" s="5">
        <v>195</v>
      </c>
      <c r="H3787" s="7">
        <v>0</v>
      </c>
      <c r="I3787" s="1">
        <v>1</v>
      </c>
      <c r="J3787" s="1">
        <v>4</v>
      </c>
      <c r="K3787" s="1">
        <v>8</v>
      </c>
      <c r="L3787" s="1">
        <v>13</v>
      </c>
      <c r="M3787" s="1">
        <v>118</v>
      </c>
      <c r="N3787" s="8">
        <v>51</v>
      </c>
    </row>
    <row r="3788" spans="4:14" x14ac:dyDescent="0.2">
      <c r="D3788" s="175"/>
      <c r="E3788" s="4" t="s">
        <v>60</v>
      </c>
      <c r="F3788" s="6"/>
      <c r="G3788" s="5">
        <v>176</v>
      </c>
      <c r="H3788" s="7">
        <v>0</v>
      </c>
      <c r="I3788" s="1">
        <v>1</v>
      </c>
      <c r="J3788" s="1">
        <v>1</v>
      </c>
      <c r="K3788" s="1">
        <v>8</v>
      </c>
      <c r="L3788" s="1">
        <v>8</v>
      </c>
      <c r="M3788" s="1">
        <v>85</v>
      </c>
      <c r="N3788" s="8">
        <v>73</v>
      </c>
    </row>
    <row r="3789" spans="4:14" x14ac:dyDescent="0.2">
      <c r="D3789" s="175"/>
      <c r="E3789" s="4" t="s">
        <v>61</v>
      </c>
      <c r="F3789" s="6"/>
      <c r="G3789" s="5">
        <v>78</v>
      </c>
      <c r="H3789" s="7">
        <v>0</v>
      </c>
      <c r="I3789" s="1">
        <v>0</v>
      </c>
      <c r="J3789" s="1">
        <v>0</v>
      </c>
      <c r="K3789" s="1">
        <v>0</v>
      </c>
      <c r="L3789" s="1">
        <v>3</v>
      </c>
      <c r="M3789" s="1">
        <v>67</v>
      </c>
      <c r="N3789" s="8">
        <v>8</v>
      </c>
    </row>
    <row r="3790" spans="4:14" x14ac:dyDescent="0.2">
      <c r="D3790" s="175"/>
      <c r="E3790" s="4" t="s">
        <v>62</v>
      </c>
      <c r="F3790" s="6"/>
      <c r="G3790" s="5">
        <v>113</v>
      </c>
      <c r="H3790" s="7">
        <v>0</v>
      </c>
      <c r="I3790" s="1">
        <v>2</v>
      </c>
      <c r="J3790" s="1">
        <v>2</v>
      </c>
      <c r="K3790" s="1">
        <v>5</v>
      </c>
      <c r="L3790" s="1">
        <v>5</v>
      </c>
      <c r="M3790" s="1">
        <v>47</v>
      </c>
      <c r="N3790" s="8">
        <v>52</v>
      </c>
    </row>
    <row r="3791" spans="4:14" x14ac:dyDescent="0.2">
      <c r="D3791" s="174" t="s">
        <v>63</v>
      </c>
      <c r="E3791" s="20" t="s">
        <v>64</v>
      </c>
      <c r="F3791" s="22"/>
      <c r="G3791" s="21">
        <v>234</v>
      </c>
      <c r="H3791" s="25">
        <v>1</v>
      </c>
      <c r="I3791" s="3">
        <v>1</v>
      </c>
      <c r="J3791" s="3">
        <v>4</v>
      </c>
      <c r="K3791" s="3">
        <v>8</v>
      </c>
      <c r="L3791" s="3">
        <v>14</v>
      </c>
      <c r="M3791" s="3">
        <v>123</v>
      </c>
      <c r="N3791" s="26">
        <v>83</v>
      </c>
    </row>
    <row r="3792" spans="4:14" x14ac:dyDescent="0.2">
      <c r="D3792" s="175"/>
      <c r="E3792" s="4" t="s">
        <v>65</v>
      </c>
      <c r="F3792" s="6"/>
      <c r="G3792" s="5">
        <v>172</v>
      </c>
      <c r="H3792" s="7">
        <v>0</v>
      </c>
      <c r="I3792" s="1">
        <v>2</v>
      </c>
      <c r="J3792" s="1">
        <v>2</v>
      </c>
      <c r="K3792" s="1">
        <v>8</v>
      </c>
      <c r="L3792" s="1">
        <v>14</v>
      </c>
      <c r="M3792" s="1">
        <v>86</v>
      </c>
      <c r="N3792" s="8">
        <v>60</v>
      </c>
    </row>
    <row r="3793" spans="2:14" x14ac:dyDescent="0.2">
      <c r="D3793" s="175"/>
      <c r="E3793" s="4" t="s">
        <v>66</v>
      </c>
      <c r="F3793" s="6"/>
      <c r="G3793" s="5">
        <v>165</v>
      </c>
      <c r="H3793" s="7">
        <v>1</v>
      </c>
      <c r="I3793" s="1">
        <v>1</v>
      </c>
      <c r="J3793" s="1">
        <v>1</v>
      </c>
      <c r="K3793" s="1">
        <v>8</v>
      </c>
      <c r="L3793" s="1">
        <v>15</v>
      </c>
      <c r="M3793" s="1">
        <v>107</v>
      </c>
      <c r="N3793" s="8">
        <v>32</v>
      </c>
    </row>
    <row r="3794" spans="2:14" x14ac:dyDescent="0.2">
      <c r="D3794" s="175"/>
      <c r="E3794" s="4" t="s">
        <v>67</v>
      </c>
      <c r="F3794" s="6"/>
      <c r="G3794" s="5">
        <v>158</v>
      </c>
      <c r="H3794" s="7">
        <v>0</v>
      </c>
      <c r="I3794" s="1">
        <v>0</v>
      </c>
      <c r="J3794" s="1">
        <v>2</v>
      </c>
      <c r="K3794" s="1">
        <v>7</v>
      </c>
      <c r="L3794" s="1">
        <v>10</v>
      </c>
      <c r="M3794" s="1">
        <v>102</v>
      </c>
      <c r="N3794" s="8">
        <v>37</v>
      </c>
    </row>
    <row r="3795" spans="2:14" x14ac:dyDescent="0.2">
      <c r="D3795" s="175"/>
      <c r="E3795" s="4" t="s">
        <v>68</v>
      </c>
      <c r="F3795" s="6"/>
      <c r="G3795" s="5">
        <v>112</v>
      </c>
      <c r="H3795" s="7">
        <v>0</v>
      </c>
      <c r="I3795" s="1">
        <v>0</v>
      </c>
      <c r="J3795" s="1">
        <v>0</v>
      </c>
      <c r="K3795" s="1">
        <v>3</v>
      </c>
      <c r="L3795" s="1">
        <v>7</v>
      </c>
      <c r="M3795" s="1">
        <v>84</v>
      </c>
      <c r="N3795" s="8">
        <v>18</v>
      </c>
    </row>
    <row r="3796" spans="2:14" x14ac:dyDescent="0.2">
      <c r="D3796" s="175"/>
      <c r="E3796" s="4" t="s">
        <v>69</v>
      </c>
      <c r="F3796" s="6"/>
      <c r="G3796" s="5">
        <v>92</v>
      </c>
      <c r="H3796" s="7">
        <v>0</v>
      </c>
      <c r="I3796" s="1">
        <v>0</v>
      </c>
      <c r="J3796" s="1">
        <v>0</v>
      </c>
      <c r="K3796" s="1">
        <v>6</v>
      </c>
      <c r="L3796" s="1">
        <v>6</v>
      </c>
      <c r="M3796" s="1">
        <v>70</v>
      </c>
      <c r="N3796" s="8">
        <v>10</v>
      </c>
    </row>
    <row r="3797" spans="2:14" x14ac:dyDescent="0.2">
      <c r="D3797" s="175"/>
      <c r="E3797" s="4" t="s">
        <v>70</v>
      </c>
      <c r="F3797" s="6"/>
      <c r="G3797" s="5">
        <v>131</v>
      </c>
      <c r="H3797" s="7">
        <v>0</v>
      </c>
      <c r="I3797" s="1">
        <v>1</v>
      </c>
      <c r="J3797" s="1">
        <v>2</v>
      </c>
      <c r="K3797" s="1">
        <v>8</v>
      </c>
      <c r="L3797" s="1">
        <v>11</v>
      </c>
      <c r="M3797" s="1">
        <v>94</v>
      </c>
      <c r="N3797" s="8">
        <v>15</v>
      </c>
    </row>
    <row r="3798" spans="2:14" x14ac:dyDescent="0.2">
      <c r="D3798" s="175"/>
      <c r="E3798" s="4" t="s">
        <v>71</v>
      </c>
      <c r="F3798" s="6"/>
      <c r="G3798" s="5">
        <v>71</v>
      </c>
      <c r="H3798" s="7">
        <v>0</v>
      </c>
      <c r="I3798" s="1">
        <v>0</v>
      </c>
      <c r="J3798" s="1">
        <v>1</v>
      </c>
      <c r="K3798" s="1">
        <v>1</v>
      </c>
      <c r="L3798" s="1">
        <v>7</v>
      </c>
      <c r="M3798" s="1">
        <v>51</v>
      </c>
      <c r="N3798" s="8">
        <v>11</v>
      </c>
    </row>
    <row r="3799" spans="2:14" x14ac:dyDescent="0.2">
      <c r="D3799" s="176"/>
      <c r="E3799" s="59" t="s">
        <v>72</v>
      </c>
      <c r="F3799" s="60"/>
      <c r="G3799" s="56">
        <v>70</v>
      </c>
      <c r="H3799" s="66">
        <v>0</v>
      </c>
      <c r="I3799" s="30">
        <v>2</v>
      </c>
      <c r="J3799" s="30">
        <v>0</v>
      </c>
      <c r="K3799" s="30">
        <v>3</v>
      </c>
      <c r="L3799" s="30">
        <v>5</v>
      </c>
      <c r="M3799" s="30">
        <v>49</v>
      </c>
      <c r="N3799" s="65">
        <v>11</v>
      </c>
    </row>
    <row r="3801" spans="2:14" x14ac:dyDescent="0.2">
      <c r="B3801" s="43" t="str">
        <f xml:space="preserve"> HYPERLINK("#'目次'!B144", "[138]")</f>
        <v>[138]</v>
      </c>
      <c r="C3801" s="31" t="s">
        <v>288</v>
      </c>
    </row>
    <row r="3804" spans="2:14" x14ac:dyDescent="0.2">
      <c r="C3804" s="31" t="s">
        <v>75</v>
      </c>
    </row>
    <row r="3805" spans="2:14" ht="24" x14ac:dyDescent="0.2">
      <c r="D3805" s="177"/>
      <c r="E3805" s="178"/>
      <c r="F3805" s="178"/>
      <c r="G3805" s="40" t="s">
        <v>14</v>
      </c>
      <c r="H3805" s="42" t="s">
        <v>268</v>
      </c>
      <c r="I3805" s="15" t="s">
        <v>269</v>
      </c>
      <c r="J3805" s="15" t="s">
        <v>270</v>
      </c>
      <c r="K3805" s="15" t="s">
        <v>271</v>
      </c>
      <c r="L3805" s="15" t="s">
        <v>272</v>
      </c>
      <c r="M3805" s="15" t="s">
        <v>273</v>
      </c>
      <c r="N3805" s="44" t="s">
        <v>17</v>
      </c>
    </row>
    <row r="3806" spans="2:14" x14ac:dyDescent="0.2">
      <c r="D3806" s="179"/>
      <c r="E3806" s="180"/>
      <c r="F3806" s="180"/>
      <c r="G3806" s="39"/>
      <c r="H3806" s="41"/>
      <c r="I3806" s="14"/>
      <c r="J3806" s="14"/>
      <c r="K3806" s="14"/>
      <c r="L3806" s="14"/>
      <c r="M3806" s="14"/>
      <c r="N3806" s="38"/>
    </row>
    <row r="3807" spans="2:14" x14ac:dyDescent="0.2">
      <c r="D3807" s="58"/>
      <c r="E3807" s="53" t="s">
        <v>14</v>
      </c>
      <c r="F3807" s="52"/>
      <c r="G3807" s="37">
        <v>1222</v>
      </c>
      <c r="H3807" s="17">
        <v>2</v>
      </c>
      <c r="I3807" s="17">
        <v>7</v>
      </c>
      <c r="J3807" s="17">
        <v>12</v>
      </c>
      <c r="K3807" s="17">
        <v>52</v>
      </c>
      <c r="L3807" s="17">
        <v>89</v>
      </c>
      <c r="M3807" s="17">
        <v>776</v>
      </c>
      <c r="N3807" s="55">
        <v>284</v>
      </c>
    </row>
    <row r="3808" spans="2:14" x14ac:dyDescent="0.2">
      <c r="D3808" s="174" t="s">
        <v>36</v>
      </c>
      <c r="E3808" s="20" t="s">
        <v>76</v>
      </c>
      <c r="F3808" s="22"/>
      <c r="G3808" s="21">
        <v>629</v>
      </c>
      <c r="H3808" s="25">
        <v>2</v>
      </c>
      <c r="I3808" s="3">
        <v>4</v>
      </c>
      <c r="J3808" s="3">
        <v>8</v>
      </c>
      <c r="K3808" s="3">
        <v>25</v>
      </c>
      <c r="L3808" s="3">
        <v>49</v>
      </c>
      <c r="M3808" s="3">
        <v>403</v>
      </c>
      <c r="N3808" s="26">
        <v>138</v>
      </c>
    </row>
    <row r="3809" spans="4:14" x14ac:dyDescent="0.2">
      <c r="D3809" s="175"/>
      <c r="E3809" s="4" t="s">
        <v>39</v>
      </c>
      <c r="F3809" s="6"/>
      <c r="G3809" s="5">
        <v>37</v>
      </c>
      <c r="H3809" s="7">
        <v>0</v>
      </c>
      <c r="I3809" s="1">
        <v>0</v>
      </c>
      <c r="J3809" s="1">
        <v>0</v>
      </c>
      <c r="K3809" s="1">
        <v>0</v>
      </c>
      <c r="L3809" s="1">
        <v>2</v>
      </c>
      <c r="M3809" s="1">
        <v>30</v>
      </c>
      <c r="N3809" s="8">
        <v>5</v>
      </c>
    </row>
    <row r="3810" spans="4:14" x14ac:dyDescent="0.2">
      <c r="D3810" s="175"/>
      <c r="E3810" s="4" t="s">
        <v>40</v>
      </c>
      <c r="F3810" s="6"/>
      <c r="G3810" s="5">
        <v>73</v>
      </c>
      <c r="H3810" s="7">
        <v>0</v>
      </c>
      <c r="I3810" s="1">
        <v>2</v>
      </c>
      <c r="J3810" s="1">
        <v>1</v>
      </c>
      <c r="K3810" s="1">
        <v>4</v>
      </c>
      <c r="L3810" s="1">
        <v>5</v>
      </c>
      <c r="M3810" s="1">
        <v>56</v>
      </c>
      <c r="N3810" s="8">
        <v>5</v>
      </c>
    </row>
    <row r="3811" spans="4:14" x14ac:dyDescent="0.2">
      <c r="D3811" s="175"/>
      <c r="E3811" s="4" t="s">
        <v>41</v>
      </c>
      <c r="F3811" s="6"/>
      <c r="G3811" s="5">
        <v>108</v>
      </c>
      <c r="H3811" s="7">
        <v>0</v>
      </c>
      <c r="I3811" s="1">
        <v>0</v>
      </c>
      <c r="J3811" s="1">
        <v>3</v>
      </c>
      <c r="K3811" s="1">
        <v>8</v>
      </c>
      <c r="L3811" s="1">
        <v>8</v>
      </c>
      <c r="M3811" s="1">
        <v>80</v>
      </c>
      <c r="N3811" s="8">
        <v>9</v>
      </c>
    </row>
    <row r="3812" spans="4:14" x14ac:dyDescent="0.2">
      <c r="D3812" s="175"/>
      <c r="E3812" s="4" t="s">
        <v>42</v>
      </c>
      <c r="F3812" s="6"/>
      <c r="G3812" s="5">
        <v>113</v>
      </c>
      <c r="H3812" s="7">
        <v>0</v>
      </c>
      <c r="I3812" s="1">
        <v>1</v>
      </c>
      <c r="J3812" s="1">
        <v>1</v>
      </c>
      <c r="K3812" s="1">
        <v>5</v>
      </c>
      <c r="L3812" s="1">
        <v>12</v>
      </c>
      <c r="M3812" s="1">
        <v>81</v>
      </c>
      <c r="N3812" s="8">
        <v>13</v>
      </c>
    </row>
    <row r="3813" spans="4:14" x14ac:dyDescent="0.2">
      <c r="D3813" s="175"/>
      <c r="E3813" s="4" t="s">
        <v>43</v>
      </c>
      <c r="F3813" s="6"/>
      <c r="G3813" s="5">
        <v>101</v>
      </c>
      <c r="H3813" s="7">
        <v>0</v>
      </c>
      <c r="I3813" s="1">
        <v>0</v>
      </c>
      <c r="J3813" s="1">
        <v>1</v>
      </c>
      <c r="K3813" s="1">
        <v>4</v>
      </c>
      <c r="L3813" s="1">
        <v>8</v>
      </c>
      <c r="M3813" s="1">
        <v>71</v>
      </c>
      <c r="N3813" s="8">
        <v>17</v>
      </c>
    </row>
    <row r="3814" spans="4:14" x14ac:dyDescent="0.2">
      <c r="D3814" s="175"/>
      <c r="E3814" s="4" t="s">
        <v>44</v>
      </c>
      <c r="F3814" s="6"/>
      <c r="G3814" s="5">
        <v>114</v>
      </c>
      <c r="H3814" s="7">
        <v>1</v>
      </c>
      <c r="I3814" s="1">
        <v>0</v>
      </c>
      <c r="J3814" s="1">
        <v>0</v>
      </c>
      <c r="K3814" s="1">
        <v>1</v>
      </c>
      <c r="L3814" s="1">
        <v>9</v>
      </c>
      <c r="M3814" s="1">
        <v>60</v>
      </c>
      <c r="N3814" s="8">
        <v>43</v>
      </c>
    </row>
    <row r="3815" spans="4:14" x14ac:dyDescent="0.2">
      <c r="D3815" s="175"/>
      <c r="E3815" s="4" t="s">
        <v>45</v>
      </c>
      <c r="F3815" s="6"/>
      <c r="G3815" s="5">
        <v>83</v>
      </c>
      <c r="H3815" s="7">
        <v>1</v>
      </c>
      <c r="I3815" s="1">
        <v>1</v>
      </c>
      <c r="J3815" s="1">
        <v>2</v>
      </c>
      <c r="K3815" s="1">
        <v>3</v>
      </c>
      <c r="L3815" s="1">
        <v>5</v>
      </c>
      <c r="M3815" s="1">
        <v>25</v>
      </c>
      <c r="N3815" s="8">
        <v>46</v>
      </c>
    </row>
    <row r="3816" spans="4:14" x14ac:dyDescent="0.2">
      <c r="D3816" s="174" t="s">
        <v>37</v>
      </c>
      <c r="E3816" s="20" t="s">
        <v>77</v>
      </c>
      <c r="F3816" s="22"/>
      <c r="G3816" s="21">
        <v>593</v>
      </c>
      <c r="H3816" s="25">
        <v>0</v>
      </c>
      <c r="I3816" s="3">
        <v>3</v>
      </c>
      <c r="J3816" s="3">
        <v>4</v>
      </c>
      <c r="K3816" s="3">
        <v>27</v>
      </c>
      <c r="L3816" s="3">
        <v>40</v>
      </c>
      <c r="M3816" s="3">
        <v>373</v>
      </c>
      <c r="N3816" s="26">
        <v>146</v>
      </c>
    </row>
    <row r="3817" spans="4:14" x14ac:dyDescent="0.2">
      <c r="D3817" s="175"/>
      <c r="E3817" s="4" t="s">
        <v>39</v>
      </c>
      <c r="F3817" s="6"/>
      <c r="G3817" s="5">
        <v>27</v>
      </c>
      <c r="H3817" s="7">
        <v>0</v>
      </c>
      <c r="I3817" s="1">
        <v>0</v>
      </c>
      <c r="J3817" s="1">
        <v>0</v>
      </c>
      <c r="K3817" s="1">
        <v>0</v>
      </c>
      <c r="L3817" s="1">
        <v>2</v>
      </c>
      <c r="M3817" s="1">
        <v>22</v>
      </c>
      <c r="N3817" s="8">
        <v>3</v>
      </c>
    </row>
    <row r="3818" spans="4:14" x14ac:dyDescent="0.2">
      <c r="D3818" s="175"/>
      <c r="E3818" s="4" t="s">
        <v>40</v>
      </c>
      <c r="F3818" s="6"/>
      <c r="G3818" s="5">
        <v>74</v>
      </c>
      <c r="H3818" s="7">
        <v>0</v>
      </c>
      <c r="I3818" s="1">
        <v>0</v>
      </c>
      <c r="J3818" s="1">
        <v>2</v>
      </c>
      <c r="K3818" s="1">
        <v>4</v>
      </c>
      <c r="L3818" s="1">
        <v>8</v>
      </c>
      <c r="M3818" s="1">
        <v>54</v>
      </c>
      <c r="N3818" s="8">
        <v>6</v>
      </c>
    </row>
    <row r="3819" spans="4:14" x14ac:dyDescent="0.2">
      <c r="D3819" s="175"/>
      <c r="E3819" s="4" t="s">
        <v>41</v>
      </c>
      <c r="F3819" s="6"/>
      <c r="G3819" s="5">
        <v>96</v>
      </c>
      <c r="H3819" s="7">
        <v>0</v>
      </c>
      <c r="I3819" s="1">
        <v>1</v>
      </c>
      <c r="J3819" s="1">
        <v>0</v>
      </c>
      <c r="K3819" s="1">
        <v>7</v>
      </c>
      <c r="L3819" s="1">
        <v>7</v>
      </c>
      <c r="M3819" s="1">
        <v>72</v>
      </c>
      <c r="N3819" s="8">
        <v>9</v>
      </c>
    </row>
    <row r="3820" spans="4:14" x14ac:dyDescent="0.2">
      <c r="D3820" s="175"/>
      <c r="E3820" s="4" t="s">
        <v>42</v>
      </c>
      <c r="F3820" s="6"/>
      <c r="G3820" s="5">
        <v>97</v>
      </c>
      <c r="H3820" s="7">
        <v>0</v>
      </c>
      <c r="I3820" s="1">
        <v>0</v>
      </c>
      <c r="J3820" s="1">
        <v>2</v>
      </c>
      <c r="K3820" s="1">
        <v>4</v>
      </c>
      <c r="L3820" s="1">
        <v>3</v>
      </c>
      <c r="M3820" s="1">
        <v>79</v>
      </c>
      <c r="N3820" s="8">
        <v>9</v>
      </c>
    </row>
    <row r="3821" spans="4:14" x14ac:dyDescent="0.2">
      <c r="D3821" s="175"/>
      <c r="E3821" s="4" t="s">
        <v>43</v>
      </c>
      <c r="F3821" s="6"/>
      <c r="G3821" s="5">
        <v>103</v>
      </c>
      <c r="H3821" s="7">
        <v>0</v>
      </c>
      <c r="I3821" s="1">
        <v>1</v>
      </c>
      <c r="J3821" s="1">
        <v>0</v>
      </c>
      <c r="K3821" s="1">
        <v>7</v>
      </c>
      <c r="L3821" s="1">
        <v>6</v>
      </c>
      <c r="M3821" s="1">
        <v>73</v>
      </c>
      <c r="N3821" s="8">
        <v>16</v>
      </c>
    </row>
    <row r="3822" spans="4:14" x14ac:dyDescent="0.2">
      <c r="D3822" s="175"/>
      <c r="E3822" s="4" t="s">
        <v>44</v>
      </c>
      <c r="F3822" s="6"/>
      <c r="G3822" s="5">
        <v>109</v>
      </c>
      <c r="H3822" s="7">
        <v>0</v>
      </c>
      <c r="I3822" s="1">
        <v>0</v>
      </c>
      <c r="J3822" s="1">
        <v>0</v>
      </c>
      <c r="K3822" s="1">
        <v>3</v>
      </c>
      <c r="L3822" s="1">
        <v>14</v>
      </c>
      <c r="M3822" s="1">
        <v>55</v>
      </c>
      <c r="N3822" s="8">
        <v>37</v>
      </c>
    </row>
    <row r="3823" spans="4:14" x14ac:dyDescent="0.2">
      <c r="D3823" s="176"/>
      <c r="E3823" s="59" t="s">
        <v>45</v>
      </c>
      <c r="F3823" s="60"/>
      <c r="G3823" s="56">
        <v>87</v>
      </c>
      <c r="H3823" s="66">
        <v>0</v>
      </c>
      <c r="I3823" s="30">
        <v>1</v>
      </c>
      <c r="J3823" s="30">
        <v>0</v>
      </c>
      <c r="K3823" s="30">
        <v>2</v>
      </c>
      <c r="L3823" s="30">
        <v>0</v>
      </c>
      <c r="M3823" s="30">
        <v>18</v>
      </c>
      <c r="N3823" s="65">
        <v>66</v>
      </c>
    </row>
    <row r="3825" spans="2:15" x14ac:dyDescent="0.2">
      <c r="B3825" s="43" t="str">
        <f xml:space="preserve"> HYPERLINK("#'目次'!B145", "[139]")</f>
        <v>[139]</v>
      </c>
      <c r="C3825" s="31" t="s">
        <v>291</v>
      </c>
    </row>
    <row r="3826" spans="2:15" x14ac:dyDescent="0.2">
      <c r="C3826" s="156" t="s">
        <v>292</v>
      </c>
    </row>
    <row r="3829" spans="2:15" ht="24" x14ac:dyDescent="0.2">
      <c r="D3829" s="177"/>
      <c r="E3829" s="178"/>
      <c r="F3829" s="178"/>
      <c r="G3829" s="40" t="s">
        <v>14</v>
      </c>
      <c r="H3829" s="42" t="s">
        <v>213</v>
      </c>
      <c r="I3829" s="15" t="s">
        <v>214</v>
      </c>
      <c r="J3829" s="15" t="s">
        <v>215</v>
      </c>
      <c r="K3829" s="15" t="s">
        <v>216</v>
      </c>
      <c r="L3829" s="15" t="s">
        <v>217</v>
      </c>
      <c r="M3829" s="15" t="s">
        <v>293</v>
      </c>
      <c r="N3829" s="15" t="s">
        <v>86</v>
      </c>
      <c r="O3829" s="44" t="s">
        <v>17</v>
      </c>
    </row>
    <row r="3830" spans="2:15" x14ac:dyDescent="0.2">
      <c r="D3830" s="179"/>
      <c r="E3830" s="180"/>
      <c r="F3830" s="180"/>
      <c r="G3830" s="39"/>
      <c r="H3830" s="41"/>
      <c r="I3830" s="14"/>
      <c r="J3830" s="14"/>
      <c r="K3830" s="14"/>
      <c r="L3830" s="14"/>
      <c r="M3830" s="14"/>
      <c r="N3830" s="14"/>
      <c r="O3830" s="38"/>
    </row>
    <row r="3831" spans="2:15" x14ac:dyDescent="0.2">
      <c r="D3831" s="58"/>
      <c r="E3831" s="53" t="s">
        <v>14</v>
      </c>
      <c r="F3831" s="52"/>
      <c r="G3831" s="37">
        <v>1163</v>
      </c>
      <c r="H3831" s="17">
        <v>816</v>
      </c>
      <c r="I3831" s="17">
        <v>2</v>
      </c>
      <c r="J3831" s="17">
        <v>358</v>
      </c>
      <c r="K3831" s="17">
        <v>17</v>
      </c>
      <c r="L3831" s="17">
        <v>296</v>
      </c>
      <c r="M3831" s="17">
        <v>161</v>
      </c>
      <c r="N3831" s="17">
        <v>5</v>
      </c>
      <c r="O3831" s="55">
        <v>86</v>
      </c>
    </row>
    <row r="3832" spans="2:15" x14ac:dyDescent="0.2">
      <c r="D3832" s="174" t="s">
        <v>18</v>
      </c>
      <c r="E3832" s="20" t="s">
        <v>19</v>
      </c>
      <c r="F3832" s="22"/>
      <c r="G3832" s="21">
        <v>52</v>
      </c>
      <c r="H3832" s="25">
        <v>37</v>
      </c>
      <c r="I3832" s="3">
        <v>0</v>
      </c>
      <c r="J3832" s="3">
        <v>21</v>
      </c>
      <c r="K3832" s="3">
        <v>1</v>
      </c>
      <c r="L3832" s="3">
        <v>17</v>
      </c>
      <c r="M3832" s="3">
        <v>3</v>
      </c>
      <c r="N3832" s="3">
        <v>0</v>
      </c>
      <c r="O3832" s="26">
        <v>5</v>
      </c>
    </row>
    <row r="3833" spans="2:15" x14ac:dyDescent="0.2">
      <c r="D3833" s="175"/>
      <c r="E3833" s="4" t="s">
        <v>20</v>
      </c>
      <c r="F3833" s="6"/>
      <c r="G3833" s="5">
        <v>75</v>
      </c>
      <c r="H3833" s="7">
        <v>54</v>
      </c>
      <c r="I3833" s="1">
        <v>0</v>
      </c>
      <c r="J3833" s="1">
        <v>20</v>
      </c>
      <c r="K3833" s="1">
        <v>2</v>
      </c>
      <c r="L3833" s="1">
        <v>20</v>
      </c>
      <c r="M3833" s="1">
        <v>9</v>
      </c>
      <c r="N3833" s="1">
        <v>0</v>
      </c>
      <c r="O3833" s="8">
        <v>10</v>
      </c>
    </row>
    <row r="3834" spans="2:15" x14ac:dyDescent="0.2">
      <c r="D3834" s="175"/>
      <c r="E3834" s="4" t="s">
        <v>21</v>
      </c>
      <c r="F3834" s="6"/>
      <c r="G3834" s="5">
        <v>469</v>
      </c>
      <c r="H3834" s="7">
        <v>324</v>
      </c>
      <c r="I3834" s="1">
        <v>2</v>
      </c>
      <c r="J3834" s="1">
        <v>160</v>
      </c>
      <c r="K3834" s="1">
        <v>9</v>
      </c>
      <c r="L3834" s="1">
        <v>131</v>
      </c>
      <c r="M3834" s="1">
        <v>55</v>
      </c>
      <c r="N3834" s="1">
        <v>0</v>
      </c>
      <c r="O3834" s="8">
        <v>26</v>
      </c>
    </row>
    <row r="3835" spans="2:15" x14ac:dyDescent="0.2">
      <c r="D3835" s="175"/>
      <c r="E3835" s="4" t="s">
        <v>22</v>
      </c>
      <c r="F3835" s="6"/>
      <c r="G3835" s="5">
        <v>34</v>
      </c>
      <c r="H3835" s="7">
        <v>18</v>
      </c>
      <c r="I3835" s="1">
        <v>0</v>
      </c>
      <c r="J3835" s="1">
        <v>9</v>
      </c>
      <c r="K3835" s="1">
        <v>1</v>
      </c>
      <c r="L3835" s="1">
        <v>10</v>
      </c>
      <c r="M3835" s="1">
        <v>5</v>
      </c>
      <c r="N3835" s="1">
        <v>0</v>
      </c>
      <c r="O3835" s="8">
        <v>5</v>
      </c>
    </row>
    <row r="3836" spans="2:15" x14ac:dyDescent="0.2">
      <c r="D3836" s="175"/>
      <c r="E3836" s="4" t="s">
        <v>23</v>
      </c>
      <c r="F3836" s="6"/>
      <c r="G3836" s="5">
        <v>136</v>
      </c>
      <c r="H3836" s="7">
        <v>100</v>
      </c>
      <c r="I3836" s="1">
        <v>0</v>
      </c>
      <c r="J3836" s="1">
        <v>46</v>
      </c>
      <c r="K3836" s="1">
        <v>0</v>
      </c>
      <c r="L3836" s="1">
        <v>33</v>
      </c>
      <c r="M3836" s="1">
        <v>18</v>
      </c>
      <c r="N3836" s="1">
        <v>2</v>
      </c>
      <c r="O3836" s="8">
        <v>10</v>
      </c>
    </row>
    <row r="3837" spans="2:15" x14ac:dyDescent="0.2">
      <c r="D3837" s="175"/>
      <c r="E3837" s="4" t="s">
        <v>24</v>
      </c>
      <c r="F3837" s="6"/>
      <c r="G3837" s="5">
        <v>180</v>
      </c>
      <c r="H3837" s="7">
        <v>130</v>
      </c>
      <c r="I3837" s="1">
        <v>0</v>
      </c>
      <c r="J3837" s="1">
        <v>50</v>
      </c>
      <c r="K3837" s="1">
        <v>2</v>
      </c>
      <c r="L3837" s="1">
        <v>41</v>
      </c>
      <c r="M3837" s="1">
        <v>27</v>
      </c>
      <c r="N3837" s="1">
        <v>1</v>
      </c>
      <c r="O3837" s="8">
        <v>13</v>
      </c>
    </row>
    <row r="3838" spans="2:15" x14ac:dyDescent="0.2">
      <c r="D3838" s="175"/>
      <c r="E3838" s="4" t="s">
        <v>25</v>
      </c>
      <c r="F3838" s="6"/>
      <c r="G3838" s="5">
        <v>69</v>
      </c>
      <c r="H3838" s="7">
        <v>46</v>
      </c>
      <c r="I3838" s="1">
        <v>0</v>
      </c>
      <c r="J3838" s="1">
        <v>16</v>
      </c>
      <c r="K3838" s="1">
        <v>0</v>
      </c>
      <c r="L3838" s="1">
        <v>16</v>
      </c>
      <c r="M3838" s="1">
        <v>20</v>
      </c>
      <c r="N3838" s="1">
        <v>1</v>
      </c>
      <c r="O3838" s="8">
        <v>6</v>
      </c>
    </row>
    <row r="3839" spans="2:15" x14ac:dyDescent="0.2">
      <c r="D3839" s="175"/>
      <c r="E3839" s="4" t="s">
        <v>26</v>
      </c>
      <c r="F3839" s="6"/>
      <c r="G3839" s="5">
        <v>29</v>
      </c>
      <c r="H3839" s="7">
        <v>20</v>
      </c>
      <c r="I3839" s="1">
        <v>0</v>
      </c>
      <c r="J3839" s="1">
        <v>4</v>
      </c>
      <c r="K3839" s="1">
        <v>0</v>
      </c>
      <c r="L3839" s="1">
        <v>6</v>
      </c>
      <c r="M3839" s="1">
        <v>3</v>
      </c>
      <c r="N3839" s="1">
        <v>0</v>
      </c>
      <c r="O3839" s="8">
        <v>3</v>
      </c>
    </row>
    <row r="3840" spans="2:15" x14ac:dyDescent="0.2">
      <c r="D3840" s="175"/>
      <c r="E3840" s="4" t="s">
        <v>27</v>
      </c>
      <c r="F3840" s="6"/>
      <c r="G3840" s="5">
        <v>64</v>
      </c>
      <c r="H3840" s="7">
        <v>49</v>
      </c>
      <c r="I3840" s="1">
        <v>0</v>
      </c>
      <c r="J3840" s="1">
        <v>13</v>
      </c>
      <c r="K3840" s="1">
        <v>1</v>
      </c>
      <c r="L3840" s="1">
        <v>14</v>
      </c>
      <c r="M3840" s="1">
        <v>14</v>
      </c>
      <c r="N3840" s="1">
        <v>0</v>
      </c>
      <c r="O3840" s="8">
        <v>4</v>
      </c>
    </row>
    <row r="3841" spans="4:15" x14ac:dyDescent="0.2">
      <c r="D3841" s="175"/>
      <c r="E3841" s="4" t="s">
        <v>28</v>
      </c>
      <c r="F3841" s="6"/>
      <c r="G3841" s="5">
        <v>48</v>
      </c>
      <c r="H3841" s="7">
        <v>35</v>
      </c>
      <c r="I3841" s="1">
        <v>0</v>
      </c>
      <c r="J3841" s="1">
        <v>15</v>
      </c>
      <c r="K3841" s="1">
        <v>1</v>
      </c>
      <c r="L3841" s="1">
        <v>7</v>
      </c>
      <c r="M3841" s="1">
        <v>7</v>
      </c>
      <c r="N3841" s="1">
        <v>1</v>
      </c>
      <c r="O3841" s="8">
        <v>3</v>
      </c>
    </row>
    <row r="3842" spans="4:15" x14ac:dyDescent="0.2">
      <c r="D3842" s="175"/>
      <c r="E3842" s="4" t="s">
        <v>29</v>
      </c>
      <c r="F3842" s="6"/>
      <c r="G3842" s="5">
        <v>7</v>
      </c>
      <c r="H3842" s="7">
        <v>3</v>
      </c>
      <c r="I3842" s="1">
        <v>0</v>
      </c>
      <c r="J3842" s="1">
        <v>4</v>
      </c>
      <c r="K3842" s="1">
        <v>0</v>
      </c>
      <c r="L3842" s="1">
        <v>1</v>
      </c>
      <c r="M3842" s="1">
        <v>0</v>
      </c>
      <c r="N3842" s="1">
        <v>0</v>
      </c>
      <c r="O3842" s="8">
        <v>1</v>
      </c>
    </row>
    <row r="3843" spans="4:15" x14ac:dyDescent="0.2">
      <c r="D3843" s="174" t="s">
        <v>30</v>
      </c>
      <c r="E3843" s="20" t="s">
        <v>31</v>
      </c>
      <c r="F3843" s="22"/>
      <c r="G3843" s="21">
        <v>373</v>
      </c>
      <c r="H3843" s="25">
        <v>268</v>
      </c>
      <c r="I3843" s="3">
        <v>1</v>
      </c>
      <c r="J3843" s="3">
        <v>126</v>
      </c>
      <c r="K3843" s="3">
        <v>3</v>
      </c>
      <c r="L3843" s="3">
        <v>99</v>
      </c>
      <c r="M3843" s="3">
        <v>58</v>
      </c>
      <c r="N3843" s="3">
        <v>0</v>
      </c>
      <c r="O3843" s="26">
        <v>23</v>
      </c>
    </row>
    <row r="3844" spans="4:15" x14ac:dyDescent="0.2">
      <c r="D3844" s="175"/>
      <c r="E3844" s="4" t="s">
        <v>32</v>
      </c>
      <c r="F3844" s="6"/>
      <c r="G3844" s="5">
        <v>339</v>
      </c>
      <c r="H3844" s="7">
        <v>233</v>
      </c>
      <c r="I3844" s="1">
        <v>1</v>
      </c>
      <c r="J3844" s="1">
        <v>94</v>
      </c>
      <c r="K3844" s="1">
        <v>3</v>
      </c>
      <c r="L3844" s="1">
        <v>90</v>
      </c>
      <c r="M3844" s="1">
        <v>46</v>
      </c>
      <c r="N3844" s="1">
        <v>3</v>
      </c>
      <c r="O3844" s="8">
        <v>28</v>
      </c>
    </row>
    <row r="3845" spans="4:15" x14ac:dyDescent="0.2">
      <c r="D3845" s="175"/>
      <c r="E3845" s="4" t="s">
        <v>33</v>
      </c>
      <c r="F3845" s="6"/>
      <c r="G3845" s="5">
        <v>365</v>
      </c>
      <c r="H3845" s="7">
        <v>246</v>
      </c>
      <c r="I3845" s="1">
        <v>0</v>
      </c>
      <c r="J3845" s="1">
        <v>114</v>
      </c>
      <c r="K3845" s="1">
        <v>10</v>
      </c>
      <c r="L3845" s="1">
        <v>91</v>
      </c>
      <c r="M3845" s="1">
        <v>51</v>
      </c>
      <c r="N3845" s="1">
        <v>2</v>
      </c>
      <c r="O3845" s="8">
        <v>29</v>
      </c>
    </row>
    <row r="3846" spans="4:15" x14ac:dyDescent="0.2">
      <c r="D3846" s="175"/>
      <c r="E3846" s="4" t="s">
        <v>34</v>
      </c>
      <c r="F3846" s="6"/>
      <c r="G3846" s="5">
        <v>86</v>
      </c>
      <c r="H3846" s="7">
        <v>69</v>
      </c>
      <c r="I3846" s="1">
        <v>0</v>
      </c>
      <c r="J3846" s="1">
        <v>24</v>
      </c>
      <c r="K3846" s="1">
        <v>1</v>
      </c>
      <c r="L3846" s="1">
        <v>16</v>
      </c>
      <c r="M3846" s="1">
        <v>6</v>
      </c>
      <c r="N3846" s="1">
        <v>0</v>
      </c>
      <c r="O3846" s="8">
        <v>6</v>
      </c>
    </row>
    <row r="3847" spans="4:15" x14ac:dyDescent="0.2">
      <c r="D3847" s="174" t="s">
        <v>35</v>
      </c>
      <c r="E3847" s="20" t="s">
        <v>36</v>
      </c>
      <c r="F3847" s="22"/>
      <c r="G3847" s="21">
        <v>597</v>
      </c>
      <c r="H3847" s="25">
        <v>419</v>
      </c>
      <c r="I3847" s="3">
        <v>2</v>
      </c>
      <c r="J3847" s="3">
        <v>174</v>
      </c>
      <c r="K3847" s="3">
        <v>8</v>
      </c>
      <c r="L3847" s="3">
        <v>136</v>
      </c>
      <c r="M3847" s="3">
        <v>76</v>
      </c>
      <c r="N3847" s="3">
        <v>4</v>
      </c>
      <c r="O3847" s="26">
        <v>49</v>
      </c>
    </row>
    <row r="3848" spans="4:15" x14ac:dyDescent="0.2">
      <c r="D3848" s="175"/>
      <c r="E3848" s="4" t="s">
        <v>37</v>
      </c>
      <c r="F3848" s="6"/>
      <c r="G3848" s="5">
        <v>566</v>
      </c>
      <c r="H3848" s="7">
        <v>397</v>
      </c>
      <c r="I3848" s="1">
        <v>0</v>
      </c>
      <c r="J3848" s="1">
        <v>184</v>
      </c>
      <c r="K3848" s="1">
        <v>9</v>
      </c>
      <c r="L3848" s="1">
        <v>160</v>
      </c>
      <c r="M3848" s="1">
        <v>85</v>
      </c>
      <c r="N3848" s="1">
        <v>1</v>
      </c>
      <c r="O3848" s="8">
        <v>37</v>
      </c>
    </row>
    <row r="3849" spans="4:15" x14ac:dyDescent="0.2">
      <c r="D3849" s="174" t="s">
        <v>38</v>
      </c>
      <c r="E3849" s="20" t="s">
        <v>39</v>
      </c>
      <c r="F3849" s="22"/>
      <c r="G3849" s="21">
        <v>58</v>
      </c>
      <c r="H3849" s="25">
        <v>48</v>
      </c>
      <c r="I3849" s="3">
        <v>0</v>
      </c>
      <c r="J3849" s="3">
        <v>1</v>
      </c>
      <c r="K3849" s="3">
        <v>2</v>
      </c>
      <c r="L3849" s="3">
        <v>8</v>
      </c>
      <c r="M3849" s="3">
        <v>8</v>
      </c>
      <c r="N3849" s="3">
        <v>1</v>
      </c>
      <c r="O3849" s="26">
        <v>6</v>
      </c>
    </row>
    <row r="3850" spans="4:15" x14ac:dyDescent="0.2">
      <c r="D3850" s="175"/>
      <c r="E3850" s="4" t="s">
        <v>40</v>
      </c>
      <c r="F3850" s="6"/>
      <c r="G3850" s="5">
        <v>144</v>
      </c>
      <c r="H3850" s="7">
        <v>113</v>
      </c>
      <c r="I3850" s="1">
        <v>0</v>
      </c>
      <c r="J3850" s="1">
        <v>49</v>
      </c>
      <c r="K3850" s="1">
        <v>4</v>
      </c>
      <c r="L3850" s="1">
        <v>45</v>
      </c>
      <c r="M3850" s="1">
        <v>27</v>
      </c>
      <c r="N3850" s="1">
        <v>1</v>
      </c>
      <c r="O3850" s="8">
        <v>3</v>
      </c>
    </row>
    <row r="3851" spans="4:15" x14ac:dyDescent="0.2">
      <c r="D3851" s="175"/>
      <c r="E3851" s="4" t="s">
        <v>41</v>
      </c>
      <c r="F3851" s="6"/>
      <c r="G3851" s="5">
        <v>202</v>
      </c>
      <c r="H3851" s="7">
        <v>129</v>
      </c>
      <c r="I3851" s="1">
        <v>1</v>
      </c>
      <c r="J3851" s="1">
        <v>73</v>
      </c>
      <c r="K3851" s="1">
        <v>3</v>
      </c>
      <c r="L3851" s="1">
        <v>62</v>
      </c>
      <c r="M3851" s="1">
        <v>41</v>
      </c>
      <c r="N3851" s="1">
        <v>0</v>
      </c>
      <c r="O3851" s="8">
        <v>13</v>
      </c>
    </row>
    <row r="3852" spans="4:15" x14ac:dyDescent="0.2">
      <c r="D3852" s="175"/>
      <c r="E3852" s="4" t="s">
        <v>42</v>
      </c>
      <c r="F3852" s="6"/>
      <c r="G3852" s="5">
        <v>208</v>
      </c>
      <c r="H3852" s="7">
        <v>145</v>
      </c>
      <c r="I3852" s="1">
        <v>0</v>
      </c>
      <c r="J3852" s="1">
        <v>62</v>
      </c>
      <c r="K3852" s="1">
        <v>2</v>
      </c>
      <c r="L3852" s="1">
        <v>68</v>
      </c>
      <c r="M3852" s="1">
        <v>31</v>
      </c>
      <c r="N3852" s="1">
        <v>1</v>
      </c>
      <c r="O3852" s="8">
        <v>11</v>
      </c>
    </row>
    <row r="3853" spans="4:15" x14ac:dyDescent="0.2">
      <c r="D3853" s="175"/>
      <c r="E3853" s="4" t="s">
        <v>43</v>
      </c>
      <c r="F3853" s="6"/>
      <c r="G3853" s="5">
        <v>199</v>
      </c>
      <c r="H3853" s="7">
        <v>136</v>
      </c>
      <c r="I3853" s="1">
        <v>0</v>
      </c>
      <c r="J3853" s="1">
        <v>72</v>
      </c>
      <c r="K3853" s="1">
        <v>2</v>
      </c>
      <c r="L3853" s="1">
        <v>52</v>
      </c>
      <c r="M3853" s="1">
        <v>31</v>
      </c>
      <c r="N3853" s="1">
        <v>0</v>
      </c>
      <c r="O3853" s="8">
        <v>13</v>
      </c>
    </row>
    <row r="3854" spans="4:15" x14ac:dyDescent="0.2">
      <c r="D3854" s="175"/>
      <c r="E3854" s="4" t="s">
        <v>44</v>
      </c>
      <c r="F3854" s="6"/>
      <c r="G3854" s="5">
        <v>211</v>
      </c>
      <c r="H3854" s="7">
        <v>145</v>
      </c>
      <c r="I3854" s="1">
        <v>0</v>
      </c>
      <c r="J3854" s="1">
        <v>58</v>
      </c>
      <c r="K3854" s="1">
        <v>3</v>
      </c>
      <c r="L3854" s="1">
        <v>45</v>
      </c>
      <c r="M3854" s="1">
        <v>18</v>
      </c>
      <c r="N3854" s="1">
        <v>2</v>
      </c>
      <c r="O3854" s="8">
        <v>20</v>
      </c>
    </row>
    <row r="3855" spans="4:15" x14ac:dyDescent="0.2">
      <c r="D3855" s="176"/>
      <c r="E3855" s="59" t="s">
        <v>45</v>
      </c>
      <c r="F3855" s="60"/>
      <c r="G3855" s="56">
        <v>141</v>
      </c>
      <c r="H3855" s="66">
        <v>100</v>
      </c>
      <c r="I3855" s="30">
        <v>1</v>
      </c>
      <c r="J3855" s="30">
        <v>43</v>
      </c>
      <c r="K3855" s="30">
        <v>1</v>
      </c>
      <c r="L3855" s="30">
        <v>16</v>
      </c>
      <c r="M3855" s="30">
        <v>5</v>
      </c>
      <c r="N3855" s="30">
        <v>0</v>
      </c>
      <c r="O3855" s="65">
        <v>20</v>
      </c>
    </row>
    <row r="3857" spans="2:15" x14ac:dyDescent="0.2">
      <c r="B3857" s="43" t="str">
        <f xml:space="preserve"> HYPERLINK("#'目次'!B146", "[140]")</f>
        <v>[140]</v>
      </c>
      <c r="C3857" s="31" t="s">
        <v>291</v>
      </c>
    </row>
    <row r="3858" spans="2:15" x14ac:dyDescent="0.2">
      <c r="C3858" s="156" t="s">
        <v>292</v>
      </c>
    </row>
    <row r="3861" spans="2:15" ht="24" x14ac:dyDescent="0.2">
      <c r="D3861" s="177"/>
      <c r="E3861" s="178"/>
      <c r="F3861" s="178"/>
      <c r="G3861" s="40" t="s">
        <v>14</v>
      </c>
      <c r="H3861" s="42" t="s">
        <v>213</v>
      </c>
      <c r="I3861" s="15" t="s">
        <v>214</v>
      </c>
      <c r="J3861" s="15" t="s">
        <v>215</v>
      </c>
      <c r="K3861" s="15" t="s">
        <v>216</v>
      </c>
      <c r="L3861" s="15" t="s">
        <v>217</v>
      </c>
      <c r="M3861" s="15" t="s">
        <v>293</v>
      </c>
      <c r="N3861" s="15" t="s">
        <v>86</v>
      </c>
      <c r="O3861" s="44" t="s">
        <v>17</v>
      </c>
    </row>
    <row r="3862" spans="2:15" x14ac:dyDescent="0.2">
      <c r="D3862" s="179"/>
      <c r="E3862" s="180"/>
      <c r="F3862" s="180"/>
      <c r="G3862" s="39"/>
      <c r="H3862" s="41"/>
      <c r="I3862" s="14"/>
      <c r="J3862" s="14"/>
      <c r="K3862" s="14"/>
      <c r="L3862" s="14"/>
      <c r="M3862" s="14"/>
      <c r="N3862" s="14"/>
      <c r="O3862" s="38"/>
    </row>
    <row r="3863" spans="2:15" x14ac:dyDescent="0.2">
      <c r="D3863" s="58"/>
      <c r="E3863" s="53" t="s">
        <v>14</v>
      </c>
      <c r="F3863" s="52"/>
      <c r="G3863" s="37">
        <v>1163</v>
      </c>
      <c r="H3863" s="17">
        <v>816</v>
      </c>
      <c r="I3863" s="17">
        <v>2</v>
      </c>
      <c r="J3863" s="17">
        <v>358</v>
      </c>
      <c r="K3863" s="17">
        <v>17</v>
      </c>
      <c r="L3863" s="17">
        <v>296</v>
      </c>
      <c r="M3863" s="17">
        <v>161</v>
      </c>
      <c r="N3863" s="17">
        <v>5</v>
      </c>
      <c r="O3863" s="55">
        <v>86</v>
      </c>
    </row>
    <row r="3864" spans="2:15" x14ac:dyDescent="0.2">
      <c r="D3864" s="174" t="s">
        <v>52</v>
      </c>
      <c r="E3864" s="20" t="s">
        <v>53</v>
      </c>
      <c r="F3864" s="22"/>
      <c r="G3864" s="21">
        <v>15</v>
      </c>
      <c r="H3864" s="25">
        <v>11</v>
      </c>
      <c r="I3864" s="3">
        <v>0</v>
      </c>
      <c r="J3864" s="3">
        <v>1</v>
      </c>
      <c r="K3864" s="3">
        <v>1</v>
      </c>
      <c r="L3864" s="3">
        <v>2</v>
      </c>
      <c r="M3864" s="3">
        <v>2</v>
      </c>
      <c r="N3864" s="3">
        <v>0</v>
      </c>
      <c r="O3864" s="26">
        <v>1</v>
      </c>
    </row>
    <row r="3865" spans="2:15" ht="24" x14ac:dyDescent="0.2">
      <c r="D3865" s="175"/>
      <c r="E3865" s="4" t="s">
        <v>54</v>
      </c>
      <c r="F3865" s="6"/>
      <c r="G3865" s="5">
        <v>116</v>
      </c>
      <c r="H3865" s="7">
        <v>81</v>
      </c>
      <c r="I3865" s="1">
        <v>0</v>
      </c>
      <c r="J3865" s="1">
        <v>28</v>
      </c>
      <c r="K3865" s="1">
        <v>0</v>
      </c>
      <c r="L3865" s="1">
        <v>19</v>
      </c>
      <c r="M3865" s="1">
        <v>13</v>
      </c>
      <c r="N3865" s="1">
        <v>0</v>
      </c>
      <c r="O3865" s="8">
        <v>14</v>
      </c>
    </row>
    <row r="3866" spans="2:15" x14ac:dyDescent="0.2">
      <c r="D3866" s="175"/>
      <c r="E3866" s="4" t="s">
        <v>55</v>
      </c>
      <c r="F3866" s="6"/>
      <c r="G3866" s="5">
        <v>41</v>
      </c>
      <c r="H3866" s="7">
        <v>28</v>
      </c>
      <c r="I3866" s="1">
        <v>0</v>
      </c>
      <c r="J3866" s="1">
        <v>10</v>
      </c>
      <c r="K3866" s="1">
        <v>0</v>
      </c>
      <c r="L3866" s="1">
        <v>11</v>
      </c>
      <c r="M3866" s="1">
        <v>5</v>
      </c>
      <c r="N3866" s="1">
        <v>0</v>
      </c>
      <c r="O3866" s="8">
        <v>3</v>
      </c>
    </row>
    <row r="3867" spans="2:15" x14ac:dyDescent="0.2">
      <c r="D3867" s="175"/>
      <c r="E3867" s="4" t="s">
        <v>56</v>
      </c>
      <c r="F3867" s="6"/>
      <c r="G3867" s="5">
        <v>60</v>
      </c>
      <c r="H3867" s="7">
        <v>39</v>
      </c>
      <c r="I3867" s="1">
        <v>0</v>
      </c>
      <c r="J3867" s="1">
        <v>30</v>
      </c>
      <c r="K3867" s="1">
        <v>0</v>
      </c>
      <c r="L3867" s="1">
        <v>15</v>
      </c>
      <c r="M3867" s="1">
        <v>10</v>
      </c>
      <c r="N3867" s="1">
        <v>0</v>
      </c>
      <c r="O3867" s="8">
        <v>4</v>
      </c>
    </row>
    <row r="3868" spans="2:15" x14ac:dyDescent="0.2">
      <c r="D3868" s="175"/>
      <c r="E3868" s="4" t="s">
        <v>57</v>
      </c>
      <c r="F3868" s="6"/>
      <c r="G3868" s="5">
        <v>283</v>
      </c>
      <c r="H3868" s="7">
        <v>193</v>
      </c>
      <c r="I3868" s="1">
        <v>1</v>
      </c>
      <c r="J3868" s="1">
        <v>91</v>
      </c>
      <c r="K3868" s="1">
        <v>7</v>
      </c>
      <c r="L3868" s="1">
        <v>96</v>
      </c>
      <c r="M3868" s="1">
        <v>53</v>
      </c>
      <c r="N3868" s="1">
        <v>0</v>
      </c>
      <c r="O3868" s="8">
        <v>11</v>
      </c>
    </row>
    <row r="3869" spans="2:15" x14ac:dyDescent="0.2">
      <c r="D3869" s="175"/>
      <c r="E3869" s="4" t="s">
        <v>58</v>
      </c>
      <c r="F3869" s="6"/>
      <c r="G3869" s="5">
        <v>123</v>
      </c>
      <c r="H3869" s="7">
        <v>85</v>
      </c>
      <c r="I3869" s="1">
        <v>0</v>
      </c>
      <c r="J3869" s="1">
        <v>45</v>
      </c>
      <c r="K3869" s="1">
        <v>1</v>
      </c>
      <c r="L3869" s="1">
        <v>29</v>
      </c>
      <c r="M3869" s="1">
        <v>19</v>
      </c>
      <c r="N3869" s="1">
        <v>1</v>
      </c>
      <c r="O3869" s="8">
        <v>12</v>
      </c>
    </row>
    <row r="3870" spans="2:15" x14ac:dyDescent="0.2">
      <c r="D3870" s="175"/>
      <c r="E3870" s="4" t="s">
        <v>59</v>
      </c>
      <c r="F3870" s="6"/>
      <c r="G3870" s="5">
        <v>186</v>
      </c>
      <c r="H3870" s="7">
        <v>133</v>
      </c>
      <c r="I3870" s="1">
        <v>0</v>
      </c>
      <c r="J3870" s="1">
        <v>53</v>
      </c>
      <c r="K3870" s="1">
        <v>3</v>
      </c>
      <c r="L3870" s="1">
        <v>45</v>
      </c>
      <c r="M3870" s="1">
        <v>26</v>
      </c>
      <c r="N3870" s="1">
        <v>2</v>
      </c>
      <c r="O3870" s="8">
        <v>15</v>
      </c>
    </row>
    <row r="3871" spans="2:15" x14ac:dyDescent="0.2">
      <c r="D3871" s="175"/>
      <c r="E3871" s="4" t="s">
        <v>60</v>
      </c>
      <c r="F3871" s="6"/>
      <c r="G3871" s="5">
        <v>163</v>
      </c>
      <c r="H3871" s="7">
        <v>114</v>
      </c>
      <c r="I3871" s="1">
        <v>0</v>
      </c>
      <c r="J3871" s="1">
        <v>62</v>
      </c>
      <c r="K3871" s="1">
        <v>1</v>
      </c>
      <c r="L3871" s="1">
        <v>47</v>
      </c>
      <c r="M3871" s="1">
        <v>17</v>
      </c>
      <c r="N3871" s="1">
        <v>0</v>
      </c>
      <c r="O3871" s="8">
        <v>11</v>
      </c>
    </row>
    <row r="3872" spans="2:15" x14ac:dyDescent="0.2">
      <c r="D3872" s="175"/>
      <c r="E3872" s="4" t="s">
        <v>61</v>
      </c>
      <c r="F3872" s="6"/>
      <c r="G3872" s="5">
        <v>72</v>
      </c>
      <c r="H3872" s="7">
        <v>61</v>
      </c>
      <c r="I3872" s="1">
        <v>0</v>
      </c>
      <c r="J3872" s="1">
        <v>4</v>
      </c>
      <c r="K3872" s="1">
        <v>3</v>
      </c>
      <c r="L3872" s="1">
        <v>16</v>
      </c>
      <c r="M3872" s="1">
        <v>8</v>
      </c>
      <c r="N3872" s="1">
        <v>2</v>
      </c>
      <c r="O3872" s="8">
        <v>6</v>
      </c>
    </row>
    <row r="3873" spans="2:15" x14ac:dyDescent="0.2">
      <c r="D3873" s="175"/>
      <c r="E3873" s="4" t="s">
        <v>62</v>
      </c>
      <c r="F3873" s="6"/>
      <c r="G3873" s="5">
        <v>103</v>
      </c>
      <c r="H3873" s="7">
        <v>71</v>
      </c>
      <c r="I3873" s="1">
        <v>1</v>
      </c>
      <c r="J3873" s="1">
        <v>33</v>
      </c>
      <c r="K3873" s="1">
        <v>1</v>
      </c>
      <c r="L3873" s="1">
        <v>16</v>
      </c>
      <c r="M3873" s="1">
        <v>8</v>
      </c>
      <c r="N3873" s="1">
        <v>0</v>
      </c>
      <c r="O3873" s="8">
        <v>9</v>
      </c>
    </row>
    <row r="3874" spans="2:15" x14ac:dyDescent="0.2">
      <c r="D3874" s="174" t="s">
        <v>63</v>
      </c>
      <c r="E3874" s="20" t="s">
        <v>64</v>
      </c>
      <c r="F3874" s="22"/>
      <c r="G3874" s="21">
        <v>214</v>
      </c>
      <c r="H3874" s="25">
        <v>156</v>
      </c>
      <c r="I3874" s="3">
        <v>1</v>
      </c>
      <c r="J3874" s="3">
        <v>57</v>
      </c>
      <c r="K3874" s="3">
        <v>3</v>
      </c>
      <c r="L3874" s="3">
        <v>36</v>
      </c>
      <c r="M3874" s="3">
        <v>20</v>
      </c>
      <c r="N3874" s="3">
        <v>0</v>
      </c>
      <c r="O3874" s="26">
        <v>19</v>
      </c>
    </row>
    <row r="3875" spans="2:15" x14ac:dyDescent="0.2">
      <c r="D3875" s="175"/>
      <c r="E3875" s="4" t="s">
        <v>65</v>
      </c>
      <c r="F3875" s="6"/>
      <c r="G3875" s="5">
        <v>160</v>
      </c>
      <c r="H3875" s="7">
        <v>103</v>
      </c>
      <c r="I3875" s="1">
        <v>0</v>
      </c>
      <c r="J3875" s="1">
        <v>50</v>
      </c>
      <c r="K3875" s="1">
        <v>4</v>
      </c>
      <c r="L3875" s="1">
        <v>36</v>
      </c>
      <c r="M3875" s="1">
        <v>17</v>
      </c>
      <c r="N3875" s="1">
        <v>0</v>
      </c>
      <c r="O3875" s="8">
        <v>15</v>
      </c>
    </row>
    <row r="3876" spans="2:15" x14ac:dyDescent="0.2">
      <c r="D3876" s="175"/>
      <c r="E3876" s="4" t="s">
        <v>66</v>
      </c>
      <c r="F3876" s="6"/>
      <c r="G3876" s="5">
        <v>160</v>
      </c>
      <c r="H3876" s="7">
        <v>120</v>
      </c>
      <c r="I3876" s="1">
        <v>0</v>
      </c>
      <c r="J3876" s="1">
        <v>41</v>
      </c>
      <c r="K3876" s="1">
        <v>1</v>
      </c>
      <c r="L3876" s="1">
        <v>36</v>
      </c>
      <c r="M3876" s="1">
        <v>21</v>
      </c>
      <c r="N3876" s="1">
        <v>1</v>
      </c>
      <c r="O3876" s="8">
        <v>10</v>
      </c>
    </row>
    <row r="3877" spans="2:15" x14ac:dyDescent="0.2">
      <c r="D3877" s="175"/>
      <c r="E3877" s="4" t="s">
        <v>67</v>
      </c>
      <c r="F3877" s="6"/>
      <c r="G3877" s="5">
        <v>150</v>
      </c>
      <c r="H3877" s="7">
        <v>110</v>
      </c>
      <c r="I3877" s="1">
        <v>0</v>
      </c>
      <c r="J3877" s="1">
        <v>48</v>
      </c>
      <c r="K3877" s="1">
        <v>2</v>
      </c>
      <c r="L3877" s="1">
        <v>45</v>
      </c>
      <c r="M3877" s="1">
        <v>26</v>
      </c>
      <c r="N3877" s="1">
        <v>0</v>
      </c>
      <c r="O3877" s="8">
        <v>12</v>
      </c>
    </row>
    <row r="3878" spans="2:15" x14ac:dyDescent="0.2">
      <c r="D3878" s="175"/>
      <c r="E3878" s="4" t="s">
        <v>68</v>
      </c>
      <c r="F3878" s="6"/>
      <c r="G3878" s="5">
        <v>110</v>
      </c>
      <c r="H3878" s="7">
        <v>76</v>
      </c>
      <c r="I3878" s="1">
        <v>0</v>
      </c>
      <c r="J3878" s="1">
        <v>26</v>
      </c>
      <c r="K3878" s="1">
        <v>2</v>
      </c>
      <c r="L3878" s="1">
        <v>29</v>
      </c>
      <c r="M3878" s="1">
        <v>16</v>
      </c>
      <c r="N3878" s="1">
        <v>2</v>
      </c>
      <c r="O3878" s="8">
        <v>11</v>
      </c>
    </row>
    <row r="3879" spans="2:15" x14ac:dyDescent="0.2">
      <c r="D3879" s="175"/>
      <c r="E3879" s="4" t="s">
        <v>69</v>
      </c>
      <c r="F3879" s="6"/>
      <c r="G3879" s="5">
        <v>91</v>
      </c>
      <c r="H3879" s="7">
        <v>63</v>
      </c>
      <c r="I3879" s="1">
        <v>0</v>
      </c>
      <c r="J3879" s="1">
        <v>34</v>
      </c>
      <c r="K3879" s="1">
        <v>2</v>
      </c>
      <c r="L3879" s="1">
        <v>24</v>
      </c>
      <c r="M3879" s="1">
        <v>15</v>
      </c>
      <c r="N3879" s="1">
        <v>0</v>
      </c>
      <c r="O3879" s="8">
        <v>7</v>
      </c>
    </row>
    <row r="3880" spans="2:15" x14ac:dyDescent="0.2">
      <c r="D3880" s="175"/>
      <c r="E3880" s="4" t="s">
        <v>70</v>
      </c>
      <c r="F3880" s="6"/>
      <c r="G3880" s="5">
        <v>127</v>
      </c>
      <c r="H3880" s="7">
        <v>90</v>
      </c>
      <c r="I3880" s="1">
        <v>1</v>
      </c>
      <c r="J3880" s="1">
        <v>45</v>
      </c>
      <c r="K3880" s="1">
        <v>1</v>
      </c>
      <c r="L3880" s="1">
        <v>37</v>
      </c>
      <c r="M3880" s="1">
        <v>22</v>
      </c>
      <c r="N3880" s="1">
        <v>1</v>
      </c>
      <c r="O3880" s="8">
        <v>6</v>
      </c>
    </row>
    <row r="3881" spans="2:15" x14ac:dyDescent="0.2">
      <c r="D3881" s="175"/>
      <c r="E3881" s="4" t="s">
        <v>71</v>
      </c>
      <c r="F3881" s="6"/>
      <c r="G3881" s="5">
        <v>70</v>
      </c>
      <c r="H3881" s="7">
        <v>45</v>
      </c>
      <c r="I3881" s="1">
        <v>0</v>
      </c>
      <c r="J3881" s="1">
        <v>24</v>
      </c>
      <c r="K3881" s="1">
        <v>1</v>
      </c>
      <c r="L3881" s="1">
        <v>24</v>
      </c>
      <c r="M3881" s="1">
        <v>11</v>
      </c>
      <c r="N3881" s="1">
        <v>0</v>
      </c>
      <c r="O3881" s="8">
        <v>3</v>
      </c>
    </row>
    <row r="3882" spans="2:15" x14ac:dyDescent="0.2">
      <c r="D3882" s="176"/>
      <c r="E3882" s="59" t="s">
        <v>72</v>
      </c>
      <c r="F3882" s="60"/>
      <c r="G3882" s="56">
        <v>69</v>
      </c>
      <c r="H3882" s="66">
        <v>44</v>
      </c>
      <c r="I3882" s="30">
        <v>0</v>
      </c>
      <c r="J3882" s="30">
        <v>30</v>
      </c>
      <c r="K3882" s="30">
        <v>1</v>
      </c>
      <c r="L3882" s="30">
        <v>26</v>
      </c>
      <c r="M3882" s="30">
        <v>13</v>
      </c>
      <c r="N3882" s="30">
        <v>0</v>
      </c>
      <c r="O3882" s="65">
        <v>2</v>
      </c>
    </row>
    <row r="3884" spans="2:15" x14ac:dyDescent="0.2">
      <c r="B3884" s="43" t="str">
        <f xml:space="preserve"> HYPERLINK("#'目次'!B147", "[141]")</f>
        <v>[141]</v>
      </c>
      <c r="C3884" s="31" t="s">
        <v>291</v>
      </c>
    </row>
    <row r="3885" spans="2:15" x14ac:dyDescent="0.2">
      <c r="C3885" s="156" t="s">
        <v>292</v>
      </c>
    </row>
    <row r="3887" spans="2:15" x14ac:dyDescent="0.2">
      <c r="C3887" s="31" t="s">
        <v>75</v>
      </c>
    </row>
    <row r="3888" spans="2:15" ht="24" x14ac:dyDescent="0.2">
      <c r="D3888" s="177"/>
      <c r="E3888" s="178"/>
      <c r="F3888" s="178"/>
      <c r="G3888" s="40" t="s">
        <v>14</v>
      </c>
      <c r="H3888" s="42" t="s">
        <v>213</v>
      </c>
      <c r="I3888" s="15" t="s">
        <v>214</v>
      </c>
      <c r="J3888" s="15" t="s">
        <v>215</v>
      </c>
      <c r="K3888" s="15" t="s">
        <v>216</v>
      </c>
      <c r="L3888" s="15" t="s">
        <v>217</v>
      </c>
      <c r="M3888" s="15" t="s">
        <v>293</v>
      </c>
      <c r="N3888" s="15" t="s">
        <v>86</v>
      </c>
      <c r="O3888" s="44" t="s">
        <v>17</v>
      </c>
    </row>
    <row r="3889" spans="4:15" x14ac:dyDescent="0.2">
      <c r="D3889" s="179"/>
      <c r="E3889" s="180"/>
      <c r="F3889" s="180"/>
      <c r="G3889" s="39"/>
      <c r="H3889" s="41"/>
      <c r="I3889" s="14"/>
      <c r="J3889" s="14"/>
      <c r="K3889" s="14"/>
      <c r="L3889" s="14"/>
      <c r="M3889" s="14"/>
      <c r="N3889" s="14"/>
      <c r="O3889" s="38"/>
    </row>
    <row r="3890" spans="4:15" x14ac:dyDescent="0.2">
      <c r="D3890" s="58"/>
      <c r="E3890" s="53" t="s">
        <v>14</v>
      </c>
      <c r="F3890" s="52"/>
      <c r="G3890" s="37">
        <v>1163</v>
      </c>
      <c r="H3890" s="17">
        <v>816</v>
      </c>
      <c r="I3890" s="17">
        <v>2</v>
      </c>
      <c r="J3890" s="17">
        <v>358</v>
      </c>
      <c r="K3890" s="17">
        <v>17</v>
      </c>
      <c r="L3890" s="17">
        <v>296</v>
      </c>
      <c r="M3890" s="17">
        <v>161</v>
      </c>
      <c r="N3890" s="17">
        <v>5</v>
      </c>
      <c r="O3890" s="55">
        <v>86</v>
      </c>
    </row>
    <row r="3891" spans="4:15" x14ac:dyDescent="0.2">
      <c r="D3891" s="174" t="s">
        <v>36</v>
      </c>
      <c r="E3891" s="20" t="s">
        <v>76</v>
      </c>
      <c r="F3891" s="22"/>
      <c r="G3891" s="21">
        <v>597</v>
      </c>
      <c r="H3891" s="25">
        <v>419</v>
      </c>
      <c r="I3891" s="3">
        <v>2</v>
      </c>
      <c r="J3891" s="3">
        <v>174</v>
      </c>
      <c r="K3891" s="3">
        <v>8</v>
      </c>
      <c r="L3891" s="3">
        <v>136</v>
      </c>
      <c r="M3891" s="3">
        <v>76</v>
      </c>
      <c r="N3891" s="3">
        <v>4</v>
      </c>
      <c r="O3891" s="26">
        <v>49</v>
      </c>
    </row>
    <row r="3892" spans="4:15" x14ac:dyDescent="0.2">
      <c r="D3892" s="175"/>
      <c r="E3892" s="4" t="s">
        <v>39</v>
      </c>
      <c r="F3892" s="6"/>
      <c r="G3892" s="5">
        <v>32</v>
      </c>
      <c r="H3892" s="7">
        <v>26</v>
      </c>
      <c r="I3892" s="1">
        <v>0</v>
      </c>
      <c r="J3892" s="1">
        <v>0</v>
      </c>
      <c r="K3892" s="1">
        <v>1</v>
      </c>
      <c r="L3892" s="1">
        <v>7</v>
      </c>
      <c r="M3892" s="1">
        <v>4</v>
      </c>
      <c r="N3892" s="1">
        <v>1</v>
      </c>
      <c r="O3892" s="8">
        <v>4</v>
      </c>
    </row>
    <row r="3893" spans="4:15" x14ac:dyDescent="0.2">
      <c r="D3893" s="175"/>
      <c r="E3893" s="4" t="s">
        <v>40</v>
      </c>
      <c r="F3893" s="6"/>
      <c r="G3893" s="5">
        <v>73</v>
      </c>
      <c r="H3893" s="7">
        <v>56</v>
      </c>
      <c r="I3893" s="1">
        <v>0</v>
      </c>
      <c r="J3893" s="1">
        <v>23</v>
      </c>
      <c r="K3893" s="1">
        <v>2</v>
      </c>
      <c r="L3893" s="1">
        <v>20</v>
      </c>
      <c r="M3893" s="1">
        <v>14</v>
      </c>
      <c r="N3893" s="1">
        <v>1</v>
      </c>
      <c r="O3893" s="8">
        <v>2</v>
      </c>
    </row>
    <row r="3894" spans="4:15" x14ac:dyDescent="0.2">
      <c r="D3894" s="175"/>
      <c r="E3894" s="4" t="s">
        <v>41</v>
      </c>
      <c r="F3894" s="6"/>
      <c r="G3894" s="5">
        <v>106</v>
      </c>
      <c r="H3894" s="7">
        <v>66</v>
      </c>
      <c r="I3894" s="1">
        <v>1</v>
      </c>
      <c r="J3894" s="1">
        <v>38</v>
      </c>
      <c r="K3894" s="1">
        <v>2</v>
      </c>
      <c r="L3894" s="1">
        <v>29</v>
      </c>
      <c r="M3894" s="1">
        <v>21</v>
      </c>
      <c r="N3894" s="1">
        <v>0</v>
      </c>
      <c r="O3894" s="8">
        <v>9</v>
      </c>
    </row>
    <row r="3895" spans="4:15" x14ac:dyDescent="0.2">
      <c r="D3895" s="175"/>
      <c r="E3895" s="4" t="s">
        <v>42</v>
      </c>
      <c r="F3895" s="6"/>
      <c r="G3895" s="5">
        <v>112</v>
      </c>
      <c r="H3895" s="7">
        <v>77</v>
      </c>
      <c r="I3895" s="1">
        <v>0</v>
      </c>
      <c r="J3895" s="1">
        <v>32</v>
      </c>
      <c r="K3895" s="1">
        <v>1</v>
      </c>
      <c r="L3895" s="1">
        <v>28</v>
      </c>
      <c r="M3895" s="1">
        <v>15</v>
      </c>
      <c r="N3895" s="1">
        <v>0</v>
      </c>
      <c r="O3895" s="8">
        <v>7</v>
      </c>
    </row>
    <row r="3896" spans="4:15" x14ac:dyDescent="0.2">
      <c r="D3896" s="175"/>
      <c r="E3896" s="4" t="s">
        <v>43</v>
      </c>
      <c r="F3896" s="6"/>
      <c r="G3896" s="5">
        <v>96</v>
      </c>
      <c r="H3896" s="7">
        <v>68</v>
      </c>
      <c r="I3896" s="1">
        <v>0</v>
      </c>
      <c r="J3896" s="1">
        <v>32</v>
      </c>
      <c r="K3896" s="1">
        <v>0</v>
      </c>
      <c r="L3896" s="1">
        <v>24</v>
      </c>
      <c r="M3896" s="1">
        <v>14</v>
      </c>
      <c r="N3896" s="1">
        <v>0</v>
      </c>
      <c r="O3896" s="8">
        <v>8</v>
      </c>
    </row>
    <row r="3897" spans="4:15" x14ac:dyDescent="0.2">
      <c r="D3897" s="175"/>
      <c r="E3897" s="4" t="s">
        <v>44</v>
      </c>
      <c r="F3897" s="6"/>
      <c r="G3897" s="5">
        <v>107</v>
      </c>
      <c r="H3897" s="7">
        <v>76</v>
      </c>
      <c r="I3897" s="1">
        <v>0</v>
      </c>
      <c r="J3897" s="1">
        <v>26</v>
      </c>
      <c r="K3897" s="1">
        <v>2</v>
      </c>
      <c r="L3897" s="1">
        <v>21</v>
      </c>
      <c r="M3897" s="1">
        <v>4</v>
      </c>
      <c r="N3897" s="1">
        <v>2</v>
      </c>
      <c r="O3897" s="8">
        <v>11</v>
      </c>
    </row>
    <row r="3898" spans="4:15" x14ac:dyDescent="0.2">
      <c r="D3898" s="175"/>
      <c r="E3898" s="4" t="s">
        <v>45</v>
      </c>
      <c r="F3898" s="6"/>
      <c r="G3898" s="5">
        <v>71</v>
      </c>
      <c r="H3898" s="7">
        <v>50</v>
      </c>
      <c r="I3898" s="1">
        <v>1</v>
      </c>
      <c r="J3898" s="1">
        <v>23</v>
      </c>
      <c r="K3898" s="1">
        <v>0</v>
      </c>
      <c r="L3898" s="1">
        <v>7</v>
      </c>
      <c r="M3898" s="1">
        <v>4</v>
      </c>
      <c r="N3898" s="1">
        <v>0</v>
      </c>
      <c r="O3898" s="8">
        <v>8</v>
      </c>
    </row>
    <row r="3899" spans="4:15" x14ac:dyDescent="0.2">
      <c r="D3899" s="174" t="s">
        <v>37</v>
      </c>
      <c r="E3899" s="20" t="s">
        <v>77</v>
      </c>
      <c r="F3899" s="22"/>
      <c r="G3899" s="21">
        <v>566</v>
      </c>
      <c r="H3899" s="25">
        <v>397</v>
      </c>
      <c r="I3899" s="3">
        <v>0</v>
      </c>
      <c r="J3899" s="3">
        <v>184</v>
      </c>
      <c r="K3899" s="3">
        <v>9</v>
      </c>
      <c r="L3899" s="3">
        <v>160</v>
      </c>
      <c r="M3899" s="3">
        <v>85</v>
      </c>
      <c r="N3899" s="3">
        <v>1</v>
      </c>
      <c r="O3899" s="26">
        <v>37</v>
      </c>
    </row>
    <row r="3900" spans="4:15" x14ac:dyDescent="0.2">
      <c r="D3900" s="175"/>
      <c r="E3900" s="4" t="s">
        <v>39</v>
      </c>
      <c r="F3900" s="6"/>
      <c r="G3900" s="5">
        <v>26</v>
      </c>
      <c r="H3900" s="7">
        <v>22</v>
      </c>
      <c r="I3900" s="1">
        <v>0</v>
      </c>
      <c r="J3900" s="1">
        <v>1</v>
      </c>
      <c r="K3900" s="1">
        <v>1</v>
      </c>
      <c r="L3900" s="1">
        <v>1</v>
      </c>
      <c r="M3900" s="1">
        <v>4</v>
      </c>
      <c r="N3900" s="1">
        <v>0</v>
      </c>
      <c r="O3900" s="8">
        <v>2</v>
      </c>
    </row>
    <row r="3901" spans="4:15" x14ac:dyDescent="0.2">
      <c r="D3901" s="175"/>
      <c r="E3901" s="4" t="s">
        <v>40</v>
      </c>
      <c r="F3901" s="6"/>
      <c r="G3901" s="5">
        <v>71</v>
      </c>
      <c r="H3901" s="7">
        <v>57</v>
      </c>
      <c r="I3901" s="1">
        <v>0</v>
      </c>
      <c r="J3901" s="1">
        <v>26</v>
      </c>
      <c r="K3901" s="1">
        <v>2</v>
      </c>
      <c r="L3901" s="1">
        <v>25</v>
      </c>
      <c r="M3901" s="1">
        <v>13</v>
      </c>
      <c r="N3901" s="1">
        <v>0</v>
      </c>
      <c r="O3901" s="8">
        <v>1</v>
      </c>
    </row>
    <row r="3902" spans="4:15" x14ac:dyDescent="0.2">
      <c r="D3902" s="175"/>
      <c r="E3902" s="4" t="s">
        <v>41</v>
      </c>
      <c r="F3902" s="6"/>
      <c r="G3902" s="5">
        <v>96</v>
      </c>
      <c r="H3902" s="7">
        <v>63</v>
      </c>
      <c r="I3902" s="1">
        <v>0</v>
      </c>
      <c r="J3902" s="1">
        <v>35</v>
      </c>
      <c r="K3902" s="1">
        <v>1</v>
      </c>
      <c r="L3902" s="1">
        <v>33</v>
      </c>
      <c r="M3902" s="1">
        <v>20</v>
      </c>
      <c r="N3902" s="1">
        <v>0</v>
      </c>
      <c r="O3902" s="8">
        <v>4</v>
      </c>
    </row>
    <row r="3903" spans="4:15" x14ac:dyDescent="0.2">
      <c r="D3903" s="175"/>
      <c r="E3903" s="4" t="s">
        <v>42</v>
      </c>
      <c r="F3903" s="6"/>
      <c r="G3903" s="5">
        <v>96</v>
      </c>
      <c r="H3903" s="7">
        <v>68</v>
      </c>
      <c r="I3903" s="1">
        <v>0</v>
      </c>
      <c r="J3903" s="1">
        <v>30</v>
      </c>
      <c r="K3903" s="1">
        <v>1</v>
      </c>
      <c r="L3903" s="1">
        <v>40</v>
      </c>
      <c r="M3903" s="1">
        <v>16</v>
      </c>
      <c r="N3903" s="1">
        <v>1</v>
      </c>
      <c r="O3903" s="8">
        <v>4</v>
      </c>
    </row>
    <row r="3904" spans="4:15" x14ac:dyDescent="0.2">
      <c r="D3904" s="175"/>
      <c r="E3904" s="4" t="s">
        <v>43</v>
      </c>
      <c r="F3904" s="6"/>
      <c r="G3904" s="5">
        <v>103</v>
      </c>
      <c r="H3904" s="7">
        <v>68</v>
      </c>
      <c r="I3904" s="1">
        <v>0</v>
      </c>
      <c r="J3904" s="1">
        <v>40</v>
      </c>
      <c r="K3904" s="1">
        <v>2</v>
      </c>
      <c r="L3904" s="1">
        <v>28</v>
      </c>
      <c r="M3904" s="1">
        <v>17</v>
      </c>
      <c r="N3904" s="1">
        <v>0</v>
      </c>
      <c r="O3904" s="8">
        <v>5</v>
      </c>
    </row>
    <row r="3905" spans="2:15" x14ac:dyDescent="0.2">
      <c r="D3905" s="175"/>
      <c r="E3905" s="4" t="s">
        <v>44</v>
      </c>
      <c r="F3905" s="6"/>
      <c r="G3905" s="5">
        <v>104</v>
      </c>
      <c r="H3905" s="7">
        <v>69</v>
      </c>
      <c r="I3905" s="1">
        <v>0</v>
      </c>
      <c r="J3905" s="1">
        <v>32</v>
      </c>
      <c r="K3905" s="1">
        <v>1</v>
      </c>
      <c r="L3905" s="1">
        <v>24</v>
      </c>
      <c r="M3905" s="1">
        <v>14</v>
      </c>
      <c r="N3905" s="1">
        <v>0</v>
      </c>
      <c r="O3905" s="8">
        <v>9</v>
      </c>
    </row>
    <row r="3906" spans="2:15" x14ac:dyDescent="0.2">
      <c r="D3906" s="176"/>
      <c r="E3906" s="59" t="s">
        <v>45</v>
      </c>
      <c r="F3906" s="60"/>
      <c r="G3906" s="56">
        <v>70</v>
      </c>
      <c r="H3906" s="66">
        <v>50</v>
      </c>
      <c r="I3906" s="30">
        <v>0</v>
      </c>
      <c r="J3906" s="30">
        <v>20</v>
      </c>
      <c r="K3906" s="30">
        <v>1</v>
      </c>
      <c r="L3906" s="30">
        <v>9</v>
      </c>
      <c r="M3906" s="30">
        <v>1</v>
      </c>
      <c r="N3906" s="30">
        <v>0</v>
      </c>
      <c r="O3906" s="65">
        <v>12</v>
      </c>
    </row>
    <row r="3908" spans="2:15" x14ac:dyDescent="0.2">
      <c r="B3908" s="43" t="str">
        <f xml:space="preserve"> HYPERLINK("#'目次'!B148", "[142]")</f>
        <v>[142]</v>
      </c>
      <c r="C3908" s="31" t="s">
        <v>297</v>
      </c>
    </row>
    <row r="3909" spans="2:15" x14ac:dyDescent="0.2">
      <c r="C3909" s="156" t="s">
        <v>292</v>
      </c>
    </row>
    <row r="3912" spans="2:15" ht="24" x14ac:dyDescent="0.2">
      <c r="D3912" s="177"/>
      <c r="E3912" s="178"/>
      <c r="F3912" s="178"/>
      <c r="G3912" s="40" t="s">
        <v>14</v>
      </c>
      <c r="H3912" s="42" t="s">
        <v>213</v>
      </c>
      <c r="I3912" s="15" t="s">
        <v>214</v>
      </c>
      <c r="J3912" s="15" t="s">
        <v>215</v>
      </c>
      <c r="K3912" s="15" t="s">
        <v>216</v>
      </c>
      <c r="L3912" s="15" t="s">
        <v>217</v>
      </c>
      <c r="M3912" s="15" t="s">
        <v>293</v>
      </c>
      <c r="N3912" s="15" t="s">
        <v>86</v>
      </c>
      <c r="O3912" s="44" t="s">
        <v>17</v>
      </c>
    </row>
    <row r="3913" spans="2:15" x14ac:dyDescent="0.2">
      <c r="D3913" s="179"/>
      <c r="E3913" s="180"/>
      <c r="F3913" s="180"/>
      <c r="G3913" s="39"/>
      <c r="H3913" s="41"/>
      <c r="I3913" s="14"/>
      <c r="J3913" s="14"/>
      <c r="K3913" s="14"/>
      <c r="L3913" s="14"/>
      <c r="M3913" s="14"/>
      <c r="N3913" s="14"/>
      <c r="O3913" s="38"/>
    </row>
    <row r="3914" spans="2:15" x14ac:dyDescent="0.2">
      <c r="D3914" s="58"/>
      <c r="E3914" s="53" t="s">
        <v>14</v>
      </c>
      <c r="F3914" s="52"/>
      <c r="G3914" s="37">
        <v>1163</v>
      </c>
      <c r="H3914" s="17">
        <v>708</v>
      </c>
      <c r="I3914" s="17">
        <v>4</v>
      </c>
      <c r="J3914" s="17">
        <v>198</v>
      </c>
      <c r="K3914" s="17">
        <v>20</v>
      </c>
      <c r="L3914" s="17">
        <v>460</v>
      </c>
      <c r="M3914" s="17">
        <v>212</v>
      </c>
      <c r="N3914" s="17">
        <v>12</v>
      </c>
      <c r="O3914" s="55">
        <v>86</v>
      </c>
    </row>
    <row r="3915" spans="2:15" x14ac:dyDescent="0.2">
      <c r="D3915" s="174" t="s">
        <v>18</v>
      </c>
      <c r="E3915" s="20" t="s">
        <v>19</v>
      </c>
      <c r="F3915" s="22"/>
      <c r="G3915" s="21">
        <v>52</v>
      </c>
      <c r="H3915" s="25">
        <v>34</v>
      </c>
      <c r="I3915" s="3">
        <v>0</v>
      </c>
      <c r="J3915" s="3">
        <v>10</v>
      </c>
      <c r="K3915" s="3">
        <v>2</v>
      </c>
      <c r="L3915" s="3">
        <v>25</v>
      </c>
      <c r="M3915" s="3">
        <v>6</v>
      </c>
      <c r="N3915" s="3">
        <v>0</v>
      </c>
      <c r="O3915" s="26">
        <v>5</v>
      </c>
    </row>
    <row r="3916" spans="2:15" x14ac:dyDescent="0.2">
      <c r="D3916" s="175"/>
      <c r="E3916" s="4" t="s">
        <v>20</v>
      </c>
      <c r="F3916" s="6"/>
      <c r="G3916" s="5">
        <v>75</v>
      </c>
      <c r="H3916" s="7">
        <v>44</v>
      </c>
      <c r="I3916" s="1">
        <v>0</v>
      </c>
      <c r="J3916" s="1">
        <v>12</v>
      </c>
      <c r="K3916" s="1">
        <v>2</v>
      </c>
      <c r="L3916" s="1">
        <v>34</v>
      </c>
      <c r="M3916" s="1">
        <v>13</v>
      </c>
      <c r="N3916" s="1">
        <v>0</v>
      </c>
      <c r="O3916" s="8">
        <v>9</v>
      </c>
    </row>
    <row r="3917" spans="2:15" x14ac:dyDescent="0.2">
      <c r="D3917" s="175"/>
      <c r="E3917" s="4" t="s">
        <v>21</v>
      </c>
      <c r="F3917" s="6"/>
      <c r="G3917" s="5">
        <v>469</v>
      </c>
      <c r="H3917" s="7">
        <v>277</v>
      </c>
      <c r="I3917" s="1">
        <v>2</v>
      </c>
      <c r="J3917" s="1">
        <v>83</v>
      </c>
      <c r="K3917" s="1">
        <v>9</v>
      </c>
      <c r="L3917" s="1">
        <v>206</v>
      </c>
      <c r="M3917" s="1">
        <v>82</v>
      </c>
      <c r="N3917" s="1">
        <v>7</v>
      </c>
      <c r="O3917" s="8">
        <v>27</v>
      </c>
    </row>
    <row r="3918" spans="2:15" x14ac:dyDescent="0.2">
      <c r="D3918" s="175"/>
      <c r="E3918" s="4" t="s">
        <v>22</v>
      </c>
      <c r="F3918" s="6"/>
      <c r="G3918" s="5">
        <v>34</v>
      </c>
      <c r="H3918" s="7">
        <v>17</v>
      </c>
      <c r="I3918" s="1">
        <v>0</v>
      </c>
      <c r="J3918" s="1">
        <v>5</v>
      </c>
      <c r="K3918" s="1">
        <v>0</v>
      </c>
      <c r="L3918" s="1">
        <v>13</v>
      </c>
      <c r="M3918" s="1">
        <v>6</v>
      </c>
      <c r="N3918" s="1">
        <v>0</v>
      </c>
      <c r="O3918" s="8">
        <v>5</v>
      </c>
    </row>
    <row r="3919" spans="2:15" x14ac:dyDescent="0.2">
      <c r="D3919" s="175"/>
      <c r="E3919" s="4" t="s">
        <v>23</v>
      </c>
      <c r="F3919" s="6"/>
      <c r="G3919" s="5">
        <v>136</v>
      </c>
      <c r="H3919" s="7">
        <v>81</v>
      </c>
      <c r="I3919" s="1">
        <v>0</v>
      </c>
      <c r="J3919" s="1">
        <v>31</v>
      </c>
      <c r="K3919" s="1">
        <v>1</v>
      </c>
      <c r="L3919" s="1">
        <v>52</v>
      </c>
      <c r="M3919" s="1">
        <v>29</v>
      </c>
      <c r="N3919" s="1">
        <v>0</v>
      </c>
      <c r="O3919" s="8">
        <v>11</v>
      </c>
    </row>
    <row r="3920" spans="2:15" x14ac:dyDescent="0.2">
      <c r="D3920" s="175"/>
      <c r="E3920" s="4" t="s">
        <v>24</v>
      </c>
      <c r="F3920" s="6"/>
      <c r="G3920" s="5">
        <v>180</v>
      </c>
      <c r="H3920" s="7">
        <v>118</v>
      </c>
      <c r="I3920" s="1">
        <v>0</v>
      </c>
      <c r="J3920" s="1">
        <v>28</v>
      </c>
      <c r="K3920" s="1">
        <v>3</v>
      </c>
      <c r="L3920" s="1">
        <v>62</v>
      </c>
      <c r="M3920" s="1">
        <v>31</v>
      </c>
      <c r="N3920" s="1">
        <v>3</v>
      </c>
      <c r="O3920" s="8">
        <v>13</v>
      </c>
    </row>
    <row r="3921" spans="4:15" x14ac:dyDescent="0.2">
      <c r="D3921" s="175"/>
      <c r="E3921" s="4" t="s">
        <v>25</v>
      </c>
      <c r="F3921" s="6"/>
      <c r="G3921" s="5">
        <v>69</v>
      </c>
      <c r="H3921" s="7">
        <v>44</v>
      </c>
      <c r="I3921" s="1">
        <v>0</v>
      </c>
      <c r="J3921" s="1">
        <v>9</v>
      </c>
      <c r="K3921" s="1">
        <v>0</v>
      </c>
      <c r="L3921" s="1">
        <v>21</v>
      </c>
      <c r="M3921" s="1">
        <v>19</v>
      </c>
      <c r="N3921" s="1">
        <v>1</v>
      </c>
      <c r="O3921" s="8">
        <v>6</v>
      </c>
    </row>
    <row r="3922" spans="4:15" x14ac:dyDescent="0.2">
      <c r="D3922" s="175"/>
      <c r="E3922" s="4" t="s">
        <v>26</v>
      </c>
      <c r="F3922" s="6"/>
      <c r="G3922" s="5">
        <v>29</v>
      </c>
      <c r="H3922" s="7">
        <v>18</v>
      </c>
      <c r="I3922" s="1">
        <v>0</v>
      </c>
      <c r="J3922" s="1">
        <v>3</v>
      </c>
      <c r="K3922" s="1">
        <v>0</v>
      </c>
      <c r="L3922" s="1">
        <v>11</v>
      </c>
      <c r="M3922" s="1">
        <v>3</v>
      </c>
      <c r="N3922" s="1">
        <v>0</v>
      </c>
      <c r="O3922" s="8">
        <v>2</v>
      </c>
    </row>
    <row r="3923" spans="4:15" x14ac:dyDescent="0.2">
      <c r="D3923" s="175"/>
      <c r="E3923" s="4" t="s">
        <v>27</v>
      </c>
      <c r="F3923" s="6"/>
      <c r="G3923" s="5">
        <v>64</v>
      </c>
      <c r="H3923" s="7">
        <v>44</v>
      </c>
      <c r="I3923" s="1">
        <v>0</v>
      </c>
      <c r="J3923" s="1">
        <v>7</v>
      </c>
      <c r="K3923" s="1">
        <v>2</v>
      </c>
      <c r="L3923" s="1">
        <v>21</v>
      </c>
      <c r="M3923" s="1">
        <v>16</v>
      </c>
      <c r="N3923" s="1">
        <v>0</v>
      </c>
      <c r="O3923" s="8">
        <v>3</v>
      </c>
    </row>
    <row r="3924" spans="4:15" x14ac:dyDescent="0.2">
      <c r="D3924" s="175"/>
      <c r="E3924" s="4" t="s">
        <v>28</v>
      </c>
      <c r="F3924" s="6"/>
      <c r="G3924" s="5">
        <v>48</v>
      </c>
      <c r="H3924" s="7">
        <v>27</v>
      </c>
      <c r="I3924" s="1">
        <v>2</v>
      </c>
      <c r="J3924" s="1">
        <v>8</v>
      </c>
      <c r="K3924" s="1">
        <v>1</v>
      </c>
      <c r="L3924" s="1">
        <v>14</v>
      </c>
      <c r="M3924" s="1">
        <v>7</v>
      </c>
      <c r="N3924" s="1">
        <v>1</v>
      </c>
      <c r="O3924" s="8">
        <v>3</v>
      </c>
    </row>
    <row r="3925" spans="4:15" x14ac:dyDescent="0.2">
      <c r="D3925" s="175"/>
      <c r="E3925" s="4" t="s">
        <v>29</v>
      </c>
      <c r="F3925" s="6"/>
      <c r="G3925" s="5">
        <v>7</v>
      </c>
      <c r="H3925" s="7">
        <v>4</v>
      </c>
      <c r="I3925" s="1">
        <v>0</v>
      </c>
      <c r="J3925" s="1">
        <v>2</v>
      </c>
      <c r="K3925" s="1">
        <v>0</v>
      </c>
      <c r="L3925" s="1">
        <v>1</v>
      </c>
      <c r="M3925" s="1">
        <v>0</v>
      </c>
      <c r="N3925" s="1">
        <v>0</v>
      </c>
      <c r="O3925" s="8">
        <v>2</v>
      </c>
    </row>
    <row r="3926" spans="4:15" x14ac:dyDescent="0.2">
      <c r="D3926" s="174" t="s">
        <v>30</v>
      </c>
      <c r="E3926" s="20" t="s">
        <v>31</v>
      </c>
      <c r="F3926" s="22"/>
      <c r="G3926" s="21">
        <v>373</v>
      </c>
      <c r="H3926" s="25">
        <v>228</v>
      </c>
      <c r="I3926" s="3">
        <v>1</v>
      </c>
      <c r="J3926" s="3">
        <v>58</v>
      </c>
      <c r="K3926" s="3">
        <v>5</v>
      </c>
      <c r="L3926" s="3">
        <v>148</v>
      </c>
      <c r="M3926" s="3">
        <v>83</v>
      </c>
      <c r="N3926" s="3">
        <v>3</v>
      </c>
      <c r="O3926" s="26">
        <v>23</v>
      </c>
    </row>
    <row r="3927" spans="4:15" x14ac:dyDescent="0.2">
      <c r="D3927" s="175"/>
      <c r="E3927" s="4" t="s">
        <v>32</v>
      </c>
      <c r="F3927" s="6"/>
      <c r="G3927" s="5">
        <v>339</v>
      </c>
      <c r="H3927" s="7">
        <v>201</v>
      </c>
      <c r="I3927" s="1">
        <v>3</v>
      </c>
      <c r="J3927" s="1">
        <v>50</v>
      </c>
      <c r="K3927" s="1">
        <v>5</v>
      </c>
      <c r="L3927" s="1">
        <v>137</v>
      </c>
      <c r="M3927" s="1">
        <v>54</v>
      </c>
      <c r="N3927" s="1">
        <v>6</v>
      </c>
      <c r="O3927" s="8">
        <v>29</v>
      </c>
    </row>
    <row r="3928" spans="4:15" x14ac:dyDescent="0.2">
      <c r="D3928" s="175"/>
      <c r="E3928" s="4" t="s">
        <v>33</v>
      </c>
      <c r="F3928" s="6"/>
      <c r="G3928" s="5">
        <v>365</v>
      </c>
      <c r="H3928" s="7">
        <v>221</v>
      </c>
      <c r="I3928" s="1">
        <v>0</v>
      </c>
      <c r="J3928" s="1">
        <v>74</v>
      </c>
      <c r="K3928" s="1">
        <v>8</v>
      </c>
      <c r="L3928" s="1">
        <v>144</v>
      </c>
      <c r="M3928" s="1">
        <v>68</v>
      </c>
      <c r="N3928" s="1">
        <v>2</v>
      </c>
      <c r="O3928" s="8">
        <v>29</v>
      </c>
    </row>
    <row r="3929" spans="4:15" x14ac:dyDescent="0.2">
      <c r="D3929" s="175"/>
      <c r="E3929" s="4" t="s">
        <v>34</v>
      </c>
      <c r="F3929" s="6"/>
      <c r="G3929" s="5">
        <v>86</v>
      </c>
      <c r="H3929" s="7">
        <v>58</v>
      </c>
      <c r="I3929" s="1">
        <v>0</v>
      </c>
      <c r="J3929" s="1">
        <v>16</v>
      </c>
      <c r="K3929" s="1">
        <v>2</v>
      </c>
      <c r="L3929" s="1">
        <v>31</v>
      </c>
      <c r="M3929" s="1">
        <v>7</v>
      </c>
      <c r="N3929" s="1">
        <v>1</v>
      </c>
      <c r="O3929" s="8">
        <v>5</v>
      </c>
    </row>
    <row r="3930" spans="4:15" x14ac:dyDescent="0.2">
      <c r="D3930" s="174" t="s">
        <v>35</v>
      </c>
      <c r="E3930" s="20" t="s">
        <v>36</v>
      </c>
      <c r="F3930" s="22"/>
      <c r="G3930" s="21">
        <v>597</v>
      </c>
      <c r="H3930" s="25">
        <v>363</v>
      </c>
      <c r="I3930" s="3">
        <v>3</v>
      </c>
      <c r="J3930" s="3">
        <v>98</v>
      </c>
      <c r="K3930" s="3">
        <v>12</v>
      </c>
      <c r="L3930" s="3">
        <v>221</v>
      </c>
      <c r="M3930" s="3">
        <v>108</v>
      </c>
      <c r="N3930" s="3">
        <v>7</v>
      </c>
      <c r="O3930" s="26">
        <v>50</v>
      </c>
    </row>
    <row r="3931" spans="4:15" x14ac:dyDescent="0.2">
      <c r="D3931" s="175"/>
      <c r="E3931" s="4" t="s">
        <v>37</v>
      </c>
      <c r="F3931" s="6"/>
      <c r="G3931" s="5">
        <v>566</v>
      </c>
      <c r="H3931" s="7">
        <v>345</v>
      </c>
      <c r="I3931" s="1">
        <v>1</v>
      </c>
      <c r="J3931" s="1">
        <v>100</v>
      </c>
      <c r="K3931" s="1">
        <v>8</v>
      </c>
      <c r="L3931" s="1">
        <v>239</v>
      </c>
      <c r="M3931" s="1">
        <v>104</v>
      </c>
      <c r="N3931" s="1">
        <v>5</v>
      </c>
      <c r="O3931" s="8">
        <v>36</v>
      </c>
    </row>
    <row r="3932" spans="4:15" x14ac:dyDescent="0.2">
      <c r="D3932" s="174" t="s">
        <v>38</v>
      </c>
      <c r="E3932" s="20" t="s">
        <v>39</v>
      </c>
      <c r="F3932" s="22"/>
      <c r="G3932" s="21">
        <v>58</v>
      </c>
      <c r="H3932" s="25">
        <v>41</v>
      </c>
      <c r="I3932" s="3">
        <v>0</v>
      </c>
      <c r="J3932" s="3">
        <v>0</v>
      </c>
      <c r="K3932" s="3">
        <v>1</v>
      </c>
      <c r="L3932" s="3">
        <v>16</v>
      </c>
      <c r="M3932" s="3">
        <v>10</v>
      </c>
      <c r="N3932" s="3">
        <v>3</v>
      </c>
      <c r="O3932" s="26">
        <v>6</v>
      </c>
    </row>
    <row r="3933" spans="4:15" x14ac:dyDescent="0.2">
      <c r="D3933" s="175"/>
      <c r="E3933" s="4" t="s">
        <v>40</v>
      </c>
      <c r="F3933" s="6"/>
      <c r="G3933" s="5">
        <v>144</v>
      </c>
      <c r="H3933" s="7">
        <v>102</v>
      </c>
      <c r="I3933" s="1">
        <v>0</v>
      </c>
      <c r="J3933" s="1">
        <v>22</v>
      </c>
      <c r="K3933" s="1">
        <v>5</v>
      </c>
      <c r="L3933" s="1">
        <v>69</v>
      </c>
      <c r="M3933" s="1">
        <v>38</v>
      </c>
      <c r="N3933" s="1">
        <v>1</v>
      </c>
      <c r="O3933" s="8">
        <v>2</v>
      </c>
    </row>
    <row r="3934" spans="4:15" x14ac:dyDescent="0.2">
      <c r="D3934" s="175"/>
      <c r="E3934" s="4" t="s">
        <v>41</v>
      </c>
      <c r="F3934" s="6"/>
      <c r="G3934" s="5">
        <v>202</v>
      </c>
      <c r="H3934" s="7">
        <v>96</v>
      </c>
      <c r="I3934" s="1">
        <v>1</v>
      </c>
      <c r="J3934" s="1">
        <v>50</v>
      </c>
      <c r="K3934" s="1">
        <v>6</v>
      </c>
      <c r="L3934" s="1">
        <v>98</v>
      </c>
      <c r="M3934" s="1">
        <v>49</v>
      </c>
      <c r="N3934" s="1">
        <v>1</v>
      </c>
      <c r="O3934" s="8">
        <v>13</v>
      </c>
    </row>
    <row r="3935" spans="4:15" x14ac:dyDescent="0.2">
      <c r="D3935" s="175"/>
      <c r="E3935" s="4" t="s">
        <v>42</v>
      </c>
      <c r="F3935" s="6"/>
      <c r="G3935" s="5">
        <v>208</v>
      </c>
      <c r="H3935" s="7">
        <v>128</v>
      </c>
      <c r="I3935" s="1">
        <v>0</v>
      </c>
      <c r="J3935" s="1">
        <v>38</v>
      </c>
      <c r="K3935" s="1">
        <v>2</v>
      </c>
      <c r="L3935" s="1">
        <v>99</v>
      </c>
      <c r="M3935" s="1">
        <v>40</v>
      </c>
      <c r="N3935" s="1">
        <v>3</v>
      </c>
      <c r="O3935" s="8">
        <v>11</v>
      </c>
    </row>
    <row r="3936" spans="4:15" x14ac:dyDescent="0.2">
      <c r="D3936" s="175"/>
      <c r="E3936" s="4" t="s">
        <v>43</v>
      </c>
      <c r="F3936" s="6"/>
      <c r="G3936" s="5">
        <v>199</v>
      </c>
      <c r="H3936" s="7">
        <v>115</v>
      </c>
      <c r="I3936" s="1">
        <v>0</v>
      </c>
      <c r="J3936" s="1">
        <v>35</v>
      </c>
      <c r="K3936" s="1">
        <v>1</v>
      </c>
      <c r="L3936" s="1">
        <v>82</v>
      </c>
      <c r="M3936" s="1">
        <v>44</v>
      </c>
      <c r="N3936" s="1">
        <v>3</v>
      </c>
      <c r="O3936" s="8">
        <v>15</v>
      </c>
    </row>
    <row r="3937" spans="2:15" x14ac:dyDescent="0.2">
      <c r="D3937" s="175"/>
      <c r="E3937" s="4" t="s">
        <v>44</v>
      </c>
      <c r="F3937" s="6"/>
      <c r="G3937" s="5">
        <v>211</v>
      </c>
      <c r="H3937" s="7">
        <v>134</v>
      </c>
      <c r="I3937" s="1">
        <v>1</v>
      </c>
      <c r="J3937" s="1">
        <v>31</v>
      </c>
      <c r="K3937" s="1">
        <v>2</v>
      </c>
      <c r="L3937" s="1">
        <v>73</v>
      </c>
      <c r="M3937" s="1">
        <v>23</v>
      </c>
      <c r="N3937" s="1">
        <v>0</v>
      </c>
      <c r="O3937" s="8">
        <v>19</v>
      </c>
    </row>
    <row r="3938" spans="2:15" x14ac:dyDescent="0.2">
      <c r="D3938" s="176"/>
      <c r="E3938" s="59" t="s">
        <v>45</v>
      </c>
      <c r="F3938" s="60"/>
      <c r="G3938" s="56">
        <v>141</v>
      </c>
      <c r="H3938" s="66">
        <v>92</v>
      </c>
      <c r="I3938" s="30">
        <v>2</v>
      </c>
      <c r="J3938" s="30">
        <v>22</v>
      </c>
      <c r="K3938" s="30">
        <v>3</v>
      </c>
      <c r="L3938" s="30">
        <v>23</v>
      </c>
      <c r="M3938" s="30">
        <v>8</v>
      </c>
      <c r="N3938" s="30">
        <v>1</v>
      </c>
      <c r="O3938" s="65">
        <v>20</v>
      </c>
    </row>
    <row r="3940" spans="2:15" x14ac:dyDescent="0.2">
      <c r="B3940" s="43" t="str">
        <f xml:space="preserve"> HYPERLINK("#'目次'!B149", "[143]")</f>
        <v>[143]</v>
      </c>
      <c r="C3940" s="31" t="s">
        <v>297</v>
      </c>
    </row>
    <row r="3941" spans="2:15" x14ac:dyDescent="0.2">
      <c r="C3941" s="156" t="s">
        <v>292</v>
      </c>
    </row>
    <row r="3944" spans="2:15" ht="24" x14ac:dyDescent="0.2">
      <c r="D3944" s="177"/>
      <c r="E3944" s="178"/>
      <c r="F3944" s="178"/>
      <c r="G3944" s="40" t="s">
        <v>14</v>
      </c>
      <c r="H3944" s="42" t="s">
        <v>213</v>
      </c>
      <c r="I3944" s="15" t="s">
        <v>214</v>
      </c>
      <c r="J3944" s="15" t="s">
        <v>215</v>
      </c>
      <c r="K3944" s="15" t="s">
        <v>216</v>
      </c>
      <c r="L3944" s="15" t="s">
        <v>217</v>
      </c>
      <c r="M3944" s="15" t="s">
        <v>293</v>
      </c>
      <c r="N3944" s="15" t="s">
        <v>86</v>
      </c>
      <c r="O3944" s="44" t="s">
        <v>17</v>
      </c>
    </row>
    <row r="3945" spans="2:15" x14ac:dyDescent="0.2">
      <c r="D3945" s="179"/>
      <c r="E3945" s="180"/>
      <c r="F3945" s="180"/>
      <c r="G3945" s="39"/>
      <c r="H3945" s="41"/>
      <c r="I3945" s="14"/>
      <c r="J3945" s="14"/>
      <c r="K3945" s="14"/>
      <c r="L3945" s="14"/>
      <c r="M3945" s="14"/>
      <c r="N3945" s="14"/>
      <c r="O3945" s="38"/>
    </row>
    <row r="3946" spans="2:15" x14ac:dyDescent="0.2">
      <c r="D3946" s="58"/>
      <c r="E3946" s="53" t="s">
        <v>14</v>
      </c>
      <c r="F3946" s="52"/>
      <c r="G3946" s="37">
        <v>1163</v>
      </c>
      <c r="H3946" s="17">
        <v>708</v>
      </c>
      <c r="I3946" s="17">
        <v>4</v>
      </c>
      <c r="J3946" s="17">
        <v>198</v>
      </c>
      <c r="K3946" s="17">
        <v>20</v>
      </c>
      <c r="L3946" s="17">
        <v>460</v>
      </c>
      <c r="M3946" s="17">
        <v>212</v>
      </c>
      <c r="N3946" s="17">
        <v>12</v>
      </c>
      <c r="O3946" s="55">
        <v>86</v>
      </c>
    </row>
    <row r="3947" spans="2:15" x14ac:dyDescent="0.2">
      <c r="D3947" s="174" t="s">
        <v>52</v>
      </c>
      <c r="E3947" s="20" t="s">
        <v>53</v>
      </c>
      <c r="F3947" s="22"/>
      <c r="G3947" s="21">
        <v>15</v>
      </c>
      <c r="H3947" s="25">
        <v>10</v>
      </c>
      <c r="I3947" s="3">
        <v>0</v>
      </c>
      <c r="J3947" s="3">
        <v>2</v>
      </c>
      <c r="K3947" s="3">
        <v>0</v>
      </c>
      <c r="L3947" s="3">
        <v>3</v>
      </c>
      <c r="M3947" s="3">
        <v>3</v>
      </c>
      <c r="N3947" s="3">
        <v>0</v>
      </c>
      <c r="O3947" s="26">
        <v>1</v>
      </c>
    </row>
    <row r="3948" spans="2:15" ht="24" x14ac:dyDescent="0.2">
      <c r="D3948" s="175"/>
      <c r="E3948" s="4" t="s">
        <v>54</v>
      </c>
      <c r="F3948" s="6"/>
      <c r="G3948" s="5">
        <v>116</v>
      </c>
      <c r="H3948" s="7">
        <v>73</v>
      </c>
      <c r="I3948" s="1">
        <v>2</v>
      </c>
      <c r="J3948" s="1">
        <v>18</v>
      </c>
      <c r="K3948" s="1">
        <v>1</v>
      </c>
      <c r="L3948" s="1">
        <v>27</v>
      </c>
      <c r="M3948" s="1">
        <v>19</v>
      </c>
      <c r="N3948" s="1">
        <v>1</v>
      </c>
      <c r="O3948" s="8">
        <v>13</v>
      </c>
    </row>
    <row r="3949" spans="2:15" x14ac:dyDescent="0.2">
      <c r="D3949" s="175"/>
      <c r="E3949" s="4" t="s">
        <v>55</v>
      </c>
      <c r="F3949" s="6"/>
      <c r="G3949" s="5">
        <v>41</v>
      </c>
      <c r="H3949" s="7">
        <v>22</v>
      </c>
      <c r="I3949" s="1">
        <v>0</v>
      </c>
      <c r="J3949" s="1">
        <v>5</v>
      </c>
      <c r="K3949" s="1">
        <v>2</v>
      </c>
      <c r="L3949" s="1">
        <v>18</v>
      </c>
      <c r="M3949" s="1">
        <v>7</v>
      </c>
      <c r="N3949" s="1">
        <v>0</v>
      </c>
      <c r="O3949" s="8">
        <v>3</v>
      </c>
    </row>
    <row r="3950" spans="2:15" x14ac:dyDescent="0.2">
      <c r="D3950" s="175"/>
      <c r="E3950" s="4" t="s">
        <v>56</v>
      </c>
      <c r="F3950" s="6"/>
      <c r="G3950" s="5">
        <v>60</v>
      </c>
      <c r="H3950" s="7">
        <v>33</v>
      </c>
      <c r="I3950" s="1">
        <v>0</v>
      </c>
      <c r="J3950" s="1">
        <v>21</v>
      </c>
      <c r="K3950" s="1">
        <v>0</v>
      </c>
      <c r="L3950" s="1">
        <v>28</v>
      </c>
      <c r="M3950" s="1">
        <v>11</v>
      </c>
      <c r="N3950" s="1">
        <v>1</v>
      </c>
      <c r="O3950" s="8">
        <v>4</v>
      </c>
    </row>
    <row r="3951" spans="2:15" x14ac:dyDescent="0.2">
      <c r="D3951" s="175"/>
      <c r="E3951" s="4" t="s">
        <v>57</v>
      </c>
      <c r="F3951" s="6"/>
      <c r="G3951" s="5">
        <v>283</v>
      </c>
      <c r="H3951" s="7">
        <v>167</v>
      </c>
      <c r="I3951" s="1">
        <v>1</v>
      </c>
      <c r="J3951" s="1">
        <v>45</v>
      </c>
      <c r="K3951" s="1">
        <v>6</v>
      </c>
      <c r="L3951" s="1">
        <v>146</v>
      </c>
      <c r="M3951" s="1">
        <v>69</v>
      </c>
      <c r="N3951" s="1">
        <v>0</v>
      </c>
      <c r="O3951" s="8">
        <v>12</v>
      </c>
    </row>
    <row r="3952" spans="2:15" x14ac:dyDescent="0.2">
      <c r="D3952" s="175"/>
      <c r="E3952" s="4" t="s">
        <v>58</v>
      </c>
      <c r="F3952" s="6"/>
      <c r="G3952" s="5">
        <v>123</v>
      </c>
      <c r="H3952" s="7">
        <v>72</v>
      </c>
      <c r="I3952" s="1">
        <v>0</v>
      </c>
      <c r="J3952" s="1">
        <v>21</v>
      </c>
      <c r="K3952" s="1">
        <v>1</v>
      </c>
      <c r="L3952" s="1">
        <v>45</v>
      </c>
      <c r="M3952" s="1">
        <v>31</v>
      </c>
      <c r="N3952" s="1">
        <v>2</v>
      </c>
      <c r="O3952" s="8">
        <v>12</v>
      </c>
    </row>
    <row r="3953" spans="2:15" x14ac:dyDescent="0.2">
      <c r="D3953" s="175"/>
      <c r="E3953" s="4" t="s">
        <v>59</v>
      </c>
      <c r="F3953" s="6"/>
      <c r="G3953" s="5">
        <v>186</v>
      </c>
      <c r="H3953" s="7">
        <v>111</v>
      </c>
      <c r="I3953" s="1">
        <v>0</v>
      </c>
      <c r="J3953" s="1">
        <v>29</v>
      </c>
      <c r="K3953" s="1">
        <v>4</v>
      </c>
      <c r="L3953" s="1">
        <v>73</v>
      </c>
      <c r="M3953" s="1">
        <v>27</v>
      </c>
      <c r="N3953" s="1">
        <v>3</v>
      </c>
      <c r="O3953" s="8">
        <v>15</v>
      </c>
    </row>
    <row r="3954" spans="2:15" x14ac:dyDescent="0.2">
      <c r="D3954" s="175"/>
      <c r="E3954" s="4" t="s">
        <v>60</v>
      </c>
      <c r="F3954" s="6"/>
      <c r="G3954" s="5">
        <v>163</v>
      </c>
      <c r="H3954" s="7">
        <v>103</v>
      </c>
      <c r="I3954" s="1">
        <v>0</v>
      </c>
      <c r="J3954" s="1">
        <v>31</v>
      </c>
      <c r="K3954" s="1">
        <v>1</v>
      </c>
      <c r="L3954" s="1">
        <v>68</v>
      </c>
      <c r="M3954" s="1">
        <v>22</v>
      </c>
      <c r="N3954" s="1">
        <v>2</v>
      </c>
      <c r="O3954" s="8">
        <v>11</v>
      </c>
    </row>
    <row r="3955" spans="2:15" x14ac:dyDescent="0.2">
      <c r="D3955" s="175"/>
      <c r="E3955" s="4" t="s">
        <v>61</v>
      </c>
      <c r="F3955" s="6"/>
      <c r="G3955" s="5">
        <v>72</v>
      </c>
      <c r="H3955" s="7">
        <v>50</v>
      </c>
      <c r="I3955" s="1">
        <v>0</v>
      </c>
      <c r="J3955" s="1">
        <v>1</v>
      </c>
      <c r="K3955" s="1">
        <v>3</v>
      </c>
      <c r="L3955" s="1">
        <v>28</v>
      </c>
      <c r="M3955" s="1">
        <v>12</v>
      </c>
      <c r="N3955" s="1">
        <v>2</v>
      </c>
      <c r="O3955" s="8">
        <v>6</v>
      </c>
    </row>
    <row r="3956" spans="2:15" x14ac:dyDescent="0.2">
      <c r="D3956" s="175"/>
      <c r="E3956" s="4" t="s">
        <v>62</v>
      </c>
      <c r="F3956" s="6"/>
      <c r="G3956" s="5">
        <v>103</v>
      </c>
      <c r="H3956" s="7">
        <v>67</v>
      </c>
      <c r="I3956" s="1">
        <v>1</v>
      </c>
      <c r="J3956" s="1">
        <v>24</v>
      </c>
      <c r="K3956" s="1">
        <v>2</v>
      </c>
      <c r="L3956" s="1">
        <v>24</v>
      </c>
      <c r="M3956" s="1">
        <v>11</v>
      </c>
      <c r="N3956" s="1">
        <v>1</v>
      </c>
      <c r="O3956" s="8">
        <v>9</v>
      </c>
    </row>
    <row r="3957" spans="2:15" x14ac:dyDescent="0.2">
      <c r="D3957" s="174" t="s">
        <v>63</v>
      </c>
      <c r="E3957" s="20" t="s">
        <v>64</v>
      </c>
      <c r="F3957" s="22"/>
      <c r="G3957" s="21">
        <v>214</v>
      </c>
      <c r="H3957" s="25">
        <v>139</v>
      </c>
      <c r="I3957" s="3">
        <v>1</v>
      </c>
      <c r="J3957" s="3">
        <v>30</v>
      </c>
      <c r="K3957" s="3">
        <v>5</v>
      </c>
      <c r="L3957" s="3">
        <v>62</v>
      </c>
      <c r="M3957" s="3">
        <v>32</v>
      </c>
      <c r="N3957" s="3">
        <v>2</v>
      </c>
      <c r="O3957" s="26">
        <v>19</v>
      </c>
    </row>
    <row r="3958" spans="2:15" x14ac:dyDescent="0.2">
      <c r="D3958" s="175"/>
      <c r="E3958" s="4" t="s">
        <v>65</v>
      </c>
      <c r="F3958" s="6"/>
      <c r="G3958" s="5">
        <v>160</v>
      </c>
      <c r="H3958" s="7">
        <v>94</v>
      </c>
      <c r="I3958" s="1">
        <v>0</v>
      </c>
      <c r="J3958" s="1">
        <v>36</v>
      </c>
      <c r="K3958" s="1">
        <v>3</v>
      </c>
      <c r="L3958" s="1">
        <v>54</v>
      </c>
      <c r="M3958" s="1">
        <v>19</v>
      </c>
      <c r="N3958" s="1">
        <v>1</v>
      </c>
      <c r="O3958" s="8">
        <v>15</v>
      </c>
    </row>
    <row r="3959" spans="2:15" x14ac:dyDescent="0.2">
      <c r="D3959" s="175"/>
      <c r="E3959" s="4" t="s">
        <v>66</v>
      </c>
      <c r="F3959" s="6"/>
      <c r="G3959" s="5">
        <v>160</v>
      </c>
      <c r="H3959" s="7">
        <v>108</v>
      </c>
      <c r="I3959" s="1">
        <v>0</v>
      </c>
      <c r="J3959" s="1">
        <v>26</v>
      </c>
      <c r="K3959" s="1">
        <v>1</v>
      </c>
      <c r="L3959" s="1">
        <v>55</v>
      </c>
      <c r="M3959" s="1">
        <v>31</v>
      </c>
      <c r="N3959" s="1">
        <v>2</v>
      </c>
      <c r="O3959" s="8">
        <v>10</v>
      </c>
    </row>
    <row r="3960" spans="2:15" x14ac:dyDescent="0.2">
      <c r="D3960" s="175"/>
      <c r="E3960" s="4" t="s">
        <v>67</v>
      </c>
      <c r="F3960" s="6"/>
      <c r="G3960" s="5">
        <v>150</v>
      </c>
      <c r="H3960" s="7">
        <v>91</v>
      </c>
      <c r="I3960" s="1">
        <v>1</v>
      </c>
      <c r="J3960" s="1">
        <v>22</v>
      </c>
      <c r="K3960" s="1">
        <v>4</v>
      </c>
      <c r="L3960" s="1">
        <v>64</v>
      </c>
      <c r="M3960" s="1">
        <v>37</v>
      </c>
      <c r="N3960" s="1">
        <v>3</v>
      </c>
      <c r="O3960" s="8">
        <v>12</v>
      </c>
    </row>
    <row r="3961" spans="2:15" x14ac:dyDescent="0.2">
      <c r="D3961" s="175"/>
      <c r="E3961" s="4" t="s">
        <v>68</v>
      </c>
      <c r="F3961" s="6"/>
      <c r="G3961" s="5">
        <v>110</v>
      </c>
      <c r="H3961" s="7">
        <v>60</v>
      </c>
      <c r="I3961" s="1">
        <v>0</v>
      </c>
      <c r="J3961" s="1">
        <v>16</v>
      </c>
      <c r="K3961" s="1">
        <v>2</v>
      </c>
      <c r="L3961" s="1">
        <v>55</v>
      </c>
      <c r="M3961" s="1">
        <v>15</v>
      </c>
      <c r="N3961" s="1">
        <v>1</v>
      </c>
      <c r="O3961" s="8">
        <v>9</v>
      </c>
    </row>
    <row r="3962" spans="2:15" x14ac:dyDescent="0.2">
      <c r="D3962" s="175"/>
      <c r="E3962" s="4" t="s">
        <v>69</v>
      </c>
      <c r="F3962" s="6"/>
      <c r="G3962" s="5">
        <v>91</v>
      </c>
      <c r="H3962" s="7">
        <v>54</v>
      </c>
      <c r="I3962" s="1">
        <v>0</v>
      </c>
      <c r="J3962" s="1">
        <v>15</v>
      </c>
      <c r="K3962" s="1">
        <v>1</v>
      </c>
      <c r="L3962" s="1">
        <v>44</v>
      </c>
      <c r="M3962" s="1">
        <v>18</v>
      </c>
      <c r="N3962" s="1">
        <v>1</v>
      </c>
      <c r="O3962" s="8">
        <v>7</v>
      </c>
    </row>
    <row r="3963" spans="2:15" x14ac:dyDescent="0.2">
      <c r="D3963" s="175"/>
      <c r="E3963" s="4" t="s">
        <v>70</v>
      </c>
      <c r="F3963" s="6"/>
      <c r="G3963" s="5">
        <v>127</v>
      </c>
      <c r="H3963" s="7">
        <v>77</v>
      </c>
      <c r="I3963" s="1">
        <v>2</v>
      </c>
      <c r="J3963" s="1">
        <v>27</v>
      </c>
      <c r="K3963" s="1">
        <v>1</v>
      </c>
      <c r="L3963" s="1">
        <v>56</v>
      </c>
      <c r="M3963" s="1">
        <v>29</v>
      </c>
      <c r="N3963" s="1">
        <v>0</v>
      </c>
      <c r="O3963" s="8">
        <v>7</v>
      </c>
    </row>
    <row r="3964" spans="2:15" x14ac:dyDescent="0.2">
      <c r="D3964" s="175"/>
      <c r="E3964" s="4" t="s">
        <v>71</v>
      </c>
      <c r="F3964" s="6"/>
      <c r="G3964" s="5">
        <v>70</v>
      </c>
      <c r="H3964" s="7">
        <v>37</v>
      </c>
      <c r="I3964" s="1">
        <v>0</v>
      </c>
      <c r="J3964" s="1">
        <v>12</v>
      </c>
      <c r="K3964" s="1">
        <v>1</v>
      </c>
      <c r="L3964" s="1">
        <v>33</v>
      </c>
      <c r="M3964" s="1">
        <v>13</v>
      </c>
      <c r="N3964" s="1">
        <v>1</v>
      </c>
      <c r="O3964" s="8">
        <v>4</v>
      </c>
    </row>
    <row r="3965" spans="2:15" x14ac:dyDescent="0.2">
      <c r="D3965" s="176"/>
      <c r="E3965" s="59" t="s">
        <v>72</v>
      </c>
      <c r="F3965" s="60"/>
      <c r="G3965" s="56">
        <v>69</v>
      </c>
      <c r="H3965" s="66">
        <v>37</v>
      </c>
      <c r="I3965" s="30">
        <v>0</v>
      </c>
      <c r="J3965" s="30">
        <v>14</v>
      </c>
      <c r="K3965" s="30">
        <v>1</v>
      </c>
      <c r="L3965" s="30">
        <v>32</v>
      </c>
      <c r="M3965" s="30">
        <v>18</v>
      </c>
      <c r="N3965" s="30">
        <v>0</v>
      </c>
      <c r="O3965" s="65">
        <v>2</v>
      </c>
    </row>
    <row r="3967" spans="2:15" x14ac:dyDescent="0.2">
      <c r="B3967" s="43" t="str">
        <f xml:space="preserve"> HYPERLINK("#'目次'!B150", "[144]")</f>
        <v>[144]</v>
      </c>
      <c r="C3967" s="31" t="s">
        <v>297</v>
      </c>
    </row>
    <row r="3968" spans="2:15" x14ac:dyDescent="0.2">
      <c r="C3968" s="156" t="s">
        <v>292</v>
      </c>
    </row>
    <row r="3970" spans="3:15" x14ac:dyDescent="0.2">
      <c r="C3970" s="31" t="s">
        <v>75</v>
      </c>
    </row>
    <row r="3971" spans="3:15" ht="24" x14ac:dyDescent="0.2">
      <c r="D3971" s="177"/>
      <c r="E3971" s="178"/>
      <c r="F3971" s="178"/>
      <c r="G3971" s="40" t="s">
        <v>14</v>
      </c>
      <c r="H3971" s="42" t="s">
        <v>213</v>
      </c>
      <c r="I3971" s="15" t="s">
        <v>214</v>
      </c>
      <c r="J3971" s="15" t="s">
        <v>215</v>
      </c>
      <c r="K3971" s="15" t="s">
        <v>216</v>
      </c>
      <c r="L3971" s="15" t="s">
        <v>217</v>
      </c>
      <c r="M3971" s="15" t="s">
        <v>293</v>
      </c>
      <c r="N3971" s="15" t="s">
        <v>86</v>
      </c>
      <c r="O3971" s="44" t="s">
        <v>17</v>
      </c>
    </row>
    <row r="3972" spans="3:15" x14ac:dyDescent="0.2">
      <c r="D3972" s="179"/>
      <c r="E3972" s="180"/>
      <c r="F3972" s="180"/>
      <c r="G3972" s="39"/>
      <c r="H3972" s="41"/>
      <c r="I3972" s="14"/>
      <c r="J3972" s="14"/>
      <c r="K3972" s="14"/>
      <c r="L3972" s="14"/>
      <c r="M3972" s="14"/>
      <c r="N3972" s="14"/>
      <c r="O3972" s="38"/>
    </row>
    <row r="3973" spans="3:15" x14ac:dyDescent="0.2">
      <c r="D3973" s="58"/>
      <c r="E3973" s="53" t="s">
        <v>14</v>
      </c>
      <c r="F3973" s="52"/>
      <c r="G3973" s="37">
        <v>1163</v>
      </c>
      <c r="H3973" s="17">
        <v>708</v>
      </c>
      <c r="I3973" s="17">
        <v>4</v>
      </c>
      <c r="J3973" s="17">
        <v>198</v>
      </c>
      <c r="K3973" s="17">
        <v>20</v>
      </c>
      <c r="L3973" s="17">
        <v>460</v>
      </c>
      <c r="M3973" s="17">
        <v>212</v>
      </c>
      <c r="N3973" s="17">
        <v>12</v>
      </c>
      <c r="O3973" s="55">
        <v>86</v>
      </c>
    </row>
    <row r="3974" spans="3:15" x14ac:dyDescent="0.2">
      <c r="D3974" s="174" t="s">
        <v>36</v>
      </c>
      <c r="E3974" s="20" t="s">
        <v>76</v>
      </c>
      <c r="F3974" s="22"/>
      <c r="G3974" s="21">
        <v>597</v>
      </c>
      <c r="H3974" s="25">
        <v>363</v>
      </c>
      <c r="I3974" s="3">
        <v>3</v>
      </c>
      <c r="J3974" s="3">
        <v>98</v>
      </c>
      <c r="K3974" s="3">
        <v>12</v>
      </c>
      <c r="L3974" s="3">
        <v>221</v>
      </c>
      <c r="M3974" s="3">
        <v>108</v>
      </c>
      <c r="N3974" s="3">
        <v>7</v>
      </c>
      <c r="O3974" s="26">
        <v>50</v>
      </c>
    </row>
    <row r="3975" spans="3:15" x14ac:dyDescent="0.2">
      <c r="D3975" s="175"/>
      <c r="E3975" s="4" t="s">
        <v>39</v>
      </c>
      <c r="F3975" s="6"/>
      <c r="G3975" s="5">
        <v>32</v>
      </c>
      <c r="H3975" s="7">
        <v>21</v>
      </c>
      <c r="I3975" s="1">
        <v>0</v>
      </c>
      <c r="J3975" s="1">
        <v>0</v>
      </c>
      <c r="K3975" s="1">
        <v>1</v>
      </c>
      <c r="L3975" s="1">
        <v>10</v>
      </c>
      <c r="M3975" s="1">
        <v>4</v>
      </c>
      <c r="N3975" s="1">
        <v>2</v>
      </c>
      <c r="O3975" s="8">
        <v>4</v>
      </c>
    </row>
    <row r="3976" spans="3:15" x14ac:dyDescent="0.2">
      <c r="D3976" s="175"/>
      <c r="E3976" s="4" t="s">
        <v>40</v>
      </c>
      <c r="F3976" s="6"/>
      <c r="G3976" s="5">
        <v>73</v>
      </c>
      <c r="H3976" s="7">
        <v>53</v>
      </c>
      <c r="I3976" s="1">
        <v>0</v>
      </c>
      <c r="J3976" s="1">
        <v>13</v>
      </c>
      <c r="K3976" s="1">
        <v>3</v>
      </c>
      <c r="L3976" s="1">
        <v>30</v>
      </c>
      <c r="M3976" s="1">
        <v>20</v>
      </c>
      <c r="N3976" s="1">
        <v>1</v>
      </c>
      <c r="O3976" s="8">
        <v>1</v>
      </c>
    </row>
    <row r="3977" spans="3:15" x14ac:dyDescent="0.2">
      <c r="D3977" s="175"/>
      <c r="E3977" s="4" t="s">
        <v>41</v>
      </c>
      <c r="F3977" s="6"/>
      <c r="G3977" s="5">
        <v>106</v>
      </c>
      <c r="H3977" s="7">
        <v>47</v>
      </c>
      <c r="I3977" s="1">
        <v>1</v>
      </c>
      <c r="J3977" s="1">
        <v>24</v>
      </c>
      <c r="K3977" s="1">
        <v>5</v>
      </c>
      <c r="L3977" s="1">
        <v>47</v>
      </c>
      <c r="M3977" s="1">
        <v>25</v>
      </c>
      <c r="N3977" s="1">
        <v>0</v>
      </c>
      <c r="O3977" s="8">
        <v>9</v>
      </c>
    </row>
    <row r="3978" spans="3:15" x14ac:dyDescent="0.2">
      <c r="D3978" s="175"/>
      <c r="E3978" s="4" t="s">
        <v>42</v>
      </c>
      <c r="F3978" s="6"/>
      <c r="G3978" s="5">
        <v>112</v>
      </c>
      <c r="H3978" s="7">
        <v>71</v>
      </c>
      <c r="I3978" s="1">
        <v>0</v>
      </c>
      <c r="J3978" s="1">
        <v>18</v>
      </c>
      <c r="K3978" s="1">
        <v>0</v>
      </c>
      <c r="L3978" s="1">
        <v>50</v>
      </c>
      <c r="M3978" s="1">
        <v>22</v>
      </c>
      <c r="N3978" s="1">
        <v>1</v>
      </c>
      <c r="O3978" s="8">
        <v>7</v>
      </c>
    </row>
    <row r="3979" spans="3:15" x14ac:dyDescent="0.2">
      <c r="D3979" s="175"/>
      <c r="E3979" s="4" t="s">
        <v>43</v>
      </c>
      <c r="F3979" s="6"/>
      <c r="G3979" s="5">
        <v>96</v>
      </c>
      <c r="H3979" s="7">
        <v>53</v>
      </c>
      <c r="I3979" s="1">
        <v>0</v>
      </c>
      <c r="J3979" s="1">
        <v>14</v>
      </c>
      <c r="K3979" s="1">
        <v>0</v>
      </c>
      <c r="L3979" s="1">
        <v>38</v>
      </c>
      <c r="M3979" s="1">
        <v>21</v>
      </c>
      <c r="N3979" s="1">
        <v>2</v>
      </c>
      <c r="O3979" s="8">
        <v>9</v>
      </c>
    </row>
    <row r="3980" spans="3:15" x14ac:dyDescent="0.2">
      <c r="D3980" s="175"/>
      <c r="E3980" s="4" t="s">
        <v>44</v>
      </c>
      <c r="F3980" s="6"/>
      <c r="G3980" s="5">
        <v>107</v>
      </c>
      <c r="H3980" s="7">
        <v>70</v>
      </c>
      <c r="I3980" s="1">
        <v>0</v>
      </c>
      <c r="J3980" s="1">
        <v>16</v>
      </c>
      <c r="K3980" s="1">
        <v>1</v>
      </c>
      <c r="L3980" s="1">
        <v>36</v>
      </c>
      <c r="M3980" s="1">
        <v>11</v>
      </c>
      <c r="N3980" s="1">
        <v>0</v>
      </c>
      <c r="O3980" s="8">
        <v>12</v>
      </c>
    </row>
    <row r="3981" spans="3:15" x14ac:dyDescent="0.2">
      <c r="D3981" s="175"/>
      <c r="E3981" s="4" t="s">
        <v>45</v>
      </c>
      <c r="F3981" s="6"/>
      <c r="G3981" s="5">
        <v>71</v>
      </c>
      <c r="H3981" s="7">
        <v>48</v>
      </c>
      <c r="I3981" s="1">
        <v>2</v>
      </c>
      <c r="J3981" s="1">
        <v>13</v>
      </c>
      <c r="K3981" s="1">
        <v>2</v>
      </c>
      <c r="L3981" s="1">
        <v>10</v>
      </c>
      <c r="M3981" s="1">
        <v>5</v>
      </c>
      <c r="N3981" s="1">
        <v>1</v>
      </c>
      <c r="O3981" s="8">
        <v>8</v>
      </c>
    </row>
    <row r="3982" spans="3:15" x14ac:dyDescent="0.2">
      <c r="D3982" s="174" t="s">
        <v>37</v>
      </c>
      <c r="E3982" s="20" t="s">
        <v>77</v>
      </c>
      <c r="F3982" s="22"/>
      <c r="G3982" s="21">
        <v>566</v>
      </c>
      <c r="H3982" s="25">
        <v>345</v>
      </c>
      <c r="I3982" s="3">
        <v>1</v>
      </c>
      <c r="J3982" s="3">
        <v>100</v>
      </c>
      <c r="K3982" s="3">
        <v>8</v>
      </c>
      <c r="L3982" s="3">
        <v>239</v>
      </c>
      <c r="M3982" s="3">
        <v>104</v>
      </c>
      <c r="N3982" s="3">
        <v>5</v>
      </c>
      <c r="O3982" s="26">
        <v>36</v>
      </c>
    </row>
    <row r="3983" spans="3:15" x14ac:dyDescent="0.2">
      <c r="D3983" s="175"/>
      <c r="E3983" s="4" t="s">
        <v>39</v>
      </c>
      <c r="F3983" s="6"/>
      <c r="G3983" s="5">
        <v>26</v>
      </c>
      <c r="H3983" s="7">
        <v>20</v>
      </c>
      <c r="I3983" s="1">
        <v>0</v>
      </c>
      <c r="J3983" s="1">
        <v>0</v>
      </c>
      <c r="K3983" s="1">
        <v>0</v>
      </c>
      <c r="L3983" s="1">
        <v>6</v>
      </c>
      <c r="M3983" s="1">
        <v>6</v>
      </c>
      <c r="N3983" s="1">
        <v>1</v>
      </c>
      <c r="O3983" s="8">
        <v>2</v>
      </c>
    </row>
    <row r="3984" spans="3:15" x14ac:dyDescent="0.2">
      <c r="D3984" s="175"/>
      <c r="E3984" s="4" t="s">
        <v>40</v>
      </c>
      <c r="F3984" s="6"/>
      <c r="G3984" s="5">
        <v>71</v>
      </c>
      <c r="H3984" s="7">
        <v>49</v>
      </c>
      <c r="I3984" s="1">
        <v>0</v>
      </c>
      <c r="J3984" s="1">
        <v>9</v>
      </c>
      <c r="K3984" s="1">
        <v>2</v>
      </c>
      <c r="L3984" s="1">
        <v>39</v>
      </c>
      <c r="M3984" s="1">
        <v>18</v>
      </c>
      <c r="N3984" s="1">
        <v>0</v>
      </c>
      <c r="O3984" s="8">
        <v>1</v>
      </c>
    </row>
    <row r="3985" spans="2:15" x14ac:dyDescent="0.2">
      <c r="D3985" s="175"/>
      <c r="E3985" s="4" t="s">
        <v>41</v>
      </c>
      <c r="F3985" s="6"/>
      <c r="G3985" s="5">
        <v>96</v>
      </c>
      <c r="H3985" s="7">
        <v>49</v>
      </c>
      <c r="I3985" s="1">
        <v>0</v>
      </c>
      <c r="J3985" s="1">
        <v>26</v>
      </c>
      <c r="K3985" s="1">
        <v>1</v>
      </c>
      <c r="L3985" s="1">
        <v>51</v>
      </c>
      <c r="M3985" s="1">
        <v>24</v>
      </c>
      <c r="N3985" s="1">
        <v>1</v>
      </c>
      <c r="O3985" s="8">
        <v>4</v>
      </c>
    </row>
    <row r="3986" spans="2:15" x14ac:dyDescent="0.2">
      <c r="D3986" s="175"/>
      <c r="E3986" s="4" t="s">
        <v>42</v>
      </c>
      <c r="F3986" s="6"/>
      <c r="G3986" s="5">
        <v>96</v>
      </c>
      <c r="H3986" s="7">
        <v>57</v>
      </c>
      <c r="I3986" s="1">
        <v>0</v>
      </c>
      <c r="J3986" s="1">
        <v>20</v>
      </c>
      <c r="K3986" s="1">
        <v>2</v>
      </c>
      <c r="L3986" s="1">
        <v>49</v>
      </c>
      <c r="M3986" s="1">
        <v>18</v>
      </c>
      <c r="N3986" s="1">
        <v>2</v>
      </c>
      <c r="O3986" s="8">
        <v>4</v>
      </c>
    </row>
    <row r="3987" spans="2:15" x14ac:dyDescent="0.2">
      <c r="D3987" s="175"/>
      <c r="E3987" s="4" t="s">
        <v>43</v>
      </c>
      <c r="F3987" s="6"/>
      <c r="G3987" s="5">
        <v>103</v>
      </c>
      <c r="H3987" s="7">
        <v>62</v>
      </c>
      <c r="I3987" s="1">
        <v>0</v>
      </c>
      <c r="J3987" s="1">
        <v>21</v>
      </c>
      <c r="K3987" s="1">
        <v>1</v>
      </c>
      <c r="L3987" s="1">
        <v>44</v>
      </c>
      <c r="M3987" s="1">
        <v>23</v>
      </c>
      <c r="N3987" s="1">
        <v>1</v>
      </c>
      <c r="O3987" s="8">
        <v>6</v>
      </c>
    </row>
    <row r="3988" spans="2:15" x14ac:dyDescent="0.2">
      <c r="D3988" s="175"/>
      <c r="E3988" s="4" t="s">
        <v>44</v>
      </c>
      <c r="F3988" s="6"/>
      <c r="G3988" s="5">
        <v>104</v>
      </c>
      <c r="H3988" s="7">
        <v>64</v>
      </c>
      <c r="I3988" s="1">
        <v>1</v>
      </c>
      <c r="J3988" s="1">
        <v>15</v>
      </c>
      <c r="K3988" s="1">
        <v>1</v>
      </c>
      <c r="L3988" s="1">
        <v>37</v>
      </c>
      <c r="M3988" s="1">
        <v>12</v>
      </c>
      <c r="N3988" s="1">
        <v>0</v>
      </c>
      <c r="O3988" s="8">
        <v>7</v>
      </c>
    </row>
    <row r="3989" spans="2:15" x14ac:dyDescent="0.2">
      <c r="D3989" s="176"/>
      <c r="E3989" s="59" t="s">
        <v>45</v>
      </c>
      <c r="F3989" s="60"/>
      <c r="G3989" s="56">
        <v>70</v>
      </c>
      <c r="H3989" s="66">
        <v>44</v>
      </c>
      <c r="I3989" s="30">
        <v>0</v>
      </c>
      <c r="J3989" s="30">
        <v>9</v>
      </c>
      <c r="K3989" s="30">
        <v>1</v>
      </c>
      <c r="L3989" s="30">
        <v>13</v>
      </c>
      <c r="M3989" s="30">
        <v>3</v>
      </c>
      <c r="N3989" s="30">
        <v>0</v>
      </c>
      <c r="O3989" s="65">
        <v>12</v>
      </c>
    </row>
    <row r="3991" spans="2:15" x14ac:dyDescent="0.2">
      <c r="B3991" s="43" t="str">
        <f xml:space="preserve"> HYPERLINK("#'目次'!B151", "[145]")</f>
        <v>[145]</v>
      </c>
      <c r="C3991" s="31" t="s">
        <v>300</v>
      </c>
    </row>
    <row r="3992" spans="2:15" x14ac:dyDescent="0.2">
      <c r="C3992" s="156" t="s">
        <v>292</v>
      </c>
    </row>
    <row r="3995" spans="2:15" ht="24" x14ac:dyDescent="0.2">
      <c r="D3995" s="177"/>
      <c r="E3995" s="178"/>
      <c r="F3995" s="178"/>
      <c r="G3995" s="40" t="s">
        <v>14</v>
      </c>
      <c r="H3995" s="42" t="s">
        <v>213</v>
      </c>
      <c r="I3995" s="15" t="s">
        <v>214</v>
      </c>
      <c r="J3995" s="15" t="s">
        <v>215</v>
      </c>
      <c r="K3995" s="15" t="s">
        <v>216</v>
      </c>
      <c r="L3995" s="15" t="s">
        <v>217</v>
      </c>
      <c r="M3995" s="15" t="s">
        <v>293</v>
      </c>
      <c r="N3995" s="15" t="s">
        <v>86</v>
      </c>
      <c r="O3995" s="44" t="s">
        <v>17</v>
      </c>
    </row>
    <row r="3996" spans="2:15" x14ac:dyDescent="0.2">
      <c r="D3996" s="179"/>
      <c r="E3996" s="180"/>
      <c r="F3996" s="180"/>
      <c r="G3996" s="39"/>
      <c r="H3996" s="41"/>
      <c r="I3996" s="14"/>
      <c r="J3996" s="14"/>
      <c r="K3996" s="14"/>
      <c r="L3996" s="14"/>
      <c r="M3996" s="14"/>
      <c r="N3996" s="14"/>
      <c r="O3996" s="38"/>
    </row>
    <row r="3997" spans="2:15" x14ac:dyDescent="0.2">
      <c r="D3997" s="58"/>
      <c r="E3997" s="53" t="s">
        <v>14</v>
      </c>
      <c r="F3997" s="52"/>
      <c r="G3997" s="37">
        <v>1163</v>
      </c>
      <c r="H3997" s="17">
        <v>701</v>
      </c>
      <c r="I3997" s="17">
        <v>2</v>
      </c>
      <c r="J3997" s="17">
        <v>453</v>
      </c>
      <c r="K3997" s="17">
        <v>16</v>
      </c>
      <c r="L3997" s="17">
        <v>352</v>
      </c>
      <c r="M3997" s="17">
        <v>148</v>
      </c>
      <c r="N3997" s="17">
        <v>8</v>
      </c>
      <c r="O3997" s="55">
        <v>80</v>
      </c>
    </row>
    <row r="3998" spans="2:15" x14ac:dyDescent="0.2">
      <c r="D3998" s="174" t="s">
        <v>18</v>
      </c>
      <c r="E3998" s="20" t="s">
        <v>19</v>
      </c>
      <c r="F3998" s="22"/>
      <c r="G3998" s="21">
        <v>52</v>
      </c>
      <c r="H3998" s="25">
        <v>35</v>
      </c>
      <c r="I3998" s="3">
        <v>0</v>
      </c>
      <c r="J3998" s="3">
        <v>24</v>
      </c>
      <c r="K3998" s="3">
        <v>1</v>
      </c>
      <c r="L3998" s="3">
        <v>23</v>
      </c>
      <c r="M3998" s="3">
        <v>4</v>
      </c>
      <c r="N3998" s="3">
        <v>0</v>
      </c>
      <c r="O3998" s="26">
        <v>3</v>
      </c>
    </row>
    <row r="3999" spans="2:15" x14ac:dyDescent="0.2">
      <c r="D3999" s="175"/>
      <c r="E3999" s="4" t="s">
        <v>20</v>
      </c>
      <c r="F3999" s="6"/>
      <c r="G3999" s="5">
        <v>75</v>
      </c>
      <c r="H3999" s="7">
        <v>47</v>
      </c>
      <c r="I3999" s="1">
        <v>1</v>
      </c>
      <c r="J3999" s="1">
        <v>23</v>
      </c>
      <c r="K3999" s="1">
        <v>2</v>
      </c>
      <c r="L3999" s="1">
        <v>34</v>
      </c>
      <c r="M3999" s="1">
        <v>11</v>
      </c>
      <c r="N3999" s="1">
        <v>0</v>
      </c>
      <c r="O3999" s="8">
        <v>9</v>
      </c>
    </row>
    <row r="4000" spans="2:15" x14ac:dyDescent="0.2">
      <c r="D4000" s="175"/>
      <c r="E4000" s="4" t="s">
        <v>21</v>
      </c>
      <c r="F4000" s="6"/>
      <c r="G4000" s="5">
        <v>469</v>
      </c>
      <c r="H4000" s="7">
        <v>270</v>
      </c>
      <c r="I4000" s="1">
        <v>1</v>
      </c>
      <c r="J4000" s="1">
        <v>201</v>
      </c>
      <c r="K4000" s="1">
        <v>7</v>
      </c>
      <c r="L4000" s="1">
        <v>122</v>
      </c>
      <c r="M4000" s="1">
        <v>61</v>
      </c>
      <c r="N4000" s="1">
        <v>3</v>
      </c>
      <c r="O4000" s="8">
        <v>25</v>
      </c>
    </row>
    <row r="4001" spans="4:15" x14ac:dyDescent="0.2">
      <c r="D4001" s="175"/>
      <c r="E4001" s="4" t="s">
        <v>22</v>
      </c>
      <c r="F4001" s="6"/>
      <c r="G4001" s="5">
        <v>34</v>
      </c>
      <c r="H4001" s="7">
        <v>17</v>
      </c>
      <c r="I4001" s="1">
        <v>0</v>
      </c>
      <c r="J4001" s="1">
        <v>8</v>
      </c>
      <c r="K4001" s="1">
        <v>0</v>
      </c>
      <c r="L4001" s="1">
        <v>12</v>
      </c>
      <c r="M4001" s="1">
        <v>4</v>
      </c>
      <c r="N4001" s="1">
        <v>0</v>
      </c>
      <c r="O4001" s="8">
        <v>5</v>
      </c>
    </row>
    <row r="4002" spans="4:15" x14ac:dyDescent="0.2">
      <c r="D4002" s="175"/>
      <c r="E4002" s="4" t="s">
        <v>23</v>
      </c>
      <c r="F4002" s="6"/>
      <c r="G4002" s="5">
        <v>136</v>
      </c>
      <c r="H4002" s="7">
        <v>79</v>
      </c>
      <c r="I4002" s="1">
        <v>0</v>
      </c>
      <c r="J4002" s="1">
        <v>65</v>
      </c>
      <c r="K4002" s="1">
        <v>1</v>
      </c>
      <c r="L4002" s="1">
        <v>43</v>
      </c>
      <c r="M4002" s="1">
        <v>18</v>
      </c>
      <c r="N4002" s="1">
        <v>1</v>
      </c>
      <c r="O4002" s="8">
        <v>9</v>
      </c>
    </row>
    <row r="4003" spans="4:15" x14ac:dyDescent="0.2">
      <c r="D4003" s="175"/>
      <c r="E4003" s="4" t="s">
        <v>24</v>
      </c>
      <c r="F4003" s="6"/>
      <c r="G4003" s="5">
        <v>180</v>
      </c>
      <c r="H4003" s="7">
        <v>109</v>
      </c>
      <c r="I4003" s="1">
        <v>0</v>
      </c>
      <c r="J4003" s="1">
        <v>74</v>
      </c>
      <c r="K4003" s="1">
        <v>3</v>
      </c>
      <c r="L4003" s="1">
        <v>56</v>
      </c>
      <c r="M4003" s="1">
        <v>23</v>
      </c>
      <c r="N4003" s="1">
        <v>1</v>
      </c>
      <c r="O4003" s="8">
        <v>12</v>
      </c>
    </row>
    <row r="4004" spans="4:15" x14ac:dyDescent="0.2">
      <c r="D4004" s="175"/>
      <c r="E4004" s="4" t="s">
        <v>25</v>
      </c>
      <c r="F4004" s="6"/>
      <c r="G4004" s="5">
        <v>69</v>
      </c>
      <c r="H4004" s="7">
        <v>42</v>
      </c>
      <c r="I4004" s="1">
        <v>0</v>
      </c>
      <c r="J4004" s="1">
        <v>19</v>
      </c>
      <c r="K4004" s="1">
        <v>0</v>
      </c>
      <c r="L4004" s="1">
        <v>25</v>
      </c>
      <c r="M4004" s="1">
        <v>14</v>
      </c>
      <c r="N4004" s="1">
        <v>1</v>
      </c>
      <c r="O4004" s="8">
        <v>5</v>
      </c>
    </row>
    <row r="4005" spans="4:15" x14ac:dyDescent="0.2">
      <c r="D4005" s="175"/>
      <c r="E4005" s="4" t="s">
        <v>26</v>
      </c>
      <c r="F4005" s="6"/>
      <c r="G4005" s="5">
        <v>29</v>
      </c>
      <c r="H4005" s="7">
        <v>16</v>
      </c>
      <c r="I4005" s="1">
        <v>0</v>
      </c>
      <c r="J4005" s="1">
        <v>7</v>
      </c>
      <c r="K4005" s="1">
        <v>1</v>
      </c>
      <c r="L4005" s="1">
        <v>10</v>
      </c>
      <c r="M4005" s="1">
        <v>2</v>
      </c>
      <c r="N4005" s="1">
        <v>1</v>
      </c>
      <c r="O4005" s="8">
        <v>3</v>
      </c>
    </row>
    <row r="4006" spans="4:15" x14ac:dyDescent="0.2">
      <c r="D4006" s="175"/>
      <c r="E4006" s="4" t="s">
        <v>27</v>
      </c>
      <c r="F4006" s="6"/>
      <c r="G4006" s="5">
        <v>64</v>
      </c>
      <c r="H4006" s="7">
        <v>47</v>
      </c>
      <c r="I4006" s="1">
        <v>0</v>
      </c>
      <c r="J4006" s="1">
        <v>14</v>
      </c>
      <c r="K4006" s="1">
        <v>1</v>
      </c>
      <c r="L4006" s="1">
        <v>16</v>
      </c>
      <c r="M4006" s="1">
        <v>10</v>
      </c>
      <c r="N4006" s="1">
        <v>0</v>
      </c>
      <c r="O4006" s="8">
        <v>6</v>
      </c>
    </row>
    <row r="4007" spans="4:15" x14ac:dyDescent="0.2">
      <c r="D4007" s="175"/>
      <c r="E4007" s="4" t="s">
        <v>28</v>
      </c>
      <c r="F4007" s="6"/>
      <c r="G4007" s="5">
        <v>48</v>
      </c>
      <c r="H4007" s="7">
        <v>36</v>
      </c>
      <c r="I4007" s="1">
        <v>0</v>
      </c>
      <c r="J4007" s="1">
        <v>15</v>
      </c>
      <c r="K4007" s="1">
        <v>0</v>
      </c>
      <c r="L4007" s="1">
        <v>10</v>
      </c>
      <c r="M4007" s="1">
        <v>1</v>
      </c>
      <c r="N4007" s="1">
        <v>1</v>
      </c>
      <c r="O4007" s="8">
        <v>2</v>
      </c>
    </row>
    <row r="4008" spans="4:15" x14ac:dyDescent="0.2">
      <c r="D4008" s="175"/>
      <c r="E4008" s="4" t="s">
        <v>29</v>
      </c>
      <c r="F4008" s="6"/>
      <c r="G4008" s="5">
        <v>7</v>
      </c>
      <c r="H4008" s="7">
        <v>3</v>
      </c>
      <c r="I4008" s="1">
        <v>0</v>
      </c>
      <c r="J4008" s="1">
        <v>3</v>
      </c>
      <c r="K4008" s="1">
        <v>0</v>
      </c>
      <c r="L4008" s="1">
        <v>1</v>
      </c>
      <c r="M4008" s="1">
        <v>0</v>
      </c>
      <c r="N4008" s="1">
        <v>0</v>
      </c>
      <c r="O4008" s="8">
        <v>1</v>
      </c>
    </row>
    <row r="4009" spans="4:15" x14ac:dyDescent="0.2">
      <c r="D4009" s="174" t="s">
        <v>30</v>
      </c>
      <c r="E4009" s="20" t="s">
        <v>31</v>
      </c>
      <c r="F4009" s="22"/>
      <c r="G4009" s="21">
        <v>373</v>
      </c>
      <c r="H4009" s="25">
        <v>231</v>
      </c>
      <c r="I4009" s="3">
        <v>1</v>
      </c>
      <c r="J4009" s="3">
        <v>148</v>
      </c>
      <c r="K4009" s="3">
        <v>7</v>
      </c>
      <c r="L4009" s="3">
        <v>122</v>
      </c>
      <c r="M4009" s="3">
        <v>54</v>
      </c>
      <c r="N4009" s="3">
        <v>1</v>
      </c>
      <c r="O4009" s="26">
        <v>24</v>
      </c>
    </row>
    <row r="4010" spans="4:15" x14ac:dyDescent="0.2">
      <c r="D4010" s="175"/>
      <c r="E4010" s="4" t="s">
        <v>32</v>
      </c>
      <c r="F4010" s="6"/>
      <c r="G4010" s="5">
        <v>339</v>
      </c>
      <c r="H4010" s="7">
        <v>210</v>
      </c>
      <c r="I4010" s="1">
        <v>0</v>
      </c>
      <c r="J4010" s="1">
        <v>126</v>
      </c>
      <c r="K4010" s="1">
        <v>3</v>
      </c>
      <c r="L4010" s="1">
        <v>98</v>
      </c>
      <c r="M4010" s="1">
        <v>41</v>
      </c>
      <c r="N4010" s="1">
        <v>4</v>
      </c>
      <c r="O4010" s="8">
        <v>27</v>
      </c>
    </row>
    <row r="4011" spans="4:15" x14ac:dyDescent="0.2">
      <c r="D4011" s="175"/>
      <c r="E4011" s="4" t="s">
        <v>33</v>
      </c>
      <c r="F4011" s="6"/>
      <c r="G4011" s="5">
        <v>365</v>
      </c>
      <c r="H4011" s="7">
        <v>206</v>
      </c>
      <c r="I4011" s="1">
        <v>0</v>
      </c>
      <c r="J4011" s="1">
        <v>146</v>
      </c>
      <c r="K4011" s="1">
        <v>6</v>
      </c>
      <c r="L4011" s="1">
        <v>108</v>
      </c>
      <c r="M4011" s="1">
        <v>49</v>
      </c>
      <c r="N4011" s="1">
        <v>2</v>
      </c>
      <c r="O4011" s="8">
        <v>24</v>
      </c>
    </row>
    <row r="4012" spans="4:15" x14ac:dyDescent="0.2">
      <c r="D4012" s="175"/>
      <c r="E4012" s="4" t="s">
        <v>34</v>
      </c>
      <c r="F4012" s="6"/>
      <c r="G4012" s="5">
        <v>86</v>
      </c>
      <c r="H4012" s="7">
        <v>54</v>
      </c>
      <c r="I4012" s="1">
        <v>1</v>
      </c>
      <c r="J4012" s="1">
        <v>33</v>
      </c>
      <c r="K4012" s="1">
        <v>0</v>
      </c>
      <c r="L4012" s="1">
        <v>24</v>
      </c>
      <c r="M4012" s="1">
        <v>4</v>
      </c>
      <c r="N4012" s="1">
        <v>1</v>
      </c>
      <c r="O4012" s="8">
        <v>5</v>
      </c>
    </row>
    <row r="4013" spans="4:15" x14ac:dyDescent="0.2">
      <c r="D4013" s="174" t="s">
        <v>35</v>
      </c>
      <c r="E4013" s="20" t="s">
        <v>36</v>
      </c>
      <c r="F4013" s="22"/>
      <c r="G4013" s="21">
        <v>597</v>
      </c>
      <c r="H4013" s="25">
        <v>371</v>
      </c>
      <c r="I4013" s="3">
        <v>1</v>
      </c>
      <c r="J4013" s="3">
        <v>209</v>
      </c>
      <c r="K4013" s="3">
        <v>10</v>
      </c>
      <c r="L4013" s="3">
        <v>149</v>
      </c>
      <c r="M4013" s="3">
        <v>69</v>
      </c>
      <c r="N4013" s="3">
        <v>4</v>
      </c>
      <c r="O4013" s="26">
        <v>49</v>
      </c>
    </row>
    <row r="4014" spans="4:15" x14ac:dyDescent="0.2">
      <c r="D4014" s="175"/>
      <c r="E4014" s="4" t="s">
        <v>37</v>
      </c>
      <c r="F4014" s="6"/>
      <c r="G4014" s="5">
        <v>566</v>
      </c>
      <c r="H4014" s="7">
        <v>330</v>
      </c>
      <c r="I4014" s="1">
        <v>1</v>
      </c>
      <c r="J4014" s="1">
        <v>244</v>
      </c>
      <c r="K4014" s="1">
        <v>6</v>
      </c>
      <c r="L4014" s="1">
        <v>203</v>
      </c>
      <c r="M4014" s="1">
        <v>79</v>
      </c>
      <c r="N4014" s="1">
        <v>4</v>
      </c>
      <c r="O4014" s="8">
        <v>31</v>
      </c>
    </row>
    <row r="4015" spans="4:15" x14ac:dyDescent="0.2">
      <c r="D4015" s="174" t="s">
        <v>38</v>
      </c>
      <c r="E4015" s="20" t="s">
        <v>39</v>
      </c>
      <c r="F4015" s="22"/>
      <c r="G4015" s="21">
        <v>58</v>
      </c>
      <c r="H4015" s="25">
        <v>49</v>
      </c>
      <c r="I4015" s="3">
        <v>0</v>
      </c>
      <c r="J4015" s="3">
        <v>3</v>
      </c>
      <c r="K4015" s="3">
        <v>0</v>
      </c>
      <c r="L4015" s="3">
        <v>11</v>
      </c>
      <c r="M4015" s="3">
        <v>5</v>
      </c>
      <c r="N4015" s="3">
        <v>1</v>
      </c>
      <c r="O4015" s="26">
        <v>7</v>
      </c>
    </row>
    <row r="4016" spans="4:15" x14ac:dyDescent="0.2">
      <c r="D4016" s="175"/>
      <c r="E4016" s="4" t="s">
        <v>40</v>
      </c>
      <c r="F4016" s="6"/>
      <c r="G4016" s="5">
        <v>144</v>
      </c>
      <c r="H4016" s="7">
        <v>111</v>
      </c>
      <c r="I4016" s="1">
        <v>0</v>
      </c>
      <c r="J4016" s="1">
        <v>45</v>
      </c>
      <c r="K4016" s="1">
        <v>4</v>
      </c>
      <c r="L4016" s="1">
        <v>47</v>
      </c>
      <c r="M4016" s="1">
        <v>30</v>
      </c>
      <c r="N4016" s="1">
        <v>1</v>
      </c>
      <c r="O4016" s="8">
        <v>3</v>
      </c>
    </row>
    <row r="4017" spans="2:15" x14ac:dyDescent="0.2">
      <c r="D4017" s="175"/>
      <c r="E4017" s="4" t="s">
        <v>41</v>
      </c>
      <c r="F4017" s="6"/>
      <c r="G4017" s="5">
        <v>202</v>
      </c>
      <c r="H4017" s="7">
        <v>113</v>
      </c>
      <c r="I4017" s="1">
        <v>1</v>
      </c>
      <c r="J4017" s="1">
        <v>84</v>
      </c>
      <c r="K4017" s="1">
        <v>4</v>
      </c>
      <c r="L4017" s="1">
        <v>63</v>
      </c>
      <c r="M4017" s="1">
        <v>37</v>
      </c>
      <c r="N4017" s="1">
        <v>1</v>
      </c>
      <c r="O4017" s="8">
        <v>14</v>
      </c>
    </row>
    <row r="4018" spans="2:15" x14ac:dyDescent="0.2">
      <c r="D4018" s="175"/>
      <c r="E4018" s="4" t="s">
        <v>42</v>
      </c>
      <c r="F4018" s="6"/>
      <c r="G4018" s="5">
        <v>208</v>
      </c>
      <c r="H4018" s="7">
        <v>126</v>
      </c>
      <c r="I4018" s="1">
        <v>0</v>
      </c>
      <c r="J4018" s="1">
        <v>78</v>
      </c>
      <c r="K4018" s="1">
        <v>2</v>
      </c>
      <c r="L4018" s="1">
        <v>73</v>
      </c>
      <c r="M4018" s="1">
        <v>27</v>
      </c>
      <c r="N4018" s="1">
        <v>3</v>
      </c>
      <c r="O4018" s="8">
        <v>11</v>
      </c>
    </row>
    <row r="4019" spans="2:15" x14ac:dyDescent="0.2">
      <c r="D4019" s="175"/>
      <c r="E4019" s="4" t="s">
        <v>43</v>
      </c>
      <c r="F4019" s="6"/>
      <c r="G4019" s="5">
        <v>199</v>
      </c>
      <c r="H4019" s="7">
        <v>118</v>
      </c>
      <c r="I4019" s="1">
        <v>0</v>
      </c>
      <c r="J4019" s="1">
        <v>94</v>
      </c>
      <c r="K4019" s="1">
        <v>2</v>
      </c>
      <c r="L4019" s="1">
        <v>59</v>
      </c>
      <c r="M4019" s="1">
        <v>29</v>
      </c>
      <c r="N4019" s="1">
        <v>0</v>
      </c>
      <c r="O4019" s="8">
        <v>13</v>
      </c>
    </row>
    <row r="4020" spans="2:15" x14ac:dyDescent="0.2">
      <c r="D4020" s="175"/>
      <c r="E4020" s="4" t="s">
        <v>44</v>
      </c>
      <c r="F4020" s="6"/>
      <c r="G4020" s="5">
        <v>211</v>
      </c>
      <c r="H4020" s="7">
        <v>111</v>
      </c>
      <c r="I4020" s="1">
        <v>0</v>
      </c>
      <c r="J4020" s="1">
        <v>88</v>
      </c>
      <c r="K4020" s="1">
        <v>2</v>
      </c>
      <c r="L4020" s="1">
        <v>66</v>
      </c>
      <c r="M4020" s="1">
        <v>14</v>
      </c>
      <c r="N4020" s="1">
        <v>2</v>
      </c>
      <c r="O4020" s="8">
        <v>16</v>
      </c>
    </row>
    <row r="4021" spans="2:15" x14ac:dyDescent="0.2">
      <c r="D4021" s="176"/>
      <c r="E4021" s="59" t="s">
        <v>45</v>
      </c>
      <c r="F4021" s="60"/>
      <c r="G4021" s="56">
        <v>141</v>
      </c>
      <c r="H4021" s="66">
        <v>73</v>
      </c>
      <c r="I4021" s="30">
        <v>1</v>
      </c>
      <c r="J4021" s="30">
        <v>61</v>
      </c>
      <c r="K4021" s="30">
        <v>2</v>
      </c>
      <c r="L4021" s="30">
        <v>33</v>
      </c>
      <c r="M4021" s="30">
        <v>6</v>
      </c>
      <c r="N4021" s="30">
        <v>0</v>
      </c>
      <c r="O4021" s="65">
        <v>16</v>
      </c>
    </row>
    <row r="4023" spans="2:15" x14ac:dyDescent="0.2">
      <c r="B4023" s="43" t="str">
        <f xml:space="preserve"> HYPERLINK("#'目次'!B152", "[146]")</f>
        <v>[146]</v>
      </c>
      <c r="C4023" s="31" t="s">
        <v>300</v>
      </c>
    </row>
    <row r="4024" spans="2:15" x14ac:dyDescent="0.2">
      <c r="C4024" s="156" t="s">
        <v>292</v>
      </c>
    </row>
    <row r="4027" spans="2:15" ht="24" x14ac:dyDescent="0.2">
      <c r="D4027" s="177"/>
      <c r="E4027" s="178"/>
      <c r="F4027" s="178"/>
      <c r="G4027" s="40" t="s">
        <v>14</v>
      </c>
      <c r="H4027" s="42" t="s">
        <v>213</v>
      </c>
      <c r="I4027" s="15" t="s">
        <v>214</v>
      </c>
      <c r="J4027" s="15" t="s">
        <v>215</v>
      </c>
      <c r="K4027" s="15" t="s">
        <v>216</v>
      </c>
      <c r="L4027" s="15" t="s">
        <v>217</v>
      </c>
      <c r="M4027" s="15" t="s">
        <v>293</v>
      </c>
      <c r="N4027" s="15" t="s">
        <v>86</v>
      </c>
      <c r="O4027" s="44" t="s">
        <v>17</v>
      </c>
    </row>
    <row r="4028" spans="2:15" x14ac:dyDescent="0.2">
      <c r="D4028" s="179"/>
      <c r="E4028" s="180"/>
      <c r="F4028" s="180"/>
      <c r="G4028" s="39"/>
      <c r="H4028" s="41"/>
      <c r="I4028" s="14"/>
      <c r="J4028" s="14"/>
      <c r="K4028" s="14"/>
      <c r="L4028" s="14"/>
      <c r="M4028" s="14"/>
      <c r="N4028" s="14"/>
      <c r="O4028" s="38"/>
    </row>
    <row r="4029" spans="2:15" x14ac:dyDescent="0.2">
      <c r="D4029" s="58"/>
      <c r="E4029" s="53" t="s">
        <v>14</v>
      </c>
      <c r="F4029" s="52"/>
      <c r="G4029" s="37">
        <v>1163</v>
      </c>
      <c r="H4029" s="17">
        <v>701</v>
      </c>
      <c r="I4029" s="17">
        <v>2</v>
      </c>
      <c r="J4029" s="17">
        <v>453</v>
      </c>
      <c r="K4029" s="17">
        <v>16</v>
      </c>
      <c r="L4029" s="17">
        <v>352</v>
      </c>
      <c r="M4029" s="17">
        <v>148</v>
      </c>
      <c r="N4029" s="17">
        <v>8</v>
      </c>
      <c r="O4029" s="55">
        <v>80</v>
      </c>
    </row>
    <row r="4030" spans="2:15" x14ac:dyDescent="0.2">
      <c r="D4030" s="174" t="s">
        <v>52</v>
      </c>
      <c r="E4030" s="20" t="s">
        <v>53</v>
      </c>
      <c r="F4030" s="22"/>
      <c r="G4030" s="21">
        <v>15</v>
      </c>
      <c r="H4030" s="25">
        <v>11</v>
      </c>
      <c r="I4030" s="3">
        <v>0</v>
      </c>
      <c r="J4030" s="3">
        <v>4</v>
      </c>
      <c r="K4030" s="3">
        <v>0</v>
      </c>
      <c r="L4030" s="3">
        <v>2</v>
      </c>
      <c r="M4030" s="3">
        <v>1</v>
      </c>
      <c r="N4030" s="3">
        <v>0</v>
      </c>
      <c r="O4030" s="26">
        <v>1</v>
      </c>
    </row>
    <row r="4031" spans="2:15" ht="24" x14ac:dyDescent="0.2">
      <c r="D4031" s="175"/>
      <c r="E4031" s="4" t="s">
        <v>54</v>
      </c>
      <c r="F4031" s="6"/>
      <c r="G4031" s="5">
        <v>116</v>
      </c>
      <c r="H4031" s="7">
        <v>64</v>
      </c>
      <c r="I4031" s="1">
        <v>0</v>
      </c>
      <c r="J4031" s="1">
        <v>39</v>
      </c>
      <c r="K4031" s="1">
        <v>1</v>
      </c>
      <c r="L4031" s="1">
        <v>26</v>
      </c>
      <c r="M4031" s="1">
        <v>15</v>
      </c>
      <c r="N4031" s="1">
        <v>0</v>
      </c>
      <c r="O4031" s="8">
        <v>13</v>
      </c>
    </row>
    <row r="4032" spans="2:15" x14ac:dyDescent="0.2">
      <c r="D4032" s="175"/>
      <c r="E4032" s="4" t="s">
        <v>55</v>
      </c>
      <c r="F4032" s="6"/>
      <c r="G4032" s="5">
        <v>41</v>
      </c>
      <c r="H4032" s="7">
        <v>27</v>
      </c>
      <c r="I4032" s="1">
        <v>0</v>
      </c>
      <c r="J4032" s="1">
        <v>10</v>
      </c>
      <c r="K4032" s="1">
        <v>0</v>
      </c>
      <c r="L4032" s="1">
        <v>10</v>
      </c>
      <c r="M4032" s="1">
        <v>5</v>
      </c>
      <c r="N4032" s="1">
        <v>1</v>
      </c>
      <c r="O4032" s="8">
        <v>3</v>
      </c>
    </row>
    <row r="4033" spans="4:15" x14ac:dyDescent="0.2">
      <c r="D4033" s="175"/>
      <c r="E4033" s="4" t="s">
        <v>56</v>
      </c>
      <c r="F4033" s="6"/>
      <c r="G4033" s="5">
        <v>60</v>
      </c>
      <c r="H4033" s="7">
        <v>31</v>
      </c>
      <c r="I4033" s="1">
        <v>0</v>
      </c>
      <c r="J4033" s="1">
        <v>31</v>
      </c>
      <c r="K4033" s="1">
        <v>0</v>
      </c>
      <c r="L4033" s="1">
        <v>16</v>
      </c>
      <c r="M4033" s="1">
        <v>7</v>
      </c>
      <c r="N4033" s="1">
        <v>0</v>
      </c>
      <c r="O4033" s="8">
        <v>4</v>
      </c>
    </row>
    <row r="4034" spans="4:15" x14ac:dyDescent="0.2">
      <c r="D4034" s="175"/>
      <c r="E4034" s="4" t="s">
        <v>57</v>
      </c>
      <c r="F4034" s="6"/>
      <c r="G4034" s="5">
        <v>283</v>
      </c>
      <c r="H4034" s="7">
        <v>183</v>
      </c>
      <c r="I4034" s="1">
        <v>1</v>
      </c>
      <c r="J4034" s="1">
        <v>105</v>
      </c>
      <c r="K4034" s="1">
        <v>6</v>
      </c>
      <c r="L4034" s="1">
        <v>93</v>
      </c>
      <c r="M4034" s="1">
        <v>49</v>
      </c>
      <c r="N4034" s="1">
        <v>1</v>
      </c>
      <c r="O4034" s="8">
        <v>11</v>
      </c>
    </row>
    <row r="4035" spans="4:15" x14ac:dyDescent="0.2">
      <c r="D4035" s="175"/>
      <c r="E4035" s="4" t="s">
        <v>58</v>
      </c>
      <c r="F4035" s="6"/>
      <c r="G4035" s="5">
        <v>123</v>
      </c>
      <c r="H4035" s="7">
        <v>77</v>
      </c>
      <c r="I4035" s="1">
        <v>0</v>
      </c>
      <c r="J4035" s="1">
        <v>48</v>
      </c>
      <c r="K4035" s="1">
        <v>2</v>
      </c>
      <c r="L4035" s="1">
        <v>32</v>
      </c>
      <c r="M4035" s="1">
        <v>13</v>
      </c>
      <c r="N4035" s="1">
        <v>1</v>
      </c>
      <c r="O4035" s="8">
        <v>13</v>
      </c>
    </row>
    <row r="4036" spans="4:15" x14ac:dyDescent="0.2">
      <c r="D4036" s="175"/>
      <c r="E4036" s="4" t="s">
        <v>59</v>
      </c>
      <c r="F4036" s="6"/>
      <c r="G4036" s="5">
        <v>186</v>
      </c>
      <c r="H4036" s="7">
        <v>109</v>
      </c>
      <c r="I4036" s="1">
        <v>0</v>
      </c>
      <c r="J4036" s="1">
        <v>77</v>
      </c>
      <c r="K4036" s="1">
        <v>3</v>
      </c>
      <c r="L4036" s="1">
        <v>66</v>
      </c>
      <c r="M4036" s="1">
        <v>21</v>
      </c>
      <c r="N4036" s="1">
        <v>2</v>
      </c>
      <c r="O4036" s="8">
        <v>14</v>
      </c>
    </row>
    <row r="4037" spans="4:15" x14ac:dyDescent="0.2">
      <c r="D4037" s="175"/>
      <c r="E4037" s="4" t="s">
        <v>60</v>
      </c>
      <c r="F4037" s="6"/>
      <c r="G4037" s="5">
        <v>163</v>
      </c>
      <c r="H4037" s="7">
        <v>88</v>
      </c>
      <c r="I4037" s="1">
        <v>1</v>
      </c>
      <c r="J4037" s="1">
        <v>84</v>
      </c>
      <c r="K4037" s="1">
        <v>2</v>
      </c>
      <c r="L4037" s="1">
        <v>59</v>
      </c>
      <c r="M4037" s="1">
        <v>17</v>
      </c>
      <c r="N4037" s="1">
        <v>1</v>
      </c>
      <c r="O4037" s="8">
        <v>7</v>
      </c>
    </row>
    <row r="4038" spans="4:15" x14ac:dyDescent="0.2">
      <c r="D4038" s="175"/>
      <c r="E4038" s="4" t="s">
        <v>61</v>
      </c>
      <c r="F4038" s="6"/>
      <c r="G4038" s="5">
        <v>72</v>
      </c>
      <c r="H4038" s="7">
        <v>61</v>
      </c>
      <c r="I4038" s="1">
        <v>0</v>
      </c>
      <c r="J4038" s="1">
        <v>5</v>
      </c>
      <c r="K4038" s="1">
        <v>2</v>
      </c>
      <c r="L4038" s="1">
        <v>19</v>
      </c>
      <c r="M4038" s="1">
        <v>9</v>
      </c>
      <c r="N4038" s="1">
        <v>2</v>
      </c>
      <c r="O4038" s="8">
        <v>7</v>
      </c>
    </row>
    <row r="4039" spans="4:15" x14ac:dyDescent="0.2">
      <c r="D4039" s="175"/>
      <c r="E4039" s="4" t="s">
        <v>62</v>
      </c>
      <c r="F4039" s="6"/>
      <c r="G4039" s="5">
        <v>103</v>
      </c>
      <c r="H4039" s="7">
        <v>50</v>
      </c>
      <c r="I4039" s="1">
        <v>0</v>
      </c>
      <c r="J4039" s="1">
        <v>49</v>
      </c>
      <c r="K4039" s="1">
        <v>0</v>
      </c>
      <c r="L4039" s="1">
        <v>29</v>
      </c>
      <c r="M4039" s="1">
        <v>11</v>
      </c>
      <c r="N4039" s="1">
        <v>0</v>
      </c>
      <c r="O4039" s="8">
        <v>7</v>
      </c>
    </row>
    <row r="4040" spans="4:15" x14ac:dyDescent="0.2">
      <c r="D4040" s="174" t="s">
        <v>63</v>
      </c>
      <c r="E4040" s="20" t="s">
        <v>64</v>
      </c>
      <c r="F4040" s="22"/>
      <c r="G4040" s="21">
        <v>214</v>
      </c>
      <c r="H4040" s="25">
        <v>135</v>
      </c>
      <c r="I4040" s="3">
        <v>0</v>
      </c>
      <c r="J4040" s="3">
        <v>69</v>
      </c>
      <c r="K4040" s="3">
        <v>1</v>
      </c>
      <c r="L4040" s="3">
        <v>53</v>
      </c>
      <c r="M4040" s="3">
        <v>19</v>
      </c>
      <c r="N4040" s="3">
        <v>2</v>
      </c>
      <c r="O4040" s="26">
        <v>18</v>
      </c>
    </row>
    <row r="4041" spans="4:15" x14ac:dyDescent="0.2">
      <c r="D4041" s="175"/>
      <c r="E4041" s="4" t="s">
        <v>65</v>
      </c>
      <c r="F4041" s="6"/>
      <c r="G4041" s="5">
        <v>160</v>
      </c>
      <c r="H4041" s="7">
        <v>95</v>
      </c>
      <c r="I4041" s="1">
        <v>1</v>
      </c>
      <c r="J4041" s="1">
        <v>63</v>
      </c>
      <c r="K4041" s="1">
        <v>5</v>
      </c>
      <c r="L4041" s="1">
        <v>46</v>
      </c>
      <c r="M4041" s="1">
        <v>12</v>
      </c>
      <c r="N4041" s="1">
        <v>1</v>
      </c>
      <c r="O4041" s="8">
        <v>12</v>
      </c>
    </row>
    <row r="4042" spans="4:15" x14ac:dyDescent="0.2">
      <c r="D4042" s="175"/>
      <c r="E4042" s="4" t="s">
        <v>66</v>
      </c>
      <c r="F4042" s="6"/>
      <c r="G4042" s="5">
        <v>160</v>
      </c>
      <c r="H4042" s="7">
        <v>100</v>
      </c>
      <c r="I4042" s="1">
        <v>0</v>
      </c>
      <c r="J4042" s="1">
        <v>54</v>
      </c>
      <c r="K4042" s="1">
        <v>1</v>
      </c>
      <c r="L4042" s="1">
        <v>46</v>
      </c>
      <c r="M4042" s="1">
        <v>26</v>
      </c>
      <c r="N4042" s="1">
        <v>1</v>
      </c>
      <c r="O4042" s="8">
        <v>10</v>
      </c>
    </row>
    <row r="4043" spans="4:15" x14ac:dyDescent="0.2">
      <c r="D4043" s="175"/>
      <c r="E4043" s="4" t="s">
        <v>67</v>
      </c>
      <c r="F4043" s="6"/>
      <c r="G4043" s="5">
        <v>150</v>
      </c>
      <c r="H4043" s="7">
        <v>89</v>
      </c>
      <c r="I4043" s="1">
        <v>0</v>
      </c>
      <c r="J4043" s="1">
        <v>62</v>
      </c>
      <c r="K4043" s="1">
        <v>2</v>
      </c>
      <c r="L4043" s="1">
        <v>52</v>
      </c>
      <c r="M4043" s="1">
        <v>23</v>
      </c>
      <c r="N4043" s="1">
        <v>0</v>
      </c>
      <c r="O4043" s="8">
        <v>11</v>
      </c>
    </row>
    <row r="4044" spans="4:15" x14ac:dyDescent="0.2">
      <c r="D4044" s="175"/>
      <c r="E4044" s="4" t="s">
        <v>68</v>
      </c>
      <c r="F4044" s="6"/>
      <c r="G4044" s="5">
        <v>110</v>
      </c>
      <c r="H4044" s="7">
        <v>68</v>
      </c>
      <c r="I4044" s="1">
        <v>0</v>
      </c>
      <c r="J4044" s="1">
        <v>46</v>
      </c>
      <c r="K4044" s="1">
        <v>2</v>
      </c>
      <c r="L4044" s="1">
        <v>34</v>
      </c>
      <c r="M4044" s="1">
        <v>11</v>
      </c>
      <c r="N4044" s="1">
        <v>2</v>
      </c>
      <c r="O4044" s="8">
        <v>8</v>
      </c>
    </row>
    <row r="4045" spans="4:15" x14ac:dyDescent="0.2">
      <c r="D4045" s="175"/>
      <c r="E4045" s="4" t="s">
        <v>69</v>
      </c>
      <c r="F4045" s="6"/>
      <c r="G4045" s="5">
        <v>91</v>
      </c>
      <c r="H4045" s="7">
        <v>53</v>
      </c>
      <c r="I4045" s="1">
        <v>0</v>
      </c>
      <c r="J4045" s="1">
        <v>36</v>
      </c>
      <c r="K4045" s="1">
        <v>2</v>
      </c>
      <c r="L4045" s="1">
        <v>28</v>
      </c>
      <c r="M4045" s="1">
        <v>15</v>
      </c>
      <c r="N4045" s="1">
        <v>1</v>
      </c>
      <c r="O4045" s="8">
        <v>9</v>
      </c>
    </row>
    <row r="4046" spans="4:15" x14ac:dyDescent="0.2">
      <c r="D4046" s="175"/>
      <c r="E4046" s="4" t="s">
        <v>70</v>
      </c>
      <c r="F4046" s="6"/>
      <c r="G4046" s="5">
        <v>127</v>
      </c>
      <c r="H4046" s="7">
        <v>75</v>
      </c>
      <c r="I4046" s="1">
        <v>1</v>
      </c>
      <c r="J4046" s="1">
        <v>54</v>
      </c>
      <c r="K4046" s="1">
        <v>1</v>
      </c>
      <c r="L4046" s="1">
        <v>42</v>
      </c>
      <c r="M4046" s="1">
        <v>20</v>
      </c>
      <c r="N4046" s="1">
        <v>0</v>
      </c>
      <c r="O4046" s="8">
        <v>6</v>
      </c>
    </row>
    <row r="4047" spans="4:15" x14ac:dyDescent="0.2">
      <c r="D4047" s="175"/>
      <c r="E4047" s="4" t="s">
        <v>71</v>
      </c>
      <c r="F4047" s="6"/>
      <c r="G4047" s="5">
        <v>70</v>
      </c>
      <c r="H4047" s="7">
        <v>41</v>
      </c>
      <c r="I4047" s="1">
        <v>0</v>
      </c>
      <c r="J4047" s="1">
        <v>31</v>
      </c>
      <c r="K4047" s="1">
        <v>0</v>
      </c>
      <c r="L4047" s="1">
        <v>23</v>
      </c>
      <c r="M4047" s="1">
        <v>11</v>
      </c>
      <c r="N4047" s="1">
        <v>0</v>
      </c>
      <c r="O4047" s="8">
        <v>3</v>
      </c>
    </row>
    <row r="4048" spans="4:15" x14ac:dyDescent="0.2">
      <c r="D4048" s="176"/>
      <c r="E4048" s="59" t="s">
        <v>72</v>
      </c>
      <c r="F4048" s="60"/>
      <c r="G4048" s="56">
        <v>69</v>
      </c>
      <c r="H4048" s="66">
        <v>34</v>
      </c>
      <c r="I4048" s="30">
        <v>0</v>
      </c>
      <c r="J4048" s="30">
        <v>36</v>
      </c>
      <c r="K4048" s="30">
        <v>1</v>
      </c>
      <c r="L4048" s="30">
        <v>23</v>
      </c>
      <c r="M4048" s="30">
        <v>11</v>
      </c>
      <c r="N4048" s="30">
        <v>0</v>
      </c>
      <c r="O4048" s="65">
        <v>2</v>
      </c>
    </row>
    <row r="4050" spans="2:15" x14ac:dyDescent="0.2">
      <c r="B4050" s="43" t="str">
        <f xml:space="preserve"> HYPERLINK("#'目次'!B153", "[147]")</f>
        <v>[147]</v>
      </c>
      <c r="C4050" s="31" t="s">
        <v>300</v>
      </c>
    </row>
    <row r="4051" spans="2:15" x14ac:dyDescent="0.2">
      <c r="C4051" s="156" t="s">
        <v>292</v>
      </c>
    </row>
    <row r="4053" spans="2:15" x14ac:dyDescent="0.2">
      <c r="C4053" s="31" t="s">
        <v>75</v>
      </c>
    </row>
    <row r="4054" spans="2:15" ht="24" x14ac:dyDescent="0.2">
      <c r="D4054" s="177"/>
      <c r="E4054" s="178"/>
      <c r="F4054" s="178"/>
      <c r="G4054" s="40" t="s">
        <v>14</v>
      </c>
      <c r="H4054" s="42" t="s">
        <v>213</v>
      </c>
      <c r="I4054" s="15" t="s">
        <v>214</v>
      </c>
      <c r="J4054" s="15" t="s">
        <v>215</v>
      </c>
      <c r="K4054" s="15" t="s">
        <v>216</v>
      </c>
      <c r="L4054" s="15" t="s">
        <v>217</v>
      </c>
      <c r="M4054" s="15" t="s">
        <v>293</v>
      </c>
      <c r="N4054" s="15" t="s">
        <v>86</v>
      </c>
      <c r="O4054" s="44" t="s">
        <v>17</v>
      </c>
    </row>
    <row r="4055" spans="2:15" x14ac:dyDescent="0.2">
      <c r="D4055" s="179"/>
      <c r="E4055" s="180"/>
      <c r="F4055" s="180"/>
      <c r="G4055" s="39"/>
      <c r="H4055" s="41"/>
      <c r="I4055" s="14"/>
      <c r="J4055" s="14"/>
      <c r="K4055" s="14"/>
      <c r="L4055" s="14"/>
      <c r="M4055" s="14"/>
      <c r="N4055" s="14"/>
      <c r="O4055" s="38"/>
    </row>
    <row r="4056" spans="2:15" x14ac:dyDescent="0.2">
      <c r="D4056" s="58"/>
      <c r="E4056" s="53" t="s">
        <v>14</v>
      </c>
      <c r="F4056" s="52"/>
      <c r="G4056" s="37">
        <v>1163</v>
      </c>
      <c r="H4056" s="17">
        <v>701</v>
      </c>
      <c r="I4056" s="17">
        <v>2</v>
      </c>
      <c r="J4056" s="17">
        <v>453</v>
      </c>
      <c r="K4056" s="17">
        <v>16</v>
      </c>
      <c r="L4056" s="17">
        <v>352</v>
      </c>
      <c r="M4056" s="17">
        <v>148</v>
      </c>
      <c r="N4056" s="17">
        <v>8</v>
      </c>
      <c r="O4056" s="55">
        <v>80</v>
      </c>
    </row>
    <row r="4057" spans="2:15" x14ac:dyDescent="0.2">
      <c r="D4057" s="174" t="s">
        <v>36</v>
      </c>
      <c r="E4057" s="20" t="s">
        <v>76</v>
      </c>
      <c r="F4057" s="22"/>
      <c r="G4057" s="21">
        <v>597</v>
      </c>
      <c r="H4057" s="25">
        <v>371</v>
      </c>
      <c r="I4057" s="3">
        <v>1</v>
      </c>
      <c r="J4057" s="3">
        <v>209</v>
      </c>
      <c r="K4057" s="3">
        <v>10</v>
      </c>
      <c r="L4057" s="3">
        <v>149</v>
      </c>
      <c r="M4057" s="3">
        <v>69</v>
      </c>
      <c r="N4057" s="3">
        <v>4</v>
      </c>
      <c r="O4057" s="26">
        <v>49</v>
      </c>
    </row>
    <row r="4058" spans="2:15" x14ac:dyDescent="0.2">
      <c r="D4058" s="175"/>
      <c r="E4058" s="4" t="s">
        <v>39</v>
      </c>
      <c r="F4058" s="6"/>
      <c r="G4058" s="5">
        <v>32</v>
      </c>
      <c r="H4058" s="7">
        <v>25</v>
      </c>
      <c r="I4058" s="1">
        <v>0</v>
      </c>
      <c r="J4058" s="1">
        <v>1</v>
      </c>
      <c r="K4058" s="1">
        <v>0</v>
      </c>
      <c r="L4058" s="1">
        <v>6</v>
      </c>
      <c r="M4058" s="1">
        <v>2</v>
      </c>
      <c r="N4058" s="1">
        <v>1</v>
      </c>
      <c r="O4058" s="8">
        <v>5</v>
      </c>
    </row>
    <row r="4059" spans="2:15" x14ac:dyDescent="0.2">
      <c r="D4059" s="175"/>
      <c r="E4059" s="4" t="s">
        <v>40</v>
      </c>
      <c r="F4059" s="6"/>
      <c r="G4059" s="5">
        <v>73</v>
      </c>
      <c r="H4059" s="7">
        <v>57</v>
      </c>
      <c r="I4059" s="1">
        <v>0</v>
      </c>
      <c r="J4059" s="1">
        <v>22</v>
      </c>
      <c r="K4059" s="1">
        <v>3</v>
      </c>
      <c r="L4059" s="1">
        <v>23</v>
      </c>
      <c r="M4059" s="1">
        <v>17</v>
      </c>
      <c r="N4059" s="1">
        <v>1</v>
      </c>
      <c r="O4059" s="8">
        <v>2</v>
      </c>
    </row>
    <row r="4060" spans="2:15" x14ac:dyDescent="0.2">
      <c r="D4060" s="175"/>
      <c r="E4060" s="4" t="s">
        <v>41</v>
      </c>
      <c r="F4060" s="6"/>
      <c r="G4060" s="5">
        <v>106</v>
      </c>
      <c r="H4060" s="7">
        <v>60</v>
      </c>
      <c r="I4060" s="1">
        <v>1</v>
      </c>
      <c r="J4060" s="1">
        <v>42</v>
      </c>
      <c r="K4060" s="1">
        <v>4</v>
      </c>
      <c r="L4060" s="1">
        <v>30</v>
      </c>
      <c r="M4060" s="1">
        <v>17</v>
      </c>
      <c r="N4060" s="1">
        <v>0</v>
      </c>
      <c r="O4060" s="8">
        <v>9</v>
      </c>
    </row>
    <row r="4061" spans="2:15" x14ac:dyDescent="0.2">
      <c r="D4061" s="175"/>
      <c r="E4061" s="4" t="s">
        <v>42</v>
      </c>
      <c r="F4061" s="6"/>
      <c r="G4061" s="5">
        <v>112</v>
      </c>
      <c r="H4061" s="7">
        <v>70</v>
      </c>
      <c r="I4061" s="1">
        <v>0</v>
      </c>
      <c r="J4061" s="1">
        <v>37</v>
      </c>
      <c r="K4061" s="1">
        <v>1</v>
      </c>
      <c r="L4061" s="1">
        <v>27</v>
      </c>
      <c r="M4061" s="1">
        <v>13</v>
      </c>
      <c r="N4061" s="1">
        <v>1</v>
      </c>
      <c r="O4061" s="8">
        <v>7</v>
      </c>
    </row>
    <row r="4062" spans="2:15" x14ac:dyDescent="0.2">
      <c r="D4062" s="175"/>
      <c r="E4062" s="4" t="s">
        <v>43</v>
      </c>
      <c r="F4062" s="6"/>
      <c r="G4062" s="5">
        <v>96</v>
      </c>
      <c r="H4062" s="7">
        <v>59</v>
      </c>
      <c r="I4062" s="1">
        <v>0</v>
      </c>
      <c r="J4062" s="1">
        <v>39</v>
      </c>
      <c r="K4062" s="1">
        <v>0</v>
      </c>
      <c r="L4062" s="1">
        <v>20</v>
      </c>
      <c r="M4062" s="1">
        <v>10</v>
      </c>
      <c r="N4062" s="1">
        <v>0</v>
      </c>
      <c r="O4062" s="8">
        <v>7</v>
      </c>
    </row>
    <row r="4063" spans="2:15" x14ac:dyDescent="0.2">
      <c r="D4063" s="175"/>
      <c r="E4063" s="4" t="s">
        <v>44</v>
      </c>
      <c r="F4063" s="6"/>
      <c r="G4063" s="5">
        <v>107</v>
      </c>
      <c r="H4063" s="7">
        <v>62</v>
      </c>
      <c r="I4063" s="1">
        <v>0</v>
      </c>
      <c r="J4063" s="1">
        <v>37</v>
      </c>
      <c r="K4063" s="1">
        <v>0</v>
      </c>
      <c r="L4063" s="1">
        <v>31</v>
      </c>
      <c r="M4063" s="1">
        <v>4</v>
      </c>
      <c r="N4063" s="1">
        <v>1</v>
      </c>
      <c r="O4063" s="8">
        <v>11</v>
      </c>
    </row>
    <row r="4064" spans="2:15" x14ac:dyDescent="0.2">
      <c r="D4064" s="175"/>
      <c r="E4064" s="4" t="s">
        <v>45</v>
      </c>
      <c r="F4064" s="6"/>
      <c r="G4064" s="5">
        <v>71</v>
      </c>
      <c r="H4064" s="7">
        <v>38</v>
      </c>
      <c r="I4064" s="1">
        <v>0</v>
      </c>
      <c r="J4064" s="1">
        <v>31</v>
      </c>
      <c r="K4064" s="1">
        <v>2</v>
      </c>
      <c r="L4064" s="1">
        <v>12</v>
      </c>
      <c r="M4064" s="1">
        <v>6</v>
      </c>
      <c r="N4064" s="1">
        <v>0</v>
      </c>
      <c r="O4064" s="8">
        <v>8</v>
      </c>
    </row>
    <row r="4065" spans="2:15" x14ac:dyDescent="0.2">
      <c r="D4065" s="174" t="s">
        <v>37</v>
      </c>
      <c r="E4065" s="20" t="s">
        <v>77</v>
      </c>
      <c r="F4065" s="22"/>
      <c r="G4065" s="21">
        <v>566</v>
      </c>
      <c r="H4065" s="25">
        <v>330</v>
      </c>
      <c r="I4065" s="3">
        <v>1</v>
      </c>
      <c r="J4065" s="3">
        <v>244</v>
      </c>
      <c r="K4065" s="3">
        <v>6</v>
      </c>
      <c r="L4065" s="3">
        <v>203</v>
      </c>
      <c r="M4065" s="3">
        <v>79</v>
      </c>
      <c r="N4065" s="3">
        <v>4</v>
      </c>
      <c r="O4065" s="26">
        <v>31</v>
      </c>
    </row>
    <row r="4066" spans="2:15" x14ac:dyDescent="0.2">
      <c r="D4066" s="175"/>
      <c r="E4066" s="4" t="s">
        <v>39</v>
      </c>
      <c r="F4066" s="6"/>
      <c r="G4066" s="5">
        <v>26</v>
      </c>
      <c r="H4066" s="7">
        <v>24</v>
      </c>
      <c r="I4066" s="1">
        <v>0</v>
      </c>
      <c r="J4066" s="1">
        <v>2</v>
      </c>
      <c r="K4066" s="1">
        <v>0</v>
      </c>
      <c r="L4066" s="1">
        <v>5</v>
      </c>
      <c r="M4066" s="1">
        <v>3</v>
      </c>
      <c r="N4066" s="1">
        <v>0</v>
      </c>
      <c r="O4066" s="8">
        <v>2</v>
      </c>
    </row>
    <row r="4067" spans="2:15" x14ac:dyDescent="0.2">
      <c r="D4067" s="175"/>
      <c r="E4067" s="4" t="s">
        <v>40</v>
      </c>
      <c r="F4067" s="6"/>
      <c r="G4067" s="5">
        <v>71</v>
      </c>
      <c r="H4067" s="7">
        <v>54</v>
      </c>
      <c r="I4067" s="1">
        <v>0</v>
      </c>
      <c r="J4067" s="1">
        <v>23</v>
      </c>
      <c r="K4067" s="1">
        <v>1</v>
      </c>
      <c r="L4067" s="1">
        <v>24</v>
      </c>
      <c r="M4067" s="1">
        <v>13</v>
      </c>
      <c r="N4067" s="1">
        <v>0</v>
      </c>
      <c r="O4067" s="8">
        <v>1</v>
      </c>
    </row>
    <row r="4068" spans="2:15" x14ac:dyDescent="0.2">
      <c r="D4068" s="175"/>
      <c r="E4068" s="4" t="s">
        <v>41</v>
      </c>
      <c r="F4068" s="6"/>
      <c r="G4068" s="5">
        <v>96</v>
      </c>
      <c r="H4068" s="7">
        <v>53</v>
      </c>
      <c r="I4068" s="1">
        <v>0</v>
      </c>
      <c r="J4068" s="1">
        <v>42</v>
      </c>
      <c r="K4068" s="1">
        <v>0</v>
      </c>
      <c r="L4068" s="1">
        <v>33</v>
      </c>
      <c r="M4068" s="1">
        <v>20</v>
      </c>
      <c r="N4068" s="1">
        <v>1</v>
      </c>
      <c r="O4068" s="8">
        <v>5</v>
      </c>
    </row>
    <row r="4069" spans="2:15" x14ac:dyDescent="0.2">
      <c r="D4069" s="175"/>
      <c r="E4069" s="4" t="s">
        <v>42</v>
      </c>
      <c r="F4069" s="6"/>
      <c r="G4069" s="5">
        <v>96</v>
      </c>
      <c r="H4069" s="7">
        <v>56</v>
      </c>
      <c r="I4069" s="1">
        <v>0</v>
      </c>
      <c r="J4069" s="1">
        <v>41</v>
      </c>
      <c r="K4069" s="1">
        <v>1</v>
      </c>
      <c r="L4069" s="1">
        <v>46</v>
      </c>
      <c r="M4069" s="1">
        <v>14</v>
      </c>
      <c r="N4069" s="1">
        <v>2</v>
      </c>
      <c r="O4069" s="8">
        <v>4</v>
      </c>
    </row>
    <row r="4070" spans="2:15" x14ac:dyDescent="0.2">
      <c r="D4070" s="175"/>
      <c r="E4070" s="4" t="s">
        <v>43</v>
      </c>
      <c r="F4070" s="6"/>
      <c r="G4070" s="5">
        <v>103</v>
      </c>
      <c r="H4070" s="7">
        <v>59</v>
      </c>
      <c r="I4070" s="1">
        <v>0</v>
      </c>
      <c r="J4070" s="1">
        <v>55</v>
      </c>
      <c r="K4070" s="1">
        <v>2</v>
      </c>
      <c r="L4070" s="1">
        <v>39</v>
      </c>
      <c r="M4070" s="1">
        <v>19</v>
      </c>
      <c r="N4070" s="1">
        <v>0</v>
      </c>
      <c r="O4070" s="8">
        <v>6</v>
      </c>
    </row>
    <row r="4071" spans="2:15" x14ac:dyDescent="0.2">
      <c r="D4071" s="175"/>
      <c r="E4071" s="4" t="s">
        <v>44</v>
      </c>
      <c r="F4071" s="6"/>
      <c r="G4071" s="5">
        <v>104</v>
      </c>
      <c r="H4071" s="7">
        <v>49</v>
      </c>
      <c r="I4071" s="1">
        <v>0</v>
      </c>
      <c r="J4071" s="1">
        <v>51</v>
      </c>
      <c r="K4071" s="1">
        <v>2</v>
      </c>
      <c r="L4071" s="1">
        <v>35</v>
      </c>
      <c r="M4071" s="1">
        <v>10</v>
      </c>
      <c r="N4071" s="1">
        <v>1</v>
      </c>
      <c r="O4071" s="8">
        <v>5</v>
      </c>
    </row>
    <row r="4072" spans="2:15" x14ac:dyDescent="0.2">
      <c r="D4072" s="176"/>
      <c r="E4072" s="59" t="s">
        <v>45</v>
      </c>
      <c r="F4072" s="60"/>
      <c r="G4072" s="56">
        <v>70</v>
      </c>
      <c r="H4072" s="66">
        <v>35</v>
      </c>
      <c r="I4072" s="30">
        <v>1</v>
      </c>
      <c r="J4072" s="30">
        <v>30</v>
      </c>
      <c r="K4072" s="30">
        <v>0</v>
      </c>
      <c r="L4072" s="30">
        <v>21</v>
      </c>
      <c r="M4072" s="30">
        <v>0</v>
      </c>
      <c r="N4072" s="30">
        <v>0</v>
      </c>
      <c r="O4072" s="65">
        <v>8</v>
      </c>
    </row>
    <row r="4074" spans="2:15" x14ac:dyDescent="0.2">
      <c r="B4074" s="43" t="str">
        <f xml:space="preserve"> HYPERLINK("#'目次'!B154", "[148]")</f>
        <v>[148]</v>
      </c>
      <c r="C4074" s="31" t="s">
        <v>303</v>
      </c>
    </row>
    <row r="4075" spans="2:15" x14ac:dyDescent="0.2">
      <c r="C4075" s="156" t="s">
        <v>292</v>
      </c>
    </row>
    <row r="4078" spans="2:15" ht="24" x14ac:dyDescent="0.2">
      <c r="D4078" s="177"/>
      <c r="E4078" s="178"/>
      <c r="F4078" s="178"/>
      <c r="G4078" s="40" t="s">
        <v>14</v>
      </c>
      <c r="H4078" s="42" t="s">
        <v>213</v>
      </c>
      <c r="I4078" s="15" t="s">
        <v>214</v>
      </c>
      <c r="J4078" s="15" t="s">
        <v>215</v>
      </c>
      <c r="K4078" s="15" t="s">
        <v>216</v>
      </c>
      <c r="L4078" s="15" t="s">
        <v>217</v>
      </c>
      <c r="M4078" s="15" t="s">
        <v>293</v>
      </c>
      <c r="N4078" s="15" t="s">
        <v>86</v>
      </c>
      <c r="O4078" s="44" t="s">
        <v>17</v>
      </c>
    </row>
    <row r="4079" spans="2:15" x14ac:dyDescent="0.2">
      <c r="D4079" s="179"/>
      <c r="E4079" s="180"/>
      <c r="F4079" s="180"/>
      <c r="G4079" s="39"/>
      <c r="H4079" s="41"/>
      <c r="I4079" s="14"/>
      <c r="J4079" s="14"/>
      <c r="K4079" s="14"/>
      <c r="L4079" s="14"/>
      <c r="M4079" s="14"/>
      <c r="N4079" s="14"/>
      <c r="O4079" s="38"/>
    </row>
    <row r="4080" spans="2:15" x14ac:dyDescent="0.2">
      <c r="D4080" s="58"/>
      <c r="E4080" s="53" t="s">
        <v>14</v>
      </c>
      <c r="F4080" s="52"/>
      <c r="G4080" s="37">
        <v>1163</v>
      </c>
      <c r="H4080" s="17">
        <v>513</v>
      </c>
      <c r="I4080" s="17">
        <v>19</v>
      </c>
      <c r="J4080" s="17">
        <v>775</v>
      </c>
      <c r="K4080" s="17">
        <v>16</v>
      </c>
      <c r="L4080" s="17">
        <v>90</v>
      </c>
      <c r="M4080" s="17">
        <v>50</v>
      </c>
      <c r="N4080" s="17">
        <v>13</v>
      </c>
      <c r="O4080" s="55">
        <v>94</v>
      </c>
    </row>
    <row r="4081" spans="4:15" x14ac:dyDescent="0.2">
      <c r="D4081" s="174" t="s">
        <v>18</v>
      </c>
      <c r="E4081" s="20" t="s">
        <v>19</v>
      </c>
      <c r="F4081" s="22"/>
      <c r="G4081" s="21">
        <v>52</v>
      </c>
      <c r="H4081" s="25">
        <v>23</v>
      </c>
      <c r="I4081" s="3">
        <v>1</v>
      </c>
      <c r="J4081" s="3">
        <v>39</v>
      </c>
      <c r="K4081" s="3">
        <v>1</v>
      </c>
      <c r="L4081" s="3">
        <v>5</v>
      </c>
      <c r="M4081" s="3">
        <v>2</v>
      </c>
      <c r="N4081" s="3">
        <v>0</v>
      </c>
      <c r="O4081" s="26">
        <v>4</v>
      </c>
    </row>
    <row r="4082" spans="4:15" x14ac:dyDescent="0.2">
      <c r="D4082" s="175"/>
      <c r="E4082" s="4" t="s">
        <v>20</v>
      </c>
      <c r="F4082" s="6"/>
      <c r="G4082" s="5">
        <v>75</v>
      </c>
      <c r="H4082" s="7">
        <v>40</v>
      </c>
      <c r="I4082" s="1">
        <v>1</v>
      </c>
      <c r="J4082" s="1">
        <v>43</v>
      </c>
      <c r="K4082" s="1">
        <v>2</v>
      </c>
      <c r="L4082" s="1">
        <v>7</v>
      </c>
      <c r="M4082" s="1">
        <v>1</v>
      </c>
      <c r="N4082" s="1">
        <v>0</v>
      </c>
      <c r="O4082" s="8">
        <v>11</v>
      </c>
    </row>
    <row r="4083" spans="4:15" x14ac:dyDescent="0.2">
      <c r="D4083" s="175"/>
      <c r="E4083" s="4" t="s">
        <v>21</v>
      </c>
      <c r="F4083" s="6"/>
      <c r="G4083" s="5">
        <v>469</v>
      </c>
      <c r="H4083" s="7">
        <v>196</v>
      </c>
      <c r="I4083" s="1">
        <v>7</v>
      </c>
      <c r="J4083" s="1">
        <v>324</v>
      </c>
      <c r="K4083" s="1">
        <v>3</v>
      </c>
      <c r="L4083" s="1">
        <v>38</v>
      </c>
      <c r="M4083" s="1">
        <v>18</v>
      </c>
      <c r="N4083" s="1">
        <v>3</v>
      </c>
      <c r="O4083" s="8">
        <v>31</v>
      </c>
    </row>
    <row r="4084" spans="4:15" x14ac:dyDescent="0.2">
      <c r="D4084" s="175"/>
      <c r="E4084" s="4" t="s">
        <v>22</v>
      </c>
      <c r="F4084" s="6"/>
      <c r="G4084" s="5">
        <v>34</v>
      </c>
      <c r="H4084" s="7">
        <v>10</v>
      </c>
      <c r="I4084" s="1">
        <v>1</v>
      </c>
      <c r="J4084" s="1">
        <v>19</v>
      </c>
      <c r="K4084" s="1">
        <v>1</v>
      </c>
      <c r="L4084" s="1">
        <v>3</v>
      </c>
      <c r="M4084" s="1">
        <v>3</v>
      </c>
      <c r="N4084" s="1">
        <v>1</v>
      </c>
      <c r="O4084" s="8">
        <v>6</v>
      </c>
    </row>
    <row r="4085" spans="4:15" x14ac:dyDescent="0.2">
      <c r="D4085" s="175"/>
      <c r="E4085" s="4" t="s">
        <v>23</v>
      </c>
      <c r="F4085" s="6"/>
      <c r="G4085" s="5">
        <v>136</v>
      </c>
      <c r="H4085" s="7">
        <v>57</v>
      </c>
      <c r="I4085" s="1">
        <v>1</v>
      </c>
      <c r="J4085" s="1">
        <v>96</v>
      </c>
      <c r="K4085" s="1">
        <v>1</v>
      </c>
      <c r="L4085" s="1">
        <v>10</v>
      </c>
      <c r="M4085" s="1">
        <v>4</v>
      </c>
      <c r="N4085" s="1">
        <v>1</v>
      </c>
      <c r="O4085" s="8">
        <v>12</v>
      </c>
    </row>
    <row r="4086" spans="4:15" x14ac:dyDescent="0.2">
      <c r="D4086" s="175"/>
      <c r="E4086" s="4" t="s">
        <v>24</v>
      </c>
      <c r="F4086" s="6"/>
      <c r="G4086" s="5">
        <v>180</v>
      </c>
      <c r="H4086" s="7">
        <v>75</v>
      </c>
      <c r="I4086" s="1">
        <v>3</v>
      </c>
      <c r="J4086" s="1">
        <v>127</v>
      </c>
      <c r="K4086" s="1">
        <v>5</v>
      </c>
      <c r="L4086" s="1">
        <v>8</v>
      </c>
      <c r="M4086" s="1">
        <v>7</v>
      </c>
      <c r="N4086" s="1">
        <v>3</v>
      </c>
      <c r="O4086" s="8">
        <v>14</v>
      </c>
    </row>
    <row r="4087" spans="4:15" x14ac:dyDescent="0.2">
      <c r="D4087" s="175"/>
      <c r="E4087" s="4" t="s">
        <v>25</v>
      </c>
      <c r="F4087" s="6"/>
      <c r="G4087" s="5">
        <v>69</v>
      </c>
      <c r="H4087" s="7">
        <v>35</v>
      </c>
      <c r="I4087" s="1">
        <v>1</v>
      </c>
      <c r="J4087" s="1">
        <v>42</v>
      </c>
      <c r="K4087" s="1">
        <v>0</v>
      </c>
      <c r="L4087" s="1">
        <v>8</v>
      </c>
      <c r="M4087" s="1">
        <v>9</v>
      </c>
      <c r="N4087" s="1">
        <v>2</v>
      </c>
      <c r="O4087" s="8">
        <v>7</v>
      </c>
    </row>
    <row r="4088" spans="4:15" x14ac:dyDescent="0.2">
      <c r="D4088" s="175"/>
      <c r="E4088" s="4" t="s">
        <v>26</v>
      </c>
      <c r="F4088" s="6"/>
      <c r="G4088" s="5">
        <v>29</v>
      </c>
      <c r="H4088" s="7">
        <v>16</v>
      </c>
      <c r="I4088" s="1">
        <v>1</v>
      </c>
      <c r="J4088" s="1">
        <v>15</v>
      </c>
      <c r="K4088" s="1">
        <v>2</v>
      </c>
      <c r="L4088" s="1">
        <v>1</v>
      </c>
      <c r="M4088" s="1">
        <v>1</v>
      </c>
      <c r="N4088" s="1">
        <v>1</v>
      </c>
      <c r="O4088" s="8">
        <v>2</v>
      </c>
    </row>
    <row r="4089" spans="4:15" x14ac:dyDescent="0.2">
      <c r="D4089" s="175"/>
      <c r="E4089" s="4" t="s">
        <v>27</v>
      </c>
      <c r="F4089" s="6"/>
      <c r="G4089" s="5">
        <v>64</v>
      </c>
      <c r="H4089" s="7">
        <v>31</v>
      </c>
      <c r="I4089" s="1">
        <v>1</v>
      </c>
      <c r="J4089" s="1">
        <v>37</v>
      </c>
      <c r="K4089" s="1">
        <v>1</v>
      </c>
      <c r="L4089" s="1">
        <v>7</v>
      </c>
      <c r="M4089" s="1">
        <v>4</v>
      </c>
      <c r="N4089" s="1">
        <v>2</v>
      </c>
      <c r="O4089" s="8">
        <v>4</v>
      </c>
    </row>
    <row r="4090" spans="4:15" x14ac:dyDescent="0.2">
      <c r="D4090" s="175"/>
      <c r="E4090" s="4" t="s">
        <v>28</v>
      </c>
      <c r="F4090" s="6"/>
      <c r="G4090" s="5">
        <v>48</v>
      </c>
      <c r="H4090" s="7">
        <v>29</v>
      </c>
      <c r="I4090" s="1">
        <v>2</v>
      </c>
      <c r="J4090" s="1">
        <v>28</v>
      </c>
      <c r="K4090" s="1">
        <v>0</v>
      </c>
      <c r="L4090" s="1">
        <v>3</v>
      </c>
      <c r="M4090" s="1">
        <v>1</v>
      </c>
      <c r="N4090" s="1">
        <v>0</v>
      </c>
      <c r="O4090" s="8">
        <v>2</v>
      </c>
    </row>
    <row r="4091" spans="4:15" x14ac:dyDescent="0.2">
      <c r="D4091" s="175"/>
      <c r="E4091" s="4" t="s">
        <v>29</v>
      </c>
      <c r="F4091" s="6"/>
      <c r="G4091" s="5">
        <v>7</v>
      </c>
      <c r="H4091" s="7">
        <v>1</v>
      </c>
      <c r="I4091" s="1">
        <v>0</v>
      </c>
      <c r="J4091" s="1">
        <v>5</v>
      </c>
      <c r="K4091" s="1">
        <v>0</v>
      </c>
      <c r="L4091" s="1">
        <v>0</v>
      </c>
      <c r="M4091" s="1">
        <v>0</v>
      </c>
      <c r="N4091" s="1">
        <v>0</v>
      </c>
      <c r="O4091" s="8">
        <v>1</v>
      </c>
    </row>
    <row r="4092" spans="4:15" x14ac:dyDescent="0.2">
      <c r="D4092" s="174" t="s">
        <v>30</v>
      </c>
      <c r="E4092" s="20" t="s">
        <v>31</v>
      </c>
      <c r="F4092" s="22"/>
      <c r="G4092" s="21">
        <v>373</v>
      </c>
      <c r="H4092" s="25">
        <v>161</v>
      </c>
      <c r="I4092" s="3">
        <v>5</v>
      </c>
      <c r="J4092" s="3">
        <v>269</v>
      </c>
      <c r="K4092" s="3">
        <v>4</v>
      </c>
      <c r="L4092" s="3">
        <v>35</v>
      </c>
      <c r="M4092" s="3">
        <v>20</v>
      </c>
      <c r="N4092" s="3">
        <v>1</v>
      </c>
      <c r="O4092" s="26">
        <v>27</v>
      </c>
    </row>
    <row r="4093" spans="4:15" x14ac:dyDescent="0.2">
      <c r="D4093" s="175"/>
      <c r="E4093" s="4" t="s">
        <v>32</v>
      </c>
      <c r="F4093" s="6"/>
      <c r="G4093" s="5">
        <v>339</v>
      </c>
      <c r="H4093" s="7">
        <v>142</v>
      </c>
      <c r="I4093" s="1">
        <v>7</v>
      </c>
      <c r="J4093" s="1">
        <v>222</v>
      </c>
      <c r="K4093" s="1">
        <v>8</v>
      </c>
      <c r="L4093" s="1">
        <v>23</v>
      </c>
      <c r="M4093" s="1">
        <v>11</v>
      </c>
      <c r="N4093" s="1">
        <v>5</v>
      </c>
      <c r="O4093" s="8">
        <v>30</v>
      </c>
    </row>
    <row r="4094" spans="4:15" x14ac:dyDescent="0.2">
      <c r="D4094" s="175"/>
      <c r="E4094" s="4" t="s">
        <v>33</v>
      </c>
      <c r="F4094" s="6"/>
      <c r="G4094" s="5">
        <v>365</v>
      </c>
      <c r="H4094" s="7">
        <v>163</v>
      </c>
      <c r="I4094" s="1">
        <v>6</v>
      </c>
      <c r="J4094" s="1">
        <v>235</v>
      </c>
      <c r="K4094" s="1">
        <v>4</v>
      </c>
      <c r="L4094" s="1">
        <v>29</v>
      </c>
      <c r="M4094" s="1">
        <v>16</v>
      </c>
      <c r="N4094" s="1">
        <v>5</v>
      </c>
      <c r="O4094" s="8">
        <v>32</v>
      </c>
    </row>
    <row r="4095" spans="4:15" x14ac:dyDescent="0.2">
      <c r="D4095" s="175"/>
      <c r="E4095" s="4" t="s">
        <v>34</v>
      </c>
      <c r="F4095" s="6"/>
      <c r="G4095" s="5">
        <v>86</v>
      </c>
      <c r="H4095" s="7">
        <v>47</v>
      </c>
      <c r="I4095" s="1">
        <v>1</v>
      </c>
      <c r="J4095" s="1">
        <v>49</v>
      </c>
      <c r="K4095" s="1">
        <v>0</v>
      </c>
      <c r="L4095" s="1">
        <v>3</v>
      </c>
      <c r="M4095" s="1">
        <v>3</v>
      </c>
      <c r="N4095" s="1">
        <v>2</v>
      </c>
      <c r="O4095" s="8">
        <v>5</v>
      </c>
    </row>
    <row r="4096" spans="4:15" x14ac:dyDescent="0.2">
      <c r="D4096" s="174" t="s">
        <v>35</v>
      </c>
      <c r="E4096" s="20" t="s">
        <v>36</v>
      </c>
      <c r="F4096" s="22"/>
      <c r="G4096" s="21">
        <v>597</v>
      </c>
      <c r="H4096" s="25">
        <v>274</v>
      </c>
      <c r="I4096" s="3">
        <v>11</v>
      </c>
      <c r="J4096" s="3">
        <v>394</v>
      </c>
      <c r="K4096" s="3">
        <v>11</v>
      </c>
      <c r="L4096" s="3">
        <v>42</v>
      </c>
      <c r="M4096" s="3">
        <v>27</v>
      </c>
      <c r="N4096" s="3">
        <v>8</v>
      </c>
      <c r="O4096" s="26">
        <v>55</v>
      </c>
    </row>
    <row r="4097" spans="2:15" x14ac:dyDescent="0.2">
      <c r="D4097" s="175"/>
      <c r="E4097" s="4" t="s">
        <v>37</v>
      </c>
      <c r="F4097" s="6"/>
      <c r="G4097" s="5">
        <v>566</v>
      </c>
      <c r="H4097" s="7">
        <v>239</v>
      </c>
      <c r="I4097" s="1">
        <v>8</v>
      </c>
      <c r="J4097" s="1">
        <v>381</v>
      </c>
      <c r="K4097" s="1">
        <v>5</v>
      </c>
      <c r="L4097" s="1">
        <v>48</v>
      </c>
      <c r="M4097" s="1">
        <v>23</v>
      </c>
      <c r="N4097" s="1">
        <v>5</v>
      </c>
      <c r="O4097" s="8">
        <v>39</v>
      </c>
    </row>
    <row r="4098" spans="2:15" x14ac:dyDescent="0.2">
      <c r="D4098" s="174" t="s">
        <v>38</v>
      </c>
      <c r="E4098" s="20" t="s">
        <v>39</v>
      </c>
      <c r="F4098" s="22"/>
      <c r="G4098" s="21">
        <v>58</v>
      </c>
      <c r="H4098" s="25">
        <v>42</v>
      </c>
      <c r="I4098" s="3">
        <v>1</v>
      </c>
      <c r="J4098" s="3">
        <v>6</v>
      </c>
      <c r="K4098" s="3">
        <v>1</v>
      </c>
      <c r="L4098" s="3">
        <v>6</v>
      </c>
      <c r="M4098" s="3">
        <v>3</v>
      </c>
      <c r="N4098" s="3">
        <v>4</v>
      </c>
      <c r="O4098" s="26">
        <v>7</v>
      </c>
    </row>
    <row r="4099" spans="2:15" x14ac:dyDescent="0.2">
      <c r="D4099" s="175"/>
      <c r="E4099" s="4" t="s">
        <v>40</v>
      </c>
      <c r="F4099" s="6"/>
      <c r="G4099" s="5">
        <v>144</v>
      </c>
      <c r="H4099" s="7">
        <v>85</v>
      </c>
      <c r="I4099" s="1">
        <v>1</v>
      </c>
      <c r="J4099" s="1">
        <v>90</v>
      </c>
      <c r="K4099" s="1">
        <v>4</v>
      </c>
      <c r="L4099" s="1">
        <v>15</v>
      </c>
      <c r="M4099" s="1">
        <v>12</v>
      </c>
      <c r="N4099" s="1">
        <v>3</v>
      </c>
      <c r="O4099" s="8">
        <v>5</v>
      </c>
    </row>
    <row r="4100" spans="2:15" x14ac:dyDescent="0.2">
      <c r="D4100" s="175"/>
      <c r="E4100" s="4" t="s">
        <v>41</v>
      </c>
      <c r="F4100" s="6"/>
      <c r="G4100" s="5">
        <v>202</v>
      </c>
      <c r="H4100" s="7">
        <v>82</v>
      </c>
      <c r="I4100" s="1">
        <v>3</v>
      </c>
      <c r="J4100" s="1">
        <v>143</v>
      </c>
      <c r="K4100" s="1">
        <v>2</v>
      </c>
      <c r="L4100" s="1">
        <v>19</v>
      </c>
      <c r="M4100" s="1">
        <v>13</v>
      </c>
      <c r="N4100" s="1">
        <v>1</v>
      </c>
      <c r="O4100" s="8">
        <v>15</v>
      </c>
    </row>
    <row r="4101" spans="2:15" x14ac:dyDescent="0.2">
      <c r="D4101" s="175"/>
      <c r="E4101" s="4" t="s">
        <v>42</v>
      </c>
      <c r="F4101" s="6"/>
      <c r="G4101" s="5">
        <v>208</v>
      </c>
      <c r="H4101" s="7">
        <v>94</v>
      </c>
      <c r="I4101" s="1">
        <v>2</v>
      </c>
      <c r="J4101" s="1">
        <v>139</v>
      </c>
      <c r="K4101" s="1">
        <v>2</v>
      </c>
      <c r="L4101" s="1">
        <v>13</v>
      </c>
      <c r="M4101" s="1">
        <v>9</v>
      </c>
      <c r="N4101" s="1">
        <v>1</v>
      </c>
      <c r="O4101" s="8">
        <v>15</v>
      </c>
    </row>
    <row r="4102" spans="2:15" x14ac:dyDescent="0.2">
      <c r="D4102" s="175"/>
      <c r="E4102" s="4" t="s">
        <v>43</v>
      </c>
      <c r="F4102" s="6"/>
      <c r="G4102" s="5">
        <v>199</v>
      </c>
      <c r="H4102" s="7">
        <v>77</v>
      </c>
      <c r="I4102" s="1">
        <v>2</v>
      </c>
      <c r="J4102" s="1">
        <v>150</v>
      </c>
      <c r="K4102" s="1">
        <v>4</v>
      </c>
      <c r="L4102" s="1">
        <v>18</v>
      </c>
      <c r="M4102" s="1">
        <v>6</v>
      </c>
      <c r="N4102" s="1">
        <v>1</v>
      </c>
      <c r="O4102" s="8">
        <v>15</v>
      </c>
    </row>
    <row r="4103" spans="2:15" x14ac:dyDescent="0.2">
      <c r="D4103" s="175"/>
      <c r="E4103" s="4" t="s">
        <v>44</v>
      </c>
      <c r="F4103" s="6"/>
      <c r="G4103" s="5">
        <v>211</v>
      </c>
      <c r="H4103" s="7">
        <v>80</v>
      </c>
      <c r="I4103" s="1">
        <v>4</v>
      </c>
      <c r="J4103" s="1">
        <v>153</v>
      </c>
      <c r="K4103" s="1">
        <v>2</v>
      </c>
      <c r="L4103" s="1">
        <v>12</v>
      </c>
      <c r="M4103" s="1">
        <v>4</v>
      </c>
      <c r="N4103" s="1">
        <v>2</v>
      </c>
      <c r="O4103" s="8">
        <v>18</v>
      </c>
    </row>
    <row r="4104" spans="2:15" x14ac:dyDescent="0.2">
      <c r="D4104" s="176"/>
      <c r="E4104" s="59" t="s">
        <v>45</v>
      </c>
      <c r="F4104" s="60"/>
      <c r="G4104" s="56">
        <v>141</v>
      </c>
      <c r="H4104" s="66">
        <v>53</v>
      </c>
      <c r="I4104" s="30">
        <v>6</v>
      </c>
      <c r="J4104" s="30">
        <v>94</v>
      </c>
      <c r="K4104" s="30">
        <v>1</v>
      </c>
      <c r="L4104" s="30">
        <v>7</v>
      </c>
      <c r="M4104" s="30">
        <v>3</v>
      </c>
      <c r="N4104" s="30">
        <v>1</v>
      </c>
      <c r="O4104" s="65">
        <v>19</v>
      </c>
    </row>
    <row r="4106" spans="2:15" x14ac:dyDescent="0.2">
      <c r="B4106" s="43" t="str">
        <f xml:space="preserve"> HYPERLINK("#'目次'!B155", "[149]")</f>
        <v>[149]</v>
      </c>
      <c r="C4106" s="31" t="s">
        <v>303</v>
      </c>
    </row>
    <row r="4107" spans="2:15" x14ac:dyDescent="0.2">
      <c r="C4107" s="156" t="s">
        <v>292</v>
      </c>
    </row>
    <row r="4110" spans="2:15" ht="24" x14ac:dyDescent="0.2">
      <c r="D4110" s="177"/>
      <c r="E4110" s="178"/>
      <c r="F4110" s="178"/>
      <c r="G4110" s="40" t="s">
        <v>14</v>
      </c>
      <c r="H4110" s="42" t="s">
        <v>213</v>
      </c>
      <c r="I4110" s="15" t="s">
        <v>214</v>
      </c>
      <c r="J4110" s="15" t="s">
        <v>215</v>
      </c>
      <c r="K4110" s="15" t="s">
        <v>216</v>
      </c>
      <c r="L4110" s="15" t="s">
        <v>217</v>
      </c>
      <c r="M4110" s="15" t="s">
        <v>293</v>
      </c>
      <c r="N4110" s="15" t="s">
        <v>86</v>
      </c>
      <c r="O4110" s="44" t="s">
        <v>17</v>
      </c>
    </row>
    <row r="4111" spans="2:15" x14ac:dyDescent="0.2">
      <c r="D4111" s="179"/>
      <c r="E4111" s="180"/>
      <c r="F4111" s="180"/>
      <c r="G4111" s="39"/>
      <c r="H4111" s="41"/>
      <c r="I4111" s="14"/>
      <c r="J4111" s="14"/>
      <c r="K4111" s="14"/>
      <c r="L4111" s="14"/>
      <c r="M4111" s="14"/>
      <c r="N4111" s="14"/>
      <c r="O4111" s="38"/>
    </row>
    <row r="4112" spans="2:15" x14ac:dyDescent="0.2">
      <c r="D4112" s="58"/>
      <c r="E4112" s="53" t="s">
        <v>14</v>
      </c>
      <c r="F4112" s="52"/>
      <c r="G4112" s="37">
        <v>1163</v>
      </c>
      <c r="H4112" s="17">
        <v>513</v>
      </c>
      <c r="I4112" s="17">
        <v>19</v>
      </c>
      <c r="J4112" s="17">
        <v>775</v>
      </c>
      <c r="K4112" s="17">
        <v>16</v>
      </c>
      <c r="L4112" s="17">
        <v>90</v>
      </c>
      <c r="M4112" s="17">
        <v>50</v>
      </c>
      <c r="N4112" s="17">
        <v>13</v>
      </c>
      <c r="O4112" s="55">
        <v>94</v>
      </c>
    </row>
    <row r="4113" spans="4:15" x14ac:dyDescent="0.2">
      <c r="D4113" s="174" t="s">
        <v>52</v>
      </c>
      <c r="E4113" s="20" t="s">
        <v>53</v>
      </c>
      <c r="F4113" s="22"/>
      <c r="G4113" s="21">
        <v>15</v>
      </c>
      <c r="H4113" s="25">
        <v>10</v>
      </c>
      <c r="I4113" s="3">
        <v>0</v>
      </c>
      <c r="J4113" s="3">
        <v>9</v>
      </c>
      <c r="K4113" s="3">
        <v>0</v>
      </c>
      <c r="L4113" s="3">
        <v>2</v>
      </c>
      <c r="M4113" s="3">
        <v>0</v>
      </c>
      <c r="N4113" s="3">
        <v>0</v>
      </c>
      <c r="O4113" s="26">
        <v>1</v>
      </c>
    </row>
    <row r="4114" spans="4:15" ht="24" x14ac:dyDescent="0.2">
      <c r="D4114" s="175"/>
      <c r="E4114" s="4" t="s">
        <v>54</v>
      </c>
      <c r="F4114" s="6"/>
      <c r="G4114" s="5">
        <v>116</v>
      </c>
      <c r="H4114" s="7">
        <v>42</v>
      </c>
      <c r="I4114" s="1">
        <v>1</v>
      </c>
      <c r="J4114" s="1">
        <v>77</v>
      </c>
      <c r="K4114" s="1">
        <v>0</v>
      </c>
      <c r="L4114" s="1">
        <v>5</v>
      </c>
      <c r="M4114" s="1">
        <v>4</v>
      </c>
      <c r="N4114" s="1">
        <v>0</v>
      </c>
      <c r="O4114" s="8">
        <v>15</v>
      </c>
    </row>
    <row r="4115" spans="4:15" x14ac:dyDescent="0.2">
      <c r="D4115" s="175"/>
      <c r="E4115" s="4" t="s">
        <v>55</v>
      </c>
      <c r="F4115" s="6"/>
      <c r="G4115" s="5">
        <v>41</v>
      </c>
      <c r="H4115" s="7">
        <v>16</v>
      </c>
      <c r="I4115" s="1">
        <v>0</v>
      </c>
      <c r="J4115" s="1">
        <v>27</v>
      </c>
      <c r="K4115" s="1">
        <v>2</v>
      </c>
      <c r="L4115" s="1">
        <v>3</v>
      </c>
      <c r="M4115" s="1">
        <v>0</v>
      </c>
      <c r="N4115" s="1">
        <v>1</v>
      </c>
      <c r="O4115" s="8">
        <v>3</v>
      </c>
    </row>
    <row r="4116" spans="4:15" x14ac:dyDescent="0.2">
      <c r="D4116" s="175"/>
      <c r="E4116" s="4" t="s">
        <v>56</v>
      </c>
      <c r="F4116" s="6"/>
      <c r="G4116" s="5">
        <v>60</v>
      </c>
      <c r="H4116" s="7">
        <v>21</v>
      </c>
      <c r="I4116" s="1">
        <v>0</v>
      </c>
      <c r="J4116" s="1">
        <v>51</v>
      </c>
      <c r="K4116" s="1">
        <v>0</v>
      </c>
      <c r="L4116" s="1">
        <v>3</v>
      </c>
      <c r="M4116" s="1">
        <v>4</v>
      </c>
      <c r="N4116" s="1">
        <v>0</v>
      </c>
      <c r="O4116" s="8">
        <v>4</v>
      </c>
    </row>
    <row r="4117" spans="4:15" x14ac:dyDescent="0.2">
      <c r="D4117" s="175"/>
      <c r="E4117" s="4" t="s">
        <v>57</v>
      </c>
      <c r="F4117" s="6"/>
      <c r="G4117" s="5">
        <v>283</v>
      </c>
      <c r="H4117" s="7">
        <v>130</v>
      </c>
      <c r="I4117" s="1">
        <v>5</v>
      </c>
      <c r="J4117" s="1">
        <v>208</v>
      </c>
      <c r="K4117" s="1">
        <v>4</v>
      </c>
      <c r="L4117" s="1">
        <v>22</v>
      </c>
      <c r="M4117" s="1">
        <v>11</v>
      </c>
      <c r="N4117" s="1">
        <v>1</v>
      </c>
      <c r="O4117" s="8">
        <v>14</v>
      </c>
    </row>
    <row r="4118" spans="4:15" x14ac:dyDescent="0.2">
      <c r="D4118" s="175"/>
      <c r="E4118" s="4" t="s">
        <v>58</v>
      </c>
      <c r="F4118" s="6"/>
      <c r="G4118" s="5">
        <v>123</v>
      </c>
      <c r="H4118" s="7">
        <v>54</v>
      </c>
      <c r="I4118" s="1">
        <v>4</v>
      </c>
      <c r="J4118" s="1">
        <v>80</v>
      </c>
      <c r="K4118" s="1">
        <v>3</v>
      </c>
      <c r="L4118" s="1">
        <v>12</v>
      </c>
      <c r="M4118" s="1">
        <v>8</v>
      </c>
      <c r="N4118" s="1">
        <v>1</v>
      </c>
      <c r="O4118" s="8">
        <v>15</v>
      </c>
    </row>
    <row r="4119" spans="4:15" x14ac:dyDescent="0.2">
      <c r="D4119" s="175"/>
      <c r="E4119" s="4" t="s">
        <v>59</v>
      </c>
      <c r="F4119" s="6"/>
      <c r="G4119" s="5">
        <v>186</v>
      </c>
      <c r="H4119" s="7">
        <v>82</v>
      </c>
      <c r="I4119" s="1">
        <v>1</v>
      </c>
      <c r="J4119" s="1">
        <v>122</v>
      </c>
      <c r="K4119" s="1">
        <v>3</v>
      </c>
      <c r="L4119" s="1">
        <v>13</v>
      </c>
      <c r="M4119" s="1">
        <v>6</v>
      </c>
      <c r="N4119" s="1">
        <v>1</v>
      </c>
      <c r="O4119" s="8">
        <v>16</v>
      </c>
    </row>
    <row r="4120" spans="4:15" x14ac:dyDescent="0.2">
      <c r="D4120" s="175"/>
      <c r="E4120" s="4" t="s">
        <v>60</v>
      </c>
      <c r="F4120" s="6"/>
      <c r="G4120" s="5">
        <v>163</v>
      </c>
      <c r="H4120" s="7">
        <v>69</v>
      </c>
      <c r="I4120" s="1">
        <v>3</v>
      </c>
      <c r="J4120" s="1">
        <v>117</v>
      </c>
      <c r="K4120" s="1">
        <v>0</v>
      </c>
      <c r="L4120" s="1">
        <v>13</v>
      </c>
      <c r="M4120" s="1">
        <v>7</v>
      </c>
      <c r="N4120" s="1">
        <v>2</v>
      </c>
      <c r="O4120" s="8">
        <v>10</v>
      </c>
    </row>
    <row r="4121" spans="4:15" x14ac:dyDescent="0.2">
      <c r="D4121" s="175"/>
      <c r="E4121" s="4" t="s">
        <v>61</v>
      </c>
      <c r="F4121" s="6"/>
      <c r="G4121" s="5">
        <v>72</v>
      </c>
      <c r="H4121" s="7">
        <v>53</v>
      </c>
      <c r="I4121" s="1">
        <v>1</v>
      </c>
      <c r="J4121" s="1">
        <v>11</v>
      </c>
      <c r="K4121" s="1">
        <v>3</v>
      </c>
      <c r="L4121" s="1">
        <v>9</v>
      </c>
      <c r="M4121" s="1">
        <v>5</v>
      </c>
      <c r="N4121" s="1">
        <v>5</v>
      </c>
      <c r="O4121" s="8">
        <v>7</v>
      </c>
    </row>
    <row r="4122" spans="4:15" x14ac:dyDescent="0.2">
      <c r="D4122" s="175"/>
      <c r="E4122" s="4" t="s">
        <v>62</v>
      </c>
      <c r="F4122" s="6"/>
      <c r="G4122" s="5">
        <v>103</v>
      </c>
      <c r="H4122" s="7">
        <v>36</v>
      </c>
      <c r="I4122" s="1">
        <v>4</v>
      </c>
      <c r="J4122" s="1">
        <v>72</v>
      </c>
      <c r="K4122" s="1">
        <v>1</v>
      </c>
      <c r="L4122" s="1">
        <v>8</v>
      </c>
      <c r="M4122" s="1">
        <v>5</v>
      </c>
      <c r="N4122" s="1">
        <v>2</v>
      </c>
      <c r="O4122" s="8">
        <v>9</v>
      </c>
    </row>
    <row r="4123" spans="4:15" x14ac:dyDescent="0.2">
      <c r="D4123" s="174" t="s">
        <v>63</v>
      </c>
      <c r="E4123" s="20" t="s">
        <v>64</v>
      </c>
      <c r="F4123" s="22"/>
      <c r="G4123" s="21">
        <v>214</v>
      </c>
      <c r="H4123" s="25">
        <v>97</v>
      </c>
      <c r="I4123" s="3">
        <v>1</v>
      </c>
      <c r="J4123" s="3">
        <v>122</v>
      </c>
      <c r="K4123" s="3">
        <v>2</v>
      </c>
      <c r="L4123" s="3">
        <v>10</v>
      </c>
      <c r="M4123" s="3">
        <v>7</v>
      </c>
      <c r="N4123" s="3">
        <v>4</v>
      </c>
      <c r="O4123" s="26">
        <v>19</v>
      </c>
    </row>
    <row r="4124" spans="4:15" x14ac:dyDescent="0.2">
      <c r="D4124" s="175"/>
      <c r="E4124" s="4" t="s">
        <v>65</v>
      </c>
      <c r="F4124" s="6"/>
      <c r="G4124" s="5">
        <v>160</v>
      </c>
      <c r="H4124" s="7">
        <v>73</v>
      </c>
      <c r="I4124" s="1">
        <v>5</v>
      </c>
      <c r="J4124" s="1">
        <v>99</v>
      </c>
      <c r="K4124" s="1">
        <v>5</v>
      </c>
      <c r="L4124" s="1">
        <v>14</v>
      </c>
      <c r="M4124" s="1">
        <v>7</v>
      </c>
      <c r="N4124" s="1">
        <v>2</v>
      </c>
      <c r="O4124" s="8">
        <v>15</v>
      </c>
    </row>
    <row r="4125" spans="4:15" x14ac:dyDescent="0.2">
      <c r="D4125" s="175"/>
      <c r="E4125" s="4" t="s">
        <v>66</v>
      </c>
      <c r="F4125" s="6"/>
      <c r="G4125" s="5">
        <v>160</v>
      </c>
      <c r="H4125" s="7">
        <v>69</v>
      </c>
      <c r="I4125" s="1">
        <v>2</v>
      </c>
      <c r="J4125" s="1">
        <v>111</v>
      </c>
      <c r="K4125" s="1">
        <v>1</v>
      </c>
      <c r="L4125" s="1">
        <v>10</v>
      </c>
      <c r="M4125" s="1">
        <v>8</v>
      </c>
      <c r="N4125" s="1">
        <v>2</v>
      </c>
      <c r="O4125" s="8">
        <v>12</v>
      </c>
    </row>
    <row r="4126" spans="4:15" x14ac:dyDescent="0.2">
      <c r="D4126" s="175"/>
      <c r="E4126" s="4" t="s">
        <v>67</v>
      </c>
      <c r="F4126" s="6"/>
      <c r="G4126" s="5">
        <v>150</v>
      </c>
      <c r="H4126" s="7">
        <v>71</v>
      </c>
      <c r="I4126" s="1">
        <v>3</v>
      </c>
      <c r="J4126" s="1">
        <v>99</v>
      </c>
      <c r="K4126" s="1">
        <v>1</v>
      </c>
      <c r="L4126" s="1">
        <v>8</v>
      </c>
      <c r="M4126" s="1">
        <v>7</v>
      </c>
      <c r="N4126" s="1">
        <v>0</v>
      </c>
      <c r="O4126" s="8">
        <v>13</v>
      </c>
    </row>
    <row r="4127" spans="4:15" x14ac:dyDescent="0.2">
      <c r="D4127" s="175"/>
      <c r="E4127" s="4" t="s">
        <v>68</v>
      </c>
      <c r="F4127" s="6"/>
      <c r="G4127" s="5">
        <v>110</v>
      </c>
      <c r="H4127" s="7">
        <v>46</v>
      </c>
      <c r="I4127" s="1">
        <v>2</v>
      </c>
      <c r="J4127" s="1">
        <v>71</v>
      </c>
      <c r="K4127" s="1">
        <v>2</v>
      </c>
      <c r="L4127" s="1">
        <v>13</v>
      </c>
      <c r="M4127" s="1">
        <v>6</v>
      </c>
      <c r="N4127" s="1">
        <v>1</v>
      </c>
      <c r="O4127" s="8">
        <v>12</v>
      </c>
    </row>
    <row r="4128" spans="4:15" x14ac:dyDescent="0.2">
      <c r="D4128" s="175"/>
      <c r="E4128" s="4" t="s">
        <v>69</v>
      </c>
      <c r="F4128" s="6"/>
      <c r="G4128" s="5">
        <v>91</v>
      </c>
      <c r="H4128" s="7">
        <v>48</v>
      </c>
      <c r="I4128" s="1">
        <v>2</v>
      </c>
      <c r="J4128" s="1">
        <v>58</v>
      </c>
      <c r="K4128" s="1">
        <v>2</v>
      </c>
      <c r="L4128" s="1">
        <v>8</v>
      </c>
      <c r="M4128" s="1">
        <v>4</v>
      </c>
      <c r="N4128" s="1">
        <v>0</v>
      </c>
      <c r="O4128" s="8">
        <v>9</v>
      </c>
    </row>
    <row r="4129" spans="2:15" x14ac:dyDescent="0.2">
      <c r="D4129" s="175"/>
      <c r="E4129" s="4" t="s">
        <v>70</v>
      </c>
      <c r="F4129" s="6"/>
      <c r="G4129" s="5">
        <v>127</v>
      </c>
      <c r="H4129" s="7">
        <v>50</v>
      </c>
      <c r="I4129" s="1">
        <v>2</v>
      </c>
      <c r="J4129" s="1">
        <v>99</v>
      </c>
      <c r="K4129" s="1">
        <v>0</v>
      </c>
      <c r="L4129" s="1">
        <v>8</v>
      </c>
      <c r="M4129" s="1">
        <v>6</v>
      </c>
      <c r="N4129" s="1">
        <v>2</v>
      </c>
      <c r="O4129" s="8">
        <v>7</v>
      </c>
    </row>
    <row r="4130" spans="2:15" x14ac:dyDescent="0.2">
      <c r="D4130" s="175"/>
      <c r="E4130" s="4" t="s">
        <v>71</v>
      </c>
      <c r="F4130" s="6"/>
      <c r="G4130" s="5">
        <v>70</v>
      </c>
      <c r="H4130" s="7">
        <v>24</v>
      </c>
      <c r="I4130" s="1">
        <v>1</v>
      </c>
      <c r="J4130" s="1">
        <v>54</v>
      </c>
      <c r="K4130" s="1">
        <v>2</v>
      </c>
      <c r="L4130" s="1">
        <v>8</v>
      </c>
      <c r="M4130" s="1">
        <v>4</v>
      </c>
      <c r="N4130" s="1">
        <v>0</v>
      </c>
      <c r="O4130" s="8">
        <v>3</v>
      </c>
    </row>
    <row r="4131" spans="2:15" x14ac:dyDescent="0.2">
      <c r="D4131" s="176"/>
      <c r="E4131" s="59" t="s">
        <v>72</v>
      </c>
      <c r="F4131" s="60"/>
      <c r="G4131" s="56">
        <v>69</v>
      </c>
      <c r="H4131" s="66">
        <v>26</v>
      </c>
      <c r="I4131" s="30">
        <v>1</v>
      </c>
      <c r="J4131" s="30">
        <v>59</v>
      </c>
      <c r="K4131" s="30">
        <v>0</v>
      </c>
      <c r="L4131" s="30">
        <v>9</v>
      </c>
      <c r="M4131" s="30">
        <v>1</v>
      </c>
      <c r="N4131" s="30">
        <v>0</v>
      </c>
      <c r="O4131" s="65">
        <v>2</v>
      </c>
    </row>
    <row r="4133" spans="2:15" x14ac:dyDescent="0.2">
      <c r="B4133" s="43" t="str">
        <f xml:space="preserve"> HYPERLINK("#'目次'!B156", "[150]")</f>
        <v>[150]</v>
      </c>
      <c r="C4133" s="31" t="s">
        <v>303</v>
      </c>
    </row>
    <row r="4134" spans="2:15" x14ac:dyDescent="0.2">
      <c r="C4134" s="156" t="s">
        <v>292</v>
      </c>
    </row>
    <row r="4136" spans="2:15" x14ac:dyDescent="0.2">
      <c r="C4136" s="31" t="s">
        <v>75</v>
      </c>
    </row>
    <row r="4137" spans="2:15" ht="24" x14ac:dyDescent="0.2">
      <c r="D4137" s="177"/>
      <c r="E4137" s="178"/>
      <c r="F4137" s="178"/>
      <c r="G4137" s="40" t="s">
        <v>14</v>
      </c>
      <c r="H4137" s="42" t="s">
        <v>213</v>
      </c>
      <c r="I4137" s="15" t="s">
        <v>214</v>
      </c>
      <c r="J4137" s="15" t="s">
        <v>215</v>
      </c>
      <c r="K4137" s="15" t="s">
        <v>216</v>
      </c>
      <c r="L4137" s="15" t="s">
        <v>217</v>
      </c>
      <c r="M4137" s="15" t="s">
        <v>293</v>
      </c>
      <c r="N4137" s="15" t="s">
        <v>86</v>
      </c>
      <c r="O4137" s="44" t="s">
        <v>17</v>
      </c>
    </row>
    <row r="4138" spans="2:15" x14ac:dyDescent="0.2">
      <c r="D4138" s="179"/>
      <c r="E4138" s="180"/>
      <c r="F4138" s="180"/>
      <c r="G4138" s="39"/>
      <c r="H4138" s="41"/>
      <c r="I4138" s="14"/>
      <c r="J4138" s="14"/>
      <c r="K4138" s="14"/>
      <c r="L4138" s="14"/>
      <c r="M4138" s="14"/>
      <c r="N4138" s="14"/>
      <c r="O4138" s="38"/>
    </row>
    <row r="4139" spans="2:15" x14ac:dyDescent="0.2">
      <c r="D4139" s="58"/>
      <c r="E4139" s="53" t="s">
        <v>14</v>
      </c>
      <c r="F4139" s="52"/>
      <c r="G4139" s="37">
        <v>1163</v>
      </c>
      <c r="H4139" s="17">
        <v>513</v>
      </c>
      <c r="I4139" s="17">
        <v>19</v>
      </c>
      <c r="J4139" s="17">
        <v>775</v>
      </c>
      <c r="K4139" s="17">
        <v>16</v>
      </c>
      <c r="L4139" s="17">
        <v>90</v>
      </c>
      <c r="M4139" s="17">
        <v>50</v>
      </c>
      <c r="N4139" s="17">
        <v>13</v>
      </c>
      <c r="O4139" s="55">
        <v>94</v>
      </c>
    </row>
    <row r="4140" spans="2:15" x14ac:dyDescent="0.2">
      <c r="D4140" s="174" t="s">
        <v>36</v>
      </c>
      <c r="E4140" s="20" t="s">
        <v>76</v>
      </c>
      <c r="F4140" s="22"/>
      <c r="G4140" s="21">
        <v>597</v>
      </c>
      <c r="H4140" s="25">
        <v>274</v>
      </c>
      <c r="I4140" s="3">
        <v>11</v>
      </c>
      <c r="J4140" s="3">
        <v>394</v>
      </c>
      <c r="K4140" s="3">
        <v>11</v>
      </c>
      <c r="L4140" s="3">
        <v>42</v>
      </c>
      <c r="M4140" s="3">
        <v>27</v>
      </c>
      <c r="N4140" s="3">
        <v>8</v>
      </c>
      <c r="O4140" s="26">
        <v>55</v>
      </c>
    </row>
    <row r="4141" spans="2:15" x14ac:dyDescent="0.2">
      <c r="D4141" s="175"/>
      <c r="E4141" s="4" t="s">
        <v>39</v>
      </c>
      <c r="F4141" s="6"/>
      <c r="G4141" s="5">
        <v>32</v>
      </c>
      <c r="H4141" s="7">
        <v>20</v>
      </c>
      <c r="I4141" s="1">
        <v>0</v>
      </c>
      <c r="J4141" s="1">
        <v>4</v>
      </c>
      <c r="K4141" s="1">
        <v>1</v>
      </c>
      <c r="L4141" s="1">
        <v>5</v>
      </c>
      <c r="M4141" s="1">
        <v>2</v>
      </c>
      <c r="N4141" s="1">
        <v>3</v>
      </c>
      <c r="O4141" s="8">
        <v>5</v>
      </c>
    </row>
    <row r="4142" spans="2:15" x14ac:dyDescent="0.2">
      <c r="D4142" s="175"/>
      <c r="E4142" s="4" t="s">
        <v>40</v>
      </c>
      <c r="F4142" s="6"/>
      <c r="G4142" s="5">
        <v>73</v>
      </c>
      <c r="H4142" s="7">
        <v>46</v>
      </c>
      <c r="I4142" s="1">
        <v>1</v>
      </c>
      <c r="J4142" s="1">
        <v>45</v>
      </c>
      <c r="K4142" s="1">
        <v>3</v>
      </c>
      <c r="L4142" s="1">
        <v>7</v>
      </c>
      <c r="M4142" s="1">
        <v>9</v>
      </c>
      <c r="N4142" s="1">
        <v>3</v>
      </c>
      <c r="O4142" s="8">
        <v>3</v>
      </c>
    </row>
    <row r="4143" spans="2:15" x14ac:dyDescent="0.2">
      <c r="D4143" s="175"/>
      <c r="E4143" s="4" t="s">
        <v>41</v>
      </c>
      <c r="F4143" s="6"/>
      <c r="G4143" s="5">
        <v>106</v>
      </c>
      <c r="H4143" s="7">
        <v>43</v>
      </c>
      <c r="I4143" s="1">
        <v>2</v>
      </c>
      <c r="J4143" s="1">
        <v>77</v>
      </c>
      <c r="K4143" s="1">
        <v>2</v>
      </c>
      <c r="L4143" s="1">
        <v>11</v>
      </c>
      <c r="M4143" s="1">
        <v>5</v>
      </c>
      <c r="N4143" s="1">
        <v>0</v>
      </c>
      <c r="O4143" s="8">
        <v>10</v>
      </c>
    </row>
    <row r="4144" spans="2:15" x14ac:dyDescent="0.2">
      <c r="D4144" s="175"/>
      <c r="E4144" s="4" t="s">
        <v>42</v>
      </c>
      <c r="F4144" s="6"/>
      <c r="G4144" s="5">
        <v>112</v>
      </c>
      <c r="H4144" s="7">
        <v>55</v>
      </c>
      <c r="I4144" s="1">
        <v>1</v>
      </c>
      <c r="J4144" s="1">
        <v>70</v>
      </c>
      <c r="K4144" s="1">
        <v>2</v>
      </c>
      <c r="L4144" s="1">
        <v>5</v>
      </c>
      <c r="M4144" s="1">
        <v>6</v>
      </c>
      <c r="N4144" s="1">
        <v>0</v>
      </c>
      <c r="O4144" s="8">
        <v>9</v>
      </c>
    </row>
    <row r="4145" spans="2:15" x14ac:dyDescent="0.2">
      <c r="D4145" s="175"/>
      <c r="E4145" s="4" t="s">
        <v>43</v>
      </c>
      <c r="F4145" s="6"/>
      <c r="G4145" s="5">
        <v>96</v>
      </c>
      <c r="H4145" s="7">
        <v>40</v>
      </c>
      <c r="I4145" s="1">
        <v>0</v>
      </c>
      <c r="J4145" s="1">
        <v>72</v>
      </c>
      <c r="K4145" s="1">
        <v>2</v>
      </c>
      <c r="L4145" s="1">
        <v>5</v>
      </c>
      <c r="M4145" s="1">
        <v>1</v>
      </c>
      <c r="N4145" s="1">
        <v>0</v>
      </c>
      <c r="O4145" s="8">
        <v>8</v>
      </c>
    </row>
    <row r="4146" spans="2:15" x14ac:dyDescent="0.2">
      <c r="D4146" s="175"/>
      <c r="E4146" s="4" t="s">
        <v>44</v>
      </c>
      <c r="F4146" s="6"/>
      <c r="G4146" s="5">
        <v>107</v>
      </c>
      <c r="H4146" s="7">
        <v>41</v>
      </c>
      <c r="I4146" s="1">
        <v>4</v>
      </c>
      <c r="J4146" s="1">
        <v>78</v>
      </c>
      <c r="K4146" s="1">
        <v>0</v>
      </c>
      <c r="L4146" s="1">
        <v>6</v>
      </c>
      <c r="M4146" s="1">
        <v>1</v>
      </c>
      <c r="N4146" s="1">
        <v>1</v>
      </c>
      <c r="O4146" s="8">
        <v>11</v>
      </c>
    </row>
    <row r="4147" spans="2:15" x14ac:dyDescent="0.2">
      <c r="D4147" s="175"/>
      <c r="E4147" s="4" t="s">
        <v>45</v>
      </c>
      <c r="F4147" s="6"/>
      <c r="G4147" s="5">
        <v>71</v>
      </c>
      <c r="H4147" s="7">
        <v>29</v>
      </c>
      <c r="I4147" s="1">
        <v>3</v>
      </c>
      <c r="J4147" s="1">
        <v>48</v>
      </c>
      <c r="K4147" s="1">
        <v>1</v>
      </c>
      <c r="L4147" s="1">
        <v>3</v>
      </c>
      <c r="M4147" s="1">
        <v>3</v>
      </c>
      <c r="N4147" s="1">
        <v>1</v>
      </c>
      <c r="O4147" s="8">
        <v>9</v>
      </c>
    </row>
    <row r="4148" spans="2:15" x14ac:dyDescent="0.2">
      <c r="D4148" s="174" t="s">
        <v>37</v>
      </c>
      <c r="E4148" s="20" t="s">
        <v>77</v>
      </c>
      <c r="F4148" s="22"/>
      <c r="G4148" s="21">
        <v>566</v>
      </c>
      <c r="H4148" s="25">
        <v>239</v>
      </c>
      <c r="I4148" s="3">
        <v>8</v>
      </c>
      <c r="J4148" s="3">
        <v>381</v>
      </c>
      <c r="K4148" s="3">
        <v>5</v>
      </c>
      <c r="L4148" s="3">
        <v>48</v>
      </c>
      <c r="M4148" s="3">
        <v>23</v>
      </c>
      <c r="N4148" s="3">
        <v>5</v>
      </c>
      <c r="O4148" s="26">
        <v>39</v>
      </c>
    </row>
    <row r="4149" spans="2:15" x14ac:dyDescent="0.2">
      <c r="D4149" s="175"/>
      <c r="E4149" s="4" t="s">
        <v>39</v>
      </c>
      <c r="F4149" s="6"/>
      <c r="G4149" s="5">
        <v>26</v>
      </c>
      <c r="H4149" s="7">
        <v>22</v>
      </c>
      <c r="I4149" s="1">
        <v>1</v>
      </c>
      <c r="J4149" s="1">
        <v>2</v>
      </c>
      <c r="K4149" s="1">
        <v>0</v>
      </c>
      <c r="L4149" s="1">
        <v>1</v>
      </c>
      <c r="M4149" s="1">
        <v>1</v>
      </c>
      <c r="N4149" s="1">
        <v>1</v>
      </c>
      <c r="O4149" s="8">
        <v>2</v>
      </c>
    </row>
    <row r="4150" spans="2:15" x14ac:dyDescent="0.2">
      <c r="D4150" s="175"/>
      <c r="E4150" s="4" t="s">
        <v>40</v>
      </c>
      <c r="F4150" s="6"/>
      <c r="G4150" s="5">
        <v>71</v>
      </c>
      <c r="H4150" s="7">
        <v>39</v>
      </c>
      <c r="I4150" s="1">
        <v>0</v>
      </c>
      <c r="J4150" s="1">
        <v>45</v>
      </c>
      <c r="K4150" s="1">
        <v>1</v>
      </c>
      <c r="L4150" s="1">
        <v>8</v>
      </c>
      <c r="M4150" s="1">
        <v>3</v>
      </c>
      <c r="N4150" s="1">
        <v>0</v>
      </c>
      <c r="O4150" s="8">
        <v>2</v>
      </c>
    </row>
    <row r="4151" spans="2:15" x14ac:dyDescent="0.2">
      <c r="D4151" s="175"/>
      <c r="E4151" s="4" t="s">
        <v>41</v>
      </c>
      <c r="F4151" s="6"/>
      <c r="G4151" s="5">
        <v>96</v>
      </c>
      <c r="H4151" s="7">
        <v>39</v>
      </c>
      <c r="I4151" s="1">
        <v>1</v>
      </c>
      <c r="J4151" s="1">
        <v>66</v>
      </c>
      <c r="K4151" s="1">
        <v>0</v>
      </c>
      <c r="L4151" s="1">
        <v>8</v>
      </c>
      <c r="M4151" s="1">
        <v>8</v>
      </c>
      <c r="N4151" s="1">
        <v>1</v>
      </c>
      <c r="O4151" s="8">
        <v>5</v>
      </c>
    </row>
    <row r="4152" spans="2:15" x14ac:dyDescent="0.2">
      <c r="D4152" s="175"/>
      <c r="E4152" s="4" t="s">
        <v>42</v>
      </c>
      <c r="F4152" s="6"/>
      <c r="G4152" s="5">
        <v>96</v>
      </c>
      <c r="H4152" s="7">
        <v>39</v>
      </c>
      <c r="I4152" s="1">
        <v>1</v>
      </c>
      <c r="J4152" s="1">
        <v>69</v>
      </c>
      <c r="K4152" s="1">
        <v>0</v>
      </c>
      <c r="L4152" s="1">
        <v>8</v>
      </c>
      <c r="M4152" s="1">
        <v>3</v>
      </c>
      <c r="N4152" s="1">
        <v>1</v>
      </c>
      <c r="O4152" s="8">
        <v>6</v>
      </c>
    </row>
    <row r="4153" spans="2:15" x14ac:dyDescent="0.2">
      <c r="D4153" s="175"/>
      <c r="E4153" s="4" t="s">
        <v>43</v>
      </c>
      <c r="F4153" s="6"/>
      <c r="G4153" s="5">
        <v>103</v>
      </c>
      <c r="H4153" s="7">
        <v>37</v>
      </c>
      <c r="I4153" s="1">
        <v>2</v>
      </c>
      <c r="J4153" s="1">
        <v>78</v>
      </c>
      <c r="K4153" s="1">
        <v>2</v>
      </c>
      <c r="L4153" s="1">
        <v>13</v>
      </c>
      <c r="M4153" s="1">
        <v>5</v>
      </c>
      <c r="N4153" s="1">
        <v>1</v>
      </c>
      <c r="O4153" s="8">
        <v>7</v>
      </c>
    </row>
    <row r="4154" spans="2:15" x14ac:dyDescent="0.2">
      <c r="D4154" s="175"/>
      <c r="E4154" s="4" t="s">
        <v>44</v>
      </c>
      <c r="F4154" s="6"/>
      <c r="G4154" s="5">
        <v>104</v>
      </c>
      <c r="H4154" s="7">
        <v>39</v>
      </c>
      <c r="I4154" s="1">
        <v>0</v>
      </c>
      <c r="J4154" s="1">
        <v>75</v>
      </c>
      <c r="K4154" s="1">
        <v>2</v>
      </c>
      <c r="L4154" s="1">
        <v>6</v>
      </c>
      <c r="M4154" s="1">
        <v>3</v>
      </c>
      <c r="N4154" s="1">
        <v>1</v>
      </c>
      <c r="O4154" s="8">
        <v>7</v>
      </c>
    </row>
    <row r="4155" spans="2:15" x14ac:dyDescent="0.2">
      <c r="D4155" s="176"/>
      <c r="E4155" s="59" t="s">
        <v>45</v>
      </c>
      <c r="F4155" s="60"/>
      <c r="G4155" s="56">
        <v>70</v>
      </c>
      <c r="H4155" s="66">
        <v>24</v>
      </c>
      <c r="I4155" s="30">
        <v>3</v>
      </c>
      <c r="J4155" s="30">
        <v>46</v>
      </c>
      <c r="K4155" s="30">
        <v>0</v>
      </c>
      <c r="L4155" s="30">
        <v>4</v>
      </c>
      <c r="M4155" s="30">
        <v>0</v>
      </c>
      <c r="N4155" s="30">
        <v>0</v>
      </c>
      <c r="O4155" s="65">
        <v>10</v>
      </c>
    </row>
    <row r="4157" spans="2:15" x14ac:dyDescent="0.2">
      <c r="B4157" s="43" t="str">
        <f xml:space="preserve"> HYPERLINK("#'目次'!B157", "[151]")</f>
        <v>[151]</v>
      </c>
      <c r="C4157" s="31" t="s">
        <v>306</v>
      </c>
    </row>
    <row r="4158" spans="2:15" x14ac:dyDescent="0.2">
      <c r="C4158" s="156" t="s">
        <v>292</v>
      </c>
    </row>
    <row r="4161" spans="4:15" ht="24" x14ac:dyDescent="0.2">
      <c r="D4161" s="177"/>
      <c r="E4161" s="178"/>
      <c r="F4161" s="178"/>
      <c r="G4161" s="40" t="s">
        <v>14</v>
      </c>
      <c r="H4161" s="42" t="s">
        <v>213</v>
      </c>
      <c r="I4161" s="15" t="s">
        <v>214</v>
      </c>
      <c r="J4161" s="15" t="s">
        <v>215</v>
      </c>
      <c r="K4161" s="15" t="s">
        <v>216</v>
      </c>
      <c r="L4161" s="15" t="s">
        <v>217</v>
      </c>
      <c r="M4161" s="15" t="s">
        <v>293</v>
      </c>
      <c r="N4161" s="15" t="s">
        <v>86</v>
      </c>
      <c r="O4161" s="44" t="s">
        <v>17</v>
      </c>
    </row>
    <row r="4162" spans="4:15" x14ac:dyDescent="0.2">
      <c r="D4162" s="179"/>
      <c r="E4162" s="180"/>
      <c r="F4162" s="180"/>
      <c r="G4162" s="39"/>
      <c r="H4162" s="41"/>
      <c r="I4162" s="14"/>
      <c r="J4162" s="14"/>
      <c r="K4162" s="14"/>
      <c r="L4162" s="14"/>
      <c r="M4162" s="14"/>
      <c r="N4162" s="14"/>
      <c r="O4162" s="38"/>
    </row>
    <row r="4163" spans="4:15" x14ac:dyDescent="0.2">
      <c r="D4163" s="58"/>
      <c r="E4163" s="53" t="s">
        <v>14</v>
      </c>
      <c r="F4163" s="52"/>
      <c r="G4163" s="37">
        <v>1163</v>
      </c>
      <c r="H4163" s="17">
        <v>940</v>
      </c>
      <c r="I4163" s="17">
        <v>2</v>
      </c>
      <c r="J4163" s="17">
        <v>148</v>
      </c>
      <c r="K4163" s="17">
        <v>1</v>
      </c>
      <c r="L4163" s="17">
        <v>85</v>
      </c>
      <c r="M4163" s="17">
        <v>65</v>
      </c>
      <c r="N4163" s="17">
        <v>7</v>
      </c>
      <c r="O4163" s="55">
        <v>103</v>
      </c>
    </row>
    <row r="4164" spans="4:15" x14ac:dyDescent="0.2">
      <c r="D4164" s="174" t="s">
        <v>18</v>
      </c>
      <c r="E4164" s="20" t="s">
        <v>19</v>
      </c>
      <c r="F4164" s="22"/>
      <c r="G4164" s="21">
        <v>52</v>
      </c>
      <c r="H4164" s="25">
        <v>42</v>
      </c>
      <c r="I4164" s="3">
        <v>0</v>
      </c>
      <c r="J4164" s="3">
        <v>9</v>
      </c>
      <c r="K4164" s="3">
        <v>0</v>
      </c>
      <c r="L4164" s="3">
        <v>4</v>
      </c>
      <c r="M4164" s="3">
        <v>1</v>
      </c>
      <c r="N4164" s="3">
        <v>0</v>
      </c>
      <c r="O4164" s="26">
        <v>5</v>
      </c>
    </row>
    <row r="4165" spans="4:15" x14ac:dyDescent="0.2">
      <c r="D4165" s="175"/>
      <c r="E4165" s="4" t="s">
        <v>20</v>
      </c>
      <c r="F4165" s="6"/>
      <c r="G4165" s="5">
        <v>75</v>
      </c>
      <c r="H4165" s="7">
        <v>60</v>
      </c>
      <c r="I4165" s="1">
        <v>0</v>
      </c>
      <c r="J4165" s="1">
        <v>7</v>
      </c>
      <c r="K4165" s="1">
        <v>0</v>
      </c>
      <c r="L4165" s="1">
        <v>11</v>
      </c>
      <c r="M4165" s="1">
        <v>0</v>
      </c>
      <c r="N4165" s="1">
        <v>0</v>
      </c>
      <c r="O4165" s="8">
        <v>10</v>
      </c>
    </row>
    <row r="4166" spans="4:15" x14ac:dyDescent="0.2">
      <c r="D4166" s="175"/>
      <c r="E4166" s="4" t="s">
        <v>21</v>
      </c>
      <c r="F4166" s="6"/>
      <c r="G4166" s="5">
        <v>469</v>
      </c>
      <c r="H4166" s="7">
        <v>380</v>
      </c>
      <c r="I4166" s="1">
        <v>1</v>
      </c>
      <c r="J4166" s="1">
        <v>63</v>
      </c>
      <c r="K4166" s="1">
        <v>1</v>
      </c>
      <c r="L4166" s="1">
        <v>34</v>
      </c>
      <c r="M4166" s="1">
        <v>30</v>
      </c>
      <c r="N4166" s="1">
        <v>2</v>
      </c>
      <c r="O4166" s="8">
        <v>38</v>
      </c>
    </row>
    <row r="4167" spans="4:15" x14ac:dyDescent="0.2">
      <c r="D4167" s="175"/>
      <c r="E4167" s="4" t="s">
        <v>22</v>
      </c>
      <c r="F4167" s="6"/>
      <c r="G4167" s="5">
        <v>34</v>
      </c>
      <c r="H4167" s="7">
        <v>24</v>
      </c>
      <c r="I4167" s="1">
        <v>0</v>
      </c>
      <c r="J4167" s="1">
        <v>2</v>
      </c>
      <c r="K4167" s="1">
        <v>0</v>
      </c>
      <c r="L4167" s="1">
        <v>3</v>
      </c>
      <c r="M4167" s="1">
        <v>3</v>
      </c>
      <c r="N4167" s="1">
        <v>1</v>
      </c>
      <c r="O4167" s="8">
        <v>6</v>
      </c>
    </row>
    <row r="4168" spans="4:15" x14ac:dyDescent="0.2">
      <c r="D4168" s="175"/>
      <c r="E4168" s="4" t="s">
        <v>23</v>
      </c>
      <c r="F4168" s="6"/>
      <c r="G4168" s="5">
        <v>136</v>
      </c>
      <c r="H4168" s="7">
        <v>112</v>
      </c>
      <c r="I4168" s="1">
        <v>0</v>
      </c>
      <c r="J4168" s="1">
        <v>22</v>
      </c>
      <c r="K4168" s="1">
        <v>0</v>
      </c>
      <c r="L4168" s="1">
        <v>8</v>
      </c>
      <c r="M4168" s="1">
        <v>4</v>
      </c>
      <c r="N4168" s="1">
        <v>0</v>
      </c>
      <c r="O4168" s="8">
        <v>13</v>
      </c>
    </row>
    <row r="4169" spans="4:15" x14ac:dyDescent="0.2">
      <c r="D4169" s="175"/>
      <c r="E4169" s="4" t="s">
        <v>24</v>
      </c>
      <c r="F4169" s="6"/>
      <c r="G4169" s="5">
        <v>180</v>
      </c>
      <c r="H4169" s="7">
        <v>146</v>
      </c>
      <c r="I4169" s="1">
        <v>0</v>
      </c>
      <c r="J4169" s="1">
        <v>24</v>
      </c>
      <c r="K4169" s="1">
        <v>0</v>
      </c>
      <c r="L4169" s="1">
        <v>9</v>
      </c>
      <c r="M4169" s="1">
        <v>9</v>
      </c>
      <c r="N4169" s="1">
        <v>1</v>
      </c>
      <c r="O4169" s="8">
        <v>13</v>
      </c>
    </row>
    <row r="4170" spans="4:15" x14ac:dyDescent="0.2">
      <c r="D4170" s="175"/>
      <c r="E4170" s="4" t="s">
        <v>25</v>
      </c>
      <c r="F4170" s="6"/>
      <c r="G4170" s="5">
        <v>69</v>
      </c>
      <c r="H4170" s="7">
        <v>53</v>
      </c>
      <c r="I4170" s="1">
        <v>1</v>
      </c>
      <c r="J4170" s="1">
        <v>7</v>
      </c>
      <c r="K4170" s="1">
        <v>0</v>
      </c>
      <c r="L4170" s="1">
        <v>8</v>
      </c>
      <c r="M4170" s="1">
        <v>12</v>
      </c>
      <c r="N4170" s="1">
        <v>1</v>
      </c>
      <c r="O4170" s="8">
        <v>7</v>
      </c>
    </row>
    <row r="4171" spans="4:15" x14ac:dyDescent="0.2">
      <c r="D4171" s="175"/>
      <c r="E4171" s="4" t="s">
        <v>26</v>
      </c>
      <c r="F4171" s="6"/>
      <c r="G4171" s="5">
        <v>29</v>
      </c>
      <c r="H4171" s="7">
        <v>23</v>
      </c>
      <c r="I4171" s="1">
        <v>0</v>
      </c>
      <c r="J4171" s="1">
        <v>2</v>
      </c>
      <c r="K4171" s="1">
        <v>0</v>
      </c>
      <c r="L4171" s="1">
        <v>1</v>
      </c>
      <c r="M4171" s="1">
        <v>0</v>
      </c>
      <c r="N4171" s="1">
        <v>0</v>
      </c>
      <c r="O4171" s="8">
        <v>3</v>
      </c>
    </row>
    <row r="4172" spans="4:15" x14ac:dyDescent="0.2">
      <c r="D4172" s="175"/>
      <c r="E4172" s="4" t="s">
        <v>27</v>
      </c>
      <c r="F4172" s="6"/>
      <c r="G4172" s="5">
        <v>64</v>
      </c>
      <c r="H4172" s="7">
        <v>53</v>
      </c>
      <c r="I4172" s="1">
        <v>0</v>
      </c>
      <c r="J4172" s="1">
        <v>5</v>
      </c>
      <c r="K4172" s="1">
        <v>0</v>
      </c>
      <c r="L4172" s="1">
        <v>4</v>
      </c>
      <c r="M4172" s="1">
        <v>5</v>
      </c>
      <c r="N4172" s="1">
        <v>2</v>
      </c>
      <c r="O4172" s="8">
        <v>4</v>
      </c>
    </row>
    <row r="4173" spans="4:15" x14ac:dyDescent="0.2">
      <c r="D4173" s="175"/>
      <c r="E4173" s="4" t="s">
        <v>28</v>
      </c>
      <c r="F4173" s="6"/>
      <c r="G4173" s="5">
        <v>48</v>
      </c>
      <c r="H4173" s="7">
        <v>43</v>
      </c>
      <c r="I4173" s="1">
        <v>0</v>
      </c>
      <c r="J4173" s="1">
        <v>6</v>
      </c>
      <c r="K4173" s="1">
        <v>0</v>
      </c>
      <c r="L4173" s="1">
        <v>3</v>
      </c>
      <c r="M4173" s="1">
        <v>1</v>
      </c>
      <c r="N4173" s="1">
        <v>0</v>
      </c>
      <c r="O4173" s="8">
        <v>2</v>
      </c>
    </row>
    <row r="4174" spans="4:15" x14ac:dyDescent="0.2">
      <c r="D4174" s="175"/>
      <c r="E4174" s="4" t="s">
        <v>29</v>
      </c>
      <c r="F4174" s="6"/>
      <c r="G4174" s="5">
        <v>7</v>
      </c>
      <c r="H4174" s="7">
        <v>4</v>
      </c>
      <c r="I4174" s="1">
        <v>0</v>
      </c>
      <c r="J4174" s="1">
        <v>1</v>
      </c>
      <c r="K4174" s="1">
        <v>0</v>
      </c>
      <c r="L4174" s="1">
        <v>0</v>
      </c>
      <c r="M4174" s="1">
        <v>0</v>
      </c>
      <c r="N4174" s="1">
        <v>0</v>
      </c>
      <c r="O4174" s="8">
        <v>2</v>
      </c>
    </row>
    <row r="4175" spans="4:15" x14ac:dyDescent="0.2">
      <c r="D4175" s="174" t="s">
        <v>30</v>
      </c>
      <c r="E4175" s="20" t="s">
        <v>31</v>
      </c>
      <c r="F4175" s="22"/>
      <c r="G4175" s="21">
        <v>373</v>
      </c>
      <c r="H4175" s="25">
        <v>303</v>
      </c>
      <c r="I4175" s="3">
        <v>2</v>
      </c>
      <c r="J4175" s="3">
        <v>42</v>
      </c>
      <c r="K4175" s="3">
        <v>0</v>
      </c>
      <c r="L4175" s="3">
        <v>33</v>
      </c>
      <c r="M4175" s="3">
        <v>22</v>
      </c>
      <c r="N4175" s="3">
        <v>0</v>
      </c>
      <c r="O4175" s="26">
        <v>34</v>
      </c>
    </row>
    <row r="4176" spans="4:15" x14ac:dyDescent="0.2">
      <c r="D4176" s="175"/>
      <c r="E4176" s="4" t="s">
        <v>32</v>
      </c>
      <c r="F4176" s="6"/>
      <c r="G4176" s="5">
        <v>339</v>
      </c>
      <c r="H4176" s="7">
        <v>270</v>
      </c>
      <c r="I4176" s="1">
        <v>0</v>
      </c>
      <c r="J4176" s="1">
        <v>42</v>
      </c>
      <c r="K4176" s="1">
        <v>0</v>
      </c>
      <c r="L4176" s="1">
        <v>30</v>
      </c>
      <c r="M4176" s="1">
        <v>22</v>
      </c>
      <c r="N4176" s="1">
        <v>4</v>
      </c>
      <c r="O4176" s="8">
        <v>28</v>
      </c>
    </row>
    <row r="4177" spans="2:15" x14ac:dyDescent="0.2">
      <c r="D4177" s="175"/>
      <c r="E4177" s="4" t="s">
        <v>33</v>
      </c>
      <c r="F4177" s="6"/>
      <c r="G4177" s="5">
        <v>365</v>
      </c>
      <c r="H4177" s="7">
        <v>293</v>
      </c>
      <c r="I4177" s="1">
        <v>0</v>
      </c>
      <c r="J4177" s="1">
        <v>54</v>
      </c>
      <c r="K4177" s="1">
        <v>1</v>
      </c>
      <c r="L4177" s="1">
        <v>20</v>
      </c>
      <c r="M4177" s="1">
        <v>19</v>
      </c>
      <c r="N4177" s="1">
        <v>3</v>
      </c>
      <c r="O4177" s="8">
        <v>35</v>
      </c>
    </row>
    <row r="4178" spans="2:15" x14ac:dyDescent="0.2">
      <c r="D4178" s="175"/>
      <c r="E4178" s="4" t="s">
        <v>34</v>
      </c>
      <c r="F4178" s="6"/>
      <c r="G4178" s="5">
        <v>86</v>
      </c>
      <c r="H4178" s="7">
        <v>74</v>
      </c>
      <c r="I4178" s="1">
        <v>0</v>
      </c>
      <c r="J4178" s="1">
        <v>10</v>
      </c>
      <c r="K4178" s="1">
        <v>0</v>
      </c>
      <c r="L4178" s="1">
        <v>2</v>
      </c>
      <c r="M4178" s="1">
        <v>2</v>
      </c>
      <c r="N4178" s="1">
        <v>0</v>
      </c>
      <c r="O4178" s="8">
        <v>6</v>
      </c>
    </row>
    <row r="4179" spans="2:15" x14ac:dyDescent="0.2">
      <c r="D4179" s="174" t="s">
        <v>35</v>
      </c>
      <c r="E4179" s="20" t="s">
        <v>36</v>
      </c>
      <c r="F4179" s="22"/>
      <c r="G4179" s="21">
        <v>597</v>
      </c>
      <c r="H4179" s="25">
        <v>478</v>
      </c>
      <c r="I4179" s="3">
        <v>1</v>
      </c>
      <c r="J4179" s="3">
        <v>83</v>
      </c>
      <c r="K4179" s="3">
        <v>1</v>
      </c>
      <c r="L4179" s="3">
        <v>40</v>
      </c>
      <c r="M4179" s="3">
        <v>36</v>
      </c>
      <c r="N4179" s="3">
        <v>4</v>
      </c>
      <c r="O4179" s="26">
        <v>55</v>
      </c>
    </row>
    <row r="4180" spans="2:15" x14ac:dyDescent="0.2">
      <c r="D4180" s="175"/>
      <c r="E4180" s="4" t="s">
        <v>37</v>
      </c>
      <c r="F4180" s="6"/>
      <c r="G4180" s="5">
        <v>566</v>
      </c>
      <c r="H4180" s="7">
        <v>462</v>
      </c>
      <c r="I4180" s="1">
        <v>1</v>
      </c>
      <c r="J4180" s="1">
        <v>65</v>
      </c>
      <c r="K4180" s="1">
        <v>0</v>
      </c>
      <c r="L4180" s="1">
        <v>45</v>
      </c>
      <c r="M4180" s="1">
        <v>29</v>
      </c>
      <c r="N4180" s="1">
        <v>3</v>
      </c>
      <c r="O4180" s="8">
        <v>48</v>
      </c>
    </row>
    <row r="4181" spans="2:15" x14ac:dyDescent="0.2">
      <c r="D4181" s="174" t="s">
        <v>38</v>
      </c>
      <c r="E4181" s="20" t="s">
        <v>39</v>
      </c>
      <c r="F4181" s="22"/>
      <c r="G4181" s="21">
        <v>58</v>
      </c>
      <c r="H4181" s="25">
        <v>47</v>
      </c>
      <c r="I4181" s="3">
        <v>0</v>
      </c>
      <c r="J4181" s="3">
        <v>0</v>
      </c>
      <c r="K4181" s="3">
        <v>0</v>
      </c>
      <c r="L4181" s="3">
        <v>4</v>
      </c>
      <c r="M4181" s="3">
        <v>3</v>
      </c>
      <c r="N4181" s="3">
        <v>3</v>
      </c>
      <c r="O4181" s="26">
        <v>7</v>
      </c>
    </row>
    <row r="4182" spans="2:15" x14ac:dyDescent="0.2">
      <c r="D4182" s="175"/>
      <c r="E4182" s="4" t="s">
        <v>40</v>
      </c>
      <c r="F4182" s="6"/>
      <c r="G4182" s="5">
        <v>144</v>
      </c>
      <c r="H4182" s="7">
        <v>123</v>
      </c>
      <c r="I4182" s="1">
        <v>0</v>
      </c>
      <c r="J4182" s="1">
        <v>13</v>
      </c>
      <c r="K4182" s="1">
        <v>1</v>
      </c>
      <c r="L4182" s="1">
        <v>14</v>
      </c>
      <c r="M4182" s="1">
        <v>9</v>
      </c>
      <c r="N4182" s="1">
        <v>1</v>
      </c>
      <c r="O4182" s="8">
        <v>6</v>
      </c>
    </row>
    <row r="4183" spans="2:15" x14ac:dyDescent="0.2">
      <c r="D4183" s="175"/>
      <c r="E4183" s="4" t="s">
        <v>41</v>
      </c>
      <c r="F4183" s="6"/>
      <c r="G4183" s="5">
        <v>202</v>
      </c>
      <c r="H4183" s="7">
        <v>157</v>
      </c>
      <c r="I4183" s="1">
        <v>1</v>
      </c>
      <c r="J4183" s="1">
        <v>33</v>
      </c>
      <c r="K4183" s="1">
        <v>0</v>
      </c>
      <c r="L4183" s="1">
        <v>15</v>
      </c>
      <c r="M4183" s="1">
        <v>16</v>
      </c>
      <c r="N4183" s="1">
        <v>0</v>
      </c>
      <c r="O4183" s="8">
        <v>18</v>
      </c>
    </row>
    <row r="4184" spans="2:15" x14ac:dyDescent="0.2">
      <c r="D4184" s="175"/>
      <c r="E4184" s="4" t="s">
        <v>42</v>
      </c>
      <c r="F4184" s="6"/>
      <c r="G4184" s="5">
        <v>208</v>
      </c>
      <c r="H4184" s="7">
        <v>173</v>
      </c>
      <c r="I4184" s="1">
        <v>0</v>
      </c>
      <c r="J4184" s="1">
        <v>34</v>
      </c>
      <c r="K4184" s="1">
        <v>0</v>
      </c>
      <c r="L4184" s="1">
        <v>21</v>
      </c>
      <c r="M4184" s="1">
        <v>15</v>
      </c>
      <c r="N4184" s="1">
        <v>0</v>
      </c>
      <c r="O4184" s="8">
        <v>14</v>
      </c>
    </row>
    <row r="4185" spans="2:15" x14ac:dyDescent="0.2">
      <c r="D4185" s="175"/>
      <c r="E4185" s="4" t="s">
        <v>43</v>
      </c>
      <c r="F4185" s="6"/>
      <c r="G4185" s="5">
        <v>199</v>
      </c>
      <c r="H4185" s="7">
        <v>163</v>
      </c>
      <c r="I4185" s="1">
        <v>1</v>
      </c>
      <c r="J4185" s="1">
        <v>28</v>
      </c>
      <c r="K4185" s="1">
        <v>0</v>
      </c>
      <c r="L4185" s="1">
        <v>13</v>
      </c>
      <c r="M4185" s="1">
        <v>7</v>
      </c>
      <c r="N4185" s="1">
        <v>1</v>
      </c>
      <c r="O4185" s="8">
        <v>16</v>
      </c>
    </row>
    <row r="4186" spans="2:15" x14ac:dyDescent="0.2">
      <c r="D4186" s="175"/>
      <c r="E4186" s="4" t="s">
        <v>44</v>
      </c>
      <c r="F4186" s="6"/>
      <c r="G4186" s="5">
        <v>211</v>
      </c>
      <c r="H4186" s="7">
        <v>173</v>
      </c>
      <c r="I4186" s="1">
        <v>0</v>
      </c>
      <c r="J4186" s="1">
        <v>20</v>
      </c>
      <c r="K4186" s="1">
        <v>0</v>
      </c>
      <c r="L4186" s="1">
        <v>13</v>
      </c>
      <c r="M4186" s="1">
        <v>7</v>
      </c>
      <c r="N4186" s="1">
        <v>1</v>
      </c>
      <c r="O4186" s="8">
        <v>21</v>
      </c>
    </row>
    <row r="4187" spans="2:15" x14ac:dyDescent="0.2">
      <c r="D4187" s="176"/>
      <c r="E4187" s="59" t="s">
        <v>45</v>
      </c>
      <c r="F4187" s="60"/>
      <c r="G4187" s="56">
        <v>141</v>
      </c>
      <c r="H4187" s="66">
        <v>104</v>
      </c>
      <c r="I4187" s="30">
        <v>0</v>
      </c>
      <c r="J4187" s="30">
        <v>20</v>
      </c>
      <c r="K4187" s="30">
        <v>0</v>
      </c>
      <c r="L4187" s="30">
        <v>5</v>
      </c>
      <c r="M4187" s="30">
        <v>8</v>
      </c>
      <c r="N4187" s="30">
        <v>1</v>
      </c>
      <c r="O4187" s="65">
        <v>21</v>
      </c>
    </row>
    <row r="4189" spans="2:15" x14ac:dyDescent="0.2">
      <c r="B4189" s="43" t="str">
        <f xml:space="preserve"> HYPERLINK("#'目次'!B158", "[152]")</f>
        <v>[152]</v>
      </c>
      <c r="C4189" s="31" t="s">
        <v>306</v>
      </c>
    </row>
    <row r="4190" spans="2:15" x14ac:dyDescent="0.2">
      <c r="C4190" s="156" t="s">
        <v>292</v>
      </c>
    </row>
    <row r="4193" spans="4:15" ht="24" x14ac:dyDescent="0.2">
      <c r="D4193" s="177"/>
      <c r="E4193" s="178"/>
      <c r="F4193" s="178"/>
      <c r="G4193" s="40" t="s">
        <v>14</v>
      </c>
      <c r="H4193" s="42" t="s">
        <v>213</v>
      </c>
      <c r="I4193" s="15" t="s">
        <v>214</v>
      </c>
      <c r="J4193" s="15" t="s">
        <v>215</v>
      </c>
      <c r="K4193" s="15" t="s">
        <v>216</v>
      </c>
      <c r="L4193" s="15" t="s">
        <v>217</v>
      </c>
      <c r="M4193" s="15" t="s">
        <v>293</v>
      </c>
      <c r="N4193" s="15" t="s">
        <v>86</v>
      </c>
      <c r="O4193" s="44" t="s">
        <v>17</v>
      </c>
    </row>
    <row r="4194" spans="4:15" x14ac:dyDescent="0.2">
      <c r="D4194" s="179"/>
      <c r="E4194" s="180"/>
      <c r="F4194" s="180"/>
      <c r="G4194" s="39"/>
      <c r="H4194" s="41"/>
      <c r="I4194" s="14"/>
      <c r="J4194" s="14"/>
      <c r="K4194" s="14"/>
      <c r="L4194" s="14"/>
      <c r="M4194" s="14"/>
      <c r="N4194" s="14"/>
      <c r="O4194" s="38"/>
    </row>
    <row r="4195" spans="4:15" x14ac:dyDescent="0.2">
      <c r="D4195" s="58"/>
      <c r="E4195" s="53" t="s">
        <v>14</v>
      </c>
      <c r="F4195" s="52"/>
      <c r="G4195" s="37">
        <v>1163</v>
      </c>
      <c r="H4195" s="17">
        <v>940</v>
      </c>
      <c r="I4195" s="17">
        <v>2</v>
      </c>
      <c r="J4195" s="17">
        <v>148</v>
      </c>
      <c r="K4195" s="17">
        <v>1</v>
      </c>
      <c r="L4195" s="17">
        <v>85</v>
      </c>
      <c r="M4195" s="17">
        <v>65</v>
      </c>
      <c r="N4195" s="17">
        <v>7</v>
      </c>
      <c r="O4195" s="55">
        <v>103</v>
      </c>
    </row>
    <row r="4196" spans="4:15" x14ac:dyDescent="0.2">
      <c r="D4196" s="174" t="s">
        <v>52</v>
      </c>
      <c r="E4196" s="20" t="s">
        <v>53</v>
      </c>
      <c r="F4196" s="22"/>
      <c r="G4196" s="21">
        <v>15</v>
      </c>
      <c r="H4196" s="25">
        <v>10</v>
      </c>
      <c r="I4196" s="3">
        <v>0</v>
      </c>
      <c r="J4196" s="3">
        <v>2</v>
      </c>
      <c r="K4196" s="3">
        <v>0</v>
      </c>
      <c r="L4196" s="3">
        <v>2</v>
      </c>
      <c r="M4196" s="3">
        <v>0</v>
      </c>
      <c r="N4196" s="3">
        <v>0</v>
      </c>
      <c r="O4196" s="26">
        <v>2</v>
      </c>
    </row>
    <row r="4197" spans="4:15" ht="24" x14ac:dyDescent="0.2">
      <c r="D4197" s="175"/>
      <c r="E4197" s="4" t="s">
        <v>54</v>
      </c>
      <c r="F4197" s="6"/>
      <c r="G4197" s="5">
        <v>116</v>
      </c>
      <c r="H4197" s="7">
        <v>94</v>
      </c>
      <c r="I4197" s="1">
        <v>0</v>
      </c>
      <c r="J4197" s="1">
        <v>13</v>
      </c>
      <c r="K4197" s="1">
        <v>0</v>
      </c>
      <c r="L4197" s="1">
        <v>6</v>
      </c>
      <c r="M4197" s="1">
        <v>9</v>
      </c>
      <c r="N4197" s="1">
        <v>0</v>
      </c>
      <c r="O4197" s="8">
        <v>12</v>
      </c>
    </row>
    <row r="4198" spans="4:15" x14ac:dyDescent="0.2">
      <c r="D4198" s="175"/>
      <c r="E4198" s="4" t="s">
        <v>55</v>
      </c>
      <c r="F4198" s="6"/>
      <c r="G4198" s="5">
        <v>41</v>
      </c>
      <c r="H4198" s="7">
        <v>33</v>
      </c>
      <c r="I4198" s="1">
        <v>0</v>
      </c>
      <c r="J4198" s="1">
        <v>6</v>
      </c>
      <c r="K4198" s="1">
        <v>0</v>
      </c>
      <c r="L4198" s="1">
        <v>3</v>
      </c>
      <c r="M4198" s="1">
        <v>2</v>
      </c>
      <c r="N4198" s="1">
        <v>0</v>
      </c>
      <c r="O4198" s="8">
        <v>3</v>
      </c>
    </row>
    <row r="4199" spans="4:15" x14ac:dyDescent="0.2">
      <c r="D4199" s="175"/>
      <c r="E4199" s="4" t="s">
        <v>56</v>
      </c>
      <c r="F4199" s="6"/>
      <c r="G4199" s="5">
        <v>60</v>
      </c>
      <c r="H4199" s="7">
        <v>44</v>
      </c>
      <c r="I4199" s="1">
        <v>0</v>
      </c>
      <c r="J4199" s="1">
        <v>16</v>
      </c>
      <c r="K4199" s="1">
        <v>0</v>
      </c>
      <c r="L4199" s="1">
        <v>3</v>
      </c>
      <c r="M4199" s="1">
        <v>7</v>
      </c>
      <c r="N4199" s="1">
        <v>0</v>
      </c>
      <c r="O4199" s="8">
        <v>4</v>
      </c>
    </row>
    <row r="4200" spans="4:15" x14ac:dyDescent="0.2">
      <c r="D4200" s="175"/>
      <c r="E4200" s="4" t="s">
        <v>57</v>
      </c>
      <c r="F4200" s="6"/>
      <c r="G4200" s="5">
        <v>283</v>
      </c>
      <c r="H4200" s="7">
        <v>239</v>
      </c>
      <c r="I4200" s="1">
        <v>2</v>
      </c>
      <c r="J4200" s="1">
        <v>40</v>
      </c>
      <c r="K4200" s="1">
        <v>0</v>
      </c>
      <c r="L4200" s="1">
        <v>30</v>
      </c>
      <c r="M4200" s="1">
        <v>17</v>
      </c>
      <c r="N4200" s="1">
        <v>0</v>
      </c>
      <c r="O4200" s="8">
        <v>14</v>
      </c>
    </row>
    <row r="4201" spans="4:15" x14ac:dyDescent="0.2">
      <c r="D4201" s="175"/>
      <c r="E4201" s="4" t="s">
        <v>58</v>
      </c>
      <c r="F4201" s="6"/>
      <c r="G4201" s="5">
        <v>123</v>
      </c>
      <c r="H4201" s="7">
        <v>93</v>
      </c>
      <c r="I4201" s="1">
        <v>0</v>
      </c>
      <c r="J4201" s="1">
        <v>14</v>
      </c>
      <c r="K4201" s="1">
        <v>1</v>
      </c>
      <c r="L4201" s="1">
        <v>8</v>
      </c>
      <c r="M4201" s="1">
        <v>5</v>
      </c>
      <c r="N4201" s="1">
        <v>1</v>
      </c>
      <c r="O4201" s="8">
        <v>17</v>
      </c>
    </row>
    <row r="4202" spans="4:15" x14ac:dyDescent="0.2">
      <c r="D4202" s="175"/>
      <c r="E4202" s="4" t="s">
        <v>59</v>
      </c>
      <c r="F4202" s="6"/>
      <c r="G4202" s="5">
        <v>186</v>
      </c>
      <c r="H4202" s="7">
        <v>154</v>
      </c>
      <c r="I4202" s="1">
        <v>0</v>
      </c>
      <c r="J4202" s="1">
        <v>17</v>
      </c>
      <c r="K4202" s="1">
        <v>0</v>
      </c>
      <c r="L4202" s="1">
        <v>13</v>
      </c>
      <c r="M4202" s="1">
        <v>7</v>
      </c>
      <c r="N4202" s="1">
        <v>0</v>
      </c>
      <c r="O4202" s="8">
        <v>21</v>
      </c>
    </row>
    <row r="4203" spans="4:15" x14ac:dyDescent="0.2">
      <c r="D4203" s="175"/>
      <c r="E4203" s="4" t="s">
        <v>60</v>
      </c>
      <c r="F4203" s="6"/>
      <c r="G4203" s="5">
        <v>163</v>
      </c>
      <c r="H4203" s="7">
        <v>132</v>
      </c>
      <c r="I4203" s="1">
        <v>0</v>
      </c>
      <c r="J4203" s="1">
        <v>20</v>
      </c>
      <c r="K4203" s="1">
        <v>0</v>
      </c>
      <c r="L4203" s="1">
        <v>10</v>
      </c>
      <c r="M4203" s="1">
        <v>7</v>
      </c>
      <c r="N4203" s="1">
        <v>2</v>
      </c>
      <c r="O4203" s="8">
        <v>13</v>
      </c>
    </row>
    <row r="4204" spans="4:15" x14ac:dyDescent="0.2">
      <c r="D4204" s="175"/>
      <c r="E4204" s="4" t="s">
        <v>61</v>
      </c>
      <c r="F4204" s="6"/>
      <c r="G4204" s="5">
        <v>72</v>
      </c>
      <c r="H4204" s="7">
        <v>60</v>
      </c>
      <c r="I4204" s="1">
        <v>0</v>
      </c>
      <c r="J4204" s="1">
        <v>0</v>
      </c>
      <c r="K4204" s="1">
        <v>0</v>
      </c>
      <c r="L4204" s="1">
        <v>6</v>
      </c>
      <c r="M4204" s="1">
        <v>4</v>
      </c>
      <c r="N4204" s="1">
        <v>3</v>
      </c>
      <c r="O4204" s="8">
        <v>7</v>
      </c>
    </row>
    <row r="4205" spans="4:15" x14ac:dyDescent="0.2">
      <c r="D4205" s="175"/>
      <c r="E4205" s="4" t="s">
        <v>62</v>
      </c>
      <c r="F4205" s="6"/>
      <c r="G4205" s="5">
        <v>103</v>
      </c>
      <c r="H4205" s="7">
        <v>81</v>
      </c>
      <c r="I4205" s="1">
        <v>0</v>
      </c>
      <c r="J4205" s="1">
        <v>19</v>
      </c>
      <c r="K4205" s="1">
        <v>0</v>
      </c>
      <c r="L4205" s="1">
        <v>4</v>
      </c>
      <c r="M4205" s="1">
        <v>7</v>
      </c>
      <c r="N4205" s="1">
        <v>1</v>
      </c>
      <c r="O4205" s="8">
        <v>10</v>
      </c>
    </row>
    <row r="4206" spans="4:15" x14ac:dyDescent="0.2">
      <c r="D4206" s="174" t="s">
        <v>63</v>
      </c>
      <c r="E4206" s="20" t="s">
        <v>64</v>
      </c>
      <c r="F4206" s="22"/>
      <c r="G4206" s="21">
        <v>214</v>
      </c>
      <c r="H4206" s="25">
        <v>167</v>
      </c>
      <c r="I4206" s="3">
        <v>0</v>
      </c>
      <c r="J4206" s="3">
        <v>22</v>
      </c>
      <c r="K4206" s="3">
        <v>0</v>
      </c>
      <c r="L4206" s="3">
        <v>10</v>
      </c>
      <c r="M4206" s="3">
        <v>11</v>
      </c>
      <c r="N4206" s="3">
        <v>1</v>
      </c>
      <c r="O4206" s="26">
        <v>23</v>
      </c>
    </row>
    <row r="4207" spans="4:15" x14ac:dyDescent="0.2">
      <c r="D4207" s="175"/>
      <c r="E4207" s="4" t="s">
        <v>65</v>
      </c>
      <c r="F4207" s="6"/>
      <c r="G4207" s="5">
        <v>160</v>
      </c>
      <c r="H4207" s="7">
        <v>125</v>
      </c>
      <c r="I4207" s="1">
        <v>0</v>
      </c>
      <c r="J4207" s="1">
        <v>18</v>
      </c>
      <c r="K4207" s="1">
        <v>0</v>
      </c>
      <c r="L4207" s="1">
        <v>9</v>
      </c>
      <c r="M4207" s="1">
        <v>5</v>
      </c>
      <c r="N4207" s="1">
        <v>1</v>
      </c>
      <c r="O4207" s="8">
        <v>17</v>
      </c>
    </row>
    <row r="4208" spans="4:15" x14ac:dyDescent="0.2">
      <c r="D4208" s="175"/>
      <c r="E4208" s="4" t="s">
        <v>66</v>
      </c>
      <c r="F4208" s="6"/>
      <c r="G4208" s="5">
        <v>160</v>
      </c>
      <c r="H4208" s="7">
        <v>135</v>
      </c>
      <c r="I4208" s="1">
        <v>0</v>
      </c>
      <c r="J4208" s="1">
        <v>22</v>
      </c>
      <c r="K4208" s="1">
        <v>0</v>
      </c>
      <c r="L4208" s="1">
        <v>10</v>
      </c>
      <c r="M4208" s="1">
        <v>7</v>
      </c>
      <c r="N4208" s="1">
        <v>1</v>
      </c>
      <c r="O4208" s="8">
        <v>11</v>
      </c>
    </row>
    <row r="4209" spans="2:15" x14ac:dyDescent="0.2">
      <c r="D4209" s="175"/>
      <c r="E4209" s="4" t="s">
        <v>67</v>
      </c>
      <c r="F4209" s="6"/>
      <c r="G4209" s="5">
        <v>150</v>
      </c>
      <c r="H4209" s="7">
        <v>121</v>
      </c>
      <c r="I4209" s="1">
        <v>0</v>
      </c>
      <c r="J4209" s="1">
        <v>19</v>
      </c>
      <c r="K4209" s="1">
        <v>0</v>
      </c>
      <c r="L4209" s="1">
        <v>14</v>
      </c>
      <c r="M4209" s="1">
        <v>10</v>
      </c>
      <c r="N4209" s="1">
        <v>1</v>
      </c>
      <c r="O4209" s="8">
        <v>12</v>
      </c>
    </row>
    <row r="4210" spans="2:15" x14ac:dyDescent="0.2">
      <c r="D4210" s="175"/>
      <c r="E4210" s="4" t="s">
        <v>68</v>
      </c>
      <c r="F4210" s="6"/>
      <c r="G4210" s="5">
        <v>110</v>
      </c>
      <c r="H4210" s="7">
        <v>86</v>
      </c>
      <c r="I4210" s="1">
        <v>0</v>
      </c>
      <c r="J4210" s="1">
        <v>12</v>
      </c>
      <c r="K4210" s="1">
        <v>0</v>
      </c>
      <c r="L4210" s="1">
        <v>12</v>
      </c>
      <c r="M4210" s="1">
        <v>8</v>
      </c>
      <c r="N4210" s="1">
        <v>0</v>
      </c>
      <c r="O4210" s="8">
        <v>13</v>
      </c>
    </row>
    <row r="4211" spans="2:15" x14ac:dyDescent="0.2">
      <c r="D4211" s="175"/>
      <c r="E4211" s="4" t="s">
        <v>69</v>
      </c>
      <c r="F4211" s="6"/>
      <c r="G4211" s="5">
        <v>91</v>
      </c>
      <c r="H4211" s="7">
        <v>73</v>
      </c>
      <c r="I4211" s="1">
        <v>0</v>
      </c>
      <c r="J4211" s="1">
        <v>11</v>
      </c>
      <c r="K4211" s="1">
        <v>1</v>
      </c>
      <c r="L4211" s="1">
        <v>10</v>
      </c>
      <c r="M4211" s="1">
        <v>7</v>
      </c>
      <c r="N4211" s="1">
        <v>1</v>
      </c>
      <c r="O4211" s="8">
        <v>9</v>
      </c>
    </row>
    <row r="4212" spans="2:15" x14ac:dyDescent="0.2">
      <c r="D4212" s="175"/>
      <c r="E4212" s="4" t="s">
        <v>70</v>
      </c>
      <c r="F4212" s="6"/>
      <c r="G4212" s="5">
        <v>127</v>
      </c>
      <c r="H4212" s="7">
        <v>109</v>
      </c>
      <c r="I4212" s="1">
        <v>2</v>
      </c>
      <c r="J4212" s="1">
        <v>15</v>
      </c>
      <c r="K4212" s="1">
        <v>0</v>
      </c>
      <c r="L4212" s="1">
        <v>5</v>
      </c>
      <c r="M4212" s="1">
        <v>7</v>
      </c>
      <c r="N4212" s="1">
        <v>0</v>
      </c>
      <c r="O4212" s="8">
        <v>7</v>
      </c>
    </row>
    <row r="4213" spans="2:15" x14ac:dyDescent="0.2">
      <c r="D4213" s="175"/>
      <c r="E4213" s="4" t="s">
        <v>71</v>
      </c>
      <c r="F4213" s="6"/>
      <c r="G4213" s="5">
        <v>70</v>
      </c>
      <c r="H4213" s="7">
        <v>53</v>
      </c>
      <c r="I4213" s="1">
        <v>0</v>
      </c>
      <c r="J4213" s="1">
        <v>16</v>
      </c>
      <c r="K4213" s="1">
        <v>0</v>
      </c>
      <c r="L4213" s="1">
        <v>9</v>
      </c>
      <c r="M4213" s="1">
        <v>7</v>
      </c>
      <c r="N4213" s="1">
        <v>0</v>
      </c>
      <c r="O4213" s="8">
        <v>5</v>
      </c>
    </row>
    <row r="4214" spans="2:15" x14ac:dyDescent="0.2">
      <c r="D4214" s="176"/>
      <c r="E4214" s="59" t="s">
        <v>72</v>
      </c>
      <c r="F4214" s="60"/>
      <c r="G4214" s="56">
        <v>69</v>
      </c>
      <c r="H4214" s="66">
        <v>62</v>
      </c>
      <c r="I4214" s="30">
        <v>0</v>
      </c>
      <c r="J4214" s="30">
        <v>13</v>
      </c>
      <c r="K4214" s="30">
        <v>0</v>
      </c>
      <c r="L4214" s="30">
        <v>6</v>
      </c>
      <c r="M4214" s="30">
        <v>3</v>
      </c>
      <c r="N4214" s="30">
        <v>0</v>
      </c>
      <c r="O4214" s="65">
        <v>4</v>
      </c>
    </row>
    <row r="4216" spans="2:15" x14ac:dyDescent="0.2">
      <c r="B4216" s="43" t="str">
        <f xml:space="preserve"> HYPERLINK("#'目次'!B159", "[153]")</f>
        <v>[153]</v>
      </c>
      <c r="C4216" s="31" t="s">
        <v>306</v>
      </c>
    </row>
    <row r="4217" spans="2:15" x14ac:dyDescent="0.2">
      <c r="C4217" s="156" t="s">
        <v>292</v>
      </c>
    </row>
    <row r="4219" spans="2:15" x14ac:dyDescent="0.2">
      <c r="C4219" s="31" t="s">
        <v>75</v>
      </c>
    </row>
    <row r="4220" spans="2:15" ht="24" x14ac:dyDescent="0.2">
      <c r="D4220" s="177"/>
      <c r="E4220" s="178"/>
      <c r="F4220" s="178"/>
      <c r="G4220" s="40" t="s">
        <v>14</v>
      </c>
      <c r="H4220" s="42" t="s">
        <v>213</v>
      </c>
      <c r="I4220" s="15" t="s">
        <v>214</v>
      </c>
      <c r="J4220" s="15" t="s">
        <v>215</v>
      </c>
      <c r="K4220" s="15" t="s">
        <v>216</v>
      </c>
      <c r="L4220" s="15" t="s">
        <v>217</v>
      </c>
      <c r="M4220" s="15" t="s">
        <v>293</v>
      </c>
      <c r="N4220" s="15" t="s">
        <v>86</v>
      </c>
      <c r="O4220" s="44" t="s">
        <v>17</v>
      </c>
    </row>
    <row r="4221" spans="2:15" x14ac:dyDescent="0.2">
      <c r="D4221" s="179"/>
      <c r="E4221" s="180"/>
      <c r="F4221" s="180"/>
      <c r="G4221" s="39"/>
      <c r="H4221" s="41"/>
      <c r="I4221" s="14"/>
      <c r="J4221" s="14"/>
      <c r="K4221" s="14"/>
      <c r="L4221" s="14"/>
      <c r="M4221" s="14"/>
      <c r="N4221" s="14"/>
      <c r="O4221" s="38"/>
    </row>
    <row r="4222" spans="2:15" x14ac:dyDescent="0.2">
      <c r="D4222" s="58"/>
      <c r="E4222" s="53" t="s">
        <v>14</v>
      </c>
      <c r="F4222" s="52"/>
      <c r="G4222" s="37">
        <v>1163</v>
      </c>
      <c r="H4222" s="17">
        <v>940</v>
      </c>
      <c r="I4222" s="17">
        <v>2</v>
      </c>
      <c r="J4222" s="17">
        <v>148</v>
      </c>
      <c r="K4222" s="17">
        <v>1</v>
      </c>
      <c r="L4222" s="17">
        <v>85</v>
      </c>
      <c r="M4222" s="17">
        <v>65</v>
      </c>
      <c r="N4222" s="17">
        <v>7</v>
      </c>
      <c r="O4222" s="55">
        <v>103</v>
      </c>
    </row>
    <row r="4223" spans="2:15" x14ac:dyDescent="0.2">
      <c r="D4223" s="174" t="s">
        <v>36</v>
      </c>
      <c r="E4223" s="20" t="s">
        <v>76</v>
      </c>
      <c r="F4223" s="22"/>
      <c r="G4223" s="21">
        <v>597</v>
      </c>
      <c r="H4223" s="25">
        <v>478</v>
      </c>
      <c r="I4223" s="3">
        <v>1</v>
      </c>
      <c r="J4223" s="3">
        <v>83</v>
      </c>
      <c r="K4223" s="3">
        <v>1</v>
      </c>
      <c r="L4223" s="3">
        <v>40</v>
      </c>
      <c r="M4223" s="3">
        <v>36</v>
      </c>
      <c r="N4223" s="3">
        <v>4</v>
      </c>
      <c r="O4223" s="26">
        <v>55</v>
      </c>
    </row>
    <row r="4224" spans="2:15" x14ac:dyDescent="0.2">
      <c r="D4224" s="175"/>
      <c r="E4224" s="4" t="s">
        <v>39</v>
      </c>
      <c r="F4224" s="6"/>
      <c r="G4224" s="5">
        <v>32</v>
      </c>
      <c r="H4224" s="7">
        <v>24</v>
      </c>
      <c r="I4224" s="1">
        <v>0</v>
      </c>
      <c r="J4224" s="1">
        <v>0</v>
      </c>
      <c r="K4224" s="1">
        <v>0</v>
      </c>
      <c r="L4224" s="1">
        <v>2</v>
      </c>
      <c r="M4224" s="1">
        <v>2</v>
      </c>
      <c r="N4224" s="1">
        <v>2</v>
      </c>
      <c r="O4224" s="8">
        <v>5</v>
      </c>
    </row>
    <row r="4225" spans="2:15" x14ac:dyDescent="0.2">
      <c r="D4225" s="175"/>
      <c r="E4225" s="4" t="s">
        <v>40</v>
      </c>
      <c r="F4225" s="6"/>
      <c r="G4225" s="5">
        <v>73</v>
      </c>
      <c r="H4225" s="7">
        <v>63</v>
      </c>
      <c r="I4225" s="1">
        <v>0</v>
      </c>
      <c r="J4225" s="1">
        <v>9</v>
      </c>
      <c r="K4225" s="1">
        <v>1</v>
      </c>
      <c r="L4225" s="1">
        <v>9</v>
      </c>
      <c r="M4225" s="1">
        <v>6</v>
      </c>
      <c r="N4225" s="1">
        <v>1</v>
      </c>
      <c r="O4225" s="8">
        <v>2</v>
      </c>
    </row>
    <row r="4226" spans="2:15" x14ac:dyDescent="0.2">
      <c r="D4226" s="175"/>
      <c r="E4226" s="4" t="s">
        <v>41</v>
      </c>
      <c r="F4226" s="6"/>
      <c r="G4226" s="5">
        <v>106</v>
      </c>
      <c r="H4226" s="7">
        <v>84</v>
      </c>
      <c r="I4226" s="1">
        <v>1</v>
      </c>
      <c r="J4226" s="1">
        <v>16</v>
      </c>
      <c r="K4226" s="1">
        <v>0</v>
      </c>
      <c r="L4226" s="1">
        <v>5</v>
      </c>
      <c r="M4226" s="1">
        <v>7</v>
      </c>
      <c r="N4226" s="1">
        <v>0</v>
      </c>
      <c r="O4226" s="8">
        <v>11</v>
      </c>
    </row>
    <row r="4227" spans="2:15" x14ac:dyDescent="0.2">
      <c r="D4227" s="175"/>
      <c r="E4227" s="4" t="s">
        <v>42</v>
      </c>
      <c r="F4227" s="6"/>
      <c r="G4227" s="5">
        <v>112</v>
      </c>
      <c r="H4227" s="7">
        <v>86</v>
      </c>
      <c r="I4227" s="1">
        <v>0</v>
      </c>
      <c r="J4227" s="1">
        <v>19</v>
      </c>
      <c r="K4227" s="1">
        <v>0</v>
      </c>
      <c r="L4227" s="1">
        <v>9</v>
      </c>
      <c r="M4227" s="1">
        <v>9</v>
      </c>
      <c r="N4227" s="1">
        <v>0</v>
      </c>
      <c r="O4227" s="8">
        <v>9</v>
      </c>
    </row>
    <row r="4228" spans="2:15" x14ac:dyDescent="0.2">
      <c r="D4228" s="175"/>
      <c r="E4228" s="4" t="s">
        <v>43</v>
      </c>
      <c r="F4228" s="6"/>
      <c r="G4228" s="5">
        <v>96</v>
      </c>
      <c r="H4228" s="7">
        <v>78</v>
      </c>
      <c r="I4228" s="1">
        <v>0</v>
      </c>
      <c r="J4228" s="1">
        <v>14</v>
      </c>
      <c r="K4228" s="1">
        <v>0</v>
      </c>
      <c r="L4228" s="1">
        <v>6</v>
      </c>
      <c r="M4228" s="1">
        <v>3</v>
      </c>
      <c r="N4228" s="1">
        <v>0</v>
      </c>
      <c r="O4228" s="8">
        <v>8</v>
      </c>
    </row>
    <row r="4229" spans="2:15" x14ac:dyDescent="0.2">
      <c r="D4229" s="175"/>
      <c r="E4229" s="4" t="s">
        <v>44</v>
      </c>
      <c r="F4229" s="6"/>
      <c r="G4229" s="5">
        <v>107</v>
      </c>
      <c r="H4229" s="7">
        <v>90</v>
      </c>
      <c r="I4229" s="1">
        <v>0</v>
      </c>
      <c r="J4229" s="1">
        <v>10</v>
      </c>
      <c r="K4229" s="1">
        <v>0</v>
      </c>
      <c r="L4229" s="1">
        <v>8</v>
      </c>
      <c r="M4229" s="1">
        <v>2</v>
      </c>
      <c r="N4229" s="1">
        <v>1</v>
      </c>
      <c r="O4229" s="8">
        <v>11</v>
      </c>
    </row>
    <row r="4230" spans="2:15" x14ac:dyDescent="0.2">
      <c r="D4230" s="175"/>
      <c r="E4230" s="4" t="s">
        <v>45</v>
      </c>
      <c r="F4230" s="6"/>
      <c r="G4230" s="5">
        <v>71</v>
      </c>
      <c r="H4230" s="7">
        <v>53</v>
      </c>
      <c r="I4230" s="1">
        <v>0</v>
      </c>
      <c r="J4230" s="1">
        <v>15</v>
      </c>
      <c r="K4230" s="1">
        <v>0</v>
      </c>
      <c r="L4230" s="1">
        <v>1</v>
      </c>
      <c r="M4230" s="1">
        <v>7</v>
      </c>
      <c r="N4230" s="1">
        <v>0</v>
      </c>
      <c r="O4230" s="8">
        <v>9</v>
      </c>
    </row>
    <row r="4231" spans="2:15" x14ac:dyDescent="0.2">
      <c r="D4231" s="174" t="s">
        <v>37</v>
      </c>
      <c r="E4231" s="20" t="s">
        <v>77</v>
      </c>
      <c r="F4231" s="22"/>
      <c r="G4231" s="21">
        <v>566</v>
      </c>
      <c r="H4231" s="25">
        <v>462</v>
      </c>
      <c r="I4231" s="3">
        <v>1</v>
      </c>
      <c r="J4231" s="3">
        <v>65</v>
      </c>
      <c r="K4231" s="3">
        <v>0</v>
      </c>
      <c r="L4231" s="3">
        <v>45</v>
      </c>
      <c r="M4231" s="3">
        <v>29</v>
      </c>
      <c r="N4231" s="3">
        <v>3</v>
      </c>
      <c r="O4231" s="26">
        <v>48</v>
      </c>
    </row>
    <row r="4232" spans="2:15" x14ac:dyDescent="0.2">
      <c r="D4232" s="175"/>
      <c r="E4232" s="4" t="s">
        <v>39</v>
      </c>
      <c r="F4232" s="6"/>
      <c r="G4232" s="5">
        <v>26</v>
      </c>
      <c r="H4232" s="7">
        <v>23</v>
      </c>
      <c r="I4232" s="1">
        <v>0</v>
      </c>
      <c r="J4232" s="1">
        <v>0</v>
      </c>
      <c r="K4232" s="1">
        <v>0</v>
      </c>
      <c r="L4232" s="1">
        <v>2</v>
      </c>
      <c r="M4232" s="1">
        <v>1</v>
      </c>
      <c r="N4232" s="1">
        <v>1</v>
      </c>
      <c r="O4232" s="8">
        <v>2</v>
      </c>
    </row>
    <row r="4233" spans="2:15" x14ac:dyDescent="0.2">
      <c r="D4233" s="175"/>
      <c r="E4233" s="4" t="s">
        <v>40</v>
      </c>
      <c r="F4233" s="6"/>
      <c r="G4233" s="5">
        <v>71</v>
      </c>
      <c r="H4233" s="7">
        <v>60</v>
      </c>
      <c r="I4233" s="1">
        <v>0</v>
      </c>
      <c r="J4233" s="1">
        <v>4</v>
      </c>
      <c r="K4233" s="1">
        <v>0</v>
      </c>
      <c r="L4233" s="1">
        <v>5</v>
      </c>
      <c r="M4233" s="1">
        <v>3</v>
      </c>
      <c r="N4233" s="1">
        <v>0</v>
      </c>
      <c r="O4233" s="8">
        <v>4</v>
      </c>
    </row>
    <row r="4234" spans="2:15" x14ac:dyDescent="0.2">
      <c r="D4234" s="175"/>
      <c r="E4234" s="4" t="s">
        <v>41</v>
      </c>
      <c r="F4234" s="6"/>
      <c r="G4234" s="5">
        <v>96</v>
      </c>
      <c r="H4234" s="7">
        <v>73</v>
      </c>
      <c r="I4234" s="1">
        <v>0</v>
      </c>
      <c r="J4234" s="1">
        <v>17</v>
      </c>
      <c r="K4234" s="1">
        <v>0</v>
      </c>
      <c r="L4234" s="1">
        <v>10</v>
      </c>
      <c r="M4234" s="1">
        <v>9</v>
      </c>
      <c r="N4234" s="1">
        <v>0</v>
      </c>
      <c r="O4234" s="8">
        <v>7</v>
      </c>
    </row>
    <row r="4235" spans="2:15" x14ac:dyDescent="0.2">
      <c r="D4235" s="175"/>
      <c r="E4235" s="4" t="s">
        <v>42</v>
      </c>
      <c r="F4235" s="6"/>
      <c r="G4235" s="5">
        <v>96</v>
      </c>
      <c r="H4235" s="7">
        <v>87</v>
      </c>
      <c r="I4235" s="1">
        <v>0</v>
      </c>
      <c r="J4235" s="1">
        <v>15</v>
      </c>
      <c r="K4235" s="1">
        <v>0</v>
      </c>
      <c r="L4235" s="1">
        <v>12</v>
      </c>
      <c r="M4235" s="1">
        <v>6</v>
      </c>
      <c r="N4235" s="1">
        <v>0</v>
      </c>
      <c r="O4235" s="8">
        <v>5</v>
      </c>
    </row>
    <row r="4236" spans="2:15" x14ac:dyDescent="0.2">
      <c r="D4236" s="175"/>
      <c r="E4236" s="4" t="s">
        <v>43</v>
      </c>
      <c r="F4236" s="6"/>
      <c r="G4236" s="5">
        <v>103</v>
      </c>
      <c r="H4236" s="7">
        <v>85</v>
      </c>
      <c r="I4236" s="1">
        <v>1</v>
      </c>
      <c r="J4236" s="1">
        <v>14</v>
      </c>
      <c r="K4236" s="1">
        <v>0</v>
      </c>
      <c r="L4236" s="1">
        <v>7</v>
      </c>
      <c r="M4236" s="1">
        <v>4</v>
      </c>
      <c r="N4236" s="1">
        <v>1</v>
      </c>
      <c r="O4236" s="8">
        <v>8</v>
      </c>
    </row>
    <row r="4237" spans="2:15" x14ac:dyDescent="0.2">
      <c r="D4237" s="175"/>
      <c r="E4237" s="4" t="s">
        <v>44</v>
      </c>
      <c r="F4237" s="6"/>
      <c r="G4237" s="5">
        <v>104</v>
      </c>
      <c r="H4237" s="7">
        <v>83</v>
      </c>
      <c r="I4237" s="1">
        <v>0</v>
      </c>
      <c r="J4237" s="1">
        <v>10</v>
      </c>
      <c r="K4237" s="1">
        <v>0</v>
      </c>
      <c r="L4237" s="1">
        <v>5</v>
      </c>
      <c r="M4237" s="1">
        <v>5</v>
      </c>
      <c r="N4237" s="1">
        <v>0</v>
      </c>
      <c r="O4237" s="8">
        <v>10</v>
      </c>
    </row>
    <row r="4238" spans="2:15" x14ac:dyDescent="0.2">
      <c r="D4238" s="176"/>
      <c r="E4238" s="59" t="s">
        <v>45</v>
      </c>
      <c r="F4238" s="60"/>
      <c r="G4238" s="56">
        <v>70</v>
      </c>
      <c r="H4238" s="66">
        <v>51</v>
      </c>
      <c r="I4238" s="30">
        <v>0</v>
      </c>
      <c r="J4238" s="30">
        <v>5</v>
      </c>
      <c r="K4238" s="30">
        <v>0</v>
      </c>
      <c r="L4238" s="30">
        <v>4</v>
      </c>
      <c r="M4238" s="30">
        <v>1</v>
      </c>
      <c r="N4238" s="30">
        <v>1</v>
      </c>
      <c r="O4238" s="65">
        <v>12</v>
      </c>
    </row>
    <row r="4240" spans="2:15" x14ac:dyDescent="0.2">
      <c r="B4240" s="43" t="str">
        <f xml:space="preserve"> HYPERLINK("#'目次'!B160", "[154]")</f>
        <v>[154]</v>
      </c>
      <c r="C4240" s="31" t="s">
        <v>309</v>
      </c>
    </row>
    <row r="4241" spans="3:15" x14ac:dyDescent="0.2">
      <c r="C4241" s="156" t="s">
        <v>292</v>
      </c>
    </row>
    <row r="4244" spans="3:15" ht="24" x14ac:dyDescent="0.2">
      <c r="D4244" s="177"/>
      <c r="E4244" s="178"/>
      <c r="F4244" s="178"/>
      <c r="G4244" s="40" t="s">
        <v>14</v>
      </c>
      <c r="H4244" s="42" t="s">
        <v>213</v>
      </c>
      <c r="I4244" s="15" t="s">
        <v>214</v>
      </c>
      <c r="J4244" s="15" t="s">
        <v>215</v>
      </c>
      <c r="K4244" s="15" t="s">
        <v>216</v>
      </c>
      <c r="L4244" s="15" t="s">
        <v>217</v>
      </c>
      <c r="M4244" s="15" t="s">
        <v>293</v>
      </c>
      <c r="N4244" s="15" t="s">
        <v>86</v>
      </c>
      <c r="O4244" s="44" t="s">
        <v>17</v>
      </c>
    </row>
    <row r="4245" spans="3:15" x14ac:dyDescent="0.2">
      <c r="D4245" s="179"/>
      <c r="E4245" s="180"/>
      <c r="F4245" s="180"/>
      <c r="G4245" s="39"/>
      <c r="H4245" s="41"/>
      <c r="I4245" s="14"/>
      <c r="J4245" s="14"/>
      <c r="K4245" s="14"/>
      <c r="L4245" s="14"/>
      <c r="M4245" s="14"/>
      <c r="N4245" s="14"/>
      <c r="O4245" s="38"/>
    </row>
    <row r="4246" spans="3:15" x14ac:dyDescent="0.2">
      <c r="D4246" s="58"/>
      <c r="E4246" s="53" t="s">
        <v>14</v>
      </c>
      <c r="F4246" s="52"/>
      <c r="G4246" s="37">
        <v>1163</v>
      </c>
      <c r="H4246" s="17">
        <v>798</v>
      </c>
      <c r="I4246" s="17">
        <v>1</v>
      </c>
      <c r="J4246" s="17">
        <v>86</v>
      </c>
      <c r="K4246" s="17">
        <v>4</v>
      </c>
      <c r="L4246" s="17">
        <v>313</v>
      </c>
      <c r="M4246" s="17">
        <v>79</v>
      </c>
      <c r="N4246" s="17">
        <v>11</v>
      </c>
      <c r="O4246" s="55">
        <v>112</v>
      </c>
    </row>
    <row r="4247" spans="3:15" x14ac:dyDescent="0.2">
      <c r="D4247" s="174" t="s">
        <v>18</v>
      </c>
      <c r="E4247" s="20" t="s">
        <v>19</v>
      </c>
      <c r="F4247" s="22"/>
      <c r="G4247" s="21">
        <v>52</v>
      </c>
      <c r="H4247" s="25">
        <v>34</v>
      </c>
      <c r="I4247" s="3">
        <v>0</v>
      </c>
      <c r="J4247" s="3">
        <v>2</v>
      </c>
      <c r="K4247" s="3">
        <v>0</v>
      </c>
      <c r="L4247" s="3">
        <v>15</v>
      </c>
      <c r="M4247" s="3">
        <v>1</v>
      </c>
      <c r="N4247" s="3">
        <v>0</v>
      </c>
      <c r="O4247" s="26">
        <v>6</v>
      </c>
    </row>
    <row r="4248" spans="3:15" x14ac:dyDescent="0.2">
      <c r="D4248" s="175"/>
      <c r="E4248" s="4" t="s">
        <v>20</v>
      </c>
      <c r="F4248" s="6"/>
      <c r="G4248" s="5">
        <v>75</v>
      </c>
      <c r="H4248" s="7">
        <v>53</v>
      </c>
      <c r="I4248" s="1">
        <v>0</v>
      </c>
      <c r="J4248" s="1">
        <v>4</v>
      </c>
      <c r="K4248" s="1">
        <v>0</v>
      </c>
      <c r="L4248" s="1">
        <v>18</v>
      </c>
      <c r="M4248" s="1">
        <v>3</v>
      </c>
      <c r="N4248" s="1">
        <v>0</v>
      </c>
      <c r="O4248" s="8">
        <v>11</v>
      </c>
    </row>
    <row r="4249" spans="3:15" x14ac:dyDescent="0.2">
      <c r="D4249" s="175"/>
      <c r="E4249" s="4" t="s">
        <v>21</v>
      </c>
      <c r="F4249" s="6"/>
      <c r="G4249" s="5">
        <v>469</v>
      </c>
      <c r="H4249" s="7">
        <v>286</v>
      </c>
      <c r="I4249" s="1">
        <v>1</v>
      </c>
      <c r="J4249" s="1">
        <v>40</v>
      </c>
      <c r="K4249" s="1">
        <v>2</v>
      </c>
      <c r="L4249" s="1">
        <v>186</v>
      </c>
      <c r="M4249" s="1">
        <v>33</v>
      </c>
      <c r="N4249" s="1">
        <v>2</v>
      </c>
      <c r="O4249" s="8">
        <v>38</v>
      </c>
    </row>
    <row r="4250" spans="3:15" x14ac:dyDescent="0.2">
      <c r="D4250" s="175"/>
      <c r="E4250" s="4" t="s">
        <v>22</v>
      </c>
      <c r="F4250" s="6"/>
      <c r="G4250" s="5">
        <v>34</v>
      </c>
      <c r="H4250" s="7">
        <v>21</v>
      </c>
      <c r="I4250" s="1">
        <v>0</v>
      </c>
      <c r="J4250" s="1">
        <v>3</v>
      </c>
      <c r="K4250" s="1">
        <v>0</v>
      </c>
      <c r="L4250" s="1">
        <v>7</v>
      </c>
      <c r="M4250" s="1">
        <v>3</v>
      </c>
      <c r="N4250" s="1">
        <v>0</v>
      </c>
      <c r="O4250" s="8">
        <v>7</v>
      </c>
    </row>
    <row r="4251" spans="3:15" x14ac:dyDescent="0.2">
      <c r="D4251" s="175"/>
      <c r="E4251" s="4" t="s">
        <v>23</v>
      </c>
      <c r="F4251" s="6"/>
      <c r="G4251" s="5">
        <v>136</v>
      </c>
      <c r="H4251" s="7">
        <v>99</v>
      </c>
      <c r="I4251" s="1">
        <v>0</v>
      </c>
      <c r="J4251" s="1">
        <v>10</v>
      </c>
      <c r="K4251" s="1">
        <v>1</v>
      </c>
      <c r="L4251" s="1">
        <v>27</v>
      </c>
      <c r="M4251" s="1">
        <v>7</v>
      </c>
      <c r="N4251" s="1">
        <v>2</v>
      </c>
      <c r="O4251" s="8">
        <v>13</v>
      </c>
    </row>
    <row r="4252" spans="3:15" x14ac:dyDescent="0.2">
      <c r="D4252" s="175"/>
      <c r="E4252" s="4" t="s">
        <v>24</v>
      </c>
      <c r="F4252" s="6"/>
      <c r="G4252" s="5">
        <v>180</v>
      </c>
      <c r="H4252" s="7">
        <v>140</v>
      </c>
      <c r="I4252" s="1">
        <v>0</v>
      </c>
      <c r="J4252" s="1">
        <v>14</v>
      </c>
      <c r="K4252" s="1">
        <v>1</v>
      </c>
      <c r="L4252" s="1">
        <v>29</v>
      </c>
      <c r="M4252" s="1">
        <v>10</v>
      </c>
      <c r="N4252" s="1">
        <v>3</v>
      </c>
      <c r="O4252" s="8">
        <v>18</v>
      </c>
    </row>
    <row r="4253" spans="3:15" x14ac:dyDescent="0.2">
      <c r="D4253" s="175"/>
      <c r="E4253" s="4" t="s">
        <v>25</v>
      </c>
      <c r="F4253" s="6"/>
      <c r="G4253" s="5">
        <v>69</v>
      </c>
      <c r="H4253" s="7">
        <v>51</v>
      </c>
      <c r="I4253" s="1">
        <v>0</v>
      </c>
      <c r="J4253" s="1">
        <v>4</v>
      </c>
      <c r="K4253" s="1">
        <v>0</v>
      </c>
      <c r="L4253" s="1">
        <v>14</v>
      </c>
      <c r="M4253" s="1">
        <v>13</v>
      </c>
      <c r="N4253" s="1">
        <v>0</v>
      </c>
      <c r="O4253" s="8">
        <v>8</v>
      </c>
    </row>
    <row r="4254" spans="3:15" x14ac:dyDescent="0.2">
      <c r="D4254" s="175"/>
      <c r="E4254" s="4" t="s">
        <v>26</v>
      </c>
      <c r="F4254" s="6"/>
      <c r="G4254" s="5">
        <v>29</v>
      </c>
      <c r="H4254" s="7">
        <v>23</v>
      </c>
      <c r="I4254" s="1">
        <v>0</v>
      </c>
      <c r="J4254" s="1">
        <v>1</v>
      </c>
      <c r="K4254" s="1">
        <v>0</v>
      </c>
      <c r="L4254" s="1">
        <v>4</v>
      </c>
      <c r="M4254" s="1">
        <v>2</v>
      </c>
      <c r="N4254" s="1">
        <v>0</v>
      </c>
      <c r="O4254" s="8">
        <v>3</v>
      </c>
    </row>
    <row r="4255" spans="3:15" x14ac:dyDescent="0.2">
      <c r="D4255" s="175"/>
      <c r="E4255" s="4" t="s">
        <v>27</v>
      </c>
      <c r="F4255" s="6"/>
      <c r="G4255" s="5">
        <v>64</v>
      </c>
      <c r="H4255" s="7">
        <v>48</v>
      </c>
      <c r="I4255" s="1">
        <v>0</v>
      </c>
      <c r="J4255" s="1">
        <v>3</v>
      </c>
      <c r="K4255" s="1">
        <v>0</v>
      </c>
      <c r="L4255" s="1">
        <v>8</v>
      </c>
      <c r="M4255" s="1">
        <v>6</v>
      </c>
      <c r="N4255" s="1">
        <v>2</v>
      </c>
      <c r="O4255" s="8">
        <v>4</v>
      </c>
    </row>
    <row r="4256" spans="3:15" x14ac:dyDescent="0.2">
      <c r="D4256" s="175"/>
      <c r="E4256" s="4" t="s">
        <v>28</v>
      </c>
      <c r="F4256" s="6"/>
      <c r="G4256" s="5">
        <v>48</v>
      </c>
      <c r="H4256" s="7">
        <v>38</v>
      </c>
      <c r="I4256" s="1">
        <v>0</v>
      </c>
      <c r="J4256" s="1">
        <v>5</v>
      </c>
      <c r="K4256" s="1">
        <v>0</v>
      </c>
      <c r="L4256" s="1">
        <v>5</v>
      </c>
      <c r="M4256" s="1">
        <v>1</v>
      </c>
      <c r="N4256" s="1">
        <v>2</v>
      </c>
      <c r="O4256" s="8">
        <v>2</v>
      </c>
    </row>
    <row r="4257" spans="2:15" x14ac:dyDescent="0.2">
      <c r="D4257" s="175"/>
      <c r="E4257" s="4" t="s">
        <v>29</v>
      </c>
      <c r="F4257" s="6"/>
      <c r="G4257" s="5">
        <v>7</v>
      </c>
      <c r="H4257" s="7">
        <v>5</v>
      </c>
      <c r="I4257" s="1">
        <v>0</v>
      </c>
      <c r="J4257" s="1">
        <v>0</v>
      </c>
      <c r="K4257" s="1">
        <v>0</v>
      </c>
      <c r="L4257" s="1">
        <v>0</v>
      </c>
      <c r="M4257" s="1">
        <v>0</v>
      </c>
      <c r="N4257" s="1">
        <v>0</v>
      </c>
      <c r="O4257" s="8">
        <v>2</v>
      </c>
    </row>
    <row r="4258" spans="2:15" x14ac:dyDescent="0.2">
      <c r="D4258" s="174" t="s">
        <v>30</v>
      </c>
      <c r="E4258" s="20" t="s">
        <v>31</v>
      </c>
      <c r="F4258" s="22"/>
      <c r="G4258" s="21">
        <v>373</v>
      </c>
      <c r="H4258" s="25">
        <v>252</v>
      </c>
      <c r="I4258" s="3">
        <v>1</v>
      </c>
      <c r="J4258" s="3">
        <v>31</v>
      </c>
      <c r="K4258" s="3">
        <v>2</v>
      </c>
      <c r="L4258" s="3">
        <v>117</v>
      </c>
      <c r="M4258" s="3">
        <v>28</v>
      </c>
      <c r="N4258" s="3">
        <v>3</v>
      </c>
      <c r="O4258" s="26">
        <v>33</v>
      </c>
    </row>
    <row r="4259" spans="2:15" x14ac:dyDescent="0.2">
      <c r="D4259" s="175"/>
      <c r="E4259" s="4" t="s">
        <v>32</v>
      </c>
      <c r="F4259" s="6"/>
      <c r="G4259" s="5">
        <v>339</v>
      </c>
      <c r="H4259" s="7">
        <v>230</v>
      </c>
      <c r="I4259" s="1">
        <v>0</v>
      </c>
      <c r="J4259" s="1">
        <v>20</v>
      </c>
      <c r="K4259" s="1">
        <v>0</v>
      </c>
      <c r="L4259" s="1">
        <v>97</v>
      </c>
      <c r="M4259" s="1">
        <v>29</v>
      </c>
      <c r="N4259" s="1">
        <v>3</v>
      </c>
      <c r="O4259" s="8">
        <v>32</v>
      </c>
    </row>
    <row r="4260" spans="2:15" x14ac:dyDescent="0.2">
      <c r="D4260" s="175"/>
      <c r="E4260" s="4" t="s">
        <v>33</v>
      </c>
      <c r="F4260" s="6"/>
      <c r="G4260" s="5">
        <v>365</v>
      </c>
      <c r="H4260" s="7">
        <v>249</v>
      </c>
      <c r="I4260" s="1">
        <v>0</v>
      </c>
      <c r="J4260" s="1">
        <v>27</v>
      </c>
      <c r="K4260" s="1">
        <v>2</v>
      </c>
      <c r="L4260" s="1">
        <v>85</v>
      </c>
      <c r="M4260" s="1">
        <v>19</v>
      </c>
      <c r="N4260" s="1">
        <v>4</v>
      </c>
      <c r="O4260" s="8">
        <v>40</v>
      </c>
    </row>
    <row r="4261" spans="2:15" x14ac:dyDescent="0.2">
      <c r="D4261" s="175"/>
      <c r="E4261" s="4" t="s">
        <v>34</v>
      </c>
      <c r="F4261" s="6"/>
      <c r="G4261" s="5">
        <v>86</v>
      </c>
      <c r="H4261" s="7">
        <v>67</v>
      </c>
      <c r="I4261" s="1">
        <v>0</v>
      </c>
      <c r="J4261" s="1">
        <v>8</v>
      </c>
      <c r="K4261" s="1">
        <v>0</v>
      </c>
      <c r="L4261" s="1">
        <v>14</v>
      </c>
      <c r="M4261" s="1">
        <v>3</v>
      </c>
      <c r="N4261" s="1">
        <v>1</v>
      </c>
      <c r="O4261" s="8">
        <v>7</v>
      </c>
    </row>
    <row r="4262" spans="2:15" x14ac:dyDescent="0.2">
      <c r="D4262" s="174" t="s">
        <v>35</v>
      </c>
      <c r="E4262" s="20" t="s">
        <v>36</v>
      </c>
      <c r="F4262" s="22"/>
      <c r="G4262" s="21">
        <v>597</v>
      </c>
      <c r="H4262" s="25">
        <v>416</v>
      </c>
      <c r="I4262" s="3">
        <v>1</v>
      </c>
      <c r="J4262" s="3">
        <v>44</v>
      </c>
      <c r="K4262" s="3">
        <v>2</v>
      </c>
      <c r="L4262" s="3">
        <v>153</v>
      </c>
      <c r="M4262" s="3">
        <v>52</v>
      </c>
      <c r="N4262" s="3">
        <v>4</v>
      </c>
      <c r="O4262" s="26">
        <v>58</v>
      </c>
    </row>
    <row r="4263" spans="2:15" x14ac:dyDescent="0.2">
      <c r="D4263" s="175"/>
      <c r="E4263" s="4" t="s">
        <v>37</v>
      </c>
      <c r="F4263" s="6"/>
      <c r="G4263" s="5">
        <v>566</v>
      </c>
      <c r="H4263" s="7">
        <v>382</v>
      </c>
      <c r="I4263" s="1">
        <v>0</v>
      </c>
      <c r="J4263" s="1">
        <v>42</v>
      </c>
      <c r="K4263" s="1">
        <v>2</v>
      </c>
      <c r="L4263" s="1">
        <v>160</v>
      </c>
      <c r="M4263" s="1">
        <v>27</v>
      </c>
      <c r="N4263" s="1">
        <v>7</v>
      </c>
      <c r="O4263" s="8">
        <v>54</v>
      </c>
    </row>
    <row r="4264" spans="2:15" x14ac:dyDescent="0.2">
      <c r="D4264" s="174" t="s">
        <v>38</v>
      </c>
      <c r="E4264" s="20" t="s">
        <v>39</v>
      </c>
      <c r="F4264" s="22"/>
      <c r="G4264" s="21">
        <v>58</v>
      </c>
      <c r="H4264" s="25">
        <v>46</v>
      </c>
      <c r="I4264" s="3">
        <v>0</v>
      </c>
      <c r="J4264" s="3">
        <v>1</v>
      </c>
      <c r="K4264" s="3">
        <v>0</v>
      </c>
      <c r="L4264" s="3">
        <v>12</v>
      </c>
      <c r="M4264" s="3">
        <v>2</v>
      </c>
      <c r="N4264" s="3">
        <v>1</v>
      </c>
      <c r="O4264" s="26">
        <v>7</v>
      </c>
    </row>
    <row r="4265" spans="2:15" x14ac:dyDescent="0.2">
      <c r="D4265" s="175"/>
      <c r="E4265" s="4" t="s">
        <v>40</v>
      </c>
      <c r="F4265" s="6"/>
      <c r="G4265" s="5">
        <v>144</v>
      </c>
      <c r="H4265" s="7">
        <v>110</v>
      </c>
      <c r="I4265" s="1">
        <v>0</v>
      </c>
      <c r="J4265" s="1">
        <v>10</v>
      </c>
      <c r="K4265" s="1">
        <v>3</v>
      </c>
      <c r="L4265" s="1">
        <v>47</v>
      </c>
      <c r="M4265" s="1">
        <v>14</v>
      </c>
      <c r="N4265" s="1">
        <v>1</v>
      </c>
      <c r="O4265" s="8">
        <v>4</v>
      </c>
    </row>
    <row r="4266" spans="2:15" x14ac:dyDescent="0.2">
      <c r="D4266" s="175"/>
      <c r="E4266" s="4" t="s">
        <v>41</v>
      </c>
      <c r="F4266" s="6"/>
      <c r="G4266" s="5">
        <v>202</v>
      </c>
      <c r="H4266" s="7">
        <v>124</v>
      </c>
      <c r="I4266" s="1">
        <v>1</v>
      </c>
      <c r="J4266" s="1">
        <v>24</v>
      </c>
      <c r="K4266" s="1">
        <v>0</v>
      </c>
      <c r="L4266" s="1">
        <v>64</v>
      </c>
      <c r="M4266" s="1">
        <v>22</v>
      </c>
      <c r="N4266" s="1">
        <v>0</v>
      </c>
      <c r="O4266" s="8">
        <v>18</v>
      </c>
    </row>
    <row r="4267" spans="2:15" x14ac:dyDescent="0.2">
      <c r="D4267" s="175"/>
      <c r="E4267" s="4" t="s">
        <v>42</v>
      </c>
      <c r="F4267" s="6"/>
      <c r="G4267" s="5">
        <v>208</v>
      </c>
      <c r="H4267" s="7">
        <v>140</v>
      </c>
      <c r="I4267" s="1">
        <v>0</v>
      </c>
      <c r="J4267" s="1">
        <v>18</v>
      </c>
      <c r="K4267" s="1">
        <v>0</v>
      </c>
      <c r="L4267" s="1">
        <v>67</v>
      </c>
      <c r="M4267" s="1">
        <v>16</v>
      </c>
      <c r="N4267" s="1">
        <v>3</v>
      </c>
      <c r="O4267" s="8">
        <v>16</v>
      </c>
    </row>
    <row r="4268" spans="2:15" x14ac:dyDescent="0.2">
      <c r="D4268" s="175"/>
      <c r="E4268" s="4" t="s">
        <v>43</v>
      </c>
      <c r="F4268" s="6"/>
      <c r="G4268" s="5">
        <v>199</v>
      </c>
      <c r="H4268" s="7">
        <v>136</v>
      </c>
      <c r="I4268" s="1">
        <v>0</v>
      </c>
      <c r="J4268" s="1">
        <v>12</v>
      </c>
      <c r="K4268" s="1">
        <v>0</v>
      </c>
      <c r="L4268" s="1">
        <v>59</v>
      </c>
      <c r="M4268" s="1">
        <v>13</v>
      </c>
      <c r="N4268" s="1">
        <v>3</v>
      </c>
      <c r="O4268" s="8">
        <v>17</v>
      </c>
    </row>
    <row r="4269" spans="2:15" x14ac:dyDescent="0.2">
      <c r="D4269" s="175"/>
      <c r="E4269" s="4" t="s">
        <v>44</v>
      </c>
      <c r="F4269" s="6"/>
      <c r="G4269" s="5">
        <v>211</v>
      </c>
      <c r="H4269" s="7">
        <v>144</v>
      </c>
      <c r="I4269" s="1">
        <v>0</v>
      </c>
      <c r="J4269" s="1">
        <v>11</v>
      </c>
      <c r="K4269" s="1">
        <v>1</v>
      </c>
      <c r="L4269" s="1">
        <v>47</v>
      </c>
      <c r="M4269" s="1">
        <v>10</v>
      </c>
      <c r="N4269" s="1">
        <v>2</v>
      </c>
      <c r="O4269" s="8">
        <v>25</v>
      </c>
    </row>
    <row r="4270" spans="2:15" x14ac:dyDescent="0.2">
      <c r="D4270" s="176"/>
      <c r="E4270" s="59" t="s">
        <v>45</v>
      </c>
      <c r="F4270" s="60"/>
      <c r="G4270" s="56">
        <v>141</v>
      </c>
      <c r="H4270" s="66">
        <v>98</v>
      </c>
      <c r="I4270" s="30">
        <v>0</v>
      </c>
      <c r="J4270" s="30">
        <v>10</v>
      </c>
      <c r="K4270" s="30">
        <v>0</v>
      </c>
      <c r="L4270" s="30">
        <v>17</v>
      </c>
      <c r="M4270" s="30">
        <v>2</v>
      </c>
      <c r="N4270" s="30">
        <v>1</v>
      </c>
      <c r="O4270" s="65">
        <v>25</v>
      </c>
    </row>
    <row r="4272" spans="2:15" x14ac:dyDescent="0.2">
      <c r="B4272" s="43" t="str">
        <f xml:space="preserve"> HYPERLINK("#'目次'!B161", "[155]")</f>
        <v>[155]</v>
      </c>
      <c r="C4272" s="31" t="s">
        <v>309</v>
      </c>
    </row>
    <row r="4273" spans="3:15" x14ac:dyDescent="0.2">
      <c r="C4273" s="156" t="s">
        <v>292</v>
      </c>
    </row>
    <row r="4276" spans="3:15" ht="24" x14ac:dyDescent="0.2">
      <c r="D4276" s="177"/>
      <c r="E4276" s="178"/>
      <c r="F4276" s="178"/>
      <c r="G4276" s="40" t="s">
        <v>14</v>
      </c>
      <c r="H4276" s="42" t="s">
        <v>213</v>
      </c>
      <c r="I4276" s="15" t="s">
        <v>214</v>
      </c>
      <c r="J4276" s="15" t="s">
        <v>215</v>
      </c>
      <c r="K4276" s="15" t="s">
        <v>216</v>
      </c>
      <c r="L4276" s="15" t="s">
        <v>217</v>
      </c>
      <c r="M4276" s="15" t="s">
        <v>293</v>
      </c>
      <c r="N4276" s="15" t="s">
        <v>86</v>
      </c>
      <c r="O4276" s="44" t="s">
        <v>17</v>
      </c>
    </row>
    <row r="4277" spans="3:15" x14ac:dyDescent="0.2">
      <c r="D4277" s="179"/>
      <c r="E4277" s="180"/>
      <c r="F4277" s="180"/>
      <c r="G4277" s="39"/>
      <c r="H4277" s="41"/>
      <c r="I4277" s="14"/>
      <c r="J4277" s="14"/>
      <c r="K4277" s="14"/>
      <c r="L4277" s="14"/>
      <c r="M4277" s="14"/>
      <c r="N4277" s="14"/>
      <c r="O4277" s="38"/>
    </row>
    <row r="4278" spans="3:15" x14ac:dyDescent="0.2">
      <c r="D4278" s="58"/>
      <c r="E4278" s="53" t="s">
        <v>14</v>
      </c>
      <c r="F4278" s="52"/>
      <c r="G4278" s="37">
        <v>1163</v>
      </c>
      <c r="H4278" s="17">
        <v>798</v>
      </c>
      <c r="I4278" s="17">
        <v>1</v>
      </c>
      <c r="J4278" s="17">
        <v>86</v>
      </c>
      <c r="K4278" s="17">
        <v>4</v>
      </c>
      <c r="L4278" s="17">
        <v>313</v>
      </c>
      <c r="M4278" s="17">
        <v>79</v>
      </c>
      <c r="N4278" s="17">
        <v>11</v>
      </c>
      <c r="O4278" s="55">
        <v>112</v>
      </c>
    </row>
    <row r="4279" spans="3:15" x14ac:dyDescent="0.2">
      <c r="D4279" s="174" t="s">
        <v>52</v>
      </c>
      <c r="E4279" s="20" t="s">
        <v>53</v>
      </c>
      <c r="F4279" s="22"/>
      <c r="G4279" s="21">
        <v>15</v>
      </c>
      <c r="H4279" s="25">
        <v>10</v>
      </c>
      <c r="I4279" s="3">
        <v>0</v>
      </c>
      <c r="J4279" s="3">
        <v>1</v>
      </c>
      <c r="K4279" s="3">
        <v>0</v>
      </c>
      <c r="L4279" s="3">
        <v>3</v>
      </c>
      <c r="M4279" s="3">
        <v>1</v>
      </c>
      <c r="N4279" s="3">
        <v>0</v>
      </c>
      <c r="O4279" s="26">
        <v>2</v>
      </c>
    </row>
    <row r="4280" spans="3:15" ht="24" x14ac:dyDescent="0.2">
      <c r="D4280" s="175"/>
      <c r="E4280" s="4" t="s">
        <v>54</v>
      </c>
      <c r="F4280" s="6"/>
      <c r="G4280" s="5">
        <v>116</v>
      </c>
      <c r="H4280" s="7">
        <v>86</v>
      </c>
      <c r="I4280" s="1">
        <v>0</v>
      </c>
      <c r="J4280" s="1">
        <v>5</v>
      </c>
      <c r="K4280" s="1">
        <v>0</v>
      </c>
      <c r="L4280" s="1">
        <v>20</v>
      </c>
      <c r="M4280" s="1">
        <v>7</v>
      </c>
      <c r="N4280" s="1">
        <v>2</v>
      </c>
      <c r="O4280" s="8">
        <v>14</v>
      </c>
    </row>
    <row r="4281" spans="3:15" x14ac:dyDescent="0.2">
      <c r="D4281" s="175"/>
      <c r="E4281" s="4" t="s">
        <v>55</v>
      </c>
      <c r="F4281" s="6"/>
      <c r="G4281" s="5">
        <v>41</v>
      </c>
      <c r="H4281" s="7">
        <v>27</v>
      </c>
      <c r="I4281" s="1">
        <v>0</v>
      </c>
      <c r="J4281" s="1">
        <v>3</v>
      </c>
      <c r="K4281" s="1">
        <v>0</v>
      </c>
      <c r="L4281" s="1">
        <v>15</v>
      </c>
      <c r="M4281" s="1">
        <v>4</v>
      </c>
      <c r="N4281" s="1">
        <v>0</v>
      </c>
      <c r="O4281" s="8">
        <v>3</v>
      </c>
    </row>
    <row r="4282" spans="3:15" x14ac:dyDescent="0.2">
      <c r="D4282" s="175"/>
      <c r="E4282" s="4" t="s">
        <v>56</v>
      </c>
      <c r="F4282" s="6"/>
      <c r="G4282" s="5">
        <v>60</v>
      </c>
      <c r="H4282" s="7">
        <v>32</v>
      </c>
      <c r="I4282" s="1">
        <v>0</v>
      </c>
      <c r="J4282" s="1">
        <v>11</v>
      </c>
      <c r="K4282" s="1">
        <v>0</v>
      </c>
      <c r="L4282" s="1">
        <v>25</v>
      </c>
      <c r="M4282" s="1">
        <v>7</v>
      </c>
      <c r="N4282" s="1">
        <v>0</v>
      </c>
      <c r="O4282" s="8">
        <v>5</v>
      </c>
    </row>
    <row r="4283" spans="3:15" x14ac:dyDescent="0.2">
      <c r="D4283" s="175"/>
      <c r="E4283" s="4" t="s">
        <v>57</v>
      </c>
      <c r="F4283" s="6"/>
      <c r="G4283" s="5">
        <v>283</v>
      </c>
      <c r="H4283" s="7">
        <v>195</v>
      </c>
      <c r="I4283" s="1">
        <v>1</v>
      </c>
      <c r="J4283" s="1">
        <v>18</v>
      </c>
      <c r="K4283" s="1">
        <v>0</v>
      </c>
      <c r="L4283" s="1">
        <v>106</v>
      </c>
      <c r="M4283" s="1">
        <v>28</v>
      </c>
      <c r="N4283" s="1">
        <v>0</v>
      </c>
      <c r="O4283" s="8">
        <v>13</v>
      </c>
    </row>
    <row r="4284" spans="3:15" x14ac:dyDescent="0.2">
      <c r="D4284" s="175"/>
      <c r="E4284" s="4" t="s">
        <v>58</v>
      </c>
      <c r="F4284" s="6"/>
      <c r="G4284" s="5">
        <v>123</v>
      </c>
      <c r="H4284" s="7">
        <v>84</v>
      </c>
      <c r="I4284" s="1">
        <v>0</v>
      </c>
      <c r="J4284" s="1">
        <v>10</v>
      </c>
      <c r="K4284" s="1">
        <v>1</v>
      </c>
      <c r="L4284" s="1">
        <v>28</v>
      </c>
      <c r="M4284" s="1">
        <v>11</v>
      </c>
      <c r="N4284" s="1">
        <v>1</v>
      </c>
      <c r="O4284" s="8">
        <v>14</v>
      </c>
    </row>
    <row r="4285" spans="3:15" x14ac:dyDescent="0.2">
      <c r="D4285" s="175"/>
      <c r="E4285" s="4" t="s">
        <v>59</v>
      </c>
      <c r="F4285" s="6"/>
      <c r="G4285" s="5">
        <v>186</v>
      </c>
      <c r="H4285" s="7">
        <v>128</v>
      </c>
      <c r="I4285" s="1">
        <v>0</v>
      </c>
      <c r="J4285" s="1">
        <v>9</v>
      </c>
      <c r="K4285" s="1">
        <v>0</v>
      </c>
      <c r="L4285" s="1">
        <v>39</v>
      </c>
      <c r="M4285" s="1">
        <v>12</v>
      </c>
      <c r="N4285" s="1">
        <v>4</v>
      </c>
      <c r="O4285" s="8">
        <v>21</v>
      </c>
    </row>
    <row r="4286" spans="3:15" x14ac:dyDescent="0.2">
      <c r="D4286" s="175"/>
      <c r="E4286" s="4" t="s">
        <v>60</v>
      </c>
      <c r="F4286" s="6"/>
      <c r="G4286" s="5">
        <v>163</v>
      </c>
      <c r="H4286" s="7">
        <v>103</v>
      </c>
      <c r="I4286" s="1">
        <v>0</v>
      </c>
      <c r="J4286" s="1">
        <v>18</v>
      </c>
      <c r="K4286" s="1">
        <v>1</v>
      </c>
      <c r="L4286" s="1">
        <v>48</v>
      </c>
      <c r="M4286" s="1">
        <v>2</v>
      </c>
      <c r="N4286" s="1">
        <v>1</v>
      </c>
      <c r="O4286" s="8">
        <v>21</v>
      </c>
    </row>
    <row r="4287" spans="3:15" x14ac:dyDescent="0.2">
      <c r="D4287" s="175"/>
      <c r="E4287" s="4" t="s">
        <v>61</v>
      </c>
      <c r="F4287" s="6"/>
      <c r="G4287" s="5">
        <v>72</v>
      </c>
      <c r="H4287" s="7">
        <v>57</v>
      </c>
      <c r="I4287" s="1">
        <v>0</v>
      </c>
      <c r="J4287" s="1">
        <v>1</v>
      </c>
      <c r="K4287" s="1">
        <v>2</v>
      </c>
      <c r="L4287" s="1">
        <v>18</v>
      </c>
      <c r="M4287" s="1">
        <v>4</v>
      </c>
      <c r="N4287" s="1">
        <v>1</v>
      </c>
      <c r="O4287" s="8">
        <v>7</v>
      </c>
    </row>
    <row r="4288" spans="3:15" x14ac:dyDescent="0.2">
      <c r="D4288" s="175"/>
      <c r="E4288" s="4" t="s">
        <v>62</v>
      </c>
      <c r="F4288" s="6"/>
      <c r="G4288" s="5">
        <v>103</v>
      </c>
      <c r="H4288" s="7">
        <v>75</v>
      </c>
      <c r="I4288" s="1">
        <v>0</v>
      </c>
      <c r="J4288" s="1">
        <v>10</v>
      </c>
      <c r="K4288" s="1">
        <v>0</v>
      </c>
      <c r="L4288" s="1">
        <v>11</v>
      </c>
      <c r="M4288" s="1">
        <v>3</v>
      </c>
      <c r="N4288" s="1">
        <v>2</v>
      </c>
      <c r="O4288" s="8">
        <v>12</v>
      </c>
    </row>
    <row r="4289" spans="2:15" x14ac:dyDescent="0.2">
      <c r="D4289" s="174" t="s">
        <v>63</v>
      </c>
      <c r="E4289" s="20" t="s">
        <v>64</v>
      </c>
      <c r="F4289" s="22"/>
      <c r="G4289" s="21">
        <v>214</v>
      </c>
      <c r="H4289" s="25">
        <v>152</v>
      </c>
      <c r="I4289" s="3">
        <v>0</v>
      </c>
      <c r="J4289" s="3">
        <v>12</v>
      </c>
      <c r="K4289" s="3">
        <v>0</v>
      </c>
      <c r="L4289" s="3">
        <v>35</v>
      </c>
      <c r="M4289" s="3">
        <v>12</v>
      </c>
      <c r="N4289" s="3">
        <v>1</v>
      </c>
      <c r="O4289" s="26">
        <v>27</v>
      </c>
    </row>
    <row r="4290" spans="2:15" x14ac:dyDescent="0.2">
      <c r="D4290" s="175"/>
      <c r="E4290" s="4" t="s">
        <v>65</v>
      </c>
      <c r="F4290" s="6"/>
      <c r="G4290" s="5">
        <v>160</v>
      </c>
      <c r="H4290" s="7">
        <v>102</v>
      </c>
      <c r="I4290" s="1">
        <v>0</v>
      </c>
      <c r="J4290" s="1">
        <v>13</v>
      </c>
      <c r="K4290" s="1">
        <v>1</v>
      </c>
      <c r="L4290" s="1">
        <v>36</v>
      </c>
      <c r="M4290" s="1">
        <v>7</v>
      </c>
      <c r="N4290" s="1">
        <v>3</v>
      </c>
      <c r="O4290" s="8">
        <v>20</v>
      </c>
    </row>
    <row r="4291" spans="2:15" x14ac:dyDescent="0.2">
      <c r="D4291" s="175"/>
      <c r="E4291" s="4" t="s">
        <v>66</v>
      </c>
      <c r="F4291" s="6"/>
      <c r="G4291" s="5">
        <v>160</v>
      </c>
      <c r="H4291" s="7">
        <v>123</v>
      </c>
      <c r="I4291" s="1">
        <v>0</v>
      </c>
      <c r="J4291" s="1">
        <v>17</v>
      </c>
      <c r="K4291" s="1">
        <v>0</v>
      </c>
      <c r="L4291" s="1">
        <v>31</v>
      </c>
      <c r="M4291" s="1">
        <v>10</v>
      </c>
      <c r="N4291" s="1">
        <v>2</v>
      </c>
      <c r="O4291" s="8">
        <v>11</v>
      </c>
    </row>
    <row r="4292" spans="2:15" x14ac:dyDescent="0.2">
      <c r="D4292" s="175"/>
      <c r="E4292" s="4" t="s">
        <v>67</v>
      </c>
      <c r="F4292" s="6"/>
      <c r="G4292" s="5">
        <v>150</v>
      </c>
      <c r="H4292" s="7">
        <v>104</v>
      </c>
      <c r="I4292" s="1">
        <v>0</v>
      </c>
      <c r="J4292" s="1">
        <v>7</v>
      </c>
      <c r="K4292" s="1">
        <v>0</v>
      </c>
      <c r="L4292" s="1">
        <v>48</v>
      </c>
      <c r="M4292" s="1">
        <v>11</v>
      </c>
      <c r="N4292" s="1">
        <v>1</v>
      </c>
      <c r="O4292" s="8">
        <v>15</v>
      </c>
    </row>
    <row r="4293" spans="2:15" x14ac:dyDescent="0.2">
      <c r="D4293" s="175"/>
      <c r="E4293" s="4" t="s">
        <v>68</v>
      </c>
      <c r="F4293" s="6"/>
      <c r="G4293" s="5">
        <v>110</v>
      </c>
      <c r="H4293" s="7">
        <v>69</v>
      </c>
      <c r="I4293" s="1">
        <v>0</v>
      </c>
      <c r="J4293" s="1">
        <v>7</v>
      </c>
      <c r="K4293" s="1">
        <v>1</v>
      </c>
      <c r="L4293" s="1">
        <v>30</v>
      </c>
      <c r="M4293" s="1">
        <v>8</v>
      </c>
      <c r="N4293" s="1">
        <v>0</v>
      </c>
      <c r="O4293" s="8">
        <v>12</v>
      </c>
    </row>
    <row r="4294" spans="2:15" x14ac:dyDescent="0.2">
      <c r="D4294" s="175"/>
      <c r="E4294" s="4" t="s">
        <v>69</v>
      </c>
      <c r="F4294" s="6"/>
      <c r="G4294" s="5">
        <v>91</v>
      </c>
      <c r="H4294" s="7">
        <v>68</v>
      </c>
      <c r="I4294" s="1">
        <v>0</v>
      </c>
      <c r="J4294" s="1">
        <v>6</v>
      </c>
      <c r="K4294" s="1">
        <v>1</v>
      </c>
      <c r="L4294" s="1">
        <v>26</v>
      </c>
      <c r="M4294" s="1">
        <v>7</v>
      </c>
      <c r="N4294" s="1">
        <v>1</v>
      </c>
      <c r="O4294" s="8">
        <v>8</v>
      </c>
    </row>
    <row r="4295" spans="2:15" x14ac:dyDescent="0.2">
      <c r="D4295" s="175"/>
      <c r="E4295" s="4" t="s">
        <v>70</v>
      </c>
      <c r="F4295" s="6"/>
      <c r="G4295" s="5">
        <v>127</v>
      </c>
      <c r="H4295" s="7">
        <v>86</v>
      </c>
      <c r="I4295" s="1">
        <v>1</v>
      </c>
      <c r="J4295" s="1">
        <v>8</v>
      </c>
      <c r="K4295" s="1">
        <v>0</v>
      </c>
      <c r="L4295" s="1">
        <v>44</v>
      </c>
      <c r="M4295" s="1">
        <v>10</v>
      </c>
      <c r="N4295" s="1">
        <v>1</v>
      </c>
      <c r="O4295" s="8">
        <v>7</v>
      </c>
    </row>
    <row r="4296" spans="2:15" x14ac:dyDescent="0.2">
      <c r="D4296" s="175"/>
      <c r="E4296" s="4" t="s">
        <v>71</v>
      </c>
      <c r="F4296" s="6"/>
      <c r="G4296" s="5">
        <v>70</v>
      </c>
      <c r="H4296" s="7">
        <v>43</v>
      </c>
      <c r="I4296" s="1">
        <v>0</v>
      </c>
      <c r="J4296" s="1">
        <v>7</v>
      </c>
      <c r="K4296" s="1">
        <v>0</v>
      </c>
      <c r="L4296" s="1">
        <v>24</v>
      </c>
      <c r="M4296" s="1">
        <v>4</v>
      </c>
      <c r="N4296" s="1">
        <v>1</v>
      </c>
      <c r="O4296" s="8">
        <v>6</v>
      </c>
    </row>
    <row r="4297" spans="2:15" x14ac:dyDescent="0.2">
      <c r="D4297" s="176"/>
      <c r="E4297" s="59" t="s">
        <v>72</v>
      </c>
      <c r="F4297" s="60"/>
      <c r="G4297" s="56">
        <v>69</v>
      </c>
      <c r="H4297" s="66">
        <v>43</v>
      </c>
      <c r="I4297" s="30">
        <v>0</v>
      </c>
      <c r="J4297" s="30">
        <v>8</v>
      </c>
      <c r="K4297" s="30">
        <v>0</v>
      </c>
      <c r="L4297" s="30">
        <v>35</v>
      </c>
      <c r="M4297" s="30">
        <v>10</v>
      </c>
      <c r="N4297" s="30">
        <v>0</v>
      </c>
      <c r="O4297" s="65">
        <v>3</v>
      </c>
    </row>
    <row r="4299" spans="2:15" x14ac:dyDescent="0.2">
      <c r="B4299" s="43" t="str">
        <f xml:space="preserve"> HYPERLINK("#'目次'!B162", "[156]")</f>
        <v>[156]</v>
      </c>
      <c r="C4299" s="31" t="s">
        <v>309</v>
      </c>
    </row>
    <row r="4300" spans="2:15" x14ac:dyDescent="0.2">
      <c r="C4300" s="156" t="s">
        <v>292</v>
      </c>
    </row>
    <row r="4302" spans="2:15" x14ac:dyDescent="0.2">
      <c r="C4302" s="31" t="s">
        <v>75</v>
      </c>
    </row>
    <row r="4303" spans="2:15" ht="24" x14ac:dyDescent="0.2">
      <c r="D4303" s="177"/>
      <c r="E4303" s="178"/>
      <c r="F4303" s="178"/>
      <c r="G4303" s="40" t="s">
        <v>14</v>
      </c>
      <c r="H4303" s="42" t="s">
        <v>213</v>
      </c>
      <c r="I4303" s="15" t="s">
        <v>214</v>
      </c>
      <c r="J4303" s="15" t="s">
        <v>215</v>
      </c>
      <c r="K4303" s="15" t="s">
        <v>216</v>
      </c>
      <c r="L4303" s="15" t="s">
        <v>217</v>
      </c>
      <c r="M4303" s="15" t="s">
        <v>293</v>
      </c>
      <c r="N4303" s="15" t="s">
        <v>86</v>
      </c>
      <c r="O4303" s="44" t="s">
        <v>17</v>
      </c>
    </row>
    <row r="4304" spans="2:15" x14ac:dyDescent="0.2">
      <c r="D4304" s="179"/>
      <c r="E4304" s="180"/>
      <c r="F4304" s="180"/>
      <c r="G4304" s="39"/>
      <c r="H4304" s="41"/>
      <c r="I4304" s="14"/>
      <c r="J4304" s="14"/>
      <c r="K4304" s="14"/>
      <c r="L4304" s="14"/>
      <c r="M4304" s="14"/>
      <c r="N4304" s="14"/>
      <c r="O4304" s="38"/>
    </row>
    <row r="4305" spans="4:15" x14ac:dyDescent="0.2">
      <c r="D4305" s="58"/>
      <c r="E4305" s="53" t="s">
        <v>14</v>
      </c>
      <c r="F4305" s="52"/>
      <c r="G4305" s="37">
        <v>1163</v>
      </c>
      <c r="H4305" s="17">
        <v>798</v>
      </c>
      <c r="I4305" s="17">
        <v>1</v>
      </c>
      <c r="J4305" s="17">
        <v>86</v>
      </c>
      <c r="K4305" s="17">
        <v>4</v>
      </c>
      <c r="L4305" s="17">
        <v>313</v>
      </c>
      <c r="M4305" s="17">
        <v>79</v>
      </c>
      <c r="N4305" s="17">
        <v>11</v>
      </c>
      <c r="O4305" s="55">
        <v>112</v>
      </c>
    </row>
    <row r="4306" spans="4:15" x14ac:dyDescent="0.2">
      <c r="D4306" s="174" t="s">
        <v>36</v>
      </c>
      <c r="E4306" s="20" t="s">
        <v>76</v>
      </c>
      <c r="F4306" s="22"/>
      <c r="G4306" s="21">
        <v>597</v>
      </c>
      <c r="H4306" s="25">
        <v>416</v>
      </c>
      <c r="I4306" s="3">
        <v>1</v>
      </c>
      <c r="J4306" s="3">
        <v>44</v>
      </c>
      <c r="K4306" s="3">
        <v>2</v>
      </c>
      <c r="L4306" s="3">
        <v>153</v>
      </c>
      <c r="M4306" s="3">
        <v>52</v>
      </c>
      <c r="N4306" s="3">
        <v>4</v>
      </c>
      <c r="O4306" s="26">
        <v>58</v>
      </c>
    </row>
    <row r="4307" spans="4:15" x14ac:dyDescent="0.2">
      <c r="D4307" s="175"/>
      <c r="E4307" s="4" t="s">
        <v>39</v>
      </c>
      <c r="F4307" s="6"/>
      <c r="G4307" s="5">
        <v>32</v>
      </c>
      <c r="H4307" s="7">
        <v>23</v>
      </c>
      <c r="I4307" s="1">
        <v>0</v>
      </c>
      <c r="J4307" s="1">
        <v>0</v>
      </c>
      <c r="K4307" s="1">
        <v>0</v>
      </c>
      <c r="L4307" s="1">
        <v>8</v>
      </c>
      <c r="M4307" s="1">
        <v>1</v>
      </c>
      <c r="N4307" s="1">
        <v>1</v>
      </c>
      <c r="O4307" s="8">
        <v>5</v>
      </c>
    </row>
    <row r="4308" spans="4:15" x14ac:dyDescent="0.2">
      <c r="D4308" s="175"/>
      <c r="E4308" s="4" t="s">
        <v>40</v>
      </c>
      <c r="F4308" s="6"/>
      <c r="G4308" s="5">
        <v>73</v>
      </c>
      <c r="H4308" s="7">
        <v>56</v>
      </c>
      <c r="I4308" s="1">
        <v>0</v>
      </c>
      <c r="J4308" s="1">
        <v>7</v>
      </c>
      <c r="K4308" s="1">
        <v>2</v>
      </c>
      <c r="L4308" s="1">
        <v>24</v>
      </c>
      <c r="M4308" s="1">
        <v>11</v>
      </c>
      <c r="N4308" s="1">
        <v>1</v>
      </c>
      <c r="O4308" s="8">
        <v>2</v>
      </c>
    </row>
    <row r="4309" spans="4:15" x14ac:dyDescent="0.2">
      <c r="D4309" s="175"/>
      <c r="E4309" s="4" t="s">
        <v>41</v>
      </c>
      <c r="F4309" s="6"/>
      <c r="G4309" s="5">
        <v>106</v>
      </c>
      <c r="H4309" s="7">
        <v>65</v>
      </c>
      <c r="I4309" s="1">
        <v>1</v>
      </c>
      <c r="J4309" s="1">
        <v>14</v>
      </c>
      <c r="K4309" s="1">
        <v>0</v>
      </c>
      <c r="L4309" s="1">
        <v>28</v>
      </c>
      <c r="M4309" s="1">
        <v>13</v>
      </c>
      <c r="N4309" s="1">
        <v>0</v>
      </c>
      <c r="O4309" s="8">
        <v>10</v>
      </c>
    </row>
    <row r="4310" spans="4:15" x14ac:dyDescent="0.2">
      <c r="D4310" s="175"/>
      <c r="E4310" s="4" t="s">
        <v>42</v>
      </c>
      <c r="F4310" s="6"/>
      <c r="G4310" s="5">
        <v>112</v>
      </c>
      <c r="H4310" s="7">
        <v>79</v>
      </c>
      <c r="I4310" s="1">
        <v>0</v>
      </c>
      <c r="J4310" s="1">
        <v>8</v>
      </c>
      <c r="K4310" s="1">
        <v>0</v>
      </c>
      <c r="L4310" s="1">
        <v>33</v>
      </c>
      <c r="M4310" s="1">
        <v>10</v>
      </c>
      <c r="N4310" s="1">
        <v>0</v>
      </c>
      <c r="O4310" s="8">
        <v>11</v>
      </c>
    </row>
    <row r="4311" spans="4:15" x14ac:dyDescent="0.2">
      <c r="D4311" s="175"/>
      <c r="E4311" s="4" t="s">
        <v>43</v>
      </c>
      <c r="F4311" s="6"/>
      <c r="G4311" s="5">
        <v>96</v>
      </c>
      <c r="H4311" s="7">
        <v>65</v>
      </c>
      <c r="I4311" s="1">
        <v>0</v>
      </c>
      <c r="J4311" s="1">
        <v>4</v>
      </c>
      <c r="K4311" s="1">
        <v>0</v>
      </c>
      <c r="L4311" s="1">
        <v>32</v>
      </c>
      <c r="M4311" s="1">
        <v>8</v>
      </c>
      <c r="N4311" s="1">
        <v>0</v>
      </c>
      <c r="O4311" s="8">
        <v>8</v>
      </c>
    </row>
    <row r="4312" spans="4:15" x14ac:dyDescent="0.2">
      <c r="D4312" s="175"/>
      <c r="E4312" s="4" t="s">
        <v>44</v>
      </c>
      <c r="F4312" s="6"/>
      <c r="G4312" s="5">
        <v>107</v>
      </c>
      <c r="H4312" s="7">
        <v>77</v>
      </c>
      <c r="I4312" s="1">
        <v>0</v>
      </c>
      <c r="J4312" s="1">
        <v>3</v>
      </c>
      <c r="K4312" s="1">
        <v>0</v>
      </c>
      <c r="L4312" s="1">
        <v>21</v>
      </c>
      <c r="M4312" s="1">
        <v>7</v>
      </c>
      <c r="N4312" s="1">
        <v>1</v>
      </c>
      <c r="O4312" s="8">
        <v>11</v>
      </c>
    </row>
    <row r="4313" spans="4:15" x14ac:dyDescent="0.2">
      <c r="D4313" s="175"/>
      <c r="E4313" s="4" t="s">
        <v>45</v>
      </c>
      <c r="F4313" s="6"/>
      <c r="G4313" s="5">
        <v>71</v>
      </c>
      <c r="H4313" s="7">
        <v>51</v>
      </c>
      <c r="I4313" s="1">
        <v>0</v>
      </c>
      <c r="J4313" s="1">
        <v>8</v>
      </c>
      <c r="K4313" s="1">
        <v>0</v>
      </c>
      <c r="L4313" s="1">
        <v>7</v>
      </c>
      <c r="M4313" s="1">
        <v>2</v>
      </c>
      <c r="N4313" s="1">
        <v>1</v>
      </c>
      <c r="O4313" s="8">
        <v>11</v>
      </c>
    </row>
    <row r="4314" spans="4:15" x14ac:dyDescent="0.2">
      <c r="D4314" s="174" t="s">
        <v>37</v>
      </c>
      <c r="E4314" s="20" t="s">
        <v>77</v>
      </c>
      <c r="F4314" s="22"/>
      <c r="G4314" s="21">
        <v>566</v>
      </c>
      <c r="H4314" s="25">
        <v>382</v>
      </c>
      <c r="I4314" s="3">
        <v>0</v>
      </c>
      <c r="J4314" s="3">
        <v>42</v>
      </c>
      <c r="K4314" s="3">
        <v>2</v>
      </c>
      <c r="L4314" s="3">
        <v>160</v>
      </c>
      <c r="M4314" s="3">
        <v>27</v>
      </c>
      <c r="N4314" s="3">
        <v>7</v>
      </c>
      <c r="O4314" s="26">
        <v>54</v>
      </c>
    </row>
    <row r="4315" spans="4:15" x14ac:dyDescent="0.2">
      <c r="D4315" s="175"/>
      <c r="E4315" s="4" t="s">
        <v>39</v>
      </c>
      <c r="F4315" s="6"/>
      <c r="G4315" s="5">
        <v>26</v>
      </c>
      <c r="H4315" s="7">
        <v>23</v>
      </c>
      <c r="I4315" s="1">
        <v>0</v>
      </c>
      <c r="J4315" s="1">
        <v>1</v>
      </c>
      <c r="K4315" s="1">
        <v>0</v>
      </c>
      <c r="L4315" s="1">
        <v>4</v>
      </c>
      <c r="M4315" s="1">
        <v>1</v>
      </c>
      <c r="N4315" s="1">
        <v>0</v>
      </c>
      <c r="O4315" s="8">
        <v>2</v>
      </c>
    </row>
    <row r="4316" spans="4:15" x14ac:dyDescent="0.2">
      <c r="D4316" s="175"/>
      <c r="E4316" s="4" t="s">
        <v>40</v>
      </c>
      <c r="F4316" s="6"/>
      <c r="G4316" s="5">
        <v>71</v>
      </c>
      <c r="H4316" s="7">
        <v>54</v>
      </c>
      <c r="I4316" s="1">
        <v>0</v>
      </c>
      <c r="J4316" s="1">
        <v>3</v>
      </c>
      <c r="K4316" s="1">
        <v>1</v>
      </c>
      <c r="L4316" s="1">
        <v>23</v>
      </c>
      <c r="M4316" s="1">
        <v>3</v>
      </c>
      <c r="N4316" s="1">
        <v>0</v>
      </c>
      <c r="O4316" s="8">
        <v>2</v>
      </c>
    </row>
    <row r="4317" spans="4:15" x14ac:dyDescent="0.2">
      <c r="D4317" s="175"/>
      <c r="E4317" s="4" t="s">
        <v>41</v>
      </c>
      <c r="F4317" s="6"/>
      <c r="G4317" s="5">
        <v>96</v>
      </c>
      <c r="H4317" s="7">
        <v>59</v>
      </c>
      <c r="I4317" s="1">
        <v>0</v>
      </c>
      <c r="J4317" s="1">
        <v>10</v>
      </c>
      <c r="K4317" s="1">
        <v>0</v>
      </c>
      <c r="L4317" s="1">
        <v>36</v>
      </c>
      <c r="M4317" s="1">
        <v>9</v>
      </c>
      <c r="N4317" s="1">
        <v>0</v>
      </c>
      <c r="O4317" s="8">
        <v>8</v>
      </c>
    </row>
    <row r="4318" spans="4:15" x14ac:dyDescent="0.2">
      <c r="D4318" s="175"/>
      <c r="E4318" s="4" t="s">
        <v>42</v>
      </c>
      <c r="F4318" s="6"/>
      <c r="G4318" s="5">
        <v>96</v>
      </c>
      <c r="H4318" s="7">
        <v>61</v>
      </c>
      <c r="I4318" s="1">
        <v>0</v>
      </c>
      <c r="J4318" s="1">
        <v>10</v>
      </c>
      <c r="K4318" s="1">
        <v>0</v>
      </c>
      <c r="L4318" s="1">
        <v>34</v>
      </c>
      <c r="M4318" s="1">
        <v>6</v>
      </c>
      <c r="N4318" s="1">
        <v>3</v>
      </c>
      <c r="O4318" s="8">
        <v>5</v>
      </c>
    </row>
    <row r="4319" spans="4:15" x14ac:dyDescent="0.2">
      <c r="D4319" s="175"/>
      <c r="E4319" s="4" t="s">
        <v>43</v>
      </c>
      <c r="F4319" s="6"/>
      <c r="G4319" s="5">
        <v>103</v>
      </c>
      <c r="H4319" s="7">
        <v>71</v>
      </c>
      <c r="I4319" s="1">
        <v>0</v>
      </c>
      <c r="J4319" s="1">
        <v>8</v>
      </c>
      <c r="K4319" s="1">
        <v>0</v>
      </c>
      <c r="L4319" s="1">
        <v>27</v>
      </c>
      <c r="M4319" s="1">
        <v>5</v>
      </c>
      <c r="N4319" s="1">
        <v>3</v>
      </c>
      <c r="O4319" s="8">
        <v>9</v>
      </c>
    </row>
    <row r="4320" spans="4:15" x14ac:dyDescent="0.2">
      <c r="D4320" s="175"/>
      <c r="E4320" s="4" t="s">
        <v>44</v>
      </c>
      <c r="F4320" s="6"/>
      <c r="G4320" s="5">
        <v>104</v>
      </c>
      <c r="H4320" s="7">
        <v>67</v>
      </c>
      <c r="I4320" s="1">
        <v>0</v>
      </c>
      <c r="J4320" s="1">
        <v>8</v>
      </c>
      <c r="K4320" s="1">
        <v>1</v>
      </c>
      <c r="L4320" s="1">
        <v>26</v>
      </c>
      <c r="M4320" s="1">
        <v>3</v>
      </c>
      <c r="N4320" s="1">
        <v>1</v>
      </c>
      <c r="O4320" s="8">
        <v>14</v>
      </c>
    </row>
    <row r="4321" spans="2:15" x14ac:dyDescent="0.2">
      <c r="D4321" s="176"/>
      <c r="E4321" s="59" t="s">
        <v>45</v>
      </c>
      <c r="F4321" s="60"/>
      <c r="G4321" s="56">
        <v>70</v>
      </c>
      <c r="H4321" s="66">
        <v>47</v>
      </c>
      <c r="I4321" s="30">
        <v>0</v>
      </c>
      <c r="J4321" s="30">
        <v>2</v>
      </c>
      <c r="K4321" s="30">
        <v>0</v>
      </c>
      <c r="L4321" s="30">
        <v>10</v>
      </c>
      <c r="M4321" s="30">
        <v>0</v>
      </c>
      <c r="N4321" s="30">
        <v>0</v>
      </c>
      <c r="O4321" s="65">
        <v>14</v>
      </c>
    </row>
    <row r="4323" spans="2:15" x14ac:dyDescent="0.2">
      <c r="B4323" s="43" t="str">
        <f xml:space="preserve"> HYPERLINK("#'目次'!B163", "[157]")</f>
        <v>[157]</v>
      </c>
      <c r="C4323" s="31" t="s">
        <v>312</v>
      </c>
    </row>
    <row r="4324" spans="2:15" x14ac:dyDescent="0.2">
      <c r="C4324" s="156" t="s">
        <v>292</v>
      </c>
    </row>
    <row r="4327" spans="2:15" ht="24" x14ac:dyDescent="0.2">
      <c r="D4327" s="177"/>
      <c r="E4327" s="178"/>
      <c r="F4327" s="178"/>
      <c r="G4327" s="40" t="s">
        <v>14</v>
      </c>
      <c r="H4327" s="42" t="s">
        <v>213</v>
      </c>
      <c r="I4327" s="15" t="s">
        <v>214</v>
      </c>
      <c r="J4327" s="15" t="s">
        <v>215</v>
      </c>
      <c r="K4327" s="15" t="s">
        <v>216</v>
      </c>
      <c r="L4327" s="15" t="s">
        <v>217</v>
      </c>
      <c r="M4327" s="15" t="s">
        <v>293</v>
      </c>
      <c r="N4327" s="15" t="s">
        <v>86</v>
      </c>
      <c r="O4327" s="44" t="s">
        <v>17</v>
      </c>
    </row>
    <row r="4328" spans="2:15" x14ac:dyDescent="0.2">
      <c r="D4328" s="179"/>
      <c r="E4328" s="180"/>
      <c r="F4328" s="180"/>
      <c r="G4328" s="39"/>
      <c r="H4328" s="41"/>
      <c r="I4328" s="14"/>
      <c r="J4328" s="14"/>
      <c r="K4328" s="14"/>
      <c r="L4328" s="14"/>
      <c r="M4328" s="14"/>
      <c r="N4328" s="14"/>
      <c r="O4328" s="38"/>
    </row>
    <row r="4329" spans="2:15" x14ac:dyDescent="0.2">
      <c r="D4329" s="58"/>
      <c r="E4329" s="53" t="s">
        <v>14</v>
      </c>
      <c r="F4329" s="52"/>
      <c r="G4329" s="37">
        <v>1163</v>
      </c>
      <c r="H4329" s="17">
        <v>967</v>
      </c>
      <c r="I4329" s="17">
        <v>3</v>
      </c>
      <c r="J4329" s="17">
        <v>16</v>
      </c>
      <c r="K4329" s="17">
        <v>3</v>
      </c>
      <c r="L4329" s="17">
        <v>253</v>
      </c>
      <c r="M4329" s="17">
        <v>57</v>
      </c>
      <c r="N4329" s="17">
        <v>3</v>
      </c>
      <c r="O4329" s="55">
        <v>95</v>
      </c>
    </row>
    <row r="4330" spans="2:15" x14ac:dyDescent="0.2">
      <c r="D4330" s="174" t="s">
        <v>18</v>
      </c>
      <c r="E4330" s="20" t="s">
        <v>19</v>
      </c>
      <c r="F4330" s="22"/>
      <c r="G4330" s="21">
        <v>52</v>
      </c>
      <c r="H4330" s="25">
        <v>45</v>
      </c>
      <c r="I4330" s="3">
        <v>1</v>
      </c>
      <c r="J4330" s="3">
        <v>0</v>
      </c>
      <c r="K4330" s="3">
        <v>0</v>
      </c>
      <c r="L4330" s="3">
        <v>9</v>
      </c>
      <c r="M4330" s="3">
        <v>2</v>
      </c>
      <c r="N4330" s="3">
        <v>0</v>
      </c>
      <c r="O4330" s="26">
        <v>5</v>
      </c>
    </row>
    <row r="4331" spans="2:15" x14ac:dyDescent="0.2">
      <c r="D4331" s="175"/>
      <c r="E4331" s="4" t="s">
        <v>20</v>
      </c>
      <c r="F4331" s="6"/>
      <c r="G4331" s="5">
        <v>75</v>
      </c>
      <c r="H4331" s="7">
        <v>64</v>
      </c>
      <c r="I4331" s="1">
        <v>0</v>
      </c>
      <c r="J4331" s="1">
        <v>1</v>
      </c>
      <c r="K4331" s="1">
        <v>0</v>
      </c>
      <c r="L4331" s="1">
        <v>16</v>
      </c>
      <c r="M4331" s="1">
        <v>3</v>
      </c>
      <c r="N4331" s="1">
        <v>0</v>
      </c>
      <c r="O4331" s="8">
        <v>9</v>
      </c>
    </row>
    <row r="4332" spans="2:15" x14ac:dyDescent="0.2">
      <c r="D4332" s="175"/>
      <c r="E4332" s="4" t="s">
        <v>21</v>
      </c>
      <c r="F4332" s="6"/>
      <c r="G4332" s="5">
        <v>469</v>
      </c>
      <c r="H4332" s="7">
        <v>373</v>
      </c>
      <c r="I4332" s="1">
        <v>1</v>
      </c>
      <c r="J4332" s="1">
        <v>6</v>
      </c>
      <c r="K4332" s="1">
        <v>0</v>
      </c>
      <c r="L4332" s="1">
        <v>156</v>
      </c>
      <c r="M4332" s="1">
        <v>25</v>
      </c>
      <c r="N4332" s="1">
        <v>1</v>
      </c>
      <c r="O4332" s="8">
        <v>31</v>
      </c>
    </row>
    <row r="4333" spans="2:15" x14ac:dyDescent="0.2">
      <c r="D4333" s="175"/>
      <c r="E4333" s="4" t="s">
        <v>22</v>
      </c>
      <c r="F4333" s="6"/>
      <c r="G4333" s="5">
        <v>34</v>
      </c>
      <c r="H4333" s="7">
        <v>25</v>
      </c>
      <c r="I4333" s="1">
        <v>0</v>
      </c>
      <c r="J4333" s="1">
        <v>0</v>
      </c>
      <c r="K4333" s="1">
        <v>0</v>
      </c>
      <c r="L4333" s="1">
        <v>4</v>
      </c>
      <c r="M4333" s="1">
        <v>3</v>
      </c>
      <c r="N4333" s="1">
        <v>0</v>
      </c>
      <c r="O4333" s="8">
        <v>6</v>
      </c>
    </row>
    <row r="4334" spans="2:15" x14ac:dyDescent="0.2">
      <c r="D4334" s="175"/>
      <c r="E4334" s="4" t="s">
        <v>23</v>
      </c>
      <c r="F4334" s="6"/>
      <c r="G4334" s="5">
        <v>136</v>
      </c>
      <c r="H4334" s="7">
        <v>117</v>
      </c>
      <c r="I4334" s="1">
        <v>1</v>
      </c>
      <c r="J4334" s="1">
        <v>2</v>
      </c>
      <c r="K4334" s="1">
        <v>1</v>
      </c>
      <c r="L4334" s="1">
        <v>20</v>
      </c>
      <c r="M4334" s="1">
        <v>5</v>
      </c>
      <c r="N4334" s="1">
        <v>1</v>
      </c>
      <c r="O4334" s="8">
        <v>12</v>
      </c>
    </row>
    <row r="4335" spans="2:15" x14ac:dyDescent="0.2">
      <c r="D4335" s="175"/>
      <c r="E4335" s="4" t="s">
        <v>24</v>
      </c>
      <c r="F4335" s="6"/>
      <c r="G4335" s="5">
        <v>180</v>
      </c>
      <c r="H4335" s="7">
        <v>157</v>
      </c>
      <c r="I4335" s="1">
        <v>0</v>
      </c>
      <c r="J4335" s="1">
        <v>3</v>
      </c>
      <c r="K4335" s="1">
        <v>0</v>
      </c>
      <c r="L4335" s="1">
        <v>20</v>
      </c>
      <c r="M4335" s="1">
        <v>2</v>
      </c>
      <c r="N4335" s="1">
        <v>0</v>
      </c>
      <c r="O4335" s="8">
        <v>16</v>
      </c>
    </row>
    <row r="4336" spans="2:15" x14ac:dyDescent="0.2">
      <c r="D4336" s="175"/>
      <c r="E4336" s="4" t="s">
        <v>25</v>
      </c>
      <c r="F4336" s="6"/>
      <c r="G4336" s="5">
        <v>69</v>
      </c>
      <c r="H4336" s="7">
        <v>58</v>
      </c>
      <c r="I4336" s="1">
        <v>0</v>
      </c>
      <c r="J4336" s="1">
        <v>0</v>
      </c>
      <c r="K4336" s="1">
        <v>0</v>
      </c>
      <c r="L4336" s="1">
        <v>11</v>
      </c>
      <c r="M4336" s="1">
        <v>6</v>
      </c>
      <c r="N4336" s="1">
        <v>0</v>
      </c>
      <c r="O4336" s="8">
        <v>6</v>
      </c>
    </row>
    <row r="4337" spans="4:15" x14ac:dyDescent="0.2">
      <c r="D4337" s="175"/>
      <c r="E4337" s="4" t="s">
        <v>26</v>
      </c>
      <c r="F4337" s="6"/>
      <c r="G4337" s="5">
        <v>29</v>
      </c>
      <c r="H4337" s="7">
        <v>27</v>
      </c>
      <c r="I4337" s="1">
        <v>0</v>
      </c>
      <c r="J4337" s="1">
        <v>0</v>
      </c>
      <c r="K4337" s="1">
        <v>1</v>
      </c>
      <c r="L4337" s="1">
        <v>0</v>
      </c>
      <c r="M4337" s="1">
        <v>0</v>
      </c>
      <c r="N4337" s="1">
        <v>0</v>
      </c>
      <c r="O4337" s="8">
        <v>2</v>
      </c>
    </row>
    <row r="4338" spans="4:15" x14ac:dyDescent="0.2">
      <c r="D4338" s="175"/>
      <c r="E4338" s="4" t="s">
        <v>27</v>
      </c>
      <c r="F4338" s="6"/>
      <c r="G4338" s="5">
        <v>64</v>
      </c>
      <c r="H4338" s="7">
        <v>54</v>
      </c>
      <c r="I4338" s="1">
        <v>0</v>
      </c>
      <c r="J4338" s="1">
        <v>3</v>
      </c>
      <c r="K4338" s="1">
        <v>1</v>
      </c>
      <c r="L4338" s="1">
        <v>10</v>
      </c>
      <c r="M4338" s="1">
        <v>7</v>
      </c>
      <c r="N4338" s="1">
        <v>1</v>
      </c>
      <c r="O4338" s="8">
        <v>4</v>
      </c>
    </row>
    <row r="4339" spans="4:15" x14ac:dyDescent="0.2">
      <c r="D4339" s="175"/>
      <c r="E4339" s="4" t="s">
        <v>28</v>
      </c>
      <c r="F4339" s="6"/>
      <c r="G4339" s="5">
        <v>48</v>
      </c>
      <c r="H4339" s="7">
        <v>42</v>
      </c>
      <c r="I4339" s="1">
        <v>0</v>
      </c>
      <c r="J4339" s="1">
        <v>1</v>
      </c>
      <c r="K4339" s="1">
        <v>0</v>
      </c>
      <c r="L4339" s="1">
        <v>7</v>
      </c>
      <c r="M4339" s="1">
        <v>4</v>
      </c>
      <c r="N4339" s="1">
        <v>0</v>
      </c>
      <c r="O4339" s="8">
        <v>2</v>
      </c>
    </row>
    <row r="4340" spans="4:15" x14ac:dyDescent="0.2">
      <c r="D4340" s="175"/>
      <c r="E4340" s="4" t="s">
        <v>29</v>
      </c>
      <c r="F4340" s="6"/>
      <c r="G4340" s="5">
        <v>7</v>
      </c>
      <c r="H4340" s="7">
        <v>5</v>
      </c>
      <c r="I4340" s="1">
        <v>0</v>
      </c>
      <c r="J4340" s="1">
        <v>0</v>
      </c>
      <c r="K4340" s="1">
        <v>0</v>
      </c>
      <c r="L4340" s="1">
        <v>0</v>
      </c>
      <c r="M4340" s="1">
        <v>0</v>
      </c>
      <c r="N4340" s="1">
        <v>0</v>
      </c>
      <c r="O4340" s="8">
        <v>2</v>
      </c>
    </row>
    <row r="4341" spans="4:15" x14ac:dyDescent="0.2">
      <c r="D4341" s="174" t="s">
        <v>30</v>
      </c>
      <c r="E4341" s="20" t="s">
        <v>31</v>
      </c>
      <c r="F4341" s="22"/>
      <c r="G4341" s="21">
        <v>373</v>
      </c>
      <c r="H4341" s="25">
        <v>309</v>
      </c>
      <c r="I4341" s="3">
        <v>2</v>
      </c>
      <c r="J4341" s="3">
        <v>7</v>
      </c>
      <c r="K4341" s="3">
        <v>0</v>
      </c>
      <c r="L4341" s="3">
        <v>96</v>
      </c>
      <c r="M4341" s="3">
        <v>18</v>
      </c>
      <c r="N4341" s="3">
        <v>0</v>
      </c>
      <c r="O4341" s="26">
        <v>25</v>
      </c>
    </row>
    <row r="4342" spans="4:15" x14ac:dyDescent="0.2">
      <c r="D4342" s="175"/>
      <c r="E4342" s="4" t="s">
        <v>32</v>
      </c>
      <c r="F4342" s="6"/>
      <c r="G4342" s="5">
        <v>339</v>
      </c>
      <c r="H4342" s="7">
        <v>286</v>
      </c>
      <c r="I4342" s="1">
        <v>1</v>
      </c>
      <c r="J4342" s="1">
        <v>3</v>
      </c>
      <c r="K4342" s="1">
        <v>1</v>
      </c>
      <c r="L4342" s="1">
        <v>67</v>
      </c>
      <c r="M4342" s="1">
        <v>23</v>
      </c>
      <c r="N4342" s="1">
        <v>1</v>
      </c>
      <c r="O4342" s="8">
        <v>31</v>
      </c>
    </row>
    <row r="4343" spans="4:15" x14ac:dyDescent="0.2">
      <c r="D4343" s="175"/>
      <c r="E4343" s="4" t="s">
        <v>33</v>
      </c>
      <c r="F4343" s="6"/>
      <c r="G4343" s="5">
        <v>365</v>
      </c>
      <c r="H4343" s="7">
        <v>296</v>
      </c>
      <c r="I4343" s="1">
        <v>0</v>
      </c>
      <c r="J4343" s="1">
        <v>6</v>
      </c>
      <c r="K4343" s="1">
        <v>1</v>
      </c>
      <c r="L4343" s="1">
        <v>79</v>
      </c>
      <c r="M4343" s="1">
        <v>16</v>
      </c>
      <c r="N4343" s="1">
        <v>2</v>
      </c>
      <c r="O4343" s="8">
        <v>34</v>
      </c>
    </row>
    <row r="4344" spans="4:15" x14ac:dyDescent="0.2">
      <c r="D4344" s="175"/>
      <c r="E4344" s="4" t="s">
        <v>34</v>
      </c>
      <c r="F4344" s="6"/>
      <c r="G4344" s="5">
        <v>86</v>
      </c>
      <c r="H4344" s="7">
        <v>76</v>
      </c>
      <c r="I4344" s="1">
        <v>0</v>
      </c>
      <c r="J4344" s="1">
        <v>0</v>
      </c>
      <c r="K4344" s="1">
        <v>1</v>
      </c>
      <c r="L4344" s="1">
        <v>11</v>
      </c>
      <c r="M4344" s="1">
        <v>0</v>
      </c>
      <c r="N4344" s="1">
        <v>0</v>
      </c>
      <c r="O4344" s="8">
        <v>5</v>
      </c>
    </row>
    <row r="4345" spans="4:15" x14ac:dyDescent="0.2">
      <c r="D4345" s="174" t="s">
        <v>35</v>
      </c>
      <c r="E4345" s="20" t="s">
        <v>36</v>
      </c>
      <c r="F4345" s="22"/>
      <c r="G4345" s="21">
        <v>597</v>
      </c>
      <c r="H4345" s="25">
        <v>490</v>
      </c>
      <c r="I4345" s="3">
        <v>3</v>
      </c>
      <c r="J4345" s="3">
        <v>10</v>
      </c>
      <c r="K4345" s="3">
        <v>3</v>
      </c>
      <c r="L4345" s="3">
        <v>123</v>
      </c>
      <c r="M4345" s="3">
        <v>33</v>
      </c>
      <c r="N4345" s="3">
        <v>1</v>
      </c>
      <c r="O4345" s="26">
        <v>53</v>
      </c>
    </row>
    <row r="4346" spans="4:15" x14ac:dyDescent="0.2">
      <c r="D4346" s="175"/>
      <c r="E4346" s="4" t="s">
        <v>37</v>
      </c>
      <c r="F4346" s="6"/>
      <c r="G4346" s="5">
        <v>566</v>
      </c>
      <c r="H4346" s="7">
        <v>477</v>
      </c>
      <c r="I4346" s="1">
        <v>0</v>
      </c>
      <c r="J4346" s="1">
        <v>6</v>
      </c>
      <c r="K4346" s="1">
        <v>0</v>
      </c>
      <c r="L4346" s="1">
        <v>130</v>
      </c>
      <c r="M4346" s="1">
        <v>24</v>
      </c>
      <c r="N4346" s="1">
        <v>2</v>
      </c>
      <c r="O4346" s="8">
        <v>42</v>
      </c>
    </row>
    <row r="4347" spans="4:15" x14ac:dyDescent="0.2">
      <c r="D4347" s="174" t="s">
        <v>38</v>
      </c>
      <c r="E4347" s="20" t="s">
        <v>39</v>
      </c>
      <c r="F4347" s="22"/>
      <c r="G4347" s="21">
        <v>58</v>
      </c>
      <c r="H4347" s="25">
        <v>48</v>
      </c>
      <c r="I4347" s="3">
        <v>0</v>
      </c>
      <c r="J4347" s="3">
        <v>0</v>
      </c>
      <c r="K4347" s="3">
        <v>0</v>
      </c>
      <c r="L4347" s="3">
        <v>13</v>
      </c>
      <c r="M4347" s="3">
        <v>4</v>
      </c>
      <c r="N4347" s="3">
        <v>0</v>
      </c>
      <c r="O4347" s="26">
        <v>6</v>
      </c>
    </row>
    <row r="4348" spans="4:15" x14ac:dyDescent="0.2">
      <c r="D4348" s="175"/>
      <c r="E4348" s="4" t="s">
        <v>40</v>
      </c>
      <c r="F4348" s="6"/>
      <c r="G4348" s="5">
        <v>144</v>
      </c>
      <c r="H4348" s="7">
        <v>120</v>
      </c>
      <c r="I4348" s="1">
        <v>1</v>
      </c>
      <c r="J4348" s="1">
        <v>2</v>
      </c>
      <c r="K4348" s="1">
        <v>0</v>
      </c>
      <c r="L4348" s="1">
        <v>54</v>
      </c>
      <c r="M4348" s="1">
        <v>13</v>
      </c>
      <c r="N4348" s="1">
        <v>0</v>
      </c>
      <c r="O4348" s="8">
        <v>5</v>
      </c>
    </row>
    <row r="4349" spans="4:15" x14ac:dyDescent="0.2">
      <c r="D4349" s="175"/>
      <c r="E4349" s="4" t="s">
        <v>41</v>
      </c>
      <c r="F4349" s="6"/>
      <c r="G4349" s="5">
        <v>202</v>
      </c>
      <c r="H4349" s="7">
        <v>158</v>
      </c>
      <c r="I4349" s="1">
        <v>1</v>
      </c>
      <c r="J4349" s="1">
        <v>3</v>
      </c>
      <c r="K4349" s="1">
        <v>0</v>
      </c>
      <c r="L4349" s="1">
        <v>57</v>
      </c>
      <c r="M4349" s="1">
        <v>18</v>
      </c>
      <c r="N4349" s="1">
        <v>0</v>
      </c>
      <c r="O4349" s="8">
        <v>15</v>
      </c>
    </row>
    <row r="4350" spans="4:15" x14ac:dyDescent="0.2">
      <c r="D4350" s="175"/>
      <c r="E4350" s="4" t="s">
        <v>42</v>
      </c>
      <c r="F4350" s="6"/>
      <c r="G4350" s="5">
        <v>208</v>
      </c>
      <c r="H4350" s="7">
        <v>174</v>
      </c>
      <c r="I4350" s="1">
        <v>0</v>
      </c>
      <c r="J4350" s="1">
        <v>3</v>
      </c>
      <c r="K4350" s="1">
        <v>0</v>
      </c>
      <c r="L4350" s="1">
        <v>53</v>
      </c>
      <c r="M4350" s="1">
        <v>13</v>
      </c>
      <c r="N4350" s="1">
        <v>2</v>
      </c>
      <c r="O4350" s="8">
        <v>12</v>
      </c>
    </row>
    <row r="4351" spans="4:15" x14ac:dyDescent="0.2">
      <c r="D4351" s="175"/>
      <c r="E4351" s="4" t="s">
        <v>43</v>
      </c>
      <c r="F4351" s="6"/>
      <c r="G4351" s="5">
        <v>199</v>
      </c>
      <c r="H4351" s="7">
        <v>171</v>
      </c>
      <c r="I4351" s="1">
        <v>0</v>
      </c>
      <c r="J4351" s="1">
        <v>3</v>
      </c>
      <c r="K4351" s="1">
        <v>1</v>
      </c>
      <c r="L4351" s="1">
        <v>43</v>
      </c>
      <c r="M4351" s="1">
        <v>5</v>
      </c>
      <c r="N4351" s="1">
        <v>0</v>
      </c>
      <c r="O4351" s="8">
        <v>15</v>
      </c>
    </row>
    <row r="4352" spans="4:15" x14ac:dyDescent="0.2">
      <c r="D4352" s="175"/>
      <c r="E4352" s="4" t="s">
        <v>44</v>
      </c>
      <c r="F4352" s="6"/>
      <c r="G4352" s="5">
        <v>211</v>
      </c>
      <c r="H4352" s="7">
        <v>183</v>
      </c>
      <c r="I4352" s="1">
        <v>0</v>
      </c>
      <c r="J4352" s="1">
        <v>1</v>
      </c>
      <c r="K4352" s="1">
        <v>1</v>
      </c>
      <c r="L4352" s="1">
        <v>26</v>
      </c>
      <c r="M4352" s="1">
        <v>4</v>
      </c>
      <c r="N4352" s="1">
        <v>1</v>
      </c>
      <c r="O4352" s="8">
        <v>19</v>
      </c>
    </row>
    <row r="4353" spans="2:15" x14ac:dyDescent="0.2">
      <c r="D4353" s="176"/>
      <c r="E4353" s="59" t="s">
        <v>45</v>
      </c>
      <c r="F4353" s="60"/>
      <c r="G4353" s="56">
        <v>141</v>
      </c>
      <c r="H4353" s="66">
        <v>113</v>
      </c>
      <c r="I4353" s="30">
        <v>1</v>
      </c>
      <c r="J4353" s="30">
        <v>4</v>
      </c>
      <c r="K4353" s="30">
        <v>1</v>
      </c>
      <c r="L4353" s="30">
        <v>7</v>
      </c>
      <c r="M4353" s="30">
        <v>0</v>
      </c>
      <c r="N4353" s="30">
        <v>0</v>
      </c>
      <c r="O4353" s="65">
        <v>23</v>
      </c>
    </row>
    <row r="4355" spans="2:15" x14ac:dyDescent="0.2">
      <c r="B4355" s="43" t="str">
        <f xml:space="preserve"> HYPERLINK("#'目次'!B164", "[158]")</f>
        <v>[158]</v>
      </c>
      <c r="C4355" s="31" t="s">
        <v>312</v>
      </c>
    </row>
    <row r="4356" spans="2:15" x14ac:dyDescent="0.2">
      <c r="C4356" s="156" t="s">
        <v>292</v>
      </c>
    </row>
    <row r="4359" spans="2:15" ht="24" x14ac:dyDescent="0.2">
      <c r="D4359" s="177"/>
      <c r="E4359" s="178"/>
      <c r="F4359" s="178"/>
      <c r="G4359" s="40" t="s">
        <v>14</v>
      </c>
      <c r="H4359" s="42" t="s">
        <v>213</v>
      </c>
      <c r="I4359" s="15" t="s">
        <v>214</v>
      </c>
      <c r="J4359" s="15" t="s">
        <v>215</v>
      </c>
      <c r="K4359" s="15" t="s">
        <v>216</v>
      </c>
      <c r="L4359" s="15" t="s">
        <v>217</v>
      </c>
      <c r="M4359" s="15" t="s">
        <v>293</v>
      </c>
      <c r="N4359" s="15" t="s">
        <v>86</v>
      </c>
      <c r="O4359" s="44" t="s">
        <v>17</v>
      </c>
    </row>
    <row r="4360" spans="2:15" x14ac:dyDescent="0.2">
      <c r="D4360" s="179"/>
      <c r="E4360" s="180"/>
      <c r="F4360" s="180"/>
      <c r="G4360" s="39"/>
      <c r="H4360" s="41"/>
      <c r="I4360" s="14"/>
      <c r="J4360" s="14"/>
      <c r="K4360" s="14"/>
      <c r="L4360" s="14"/>
      <c r="M4360" s="14"/>
      <c r="N4360" s="14"/>
      <c r="O4360" s="38"/>
    </row>
    <row r="4361" spans="2:15" x14ac:dyDescent="0.2">
      <c r="D4361" s="58"/>
      <c r="E4361" s="53" t="s">
        <v>14</v>
      </c>
      <c r="F4361" s="52"/>
      <c r="G4361" s="37">
        <v>1163</v>
      </c>
      <c r="H4361" s="17">
        <v>967</v>
      </c>
      <c r="I4361" s="17">
        <v>3</v>
      </c>
      <c r="J4361" s="17">
        <v>16</v>
      </c>
      <c r="K4361" s="17">
        <v>3</v>
      </c>
      <c r="L4361" s="17">
        <v>253</v>
      </c>
      <c r="M4361" s="17">
        <v>57</v>
      </c>
      <c r="N4361" s="17">
        <v>3</v>
      </c>
      <c r="O4361" s="55">
        <v>95</v>
      </c>
    </row>
    <row r="4362" spans="2:15" x14ac:dyDescent="0.2">
      <c r="D4362" s="174" t="s">
        <v>52</v>
      </c>
      <c r="E4362" s="20" t="s">
        <v>53</v>
      </c>
      <c r="F4362" s="22"/>
      <c r="G4362" s="21">
        <v>15</v>
      </c>
      <c r="H4362" s="25">
        <v>11</v>
      </c>
      <c r="I4362" s="3">
        <v>0</v>
      </c>
      <c r="J4362" s="3">
        <v>1</v>
      </c>
      <c r="K4362" s="3">
        <v>0</v>
      </c>
      <c r="L4362" s="3">
        <v>2</v>
      </c>
      <c r="M4362" s="3">
        <v>1</v>
      </c>
      <c r="N4362" s="3">
        <v>0</v>
      </c>
      <c r="O4362" s="26">
        <v>2</v>
      </c>
    </row>
    <row r="4363" spans="2:15" ht="24" x14ac:dyDescent="0.2">
      <c r="D4363" s="175"/>
      <c r="E4363" s="4" t="s">
        <v>54</v>
      </c>
      <c r="F4363" s="6"/>
      <c r="G4363" s="5">
        <v>116</v>
      </c>
      <c r="H4363" s="7">
        <v>100</v>
      </c>
      <c r="I4363" s="1">
        <v>0</v>
      </c>
      <c r="J4363" s="1">
        <v>1</v>
      </c>
      <c r="K4363" s="1">
        <v>1</v>
      </c>
      <c r="L4363" s="1">
        <v>14</v>
      </c>
      <c r="M4363" s="1">
        <v>2</v>
      </c>
      <c r="N4363" s="1">
        <v>0</v>
      </c>
      <c r="O4363" s="8">
        <v>13</v>
      </c>
    </row>
    <row r="4364" spans="2:15" x14ac:dyDescent="0.2">
      <c r="D4364" s="175"/>
      <c r="E4364" s="4" t="s">
        <v>55</v>
      </c>
      <c r="F4364" s="6"/>
      <c r="G4364" s="5">
        <v>41</v>
      </c>
      <c r="H4364" s="7">
        <v>33</v>
      </c>
      <c r="I4364" s="1">
        <v>0</v>
      </c>
      <c r="J4364" s="1">
        <v>1</v>
      </c>
      <c r="K4364" s="1">
        <v>0</v>
      </c>
      <c r="L4364" s="1">
        <v>12</v>
      </c>
      <c r="M4364" s="1">
        <v>3</v>
      </c>
      <c r="N4364" s="1">
        <v>0</v>
      </c>
      <c r="O4364" s="8">
        <v>3</v>
      </c>
    </row>
    <row r="4365" spans="2:15" x14ac:dyDescent="0.2">
      <c r="D4365" s="175"/>
      <c r="E4365" s="4" t="s">
        <v>56</v>
      </c>
      <c r="F4365" s="6"/>
      <c r="G4365" s="5">
        <v>60</v>
      </c>
      <c r="H4365" s="7">
        <v>50</v>
      </c>
      <c r="I4365" s="1">
        <v>1</v>
      </c>
      <c r="J4365" s="1">
        <v>3</v>
      </c>
      <c r="K4365" s="1">
        <v>1</v>
      </c>
      <c r="L4365" s="1">
        <v>18</v>
      </c>
      <c r="M4365" s="1">
        <v>3</v>
      </c>
      <c r="N4365" s="1">
        <v>0</v>
      </c>
      <c r="O4365" s="8">
        <v>4</v>
      </c>
    </row>
    <row r="4366" spans="2:15" x14ac:dyDescent="0.2">
      <c r="D4366" s="175"/>
      <c r="E4366" s="4" t="s">
        <v>57</v>
      </c>
      <c r="F4366" s="6"/>
      <c r="G4366" s="5">
        <v>283</v>
      </c>
      <c r="H4366" s="7">
        <v>235</v>
      </c>
      <c r="I4366" s="1">
        <v>2</v>
      </c>
      <c r="J4366" s="1">
        <v>2</v>
      </c>
      <c r="K4366" s="1">
        <v>1</v>
      </c>
      <c r="L4366" s="1">
        <v>90</v>
      </c>
      <c r="M4366" s="1">
        <v>18</v>
      </c>
      <c r="N4366" s="1">
        <v>0</v>
      </c>
      <c r="O4366" s="8">
        <v>13</v>
      </c>
    </row>
    <row r="4367" spans="2:15" x14ac:dyDescent="0.2">
      <c r="D4367" s="175"/>
      <c r="E4367" s="4" t="s">
        <v>58</v>
      </c>
      <c r="F4367" s="6"/>
      <c r="G4367" s="5">
        <v>123</v>
      </c>
      <c r="H4367" s="7">
        <v>98</v>
      </c>
      <c r="I4367" s="1">
        <v>0</v>
      </c>
      <c r="J4367" s="1">
        <v>0</v>
      </c>
      <c r="K4367" s="1">
        <v>0</v>
      </c>
      <c r="L4367" s="1">
        <v>32</v>
      </c>
      <c r="M4367" s="1">
        <v>10</v>
      </c>
      <c r="N4367" s="1">
        <v>0</v>
      </c>
      <c r="O4367" s="8">
        <v>12</v>
      </c>
    </row>
    <row r="4368" spans="2:15" x14ac:dyDescent="0.2">
      <c r="D4368" s="175"/>
      <c r="E4368" s="4" t="s">
        <v>59</v>
      </c>
      <c r="F4368" s="6"/>
      <c r="G4368" s="5">
        <v>186</v>
      </c>
      <c r="H4368" s="7">
        <v>154</v>
      </c>
      <c r="I4368" s="1">
        <v>0</v>
      </c>
      <c r="J4368" s="1">
        <v>3</v>
      </c>
      <c r="K4368" s="1">
        <v>0</v>
      </c>
      <c r="L4368" s="1">
        <v>27</v>
      </c>
      <c r="M4368" s="1">
        <v>8</v>
      </c>
      <c r="N4368" s="1">
        <v>1</v>
      </c>
      <c r="O4368" s="8">
        <v>18</v>
      </c>
    </row>
    <row r="4369" spans="2:15" x14ac:dyDescent="0.2">
      <c r="D4369" s="175"/>
      <c r="E4369" s="4" t="s">
        <v>60</v>
      </c>
      <c r="F4369" s="6"/>
      <c r="G4369" s="5">
        <v>163</v>
      </c>
      <c r="H4369" s="7">
        <v>139</v>
      </c>
      <c r="I4369" s="1">
        <v>0</v>
      </c>
      <c r="J4369" s="1">
        <v>2</v>
      </c>
      <c r="K4369" s="1">
        <v>0</v>
      </c>
      <c r="L4369" s="1">
        <v>32</v>
      </c>
      <c r="M4369" s="1">
        <v>6</v>
      </c>
      <c r="N4369" s="1">
        <v>1</v>
      </c>
      <c r="O4369" s="8">
        <v>13</v>
      </c>
    </row>
    <row r="4370" spans="2:15" x14ac:dyDescent="0.2">
      <c r="D4370" s="175"/>
      <c r="E4370" s="4" t="s">
        <v>61</v>
      </c>
      <c r="F4370" s="6"/>
      <c r="G4370" s="5">
        <v>72</v>
      </c>
      <c r="H4370" s="7">
        <v>60</v>
      </c>
      <c r="I4370" s="1">
        <v>0</v>
      </c>
      <c r="J4370" s="1">
        <v>0</v>
      </c>
      <c r="K4370" s="1">
        <v>0</v>
      </c>
      <c r="L4370" s="1">
        <v>21</v>
      </c>
      <c r="M4370" s="1">
        <v>4</v>
      </c>
      <c r="N4370" s="1">
        <v>0</v>
      </c>
      <c r="O4370" s="8">
        <v>6</v>
      </c>
    </row>
    <row r="4371" spans="2:15" x14ac:dyDescent="0.2">
      <c r="D4371" s="175"/>
      <c r="E4371" s="4" t="s">
        <v>62</v>
      </c>
      <c r="F4371" s="6"/>
      <c r="G4371" s="5">
        <v>103</v>
      </c>
      <c r="H4371" s="7">
        <v>86</v>
      </c>
      <c r="I4371" s="1">
        <v>0</v>
      </c>
      <c r="J4371" s="1">
        <v>3</v>
      </c>
      <c r="K4371" s="1">
        <v>0</v>
      </c>
      <c r="L4371" s="1">
        <v>5</v>
      </c>
      <c r="M4371" s="1">
        <v>2</v>
      </c>
      <c r="N4371" s="1">
        <v>1</v>
      </c>
      <c r="O4371" s="8">
        <v>11</v>
      </c>
    </row>
    <row r="4372" spans="2:15" x14ac:dyDescent="0.2">
      <c r="D4372" s="174" t="s">
        <v>63</v>
      </c>
      <c r="E4372" s="20" t="s">
        <v>64</v>
      </c>
      <c r="F4372" s="22"/>
      <c r="G4372" s="21">
        <v>214</v>
      </c>
      <c r="H4372" s="25">
        <v>176</v>
      </c>
      <c r="I4372" s="3">
        <v>0</v>
      </c>
      <c r="J4372" s="3">
        <v>1</v>
      </c>
      <c r="K4372" s="3">
        <v>0</v>
      </c>
      <c r="L4372" s="3">
        <v>23</v>
      </c>
      <c r="M4372" s="3">
        <v>11</v>
      </c>
      <c r="N4372" s="3">
        <v>1</v>
      </c>
      <c r="O4372" s="26">
        <v>23</v>
      </c>
    </row>
    <row r="4373" spans="2:15" x14ac:dyDescent="0.2">
      <c r="D4373" s="175"/>
      <c r="E4373" s="4" t="s">
        <v>65</v>
      </c>
      <c r="F4373" s="6"/>
      <c r="G4373" s="5">
        <v>160</v>
      </c>
      <c r="H4373" s="7">
        <v>132</v>
      </c>
      <c r="I4373" s="1">
        <v>0</v>
      </c>
      <c r="J4373" s="1">
        <v>3</v>
      </c>
      <c r="K4373" s="1">
        <v>2</v>
      </c>
      <c r="L4373" s="1">
        <v>32</v>
      </c>
      <c r="M4373" s="1">
        <v>2</v>
      </c>
      <c r="N4373" s="1">
        <v>0</v>
      </c>
      <c r="O4373" s="8">
        <v>16</v>
      </c>
    </row>
    <row r="4374" spans="2:15" x14ac:dyDescent="0.2">
      <c r="D4374" s="175"/>
      <c r="E4374" s="4" t="s">
        <v>66</v>
      </c>
      <c r="F4374" s="6"/>
      <c r="G4374" s="5">
        <v>160</v>
      </c>
      <c r="H4374" s="7">
        <v>139</v>
      </c>
      <c r="I4374" s="1">
        <v>0</v>
      </c>
      <c r="J4374" s="1">
        <v>2</v>
      </c>
      <c r="K4374" s="1">
        <v>0</v>
      </c>
      <c r="L4374" s="1">
        <v>20</v>
      </c>
      <c r="M4374" s="1">
        <v>7</v>
      </c>
      <c r="N4374" s="1">
        <v>1</v>
      </c>
      <c r="O4374" s="8">
        <v>10</v>
      </c>
    </row>
    <row r="4375" spans="2:15" x14ac:dyDescent="0.2">
      <c r="D4375" s="175"/>
      <c r="E4375" s="4" t="s">
        <v>67</v>
      </c>
      <c r="F4375" s="6"/>
      <c r="G4375" s="5">
        <v>150</v>
      </c>
      <c r="H4375" s="7">
        <v>126</v>
      </c>
      <c r="I4375" s="1">
        <v>2</v>
      </c>
      <c r="J4375" s="1">
        <v>2</v>
      </c>
      <c r="K4375" s="1">
        <v>0</v>
      </c>
      <c r="L4375" s="1">
        <v>43</v>
      </c>
      <c r="M4375" s="1">
        <v>10</v>
      </c>
      <c r="N4375" s="1">
        <v>0</v>
      </c>
      <c r="O4375" s="8">
        <v>13</v>
      </c>
    </row>
    <row r="4376" spans="2:15" x14ac:dyDescent="0.2">
      <c r="D4376" s="175"/>
      <c r="E4376" s="4" t="s">
        <v>68</v>
      </c>
      <c r="F4376" s="6"/>
      <c r="G4376" s="5">
        <v>110</v>
      </c>
      <c r="H4376" s="7">
        <v>90</v>
      </c>
      <c r="I4376" s="1">
        <v>0</v>
      </c>
      <c r="J4376" s="1">
        <v>0</v>
      </c>
      <c r="K4376" s="1">
        <v>0</v>
      </c>
      <c r="L4376" s="1">
        <v>21</v>
      </c>
      <c r="M4376" s="1">
        <v>9</v>
      </c>
      <c r="N4376" s="1">
        <v>0</v>
      </c>
      <c r="O4376" s="8">
        <v>12</v>
      </c>
    </row>
    <row r="4377" spans="2:15" x14ac:dyDescent="0.2">
      <c r="D4377" s="175"/>
      <c r="E4377" s="4" t="s">
        <v>69</v>
      </c>
      <c r="F4377" s="6"/>
      <c r="G4377" s="5">
        <v>91</v>
      </c>
      <c r="H4377" s="7">
        <v>76</v>
      </c>
      <c r="I4377" s="1">
        <v>0</v>
      </c>
      <c r="J4377" s="1">
        <v>1</v>
      </c>
      <c r="K4377" s="1">
        <v>0</v>
      </c>
      <c r="L4377" s="1">
        <v>27</v>
      </c>
      <c r="M4377" s="1">
        <v>4</v>
      </c>
      <c r="N4377" s="1">
        <v>0</v>
      </c>
      <c r="O4377" s="8">
        <v>7</v>
      </c>
    </row>
    <row r="4378" spans="2:15" x14ac:dyDescent="0.2">
      <c r="D4378" s="175"/>
      <c r="E4378" s="4" t="s">
        <v>70</v>
      </c>
      <c r="F4378" s="6"/>
      <c r="G4378" s="5">
        <v>127</v>
      </c>
      <c r="H4378" s="7">
        <v>104</v>
      </c>
      <c r="I4378" s="1">
        <v>1</v>
      </c>
      <c r="J4378" s="1">
        <v>4</v>
      </c>
      <c r="K4378" s="1">
        <v>0</v>
      </c>
      <c r="L4378" s="1">
        <v>30</v>
      </c>
      <c r="M4378" s="1">
        <v>6</v>
      </c>
      <c r="N4378" s="1">
        <v>1</v>
      </c>
      <c r="O4378" s="8">
        <v>6</v>
      </c>
    </row>
    <row r="4379" spans="2:15" x14ac:dyDescent="0.2">
      <c r="D4379" s="175"/>
      <c r="E4379" s="4" t="s">
        <v>71</v>
      </c>
      <c r="F4379" s="6"/>
      <c r="G4379" s="5">
        <v>70</v>
      </c>
      <c r="H4379" s="7">
        <v>57</v>
      </c>
      <c r="I4379" s="1">
        <v>0</v>
      </c>
      <c r="J4379" s="1">
        <v>1</v>
      </c>
      <c r="K4379" s="1">
        <v>0</v>
      </c>
      <c r="L4379" s="1">
        <v>23</v>
      </c>
      <c r="M4379" s="1">
        <v>2</v>
      </c>
      <c r="N4379" s="1">
        <v>0</v>
      </c>
      <c r="O4379" s="8">
        <v>4</v>
      </c>
    </row>
    <row r="4380" spans="2:15" x14ac:dyDescent="0.2">
      <c r="D4380" s="176"/>
      <c r="E4380" s="59" t="s">
        <v>72</v>
      </c>
      <c r="F4380" s="60"/>
      <c r="G4380" s="56">
        <v>69</v>
      </c>
      <c r="H4380" s="66">
        <v>57</v>
      </c>
      <c r="I4380" s="30">
        <v>0</v>
      </c>
      <c r="J4380" s="30">
        <v>2</v>
      </c>
      <c r="K4380" s="30">
        <v>1</v>
      </c>
      <c r="L4380" s="30">
        <v>31</v>
      </c>
      <c r="M4380" s="30">
        <v>6</v>
      </c>
      <c r="N4380" s="30">
        <v>0</v>
      </c>
      <c r="O4380" s="65">
        <v>2</v>
      </c>
    </row>
    <row r="4382" spans="2:15" x14ac:dyDescent="0.2">
      <c r="B4382" s="43" t="str">
        <f xml:space="preserve"> HYPERLINK("#'目次'!B165", "[159]")</f>
        <v>[159]</v>
      </c>
      <c r="C4382" s="31" t="s">
        <v>312</v>
      </c>
    </row>
    <row r="4383" spans="2:15" x14ac:dyDescent="0.2">
      <c r="C4383" s="156" t="s">
        <v>292</v>
      </c>
    </row>
    <row r="4385" spans="3:15" x14ac:dyDescent="0.2">
      <c r="C4385" s="31" t="s">
        <v>75</v>
      </c>
    </row>
    <row r="4386" spans="3:15" ht="24" x14ac:dyDescent="0.2">
      <c r="D4386" s="177"/>
      <c r="E4386" s="178"/>
      <c r="F4386" s="178"/>
      <c r="G4386" s="40" t="s">
        <v>14</v>
      </c>
      <c r="H4386" s="42" t="s">
        <v>213</v>
      </c>
      <c r="I4386" s="15" t="s">
        <v>214</v>
      </c>
      <c r="J4386" s="15" t="s">
        <v>215</v>
      </c>
      <c r="K4386" s="15" t="s">
        <v>216</v>
      </c>
      <c r="L4386" s="15" t="s">
        <v>217</v>
      </c>
      <c r="M4386" s="15" t="s">
        <v>293</v>
      </c>
      <c r="N4386" s="15" t="s">
        <v>86</v>
      </c>
      <c r="O4386" s="44" t="s">
        <v>17</v>
      </c>
    </row>
    <row r="4387" spans="3:15" x14ac:dyDescent="0.2">
      <c r="D4387" s="179"/>
      <c r="E4387" s="180"/>
      <c r="F4387" s="180"/>
      <c r="G4387" s="39"/>
      <c r="H4387" s="41"/>
      <c r="I4387" s="14"/>
      <c r="J4387" s="14"/>
      <c r="K4387" s="14"/>
      <c r="L4387" s="14"/>
      <c r="M4387" s="14"/>
      <c r="N4387" s="14"/>
      <c r="O4387" s="38"/>
    </row>
    <row r="4388" spans="3:15" x14ac:dyDescent="0.2">
      <c r="D4388" s="58"/>
      <c r="E4388" s="53" t="s">
        <v>14</v>
      </c>
      <c r="F4388" s="52"/>
      <c r="G4388" s="37">
        <v>1163</v>
      </c>
      <c r="H4388" s="17">
        <v>967</v>
      </c>
      <c r="I4388" s="17">
        <v>3</v>
      </c>
      <c r="J4388" s="17">
        <v>16</v>
      </c>
      <c r="K4388" s="17">
        <v>3</v>
      </c>
      <c r="L4388" s="17">
        <v>253</v>
      </c>
      <c r="M4388" s="17">
        <v>57</v>
      </c>
      <c r="N4388" s="17">
        <v>3</v>
      </c>
      <c r="O4388" s="55">
        <v>95</v>
      </c>
    </row>
    <row r="4389" spans="3:15" x14ac:dyDescent="0.2">
      <c r="D4389" s="174" t="s">
        <v>36</v>
      </c>
      <c r="E4389" s="20" t="s">
        <v>76</v>
      </c>
      <c r="F4389" s="22"/>
      <c r="G4389" s="21">
        <v>597</v>
      </c>
      <c r="H4389" s="25">
        <v>490</v>
      </c>
      <c r="I4389" s="3">
        <v>3</v>
      </c>
      <c r="J4389" s="3">
        <v>10</v>
      </c>
      <c r="K4389" s="3">
        <v>3</v>
      </c>
      <c r="L4389" s="3">
        <v>123</v>
      </c>
      <c r="M4389" s="3">
        <v>33</v>
      </c>
      <c r="N4389" s="3">
        <v>1</v>
      </c>
      <c r="O4389" s="26">
        <v>53</v>
      </c>
    </row>
    <row r="4390" spans="3:15" x14ac:dyDescent="0.2">
      <c r="D4390" s="175"/>
      <c r="E4390" s="4" t="s">
        <v>39</v>
      </c>
      <c r="F4390" s="6"/>
      <c r="G4390" s="5">
        <v>32</v>
      </c>
      <c r="H4390" s="7">
        <v>24</v>
      </c>
      <c r="I4390" s="1">
        <v>0</v>
      </c>
      <c r="J4390" s="1">
        <v>0</v>
      </c>
      <c r="K4390" s="1">
        <v>0</v>
      </c>
      <c r="L4390" s="1">
        <v>9</v>
      </c>
      <c r="M4390" s="1">
        <v>3</v>
      </c>
      <c r="N4390" s="1">
        <v>0</v>
      </c>
      <c r="O4390" s="8">
        <v>4</v>
      </c>
    </row>
    <row r="4391" spans="3:15" x14ac:dyDescent="0.2">
      <c r="D4391" s="175"/>
      <c r="E4391" s="4" t="s">
        <v>40</v>
      </c>
      <c r="F4391" s="6"/>
      <c r="G4391" s="5">
        <v>73</v>
      </c>
      <c r="H4391" s="7">
        <v>64</v>
      </c>
      <c r="I4391" s="1">
        <v>1</v>
      </c>
      <c r="J4391" s="1">
        <v>1</v>
      </c>
      <c r="K4391" s="1">
        <v>0</v>
      </c>
      <c r="L4391" s="1">
        <v>20</v>
      </c>
      <c r="M4391" s="1">
        <v>9</v>
      </c>
      <c r="N4391" s="1">
        <v>0</v>
      </c>
      <c r="O4391" s="8">
        <v>3</v>
      </c>
    </row>
    <row r="4392" spans="3:15" x14ac:dyDescent="0.2">
      <c r="D4392" s="175"/>
      <c r="E4392" s="4" t="s">
        <v>41</v>
      </c>
      <c r="F4392" s="6"/>
      <c r="G4392" s="5">
        <v>106</v>
      </c>
      <c r="H4392" s="7">
        <v>78</v>
      </c>
      <c r="I4392" s="1">
        <v>1</v>
      </c>
      <c r="J4392" s="1">
        <v>3</v>
      </c>
      <c r="K4392" s="1">
        <v>0</v>
      </c>
      <c r="L4392" s="1">
        <v>26</v>
      </c>
      <c r="M4392" s="1">
        <v>9</v>
      </c>
      <c r="N4392" s="1">
        <v>0</v>
      </c>
      <c r="O4392" s="8">
        <v>10</v>
      </c>
    </row>
    <row r="4393" spans="3:15" x14ac:dyDescent="0.2">
      <c r="D4393" s="175"/>
      <c r="E4393" s="4" t="s">
        <v>42</v>
      </c>
      <c r="F4393" s="6"/>
      <c r="G4393" s="5">
        <v>112</v>
      </c>
      <c r="H4393" s="7">
        <v>93</v>
      </c>
      <c r="I4393" s="1">
        <v>0</v>
      </c>
      <c r="J4393" s="1">
        <v>2</v>
      </c>
      <c r="K4393" s="1">
        <v>0</v>
      </c>
      <c r="L4393" s="1">
        <v>29</v>
      </c>
      <c r="M4393" s="1">
        <v>7</v>
      </c>
      <c r="N4393" s="1">
        <v>0</v>
      </c>
      <c r="O4393" s="8">
        <v>7</v>
      </c>
    </row>
    <row r="4394" spans="3:15" x14ac:dyDescent="0.2">
      <c r="D4394" s="175"/>
      <c r="E4394" s="4" t="s">
        <v>43</v>
      </c>
      <c r="F4394" s="6"/>
      <c r="G4394" s="5">
        <v>96</v>
      </c>
      <c r="H4394" s="7">
        <v>81</v>
      </c>
      <c r="I4394" s="1">
        <v>0</v>
      </c>
      <c r="J4394" s="1">
        <v>1</v>
      </c>
      <c r="K4394" s="1">
        <v>1</v>
      </c>
      <c r="L4394" s="1">
        <v>24</v>
      </c>
      <c r="M4394" s="1">
        <v>2</v>
      </c>
      <c r="N4394" s="1">
        <v>0</v>
      </c>
      <c r="O4394" s="8">
        <v>8</v>
      </c>
    </row>
    <row r="4395" spans="3:15" x14ac:dyDescent="0.2">
      <c r="D4395" s="175"/>
      <c r="E4395" s="4" t="s">
        <v>44</v>
      </c>
      <c r="F4395" s="6"/>
      <c r="G4395" s="5">
        <v>107</v>
      </c>
      <c r="H4395" s="7">
        <v>90</v>
      </c>
      <c r="I4395" s="1">
        <v>0</v>
      </c>
      <c r="J4395" s="1">
        <v>0</v>
      </c>
      <c r="K4395" s="1">
        <v>1</v>
      </c>
      <c r="L4395" s="1">
        <v>14</v>
      </c>
      <c r="M4395" s="1">
        <v>3</v>
      </c>
      <c r="N4395" s="1">
        <v>1</v>
      </c>
      <c r="O4395" s="8">
        <v>11</v>
      </c>
    </row>
    <row r="4396" spans="3:15" x14ac:dyDescent="0.2">
      <c r="D4396" s="175"/>
      <c r="E4396" s="4" t="s">
        <v>45</v>
      </c>
      <c r="F4396" s="6"/>
      <c r="G4396" s="5">
        <v>71</v>
      </c>
      <c r="H4396" s="7">
        <v>60</v>
      </c>
      <c r="I4396" s="1">
        <v>1</v>
      </c>
      <c r="J4396" s="1">
        <v>3</v>
      </c>
      <c r="K4396" s="1">
        <v>1</v>
      </c>
      <c r="L4396" s="1">
        <v>1</v>
      </c>
      <c r="M4396" s="1">
        <v>0</v>
      </c>
      <c r="N4396" s="1">
        <v>0</v>
      </c>
      <c r="O4396" s="8">
        <v>10</v>
      </c>
    </row>
    <row r="4397" spans="3:15" x14ac:dyDescent="0.2">
      <c r="D4397" s="174" t="s">
        <v>37</v>
      </c>
      <c r="E4397" s="20" t="s">
        <v>77</v>
      </c>
      <c r="F4397" s="22"/>
      <c r="G4397" s="21">
        <v>566</v>
      </c>
      <c r="H4397" s="25">
        <v>477</v>
      </c>
      <c r="I4397" s="3">
        <v>0</v>
      </c>
      <c r="J4397" s="3">
        <v>6</v>
      </c>
      <c r="K4397" s="3">
        <v>0</v>
      </c>
      <c r="L4397" s="3">
        <v>130</v>
      </c>
      <c r="M4397" s="3">
        <v>24</v>
      </c>
      <c r="N4397" s="3">
        <v>2</v>
      </c>
      <c r="O4397" s="26">
        <v>42</v>
      </c>
    </row>
    <row r="4398" spans="3:15" x14ac:dyDescent="0.2">
      <c r="D4398" s="175"/>
      <c r="E4398" s="4" t="s">
        <v>39</v>
      </c>
      <c r="F4398" s="6"/>
      <c r="G4398" s="5">
        <v>26</v>
      </c>
      <c r="H4398" s="7">
        <v>24</v>
      </c>
      <c r="I4398" s="1">
        <v>0</v>
      </c>
      <c r="J4398" s="1">
        <v>0</v>
      </c>
      <c r="K4398" s="1">
        <v>0</v>
      </c>
      <c r="L4398" s="1">
        <v>4</v>
      </c>
      <c r="M4398" s="1">
        <v>1</v>
      </c>
      <c r="N4398" s="1">
        <v>0</v>
      </c>
      <c r="O4398" s="8">
        <v>2</v>
      </c>
    </row>
    <row r="4399" spans="3:15" x14ac:dyDescent="0.2">
      <c r="D4399" s="175"/>
      <c r="E4399" s="4" t="s">
        <v>40</v>
      </c>
      <c r="F4399" s="6"/>
      <c r="G4399" s="5">
        <v>71</v>
      </c>
      <c r="H4399" s="7">
        <v>56</v>
      </c>
      <c r="I4399" s="1">
        <v>0</v>
      </c>
      <c r="J4399" s="1">
        <v>1</v>
      </c>
      <c r="K4399" s="1">
        <v>0</v>
      </c>
      <c r="L4399" s="1">
        <v>34</v>
      </c>
      <c r="M4399" s="1">
        <v>4</v>
      </c>
      <c r="N4399" s="1">
        <v>0</v>
      </c>
      <c r="O4399" s="8">
        <v>2</v>
      </c>
    </row>
    <row r="4400" spans="3:15" x14ac:dyDescent="0.2">
      <c r="D4400" s="175"/>
      <c r="E4400" s="4" t="s">
        <v>41</v>
      </c>
      <c r="F4400" s="6"/>
      <c r="G4400" s="5">
        <v>96</v>
      </c>
      <c r="H4400" s="7">
        <v>80</v>
      </c>
      <c r="I4400" s="1">
        <v>0</v>
      </c>
      <c r="J4400" s="1">
        <v>0</v>
      </c>
      <c r="K4400" s="1">
        <v>0</v>
      </c>
      <c r="L4400" s="1">
        <v>31</v>
      </c>
      <c r="M4400" s="1">
        <v>9</v>
      </c>
      <c r="N4400" s="1">
        <v>0</v>
      </c>
      <c r="O4400" s="8">
        <v>5</v>
      </c>
    </row>
    <row r="4401" spans="2:15" x14ac:dyDescent="0.2">
      <c r="D4401" s="175"/>
      <c r="E4401" s="4" t="s">
        <v>42</v>
      </c>
      <c r="F4401" s="6"/>
      <c r="G4401" s="5">
        <v>96</v>
      </c>
      <c r="H4401" s="7">
        <v>81</v>
      </c>
      <c r="I4401" s="1">
        <v>0</v>
      </c>
      <c r="J4401" s="1">
        <v>1</v>
      </c>
      <c r="K4401" s="1">
        <v>0</v>
      </c>
      <c r="L4401" s="1">
        <v>24</v>
      </c>
      <c r="M4401" s="1">
        <v>6</v>
      </c>
      <c r="N4401" s="1">
        <v>2</v>
      </c>
      <c r="O4401" s="8">
        <v>5</v>
      </c>
    </row>
    <row r="4402" spans="2:15" x14ac:dyDescent="0.2">
      <c r="D4402" s="175"/>
      <c r="E4402" s="4" t="s">
        <v>43</v>
      </c>
      <c r="F4402" s="6"/>
      <c r="G4402" s="5">
        <v>103</v>
      </c>
      <c r="H4402" s="7">
        <v>90</v>
      </c>
      <c r="I4402" s="1">
        <v>0</v>
      </c>
      <c r="J4402" s="1">
        <v>2</v>
      </c>
      <c r="K4402" s="1">
        <v>0</v>
      </c>
      <c r="L4402" s="1">
        <v>19</v>
      </c>
      <c r="M4402" s="1">
        <v>3</v>
      </c>
      <c r="N4402" s="1">
        <v>0</v>
      </c>
      <c r="O4402" s="8">
        <v>7</v>
      </c>
    </row>
    <row r="4403" spans="2:15" x14ac:dyDescent="0.2">
      <c r="D4403" s="175"/>
      <c r="E4403" s="4" t="s">
        <v>44</v>
      </c>
      <c r="F4403" s="6"/>
      <c r="G4403" s="5">
        <v>104</v>
      </c>
      <c r="H4403" s="7">
        <v>93</v>
      </c>
      <c r="I4403" s="1">
        <v>0</v>
      </c>
      <c r="J4403" s="1">
        <v>1</v>
      </c>
      <c r="K4403" s="1">
        <v>0</v>
      </c>
      <c r="L4403" s="1">
        <v>12</v>
      </c>
      <c r="M4403" s="1">
        <v>1</v>
      </c>
      <c r="N4403" s="1">
        <v>0</v>
      </c>
      <c r="O4403" s="8">
        <v>8</v>
      </c>
    </row>
    <row r="4404" spans="2:15" x14ac:dyDescent="0.2">
      <c r="D4404" s="176"/>
      <c r="E4404" s="59" t="s">
        <v>45</v>
      </c>
      <c r="F4404" s="60"/>
      <c r="G4404" s="56">
        <v>70</v>
      </c>
      <c r="H4404" s="66">
        <v>53</v>
      </c>
      <c r="I4404" s="30">
        <v>0</v>
      </c>
      <c r="J4404" s="30">
        <v>1</v>
      </c>
      <c r="K4404" s="30">
        <v>0</v>
      </c>
      <c r="L4404" s="30">
        <v>6</v>
      </c>
      <c r="M4404" s="30">
        <v>0</v>
      </c>
      <c r="N4404" s="30">
        <v>0</v>
      </c>
      <c r="O4404" s="65">
        <v>13</v>
      </c>
    </row>
    <row r="4406" spans="2:15" x14ac:dyDescent="0.2">
      <c r="B4406" s="43" t="str">
        <f xml:space="preserve"> HYPERLINK("#'目次'!B166", "[160]")</f>
        <v>[160]</v>
      </c>
      <c r="C4406" s="31" t="s">
        <v>315</v>
      </c>
    </row>
    <row r="4407" spans="2:15" x14ac:dyDescent="0.2">
      <c r="C4407" s="156" t="s">
        <v>292</v>
      </c>
    </row>
    <row r="4410" spans="2:15" ht="24" x14ac:dyDescent="0.2">
      <c r="D4410" s="177"/>
      <c r="E4410" s="178"/>
      <c r="F4410" s="178"/>
      <c r="G4410" s="40" t="s">
        <v>14</v>
      </c>
      <c r="H4410" s="42" t="s">
        <v>213</v>
      </c>
      <c r="I4410" s="15" t="s">
        <v>214</v>
      </c>
      <c r="J4410" s="15" t="s">
        <v>215</v>
      </c>
      <c r="K4410" s="15" t="s">
        <v>216</v>
      </c>
      <c r="L4410" s="15" t="s">
        <v>217</v>
      </c>
      <c r="M4410" s="15" t="s">
        <v>293</v>
      </c>
      <c r="N4410" s="15" t="s">
        <v>86</v>
      </c>
      <c r="O4410" s="44" t="s">
        <v>17</v>
      </c>
    </row>
    <row r="4411" spans="2:15" x14ac:dyDescent="0.2">
      <c r="D4411" s="179"/>
      <c r="E4411" s="180"/>
      <c r="F4411" s="180"/>
      <c r="G4411" s="39"/>
      <c r="H4411" s="41"/>
      <c r="I4411" s="14"/>
      <c r="J4411" s="14"/>
      <c r="K4411" s="14"/>
      <c r="L4411" s="14"/>
      <c r="M4411" s="14"/>
      <c r="N4411" s="14"/>
      <c r="O4411" s="38"/>
    </row>
    <row r="4412" spans="2:15" x14ac:dyDescent="0.2">
      <c r="D4412" s="58"/>
      <c r="E4412" s="53" t="s">
        <v>14</v>
      </c>
      <c r="F4412" s="52"/>
      <c r="G4412" s="37">
        <v>1163</v>
      </c>
      <c r="H4412" s="17">
        <v>142</v>
      </c>
      <c r="I4412" s="17">
        <v>131</v>
      </c>
      <c r="J4412" s="17">
        <v>792</v>
      </c>
      <c r="K4412" s="17">
        <v>20</v>
      </c>
      <c r="L4412" s="17">
        <v>53</v>
      </c>
      <c r="M4412" s="17">
        <v>72</v>
      </c>
      <c r="N4412" s="17">
        <v>26</v>
      </c>
      <c r="O4412" s="55">
        <v>125</v>
      </c>
    </row>
    <row r="4413" spans="2:15" x14ac:dyDescent="0.2">
      <c r="D4413" s="174" t="s">
        <v>18</v>
      </c>
      <c r="E4413" s="20" t="s">
        <v>19</v>
      </c>
      <c r="F4413" s="22"/>
      <c r="G4413" s="21">
        <v>52</v>
      </c>
      <c r="H4413" s="25">
        <v>5</v>
      </c>
      <c r="I4413" s="3">
        <v>5</v>
      </c>
      <c r="J4413" s="3">
        <v>33</v>
      </c>
      <c r="K4413" s="3">
        <v>1</v>
      </c>
      <c r="L4413" s="3">
        <v>2</v>
      </c>
      <c r="M4413" s="3">
        <v>1</v>
      </c>
      <c r="N4413" s="3">
        <v>0</v>
      </c>
      <c r="O4413" s="26">
        <v>8</v>
      </c>
    </row>
    <row r="4414" spans="2:15" x14ac:dyDescent="0.2">
      <c r="D4414" s="175"/>
      <c r="E4414" s="4" t="s">
        <v>20</v>
      </c>
      <c r="F4414" s="6"/>
      <c r="G4414" s="5">
        <v>75</v>
      </c>
      <c r="H4414" s="7">
        <v>10</v>
      </c>
      <c r="I4414" s="1">
        <v>10</v>
      </c>
      <c r="J4414" s="1">
        <v>50</v>
      </c>
      <c r="K4414" s="1">
        <v>0</v>
      </c>
      <c r="L4414" s="1">
        <v>5</v>
      </c>
      <c r="M4414" s="1">
        <v>5</v>
      </c>
      <c r="N4414" s="1">
        <v>0</v>
      </c>
      <c r="O4414" s="8">
        <v>11</v>
      </c>
    </row>
    <row r="4415" spans="2:15" x14ac:dyDescent="0.2">
      <c r="D4415" s="175"/>
      <c r="E4415" s="4" t="s">
        <v>21</v>
      </c>
      <c r="F4415" s="6"/>
      <c r="G4415" s="5">
        <v>469</v>
      </c>
      <c r="H4415" s="7">
        <v>52</v>
      </c>
      <c r="I4415" s="1">
        <v>47</v>
      </c>
      <c r="J4415" s="1">
        <v>339</v>
      </c>
      <c r="K4415" s="1">
        <v>6</v>
      </c>
      <c r="L4415" s="1">
        <v>20</v>
      </c>
      <c r="M4415" s="1">
        <v>31</v>
      </c>
      <c r="N4415" s="1">
        <v>10</v>
      </c>
      <c r="O4415" s="8">
        <v>42</v>
      </c>
    </row>
    <row r="4416" spans="2:15" x14ac:dyDescent="0.2">
      <c r="D4416" s="175"/>
      <c r="E4416" s="4" t="s">
        <v>22</v>
      </c>
      <c r="F4416" s="6"/>
      <c r="G4416" s="5">
        <v>34</v>
      </c>
      <c r="H4416" s="7">
        <v>3</v>
      </c>
      <c r="I4416" s="1">
        <v>3</v>
      </c>
      <c r="J4416" s="1">
        <v>22</v>
      </c>
      <c r="K4416" s="1">
        <v>2</v>
      </c>
      <c r="L4416" s="1">
        <v>1</v>
      </c>
      <c r="M4416" s="1">
        <v>3</v>
      </c>
      <c r="N4416" s="1">
        <v>0</v>
      </c>
      <c r="O4416" s="8">
        <v>5</v>
      </c>
    </row>
    <row r="4417" spans="4:15" x14ac:dyDescent="0.2">
      <c r="D4417" s="175"/>
      <c r="E4417" s="4" t="s">
        <v>23</v>
      </c>
      <c r="F4417" s="6"/>
      <c r="G4417" s="5">
        <v>136</v>
      </c>
      <c r="H4417" s="7">
        <v>14</v>
      </c>
      <c r="I4417" s="1">
        <v>14</v>
      </c>
      <c r="J4417" s="1">
        <v>97</v>
      </c>
      <c r="K4417" s="1">
        <v>3</v>
      </c>
      <c r="L4417" s="1">
        <v>5</v>
      </c>
      <c r="M4417" s="1">
        <v>5</v>
      </c>
      <c r="N4417" s="1">
        <v>3</v>
      </c>
      <c r="O4417" s="8">
        <v>14</v>
      </c>
    </row>
    <row r="4418" spans="4:15" x14ac:dyDescent="0.2">
      <c r="D4418" s="175"/>
      <c r="E4418" s="4" t="s">
        <v>24</v>
      </c>
      <c r="F4418" s="6"/>
      <c r="G4418" s="5">
        <v>180</v>
      </c>
      <c r="H4418" s="7">
        <v>23</v>
      </c>
      <c r="I4418" s="1">
        <v>17</v>
      </c>
      <c r="J4418" s="1">
        <v>119</v>
      </c>
      <c r="K4418" s="1">
        <v>3</v>
      </c>
      <c r="L4418" s="1">
        <v>9</v>
      </c>
      <c r="M4418" s="1">
        <v>12</v>
      </c>
      <c r="N4418" s="1">
        <v>8</v>
      </c>
      <c r="O4418" s="8">
        <v>22</v>
      </c>
    </row>
    <row r="4419" spans="4:15" x14ac:dyDescent="0.2">
      <c r="D4419" s="175"/>
      <c r="E4419" s="4" t="s">
        <v>25</v>
      </c>
      <c r="F4419" s="6"/>
      <c r="G4419" s="5">
        <v>69</v>
      </c>
      <c r="H4419" s="7">
        <v>11</v>
      </c>
      <c r="I4419" s="1">
        <v>9</v>
      </c>
      <c r="J4419" s="1">
        <v>43</v>
      </c>
      <c r="K4419" s="1">
        <v>0</v>
      </c>
      <c r="L4419" s="1">
        <v>4</v>
      </c>
      <c r="M4419" s="1">
        <v>6</v>
      </c>
      <c r="N4419" s="1">
        <v>2</v>
      </c>
      <c r="O4419" s="8">
        <v>8</v>
      </c>
    </row>
    <row r="4420" spans="4:15" x14ac:dyDescent="0.2">
      <c r="D4420" s="175"/>
      <c r="E4420" s="4" t="s">
        <v>26</v>
      </c>
      <c r="F4420" s="6"/>
      <c r="G4420" s="5">
        <v>29</v>
      </c>
      <c r="H4420" s="7">
        <v>3</v>
      </c>
      <c r="I4420" s="1">
        <v>6</v>
      </c>
      <c r="J4420" s="1">
        <v>19</v>
      </c>
      <c r="K4420" s="1">
        <v>2</v>
      </c>
      <c r="L4420" s="1">
        <v>1</v>
      </c>
      <c r="M4420" s="1">
        <v>0</v>
      </c>
      <c r="N4420" s="1">
        <v>0</v>
      </c>
      <c r="O4420" s="8">
        <v>4</v>
      </c>
    </row>
    <row r="4421" spans="4:15" x14ac:dyDescent="0.2">
      <c r="D4421" s="175"/>
      <c r="E4421" s="4" t="s">
        <v>27</v>
      </c>
      <c r="F4421" s="6"/>
      <c r="G4421" s="5">
        <v>64</v>
      </c>
      <c r="H4421" s="7">
        <v>12</v>
      </c>
      <c r="I4421" s="1">
        <v>9</v>
      </c>
      <c r="J4421" s="1">
        <v>38</v>
      </c>
      <c r="K4421" s="1">
        <v>3</v>
      </c>
      <c r="L4421" s="1">
        <v>4</v>
      </c>
      <c r="M4421" s="1">
        <v>8</v>
      </c>
      <c r="N4421" s="1">
        <v>1</v>
      </c>
      <c r="O4421" s="8">
        <v>6</v>
      </c>
    </row>
    <row r="4422" spans="4:15" x14ac:dyDescent="0.2">
      <c r="D4422" s="175"/>
      <c r="E4422" s="4" t="s">
        <v>28</v>
      </c>
      <c r="F4422" s="6"/>
      <c r="G4422" s="5">
        <v>48</v>
      </c>
      <c r="H4422" s="7">
        <v>6</v>
      </c>
      <c r="I4422" s="1">
        <v>11</v>
      </c>
      <c r="J4422" s="1">
        <v>30</v>
      </c>
      <c r="K4422" s="1">
        <v>0</v>
      </c>
      <c r="L4422" s="1">
        <v>2</v>
      </c>
      <c r="M4422" s="1">
        <v>1</v>
      </c>
      <c r="N4422" s="1">
        <v>2</v>
      </c>
      <c r="O4422" s="8">
        <v>3</v>
      </c>
    </row>
    <row r="4423" spans="4:15" x14ac:dyDescent="0.2">
      <c r="D4423" s="175"/>
      <c r="E4423" s="4" t="s">
        <v>29</v>
      </c>
      <c r="F4423" s="6"/>
      <c r="G4423" s="5">
        <v>7</v>
      </c>
      <c r="H4423" s="7">
        <v>3</v>
      </c>
      <c r="I4423" s="1">
        <v>0</v>
      </c>
      <c r="J4423" s="1">
        <v>2</v>
      </c>
      <c r="K4423" s="1">
        <v>0</v>
      </c>
      <c r="L4423" s="1">
        <v>0</v>
      </c>
      <c r="M4423" s="1">
        <v>0</v>
      </c>
      <c r="N4423" s="1">
        <v>0</v>
      </c>
      <c r="O4423" s="8">
        <v>2</v>
      </c>
    </row>
    <row r="4424" spans="4:15" x14ac:dyDescent="0.2">
      <c r="D4424" s="174" t="s">
        <v>30</v>
      </c>
      <c r="E4424" s="20" t="s">
        <v>31</v>
      </c>
      <c r="F4424" s="22"/>
      <c r="G4424" s="21">
        <v>373</v>
      </c>
      <c r="H4424" s="25">
        <v>52</v>
      </c>
      <c r="I4424" s="3">
        <v>33</v>
      </c>
      <c r="J4424" s="3">
        <v>260</v>
      </c>
      <c r="K4424" s="3">
        <v>3</v>
      </c>
      <c r="L4424" s="3">
        <v>16</v>
      </c>
      <c r="M4424" s="3">
        <v>24</v>
      </c>
      <c r="N4424" s="3">
        <v>5</v>
      </c>
      <c r="O4424" s="26">
        <v>38</v>
      </c>
    </row>
    <row r="4425" spans="4:15" x14ac:dyDescent="0.2">
      <c r="D4425" s="175"/>
      <c r="E4425" s="4" t="s">
        <v>32</v>
      </c>
      <c r="F4425" s="6"/>
      <c r="G4425" s="5">
        <v>339</v>
      </c>
      <c r="H4425" s="7">
        <v>36</v>
      </c>
      <c r="I4425" s="1">
        <v>38</v>
      </c>
      <c r="J4425" s="1">
        <v>231</v>
      </c>
      <c r="K4425" s="1">
        <v>10</v>
      </c>
      <c r="L4425" s="1">
        <v>16</v>
      </c>
      <c r="M4425" s="1">
        <v>22</v>
      </c>
      <c r="N4425" s="1">
        <v>9</v>
      </c>
      <c r="O4425" s="8">
        <v>38</v>
      </c>
    </row>
    <row r="4426" spans="4:15" x14ac:dyDescent="0.2">
      <c r="D4426" s="175"/>
      <c r="E4426" s="4" t="s">
        <v>33</v>
      </c>
      <c r="F4426" s="6"/>
      <c r="G4426" s="5">
        <v>365</v>
      </c>
      <c r="H4426" s="7">
        <v>43</v>
      </c>
      <c r="I4426" s="1">
        <v>47</v>
      </c>
      <c r="J4426" s="1">
        <v>245</v>
      </c>
      <c r="K4426" s="1">
        <v>5</v>
      </c>
      <c r="L4426" s="1">
        <v>17</v>
      </c>
      <c r="M4426" s="1">
        <v>23</v>
      </c>
      <c r="N4426" s="1">
        <v>8</v>
      </c>
      <c r="O4426" s="8">
        <v>42</v>
      </c>
    </row>
    <row r="4427" spans="4:15" x14ac:dyDescent="0.2">
      <c r="D4427" s="175"/>
      <c r="E4427" s="4" t="s">
        <v>34</v>
      </c>
      <c r="F4427" s="6"/>
      <c r="G4427" s="5">
        <v>86</v>
      </c>
      <c r="H4427" s="7">
        <v>11</v>
      </c>
      <c r="I4427" s="1">
        <v>13</v>
      </c>
      <c r="J4427" s="1">
        <v>56</v>
      </c>
      <c r="K4427" s="1">
        <v>2</v>
      </c>
      <c r="L4427" s="1">
        <v>4</v>
      </c>
      <c r="M4427" s="1">
        <v>3</v>
      </c>
      <c r="N4427" s="1">
        <v>4</v>
      </c>
      <c r="O4427" s="8">
        <v>7</v>
      </c>
    </row>
    <row r="4428" spans="4:15" x14ac:dyDescent="0.2">
      <c r="D4428" s="174" t="s">
        <v>35</v>
      </c>
      <c r="E4428" s="20" t="s">
        <v>36</v>
      </c>
      <c r="F4428" s="22"/>
      <c r="G4428" s="21">
        <v>597</v>
      </c>
      <c r="H4428" s="25">
        <v>75</v>
      </c>
      <c r="I4428" s="3">
        <v>62</v>
      </c>
      <c r="J4428" s="3">
        <v>406</v>
      </c>
      <c r="K4428" s="3">
        <v>11</v>
      </c>
      <c r="L4428" s="3">
        <v>24</v>
      </c>
      <c r="M4428" s="3">
        <v>41</v>
      </c>
      <c r="N4428" s="3">
        <v>14</v>
      </c>
      <c r="O4428" s="26">
        <v>69</v>
      </c>
    </row>
    <row r="4429" spans="4:15" x14ac:dyDescent="0.2">
      <c r="D4429" s="175"/>
      <c r="E4429" s="4" t="s">
        <v>37</v>
      </c>
      <c r="F4429" s="6"/>
      <c r="G4429" s="5">
        <v>566</v>
      </c>
      <c r="H4429" s="7">
        <v>67</v>
      </c>
      <c r="I4429" s="1">
        <v>69</v>
      </c>
      <c r="J4429" s="1">
        <v>386</v>
      </c>
      <c r="K4429" s="1">
        <v>9</v>
      </c>
      <c r="L4429" s="1">
        <v>29</v>
      </c>
      <c r="M4429" s="1">
        <v>31</v>
      </c>
      <c r="N4429" s="1">
        <v>12</v>
      </c>
      <c r="O4429" s="8">
        <v>56</v>
      </c>
    </row>
    <row r="4430" spans="4:15" x14ac:dyDescent="0.2">
      <c r="D4430" s="174" t="s">
        <v>38</v>
      </c>
      <c r="E4430" s="20" t="s">
        <v>39</v>
      </c>
      <c r="F4430" s="22"/>
      <c r="G4430" s="21">
        <v>58</v>
      </c>
      <c r="H4430" s="25">
        <v>23</v>
      </c>
      <c r="I4430" s="3">
        <v>5</v>
      </c>
      <c r="J4430" s="3">
        <v>15</v>
      </c>
      <c r="K4430" s="3">
        <v>2</v>
      </c>
      <c r="L4430" s="3">
        <v>4</v>
      </c>
      <c r="M4430" s="3">
        <v>7</v>
      </c>
      <c r="N4430" s="3">
        <v>3</v>
      </c>
      <c r="O4430" s="26">
        <v>9</v>
      </c>
    </row>
    <row r="4431" spans="4:15" x14ac:dyDescent="0.2">
      <c r="D4431" s="175"/>
      <c r="E4431" s="4" t="s">
        <v>40</v>
      </c>
      <c r="F4431" s="6"/>
      <c r="G4431" s="5">
        <v>144</v>
      </c>
      <c r="H4431" s="7">
        <v>22</v>
      </c>
      <c r="I4431" s="1">
        <v>14</v>
      </c>
      <c r="J4431" s="1">
        <v>117</v>
      </c>
      <c r="K4431" s="1">
        <v>5</v>
      </c>
      <c r="L4431" s="1">
        <v>12</v>
      </c>
      <c r="M4431" s="1">
        <v>8</v>
      </c>
      <c r="N4431" s="1">
        <v>1</v>
      </c>
      <c r="O4431" s="8">
        <v>4</v>
      </c>
    </row>
    <row r="4432" spans="4:15" x14ac:dyDescent="0.2">
      <c r="D4432" s="175"/>
      <c r="E4432" s="4" t="s">
        <v>41</v>
      </c>
      <c r="F4432" s="6"/>
      <c r="G4432" s="5">
        <v>202</v>
      </c>
      <c r="H4432" s="7">
        <v>10</v>
      </c>
      <c r="I4432" s="1">
        <v>13</v>
      </c>
      <c r="J4432" s="1">
        <v>161</v>
      </c>
      <c r="K4432" s="1">
        <v>2</v>
      </c>
      <c r="L4432" s="1">
        <v>11</v>
      </c>
      <c r="M4432" s="1">
        <v>17</v>
      </c>
      <c r="N4432" s="1">
        <v>3</v>
      </c>
      <c r="O4432" s="8">
        <v>14</v>
      </c>
    </row>
    <row r="4433" spans="2:15" x14ac:dyDescent="0.2">
      <c r="D4433" s="175"/>
      <c r="E4433" s="4" t="s">
        <v>42</v>
      </c>
      <c r="F4433" s="6"/>
      <c r="G4433" s="5">
        <v>208</v>
      </c>
      <c r="H4433" s="7">
        <v>25</v>
      </c>
      <c r="I4433" s="1">
        <v>22</v>
      </c>
      <c r="J4433" s="1">
        <v>161</v>
      </c>
      <c r="K4433" s="1">
        <v>4</v>
      </c>
      <c r="L4433" s="1">
        <v>13</v>
      </c>
      <c r="M4433" s="1">
        <v>16</v>
      </c>
      <c r="N4433" s="1">
        <v>4</v>
      </c>
      <c r="O4433" s="8">
        <v>13</v>
      </c>
    </row>
    <row r="4434" spans="2:15" x14ac:dyDescent="0.2">
      <c r="D4434" s="175"/>
      <c r="E4434" s="4" t="s">
        <v>43</v>
      </c>
      <c r="F4434" s="6"/>
      <c r="G4434" s="5">
        <v>199</v>
      </c>
      <c r="H4434" s="7">
        <v>18</v>
      </c>
      <c r="I4434" s="1">
        <v>19</v>
      </c>
      <c r="J4434" s="1">
        <v>153</v>
      </c>
      <c r="K4434" s="1">
        <v>5</v>
      </c>
      <c r="L4434" s="1">
        <v>7</v>
      </c>
      <c r="M4434" s="1">
        <v>14</v>
      </c>
      <c r="N4434" s="1">
        <v>4</v>
      </c>
      <c r="O4434" s="8">
        <v>16</v>
      </c>
    </row>
    <row r="4435" spans="2:15" x14ac:dyDescent="0.2">
      <c r="D4435" s="175"/>
      <c r="E4435" s="4" t="s">
        <v>44</v>
      </c>
      <c r="F4435" s="6"/>
      <c r="G4435" s="5">
        <v>211</v>
      </c>
      <c r="H4435" s="7">
        <v>23</v>
      </c>
      <c r="I4435" s="1">
        <v>35</v>
      </c>
      <c r="J4435" s="1">
        <v>123</v>
      </c>
      <c r="K4435" s="1">
        <v>1</v>
      </c>
      <c r="L4435" s="1">
        <v>5</v>
      </c>
      <c r="M4435" s="1">
        <v>5</v>
      </c>
      <c r="N4435" s="1">
        <v>6</v>
      </c>
      <c r="O4435" s="8">
        <v>31</v>
      </c>
    </row>
    <row r="4436" spans="2:15" x14ac:dyDescent="0.2">
      <c r="D4436" s="176"/>
      <c r="E4436" s="59" t="s">
        <v>45</v>
      </c>
      <c r="F4436" s="60"/>
      <c r="G4436" s="56">
        <v>141</v>
      </c>
      <c r="H4436" s="66">
        <v>21</v>
      </c>
      <c r="I4436" s="30">
        <v>23</v>
      </c>
      <c r="J4436" s="30">
        <v>62</v>
      </c>
      <c r="K4436" s="30">
        <v>1</v>
      </c>
      <c r="L4436" s="30">
        <v>1</v>
      </c>
      <c r="M4436" s="30">
        <v>5</v>
      </c>
      <c r="N4436" s="30">
        <v>5</v>
      </c>
      <c r="O4436" s="65">
        <v>38</v>
      </c>
    </row>
    <row r="4438" spans="2:15" x14ac:dyDescent="0.2">
      <c r="B4438" s="43" t="str">
        <f xml:space="preserve"> HYPERLINK("#'目次'!B167", "[161]")</f>
        <v>[161]</v>
      </c>
      <c r="C4438" s="31" t="s">
        <v>315</v>
      </c>
    </row>
    <row r="4439" spans="2:15" x14ac:dyDescent="0.2">
      <c r="C4439" s="156" t="s">
        <v>292</v>
      </c>
    </row>
    <row r="4442" spans="2:15" ht="24" x14ac:dyDescent="0.2">
      <c r="D4442" s="177"/>
      <c r="E4442" s="178"/>
      <c r="F4442" s="178"/>
      <c r="G4442" s="40" t="s">
        <v>14</v>
      </c>
      <c r="H4442" s="42" t="s">
        <v>213</v>
      </c>
      <c r="I4442" s="15" t="s">
        <v>214</v>
      </c>
      <c r="J4442" s="15" t="s">
        <v>215</v>
      </c>
      <c r="K4442" s="15" t="s">
        <v>216</v>
      </c>
      <c r="L4442" s="15" t="s">
        <v>217</v>
      </c>
      <c r="M4442" s="15" t="s">
        <v>293</v>
      </c>
      <c r="N4442" s="15" t="s">
        <v>86</v>
      </c>
      <c r="O4442" s="44" t="s">
        <v>17</v>
      </c>
    </row>
    <row r="4443" spans="2:15" x14ac:dyDescent="0.2">
      <c r="D4443" s="179"/>
      <c r="E4443" s="180"/>
      <c r="F4443" s="180"/>
      <c r="G4443" s="39"/>
      <c r="H4443" s="41"/>
      <c r="I4443" s="14"/>
      <c r="J4443" s="14"/>
      <c r="K4443" s="14"/>
      <c r="L4443" s="14"/>
      <c r="M4443" s="14"/>
      <c r="N4443" s="14"/>
      <c r="O4443" s="38"/>
    </row>
    <row r="4444" spans="2:15" x14ac:dyDescent="0.2">
      <c r="D4444" s="58"/>
      <c r="E4444" s="53" t="s">
        <v>14</v>
      </c>
      <c r="F4444" s="52"/>
      <c r="G4444" s="37">
        <v>1163</v>
      </c>
      <c r="H4444" s="17">
        <v>142</v>
      </c>
      <c r="I4444" s="17">
        <v>131</v>
      </c>
      <c r="J4444" s="17">
        <v>792</v>
      </c>
      <c r="K4444" s="17">
        <v>20</v>
      </c>
      <c r="L4444" s="17">
        <v>53</v>
      </c>
      <c r="M4444" s="17">
        <v>72</v>
      </c>
      <c r="N4444" s="17">
        <v>26</v>
      </c>
      <c r="O4444" s="55">
        <v>125</v>
      </c>
    </row>
    <row r="4445" spans="2:15" x14ac:dyDescent="0.2">
      <c r="D4445" s="174" t="s">
        <v>52</v>
      </c>
      <c r="E4445" s="20" t="s">
        <v>53</v>
      </c>
      <c r="F4445" s="22"/>
      <c r="G4445" s="21">
        <v>15</v>
      </c>
      <c r="H4445" s="25">
        <v>2</v>
      </c>
      <c r="I4445" s="3">
        <v>3</v>
      </c>
      <c r="J4445" s="3">
        <v>8</v>
      </c>
      <c r="K4445" s="3">
        <v>1</v>
      </c>
      <c r="L4445" s="3">
        <v>1</v>
      </c>
      <c r="M4445" s="3">
        <v>0</v>
      </c>
      <c r="N4445" s="3">
        <v>0</v>
      </c>
      <c r="O4445" s="26">
        <v>3</v>
      </c>
    </row>
    <row r="4446" spans="2:15" ht="24" x14ac:dyDescent="0.2">
      <c r="D4446" s="175"/>
      <c r="E4446" s="4" t="s">
        <v>54</v>
      </c>
      <c r="F4446" s="6"/>
      <c r="G4446" s="5">
        <v>116</v>
      </c>
      <c r="H4446" s="7">
        <v>13</v>
      </c>
      <c r="I4446" s="1">
        <v>15</v>
      </c>
      <c r="J4446" s="1">
        <v>74</v>
      </c>
      <c r="K4446" s="1">
        <v>4</v>
      </c>
      <c r="L4446" s="1">
        <v>6</v>
      </c>
      <c r="M4446" s="1">
        <v>6</v>
      </c>
      <c r="N4446" s="1">
        <v>2</v>
      </c>
      <c r="O4446" s="8">
        <v>16</v>
      </c>
    </row>
    <row r="4447" spans="2:15" x14ac:dyDescent="0.2">
      <c r="D4447" s="175"/>
      <c r="E4447" s="4" t="s">
        <v>55</v>
      </c>
      <c r="F4447" s="6"/>
      <c r="G4447" s="5">
        <v>41</v>
      </c>
      <c r="H4447" s="7">
        <v>3</v>
      </c>
      <c r="I4447" s="1">
        <v>2</v>
      </c>
      <c r="J4447" s="1">
        <v>32</v>
      </c>
      <c r="K4447" s="1">
        <v>3</v>
      </c>
      <c r="L4447" s="1">
        <v>3</v>
      </c>
      <c r="M4447" s="1">
        <v>2</v>
      </c>
      <c r="N4447" s="1">
        <v>1</v>
      </c>
      <c r="O4447" s="8">
        <v>3</v>
      </c>
    </row>
    <row r="4448" spans="2:15" x14ac:dyDescent="0.2">
      <c r="D4448" s="175"/>
      <c r="E4448" s="4" t="s">
        <v>56</v>
      </c>
      <c r="F4448" s="6"/>
      <c r="G4448" s="5">
        <v>60</v>
      </c>
      <c r="H4448" s="7">
        <v>4</v>
      </c>
      <c r="I4448" s="1">
        <v>4</v>
      </c>
      <c r="J4448" s="1">
        <v>51</v>
      </c>
      <c r="K4448" s="1">
        <v>0</v>
      </c>
      <c r="L4448" s="1">
        <v>2</v>
      </c>
      <c r="M4448" s="1">
        <v>5</v>
      </c>
      <c r="N4448" s="1">
        <v>1</v>
      </c>
      <c r="O4448" s="8">
        <v>6</v>
      </c>
    </row>
    <row r="4449" spans="4:15" x14ac:dyDescent="0.2">
      <c r="D4449" s="175"/>
      <c r="E4449" s="4" t="s">
        <v>57</v>
      </c>
      <c r="F4449" s="6"/>
      <c r="G4449" s="5">
        <v>283</v>
      </c>
      <c r="H4449" s="7">
        <v>20</v>
      </c>
      <c r="I4449" s="1">
        <v>23</v>
      </c>
      <c r="J4449" s="1">
        <v>234</v>
      </c>
      <c r="K4449" s="1">
        <v>1</v>
      </c>
      <c r="L4449" s="1">
        <v>10</v>
      </c>
      <c r="M4449" s="1">
        <v>22</v>
      </c>
      <c r="N4449" s="1">
        <v>5</v>
      </c>
      <c r="O4449" s="8">
        <v>12</v>
      </c>
    </row>
    <row r="4450" spans="4:15" x14ac:dyDescent="0.2">
      <c r="D4450" s="175"/>
      <c r="E4450" s="4" t="s">
        <v>58</v>
      </c>
      <c r="F4450" s="6"/>
      <c r="G4450" s="5">
        <v>123</v>
      </c>
      <c r="H4450" s="7">
        <v>17</v>
      </c>
      <c r="I4450" s="1">
        <v>11</v>
      </c>
      <c r="J4450" s="1">
        <v>83</v>
      </c>
      <c r="K4450" s="1">
        <v>3</v>
      </c>
      <c r="L4450" s="1">
        <v>8</v>
      </c>
      <c r="M4450" s="1">
        <v>8</v>
      </c>
      <c r="N4450" s="1">
        <v>4</v>
      </c>
      <c r="O4450" s="8">
        <v>15</v>
      </c>
    </row>
    <row r="4451" spans="4:15" x14ac:dyDescent="0.2">
      <c r="D4451" s="175"/>
      <c r="E4451" s="4" t="s">
        <v>59</v>
      </c>
      <c r="F4451" s="6"/>
      <c r="G4451" s="5">
        <v>186</v>
      </c>
      <c r="H4451" s="7">
        <v>21</v>
      </c>
      <c r="I4451" s="1">
        <v>20</v>
      </c>
      <c r="J4451" s="1">
        <v>123</v>
      </c>
      <c r="K4451" s="1">
        <v>0</v>
      </c>
      <c r="L4451" s="1">
        <v>10</v>
      </c>
      <c r="M4451" s="1">
        <v>13</v>
      </c>
      <c r="N4451" s="1">
        <v>5</v>
      </c>
      <c r="O4451" s="8">
        <v>24</v>
      </c>
    </row>
    <row r="4452" spans="4:15" x14ac:dyDescent="0.2">
      <c r="D4452" s="175"/>
      <c r="E4452" s="4" t="s">
        <v>60</v>
      </c>
      <c r="F4452" s="6"/>
      <c r="G4452" s="5">
        <v>163</v>
      </c>
      <c r="H4452" s="7">
        <v>18</v>
      </c>
      <c r="I4452" s="1">
        <v>30</v>
      </c>
      <c r="J4452" s="1">
        <v>103</v>
      </c>
      <c r="K4452" s="1">
        <v>2</v>
      </c>
      <c r="L4452" s="1">
        <v>6</v>
      </c>
      <c r="M4452" s="1">
        <v>7</v>
      </c>
      <c r="N4452" s="1">
        <v>3</v>
      </c>
      <c r="O4452" s="8">
        <v>21</v>
      </c>
    </row>
    <row r="4453" spans="4:15" x14ac:dyDescent="0.2">
      <c r="D4453" s="175"/>
      <c r="E4453" s="4" t="s">
        <v>61</v>
      </c>
      <c r="F4453" s="6"/>
      <c r="G4453" s="5">
        <v>72</v>
      </c>
      <c r="H4453" s="7">
        <v>25</v>
      </c>
      <c r="I4453" s="1">
        <v>5</v>
      </c>
      <c r="J4453" s="1">
        <v>27</v>
      </c>
      <c r="K4453" s="1">
        <v>5</v>
      </c>
      <c r="L4453" s="1">
        <v>6</v>
      </c>
      <c r="M4453" s="1">
        <v>4</v>
      </c>
      <c r="N4453" s="1">
        <v>3</v>
      </c>
      <c r="O4453" s="8">
        <v>9</v>
      </c>
    </row>
    <row r="4454" spans="4:15" x14ac:dyDescent="0.2">
      <c r="D4454" s="175"/>
      <c r="E4454" s="4" t="s">
        <v>62</v>
      </c>
      <c r="F4454" s="6"/>
      <c r="G4454" s="5">
        <v>103</v>
      </c>
      <c r="H4454" s="7">
        <v>19</v>
      </c>
      <c r="I4454" s="1">
        <v>18</v>
      </c>
      <c r="J4454" s="1">
        <v>56</v>
      </c>
      <c r="K4454" s="1">
        <v>1</v>
      </c>
      <c r="L4454" s="1">
        <v>1</v>
      </c>
      <c r="M4454" s="1">
        <v>5</v>
      </c>
      <c r="N4454" s="1">
        <v>2</v>
      </c>
      <c r="O4454" s="8">
        <v>16</v>
      </c>
    </row>
    <row r="4455" spans="4:15" x14ac:dyDescent="0.2">
      <c r="D4455" s="174" t="s">
        <v>63</v>
      </c>
      <c r="E4455" s="20" t="s">
        <v>64</v>
      </c>
      <c r="F4455" s="22"/>
      <c r="G4455" s="21">
        <v>214</v>
      </c>
      <c r="H4455" s="25">
        <v>47</v>
      </c>
      <c r="I4455" s="3">
        <v>26</v>
      </c>
      <c r="J4455" s="3">
        <v>111</v>
      </c>
      <c r="K4455" s="3">
        <v>3</v>
      </c>
      <c r="L4455" s="3">
        <v>10</v>
      </c>
      <c r="M4455" s="3">
        <v>13</v>
      </c>
      <c r="N4455" s="3">
        <v>3</v>
      </c>
      <c r="O4455" s="26">
        <v>35</v>
      </c>
    </row>
    <row r="4456" spans="4:15" x14ac:dyDescent="0.2">
      <c r="D4456" s="175"/>
      <c r="E4456" s="4" t="s">
        <v>65</v>
      </c>
      <c r="F4456" s="6"/>
      <c r="G4456" s="5">
        <v>160</v>
      </c>
      <c r="H4456" s="7">
        <v>18</v>
      </c>
      <c r="I4456" s="1">
        <v>22</v>
      </c>
      <c r="J4456" s="1">
        <v>97</v>
      </c>
      <c r="K4456" s="1">
        <v>5</v>
      </c>
      <c r="L4456" s="1">
        <v>7</v>
      </c>
      <c r="M4456" s="1">
        <v>8</v>
      </c>
      <c r="N4456" s="1">
        <v>4</v>
      </c>
      <c r="O4456" s="8">
        <v>24</v>
      </c>
    </row>
    <row r="4457" spans="4:15" x14ac:dyDescent="0.2">
      <c r="D4457" s="175"/>
      <c r="E4457" s="4" t="s">
        <v>66</v>
      </c>
      <c r="F4457" s="6"/>
      <c r="G4457" s="5">
        <v>160</v>
      </c>
      <c r="H4457" s="7">
        <v>18</v>
      </c>
      <c r="I4457" s="1">
        <v>17</v>
      </c>
      <c r="J4457" s="1">
        <v>106</v>
      </c>
      <c r="K4457" s="1">
        <v>2</v>
      </c>
      <c r="L4457" s="1">
        <v>9</v>
      </c>
      <c r="M4457" s="1">
        <v>9</v>
      </c>
      <c r="N4457" s="1">
        <v>6</v>
      </c>
      <c r="O4457" s="8">
        <v>12</v>
      </c>
    </row>
    <row r="4458" spans="4:15" x14ac:dyDescent="0.2">
      <c r="D4458" s="175"/>
      <c r="E4458" s="4" t="s">
        <v>67</v>
      </c>
      <c r="F4458" s="6"/>
      <c r="G4458" s="5">
        <v>150</v>
      </c>
      <c r="H4458" s="7">
        <v>15</v>
      </c>
      <c r="I4458" s="1">
        <v>18</v>
      </c>
      <c r="J4458" s="1">
        <v>103</v>
      </c>
      <c r="K4458" s="1">
        <v>2</v>
      </c>
      <c r="L4458" s="1">
        <v>4</v>
      </c>
      <c r="M4458" s="1">
        <v>14</v>
      </c>
      <c r="N4458" s="1">
        <v>8</v>
      </c>
      <c r="O4458" s="8">
        <v>13</v>
      </c>
    </row>
    <row r="4459" spans="4:15" x14ac:dyDescent="0.2">
      <c r="D4459" s="175"/>
      <c r="E4459" s="4" t="s">
        <v>68</v>
      </c>
      <c r="F4459" s="6"/>
      <c r="G4459" s="5">
        <v>110</v>
      </c>
      <c r="H4459" s="7">
        <v>15</v>
      </c>
      <c r="I4459" s="1">
        <v>9</v>
      </c>
      <c r="J4459" s="1">
        <v>76</v>
      </c>
      <c r="K4459" s="1">
        <v>2</v>
      </c>
      <c r="L4459" s="1">
        <v>7</v>
      </c>
      <c r="M4459" s="1">
        <v>4</v>
      </c>
      <c r="N4459" s="1">
        <v>2</v>
      </c>
      <c r="O4459" s="8">
        <v>12</v>
      </c>
    </row>
    <row r="4460" spans="4:15" x14ac:dyDescent="0.2">
      <c r="D4460" s="175"/>
      <c r="E4460" s="4" t="s">
        <v>69</v>
      </c>
      <c r="F4460" s="6"/>
      <c r="G4460" s="5">
        <v>91</v>
      </c>
      <c r="H4460" s="7">
        <v>9</v>
      </c>
      <c r="I4460" s="1">
        <v>8</v>
      </c>
      <c r="J4460" s="1">
        <v>69</v>
      </c>
      <c r="K4460" s="1">
        <v>3</v>
      </c>
      <c r="L4460" s="1">
        <v>5</v>
      </c>
      <c r="M4460" s="1">
        <v>5</v>
      </c>
      <c r="N4460" s="1">
        <v>1</v>
      </c>
      <c r="O4460" s="8">
        <v>10</v>
      </c>
    </row>
    <row r="4461" spans="4:15" x14ac:dyDescent="0.2">
      <c r="D4461" s="175"/>
      <c r="E4461" s="4" t="s">
        <v>70</v>
      </c>
      <c r="F4461" s="6"/>
      <c r="G4461" s="5">
        <v>127</v>
      </c>
      <c r="H4461" s="7">
        <v>7</v>
      </c>
      <c r="I4461" s="1">
        <v>15</v>
      </c>
      <c r="J4461" s="1">
        <v>105</v>
      </c>
      <c r="K4461" s="1">
        <v>1</v>
      </c>
      <c r="L4461" s="1">
        <v>4</v>
      </c>
      <c r="M4461" s="1">
        <v>8</v>
      </c>
      <c r="N4461" s="1">
        <v>1</v>
      </c>
      <c r="O4461" s="8">
        <v>7</v>
      </c>
    </row>
    <row r="4462" spans="4:15" x14ac:dyDescent="0.2">
      <c r="D4462" s="175"/>
      <c r="E4462" s="4" t="s">
        <v>71</v>
      </c>
      <c r="F4462" s="6"/>
      <c r="G4462" s="5">
        <v>70</v>
      </c>
      <c r="H4462" s="7">
        <v>7</v>
      </c>
      <c r="I4462" s="1">
        <v>6</v>
      </c>
      <c r="J4462" s="1">
        <v>57</v>
      </c>
      <c r="K4462" s="1">
        <v>1</v>
      </c>
      <c r="L4462" s="1">
        <v>5</v>
      </c>
      <c r="M4462" s="1">
        <v>4</v>
      </c>
      <c r="N4462" s="1">
        <v>1</v>
      </c>
      <c r="O4462" s="8">
        <v>5</v>
      </c>
    </row>
    <row r="4463" spans="4:15" x14ac:dyDescent="0.2">
      <c r="D4463" s="176"/>
      <c r="E4463" s="59" t="s">
        <v>72</v>
      </c>
      <c r="F4463" s="60"/>
      <c r="G4463" s="56">
        <v>69</v>
      </c>
      <c r="H4463" s="66">
        <v>3</v>
      </c>
      <c r="I4463" s="30">
        <v>7</v>
      </c>
      <c r="J4463" s="30">
        <v>63</v>
      </c>
      <c r="K4463" s="30">
        <v>0</v>
      </c>
      <c r="L4463" s="30">
        <v>2</v>
      </c>
      <c r="M4463" s="30">
        <v>7</v>
      </c>
      <c r="N4463" s="30">
        <v>0</v>
      </c>
      <c r="O4463" s="65">
        <v>3</v>
      </c>
    </row>
    <row r="4465" spans="2:15" x14ac:dyDescent="0.2">
      <c r="B4465" s="43" t="str">
        <f xml:space="preserve"> HYPERLINK("#'目次'!B168", "[162]")</f>
        <v>[162]</v>
      </c>
      <c r="C4465" s="31" t="s">
        <v>315</v>
      </c>
    </row>
    <row r="4466" spans="2:15" x14ac:dyDescent="0.2">
      <c r="C4466" s="156" t="s">
        <v>292</v>
      </c>
    </row>
    <row r="4468" spans="2:15" x14ac:dyDescent="0.2">
      <c r="C4468" s="31" t="s">
        <v>75</v>
      </c>
    </row>
    <row r="4469" spans="2:15" ht="24" x14ac:dyDescent="0.2">
      <c r="D4469" s="177"/>
      <c r="E4469" s="178"/>
      <c r="F4469" s="178"/>
      <c r="G4469" s="40" t="s">
        <v>14</v>
      </c>
      <c r="H4469" s="42" t="s">
        <v>213</v>
      </c>
      <c r="I4469" s="15" t="s">
        <v>214</v>
      </c>
      <c r="J4469" s="15" t="s">
        <v>215</v>
      </c>
      <c r="K4469" s="15" t="s">
        <v>216</v>
      </c>
      <c r="L4469" s="15" t="s">
        <v>217</v>
      </c>
      <c r="M4469" s="15" t="s">
        <v>293</v>
      </c>
      <c r="N4469" s="15" t="s">
        <v>86</v>
      </c>
      <c r="O4469" s="44" t="s">
        <v>17</v>
      </c>
    </row>
    <row r="4470" spans="2:15" x14ac:dyDescent="0.2">
      <c r="D4470" s="179"/>
      <c r="E4470" s="180"/>
      <c r="F4470" s="180"/>
      <c r="G4470" s="39"/>
      <c r="H4470" s="41"/>
      <c r="I4470" s="14"/>
      <c r="J4470" s="14"/>
      <c r="K4470" s="14"/>
      <c r="L4470" s="14"/>
      <c r="M4470" s="14"/>
      <c r="N4470" s="14"/>
      <c r="O4470" s="38"/>
    </row>
    <row r="4471" spans="2:15" x14ac:dyDescent="0.2">
      <c r="D4471" s="58"/>
      <c r="E4471" s="53" t="s">
        <v>14</v>
      </c>
      <c r="F4471" s="52"/>
      <c r="G4471" s="37">
        <v>1163</v>
      </c>
      <c r="H4471" s="17">
        <v>142</v>
      </c>
      <c r="I4471" s="17">
        <v>131</v>
      </c>
      <c r="J4471" s="17">
        <v>792</v>
      </c>
      <c r="K4471" s="17">
        <v>20</v>
      </c>
      <c r="L4471" s="17">
        <v>53</v>
      </c>
      <c r="M4471" s="17">
        <v>72</v>
      </c>
      <c r="N4471" s="17">
        <v>26</v>
      </c>
      <c r="O4471" s="55">
        <v>125</v>
      </c>
    </row>
    <row r="4472" spans="2:15" x14ac:dyDescent="0.2">
      <c r="D4472" s="174" t="s">
        <v>36</v>
      </c>
      <c r="E4472" s="20" t="s">
        <v>76</v>
      </c>
      <c r="F4472" s="22"/>
      <c r="G4472" s="21">
        <v>597</v>
      </c>
      <c r="H4472" s="25">
        <v>75</v>
      </c>
      <c r="I4472" s="3">
        <v>62</v>
      </c>
      <c r="J4472" s="3">
        <v>406</v>
      </c>
      <c r="K4472" s="3">
        <v>11</v>
      </c>
      <c r="L4472" s="3">
        <v>24</v>
      </c>
      <c r="M4472" s="3">
        <v>41</v>
      </c>
      <c r="N4472" s="3">
        <v>14</v>
      </c>
      <c r="O4472" s="26">
        <v>69</v>
      </c>
    </row>
    <row r="4473" spans="2:15" x14ac:dyDescent="0.2">
      <c r="D4473" s="175"/>
      <c r="E4473" s="4" t="s">
        <v>39</v>
      </c>
      <c r="F4473" s="6"/>
      <c r="G4473" s="5">
        <v>32</v>
      </c>
      <c r="H4473" s="7">
        <v>12</v>
      </c>
      <c r="I4473" s="1">
        <v>1</v>
      </c>
      <c r="J4473" s="1">
        <v>7</v>
      </c>
      <c r="K4473" s="1">
        <v>1</v>
      </c>
      <c r="L4473" s="1">
        <v>0</v>
      </c>
      <c r="M4473" s="1">
        <v>3</v>
      </c>
      <c r="N4473" s="1">
        <v>2</v>
      </c>
      <c r="O4473" s="8">
        <v>7</v>
      </c>
    </row>
    <row r="4474" spans="2:15" x14ac:dyDescent="0.2">
      <c r="D4474" s="175"/>
      <c r="E4474" s="4" t="s">
        <v>40</v>
      </c>
      <c r="F4474" s="6"/>
      <c r="G4474" s="5">
        <v>73</v>
      </c>
      <c r="H4474" s="7">
        <v>9</v>
      </c>
      <c r="I4474" s="1">
        <v>6</v>
      </c>
      <c r="J4474" s="1">
        <v>59</v>
      </c>
      <c r="K4474" s="1">
        <v>4</v>
      </c>
      <c r="L4474" s="1">
        <v>4</v>
      </c>
      <c r="M4474" s="1">
        <v>6</v>
      </c>
      <c r="N4474" s="1">
        <v>1</v>
      </c>
      <c r="O4474" s="8">
        <v>3</v>
      </c>
    </row>
    <row r="4475" spans="2:15" x14ac:dyDescent="0.2">
      <c r="D4475" s="175"/>
      <c r="E4475" s="4" t="s">
        <v>41</v>
      </c>
      <c r="F4475" s="6"/>
      <c r="G4475" s="5">
        <v>106</v>
      </c>
      <c r="H4475" s="7">
        <v>5</v>
      </c>
      <c r="I4475" s="1">
        <v>7</v>
      </c>
      <c r="J4475" s="1">
        <v>81</v>
      </c>
      <c r="K4475" s="1">
        <v>1</v>
      </c>
      <c r="L4475" s="1">
        <v>7</v>
      </c>
      <c r="M4475" s="1">
        <v>10</v>
      </c>
      <c r="N4475" s="1">
        <v>1</v>
      </c>
      <c r="O4475" s="8">
        <v>9</v>
      </c>
    </row>
    <row r="4476" spans="2:15" x14ac:dyDescent="0.2">
      <c r="D4476" s="175"/>
      <c r="E4476" s="4" t="s">
        <v>42</v>
      </c>
      <c r="F4476" s="6"/>
      <c r="G4476" s="5">
        <v>112</v>
      </c>
      <c r="H4476" s="7">
        <v>18</v>
      </c>
      <c r="I4476" s="1">
        <v>11</v>
      </c>
      <c r="J4476" s="1">
        <v>86</v>
      </c>
      <c r="K4476" s="1">
        <v>2</v>
      </c>
      <c r="L4476" s="1">
        <v>6</v>
      </c>
      <c r="M4476" s="1">
        <v>8</v>
      </c>
      <c r="N4476" s="1">
        <v>2</v>
      </c>
      <c r="O4476" s="8">
        <v>8</v>
      </c>
    </row>
    <row r="4477" spans="2:15" x14ac:dyDescent="0.2">
      <c r="D4477" s="175"/>
      <c r="E4477" s="4" t="s">
        <v>43</v>
      </c>
      <c r="F4477" s="6"/>
      <c r="G4477" s="5">
        <v>96</v>
      </c>
      <c r="H4477" s="7">
        <v>9</v>
      </c>
      <c r="I4477" s="1">
        <v>7</v>
      </c>
      <c r="J4477" s="1">
        <v>76</v>
      </c>
      <c r="K4477" s="1">
        <v>1</v>
      </c>
      <c r="L4477" s="1">
        <v>3</v>
      </c>
      <c r="M4477" s="1">
        <v>6</v>
      </c>
      <c r="N4477" s="1">
        <v>3</v>
      </c>
      <c r="O4477" s="8">
        <v>8</v>
      </c>
    </row>
    <row r="4478" spans="2:15" x14ac:dyDescent="0.2">
      <c r="D4478" s="175"/>
      <c r="E4478" s="4" t="s">
        <v>44</v>
      </c>
      <c r="F4478" s="6"/>
      <c r="G4478" s="5">
        <v>107</v>
      </c>
      <c r="H4478" s="7">
        <v>11</v>
      </c>
      <c r="I4478" s="1">
        <v>17</v>
      </c>
      <c r="J4478" s="1">
        <v>64</v>
      </c>
      <c r="K4478" s="1">
        <v>1</v>
      </c>
      <c r="L4478" s="1">
        <v>3</v>
      </c>
      <c r="M4478" s="1">
        <v>5</v>
      </c>
      <c r="N4478" s="1">
        <v>3</v>
      </c>
      <c r="O4478" s="8">
        <v>17</v>
      </c>
    </row>
    <row r="4479" spans="2:15" x14ac:dyDescent="0.2">
      <c r="D4479" s="175"/>
      <c r="E4479" s="4" t="s">
        <v>45</v>
      </c>
      <c r="F4479" s="6"/>
      <c r="G4479" s="5">
        <v>71</v>
      </c>
      <c r="H4479" s="7">
        <v>11</v>
      </c>
      <c r="I4479" s="1">
        <v>13</v>
      </c>
      <c r="J4479" s="1">
        <v>33</v>
      </c>
      <c r="K4479" s="1">
        <v>1</v>
      </c>
      <c r="L4479" s="1">
        <v>1</v>
      </c>
      <c r="M4479" s="1">
        <v>3</v>
      </c>
      <c r="N4479" s="1">
        <v>2</v>
      </c>
      <c r="O4479" s="8">
        <v>17</v>
      </c>
    </row>
    <row r="4480" spans="2:15" x14ac:dyDescent="0.2">
      <c r="D4480" s="174" t="s">
        <v>37</v>
      </c>
      <c r="E4480" s="20" t="s">
        <v>77</v>
      </c>
      <c r="F4480" s="22"/>
      <c r="G4480" s="21">
        <v>566</v>
      </c>
      <c r="H4480" s="25">
        <v>67</v>
      </c>
      <c r="I4480" s="3">
        <v>69</v>
      </c>
      <c r="J4480" s="3">
        <v>386</v>
      </c>
      <c r="K4480" s="3">
        <v>9</v>
      </c>
      <c r="L4480" s="3">
        <v>29</v>
      </c>
      <c r="M4480" s="3">
        <v>31</v>
      </c>
      <c r="N4480" s="3">
        <v>12</v>
      </c>
      <c r="O4480" s="26">
        <v>56</v>
      </c>
    </row>
    <row r="4481" spans="2:15" x14ac:dyDescent="0.2">
      <c r="D4481" s="175"/>
      <c r="E4481" s="4" t="s">
        <v>39</v>
      </c>
      <c r="F4481" s="6"/>
      <c r="G4481" s="5">
        <v>26</v>
      </c>
      <c r="H4481" s="7">
        <v>11</v>
      </c>
      <c r="I4481" s="1">
        <v>4</v>
      </c>
      <c r="J4481" s="1">
        <v>8</v>
      </c>
      <c r="K4481" s="1">
        <v>1</v>
      </c>
      <c r="L4481" s="1">
        <v>4</v>
      </c>
      <c r="M4481" s="1">
        <v>4</v>
      </c>
      <c r="N4481" s="1">
        <v>1</v>
      </c>
      <c r="O4481" s="8">
        <v>2</v>
      </c>
    </row>
    <row r="4482" spans="2:15" x14ac:dyDescent="0.2">
      <c r="D4482" s="175"/>
      <c r="E4482" s="4" t="s">
        <v>40</v>
      </c>
      <c r="F4482" s="6"/>
      <c r="G4482" s="5">
        <v>71</v>
      </c>
      <c r="H4482" s="7">
        <v>13</v>
      </c>
      <c r="I4482" s="1">
        <v>8</v>
      </c>
      <c r="J4482" s="1">
        <v>58</v>
      </c>
      <c r="K4482" s="1">
        <v>1</v>
      </c>
      <c r="L4482" s="1">
        <v>8</v>
      </c>
      <c r="M4482" s="1">
        <v>2</v>
      </c>
      <c r="N4482" s="1">
        <v>0</v>
      </c>
      <c r="O4482" s="8">
        <v>1</v>
      </c>
    </row>
    <row r="4483" spans="2:15" x14ac:dyDescent="0.2">
      <c r="D4483" s="175"/>
      <c r="E4483" s="4" t="s">
        <v>41</v>
      </c>
      <c r="F4483" s="6"/>
      <c r="G4483" s="5">
        <v>96</v>
      </c>
      <c r="H4483" s="7">
        <v>5</v>
      </c>
      <c r="I4483" s="1">
        <v>6</v>
      </c>
      <c r="J4483" s="1">
        <v>80</v>
      </c>
      <c r="K4483" s="1">
        <v>1</v>
      </c>
      <c r="L4483" s="1">
        <v>4</v>
      </c>
      <c r="M4483" s="1">
        <v>7</v>
      </c>
      <c r="N4483" s="1">
        <v>2</v>
      </c>
      <c r="O4483" s="8">
        <v>5</v>
      </c>
    </row>
    <row r="4484" spans="2:15" x14ac:dyDescent="0.2">
      <c r="D4484" s="175"/>
      <c r="E4484" s="4" t="s">
        <v>42</v>
      </c>
      <c r="F4484" s="6"/>
      <c r="G4484" s="5">
        <v>96</v>
      </c>
      <c r="H4484" s="7">
        <v>7</v>
      </c>
      <c r="I4484" s="1">
        <v>11</v>
      </c>
      <c r="J4484" s="1">
        <v>75</v>
      </c>
      <c r="K4484" s="1">
        <v>2</v>
      </c>
      <c r="L4484" s="1">
        <v>7</v>
      </c>
      <c r="M4484" s="1">
        <v>8</v>
      </c>
      <c r="N4484" s="1">
        <v>2</v>
      </c>
      <c r="O4484" s="8">
        <v>5</v>
      </c>
    </row>
    <row r="4485" spans="2:15" x14ac:dyDescent="0.2">
      <c r="D4485" s="175"/>
      <c r="E4485" s="4" t="s">
        <v>43</v>
      </c>
      <c r="F4485" s="6"/>
      <c r="G4485" s="5">
        <v>103</v>
      </c>
      <c r="H4485" s="7">
        <v>9</v>
      </c>
      <c r="I4485" s="1">
        <v>12</v>
      </c>
      <c r="J4485" s="1">
        <v>77</v>
      </c>
      <c r="K4485" s="1">
        <v>4</v>
      </c>
      <c r="L4485" s="1">
        <v>4</v>
      </c>
      <c r="M4485" s="1">
        <v>8</v>
      </c>
      <c r="N4485" s="1">
        <v>1</v>
      </c>
      <c r="O4485" s="8">
        <v>8</v>
      </c>
    </row>
    <row r="4486" spans="2:15" x14ac:dyDescent="0.2">
      <c r="D4486" s="175"/>
      <c r="E4486" s="4" t="s">
        <v>44</v>
      </c>
      <c r="F4486" s="6"/>
      <c r="G4486" s="5">
        <v>104</v>
      </c>
      <c r="H4486" s="7">
        <v>12</v>
      </c>
      <c r="I4486" s="1">
        <v>18</v>
      </c>
      <c r="J4486" s="1">
        <v>59</v>
      </c>
      <c r="K4486" s="1">
        <v>0</v>
      </c>
      <c r="L4486" s="1">
        <v>2</v>
      </c>
      <c r="M4486" s="1">
        <v>0</v>
      </c>
      <c r="N4486" s="1">
        <v>3</v>
      </c>
      <c r="O4486" s="8">
        <v>14</v>
      </c>
    </row>
    <row r="4487" spans="2:15" x14ac:dyDescent="0.2">
      <c r="D4487" s="176"/>
      <c r="E4487" s="59" t="s">
        <v>45</v>
      </c>
      <c r="F4487" s="60"/>
      <c r="G4487" s="56">
        <v>70</v>
      </c>
      <c r="H4487" s="66">
        <v>10</v>
      </c>
      <c r="I4487" s="30">
        <v>10</v>
      </c>
      <c r="J4487" s="30">
        <v>29</v>
      </c>
      <c r="K4487" s="30">
        <v>0</v>
      </c>
      <c r="L4487" s="30">
        <v>0</v>
      </c>
      <c r="M4487" s="30">
        <v>2</v>
      </c>
      <c r="N4487" s="30">
        <v>3</v>
      </c>
      <c r="O4487" s="65">
        <v>21</v>
      </c>
    </row>
    <row r="4489" spans="2:15" x14ac:dyDescent="0.2">
      <c r="B4489" s="43" t="str">
        <f xml:space="preserve"> HYPERLINK("#'目次'!B169", "[163]")</f>
        <v>[163]</v>
      </c>
      <c r="C4489" s="31" t="s">
        <v>318</v>
      </c>
    </row>
    <row r="4490" spans="2:15" x14ac:dyDescent="0.2">
      <c r="C4490" s="156" t="s">
        <v>292</v>
      </c>
    </row>
    <row r="4493" spans="2:15" ht="24" x14ac:dyDescent="0.2">
      <c r="D4493" s="177"/>
      <c r="E4493" s="178"/>
      <c r="F4493" s="178"/>
      <c r="G4493" s="40" t="s">
        <v>14</v>
      </c>
      <c r="H4493" s="42" t="s">
        <v>213</v>
      </c>
      <c r="I4493" s="15" t="s">
        <v>214</v>
      </c>
      <c r="J4493" s="15" t="s">
        <v>215</v>
      </c>
      <c r="K4493" s="15" t="s">
        <v>216</v>
      </c>
      <c r="L4493" s="15" t="s">
        <v>217</v>
      </c>
      <c r="M4493" s="15" t="s">
        <v>293</v>
      </c>
      <c r="N4493" s="15" t="s">
        <v>86</v>
      </c>
      <c r="O4493" s="44" t="s">
        <v>17</v>
      </c>
    </row>
    <row r="4494" spans="2:15" x14ac:dyDescent="0.2">
      <c r="D4494" s="179"/>
      <c r="E4494" s="180"/>
      <c r="F4494" s="180"/>
      <c r="G4494" s="39"/>
      <c r="H4494" s="41"/>
      <c r="I4494" s="14"/>
      <c r="J4494" s="14"/>
      <c r="K4494" s="14"/>
      <c r="L4494" s="14"/>
      <c r="M4494" s="14"/>
      <c r="N4494" s="14"/>
      <c r="O4494" s="38"/>
    </row>
    <row r="4495" spans="2:15" x14ac:dyDescent="0.2">
      <c r="D4495" s="58"/>
      <c r="E4495" s="53" t="s">
        <v>14</v>
      </c>
      <c r="F4495" s="52"/>
      <c r="G4495" s="37">
        <v>1163</v>
      </c>
      <c r="H4495" s="17">
        <v>127</v>
      </c>
      <c r="I4495" s="17">
        <v>48</v>
      </c>
      <c r="J4495" s="17">
        <v>578</v>
      </c>
      <c r="K4495" s="17">
        <v>11</v>
      </c>
      <c r="L4495" s="17">
        <v>36</v>
      </c>
      <c r="M4495" s="17">
        <v>48</v>
      </c>
      <c r="N4495" s="17">
        <v>92</v>
      </c>
      <c r="O4495" s="55">
        <v>252</v>
      </c>
    </row>
    <row r="4496" spans="2:15" x14ac:dyDescent="0.2">
      <c r="D4496" s="174" t="s">
        <v>18</v>
      </c>
      <c r="E4496" s="20" t="s">
        <v>19</v>
      </c>
      <c r="F4496" s="22"/>
      <c r="G4496" s="21">
        <v>52</v>
      </c>
      <c r="H4496" s="25">
        <v>5</v>
      </c>
      <c r="I4496" s="3">
        <v>3</v>
      </c>
      <c r="J4496" s="3">
        <v>27</v>
      </c>
      <c r="K4496" s="3">
        <v>1</v>
      </c>
      <c r="L4496" s="3">
        <v>1</v>
      </c>
      <c r="M4496" s="3">
        <v>1</v>
      </c>
      <c r="N4496" s="3">
        <v>4</v>
      </c>
      <c r="O4496" s="26">
        <v>10</v>
      </c>
    </row>
    <row r="4497" spans="4:15" x14ac:dyDescent="0.2">
      <c r="D4497" s="175"/>
      <c r="E4497" s="4" t="s">
        <v>20</v>
      </c>
      <c r="F4497" s="6"/>
      <c r="G4497" s="5">
        <v>75</v>
      </c>
      <c r="H4497" s="7">
        <v>9</v>
      </c>
      <c r="I4497" s="1">
        <v>3</v>
      </c>
      <c r="J4497" s="1">
        <v>34</v>
      </c>
      <c r="K4497" s="1">
        <v>0</v>
      </c>
      <c r="L4497" s="1">
        <v>6</v>
      </c>
      <c r="M4497" s="1">
        <v>4</v>
      </c>
      <c r="N4497" s="1">
        <v>6</v>
      </c>
      <c r="O4497" s="8">
        <v>17</v>
      </c>
    </row>
    <row r="4498" spans="4:15" x14ac:dyDescent="0.2">
      <c r="D4498" s="175"/>
      <c r="E4498" s="4" t="s">
        <v>21</v>
      </c>
      <c r="F4498" s="6"/>
      <c r="G4498" s="5">
        <v>469</v>
      </c>
      <c r="H4498" s="7">
        <v>45</v>
      </c>
      <c r="I4498" s="1">
        <v>22</v>
      </c>
      <c r="J4498" s="1">
        <v>243</v>
      </c>
      <c r="K4498" s="1">
        <v>3</v>
      </c>
      <c r="L4498" s="1">
        <v>11</v>
      </c>
      <c r="M4498" s="1">
        <v>19</v>
      </c>
      <c r="N4498" s="1">
        <v>41</v>
      </c>
      <c r="O4498" s="8">
        <v>97</v>
      </c>
    </row>
    <row r="4499" spans="4:15" x14ac:dyDescent="0.2">
      <c r="D4499" s="175"/>
      <c r="E4499" s="4" t="s">
        <v>22</v>
      </c>
      <c r="F4499" s="6"/>
      <c r="G4499" s="5">
        <v>34</v>
      </c>
      <c r="H4499" s="7">
        <v>2</v>
      </c>
      <c r="I4499" s="1">
        <v>2</v>
      </c>
      <c r="J4499" s="1">
        <v>19</v>
      </c>
      <c r="K4499" s="1">
        <v>0</v>
      </c>
      <c r="L4499" s="1">
        <v>1</v>
      </c>
      <c r="M4499" s="1">
        <v>2</v>
      </c>
      <c r="N4499" s="1">
        <v>2</v>
      </c>
      <c r="O4499" s="8">
        <v>8</v>
      </c>
    </row>
    <row r="4500" spans="4:15" x14ac:dyDescent="0.2">
      <c r="D4500" s="175"/>
      <c r="E4500" s="4" t="s">
        <v>23</v>
      </c>
      <c r="F4500" s="6"/>
      <c r="G4500" s="5">
        <v>136</v>
      </c>
      <c r="H4500" s="7">
        <v>17</v>
      </c>
      <c r="I4500" s="1">
        <v>4</v>
      </c>
      <c r="J4500" s="1">
        <v>62</v>
      </c>
      <c r="K4500" s="1">
        <v>0</v>
      </c>
      <c r="L4500" s="1">
        <v>3</v>
      </c>
      <c r="M4500" s="1">
        <v>4</v>
      </c>
      <c r="N4500" s="1">
        <v>15</v>
      </c>
      <c r="O4500" s="8">
        <v>32</v>
      </c>
    </row>
    <row r="4501" spans="4:15" x14ac:dyDescent="0.2">
      <c r="D4501" s="175"/>
      <c r="E4501" s="4" t="s">
        <v>24</v>
      </c>
      <c r="F4501" s="6"/>
      <c r="G4501" s="5">
        <v>180</v>
      </c>
      <c r="H4501" s="7">
        <v>16</v>
      </c>
      <c r="I4501" s="1">
        <v>3</v>
      </c>
      <c r="J4501" s="1">
        <v>92</v>
      </c>
      <c r="K4501" s="1">
        <v>3</v>
      </c>
      <c r="L4501" s="1">
        <v>10</v>
      </c>
      <c r="M4501" s="1">
        <v>4</v>
      </c>
      <c r="N4501" s="1">
        <v>15</v>
      </c>
      <c r="O4501" s="8">
        <v>42</v>
      </c>
    </row>
    <row r="4502" spans="4:15" x14ac:dyDescent="0.2">
      <c r="D4502" s="175"/>
      <c r="E4502" s="4" t="s">
        <v>25</v>
      </c>
      <c r="F4502" s="6"/>
      <c r="G4502" s="5">
        <v>69</v>
      </c>
      <c r="H4502" s="7">
        <v>8</v>
      </c>
      <c r="I4502" s="1">
        <v>0</v>
      </c>
      <c r="J4502" s="1">
        <v>34</v>
      </c>
      <c r="K4502" s="1">
        <v>0</v>
      </c>
      <c r="L4502" s="1">
        <v>3</v>
      </c>
      <c r="M4502" s="1">
        <v>6</v>
      </c>
      <c r="N4502" s="1">
        <v>4</v>
      </c>
      <c r="O4502" s="8">
        <v>16</v>
      </c>
    </row>
    <row r="4503" spans="4:15" x14ac:dyDescent="0.2">
      <c r="D4503" s="175"/>
      <c r="E4503" s="4" t="s">
        <v>26</v>
      </c>
      <c r="F4503" s="6"/>
      <c r="G4503" s="5">
        <v>29</v>
      </c>
      <c r="H4503" s="7">
        <v>4</v>
      </c>
      <c r="I4503" s="1">
        <v>1</v>
      </c>
      <c r="J4503" s="1">
        <v>15</v>
      </c>
      <c r="K4503" s="1">
        <v>2</v>
      </c>
      <c r="L4503" s="1">
        <v>0</v>
      </c>
      <c r="M4503" s="1">
        <v>0</v>
      </c>
      <c r="N4503" s="1">
        <v>0</v>
      </c>
      <c r="O4503" s="8">
        <v>7</v>
      </c>
    </row>
    <row r="4504" spans="4:15" x14ac:dyDescent="0.2">
      <c r="D4504" s="175"/>
      <c r="E4504" s="4" t="s">
        <v>27</v>
      </c>
      <c r="F4504" s="6"/>
      <c r="G4504" s="5">
        <v>64</v>
      </c>
      <c r="H4504" s="7">
        <v>11</v>
      </c>
      <c r="I4504" s="1">
        <v>4</v>
      </c>
      <c r="J4504" s="1">
        <v>30</v>
      </c>
      <c r="K4504" s="1">
        <v>2</v>
      </c>
      <c r="L4504" s="1">
        <v>0</v>
      </c>
      <c r="M4504" s="1">
        <v>6</v>
      </c>
      <c r="N4504" s="1">
        <v>3</v>
      </c>
      <c r="O4504" s="8">
        <v>11</v>
      </c>
    </row>
    <row r="4505" spans="4:15" x14ac:dyDescent="0.2">
      <c r="D4505" s="175"/>
      <c r="E4505" s="4" t="s">
        <v>28</v>
      </c>
      <c r="F4505" s="6"/>
      <c r="G4505" s="5">
        <v>48</v>
      </c>
      <c r="H4505" s="7">
        <v>9</v>
      </c>
      <c r="I4505" s="1">
        <v>5</v>
      </c>
      <c r="J4505" s="1">
        <v>20</v>
      </c>
      <c r="K4505" s="1">
        <v>0</v>
      </c>
      <c r="L4505" s="1">
        <v>1</v>
      </c>
      <c r="M4505" s="1">
        <v>2</v>
      </c>
      <c r="N4505" s="1">
        <v>2</v>
      </c>
      <c r="O4505" s="8">
        <v>9</v>
      </c>
    </row>
    <row r="4506" spans="4:15" x14ac:dyDescent="0.2">
      <c r="D4506" s="175"/>
      <c r="E4506" s="4" t="s">
        <v>29</v>
      </c>
      <c r="F4506" s="6"/>
      <c r="G4506" s="5">
        <v>7</v>
      </c>
      <c r="H4506" s="7">
        <v>1</v>
      </c>
      <c r="I4506" s="1">
        <v>1</v>
      </c>
      <c r="J4506" s="1">
        <v>2</v>
      </c>
      <c r="K4506" s="1">
        <v>0</v>
      </c>
      <c r="L4506" s="1">
        <v>0</v>
      </c>
      <c r="M4506" s="1">
        <v>0</v>
      </c>
      <c r="N4506" s="1">
        <v>0</v>
      </c>
      <c r="O4506" s="8">
        <v>3</v>
      </c>
    </row>
    <row r="4507" spans="4:15" x14ac:dyDescent="0.2">
      <c r="D4507" s="174" t="s">
        <v>30</v>
      </c>
      <c r="E4507" s="20" t="s">
        <v>31</v>
      </c>
      <c r="F4507" s="22"/>
      <c r="G4507" s="21">
        <v>373</v>
      </c>
      <c r="H4507" s="25">
        <v>38</v>
      </c>
      <c r="I4507" s="3">
        <v>12</v>
      </c>
      <c r="J4507" s="3">
        <v>203</v>
      </c>
      <c r="K4507" s="3">
        <v>0</v>
      </c>
      <c r="L4507" s="3">
        <v>6</v>
      </c>
      <c r="M4507" s="3">
        <v>13</v>
      </c>
      <c r="N4507" s="3">
        <v>27</v>
      </c>
      <c r="O4507" s="26">
        <v>77</v>
      </c>
    </row>
    <row r="4508" spans="4:15" x14ac:dyDescent="0.2">
      <c r="D4508" s="175"/>
      <c r="E4508" s="4" t="s">
        <v>32</v>
      </c>
      <c r="F4508" s="6"/>
      <c r="G4508" s="5">
        <v>339</v>
      </c>
      <c r="H4508" s="7">
        <v>42</v>
      </c>
      <c r="I4508" s="1">
        <v>17</v>
      </c>
      <c r="J4508" s="1">
        <v>157</v>
      </c>
      <c r="K4508" s="1">
        <v>7</v>
      </c>
      <c r="L4508" s="1">
        <v>12</v>
      </c>
      <c r="M4508" s="1">
        <v>14</v>
      </c>
      <c r="N4508" s="1">
        <v>25</v>
      </c>
      <c r="O4508" s="8">
        <v>75</v>
      </c>
    </row>
    <row r="4509" spans="4:15" x14ac:dyDescent="0.2">
      <c r="D4509" s="175"/>
      <c r="E4509" s="4" t="s">
        <v>33</v>
      </c>
      <c r="F4509" s="6"/>
      <c r="G4509" s="5">
        <v>365</v>
      </c>
      <c r="H4509" s="7">
        <v>35</v>
      </c>
      <c r="I4509" s="1">
        <v>15</v>
      </c>
      <c r="J4509" s="1">
        <v>180</v>
      </c>
      <c r="K4509" s="1">
        <v>3</v>
      </c>
      <c r="L4509" s="1">
        <v>13</v>
      </c>
      <c r="M4509" s="1">
        <v>19</v>
      </c>
      <c r="N4509" s="1">
        <v>31</v>
      </c>
      <c r="O4509" s="8">
        <v>83</v>
      </c>
    </row>
    <row r="4510" spans="4:15" x14ac:dyDescent="0.2">
      <c r="D4510" s="175"/>
      <c r="E4510" s="4" t="s">
        <v>34</v>
      </c>
      <c r="F4510" s="6"/>
      <c r="G4510" s="5">
        <v>86</v>
      </c>
      <c r="H4510" s="7">
        <v>12</v>
      </c>
      <c r="I4510" s="1">
        <v>4</v>
      </c>
      <c r="J4510" s="1">
        <v>38</v>
      </c>
      <c r="K4510" s="1">
        <v>1</v>
      </c>
      <c r="L4510" s="1">
        <v>5</v>
      </c>
      <c r="M4510" s="1">
        <v>2</v>
      </c>
      <c r="N4510" s="1">
        <v>9</v>
      </c>
      <c r="O4510" s="8">
        <v>17</v>
      </c>
    </row>
    <row r="4511" spans="4:15" x14ac:dyDescent="0.2">
      <c r="D4511" s="174" t="s">
        <v>35</v>
      </c>
      <c r="E4511" s="20" t="s">
        <v>36</v>
      </c>
      <c r="F4511" s="22"/>
      <c r="G4511" s="21">
        <v>597</v>
      </c>
      <c r="H4511" s="25">
        <v>66</v>
      </c>
      <c r="I4511" s="3">
        <v>29</v>
      </c>
      <c r="J4511" s="3">
        <v>308</v>
      </c>
      <c r="K4511" s="3">
        <v>5</v>
      </c>
      <c r="L4511" s="3">
        <v>18</v>
      </c>
      <c r="M4511" s="3">
        <v>24</v>
      </c>
      <c r="N4511" s="3">
        <v>35</v>
      </c>
      <c r="O4511" s="26">
        <v>131</v>
      </c>
    </row>
    <row r="4512" spans="4:15" x14ac:dyDescent="0.2">
      <c r="D4512" s="175"/>
      <c r="E4512" s="4" t="s">
        <v>37</v>
      </c>
      <c r="F4512" s="6"/>
      <c r="G4512" s="5">
        <v>566</v>
      </c>
      <c r="H4512" s="7">
        <v>61</v>
      </c>
      <c r="I4512" s="1">
        <v>19</v>
      </c>
      <c r="J4512" s="1">
        <v>270</v>
      </c>
      <c r="K4512" s="1">
        <v>6</v>
      </c>
      <c r="L4512" s="1">
        <v>18</v>
      </c>
      <c r="M4512" s="1">
        <v>24</v>
      </c>
      <c r="N4512" s="1">
        <v>57</v>
      </c>
      <c r="O4512" s="8">
        <v>121</v>
      </c>
    </row>
    <row r="4513" spans="2:15" x14ac:dyDescent="0.2">
      <c r="D4513" s="174" t="s">
        <v>38</v>
      </c>
      <c r="E4513" s="20" t="s">
        <v>39</v>
      </c>
      <c r="F4513" s="22"/>
      <c r="G4513" s="21">
        <v>58</v>
      </c>
      <c r="H4513" s="25">
        <v>21</v>
      </c>
      <c r="I4513" s="3">
        <v>1</v>
      </c>
      <c r="J4513" s="3">
        <v>13</v>
      </c>
      <c r="K4513" s="3">
        <v>2</v>
      </c>
      <c r="L4513" s="3">
        <v>4</v>
      </c>
      <c r="M4513" s="3">
        <v>6</v>
      </c>
      <c r="N4513" s="3">
        <v>2</v>
      </c>
      <c r="O4513" s="26">
        <v>11</v>
      </c>
    </row>
    <row r="4514" spans="2:15" x14ac:dyDescent="0.2">
      <c r="D4514" s="175"/>
      <c r="E4514" s="4" t="s">
        <v>40</v>
      </c>
      <c r="F4514" s="6"/>
      <c r="G4514" s="5">
        <v>144</v>
      </c>
      <c r="H4514" s="7">
        <v>26</v>
      </c>
      <c r="I4514" s="1">
        <v>5</v>
      </c>
      <c r="J4514" s="1">
        <v>86</v>
      </c>
      <c r="K4514" s="1">
        <v>3</v>
      </c>
      <c r="L4514" s="1">
        <v>8</v>
      </c>
      <c r="M4514" s="1">
        <v>7</v>
      </c>
      <c r="N4514" s="1">
        <v>6</v>
      </c>
      <c r="O4514" s="8">
        <v>13</v>
      </c>
    </row>
    <row r="4515" spans="2:15" x14ac:dyDescent="0.2">
      <c r="D4515" s="175"/>
      <c r="E4515" s="4" t="s">
        <v>41</v>
      </c>
      <c r="F4515" s="6"/>
      <c r="G4515" s="5">
        <v>202</v>
      </c>
      <c r="H4515" s="7">
        <v>11</v>
      </c>
      <c r="I4515" s="1">
        <v>5</v>
      </c>
      <c r="J4515" s="1">
        <v>139</v>
      </c>
      <c r="K4515" s="1">
        <v>2</v>
      </c>
      <c r="L4515" s="1">
        <v>8</v>
      </c>
      <c r="M4515" s="1">
        <v>7</v>
      </c>
      <c r="N4515" s="1">
        <v>9</v>
      </c>
      <c r="O4515" s="8">
        <v>26</v>
      </c>
    </row>
    <row r="4516" spans="2:15" x14ac:dyDescent="0.2">
      <c r="D4516" s="175"/>
      <c r="E4516" s="4" t="s">
        <v>42</v>
      </c>
      <c r="F4516" s="6"/>
      <c r="G4516" s="5">
        <v>208</v>
      </c>
      <c r="H4516" s="7">
        <v>24</v>
      </c>
      <c r="I4516" s="1">
        <v>6</v>
      </c>
      <c r="J4516" s="1">
        <v>123</v>
      </c>
      <c r="K4516" s="1">
        <v>1</v>
      </c>
      <c r="L4516" s="1">
        <v>5</v>
      </c>
      <c r="M4516" s="1">
        <v>11</v>
      </c>
      <c r="N4516" s="1">
        <v>12</v>
      </c>
      <c r="O4516" s="8">
        <v>32</v>
      </c>
    </row>
    <row r="4517" spans="2:15" x14ac:dyDescent="0.2">
      <c r="D4517" s="175"/>
      <c r="E4517" s="4" t="s">
        <v>43</v>
      </c>
      <c r="F4517" s="6"/>
      <c r="G4517" s="5">
        <v>199</v>
      </c>
      <c r="H4517" s="7">
        <v>11</v>
      </c>
      <c r="I4517" s="1">
        <v>4</v>
      </c>
      <c r="J4517" s="1">
        <v>107</v>
      </c>
      <c r="K4517" s="1">
        <v>3</v>
      </c>
      <c r="L4517" s="1">
        <v>6</v>
      </c>
      <c r="M4517" s="1">
        <v>7</v>
      </c>
      <c r="N4517" s="1">
        <v>23</v>
      </c>
      <c r="O4517" s="8">
        <v>42</v>
      </c>
    </row>
    <row r="4518" spans="2:15" x14ac:dyDescent="0.2">
      <c r="D4518" s="175"/>
      <c r="E4518" s="4" t="s">
        <v>44</v>
      </c>
      <c r="F4518" s="6"/>
      <c r="G4518" s="5">
        <v>211</v>
      </c>
      <c r="H4518" s="7">
        <v>21</v>
      </c>
      <c r="I4518" s="1">
        <v>16</v>
      </c>
      <c r="J4518" s="1">
        <v>76</v>
      </c>
      <c r="K4518" s="1">
        <v>0</v>
      </c>
      <c r="L4518" s="1">
        <v>5</v>
      </c>
      <c r="M4518" s="1">
        <v>7</v>
      </c>
      <c r="N4518" s="1">
        <v>25</v>
      </c>
      <c r="O4518" s="8">
        <v>62</v>
      </c>
    </row>
    <row r="4519" spans="2:15" x14ac:dyDescent="0.2">
      <c r="D4519" s="176"/>
      <c r="E4519" s="59" t="s">
        <v>45</v>
      </c>
      <c r="F4519" s="60"/>
      <c r="G4519" s="56">
        <v>141</v>
      </c>
      <c r="H4519" s="66">
        <v>13</v>
      </c>
      <c r="I4519" s="30">
        <v>11</v>
      </c>
      <c r="J4519" s="30">
        <v>34</v>
      </c>
      <c r="K4519" s="30">
        <v>0</v>
      </c>
      <c r="L4519" s="30">
        <v>0</v>
      </c>
      <c r="M4519" s="30">
        <v>3</v>
      </c>
      <c r="N4519" s="30">
        <v>15</v>
      </c>
      <c r="O4519" s="65">
        <v>66</v>
      </c>
    </row>
    <row r="4521" spans="2:15" x14ac:dyDescent="0.2">
      <c r="B4521" s="43" t="str">
        <f xml:space="preserve"> HYPERLINK("#'目次'!B170", "[164]")</f>
        <v>[164]</v>
      </c>
      <c r="C4521" s="31" t="s">
        <v>318</v>
      </c>
    </row>
    <row r="4522" spans="2:15" x14ac:dyDescent="0.2">
      <c r="C4522" s="156" t="s">
        <v>292</v>
      </c>
    </row>
    <row r="4525" spans="2:15" ht="24" x14ac:dyDescent="0.2">
      <c r="D4525" s="177"/>
      <c r="E4525" s="178"/>
      <c r="F4525" s="178"/>
      <c r="G4525" s="40" t="s">
        <v>14</v>
      </c>
      <c r="H4525" s="42" t="s">
        <v>213</v>
      </c>
      <c r="I4525" s="15" t="s">
        <v>214</v>
      </c>
      <c r="J4525" s="15" t="s">
        <v>215</v>
      </c>
      <c r="K4525" s="15" t="s">
        <v>216</v>
      </c>
      <c r="L4525" s="15" t="s">
        <v>217</v>
      </c>
      <c r="M4525" s="15" t="s">
        <v>293</v>
      </c>
      <c r="N4525" s="15" t="s">
        <v>86</v>
      </c>
      <c r="O4525" s="44" t="s">
        <v>17</v>
      </c>
    </row>
    <row r="4526" spans="2:15" x14ac:dyDescent="0.2">
      <c r="D4526" s="179"/>
      <c r="E4526" s="180"/>
      <c r="F4526" s="180"/>
      <c r="G4526" s="39"/>
      <c r="H4526" s="41"/>
      <c r="I4526" s="14"/>
      <c r="J4526" s="14"/>
      <c r="K4526" s="14"/>
      <c r="L4526" s="14"/>
      <c r="M4526" s="14"/>
      <c r="N4526" s="14"/>
      <c r="O4526" s="38"/>
    </row>
    <row r="4527" spans="2:15" x14ac:dyDescent="0.2">
      <c r="D4527" s="58"/>
      <c r="E4527" s="53" t="s">
        <v>14</v>
      </c>
      <c r="F4527" s="52"/>
      <c r="G4527" s="37">
        <v>1163</v>
      </c>
      <c r="H4527" s="17">
        <v>127</v>
      </c>
      <c r="I4527" s="17">
        <v>48</v>
      </c>
      <c r="J4527" s="17">
        <v>578</v>
      </c>
      <c r="K4527" s="17">
        <v>11</v>
      </c>
      <c r="L4527" s="17">
        <v>36</v>
      </c>
      <c r="M4527" s="17">
        <v>48</v>
      </c>
      <c r="N4527" s="17">
        <v>92</v>
      </c>
      <c r="O4527" s="55">
        <v>252</v>
      </c>
    </row>
    <row r="4528" spans="2:15" x14ac:dyDescent="0.2">
      <c r="D4528" s="174" t="s">
        <v>52</v>
      </c>
      <c r="E4528" s="20" t="s">
        <v>53</v>
      </c>
      <c r="F4528" s="22"/>
      <c r="G4528" s="21">
        <v>15</v>
      </c>
      <c r="H4528" s="25">
        <v>1</v>
      </c>
      <c r="I4528" s="3">
        <v>1</v>
      </c>
      <c r="J4528" s="3">
        <v>7</v>
      </c>
      <c r="K4528" s="3">
        <v>0</v>
      </c>
      <c r="L4528" s="3">
        <v>1</v>
      </c>
      <c r="M4528" s="3">
        <v>1</v>
      </c>
      <c r="N4528" s="3">
        <v>0</v>
      </c>
      <c r="O4528" s="26">
        <v>4</v>
      </c>
    </row>
    <row r="4529" spans="4:15" ht="24" x14ac:dyDescent="0.2">
      <c r="D4529" s="175"/>
      <c r="E4529" s="4" t="s">
        <v>54</v>
      </c>
      <c r="F4529" s="6"/>
      <c r="G4529" s="5">
        <v>116</v>
      </c>
      <c r="H4529" s="7">
        <v>10</v>
      </c>
      <c r="I4529" s="1">
        <v>4</v>
      </c>
      <c r="J4529" s="1">
        <v>60</v>
      </c>
      <c r="K4529" s="1">
        <v>2</v>
      </c>
      <c r="L4529" s="1">
        <v>3</v>
      </c>
      <c r="M4529" s="1">
        <v>2</v>
      </c>
      <c r="N4529" s="1">
        <v>8</v>
      </c>
      <c r="O4529" s="8">
        <v>29</v>
      </c>
    </row>
    <row r="4530" spans="4:15" x14ac:dyDescent="0.2">
      <c r="D4530" s="175"/>
      <c r="E4530" s="4" t="s">
        <v>55</v>
      </c>
      <c r="F4530" s="6"/>
      <c r="G4530" s="5">
        <v>41</v>
      </c>
      <c r="H4530" s="7">
        <v>1</v>
      </c>
      <c r="I4530" s="1">
        <v>1</v>
      </c>
      <c r="J4530" s="1">
        <v>26</v>
      </c>
      <c r="K4530" s="1">
        <v>1</v>
      </c>
      <c r="L4530" s="1">
        <v>3</v>
      </c>
      <c r="M4530" s="1">
        <v>2</v>
      </c>
      <c r="N4530" s="1">
        <v>0</v>
      </c>
      <c r="O4530" s="8">
        <v>8</v>
      </c>
    </row>
    <row r="4531" spans="4:15" x14ac:dyDescent="0.2">
      <c r="D4531" s="175"/>
      <c r="E4531" s="4" t="s">
        <v>56</v>
      </c>
      <c r="F4531" s="6"/>
      <c r="G4531" s="5">
        <v>60</v>
      </c>
      <c r="H4531" s="7">
        <v>4</v>
      </c>
      <c r="I4531" s="1">
        <v>0</v>
      </c>
      <c r="J4531" s="1">
        <v>44</v>
      </c>
      <c r="K4531" s="1">
        <v>0</v>
      </c>
      <c r="L4531" s="1">
        <v>2</v>
      </c>
      <c r="M4531" s="1">
        <v>0</v>
      </c>
      <c r="N4531" s="1">
        <v>2</v>
      </c>
      <c r="O4531" s="8">
        <v>10</v>
      </c>
    </row>
    <row r="4532" spans="4:15" x14ac:dyDescent="0.2">
      <c r="D4532" s="175"/>
      <c r="E4532" s="4" t="s">
        <v>57</v>
      </c>
      <c r="F4532" s="6"/>
      <c r="G4532" s="5">
        <v>283</v>
      </c>
      <c r="H4532" s="7">
        <v>24</v>
      </c>
      <c r="I4532" s="1">
        <v>10</v>
      </c>
      <c r="J4532" s="1">
        <v>175</v>
      </c>
      <c r="K4532" s="1">
        <v>1</v>
      </c>
      <c r="L4532" s="1">
        <v>11</v>
      </c>
      <c r="M4532" s="1">
        <v>13</v>
      </c>
      <c r="N4532" s="1">
        <v>19</v>
      </c>
      <c r="O4532" s="8">
        <v>38</v>
      </c>
    </row>
    <row r="4533" spans="4:15" x14ac:dyDescent="0.2">
      <c r="D4533" s="175"/>
      <c r="E4533" s="4" t="s">
        <v>58</v>
      </c>
      <c r="F4533" s="6"/>
      <c r="G4533" s="5">
        <v>123</v>
      </c>
      <c r="H4533" s="7">
        <v>17</v>
      </c>
      <c r="I4533" s="1">
        <v>4</v>
      </c>
      <c r="J4533" s="1">
        <v>63</v>
      </c>
      <c r="K4533" s="1">
        <v>2</v>
      </c>
      <c r="L4533" s="1">
        <v>2</v>
      </c>
      <c r="M4533" s="1">
        <v>4</v>
      </c>
      <c r="N4533" s="1">
        <v>9</v>
      </c>
      <c r="O4533" s="8">
        <v>26</v>
      </c>
    </row>
    <row r="4534" spans="4:15" x14ac:dyDescent="0.2">
      <c r="D4534" s="175"/>
      <c r="E4534" s="4" t="s">
        <v>59</v>
      </c>
      <c r="F4534" s="6"/>
      <c r="G4534" s="5">
        <v>186</v>
      </c>
      <c r="H4534" s="7">
        <v>14</v>
      </c>
      <c r="I4534" s="1">
        <v>10</v>
      </c>
      <c r="J4534" s="1">
        <v>89</v>
      </c>
      <c r="K4534" s="1">
        <v>0</v>
      </c>
      <c r="L4534" s="1">
        <v>5</v>
      </c>
      <c r="M4534" s="1">
        <v>11</v>
      </c>
      <c r="N4534" s="1">
        <v>21</v>
      </c>
      <c r="O4534" s="8">
        <v>41</v>
      </c>
    </row>
    <row r="4535" spans="4:15" x14ac:dyDescent="0.2">
      <c r="D4535" s="175"/>
      <c r="E4535" s="4" t="s">
        <v>60</v>
      </c>
      <c r="F4535" s="6"/>
      <c r="G4535" s="5">
        <v>163</v>
      </c>
      <c r="H4535" s="7">
        <v>16</v>
      </c>
      <c r="I4535" s="1">
        <v>6</v>
      </c>
      <c r="J4535" s="1">
        <v>60</v>
      </c>
      <c r="K4535" s="1">
        <v>1</v>
      </c>
      <c r="L4535" s="1">
        <v>3</v>
      </c>
      <c r="M4535" s="1">
        <v>9</v>
      </c>
      <c r="N4535" s="1">
        <v>17</v>
      </c>
      <c r="O4535" s="8">
        <v>52</v>
      </c>
    </row>
    <row r="4536" spans="4:15" x14ac:dyDescent="0.2">
      <c r="D4536" s="175"/>
      <c r="E4536" s="4" t="s">
        <v>61</v>
      </c>
      <c r="F4536" s="6"/>
      <c r="G4536" s="5">
        <v>72</v>
      </c>
      <c r="H4536" s="7">
        <v>25</v>
      </c>
      <c r="I4536" s="1">
        <v>1</v>
      </c>
      <c r="J4536" s="1">
        <v>20</v>
      </c>
      <c r="K4536" s="1">
        <v>4</v>
      </c>
      <c r="L4536" s="1">
        <v>6</v>
      </c>
      <c r="M4536" s="1">
        <v>5</v>
      </c>
      <c r="N4536" s="1">
        <v>2</v>
      </c>
      <c r="O4536" s="8">
        <v>13</v>
      </c>
    </row>
    <row r="4537" spans="4:15" x14ac:dyDescent="0.2">
      <c r="D4537" s="175"/>
      <c r="E4537" s="4" t="s">
        <v>62</v>
      </c>
      <c r="F4537" s="6"/>
      <c r="G4537" s="5">
        <v>103</v>
      </c>
      <c r="H4537" s="7">
        <v>15</v>
      </c>
      <c r="I4537" s="1">
        <v>11</v>
      </c>
      <c r="J4537" s="1">
        <v>33</v>
      </c>
      <c r="K4537" s="1">
        <v>0</v>
      </c>
      <c r="L4537" s="1">
        <v>0</v>
      </c>
      <c r="M4537" s="1">
        <v>1</v>
      </c>
      <c r="N4537" s="1">
        <v>14</v>
      </c>
      <c r="O4537" s="8">
        <v>31</v>
      </c>
    </row>
    <row r="4538" spans="4:15" x14ac:dyDescent="0.2">
      <c r="D4538" s="174" t="s">
        <v>63</v>
      </c>
      <c r="E4538" s="20" t="s">
        <v>64</v>
      </c>
      <c r="F4538" s="22"/>
      <c r="G4538" s="21">
        <v>214</v>
      </c>
      <c r="H4538" s="25">
        <v>34</v>
      </c>
      <c r="I4538" s="3">
        <v>15</v>
      </c>
      <c r="J4538" s="3">
        <v>73</v>
      </c>
      <c r="K4538" s="3">
        <v>2</v>
      </c>
      <c r="L4538" s="3">
        <v>5</v>
      </c>
      <c r="M4538" s="3">
        <v>11</v>
      </c>
      <c r="N4538" s="3">
        <v>17</v>
      </c>
      <c r="O4538" s="26">
        <v>63</v>
      </c>
    </row>
    <row r="4539" spans="4:15" x14ac:dyDescent="0.2">
      <c r="D4539" s="175"/>
      <c r="E4539" s="4" t="s">
        <v>65</v>
      </c>
      <c r="F4539" s="6"/>
      <c r="G4539" s="5">
        <v>160</v>
      </c>
      <c r="H4539" s="7">
        <v>17</v>
      </c>
      <c r="I4539" s="1">
        <v>5</v>
      </c>
      <c r="J4539" s="1">
        <v>72</v>
      </c>
      <c r="K4539" s="1">
        <v>3</v>
      </c>
      <c r="L4539" s="1">
        <v>3</v>
      </c>
      <c r="M4539" s="1">
        <v>7</v>
      </c>
      <c r="N4539" s="1">
        <v>13</v>
      </c>
      <c r="O4539" s="8">
        <v>43</v>
      </c>
    </row>
    <row r="4540" spans="4:15" x14ac:dyDescent="0.2">
      <c r="D4540" s="175"/>
      <c r="E4540" s="4" t="s">
        <v>66</v>
      </c>
      <c r="F4540" s="6"/>
      <c r="G4540" s="5">
        <v>160</v>
      </c>
      <c r="H4540" s="7">
        <v>17</v>
      </c>
      <c r="I4540" s="1">
        <v>8</v>
      </c>
      <c r="J4540" s="1">
        <v>73</v>
      </c>
      <c r="K4540" s="1">
        <v>2</v>
      </c>
      <c r="L4540" s="1">
        <v>10</v>
      </c>
      <c r="M4540" s="1">
        <v>8</v>
      </c>
      <c r="N4540" s="1">
        <v>12</v>
      </c>
      <c r="O4540" s="8">
        <v>35</v>
      </c>
    </row>
    <row r="4541" spans="4:15" x14ac:dyDescent="0.2">
      <c r="D4541" s="175"/>
      <c r="E4541" s="4" t="s">
        <v>67</v>
      </c>
      <c r="F4541" s="6"/>
      <c r="G4541" s="5">
        <v>150</v>
      </c>
      <c r="H4541" s="7">
        <v>14</v>
      </c>
      <c r="I4541" s="1">
        <v>6</v>
      </c>
      <c r="J4541" s="1">
        <v>83</v>
      </c>
      <c r="K4541" s="1">
        <v>1</v>
      </c>
      <c r="L4541" s="1">
        <v>5</v>
      </c>
      <c r="M4541" s="1">
        <v>2</v>
      </c>
      <c r="N4541" s="1">
        <v>15</v>
      </c>
      <c r="O4541" s="8">
        <v>29</v>
      </c>
    </row>
    <row r="4542" spans="4:15" x14ac:dyDescent="0.2">
      <c r="D4542" s="175"/>
      <c r="E4542" s="4" t="s">
        <v>68</v>
      </c>
      <c r="F4542" s="6"/>
      <c r="G4542" s="5">
        <v>110</v>
      </c>
      <c r="H4542" s="7">
        <v>12</v>
      </c>
      <c r="I4542" s="1">
        <v>4</v>
      </c>
      <c r="J4542" s="1">
        <v>54</v>
      </c>
      <c r="K4542" s="1">
        <v>1</v>
      </c>
      <c r="L4542" s="1">
        <v>5</v>
      </c>
      <c r="M4542" s="1">
        <v>4</v>
      </c>
      <c r="N4542" s="1">
        <v>10</v>
      </c>
      <c r="O4542" s="8">
        <v>25</v>
      </c>
    </row>
    <row r="4543" spans="4:15" x14ac:dyDescent="0.2">
      <c r="D4543" s="175"/>
      <c r="E4543" s="4" t="s">
        <v>69</v>
      </c>
      <c r="F4543" s="6"/>
      <c r="G4543" s="5">
        <v>91</v>
      </c>
      <c r="H4543" s="7">
        <v>12</v>
      </c>
      <c r="I4543" s="1">
        <v>4</v>
      </c>
      <c r="J4543" s="1">
        <v>48</v>
      </c>
      <c r="K4543" s="1">
        <v>2</v>
      </c>
      <c r="L4543" s="1">
        <v>1</v>
      </c>
      <c r="M4543" s="1">
        <v>6</v>
      </c>
      <c r="N4543" s="1">
        <v>5</v>
      </c>
      <c r="O4543" s="8">
        <v>17</v>
      </c>
    </row>
    <row r="4544" spans="4:15" x14ac:dyDescent="0.2">
      <c r="D4544" s="175"/>
      <c r="E4544" s="4" t="s">
        <v>70</v>
      </c>
      <c r="F4544" s="6"/>
      <c r="G4544" s="5">
        <v>127</v>
      </c>
      <c r="H4544" s="7">
        <v>7</v>
      </c>
      <c r="I4544" s="1">
        <v>2</v>
      </c>
      <c r="J4544" s="1">
        <v>84</v>
      </c>
      <c r="K4544" s="1">
        <v>0</v>
      </c>
      <c r="L4544" s="1">
        <v>3</v>
      </c>
      <c r="M4544" s="1">
        <v>5</v>
      </c>
      <c r="N4544" s="1">
        <v>7</v>
      </c>
      <c r="O4544" s="8">
        <v>19</v>
      </c>
    </row>
    <row r="4545" spans="2:15" x14ac:dyDescent="0.2">
      <c r="D4545" s="175"/>
      <c r="E4545" s="4" t="s">
        <v>71</v>
      </c>
      <c r="F4545" s="6"/>
      <c r="G4545" s="5">
        <v>70</v>
      </c>
      <c r="H4545" s="7">
        <v>9</v>
      </c>
      <c r="I4545" s="1">
        <v>1</v>
      </c>
      <c r="J4545" s="1">
        <v>40</v>
      </c>
      <c r="K4545" s="1">
        <v>0</v>
      </c>
      <c r="L4545" s="1">
        <v>2</v>
      </c>
      <c r="M4545" s="1">
        <v>2</v>
      </c>
      <c r="N4545" s="1">
        <v>6</v>
      </c>
      <c r="O4545" s="8">
        <v>10</v>
      </c>
    </row>
    <row r="4546" spans="2:15" x14ac:dyDescent="0.2">
      <c r="D4546" s="176"/>
      <c r="E4546" s="59" t="s">
        <v>72</v>
      </c>
      <c r="F4546" s="60"/>
      <c r="G4546" s="56">
        <v>69</v>
      </c>
      <c r="H4546" s="66">
        <v>3</v>
      </c>
      <c r="I4546" s="30">
        <v>3</v>
      </c>
      <c r="J4546" s="30">
        <v>49</v>
      </c>
      <c r="K4546" s="30">
        <v>0</v>
      </c>
      <c r="L4546" s="30">
        <v>1</v>
      </c>
      <c r="M4546" s="30">
        <v>3</v>
      </c>
      <c r="N4546" s="30">
        <v>6</v>
      </c>
      <c r="O4546" s="65">
        <v>5</v>
      </c>
    </row>
    <row r="4548" spans="2:15" x14ac:dyDescent="0.2">
      <c r="B4548" s="43" t="str">
        <f xml:space="preserve"> HYPERLINK("#'目次'!B171", "[165]")</f>
        <v>[165]</v>
      </c>
      <c r="C4548" s="31" t="s">
        <v>318</v>
      </c>
    </row>
    <row r="4549" spans="2:15" x14ac:dyDescent="0.2">
      <c r="C4549" s="156" t="s">
        <v>292</v>
      </c>
    </row>
    <row r="4551" spans="2:15" x14ac:dyDescent="0.2">
      <c r="C4551" s="31" t="s">
        <v>75</v>
      </c>
    </row>
    <row r="4552" spans="2:15" ht="24" x14ac:dyDescent="0.2">
      <c r="D4552" s="177"/>
      <c r="E4552" s="178"/>
      <c r="F4552" s="178"/>
      <c r="G4552" s="40" t="s">
        <v>14</v>
      </c>
      <c r="H4552" s="42" t="s">
        <v>213</v>
      </c>
      <c r="I4552" s="15" t="s">
        <v>214</v>
      </c>
      <c r="J4552" s="15" t="s">
        <v>215</v>
      </c>
      <c r="K4552" s="15" t="s">
        <v>216</v>
      </c>
      <c r="L4552" s="15" t="s">
        <v>217</v>
      </c>
      <c r="M4552" s="15" t="s">
        <v>293</v>
      </c>
      <c r="N4552" s="15" t="s">
        <v>86</v>
      </c>
      <c r="O4552" s="44" t="s">
        <v>17</v>
      </c>
    </row>
    <row r="4553" spans="2:15" x14ac:dyDescent="0.2">
      <c r="D4553" s="179"/>
      <c r="E4553" s="180"/>
      <c r="F4553" s="180"/>
      <c r="G4553" s="39"/>
      <c r="H4553" s="41"/>
      <c r="I4553" s="14"/>
      <c r="J4553" s="14"/>
      <c r="K4553" s="14"/>
      <c r="L4553" s="14"/>
      <c r="M4553" s="14"/>
      <c r="N4553" s="14"/>
      <c r="O4553" s="38"/>
    </row>
    <row r="4554" spans="2:15" x14ac:dyDescent="0.2">
      <c r="D4554" s="58"/>
      <c r="E4554" s="53" t="s">
        <v>14</v>
      </c>
      <c r="F4554" s="52"/>
      <c r="G4554" s="37">
        <v>1163</v>
      </c>
      <c r="H4554" s="17">
        <v>127</v>
      </c>
      <c r="I4554" s="17">
        <v>48</v>
      </c>
      <c r="J4554" s="17">
        <v>578</v>
      </c>
      <c r="K4554" s="17">
        <v>11</v>
      </c>
      <c r="L4554" s="17">
        <v>36</v>
      </c>
      <c r="M4554" s="17">
        <v>48</v>
      </c>
      <c r="N4554" s="17">
        <v>92</v>
      </c>
      <c r="O4554" s="55">
        <v>252</v>
      </c>
    </row>
    <row r="4555" spans="2:15" x14ac:dyDescent="0.2">
      <c r="D4555" s="174" t="s">
        <v>36</v>
      </c>
      <c r="E4555" s="20" t="s">
        <v>76</v>
      </c>
      <c r="F4555" s="22"/>
      <c r="G4555" s="21">
        <v>597</v>
      </c>
      <c r="H4555" s="25">
        <v>66</v>
      </c>
      <c r="I4555" s="3">
        <v>29</v>
      </c>
      <c r="J4555" s="3">
        <v>308</v>
      </c>
      <c r="K4555" s="3">
        <v>5</v>
      </c>
      <c r="L4555" s="3">
        <v>18</v>
      </c>
      <c r="M4555" s="3">
        <v>24</v>
      </c>
      <c r="N4555" s="3">
        <v>35</v>
      </c>
      <c r="O4555" s="26">
        <v>131</v>
      </c>
    </row>
    <row r="4556" spans="2:15" x14ac:dyDescent="0.2">
      <c r="D4556" s="175"/>
      <c r="E4556" s="4" t="s">
        <v>39</v>
      </c>
      <c r="F4556" s="6"/>
      <c r="G4556" s="5">
        <v>32</v>
      </c>
      <c r="H4556" s="7">
        <v>12</v>
      </c>
      <c r="I4556" s="1">
        <v>1</v>
      </c>
      <c r="J4556" s="1">
        <v>5</v>
      </c>
      <c r="K4556" s="1">
        <v>1</v>
      </c>
      <c r="L4556" s="1">
        <v>1</v>
      </c>
      <c r="M4556" s="1">
        <v>3</v>
      </c>
      <c r="N4556" s="1">
        <v>2</v>
      </c>
      <c r="O4556" s="8">
        <v>7</v>
      </c>
    </row>
    <row r="4557" spans="2:15" x14ac:dyDescent="0.2">
      <c r="D4557" s="175"/>
      <c r="E4557" s="4" t="s">
        <v>40</v>
      </c>
      <c r="F4557" s="6"/>
      <c r="G4557" s="5">
        <v>73</v>
      </c>
      <c r="H4557" s="7">
        <v>13</v>
      </c>
      <c r="I4557" s="1">
        <v>2</v>
      </c>
      <c r="J4557" s="1">
        <v>47</v>
      </c>
      <c r="K4557" s="1">
        <v>2</v>
      </c>
      <c r="L4557" s="1">
        <v>3</v>
      </c>
      <c r="M4557" s="1">
        <v>5</v>
      </c>
      <c r="N4557" s="1">
        <v>3</v>
      </c>
      <c r="O4557" s="8">
        <v>5</v>
      </c>
    </row>
    <row r="4558" spans="2:15" x14ac:dyDescent="0.2">
      <c r="D4558" s="175"/>
      <c r="E4558" s="4" t="s">
        <v>41</v>
      </c>
      <c r="F4558" s="6"/>
      <c r="G4558" s="5">
        <v>106</v>
      </c>
      <c r="H4558" s="7">
        <v>4</v>
      </c>
      <c r="I4558" s="1">
        <v>4</v>
      </c>
      <c r="J4558" s="1">
        <v>70</v>
      </c>
      <c r="K4558" s="1">
        <v>2</v>
      </c>
      <c r="L4558" s="1">
        <v>3</v>
      </c>
      <c r="M4558" s="1">
        <v>5</v>
      </c>
      <c r="N4558" s="1">
        <v>5</v>
      </c>
      <c r="O4558" s="8">
        <v>16</v>
      </c>
    </row>
    <row r="4559" spans="2:15" x14ac:dyDescent="0.2">
      <c r="D4559" s="175"/>
      <c r="E4559" s="4" t="s">
        <v>42</v>
      </c>
      <c r="F4559" s="6"/>
      <c r="G4559" s="5">
        <v>112</v>
      </c>
      <c r="H4559" s="7">
        <v>17</v>
      </c>
      <c r="I4559" s="1">
        <v>3</v>
      </c>
      <c r="J4559" s="1">
        <v>66</v>
      </c>
      <c r="K4559" s="1">
        <v>0</v>
      </c>
      <c r="L4559" s="1">
        <v>3</v>
      </c>
      <c r="M4559" s="1">
        <v>5</v>
      </c>
      <c r="N4559" s="1">
        <v>1</v>
      </c>
      <c r="O4559" s="8">
        <v>21</v>
      </c>
    </row>
    <row r="4560" spans="2:15" x14ac:dyDescent="0.2">
      <c r="D4560" s="175"/>
      <c r="E4560" s="4" t="s">
        <v>43</v>
      </c>
      <c r="F4560" s="6"/>
      <c r="G4560" s="5">
        <v>96</v>
      </c>
      <c r="H4560" s="7">
        <v>5</v>
      </c>
      <c r="I4560" s="1">
        <v>1</v>
      </c>
      <c r="J4560" s="1">
        <v>58</v>
      </c>
      <c r="K4560" s="1">
        <v>0</v>
      </c>
      <c r="L4560" s="1">
        <v>4</v>
      </c>
      <c r="M4560" s="1">
        <v>2</v>
      </c>
      <c r="N4560" s="1">
        <v>9</v>
      </c>
      <c r="O4560" s="8">
        <v>20</v>
      </c>
    </row>
    <row r="4561" spans="2:15" x14ac:dyDescent="0.2">
      <c r="D4561" s="175"/>
      <c r="E4561" s="4" t="s">
        <v>44</v>
      </c>
      <c r="F4561" s="6"/>
      <c r="G4561" s="5">
        <v>107</v>
      </c>
      <c r="H4561" s="7">
        <v>8</v>
      </c>
      <c r="I4561" s="1">
        <v>9</v>
      </c>
      <c r="J4561" s="1">
        <v>43</v>
      </c>
      <c r="K4561" s="1">
        <v>0</v>
      </c>
      <c r="L4561" s="1">
        <v>4</v>
      </c>
      <c r="M4561" s="1">
        <v>3</v>
      </c>
      <c r="N4561" s="1">
        <v>8</v>
      </c>
      <c r="O4561" s="8">
        <v>33</v>
      </c>
    </row>
    <row r="4562" spans="2:15" x14ac:dyDescent="0.2">
      <c r="D4562" s="175"/>
      <c r="E4562" s="4" t="s">
        <v>45</v>
      </c>
      <c r="F4562" s="6"/>
      <c r="G4562" s="5">
        <v>71</v>
      </c>
      <c r="H4562" s="7">
        <v>7</v>
      </c>
      <c r="I4562" s="1">
        <v>9</v>
      </c>
      <c r="J4562" s="1">
        <v>19</v>
      </c>
      <c r="K4562" s="1">
        <v>0</v>
      </c>
      <c r="L4562" s="1">
        <v>0</v>
      </c>
      <c r="M4562" s="1">
        <v>1</v>
      </c>
      <c r="N4562" s="1">
        <v>7</v>
      </c>
      <c r="O4562" s="8">
        <v>29</v>
      </c>
    </row>
    <row r="4563" spans="2:15" x14ac:dyDescent="0.2">
      <c r="D4563" s="174" t="s">
        <v>37</v>
      </c>
      <c r="E4563" s="20" t="s">
        <v>77</v>
      </c>
      <c r="F4563" s="22"/>
      <c r="G4563" s="21">
        <v>566</v>
      </c>
      <c r="H4563" s="25">
        <v>61</v>
      </c>
      <c r="I4563" s="3">
        <v>19</v>
      </c>
      <c r="J4563" s="3">
        <v>270</v>
      </c>
      <c r="K4563" s="3">
        <v>6</v>
      </c>
      <c r="L4563" s="3">
        <v>18</v>
      </c>
      <c r="M4563" s="3">
        <v>24</v>
      </c>
      <c r="N4563" s="3">
        <v>57</v>
      </c>
      <c r="O4563" s="26">
        <v>121</v>
      </c>
    </row>
    <row r="4564" spans="2:15" x14ac:dyDescent="0.2">
      <c r="D4564" s="175"/>
      <c r="E4564" s="4" t="s">
        <v>39</v>
      </c>
      <c r="F4564" s="6"/>
      <c r="G4564" s="5">
        <v>26</v>
      </c>
      <c r="H4564" s="7">
        <v>9</v>
      </c>
      <c r="I4564" s="1">
        <v>0</v>
      </c>
      <c r="J4564" s="1">
        <v>8</v>
      </c>
      <c r="K4564" s="1">
        <v>1</v>
      </c>
      <c r="L4564" s="1">
        <v>3</v>
      </c>
      <c r="M4564" s="1">
        <v>3</v>
      </c>
      <c r="N4564" s="1">
        <v>0</v>
      </c>
      <c r="O4564" s="8">
        <v>4</v>
      </c>
    </row>
    <row r="4565" spans="2:15" x14ac:dyDescent="0.2">
      <c r="D4565" s="175"/>
      <c r="E4565" s="4" t="s">
        <v>40</v>
      </c>
      <c r="F4565" s="6"/>
      <c r="G4565" s="5">
        <v>71</v>
      </c>
      <c r="H4565" s="7">
        <v>13</v>
      </c>
      <c r="I4565" s="1">
        <v>3</v>
      </c>
      <c r="J4565" s="1">
        <v>39</v>
      </c>
      <c r="K4565" s="1">
        <v>1</v>
      </c>
      <c r="L4565" s="1">
        <v>5</v>
      </c>
      <c r="M4565" s="1">
        <v>2</v>
      </c>
      <c r="N4565" s="1">
        <v>3</v>
      </c>
      <c r="O4565" s="8">
        <v>8</v>
      </c>
    </row>
    <row r="4566" spans="2:15" x14ac:dyDescent="0.2">
      <c r="D4566" s="175"/>
      <c r="E4566" s="4" t="s">
        <v>41</v>
      </c>
      <c r="F4566" s="6"/>
      <c r="G4566" s="5">
        <v>96</v>
      </c>
      <c r="H4566" s="7">
        <v>7</v>
      </c>
      <c r="I4566" s="1">
        <v>1</v>
      </c>
      <c r="J4566" s="1">
        <v>69</v>
      </c>
      <c r="K4566" s="1">
        <v>0</v>
      </c>
      <c r="L4566" s="1">
        <v>5</v>
      </c>
      <c r="M4566" s="1">
        <v>2</v>
      </c>
      <c r="N4566" s="1">
        <v>4</v>
      </c>
      <c r="O4566" s="8">
        <v>10</v>
      </c>
    </row>
    <row r="4567" spans="2:15" x14ac:dyDescent="0.2">
      <c r="D4567" s="175"/>
      <c r="E4567" s="4" t="s">
        <v>42</v>
      </c>
      <c r="F4567" s="6"/>
      <c r="G4567" s="5">
        <v>96</v>
      </c>
      <c r="H4567" s="7">
        <v>7</v>
      </c>
      <c r="I4567" s="1">
        <v>3</v>
      </c>
      <c r="J4567" s="1">
        <v>57</v>
      </c>
      <c r="K4567" s="1">
        <v>1</v>
      </c>
      <c r="L4567" s="1">
        <v>2</v>
      </c>
      <c r="M4567" s="1">
        <v>6</v>
      </c>
      <c r="N4567" s="1">
        <v>11</v>
      </c>
      <c r="O4567" s="8">
        <v>11</v>
      </c>
    </row>
    <row r="4568" spans="2:15" x14ac:dyDescent="0.2">
      <c r="D4568" s="175"/>
      <c r="E4568" s="4" t="s">
        <v>43</v>
      </c>
      <c r="F4568" s="6"/>
      <c r="G4568" s="5">
        <v>103</v>
      </c>
      <c r="H4568" s="7">
        <v>6</v>
      </c>
      <c r="I4568" s="1">
        <v>3</v>
      </c>
      <c r="J4568" s="1">
        <v>49</v>
      </c>
      <c r="K4568" s="1">
        <v>3</v>
      </c>
      <c r="L4568" s="1">
        <v>2</v>
      </c>
      <c r="M4568" s="1">
        <v>5</v>
      </c>
      <c r="N4568" s="1">
        <v>14</v>
      </c>
      <c r="O4568" s="8">
        <v>22</v>
      </c>
    </row>
    <row r="4569" spans="2:15" x14ac:dyDescent="0.2">
      <c r="D4569" s="175"/>
      <c r="E4569" s="4" t="s">
        <v>44</v>
      </c>
      <c r="F4569" s="6"/>
      <c r="G4569" s="5">
        <v>104</v>
      </c>
      <c r="H4569" s="7">
        <v>13</v>
      </c>
      <c r="I4569" s="1">
        <v>7</v>
      </c>
      <c r="J4569" s="1">
        <v>33</v>
      </c>
      <c r="K4569" s="1">
        <v>0</v>
      </c>
      <c r="L4569" s="1">
        <v>1</v>
      </c>
      <c r="M4569" s="1">
        <v>4</v>
      </c>
      <c r="N4569" s="1">
        <v>17</v>
      </c>
      <c r="O4569" s="8">
        <v>29</v>
      </c>
    </row>
    <row r="4570" spans="2:15" x14ac:dyDescent="0.2">
      <c r="D4570" s="176"/>
      <c r="E4570" s="59" t="s">
        <v>45</v>
      </c>
      <c r="F4570" s="60"/>
      <c r="G4570" s="56">
        <v>70</v>
      </c>
      <c r="H4570" s="66">
        <v>6</v>
      </c>
      <c r="I4570" s="30">
        <v>2</v>
      </c>
      <c r="J4570" s="30">
        <v>15</v>
      </c>
      <c r="K4570" s="30">
        <v>0</v>
      </c>
      <c r="L4570" s="30">
        <v>0</v>
      </c>
      <c r="M4570" s="30">
        <v>2</v>
      </c>
      <c r="N4570" s="30">
        <v>8</v>
      </c>
      <c r="O4570" s="65">
        <v>37</v>
      </c>
    </row>
    <row r="4572" spans="2:15" x14ac:dyDescent="0.2">
      <c r="B4572" s="43" t="str">
        <f xml:space="preserve"> HYPERLINK("#'目次'!B172", "[166]")</f>
        <v>[166]</v>
      </c>
      <c r="C4572" s="31" t="s">
        <v>321</v>
      </c>
    </row>
    <row r="4573" spans="2:15" x14ac:dyDescent="0.2">
      <c r="C4573" s="156" t="s">
        <v>292</v>
      </c>
    </row>
    <row r="4576" spans="2:15" ht="24" x14ac:dyDescent="0.2">
      <c r="D4576" s="177"/>
      <c r="E4576" s="178"/>
      <c r="F4576" s="178"/>
      <c r="G4576" s="40" t="s">
        <v>14</v>
      </c>
      <c r="H4576" s="42" t="s">
        <v>213</v>
      </c>
      <c r="I4576" s="15" t="s">
        <v>214</v>
      </c>
      <c r="J4576" s="15" t="s">
        <v>215</v>
      </c>
      <c r="K4576" s="15" t="s">
        <v>216</v>
      </c>
      <c r="L4576" s="15" t="s">
        <v>217</v>
      </c>
      <c r="M4576" s="15" t="s">
        <v>293</v>
      </c>
      <c r="N4576" s="15" t="s">
        <v>86</v>
      </c>
      <c r="O4576" s="44" t="s">
        <v>17</v>
      </c>
    </row>
    <row r="4577" spans="4:15" x14ac:dyDescent="0.2">
      <c r="D4577" s="179"/>
      <c r="E4577" s="180"/>
      <c r="F4577" s="180"/>
      <c r="G4577" s="39"/>
      <c r="H4577" s="41"/>
      <c r="I4577" s="14"/>
      <c r="J4577" s="14"/>
      <c r="K4577" s="14"/>
      <c r="L4577" s="14"/>
      <c r="M4577" s="14"/>
      <c r="N4577" s="14"/>
      <c r="O4577" s="38"/>
    </row>
    <row r="4578" spans="4:15" x14ac:dyDescent="0.2">
      <c r="D4578" s="58"/>
      <c r="E4578" s="53" t="s">
        <v>14</v>
      </c>
      <c r="F4578" s="52"/>
      <c r="G4578" s="37">
        <v>1163</v>
      </c>
      <c r="H4578" s="17">
        <v>850</v>
      </c>
      <c r="I4578" s="17">
        <v>2</v>
      </c>
      <c r="J4578" s="17">
        <v>177</v>
      </c>
      <c r="K4578" s="17">
        <v>0</v>
      </c>
      <c r="L4578" s="17">
        <v>88</v>
      </c>
      <c r="M4578" s="17">
        <v>37</v>
      </c>
      <c r="N4578" s="17">
        <v>43</v>
      </c>
      <c r="O4578" s="55">
        <v>146</v>
      </c>
    </row>
    <row r="4579" spans="4:15" x14ac:dyDescent="0.2">
      <c r="D4579" s="174" t="s">
        <v>18</v>
      </c>
      <c r="E4579" s="20" t="s">
        <v>19</v>
      </c>
      <c r="F4579" s="22"/>
      <c r="G4579" s="21">
        <v>52</v>
      </c>
      <c r="H4579" s="25">
        <v>40</v>
      </c>
      <c r="I4579" s="3">
        <v>0</v>
      </c>
      <c r="J4579" s="3">
        <v>9</v>
      </c>
      <c r="K4579" s="3">
        <v>0</v>
      </c>
      <c r="L4579" s="3">
        <v>7</v>
      </c>
      <c r="M4579" s="3">
        <v>1</v>
      </c>
      <c r="N4579" s="3">
        <v>0</v>
      </c>
      <c r="O4579" s="26">
        <v>6</v>
      </c>
    </row>
    <row r="4580" spans="4:15" x14ac:dyDescent="0.2">
      <c r="D4580" s="175"/>
      <c r="E4580" s="4" t="s">
        <v>20</v>
      </c>
      <c r="F4580" s="6"/>
      <c r="G4580" s="5">
        <v>75</v>
      </c>
      <c r="H4580" s="7">
        <v>57</v>
      </c>
      <c r="I4580" s="1">
        <v>0</v>
      </c>
      <c r="J4580" s="1">
        <v>6</v>
      </c>
      <c r="K4580" s="1">
        <v>0</v>
      </c>
      <c r="L4580" s="1">
        <v>6</v>
      </c>
      <c r="M4580" s="1">
        <v>2</v>
      </c>
      <c r="N4580" s="1">
        <v>4</v>
      </c>
      <c r="O4580" s="8">
        <v>13</v>
      </c>
    </row>
    <row r="4581" spans="4:15" x14ac:dyDescent="0.2">
      <c r="D4581" s="175"/>
      <c r="E4581" s="4" t="s">
        <v>21</v>
      </c>
      <c r="F4581" s="6"/>
      <c r="G4581" s="5">
        <v>469</v>
      </c>
      <c r="H4581" s="7">
        <v>327</v>
      </c>
      <c r="I4581" s="1">
        <v>1</v>
      </c>
      <c r="J4581" s="1">
        <v>85</v>
      </c>
      <c r="K4581" s="1">
        <v>0</v>
      </c>
      <c r="L4581" s="1">
        <v>53</v>
      </c>
      <c r="M4581" s="1">
        <v>16</v>
      </c>
      <c r="N4581" s="1">
        <v>22</v>
      </c>
      <c r="O4581" s="8">
        <v>52</v>
      </c>
    </row>
    <row r="4582" spans="4:15" x14ac:dyDescent="0.2">
      <c r="D4582" s="175"/>
      <c r="E4582" s="4" t="s">
        <v>22</v>
      </c>
      <c r="F4582" s="6"/>
      <c r="G4582" s="5">
        <v>34</v>
      </c>
      <c r="H4582" s="7">
        <v>21</v>
      </c>
      <c r="I4582" s="1">
        <v>0</v>
      </c>
      <c r="J4582" s="1">
        <v>5</v>
      </c>
      <c r="K4582" s="1">
        <v>0</v>
      </c>
      <c r="L4582" s="1">
        <v>2</v>
      </c>
      <c r="M4582" s="1">
        <v>1</v>
      </c>
      <c r="N4582" s="1">
        <v>1</v>
      </c>
      <c r="O4582" s="8">
        <v>8</v>
      </c>
    </row>
    <row r="4583" spans="4:15" x14ac:dyDescent="0.2">
      <c r="D4583" s="175"/>
      <c r="E4583" s="4" t="s">
        <v>23</v>
      </c>
      <c r="F4583" s="6"/>
      <c r="G4583" s="5">
        <v>136</v>
      </c>
      <c r="H4583" s="7">
        <v>94</v>
      </c>
      <c r="I4583" s="1">
        <v>0</v>
      </c>
      <c r="J4583" s="1">
        <v>26</v>
      </c>
      <c r="K4583" s="1">
        <v>0</v>
      </c>
      <c r="L4583" s="1">
        <v>4</v>
      </c>
      <c r="M4583" s="1">
        <v>4</v>
      </c>
      <c r="N4583" s="1">
        <v>8</v>
      </c>
      <c r="O4583" s="8">
        <v>22</v>
      </c>
    </row>
    <row r="4584" spans="4:15" x14ac:dyDescent="0.2">
      <c r="D4584" s="175"/>
      <c r="E4584" s="4" t="s">
        <v>24</v>
      </c>
      <c r="F4584" s="6"/>
      <c r="G4584" s="5">
        <v>180</v>
      </c>
      <c r="H4584" s="7">
        <v>138</v>
      </c>
      <c r="I4584" s="1">
        <v>0</v>
      </c>
      <c r="J4584" s="1">
        <v>29</v>
      </c>
      <c r="K4584" s="1">
        <v>0</v>
      </c>
      <c r="L4584" s="1">
        <v>6</v>
      </c>
      <c r="M4584" s="1">
        <v>4</v>
      </c>
      <c r="N4584" s="1">
        <v>4</v>
      </c>
      <c r="O4584" s="8">
        <v>21</v>
      </c>
    </row>
    <row r="4585" spans="4:15" x14ac:dyDescent="0.2">
      <c r="D4585" s="175"/>
      <c r="E4585" s="4" t="s">
        <v>25</v>
      </c>
      <c r="F4585" s="6"/>
      <c r="G4585" s="5">
        <v>69</v>
      </c>
      <c r="H4585" s="7">
        <v>58</v>
      </c>
      <c r="I4585" s="1">
        <v>0</v>
      </c>
      <c r="J4585" s="1">
        <v>3</v>
      </c>
      <c r="K4585" s="1">
        <v>0</v>
      </c>
      <c r="L4585" s="1">
        <v>3</v>
      </c>
      <c r="M4585" s="1">
        <v>5</v>
      </c>
      <c r="N4585" s="1">
        <v>0</v>
      </c>
      <c r="O4585" s="8">
        <v>7</v>
      </c>
    </row>
    <row r="4586" spans="4:15" x14ac:dyDescent="0.2">
      <c r="D4586" s="175"/>
      <c r="E4586" s="4" t="s">
        <v>26</v>
      </c>
      <c r="F4586" s="6"/>
      <c r="G4586" s="5">
        <v>29</v>
      </c>
      <c r="H4586" s="7">
        <v>20</v>
      </c>
      <c r="I4586" s="1">
        <v>0</v>
      </c>
      <c r="J4586" s="1">
        <v>4</v>
      </c>
      <c r="K4586" s="1">
        <v>0</v>
      </c>
      <c r="L4586" s="1">
        <v>0</v>
      </c>
      <c r="M4586" s="1">
        <v>0</v>
      </c>
      <c r="N4586" s="1">
        <v>0</v>
      </c>
      <c r="O4586" s="8">
        <v>6</v>
      </c>
    </row>
    <row r="4587" spans="4:15" x14ac:dyDescent="0.2">
      <c r="D4587" s="175"/>
      <c r="E4587" s="4" t="s">
        <v>27</v>
      </c>
      <c r="F4587" s="6"/>
      <c r="G4587" s="5">
        <v>64</v>
      </c>
      <c r="H4587" s="7">
        <v>52</v>
      </c>
      <c r="I4587" s="1">
        <v>1</v>
      </c>
      <c r="J4587" s="1">
        <v>3</v>
      </c>
      <c r="K4587" s="1">
        <v>0</v>
      </c>
      <c r="L4587" s="1">
        <v>3</v>
      </c>
      <c r="M4587" s="1">
        <v>4</v>
      </c>
      <c r="N4587" s="1">
        <v>2</v>
      </c>
      <c r="O4587" s="8">
        <v>5</v>
      </c>
    </row>
    <row r="4588" spans="4:15" x14ac:dyDescent="0.2">
      <c r="D4588" s="175"/>
      <c r="E4588" s="4" t="s">
        <v>28</v>
      </c>
      <c r="F4588" s="6"/>
      <c r="G4588" s="5">
        <v>48</v>
      </c>
      <c r="H4588" s="7">
        <v>38</v>
      </c>
      <c r="I4588" s="1">
        <v>0</v>
      </c>
      <c r="J4588" s="1">
        <v>6</v>
      </c>
      <c r="K4588" s="1">
        <v>0</v>
      </c>
      <c r="L4588" s="1">
        <v>3</v>
      </c>
      <c r="M4588" s="1">
        <v>0</v>
      </c>
      <c r="N4588" s="1">
        <v>2</v>
      </c>
      <c r="O4588" s="8">
        <v>4</v>
      </c>
    </row>
    <row r="4589" spans="4:15" x14ac:dyDescent="0.2">
      <c r="D4589" s="175"/>
      <c r="E4589" s="4" t="s">
        <v>29</v>
      </c>
      <c r="F4589" s="6"/>
      <c r="G4589" s="5">
        <v>7</v>
      </c>
      <c r="H4589" s="7">
        <v>5</v>
      </c>
      <c r="I4589" s="1">
        <v>0</v>
      </c>
      <c r="J4589" s="1">
        <v>1</v>
      </c>
      <c r="K4589" s="1">
        <v>0</v>
      </c>
      <c r="L4589" s="1">
        <v>1</v>
      </c>
      <c r="M4589" s="1">
        <v>0</v>
      </c>
      <c r="N4589" s="1">
        <v>0</v>
      </c>
      <c r="O4589" s="8">
        <v>2</v>
      </c>
    </row>
    <row r="4590" spans="4:15" x14ac:dyDescent="0.2">
      <c r="D4590" s="174" t="s">
        <v>30</v>
      </c>
      <c r="E4590" s="20" t="s">
        <v>31</v>
      </c>
      <c r="F4590" s="22"/>
      <c r="G4590" s="21">
        <v>373</v>
      </c>
      <c r="H4590" s="25">
        <v>269</v>
      </c>
      <c r="I4590" s="3">
        <v>2</v>
      </c>
      <c r="J4590" s="3">
        <v>69</v>
      </c>
      <c r="K4590" s="3">
        <v>0</v>
      </c>
      <c r="L4590" s="3">
        <v>37</v>
      </c>
      <c r="M4590" s="3">
        <v>15</v>
      </c>
      <c r="N4590" s="3">
        <v>14</v>
      </c>
      <c r="O4590" s="26">
        <v>39</v>
      </c>
    </row>
    <row r="4591" spans="4:15" x14ac:dyDescent="0.2">
      <c r="D4591" s="175"/>
      <c r="E4591" s="4" t="s">
        <v>32</v>
      </c>
      <c r="F4591" s="6"/>
      <c r="G4591" s="5">
        <v>339</v>
      </c>
      <c r="H4591" s="7">
        <v>252</v>
      </c>
      <c r="I4591" s="1">
        <v>0</v>
      </c>
      <c r="J4591" s="1">
        <v>51</v>
      </c>
      <c r="K4591" s="1">
        <v>0</v>
      </c>
      <c r="L4591" s="1">
        <v>26</v>
      </c>
      <c r="M4591" s="1">
        <v>11</v>
      </c>
      <c r="N4591" s="1">
        <v>11</v>
      </c>
      <c r="O4591" s="8">
        <v>40</v>
      </c>
    </row>
    <row r="4592" spans="4:15" x14ac:dyDescent="0.2">
      <c r="D4592" s="175"/>
      <c r="E4592" s="4" t="s">
        <v>33</v>
      </c>
      <c r="F4592" s="6"/>
      <c r="G4592" s="5">
        <v>365</v>
      </c>
      <c r="H4592" s="7">
        <v>268</v>
      </c>
      <c r="I4592" s="1">
        <v>0</v>
      </c>
      <c r="J4592" s="1">
        <v>45</v>
      </c>
      <c r="K4592" s="1">
        <v>0</v>
      </c>
      <c r="L4592" s="1">
        <v>22</v>
      </c>
      <c r="M4592" s="1">
        <v>10</v>
      </c>
      <c r="N4592" s="1">
        <v>14</v>
      </c>
      <c r="O4592" s="8">
        <v>53</v>
      </c>
    </row>
    <row r="4593" spans="2:15" x14ac:dyDescent="0.2">
      <c r="D4593" s="175"/>
      <c r="E4593" s="4" t="s">
        <v>34</v>
      </c>
      <c r="F4593" s="6"/>
      <c r="G4593" s="5">
        <v>86</v>
      </c>
      <c r="H4593" s="7">
        <v>61</v>
      </c>
      <c r="I4593" s="1">
        <v>0</v>
      </c>
      <c r="J4593" s="1">
        <v>12</v>
      </c>
      <c r="K4593" s="1">
        <v>0</v>
      </c>
      <c r="L4593" s="1">
        <v>3</v>
      </c>
      <c r="M4593" s="1">
        <v>1</v>
      </c>
      <c r="N4593" s="1">
        <v>4</v>
      </c>
      <c r="O4593" s="8">
        <v>14</v>
      </c>
    </row>
    <row r="4594" spans="2:15" x14ac:dyDescent="0.2">
      <c r="D4594" s="174" t="s">
        <v>35</v>
      </c>
      <c r="E4594" s="20" t="s">
        <v>36</v>
      </c>
      <c r="F4594" s="22"/>
      <c r="G4594" s="21">
        <v>597</v>
      </c>
      <c r="H4594" s="25">
        <v>432</v>
      </c>
      <c r="I4594" s="3">
        <v>1</v>
      </c>
      <c r="J4594" s="3">
        <v>100</v>
      </c>
      <c r="K4594" s="3">
        <v>0</v>
      </c>
      <c r="L4594" s="3">
        <v>47</v>
      </c>
      <c r="M4594" s="3">
        <v>17</v>
      </c>
      <c r="N4594" s="3">
        <v>17</v>
      </c>
      <c r="O4594" s="26">
        <v>79</v>
      </c>
    </row>
    <row r="4595" spans="2:15" x14ac:dyDescent="0.2">
      <c r="D4595" s="175"/>
      <c r="E4595" s="4" t="s">
        <v>37</v>
      </c>
      <c r="F4595" s="6"/>
      <c r="G4595" s="5">
        <v>566</v>
      </c>
      <c r="H4595" s="7">
        <v>418</v>
      </c>
      <c r="I4595" s="1">
        <v>1</v>
      </c>
      <c r="J4595" s="1">
        <v>77</v>
      </c>
      <c r="K4595" s="1">
        <v>0</v>
      </c>
      <c r="L4595" s="1">
        <v>41</v>
      </c>
      <c r="M4595" s="1">
        <v>20</v>
      </c>
      <c r="N4595" s="1">
        <v>26</v>
      </c>
      <c r="O4595" s="8">
        <v>67</v>
      </c>
    </row>
    <row r="4596" spans="2:15" x14ac:dyDescent="0.2">
      <c r="D4596" s="174" t="s">
        <v>38</v>
      </c>
      <c r="E4596" s="20" t="s">
        <v>39</v>
      </c>
      <c r="F4596" s="22"/>
      <c r="G4596" s="21">
        <v>58</v>
      </c>
      <c r="H4596" s="25">
        <v>44</v>
      </c>
      <c r="I4596" s="3">
        <v>0</v>
      </c>
      <c r="J4596" s="3">
        <v>1</v>
      </c>
      <c r="K4596" s="3">
        <v>0</v>
      </c>
      <c r="L4596" s="3">
        <v>2</v>
      </c>
      <c r="M4596" s="3">
        <v>3</v>
      </c>
      <c r="N4596" s="3">
        <v>2</v>
      </c>
      <c r="O4596" s="26">
        <v>10</v>
      </c>
    </row>
    <row r="4597" spans="2:15" x14ac:dyDescent="0.2">
      <c r="D4597" s="175"/>
      <c r="E4597" s="4" t="s">
        <v>40</v>
      </c>
      <c r="F4597" s="6"/>
      <c r="G4597" s="5">
        <v>144</v>
      </c>
      <c r="H4597" s="7">
        <v>111</v>
      </c>
      <c r="I4597" s="1">
        <v>0</v>
      </c>
      <c r="J4597" s="1">
        <v>21</v>
      </c>
      <c r="K4597" s="1">
        <v>0</v>
      </c>
      <c r="L4597" s="1">
        <v>21</v>
      </c>
      <c r="M4597" s="1">
        <v>9</v>
      </c>
      <c r="N4597" s="1">
        <v>6</v>
      </c>
      <c r="O4597" s="8">
        <v>10</v>
      </c>
    </row>
    <row r="4598" spans="2:15" x14ac:dyDescent="0.2">
      <c r="D4598" s="175"/>
      <c r="E4598" s="4" t="s">
        <v>41</v>
      </c>
      <c r="F4598" s="6"/>
      <c r="G4598" s="5">
        <v>202</v>
      </c>
      <c r="H4598" s="7">
        <v>140</v>
      </c>
      <c r="I4598" s="1">
        <v>1</v>
      </c>
      <c r="J4598" s="1">
        <v>46</v>
      </c>
      <c r="K4598" s="1">
        <v>0</v>
      </c>
      <c r="L4598" s="1">
        <v>23</v>
      </c>
      <c r="M4598" s="1">
        <v>12</v>
      </c>
      <c r="N4598" s="1">
        <v>4</v>
      </c>
      <c r="O4598" s="8">
        <v>24</v>
      </c>
    </row>
    <row r="4599" spans="2:15" x14ac:dyDescent="0.2">
      <c r="D4599" s="175"/>
      <c r="E4599" s="4" t="s">
        <v>42</v>
      </c>
      <c r="F4599" s="6"/>
      <c r="G4599" s="5">
        <v>208</v>
      </c>
      <c r="H4599" s="7">
        <v>153</v>
      </c>
      <c r="I4599" s="1">
        <v>0</v>
      </c>
      <c r="J4599" s="1">
        <v>36</v>
      </c>
      <c r="K4599" s="1">
        <v>0</v>
      </c>
      <c r="L4599" s="1">
        <v>16</v>
      </c>
      <c r="M4599" s="1">
        <v>5</v>
      </c>
      <c r="N4599" s="1">
        <v>8</v>
      </c>
      <c r="O4599" s="8">
        <v>21</v>
      </c>
    </row>
    <row r="4600" spans="2:15" x14ac:dyDescent="0.2">
      <c r="D4600" s="175"/>
      <c r="E4600" s="4" t="s">
        <v>43</v>
      </c>
      <c r="F4600" s="6"/>
      <c r="G4600" s="5">
        <v>199</v>
      </c>
      <c r="H4600" s="7">
        <v>141</v>
      </c>
      <c r="I4600" s="1">
        <v>0</v>
      </c>
      <c r="J4600" s="1">
        <v>36</v>
      </c>
      <c r="K4600" s="1">
        <v>0</v>
      </c>
      <c r="L4600" s="1">
        <v>12</v>
      </c>
      <c r="M4600" s="1">
        <v>6</v>
      </c>
      <c r="N4600" s="1">
        <v>12</v>
      </c>
      <c r="O4600" s="8">
        <v>24</v>
      </c>
    </row>
    <row r="4601" spans="2:15" x14ac:dyDescent="0.2">
      <c r="D4601" s="175"/>
      <c r="E4601" s="4" t="s">
        <v>44</v>
      </c>
      <c r="F4601" s="6"/>
      <c r="G4601" s="5">
        <v>211</v>
      </c>
      <c r="H4601" s="7">
        <v>162</v>
      </c>
      <c r="I4601" s="1">
        <v>0</v>
      </c>
      <c r="J4601" s="1">
        <v>22</v>
      </c>
      <c r="K4601" s="1">
        <v>0</v>
      </c>
      <c r="L4601" s="1">
        <v>12</v>
      </c>
      <c r="M4601" s="1">
        <v>2</v>
      </c>
      <c r="N4601" s="1">
        <v>7</v>
      </c>
      <c r="O4601" s="8">
        <v>28</v>
      </c>
    </row>
    <row r="4602" spans="2:15" x14ac:dyDescent="0.2">
      <c r="D4602" s="176"/>
      <c r="E4602" s="59" t="s">
        <v>45</v>
      </c>
      <c r="F4602" s="60"/>
      <c r="G4602" s="56">
        <v>141</v>
      </c>
      <c r="H4602" s="66">
        <v>99</v>
      </c>
      <c r="I4602" s="30">
        <v>1</v>
      </c>
      <c r="J4602" s="30">
        <v>15</v>
      </c>
      <c r="K4602" s="30">
        <v>0</v>
      </c>
      <c r="L4602" s="30">
        <v>2</v>
      </c>
      <c r="M4602" s="30">
        <v>0</v>
      </c>
      <c r="N4602" s="30">
        <v>4</v>
      </c>
      <c r="O4602" s="65">
        <v>29</v>
      </c>
    </row>
    <row r="4604" spans="2:15" x14ac:dyDescent="0.2">
      <c r="B4604" s="43" t="str">
        <f xml:space="preserve"> HYPERLINK("#'目次'!B173", "[167]")</f>
        <v>[167]</v>
      </c>
      <c r="C4604" s="31" t="s">
        <v>321</v>
      </c>
    </row>
    <row r="4605" spans="2:15" x14ac:dyDescent="0.2">
      <c r="C4605" s="156" t="s">
        <v>292</v>
      </c>
    </row>
    <row r="4608" spans="2:15" ht="24" x14ac:dyDescent="0.2">
      <c r="D4608" s="177"/>
      <c r="E4608" s="178"/>
      <c r="F4608" s="178"/>
      <c r="G4608" s="40" t="s">
        <v>14</v>
      </c>
      <c r="H4608" s="42" t="s">
        <v>213</v>
      </c>
      <c r="I4608" s="15" t="s">
        <v>214</v>
      </c>
      <c r="J4608" s="15" t="s">
        <v>215</v>
      </c>
      <c r="K4608" s="15" t="s">
        <v>216</v>
      </c>
      <c r="L4608" s="15" t="s">
        <v>217</v>
      </c>
      <c r="M4608" s="15" t="s">
        <v>293</v>
      </c>
      <c r="N4608" s="15" t="s">
        <v>86</v>
      </c>
      <c r="O4608" s="44" t="s">
        <v>17</v>
      </c>
    </row>
    <row r="4609" spans="4:15" x14ac:dyDescent="0.2">
      <c r="D4609" s="179"/>
      <c r="E4609" s="180"/>
      <c r="F4609" s="180"/>
      <c r="G4609" s="39"/>
      <c r="H4609" s="41"/>
      <c r="I4609" s="14"/>
      <c r="J4609" s="14"/>
      <c r="K4609" s="14"/>
      <c r="L4609" s="14"/>
      <c r="M4609" s="14"/>
      <c r="N4609" s="14"/>
      <c r="O4609" s="38"/>
    </row>
    <row r="4610" spans="4:15" x14ac:dyDescent="0.2">
      <c r="D4610" s="58"/>
      <c r="E4610" s="53" t="s">
        <v>14</v>
      </c>
      <c r="F4610" s="52"/>
      <c r="G4610" s="37">
        <v>1163</v>
      </c>
      <c r="H4610" s="17">
        <v>850</v>
      </c>
      <c r="I4610" s="17">
        <v>2</v>
      </c>
      <c r="J4610" s="17">
        <v>177</v>
      </c>
      <c r="K4610" s="17">
        <v>0</v>
      </c>
      <c r="L4610" s="17">
        <v>88</v>
      </c>
      <c r="M4610" s="17">
        <v>37</v>
      </c>
      <c r="N4610" s="17">
        <v>43</v>
      </c>
      <c r="O4610" s="55">
        <v>146</v>
      </c>
    </row>
    <row r="4611" spans="4:15" x14ac:dyDescent="0.2">
      <c r="D4611" s="174" t="s">
        <v>52</v>
      </c>
      <c r="E4611" s="20" t="s">
        <v>53</v>
      </c>
      <c r="F4611" s="22"/>
      <c r="G4611" s="21">
        <v>15</v>
      </c>
      <c r="H4611" s="25">
        <v>9</v>
      </c>
      <c r="I4611" s="3">
        <v>0</v>
      </c>
      <c r="J4611" s="3">
        <v>3</v>
      </c>
      <c r="K4611" s="3">
        <v>0</v>
      </c>
      <c r="L4611" s="3">
        <v>2</v>
      </c>
      <c r="M4611" s="3">
        <v>1</v>
      </c>
      <c r="N4611" s="3">
        <v>0</v>
      </c>
      <c r="O4611" s="26">
        <v>3</v>
      </c>
    </row>
    <row r="4612" spans="4:15" ht="24" x14ac:dyDescent="0.2">
      <c r="D4612" s="175"/>
      <c r="E4612" s="4" t="s">
        <v>54</v>
      </c>
      <c r="F4612" s="6"/>
      <c r="G4612" s="5">
        <v>116</v>
      </c>
      <c r="H4612" s="7">
        <v>81</v>
      </c>
      <c r="I4612" s="1">
        <v>0</v>
      </c>
      <c r="J4612" s="1">
        <v>17</v>
      </c>
      <c r="K4612" s="1">
        <v>0</v>
      </c>
      <c r="L4612" s="1">
        <v>8</v>
      </c>
      <c r="M4612" s="1">
        <v>1</v>
      </c>
      <c r="N4612" s="1">
        <v>4</v>
      </c>
      <c r="O4612" s="8">
        <v>18</v>
      </c>
    </row>
    <row r="4613" spans="4:15" x14ac:dyDescent="0.2">
      <c r="D4613" s="175"/>
      <c r="E4613" s="4" t="s">
        <v>55</v>
      </c>
      <c r="F4613" s="6"/>
      <c r="G4613" s="5">
        <v>41</v>
      </c>
      <c r="H4613" s="7">
        <v>32</v>
      </c>
      <c r="I4613" s="1">
        <v>0</v>
      </c>
      <c r="J4613" s="1">
        <v>6</v>
      </c>
      <c r="K4613" s="1">
        <v>0</v>
      </c>
      <c r="L4613" s="1">
        <v>9</v>
      </c>
      <c r="M4613" s="1">
        <v>2</v>
      </c>
      <c r="N4613" s="1">
        <v>0</v>
      </c>
      <c r="O4613" s="8">
        <v>4</v>
      </c>
    </row>
    <row r="4614" spans="4:15" x14ac:dyDescent="0.2">
      <c r="D4614" s="175"/>
      <c r="E4614" s="4" t="s">
        <v>56</v>
      </c>
      <c r="F4614" s="6"/>
      <c r="G4614" s="5">
        <v>60</v>
      </c>
      <c r="H4614" s="7">
        <v>45</v>
      </c>
      <c r="I4614" s="1">
        <v>0</v>
      </c>
      <c r="J4614" s="1">
        <v>22</v>
      </c>
      <c r="K4614" s="1">
        <v>0</v>
      </c>
      <c r="L4614" s="1">
        <v>7</v>
      </c>
      <c r="M4614" s="1">
        <v>3</v>
      </c>
      <c r="N4614" s="1">
        <v>0</v>
      </c>
      <c r="O4614" s="8">
        <v>4</v>
      </c>
    </row>
    <row r="4615" spans="4:15" x14ac:dyDescent="0.2">
      <c r="D4615" s="175"/>
      <c r="E4615" s="4" t="s">
        <v>57</v>
      </c>
      <c r="F4615" s="6"/>
      <c r="G4615" s="5">
        <v>283</v>
      </c>
      <c r="H4615" s="7">
        <v>207</v>
      </c>
      <c r="I4615" s="1">
        <v>1</v>
      </c>
      <c r="J4615" s="1">
        <v>55</v>
      </c>
      <c r="K4615" s="1">
        <v>0</v>
      </c>
      <c r="L4615" s="1">
        <v>27</v>
      </c>
      <c r="M4615" s="1">
        <v>10</v>
      </c>
      <c r="N4615" s="1">
        <v>10</v>
      </c>
      <c r="O4615" s="8">
        <v>23</v>
      </c>
    </row>
    <row r="4616" spans="4:15" x14ac:dyDescent="0.2">
      <c r="D4616" s="175"/>
      <c r="E4616" s="4" t="s">
        <v>58</v>
      </c>
      <c r="F4616" s="6"/>
      <c r="G4616" s="5">
        <v>123</v>
      </c>
      <c r="H4616" s="7">
        <v>86</v>
      </c>
      <c r="I4616" s="1">
        <v>0</v>
      </c>
      <c r="J4616" s="1">
        <v>17</v>
      </c>
      <c r="K4616" s="1">
        <v>0</v>
      </c>
      <c r="L4616" s="1">
        <v>8</v>
      </c>
      <c r="M4616" s="1">
        <v>4</v>
      </c>
      <c r="N4616" s="1">
        <v>7</v>
      </c>
      <c r="O4616" s="8">
        <v>20</v>
      </c>
    </row>
    <row r="4617" spans="4:15" x14ac:dyDescent="0.2">
      <c r="D4617" s="175"/>
      <c r="E4617" s="4" t="s">
        <v>59</v>
      </c>
      <c r="F4617" s="6"/>
      <c r="G4617" s="5">
        <v>186</v>
      </c>
      <c r="H4617" s="7">
        <v>134</v>
      </c>
      <c r="I4617" s="1">
        <v>0</v>
      </c>
      <c r="J4617" s="1">
        <v>20</v>
      </c>
      <c r="K4617" s="1">
        <v>0</v>
      </c>
      <c r="L4617" s="1">
        <v>10</v>
      </c>
      <c r="M4617" s="1">
        <v>5</v>
      </c>
      <c r="N4617" s="1">
        <v>10</v>
      </c>
      <c r="O4617" s="8">
        <v>23</v>
      </c>
    </row>
    <row r="4618" spans="4:15" x14ac:dyDescent="0.2">
      <c r="D4618" s="175"/>
      <c r="E4618" s="4" t="s">
        <v>60</v>
      </c>
      <c r="F4618" s="6"/>
      <c r="G4618" s="5">
        <v>163</v>
      </c>
      <c r="H4618" s="7">
        <v>126</v>
      </c>
      <c r="I4618" s="1">
        <v>1</v>
      </c>
      <c r="J4618" s="1">
        <v>19</v>
      </c>
      <c r="K4618" s="1">
        <v>0</v>
      </c>
      <c r="L4618" s="1">
        <v>7</v>
      </c>
      <c r="M4618" s="1">
        <v>5</v>
      </c>
      <c r="N4618" s="1">
        <v>4</v>
      </c>
      <c r="O4618" s="8">
        <v>23</v>
      </c>
    </row>
    <row r="4619" spans="4:15" x14ac:dyDescent="0.2">
      <c r="D4619" s="175"/>
      <c r="E4619" s="4" t="s">
        <v>61</v>
      </c>
      <c r="F4619" s="6"/>
      <c r="G4619" s="5">
        <v>72</v>
      </c>
      <c r="H4619" s="7">
        <v>55</v>
      </c>
      <c r="I4619" s="1">
        <v>0</v>
      </c>
      <c r="J4619" s="1">
        <v>2</v>
      </c>
      <c r="K4619" s="1">
        <v>0</v>
      </c>
      <c r="L4619" s="1">
        <v>8</v>
      </c>
      <c r="M4619" s="1">
        <v>5</v>
      </c>
      <c r="N4619" s="1">
        <v>2</v>
      </c>
      <c r="O4619" s="8">
        <v>12</v>
      </c>
    </row>
    <row r="4620" spans="4:15" x14ac:dyDescent="0.2">
      <c r="D4620" s="175"/>
      <c r="E4620" s="4" t="s">
        <v>62</v>
      </c>
      <c r="F4620" s="6"/>
      <c r="G4620" s="5">
        <v>103</v>
      </c>
      <c r="H4620" s="7">
        <v>75</v>
      </c>
      <c r="I4620" s="1">
        <v>0</v>
      </c>
      <c r="J4620" s="1">
        <v>15</v>
      </c>
      <c r="K4620" s="1">
        <v>0</v>
      </c>
      <c r="L4620" s="1">
        <v>2</v>
      </c>
      <c r="M4620" s="1">
        <v>1</v>
      </c>
      <c r="N4620" s="1">
        <v>6</v>
      </c>
      <c r="O4620" s="8">
        <v>16</v>
      </c>
    </row>
    <row r="4621" spans="4:15" x14ac:dyDescent="0.2">
      <c r="D4621" s="174" t="s">
        <v>63</v>
      </c>
      <c r="E4621" s="20" t="s">
        <v>64</v>
      </c>
      <c r="F4621" s="22"/>
      <c r="G4621" s="21">
        <v>214</v>
      </c>
      <c r="H4621" s="25">
        <v>159</v>
      </c>
      <c r="I4621" s="3">
        <v>0</v>
      </c>
      <c r="J4621" s="3">
        <v>21</v>
      </c>
      <c r="K4621" s="3">
        <v>0</v>
      </c>
      <c r="L4621" s="3">
        <v>12</v>
      </c>
      <c r="M4621" s="3">
        <v>7</v>
      </c>
      <c r="N4621" s="3">
        <v>5</v>
      </c>
      <c r="O4621" s="26">
        <v>36</v>
      </c>
    </row>
    <row r="4622" spans="4:15" x14ac:dyDescent="0.2">
      <c r="D4622" s="175"/>
      <c r="E4622" s="4" t="s">
        <v>65</v>
      </c>
      <c r="F4622" s="6"/>
      <c r="G4622" s="5">
        <v>160</v>
      </c>
      <c r="H4622" s="7">
        <v>113</v>
      </c>
      <c r="I4622" s="1">
        <v>1</v>
      </c>
      <c r="J4622" s="1">
        <v>25</v>
      </c>
      <c r="K4622" s="1">
        <v>0</v>
      </c>
      <c r="L4622" s="1">
        <v>8</v>
      </c>
      <c r="M4622" s="1">
        <v>2</v>
      </c>
      <c r="N4622" s="1">
        <v>7</v>
      </c>
      <c r="O4622" s="8">
        <v>25</v>
      </c>
    </row>
    <row r="4623" spans="4:15" x14ac:dyDescent="0.2">
      <c r="D4623" s="175"/>
      <c r="E4623" s="4" t="s">
        <v>66</v>
      </c>
      <c r="F4623" s="6"/>
      <c r="G4623" s="5">
        <v>160</v>
      </c>
      <c r="H4623" s="7">
        <v>119</v>
      </c>
      <c r="I4623" s="1">
        <v>0</v>
      </c>
      <c r="J4623" s="1">
        <v>26</v>
      </c>
      <c r="K4623" s="1">
        <v>0</v>
      </c>
      <c r="L4623" s="1">
        <v>9</v>
      </c>
      <c r="M4623" s="1">
        <v>3</v>
      </c>
      <c r="N4623" s="1">
        <v>5</v>
      </c>
      <c r="O4623" s="8">
        <v>14</v>
      </c>
    </row>
    <row r="4624" spans="4:15" x14ac:dyDescent="0.2">
      <c r="D4624" s="175"/>
      <c r="E4624" s="4" t="s">
        <v>67</v>
      </c>
      <c r="F4624" s="6"/>
      <c r="G4624" s="5">
        <v>150</v>
      </c>
      <c r="H4624" s="7">
        <v>111</v>
      </c>
      <c r="I4624" s="1">
        <v>0</v>
      </c>
      <c r="J4624" s="1">
        <v>20</v>
      </c>
      <c r="K4624" s="1">
        <v>0</v>
      </c>
      <c r="L4624" s="1">
        <v>10</v>
      </c>
      <c r="M4624" s="1">
        <v>5</v>
      </c>
      <c r="N4624" s="1">
        <v>8</v>
      </c>
      <c r="O4624" s="8">
        <v>19</v>
      </c>
    </row>
    <row r="4625" spans="2:15" x14ac:dyDescent="0.2">
      <c r="D4625" s="175"/>
      <c r="E4625" s="4" t="s">
        <v>68</v>
      </c>
      <c r="F4625" s="6"/>
      <c r="G4625" s="5">
        <v>110</v>
      </c>
      <c r="H4625" s="7">
        <v>79</v>
      </c>
      <c r="I4625" s="1">
        <v>0</v>
      </c>
      <c r="J4625" s="1">
        <v>13</v>
      </c>
      <c r="K4625" s="1">
        <v>0</v>
      </c>
      <c r="L4625" s="1">
        <v>9</v>
      </c>
      <c r="M4625" s="1">
        <v>4</v>
      </c>
      <c r="N4625" s="1">
        <v>4</v>
      </c>
      <c r="O4625" s="8">
        <v>15</v>
      </c>
    </row>
    <row r="4626" spans="2:15" x14ac:dyDescent="0.2">
      <c r="D4626" s="175"/>
      <c r="E4626" s="4" t="s">
        <v>69</v>
      </c>
      <c r="F4626" s="6"/>
      <c r="G4626" s="5">
        <v>91</v>
      </c>
      <c r="H4626" s="7">
        <v>63</v>
      </c>
      <c r="I4626" s="1">
        <v>0</v>
      </c>
      <c r="J4626" s="1">
        <v>12</v>
      </c>
      <c r="K4626" s="1">
        <v>0</v>
      </c>
      <c r="L4626" s="1">
        <v>2</v>
      </c>
      <c r="M4626" s="1">
        <v>3</v>
      </c>
      <c r="N4626" s="1">
        <v>3</v>
      </c>
      <c r="O4626" s="8">
        <v>17</v>
      </c>
    </row>
    <row r="4627" spans="2:15" x14ac:dyDescent="0.2">
      <c r="D4627" s="175"/>
      <c r="E4627" s="4" t="s">
        <v>70</v>
      </c>
      <c r="F4627" s="6"/>
      <c r="G4627" s="5">
        <v>127</v>
      </c>
      <c r="H4627" s="7">
        <v>100</v>
      </c>
      <c r="I4627" s="1">
        <v>1</v>
      </c>
      <c r="J4627" s="1">
        <v>23</v>
      </c>
      <c r="K4627" s="1">
        <v>0</v>
      </c>
      <c r="L4627" s="1">
        <v>12</v>
      </c>
      <c r="M4627" s="1">
        <v>5</v>
      </c>
      <c r="N4627" s="1">
        <v>3</v>
      </c>
      <c r="O4627" s="8">
        <v>7</v>
      </c>
    </row>
    <row r="4628" spans="2:15" x14ac:dyDescent="0.2">
      <c r="D4628" s="175"/>
      <c r="E4628" s="4" t="s">
        <v>71</v>
      </c>
      <c r="F4628" s="6"/>
      <c r="G4628" s="5">
        <v>70</v>
      </c>
      <c r="H4628" s="7">
        <v>49</v>
      </c>
      <c r="I4628" s="1">
        <v>0</v>
      </c>
      <c r="J4628" s="1">
        <v>13</v>
      </c>
      <c r="K4628" s="1">
        <v>0</v>
      </c>
      <c r="L4628" s="1">
        <v>10</v>
      </c>
      <c r="M4628" s="1">
        <v>4</v>
      </c>
      <c r="N4628" s="1">
        <v>4</v>
      </c>
      <c r="O4628" s="8">
        <v>7</v>
      </c>
    </row>
    <row r="4629" spans="2:15" x14ac:dyDescent="0.2">
      <c r="D4629" s="176"/>
      <c r="E4629" s="59" t="s">
        <v>72</v>
      </c>
      <c r="F4629" s="60"/>
      <c r="G4629" s="56">
        <v>69</v>
      </c>
      <c r="H4629" s="66">
        <v>49</v>
      </c>
      <c r="I4629" s="30">
        <v>0</v>
      </c>
      <c r="J4629" s="30">
        <v>24</v>
      </c>
      <c r="K4629" s="30">
        <v>0</v>
      </c>
      <c r="L4629" s="30">
        <v>16</v>
      </c>
      <c r="M4629" s="30">
        <v>4</v>
      </c>
      <c r="N4629" s="30">
        <v>2</v>
      </c>
      <c r="O4629" s="65">
        <v>3</v>
      </c>
    </row>
    <row r="4631" spans="2:15" x14ac:dyDescent="0.2">
      <c r="B4631" s="43" t="str">
        <f xml:space="preserve"> HYPERLINK("#'目次'!B174", "[168]")</f>
        <v>[168]</v>
      </c>
      <c r="C4631" s="31" t="s">
        <v>321</v>
      </c>
    </row>
    <row r="4632" spans="2:15" x14ac:dyDescent="0.2">
      <c r="C4632" s="156" t="s">
        <v>292</v>
      </c>
    </row>
    <row r="4634" spans="2:15" x14ac:dyDescent="0.2">
      <c r="C4634" s="31" t="s">
        <v>75</v>
      </c>
    </row>
    <row r="4635" spans="2:15" ht="24" x14ac:dyDescent="0.2">
      <c r="D4635" s="177"/>
      <c r="E4635" s="178"/>
      <c r="F4635" s="178"/>
      <c r="G4635" s="40" t="s">
        <v>14</v>
      </c>
      <c r="H4635" s="42" t="s">
        <v>213</v>
      </c>
      <c r="I4635" s="15" t="s">
        <v>214</v>
      </c>
      <c r="J4635" s="15" t="s">
        <v>215</v>
      </c>
      <c r="K4635" s="15" t="s">
        <v>216</v>
      </c>
      <c r="L4635" s="15" t="s">
        <v>217</v>
      </c>
      <c r="M4635" s="15" t="s">
        <v>293</v>
      </c>
      <c r="N4635" s="15" t="s">
        <v>86</v>
      </c>
      <c r="O4635" s="44" t="s">
        <v>17</v>
      </c>
    </row>
    <row r="4636" spans="2:15" x14ac:dyDescent="0.2">
      <c r="D4636" s="179"/>
      <c r="E4636" s="180"/>
      <c r="F4636" s="180"/>
      <c r="G4636" s="39"/>
      <c r="H4636" s="41"/>
      <c r="I4636" s="14"/>
      <c r="J4636" s="14"/>
      <c r="K4636" s="14"/>
      <c r="L4636" s="14"/>
      <c r="M4636" s="14"/>
      <c r="N4636" s="14"/>
      <c r="O4636" s="38"/>
    </row>
    <row r="4637" spans="2:15" x14ac:dyDescent="0.2">
      <c r="D4637" s="58"/>
      <c r="E4637" s="53" t="s">
        <v>14</v>
      </c>
      <c r="F4637" s="52"/>
      <c r="G4637" s="37">
        <v>1163</v>
      </c>
      <c r="H4637" s="17">
        <v>850</v>
      </c>
      <c r="I4637" s="17">
        <v>2</v>
      </c>
      <c r="J4637" s="17">
        <v>177</v>
      </c>
      <c r="K4637" s="17">
        <v>0</v>
      </c>
      <c r="L4637" s="17">
        <v>88</v>
      </c>
      <c r="M4637" s="17">
        <v>37</v>
      </c>
      <c r="N4637" s="17">
        <v>43</v>
      </c>
      <c r="O4637" s="55">
        <v>146</v>
      </c>
    </row>
    <row r="4638" spans="2:15" x14ac:dyDescent="0.2">
      <c r="D4638" s="174" t="s">
        <v>36</v>
      </c>
      <c r="E4638" s="20" t="s">
        <v>76</v>
      </c>
      <c r="F4638" s="22"/>
      <c r="G4638" s="21">
        <v>597</v>
      </c>
      <c r="H4638" s="25">
        <v>432</v>
      </c>
      <c r="I4638" s="3">
        <v>1</v>
      </c>
      <c r="J4638" s="3">
        <v>100</v>
      </c>
      <c r="K4638" s="3">
        <v>0</v>
      </c>
      <c r="L4638" s="3">
        <v>47</v>
      </c>
      <c r="M4638" s="3">
        <v>17</v>
      </c>
      <c r="N4638" s="3">
        <v>17</v>
      </c>
      <c r="O4638" s="26">
        <v>79</v>
      </c>
    </row>
    <row r="4639" spans="2:15" x14ac:dyDescent="0.2">
      <c r="D4639" s="175"/>
      <c r="E4639" s="4" t="s">
        <v>39</v>
      </c>
      <c r="F4639" s="6"/>
      <c r="G4639" s="5">
        <v>32</v>
      </c>
      <c r="H4639" s="7">
        <v>22</v>
      </c>
      <c r="I4639" s="1">
        <v>0</v>
      </c>
      <c r="J4639" s="1">
        <v>0</v>
      </c>
      <c r="K4639" s="1">
        <v>0</v>
      </c>
      <c r="L4639" s="1">
        <v>2</v>
      </c>
      <c r="M4639" s="1">
        <v>2</v>
      </c>
      <c r="N4639" s="1">
        <v>2</v>
      </c>
      <c r="O4639" s="8">
        <v>6</v>
      </c>
    </row>
    <row r="4640" spans="2:15" x14ac:dyDescent="0.2">
      <c r="D4640" s="175"/>
      <c r="E4640" s="4" t="s">
        <v>40</v>
      </c>
      <c r="F4640" s="6"/>
      <c r="G4640" s="5">
        <v>73</v>
      </c>
      <c r="H4640" s="7">
        <v>58</v>
      </c>
      <c r="I4640" s="1">
        <v>0</v>
      </c>
      <c r="J4640" s="1">
        <v>12</v>
      </c>
      <c r="K4640" s="1">
        <v>0</v>
      </c>
      <c r="L4640" s="1">
        <v>10</v>
      </c>
      <c r="M4640" s="1">
        <v>5</v>
      </c>
      <c r="N4640" s="1">
        <v>4</v>
      </c>
      <c r="O4640" s="8">
        <v>4</v>
      </c>
    </row>
    <row r="4641" spans="2:15" x14ac:dyDescent="0.2">
      <c r="D4641" s="175"/>
      <c r="E4641" s="4" t="s">
        <v>41</v>
      </c>
      <c r="F4641" s="6"/>
      <c r="G4641" s="5">
        <v>106</v>
      </c>
      <c r="H4641" s="7">
        <v>68</v>
      </c>
      <c r="I4641" s="1">
        <v>1</v>
      </c>
      <c r="J4641" s="1">
        <v>23</v>
      </c>
      <c r="K4641" s="1">
        <v>0</v>
      </c>
      <c r="L4641" s="1">
        <v>12</v>
      </c>
      <c r="M4641" s="1">
        <v>4</v>
      </c>
      <c r="N4641" s="1">
        <v>2</v>
      </c>
      <c r="O4641" s="8">
        <v>15</v>
      </c>
    </row>
    <row r="4642" spans="2:15" x14ac:dyDescent="0.2">
      <c r="D4642" s="175"/>
      <c r="E4642" s="4" t="s">
        <v>42</v>
      </c>
      <c r="F4642" s="6"/>
      <c r="G4642" s="5">
        <v>112</v>
      </c>
      <c r="H4642" s="7">
        <v>85</v>
      </c>
      <c r="I4642" s="1">
        <v>0</v>
      </c>
      <c r="J4642" s="1">
        <v>20</v>
      </c>
      <c r="K4642" s="1">
        <v>0</v>
      </c>
      <c r="L4642" s="1">
        <v>8</v>
      </c>
      <c r="M4642" s="1">
        <v>2</v>
      </c>
      <c r="N4642" s="1">
        <v>1</v>
      </c>
      <c r="O4642" s="8">
        <v>14</v>
      </c>
    </row>
    <row r="4643" spans="2:15" x14ac:dyDescent="0.2">
      <c r="D4643" s="175"/>
      <c r="E4643" s="4" t="s">
        <v>43</v>
      </c>
      <c r="F4643" s="6"/>
      <c r="G4643" s="5">
        <v>96</v>
      </c>
      <c r="H4643" s="7">
        <v>66</v>
      </c>
      <c r="I4643" s="1">
        <v>0</v>
      </c>
      <c r="J4643" s="1">
        <v>20</v>
      </c>
      <c r="K4643" s="1">
        <v>0</v>
      </c>
      <c r="L4643" s="1">
        <v>7</v>
      </c>
      <c r="M4643" s="1">
        <v>4</v>
      </c>
      <c r="N4643" s="1">
        <v>3</v>
      </c>
      <c r="O4643" s="8">
        <v>12</v>
      </c>
    </row>
    <row r="4644" spans="2:15" x14ac:dyDescent="0.2">
      <c r="D4644" s="175"/>
      <c r="E4644" s="4" t="s">
        <v>44</v>
      </c>
      <c r="F4644" s="6"/>
      <c r="G4644" s="5">
        <v>107</v>
      </c>
      <c r="H4644" s="7">
        <v>83</v>
      </c>
      <c r="I4644" s="1">
        <v>0</v>
      </c>
      <c r="J4644" s="1">
        <v>13</v>
      </c>
      <c r="K4644" s="1">
        <v>0</v>
      </c>
      <c r="L4644" s="1">
        <v>7</v>
      </c>
      <c r="M4644" s="1">
        <v>0</v>
      </c>
      <c r="N4644" s="1">
        <v>3</v>
      </c>
      <c r="O4644" s="8">
        <v>15</v>
      </c>
    </row>
    <row r="4645" spans="2:15" x14ac:dyDescent="0.2">
      <c r="D4645" s="175"/>
      <c r="E4645" s="4" t="s">
        <v>45</v>
      </c>
      <c r="F4645" s="6"/>
      <c r="G4645" s="5">
        <v>71</v>
      </c>
      <c r="H4645" s="7">
        <v>50</v>
      </c>
      <c r="I4645" s="1">
        <v>0</v>
      </c>
      <c r="J4645" s="1">
        <v>12</v>
      </c>
      <c r="K4645" s="1">
        <v>0</v>
      </c>
      <c r="L4645" s="1">
        <v>1</v>
      </c>
      <c r="M4645" s="1">
        <v>0</v>
      </c>
      <c r="N4645" s="1">
        <v>2</v>
      </c>
      <c r="O4645" s="8">
        <v>13</v>
      </c>
    </row>
    <row r="4646" spans="2:15" x14ac:dyDescent="0.2">
      <c r="D4646" s="174" t="s">
        <v>37</v>
      </c>
      <c r="E4646" s="20" t="s">
        <v>77</v>
      </c>
      <c r="F4646" s="22"/>
      <c r="G4646" s="21">
        <v>566</v>
      </c>
      <c r="H4646" s="25">
        <v>418</v>
      </c>
      <c r="I4646" s="3">
        <v>1</v>
      </c>
      <c r="J4646" s="3">
        <v>77</v>
      </c>
      <c r="K4646" s="3">
        <v>0</v>
      </c>
      <c r="L4646" s="3">
        <v>41</v>
      </c>
      <c r="M4646" s="3">
        <v>20</v>
      </c>
      <c r="N4646" s="3">
        <v>26</v>
      </c>
      <c r="O4646" s="26">
        <v>67</v>
      </c>
    </row>
    <row r="4647" spans="2:15" x14ac:dyDescent="0.2">
      <c r="D4647" s="175"/>
      <c r="E4647" s="4" t="s">
        <v>39</v>
      </c>
      <c r="F4647" s="6"/>
      <c r="G4647" s="5">
        <v>26</v>
      </c>
      <c r="H4647" s="7">
        <v>22</v>
      </c>
      <c r="I4647" s="1">
        <v>0</v>
      </c>
      <c r="J4647" s="1">
        <v>1</v>
      </c>
      <c r="K4647" s="1">
        <v>0</v>
      </c>
      <c r="L4647" s="1">
        <v>0</v>
      </c>
      <c r="M4647" s="1">
        <v>1</v>
      </c>
      <c r="N4647" s="1">
        <v>0</v>
      </c>
      <c r="O4647" s="8">
        <v>4</v>
      </c>
    </row>
    <row r="4648" spans="2:15" x14ac:dyDescent="0.2">
      <c r="D4648" s="175"/>
      <c r="E4648" s="4" t="s">
        <v>40</v>
      </c>
      <c r="F4648" s="6"/>
      <c r="G4648" s="5">
        <v>71</v>
      </c>
      <c r="H4648" s="7">
        <v>53</v>
      </c>
      <c r="I4648" s="1">
        <v>0</v>
      </c>
      <c r="J4648" s="1">
        <v>9</v>
      </c>
      <c r="K4648" s="1">
        <v>0</v>
      </c>
      <c r="L4648" s="1">
        <v>11</v>
      </c>
      <c r="M4648" s="1">
        <v>4</v>
      </c>
      <c r="N4648" s="1">
        <v>2</v>
      </c>
      <c r="O4648" s="8">
        <v>6</v>
      </c>
    </row>
    <row r="4649" spans="2:15" x14ac:dyDescent="0.2">
      <c r="D4649" s="175"/>
      <c r="E4649" s="4" t="s">
        <v>41</v>
      </c>
      <c r="F4649" s="6"/>
      <c r="G4649" s="5">
        <v>96</v>
      </c>
      <c r="H4649" s="7">
        <v>72</v>
      </c>
      <c r="I4649" s="1">
        <v>0</v>
      </c>
      <c r="J4649" s="1">
        <v>23</v>
      </c>
      <c r="K4649" s="1">
        <v>0</v>
      </c>
      <c r="L4649" s="1">
        <v>11</v>
      </c>
      <c r="M4649" s="1">
        <v>8</v>
      </c>
      <c r="N4649" s="1">
        <v>2</v>
      </c>
      <c r="O4649" s="8">
        <v>9</v>
      </c>
    </row>
    <row r="4650" spans="2:15" x14ac:dyDescent="0.2">
      <c r="D4650" s="175"/>
      <c r="E4650" s="4" t="s">
        <v>42</v>
      </c>
      <c r="F4650" s="6"/>
      <c r="G4650" s="5">
        <v>96</v>
      </c>
      <c r="H4650" s="7">
        <v>68</v>
      </c>
      <c r="I4650" s="1">
        <v>0</v>
      </c>
      <c r="J4650" s="1">
        <v>16</v>
      </c>
      <c r="K4650" s="1">
        <v>0</v>
      </c>
      <c r="L4650" s="1">
        <v>8</v>
      </c>
      <c r="M4650" s="1">
        <v>3</v>
      </c>
      <c r="N4650" s="1">
        <v>7</v>
      </c>
      <c r="O4650" s="8">
        <v>7</v>
      </c>
    </row>
    <row r="4651" spans="2:15" x14ac:dyDescent="0.2">
      <c r="D4651" s="175"/>
      <c r="E4651" s="4" t="s">
        <v>43</v>
      </c>
      <c r="F4651" s="6"/>
      <c r="G4651" s="5">
        <v>103</v>
      </c>
      <c r="H4651" s="7">
        <v>75</v>
      </c>
      <c r="I4651" s="1">
        <v>0</v>
      </c>
      <c r="J4651" s="1">
        <v>16</v>
      </c>
      <c r="K4651" s="1">
        <v>0</v>
      </c>
      <c r="L4651" s="1">
        <v>5</v>
      </c>
      <c r="M4651" s="1">
        <v>2</v>
      </c>
      <c r="N4651" s="1">
        <v>9</v>
      </c>
      <c r="O4651" s="8">
        <v>12</v>
      </c>
    </row>
    <row r="4652" spans="2:15" x14ac:dyDescent="0.2">
      <c r="D4652" s="175"/>
      <c r="E4652" s="4" t="s">
        <v>44</v>
      </c>
      <c r="F4652" s="6"/>
      <c r="G4652" s="5">
        <v>104</v>
      </c>
      <c r="H4652" s="7">
        <v>79</v>
      </c>
      <c r="I4652" s="1">
        <v>0</v>
      </c>
      <c r="J4652" s="1">
        <v>9</v>
      </c>
      <c r="K4652" s="1">
        <v>0</v>
      </c>
      <c r="L4652" s="1">
        <v>5</v>
      </c>
      <c r="M4652" s="1">
        <v>2</v>
      </c>
      <c r="N4652" s="1">
        <v>4</v>
      </c>
      <c r="O4652" s="8">
        <v>13</v>
      </c>
    </row>
    <row r="4653" spans="2:15" x14ac:dyDescent="0.2">
      <c r="D4653" s="176"/>
      <c r="E4653" s="59" t="s">
        <v>45</v>
      </c>
      <c r="F4653" s="60"/>
      <c r="G4653" s="56">
        <v>70</v>
      </c>
      <c r="H4653" s="66">
        <v>49</v>
      </c>
      <c r="I4653" s="30">
        <v>1</v>
      </c>
      <c r="J4653" s="30">
        <v>3</v>
      </c>
      <c r="K4653" s="30">
        <v>0</v>
      </c>
      <c r="L4653" s="30">
        <v>1</v>
      </c>
      <c r="M4653" s="30">
        <v>0</v>
      </c>
      <c r="N4653" s="30">
        <v>2</v>
      </c>
      <c r="O4653" s="65">
        <v>16</v>
      </c>
    </row>
    <row r="4655" spans="2:15" x14ac:dyDescent="0.2">
      <c r="B4655" s="43" t="str">
        <f xml:space="preserve"> HYPERLINK("#'目次'!B175", "[169]")</f>
        <v>[169]</v>
      </c>
      <c r="C4655" s="31" t="s">
        <v>324</v>
      </c>
    </row>
    <row r="4656" spans="2:15" x14ac:dyDescent="0.2">
      <c r="C4656" s="156" t="s">
        <v>292</v>
      </c>
    </row>
    <row r="4659" spans="4:19" ht="48" x14ac:dyDescent="0.2">
      <c r="D4659" s="177"/>
      <c r="E4659" s="178"/>
      <c r="F4659" s="178"/>
      <c r="G4659" s="40" t="s">
        <v>14</v>
      </c>
      <c r="H4659" s="42" t="s">
        <v>325</v>
      </c>
      <c r="I4659" s="15" t="s">
        <v>326</v>
      </c>
      <c r="J4659" s="15" t="s">
        <v>327</v>
      </c>
      <c r="K4659" s="15" t="s">
        <v>328</v>
      </c>
      <c r="L4659" s="15" t="s">
        <v>329</v>
      </c>
      <c r="M4659" s="15" t="s">
        <v>330</v>
      </c>
      <c r="N4659" s="15" t="s">
        <v>331</v>
      </c>
      <c r="O4659" s="15" t="s">
        <v>332</v>
      </c>
      <c r="P4659" s="15" t="s">
        <v>333</v>
      </c>
      <c r="Q4659" s="15" t="s">
        <v>86</v>
      </c>
      <c r="R4659" s="15" t="s">
        <v>334</v>
      </c>
      <c r="S4659" s="44" t="s">
        <v>17</v>
      </c>
    </row>
    <row r="4660" spans="4:19" x14ac:dyDescent="0.2">
      <c r="D4660" s="179"/>
      <c r="E4660" s="180"/>
      <c r="F4660" s="180"/>
      <c r="G4660" s="39"/>
      <c r="H4660" s="41"/>
      <c r="I4660" s="14"/>
      <c r="J4660" s="14"/>
      <c r="K4660" s="14"/>
      <c r="L4660" s="14"/>
      <c r="M4660" s="14"/>
      <c r="N4660" s="14"/>
      <c r="O4660" s="14"/>
      <c r="P4660" s="14"/>
      <c r="Q4660" s="14"/>
      <c r="R4660" s="14"/>
      <c r="S4660" s="38"/>
    </row>
    <row r="4661" spans="4:19" x14ac:dyDescent="0.2">
      <c r="D4661" s="58"/>
      <c r="E4661" s="53" t="s">
        <v>14</v>
      </c>
      <c r="F4661" s="52"/>
      <c r="G4661" s="37">
        <v>1163</v>
      </c>
      <c r="H4661" s="17">
        <v>220</v>
      </c>
      <c r="I4661" s="17">
        <v>125</v>
      </c>
      <c r="J4661" s="17">
        <v>25</v>
      </c>
      <c r="K4661" s="17">
        <v>124</v>
      </c>
      <c r="L4661" s="17">
        <v>121</v>
      </c>
      <c r="M4661" s="17">
        <v>13</v>
      </c>
      <c r="N4661" s="17">
        <v>90</v>
      </c>
      <c r="O4661" s="17">
        <v>15</v>
      </c>
      <c r="P4661" s="17">
        <v>53</v>
      </c>
      <c r="Q4661" s="17">
        <v>41</v>
      </c>
      <c r="R4661" s="17">
        <v>435</v>
      </c>
      <c r="S4661" s="55">
        <v>115</v>
      </c>
    </row>
    <row r="4662" spans="4:19" x14ac:dyDescent="0.2">
      <c r="D4662" s="174" t="s">
        <v>18</v>
      </c>
      <c r="E4662" s="20" t="s">
        <v>19</v>
      </c>
      <c r="F4662" s="22"/>
      <c r="G4662" s="21">
        <v>52</v>
      </c>
      <c r="H4662" s="25">
        <v>8</v>
      </c>
      <c r="I4662" s="3">
        <v>1</v>
      </c>
      <c r="J4662" s="3">
        <v>1</v>
      </c>
      <c r="K4662" s="3">
        <v>6</v>
      </c>
      <c r="L4662" s="3">
        <v>4</v>
      </c>
      <c r="M4662" s="3">
        <v>0</v>
      </c>
      <c r="N4662" s="3">
        <v>3</v>
      </c>
      <c r="O4662" s="3">
        <v>1</v>
      </c>
      <c r="P4662" s="3">
        <v>3</v>
      </c>
      <c r="Q4662" s="3">
        <v>2</v>
      </c>
      <c r="R4662" s="3">
        <v>22</v>
      </c>
      <c r="S4662" s="26">
        <v>7</v>
      </c>
    </row>
    <row r="4663" spans="4:19" x14ac:dyDescent="0.2">
      <c r="D4663" s="175"/>
      <c r="E4663" s="4" t="s">
        <v>20</v>
      </c>
      <c r="F4663" s="6"/>
      <c r="G4663" s="5">
        <v>75</v>
      </c>
      <c r="H4663" s="7">
        <v>8</v>
      </c>
      <c r="I4663" s="1">
        <v>11</v>
      </c>
      <c r="J4663" s="1">
        <v>1</v>
      </c>
      <c r="K4663" s="1">
        <v>6</v>
      </c>
      <c r="L4663" s="1">
        <v>8</v>
      </c>
      <c r="M4663" s="1">
        <v>0</v>
      </c>
      <c r="N4663" s="1">
        <v>4</v>
      </c>
      <c r="O4663" s="1">
        <v>3</v>
      </c>
      <c r="P4663" s="1">
        <v>4</v>
      </c>
      <c r="Q4663" s="1">
        <v>2</v>
      </c>
      <c r="R4663" s="1">
        <v>28</v>
      </c>
      <c r="S4663" s="8">
        <v>13</v>
      </c>
    </row>
    <row r="4664" spans="4:19" x14ac:dyDescent="0.2">
      <c r="D4664" s="175"/>
      <c r="E4664" s="4" t="s">
        <v>21</v>
      </c>
      <c r="F4664" s="6"/>
      <c r="G4664" s="5">
        <v>469</v>
      </c>
      <c r="H4664" s="7">
        <v>85</v>
      </c>
      <c r="I4664" s="1">
        <v>56</v>
      </c>
      <c r="J4664" s="1">
        <v>13</v>
      </c>
      <c r="K4664" s="1">
        <v>56</v>
      </c>
      <c r="L4664" s="1">
        <v>48</v>
      </c>
      <c r="M4664" s="1">
        <v>7</v>
      </c>
      <c r="N4664" s="1">
        <v>40</v>
      </c>
      <c r="O4664" s="1">
        <v>6</v>
      </c>
      <c r="P4664" s="1">
        <v>25</v>
      </c>
      <c r="Q4664" s="1">
        <v>21</v>
      </c>
      <c r="R4664" s="1">
        <v>164</v>
      </c>
      <c r="S4664" s="8">
        <v>39</v>
      </c>
    </row>
    <row r="4665" spans="4:19" x14ac:dyDescent="0.2">
      <c r="D4665" s="175"/>
      <c r="E4665" s="4" t="s">
        <v>22</v>
      </c>
      <c r="F4665" s="6"/>
      <c r="G4665" s="5">
        <v>34</v>
      </c>
      <c r="H4665" s="7">
        <v>8</v>
      </c>
      <c r="I4665" s="1">
        <v>3</v>
      </c>
      <c r="J4665" s="1">
        <v>0</v>
      </c>
      <c r="K4665" s="1">
        <v>2</v>
      </c>
      <c r="L4665" s="1">
        <v>3</v>
      </c>
      <c r="M4665" s="1">
        <v>0</v>
      </c>
      <c r="N4665" s="1">
        <v>3</v>
      </c>
      <c r="O4665" s="1">
        <v>0</v>
      </c>
      <c r="P4665" s="1">
        <v>2</v>
      </c>
      <c r="Q4665" s="1">
        <v>0</v>
      </c>
      <c r="R4665" s="1">
        <v>15</v>
      </c>
      <c r="S4665" s="8">
        <v>4</v>
      </c>
    </row>
    <row r="4666" spans="4:19" x14ac:dyDescent="0.2">
      <c r="D4666" s="175"/>
      <c r="E4666" s="4" t="s">
        <v>23</v>
      </c>
      <c r="F4666" s="6"/>
      <c r="G4666" s="5">
        <v>136</v>
      </c>
      <c r="H4666" s="7">
        <v>27</v>
      </c>
      <c r="I4666" s="1">
        <v>10</v>
      </c>
      <c r="J4666" s="1">
        <v>1</v>
      </c>
      <c r="K4666" s="1">
        <v>12</v>
      </c>
      <c r="L4666" s="1">
        <v>15</v>
      </c>
      <c r="M4666" s="1">
        <v>1</v>
      </c>
      <c r="N4666" s="1">
        <v>9</v>
      </c>
      <c r="O4666" s="1">
        <v>0</v>
      </c>
      <c r="P4666" s="1">
        <v>4</v>
      </c>
      <c r="Q4666" s="1">
        <v>4</v>
      </c>
      <c r="R4666" s="1">
        <v>58</v>
      </c>
      <c r="S4666" s="8">
        <v>16</v>
      </c>
    </row>
    <row r="4667" spans="4:19" x14ac:dyDescent="0.2">
      <c r="D4667" s="175"/>
      <c r="E4667" s="4" t="s">
        <v>24</v>
      </c>
      <c r="F4667" s="6"/>
      <c r="G4667" s="5">
        <v>180</v>
      </c>
      <c r="H4667" s="7">
        <v>43</v>
      </c>
      <c r="I4667" s="1">
        <v>22</v>
      </c>
      <c r="J4667" s="1">
        <v>3</v>
      </c>
      <c r="K4667" s="1">
        <v>19</v>
      </c>
      <c r="L4667" s="1">
        <v>22</v>
      </c>
      <c r="M4667" s="1">
        <v>2</v>
      </c>
      <c r="N4667" s="1">
        <v>12</v>
      </c>
      <c r="O4667" s="1">
        <v>2</v>
      </c>
      <c r="P4667" s="1">
        <v>10</v>
      </c>
      <c r="Q4667" s="1">
        <v>6</v>
      </c>
      <c r="R4667" s="1">
        <v>59</v>
      </c>
      <c r="S4667" s="8">
        <v>16</v>
      </c>
    </row>
    <row r="4668" spans="4:19" x14ac:dyDescent="0.2">
      <c r="D4668" s="175"/>
      <c r="E4668" s="4" t="s">
        <v>25</v>
      </c>
      <c r="F4668" s="6"/>
      <c r="G4668" s="5">
        <v>69</v>
      </c>
      <c r="H4668" s="7">
        <v>11</v>
      </c>
      <c r="I4668" s="1">
        <v>7</v>
      </c>
      <c r="J4668" s="1">
        <v>0</v>
      </c>
      <c r="K4668" s="1">
        <v>10</v>
      </c>
      <c r="L4668" s="1">
        <v>9</v>
      </c>
      <c r="M4668" s="1">
        <v>1</v>
      </c>
      <c r="N4668" s="1">
        <v>6</v>
      </c>
      <c r="O4668" s="1">
        <v>1</v>
      </c>
      <c r="P4668" s="1">
        <v>0</v>
      </c>
      <c r="Q4668" s="1">
        <v>4</v>
      </c>
      <c r="R4668" s="1">
        <v>28</v>
      </c>
      <c r="S4668" s="8">
        <v>6</v>
      </c>
    </row>
    <row r="4669" spans="4:19" x14ac:dyDescent="0.2">
      <c r="D4669" s="175"/>
      <c r="E4669" s="4" t="s">
        <v>26</v>
      </c>
      <c r="F4669" s="6"/>
      <c r="G4669" s="5">
        <v>29</v>
      </c>
      <c r="H4669" s="7">
        <v>6</v>
      </c>
      <c r="I4669" s="1">
        <v>2</v>
      </c>
      <c r="J4669" s="1">
        <v>0</v>
      </c>
      <c r="K4669" s="1">
        <v>5</v>
      </c>
      <c r="L4669" s="1">
        <v>3</v>
      </c>
      <c r="M4669" s="1">
        <v>2</v>
      </c>
      <c r="N4669" s="1">
        <v>1</v>
      </c>
      <c r="O4669" s="1">
        <v>1</v>
      </c>
      <c r="P4669" s="1">
        <v>0</v>
      </c>
      <c r="Q4669" s="1">
        <v>0</v>
      </c>
      <c r="R4669" s="1">
        <v>12</v>
      </c>
      <c r="S4669" s="8">
        <v>2</v>
      </c>
    </row>
    <row r="4670" spans="4:19" x14ac:dyDescent="0.2">
      <c r="D4670" s="175"/>
      <c r="E4670" s="4" t="s">
        <v>27</v>
      </c>
      <c r="F4670" s="6"/>
      <c r="G4670" s="5">
        <v>64</v>
      </c>
      <c r="H4670" s="7">
        <v>16</v>
      </c>
      <c r="I4670" s="1">
        <v>10</v>
      </c>
      <c r="J4670" s="1">
        <v>4</v>
      </c>
      <c r="K4670" s="1">
        <v>3</v>
      </c>
      <c r="L4670" s="1">
        <v>4</v>
      </c>
      <c r="M4670" s="1">
        <v>0</v>
      </c>
      <c r="N4670" s="1">
        <v>6</v>
      </c>
      <c r="O4670" s="1">
        <v>1</v>
      </c>
      <c r="P4670" s="1">
        <v>2</v>
      </c>
      <c r="Q4670" s="1">
        <v>1</v>
      </c>
      <c r="R4670" s="1">
        <v>25</v>
      </c>
      <c r="S4670" s="8">
        <v>5</v>
      </c>
    </row>
    <row r="4671" spans="4:19" x14ac:dyDescent="0.2">
      <c r="D4671" s="175"/>
      <c r="E4671" s="4" t="s">
        <v>28</v>
      </c>
      <c r="F4671" s="6"/>
      <c r="G4671" s="5">
        <v>48</v>
      </c>
      <c r="H4671" s="7">
        <v>8</v>
      </c>
      <c r="I4671" s="1">
        <v>3</v>
      </c>
      <c r="J4671" s="1">
        <v>2</v>
      </c>
      <c r="K4671" s="1">
        <v>5</v>
      </c>
      <c r="L4671" s="1">
        <v>4</v>
      </c>
      <c r="M4671" s="1">
        <v>0</v>
      </c>
      <c r="N4671" s="1">
        <v>5</v>
      </c>
      <c r="O4671" s="1">
        <v>0</v>
      </c>
      <c r="P4671" s="1">
        <v>3</v>
      </c>
      <c r="Q4671" s="1">
        <v>1</v>
      </c>
      <c r="R4671" s="1">
        <v>21</v>
      </c>
      <c r="S4671" s="8">
        <v>5</v>
      </c>
    </row>
    <row r="4672" spans="4:19" x14ac:dyDescent="0.2">
      <c r="D4672" s="175"/>
      <c r="E4672" s="4" t="s">
        <v>29</v>
      </c>
      <c r="F4672" s="6"/>
      <c r="G4672" s="5">
        <v>7</v>
      </c>
      <c r="H4672" s="7">
        <v>0</v>
      </c>
      <c r="I4672" s="1">
        <v>0</v>
      </c>
      <c r="J4672" s="1">
        <v>0</v>
      </c>
      <c r="K4672" s="1">
        <v>0</v>
      </c>
      <c r="L4672" s="1">
        <v>1</v>
      </c>
      <c r="M4672" s="1">
        <v>0</v>
      </c>
      <c r="N4672" s="1">
        <v>1</v>
      </c>
      <c r="O4672" s="1">
        <v>0</v>
      </c>
      <c r="P4672" s="1">
        <v>0</v>
      </c>
      <c r="Q4672" s="1">
        <v>0</v>
      </c>
      <c r="R4672" s="1">
        <v>3</v>
      </c>
      <c r="S4672" s="8">
        <v>2</v>
      </c>
    </row>
    <row r="4673" spans="2:19" x14ac:dyDescent="0.2">
      <c r="D4673" s="174" t="s">
        <v>30</v>
      </c>
      <c r="E4673" s="20" t="s">
        <v>31</v>
      </c>
      <c r="F4673" s="22"/>
      <c r="G4673" s="21">
        <v>373</v>
      </c>
      <c r="H4673" s="25">
        <v>68</v>
      </c>
      <c r="I4673" s="3">
        <v>46</v>
      </c>
      <c r="J4673" s="3">
        <v>10</v>
      </c>
      <c r="K4673" s="3">
        <v>36</v>
      </c>
      <c r="L4673" s="3">
        <v>34</v>
      </c>
      <c r="M4673" s="3">
        <v>4</v>
      </c>
      <c r="N4673" s="3">
        <v>36</v>
      </c>
      <c r="O4673" s="3">
        <v>6</v>
      </c>
      <c r="P4673" s="3">
        <v>22</v>
      </c>
      <c r="Q4673" s="3">
        <v>19</v>
      </c>
      <c r="R4673" s="3">
        <v>131</v>
      </c>
      <c r="S4673" s="26">
        <v>31</v>
      </c>
    </row>
    <row r="4674" spans="2:19" x14ac:dyDescent="0.2">
      <c r="D4674" s="175"/>
      <c r="E4674" s="4" t="s">
        <v>32</v>
      </c>
      <c r="F4674" s="6"/>
      <c r="G4674" s="5">
        <v>339</v>
      </c>
      <c r="H4674" s="7">
        <v>51</v>
      </c>
      <c r="I4674" s="1">
        <v>30</v>
      </c>
      <c r="J4674" s="1">
        <v>10</v>
      </c>
      <c r="K4674" s="1">
        <v>45</v>
      </c>
      <c r="L4674" s="1">
        <v>33</v>
      </c>
      <c r="M4674" s="1">
        <v>5</v>
      </c>
      <c r="N4674" s="1">
        <v>27</v>
      </c>
      <c r="O4674" s="1">
        <v>6</v>
      </c>
      <c r="P4674" s="1">
        <v>19</v>
      </c>
      <c r="Q4674" s="1">
        <v>10</v>
      </c>
      <c r="R4674" s="1">
        <v>135</v>
      </c>
      <c r="S4674" s="8">
        <v>34</v>
      </c>
    </row>
    <row r="4675" spans="2:19" x14ac:dyDescent="0.2">
      <c r="D4675" s="175"/>
      <c r="E4675" s="4" t="s">
        <v>33</v>
      </c>
      <c r="F4675" s="6"/>
      <c r="G4675" s="5">
        <v>365</v>
      </c>
      <c r="H4675" s="7">
        <v>87</v>
      </c>
      <c r="I4675" s="1">
        <v>33</v>
      </c>
      <c r="J4675" s="1">
        <v>3</v>
      </c>
      <c r="K4675" s="1">
        <v>37</v>
      </c>
      <c r="L4675" s="1">
        <v>47</v>
      </c>
      <c r="M4675" s="1">
        <v>4</v>
      </c>
      <c r="N4675" s="1">
        <v>21</v>
      </c>
      <c r="O4675" s="1">
        <v>1</v>
      </c>
      <c r="P4675" s="1">
        <v>9</v>
      </c>
      <c r="Q4675" s="1">
        <v>11</v>
      </c>
      <c r="R4675" s="1">
        <v>135</v>
      </c>
      <c r="S4675" s="8">
        <v>42</v>
      </c>
    </row>
    <row r="4676" spans="2:19" x14ac:dyDescent="0.2">
      <c r="D4676" s="175"/>
      <c r="E4676" s="4" t="s">
        <v>34</v>
      </c>
      <c r="F4676" s="6"/>
      <c r="G4676" s="5">
        <v>86</v>
      </c>
      <c r="H4676" s="7">
        <v>14</v>
      </c>
      <c r="I4676" s="1">
        <v>16</v>
      </c>
      <c r="J4676" s="1">
        <v>2</v>
      </c>
      <c r="K4676" s="1">
        <v>6</v>
      </c>
      <c r="L4676" s="1">
        <v>7</v>
      </c>
      <c r="M4676" s="1">
        <v>0</v>
      </c>
      <c r="N4676" s="1">
        <v>6</v>
      </c>
      <c r="O4676" s="1">
        <v>2</v>
      </c>
      <c r="P4676" s="1">
        <v>3</v>
      </c>
      <c r="Q4676" s="1">
        <v>1</v>
      </c>
      <c r="R4676" s="1">
        <v>34</v>
      </c>
      <c r="S4676" s="8">
        <v>8</v>
      </c>
    </row>
    <row r="4677" spans="2:19" x14ac:dyDescent="0.2">
      <c r="D4677" s="174" t="s">
        <v>35</v>
      </c>
      <c r="E4677" s="20" t="s">
        <v>36</v>
      </c>
      <c r="F4677" s="22"/>
      <c r="G4677" s="21">
        <v>597</v>
      </c>
      <c r="H4677" s="25">
        <v>127</v>
      </c>
      <c r="I4677" s="3">
        <v>56</v>
      </c>
      <c r="J4677" s="3">
        <v>14</v>
      </c>
      <c r="K4677" s="3">
        <v>63</v>
      </c>
      <c r="L4677" s="3">
        <v>73</v>
      </c>
      <c r="M4677" s="3">
        <v>7</v>
      </c>
      <c r="N4677" s="3">
        <v>43</v>
      </c>
      <c r="O4677" s="3">
        <v>6</v>
      </c>
      <c r="P4677" s="3">
        <v>22</v>
      </c>
      <c r="Q4677" s="3">
        <v>19</v>
      </c>
      <c r="R4677" s="3">
        <v>227</v>
      </c>
      <c r="S4677" s="26">
        <v>61</v>
      </c>
    </row>
    <row r="4678" spans="2:19" x14ac:dyDescent="0.2">
      <c r="D4678" s="175"/>
      <c r="E4678" s="4" t="s">
        <v>37</v>
      </c>
      <c r="F4678" s="6"/>
      <c r="G4678" s="5">
        <v>566</v>
      </c>
      <c r="H4678" s="7">
        <v>93</v>
      </c>
      <c r="I4678" s="1">
        <v>69</v>
      </c>
      <c r="J4678" s="1">
        <v>11</v>
      </c>
      <c r="K4678" s="1">
        <v>61</v>
      </c>
      <c r="L4678" s="1">
        <v>48</v>
      </c>
      <c r="M4678" s="1">
        <v>6</v>
      </c>
      <c r="N4678" s="1">
        <v>47</v>
      </c>
      <c r="O4678" s="1">
        <v>9</v>
      </c>
      <c r="P4678" s="1">
        <v>31</v>
      </c>
      <c r="Q4678" s="1">
        <v>22</v>
      </c>
      <c r="R4678" s="1">
        <v>208</v>
      </c>
      <c r="S4678" s="8">
        <v>54</v>
      </c>
    </row>
    <row r="4679" spans="2:19" x14ac:dyDescent="0.2">
      <c r="D4679" s="174" t="s">
        <v>38</v>
      </c>
      <c r="E4679" s="20" t="s">
        <v>39</v>
      </c>
      <c r="F4679" s="22"/>
      <c r="G4679" s="21">
        <v>58</v>
      </c>
      <c r="H4679" s="25">
        <v>1</v>
      </c>
      <c r="I4679" s="3">
        <v>5</v>
      </c>
      <c r="J4679" s="3">
        <v>0</v>
      </c>
      <c r="K4679" s="3">
        <v>4</v>
      </c>
      <c r="L4679" s="3">
        <v>4</v>
      </c>
      <c r="M4679" s="3">
        <v>2</v>
      </c>
      <c r="N4679" s="3">
        <v>1</v>
      </c>
      <c r="O4679" s="3">
        <v>1</v>
      </c>
      <c r="P4679" s="3">
        <v>1</v>
      </c>
      <c r="Q4679" s="3">
        <v>1</v>
      </c>
      <c r="R4679" s="3">
        <v>36</v>
      </c>
      <c r="S4679" s="26">
        <v>8</v>
      </c>
    </row>
    <row r="4680" spans="2:19" x14ac:dyDescent="0.2">
      <c r="D4680" s="175"/>
      <c r="E4680" s="4" t="s">
        <v>40</v>
      </c>
      <c r="F4680" s="6"/>
      <c r="G4680" s="5">
        <v>144</v>
      </c>
      <c r="H4680" s="7">
        <v>24</v>
      </c>
      <c r="I4680" s="1">
        <v>20</v>
      </c>
      <c r="J4680" s="1">
        <v>2</v>
      </c>
      <c r="K4680" s="1">
        <v>11</v>
      </c>
      <c r="L4680" s="1">
        <v>12</v>
      </c>
      <c r="M4680" s="1">
        <v>1</v>
      </c>
      <c r="N4680" s="1">
        <v>13</v>
      </c>
      <c r="O4680" s="1">
        <v>3</v>
      </c>
      <c r="P4680" s="1">
        <v>6</v>
      </c>
      <c r="Q4680" s="1">
        <v>3</v>
      </c>
      <c r="R4680" s="1">
        <v>71</v>
      </c>
      <c r="S4680" s="8">
        <v>3</v>
      </c>
    </row>
    <row r="4681" spans="2:19" x14ac:dyDescent="0.2">
      <c r="D4681" s="175"/>
      <c r="E4681" s="4" t="s">
        <v>41</v>
      </c>
      <c r="F4681" s="6"/>
      <c r="G4681" s="5">
        <v>202</v>
      </c>
      <c r="H4681" s="7">
        <v>22</v>
      </c>
      <c r="I4681" s="1">
        <v>16</v>
      </c>
      <c r="J4681" s="1">
        <v>6</v>
      </c>
      <c r="K4681" s="1">
        <v>16</v>
      </c>
      <c r="L4681" s="1">
        <v>23</v>
      </c>
      <c r="M4681" s="1">
        <v>0</v>
      </c>
      <c r="N4681" s="1">
        <v>17</v>
      </c>
      <c r="O4681" s="1">
        <v>2</v>
      </c>
      <c r="P4681" s="1">
        <v>13</v>
      </c>
      <c r="Q4681" s="1">
        <v>6</v>
      </c>
      <c r="R4681" s="1">
        <v>92</v>
      </c>
      <c r="S4681" s="8">
        <v>18</v>
      </c>
    </row>
    <row r="4682" spans="2:19" x14ac:dyDescent="0.2">
      <c r="D4682" s="175"/>
      <c r="E4682" s="4" t="s">
        <v>42</v>
      </c>
      <c r="F4682" s="6"/>
      <c r="G4682" s="5">
        <v>208</v>
      </c>
      <c r="H4682" s="7">
        <v>33</v>
      </c>
      <c r="I4682" s="1">
        <v>21</v>
      </c>
      <c r="J4682" s="1">
        <v>3</v>
      </c>
      <c r="K4682" s="1">
        <v>22</v>
      </c>
      <c r="L4682" s="1">
        <v>18</v>
      </c>
      <c r="M4682" s="1">
        <v>1</v>
      </c>
      <c r="N4682" s="1">
        <v>11</v>
      </c>
      <c r="O4682" s="1">
        <v>3</v>
      </c>
      <c r="P4682" s="1">
        <v>8</v>
      </c>
      <c r="Q4682" s="1">
        <v>10</v>
      </c>
      <c r="R4682" s="1">
        <v>93</v>
      </c>
      <c r="S4682" s="8">
        <v>15</v>
      </c>
    </row>
    <row r="4683" spans="2:19" x14ac:dyDescent="0.2">
      <c r="D4683" s="175"/>
      <c r="E4683" s="4" t="s">
        <v>43</v>
      </c>
      <c r="F4683" s="6"/>
      <c r="G4683" s="5">
        <v>199</v>
      </c>
      <c r="H4683" s="7">
        <v>43</v>
      </c>
      <c r="I4683" s="1">
        <v>21</v>
      </c>
      <c r="J4683" s="1">
        <v>7</v>
      </c>
      <c r="K4683" s="1">
        <v>25</v>
      </c>
      <c r="L4683" s="1">
        <v>13</v>
      </c>
      <c r="M4683" s="1">
        <v>1</v>
      </c>
      <c r="N4683" s="1">
        <v>16</v>
      </c>
      <c r="O4683" s="1">
        <v>2</v>
      </c>
      <c r="P4683" s="1">
        <v>7</v>
      </c>
      <c r="Q4683" s="1">
        <v>13</v>
      </c>
      <c r="R4683" s="1">
        <v>69</v>
      </c>
      <c r="S4683" s="8">
        <v>19</v>
      </c>
    </row>
    <row r="4684" spans="2:19" x14ac:dyDescent="0.2">
      <c r="D4684" s="175"/>
      <c r="E4684" s="4" t="s">
        <v>44</v>
      </c>
      <c r="F4684" s="6"/>
      <c r="G4684" s="5">
        <v>211</v>
      </c>
      <c r="H4684" s="7">
        <v>59</v>
      </c>
      <c r="I4684" s="1">
        <v>27</v>
      </c>
      <c r="J4684" s="1">
        <v>2</v>
      </c>
      <c r="K4684" s="1">
        <v>27</v>
      </c>
      <c r="L4684" s="1">
        <v>33</v>
      </c>
      <c r="M4684" s="1">
        <v>3</v>
      </c>
      <c r="N4684" s="1">
        <v>23</v>
      </c>
      <c r="O4684" s="1">
        <v>2</v>
      </c>
      <c r="P4684" s="1">
        <v>11</v>
      </c>
      <c r="Q4684" s="1">
        <v>4</v>
      </c>
      <c r="R4684" s="1">
        <v>42</v>
      </c>
      <c r="S4684" s="8">
        <v>27</v>
      </c>
    </row>
    <row r="4685" spans="2:19" x14ac:dyDescent="0.2">
      <c r="D4685" s="176"/>
      <c r="E4685" s="59" t="s">
        <v>45</v>
      </c>
      <c r="F4685" s="60"/>
      <c r="G4685" s="56">
        <v>141</v>
      </c>
      <c r="H4685" s="66">
        <v>38</v>
      </c>
      <c r="I4685" s="30">
        <v>15</v>
      </c>
      <c r="J4685" s="30">
        <v>5</v>
      </c>
      <c r="K4685" s="30">
        <v>19</v>
      </c>
      <c r="L4685" s="30">
        <v>18</v>
      </c>
      <c r="M4685" s="30">
        <v>5</v>
      </c>
      <c r="N4685" s="30">
        <v>9</v>
      </c>
      <c r="O4685" s="30">
        <v>2</v>
      </c>
      <c r="P4685" s="30">
        <v>7</v>
      </c>
      <c r="Q4685" s="30">
        <v>4</v>
      </c>
      <c r="R4685" s="30">
        <v>32</v>
      </c>
      <c r="S4685" s="65">
        <v>25</v>
      </c>
    </row>
    <row r="4687" spans="2:19" x14ac:dyDescent="0.2">
      <c r="B4687" s="43" t="str">
        <f xml:space="preserve"> HYPERLINK("#'目次'!B176", "[170]")</f>
        <v>[170]</v>
      </c>
      <c r="C4687" s="31" t="s">
        <v>324</v>
      </c>
    </row>
    <row r="4688" spans="2:19" x14ac:dyDescent="0.2">
      <c r="C4688" s="156" t="s">
        <v>292</v>
      </c>
    </row>
    <row r="4691" spans="4:19" ht="48" x14ac:dyDescent="0.2">
      <c r="D4691" s="177"/>
      <c r="E4691" s="178"/>
      <c r="F4691" s="178"/>
      <c r="G4691" s="40" t="s">
        <v>14</v>
      </c>
      <c r="H4691" s="42" t="s">
        <v>325</v>
      </c>
      <c r="I4691" s="15" t="s">
        <v>326</v>
      </c>
      <c r="J4691" s="15" t="s">
        <v>327</v>
      </c>
      <c r="K4691" s="15" t="s">
        <v>328</v>
      </c>
      <c r="L4691" s="15" t="s">
        <v>329</v>
      </c>
      <c r="M4691" s="15" t="s">
        <v>330</v>
      </c>
      <c r="N4691" s="15" t="s">
        <v>331</v>
      </c>
      <c r="O4691" s="15" t="s">
        <v>332</v>
      </c>
      <c r="P4691" s="15" t="s">
        <v>333</v>
      </c>
      <c r="Q4691" s="15" t="s">
        <v>86</v>
      </c>
      <c r="R4691" s="15" t="s">
        <v>334</v>
      </c>
      <c r="S4691" s="44" t="s">
        <v>17</v>
      </c>
    </row>
    <row r="4692" spans="4:19" x14ac:dyDescent="0.2">
      <c r="D4692" s="179"/>
      <c r="E4692" s="180"/>
      <c r="F4692" s="180"/>
      <c r="G4692" s="39"/>
      <c r="H4692" s="41"/>
      <c r="I4692" s="14"/>
      <c r="J4692" s="14"/>
      <c r="K4692" s="14"/>
      <c r="L4692" s="14"/>
      <c r="M4692" s="14"/>
      <c r="N4692" s="14"/>
      <c r="O4692" s="14"/>
      <c r="P4692" s="14"/>
      <c r="Q4692" s="14"/>
      <c r="R4692" s="14"/>
      <c r="S4692" s="38"/>
    </row>
    <row r="4693" spans="4:19" x14ac:dyDescent="0.2">
      <c r="D4693" s="58"/>
      <c r="E4693" s="53" t="s">
        <v>14</v>
      </c>
      <c r="F4693" s="52"/>
      <c r="G4693" s="37">
        <v>1163</v>
      </c>
      <c r="H4693" s="17">
        <v>220</v>
      </c>
      <c r="I4693" s="17">
        <v>125</v>
      </c>
      <c r="J4693" s="17">
        <v>25</v>
      </c>
      <c r="K4693" s="17">
        <v>124</v>
      </c>
      <c r="L4693" s="17">
        <v>121</v>
      </c>
      <c r="M4693" s="17">
        <v>13</v>
      </c>
      <c r="N4693" s="17">
        <v>90</v>
      </c>
      <c r="O4693" s="17">
        <v>15</v>
      </c>
      <c r="P4693" s="17">
        <v>53</v>
      </c>
      <c r="Q4693" s="17">
        <v>41</v>
      </c>
      <c r="R4693" s="17">
        <v>435</v>
      </c>
      <c r="S4693" s="55">
        <v>115</v>
      </c>
    </row>
    <row r="4694" spans="4:19" x14ac:dyDescent="0.2">
      <c r="D4694" s="174" t="s">
        <v>52</v>
      </c>
      <c r="E4694" s="20" t="s">
        <v>53</v>
      </c>
      <c r="F4694" s="22"/>
      <c r="G4694" s="21">
        <v>15</v>
      </c>
      <c r="H4694" s="25">
        <v>4</v>
      </c>
      <c r="I4694" s="3">
        <v>2</v>
      </c>
      <c r="J4694" s="3">
        <v>0</v>
      </c>
      <c r="K4694" s="3">
        <v>0</v>
      </c>
      <c r="L4694" s="3">
        <v>0</v>
      </c>
      <c r="M4694" s="3">
        <v>0</v>
      </c>
      <c r="N4694" s="3">
        <v>1</v>
      </c>
      <c r="O4694" s="3">
        <v>0</v>
      </c>
      <c r="P4694" s="3">
        <v>0</v>
      </c>
      <c r="Q4694" s="3">
        <v>0</v>
      </c>
      <c r="R4694" s="3">
        <v>6</v>
      </c>
      <c r="S4694" s="26">
        <v>2</v>
      </c>
    </row>
    <row r="4695" spans="4:19" ht="24" x14ac:dyDescent="0.2">
      <c r="D4695" s="175"/>
      <c r="E4695" s="4" t="s">
        <v>54</v>
      </c>
      <c r="F4695" s="6"/>
      <c r="G4695" s="5">
        <v>116</v>
      </c>
      <c r="H4695" s="7">
        <v>28</v>
      </c>
      <c r="I4695" s="1">
        <v>16</v>
      </c>
      <c r="J4695" s="1">
        <v>4</v>
      </c>
      <c r="K4695" s="1">
        <v>13</v>
      </c>
      <c r="L4695" s="1">
        <v>12</v>
      </c>
      <c r="M4695" s="1">
        <v>0</v>
      </c>
      <c r="N4695" s="1">
        <v>6</v>
      </c>
      <c r="O4695" s="1">
        <v>0</v>
      </c>
      <c r="P4695" s="1">
        <v>9</v>
      </c>
      <c r="Q4695" s="1">
        <v>8</v>
      </c>
      <c r="R4695" s="1">
        <v>29</v>
      </c>
      <c r="S4695" s="8">
        <v>10</v>
      </c>
    </row>
    <row r="4696" spans="4:19" x14ac:dyDescent="0.2">
      <c r="D4696" s="175"/>
      <c r="E4696" s="4" t="s">
        <v>55</v>
      </c>
      <c r="F4696" s="6"/>
      <c r="G4696" s="5">
        <v>41</v>
      </c>
      <c r="H4696" s="7">
        <v>11</v>
      </c>
      <c r="I4696" s="1">
        <v>5</v>
      </c>
      <c r="J4696" s="1">
        <v>1</v>
      </c>
      <c r="K4696" s="1">
        <v>3</v>
      </c>
      <c r="L4696" s="1">
        <v>5</v>
      </c>
      <c r="M4696" s="1">
        <v>0</v>
      </c>
      <c r="N4696" s="1">
        <v>8</v>
      </c>
      <c r="O4696" s="1">
        <v>1</v>
      </c>
      <c r="P4696" s="1">
        <v>1</v>
      </c>
      <c r="Q4696" s="1">
        <v>0</v>
      </c>
      <c r="R4696" s="1">
        <v>13</v>
      </c>
      <c r="S4696" s="8">
        <v>4</v>
      </c>
    </row>
    <row r="4697" spans="4:19" x14ac:dyDescent="0.2">
      <c r="D4697" s="175"/>
      <c r="E4697" s="4" t="s">
        <v>56</v>
      </c>
      <c r="F4697" s="6"/>
      <c r="G4697" s="5">
        <v>60</v>
      </c>
      <c r="H4697" s="7">
        <v>12</v>
      </c>
      <c r="I4697" s="1">
        <v>6</v>
      </c>
      <c r="J4697" s="1">
        <v>1</v>
      </c>
      <c r="K4697" s="1">
        <v>8</v>
      </c>
      <c r="L4697" s="1">
        <v>4</v>
      </c>
      <c r="M4697" s="1">
        <v>1</v>
      </c>
      <c r="N4697" s="1">
        <v>5</v>
      </c>
      <c r="O4697" s="1">
        <v>0</v>
      </c>
      <c r="P4697" s="1">
        <v>2</v>
      </c>
      <c r="Q4697" s="1">
        <v>8</v>
      </c>
      <c r="R4697" s="1">
        <v>18</v>
      </c>
      <c r="S4697" s="8">
        <v>7</v>
      </c>
    </row>
    <row r="4698" spans="4:19" x14ac:dyDescent="0.2">
      <c r="D4698" s="175"/>
      <c r="E4698" s="4" t="s">
        <v>57</v>
      </c>
      <c r="F4698" s="6"/>
      <c r="G4698" s="5">
        <v>283</v>
      </c>
      <c r="H4698" s="7">
        <v>47</v>
      </c>
      <c r="I4698" s="1">
        <v>23</v>
      </c>
      <c r="J4698" s="1">
        <v>6</v>
      </c>
      <c r="K4698" s="1">
        <v>32</v>
      </c>
      <c r="L4698" s="1">
        <v>35</v>
      </c>
      <c r="M4698" s="1">
        <v>2</v>
      </c>
      <c r="N4698" s="1">
        <v>25</v>
      </c>
      <c r="O4698" s="1">
        <v>3</v>
      </c>
      <c r="P4698" s="1">
        <v>7</v>
      </c>
      <c r="Q4698" s="1">
        <v>10</v>
      </c>
      <c r="R4698" s="1">
        <v>131</v>
      </c>
      <c r="S4698" s="8">
        <v>14</v>
      </c>
    </row>
    <row r="4699" spans="4:19" x14ac:dyDescent="0.2">
      <c r="D4699" s="175"/>
      <c r="E4699" s="4" t="s">
        <v>58</v>
      </c>
      <c r="F4699" s="6"/>
      <c r="G4699" s="5">
        <v>123</v>
      </c>
      <c r="H4699" s="7">
        <v>16</v>
      </c>
      <c r="I4699" s="1">
        <v>8</v>
      </c>
      <c r="J4699" s="1">
        <v>2</v>
      </c>
      <c r="K4699" s="1">
        <v>15</v>
      </c>
      <c r="L4699" s="1">
        <v>12</v>
      </c>
      <c r="M4699" s="1">
        <v>1</v>
      </c>
      <c r="N4699" s="1">
        <v>7</v>
      </c>
      <c r="O4699" s="1">
        <v>2</v>
      </c>
      <c r="P4699" s="1">
        <v>5</v>
      </c>
      <c r="Q4699" s="1">
        <v>2</v>
      </c>
      <c r="R4699" s="1">
        <v>53</v>
      </c>
      <c r="S4699" s="8">
        <v>15</v>
      </c>
    </row>
    <row r="4700" spans="4:19" x14ac:dyDescent="0.2">
      <c r="D4700" s="175"/>
      <c r="E4700" s="4" t="s">
        <v>59</v>
      </c>
      <c r="F4700" s="6"/>
      <c r="G4700" s="5">
        <v>186</v>
      </c>
      <c r="H4700" s="7">
        <v>32</v>
      </c>
      <c r="I4700" s="1">
        <v>19</v>
      </c>
      <c r="J4700" s="1">
        <v>3</v>
      </c>
      <c r="K4700" s="1">
        <v>19</v>
      </c>
      <c r="L4700" s="1">
        <v>17</v>
      </c>
      <c r="M4700" s="1">
        <v>0</v>
      </c>
      <c r="N4700" s="1">
        <v>9</v>
      </c>
      <c r="O4700" s="1">
        <v>4</v>
      </c>
      <c r="P4700" s="1">
        <v>10</v>
      </c>
      <c r="Q4700" s="1">
        <v>5</v>
      </c>
      <c r="R4700" s="1">
        <v>79</v>
      </c>
      <c r="S4700" s="8">
        <v>18</v>
      </c>
    </row>
    <row r="4701" spans="4:19" x14ac:dyDescent="0.2">
      <c r="D4701" s="175"/>
      <c r="E4701" s="4" t="s">
        <v>60</v>
      </c>
      <c r="F4701" s="6"/>
      <c r="G4701" s="5">
        <v>163</v>
      </c>
      <c r="H4701" s="7">
        <v>31</v>
      </c>
      <c r="I4701" s="1">
        <v>22</v>
      </c>
      <c r="J4701" s="1">
        <v>4</v>
      </c>
      <c r="K4701" s="1">
        <v>16</v>
      </c>
      <c r="L4701" s="1">
        <v>18</v>
      </c>
      <c r="M4701" s="1">
        <v>3</v>
      </c>
      <c r="N4701" s="1">
        <v>21</v>
      </c>
      <c r="O4701" s="1">
        <v>2</v>
      </c>
      <c r="P4701" s="1">
        <v>13</v>
      </c>
      <c r="Q4701" s="1">
        <v>7</v>
      </c>
      <c r="R4701" s="1">
        <v>36</v>
      </c>
      <c r="S4701" s="8">
        <v>23</v>
      </c>
    </row>
    <row r="4702" spans="4:19" x14ac:dyDescent="0.2">
      <c r="D4702" s="175"/>
      <c r="E4702" s="4" t="s">
        <v>61</v>
      </c>
      <c r="F4702" s="6"/>
      <c r="G4702" s="5">
        <v>72</v>
      </c>
      <c r="H4702" s="7">
        <v>3</v>
      </c>
      <c r="I4702" s="1">
        <v>5</v>
      </c>
      <c r="J4702" s="1">
        <v>0</v>
      </c>
      <c r="K4702" s="1">
        <v>4</v>
      </c>
      <c r="L4702" s="1">
        <v>5</v>
      </c>
      <c r="M4702" s="1">
        <v>3</v>
      </c>
      <c r="N4702" s="1">
        <v>0</v>
      </c>
      <c r="O4702" s="1">
        <v>1</v>
      </c>
      <c r="P4702" s="1">
        <v>1</v>
      </c>
      <c r="Q4702" s="1">
        <v>1</v>
      </c>
      <c r="R4702" s="1">
        <v>47</v>
      </c>
      <c r="S4702" s="8">
        <v>8</v>
      </c>
    </row>
    <row r="4703" spans="4:19" x14ac:dyDescent="0.2">
      <c r="D4703" s="175"/>
      <c r="E4703" s="4" t="s">
        <v>62</v>
      </c>
      <c r="F4703" s="6"/>
      <c r="G4703" s="5">
        <v>103</v>
      </c>
      <c r="H4703" s="7">
        <v>35</v>
      </c>
      <c r="I4703" s="1">
        <v>19</v>
      </c>
      <c r="J4703" s="1">
        <v>4</v>
      </c>
      <c r="K4703" s="1">
        <v>14</v>
      </c>
      <c r="L4703" s="1">
        <v>13</v>
      </c>
      <c r="M4703" s="1">
        <v>3</v>
      </c>
      <c r="N4703" s="1">
        <v>8</v>
      </c>
      <c r="O4703" s="1">
        <v>2</v>
      </c>
      <c r="P4703" s="1">
        <v>5</v>
      </c>
      <c r="Q4703" s="1">
        <v>0</v>
      </c>
      <c r="R4703" s="1">
        <v>23</v>
      </c>
      <c r="S4703" s="8">
        <v>14</v>
      </c>
    </row>
    <row r="4704" spans="4:19" x14ac:dyDescent="0.2">
      <c r="D4704" s="174" t="s">
        <v>63</v>
      </c>
      <c r="E4704" s="20" t="s">
        <v>64</v>
      </c>
      <c r="F4704" s="22"/>
      <c r="G4704" s="21">
        <v>214</v>
      </c>
      <c r="H4704" s="25">
        <v>43</v>
      </c>
      <c r="I4704" s="3">
        <v>32</v>
      </c>
      <c r="J4704" s="3">
        <v>2</v>
      </c>
      <c r="K4704" s="3">
        <v>25</v>
      </c>
      <c r="L4704" s="3">
        <v>22</v>
      </c>
      <c r="M4704" s="3">
        <v>4</v>
      </c>
      <c r="N4704" s="3">
        <v>13</v>
      </c>
      <c r="O4704" s="3">
        <v>3</v>
      </c>
      <c r="P4704" s="3">
        <v>9</v>
      </c>
      <c r="Q4704" s="3">
        <v>2</v>
      </c>
      <c r="R4704" s="3">
        <v>82</v>
      </c>
      <c r="S4704" s="26">
        <v>23</v>
      </c>
    </row>
    <row r="4705" spans="2:19" x14ac:dyDescent="0.2">
      <c r="D4705" s="175"/>
      <c r="E4705" s="4" t="s">
        <v>65</v>
      </c>
      <c r="F4705" s="6"/>
      <c r="G4705" s="5">
        <v>160</v>
      </c>
      <c r="H4705" s="7">
        <v>41</v>
      </c>
      <c r="I4705" s="1">
        <v>17</v>
      </c>
      <c r="J4705" s="1">
        <v>5</v>
      </c>
      <c r="K4705" s="1">
        <v>17</v>
      </c>
      <c r="L4705" s="1">
        <v>13</v>
      </c>
      <c r="M4705" s="1">
        <v>2</v>
      </c>
      <c r="N4705" s="1">
        <v>9</v>
      </c>
      <c r="O4705" s="1">
        <v>2</v>
      </c>
      <c r="P4705" s="1">
        <v>8</v>
      </c>
      <c r="Q4705" s="1">
        <v>5</v>
      </c>
      <c r="R4705" s="1">
        <v>51</v>
      </c>
      <c r="S4705" s="8">
        <v>20</v>
      </c>
    </row>
    <row r="4706" spans="2:19" x14ac:dyDescent="0.2">
      <c r="D4706" s="175"/>
      <c r="E4706" s="4" t="s">
        <v>66</v>
      </c>
      <c r="F4706" s="6"/>
      <c r="G4706" s="5">
        <v>160</v>
      </c>
      <c r="H4706" s="7">
        <v>34</v>
      </c>
      <c r="I4706" s="1">
        <v>17</v>
      </c>
      <c r="J4706" s="1">
        <v>5</v>
      </c>
      <c r="K4706" s="1">
        <v>11</v>
      </c>
      <c r="L4706" s="1">
        <v>19</v>
      </c>
      <c r="M4706" s="1">
        <v>2</v>
      </c>
      <c r="N4706" s="1">
        <v>10</v>
      </c>
      <c r="O4706" s="1">
        <v>2</v>
      </c>
      <c r="P4706" s="1">
        <v>9</v>
      </c>
      <c r="Q4706" s="1">
        <v>5</v>
      </c>
      <c r="R4706" s="1">
        <v>56</v>
      </c>
      <c r="S4706" s="8">
        <v>15</v>
      </c>
    </row>
    <row r="4707" spans="2:19" x14ac:dyDescent="0.2">
      <c r="D4707" s="175"/>
      <c r="E4707" s="4" t="s">
        <v>67</v>
      </c>
      <c r="F4707" s="6"/>
      <c r="G4707" s="5">
        <v>150</v>
      </c>
      <c r="H4707" s="7">
        <v>16</v>
      </c>
      <c r="I4707" s="1">
        <v>12</v>
      </c>
      <c r="J4707" s="1">
        <v>2</v>
      </c>
      <c r="K4707" s="1">
        <v>21</v>
      </c>
      <c r="L4707" s="1">
        <v>17</v>
      </c>
      <c r="M4707" s="1">
        <v>2</v>
      </c>
      <c r="N4707" s="1">
        <v>15</v>
      </c>
      <c r="O4707" s="1">
        <v>1</v>
      </c>
      <c r="P4707" s="1">
        <v>11</v>
      </c>
      <c r="Q4707" s="1">
        <v>5</v>
      </c>
      <c r="R4707" s="1">
        <v>57</v>
      </c>
      <c r="S4707" s="8">
        <v>16</v>
      </c>
    </row>
    <row r="4708" spans="2:19" x14ac:dyDescent="0.2">
      <c r="D4708" s="175"/>
      <c r="E4708" s="4" t="s">
        <v>68</v>
      </c>
      <c r="F4708" s="6"/>
      <c r="G4708" s="5">
        <v>110</v>
      </c>
      <c r="H4708" s="7">
        <v>16</v>
      </c>
      <c r="I4708" s="1">
        <v>8</v>
      </c>
      <c r="J4708" s="1">
        <v>4</v>
      </c>
      <c r="K4708" s="1">
        <v>14</v>
      </c>
      <c r="L4708" s="1">
        <v>17</v>
      </c>
      <c r="M4708" s="1">
        <v>0</v>
      </c>
      <c r="N4708" s="1">
        <v>10</v>
      </c>
      <c r="O4708" s="1">
        <v>0</v>
      </c>
      <c r="P4708" s="1">
        <v>1</v>
      </c>
      <c r="Q4708" s="1">
        <v>1</v>
      </c>
      <c r="R4708" s="1">
        <v>51</v>
      </c>
      <c r="S4708" s="8">
        <v>11</v>
      </c>
    </row>
    <row r="4709" spans="2:19" x14ac:dyDescent="0.2">
      <c r="D4709" s="175"/>
      <c r="E4709" s="4" t="s">
        <v>69</v>
      </c>
      <c r="F4709" s="6"/>
      <c r="G4709" s="5">
        <v>91</v>
      </c>
      <c r="H4709" s="7">
        <v>15</v>
      </c>
      <c r="I4709" s="1">
        <v>6</v>
      </c>
      <c r="J4709" s="1">
        <v>1</v>
      </c>
      <c r="K4709" s="1">
        <v>9</v>
      </c>
      <c r="L4709" s="1">
        <v>7</v>
      </c>
      <c r="M4709" s="1">
        <v>1</v>
      </c>
      <c r="N4709" s="1">
        <v>5</v>
      </c>
      <c r="O4709" s="1">
        <v>5</v>
      </c>
      <c r="P4709" s="1">
        <v>3</v>
      </c>
      <c r="Q4709" s="1">
        <v>3</v>
      </c>
      <c r="R4709" s="1">
        <v>42</v>
      </c>
      <c r="S4709" s="8">
        <v>10</v>
      </c>
    </row>
    <row r="4710" spans="2:19" x14ac:dyDescent="0.2">
      <c r="D4710" s="175"/>
      <c r="E4710" s="4" t="s">
        <v>70</v>
      </c>
      <c r="F4710" s="6"/>
      <c r="G4710" s="5">
        <v>127</v>
      </c>
      <c r="H4710" s="7">
        <v>27</v>
      </c>
      <c r="I4710" s="1">
        <v>16</v>
      </c>
      <c r="J4710" s="1">
        <v>1</v>
      </c>
      <c r="K4710" s="1">
        <v>15</v>
      </c>
      <c r="L4710" s="1">
        <v>8</v>
      </c>
      <c r="M4710" s="1">
        <v>1</v>
      </c>
      <c r="N4710" s="1">
        <v>11</v>
      </c>
      <c r="O4710" s="1">
        <v>2</v>
      </c>
      <c r="P4710" s="1">
        <v>4</v>
      </c>
      <c r="Q4710" s="1">
        <v>10</v>
      </c>
      <c r="R4710" s="1">
        <v>44</v>
      </c>
      <c r="S4710" s="8">
        <v>9</v>
      </c>
    </row>
    <row r="4711" spans="2:19" x14ac:dyDescent="0.2">
      <c r="D4711" s="175"/>
      <c r="E4711" s="4" t="s">
        <v>71</v>
      </c>
      <c r="F4711" s="6"/>
      <c r="G4711" s="5">
        <v>70</v>
      </c>
      <c r="H4711" s="7">
        <v>15</v>
      </c>
      <c r="I4711" s="1">
        <v>8</v>
      </c>
      <c r="J4711" s="1">
        <v>4</v>
      </c>
      <c r="K4711" s="1">
        <v>4</v>
      </c>
      <c r="L4711" s="1">
        <v>8</v>
      </c>
      <c r="M4711" s="1">
        <v>0</v>
      </c>
      <c r="N4711" s="1">
        <v>7</v>
      </c>
      <c r="O4711" s="1">
        <v>0</v>
      </c>
      <c r="P4711" s="1">
        <v>3</v>
      </c>
      <c r="Q4711" s="1">
        <v>3</v>
      </c>
      <c r="R4711" s="1">
        <v>28</v>
      </c>
      <c r="S4711" s="8">
        <v>5</v>
      </c>
    </row>
    <row r="4712" spans="2:19" x14ac:dyDescent="0.2">
      <c r="D4712" s="176"/>
      <c r="E4712" s="59" t="s">
        <v>72</v>
      </c>
      <c r="F4712" s="60"/>
      <c r="G4712" s="56">
        <v>69</v>
      </c>
      <c r="H4712" s="66">
        <v>13</v>
      </c>
      <c r="I4712" s="30">
        <v>8</v>
      </c>
      <c r="J4712" s="30">
        <v>1</v>
      </c>
      <c r="K4712" s="30">
        <v>7</v>
      </c>
      <c r="L4712" s="30">
        <v>10</v>
      </c>
      <c r="M4712" s="30">
        <v>1</v>
      </c>
      <c r="N4712" s="30">
        <v>9</v>
      </c>
      <c r="O4712" s="30">
        <v>0</v>
      </c>
      <c r="P4712" s="30">
        <v>3</v>
      </c>
      <c r="Q4712" s="30">
        <v>7</v>
      </c>
      <c r="R4712" s="30">
        <v>19</v>
      </c>
      <c r="S4712" s="65">
        <v>4</v>
      </c>
    </row>
    <row r="4714" spans="2:19" x14ac:dyDescent="0.2">
      <c r="B4714" s="43" t="str">
        <f xml:space="preserve"> HYPERLINK("#'目次'!B177", "[171]")</f>
        <v>[171]</v>
      </c>
      <c r="C4714" s="31" t="s">
        <v>324</v>
      </c>
    </row>
    <row r="4715" spans="2:19" x14ac:dyDescent="0.2">
      <c r="C4715" s="156" t="s">
        <v>292</v>
      </c>
    </row>
    <row r="4717" spans="2:19" x14ac:dyDescent="0.2">
      <c r="C4717" s="31" t="s">
        <v>75</v>
      </c>
    </row>
    <row r="4718" spans="2:19" ht="48" x14ac:dyDescent="0.2">
      <c r="D4718" s="177"/>
      <c r="E4718" s="178"/>
      <c r="F4718" s="178"/>
      <c r="G4718" s="40" t="s">
        <v>14</v>
      </c>
      <c r="H4718" s="42" t="s">
        <v>325</v>
      </c>
      <c r="I4718" s="15" t="s">
        <v>326</v>
      </c>
      <c r="J4718" s="15" t="s">
        <v>327</v>
      </c>
      <c r="K4718" s="15" t="s">
        <v>328</v>
      </c>
      <c r="L4718" s="15" t="s">
        <v>329</v>
      </c>
      <c r="M4718" s="15" t="s">
        <v>330</v>
      </c>
      <c r="N4718" s="15" t="s">
        <v>331</v>
      </c>
      <c r="O4718" s="15" t="s">
        <v>332</v>
      </c>
      <c r="P4718" s="15" t="s">
        <v>333</v>
      </c>
      <c r="Q4718" s="15" t="s">
        <v>86</v>
      </c>
      <c r="R4718" s="15" t="s">
        <v>334</v>
      </c>
      <c r="S4718" s="44" t="s">
        <v>17</v>
      </c>
    </row>
    <row r="4719" spans="2:19" x14ac:dyDescent="0.2">
      <c r="D4719" s="179"/>
      <c r="E4719" s="180"/>
      <c r="F4719" s="180"/>
      <c r="G4719" s="39"/>
      <c r="H4719" s="41"/>
      <c r="I4719" s="14"/>
      <c r="J4719" s="14"/>
      <c r="K4719" s="14"/>
      <c r="L4719" s="14"/>
      <c r="M4719" s="14"/>
      <c r="N4719" s="14"/>
      <c r="O4719" s="14"/>
      <c r="P4719" s="14"/>
      <c r="Q4719" s="14"/>
      <c r="R4719" s="14"/>
      <c r="S4719" s="38"/>
    </row>
    <row r="4720" spans="2:19" x14ac:dyDescent="0.2">
      <c r="D4720" s="58"/>
      <c r="E4720" s="53" t="s">
        <v>14</v>
      </c>
      <c r="F4720" s="52"/>
      <c r="G4720" s="37">
        <v>1163</v>
      </c>
      <c r="H4720" s="17">
        <v>220</v>
      </c>
      <c r="I4720" s="17">
        <v>125</v>
      </c>
      <c r="J4720" s="17">
        <v>25</v>
      </c>
      <c r="K4720" s="17">
        <v>124</v>
      </c>
      <c r="L4720" s="17">
        <v>121</v>
      </c>
      <c r="M4720" s="17">
        <v>13</v>
      </c>
      <c r="N4720" s="17">
        <v>90</v>
      </c>
      <c r="O4720" s="17">
        <v>15</v>
      </c>
      <c r="P4720" s="17">
        <v>53</v>
      </c>
      <c r="Q4720" s="17">
        <v>41</v>
      </c>
      <c r="R4720" s="17">
        <v>435</v>
      </c>
      <c r="S4720" s="55">
        <v>115</v>
      </c>
    </row>
    <row r="4721" spans="4:19" x14ac:dyDescent="0.2">
      <c r="D4721" s="174" t="s">
        <v>36</v>
      </c>
      <c r="E4721" s="20" t="s">
        <v>76</v>
      </c>
      <c r="F4721" s="22"/>
      <c r="G4721" s="21">
        <v>597</v>
      </c>
      <c r="H4721" s="25">
        <v>127</v>
      </c>
      <c r="I4721" s="3">
        <v>56</v>
      </c>
      <c r="J4721" s="3">
        <v>14</v>
      </c>
      <c r="K4721" s="3">
        <v>63</v>
      </c>
      <c r="L4721" s="3">
        <v>73</v>
      </c>
      <c r="M4721" s="3">
        <v>7</v>
      </c>
      <c r="N4721" s="3">
        <v>43</v>
      </c>
      <c r="O4721" s="3">
        <v>6</v>
      </c>
      <c r="P4721" s="3">
        <v>22</v>
      </c>
      <c r="Q4721" s="3">
        <v>19</v>
      </c>
      <c r="R4721" s="3">
        <v>227</v>
      </c>
      <c r="S4721" s="26">
        <v>61</v>
      </c>
    </row>
    <row r="4722" spans="4:19" x14ac:dyDescent="0.2">
      <c r="D4722" s="175"/>
      <c r="E4722" s="4" t="s">
        <v>39</v>
      </c>
      <c r="F4722" s="6"/>
      <c r="G4722" s="5">
        <v>32</v>
      </c>
      <c r="H4722" s="7">
        <v>1</v>
      </c>
      <c r="I4722" s="1">
        <v>2</v>
      </c>
      <c r="J4722" s="1">
        <v>0</v>
      </c>
      <c r="K4722" s="1">
        <v>1</v>
      </c>
      <c r="L4722" s="1">
        <v>3</v>
      </c>
      <c r="M4722" s="1">
        <v>1</v>
      </c>
      <c r="N4722" s="1">
        <v>1</v>
      </c>
      <c r="O4722" s="1">
        <v>0</v>
      </c>
      <c r="P4722" s="1">
        <v>0</v>
      </c>
      <c r="Q4722" s="1">
        <v>0</v>
      </c>
      <c r="R4722" s="1">
        <v>23</v>
      </c>
      <c r="S4722" s="8">
        <v>4</v>
      </c>
    </row>
    <row r="4723" spans="4:19" x14ac:dyDescent="0.2">
      <c r="D4723" s="175"/>
      <c r="E4723" s="4" t="s">
        <v>40</v>
      </c>
      <c r="F4723" s="6"/>
      <c r="G4723" s="5">
        <v>73</v>
      </c>
      <c r="H4723" s="7">
        <v>13</v>
      </c>
      <c r="I4723" s="1">
        <v>10</v>
      </c>
      <c r="J4723" s="1">
        <v>2</v>
      </c>
      <c r="K4723" s="1">
        <v>6</v>
      </c>
      <c r="L4723" s="1">
        <v>6</v>
      </c>
      <c r="M4723" s="1">
        <v>0</v>
      </c>
      <c r="N4723" s="1">
        <v>8</v>
      </c>
      <c r="O4723" s="1">
        <v>1</v>
      </c>
      <c r="P4723" s="1">
        <v>4</v>
      </c>
      <c r="Q4723" s="1">
        <v>1</v>
      </c>
      <c r="R4723" s="1">
        <v>36</v>
      </c>
      <c r="S4723" s="8">
        <v>2</v>
      </c>
    </row>
    <row r="4724" spans="4:19" x14ac:dyDescent="0.2">
      <c r="D4724" s="175"/>
      <c r="E4724" s="4" t="s">
        <v>41</v>
      </c>
      <c r="F4724" s="6"/>
      <c r="G4724" s="5">
        <v>106</v>
      </c>
      <c r="H4724" s="7">
        <v>11</v>
      </c>
      <c r="I4724" s="1">
        <v>7</v>
      </c>
      <c r="J4724" s="1">
        <v>3</v>
      </c>
      <c r="K4724" s="1">
        <v>7</v>
      </c>
      <c r="L4724" s="1">
        <v>15</v>
      </c>
      <c r="M4724" s="1">
        <v>0</v>
      </c>
      <c r="N4724" s="1">
        <v>8</v>
      </c>
      <c r="O4724" s="1">
        <v>1</v>
      </c>
      <c r="P4724" s="1">
        <v>5</v>
      </c>
      <c r="Q4724" s="1">
        <v>3</v>
      </c>
      <c r="R4724" s="1">
        <v>48</v>
      </c>
      <c r="S4724" s="8">
        <v>12</v>
      </c>
    </row>
    <row r="4725" spans="4:19" x14ac:dyDescent="0.2">
      <c r="D4725" s="175"/>
      <c r="E4725" s="4" t="s">
        <v>42</v>
      </c>
      <c r="F4725" s="6"/>
      <c r="G4725" s="5">
        <v>112</v>
      </c>
      <c r="H4725" s="7">
        <v>19</v>
      </c>
      <c r="I4725" s="1">
        <v>8</v>
      </c>
      <c r="J4725" s="1">
        <v>2</v>
      </c>
      <c r="K4725" s="1">
        <v>12</v>
      </c>
      <c r="L4725" s="1">
        <v>11</v>
      </c>
      <c r="M4725" s="1">
        <v>1</v>
      </c>
      <c r="N4725" s="1">
        <v>5</v>
      </c>
      <c r="O4725" s="1">
        <v>1</v>
      </c>
      <c r="P4725" s="1">
        <v>3</v>
      </c>
      <c r="Q4725" s="1">
        <v>6</v>
      </c>
      <c r="R4725" s="1">
        <v>50</v>
      </c>
      <c r="S4725" s="8">
        <v>10</v>
      </c>
    </row>
    <row r="4726" spans="4:19" x14ac:dyDescent="0.2">
      <c r="D4726" s="175"/>
      <c r="E4726" s="4" t="s">
        <v>43</v>
      </c>
      <c r="F4726" s="6"/>
      <c r="G4726" s="5">
        <v>96</v>
      </c>
      <c r="H4726" s="7">
        <v>29</v>
      </c>
      <c r="I4726" s="1">
        <v>8</v>
      </c>
      <c r="J4726" s="1">
        <v>4</v>
      </c>
      <c r="K4726" s="1">
        <v>13</v>
      </c>
      <c r="L4726" s="1">
        <v>5</v>
      </c>
      <c r="M4726" s="1">
        <v>1</v>
      </c>
      <c r="N4726" s="1">
        <v>5</v>
      </c>
      <c r="O4726" s="1">
        <v>1</v>
      </c>
      <c r="P4726" s="1">
        <v>4</v>
      </c>
      <c r="Q4726" s="1">
        <v>6</v>
      </c>
      <c r="R4726" s="1">
        <v>34</v>
      </c>
      <c r="S4726" s="8">
        <v>7</v>
      </c>
    </row>
    <row r="4727" spans="4:19" x14ac:dyDescent="0.2">
      <c r="D4727" s="175"/>
      <c r="E4727" s="4" t="s">
        <v>44</v>
      </c>
      <c r="F4727" s="6"/>
      <c r="G4727" s="5">
        <v>107</v>
      </c>
      <c r="H4727" s="7">
        <v>31</v>
      </c>
      <c r="I4727" s="1">
        <v>12</v>
      </c>
      <c r="J4727" s="1">
        <v>0</v>
      </c>
      <c r="K4727" s="1">
        <v>12</v>
      </c>
      <c r="L4727" s="1">
        <v>20</v>
      </c>
      <c r="M4727" s="1">
        <v>1</v>
      </c>
      <c r="N4727" s="1">
        <v>9</v>
      </c>
      <c r="O4727" s="1">
        <v>1</v>
      </c>
      <c r="P4727" s="1">
        <v>4</v>
      </c>
      <c r="Q4727" s="1">
        <v>2</v>
      </c>
      <c r="R4727" s="1">
        <v>22</v>
      </c>
      <c r="S4727" s="8">
        <v>16</v>
      </c>
    </row>
    <row r="4728" spans="4:19" x14ac:dyDescent="0.2">
      <c r="D4728" s="175"/>
      <c r="E4728" s="4" t="s">
        <v>45</v>
      </c>
      <c r="F4728" s="6"/>
      <c r="G4728" s="5">
        <v>71</v>
      </c>
      <c r="H4728" s="7">
        <v>23</v>
      </c>
      <c r="I4728" s="1">
        <v>9</v>
      </c>
      <c r="J4728" s="1">
        <v>3</v>
      </c>
      <c r="K4728" s="1">
        <v>12</v>
      </c>
      <c r="L4728" s="1">
        <v>13</v>
      </c>
      <c r="M4728" s="1">
        <v>3</v>
      </c>
      <c r="N4728" s="1">
        <v>7</v>
      </c>
      <c r="O4728" s="1">
        <v>1</v>
      </c>
      <c r="P4728" s="1">
        <v>2</v>
      </c>
      <c r="Q4728" s="1">
        <v>1</v>
      </c>
      <c r="R4728" s="1">
        <v>14</v>
      </c>
      <c r="S4728" s="8">
        <v>10</v>
      </c>
    </row>
    <row r="4729" spans="4:19" x14ac:dyDescent="0.2">
      <c r="D4729" s="174" t="s">
        <v>37</v>
      </c>
      <c r="E4729" s="20" t="s">
        <v>77</v>
      </c>
      <c r="F4729" s="22"/>
      <c r="G4729" s="21">
        <v>566</v>
      </c>
      <c r="H4729" s="25">
        <v>93</v>
      </c>
      <c r="I4729" s="3">
        <v>69</v>
      </c>
      <c r="J4729" s="3">
        <v>11</v>
      </c>
      <c r="K4729" s="3">
        <v>61</v>
      </c>
      <c r="L4729" s="3">
        <v>48</v>
      </c>
      <c r="M4729" s="3">
        <v>6</v>
      </c>
      <c r="N4729" s="3">
        <v>47</v>
      </c>
      <c r="O4729" s="3">
        <v>9</v>
      </c>
      <c r="P4729" s="3">
        <v>31</v>
      </c>
      <c r="Q4729" s="3">
        <v>22</v>
      </c>
      <c r="R4729" s="3">
        <v>208</v>
      </c>
      <c r="S4729" s="26">
        <v>54</v>
      </c>
    </row>
    <row r="4730" spans="4:19" x14ac:dyDescent="0.2">
      <c r="D4730" s="175"/>
      <c r="E4730" s="4" t="s">
        <v>39</v>
      </c>
      <c r="F4730" s="6"/>
      <c r="G4730" s="5">
        <v>26</v>
      </c>
      <c r="H4730" s="7">
        <v>0</v>
      </c>
      <c r="I4730" s="1">
        <v>3</v>
      </c>
      <c r="J4730" s="1">
        <v>0</v>
      </c>
      <c r="K4730" s="1">
        <v>3</v>
      </c>
      <c r="L4730" s="1">
        <v>1</v>
      </c>
      <c r="M4730" s="1">
        <v>1</v>
      </c>
      <c r="N4730" s="1">
        <v>0</v>
      </c>
      <c r="O4730" s="1">
        <v>1</v>
      </c>
      <c r="P4730" s="1">
        <v>1</v>
      </c>
      <c r="Q4730" s="1">
        <v>1</v>
      </c>
      <c r="R4730" s="1">
        <v>13</v>
      </c>
      <c r="S4730" s="8">
        <v>4</v>
      </c>
    </row>
    <row r="4731" spans="4:19" x14ac:dyDescent="0.2">
      <c r="D4731" s="175"/>
      <c r="E4731" s="4" t="s">
        <v>40</v>
      </c>
      <c r="F4731" s="6"/>
      <c r="G4731" s="5">
        <v>71</v>
      </c>
      <c r="H4731" s="7">
        <v>11</v>
      </c>
      <c r="I4731" s="1">
        <v>10</v>
      </c>
      <c r="J4731" s="1">
        <v>0</v>
      </c>
      <c r="K4731" s="1">
        <v>5</v>
      </c>
      <c r="L4731" s="1">
        <v>6</v>
      </c>
      <c r="M4731" s="1">
        <v>1</v>
      </c>
      <c r="N4731" s="1">
        <v>5</v>
      </c>
      <c r="O4731" s="1">
        <v>2</v>
      </c>
      <c r="P4731" s="1">
        <v>2</v>
      </c>
      <c r="Q4731" s="1">
        <v>2</v>
      </c>
      <c r="R4731" s="1">
        <v>35</v>
      </c>
      <c r="S4731" s="8">
        <v>1</v>
      </c>
    </row>
    <row r="4732" spans="4:19" x14ac:dyDescent="0.2">
      <c r="D4732" s="175"/>
      <c r="E4732" s="4" t="s">
        <v>41</v>
      </c>
      <c r="F4732" s="6"/>
      <c r="G4732" s="5">
        <v>96</v>
      </c>
      <c r="H4732" s="7">
        <v>11</v>
      </c>
      <c r="I4732" s="1">
        <v>9</v>
      </c>
      <c r="J4732" s="1">
        <v>3</v>
      </c>
      <c r="K4732" s="1">
        <v>9</v>
      </c>
      <c r="L4732" s="1">
        <v>8</v>
      </c>
      <c r="M4732" s="1">
        <v>0</v>
      </c>
      <c r="N4732" s="1">
        <v>9</v>
      </c>
      <c r="O4732" s="1">
        <v>1</v>
      </c>
      <c r="P4732" s="1">
        <v>8</v>
      </c>
      <c r="Q4732" s="1">
        <v>3</v>
      </c>
      <c r="R4732" s="1">
        <v>44</v>
      </c>
      <c r="S4732" s="8">
        <v>6</v>
      </c>
    </row>
    <row r="4733" spans="4:19" x14ac:dyDescent="0.2">
      <c r="D4733" s="175"/>
      <c r="E4733" s="4" t="s">
        <v>42</v>
      </c>
      <c r="F4733" s="6"/>
      <c r="G4733" s="5">
        <v>96</v>
      </c>
      <c r="H4733" s="7">
        <v>14</v>
      </c>
      <c r="I4733" s="1">
        <v>13</v>
      </c>
      <c r="J4733" s="1">
        <v>1</v>
      </c>
      <c r="K4733" s="1">
        <v>10</v>
      </c>
      <c r="L4733" s="1">
        <v>7</v>
      </c>
      <c r="M4733" s="1">
        <v>0</v>
      </c>
      <c r="N4733" s="1">
        <v>6</v>
      </c>
      <c r="O4733" s="1">
        <v>2</v>
      </c>
      <c r="P4733" s="1">
        <v>5</v>
      </c>
      <c r="Q4733" s="1">
        <v>4</v>
      </c>
      <c r="R4733" s="1">
        <v>43</v>
      </c>
      <c r="S4733" s="8">
        <v>5</v>
      </c>
    </row>
    <row r="4734" spans="4:19" x14ac:dyDescent="0.2">
      <c r="D4734" s="175"/>
      <c r="E4734" s="4" t="s">
        <v>43</v>
      </c>
      <c r="F4734" s="6"/>
      <c r="G4734" s="5">
        <v>103</v>
      </c>
      <c r="H4734" s="7">
        <v>14</v>
      </c>
      <c r="I4734" s="1">
        <v>13</v>
      </c>
      <c r="J4734" s="1">
        <v>3</v>
      </c>
      <c r="K4734" s="1">
        <v>12</v>
      </c>
      <c r="L4734" s="1">
        <v>8</v>
      </c>
      <c r="M4734" s="1">
        <v>0</v>
      </c>
      <c r="N4734" s="1">
        <v>11</v>
      </c>
      <c r="O4734" s="1">
        <v>1</v>
      </c>
      <c r="P4734" s="1">
        <v>3</v>
      </c>
      <c r="Q4734" s="1">
        <v>7</v>
      </c>
      <c r="R4734" s="1">
        <v>35</v>
      </c>
      <c r="S4734" s="8">
        <v>12</v>
      </c>
    </row>
    <row r="4735" spans="4:19" x14ac:dyDescent="0.2">
      <c r="D4735" s="175"/>
      <c r="E4735" s="4" t="s">
        <v>44</v>
      </c>
      <c r="F4735" s="6"/>
      <c r="G4735" s="5">
        <v>104</v>
      </c>
      <c r="H4735" s="7">
        <v>28</v>
      </c>
      <c r="I4735" s="1">
        <v>15</v>
      </c>
      <c r="J4735" s="1">
        <v>2</v>
      </c>
      <c r="K4735" s="1">
        <v>15</v>
      </c>
      <c r="L4735" s="1">
        <v>13</v>
      </c>
      <c r="M4735" s="1">
        <v>2</v>
      </c>
      <c r="N4735" s="1">
        <v>14</v>
      </c>
      <c r="O4735" s="1">
        <v>1</v>
      </c>
      <c r="P4735" s="1">
        <v>7</v>
      </c>
      <c r="Q4735" s="1">
        <v>2</v>
      </c>
      <c r="R4735" s="1">
        <v>20</v>
      </c>
      <c r="S4735" s="8">
        <v>11</v>
      </c>
    </row>
    <row r="4736" spans="4:19" x14ac:dyDescent="0.2">
      <c r="D4736" s="176"/>
      <c r="E4736" s="59" t="s">
        <v>45</v>
      </c>
      <c r="F4736" s="60"/>
      <c r="G4736" s="56">
        <v>70</v>
      </c>
      <c r="H4736" s="66">
        <v>15</v>
      </c>
      <c r="I4736" s="30">
        <v>6</v>
      </c>
      <c r="J4736" s="30">
        <v>2</v>
      </c>
      <c r="K4736" s="30">
        <v>7</v>
      </c>
      <c r="L4736" s="30">
        <v>5</v>
      </c>
      <c r="M4736" s="30">
        <v>2</v>
      </c>
      <c r="N4736" s="30">
        <v>2</v>
      </c>
      <c r="O4736" s="30">
        <v>1</v>
      </c>
      <c r="P4736" s="30">
        <v>5</v>
      </c>
      <c r="Q4736" s="30">
        <v>3</v>
      </c>
      <c r="R4736" s="30">
        <v>18</v>
      </c>
      <c r="S4736" s="65">
        <v>15</v>
      </c>
    </row>
    <row r="4738" spans="2:19" x14ac:dyDescent="0.2">
      <c r="B4738" s="43" t="str">
        <f xml:space="preserve"> HYPERLINK("#'目次'!B178", "[172]")</f>
        <v>[172]</v>
      </c>
      <c r="C4738" s="31" t="s">
        <v>337</v>
      </c>
    </row>
    <row r="4739" spans="2:19" x14ac:dyDescent="0.2">
      <c r="C4739" s="156" t="s">
        <v>292</v>
      </c>
    </row>
    <row r="4742" spans="2:19" ht="48" x14ac:dyDescent="0.2">
      <c r="D4742" s="177"/>
      <c r="E4742" s="178"/>
      <c r="F4742" s="178"/>
      <c r="G4742" s="40" t="s">
        <v>14</v>
      </c>
      <c r="H4742" s="42" t="s">
        <v>325</v>
      </c>
      <c r="I4742" s="15" t="s">
        <v>326</v>
      </c>
      <c r="J4742" s="15" t="s">
        <v>327</v>
      </c>
      <c r="K4742" s="15" t="s">
        <v>328</v>
      </c>
      <c r="L4742" s="15" t="s">
        <v>329</v>
      </c>
      <c r="M4742" s="15" t="s">
        <v>330</v>
      </c>
      <c r="N4742" s="15" t="s">
        <v>331</v>
      </c>
      <c r="O4742" s="15" t="s">
        <v>332</v>
      </c>
      <c r="P4742" s="15" t="s">
        <v>333</v>
      </c>
      <c r="Q4742" s="15" t="s">
        <v>86</v>
      </c>
      <c r="R4742" s="15" t="s">
        <v>334</v>
      </c>
      <c r="S4742" s="44" t="s">
        <v>17</v>
      </c>
    </row>
    <row r="4743" spans="2:19" x14ac:dyDescent="0.2">
      <c r="D4743" s="179"/>
      <c r="E4743" s="180"/>
      <c r="F4743" s="180"/>
      <c r="G4743" s="39"/>
      <c r="H4743" s="41"/>
      <c r="I4743" s="14"/>
      <c r="J4743" s="14"/>
      <c r="K4743" s="14"/>
      <c r="L4743" s="14"/>
      <c r="M4743" s="14"/>
      <c r="N4743" s="14"/>
      <c r="O4743" s="14"/>
      <c r="P4743" s="14"/>
      <c r="Q4743" s="14"/>
      <c r="R4743" s="14"/>
      <c r="S4743" s="38"/>
    </row>
    <row r="4744" spans="2:19" x14ac:dyDescent="0.2">
      <c r="D4744" s="58"/>
      <c r="E4744" s="53" t="s">
        <v>14</v>
      </c>
      <c r="F4744" s="52"/>
      <c r="G4744" s="37">
        <v>1163</v>
      </c>
      <c r="H4744" s="17">
        <v>374</v>
      </c>
      <c r="I4744" s="17">
        <v>376</v>
      </c>
      <c r="J4744" s="17">
        <v>716</v>
      </c>
      <c r="K4744" s="17">
        <v>59</v>
      </c>
      <c r="L4744" s="17">
        <v>81</v>
      </c>
      <c r="M4744" s="17">
        <v>26</v>
      </c>
      <c r="N4744" s="17">
        <v>5</v>
      </c>
      <c r="O4744" s="17">
        <v>86</v>
      </c>
      <c r="P4744" s="17">
        <v>56</v>
      </c>
      <c r="Q4744" s="17">
        <v>26</v>
      </c>
      <c r="R4744" s="17">
        <v>131</v>
      </c>
      <c r="S4744" s="55">
        <v>80</v>
      </c>
    </row>
    <row r="4745" spans="2:19" x14ac:dyDescent="0.2">
      <c r="D4745" s="174" t="s">
        <v>18</v>
      </c>
      <c r="E4745" s="20" t="s">
        <v>19</v>
      </c>
      <c r="F4745" s="22"/>
      <c r="G4745" s="21">
        <v>52</v>
      </c>
      <c r="H4745" s="25">
        <v>19</v>
      </c>
      <c r="I4745" s="3">
        <v>19</v>
      </c>
      <c r="J4745" s="3">
        <v>35</v>
      </c>
      <c r="K4745" s="3">
        <v>2</v>
      </c>
      <c r="L4745" s="3">
        <v>6</v>
      </c>
      <c r="M4745" s="3">
        <v>2</v>
      </c>
      <c r="N4745" s="3">
        <v>0</v>
      </c>
      <c r="O4745" s="3">
        <v>6</v>
      </c>
      <c r="P4745" s="3">
        <v>2</v>
      </c>
      <c r="Q4745" s="3">
        <v>2</v>
      </c>
      <c r="R4745" s="3">
        <v>4</v>
      </c>
      <c r="S4745" s="26">
        <v>4</v>
      </c>
    </row>
    <row r="4746" spans="2:19" x14ac:dyDescent="0.2">
      <c r="D4746" s="175"/>
      <c r="E4746" s="4" t="s">
        <v>20</v>
      </c>
      <c r="F4746" s="6"/>
      <c r="G4746" s="5">
        <v>75</v>
      </c>
      <c r="H4746" s="7">
        <v>21</v>
      </c>
      <c r="I4746" s="1">
        <v>21</v>
      </c>
      <c r="J4746" s="1">
        <v>45</v>
      </c>
      <c r="K4746" s="1">
        <v>4</v>
      </c>
      <c r="L4746" s="1">
        <v>7</v>
      </c>
      <c r="M4746" s="1">
        <v>0</v>
      </c>
      <c r="N4746" s="1">
        <v>0</v>
      </c>
      <c r="O4746" s="1">
        <v>5</v>
      </c>
      <c r="P4746" s="1">
        <v>2</v>
      </c>
      <c r="Q4746" s="1">
        <v>4</v>
      </c>
      <c r="R4746" s="1">
        <v>6</v>
      </c>
      <c r="S4746" s="8">
        <v>11</v>
      </c>
    </row>
    <row r="4747" spans="2:19" x14ac:dyDescent="0.2">
      <c r="D4747" s="175"/>
      <c r="E4747" s="4" t="s">
        <v>21</v>
      </c>
      <c r="F4747" s="6"/>
      <c r="G4747" s="5">
        <v>469</v>
      </c>
      <c r="H4747" s="7">
        <v>167</v>
      </c>
      <c r="I4747" s="1">
        <v>164</v>
      </c>
      <c r="J4747" s="1">
        <v>291</v>
      </c>
      <c r="K4747" s="1">
        <v>27</v>
      </c>
      <c r="L4747" s="1">
        <v>36</v>
      </c>
      <c r="M4747" s="1">
        <v>14</v>
      </c>
      <c r="N4747" s="1">
        <v>4</v>
      </c>
      <c r="O4747" s="1">
        <v>43</v>
      </c>
      <c r="P4747" s="1">
        <v>28</v>
      </c>
      <c r="Q4747" s="1">
        <v>12</v>
      </c>
      <c r="R4747" s="1">
        <v>47</v>
      </c>
      <c r="S4747" s="8">
        <v>24</v>
      </c>
    </row>
    <row r="4748" spans="2:19" x14ac:dyDescent="0.2">
      <c r="D4748" s="175"/>
      <c r="E4748" s="4" t="s">
        <v>22</v>
      </c>
      <c r="F4748" s="6"/>
      <c r="G4748" s="5">
        <v>34</v>
      </c>
      <c r="H4748" s="7">
        <v>11</v>
      </c>
      <c r="I4748" s="1">
        <v>10</v>
      </c>
      <c r="J4748" s="1">
        <v>15</v>
      </c>
      <c r="K4748" s="1">
        <v>3</v>
      </c>
      <c r="L4748" s="1">
        <v>2</v>
      </c>
      <c r="M4748" s="1">
        <v>0</v>
      </c>
      <c r="N4748" s="1">
        <v>0</v>
      </c>
      <c r="O4748" s="1">
        <v>3</v>
      </c>
      <c r="P4748" s="1">
        <v>2</v>
      </c>
      <c r="Q4748" s="1">
        <v>0</v>
      </c>
      <c r="R4748" s="1">
        <v>4</v>
      </c>
      <c r="S4748" s="8">
        <v>5</v>
      </c>
    </row>
    <row r="4749" spans="2:19" x14ac:dyDescent="0.2">
      <c r="D4749" s="175"/>
      <c r="E4749" s="4" t="s">
        <v>23</v>
      </c>
      <c r="F4749" s="6"/>
      <c r="G4749" s="5">
        <v>136</v>
      </c>
      <c r="H4749" s="7">
        <v>43</v>
      </c>
      <c r="I4749" s="1">
        <v>50</v>
      </c>
      <c r="J4749" s="1">
        <v>96</v>
      </c>
      <c r="K4749" s="1">
        <v>4</v>
      </c>
      <c r="L4749" s="1">
        <v>8</v>
      </c>
      <c r="M4749" s="1">
        <v>3</v>
      </c>
      <c r="N4749" s="1">
        <v>0</v>
      </c>
      <c r="O4749" s="1">
        <v>6</v>
      </c>
      <c r="P4749" s="1">
        <v>3</v>
      </c>
      <c r="Q4749" s="1">
        <v>2</v>
      </c>
      <c r="R4749" s="1">
        <v>9</v>
      </c>
      <c r="S4749" s="8">
        <v>10</v>
      </c>
    </row>
    <row r="4750" spans="2:19" x14ac:dyDescent="0.2">
      <c r="D4750" s="175"/>
      <c r="E4750" s="4" t="s">
        <v>24</v>
      </c>
      <c r="F4750" s="6"/>
      <c r="G4750" s="5">
        <v>180</v>
      </c>
      <c r="H4750" s="7">
        <v>53</v>
      </c>
      <c r="I4750" s="1">
        <v>52</v>
      </c>
      <c r="J4750" s="1">
        <v>118</v>
      </c>
      <c r="K4750" s="1">
        <v>6</v>
      </c>
      <c r="L4750" s="1">
        <v>12</v>
      </c>
      <c r="M4750" s="1">
        <v>2</v>
      </c>
      <c r="N4750" s="1">
        <v>0</v>
      </c>
      <c r="O4750" s="1">
        <v>10</v>
      </c>
      <c r="P4750" s="1">
        <v>10</v>
      </c>
      <c r="Q4750" s="1">
        <v>2</v>
      </c>
      <c r="R4750" s="1">
        <v>27</v>
      </c>
      <c r="S4750" s="8">
        <v>9</v>
      </c>
    </row>
    <row r="4751" spans="2:19" x14ac:dyDescent="0.2">
      <c r="D4751" s="175"/>
      <c r="E4751" s="4" t="s">
        <v>25</v>
      </c>
      <c r="F4751" s="6"/>
      <c r="G4751" s="5">
        <v>69</v>
      </c>
      <c r="H4751" s="7">
        <v>23</v>
      </c>
      <c r="I4751" s="1">
        <v>23</v>
      </c>
      <c r="J4751" s="1">
        <v>32</v>
      </c>
      <c r="K4751" s="1">
        <v>4</v>
      </c>
      <c r="L4751" s="1">
        <v>4</v>
      </c>
      <c r="M4751" s="1">
        <v>1</v>
      </c>
      <c r="N4751" s="1">
        <v>1</v>
      </c>
      <c r="O4751" s="1">
        <v>4</v>
      </c>
      <c r="P4751" s="1">
        <v>3</v>
      </c>
      <c r="Q4751" s="1">
        <v>2</v>
      </c>
      <c r="R4751" s="1">
        <v>12</v>
      </c>
      <c r="S4751" s="8">
        <v>7</v>
      </c>
    </row>
    <row r="4752" spans="2:19" x14ac:dyDescent="0.2">
      <c r="D4752" s="175"/>
      <c r="E4752" s="4" t="s">
        <v>26</v>
      </c>
      <c r="F4752" s="6"/>
      <c r="G4752" s="5">
        <v>29</v>
      </c>
      <c r="H4752" s="7">
        <v>6</v>
      </c>
      <c r="I4752" s="1">
        <v>9</v>
      </c>
      <c r="J4752" s="1">
        <v>14</v>
      </c>
      <c r="K4752" s="1">
        <v>1</v>
      </c>
      <c r="L4752" s="1">
        <v>1</v>
      </c>
      <c r="M4752" s="1">
        <v>0</v>
      </c>
      <c r="N4752" s="1">
        <v>0</v>
      </c>
      <c r="O4752" s="1">
        <v>2</v>
      </c>
      <c r="P4752" s="1">
        <v>1</v>
      </c>
      <c r="Q4752" s="1">
        <v>0</v>
      </c>
      <c r="R4752" s="1">
        <v>5</v>
      </c>
      <c r="S4752" s="8">
        <v>2</v>
      </c>
    </row>
    <row r="4753" spans="4:19" x14ac:dyDescent="0.2">
      <c r="D4753" s="175"/>
      <c r="E4753" s="4" t="s">
        <v>27</v>
      </c>
      <c r="F4753" s="6"/>
      <c r="G4753" s="5">
        <v>64</v>
      </c>
      <c r="H4753" s="7">
        <v>19</v>
      </c>
      <c r="I4753" s="1">
        <v>17</v>
      </c>
      <c r="J4753" s="1">
        <v>40</v>
      </c>
      <c r="K4753" s="1">
        <v>4</v>
      </c>
      <c r="L4753" s="1">
        <v>4</v>
      </c>
      <c r="M4753" s="1">
        <v>3</v>
      </c>
      <c r="N4753" s="1">
        <v>0</v>
      </c>
      <c r="O4753" s="1">
        <v>3</v>
      </c>
      <c r="P4753" s="1">
        <v>3</v>
      </c>
      <c r="Q4753" s="1">
        <v>1</v>
      </c>
      <c r="R4753" s="1">
        <v>7</v>
      </c>
      <c r="S4753" s="8">
        <v>3</v>
      </c>
    </row>
    <row r="4754" spans="4:19" x14ac:dyDescent="0.2">
      <c r="D4754" s="175"/>
      <c r="E4754" s="4" t="s">
        <v>28</v>
      </c>
      <c r="F4754" s="6"/>
      <c r="G4754" s="5">
        <v>48</v>
      </c>
      <c r="H4754" s="7">
        <v>11</v>
      </c>
      <c r="I4754" s="1">
        <v>9</v>
      </c>
      <c r="J4754" s="1">
        <v>28</v>
      </c>
      <c r="K4754" s="1">
        <v>3</v>
      </c>
      <c r="L4754" s="1">
        <v>1</v>
      </c>
      <c r="M4754" s="1">
        <v>1</v>
      </c>
      <c r="N4754" s="1">
        <v>0</v>
      </c>
      <c r="O4754" s="1">
        <v>3</v>
      </c>
      <c r="P4754" s="1">
        <v>2</v>
      </c>
      <c r="Q4754" s="1">
        <v>0</v>
      </c>
      <c r="R4754" s="1">
        <v>8</v>
      </c>
      <c r="S4754" s="8">
        <v>4</v>
      </c>
    </row>
    <row r="4755" spans="4:19" x14ac:dyDescent="0.2">
      <c r="D4755" s="175"/>
      <c r="E4755" s="4" t="s">
        <v>29</v>
      </c>
      <c r="F4755" s="6"/>
      <c r="G4755" s="5">
        <v>7</v>
      </c>
      <c r="H4755" s="7">
        <v>1</v>
      </c>
      <c r="I4755" s="1">
        <v>2</v>
      </c>
      <c r="J4755" s="1">
        <v>2</v>
      </c>
      <c r="K4755" s="1">
        <v>1</v>
      </c>
      <c r="L4755" s="1">
        <v>0</v>
      </c>
      <c r="M4755" s="1">
        <v>0</v>
      </c>
      <c r="N4755" s="1">
        <v>0</v>
      </c>
      <c r="O4755" s="1">
        <v>1</v>
      </c>
      <c r="P4755" s="1">
        <v>0</v>
      </c>
      <c r="Q4755" s="1">
        <v>1</v>
      </c>
      <c r="R4755" s="1">
        <v>2</v>
      </c>
      <c r="S4755" s="8">
        <v>1</v>
      </c>
    </row>
    <row r="4756" spans="4:19" x14ac:dyDescent="0.2">
      <c r="D4756" s="174" t="s">
        <v>30</v>
      </c>
      <c r="E4756" s="20" t="s">
        <v>31</v>
      </c>
      <c r="F4756" s="22"/>
      <c r="G4756" s="21">
        <v>373</v>
      </c>
      <c r="H4756" s="25">
        <v>131</v>
      </c>
      <c r="I4756" s="3">
        <v>129</v>
      </c>
      <c r="J4756" s="3">
        <v>244</v>
      </c>
      <c r="K4756" s="3">
        <v>17</v>
      </c>
      <c r="L4756" s="3">
        <v>32</v>
      </c>
      <c r="M4756" s="3">
        <v>10</v>
      </c>
      <c r="N4756" s="3">
        <v>2</v>
      </c>
      <c r="O4756" s="3">
        <v>29</v>
      </c>
      <c r="P4756" s="3">
        <v>24</v>
      </c>
      <c r="Q4756" s="3">
        <v>5</v>
      </c>
      <c r="R4756" s="3">
        <v>35</v>
      </c>
      <c r="S4756" s="26">
        <v>21</v>
      </c>
    </row>
    <row r="4757" spans="4:19" x14ac:dyDescent="0.2">
      <c r="D4757" s="175"/>
      <c r="E4757" s="4" t="s">
        <v>32</v>
      </c>
      <c r="F4757" s="6"/>
      <c r="G4757" s="5">
        <v>339</v>
      </c>
      <c r="H4757" s="7">
        <v>90</v>
      </c>
      <c r="I4757" s="1">
        <v>108</v>
      </c>
      <c r="J4757" s="1">
        <v>207</v>
      </c>
      <c r="K4757" s="1">
        <v>17</v>
      </c>
      <c r="L4757" s="1">
        <v>25</v>
      </c>
      <c r="M4757" s="1">
        <v>4</v>
      </c>
      <c r="N4757" s="1">
        <v>1</v>
      </c>
      <c r="O4757" s="1">
        <v>27</v>
      </c>
      <c r="P4757" s="1">
        <v>17</v>
      </c>
      <c r="Q4757" s="1">
        <v>9</v>
      </c>
      <c r="R4757" s="1">
        <v>39</v>
      </c>
      <c r="S4757" s="8">
        <v>26</v>
      </c>
    </row>
    <row r="4758" spans="4:19" x14ac:dyDescent="0.2">
      <c r="D4758" s="175"/>
      <c r="E4758" s="4" t="s">
        <v>33</v>
      </c>
      <c r="F4758" s="6"/>
      <c r="G4758" s="5">
        <v>365</v>
      </c>
      <c r="H4758" s="7">
        <v>127</v>
      </c>
      <c r="I4758" s="1">
        <v>109</v>
      </c>
      <c r="J4758" s="1">
        <v>215</v>
      </c>
      <c r="K4758" s="1">
        <v>21</v>
      </c>
      <c r="L4758" s="1">
        <v>18</v>
      </c>
      <c r="M4758" s="1">
        <v>11</v>
      </c>
      <c r="N4758" s="1">
        <v>1</v>
      </c>
      <c r="O4758" s="1">
        <v>28</v>
      </c>
      <c r="P4758" s="1">
        <v>11</v>
      </c>
      <c r="Q4758" s="1">
        <v>9</v>
      </c>
      <c r="R4758" s="1">
        <v>46</v>
      </c>
      <c r="S4758" s="8">
        <v>28</v>
      </c>
    </row>
    <row r="4759" spans="4:19" x14ac:dyDescent="0.2">
      <c r="D4759" s="175"/>
      <c r="E4759" s="4" t="s">
        <v>34</v>
      </c>
      <c r="F4759" s="6"/>
      <c r="G4759" s="5">
        <v>86</v>
      </c>
      <c r="H4759" s="7">
        <v>26</v>
      </c>
      <c r="I4759" s="1">
        <v>30</v>
      </c>
      <c r="J4759" s="1">
        <v>50</v>
      </c>
      <c r="K4759" s="1">
        <v>4</v>
      </c>
      <c r="L4759" s="1">
        <v>6</v>
      </c>
      <c r="M4759" s="1">
        <v>1</v>
      </c>
      <c r="N4759" s="1">
        <v>1</v>
      </c>
      <c r="O4759" s="1">
        <v>2</v>
      </c>
      <c r="P4759" s="1">
        <v>4</v>
      </c>
      <c r="Q4759" s="1">
        <v>3</v>
      </c>
      <c r="R4759" s="1">
        <v>11</v>
      </c>
      <c r="S4759" s="8">
        <v>5</v>
      </c>
    </row>
    <row r="4760" spans="4:19" x14ac:dyDescent="0.2">
      <c r="D4760" s="174" t="s">
        <v>35</v>
      </c>
      <c r="E4760" s="20" t="s">
        <v>36</v>
      </c>
      <c r="F4760" s="22"/>
      <c r="G4760" s="21">
        <v>597</v>
      </c>
      <c r="H4760" s="25">
        <v>200</v>
      </c>
      <c r="I4760" s="3">
        <v>192</v>
      </c>
      <c r="J4760" s="3">
        <v>341</v>
      </c>
      <c r="K4760" s="3">
        <v>34</v>
      </c>
      <c r="L4760" s="3">
        <v>46</v>
      </c>
      <c r="M4760" s="3">
        <v>11</v>
      </c>
      <c r="N4760" s="3">
        <v>5</v>
      </c>
      <c r="O4760" s="3">
        <v>28</v>
      </c>
      <c r="P4760" s="3">
        <v>37</v>
      </c>
      <c r="Q4760" s="3">
        <v>12</v>
      </c>
      <c r="R4760" s="3">
        <v>72</v>
      </c>
      <c r="S4760" s="26">
        <v>45</v>
      </c>
    </row>
    <row r="4761" spans="4:19" x14ac:dyDescent="0.2">
      <c r="D4761" s="175"/>
      <c r="E4761" s="4" t="s">
        <v>37</v>
      </c>
      <c r="F4761" s="6"/>
      <c r="G4761" s="5">
        <v>566</v>
      </c>
      <c r="H4761" s="7">
        <v>174</v>
      </c>
      <c r="I4761" s="1">
        <v>184</v>
      </c>
      <c r="J4761" s="1">
        <v>375</v>
      </c>
      <c r="K4761" s="1">
        <v>25</v>
      </c>
      <c r="L4761" s="1">
        <v>35</v>
      </c>
      <c r="M4761" s="1">
        <v>15</v>
      </c>
      <c r="N4761" s="1">
        <v>0</v>
      </c>
      <c r="O4761" s="1">
        <v>58</v>
      </c>
      <c r="P4761" s="1">
        <v>19</v>
      </c>
      <c r="Q4761" s="1">
        <v>14</v>
      </c>
      <c r="R4761" s="1">
        <v>59</v>
      </c>
      <c r="S4761" s="8">
        <v>35</v>
      </c>
    </row>
    <row r="4762" spans="4:19" x14ac:dyDescent="0.2">
      <c r="D4762" s="174" t="s">
        <v>38</v>
      </c>
      <c r="E4762" s="20" t="s">
        <v>39</v>
      </c>
      <c r="F4762" s="22"/>
      <c r="G4762" s="21">
        <v>58</v>
      </c>
      <c r="H4762" s="25">
        <v>1</v>
      </c>
      <c r="I4762" s="3">
        <v>8</v>
      </c>
      <c r="J4762" s="3">
        <v>6</v>
      </c>
      <c r="K4762" s="3">
        <v>2</v>
      </c>
      <c r="L4762" s="3">
        <v>1</v>
      </c>
      <c r="M4762" s="3">
        <v>0</v>
      </c>
      <c r="N4762" s="3">
        <v>0</v>
      </c>
      <c r="O4762" s="3">
        <v>1</v>
      </c>
      <c r="P4762" s="3">
        <v>1</v>
      </c>
      <c r="Q4762" s="3">
        <v>0</v>
      </c>
      <c r="R4762" s="3">
        <v>35</v>
      </c>
      <c r="S4762" s="26">
        <v>8</v>
      </c>
    </row>
    <row r="4763" spans="4:19" x14ac:dyDescent="0.2">
      <c r="D4763" s="175"/>
      <c r="E4763" s="4" t="s">
        <v>40</v>
      </c>
      <c r="F4763" s="6"/>
      <c r="G4763" s="5">
        <v>144</v>
      </c>
      <c r="H4763" s="7">
        <v>59</v>
      </c>
      <c r="I4763" s="1">
        <v>56</v>
      </c>
      <c r="J4763" s="1">
        <v>87</v>
      </c>
      <c r="K4763" s="1">
        <v>6</v>
      </c>
      <c r="L4763" s="1">
        <v>4</v>
      </c>
      <c r="M4763" s="1">
        <v>2</v>
      </c>
      <c r="N4763" s="1">
        <v>1</v>
      </c>
      <c r="O4763" s="1">
        <v>12</v>
      </c>
      <c r="P4763" s="1">
        <v>9</v>
      </c>
      <c r="Q4763" s="1">
        <v>3</v>
      </c>
      <c r="R4763" s="1">
        <v>17</v>
      </c>
      <c r="S4763" s="8">
        <v>2</v>
      </c>
    </row>
    <row r="4764" spans="4:19" x14ac:dyDescent="0.2">
      <c r="D4764" s="175"/>
      <c r="E4764" s="4" t="s">
        <v>41</v>
      </c>
      <c r="F4764" s="6"/>
      <c r="G4764" s="5">
        <v>202</v>
      </c>
      <c r="H4764" s="7">
        <v>77</v>
      </c>
      <c r="I4764" s="1">
        <v>71</v>
      </c>
      <c r="J4764" s="1">
        <v>147</v>
      </c>
      <c r="K4764" s="1">
        <v>12</v>
      </c>
      <c r="L4764" s="1">
        <v>11</v>
      </c>
      <c r="M4764" s="1">
        <v>3</v>
      </c>
      <c r="N4764" s="1">
        <v>3</v>
      </c>
      <c r="O4764" s="1">
        <v>16</v>
      </c>
      <c r="P4764" s="1">
        <v>12</v>
      </c>
      <c r="Q4764" s="1">
        <v>3</v>
      </c>
      <c r="R4764" s="1">
        <v>9</v>
      </c>
      <c r="S4764" s="8">
        <v>13</v>
      </c>
    </row>
    <row r="4765" spans="4:19" x14ac:dyDescent="0.2">
      <c r="D4765" s="175"/>
      <c r="E4765" s="4" t="s">
        <v>42</v>
      </c>
      <c r="F4765" s="6"/>
      <c r="G4765" s="5">
        <v>208</v>
      </c>
      <c r="H4765" s="7">
        <v>59</v>
      </c>
      <c r="I4765" s="1">
        <v>59</v>
      </c>
      <c r="J4765" s="1">
        <v>138</v>
      </c>
      <c r="K4765" s="1">
        <v>9</v>
      </c>
      <c r="L4765" s="1">
        <v>20</v>
      </c>
      <c r="M4765" s="1">
        <v>3</v>
      </c>
      <c r="N4765" s="1">
        <v>0</v>
      </c>
      <c r="O4765" s="1">
        <v>15</v>
      </c>
      <c r="P4765" s="1">
        <v>10</v>
      </c>
      <c r="Q4765" s="1">
        <v>6</v>
      </c>
      <c r="R4765" s="1">
        <v>19</v>
      </c>
      <c r="S4765" s="8">
        <v>10</v>
      </c>
    </row>
    <row r="4766" spans="4:19" x14ac:dyDescent="0.2">
      <c r="D4766" s="175"/>
      <c r="E4766" s="4" t="s">
        <v>43</v>
      </c>
      <c r="F4766" s="6"/>
      <c r="G4766" s="5">
        <v>199</v>
      </c>
      <c r="H4766" s="7">
        <v>66</v>
      </c>
      <c r="I4766" s="1">
        <v>70</v>
      </c>
      <c r="J4766" s="1">
        <v>138</v>
      </c>
      <c r="K4766" s="1">
        <v>5</v>
      </c>
      <c r="L4766" s="1">
        <v>14</v>
      </c>
      <c r="M4766" s="1">
        <v>6</v>
      </c>
      <c r="N4766" s="1">
        <v>1</v>
      </c>
      <c r="O4766" s="1">
        <v>17</v>
      </c>
      <c r="P4766" s="1">
        <v>6</v>
      </c>
      <c r="Q4766" s="1">
        <v>7</v>
      </c>
      <c r="R4766" s="1">
        <v>14</v>
      </c>
      <c r="S4766" s="8">
        <v>14</v>
      </c>
    </row>
    <row r="4767" spans="4:19" x14ac:dyDescent="0.2">
      <c r="D4767" s="175"/>
      <c r="E4767" s="4" t="s">
        <v>44</v>
      </c>
      <c r="F4767" s="6"/>
      <c r="G4767" s="5">
        <v>211</v>
      </c>
      <c r="H4767" s="7">
        <v>69</v>
      </c>
      <c r="I4767" s="1">
        <v>67</v>
      </c>
      <c r="J4767" s="1">
        <v>133</v>
      </c>
      <c r="K4767" s="1">
        <v>14</v>
      </c>
      <c r="L4767" s="1">
        <v>16</v>
      </c>
      <c r="M4767" s="1">
        <v>4</v>
      </c>
      <c r="N4767" s="1">
        <v>0</v>
      </c>
      <c r="O4767" s="1">
        <v>18</v>
      </c>
      <c r="P4767" s="1">
        <v>14</v>
      </c>
      <c r="Q4767" s="1">
        <v>5</v>
      </c>
      <c r="R4767" s="1">
        <v>20</v>
      </c>
      <c r="S4767" s="8">
        <v>15</v>
      </c>
    </row>
    <row r="4768" spans="4:19" x14ac:dyDescent="0.2">
      <c r="D4768" s="176"/>
      <c r="E4768" s="59" t="s">
        <v>45</v>
      </c>
      <c r="F4768" s="60"/>
      <c r="G4768" s="56">
        <v>141</v>
      </c>
      <c r="H4768" s="66">
        <v>43</v>
      </c>
      <c r="I4768" s="30">
        <v>45</v>
      </c>
      <c r="J4768" s="30">
        <v>67</v>
      </c>
      <c r="K4768" s="30">
        <v>11</v>
      </c>
      <c r="L4768" s="30">
        <v>15</v>
      </c>
      <c r="M4768" s="30">
        <v>8</v>
      </c>
      <c r="N4768" s="30">
        <v>0</v>
      </c>
      <c r="O4768" s="30">
        <v>7</v>
      </c>
      <c r="P4768" s="30">
        <v>4</v>
      </c>
      <c r="Q4768" s="30">
        <v>2</v>
      </c>
      <c r="R4768" s="30">
        <v>17</v>
      </c>
      <c r="S4768" s="65">
        <v>18</v>
      </c>
    </row>
    <row r="4770" spans="2:19" x14ac:dyDescent="0.2">
      <c r="B4770" s="43" t="str">
        <f xml:space="preserve"> HYPERLINK("#'目次'!B179", "[173]")</f>
        <v>[173]</v>
      </c>
      <c r="C4770" s="31" t="s">
        <v>337</v>
      </c>
    </row>
    <row r="4771" spans="2:19" x14ac:dyDescent="0.2">
      <c r="C4771" s="156" t="s">
        <v>292</v>
      </c>
    </row>
    <row r="4774" spans="2:19" ht="48" x14ac:dyDescent="0.2">
      <c r="D4774" s="177"/>
      <c r="E4774" s="178"/>
      <c r="F4774" s="178"/>
      <c r="G4774" s="40" t="s">
        <v>14</v>
      </c>
      <c r="H4774" s="42" t="s">
        <v>325</v>
      </c>
      <c r="I4774" s="15" t="s">
        <v>326</v>
      </c>
      <c r="J4774" s="15" t="s">
        <v>327</v>
      </c>
      <c r="K4774" s="15" t="s">
        <v>328</v>
      </c>
      <c r="L4774" s="15" t="s">
        <v>329</v>
      </c>
      <c r="M4774" s="15" t="s">
        <v>330</v>
      </c>
      <c r="N4774" s="15" t="s">
        <v>331</v>
      </c>
      <c r="O4774" s="15" t="s">
        <v>332</v>
      </c>
      <c r="P4774" s="15" t="s">
        <v>333</v>
      </c>
      <c r="Q4774" s="15" t="s">
        <v>86</v>
      </c>
      <c r="R4774" s="15" t="s">
        <v>334</v>
      </c>
      <c r="S4774" s="44" t="s">
        <v>17</v>
      </c>
    </row>
    <row r="4775" spans="2:19" x14ac:dyDescent="0.2">
      <c r="D4775" s="179"/>
      <c r="E4775" s="180"/>
      <c r="F4775" s="180"/>
      <c r="G4775" s="39"/>
      <c r="H4775" s="41"/>
      <c r="I4775" s="14"/>
      <c r="J4775" s="14"/>
      <c r="K4775" s="14"/>
      <c r="L4775" s="14"/>
      <c r="M4775" s="14"/>
      <c r="N4775" s="14"/>
      <c r="O4775" s="14"/>
      <c r="P4775" s="14"/>
      <c r="Q4775" s="14"/>
      <c r="R4775" s="14"/>
      <c r="S4775" s="38"/>
    </row>
    <row r="4776" spans="2:19" x14ac:dyDescent="0.2">
      <c r="D4776" s="58"/>
      <c r="E4776" s="53" t="s">
        <v>14</v>
      </c>
      <c r="F4776" s="52"/>
      <c r="G4776" s="37">
        <v>1163</v>
      </c>
      <c r="H4776" s="17">
        <v>374</v>
      </c>
      <c r="I4776" s="17">
        <v>376</v>
      </c>
      <c r="J4776" s="17">
        <v>716</v>
      </c>
      <c r="K4776" s="17">
        <v>59</v>
      </c>
      <c r="L4776" s="17">
        <v>81</v>
      </c>
      <c r="M4776" s="17">
        <v>26</v>
      </c>
      <c r="N4776" s="17">
        <v>5</v>
      </c>
      <c r="O4776" s="17">
        <v>86</v>
      </c>
      <c r="P4776" s="17">
        <v>56</v>
      </c>
      <c r="Q4776" s="17">
        <v>26</v>
      </c>
      <c r="R4776" s="17">
        <v>131</v>
      </c>
      <c r="S4776" s="55">
        <v>80</v>
      </c>
    </row>
    <row r="4777" spans="2:19" x14ac:dyDescent="0.2">
      <c r="D4777" s="174" t="s">
        <v>52</v>
      </c>
      <c r="E4777" s="20" t="s">
        <v>53</v>
      </c>
      <c r="F4777" s="22"/>
      <c r="G4777" s="21">
        <v>15</v>
      </c>
      <c r="H4777" s="25">
        <v>7</v>
      </c>
      <c r="I4777" s="3">
        <v>4</v>
      </c>
      <c r="J4777" s="3">
        <v>9</v>
      </c>
      <c r="K4777" s="3">
        <v>1</v>
      </c>
      <c r="L4777" s="3">
        <v>1</v>
      </c>
      <c r="M4777" s="3">
        <v>1</v>
      </c>
      <c r="N4777" s="3">
        <v>1</v>
      </c>
      <c r="O4777" s="3">
        <v>2</v>
      </c>
      <c r="P4777" s="3">
        <v>1</v>
      </c>
      <c r="Q4777" s="3">
        <v>1</v>
      </c>
      <c r="R4777" s="3">
        <v>2</v>
      </c>
      <c r="S4777" s="26">
        <v>1</v>
      </c>
    </row>
    <row r="4778" spans="2:19" ht="24" x14ac:dyDescent="0.2">
      <c r="D4778" s="175"/>
      <c r="E4778" s="4" t="s">
        <v>54</v>
      </c>
      <c r="F4778" s="6"/>
      <c r="G4778" s="5">
        <v>116</v>
      </c>
      <c r="H4778" s="7">
        <v>36</v>
      </c>
      <c r="I4778" s="1">
        <v>34</v>
      </c>
      <c r="J4778" s="1">
        <v>64</v>
      </c>
      <c r="K4778" s="1">
        <v>6</v>
      </c>
      <c r="L4778" s="1">
        <v>12</v>
      </c>
      <c r="M4778" s="1">
        <v>1</v>
      </c>
      <c r="N4778" s="1">
        <v>0</v>
      </c>
      <c r="O4778" s="1">
        <v>7</v>
      </c>
      <c r="P4778" s="1">
        <v>9</v>
      </c>
      <c r="Q4778" s="1">
        <v>1</v>
      </c>
      <c r="R4778" s="1">
        <v>14</v>
      </c>
      <c r="S4778" s="8">
        <v>10</v>
      </c>
    </row>
    <row r="4779" spans="2:19" x14ac:dyDescent="0.2">
      <c r="D4779" s="175"/>
      <c r="E4779" s="4" t="s">
        <v>55</v>
      </c>
      <c r="F4779" s="6"/>
      <c r="G4779" s="5">
        <v>41</v>
      </c>
      <c r="H4779" s="7">
        <v>17</v>
      </c>
      <c r="I4779" s="1">
        <v>11</v>
      </c>
      <c r="J4779" s="1">
        <v>20</v>
      </c>
      <c r="K4779" s="1">
        <v>4</v>
      </c>
      <c r="L4779" s="1">
        <v>4</v>
      </c>
      <c r="M4779" s="1">
        <v>1</v>
      </c>
      <c r="N4779" s="1">
        <v>0</v>
      </c>
      <c r="O4779" s="1">
        <v>2</v>
      </c>
      <c r="P4779" s="1">
        <v>1</v>
      </c>
      <c r="Q4779" s="1">
        <v>0</v>
      </c>
      <c r="R4779" s="1">
        <v>4</v>
      </c>
      <c r="S4779" s="8">
        <v>3</v>
      </c>
    </row>
    <row r="4780" spans="2:19" x14ac:dyDescent="0.2">
      <c r="D4780" s="175"/>
      <c r="E4780" s="4" t="s">
        <v>56</v>
      </c>
      <c r="F4780" s="6"/>
      <c r="G4780" s="5">
        <v>60</v>
      </c>
      <c r="H4780" s="7">
        <v>22</v>
      </c>
      <c r="I4780" s="1">
        <v>30</v>
      </c>
      <c r="J4780" s="1">
        <v>47</v>
      </c>
      <c r="K4780" s="1">
        <v>3</v>
      </c>
      <c r="L4780" s="1">
        <v>6</v>
      </c>
      <c r="M4780" s="1">
        <v>1</v>
      </c>
      <c r="N4780" s="1">
        <v>0</v>
      </c>
      <c r="O4780" s="1">
        <v>2</v>
      </c>
      <c r="P4780" s="1">
        <v>4</v>
      </c>
      <c r="Q4780" s="1">
        <v>3</v>
      </c>
      <c r="R4780" s="1">
        <v>0</v>
      </c>
      <c r="S4780" s="8">
        <v>4</v>
      </c>
    </row>
    <row r="4781" spans="2:19" x14ac:dyDescent="0.2">
      <c r="D4781" s="175"/>
      <c r="E4781" s="4" t="s">
        <v>57</v>
      </c>
      <c r="F4781" s="6"/>
      <c r="G4781" s="5">
        <v>283</v>
      </c>
      <c r="H4781" s="7">
        <v>111</v>
      </c>
      <c r="I4781" s="1">
        <v>99</v>
      </c>
      <c r="J4781" s="1">
        <v>196</v>
      </c>
      <c r="K4781" s="1">
        <v>14</v>
      </c>
      <c r="L4781" s="1">
        <v>17</v>
      </c>
      <c r="M4781" s="1">
        <v>6</v>
      </c>
      <c r="N4781" s="1">
        <v>2</v>
      </c>
      <c r="O4781" s="1">
        <v>22</v>
      </c>
      <c r="P4781" s="1">
        <v>10</v>
      </c>
      <c r="Q4781" s="1">
        <v>5</v>
      </c>
      <c r="R4781" s="1">
        <v>14</v>
      </c>
      <c r="S4781" s="8">
        <v>11</v>
      </c>
    </row>
    <row r="4782" spans="2:19" x14ac:dyDescent="0.2">
      <c r="D4782" s="175"/>
      <c r="E4782" s="4" t="s">
        <v>58</v>
      </c>
      <c r="F4782" s="6"/>
      <c r="G4782" s="5">
        <v>123</v>
      </c>
      <c r="H4782" s="7">
        <v>35</v>
      </c>
      <c r="I4782" s="1">
        <v>39</v>
      </c>
      <c r="J4782" s="1">
        <v>74</v>
      </c>
      <c r="K4782" s="1">
        <v>4</v>
      </c>
      <c r="L4782" s="1">
        <v>4</v>
      </c>
      <c r="M4782" s="1">
        <v>1</v>
      </c>
      <c r="N4782" s="1">
        <v>1</v>
      </c>
      <c r="O4782" s="1">
        <v>5</v>
      </c>
      <c r="P4782" s="1">
        <v>8</v>
      </c>
      <c r="Q4782" s="1">
        <v>5</v>
      </c>
      <c r="R4782" s="1">
        <v>11</v>
      </c>
      <c r="S4782" s="8">
        <v>12</v>
      </c>
    </row>
    <row r="4783" spans="2:19" x14ac:dyDescent="0.2">
      <c r="D4783" s="175"/>
      <c r="E4783" s="4" t="s">
        <v>59</v>
      </c>
      <c r="F4783" s="6"/>
      <c r="G4783" s="5">
        <v>186</v>
      </c>
      <c r="H4783" s="7">
        <v>48</v>
      </c>
      <c r="I4783" s="1">
        <v>50</v>
      </c>
      <c r="J4783" s="1">
        <v>124</v>
      </c>
      <c r="K4783" s="1">
        <v>7</v>
      </c>
      <c r="L4783" s="1">
        <v>13</v>
      </c>
      <c r="M4783" s="1">
        <v>4</v>
      </c>
      <c r="N4783" s="1">
        <v>0</v>
      </c>
      <c r="O4783" s="1">
        <v>16</v>
      </c>
      <c r="P4783" s="1">
        <v>8</v>
      </c>
      <c r="Q4783" s="1">
        <v>6</v>
      </c>
      <c r="R4783" s="1">
        <v>21</v>
      </c>
      <c r="S4783" s="8">
        <v>12</v>
      </c>
    </row>
    <row r="4784" spans="2:19" x14ac:dyDescent="0.2">
      <c r="D4784" s="175"/>
      <c r="E4784" s="4" t="s">
        <v>60</v>
      </c>
      <c r="F4784" s="6"/>
      <c r="G4784" s="5">
        <v>163</v>
      </c>
      <c r="H4784" s="7">
        <v>60</v>
      </c>
      <c r="I4784" s="1">
        <v>61</v>
      </c>
      <c r="J4784" s="1">
        <v>105</v>
      </c>
      <c r="K4784" s="1">
        <v>9</v>
      </c>
      <c r="L4784" s="1">
        <v>11</v>
      </c>
      <c r="M4784" s="1">
        <v>4</v>
      </c>
      <c r="N4784" s="1">
        <v>0</v>
      </c>
      <c r="O4784" s="1">
        <v>19</v>
      </c>
      <c r="P4784" s="1">
        <v>8</v>
      </c>
      <c r="Q4784" s="1">
        <v>3</v>
      </c>
      <c r="R4784" s="1">
        <v>14</v>
      </c>
      <c r="S4784" s="8">
        <v>10</v>
      </c>
    </row>
    <row r="4785" spans="2:19" x14ac:dyDescent="0.2">
      <c r="D4785" s="175"/>
      <c r="E4785" s="4" t="s">
        <v>61</v>
      </c>
      <c r="F4785" s="6"/>
      <c r="G4785" s="5">
        <v>72</v>
      </c>
      <c r="H4785" s="7">
        <v>5</v>
      </c>
      <c r="I4785" s="1">
        <v>14</v>
      </c>
      <c r="J4785" s="1">
        <v>14</v>
      </c>
      <c r="K4785" s="1">
        <v>3</v>
      </c>
      <c r="L4785" s="1">
        <v>1</v>
      </c>
      <c r="M4785" s="1">
        <v>0</v>
      </c>
      <c r="N4785" s="1">
        <v>0</v>
      </c>
      <c r="O4785" s="1">
        <v>2</v>
      </c>
      <c r="P4785" s="1">
        <v>2</v>
      </c>
      <c r="Q4785" s="1">
        <v>0</v>
      </c>
      <c r="R4785" s="1">
        <v>39</v>
      </c>
      <c r="S4785" s="8">
        <v>8</v>
      </c>
    </row>
    <row r="4786" spans="2:19" x14ac:dyDescent="0.2">
      <c r="D4786" s="175"/>
      <c r="E4786" s="4" t="s">
        <v>62</v>
      </c>
      <c r="F4786" s="6"/>
      <c r="G4786" s="5">
        <v>103</v>
      </c>
      <c r="H4786" s="7">
        <v>33</v>
      </c>
      <c r="I4786" s="1">
        <v>34</v>
      </c>
      <c r="J4786" s="1">
        <v>63</v>
      </c>
      <c r="K4786" s="1">
        <v>8</v>
      </c>
      <c r="L4786" s="1">
        <v>11</v>
      </c>
      <c r="M4786" s="1">
        <v>7</v>
      </c>
      <c r="N4786" s="1">
        <v>1</v>
      </c>
      <c r="O4786" s="1">
        <v>9</v>
      </c>
      <c r="P4786" s="1">
        <v>5</v>
      </c>
      <c r="Q4786" s="1">
        <v>2</v>
      </c>
      <c r="R4786" s="1">
        <v>12</v>
      </c>
      <c r="S4786" s="8">
        <v>9</v>
      </c>
    </row>
    <row r="4787" spans="2:19" x14ac:dyDescent="0.2">
      <c r="D4787" s="174" t="s">
        <v>63</v>
      </c>
      <c r="E4787" s="20" t="s">
        <v>64</v>
      </c>
      <c r="F4787" s="22"/>
      <c r="G4787" s="21">
        <v>214</v>
      </c>
      <c r="H4787" s="25">
        <v>57</v>
      </c>
      <c r="I4787" s="3">
        <v>54</v>
      </c>
      <c r="J4787" s="3">
        <v>114</v>
      </c>
      <c r="K4787" s="3">
        <v>12</v>
      </c>
      <c r="L4787" s="3">
        <v>16</v>
      </c>
      <c r="M4787" s="3">
        <v>6</v>
      </c>
      <c r="N4787" s="3">
        <v>0</v>
      </c>
      <c r="O4787" s="3">
        <v>16</v>
      </c>
      <c r="P4787" s="3">
        <v>11</v>
      </c>
      <c r="Q4787" s="3">
        <v>5</v>
      </c>
      <c r="R4787" s="3">
        <v>39</v>
      </c>
      <c r="S4787" s="26">
        <v>18</v>
      </c>
    </row>
    <row r="4788" spans="2:19" x14ac:dyDescent="0.2">
      <c r="D4788" s="175"/>
      <c r="E4788" s="4" t="s">
        <v>65</v>
      </c>
      <c r="F4788" s="6"/>
      <c r="G4788" s="5">
        <v>160</v>
      </c>
      <c r="H4788" s="7">
        <v>50</v>
      </c>
      <c r="I4788" s="1">
        <v>49</v>
      </c>
      <c r="J4788" s="1">
        <v>86</v>
      </c>
      <c r="K4788" s="1">
        <v>11</v>
      </c>
      <c r="L4788" s="1">
        <v>10</v>
      </c>
      <c r="M4788" s="1">
        <v>6</v>
      </c>
      <c r="N4788" s="1">
        <v>0</v>
      </c>
      <c r="O4788" s="1">
        <v>10</v>
      </c>
      <c r="P4788" s="1">
        <v>12</v>
      </c>
      <c r="Q4788" s="1">
        <v>3</v>
      </c>
      <c r="R4788" s="1">
        <v>21</v>
      </c>
      <c r="S4788" s="8">
        <v>13</v>
      </c>
    </row>
    <row r="4789" spans="2:19" x14ac:dyDescent="0.2">
      <c r="D4789" s="175"/>
      <c r="E4789" s="4" t="s">
        <v>66</v>
      </c>
      <c r="F4789" s="6"/>
      <c r="G4789" s="5">
        <v>160</v>
      </c>
      <c r="H4789" s="7">
        <v>57</v>
      </c>
      <c r="I4789" s="1">
        <v>48</v>
      </c>
      <c r="J4789" s="1">
        <v>103</v>
      </c>
      <c r="K4789" s="1">
        <v>6</v>
      </c>
      <c r="L4789" s="1">
        <v>10</v>
      </c>
      <c r="M4789" s="1">
        <v>6</v>
      </c>
      <c r="N4789" s="1">
        <v>0</v>
      </c>
      <c r="O4789" s="1">
        <v>12</v>
      </c>
      <c r="P4789" s="1">
        <v>9</v>
      </c>
      <c r="Q4789" s="1">
        <v>8</v>
      </c>
      <c r="R4789" s="1">
        <v>15</v>
      </c>
      <c r="S4789" s="8">
        <v>10</v>
      </c>
    </row>
    <row r="4790" spans="2:19" x14ac:dyDescent="0.2">
      <c r="D4790" s="175"/>
      <c r="E4790" s="4" t="s">
        <v>67</v>
      </c>
      <c r="F4790" s="6"/>
      <c r="G4790" s="5">
        <v>150</v>
      </c>
      <c r="H4790" s="7">
        <v>39</v>
      </c>
      <c r="I4790" s="1">
        <v>58</v>
      </c>
      <c r="J4790" s="1">
        <v>99</v>
      </c>
      <c r="K4790" s="1">
        <v>5</v>
      </c>
      <c r="L4790" s="1">
        <v>9</v>
      </c>
      <c r="M4790" s="1">
        <v>2</v>
      </c>
      <c r="N4790" s="1">
        <v>1</v>
      </c>
      <c r="O4790" s="1">
        <v>9</v>
      </c>
      <c r="P4790" s="1">
        <v>4</v>
      </c>
      <c r="Q4790" s="1">
        <v>3</v>
      </c>
      <c r="R4790" s="1">
        <v>13</v>
      </c>
      <c r="S4790" s="8">
        <v>11</v>
      </c>
    </row>
    <row r="4791" spans="2:19" x14ac:dyDescent="0.2">
      <c r="D4791" s="175"/>
      <c r="E4791" s="4" t="s">
        <v>68</v>
      </c>
      <c r="F4791" s="6"/>
      <c r="G4791" s="5">
        <v>110</v>
      </c>
      <c r="H4791" s="7">
        <v>40</v>
      </c>
      <c r="I4791" s="1">
        <v>29</v>
      </c>
      <c r="J4791" s="1">
        <v>71</v>
      </c>
      <c r="K4791" s="1">
        <v>3</v>
      </c>
      <c r="L4791" s="1">
        <v>9</v>
      </c>
      <c r="M4791" s="1">
        <v>4</v>
      </c>
      <c r="N4791" s="1">
        <v>0</v>
      </c>
      <c r="O4791" s="1">
        <v>6</v>
      </c>
      <c r="P4791" s="1">
        <v>2</v>
      </c>
      <c r="Q4791" s="1">
        <v>4</v>
      </c>
      <c r="R4791" s="1">
        <v>10</v>
      </c>
      <c r="S4791" s="8">
        <v>7</v>
      </c>
    </row>
    <row r="4792" spans="2:19" x14ac:dyDescent="0.2">
      <c r="D4792" s="175"/>
      <c r="E4792" s="4" t="s">
        <v>69</v>
      </c>
      <c r="F4792" s="6"/>
      <c r="G4792" s="5">
        <v>91</v>
      </c>
      <c r="H4792" s="7">
        <v>30</v>
      </c>
      <c r="I4792" s="1">
        <v>34</v>
      </c>
      <c r="J4792" s="1">
        <v>49</v>
      </c>
      <c r="K4792" s="1">
        <v>5</v>
      </c>
      <c r="L4792" s="1">
        <v>2</v>
      </c>
      <c r="M4792" s="1">
        <v>0</v>
      </c>
      <c r="N4792" s="1">
        <v>1</v>
      </c>
      <c r="O4792" s="1">
        <v>9</v>
      </c>
      <c r="P4792" s="1">
        <v>6</v>
      </c>
      <c r="Q4792" s="1">
        <v>1</v>
      </c>
      <c r="R4792" s="1">
        <v>16</v>
      </c>
      <c r="S4792" s="8">
        <v>6</v>
      </c>
    </row>
    <row r="4793" spans="2:19" x14ac:dyDescent="0.2">
      <c r="D4793" s="175"/>
      <c r="E4793" s="4" t="s">
        <v>70</v>
      </c>
      <c r="F4793" s="6"/>
      <c r="G4793" s="5">
        <v>127</v>
      </c>
      <c r="H4793" s="7">
        <v>36</v>
      </c>
      <c r="I4793" s="1">
        <v>47</v>
      </c>
      <c r="J4793" s="1">
        <v>90</v>
      </c>
      <c r="K4793" s="1">
        <v>6</v>
      </c>
      <c r="L4793" s="1">
        <v>9</v>
      </c>
      <c r="M4793" s="1">
        <v>1</v>
      </c>
      <c r="N4793" s="1">
        <v>2</v>
      </c>
      <c r="O4793" s="1">
        <v>8</v>
      </c>
      <c r="P4793" s="1">
        <v>4</v>
      </c>
      <c r="Q4793" s="1">
        <v>0</v>
      </c>
      <c r="R4793" s="1">
        <v>8</v>
      </c>
      <c r="S4793" s="8">
        <v>7</v>
      </c>
    </row>
    <row r="4794" spans="2:19" x14ac:dyDescent="0.2">
      <c r="D4794" s="175"/>
      <c r="E4794" s="4" t="s">
        <v>71</v>
      </c>
      <c r="F4794" s="6"/>
      <c r="G4794" s="5">
        <v>70</v>
      </c>
      <c r="H4794" s="7">
        <v>26</v>
      </c>
      <c r="I4794" s="1">
        <v>24</v>
      </c>
      <c r="J4794" s="1">
        <v>50</v>
      </c>
      <c r="K4794" s="1">
        <v>2</v>
      </c>
      <c r="L4794" s="1">
        <v>5</v>
      </c>
      <c r="M4794" s="1">
        <v>0</v>
      </c>
      <c r="N4794" s="1">
        <v>0</v>
      </c>
      <c r="O4794" s="1">
        <v>6</v>
      </c>
      <c r="P4794" s="1">
        <v>4</v>
      </c>
      <c r="Q4794" s="1">
        <v>2</v>
      </c>
      <c r="R4794" s="1">
        <v>4</v>
      </c>
      <c r="S4794" s="8">
        <v>4</v>
      </c>
    </row>
    <row r="4795" spans="2:19" x14ac:dyDescent="0.2">
      <c r="D4795" s="176"/>
      <c r="E4795" s="59" t="s">
        <v>72</v>
      </c>
      <c r="F4795" s="60"/>
      <c r="G4795" s="56">
        <v>69</v>
      </c>
      <c r="H4795" s="66">
        <v>37</v>
      </c>
      <c r="I4795" s="30">
        <v>29</v>
      </c>
      <c r="J4795" s="30">
        <v>51</v>
      </c>
      <c r="K4795" s="30">
        <v>9</v>
      </c>
      <c r="L4795" s="30">
        <v>11</v>
      </c>
      <c r="M4795" s="30">
        <v>1</v>
      </c>
      <c r="N4795" s="30">
        <v>1</v>
      </c>
      <c r="O4795" s="30">
        <v>9</v>
      </c>
      <c r="P4795" s="30">
        <v>4</v>
      </c>
      <c r="Q4795" s="30">
        <v>0</v>
      </c>
      <c r="R4795" s="30">
        <v>1</v>
      </c>
      <c r="S4795" s="65">
        <v>2</v>
      </c>
    </row>
    <row r="4797" spans="2:19" x14ac:dyDescent="0.2">
      <c r="B4797" s="43" t="str">
        <f xml:space="preserve"> HYPERLINK("#'目次'!B180", "[174]")</f>
        <v>[174]</v>
      </c>
      <c r="C4797" s="31" t="s">
        <v>337</v>
      </c>
    </row>
    <row r="4798" spans="2:19" x14ac:dyDescent="0.2">
      <c r="C4798" s="156" t="s">
        <v>292</v>
      </c>
    </row>
    <row r="4800" spans="2:19" x14ac:dyDescent="0.2">
      <c r="C4800" s="31" t="s">
        <v>75</v>
      </c>
    </row>
    <row r="4801" spans="4:19" ht="48" x14ac:dyDescent="0.2">
      <c r="D4801" s="177"/>
      <c r="E4801" s="178"/>
      <c r="F4801" s="178"/>
      <c r="G4801" s="40" t="s">
        <v>14</v>
      </c>
      <c r="H4801" s="42" t="s">
        <v>325</v>
      </c>
      <c r="I4801" s="15" t="s">
        <v>326</v>
      </c>
      <c r="J4801" s="15" t="s">
        <v>327</v>
      </c>
      <c r="K4801" s="15" t="s">
        <v>328</v>
      </c>
      <c r="L4801" s="15" t="s">
        <v>329</v>
      </c>
      <c r="M4801" s="15" t="s">
        <v>330</v>
      </c>
      <c r="N4801" s="15" t="s">
        <v>331</v>
      </c>
      <c r="O4801" s="15" t="s">
        <v>332</v>
      </c>
      <c r="P4801" s="15" t="s">
        <v>333</v>
      </c>
      <c r="Q4801" s="15" t="s">
        <v>86</v>
      </c>
      <c r="R4801" s="15" t="s">
        <v>334</v>
      </c>
      <c r="S4801" s="44" t="s">
        <v>17</v>
      </c>
    </row>
    <row r="4802" spans="4:19" x14ac:dyDescent="0.2">
      <c r="D4802" s="179"/>
      <c r="E4802" s="180"/>
      <c r="F4802" s="180"/>
      <c r="G4802" s="39"/>
      <c r="H4802" s="41"/>
      <c r="I4802" s="14"/>
      <c r="J4802" s="14"/>
      <c r="K4802" s="14"/>
      <c r="L4802" s="14"/>
      <c r="M4802" s="14"/>
      <c r="N4802" s="14"/>
      <c r="O4802" s="14"/>
      <c r="P4802" s="14"/>
      <c r="Q4802" s="14"/>
      <c r="R4802" s="14"/>
      <c r="S4802" s="38"/>
    </row>
    <row r="4803" spans="4:19" x14ac:dyDescent="0.2">
      <c r="D4803" s="58"/>
      <c r="E4803" s="53" t="s">
        <v>14</v>
      </c>
      <c r="F4803" s="52"/>
      <c r="G4803" s="37">
        <v>1163</v>
      </c>
      <c r="H4803" s="17">
        <v>374</v>
      </c>
      <c r="I4803" s="17">
        <v>376</v>
      </c>
      <c r="J4803" s="17">
        <v>716</v>
      </c>
      <c r="K4803" s="17">
        <v>59</v>
      </c>
      <c r="L4803" s="17">
        <v>81</v>
      </c>
      <c r="M4803" s="17">
        <v>26</v>
      </c>
      <c r="N4803" s="17">
        <v>5</v>
      </c>
      <c r="O4803" s="17">
        <v>86</v>
      </c>
      <c r="P4803" s="17">
        <v>56</v>
      </c>
      <c r="Q4803" s="17">
        <v>26</v>
      </c>
      <c r="R4803" s="17">
        <v>131</v>
      </c>
      <c r="S4803" s="55">
        <v>80</v>
      </c>
    </row>
    <row r="4804" spans="4:19" x14ac:dyDescent="0.2">
      <c r="D4804" s="174" t="s">
        <v>36</v>
      </c>
      <c r="E4804" s="20" t="s">
        <v>76</v>
      </c>
      <c r="F4804" s="22"/>
      <c r="G4804" s="21">
        <v>597</v>
      </c>
      <c r="H4804" s="25">
        <v>200</v>
      </c>
      <c r="I4804" s="3">
        <v>192</v>
      </c>
      <c r="J4804" s="3">
        <v>341</v>
      </c>
      <c r="K4804" s="3">
        <v>34</v>
      </c>
      <c r="L4804" s="3">
        <v>46</v>
      </c>
      <c r="M4804" s="3">
        <v>11</v>
      </c>
      <c r="N4804" s="3">
        <v>5</v>
      </c>
      <c r="O4804" s="3">
        <v>28</v>
      </c>
      <c r="P4804" s="3">
        <v>37</v>
      </c>
      <c r="Q4804" s="3">
        <v>12</v>
      </c>
      <c r="R4804" s="3">
        <v>72</v>
      </c>
      <c r="S4804" s="26">
        <v>45</v>
      </c>
    </row>
    <row r="4805" spans="4:19" x14ac:dyDescent="0.2">
      <c r="D4805" s="175"/>
      <c r="E4805" s="4" t="s">
        <v>39</v>
      </c>
      <c r="F4805" s="6"/>
      <c r="G4805" s="5">
        <v>32</v>
      </c>
      <c r="H4805" s="7">
        <v>1</v>
      </c>
      <c r="I4805" s="1">
        <v>5</v>
      </c>
      <c r="J4805" s="1">
        <v>2</v>
      </c>
      <c r="K4805" s="1">
        <v>1</v>
      </c>
      <c r="L4805" s="1">
        <v>1</v>
      </c>
      <c r="M4805" s="1">
        <v>0</v>
      </c>
      <c r="N4805" s="1">
        <v>0</v>
      </c>
      <c r="O4805" s="1">
        <v>1</v>
      </c>
      <c r="P4805" s="1">
        <v>1</v>
      </c>
      <c r="Q4805" s="1">
        <v>0</v>
      </c>
      <c r="R4805" s="1">
        <v>20</v>
      </c>
      <c r="S4805" s="8">
        <v>4</v>
      </c>
    </row>
    <row r="4806" spans="4:19" x14ac:dyDescent="0.2">
      <c r="D4806" s="175"/>
      <c r="E4806" s="4" t="s">
        <v>40</v>
      </c>
      <c r="F4806" s="6"/>
      <c r="G4806" s="5">
        <v>73</v>
      </c>
      <c r="H4806" s="7">
        <v>33</v>
      </c>
      <c r="I4806" s="1">
        <v>29</v>
      </c>
      <c r="J4806" s="1">
        <v>41</v>
      </c>
      <c r="K4806" s="1">
        <v>3</v>
      </c>
      <c r="L4806" s="1">
        <v>1</v>
      </c>
      <c r="M4806" s="1">
        <v>0</v>
      </c>
      <c r="N4806" s="1">
        <v>1</v>
      </c>
      <c r="O4806" s="1">
        <v>4</v>
      </c>
      <c r="P4806" s="1">
        <v>7</v>
      </c>
      <c r="Q4806" s="1">
        <v>3</v>
      </c>
      <c r="R4806" s="1">
        <v>11</v>
      </c>
      <c r="S4806" s="8">
        <v>1</v>
      </c>
    </row>
    <row r="4807" spans="4:19" x14ac:dyDescent="0.2">
      <c r="D4807" s="175"/>
      <c r="E4807" s="4" t="s">
        <v>41</v>
      </c>
      <c r="F4807" s="6"/>
      <c r="G4807" s="5">
        <v>106</v>
      </c>
      <c r="H4807" s="7">
        <v>38</v>
      </c>
      <c r="I4807" s="1">
        <v>37</v>
      </c>
      <c r="J4807" s="1">
        <v>77</v>
      </c>
      <c r="K4807" s="1">
        <v>7</v>
      </c>
      <c r="L4807" s="1">
        <v>7</v>
      </c>
      <c r="M4807" s="1">
        <v>1</v>
      </c>
      <c r="N4807" s="1">
        <v>3</v>
      </c>
      <c r="O4807" s="1">
        <v>5</v>
      </c>
      <c r="P4807" s="1">
        <v>7</v>
      </c>
      <c r="Q4807" s="1">
        <v>0</v>
      </c>
      <c r="R4807" s="1">
        <v>4</v>
      </c>
      <c r="S4807" s="8">
        <v>9</v>
      </c>
    </row>
    <row r="4808" spans="4:19" x14ac:dyDescent="0.2">
      <c r="D4808" s="175"/>
      <c r="E4808" s="4" t="s">
        <v>42</v>
      </c>
      <c r="F4808" s="6"/>
      <c r="G4808" s="5">
        <v>112</v>
      </c>
      <c r="H4808" s="7">
        <v>33</v>
      </c>
      <c r="I4808" s="1">
        <v>29</v>
      </c>
      <c r="J4808" s="1">
        <v>66</v>
      </c>
      <c r="K4808" s="1">
        <v>7</v>
      </c>
      <c r="L4808" s="1">
        <v>12</v>
      </c>
      <c r="M4808" s="1">
        <v>1</v>
      </c>
      <c r="N4808" s="1">
        <v>0</v>
      </c>
      <c r="O4808" s="1">
        <v>5</v>
      </c>
      <c r="P4808" s="1">
        <v>4</v>
      </c>
      <c r="Q4808" s="1">
        <v>2</v>
      </c>
      <c r="R4808" s="1">
        <v>11</v>
      </c>
      <c r="S4808" s="8">
        <v>6</v>
      </c>
    </row>
    <row r="4809" spans="4:19" x14ac:dyDescent="0.2">
      <c r="D4809" s="175"/>
      <c r="E4809" s="4" t="s">
        <v>43</v>
      </c>
      <c r="F4809" s="6"/>
      <c r="G4809" s="5">
        <v>96</v>
      </c>
      <c r="H4809" s="7">
        <v>36</v>
      </c>
      <c r="I4809" s="1">
        <v>37</v>
      </c>
      <c r="J4809" s="1">
        <v>63</v>
      </c>
      <c r="K4809" s="1">
        <v>1</v>
      </c>
      <c r="L4809" s="1">
        <v>5</v>
      </c>
      <c r="M4809" s="1">
        <v>2</v>
      </c>
      <c r="N4809" s="1">
        <v>1</v>
      </c>
      <c r="O4809" s="1">
        <v>4</v>
      </c>
      <c r="P4809" s="1">
        <v>5</v>
      </c>
      <c r="Q4809" s="1">
        <v>4</v>
      </c>
      <c r="R4809" s="1">
        <v>5</v>
      </c>
      <c r="S4809" s="8">
        <v>7</v>
      </c>
    </row>
    <row r="4810" spans="4:19" x14ac:dyDescent="0.2">
      <c r="D4810" s="175"/>
      <c r="E4810" s="4" t="s">
        <v>44</v>
      </c>
      <c r="F4810" s="6"/>
      <c r="G4810" s="5">
        <v>107</v>
      </c>
      <c r="H4810" s="7">
        <v>33</v>
      </c>
      <c r="I4810" s="1">
        <v>30</v>
      </c>
      <c r="J4810" s="1">
        <v>62</v>
      </c>
      <c r="K4810" s="1">
        <v>9</v>
      </c>
      <c r="L4810" s="1">
        <v>11</v>
      </c>
      <c r="M4810" s="1">
        <v>2</v>
      </c>
      <c r="N4810" s="1">
        <v>0</v>
      </c>
      <c r="O4810" s="1">
        <v>7</v>
      </c>
      <c r="P4810" s="1">
        <v>10</v>
      </c>
      <c r="Q4810" s="1">
        <v>3</v>
      </c>
      <c r="R4810" s="1">
        <v>11</v>
      </c>
      <c r="S4810" s="8">
        <v>9</v>
      </c>
    </row>
    <row r="4811" spans="4:19" x14ac:dyDescent="0.2">
      <c r="D4811" s="175"/>
      <c r="E4811" s="4" t="s">
        <v>45</v>
      </c>
      <c r="F4811" s="6"/>
      <c r="G4811" s="5">
        <v>71</v>
      </c>
      <c r="H4811" s="7">
        <v>26</v>
      </c>
      <c r="I4811" s="1">
        <v>25</v>
      </c>
      <c r="J4811" s="1">
        <v>30</v>
      </c>
      <c r="K4811" s="1">
        <v>6</v>
      </c>
      <c r="L4811" s="1">
        <v>9</v>
      </c>
      <c r="M4811" s="1">
        <v>5</v>
      </c>
      <c r="N4811" s="1">
        <v>0</v>
      </c>
      <c r="O4811" s="1">
        <v>2</v>
      </c>
      <c r="P4811" s="1">
        <v>3</v>
      </c>
      <c r="Q4811" s="1">
        <v>0</v>
      </c>
      <c r="R4811" s="1">
        <v>10</v>
      </c>
      <c r="S4811" s="8">
        <v>9</v>
      </c>
    </row>
    <row r="4812" spans="4:19" x14ac:dyDescent="0.2">
      <c r="D4812" s="174" t="s">
        <v>37</v>
      </c>
      <c r="E4812" s="20" t="s">
        <v>77</v>
      </c>
      <c r="F4812" s="22"/>
      <c r="G4812" s="21">
        <v>566</v>
      </c>
      <c r="H4812" s="25">
        <v>174</v>
      </c>
      <c r="I4812" s="3">
        <v>184</v>
      </c>
      <c r="J4812" s="3">
        <v>375</v>
      </c>
      <c r="K4812" s="3">
        <v>25</v>
      </c>
      <c r="L4812" s="3">
        <v>35</v>
      </c>
      <c r="M4812" s="3">
        <v>15</v>
      </c>
      <c r="N4812" s="3">
        <v>0</v>
      </c>
      <c r="O4812" s="3">
        <v>58</v>
      </c>
      <c r="P4812" s="3">
        <v>19</v>
      </c>
      <c r="Q4812" s="3">
        <v>14</v>
      </c>
      <c r="R4812" s="3">
        <v>59</v>
      </c>
      <c r="S4812" s="26">
        <v>35</v>
      </c>
    </row>
    <row r="4813" spans="4:19" x14ac:dyDescent="0.2">
      <c r="D4813" s="175"/>
      <c r="E4813" s="4" t="s">
        <v>39</v>
      </c>
      <c r="F4813" s="6"/>
      <c r="G4813" s="5">
        <v>26</v>
      </c>
      <c r="H4813" s="7">
        <v>0</v>
      </c>
      <c r="I4813" s="1">
        <v>3</v>
      </c>
      <c r="J4813" s="1">
        <v>4</v>
      </c>
      <c r="K4813" s="1">
        <v>1</v>
      </c>
      <c r="L4813" s="1">
        <v>0</v>
      </c>
      <c r="M4813" s="1">
        <v>0</v>
      </c>
      <c r="N4813" s="1">
        <v>0</v>
      </c>
      <c r="O4813" s="1">
        <v>0</v>
      </c>
      <c r="P4813" s="1">
        <v>0</v>
      </c>
      <c r="Q4813" s="1">
        <v>0</v>
      </c>
      <c r="R4813" s="1">
        <v>15</v>
      </c>
      <c r="S4813" s="8">
        <v>4</v>
      </c>
    </row>
    <row r="4814" spans="4:19" x14ac:dyDescent="0.2">
      <c r="D4814" s="175"/>
      <c r="E4814" s="4" t="s">
        <v>40</v>
      </c>
      <c r="F4814" s="6"/>
      <c r="G4814" s="5">
        <v>71</v>
      </c>
      <c r="H4814" s="7">
        <v>26</v>
      </c>
      <c r="I4814" s="1">
        <v>27</v>
      </c>
      <c r="J4814" s="1">
        <v>46</v>
      </c>
      <c r="K4814" s="1">
        <v>3</v>
      </c>
      <c r="L4814" s="1">
        <v>3</v>
      </c>
      <c r="M4814" s="1">
        <v>2</v>
      </c>
      <c r="N4814" s="1">
        <v>0</v>
      </c>
      <c r="O4814" s="1">
        <v>8</v>
      </c>
      <c r="P4814" s="1">
        <v>2</v>
      </c>
      <c r="Q4814" s="1">
        <v>0</v>
      </c>
      <c r="R4814" s="1">
        <v>6</v>
      </c>
      <c r="S4814" s="8">
        <v>1</v>
      </c>
    </row>
    <row r="4815" spans="4:19" x14ac:dyDescent="0.2">
      <c r="D4815" s="175"/>
      <c r="E4815" s="4" t="s">
        <v>41</v>
      </c>
      <c r="F4815" s="6"/>
      <c r="G4815" s="5">
        <v>96</v>
      </c>
      <c r="H4815" s="7">
        <v>39</v>
      </c>
      <c r="I4815" s="1">
        <v>34</v>
      </c>
      <c r="J4815" s="1">
        <v>70</v>
      </c>
      <c r="K4815" s="1">
        <v>5</v>
      </c>
      <c r="L4815" s="1">
        <v>4</v>
      </c>
      <c r="M4815" s="1">
        <v>2</v>
      </c>
      <c r="N4815" s="1">
        <v>0</v>
      </c>
      <c r="O4815" s="1">
        <v>11</v>
      </c>
      <c r="P4815" s="1">
        <v>5</v>
      </c>
      <c r="Q4815" s="1">
        <v>3</v>
      </c>
      <c r="R4815" s="1">
        <v>5</v>
      </c>
      <c r="S4815" s="8">
        <v>4</v>
      </c>
    </row>
    <row r="4816" spans="4:19" x14ac:dyDescent="0.2">
      <c r="D4816" s="175"/>
      <c r="E4816" s="4" t="s">
        <v>42</v>
      </c>
      <c r="F4816" s="6"/>
      <c r="G4816" s="5">
        <v>96</v>
      </c>
      <c r="H4816" s="7">
        <v>26</v>
      </c>
      <c r="I4816" s="1">
        <v>30</v>
      </c>
      <c r="J4816" s="1">
        <v>72</v>
      </c>
      <c r="K4816" s="1">
        <v>2</v>
      </c>
      <c r="L4816" s="1">
        <v>8</v>
      </c>
      <c r="M4816" s="1">
        <v>2</v>
      </c>
      <c r="N4816" s="1">
        <v>0</v>
      </c>
      <c r="O4816" s="1">
        <v>10</v>
      </c>
      <c r="P4816" s="1">
        <v>6</v>
      </c>
      <c r="Q4816" s="1">
        <v>4</v>
      </c>
      <c r="R4816" s="1">
        <v>8</v>
      </c>
      <c r="S4816" s="8">
        <v>4</v>
      </c>
    </row>
    <row r="4817" spans="2:19" x14ac:dyDescent="0.2">
      <c r="D4817" s="175"/>
      <c r="E4817" s="4" t="s">
        <v>43</v>
      </c>
      <c r="F4817" s="6"/>
      <c r="G4817" s="5">
        <v>103</v>
      </c>
      <c r="H4817" s="7">
        <v>30</v>
      </c>
      <c r="I4817" s="1">
        <v>33</v>
      </c>
      <c r="J4817" s="1">
        <v>75</v>
      </c>
      <c r="K4817" s="1">
        <v>4</v>
      </c>
      <c r="L4817" s="1">
        <v>9</v>
      </c>
      <c r="M4817" s="1">
        <v>4</v>
      </c>
      <c r="N4817" s="1">
        <v>0</v>
      </c>
      <c r="O4817" s="1">
        <v>13</v>
      </c>
      <c r="P4817" s="1">
        <v>1</v>
      </c>
      <c r="Q4817" s="1">
        <v>3</v>
      </c>
      <c r="R4817" s="1">
        <v>9</v>
      </c>
      <c r="S4817" s="8">
        <v>7</v>
      </c>
    </row>
    <row r="4818" spans="2:19" x14ac:dyDescent="0.2">
      <c r="D4818" s="175"/>
      <c r="E4818" s="4" t="s">
        <v>44</v>
      </c>
      <c r="F4818" s="6"/>
      <c r="G4818" s="5">
        <v>104</v>
      </c>
      <c r="H4818" s="7">
        <v>36</v>
      </c>
      <c r="I4818" s="1">
        <v>37</v>
      </c>
      <c r="J4818" s="1">
        <v>71</v>
      </c>
      <c r="K4818" s="1">
        <v>5</v>
      </c>
      <c r="L4818" s="1">
        <v>5</v>
      </c>
      <c r="M4818" s="1">
        <v>2</v>
      </c>
      <c r="N4818" s="1">
        <v>0</v>
      </c>
      <c r="O4818" s="1">
        <v>11</v>
      </c>
      <c r="P4818" s="1">
        <v>4</v>
      </c>
      <c r="Q4818" s="1">
        <v>2</v>
      </c>
      <c r="R4818" s="1">
        <v>9</v>
      </c>
      <c r="S4818" s="8">
        <v>6</v>
      </c>
    </row>
    <row r="4819" spans="2:19" x14ac:dyDescent="0.2">
      <c r="D4819" s="176"/>
      <c r="E4819" s="59" t="s">
        <v>45</v>
      </c>
      <c r="F4819" s="60"/>
      <c r="G4819" s="56">
        <v>70</v>
      </c>
      <c r="H4819" s="66">
        <v>17</v>
      </c>
      <c r="I4819" s="30">
        <v>20</v>
      </c>
      <c r="J4819" s="30">
        <v>37</v>
      </c>
      <c r="K4819" s="30">
        <v>5</v>
      </c>
      <c r="L4819" s="30">
        <v>6</v>
      </c>
      <c r="M4819" s="30">
        <v>3</v>
      </c>
      <c r="N4819" s="30">
        <v>0</v>
      </c>
      <c r="O4819" s="30">
        <v>5</v>
      </c>
      <c r="P4819" s="30">
        <v>1</v>
      </c>
      <c r="Q4819" s="30">
        <v>2</v>
      </c>
      <c r="R4819" s="30">
        <v>7</v>
      </c>
      <c r="S4819" s="65">
        <v>9</v>
      </c>
    </row>
    <row r="4821" spans="2:19" x14ac:dyDescent="0.2">
      <c r="B4821" s="43" t="str">
        <f xml:space="preserve"> HYPERLINK("#'目次'!B181", "[175]")</f>
        <v>[175]</v>
      </c>
      <c r="C4821" s="31" t="s">
        <v>340</v>
      </c>
    </row>
    <row r="4822" spans="2:19" x14ac:dyDescent="0.2">
      <c r="C4822" s="156" t="s">
        <v>292</v>
      </c>
    </row>
    <row r="4825" spans="2:19" ht="48" x14ac:dyDescent="0.2">
      <c r="D4825" s="177"/>
      <c r="E4825" s="178"/>
      <c r="F4825" s="178"/>
      <c r="G4825" s="40" t="s">
        <v>14</v>
      </c>
      <c r="H4825" s="42" t="s">
        <v>325</v>
      </c>
      <c r="I4825" s="15" t="s">
        <v>326</v>
      </c>
      <c r="J4825" s="15" t="s">
        <v>327</v>
      </c>
      <c r="K4825" s="15" t="s">
        <v>328</v>
      </c>
      <c r="L4825" s="15" t="s">
        <v>329</v>
      </c>
      <c r="M4825" s="15" t="s">
        <v>330</v>
      </c>
      <c r="N4825" s="15" t="s">
        <v>331</v>
      </c>
      <c r="O4825" s="15" t="s">
        <v>332</v>
      </c>
      <c r="P4825" s="15" t="s">
        <v>333</v>
      </c>
      <c r="Q4825" s="15" t="s">
        <v>86</v>
      </c>
      <c r="R4825" s="15" t="s">
        <v>334</v>
      </c>
      <c r="S4825" s="44" t="s">
        <v>17</v>
      </c>
    </row>
    <row r="4826" spans="2:19" x14ac:dyDescent="0.2">
      <c r="D4826" s="179"/>
      <c r="E4826" s="180"/>
      <c r="F4826" s="180"/>
      <c r="G4826" s="39"/>
      <c r="H4826" s="41"/>
      <c r="I4826" s="14"/>
      <c r="J4826" s="14"/>
      <c r="K4826" s="14"/>
      <c r="L4826" s="14"/>
      <c r="M4826" s="14"/>
      <c r="N4826" s="14"/>
      <c r="O4826" s="14"/>
      <c r="P4826" s="14"/>
      <c r="Q4826" s="14"/>
      <c r="R4826" s="14"/>
      <c r="S4826" s="38"/>
    </row>
    <row r="4827" spans="2:19" x14ac:dyDescent="0.2">
      <c r="D4827" s="58"/>
      <c r="E4827" s="53" t="s">
        <v>14</v>
      </c>
      <c r="F4827" s="52"/>
      <c r="G4827" s="37">
        <v>1163</v>
      </c>
      <c r="H4827" s="17">
        <v>65</v>
      </c>
      <c r="I4827" s="17">
        <v>61</v>
      </c>
      <c r="J4827" s="17">
        <v>48</v>
      </c>
      <c r="K4827" s="17">
        <v>10</v>
      </c>
      <c r="L4827" s="17">
        <v>12</v>
      </c>
      <c r="M4827" s="17">
        <v>8</v>
      </c>
      <c r="N4827" s="17">
        <v>2</v>
      </c>
      <c r="O4827" s="17">
        <v>15</v>
      </c>
      <c r="P4827" s="17">
        <v>9</v>
      </c>
      <c r="Q4827" s="17">
        <v>5</v>
      </c>
      <c r="R4827" s="17">
        <v>855</v>
      </c>
      <c r="S4827" s="55">
        <v>136</v>
      </c>
    </row>
    <row r="4828" spans="2:19" x14ac:dyDescent="0.2">
      <c r="D4828" s="174" t="s">
        <v>18</v>
      </c>
      <c r="E4828" s="20" t="s">
        <v>19</v>
      </c>
      <c r="F4828" s="22"/>
      <c r="G4828" s="21">
        <v>52</v>
      </c>
      <c r="H4828" s="25">
        <v>2</v>
      </c>
      <c r="I4828" s="3">
        <v>1</v>
      </c>
      <c r="J4828" s="3">
        <v>1</v>
      </c>
      <c r="K4828" s="3">
        <v>0</v>
      </c>
      <c r="L4828" s="3">
        <v>2</v>
      </c>
      <c r="M4828" s="3">
        <v>0</v>
      </c>
      <c r="N4828" s="3">
        <v>0</v>
      </c>
      <c r="O4828" s="3">
        <v>4</v>
      </c>
      <c r="P4828" s="3">
        <v>0</v>
      </c>
      <c r="Q4828" s="3">
        <v>0</v>
      </c>
      <c r="R4828" s="3">
        <v>37</v>
      </c>
      <c r="S4828" s="26">
        <v>9</v>
      </c>
    </row>
    <row r="4829" spans="2:19" x14ac:dyDescent="0.2">
      <c r="D4829" s="175"/>
      <c r="E4829" s="4" t="s">
        <v>20</v>
      </c>
      <c r="F4829" s="6"/>
      <c r="G4829" s="5">
        <v>75</v>
      </c>
      <c r="H4829" s="7">
        <v>7</v>
      </c>
      <c r="I4829" s="1">
        <v>4</v>
      </c>
      <c r="J4829" s="1">
        <v>4</v>
      </c>
      <c r="K4829" s="1">
        <v>1</v>
      </c>
      <c r="L4829" s="1">
        <v>2</v>
      </c>
      <c r="M4829" s="1">
        <v>0</v>
      </c>
      <c r="N4829" s="1">
        <v>0</v>
      </c>
      <c r="O4829" s="1">
        <v>0</v>
      </c>
      <c r="P4829" s="1">
        <v>1</v>
      </c>
      <c r="Q4829" s="1">
        <v>0</v>
      </c>
      <c r="R4829" s="1">
        <v>49</v>
      </c>
      <c r="S4829" s="8">
        <v>14</v>
      </c>
    </row>
    <row r="4830" spans="2:19" x14ac:dyDescent="0.2">
      <c r="D4830" s="175"/>
      <c r="E4830" s="4" t="s">
        <v>21</v>
      </c>
      <c r="F4830" s="6"/>
      <c r="G4830" s="5">
        <v>469</v>
      </c>
      <c r="H4830" s="7">
        <v>30</v>
      </c>
      <c r="I4830" s="1">
        <v>27</v>
      </c>
      <c r="J4830" s="1">
        <v>18</v>
      </c>
      <c r="K4830" s="1">
        <v>3</v>
      </c>
      <c r="L4830" s="1">
        <v>4</v>
      </c>
      <c r="M4830" s="1">
        <v>5</v>
      </c>
      <c r="N4830" s="1">
        <v>2</v>
      </c>
      <c r="O4830" s="1">
        <v>7</v>
      </c>
      <c r="P4830" s="1">
        <v>5</v>
      </c>
      <c r="Q4830" s="1">
        <v>3</v>
      </c>
      <c r="R4830" s="1">
        <v>347</v>
      </c>
      <c r="S4830" s="8">
        <v>47</v>
      </c>
    </row>
    <row r="4831" spans="2:19" x14ac:dyDescent="0.2">
      <c r="D4831" s="175"/>
      <c r="E4831" s="4" t="s">
        <v>22</v>
      </c>
      <c r="F4831" s="6"/>
      <c r="G4831" s="5">
        <v>34</v>
      </c>
      <c r="H4831" s="7">
        <v>2</v>
      </c>
      <c r="I4831" s="1">
        <v>4</v>
      </c>
      <c r="J4831" s="1">
        <v>1</v>
      </c>
      <c r="K4831" s="1">
        <v>1</v>
      </c>
      <c r="L4831" s="1">
        <v>0</v>
      </c>
      <c r="M4831" s="1">
        <v>0</v>
      </c>
      <c r="N4831" s="1">
        <v>0</v>
      </c>
      <c r="O4831" s="1">
        <v>0</v>
      </c>
      <c r="P4831" s="1">
        <v>0</v>
      </c>
      <c r="Q4831" s="1">
        <v>0</v>
      </c>
      <c r="R4831" s="1">
        <v>21</v>
      </c>
      <c r="S4831" s="8">
        <v>8</v>
      </c>
    </row>
    <row r="4832" spans="2:19" x14ac:dyDescent="0.2">
      <c r="D4832" s="175"/>
      <c r="E4832" s="4" t="s">
        <v>23</v>
      </c>
      <c r="F4832" s="6"/>
      <c r="G4832" s="5">
        <v>136</v>
      </c>
      <c r="H4832" s="7">
        <v>9</v>
      </c>
      <c r="I4832" s="1">
        <v>5</v>
      </c>
      <c r="J4832" s="1">
        <v>6</v>
      </c>
      <c r="K4832" s="1">
        <v>0</v>
      </c>
      <c r="L4832" s="1">
        <v>1</v>
      </c>
      <c r="M4832" s="1">
        <v>0</v>
      </c>
      <c r="N4832" s="1">
        <v>0</v>
      </c>
      <c r="O4832" s="1">
        <v>0</v>
      </c>
      <c r="P4832" s="1">
        <v>2</v>
      </c>
      <c r="Q4832" s="1">
        <v>0</v>
      </c>
      <c r="R4832" s="1">
        <v>103</v>
      </c>
      <c r="S4832" s="8">
        <v>16</v>
      </c>
    </row>
    <row r="4833" spans="4:19" x14ac:dyDescent="0.2">
      <c r="D4833" s="175"/>
      <c r="E4833" s="4" t="s">
        <v>24</v>
      </c>
      <c r="F4833" s="6"/>
      <c r="G4833" s="5">
        <v>180</v>
      </c>
      <c r="H4833" s="7">
        <v>9</v>
      </c>
      <c r="I4833" s="1">
        <v>11</v>
      </c>
      <c r="J4833" s="1">
        <v>10</v>
      </c>
      <c r="K4833" s="1">
        <v>3</v>
      </c>
      <c r="L4833" s="1">
        <v>1</v>
      </c>
      <c r="M4833" s="1">
        <v>1</v>
      </c>
      <c r="N4833" s="1">
        <v>0</v>
      </c>
      <c r="O4833" s="1">
        <v>2</v>
      </c>
      <c r="P4833" s="1">
        <v>0</v>
      </c>
      <c r="Q4833" s="1">
        <v>2</v>
      </c>
      <c r="R4833" s="1">
        <v>131</v>
      </c>
      <c r="S4833" s="8">
        <v>19</v>
      </c>
    </row>
    <row r="4834" spans="4:19" x14ac:dyDescent="0.2">
      <c r="D4834" s="175"/>
      <c r="E4834" s="4" t="s">
        <v>25</v>
      </c>
      <c r="F4834" s="6"/>
      <c r="G4834" s="5">
        <v>69</v>
      </c>
      <c r="H4834" s="7">
        <v>3</v>
      </c>
      <c r="I4834" s="1">
        <v>2</v>
      </c>
      <c r="J4834" s="1">
        <v>0</v>
      </c>
      <c r="K4834" s="1">
        <v>1</v>
      </c>
      <c r="L4834" s="1">
        <v>0</v>
      </c>
      <c r="M4834" s="1">
        <v>1</v>
      </c>
      <c r="N4834" s="1">
        <v>0</v>
      </c>
      <c r="O4834" s="1">
        <v>2</v>
      </c>
      <c r="P4834" s="1">
        <v>0</v>
      </c>
      <c r="Q4834" s="1">
        <v>0</v>
      </c>
      <c r="R4834" s="1">
        <v>53</v>
      </c>
      <c r="S4834" s="8">
        <v>8</v>
      </c>
    </row>
    <row r="4835" spans="4:19" x14ac:dyDescent="0.2">
      <c r="D4835" s="175"/>
      <c r="E4835" s="4" t="s">
        <v>26</v>
      </c>
      <c r="F4835" s="6"/>
      <c r="G4835" s="5">
        <v>29</v>
      </c>
      <c r="H4835" s="7">
        <v>1</v>
      </c>
      <c r="I4835" s="1">
        <v>4</v>
      </c>
      <c r="J4835" s="1">
        <v>2</v>
      </c>
      <c r="K4835" s="1">
        <v>0</v>
      </c>
      <c r="L4835" s="1">
        <v>0</v>
      </c>
      <c r="M4835" s="1">
        <v>0</v>
      </c>
      <c r="N4835" s="1">
        <v>0</v>
      </c>
      <c r="O4835" s="1">
        <v>0</v>
      </c>
      <c r="P4835" s="1">
        <v>0</v>
      </c>
      <c r="Q4835" s="1">
        <v>0</v>
      </c>
      <c r="R4835" s="1">
        <v>22</v>
      </c>
      <c r="S4835" s="8">
        <v>2</v>
      </c>
    </row>
    <row r="4836" spans="4:19" x14ac:dyDescent="0.2">
      <c r="D4836" s="175"/>
      <c r="E4836" s="4" t="s">
        <v>27</v>
      </c>
      <c r="F4836" s="6"/>
      <c r="G4836" s="5">
        <v>64</v>
      </c>
      <c r="H4836" s="7">
        <v>0</v>
      </c>
      <c r="I4836" s="1">
        <v>3</v>
      </c>
      <c r="J4836" s="1">
        <v>5</v>
      </c>
      <c r="K4836" s="1">
        <v>1</v>
      </c>
      <c r="L4836" s="1">
        <v>2</v>
      </c>
      <c r="M4836" s="1">
        <v>1</v>
      </c>
      <c r="N4836" s="1">
        <v>0</v>
      </c>
      <c r="O4836" s="1">
        <v>0</v>
      </c>
      <c r="P4836" s="1">
        <v>0</v>
      </c>
      <c r="Q4836" s="1">
        <v>0</v>
      </c>
      <c r="R4836" s="1">
        <v>49</v>
      </c>
      <c r="S4836" s="8">
        <v>5</v>
      </c>
    </row>
    <row r="4837" spans="4:19" x14ac:dyDescent="0.2">
      <c r="D4837" s="175"/>
      <c r="E4837" s="4" t="s">
        <v>28</v>
      </c>
      <c r="F4837" s="6"/>
      <c r="G4837" s="5">
        <v>48</v>
      </c>
      <c r="H4837" s="7">
        <v>1</v>
      </c>
      <c r="I4837" s="1">
        <v>0</v>
      </c>
      <c r="J4837" s="1">
        <v>1</v>
      </c>
      <c r="K4837" s="1">
        <v>0</v>
      </c>
      <c r="L4837" s="1">
        <v>0</v>
      </c>
      <c r="M4837" s="1">
        <v>0</v>
      </c>
      <c r="N4837" s="1">
        <v>0</v>
      </c>
      <c r="O4837" s="1">
        <v>0</v>
      </c>
      <c r="P4837" s="1">
        <v>1</v>
      </c>
      <c r="Q4837" s="1">
        <v>0</v>
      </c>
      <c r="R4837" s="1">
        <v>39</v>
      </c>
      <c r="S4837" s="8">
        <v>6</v>
      </c>
    </row>
    <row r="4838" spans="4:19" x14ac:dyDescent="0.2">
      <c r="D4838" s="175"/>
      <c r="E4838" s="4" t="s">
        <v>29</v>
      </c>
      <c r="F4838" s="6"/>
      <c r="G4838" s="5">
        <v>7</v>
      </c>
      <c r="H4838" s="7">
        <v>1</v>
      </c>
      <c r="I4838" s="1">
        <v>0</v>
      </c>
      <c r="J4838" s="1">
        <v>0</v>
      </c>
      <c r="K4838" s="1">
        <v>0</v>
      </c>
      <c r="L4838" s="1">
        <v>0</v>
      </c>
      <c r="M4838" s="1">
        <v>0</v>
      </c>
      <c r="N4838" s="1">
        <v>0</v>
      </c>
      <c r="O4838" s="1">
        <v>0</v>
      </c>
      <c r="P4838" s="1">
        <v>0</v>
      </c>
      <c r="Q4838" s="1">
        <v>0</v>
      </c>
      <c r="R4838" s="1">
        <v>4</v>
      </c>
      <c r="S4838" s="8">
        <v>2</v>
      </c>
    </row>
    <row r="4839" spans="4:19" x14ac:dyDescent="0.2">
      <c r="D4839" s="174" t="s">
        <v>30</v>
      </c>
      <c r="E4839" s="20" t="s">
        <v>31</v>
      </c>
      <c r="F4839" s="22"/>
      <c r="G4839" s="21">
        <v>373</v>
      </c>
      <c r="H4839" s="25">
        <v>25</v>
      </c>
      <c r="I4839" s="3">
        <v>20</v>
      </c>
      <c r="J4839" s="3">
        <v>15</v>
      </c>
      <c r="K4839" s="3">
        <v>5</v>
      </c>
      <c r="L4839" s="3">
        <v>4</v>
      </c>
      <c r="M4839" s="3">
        <v>5</v>
      </c>
      <c r="N4839" s="3">
        <v>1</v>
      </c>
      <c r="O4839" s="3">
        <v>6</v>
      </c>
      <c r="P4839" s="3">
        <v>3</v>
      </c>
      <c r="Q4839" s="3">
        <v>2</v>
      </c>
      <c r="R4839" s="3">
        <v>273</v>
      </c>
      <c r="S4839" s="26">
        <v>39</v>
      </c>
    </row>
    <row r="4840" spans="4:19" x14ac:dyDescent="0.2">
      <c r="D4840" s="175"/>
      <c r="E4840" s="4" t="s">
        <v>32</v>
      </c>
      <c r="F4840" s="6"/>
      <c r="G4840" s="5">
        <v>339</v>
      </c>
      <c r="H4840" s="7">
        <v>19</v>
      </c>
      <c r="I4840" s="1">
        <v>17</v>
      </c>
      <c r="J4840" s="1">
        <v>18</v>
      </c>
      <c r="K4840" s="1">
        <v>3</v>
      </c>
      <c r="L4840" s="1">
        <v>2</v>
      </c>
      <c r="M4840" s="1">
        <v>0</v>
      </c>
      <c r="N4840" s="1">
        <v>1</v>
      </c>
      <c r="O4840" s="1">
        <v>6</v>
      </c>
      <c r="P4840" s="1">
        <v>4</v>
      </c>
      <c r="Q4840" s="1">
        <v>3</v>
      </c>
      <c r="R4840" s="1">
        <v>249</v>
      </c>
      <c r="S4840" s="8">
        <v>38</v>
      </c>
    </row>
    <row r="4841" spans="4:19" x14ac:dyDescent="0.2">
      <c r="D4841" s="175"/>
      <c r="E4841" s="4" t="s">
        <v>33</v>
      </c>
      <c r="F4841" s="6"/>
      <c r="G4841" s="5">
        <v>365</v>
      </c>
      <c r="H4841" s="7">
        <v>21</v>
      </c>
      <c r="I4841" s="1">
        <v>20</v>
      </c>
      <c r="J4841" s="1">
        <v>12</v>
      </c>
      <c r="K4841" s="1">
        <v>2</v>
      </c>
      <c r="L4841" s="1">
        <v>5</v>
      </c>
      <c r="M4841" s="1">
        <v>3</v>
      </c>
      <c r="N4841" s="1">
        <v>0</v>
      </c>
      <c r="O4841" s="1">
        <v>3</v>
      </c>
      <c r="P4841" s="1">
        <v>1</v>
      </c>
      <c r="Q4841" s="1">
        <v>0</v>
      </c>
      <c r="R4841" s="1">
        <v>267</v>
      </c>
      <c r="S4841" s="8">
        <v>48</v>
      </c>
    </row>
    <row r="4842" spans="4:19" x14ac:dyDescent="0.2">
      <c r="D4842" s="175"/>
      <c r="E4842" s="4" t="s">
        <v>34</v>
      </c>
      <c r="F4842" s="6"/>
      <c r="G4842" s="5">
        <v>86</v>
      </c>
      <c r="H4842" s="7">
        <v>0</v>
      </c>
      <c r="I4842" s="1">
        <v>4</v>
      </c>
      <c r="J4842" s="1">
        <v>3</v>
      </c>
      <c r="K4842" s="1">
        <v>0</v>
      </c>
      <c r="L4842" s="1">
        <v>1</v>
      </c>
      <c r="M4842" s="1">
        <v>0</v>
      </c>
      <c r="N4842" s="1">
        <v>0</v>
      </c>
      <c r="O4842" s="1">
        <v>0</v>
      </c>
      <c r="P4842" s="1">
        <v>1</v>
      </c>
      <c r="Q4842" s="1">
        <v>0</v>
      </c>
      <c r="R4842" s="1">
        <v>66</v>
      </c>
      <c r="S4842" s="8">
        <v>11</v>
      </c>
    </row>
    <row r="4843" spans="4:19" x14ac:dyDescent="0.2">
      <c r="D4843" s="174" t="s">
        <v>35</v>
      </c>
      <c r="E4843" s="20" t="s">
        <v>36</v>
      </c>
      <c r="F4843" s="22"/>
      <c r="G4843" s="21">
        <v>597</v>
      </c>
      <c r="H4843" s="25">
        <v>37</v>
      </c>
      <c r="I4843" s="3">
        <v>32</v>
      </c>
      <c r="J4843" s="3">
        <v>25</v>
      </c>
      <c r="K4843" s="3">
        <v>6</v>
      </c>
      <c r="L4843" s="3">
        <v>6</v>
      </c>
      <c r="M4843" s="3">
        <v>5</v>
      </c>
      <c r="N4843" s="3">
        <v>0</v>
      </c>
      <c r="O4843" s="3">
        <v>5</v>
      </c>
      <c r="P4843" s="3">
        <v>5</v>
      </c>
      <c r="Q4843" s="3">
        <v>2</v>
      </c>
      <c r="R4843" s="3">
        <v>432</v>
      </c>
      <c r="S4843" s="26">
        <v>75</v>
      </c>
    </row>
    <row r="4844" spans="4:19" x14ac:dyDescent="0.2">
      <c r="D4844" s="175"/>
      <c r="E4844" s="4" t="s">
        <v>37</v>
      </c>
      <c r="F4844" s="6"/>
      <c r="G4844" s="5">
        <v>566</v>
      </c>
      <c r="H4844" s="7">
        <v>28</v>
      </c>
      <c r="I4844" s="1">
        <v>29</v>
      </c>
      <c r="J4844" s="1">
        <v>23</v>
      </c>
      <c r="K4844" s="1">
        <v>4</v>
      </c>
      <c r="L4844" s="1">
        <v>6</v>
      </c>
      <c r="M4844" s="1">
        <v>3</v>
      </c>
      <c r="N4844" s="1">
        <v>2</v>
      </c>
      <c r="O4844" s="1">
        <v>10</v>
      </c>
      <c r="P4844" s="1">
        <v>4</v>
      </c>
      <c r="Q4844" s="1">
        <v>3</v>
      </c>
      <c r="R4844" s="1">
        <v>423</v>
      </c>
      <c r="S4844" s="8">
        <v>61</v>
      </c>
    </row>
    <row r="4845" spans="4:19" x14ac:dyDescent="0.2">
      <c r="D4845" s="174" t="s">
        <v>38</v>
      </c>
      <c r="E4845" s="20" t="s">
        <v>39</v>
      </c>
      <c r="F4845" s="22"/>
      <c r="G4845" s="21">
        <v>58</v>
      </c>
      <c r="H4845" s="25">
        <v>0</v>
      </c>
      <c r="I4845" s="3">
        <v>5</v>
      </c>
      <c r="J4845" s="3">
        <v>2</v>
      </c>
      <c r="K4845" s="3">
        <v>1</v>
      </c>
      <c r="L4845" s="3">
        <v>2</v>
      </c>
      <c r="M4845" s="3">
        <v>0</v>
      </c>
      <c r="N4845" s="3">
        <v>1</v>
      </c>
      <c r="O4845" s="3">
        <v>1</v>
      </c>
      <c r="P4845" s="3">
        <v>0</v>
      </c>
      <c r="Q4845" s="3">
        <v>0</v>
      </c>
      <c r="R4845" s="3">
        <v>44</v>
      </c>
      <c r="S4845" s="26">
        <v>8</v>
      </c>
    </row>
    <row r="4846" spans="4:19" x14ac:dyDescent="0.2">
      <c r="D4846" s="175"/>
      <c r="E4846" s="4" t="s">
        <v>40</v>
      </c>
      <c r="F4846" s="6"/>
      <c r="G4846" s="5">
        <v>144</v>
      </c>
      <c r="H4846" s="7">
        <v>13</v>
      </c>
      <c r="I4846" s="1">
        <v>16</v>
      </c>
      <c r="J4846" s="1">
        <v>8</v>
      </c>
      <c r="K4846" s="1">
        <v>1</v>
      </c>
      <c r="L4846" s="1">
        <v>0</v>
      </c>
      <c r="M4846" s="1">
        <v>0</v>
      </c>
      <c r="N4846" s="1">
        <v>0</v>
      </c>
      <c r="O4846" s="1">
        <v>5</v>
      </c>
      <c r="P4846" s="1">
        <v>2</v>
      </c>
      <c r="Q4846" s="1">
        <v>0</v>
      </c>
      <c r="R4846" s="1">
        <v>103</v>
      </c>
      <c r="S4846" s="8">
        <v>4</v>
      </c>
    </row>
    <row r="4847" spans="4:19" x14ac:dyDescent="0.2">
      <c r="D4847" s="175"/>
      <c r="E4847" s="4" t="s">
        <v>41</v>
      </c>
      <c r="F4847" s="6"/>
      <c r="G4847" s="5">
        <v>202</v>
      </c>
      <c r="H4847" s="7">
        <v>16</v>
      </c>
      <c r="I4847" s="1">
        <v>5</v>
      </c>
      <c r="J4847" s="1">
        <v>13</v>
      </c>
      <c r="K4847" s="1">
        <v>2</v>
      </c>
      <c r="L4847" s="1">
        <v>3</v>
      </c>
      <c r="M4847" s="1">
        <v>1</v>
      </c>
      <c r="N4847" s="1">
        <v>0</v>
      </c>
      <c r="O4847" s="1">
        <v>3</v>
      </c>
      <c r="P4847" s="1">
        <v>3</v>
      </c>
      <c r="Q4847" s="1">
        <v>1</v>
      </c>
      <c r="R4847" s="1">
        <v>155</v>
      </c>
      <c r="S4847" s="8">
        <v>19</v>
      </c>
    </row>
    <row r="4848" spans="4:19" x14ac:dyDescent="0.2">
      <c r="D4848" s="175"/>
      <c r="E4848" s="4" t="s">
        <v>42</v>
      </c>
      <c r="F4848" s="6"/>
      <c r="G4848" s="5">
        <v>208</v>
      </c>
      <c r="H4848" s="7">
        <v>8</v>
      </c>
      <c r="I4848" s="1">
        <v>11</v>
      </c>
      <c r="J4848" s="1">
        <v>8</v>
      </c>
      <c r="K4848" s="1">
        <v>2</v>
      </c>
      <c r="L4848" s="1">
        <v>0</v>
      </c>
      <c r="M4848" s="1">
        <v>1</v>
      </c>
      <c r="N4848" s="1">
        <v>0</v>
      </c>
      <c r="O4848" s="1">
        <v>2</v>
      </c>
      <c r="P4848" s="1">
        <v>1</v>
      </c>
      <c r="Q4848" s="1">
        <v>0</v>
      </c>
      <c r="R4848" s="1">
        <v>164</v>
      </c>
      <c r="S4848" s="8">
        <v>16</v>
      </c>
    </row>
    <row r="4849" spans="2:19" x14ac:dyDescent="0.2">
      <c r="D4849" s="175"/>
      <c r="E4849" s="4" t="s">
        <v>43</v>
      </c>
      <c r="F4849" s="6"/>
      <c r="G4849" s="5">
        <v>199</v>
      </c>
      <c r="H4849" s="7">
        <v>14</v>
      </c>
      <c r="I4849" s="1">
        <v>15</v>
      </c>
      <c r="J4849" s="1">
        <v>11</v>
      </c>
      <c r="K4849" s="1">
        <v>0</v>
      </c>
      <c r="L4849" s="1">
        <v>1</v>
      </c>
      <c r="M4849" s="1">
        <v>0</v>
      </c>
      <c r="N4849" s="1">
        <v>0</v>
      </c>
      <c r="O4849" s="1">
        <v>2</v>
      </c>
      <c r="P4849" s="1">
        <v>2</v>
      </c>
      <c r="Q4849" s="1">
        <v>3</v>
      </c>
      <c r="R4849" s="1">
        <v>145</v>
      </c>
      <c r="S4849" s="8">
        <v>20</v>
      </c>
    </row>
    <row r="4850" spans="2:19" x14ac:dyDescent="0.2">
      <c r="D4850" s="175"/>
      <c r="E4850" s="4" t="s">
        <v>44</v>
      </c>
      <c r="F4850" s="6"/>
      <c r="G4850" s="5">
        <v>211</v>
      </c>
      <c r="H4850" s="7">
        <v>9</v>
      </c>
      <c r="I4850" s="1">
        <v>4</v>
      </c>
      <c r="J4850" s="1">
        <v>3</v>
      </c>
      <c r="K4850" s="1">
        <v>4</v>
      </c>
      <c r="L4850" s="1">
        <v>5</v>
      </c>
      <c r="M4850" s="1">
        <v>4</v>
      </c>
      <c r="N4850" s="1">
        <v>1</v>
      </c>
      <c r="O4850" s="1">
        <v>2</v>
      </c>
      <c r="P4850" s="1">
        <v>1</v>
      </c>
      <c r="Q4850" s="1">
        <v>1</v>
      </c>
      <c r="R4850" s="1">
        <v>155</v>
      </c>
      <c r="S4850" s="8">
        <v>32</v>
      </c>
    </row>
    <row r="4851" spans="2:19" x14ac:dyDescent="0.2">
      <c r="D4851" s="176"/>
      <c r="E4851" s="59" t="s">
        <v>45</v>
      </c>
      <c r="F4851" s="60"/>
      <c r="G4851" s="56">
        <v>141</v>
      </c>
      <c r="H4851" s="66">
        <v>5</v>
      </c>
      <c r="I4851" s="30">
        <v>5</v>
      </c>
      <c r="J4851" s="30">
        <v>3</v>
      </c>
      <c r="K4851" s="30">
        <v>0</v>
      </c>
      <c r="L4851" s="30">
        <v>1</v>
      </c>
      <c r="M4851" s="30">
        <v>2</v>
      </c>
      <c r="N4851" s="30">
        <v>0</v>
      </c>
      <c r="O4851" s="30">
        <v>0</v>
      </c>
      <c r="P4851" s="30">
        <v>0</v>
      </c>
      <c r="Q4851" s="30">
        <v>0</v>
      </c>
      <c r="R4851" s="30">
        <v>89</v>
      </c>
      <c r="S4851" s="65">
        <v>37</v>
      </c>
    </row>
    <row r="4853" spans="2:19" x14ac:dyDescent="0.2">
      <c r="B4853" s="43" t="str">
        <f xml:space="preserve"> HYPERLINK("#'目次'!B182", "[176]")</f>
        <v>[176]</v>
      </c>
      <c r="C4853" s="31" t="s">
        <v>340</v>
      </c>
    </row>
    <row r="4854" spans="2:19" x14ac:dyDescent="0.2">
      <c r="C4854" s="156" t="s">
        <v>292</v>
      </c>
    </row>
    <row r="4857" spans="2:19" ht="48" x14ac:dyDescent="0.2">
      <c r="D4857" s="177"/>
      <c r="E4857" s="178"/>
      <c r="F4857" s="178"/>
      <c r="G4857" s="40" t="s">
        <v>14</v>
      </c>
      <c r="H4857" s="42" t="s">
        <v>325</v>
      </c>
      <c r="I4857" s="15" t="s">
        <v>326</v>
      </c>
      <c r="J4857" s="15" t="s">
        <v>327</v>
      </c>
      <c r="K4857" s="15" t="s">
        <v>328</v>
      </c>
      <c r="L4857" s="15" t="s">
        <v>329</v>
      </c>
      <c r="M4857" s="15" t="s">
        <v>330</v>
      </c>
      <c r="N4857" s="15" t="s">
        <v>331</v>
      </c>
      <c r="O4857" s="15" t="s">
        <v>332</v>
      </c>
      <c r="P4857" s="15" t="s">
        <v>333</v>
      </c>
      <c r="Q4857" s="15" t="s">
        <v>86</v>
      </c>
      <c r="R4857" s="15" t="s">
        <v>334</v>
      </c>
      <c r="S4857" s="44" t="s">
        <v>17</v>
      </c>
    </row>
    <row r="4858" spans="2:19" x14ac:dyDescent="0.2">
      <c r="D4858" s="179"/>
      <c r="E4858" s="180"/>
      <c r="F4858" s="180"/>
      <c r="G4858" s="39"/>
      <c r="H4858" s="41"/>
      <c r="I4858" s="14"/>
      <c r="J4858" s="14"/>
      <c r="K4858" s="14"/>
      <c r="L4858" s="14"/>
      <c r="M4858" s="14"/>
      <c r="N4858" s="14"/>
      <c r="O4858" s="14"/>
      <c r="P4858" s="14"/>
      <c r="Q4858" s="14"/>
      <c r="R4858" s="14"/>
      <c r="S4858" s="38"/>
    </row>
    <row r="4859" spans="2:19" x14ac:dyDescent="0.2">
      <c r="D4859" s="58"/>
      <c r="E4859" s="53" t="s">
        <v>14</v>
      </c>
      <c r="F4859" s="52"/>
      <c r="G4859" s="37">
        <v>1163</v>
      </c>
      <c r="H4859" s="17">
        <v>65</v>
      </c>
      <c r="I4859" s="17">
        <v>61</v>
      </c>
      <c r="J4859" s="17">
        <v>48</v>
      </c>
      <c r="K4859" s="17">
        <v>10</v>
      </c>
      <c r="L4859" s="17">
        <v>12</v>
      </c>
      <c r="M4859" s="17">
        <v>8</v>
      </c>
      <c r="N4859" s="17">
        <v>2</v>
      </c>
      <c r="O4859" s="17">
        <v>15</v>
      </c>
      <c r="P4859" s="17">
        <v>9</v>
      </c>
      <c r="Q4859" s="17">
        <v>5</v>
      </c>
      <c r="R4859" s="17">
        <v>855</v>
      </c>
      <c r="S4859" s="55">
        <v>136</v>
      </c>
    </row>
    <row r="4860" spans="2:19" x14ac:dyDescent="0.2">
      <c r="D4860" s="174" t="s">
        <v>52</v>
      </c>
      <c r="E4860" s="20" t="s">
        <v>53</v>
      </c>
      <c r="F4860" s="22"/>
      <c r="G4860" s="21">
        <v>15</v>
      </c>
      <c r="H4860" s="25">
        <v>1</v>
      </c>
      <c r="I4860" s="3">
        <v>1</v>
      </c>
      <c r="J4860" s="3">
        <v>2</v>
      </c>
      <c r="K4860" s="3">
        <v>0</v>
      </c>
      <c r="L4860" s="3">
        <v>0</v>
      </c>
      <c r="M4860" s="3">
        <v>1</v>
      </c>
      <c r="N4860" s="3">
        <v>0</v>
      </c>
      <c r="O4860" s="3">
        <v>0</v>
      </c>
      <c r="P4860" s="3">
        <v>0</v>
      </c>
      <c r="Q4860" s="3">
        <v>0</v>
      </c>
      <c r="R4860" s="3">
        <v>9</v>
      </c>
      <c r="S4860" s="26">
        <v>2</v>
      </c>
    </row>
    <row r="4861" spans="2:19" ht="24" x14ac:dyDescent="0.2">
      <c r="D4861" s="175"/>
      <c r="E4861" s="4" t="s">
        <v>54</v>
      </c>
      <c r="F4861" s="6"/>
      <c r="G4861" s="5">
        <v>116</v>
      </c>
      <c r="H4861" s="7">
        <v>4</v>
      </c>
      <c r="I4861" s="1">
        <v>3</v>
      </c>
      <c r="J4861" s="1">
        <v>4</v>
      </c>
      <c r="K4861" s="1">
        <v>0</v>
      </c>
      <c r="L4861" s="1">
        <v>0</v>
      </c>
      <c r="M4861" s="1">
        <v>1</v>
      </c>
      <c r="N4861" s="1">
        <v>0</v>
      </c>
      <c r="O4861" s="1">
        <v>0</v>
      </c>
      <c r="P4861" s="1">
        <v>2</v>
      </c>
      <c r="Q4861" s="1">
        <v>0</v>
      </c>
      <c r="R4861" s="1">
        <v>89</v>
      </c>
      <c r="S4861" s="8">
        <v>14</v>
      </c>
    </row>
    <row r="4862" spans="2:19" x14ac:dyDescent="0.2">
      <c r="D4862" s="175"/>
      <c r="E4862" s="4" t="s">
        <v>55</v>
      </c>
      <c r="F4862" s="6"/>
      <c r="G4862" s="5">
        <v>41</v>
      </c>
      <c r="H4862" s="7">
        <v>5</v>
      </c>
      <c r="I4862" s="1">
        <v>4</v>
      </c>
      <c r="J4862" s="1">
        <v>1</v>
      </c>
      <c r="K4862" s="1">
        <v>0</v>
      </c>
      <c r="L4862" s="1">
        <v>0</v>
      </c>
      <c r="M4862" s="1">
        <v>2</v>
      </c>
      <c r="N4862" s="1">
        <v>0</v>
      </c>
      <c r="O4862" s="1">
        <v>0</v>
      </c>
      <c r="P4862" s="1">
        <v>1</v>
      </c>
      <c r="Q4862" s="1">
        <v>0</v>
      </c>
      <c r="R4862" s="1">
        <v>23</v>
      </c>
      <c r="S4862" s="8">
        <v>5</v>
      </c>
    </row>
    <row r="4863" spans="2:19" x14ac:dyDescent="0.2">
      <c r="D4863" s="175"/>
      <c r="E4863" s="4" t="s">
        <v>56</v>
      </c>
      <c r="F4863" s="6"/>
      <c r="G4863" s="5">
        <v>60</v>
      </c>
      <c r="H4863" s="7">
        <v>2</v>
      </c>
      <c r="I4863" s="1">
        <v>4</v>
      </c>
      <c r="J4863" s="1">
        <v>2</v>
      </c>
      <c r="K4863" s="1">
        <v>1</v>
      </c>
      <c r="L4863" s="1">
        <v>0</v>
      </c>
      <c r="M4863" s="1">
        <v>0</v>
      </c>
      <c r="N4863" s="1">
        <v>0</v>
      </c>
      <c r="O4863" s="1">
        <v>0</v>
      </c>
      <c r="P4863" s="1">
        <v>0</v>
      </c>
      <c r="Q4863" s="1">
        <v>0</v>
      </c>
      <c r="R4863" s="1">
        <v>41</v>
      </c>
      <c r="S4863" s="8">
        <v>11</v>
      </c>
    </row>
    <row r="4864" spans="2:19" x14ac:dyDescent="0.2">
      <c r="D4864" s="175"/>
      <c r="E4864" s="4" t="s">
        <v>57</v>
      </c>
      <c r="F4864" s="6"/>
      <c r="G4864" s="5">
        <v>283</v>
      </c>
      <c r="H4864" s="7">
        <v>20</v>
      </c>
      <c r="I4864" s="1">
        <v>13</v>
      </c>
      <c r="J4864" s="1">
        <v>16</v>
      </c>
      <c r="K4864" s="1">
        <v>3</v>
      </c>
      <c r="L4864" s="1">
        <v>4</v>
      </c>
      <c r="M4864" s="1">
        <v>1</v>
      </c>
      <c r="N4864" s="1">
        <v>0</v>
      </c>
      <c r="O4864" s="1">
        <v>5</v>
      </c>
      <c r="P4864" s="1">
        <v>0</v>
      </c>
      <c r="Q4864" s="1">
        <v>2</v>
      </c>
      <c r="R4864" s="1">
        <v>221</v>
      </c>
      <c r="S4864" s="8">
        <v>17</v>
      </c>
    </row>
    <row r="4865" spans="2:19" x14ac:dyDescent="0.2">
      <c r="D4865" s="175"/>
      <c r="E4865" s="4" t="s">
        <v>58</v>
      </c>
      <c r="F4865" s="6"/>
      <c r="G4865" s="5">
        <v>123</v>
      </c>
      <c r="H4865" s="7">
        <v>10</v>
      </c>
      <c r="I4865" s="1">
        <v>8</v>
      </c>
      <c r="J4865" s="1">
        <v>7</v>
      </c>
      <c r="K4865" s="1">
        <v>1</v>
      </c>
      <c r="L4865" s="1">
        <v>0</v>
      </c>
      <c r="M4865" s="1">
        <v>0</v>
      </c>
      <c r="N4865" s="1">
        <v>0</v>
      </c>
      <c r="O4865" s="1">
        <v>3</v>
      </c>
      <c r="P4865" s="1">
        <v>2</v>
      </c>
      <c r="Q4865" s="1">
        <v>0</v>
      </c>
      <c r="R4865" s="1">
        <v>90</v>
      </c>
      <c r="S4865" s="8">
        <v>13</v>
      </c>
    </row>
    <row r="4866" spans="2:19" x14ac:dyDescent="0.2">
      <c r="D4866" s="175"/>
      <c r="E4866" s="4" t="s">
        <v>59</v>
      </c>
      <c r="F4866" s="6"/>
      <c r="G4866" s="5">
        <v>186</v>
      </c>
      <c r="H4866" s="7">
        <v>9</v>
      </c>
      <c r="I4866" s="1">
        <v>8</v>
      </c>
      <c r="J4866" s="1">
        <v>6</v>
      </c>
      <c r="K4866" s="1">
        <v>2</v>
      </c>
      <c r="L4866" s="1">
        <v>3</v>
      </c>
      <c r="M4866" s="1">
        <v>1</v>
      </c>
      <c r="N4866" s="1">
        <v>0</v>
      </c>
      <c r="O4866" s="1">
        <v>2</v>
      </c>
      <c r="P4866" s="1">
        <v>1</v>
      </c>
      <c r="Q4866" s="1">
        <v>1</v>
      </c>
      <c r="R4866" s="1">
        <v>137</v>
      </c>
      <c r="S4866" s="8">
        <v>22</v>
      </c>
    </row>
    <row r="4867" spans="2:19" x14ac:dyDescent="0.2">
      <c r="D4867" s="175"/>
      <c r="E4867" s="4" t="s">
        <v>60</v>
      </c>
      <c r="F4867" s="6"/>
      <c r="G4867" s="5">
        <v>163</v>
      </c>
      <c r="H4867" s="7">
        <v>8</v>
      </c>
      <c r="I4867" s="1">
        <v>8</v>
      </c>
      <c r="J4867" s="1">
        <v>3</v>
      </c>
      <c r="K4867" s="1">
        <v>1</v>
      </c>
      <c r="L4867" s="1">
        <v>1</v>
      </c>
      <c r="M4867" s="1">
        <v>2</v>
      </c>
      <c r="N4867" s="1">
        <v>1</v>
      </c>
      <c r="O4867" s="1">
        <v>2</v>
      </c>
      <c r="P4867" s="1">
        <v>1</v>
      </c>
      <c r="Q4867" s="1">
        <v>1</v>
      </c>
      <c r="R4867" s="1">
        <v>119</v>
      </c>
      <c r="S4867" s="8">
        <v>27</v>
      </c>
    </row>
    <row r="4868" spans="2:19" x14ac:dyDescent="0.2">
      <c r="D4868" s="175"/>
      <c r="E4868" s="4" t="s">
        <v>61</v>
      </c>
      <c r="F4868" s="6"/>
      <c r="G4868" s="5">
        <v>72</v>
      </c>
      <c r="H4868" s="7">
        <v>1</v>
      </c>
      <c r="I4868" s="1">
        <v>10</v>
      </c>
      <c r="J4868" s="1">
        <v>3</v>
      </c>
      <c r="K4868" s="1">
        <v>1</v>
      </c>
      <c r="L4868" s="1">
        <v>2</v>
      </c>
      <c r="M4868" s="1">
        <v>0</v>
      </c>
      <c r="N4868" s="1">
        <v>1</v>
      </c>
      <c r="O4868" s="1">
        <v>2</v>
      </c>
      <c r="P4868" s="1">
        <v>1</v>
      </c>
      <c r="Q4868" s="1">
        <v>0</v>
      </c>
      <c r="R4868" s="1">
        <v>52</v>
      </c>
      <c r="S4868" s="8">
        <v>8</v>
      </c>
    </row>
    <row r="4869" spans="2:19" x14ac:dyDescent="0.2">
      <c r="D4869" s="175"/>
      <c r="E4869" s="4" t="s">
        <v>62</v>
      </c>
      <c r="F4869" s="6"/>
      <c r="G4869" s="5">
        <v>103</v>
      </c>
      <c r="H4869" s="7">
        <v>5</v>
      </c>
      <c r="I4869" s="1">
        <v>2</v>
      </c>
      <c r="J4869" s="1">
        <v>4</v>
      </c>
      <c r="K4869" s="1">
        <v>1</v>
      </c>
      <c r="L4869" s="1">
        <v>2</v>
      </c>
      <c r="M4869" s="1">
        <v>0</v>
      </c>
      <c r="N4869" s="1">
        <v>0</v>
      </c>
      <c r="O4869" s="1">
        <v>1</v>
      </c>
      <c r="P4869" s="1">
        <v>1</v>
      </c>
      <c r="Q4869" s="1">
        <v>1</v>
      </c>
      <c r="R4869" s="1">
        <v>73</v>
      </c>
      <c r="S4869" s="8">
        <v>17</v>
      </c>
    </row>
    <row r="4870" spans="2:19" x14ac:dyDescent="0.2">
      <c r="D4870" s="174" t="s">
        <v>63</v>
      </c>
      <c r="E4870" s="20" t="s">
        <v>64</v>
      </c>
      <c r="F4870" s="22"/>
      <c r="G4870" s="21">
        <v>214</v>
      </c>
      <c r="H4870" s="25">
        <v>5</v>
      </c>
      <c r="I4870" s="3">
        <v>7</v>
      </c>
      <c r="J4870" s="3">
        <v>8</v>
      </c>
      <c r="K4870" s="3">
        <v>3</v>
      </c>
      <c r="L4870" s="3">
        <v>8</v>
      </c>
      <c r="M4870" s="3">
        <v>2</v>
      </c>
      <c r="N4870" s="3">
        <v>0</v>
      </c>
      <c r="O4870" s="3">
        <v>4</v>
      </c>
      <c r="P4870" s="3">
        <v>2</v>
      </c>
      <c r="Q4870" s="3">
        <v>1</v>
      </c>
      <c r="R4870" s="3">
        <v>156</v>
      </c>
      <c r="S4870" s="26">
        <v>29</v>
      </c>
    </row>
    <row r="4871" spans="2:19" x14ac:dyDescent="0.2">
      <c r="D4871" s="175"/>
      <c r="E4871" s="4" t="s">
        <v>65</v>
      </c>
      <c r="F4871" s="6"/>
      <c r="G4871" s="5">
        <v>160</v>
      </c>
      <c r="H4871" s="7">
        <v>15</v>
      </c>
      <c r="I4871" s="1">
        <v>10</v>
      </c>
      <c r="J4871" s="1">
        <v>9</v>
      </c>
      <c r="K4871" s="1">
        <v>0</v>
      </c>
      <c r="L4871" s="1">
        <v>2</v>
      </c>
      <c r="M4871" s="1">
        <v>3</v>
      </c>
      <c r="N4871" s="1">
        <v>0</v>
      </c>
      <c r="O4871" s="1">
        <v>1</v>
      </c>
      <c r="P4871" s="1">
        <v>2</v>
      </c>
      <c r="Q4871" s="1">
        <v>2</v>
      </c>
      <c r="R4871" s="1">
        <v>106</v>
      </c>
      <c r="S4871" s="8">
        <v>24</v>
      </c>
    </row>
    <row r="4872" spans="2:19" x14ac:dyDescent="0.2">
      <c r="D4872" s="175"/>
      <c r="E4872" s="4" t="s">
        <v>66</v>
      </c>
      <c r="F4872" s="6"/>
      <c r="G4872" s="5">
        <v>160</v>
      </c>
      <c r="H4872" s="7">
        <v>7</v>
      </c>
      <c r="I4872" s="1">
        <v>9</v>
      </c>
      <c r="J4872" s="1">
        <v>8</v>
      </c>
      <c r="K4872" s="1">
        <v>1</v>
      </c>
      <c r="L4872" s="1">
        <v>0</v>
      </c>
      <c r="M4872" s="1">
        <v>1</v>
      </c>
      <c r="N4872" s="1">
        <v>0</v>
      </c>
      <c r="O4872" s="1">
        <v>2</v>
      </c>
      <c r="P4872" s="1">
        <v>1</v>
      </c>
      <c r="Q4872" s="1">
        <v>1</v>
      </c>
      <c r="R4872" s="1">
        <v>124</v>
      </c>
      <c r="S4872" s="8">
        <v>16</v>
      </c>
    </row>
    <row r="4873" spans="2:19" x14ac:dyDescent="0.2">
      <c r="D4873" s="175"/>
      <c r="E4873" s="4" t="s">
        <v>67</v>
      </c>
      <c r="F4873" s="6"/>
      <c r="G4873" s="5">
        <v>150</v>
      </c>
      <c r="H4873" s="7">
        <v>10</v>
      </c>
      <c r="I4873" s="1">
        <v>8</v>
      </c>
      <c r="J4873" s="1">
        <v>5</v>
      </c>
      <c r="K4873" s="1">
        <v>0</v>
      </c>
      <c r="L4873" s="1">
        <v>0</v>
      </c>
      <c r="M4873" s="1">
        <v>1</v>
      </c>
      <c r="N4873" s="1">
        <v>0</v>
      </c>
      <c r="O4873" s="1">
        <v>1</v>
      </c>
      <c r="P4873" s="1">
        <v>1</v>
      </c>
      <c r="Q4873" s="1">
        <v>1</v>
      </c>
      <c r="R4873" s="1">
        <v>109</v>
      </c>
      <c r="S4873" s="8">
        <v>18</v>
      </c>
    </row>
    <row r="4874" spans="2:19" x14ac:dyDescent="0.2">
      <c r="D4874" s="175"/>
      <c r="E4874" s="4" t="s">
        <v>68</v>
      </c>
      <c r="F4874" s="6"/>
      <c r="G4874" s="5">
        <v>110</v>
      </c>
      <c r="H4874" s="7">
        <v>8</v>
      </c>
      <c r="I4874" s="1">
        <v>4</v>
      </c>
      <c r="J4874" s="1">
        <v>5</v>
      </c>
      <c r="K4874" s="1">
        <v>2</v>
      </c>
      <c r="L4874" s="1">
        <v>1</v>
      </c>
      <c r="M4874" s="1">
        <v>1</v>
      </c>
      <c r="N4874" s="1">
        <v>1</v>
      </c>
      <c r="O4874" s="1">
        <v>1</v>
      </c>
      <c r="P4874" s="1">
        <v>0</v>
      </c>
      <c r="Q4874" s="1">
        <v>0</v>
      </c>
      <c r="R4874" s="1">
        <v>84</v>
      </c>
      <c r="S4874" s="8">
        <v>12</v>
      </c>
    </row>
    <row r="4875" spans="2:19" x14ac:dyDescent="0.2">
      <c r="D4875" s="175"/>
      <c r="E4875" s="4" t="s">
        <v>69</v>
      </c>
      <c r="F4875" s="6"/>
      <c r="G4875" s="5">
        <v>91</v>
      </c>
      <c r="H4875" s="7">
        <v>4</v>
      </c>
      <c r="I4875" s="1">
        <v>3</v>
      </c>
      <c r="J4875" s="1">
        <v>2</v>
      </c>
      <c r="K4875" s="1">
        <v>0</v>
      </c>
      <c r="L4875" s="1">
        <v>0</v>
      </c>
      <c r="M4875" s="1">
        <v>0</v>
      </c>
      <c r="N4875" s="1">
        <v>1</v>
      </c>
      <c r="O4875" s="1">
        <v>2</v>
      </c>
      <c r="P4875" s="1">
        <v>2</v>
      </c>
      <c r="Q4875" s="1">
        <v>0</v>
      </c>
      <c r="R4875" s="1">
        <v>69</v>
      </c>
      <c r="S4875" s="8">
        <v>9</v>
      </c>
    </row>
    <row r="4876" spans="2:19" x14ac:dyDescent="0.2">
      <c r="D4876" s="175"/>
      <c r="E4876" s="4" t="s">
        <v>70</v>
      </c>
      <c r="F4876" s="6"/>
      <c r="G4876" s="5">
        <v>127</v>
      </c>
      <c r="H4876" s="7">
        <v>9</v>
      </c>
      <c r="I4876" s="1">
        <v>10</v>
      </c>
      <c r="J4876" s="1">
        <v>5</v>
      </c>
      <c r="K4876" s="1">
        <v>3</v>
      </c>
      <c r="L4876" s="1">
        <v>0</v>
      </c>
      <c r="M4876" s="1">
        <v>0</v>
      </c>
      <c r="N4876" s="1">
        <v>0</v>
      </c>
      <c r="O4876" s="1">
        <v>3</v>
      </c>
      <c r="P4876" s="1">
        <v>0</v>
      </c>
      <c r="Q4876" s="1">
        <v>0</v>
      </c>
      <c r="R4876" s="1">
        <v>92</v>
      </c>
      <c r="S4876" s="8">
        <v>12</v>
      </c>
    </row>
    <row r="4877" spans="2:19" x14ac:dyDescent="0.2">
      <c r="D4877" s="175"/>
      <c r="E4877" s="4" t="s">
        <v>71</v>
      </c>
      <c r="F4877" s="6"/>
      <c r="G4877" s="5">
        <v>70</v>
      </c>
      <c r="H4877" s="7">
        <v>5</v>
      </c>
      <c r="I4877" s="1">
        <v>4</v>
      </c>
      <c r="J4877" s="1">
        <v>4</v>
      </c>
      <c r="K4877" s="1">
        <v>1</v>
      </c>
      <c r="L4877" s="1">
        <v>0</v>
      </c>
      <c r="M4877" s="1">
        <v>0</v>
      </c>
      <c r="N4877" s="1">
        <v>0</v>
      </c>
      <c r="O4877" s="1">
        <v>1</v>
      </c>
      <c r="P4877" s="1">
        <v>1</v>
      </c>
      <c r="Q4877" s="1">
        <v>0</v>
      </c>
      <c r="R4877" s="1">
        <v>50</v>
      </c>
      <c r="S4877" s="8">
        <v>8</v>
      </c>
    </row>
    <row r="4878" spans="2:19" x14ac:dyDescent="0.2">
      <c r="D4878" s="176"/>
      <c r="E4878" s="59" t="s">
        <v>72</v>
      </c>
      <c r="F4878" s="60"/>
      <c r="G4878" s="56">
        <v>69</v>
      </c>
      <c r="H4878" s="66">
        <v>2</v>
      </c>
      <c r="I4878" s="30">
        <v>4</v>
      </c>
      <c r="J4878" s="30">
        <v>1</v>
      </c>
      <c r="K4878" s="30">
        <v>0</v>
      </c>
      <c r="L4878" s="30">
        <v>1</v>
      </c>
      <c r="M4878" s="30">
        <v>0</v>
      </c>
      <c r="N4878" s="30">
        <v>0</v>
      </c>
      <c r="O4878" s="30">
        <v>0</v>
      </c>
      <c r="P4878" s="30">
        <v>0</v>
      </c>
      <c r="Q4878" s="30">
        <v>0</v>
      </c>
      <c r="R4878" s="30">
        <v>57</v>
      </c>
      <c r="S4878" s="65">
        <v>6</v>
      </c>
    </row>
    <row r="4880" spans="2:19" x14ac:dyDescent="0.2">
      <c r="B4880" s="43" t="str">
        <f xml:space="preserve"> HYPERLINK("#'目次'!B183", "[177]")</f>
        <v>[177]</v>
      </c>
      <c r="C4880" s="31" t="s">
        <v>340</v>
      </c>
    </row>
    <row r="4881" spans="3:19" x14ac:dyDescent="0.2">
      <c r="C4881" s="156" t="s">
        <v>292</v>
      </c>
    </row>
    <row r="4883" spans="3:19" x14ac:dyDescent="0.2">
      <c r="C4883" s="31" t="s">
        <v>75</v>
      </c>
    </row>
    <row r="4884" spans="3:19" ht="48" x14ac:dyDescent="0.2">
      <c r="D4884" s="177"/>
      <c r="E4884" s="178"/>
      <c r="F4884" s="178"/>
      <c r="G4884" s="40" t="s">
        <v>14</v>
      </c>
      <c r="H4884" s="42" t="s">
        <v>325</v>
      </c>
      <c r="I4884" s="15" t="s">
        <v>326</v>
      </c>
      <c r="J4884" s="15" t="s">
        <v>327</v>
      </c>
      <c r="K4884" s="15" t="s">
        <v>328</v>
      </c>
      <c r="L4884" s="15" t="s">
        <v>329</v>
      </c>
      <c r="M4884" s="15" t="s">
        <v>330</v>
      </c>
      <c r="N4884" s="15" t="s">
        <v>331</v>
      </c>
      <c r="O4884" s="15" t="s">
        <v>332</v>
      </c>
      <c r="P4884" s="15" t="s">
        <v>333</v>
      </c>
      <c r="Q4884" s="15" t="s">
        <v>86</v>
      </c>
      <c r="R4884" s="15" t="s">
        <v>334</v>
      </c>
      <c r="S4884" s="44" t="s">
        <v>17</v>
      </c>
    </row>
    <row r="4885" spans="3:19" x14ac:dyDescent="0.2">
      <c r="D4885" s="179"/>
      <c r="E4885" s="180"/>
      <c r="F4885" s="180"/>
      <c r="G4885" s="39"/>
      <c r="H4885" s="41"/>
      <c r="I4885" s="14"/>
      <c r="J4885" s="14"/>
      <c r="K4885" s="14"/>
      <c r="L4885" s="14"/>
      <c r="M4885" s="14"/>
      <c r="N4885" s="14"/>
      <c r="O4885" s="14"/>
      <c r="P4885" s="14"/>
      <c r="Q4885" s="14"/>
      <c r="R4885" s="14"/>
      <c r="S4885" s="38"/>
    </row>
    <row r="4886" spans="3:19" x14ac:dyDescent="0.2">
      <c r="D4886" s="58"/>
      <c r="E4886" s="53" t="s">
        <v>14</v>
      </c>
      <c r="F4886" s="52"/>
      <c r="G4886" s="37">
        <v>1163</v>
      </c>
      <c r="H4886" s="17">
        <v>65</v>
      </c>
      <c r="I4886" s="17">
        <v>61</v>
      </c>
      <c r="J4886" s="17">
        <v>48</v>
      </c>
      <c r="K4886" s="17">
        <v>10</v>
      </c>
      <c r="L4886" s="17">
        <v>12</v>
      </c>
      <c r="M4886" s="17">
        <v>8</v>
      </c>
      <c r="N4886" s="17">
        <v>2</v>
      </c>
      <c r="O4886" s="17">
        <v>15</v>
      </c>
      <c r="P4886" s="17">
        <v>9</v>
      </c>
      <c r="Q4886" s="17">
        <v>5</v>
      </c>
      <c r="R4886" s="17">
        <v>855</v>
      </c>
      <c r="S4886" s="55">
        <v>136</v>
      </c>
    </row>
    <row r="4887" spans="3:19" x14ac:dyDescent="0.2">
      <c r="D4887" s="174" t="s">
        <v>36</v>
      </c>
      <c r="E4887" s="20" t="s">
        <v>76</v>
      </c>
      <c r="F4887" s="22"/>
      <c r="G4887" s="21">
        <v>597</v>
      </c>
      <c r="H4887" s="25">
        <v>37</v>
      </c>
      <c r="I4887" s="3">
        <v>32</v>
      </c>
      <c r="J4887" s="3">
        <v>25</v>
      </c>
      <c r="K4887" s="3">
        <v>6</v>
      </c>
      <c r="L4887" s="3">
        <v>6</v>
      </c>
      <c r="M4887" s="3">
        <v>5</v>
      </c>
      <c r="N4887" s="3">
        <v>0</v>
      </c>
      <c r="O4887" s="3">
        <v>5</v>
      </c>
      <c r="P4887" s="3">
        <v>5</v>
      </c>
      <c r="Q4887" s="3">
        <v>2</v>
      </c>
      <c r="R4887" s="3">
        <v>432</v>
      </c>
      <c r="S4887" s="26">
        <v>75</v>
      </c>
    </row>
    <row r="4888" spans="3:19" x14ac:dyDescent="0.2">
      <c r="D4888" s="175"/>
      <c r="E4888" s="4" t="s">
        <v>39</v>
      </c>
      <c r="F4888" s="6"/>
      <c r="G4888" s="5">
        <v>32</v>
      </c>
      <c r="H4888" s="7">
        <v>0</v>
      </c>
      <c r="I4888" s="1">
        <v>3</v>
      </c>
      <c r="J4888" s="1">
        <v>0</v>
      </c>
      <c r="K4888" s="1">
        <v>1</v>
      </c>
      <c r="L4888" s="1">
        <v>2</v>
      </c>
      <c r="M4888" s="1">
        <v>0</v>
      </c>
      <c r="N4888" s="1">
        <v>0</v>
      </c>
      <c r="O4888" s="1">
        <v>1</v>
      </c>
      <c r="P4888" s="1">
        <v>0</v>
      </c>
      <c r="Q4888" s="1">
        <v>0</v>
      </c>
      <c r="R4888" s="1">
        <v>25</v>
      </c>
      <c r="S4888" s="8">
        <v>4</v>
      </c>
    </row>
    <row r="4889" spans="3:19" x14ac:dyDescent="0.2">
      <c r="D4889" s="175"/>
      <c r="E4889" s="4" t="s">
        <v>40</v>
      </c>
      <c r="F4889" s="6"/>
      <c r="G4889" s="5">
        <v>73</v>
      </c>
      <c r="H4889" s="7">
        <v>7</v>
      </c>
      <c r="I4889" s="1">
        <v>10</v>
      </c>
      <c r="J4889" s="1">
        <v>3</v>
      </c>
      <c r="K4889" s="1">
        <v>0</v>
      </c>
      <c r="L4889" s="1">
        <v>0</v>
      </c>
      <c r="M4889" s="1">
        <v>0</v>
      </c>
      <c r="N4889" s="1">
        <v>0</v>
      </c>
      <c r="O4889" s="1">
        <v>1</v>
      </c>
      <c r="P4889" s="1">
        <v>1</v>
      </c>
      <c r="Q4889" s="1">
        <v>0</v>
      </c>
      <c r="R4889" s="1">
        <v>54</v>
      </c>
      <c r="S4889" s="8">
        <v>2</v>
      </c>
    </row>
    <row r="4890" spans="3:19" x14ac:dyDescent="0.2">
      <c r="D4890" s="175"/>
      <c r="E4890" s="4" t="s">
        <v>41</v>
      </c>
      <c r="F4890" s="6"/>
      <c r="G4890" s="5">
        <v>106</v>
      </c>
      <c r="H4890" s="7">
        <v>10</v>
      </c>
      <c r="I4890" s="1">
        <v>4</v>
      </c>
      <c r="J4890" s="1">
        <v>8</v>
      </c>
      <c r="K4890" s="1">
        <v>2</v>
      </c>
      <c r="L4890" s="1">
        <v>0</v>
      </c>
      <c r="M4890" s="1">
        <v>1</v>
      </c>
      <c r="N4890" s="1">
        <v>0</v>
      </c>
      <c r="O4890" s="1">
        <v>1</v>
      </c>
      <c r="P4890" s="1">
        <v>2</v>
      </c>
      <c r="Q4890" s="1">
        <v>0</v>
      </c>
      <c r="R4890" s="1">
        <v>78</v>
      </c>
      <c r="S4890" s="8">
        <v>12</v>
      </c>
    </row>
    <row r="4891" spans="3:19" x14ac:dyDescent="0.2">
      <c r="D4891" s="175"/>
      <c r="E4891" s="4" t="s">
        <v>42</v>
      </c>
      <c r="F4891" s="6"/>
      <c r="G4891" s="5">
        <v>112</v>
      </c>
      <c r="H4891" s="7">
        <v>4</v>
      </c>
      <c r="I4891" s="1">
        <v>5</v>
      </c>
      <c r="J4891" s="1">
        <v>6</v>
      </c>
      <c r="K4891" s="1">
        <v>2</v>
      </c>
      <c r="L4891" s="1">
        <v>0</v>
      </c>
      <c r="M4891" s="1">
        <v>0</v>
      </c>
      <c r="N4891" s="1">
        <v>0</v>
      </c>
      <c r="O4891" s="1">
        <v>1</v>
      </c>
      <c r="P4891" s="1">
        <v>1</v>
      </c>
      <c r="Q4891" s="1">
        <v>0</v>
      </c>
      <c r="R4891" s="1">
        <v>85</v>
      </c>
      <c r="S4891" s="8">
        <v>11</v>
      </c>
    </row>
    <row r="4892" spans="3:19" x14ac:dyDescent="0.2">
      <c r="D4892" s="175"/>
      <c r="E4892" s="4" t="s">
        <v>43</v>
      </c>
      <c r="F4892" s="6"/>
      <c r="G4892" s="5">
        <v>96</v>
      </c>
      <c r="H4892" s="7">
        <v>7</v>
      </c>
      <c r="I4892" s="1">
        <v>5</v>
      </c>
      <c r="J4892" s="1">
        <v>5</v>
      </c>
      <c r="K4892" s="1">
        <v>0</v>
      </c>
      <c r="L4892" s="1">
        <v>1</v>
      </c>
      <c r="M4892" s="1">
        <v>0</v>
      </c>
      <c r="N4892" s="1">
        <v>0</v>
      </c>
      <c r="O4892" s="1">
        <v>1</v>
      </c>
      <c r="P4892" s="1">
        <v>0</v>
      </c>
      <c r="Q4892" s="1">
        <v>2</v>
      </c>
      <c r="R4892" s="1">
        <v>71</v>
      </c>
      <c r="S4892" s="8">
        <v>10</v>
      </c>
    </row>
    <row r="4893" spans="3:19" x14ac:dyDescent="0.2">
      <c r="D4893" s="175"/>
      <c r="E4893" s="4" t="s">
        <v>44</v>
      </c>
      <c r="F4893" s="6"/>
      <c r="G4893" s="5">
        <v>107</v>
      </c>
      <c r="H4893" s="7">
        <v>5</v>
      </c>
      <c r="I4893" s="1">
        <v>2</v>
      </c>
      <c r="J4893" s="1">
        <v>1</v>
      </c>
      <c r="K4893" s="1">
        <v>1</v>
      </c>
      <c r="L4893" s="1">
        <v>3</v>
      </c>
      <c r="M4893" s="1">
        <v>2</v>
      </c>
      <c r="N4893" s="1">
        <v>0</v>
      </c>
      <c r="O4893" s="1">
        <v>0</v>
      </c>
      <c r="P4893" s="1">
        <v>1</v>
      </c>
      <c r="Q4893" s="1">
        <v>0</v>
      </c>
      <c r="R4893" s="1">
        <v>75</v>
      </c>
      <c r="S4893" s="8">
        <v>19</v>
      </c>
    </row>
    <row r="4894" spans="3:19" x14ac:dyDescent="0.2">
      <c r="D4894" s="175"/>
      <c r="E4894" s="4" t="s">
        <v>45</v>
      </c>
      <c r="F4894" s="6"/>
      <c r="G4894" s="5">
        <v>71</v>
      </c>
      <c r="H4894" s="7">
        <v>4</v>
      </c>
      <c r="I4894" s="1">
        <v>3</v>
      </c>
      <c r="J4894" s="1">
        <v>2</v>
      </c>
      <c r="K4894" s="1">
        <v>0</v>
      </c>
      <c r="L4894" s="1">
        <v>0</v>
      </c>
      <c r="M4894" s="1">
        <v>2</v>
      </c>
      <c r="N4894" s="1">
        <v>0</v>
      </c>
      <c r="O4894" s="1">
        <v>0</v>
      </c>
      <c r="P4894" s="1">
        <v>0</v>
      </c>
      <c r="Q4894" s="1">
        <v>0</v>
      </c>
      <c r="R4894" s="1">
        <v>44</v>
      </c>
      <c r="S4894" s="8">
        <v>17</v>
      </c>
    </row>
    <row r="4895" spans="3:19" x14ac:dyDescent="0.2">
      <c r="D4895" s="174" t="s">
        <v>37</v>
      </c>
      <c r="E4895" s="20" t="s">
        <v>77</v>
      </c>
      <c r="F4895" s="22"/>
      <c r="G4895" s="21">
        <v>566</v>
      </c>
      <c r="H4895" s="25">
        <v>28</v>
      </c>
      <c r="I4895" s="3">
        <v>29</v>
      </c>
      <c r="J4895" s="3">
        <v>23</v>
      </c>
      <c r="K4895" s="3">
        <v>4</v>
      </c>
      <c r="L4895" s="3">
        <v>6</v>
      </c>
      <c r="M4895" s="3">
        <v>3</v>
      </c>
      <c r="N4895" s="3">
        <v>2</v>
      </c>
      <c r="O4895" s="3">
        <v>10</v>
      </c>
      <c r="P4895" s="3">
        <v>4</v>
      </c>
      <c r="Q4895" s="3">
        <v>3</v>
      </c>
      <c r="R4895" s="3">
        <v>423</v>
      </c>
      <c r="S4895" s="26">
        <v>61</v>
      </c>
    </row>
    <row r="4896" spans="3:19" x14ac:dyDescent="0.2">
      <c r="D4896" s="175"/>
      <c r="E4896" s="4" t="s">
        <v>39</v>
      </c>
      <c r="F4896" s="6"/>
      <c r="G4896" s="5">
        <v>26</v>
      </c>
      <c r="H4896" s="7">
        <v>0</v>
      </c>
      <c r="I4896" s="1">
        <v>2</v>
      </c>
      <c r="J4896" s="1">
        <v>2</v>
      </c>
      <c r="K4896" s="1">
        <v>0</v>
      </c>
      <c r="L4896" s="1">
        <v>0</v>
      </c>
      <c r="M4896" s="1">
        <v>0</v>
      </c>
      <c r="N4896" s="1">
        <v>1</v>
      </c>
      <c r="O4896" s="1">
        <v>0</v>
      </c>
      <c r="P4896" s="1">
        <v>0</v>
      </c>
      <c r="Q4896" s="1">
        <v>0</v>
      </c>
      <c r="R4896" s="1">
        <v>19</v>
      </c>
      <c r="S4896" s="8">
        <v>4</v>
      </c>
    </row>
    <row r="4897" spans="2:19" x14ac:dyDescent="0.2">
      <c r="D4897" s="175"/>
      <c r="E4897" s="4" t="s">
        <v>40</v>
      </c>
      <c r="F4897" s="6"/>
      <c r="G4897" s="5">
        <v>71</v>
      </c>
      <c r="H4897" s="7">
        <v>6</v>
      </c>
      <c r="I4897" s="1">
        <v>6</v>
      </c>
      <c r="J4897" s="1">
        <v>5</v>
      </c>
      <c r="K4897" s="1">
        <v>1</v>
      </c>
      <c r="L4897" s="1">
        <v>0</v>
      </c>
      <c r="M4897" s="1">
        <v>0</v>
      </c>
      <c r="N4897" s="1">
        <v>0</v>
      </c>
      <c r="O4897" s="1">
        <v>4</v>
      </c>
      <c r="P4897" s="1">
        <v>1</v>
      </c>
      <c r="Q4897" s="1">
        <v>0</v>
      </c>
      <c r="R4897" s="1">
        <v>49</v>
      </c>
      <c r="S4897" s="8">
        <v>2</v>
      </c>
    </row>
    <row r="4898" spans="2:19" x14ac:dyDescent="0.2">
      <c r="D4898" s="175"/>
      <c r="E4898" s="4" t="s">
        <v>41</v>
      </c>
      <c r="F4898" s="6"/>
      <c r="G4898" s="5">
        <v>96</v>
      </c>
      <c r="H4898" s="7">
        <v>6</v>
      </c>
      <c r="I4898" s="1">
        <v>1</v>
      </c>
      <c r="J4898" s="1">
        <v>5</v>
      </c>
      <c r="K4898" s="1">
        <v>0</v>
      </c>
      <c r="L4898" s="1">
        <v>3</v>
      </c>
      <c r="M4898" s="1">
        <v>0</v>
      </c>
      <c r="N4898" s="1">
        <v>0</v>
      </c>
      <c r="O4898" s="1">
        <v>2</v>
      </c>
      <c r="P4898" s="1">
        <v>1</v>
      </c>
      <c r="Q4898" s="1">
        <v>1</v>
      </c>
      <c r="R4898" s="1">
        <v>77</v>
      </c>
      <c r="S4898" s="8">
        <v>7</v>
      </c>
    </row>
    <row r="4899" spans="2:19" x14ac:dyDescent="0.2">
      <c r="D4899" s="175"/>
      <c r="E4899" s="4" t="s">
        <v>42</v>
      </c>
      <c r="F4899" s="6"/>
      <c r="G4899" s="5">
        <v>96</v>
      </c>
      <c r="H4899" s="7">
        <v>4</v>
      </c>
      <c r="I4899" s="1">
        <v>6</v>
      </c>
      <c r="J4899" s="1">
        <v>2</v>
      </c>
      <c r="K4899" s="1">
        <v>0</v>
      </c>
      <c r="L4899" s="1">
        <v>0</v>
      </c>
      <c r="M4899" s="1">
        <v>1</v>
      </c>
      <c r="N4899" s="1">
        <v>0</v>
      </c>
      <c r="O4899" s="1">
        <v>1</v>
      </c>
      <c r="P4899" s="1">
        <v>0</v>
      </c>
      <c r="Q4899" s="1">
        <v>0</v>
      </c>
      <c r="R4899" s="1">
        <v>79</v>
      </c>
      <c r="S4899" s="8">
        <v>5</v>
      </c>
    </row>
    <row r="4900" spans="2:19" x14ac:dyDescent="0.2">
      <c r="D4900" s="175"/>
      <c r="E4900" s="4" t="s">
        <v>43</v>
      </c>
      <c r="F4900" s="6"/>
      <c r="G4900" s="5">
        <v>103</v>
      </c>
      <c r="H4900" s="7">
        <v>7</v>
      </c>
      <c r="I4900" s="1">
        <v>10</v>
      </c>
      <c r="J4900" s="1">
        <v>6</v>
      </c>
      <c r="K4900" s="1">
        <v>0</v>
      </c>
      <c r="L4900" s="1">
        <v>0</v>
      </c>
      <c r="M4900" s="1">
        <v>0</v>
      </c>
      <c r="N4900" s="1">
        <v>0</v>
      </c>
      <c r="O4900" s="1">
        <v>1</v>
      </c>
      <c r="P4900" s="1">
        <v>2</v>
      </c>
      <c r="Q4900" s="1">
        <v>1</v>
      </c>
      <c r="R4900" s="1">
        <v>74</v>
      </c>
      <c r="S4900" s="8">
        <v>10</v>
      </c>
    </row>
    <row r="4901" spans="2:19" x14ac:dyDescent="0.2">
      <c r="D4901" s="175"/>
      <c r="E4901" s="4" t="s">
        <v>44</v>
      </c>
      <c r="F4901" s="6"/>
      <c r="G4901" s="5">
        <v>104</v>
      </c>
      <c r="H4901" s="7">
        <v>4</v>
      </c>
      <c r="I4901" s="1">
        <v>2</v>
      </c>
      <c r="J4901" s="1">
        <v>2</v>
      </c>
      <c r="K4901" s="1">
        <v>3</v>
      </c>
      <c r="L4901" s="1">
        <v>2</v>
      </c>
      <c r="M4901" s="1">
        <v>2</v>
      </c>
      <c r="N4901" s="1">
        <v>1</v>
      </c>
      <c r="O4901" s="1">
        <v>2</v>
      </c>
      <c r="P4901" s="1">
        <v>0</v>
      </c>
      <c r="Q4901" s="1">
        <v>1</v>
      </c>
      <c r="R4901" s="1">
        <v>80</v>
      </c>
      <c r="S4901" s="8">
        <v>13</v>
      </c>
    </row>
    <row r="4902" spans="2:19" x14ac:dyDescent="0.2">
      <c r="D4902" s="176"/>
      <c r="E4902" s="59" t="s">
        <v>45</v>
      </c>
      <c r="F4902" s="60"/>
      <c r="G4902" s="56">
        <v>70</v>
      </c>
      <c r="H4902" s="66">
        <v>1</v>
      </c>
      <c r="I4902" s="30">
        <v>2</v>
      </c>
      <c r="J4902" s="30">
        <v>1</v>
      </c>
      <c r="K4902" s="30">
        <v>0</v>
      </c>
      <c r="L4902" s="30">
        <v>1</v>
      </c>
      <c r="M4902" s="30">
        <v>0</v>
      </c>
      <c r="N4902" s="30">
        <v>0</v>
      </c>
      <c r="O4902" s="30">
        <v>0</v>
      </c>
      <c r="P4902" s="30">
        <v>0</v>
      </c>
      <c r="Q4902" s="30">
        <v>0</v>
      </c>
      <c r="R4902" s="30">
        <v>45</v>
      </c>
      <c r="S4902" s="65">
        <v>20</v>
      </c>
    </row>
    <row r="4904" spans="2:19" x14ac:dyDescent="0.2">
      <c r="B4904" s="43" t="str">
        <f xml:space="preserve"> HYPERLINK("#'目次'!B184", "[178]")</f>
        <v>[178]</v>
      </c>
      <c r="C4904" s="31" t="s">
        <v>343</v>
      </c>
    </row>
    <row r="4905" spans="2:19" x14ac:dyDescent="0.2">
      <c r="C4905" s="156" t="s">
        <v>292</v>
      </c>
    </row>
    <row r="4908" spans="2:19" ht="48" x14ac:dyDescent="0.2">
      <c r="D4908" s="177"/>
      <c r="E4908" s="178"/>
      <c r="F4908" s="178"/>
      <c r="G4908" s="40" t="s">
        <v>14</v>
      </c>
      <c r="H4908" s="42" t="s">
        <v>325</v>
      </c>
      <c r="I4908" s="15" t="s">
        <v>326</v>
      </c>
      <c r="J4908" s="15" t="s">
        <v>327</v>
      </c>
      <c r="K4908" s="15" t="s">
        <v>328</v>
      </c>
      <c r="L4908" s="15" t="s">
        <v>329</v>
      </c>
      <c r="M4908" s="15" t="s">
        <v>330</v>
      </c>
      <c r="N4908" s="15" t="s">
        <v>331</v>
      </c>
      <c r="O4908" s="15" t="s">
        <v>332</v>
      </c>
      <c r="P4908" s="15" t="s">
        <v>333</v>
      </c>
      <c r="Q4908" s="15" t="s">
        <v>86</v>
      </c>
      <c r="R4908" s="15" t="s">
        <v>334</v>
      </c>
      <c r="S4908" s="44" t="s">
        <v>17</v>
      </c>
    </row>
    <row r="4909" spans="2:19" x14ac:dyDescent="0.2">
      <c r="D4909" s="179"/>
      <c r="E4909" s="180"/>
      <c r="F4909" s="180"/>
      <c r="G4909" s="39"/>
      <c r="H4909" s="41"/>
      <c r="I4909" s="14"/>
      <c r="J4909" s="14"/>
      <c r="K4909" s="14"/>
      <c r="L4909" s="14"/>
      <c r="M4909" s="14"/>
      <c r="N4909" s="14"/>
      <c r="O4909" s="14"/>
      <c r="P4909" s="14"/>
      <c r="Q4909" s="14"/>
      <c r="R4909" s="14"/>
      <c r="S4909" s="38"/>
    </row>
    <row r="4910" spans="2:19" x14ac:dyDescent="0.2">
      <c r="D4910" s="58"/>
      <c r="E4910" s="53" t="s">
        <v>14</v>
      </c>
      <c r="F4910" s="52"/>
      <c r="G4910" s="37">
        <v>1163</v>
      </c>
      <c r="H4910" s="17">
        <v>274</v>
      </c>
      <c r="I4910" s="17">
        <v>471</v>
      </c>
      <c r="J4910" s="17">
        <v>424</v>
      </c>
      <c r="K4910" s="17">
        <v>45</v>
      </c>
      <c r="L4910" s="17">
        <v>27</v>
      </c>
      <c r="M4910" s="17">
        <v>184</v>
      </c>
      <c r="N4910" s="17">
        <v>23</v>
      </c>
      <c r="O4910" s="17">
        <v>95</v>
      </c>
      <c r="P4910" s="17">
        <v>28</v>
      </c>
      <c r="Q4910" s="17">
        <v>14</v>
      </c>
      <c r="R4910" s="17">
        <v>303</v>
      </c>
      <c r="S4910" s="55">
        <v>104</v>
      </c>
    </row>
    <row r="4911" spans="2:19" x14ac:dyDescent="0.2">
      <c r="D4911" s="174" t="s">
        <v>18</v>
      </c>
      <c r="E4911" s="20" t="s">
        <v>19</v>
      </c>
      <c r="F4911" s="22"/>
      <c r="G4911" s="21">
        <v>52</v>
      </c>
      <c r="H4911" s="25">
        <v>12</v>
      </c>
      <c r="I4911" s="3">
        <v>23</v>
      </c>
      <c r="J4911" s="3">
        <v>20</v>
      </c>
      <c r="K4911" s="3">
        <v>3</v>
      </c>
      <c r="L4911" s="3">
        <v>2</v>
      </c>
      <c r="M4911" s="3">
        <v>11</v>
      </c>
      <c r="N4911" s="3">
        <v>2</v>
      </c>
      <c r="O4911" s="3">
        <v>8</v>
      </c>
      <c r="P4911" s="3">
        <v>0</v>
      </c>
      <c r="Q4911" s="3">
        <v>1</v>
      </c>
      <c r="R4911" s="3">
        <v>14</v>
      </c>
      <c r="S4911" s="26">
        <v>6</v>
      </c>
    </row>
    <row r="4912" spans="2:19" x14ac:dyDescent="0.2">
      <c r="D4912" s="175"/>
      <c r="E4912" s="4" t="s">
        <v>20</v>
      </c>
      <c r="F4912" s="6"/>
      <c r="G4912" s="5">
        <v>75</v>
      </c>
      <c r="H4912" s="7">
        <v>21</v>
      </c>
      <c r="I4912" s="1">
        <v>28</v>
      </c>
      <c r="J4912" s="1">
        <v>32</v>
      </c>
      <c r="K4912" s="1">
        <v>3</v>
      </c>
      <c r="L4912" s="1">
        <v>4</v>
      </c>
      <c r="M4912" s="1">
        <v>9</v>
      </c>
      <c r="N4912" s="1">
        <v>2</v>
      </c>
      <c r="O4912" s="1">
        <v>5</v>
      </c>
      <c r="P4912" s="1">
        <v>2</v>
      </c>
      <c r="Q4912" s="1">
        <v>2</v>
      </c>
      <c r="R4912" s="1">
        <v>15</v>
      </c>
      <c r="S4912" s="8">
        <v>11</v>
      </c>
    </row>
    <row r="4913" spans="4:19" x14ac:dyDescent="0.2">
      <c r="D4913" s="175"/>
      <c r="E4913" s="4" t="s">
        <v>21</v>
      </c>
      <c r="F4913" s="6"/>
      <c r="G4913" s="5">
        <v>469</v>
      </c>
      <c r="H4913" s="7">
        <v>125</v>
      </c>
      <c r="I4913" s="1">
        <v>204</v>
      </c>
      <c r="J4913" s="1">
        <v>164</v>
      </c>
      <c r="K4913" s="1">
        <v>17</v>
      </c>
      <c r="L4913" s="1">
        <v>9</v>
      </c>
      <c r="M4913" s="1">
        <v>86</v>
      </c>
      <c r="N4913" s="1">
        <v>8</v>
      </c>
      <c r="O4913" s="1">
        <v>45</v>
      </c>
      <c r="P4913" s="1">
        <v>15</v>
      </c>
      <c r="Q4913" s="1">
        <v>3</v>
      </c>
      <c r="R4913" s="1">
        <v>106</v>
      </c>
      <c r="S4913" s="8">
        <v>34</v>
      </c>
    </row>
    <row r="4914" spans="4:19" x14ac:dyDescent="0.2">
      <c r="D4914" s="175"/>
      <c r="E4914" s="4" t="s">
        <v>22</v>
      </c>
      <c r="F4914" s="6"/>
      <c r="G4914" s="5">
        <v>34</v>
      </c>
      <c r="H4914" s="7">
        <v>10</v>
      </c>
      <c r="I4914" s="1">
        <v>9</v>
      </c>
      <c r="J4914" s="1">
        <v>8</v>
      </c>
      <c r="K4914" s="1">
        <v>1</v>
      </c>
      <c r="L4914" s="1">
        <v>1</v>
      </c>
      <c r="M4914" s="1">
        <v>5</v>
      </c>
      <c r="N4914" s="1">
        <v>0</v>
      </c>
      <c r="O4914" s="1">
        <v>1</v>
      </c>
      <c r="P4914" s="1">
        <v>0</v>
      </c>
      <c r="Q4914" s="1">
        <v>0</v>
      </c>
      <c r="R4914" s="1">
        <v>8</v>
      </c>
      <c r="S4914" s="8">
        <v>7</v>
      </c>
    </row>
    <row r="4915" spans="4:19" x14ac:dyDescent="0.2">
      <c r="D4915" s="175"/>
      <c r="E4915" s="4" t="s">
        <v>23</v>
      </c>
      <c r="F4915" s="6"/>
      <c r="G4915" s="5">
        <v>136</v>
      </c>
      <c r="H4915" s="7">
        <v>27</v>
      </c>
      <c r="I4915" s="1">
        <v>51</v>
      </c>
      <c r="J4915" s="1">
        <v>54</v>
      </c>
      <c r="K4915" s="1">
        <v>3</v>
      </c>
      <c r="L4915" s="1">
        <v>3</v>
      </c>
      <c r="M4915" s="1">
        <v>17</v>
      </c>
      <c r="N4915" s="1">
        <v>3</v>
      </c>
      <c r="O4915" s="1">
        <v>7</v>
      </c>
      <c r="P4915" s="1">
        <v>3</v>
      </c>
      <c r="Q4915" s="1">
        <v>1</v>
      </c>
      <c r="R4915" s="1">
        <v>42</v>
      </c>
      <c r="S4915" s="8">
        <v>12</v>
      </c>
    </row>
    <row r="4916" spans="4:19" x14ac:dyDescent="0.2">
      <c r="D4916" s="175"/>
      <c r="E4916" s="4" t="s">
        <v>24</v>
      </c>
      <c r="F4916" s="6"/>
      <c r="G4916" s="5">
        <v>180</v>
      </c>
      <c r="H4916" s="7">
        <v>40</v>
      </c>
      <c r="I4916" s="1">
        <v>70</v>
      </c>
      <c r="J4916" s="1">
        <v>64</v>
      </c>
      <c r="K4916" s="1">
        <v>5</v>
      </c>
      <c r="L4916" s="1">
        <v>3</v>
      </c>
      <c r="M4916" s="1">
        <v>28</v>
      </c>
      <c r="N4916" s="1">
        <v>5</v>
      </c>
      <c r="O4916" s="1">
        <v>12</v>
      </c>
      <c r="P4916" s="1">
        <v>4</v>
      </c>
      <c r="Q4916" s="1">
        <v>2</v>
      </c>
      <c r="R4916" s="1">
        <v>57</v>
      </c>
      <c r="S4916" s="8">
        <v>14</v>
      </c>
    </row>
    <row r="4917" spans="4:19" x14ac:dyDescent="0.2">
      <c r="D4917" s="175"/>
      <c r="E4917" s="4" t="s">
        <v>25</v>
      </c>
      <c r="F4917" s="6"/>
      <c r="G4917" s="5">
        <v>69</v>
      </c>
      <c r="H4917" s="7">
        <v>16</v>
      </c>
      <c r="I4917" s="1">
        <v>30</v>
      </c>
      <c r="J4917" s="1">
        <v>32</v>
      </c>
      <c r="K4917" s="1">
        <v>5</v>
      </c>
      <c r="L4917" s="1">
        <v>2</v>
      </c>
      <c r="M4917" s="1">
        <v>8</v>
      </c>
      <c r="N4917" s="1">
        <v>0</v>
      </c>
      <c r="O4917" s="1">
        <v>6</v>
      </c>
      <c r="P4917" s="1">
        <v>2</v>
      </c>
      <c r="Q4917" s="1">
        <v>4</v>
      </c>
      <c r="R4917" s="1">
        <v>19</v>
      </c>
      <c r="S4917" s="8">
        <v>6</v>
      </c>
    </row>
    <row r="4918" spans="4:19" x14ac:dyDescent="0.2">
      <c r="D4918" s="175"/>
      <c r="E4918" s="4" t="s">
        <v>26</v>
      </c>
      <c r="F4918" s="6"/>
      <c r="G4918" s="5">
        <v>29</v>
      </c>
      <c r="H4918" s="7">
        <v>6</v>
      </c>
      <c r="I4918" s="1">
        <v>14</v>
      </c>
      <c r="J4918" s="1">
        <v>12</v>
      </c>
      <c r="K4918" s="1">
        <v>2</v>
      </c>
      <c r="L4918" s="1">
        <v>2</v>
      </c>
      <c r="M4918" s="1">
        <v>6</v>
      </c>
      <c r="N4918" s="1">
        <v>2</v>
      </c>
      <c r="O4918" s="1">
        <v>3</v>
      </c>
      <c r="P4918" s="1">
        <v>1</v>
      </c>
      <c r="Q4918" s="1">
        <v>0</v>
      </c>
      <c r="R4918" s="1">
        <v>8</v>
      </c>
      <c r="S4918" s="8">
        <v>2</v>
      </c>
    </row>
    <row r="4919" spans="4:19" x14ac:dyDescent="0.2">
      <c r="D4919" s="175"/>
      <c r="E4919" s="4" t="s">
        <v>27</v>
      </c>
      <c r="F4919" s="6"/>
      <c r="G4919" s="5">
        <v>64</v>
      </c>
      <c r="H4919" s="7">
        <v>6</v>
      </c>
      <c r="I4919" s="1">
        <v>26</v>
      </c>
      <c r="J4919" s="1">
        <v>21</v>
      </c>
      <c r="K4919" s="1">
        <v>3</v>
      </c>
      <c r="L4919" s="1">
        <v>1</v>
      </c>
      <c r="M4919" s="1">
        <v>9</v>
      </c>
      <c r="N4919" s="1">
        <v>1</v>
      </c>
      <c r="O4919" s="1">
        <v>3</v>
      </c>
      <c r="P4919" s="1">
        <v>0</v>
      </c>
      <c r="Q4919" s="1">
        <v>0</v>
      </c>
      <c r="R4919" s="1">
        <v>15</v>
      </c>
      <c r="S4919" s="8">
        <v>5</v>
      </c>
    </row>
    <row r="4920" spans="4:19" x14ac:dyDescent="0.2">
      <c r="D4920" s="175"/>
      <c r="E4920" s="4" t="s">
        <v>28</v>
      </c>
      <c r="F4920" s="6"/>
      <c r="G4920" s="5">
        <v>48</v>
      </c>
      <c r="H4920" s="7">
        <v>11</v>
      </c>
      <c r="I4920" s="1">
        <v>14</v>
      </c>
      <c r="J4920" s="1">
        <v>16</v>
      </c>
      <c r="K4920" s="1">
        <v>3</v>
      </c>
      <c r="L4920" s="1">
        <v>0</v>
      </c>
      <c r="M4920" s="1">
        <v>4</v>
      </c>
      <c r="N4920" s="1">
        <v>0</v>
      </c>
      <c r="O4920" s="1">
        <v>5</v>
      </c>
      <c r="P4920" s="1">
        <v>1</v>
      </c>
      <c r="Q4920" s="1">
        <v>0</v>
      </c>
      <c r="R4920" s="1">
        <v>17</v>
      </c>
      <c r="S4920" s="8">
        <v>5</v>
      </c>
    </row>
    <row r="4921" spans="4:19" x14ac:dyDescent="0.2">
      <c r="D4921" s="175"/>
      <c r="E4921" s="4" t="s">
        <v>29</v>
      </c>
      <c r="F4921" s="6"/>
      <c r="G4921" s="5">
        <v>7</v>
      </c>
      <c r="H4921" s="7">
        <v>0</v>
      </c>
      <c r="I4921" s="1">
        <v>2</v>
      </c>
      <c r="J4921" s="1">
        <v>1</v>
      </c>
      <c r="K4921" s="1">
        <v>0</v>
      </c>
      <c r="L4921" s="1">
        <v>0</v>
      </c>
      <c r="M4921" s="1">
        <v>1</v>
      </c>
      <c r="N4921" s="1">
        <v>0</v>
      </c>
      <c r="O4921" s="1">
        <v>0</v>
      </c>
      <c r="P4921" s="1">
        <v>0</v>
      </c>
      <c r="Q4921" s="1">
        <v>1</v>
      </c>
      <c r="R4921" s="1">
        <v>2</v>
      </c>
      <c r="S4921" s="8">
        <v>2</v>
      </c>
    </row>
    <row r="4922" spans="4:19" x14ac:dyDescent="0.2">
      <c r="D4922" s="174" t="s">
        <v>30</v>
      </c>
      <c r="E4922" s="20" t="s">
        <v>31</v>
      </c>
      <c r="F4922" s="22"/>
      <c r="G4922" s="21">
        <v>373</v>
      </c>
      <c r="H4922" s="25">
        <v>87</v>
      </c>
      <c r="I4922" s="3">
        <v>163</v>
      </c>
      <c r="J4922" s="3">
        <v>144</v>
      </c>
      <c r="K4922" s="3">
        <v>17</v>
      </c>
      <c r="L4922" s="3">
        <v>5</v>
      </c>
      <c r="M4922" s="3">
        <v>69</v>
      </c>
      <c r="N4922" s="3">
        <v>8</v>
      </c>
      <c r="O4922" s="3">
        <v>32</v>
      </c>
      <c r="P4922" s="3">
        <v>11</v>
      </c>
      <c r="Q4922" s="3">
        <v>3</v>
      </c>
      <c r="R4922" s="3">
        <v>92</v>
      </c>
      <c r="S4922" s="26">
        <v>27</v>
      </c>
    </row>
    <row r="4923" spans="4:19" x14ac:dyDescent="0.2">
      <c r="D4923" s="175"/>
      <c r="E4923" s="4" t="s">
        <v>32</v>
      </c>
      <c r="F4923" s="6"/>
      <c r="G4923" s="5">
        <v>339</v>
      </c>
      <c r="H4923" s="7">
        <v>85</v>
      </c>
      <c r="I4923" s="1">
        <v>137</v>
      </c>
      <c r="J4923" s="1">
        <v>114</v>
      </c>
      <c r="K4923" s="1">
        <v>17</v>
      </c>
      <c r="L4923" s="1">
        <v>12</v>
      </c>
      <c r="M4923" s="1">
        <v>43</v>
      </c>
      <c r="N4923" s="1">
        <v>5</v>
      </c>
      <c r="O4923" s="1">
        <v>29</v>
      </c>
      <c r="P4923" s="1">
        <v>5</v>
      </c>
      <c r="Q4923" s="1">
        <v>7</v>
      </c>
      <c r="R4923" s="1">
        <v>96</v>
      </c>
      <c r="S4923" s="8">
        <v>29</v>
      </c>
    </row>
    <row r="4924" spans="4:19" x14ac:dyDescent="0.2">
      <c r="D4924" s="175"/>
      <c r="E4924" s="4" t="s">
        <v>33</v>
      </c>
      <c r="F4924" s="6"/>
      <c r="G4924" s="5">
        <v>365</v>
      </c>
      <c r="H4924" s="7">
        <v>88</v>
      </c>
      <c r="I4924" s="1">
        <v>143</v>
      </c>
      <c r="J4924" s="1">
        <v>140</v>
      </c>
      <c r="K4924" s="1">
        <v>8</v>
      </c>
      <c r="L4924" s="1">
        <v>9</v>
      </c>
      <c r="M4924" s="1">
        <v>54</v>
      </c>
      <c r="N4924" s="1">
        <v>9</v>
      </c>
      <c r="O4924" s="1">
        <v>30</v>
      </c>
      <c r="P4924" s="1">
        <v>8</v>
      </c>
      <c r="Q4924" s="1">
        <v>4</v>
      </c>
      <c r="R4924" s="1">
        <v>88</v>
      </c>
      <c r="S4924" s="8">
        <v>39</v>
      </c>
    </row>
    <row r="4925" spans="4:19" x14ac:dyDescent="0.2">
      <c r="D4925" s="175"/>
      <c r="E4925" s="4" t="s">
        <v>34</v>
      </c>
      <c r="F4925" s="6"/>
      <c r="G4925" s="5">
        <v>86</v>
      </c>
      <c r="H4925" s="7">
        <v>14</v>
      </c>
      <c r="I4925" s="1">
        <v>28</v>
      </c>
      <c r="J4925" s="1">
        <v>26</v>
      </c>
      <c r="K4925" s="1">
        <v>3</v>
      </c>
      <c r="L4925" s="1">
        <v>1</v>
      </c>
      <c r="M4925" s="1">
        <v>18</v>
      </c>
      <c r="N4925" s="1">
        <v>1</v>
      </c>
      <c r="O4925" s="1">
        <v>4</v>
      </c>
      <c r="P4925" s="1">
        <v>4</v>
      </c>
      <c r="Q4925" s="1">
        <v>0</v>
      </c>
      <c r="R4925" s="1">
        <v>27</v>
      </c>
      <c r="S4925" s="8">
        <v>9</v>
      </c>
    </row>
    <row r="4926" spans="4:19" x14ac:dyDescent="0.2">
      <c r="D4926" s="174" t="s">
        <v>35</v>
      </c>
      <c r="E4926" s="20" t="s">
        <v>36</v>
      </c>
      <c r="F4926" s="22"/>
      <c r="G4926" s="21">
        <v>597</v>
      </c>
      <c r="H4926" s="25">
        <v>131</v>
      </c>
      <c r="I4926" s="3">
        <v>213</v>
      </c>
      <c r="J4926" s="3">
        <v>185</v>
      </c>
      <c r="K4926" s="3">
        <v>27</v>
      </c>
      <c r="L4926" s="3">
        <v>13</v>
      </c>
      <c r="M4926" s="3">
        <v>82</v>
      </c>
      <c r="N4926" s="3">
        <v>12</v>
      </c>
      <c r="O4926" s="3">
        <v>33</v>
      </c>
      <c r="P4926" s="3">
        <v>17</v>
      </c>
      <c r="Q4926" s="3">
        <v>6</v>
      </c>
      <c r="R4926" s="3">
        <v>184</v>
      </c>
      <c r="S4926" s="26">
        <v>58</v>
      </c>
    </row>
    <row r="4927" spans="4:19" x14ac:dyDescent="0.2">
      <c r="D4927" s="175"/>
      <c r="E4927" s="4" t="s">
        <v>37</v>
      </c>
      <c r="F4927" s="6"/>
      <c r="G4927" s="5">
        <v>566</v>
      </c>
      <c r="H4927" s="7">
        <v>143</v>
      </c>
      <c r="I4927" s="1">
        <v>258</v>
      </c>
      <c r="J4927" s="1">
        <v>239</v>
      </c>
      <c r="K4927" s="1">
        <v>18</v>
      </c>
      <c r="L4927" s="1">
        <v>14</v>
      </c>
      <c r="M4927" s="1">
        <v>102</v>
      </c>
      <c r="N4927" s="1">
        <v>11</v>
      </c>
      <c r="O4927" s="1">
        <v>62</v>
      </c>
      <c r="P4927" s="1">
        <v>11</v>
      </c>
      <c r="Q4927" s="1">
        <v>8</v>
      </c>
      <c r="R4927" s="1">
        <v>119</v>
      </c>
      <c r="S4927" s="8">
        <v>46</v>
      </c>
    </row>
    <row r="4928" spans="4:19" x14ac:dyDescent="0.2">
      <c r="D4928" s="174" t="s">
        <v>38</v>
      </c>
      <c r="E4928" s="20" t="s">
        <v>39</v>
      </c>
      <c r="F4928" s="22"/>
      <c r="G4928" s="21">
        <v>58</v>
      </c>
      <c r="H4928" s="25">
        <v>10</v>
      </c>
      <c r="I4928" s="3">
        <v>20</v>
      </c>
      <c r="J4928" s="3">
        <v>10</v>
      </c>
      <c r="K4928" s="3">
        <v>1</v>
      </c>
      <c r="L4928" s="3">
        <v>1</v>
      </c>
      <c r="M4928" s="3">
        <v>4</v>
      </c>
      <c r="N4928" s="3">
        <v>1</v>
      </c>
      <c r="O4928" s="3">
        <v>3</v>
      </c>
      <c r="P4928" s="3">
        <v>1</v>
      </c>
      <c r="Q4928" s="3">
        <v>5</v>
      </c>
      <c r="R4928" s="3">
        <v>16</v>
      </c>
      <c r="S4928" s="26">
        <v>8</v>
      </c>
    </row>
    <row r="4929" spans="2:19" x14ac:dyDescent="0.2">
      <c r="D4929" s="175"/>
      <c r="E4929" s="4" t="s">
        <v>40</v>
      </c>
      <c r="F4929" s="6"/>
      <c r="G4929" s="5">
        <v>144</v>
      </c>
      <c r="H4929" s="7">
        <v>49</v>
      </c>
      <c r="I4929" s="1">
        <v>77</v>
      </c>
      <c r="J4929" s="1">
        <v>47</v>
      </c>
      <c r="K4929" s="1">
        <v>6</v>
      </c>
      <c r="L4929" s="1">
        <v>3</v>
      </c>
      <c r="M4929" s="1">
        <v>19</v>
      </c>
      <c r="N4929" s="1">
        <v>3</v>
      </c>
      <c r="O4929" s="1">
        <v>14</v>
      </c>
      <c r="P4929" s="1">
        <v>6</v>
      </c>
      <c r="Q4929" s="1">
        <v>1</v>
      </c>
      <c r="R4929" s="1">
        <v>31</v>
      </c>
      <c r="S4929" s="8">
        <v>3</v>
      </c>
    </row>
    <row r="4930" spans="2:19" x14ac:dyDescent="0.2">
      <c r="D4930" s="175"/>
      <c r="E4930" s="4" t="s">
        <v>41</v>
      </c>
      <c r="F4930" s="6"/>
      <c r="G4930" s="5">
        <v>202</v>
      </c>
      <c r="H4930" s="7">
        <v>59</v>
      </c>
      <c r="I4930" s="1">
        <v>87</v>
      </c>
      <c r="J4930" s="1">
        <v>82</v>
      </c>
      <c r="K4930" s="1">
        <v>7</v>
      </c>
      <c r="L4930" s="1">
        <v>4</v>
      </c>
      <c r="M4930" s="1">
        <v>27</v>
      </c>
      <c r="N4930" s="1">
        <v>4</v>
      </c>
      <c r="O4930" s="1">
        <v>21</v>
      </c>
      <c r="P4930" s="1">
        <v>8</v>
      </c>
      <c r="Q4930" s="1">
        <v>1</v>
      </c>
      <c r="R4930" s="1">
        <v>41</v>
      </c>
      <c r="S4930" s="8">
        <v>17</v>
      </c>
    </row>
    <row r="4931" spans="2:19" x14ac:dyDescent="0.2">
      <c r="D4931" s="175"/>
      <c r="E4931" s="4" t="s">
        <v>42</v>
      </c>
      <c r="F4931" s="6"/>
      <c r="G4931" s="5">
        <v>208</v>
      </c>
      <c r="H4931" s="7">
        <v>56</v>
      </c>
      <c r="I4931" s="1">
        <v>88</v>
      </c>
      <c r="J4931" s="1">
        <v>94</v>
      </c>
      <c r="K4931" s="1">
        <v>8</v>
      </c>
      <c r="L4931" s="1">
        <v>6</v>
      </c>
      <c r="M4931" s="1">
        <v>26</v>
      </c>
      <c r="N4931" s="1">
        <v>4</v>
      </c>
      <c r="O4931" s="1">
        <v>16</v>
      </c>
      <c r="P4931" s="1">
        <v>4</v>
      </c>
      <c r="Q4931" s="1">
        <v>1</v>
      </c>
      <c r="R4931" s="1">
        <v>48</v>
      </c>
      <c r="S4931" s="8">
        <v>11</v>
      </c>
    </row>
    <row r="4932" spans="2:19" x14ac:dyDescent="0.2">
      <c r="D4932" s="175"/>
      <c r="E4932" s="4" t="s">
        <v>43</v>
      </c>
      <c r="F4932" s="6"/>
      <c r="G4932" s="5">
        <v>199</v>
      </c>
      <c r="H4932" s="7">
        <v>48</v>
      </c>
      <c r="I4932" s="1">
        <v>92</v>
      </c>
      <c r="J4932" s="1">
        <v>77</v>
      </c>
      <c r="K4932" s="1">
        <v>9</v>
      </c>
      <c r="L4932" s="1">
        <v>6</v>
      </c>
      <c r="M4932" s="1">
        <v>41</v>
      </c>
      <c r="N4932" s="1">
        <v>5</v>
      </c>
      <c r="O4932" s="1">
        <v>19</v>
      </c>
      <c r="P4932" s="1">
        <v>4</v>
      </c>
      <c r="Q4932" s="1">
        <v>4</v>
      </c>
      <c r="R4932" s="1">
        <v>50</v>
      </c>
      <c r="S4932" s="8">
        <v>16</v>
      </c>
    </row>
    <row r="4933" spans="2:19" x14ac:dyDescent="0.2">
      <c r="D4933" s="175"/>
      <c r="E4933" s="4" t="s">
        <v>44</v>
      </c>
      <c r="F4933" s="6"/>
      <c r="G4933" s="5">
        <v>211</v>
      </c>
      <c r="H4933" s="7">
        <v>35</v>
      </c>
      <c r="I4933" s="1">
        <v>76</v>
      </c>
      <c r="J4933" s="1">
        <v>80</v>
      </c>
      <c r="K4933" s="1">
        <v>10</v>
      </c>
      <c r="L4933" s="1">
        <v>6</v>
      </c>
      <c r="M4933" s="1">
        <v>48</v>
      </c>
      <c r="N4933" s="1">
        <v>5</v>
      </c>
      <c r="O4933" s="1">
        <v>19</v>
      </c>
      <c r="P4933" s="1">
        <v>3</v>
      </c>
      <c r="Q4933" s="1">
        <v>2</v>
      </c>
      <c r="R4933" s="1">
        <v>58</v>
      </c>
      <c r="S4933" s="8">
        <v>23</v>
      </c>
    </row>
    <row r="4934" spans="2:19" x14ac:dyDescent="0.2">
      <c r="D4934" s="176"/>
      <c r="E4934" s="59" t="s">
        <v>45</v>
      </c>
      <c r="F4934" s="60"/>
      <c r="G4934" s="56">
        <v>141</v>
      </c>
      <c r="H4934" s="66">
        <v>17</v>
      </c>
      <c r="I4934" s="30">
        <v>31</v>
      </c>
      <c r="J4934" s="30">
        <v>34</v>
      </c>
      <c r="K4934" s="30">
        <v>4</v>
      </c>
      <c r="L4934" s="30">
        <v>1</v>
      </c>
      <c r="M4934" s="30">
        <v>19</v>
      </c>
      <c r="N4934" s="30">
        <v>1</v>
      </c>
      <c r="O4934" s="30">
        <v>3</v>
      </c>
      <c r="P4934" s="30">
        <v>2</v>
      </c>
      <c r="Q4934" s="30">
        <v>0</v>
      </c>
      <c r="R4934" s="30">
        <v>59</v>
      </c>
      <c r="S4934" s="65">
        <v>26</v>
      </c>
    </row>
    <row r="4936" spans="2:19" x14ac:dyDescent="0.2">
      <c r="B4936" s="43" t="str">
        <f xml:space="preserve"> HYPERLINK("#'目次'!B185", "[179]")</f>
        <v>[179]</v>
      </c>
      <c r="C4936" s="31" t="s">
        <v>343</v>
      </c>
    </row>
    <row r="4937" spans="2:19" x14ac:dyDescent="0.2">
      <c r="C4937" s="156" t="s">
        <v>292</v>
      </c>
    </row>
    <row r="4940" spans="2:19" ht="48" x14ac:dyDescent="0.2">
      <c r="D4940" s="177"/>
      <c r="E4940" s="178"/>
      <c r="F4940" s="178"/>
      <c r="G4940" s="40" t="s">
        <v>14</v>
      </c>
      <c r="H4940" s="42" t="s">
        <v>325</v>
      </c>
      <c r="I4940" s="15" t="s">
        <v>326</v>
      </c>
      <c r="J4940" s="15" t="s">
        <v>327</v>
      </c>
      <c r="K4940" s="15" t="s">
        <v>328</v>
      </c>
      <c r="L4940" s="15" t="s">
        <v>329</v>
      </c>
      <c r="M4940" s="15" t="s">
        <v>330</v>
      </c>
      <c r="N4940" s="15" t="s">
        <v>331</v>
      </c>
      <c r="O4940" s="15" t="s">
        <v>332</v>
      </c>
      <c r="P4940" s="15" t="s">
        <v>333</v>
      </c>
      <c r="Q4940" s="15" t="s">
        <v>86</v>
      </c>
      <c r="R4940" s="15" t="s">
        <v>334</v>
      </c>
      <c r="S4940" s="44" t="s">
        <v>17</v>
      </c>
    </row>
    <row r="4941" spans="2:19" x14ac:dyDescent="0.2">
      <c r="D4941" s="179"/>
      <c r="E4941" s="180"/>
      <c r="F4941" s="180"/>
      <c r="G4941" s="39"/>
      <c r="H4941" s="41"/>
      <c r="I4941" s="14"/>
      <c r="J4941" s="14"/>
      <c r="K4941" s="14"/>
      <c r="L4941" s="14"/>
      <c r="M4941" s="14"/>
      <c r="N4941" s="14"/>
      <c r="O4941" s="14"/>
      <c r="P4941" s="14"/>
      <c r="Q4941" s="14"/>
      <c r="R4941" s="14"/>
      <c r="S4941" s="38"/>
    </row>
    <row r="4942" spans="2:19" x14ac:dyDescent="0.2">
      <c r="D4942" s="58"/>
      <c r="E4942" s="53" t="s">
        <v>14</v>
      </c>
      <c r="F4942" s="52"/>
      <c r="G4942" s="37">
        <v>1163</v>
      </c>
      <c r="H4942" s="17">
        <v>274</v>
      </c>
      <c r="I4942" s="17">
        <v>471</v>
      </c>
      <c r="J4942" s="17">
        <v>424</v>
      </c>
      <c r="K4942" s="17">
        <v>45</v>
      </c>
      <c r="L4942" s="17">
        <v>27</v>
      </c>
      <c r="M4942" s="17">
        <v>184</v>
      </c>
      <c r="N4942" s="17">
        <v>23</v>
      </c>
      <c r="O4942" s="17">
        <v>95</v>
      </c>
      <c r="P4942" s="17">
        <v>28</v>
      </c>
      <c r="Q4942" s="17">
        <v>14</v>
      </c>
      <c r="R4942" s="17">
        <v>303</v>
      </c>
      <c r="S4942" s="55">
        <v>104</v>
      </c>
    </row>
    <row r="4943" spans="2:19" x14ac:dyDescent="0.2">
      <c r="D4943" s="174" t="s">
        <v>52</v>
      </c>
      <c r="E4943" s="20" t="s">
        <v>53</v>
      </c>
      <c r="F4943" s="22"/>
      <c r="G4943" s="21">
        <v>15</v>
      </c>
      <c r="H4943" s="25">
        <v>1</v>
      </c>
      <c r="I4943" s="3">
        <v>5</v>
      </c>
      <c r="J4943" s="3">
        <v>1</v>
      </c>
      <c r="K4943" s="3">
        <v>0</v>
      </c>
      <c r="L4943" s="3">
        <v>1</v>
      </c>
      <c r="M4943" s="3">
        <v>1</v>
      </c>
      <c r="N4943" s="3">
        <v>0</v>
      </c>
      <c r="O4943" s="3">
        <v>0</v>
      </c>
      <c r="P4943" s="3">
        <v>0</v>
      </c>
      <c r="Q4943" s="3">
        <v>0</v>
      </c>
      <c r="R4943" s="3">
        <v>7</v>
      </c>
      <c r="S4943" s="26">
        <v>3</v>
      </c>
    </row>
    <row r="4944" spans="2:19" ht="24" x14ac:dyDescent="0.2">
      <c r="D4944" s="175"/>
      <c r="E4944" s="4" t="s">
        <v>54</v>
      </c>
      <c r="F4944" s="6"/>
      <c r="G4944" s="5">
        <v>116</v>
      </c>
      <c r="H4944" s="7">
        <v>17</v>
      </c>
      <c r="I4944" s="1">
        <v>34</v>
      </c>
      <c r="J4944" s="1">
        <v>32</v>
      </c>
      <c r="K4944" s="1">
        <v>3</v>
      </c>
      <c r="L4944" s="1">
        <v>1</v>
      </c>
      <c r="M4944" s="1">
        <v>10</v>
      </c>
      <c r="N4944" s="1">
        <v>5</v>
      </c>
      <c r="O4944" s="1">
        <v>5</v>
      </c>
      <c r="P4944" s="1">
        <v>6</v>
      </c>
      <c r="Q4944" s="1">
        <v>0</v>
      </c>
      <c r="R4944" s="1">
        <v>43</v>
      </c>
      <c r="S4944" s="8">
        <v>12</v>
      </c>
    </row>
    <row r="4945" spans="4:19" x14ac:dyDescent="0.2">
      <c r="D4945" s="175"/>
      <c r="E4945" s="4" t="s">
        <v>55</v>
      </c>
      <c r="F4945" s="6"/>
      <c r="G4945" s="5">
        <v>41</v>
      </c>
      <c r="H4945" s="7">
        <v>9</v>
      </c>
      <c r="I4945" s="1">
        <v>18</v>
      </c>
      <c r="J4945" s="1">
        <v>9</v>
      </c>
      <c r="K4945" s="1">
        <v>1</v>
      </c>
      <c r="L4945" s="1">
        <v>1</v>
      </c>
      <c r="M4945" s="1">
        <v>13</v>
      </c>
      <c r="N4945" s="1">
        <v>2</v>
      </c>
      <c r="O4945" s="1">
        <v>3</v>
      </c>
      <c r="P4945" s="1">
        <v>1</v>
      </c>
      <c r="Q4945" s="1">
        <v>0</v>
      </c>
      <c r="R4945" s="1">
        <v>7</v>
      </c>
      <c r="S4945" s="8">
        <v>5</v>
      </c>
    </row>
    <row r="4946" spans="4:19" x14ac:dyDescent="0.2">
      <c r="D4946" s="175"/>
      <c r="E4946" s="4" t="s">
        <v>56</v>
      </c>
      <c r="F4946" s="6"/>
      <c r="G4946" s="5">
        <v>60</v>
      </c>
      <c r="H4946" s="7">
        <v>18</v>
      </c>
      <c r="I4946" s="1">
        <v>31</v>
      </c>
      <c r="J4946" s="1">
        <v>25</v>
      </c>
      <c r="K4946" s="1">
        <v>5</v>
      </c>
      <c r="L4946" s="1">
        <v>2</v>
      </c>
      <c r="M4946" s="1">
        <v>10</v>
      </c>
      <c r="N4946" s="1">
        <v>1</v>
      </c>
      <c r="O4946" s="1">
        <v>4</v>
      </c>
      <c r="P4946" s="1">
        <v>0</v>
      </c>
      <c r="Q4946" s="1">
        <v>2</v>
      </c>
      <c r="R4946" s="1">
        <v>11</v>
      </c>
      <c r="S4946" s="8">
        <v>7</v>
      </c>
    </row>
    <row r="4947" spans="4:19" x14ac:dyDescent="0.2">
      <c r="D4947" s="175"/>
      <c r="E4947" s="4" t="s">
        <v>57</v>
      </c>
      <c r="F4947" s="6"/>
      <c r="G4947" s="5">
        <v>283</v>
      </c>
      <c r="H4947" s="7">
        <v>87</v>
      </c>
      <c r="I4947" s="1">
        <v>131</v>
      </c>
      <c r="J4947" s="1">
        <v>112</v>
      </c>
      <c r="K4947" s="1">
        <v>13</v>
      </c>
      <c r="L4947" s="1">
        <v>7</v>
      </c>
      <c r="M4947" s="1">
        <v>54</v>
      </c>
      <c r="N4947" s="1">
        <v>6</v>
      </c>
      <c r="O4947" s="1">
        <v>29</v>
      </c>
      <c r="P4947" s="1">
        <v>5</v>
      </c>
      <c r="Q4947" s="1">
        <v>1</v>
      </c>
      <c r="R4947" s="1">
        <v>61</v>
      </c>
      <c r="S4947" s="8">
        <v>12</v>
      </c>
    </row>
    <row r="4948" spans="4:19" x14ac:dyDescent="0.2">
      <c r="D4948" s="175"/>
      <c r="E4948" s="4" t="s">
        <v>58</v>
      </c>
      <c r="F4948" s="6"/>
      <c r="G4948" s="5">
        <v>123</v>
      </c>
      <c r="H4948" s="7">
        <v>27</v>
      </c>
      <c r="I4948" s="1">
        <v>50</v>
      </c>
      <c r="J4948" s="1">
        <v>42</v>
      </c>
      <c r="K4948" s="1">
        <v>3</v>
      </c>
      <c r="L4948" s="1">
        <v>3</v>
      </c>
      <c r="M4948" s="1">
        <v>15</v>
      </c>
      <c r="N4948" s="1">
        <v>2</v>
      </c>
      <c r="O4948" s="1">
        <v>9</v>
      </c>
      <c r="P4948" s="1">
        <v>9</v>
      </c>
      <c r="Q4948" s="1">
        <v>3</v>
      </c>
      <c r="R4948" s="1">
        <v>32</v>
      </c>
      <c r="S4948" s="8">
        <v>13</v>
      </c>
    </row>
    <row r="4949" spans="4:19" x14ac:dyDescent="0.2">
      <c r="D4949" s="175"/>
      <c r="E4949" s="4" t="s">
        <v>59</v>
      </c>
      <c r="F4949" s="6"/>
      <c r="G4949" s="5">
        <v>186</v>
      </c>
      <c r="H4949" s="7">
        <v>36</v>
      </c>
      <c r="I4949" s="1">
        <v>73</v>
      </c>
      <c r="J4949" s="1">
        <v>85</v>
      </c>
      <c r="K4949" s="1">
        <v>7</v>
      </c>
      <c r="L4949" s="1">
        <v>6</v>
      </c>
      <c r="M4949" s="1">
        <v>24</v>
      </c>
      <c r="N4949" s="1">
        <v>4</v>
      </c>
      <c r="O4949" s="1">
        <v>14</v>
      </c>
      <c r="P4949" s="1">
        <v>3</v>
      </c>
      <c r="Q4949" s="1">
        <v>3</v>
      </c>
      <c r="R4949" s="1">
        <v>44</v>
      </c>
      <c r="S4949" s="8">
        <v>16</v>
      </c>
    </row>
    <row r="4950" spans="4:19" x14ac:dyDescent="0.2">
      <c r="D4950" s="175"/>
      <c r="E4950" s="4" t="s">
        <v>60</v>
      </c>
      <c r="F4950" s="6"/>
      <c r="G4950" s="5">
        <v>163</v>
      </c>
      <c r="H4950" s="7">
        <v>38</v>
      </c>
      <c r="I4950" s="1">
        <v>70</v>
      </c>
      <c r="J4950" s="1">
        <v>68</v>
      </c>
      <c r="K4950" s="1">
        <v>8</v>
      </c>
      <c r="L4950" s="1">
        <v>2</v>
      </c>
      <c r="M4950" s="1">
        <v>37</v>
      </c>
      <c r="N4950" s="1">
        <v>2</v>
      </c>
      <c r="O4950" s="1">
        <v>18</v>
      </c>
      <c r="P4950" s="1">
        <v>3</v>
      </c>
      <c r="Q4950" s="1">
        <v>0</v>
      </c>
      <c r="R4950" s="1">
        <v>40</v>
      </c>
      <c r="S4950" s="8">
        <v>17</v>
      </c>
    </row>
    <row r="4951" spans="4:19" x14ac:dyDescent="0.2">
      <c r="D4951" s="175"/>
      <c r="E4951" s="4" t="s">
        <v>61</v>
      </c>
      <c r="F4951" s="6"/>
      <c r="G4951" s="5">
        <v>72</v>
      </c>
      <c r="H4951" s="7">
        <v>18</v>
      </c>
      <c r="I4951" s="1">
        <v>29</v>
      </c>
      <c r="J4951" s="1">
        <v>16</v>
      </c>
      <c r="K4951" s="1">
        <v>2</v>
      </c>
      <c r="L4951" s="1">
        <v>2</v>
      </c>
      <c r="M4951" s="1">
        <v>4</v>
      </c>
      <c r="N4951" s="1">
        <v>1</v>
      </c>
      <c r="O4951" s="1">
        <v>4</v>
      </c>
      <c r="P4951" s="1">
        <v>0</v>
      </c>
      <c r="Q4951" s="1">
        <v>4</v>
      </c>
      <c r="R4951" s="1">
        <v>19</v>
      </c>
      <c r="S4951" s="8">
        <v>8</v>
      </c>
    </row>
    <row r="4952" spans="4:19" x14ac:dyDescent="0.2">
      <c r="D4952" s="175"/>
      <c r="E4952" s="4" t="s">
        <v>62</v>
      </c>
      <c r="F4952" s="6"/>
      <c r="G4952" s="5">
        <v>103</v>
      </c>
      <c r="H4952" s="7">
        <v>22</v>
      </c>
      <c r="I4952" s="1">
        <v>30</v>
      </c>
      <c r="J4952" s="1">
        <v>34</v>
      </c>
      <c r="K4952" s="1">
        <v>3</v>
      </c>
      <c r="L4952" s="1">
        <v>2</v>
      </c>
      <c r="M4952" s="1">
        <v>16</v>
      </c>
      <c r="N4952" s="1">
        <v>0</v>
      </c>
      <c r="O4952" s="1">
        <v>9</v>
      </c>
      <c r="P4952" s="1">
        <v>1</v>
      </c>
      <c r="Q4952" s="1">
        <v>1</v>
      </c>
      <c r="R4952" s="1">
        <v>39</v>
      </c>
      <c r="S4952" s="8">
        <v>11</v>
      </c>
    </row>
    <row r="4953" spans="4:19" x14ac:dyDescent="0.2">
      <c r="D4953" s="174" t="s">
        <v>63</v>
      </c>
      <c r="E4953" s="20" t="s">
        <v>64</v>
      </c>
      <c r="F4953" s="22"/>
      <c r="G4953" s="21">
        <v>214</v>
      </c>
      <c r="H4953" s="25">
        <v>35</v>
      </c>
      <c r="I4953" s="3">
        <v>72</v>
      </c>
      <c r="J4953" s="3">
        <v>74</v>
      </c>
      <c r="K4953" s="3">
        <v>7</v>
      </c>
      <c r="L4953" s="3">
        <v>8</v>
      </c>
      <c r="M4953" s="3">
        <v>28</v>
      </c>
      <c r="N4953" s="3">
        <v>7</v>
      </c>
      <c r="O4953" s="3">
        <v>17</v>
      </c>
      <c r="P4953" s="3">
        <v>9</v>
      </c>
      <c r="Q4953" s="3">
        <v>3</v>
      </c>
      <c r="R4953" s="3">
        <v>64</v>
      </c>
      <c r="S4953" s="26">
        <v>24</v>
      </c>
    </row>
    <row r="4954" spans="4:19" x14ac:dyDescent="0.2">
      <c r="D4954" s="175"/>
      <c r="E4954" s="4" t="s">
        <v>65</v>
      </c>
      <c r="F4954" s="6"/>
      <c r="G4954" s="5">
        <v>160</v>
      </c>
      <c r="H4954" s="7">
        <v>36</v>
      </c>
      <c r="I4954" s="1">
        <v>52</v>
      </c>
      <c r="J4954" s="1">
        <v>51</v>
      </c>
      <c r="K4954" s="1">
        <v>5</v>
      </c>
      <c r="L4954" s="1">
        <v>1</v>
      </c>
      <c r="M4954" s="1">
        <v>26</v>
      </c>
      <c r="N4954" s="1">
        <v>3</v>
      </c>
      <c r="O4954" s="1">
        <v>9</v>
      </c>
      <c r="P4954" s="1">
        <v>5</v>
      </c>
      <c r="Q4954" s="1">
        <v>2</v>
      </c>
      <c r="R4954" s="1">
        <v>47</v>
      </c>
      <c r="S4954" s="8">
        <v>19</v>
      </c>
    </row>
    <row r="4955" spans="4:19" x14ac:dyDescent="0.2">
      <c r="D4955" s="175"/>
      <c r="E4955" s="4" t="s">
        <v>66</v>
      </c>
      <c r="F4955" s="6"/>
      <c r="G4955" s="5">
        <v>160</v>
      </c>
      <c r="H4955" s="7">
        <v>26</v>
      </c>
      <c r="I4955" s="1">
        <v>63</v>
      </c>
      <c r="J4955" s="1">
        <v>58</v>
      </c>
      <c r="K4955" s="1">
        <v>11</v>
      </c>
      <c r="L4955" s="1">
        <v>3</v>
      </c>
      <c r="M4955" s="1">
        <v>26</v>
      </c>
      <c r="N4955" s="1">
        <v>2</v>
      </c>
      <c r="O4955" s="1">
        <v>11</v>
      </c>
      <c r="P4955" s="1">
        <v>1</v>
      </c>
      <c r="Q4955" s="1">
        <v>1</v>
      </c>
      <c r="R4955" s="1">
        <v>44</v>
      </c>
      <c r="S4955" s="8">
        <v>14</v>
      </c>
    </row>
    <row r="4956" spans="4:19" x14ac:dyDescent="0.2">
      <c r="D4956" s="175"/>
      <c r="E4956" s="4" t="s">
        <v>67</v>
      </c>
      <c r="F4956" s="6"/>
      <c r="G4956" s="5">
        <v>150</v>
      </c>
      <c r="H4956" s="7">
        <v>30</v>
      </c>
      <c r="I4956" s="1">
        <v>76</v>
      </c>
      <c r="J4956" s="1">
        <v>55</v>
      </c>
      <c r="K4956" s="1">
        <v>4</v>
      </c>
      <c r="L4956" s="1">
        <v>5</v>
      </c>
      <c r="M4956" s="1">
        <v>28</v>
      </c>
      <c r="N4956" s="1">
        <v>0</v>
      </c>
      <c r="O4956" s="1">
        <v>9</v>
      </c>
      <c r="P4956" s="1">
        <v>3</v>
      </c>
      <c r="Q4956" s="1">
        <v>3</v>
      </c>
      <c r="R4956" s="1">
        <v>30</v>
      </c>
      <c r="S4956" s="8">
        <v>12</v>
      </c>
    </row>
    <row r="4957" spans="4:19" x14ac:dyDescent="0.2">
      <c r="D4957" s="175"/>
      <c r="E4957" s="4" t="s">
        <v>68</v>
      </c>
      <c r="F4957" s="6"/>
      <c r="G4957" s="5">
        <v>110</v>
      </c>
      <c r="H4957" s="7">
        <v>29</v>
      </c>
      <c r="I4957" s="1">
        <v>41</v>
      </c>
      <c r="J4957" s="1">
        <v>47</v>
      </c>
      <c r="K4957" s="1">
        <v>5</v>
      </c>
      <c r="L4957" s="1">
        <v>3</v>
      </c>
      <c r="M4957" s="1">
        <v>18</v>
      </c>
      <c r="N4957" s="1">
        <v>2</v>
      </c>
      <c r="O4957" s="1">
        <v>9</v>
      </c>
      <c r="P4957" s="1">
        <v>0</v>
      </c>
      <c r="Q4957" s="1">
        <v>0</v>
      </c>
      <c r="R4957" s="1">
        <v>30</v>
      </c>
      <c r="S4957" s="8">
        <v>8</v>
      </c>
    </row>
    <row r="4958" spans="4:19" x14ac:dyDescent="0.2">
      <c r="D4958" s="175"/>
      <c r="E4958" s="4" t="s">
        <v>69</v>
      </c>
      <c r="F4958" s="6"/>
      <c r="G4958" s="5">
        <v>91</v>
      </c>
      <c r="H4958" s="7">
        <v>30</v>
      </c>
      <c r="I4958" s="1">
        <v>40</v>
      </c>
      <c r="J4958" s="1">
        <v>34</v>
      </c>
      <c r="K4958" s="1">
        <v>4</v>
      </c>
      <c r="L4958" s="1">
        <v>4</v>
      </c>
      <c r="M4958" s="1">
        <v>14</v>
      </c>
      <c r="N4958" s="1">
        <v>4</v>
      </c>
      <c r="O4958" s="1">
        <v>12</v>
      </c>
      <c r="P4958" s="1">
        <v>5</v>
      </c>
      <c r="Q4958" s="1">
        <v>1</v>
      </c>
      <c r="R4958" s="1">
        <v>22</v>
      </c>
      <c r="S4958" s="8">
        <v>8</v>
      </c>
    </row>
    <row r="4959" spans="4:19" x14ac:dyDescent="0.2">
      <c r="D4959" s="175"/>
      <c r="E4959" s="4" t="s">
        <v>70</v>
      </c>
      <c r="F4959" s="6"/>
      <c r="G4959" s="5">
        <v>127</v>
      </c>
      <c r="H4959" s="7">
        <v>33</v>
      </c>
      <c r="I4959" s="1">
        <v>48</v>
      </c>
      <c r="J4959" s="1">
        <v>45</v>
      </c>
      <c r="K4959" s="1">
        <v>5</v>
      </c>
      <c r="L4959" s="1">
        <v>1</v>
      </c>
      <c r="M4959" s="1">
        <v>22</v>
      </c>
      <c r="N4959" s="1">
        <v>1</v>
      </c>
      <c r="O4959" s="1">
        <v>9</v>
      </c>
      <c r="P4959" s="1">
        <v>3</v>
      </c>
      <c r="Q4959" s="1">
        <v>1</v>
      </c>
      <c r="R4959" s="1">
        <v>38</v>
      </c>
      <c r="S4959" s="8">
        <v>9</v>
      </c>
    </row>
    <row r="4960" spans="4:19" x14ac:dyDescent="0.2">
      <c r="D4960" s="175"/>
      <c r="E4960" s="4" t="s">
        <v>71</v>
      </c>
      <c r="F4960" s="6"/>
      <c r="G4960" s="5">
        <v>70</v>
      </c>
      <c r="H4960" s="7">
        <v>26</v>
      </c>
      <c r="I4960" s="1">
        <v>33</v>
      </c>
      <c r="J4960" s="1">
        <v>26</v>
      </c>
      <c r="K4960" s="1">
        <v>0</v>
      </c>
      <c r="L4960" s="1">
        <v>2</v>
      </c>
      <c r="M4960" s="1">
        <v>9</v>
      </c>
      <c r="N4960" s="1">
        <v>2</v>
      </c>
      <c r="O4960" s="1">
        <v>7</v>
      </c>
      <c r="P4960" s="1">
        <v>1</v>
      </c>
      <c r="Q4960" s="1">
        <v>1</v>
      </c>
      <c r="R4960" s="1">
        <v>14</v>
      </c>
      <c r="S4960" s="8">
        <v>5</v>
      </c>
    </row>
    <row r="4961" spans="2:19" x14ac:dyDescent="0.2">
      <c r="D4961" s="176"/>
      <c r="E4961" s="59" t="s">
        <v>72</v>
      </c>
      <c r="F4961" s="60"/>
      <c r="G4961" s="56">
        <v>69</v>
      </c>
      <c r="H4961" s="66">
        <v>26</v>
      </c>
      <c r="I4961" s="30">
        <v>40</v>
      </c>
      <c r="J4961" s="30">
        <v>29</v>
      </c>
      <c r="K4961" s="30">
        <v>4</v>
      </c>
      <c r="L4961" s="30">
        <v>0</v>
      </c>
      <c r="M4961" s="30">
        <v>12</v>
      </c>
      <c r="N4961" s="30">
        <v>2</v>
      </c>
      <c r="O4961" s="30">
        <v>11</v>
      </c>
      <c r="P4961" s="30">
        <v>1</v>
      </c>
      <c r="Q4961" s="30">
        <v>0</v>
      </c>
      <c r="R4961" s="30">
        <v>12</v>
      </c>
      <c r="S4961" s="65">
        <v>4</v>
      </c>
    </row>
    <row r="4963" spans="2:19" x14ac:dyDescent="0.2">
      <c r="B4963" s="43" t="str">
        <f xml:space="preserve"> HYPERLINK("#'目次'!B186", "[180]")</f>
        <v>[180]</v>
      </c>
      <c r="C4963" s="31" t="s">
        <v>343</v>
      </c>
    </row>
    <row r="4964" spans="2:19" x14ac:dyDescent="0.2">
      <c r="C4964" s="156" t="s">
        <v>292</v>
      </c>
    </row>
    <row r="4966" spans="2:19" x14ac:dyDescent="0.2">
      <c r="C4966" s="31" t="s">
        <v>75</v>
      </c>
    </row>
    <row r="4967" spans="2:19" ht="48" x14ac:dyDescent="0.2">
      <c r="D4967" s="177"/>
      <c r="E4967" s="178"/>
      <c r="F4967" s="178"/>
      <c r="G4967" s="40" t="s">
        <v>14</v>
      </c>
      <c r="H4967" s="42" t="s">
        <v>325</v>
      </c>
      <c r="I4967" s="15" t="s">
        <v>326</v>
      </c>
      <c r="J4967" s="15" t="s">
        <v>327</v>
      </c>
      <c r="K4967" s="15" t="s">
        <v>328</v>
      </c>
      <c r="L4967" s="15" t="s">
        <v>329</v>
      </c>
      <c r="M4967" s="15" t="s">
        <v>330</v>
      </c>
      <c r="N4967" s="15" t="s">
        <v>331</v>
      </c>
      <c r="O4967" s="15" t="s">
        <v>332</v>
      </c>
      <c r="P4967" s="15" t="s">
        <v>333</v>
      </c>
      <c r="Q4967" s="15" t="s">
        <v>86</v>
      </c>
      <c r="R4967" s="15" t="s">
        <v>334</v>
      </c>
      <c r="S4967" s="44" t="s">
        <v>17</v>
      </c>
    </row>
    <row r="4968" spans="2:19" x14ac:dyDescent="0.2">
      <c r="D4968" s="179"/>
      <c r="E4968" s="180"/>
      <c r="F4968" s="180"/>
      <c r="G4968" s="39"/>
      <c r="H4968" s="41"/>
      <c r="I4968" s="14"/>
      <c r="J4968" s="14"/>
      <c r="K4968" s="14"/>
      <c r="L4968" s="14"/>
      <c r="M4968" s="14"/>
      <c r="N4968" s="14"/>
      <c r="O4968" s="14"/>
      <c r="P4968" s="14"/>
      <c r="Q4968" s="14"/>
      <c r="R4968" s="14"/>
      <c r="S4968" s="38"/>
    </row>
    <row r="4969" spans="2:19" x14ac:dyDescent="0.2">
      <c r="D4969" s="58"/>
      <c r="E4969" s="53" t="s">
        <v>14</v>
      </c>
      <c r="F4969" s="52"/>
      <c r="G4969" s="37">
        <v>1163</v>
      </c>
      <c r="H4969" s="17">
        <v>274</v>
      </c>
      <c r="I4969" s="17">
        <v>471</v>
      </c>
      <c r="J4969" s="17">
        <v>424</v>
      </c>
      <c r="K4969" s="17">
        <v>45</v>
      </c>
      <c r="L4969" s="17">
        <v>27</v>
      </c>
      <c r="M4969" s="17">
        <v>184</v>
      </c>
      <c r="N4969" s="17">
        <v>23</v>
      </c>
      <c r="O4969" s="17">
        <v>95</v>
      </c>
      <c r="P4969" s="17">
        <v>28</v>
      </c>
      <c r="Q4969" s="17">
        <v>14</v>
      </c>
      <c r="R4969" s="17">
        <v>303</v>
      </c>
      <c r="S4969" s="55">
        <v>104</v>
      </c>
    </row>
    <row r="4970" spans="2:19" x14ac:dyDescent="0.2">
      <c r="D4970" s="174" t="s">
        <v>36</v>
      </c>
      <c r="E4970" s="20" t="s">
        <v>76</v>
      </c>
      <c r="F4970" s="22"/>
      <c r="G4970" s="21">
        <v>597</v>
      </c>
      <c r="H4970" s="25">
        <v>131</v>
      </c>
      <c r="I4970" s="3">
        <v>213</v>
      </c>
      <c r="J4970" s="3">
        <v>185</v>
      </c>
      <c r="K4970" s="3">
        <v>27</v>
      </c>
      <c r="L4970" s="3">
        <v>13</v>
      </c>
      <c r="M4970" s="3">
        <v>82</v>
      </c>
      <c r="N4970" s="3">
        <v>12</v>
      </c>
      <c r="O4970" s="3">
        <v>33</v>
      </c>
      <c r="P4970" s="3">
        <v>17</v>
      </c>
      <c r="Q4970" s="3">
        <v>6</v>
      </c>
      <c r="R4970" s="3">
        <v>184</v>
      </c>
      <c r="S4970" s="26">
        <v>58</v>
      </c>
    </row>
    <row r="4971" spans="2:19" x14ac:dyDescent="0.2">
      <c r="D4971" s="175"/>
      <c r="E4971" s="4" t="s">
        <v>39</v>
      </c>
      <c r="F4971" s="6"/>
      <c r="G4971" s="5">
        <v>32</v>
      </c>
      <c r="H4971" s="7">
        <v>6</v>
      </c>
      <c r="I4971" s="1">
        <v>11</v>
      </c>
      <c r="J4971" s="1">
        <v>5</v>
      </c>
      <c r="K4971" s="1">
        <v>1</v>
      </c>
      <c r="L4971" s="1">
        <v>1</v>
      </c>
      <c r="M4971" s="1">
        <v>1</v>
      </c>
      <c r="N4971" s="1">
        <v>0</v>
      </c>
      <c r="O4971" s="1">
        <v>1</v>
      </c>
      <c r="P4971" s="1">
        <v>0</v>
      </c>
      <c r="Q4971" s="1">
        <v>2</v>
      </c>
      <c r="R4971" s="1">
        <v>12</v>
      </c>
      <c r="S4971" s="8">
        <v>4</v>
      </c>
    </row>
    <row r="4972" spans="2:19" x14ac:dyDescent="0.2">
      <c r="D4972" s="175"/>
      <c r="E4972" s="4" t="s">
        <v>40</v>
      </c>
      <c r="F4972" s="6"/>
      <c r="G4972" s="5">
        <v>73</v>
      </c>
      <c r="H4972" s="7">
        <v>22</v>
      </c>
      <c r="I4972" s="1">
        <v>33</v>
      </c>
      <c r="J4972" s="1">
        <v>21</v>
      </c>
      <c r="K4972" s="1">
        <v>4</v>
      </c>
      <c r="L4972" s="1">
        <v>0</v>
      </c>
      <c r="M4972" s="1">
        <v>8</v>
      </c>
      <c r="N4972" s="1">
        <v>0</v>
      </c>
      <c r="O4972" s="1">
        <v>5</v>
      </c>
      <c r="P4972" s="1">
        <v>4</v>
      </c>
      <c r="Q4972" s="1">
        <v>1</v>
      </c>
      <c r="R4972" s="1">
        <v>24</v>
      </c>
      <c r="S4972" s="8">
        <v>2</v>
      </c>
    </row>
    <row r="4973" spans="2:19" x14ac:dyDescent="0.2">
      <c r="D4973" s="175"/>
      <c r="E4973" s="4" t="s">
        <v>41</v>
      </c>
      <c r="F4973" s="6"/>
      <c r="G4973" s="5">
        <v>106</v>
      </c>
      <c r="H4973" s="7">
        <v>24</v>
      </c>
      <c r="I4973" s="1">
        <v>39</v>
      </c>
      <c r="J4973" s="1">
        <v>40</v>
      </c>
      <c r="K4973" s="1">
        <v>6</v>
      </c>
      <c r="L4973" s="1">
        <v>1</v>
      </c>
      <c r="M4973" s="1">
        <v>16</v>
      </c>
      <c r="N4973" s="1">
        <v>2</v>
      </c>
      <c r="O4973" s="1">
        <v>9</v>
      </c>
      <c r="P4973" s="1">
        <v>6</v>
      </c>
      <c r="Q4973" s="1">
        <v>0</v>
      </c>
      <c r="R4973" s="1">
        <v>28</v>
      </c>
      <c r="S4973" s="8">
        <v>11</v>
      </c>
    </row>
    <row r="4974" spans="2:19" x14ac:dyDescent="0.2">
      <c r="D4974" s="175"/>
      <c r="E4974" s="4" t="s">
        <v>42</v>
      </c>
      <c r="F4974" s="6"/>
      <c r="G4974" s="5">
        <v>112</v>
      </c>
      <c r="H4974" s="7">
        <v>28</v>
      </c>
      <c r="I4974" s="1">
        <v>41</v>
      </c>
      <c r="J4974" s="1">
        <v>41</v>
      </c>
      <c r="K4974" s="1">
        <v>5</v>
      </c>
      <c r="L4974" s="1">
        <v>2</v>
      </c>
      <c r="M4974" s="1">
        <v>13</v>
      </c>
      <c r="N4974" s="1">
        <v>2</v>
      </c>
      <c r="O4974" s="1">
        <v>8</v>
      </c>
      <c r="P4974" s="1">
        <v>2</v>
      </c>
      <c r="Q4974" s="1">
        <v>1</v>
      </c>
      <c r="R4974" s="1">
        <v>32</v>
      </c>
      <c r="S4974" s="8">
        <v>7</v>
      </c>
    </row>
    <row r="4975" spans="2:19" x14ac:dyDescent="0.2">
      <c r="D4975" s="175"/>
      <c r="E4975" s="4" t="s">
        <v>43</v>
      </c>
      <c r="F4975" s="6"/>
      <c r="G4975" s="5">
        <v>96</v>
      </c>
      <c r="H4975" s="7">
        <v>27</v>
      </c>
      <c r="I4975" s="1">
        <v>44</v>
      </c>
      <c r="J4975" s="1">
        <v>35</v>
      </c>
      <c r="K4975" s="1">
        <v>4</v>
      </c>
      <c r="L4975" s="1">
        <v>4</v>
      </c>
      <c r="M4975" s="1">
        <v>17</v>
      </c>
      <c r="N4975" s="1">
        <v>4</v>
      </c>
      <c r="O4975" s="1">
        <v>4</v>
      </c>
      <c r="P4975" s="1">
        <v>2</v>
      </c>
      <c r="Q4975" s="1">
        <v>1</v>
      </c>
      <c r="R4975" s="1">
        <v>26</v>
      </c>
      <c r="S4975" s="8">
        <v>7</v>
      </c>
    </row>
    <row r="4976" spans="2:19" x14ac:dyDescent="0.2">
      <c r="D4976" s="175"/>
      <c r="E4976" s="4" t="s">
        <v>44</v>
      </c>
      <c r="F4976" s="6"/>
      <c r="G4976" s="5">
        <v>107</v>
      </c>
      <c r="H4976" s="7">
        <v>14</v>
      </c>
      <c r="I4976" s="1">
        <v>33</v>
      </c>
      <c r="J4976" s="1">
        <v>32</v>
      </c>
      <c r="K4976" s="1">
        <v>6</v>
      </c>
      <c r="L4976" s="1">
        <v>4</v>
      </c>
      <c r="M4976" s="1">
        <v>21</v>
      </c>
      <c r="N4976" s="1">
        <v>4</v>
      </c>
      <c r="O4976" s="1">
        <v>6</v>
      </c>
      <c r="P4976" s="1">
        <v>2</v>
      </c>
      <c r="Q4976" s="1">
        <v>1</v>
      </c>
      <c r="R4976" s="1">
        <v>32</v>
      </c>
      <c r="S4976" s="8">
        <v>13</v>
      </c>
    </row>
    <row r="4977" spans="2:19" x14ac:dyDescent="0.2">
      <c r="D4977" s="175"/>
      <c r="E4977" s="4" t="s">
        <v>45</v>
      </c>
      <c r="F4977" s="6"/>
      <c r="G4977" s="5">
        <v>71</v>
      </c>
      <c r="H4977" s="7">
        <v>10</v>
      </c>
      <c r="I4977" s="1">
        <v>12</v>
      </c>
      <c r="J4977" s="1">
        <v>11</v>
      </c>
      <c r="K4977" s="1">
        <v>1</v>
      </c>
      <c r="L4977" s="1">
        <v>1</v>
      </c>
      <c r="M4977" s="1">
        <v>6</v>
      </c>
      <c r="N4977" s="1">
        <v>0</v>
      </c>
      <c r="O4977" s="1">
        <v>0</v>
      </c>
      <c r="P4977" s="1">
        <v>1</v>
      </c>
      <c r="Q4977" s="1">
        <v>0</v>
      </c>
      <c r="R4977" s="1">
        <v>30</v>
      </c>
      <c r="S4977" s="8">
        <v>14</v>
      </c>
    </row>
    <row r="4978" spans="2:19" x14ac:dyDescent="0.2">
      <c r="D4978" s="174" t="s">
        <v>37</v>
      </c>
      <c r="E4978" s="20" t="s">
        <v>77</v>
      </c>
      <c r="F4978" s="22"/>
      <c r="G4978" s="21">
        <v>566</v>
      </c>
      <c r="H4978" s="25">
        <v>143</v>
      </c>
      <c r="I4978" s="3">
        <v>258</v>
      </c>
      <c r="J4978" s="3">
        <v>239</v>
      </c>
      <c r="K4978" s="3">
        <v>18</v>
      </c>
      <c r="L4978" s="3">
        <v>14</v>
      </c>
      <c r="M4978" s="3">
        <v>102</v>
      </c>
      <c r="N4978" s="3">
        <v>11</v>
      </c>
      <c r="O4978" s="3">
        <v>62</v>
      </c>
      <c r="P4978" s="3">
        <v>11</v>
      </c>
      <c r="Q4978" s="3">
        <v>8</v>
      </c>
      <c r="R4978" s="3">
        <v>119</v>
      </c>
      <c r="S4978" s="26">
        <v>46</v>
      </c>
    </row>
    <row r="4979" spans="2:19" x14ac:dyDescent="0.2">
      <c r="D4979" s="175"/>
      <c r="E4979" s="4" t="s">
        <v>39</v>
      </c>
      <c r="F4979" s="6"/>
      <c r="G4979" s="5">
        <v>26</v>
      </c>
      <c r="H4979" s="7">
        <v>4</v>
      </c>
      <c r="I4979" s="1">
        <v>9</v>
      </c>
      <c r="J4979" s="1">
        <v>5</v>
      </c>
      <c r="K4979" s="1">
        <v>0</v>
      </c>
      <c r="L4979" s="1">
        <v>0</v>
      </c>
      <c r="M4979" s="1">
        <v>3</v>
      </c>
      <c r="N4979" s="1">
        <v>1</v>
      </c>
      <c r="O4979" s="1">
        <v>2</v>
      </c>
      <c r="P4979" s="1">
        <v>1</v>
      </c>
      <c r="Q4979" s="1">
        <v>3</v>
      </c>
      <c r="R4979" s="1">
        <v>4</v>
      </c>
      <c r="S4979" s="8">
        <v>4</v>
      </c>
    </row>
    <row r="4980" spans="2:19" x14ac:dyDescent="0.2">
      <c r="D4980" s="175"/>
      <c r="E4980" s="4" t="s">
        <v>40</v>
      </c>
      <c r="F4980" s="6"/>
      <c r="G4980" s="5">
        <v>71</v>
      </c>
      <c r="H4980" s="7">
        <v>27</v>
      </c>
      <c r="I4980" s="1">
        <v>44</v>
      </c>
      <c r="J4980" s="1">
        <v>26</v>
      </c>
      <c r="K4980" s="1">
        <v>2</v>
      </c>
      <c r="L4980" s="1">
        <v>3</v>
      </c>
      <c r="M4980" s="1">
        <v>11</v>
      </c>
      <c r="N4980" s="1">
        <v>3</v>
      </c>
      <c r="O4980" s="1">
        <v>9</v>
      </c>
      <c r="P4980" s="1">
        <v>2</v>
      </c>
      <c r="Q4980" s="1">
        <v>0</v>
      </c>
      <c r="R4980" s="1">
        <v>7</v>
      </c>
      <c r="S4980" s="8">
        <v>1</v>
      </c>
    </row>
    <row r="4981" spans="2:19" x14ac:dyDescent="0.2">
      <c r="D4981" s="175"/>
      <c r="E4981" s="4" t="s">
        <v>41</v>
      </c>
      <c r="F4981" s="6"/>
      <c r="G4981" s="5">
        <v>96</v>
      </c>
      <c r="H4981" s="7">
        <v>35</v>
      </c>
      <c r="I4981" s="1">
        <v>48</v>
      </c>
      <c r="J4981" s="1">
        <v>42</v>
      </c>
      <c r="K4981" s="1">
        <v>1</v>
      </c>
      <c r="L4981" s="1">
        <v>3</v>
      </c>
      <c r="M4981" s="1">
        <v>11</v>
      </c>
      <c r="N4981" s="1">
        <v>2</v>
      </c>
      <c r="O4981" s="1">
        <v>12</v>
      </c>
      <c r="P4981" s="1">
        <v>2</v>
      </c>
      <c r="Q4981" s="1">
        <v>1</v>
      </c>
      <c r="R4981" s="1">
        <v>13</v>
      </c>
      <c r="S4981" s="8">
        <v>6</v>
      </c>
    </row>
    <row r="4982" spans="2:19" x14ac:dyDescent="0.2">
      <c r="D4982" s="175"/>
      <c r="E4982" s="4" t="s">
        <v>42</v>
      </c>
      <c r="F4982" s="6"/>
      <c r="G4982" s="5">
        <v>96</v>
      </c>
      <c r="H4982" s="7">
        <v>28</v>
      </c>
      <c r="I4982" s="1">
        <v>47</v>
      </c>
      <c r="J4982" s="1">
        <v>53</v>
      </c>
      <c r="K4982" s="1">
        <v>3</v>
      </c>
      <c r="L4982" s="1">
        <v>4</v>
      </c>
      <c r="M4982" s="1">
        <v>13</v>
      </c>
      <c r="N4982" s="1">
        <v>2</v>
      </c>
      <c r="O4982" s="1">
        <v>8</v>
      </c>
      <c r="P4982" s="1">
        <v>2</v>
      </c>
      <c r="Q4982" s="1">
        <v>0</v>
      </c>
      <c r="R4982" s="1">
        <v>16</v>
      </c>
      <c r="S4982" s="8">
        <v>4</v>
      </c>
    </row>
    <row r="4983" spans="2:19" x14ac:dyDescent="0.2">
      <c r="D4983" s="175"/>
      <c r="E4983" s="4" t="s">
        <v>43</v>
      </c>
      <c r="F4983" s="6"/>
      <c r="G4983" s="5">
        <v>103</v>
      </c>
      <c r="H4983" s="7">
        <v>21</v>
      </c>
      <c r="I4983" s="1">
        <v>48</v>
      </c>
      <c r="J4983" s="1">
        <v>42</v>
      </c>
      <c r="K4983" s="1">
        <v>5</v>
      </c>
      <c r="L4983" s="1">
        <v>2</v>
      </c>
      <c r="M4983" s="1">
        <v>24</v>
      </c>
      <c r="N4983" s="1">
        <v>1</v>
      </c>
      <c r="O4983" s="1">
        <v>15</v>
      </c>
      <c r="P4983" s="1">
        <v>2</v>
      </c>
      <c r="Q4983" s="1">
        <v>3</v>
      </c>
      <c r="R4983" s="1">
        <v>24</v>
      </c>
      <c r="S4983" s="8">
        <v>9</v>
      </c>
    </row>
    <row r="4984" spans="2:19" x14ac:dyDescent="0.2">
      <c r="D4984" s="175"/>
      <c r="E4984" s="4" t="s">
        <v>44</v>
      </c>
      <c r="F4984" s="6"/>
      <c r="G4984" s="5">
        <v>104</v>
      </c>
      <c r="H4984" s="7">
        <v>21</v>
      </c>
      <c r="I4984" s="1">
        <v>43</v>
      </c>
      <c r="J4984" s="1">
        <v>48</v>
      </c>
      <c r="K4984" s="1">
        <v>4</v>
      </c>
      <c r="L4984" s="1">
        <v>2</v>
      </c>
      <c r="M4984" s="1">
        <v>27</v>
      </c>
      <c r="N4984" s="1">
        <v>1</v>
      </c>
      <c r="O4984" s="1">
        <v>13</v>
      </c>
      <c r="P4984" s="1">
        <v>1</v>
      </c>
      <c r="Q4984" s="1">
        <v>1</v>
      </c>
      <c r="R4984" s="1">
        <v>26</v>
      </c>
      <c r="S4984" s="8">
        <v>10</v>
      </c>
    </row>
    <row r="4985" spans="2:19" x14ac:dyDescent="0.2">
      <c r="D4985" s="176"/>
      <c r="E4985" s="59" t="s">
        <v>45</v>
      </c>
      <c r="F4985" s="60"/>
      <c r="G4985" s="56">
        <v>70</v>
      </c>
      <c r="H4985" s="66">
        <v>7</v>
      </c>
      <c r="I4985" s="30">
        <v>19</v>
      </c>
      <c r="J4985" s="30">
        <v>23</v>
      </c>
      <c r="K4985" s="30">
        <v>3</v>
      </c>
      <c r="L4985" s="30">
        <v>0</v>
      </c>
      <c r="M4985" s="30">
        <v>13</v>
      </c>
      <c r="N4985" s="30">
        <v>1</v>
      </c>
      <c r="O4985" s="30">
        <v>3</v>
      </c>
      <c r="P4985" s="30">
        <v>1</v>
      </c>
      <c r="Q4985" s="30">
        <v>0</v>
      </c>
      <c r="R4985" s="30">
        <v>29</v>
      </c>
      <c r="S4985" s="65">
        <v>12</v>
      </c>
    </row>
    <row r="4987" spans="2:19" x14ac:dyDescent="0.2">
      <c r="B4987" s="43" t="str">
        <f xml:space="preserve"> HYPERLINK("#'目次'!B187", "[181]")</f>
        <v>[181]</v>
      </c>
      <c r="C4987" s="31" t="s">
        <v>346</v>
      </c>
    </row>
    <row r="4988" spans="2:19" x14ac:dyDescent="0.2">
      <c r="C4988" s="156" t="s">
        <v>292</v>
      </c>
    </row>
    <row r="4991" spans="2:19" ht="48" x14ac:dyDescent="0.2">
      <c r="D4991" s="177"/>
      <c r="E4991" s="178"/>
      <c r="F4991" s="178"/>
      <c r="G4991" s="40" t="s">
        <v>14</v>
      </c>
      <c r="H4991" s="42" t="s">
        <v>325</v>
      </c>
      <c r="I4991" s="15" t="s">
        <v>326</v>
      </c>
      <c r="J4991" s="15" t="s">
        <v>327</v>
      </c>
      <c r="K4991" s="15" t="s">
        <v>328</v>
      </c>
      <c r="L4991" s="15" t="s">
        <v>329</v>
      </c>
      <c r="M4991" s="15" t="s">
        <v>330</v>
      </c>
      <c r="N4991" s="15" t="s">
        <v>331</v>
      </c>
      <c r="O4991" s="15" t="s">
        <v>332</v>
      </c>
      <c r="P4991" s="15" t="s">
        <v>333</v>
      </c>
      <c r="Q4991" s="15" t="s">
        <v>86</v>
      </c>
      <c r="R4991" s="15" t="s">
        <v>334</v>
      </c>
      <c r="S4991" s="44" t="s">
        <v>17</v>
      </c>
    </row>
    <row r="4992" spans="2:19" x14ac:dyDescent="0.2">
      <c r="D4992" s="179"/>
      <c r="E4992" s="180"/>
      <c r="F4992" s="180"/>
      <c r="G4992" s="39"/>
      <c r="H4992" s="41"/>
      <c r="I4992" s="14"/>
      <c r="J4992" s="14"/>
      <c r="K4992" s="14"/>
      <c r="L4992" s="14"/>
      <c r="M4992" s="14"/>
      <c r="N4992" s="14"/>
      <c r="O4992" s="14"/>
      <c r="P4992" s="14"/>
      <c r="Q4992" s="14"/>
      <c r="R4992" s="14"/>
      <c r="S4992" s="38"/>
    </row>
    <row r="4993" spans="4:19" x14ac:dyDescent="0.2">
      <c r="D4993" s="58"/>
      <c r="E4993" s="53" t="s">
        <v>14</v>
      </c>
      <c r="F4993" s="52"/>
      <c r="G4993" s="37">
        <v>1163</v>
      </c>
      <c r="H4993" s="17">
        <v>159</v>
      </c>
      <c r="I4993" s="17">
        <v>237</v>
      </c>
      <c r="J4993" s="17">
        <v>227</v>
      </c>
      <c r="K4993" s="17">
        <v>27</v>
      </c>
      <c r="L4993" s="17">
        <v>18</v>
      </c>
      <c r="M4993" s="17">
        <v>64</v>
      </c>
      <c r="N4993" s="17">
        <v>26</v>
      </c>
      <c r="O4993" s="17">
        <v>53</v>
      </c>
      <c r="P4993" s="17">
        <v>13</v>
      </c>
      <c r="Q4993" s="17">
        <v>10</v>
      </c>
      <c r="R4993" s="17">
        <v>636</v>
      </c>
      <c r="S4993" s="55">
        <v>130</v>
      </c>
    </row>
    <row r="4994" spans="4:19" x14ac:dyDescent="0.2">
      <c r="D4994" s="174" t="s">
        <v>18</v>
      </c>
      <c r="E4994" s="20" t="s">
        <v>19</v>
      </c>
      <c r="F4994" s="22"/>
      <c r="G4994" s="21">
        <v>52</v>
      </c>
      <c r="H4994" s="25">
        <v>5</v>
      </c>
      <c r="I4994" s="3">
        <v>9</v>
      </c>
      <c r="J4994" s="3">
        <v>5</v>
      </c>
      <c r="K4994" s="3">
        <v>1</v>
      </c>
      <c r="L4994" s="3">
        <v>0</v>
      </c>
      <c r="M4994" s="3">
        <v>4</v>
      </c>
      <c r="N4994" s="3">
        <v>2</v>
      </c>
      <c r="O4994" s="3">
        <v>3</v>
      </c>
      <c r="P4994" s="3">
        <v>0</v>
      </c>
      <c r="Q4994" s="3">
        <v>0</v>
      </c>
      <c r="R4994" s="3">
        <v>29</v>
      </c>
      <c r="S4994" s="26">
        <v>10</v>
      </c>
    </row>
    <row r="4995" spans="4:19" x14ac:dyDescent="0.2">
      <c r="D4995" s="175"/>
      <c r="E4995" s="4" t="s">
        <v>20</v>
      </c>
      <c r="F4995" s="6"/>
      <c r="G4995" s="5">
        <v>75</v>
      </c>
      <c r="H4995" s="7">
        <v>12</v>
      </c>
      <c r="I4995" s="1">
        <v>20</v>
      </c>
      <c r="J4995" s="1">
        <v>23</v>
      </c>
      <c r="K4995" s="1">
        <v>2</v>
      </c>
      <c r="L4995" s="1">
        <v>2</v>
      </c>
      <c r="M4995" s="1">
        <v>3</v>
      </c>
      <c r="N4995" s="1">
        <v>2</v>
      </c>
      <c r="O4995" s="1">
        <v>3</v>
      </c>
      <c r="P4995" s="1">
        <v>0</v>
      </c>
      <c r="Q4995" s="1">
        <v>3</v>
      </c>
      <c r="R4995" s="1">
        <v>31</v>
      </c>
      <c r="S4995" s="8">
        <v>12</v>
      </c>
    </row>
    <row r="4996" spans="4:19" x14ac:dyDescent="0.2">
      <c r="D4996" s="175"/>
      <c r="E4996" s="4" t="s">
        <v>21</v>
      </c>
      <c r="F4996" s="6"/>
      <c r="G4996" s="5">
        <v>469</v>
      </c>
      <c r="H4996" s="7">
        <v>63</v>
      </c>
      <c r="I4996" s="1">
        <v>94</v>
      </c>
      <c r="J4996" s="1">
        <v>86</v>
      </c>
      <c r="K4996" s="1">
        <v>11</v>
      </c>
      <c r="L4996" s="1">
        <v>6</v>
      </c>
      <c r="M4996" s="1">
        <v>22</v>
      </c>
      <c r="N4996" s="1">
        <v>10</v>
      </c>
      <c r="O4996" s="1">
        <v>24</v>
      </c>
      <c r="P4996" s="1">
        <v>6</v>
      </c>
      <c r="Q4996" s="1">
        <v>3</v>
      </c>
      <c r="R4996" s="1">
        <v>267</v>
      </c>
      <c r="S4996" s="8">
        <v>45</v>
      </c>
    </row>
    <row r="4997" spans="4:19" x14ac:dyDescent="0.2">
      <c r="D4997" s="175"/>
      <c r="E4997" s="4" t="s">
        <v>22</v>
      </c>
      <c r="F4997" s="6"/>
      <c r="G4997" s="5">
        <v>34</v>
      </c>
      <c r="H4997" s="7">
        <v>6</v>
      </c>
      <c r="I4997" s="1">
        <v>4</v>
      </c>
      <c r="J4997" s="1">
        <v>6</v>
      </c>
      <c r="K4997" s="1">
        <v>2</v>
      </c>
      <c r="L4997" s="1">
        <v>1</v>
      </c>
      <c r="M4997" s="1">
        <v>2</v>
      </c>
      <c r="N4997" s="1">
        <v>0</v>
      </c>
      <c r="O4997" s="1">
        <v>2</v>
      </c>
      <c r="P4997" s="1">
        <v>0</v>
      </c>
      <c r="Q4997" s="1">
        <v>0</v>
      </c>
      <c r="R4997" s="1">
        <v>15</v>
      </c>
      <c r="S4997" s="8">
        <v>7</v>
      </c>
    </row>
    <row r="4998" spans="4:19" x14ac:dyDescent="0.2">
      <c r="D4998" s="175"/>
      <c r="E4998" s="4" t="s">
        <v>23</v>
      </c>
      <c r="F4998" s="6"/>
      <c r="G4998" s="5">
        <v>136</v>
      </c>
      <c r="H4998" s="7">
        <v>16</v>
      </c>
      <c r="I4998" s="1">
        <v>25</v>
      </c>
      <c r="J4998" s="1">
        <v>27</v>
      </c>
      <c r="K4998" s="1">
        <v>5</v>
      </c>
      <c r="L4998" s="1">
        <v>3</v>
      </c>
      <c r="M4998" s="1">
        <v>7</v>
      </c>
      <c r="N4998" s="1">
        <v>1</v>
      </c>
      <c r="O4998" s="1">
        <v>4</v>
      </c>
      <c r="P4998" s="1">
        <v>1</v>
      </c>
      <c r="Q4998" s="1">
        <v>1</v>
      </c>
      <c r="R4998" s="1">
        <v>75</v>
      </c>
      <c r="S4998" s="8">
        <v>16</v>
      </c>
    </row>
    <row r="4999" spans="4:19" x14ac:dyDescent="0.2">
      <c r="D4999" s="175"/>
      <c r="E4999" s="4" t="s">
        <v>24</v>
      </c>
      <c r="F4999" s="6"/>
      <c r="G4999" s="5">
        <v>180</v>
      </c>
      <c r="H4999" s="7">
        <v>25</v>
      </c>
      <c r="I4999" s="1">
        <v>39</v>
      </c>
      <c r="J4999" s="1">
        <v>35</v>
      </c>
      <c r="K4999" s="1">
        <v>0</v>
      </c>
      <c r="L4999" s="1">
        <v>2</v>
      </c>
      <c r="M4999" s="1">
        <v>13</v>
      </c>
      <c r="N4999" s="1">
        <v>5</v>
      </c>
      <c r="O4999" s="1">
        <v>9</v>
      </c>
      <c r="P4999" s="1">
        <v>2</v>
      </c>
      <c r="Q4999" s="1">
        <v>0</v>
      </c>
      <c r="R4999" s="1">
        <v>103</v>
      </c>
      <c r="S4999" s="8">
        <v>17</v>
      </c>
    </row>
    <row r="5000" spans="4:19" x14ac:dyDescent="0.2">
      <c r="D5000" s="175"/>
      <c r="E5000" s="4" t="s">
        <v>25</v>
      </c>
      <c r="F5000" s="6"/>
      <c r="G5000" s="5">
        <v>69</v>
      </c>
      <c r="H5000" s="7">
        <v>15</v>
      </c>
      <c r="I5000" s="1">
        <v>18</v>
      </c>
      <c r="J5000" s="1">
        <v>20</v>
      </c>
      <c r="K5000" s="1">
        <v>3</v>
      </c>
      <c r="L5000" s="1">
        <v>2</v>
      </c>
      <c r="M5000" s="1">
        <v>4</v>
      </c>
      <c r="N5000" s="1">
        <v>1</v>
      </c>
      <c r="O5000" s="1">
        <v>4</v>
      </c>
      <c r="P5000" s="1">
        <v>2</v>
      </c>
      <c r="Q5000" s="1">
        <v>2</v>
      </c>
      <c r="R5000" s="1">
        <v>33</v>
      </c>
      <c r="S5000" s="8">
        <v>8</v>
      </c>
    </row>
    <row r="5001" spans="4:19" x14ac:dyDescent="0.2">
      <c r="D5001" s="175"/>
      <c r="E5001" s="4" t="s">
        <v>26</v>
      </c>
      <c r="F5001" s="6"/>
      <c r="G5001" s="5">
        <v>29</v>
      </c>
      <c r="H5001" s="7">
        <v>1</v>
      </c>
      <c r="I5001" s="1">
        <v>4</v>
      </c>
      <c r="J5001" s="1">
        <v>4</v>
      </c>
      <c r="K5001" s="1">
        <v>0</v>
      </c>
      <c r="L5001" s="1">
        <v>0</v>
      </c>
      <c r="M5001" s="1">
        <v>0</v>
      </c>
      <c r="N5001" s="1">
        <v>0</v>
      </c>
      <c r="O5001" s="1">
        <v>1</v>
      </c>
      <c r="P5001" s="1">
        <v>0</v>
      </c>
      <c r="Q5001" s="1">
        <v>0</v>
      </c>
      <c r="R5001" s="1">
        <v>22</v>
      </c>
      <c r="S5001" s="8">
        <v>2</v>
      </c>
    </row>
    <row r="5002" spans="4:19" x14ac:dyDescent="0.2">
      <c r="D5002" s="175"/>
      <c r="E5002" s="4" t="s">
        <v>27</v>
      </c>
      <c r="F5002" s="6"/>
      <c r="G5002" s="5">
        <v>64</v>
      </c>
      <c r="H5002" s="7">
        <v>8</v>
      </c>
      <c r="I5002" s="1">
        <v>14</v>
      </c>
      <c r="J5002" s="1">
        <v>11</v>
      </c>
      <c r="K5002" s="1">
        <v>1</v>
      </c>
      <c r="L5002" s="1">
        <v>2</v>
      </c>
      <c r="M5002" s="1">
        <v>5</v>
      </c>
      <c r="N5002" s="1">
        <v>5</v>
      </c>
      <c r="O5002" s="1">
        <v>0</v>
      </c>
      <c r="P5002" s="1">
        <v>1</v>
      </c>
      <c r="Q5002" s="1">
        <v>1</v>
      </c>
      <c r="R5002" s="1">
        <v>30</v>
      </c>
      <c r="S5002" s="8">
        <v>6</v>
      </c>
    </row>
    <row r="5003" spans="4:19" x14ac:dyDescent="0.2">
      <c r="D5003" s="175"/>
      <c r="E5003" s="4" t="s">
        <v>28</v>
      </c>
      <c r="F5003" s="6"/>
      <c r="G5003" s="5">
        <v>48</v>
      </c>
      <c r="H5003" s="7">
        <v>8</v>
      </c>
      <c r="I5003" s="1">
        <v>9</v>
      </c>
      <c r="J5003" s="1">
        <v>10</v>
      </c>
      <c r="K5003" s="1">
        <v>2</v>
      </c>
      <c r="L5003" s="1">
        <v>0</v>
      </c>
      <c r="M5003" s="1">
        <v>4</v>
      </c>
      <c r="N5003" s="1">
        <v>0</v>
      </c>
      <c r="O5003" s="1">
        <v>3</v>
      </c>
      <c r="P5003" s="1">
        <v>1</v>
      </c>
      <c r="Q5003" s="1">
        <v>0</v>
      </c>
      <c r="R5003" s="1">
        <v>27</v>
      </c>
      <c r="S5003" s="8">
        <v>5</v>
      </c>
    </row>
    <row r="5004" spans="4:19" x14ac:dyDescent="0.2">
      <c r="D5004" s="175"/>
      <c r="E5004" s="4" t="s">
        <v>29</v>
      </c>
      <c r="F5004" s="6"/>
      <c r="G5004" s="5">
        <v>7</v>
      </c>
      <c r="H5004" s="7">
        <v>0</v>
      </c>
      <c r="I5004" s="1">
        <v>1</v>
      </c>
      <c r="J5004" s="1">
        <v>0</v>
      </c>
      <c r="K5004" s="1">
        <v>0</v>
      </c>
      <c r="L5004" s="1">
        <v>0</v>
      </c>
      <c r="M5004" s="1">
        <v>0</v>
      </c>
      <c r="N5004" s="1">
        <v>0</v>
      </c>
      <c r="O5004" s="1">
        <v>0</v>
      </c>
      <c r="P5004" s="1">
        <v>0</v>
      </c>
      <c r="Q5004" s="1">
        <v>0</v>
      </c>
      <c r="R5004" s="1">
        <v>4</v>
      </c>
      <c r="S5004" s="8">
        <v>2</v>
      </c>
    </row>
    <row r="5005" spans="4:19" x14ac:dyDescent="0.2">
      <c r="D5005" s="174" t="s">
        <v>30</v>
      </c>
      <c r="E5005" s="20" t="s">
        <v>31</v>
      </c>
      <c r="F5005" s="22"/>
      <c r="G5005" s="21">
        <v>373</v>
      </c>
      <c r="H5005" s="25">
        <v>59</v>
      </c>
      <c r="I5005" s="3">
        <v>93</v>
      </c>
      <c r="J5005" s="3">
        <v>91</v>
      </c>
      <c r="K5005" s="3">
        <v>8</v>
      </c>
      <c r="L5005" s="3">
        <v>3</v>
      </c>
      <c r="M5005" s="3">
        <v>27</v>
      </c>
      <c r="N5005" s="3">
        <v>15</v>
      </c>
      <c r="O5005" s="3">
        <v>21</v>
      </c>
      <c r="P5005" s="3">
        <v>8</v>
      </c>
      <c r="Q5005" s="3">
        <v>5</v>
      </c>
      <c r="R5005" s="3">
        <v>183</v>
      </c>
      <c r="S5005" s="26">
        <v>34</v>
      </c>
    </row>
    <row r="5006" spans="4:19" x14ac:dyDescent="0.2">
      <c r="D5006" s="175"/>
      <c r="E5006" s="4" t="s">
        <v>32</v>
      </c>
      <c r="F5006" s="6"/>
      <c r="G5006" s="5">
        <v>339</v>
      </c>
      <c r="H5006" s="7">
        <v>40</v>
      </c>
      <c r="I5006" s="1">
        <v>60</v>
      </c>
      <c r="J5006" s="1">
        <v>59</v>
      </c>
      <c r="K5006" s="1">
        <v>8</v>
      </c>
      <c r="L5006" s="1">
        <v>4</v>
      </c>
      <c r="M5006" s="1">
        <v>11</v>
      </c>
      <c r="N5006" s="1">
        <v>5</v>
      </c>
      <c r="O5006" s="1">
        <v>13</v>
      </c>
      <c r="P5006" s="1">
        <v>3</v>
      </c>
      <c r="Q5006" s="1">
        <v>4</v>
      </c>
      <c r="R5006" s="1">
        <v>198</v>
      </c>
      <c r="S5006" s="8">
        <v>38</v>
      </c>
    </row>
    <row r="5007" spans="4:19" x14ac:dyDescent="0.2">
      <c r="D5007" s="175"/>
      <c r="E5007" s="4" t="s">
        <v>33</v>
      </c>
      <c r="F5007" s="6"/>
      <c r="G5007" s="5">
        <v>365</v>
      </c>
      <c r="H5007" s="7">
        <v>54</v>
      </c>
      <c r="I5007" s="1">
        <v>73</v>
      </c>
      <c r="J5007" s="1">
        <v>67</v>
      </c>
      <c r="K5007" s="1">
        <v>10</v>
      </c>
      <c r="L5007" s="1">
        <v>9</v>
      </c>
      <c r="M5007" s="1">
        <v>19</v>
      </c>
      <c r="N5007" s="1">
        <v>5</v>
      </c>
      <c r="O5007" s="1">
        <v>17</v>
      </c>
      <c r="P5007" s="1">
        <v>1</v>
      </c>
      <c r="Q5007" s="1">
        <v>0</v>
      </c>
      <c r="R5007" s="1">
        <v>197</v>
      </c>
      <c r="S5007" s="8">
        <v>49</v>
      </c>
    </row>
    <row r="5008" spans="4:19" x14ac:dyDescent="0.2">
      <c r="D5008" s="175"/>
      <c r="E5008" s="4" t="s">
        <v>34</v>
      </c>
      <c r="F5008" s="6"/>
      <c r="G5008" s="5">
        <v>86</v>
      </c>
      <c r="H5008" s="7">
        <v>6</v>
      </c>
      <c r="I5008" s="1">
        <v>11</v>
      </c>
      <c r="J5008" s="1">
        <v>10</v>
      </c>
      <c r="K5008" s="1">
        <v>1</v>
      </c>
      <c r="L5008" s="1">
        <v>2</v>
      </c>
      <c r="M5008" s="1">
        <v>7</v>
      </c>
      <c r="N5008" s="1">
        <v>1</v>
      </c>
      <c r="O5008" s="1">
        <v>2</v>
      </c>
      <c r="P5008" s="1">
        <v>1</v>
      </c>
      <c r="Q5008" s="1">
        <v>1</v>
      </c>
      <c r="R5008" s="1">
        <v>58</v>
      </c>
      <c r="S5008" s="8">
        <v>9</v>
      </c>
    </row>
    <row r="5009" spans="2:19" x14ac:dyDescent="0.2">
      <c r="D5009" s="174" t="s">
        <v>35</v>
      </c>
      <c r="E5009" s="20" t="s">
        <v>36</v>
      </c>
      <c r="F5009" s="22"/>
      <c r="G5009" s="21">
        <v>597</v>
      </c>
      <c r="H5009" s="25">
        <v>87</v>
      </c>
      <c r="I5009" s="3">
        <v>129</v>
      </c>
      <c r="J5009" s="3">
        <v>119</v>
      </c>
      <c r="K5009" s="3">
        <v>17</v>
      </c>
      <c r="L5009" s="3">
        <v>10</v>
      </c>
      <c r="M5009" s="3">
        <v>33</v>
      </c>
      <c r="N5009" s="3">
        <v>11</v>
      </c>
      <c r="O5009" s="3">
        <v>24</v>
      </c>
      <c r="P5009" s="3">
        <v>10</v>
      </c>
      <c r="Q5009" s="3">
        <v>4</v>
      </c>
      <c r="R5009" s="3">
        <v>318</v>
      </c>
      <c r="S5009" s="26">
        <v>70</v>
      </c>
    </row>
    <row r="5010" spans="2:19" x14ac:dyDescent="0.2">
      <c r="D5010" s="175"/>
      <c r="E5010" s="4" t="s">
        <v>37</v>
      </c>
      <c r="F5010" s="6"/>
      <c r="G5010" s="5">
        <v>566</v>
      </c>
      <c r="H5010" s="7">
        <v>72</v>
      </c>
      <c r="I5010" s="1">
        <v>108</v>
      </c>
      <c r="J5010" s="1">
        <v>108</v>
      </c>
      <c r="K5010" s="1">
        <v>10</v>
      </c>
      <c r="L5010" s="1">
        <v>8</v>
      </c>
      <c r="M5010" s="1">
        <v>31</v>
      </c>
      <c r="N5010" s="1">
        <v>15</v>
      </c>
      <c r="O5010" s="1">
        <v>29</v>
      </c>
      <c r="P5010" s="1">
        <v>3</v>
      </c>
      <c r="Q5010" s="1">
        <v>6</v>
      </c>
      <c r="R5010" s="1">
        <v>318</v>
      </c>
      <c r="S5010" s="8">
        <v>60</v>
      </c>
    </row>
    <row r="5011" spans="2:19" x14ac:dyDescent="0.2">
      <c r="D5011" s="174" t="s">
        <v>38</v>
      </c>
      <c r="E5011" s="20" t="s">
        <v>39</v>
      </c>
      <c r="F5011" s="22"/>
      <c r="G5011" s="21">
        <v>58</v>
      </c>
      <c r="H5011" s="25">
        <v>6</v>
      </c>
      <c r="I5011" s="3">
        <v>10</v>
      </c>
      <c r="J5011" s="3">
        <v>7</v>
      </c>
      <c r="K5011" s="3">
        <v>1</v>
      </c>
      <c r="L5011" s="3">
        <v>2</v>
      </c>
      <c r="M5011" s="3">
        <v>2</v>
      </c>
      <c r="N5011" s="3">
        <v>0</v>
      </c>
      <c r="O5011" s="3">
        <v>0</v>
      </c>
      <c r="P5011" s="3">
        <v>0</v>
      </c>
      <c r="Q5011" s="3">
        <v>0</v>
      </c>
      <c r="R5011" s="3">
        <v>33</v>
      </c>
      <c r="S5011" s="26">
        <v>9</v>
      </c>
    </row>
    <row r="5012" spans="2:19" x14ac:dyDescent="0.2">
      <c r="D5012" s="175"/>
      <c r="E5012" s="4" t="s">
        <v>40</v>
      </c>
      <c r="F5012" s="6"/>
      <c r="G5012" s="5">
        <v>144</v>
      </c>
      <c r="H5012" s="7">
        <v>31</v>
      </c>
      <c r="I5012" s="1">
        <v>48</v>
      </c>
      <c r="J5012" s="1">
        <v>40</v>
      </c>
      <c r="K5012" s="1">
        <v>4</v>
      </c>
      <c r="L5012" s="1">
        <v>4</v>
      </c>
      <c r="M5012" s="1">
        <v>15</v>
      </c>
      <c r="N5012" s="1">
        <v>6</v>
      </c>
      <c r="O5012" s="1">
        <v>9</v>
      </c>
      <c r="P5012" s="1">
        <v>6</v>
      </c>
      <c r="Q5012" s="1">
        <v>1</v>
      </c>
      <c r="R5012" s="1">
        <v>65</v>
      </c>
      <c r="S5012" s="8">
        <v>4</v>
      </c>
    </row>
    <row r="5013" spans="2:19" x14ac:dyDescent="0.2">
      <c r="D5013" s="175"/>
      <c r="E5013" s="4" t="s">
        <v>41</v>
      </c>
      <c r="F5013" s="6"/>
      <c r="G5013" s="5">
        <v>202</v>
      </c>
      <c r="H5013" s="7">
        <v>44</v>
      </c>
      <c r="I5013" s="1">
        <v>47</v>
      </c>
      <c r="J5013" s="1">
        <v>52</v>
      </c>
      <c r="K5013" s="1">
        <v>8</v>
      </c>
      <c r="L5013" s="1">
        <v>6</v>
      </c>
      <c r="M5013" s="1">
        <v>11</v>
      </c>
      <c r="N5013" s="1">
        <v>7</v>
      </c>
      <c r="O5013" s="1">
        <v>13</v>
      </c>
      <c r="P5013" s="1">
        <v>4</v>
      </c>
      <c r="Q5013" s="1">
        <v>2</v>
      </c>
      <c r="R5013" s="1">
        <v>100</v>
      </c>
      <c r="S5013" s="8">
        <v>17</v>
      </c>
    </row>
    <row r="5014" spans="2:19" x14ac:dyDescent="0.2">
      <c r="D5014" s="175"/>
      <c r="E5014" s="4" t="s">
        <v>42</v>
      </c>
      <c r="F5014" s="6"/>
      <c r="G5014" s="5">
        <v>208</v>
      </c>
      <c r="H5014" s="7">
        <v>30</v>
      </c>
      <c r="I5014" s="1">
        <v>48</v>
      </c>
      <c r="J5014" s="1">
        <v>45</v>
      </c>
      <c r="K5014" s="1">
        <v>5</v>
      </c>
      <c r="L5014" s="1">
        <v>0</v>
      </c>
      <c r="M5014" s="1">
        <v>6</v>
      </c>
      <c r="N5014" s="1">
        <v>2</v>
      </c>
      <c r="O5014" s="1">
        <v>9</v>
      </c>
      <c r="P5014" s="1">
        <v>1</v>
      </c>
      <c r="Q5014" s="1">
        <v>3</v>
      </c>
      <c r="R5014" s="1">
        <v>121</v>
      </c>
      <c r="S5014" s="8">
        <v>14</v>
      </c>
    </row>
    <row r="5015" spans="2:19" x14ac:dyDescent="0.2">
      <c r="D5015" s="175"/>
      <c r="E5015" s="4" t="s">
        <v>43</v>
      </c>
      <c r="F5015" s="6"/>
      <c r="G5015" s="5">
        <v>199</v>
      </c>
      <c r="H5015" s="7">
        <v>22</v>
      </c>
      <c r="I5015" s="1">
        <v>43</v>
      </c>
      <c r="J5015" s="1">
        <v>42</v>
      </c>
      <c r="K5015" s="1">
        <v>6</v>
      </c>
      <c r="L5015" s="1">
        <v>4</v>
      </c>
      <c r="M5015" s="1">
        <v>12</v>
      </c>
      <c r="N5015" s="1">
        <v>7</v>
      </c>
      <c r="O5015" s="1">
        <v>11</v>
      </c>
      <c r="P5015" s="1">
        <v>1</v>
      </c>
      <c r="Q5015" s="1">
        <v>3</v>
      </c>
      <c r="R5015" s="1">
        <v>109</v>
      </c>
      <c r="S5015" s="8">
        <v>19</v>
      </c>
    </row>
    <row r="5016" spans="2:19" x14ac:dyDescent="0.2">
      <c r="D5016" s="175"/>
      <c r="E5016" s="4" t="s">
        <v>44</v>
      </c>
      <c r="F5016" s="6"/>
      <c r="G5016" s="5">
        <v>211</v>
      </c>
      <c r="H5016" s="7">
        <v>17</v>
      </c>
      <c r="I5016" s="1">
        <v>29</v>
      </c>
      <c r="J5016" s="1">
        <v>29</v>
      </c>
      <c r="K5016" s="1">
        <v>1</v>
      </c>
      <c r="L5016" s="1">
        <v>0</v>
      </c>
      <c r="M5016" s="1">
        <v>10</v>
      </c>
      <c r="N5016" s="1">
        <v>4</v>
      </c>
      <c r="O5016" s="1">
        <v>8</v>
      </c>
      <c r="P5016" s="1">
        <v>0</v>
      </c>
      <c r="Q5016" s="1">
        <v>1</v>
      </c>
      <c r="R5016" s="1">
        <v>124</v>
      </c>
      <c r="S5016" s="8">
        <v>31</v>
      </c>
    </row>
    <row r="5017" spans="2:19" x14ac:dyDescent="0.2">
      <c r="D5017" s="176"/>
      <c r="E5017" s="59" t="s">
        <v>45</v>
      </c>
      <c r="F5017" s="60"/>
      <c r="G5017" s="56">
        <v>141</v>
      </c>
      <c r="H5017" s="66">
        <v>9</v>
      </c>
      <c r="I5017" s="30">
        <v>12</v>
      </c>
      <c r="J5017" s="30">
        <v>12</v>
      </c>
      <c r="K5017" s="30">
        <v>2</v>
      </c>
      <c r="L5017" s="30">
        <v>2</v>
      </c>
      <c r="M5017" s="30">
        <v>8</v>
      </c>
      <c r="N5017" s="30">
        <v>0</v>
      </c>
      <c r="O5017" s="30">
        <v>3</v>
      </c>
      <c r="P5017" s="30">
        <v>1</v>
      </c>
      <c r="Q5017" s="30">
        <v>0</v>
      </c>
      <c r="R5017" s="30">
        <v>84</v>
      </c>
      <c r="S5017" s="65">
        <v>36</v>
      </c>
    </row>
    <row r="5019" spans="2:19" x14ac:dyDescent="0.2">
      <c r="B5019" s="43" t="str">
        <f xml:space="preserve"> HYPERLINK("#'目次'!B188", "[182]")</f>
        <v>[182]</v>
      </c>
      <c r="C5019" s="31" t="s">
        <v>346</v>
      </c>
    </row>
    <row r="5020" spans="2:19" x14ac:dyDescent="0.2">
      <c r="C5020" s="156" t="s">
        <v>292</v>
      </c>
    </row>
    <row r="5023" spans="2:19" ht="48" x14ac:dyDescent="0.2">
      <c r="D5023" s="177"/>
      <c r="E5023" s="178"/>
      <c r="F5023" s="178"/>
      <c r="G5023" s="40" t="s">
        <v>14</v>
      </c>
      <c r="H5023" s="42" t="s">
        <v>325</v>
      </c>
      <c r="I5023" s="15" t="s">
        <v>326</v>
      </c>
      <c r="J5023" s="15" t="s">
        <v>327</v>
      </c>
      <c r="K5023" s="15" t="s">
        <v>328</v>
      </c>
      <c r="L5023" s="15" t="s">
        <v>329</v>
      </c>
      <c r="M5023" s="15" t="s">
        <v>330</v>
      </c>
      <c r="N5023" s="15" t="s">
        <v>331</v>
      </c>
      <c r="O5023" s="15" t="s">
        <v>332</v>
      </c>
      <c r="P5023" s="15" t="s">
        <v>333</v>
      </c>
      <c r="Q5023" s="15" t="s">
        <v>86</v>
      </c>
      <c r="R5023" s="15" t="s">
        <v>334</v>
      </c>
      <c r="S5023" s="44" t="s">
        <v>17</v>
      </c>
    </row>
    <row r="5024" spans="2:19" x14ac:dyDescent="0.2">
      <c r="D5024" s="179"/>
      <c r="E5024" s="180"/>
      <c r="F5024" s="180"/>
      <c r="G5024" s="39"/>
      <c r="H5024" s="41"/>
      <c r="I5024" s="14"/>
      <c r="J5024" s="14"/>
      <c r="K5024" s="14"/>
      <c r="L5024" s="14"/>
      <c r="M5024" s="14"/>
      <c r="N5024" s="14"/>
      <c r="O5024" s="14"/>
      <c r="P5024" s="14"/>
      <c r="Q5024" s="14"/>
      <c r="R5024" s="14"/>
      <c r="S5024" s="38"/>
    </row>
    <row r="5025" spans="4:19" x14ac:dyDescent="0.2">
      <c r="D5025" s="58"/>
      <c r="E5025" s="53" t="s">
        <v>14</v>
      </c>
      <c r="F5025" s="52"/>
      <c r="G5025" s="37">
        <v>1163</v>
      </c>
      <c r="H5025" s="17">
        <v>159</v>
      </c>
      <c r="I5025" s="17">
        <v>237</v>
      </c>
      <c r="J5025" s="17">
        <v>227</v>
      </c>
      <c r="K5025" s="17">
        <v>27</v>
      </c>
      <c r="L5025" s="17">
        <v>18</v>
      </c>
      <c r="M5025" s="17">
        <v>64</v>
      </c>
      <c r="N5025" s="17">
        <v>26</v>
      </c>
      <c r="O5025" s="17">
        <v>53</v>
      </c>
      <c r="P5025" s="17">
        <v>13</v>
      </c>
      <c r="Q5025" s="17">
        <v>10</v>
      </c>
      <c r="R5025" s="17">
        <v>636</v>
      </c>
      <c r="S5025" s="55">
        <v>130</v>
      </c>
    </row>
    <row r="5026" spans="4:19" x14ac:dyDescent="0.2">
      <c r="D5026" s="174" t="s">
        <v>52</v>
      </c>
      <c r="E5026" s="20" t="s">
        <v>53</v>
      </c>
      <c r="F5026" s="22"/>
      <c r="G5026" s="21">
        <v>15</v>
      </c>
      <c r="H5026" s="25">
        <v>2</v>
      </c>
      <c r="I5026" s="3">
        <v>2</v>
      </c>
      <c r="J5026" s="3">
        <v>2</v>
      </c>
      <c r="K5026" s="3">
        <v>0</v>
      </c>
      <c r="L5026" s="3">
        <v>0</v>
      </c>
      <c r="M5026" s="3">
        <v>0</v>
      </c>
      <c r="N5026" s="3">
        <v>0</v>
      </c>
      <c r="O5026" s="3">
        <v>1</v>
      </c>
      <c r="P5026" s="3">
        <v>1</v>
      </c>
      <c r="Q5026" s="3">
        <v>0</v>
      </c>
      <c r="R5026" s="3">
        <v>8</v>
      </c>
      <c r="S5026" s="26">
        <v>3</v>
      </c>
    </row>
    <row r="5027" spans="4:19" ht="24" x14ac:dyDescent="0.2">
      <c r="D5027" s="175"/>
      <c r="E5027" s="4" t="s">
        <v>54</v>
      </c>
      <c r="F5027" s="6"/>
      <c r="G5027" s="5">
        <v>116</v>
      </c>
      <c r="H5027" s="7">
        <v>12</v>
      </c>
      <c r="I5027" s="1">
        <v>19</v>
      </c>
      <c r="J5027" s="1">
        <v>18</v>
      </c>
      <c r="K5027" s="1">
        <v>2</v>
      </c>
      <c r="L5027" s="1">
        <v>1</v>
      </c>
      <c r="M5027" s="1">
        <v>11</v>
      </c>
      <c r="N5027" s="1">
        <v>1</v>
      </c>
      <c r="O5027" s="1">
        <v>2</v>
      </c>
      <c r="P5027" s="1">
        <v>2</v>
      </c>
      <c r="Q5027" s="1">
        <v>2</v>
      </c>
      <c r="R5027" s="1">
        <v>63</v>
      </c>
      <c r="S5027" s="8">
        <v>13</v>
      </c>
    </row>
    <row r="5028" spans="4:19" x14ac:dyDescent="0.2">
      <c r="D5028" s="175"/>
      <c r="E5028" s="4" t="s">
        <v>55</v>
      </c>
      <c r="F5028" s="6"/>
      <c r="G5028" s="5">
        <v>41</v>
      </c>
      <c r="H5028" s="7">
        <v>6</v>
      </c>
      <c r="I5028" s="1">
        <v>9</v>
      </c>
      <c r="J5028" s="1">
        <v>4</v>
      </c>
      <c r="K5028" s="1">
        <v>0</v>
      </c>
      <c r="L5028" s="1">
        <v>0</v>
      </c>
      <c r="M5028" s="1">
        <v>2</v>
      </c>
      <c r="N5028" s="1">
        <v>1</v>
      </c>
      <c r="O5028" s="1">
        <v>0</v>
      </c>
      <c r="P5028" s="1">
        <v>0</v>
      </c>
      <c r="Q5028" s="1">
        <v>0</v>
      </c>
      <c r="R5028" s="1">
        <v>22</v>
      </c>
      <c r="S5028" s="8">
        <v>5</v>
      </c>
    </row>
    <row r="5029" spans="4:19" x14ac:dyDescent="0.2">
      <c r="D5029" s="175"/>
      <c r="E5029" s="4" t="s">
        <v>56</v>
      </c>
      <c r="F5029" s="6"/>
      <c r="G5029" s="5">
        <v>60</v>
      </c>
      <c r="H5029" s="7">
        <v>8</v>
      </c>
      <c r="I5029" s="1">
        <v>12</v>
      </c>
      <c r="J5029" s="1">
        <v>14</v>
      </c>
      <c r="K5029" s="1">
        <v>1</v>
      </c>
      <c r="L5029" s="1">
        <v>0</v>
      </c>
      <c r="M5029" s="1">
        <v>2</v>
      </c>
      <c r="N5029" s="1">
        <v>1</v>
      </c>
      <c r="O5029" s="1">
        <v>3</v>
      </c>
      <c r="P5029" s="1">
        <v>0</v>
      </c>
      <c r="Q5029" s="1">
        <v>1</v>
      </c>
      <c r="R5029" s="1">
        <v>30</v>
      </c>
      <c r="S5029" s="8">
        <v>9</v>
      </c>
    </row>
    <row r="5030" spans="4:19" x14ac:dyDescent="0.2">
      <c r="D5030" s="175"/>
      <c r="E5030" s="4" t="s">
        <v>57</v>
      </c>
      <c r="F5030" s="6"/>
      <c r="G5030" s="5">
        <v>283</v>
      </c>
      <c r="H5030" s="7">
        <v>51</v>
      </c>
      <c r="I5030" s="1">
        <v>70</v>
      </c>
      <c r="J5030" s="1">
        <v>73</v>
      </c>
      <c r="K5030" s="1">
        <v>11</v>
      </c>
      <c r="L5030" s="1">
        <v>5</v>
      </c>
      <c r="M5030" s="1">
        <v>19</v>
      </c>
      <c r="N5030" s="1">
        <v>10</v>
      </c>
      <c r="O5030" s="1">
        <v>19</v>
      </c>
      <c r="P5030" s="1">
        <v>2</v>
      </c>
      <c r="Q5030" s="1">
        <v>3</v>
      </c>
      <c r="R5030" s="1">
        <v>145</v>
      </c>
      <c r="S5030" s="8">
        <v>14</v>
      </c>
    </row>
    <row r="5031" spans="4:19" x14ac:dyDescent="0.2">
      <c r="D5031" s="175"/>
      <c r="E5031" s="4" t="s">
        <v>58</v>
      </c>
      <c r="F5031" s="6"/>
      <c r="G5031" s="5">
        <v>123</v>
      </c>
      <c r="H5031" s="7">
        <v>21</v>
      </c>
      <c r="I5031" s="1">
        <v>37</v>
      </c>
      <c r="J5031" s="1">
        <v>35</v>
      </c>
      <c r="K5031" s="1">
        <v>6</v>
      </c>
      <c r="L5031" s="1">
        <v>4</v>
      </c>
      <c r="M5031" s="1">
        <v>8</v>
      </c>
      <c r="N5031" s="1">
        <v>3</v>
      </c>
      <c r="O5031" s="1">
        <v>7</v>
      </c>
      <c r="P5031" s="1">
        <v>4</v>
      </c>
      <c r="Q5031" s="1">
        <v>2</v>
      </c>
      <c r="R5031" s="1">
        <v>58</v>
      </c>
      <c r="S5031" s="8">
        <v>14</v>
      </c>
    </row>
    <row r="5032" spans="4:19" x14ac:dyDescent="0.2">
      <c r="D5032" s="175"/>
      <c r="E5032" s="4" t="s">
        <v>59</v>
      </c>
      <c r="F5032" s="6"/>
      <c r="G5032" s="5">
        <v>186</v>
      </c>
      <c r="H5032" s="7">
        <v>17</v>
      </c>
      <c r="I5032" s="1">
        <v>31</v>
      </c>
      <c r="J5032" s="1">
        <v>34</v>
      </c>
      <c r="K5032" s="1">
        <v>2</v>
      </c>
      <c r="L5032" s="1">
        <v>2</v>
      </c>
      <c r="M5032" s="1">
        <v>7</v>
      </c>
      <c r="N5032" s="1">
        <v>2</v>
      </c>
      <c r="O5032" s="1">
        <v>6</v>
      </c>
      <c r="P5032" s="1">
        <v>1</v>
      </c>
      <c r="Q5032" s="1">
        <v>1</v>
      </c>
      <c r="R5032" s="1">
        <v>110</v>
      </c>
      <c r="S5032" s="8">
        <v>21</v>
      </c>
    </row>
    <row r="5033" spans="4:19" x14ac:dyDescent="0.2">
      <c r="D5033" s="175"/>
      <c r="E5033" s="4" t="s">
        <v>60</v>
      </c>
      <c r="F5033" s="6"/>
      <c r="G5033" s="5">
        <v>163</v>
      </c>
      <c r="H5033" s="7">
        <v>19</v>
      </c>
      <c r="I5033" s="1">
        <v>30</v>
      </c>
      <c r="J5033" s="1">
        <v>23</v>
      </c>
      <c r="K5033" s="1">
        <v>2</v>
      </c>
      <c r="L5033" s="1">
        <v>2</v>
      </c>
      <c r="M5033" s="1">
        <v>5</v>
      </c>
      <c r="N5033" s="1">
        <v>6</v>
      </c>
      <c r="O5033" s="1">
        <v>8</v>
      </c>
      <c r="P5033" s="1">
        <v>2</v>
      </c>
      <c r="Q5033" s="1">
        <v>1</v>
      </c>
      <c r="R5033" s="1">
        <v>90</v>
      </c>
      <c r="S5033" s="8">
        <v>28</v>
      </c>
    </row>
    <row r="5034" spans="4:19" x14ac:dyDescent="0.2">
      <c r="D5034" s="175"/>
      <c r="E5034" s="4" t="s">
        <v>61</v>
      </c>
      <c r="F5034" s="6"/>
      <c r="G5034" s="5">
        <v>72</v>
      </c>
      <c r="H5034" s="7">
        <v>9</v>
      </c>
      <c r="I5034" s="1">
        <v>14</v>
      </c>
      <c r="J5034" s="1">
        <v>10</v>
      </c>
      <c r="K5034" s="1">
        <v>2</v>
      </c>
      <c r="L5034" s="1">
        <v>2</v>
      </c>
      <c r="M5034" s="1">
        <v>4</v>
      </c>
      <c r="N5034" s="1">
        <v>1</v>
      </c>
      <c r="O5034" s="1">
        <v>2</v>
      </c>
      <c r="P5034" s="1">
        <v>0</v>
      </c>
      <c r="Q5034" s="1">
        <v>0</v>
      </c>
      <c r="R5034" s="1">
        <v>42</v>
      </c>
      <c r="S5034" s="8">
        <v>9</v>
      </c>
    </row>
    <row r="5035" spans="4:19" x14ac:dyDescent="0.2">
      <c r="D5035" s="175"/>
      <c r="E5035" s="4" t="s">
        <v>62</v>
      </c>
      <c r="F5035" s="6"/>
      <c r="G5035" s="5">
        <v>103</v>
      </c>
      <c r="H5035" s="7">
        <v>14</v>
      </c>
      <c r="I5035" s="1">
        <v>13</v>
      </c>
      <c r="J5035" s="1">
        <v>14</v>
      </c>
      <c r="K5035" s="1">
        <v>1</v>
      </c>
      <c r="L5035" s="1">
        <v>2</v>
      </c>
      <c r="M5035" s="1">
        <v>6</v>
      </c>
      <c r="N5035" s="1">
        <v>1</v>
      </c>
      <c r="O5035" s="1">
        <v>5</v>
      </c>
      <c r="P5035" s="1">
        <v>1</v>
      </c>
      <c r="Q5035" s="1">
        <v>0</v>
      </c>
      <c r="R5035" s="1">
        <v>67</v>
      </c>
      <c r="S5035" s="8">
        <v>14</v>
      </c>
    </row>
    <row r="5036" spans="4:19" x14ac:dyDescent="0.2">
      <c r="D5036" s="174" t="s">
        <v>63</v>
      </c>
      <c r="E5036" s="20" t="s">
        <v>64</v>
      </c>
      <c r="F5036" s="22"/>
      <c r="G5036" s="21">
        <v>214</v>
      </c>
      <c r="H5036" s="25">
        <v>21</v>
      </c>
      <c r="I5036" s="3">
        <v>27</v>
      </c>
      <c r="J5036" s="3">
        <v>29</v>
      </c>
      <c r="K5036" s="3">
        <v>3</v>
      </c>
      <c r="L5036" s="3">
        <v>7</v>
      </c>
      <c r="M5036" s="3">
        <v>11</v>
      </c>
      <c r="N5036" s="3">
        <v>1</v>
      </c>
      <c r="O5036" s="3">
        <v>8</v>
      </c>
      <c r="P5036" s="3">
        <v>4</v>
      </c>
      <c r="Q5036" s="3">
        <v>1</v>
      </c>
      <c r="R5036" s="3">
        <v>130</v>
      </c>
      <c r="S5036" s="26">
        <v>29</v>
      </c>
    </row>
    <row r="5037" spans="4:19" x14ac:dyDescent="0.2">
      <c r="D5037" s="175"/>
      <c r="E5037" s="4" t="s">
        <v>65</v>
      </c>
      <c r="F5037" s="6"/>
      <c r="G5037" s="5">
        <v>160</v>
      </c>
      <c r="H5037" s="7">
        <v>22</v>
      </c>
      <c r="I5037" s="1">
        <v>31</v>
      </c>
      <c r="J5037" s="1">
        <v>26</v>
      </c>
      <c r="K5037" s="1">
        <v>3</v>
      </c>
      <c r="L5037" s="1">
        <v>2</v>
      </c>
      <c r="M5037" s="1">
        <v>7</v>
      </c>
      <c r="N5037" s="1">
        <v>4</v>
      </c>
      <c r="O5037" s="1">
        <v>6</v>
      </c>
      <c r="P5037" s="1">
        <v>1</v>
      </c>
      <c r="Q5037" s="1">
        <v>1</v>
      </c>
      <c r="R5037" s="1">
        <v>87</v>
      </c>
      <c r="S5037" s="8">
        <v>23</v>
      </c>
    </row>
    <row r="5038" spans="4:19" x14ac:dyDescent="0.2">
      <c r="D5038" s="175"/>
      <c r="E5038" s="4" t="s">
        <v>66</v>
      </c>
      <c r="F5038" s="6"/>
      <c r="G5038" s="5">
        <v>160</v>
      </c>
      <c r="H5038" s="7">
        <v>18</v>
      </c>
      <c r="I5038" s="1">
        <v>30</v>
      </c>
      <c r="J5038" s="1">
        <v>35</v>
      </c>
      <c r="K5038" s="1">
        <v>5</v>
      </c>
      <c r="L5038" s="1">
        <v>2</v>
      </c>
      <c r="M5038" s="1">
        <v>15</v>
      </c>
      <c r="N5038" s="1">
        <v>2</v>
      </c>
      <c r="O5038" s="1">
        <v>10</v>
      </c>
      <c r="P5038" s="1">
        <v>2</v>
      </c>
      <c r="Q5038" s="1">
        <v>3</v>
      </c>
      <c r="R5038" s="1">
        <v>86</v>
      </c>
      <c r="S5038" s="8">
        <v>15</v>
      </c>
    </row>
    <row r="5039" spans="4:19" x14ac:dyDescent="0.2">
      <c r="D5039" s="175"/>
      <c r="E5039" s="4" t="s">
        <v>67</v>
      </c>
      <c r="F5039" s="6"/>
      <c r="G5039" s="5">
        <v>150</v>
      </c>
      <c r="H5039" s="7">
        <v>21</v>
      </c>
      <c r="I5039" s="1">
        <v>41</v>
      </c>
      <c r="J5039" s="1">
        <v>36</v>
      </c>
      <c r="K5039" s="1">
        <v>3</v>
      </c>
      <c r="L5039" s="1">
        <v>3</v>
      </c>
      <c r="M5039" s="1">
        <v>6</v>
      </c>
      <c r="N5039" s="1">
        <v>3</v>
      </c>
      <c r="O5039" s="1">
        <v>3</v>
      </c>
      <c r="P5039" s="1">
        <v>3</v>
      </c>
      <c r="Q5039" s="1">
        <v>3</v>
      </c>
      <c r="R5039" s="1">
        <v>71</v>
      </c>
      <c r="S5039" s="8">
        <v>18</v>
      </c>
    </row>
    <row r="5040" spans="4:19" x14ac:dyDescent="0.2">
      <c r="D5040" s="175"/>
      <c r="E5040" s="4" t="s">
        <v>68</v>
      </c>
      <c r="F5040" s="6"/>
      <c r="G5040" s="5">
        <v>110</v>
      </c>
      <c r="H5040" s="7">
        <v>17</v>
      </c>
      <c r="I5040" s="1">
        <v>19</v>
      </c>
      <c r="J5040" s="1">
        <v>22</v>
      </c>
      <c r="K5040" s="1">
        <v>4</v>
      </c>
      <c r="L5040" s="1">
        <v>3</v>
      </c>
      <c r="M5040" s="1">
        <v>1</v>
      </c>
      <c r="N5040" s="1">
        <v>3</v>
      </c>
      <c r="O5040" s="1">
        <v>5</v>
      </c>
      <c r="P5040" s="1">
        <v>0</v>
      </c>
      <c r="Q5040" s="1">
        <v>0</v>
      </c>
      <c r="R5040" s="1">
        <v>64</v>
      </c>
      <c r="S5040" s="8">
        <v>11</v>
      </c>
    </row>
    <row r="5041" spans="2:19" x14ac:dyDescent="0.2">
      <c r="D5041" s="175"/>
      <c r="E5041" s="4" t="s">
        <v>69</v>
      </c>
      <c r="F5041" s="6"/>
      <c r="G5041" s="5">
        <v>91</v>
      </c>
      <c r="H5041" s="7">
        <v>15</v>
      </c>
      <c r="I5041" s="1">
        <v>27</v>
      </c>
      <c r="J5041" s="1">
        <v>21</v>
      </c>
      <c r="K5041" s="1">
        <v>4</v>
      </c>
      <c r="L5041" s="1">
        <v>0</v>
      </c>
      <c r="M5041" s="1">
        <v>9</v>
      </c>
      <c r="N5041" s="1">
        <v>3</v>
      </c>
      <c r="O5041" s="1">
        <v>5</v>
      </c>
      <c r="P5041" s="1">
        <v>2</v>
      </c>
      <c r="Q5041" s="1">
        <v>2</v>
      </c>
      <c r="R5041" s="1">
        <v>46</v>
      </c>
      <c r="S5041" s="8">
        <v>9</v>
      </c>
    </row>
    <row r="5042" spans="2:19" x14ac:dyDescent="0.2">
      <c r="D5042" s="175"/>
      <c r="E5042" s="4" t="s">
        <v>70</v>
      </c>
      <c r="F5042" s="6"/>
      <c r="G5042" s="5">
        <v>127</v>
      </c>
      <c r="H5042" s="7">
        <v>20</v>
      </c>
      <c r="I5042" s="1">
        <v>29</v>
      </c>
      <c r="J5042" s="1">
        <v>30</v>
      </c>
      <c r="K5042" s="1">
        <v>4</v>
      </c>
      <c r="L5042" s="1">
        <v>0</v>
      </c>
      <c r="M5042" s="1">
        <v>6</v>
      </c>
      <c r="N5042" s="1">
        <v>3</v>
      </c>
      <c r="O5042" s="1">
        <v>8</v>
      </c>
      <c r="P5042" s="1">
        <v>1</v>
      </c>
      <c r="Q5042" s="1">
        <v>0</v>
      </c>
      <c r="R5042" s="1">
        <v>65</v>
      </c>
      <c r="S5042" s="8">
        <v>11</v>
      </c>
    </row>
    <row r="5043" spans="2:19" x14ac:dyDescent="0.2">
      <c r="D5043" s="175"/>
      <c r="E5043" s="4" t="s">
        <v>71</v>
      </c>
      <c r="F5043" s="6"/>
      <c r="G5043" s="5">
        <v>70</v>
      </c>
      <c r="H5043" s="7">
        <v>12</v>
      </c>
      <c r="I5043" s="1">
        <v>17</v>
      </c>
      <c r="J5043" s="1">
        <v>14</v>
      </c>
      <c r="K5043" s="1">
        <v>0</v>
      </c>
      <c r="L5043" s="1">
        <v>1</v>
      </c>
      <c r="M5043" s="1">
        <v>5</v>
      </c>
      <c r="N5043" s="1">
        <v>4</v>
      </c>
      <c r="O5043" s="1">
        <v>3</v>
      </c>
      <c r="P5043" s="1">
        <v>0</v>
      </c>
      <c r="Q5043" s="1">
        <v>0</v>
      </c>
      <c r="R5043" s="1">
        <v>40</v>
      </c>
      <c r="S5043" s="8">
        <v>7</v>
      </c>
    </row>
    <row r="5044" spans="2:19" x14ac:dyDescent="0.2">
      <c r="D5044" s="176"/>
      <c r="E5044" s="59" t="s">
        <v>72</v>
      </c>
      <c r="F5044" s="60"/>
      <c r="G5044" s="56">
        <v>69</v>
      </c>
      <c r="H5044" s="66">
        <v>13</v>
      </c>
      <c r="I5044" s="30">
        <v>16</v>
      </c>
      <c r="J5044" s="30">
        <v>14</v>
      </c>
      <c r="K5044" s="30">
        <v>1</v>
      </c>
      <c r="L5044" s="30">
        <v>0</v>
      </c>
      <c r="M5044" s="30">
        <v>4</v>
      </c>
      <c r="N5044" s="30">
        <v>3</v>
      </c>
      <c r="O5044" s="30">
        <v>5</v>
      </c>
      <c r="P5044" s="30">
        <v>0</v>
      </c>
      <c r="Q5044" s="30">
        <v>0</v>
      </c>
      <c r="R5044" s="30">
        <v>37</v>
      </c>
      <c r="S5044" s="65">
        <v>5</v>
      </c>
    </row>
    <row r="5046" spans="2:19" x14ac:dyDescent="0.2">
      <c r="B5046" s="43" t="str">
        <f xml:space="preserve"> HYPERLINK("#'目次'!B189", "[183]")</f>
        <v>[183]</v>
      </c>
      <c r="C5046" s="31" t="s">
        <v>346</v>
      </c>
    </row>
    <row r="5047" spans="2:19" x14ac:dyDescent="0.2">
      <c r="C5047" s="156" t="s">
        <v>292</v>
      </c>
    </row>
    <row r="5049" spans="2:19" x14ac:dyDescent="0.2">
      <c r="C5049" s="31" t="s">
        <v>75</v>
      </c>
    </row>
    <row r="5050" spans="2:19" ht="48" x14ac:dyDescent="0.2">
      <c r="D5050" s="177"/>
      <c r="E5050" s="178"/>
      <c r="F5050" s="178"/>
      <c r="G5050" s="40" t="s">
        <v>14</v>
      </c>
      <c r="H5050" s="42" t="s">
        <v>325</v>
      </c>
      <c r="I5050" s="15" t="s">
        <v>326</v>
      </c>
      <c r="J5050" s="15" t="s">
        <v>327</v>
      </c>
      <c r="K5050" s="15" t="s">
        <v>328</v>
      </c>
      <c r="L5050" s="15" t="s">
        <v>329</v>
      </c>
      <c r="M5050" s="15" t="s">
        <v>330</v>
      </c>
      <c r="N5050" s="15" t="s">
        <v>331</v>
      </c>
      <c r="O5050" s="15" t="s">
        <v>332</v>
      </c>
      <c r="P5050" s="15" t="s">
        <v>333</v>
      </c>
      <c r="Q5050" s="15" t="s">
        <v>86</v>
      </c>
      <c r="R5050" s="15" t="s">
        <v>334</v>
      </c>
      <c r="S5050" s="44" t="s">
        <v>17</v>
      </c>
    </row>
    <row r="5051" spans="2:19" x14ac:dyDescent="0.2">
      <c r="D5051" s="179"/>
      <c r="E5051" s="180"/>
      <c r="F5051" s="180"/>
      <c r="G5051" s="39"/>
      <c r="H5051" s="41"/>
      <c r="I5051" s="14"/>
      <c r="J5051" s="14"/>
      <c r="K5051" s="14"/>
      <c r="L5051" s="14"/>
      <c r="M5051" s="14"/>
      <c r="N5051" s="14"/>
      <c r="O5051" s="14"/>
      <c r="P5051" s="14"/>
      <c r="Q5051" s="14"/>
      <c r="R5051" s="14"/>
      <c r="S5051" s="38"/>
    </row>
    <row r="5052" spans="2:19" x14ac:dyDescent="0.2">
      <c r="D5052" s="58"/>
      <c r="E5052" s="53" t="s">
        <v>14</v>
      </c>
      <c r="F5052" s="52"/>
      <c r="G5052" s="37">
        <v>1163</v>
      </c>
      <c r="H5052" s="17">
        <v>159</v>
      </c>
      <c r="I5052" s="17">
        <v>237</v>
      </c>
      <c r="J5052" s="17">
        <v>227</v>
      </c>
      <c r="K5052" s="17">
        <v>27</v>
      </c>
      <c r="L5052" s="17">
        <v>18</v>
      </c>
      <c r="M5052" s="17">
        <v>64</v>
      </c>
      <c r="N5052" s="17">
        <v>26</v>
      </c>
      <c r="O5052" s="17">
        <v>53</v>
      </c>
      <c r="P5052" s="17">
        <v>13</v>
      </c>
      <c r="Q5052" s="17">
        <v>10</v>
      </c>
      <c r="R5052" s="17">
        <v>636</v>
      </c>
      <c r="S5052" s="55">
        <v>130</v>
      </c>
    </row>
    <row r="5053" spans="2:19" x14ac:dyDescent="0.2">
      <c r="D5053" s="174" t="s">
        <v>36</v>
      </c>
      <c r="E5053" s="20" t="s">
        <v>76</v>
      </c>
      <c r="F5053" s="22"/>
      <c r="G5053" s="21">
        <v>597</v>
      </c>
      <c r="H5053" s="25">
        <v>87</v>
      </c>
      <c r="I5053" s="3">
        <v>129</v>
      </c>
      <c r="J5053" s="3">
        <v>119</v>
      </c>
      <c r="K5053" s="3">
        <v>17</v>
      </c>
      <c r="L5053" s="3">
        <v>10</v>
      </c>
      <c r="M5053" s="3">
        <v>33</v>
      </c>
      <c r="N5053" s="3">
        <v>11</v>
      </c>
      <c r="O5053" s="3">
        <v>24</v>
      </c>
      <c r="P5053" s="3">
        <v>10</v>
      </c>
      <c r="Q5053" s="3">
        <v>4</v>
      </c>
      <c r="R5053" s="3">
        <v>318</v>
      </c>
      <c r="S5053" s="26">
        <v>70</v>
      </c>
    </row>
    <row r="5054" spans="2:19" x14ac:dyDescent="0.2">
      <c r="D5054" s="175"/>
      <c r="E5054" s="4" t="s">
        <v>39</v>
      </c>
      <c r="F5054" s="6"/>
      <c r="G5054" s="5">
        <v>32</v>
      </c>
      <c r="H5054" s="7">
        <v>4</v>
      </c>
      <c r="I5054" s="1">
        <v>5</v>
      </c>
      <c r="J5054" s="1">
        <v>2</v>
      </c>
      <c r="K5054" s="1">
        <v>1</v>
      </c>
      <c r="L5054" s="1">
        <v>1</v>
      </c>
      <c r="M5054" s="1">
        <v>1</v>
      </c>
      <c r="N5054" s="1">
        <v>0</v>
      </c>
      <c r="O5054" s="1">
        <v>0</v>
      </c>
      <c r="P5054" s="1">
        <v>0</v>
      </c>
      <c r="Q5054" s="1">
        <v>0</v>
      </c>
      <c r="R5054" s="1">
        <v>19</v>
      </c>
      <c r="S5054" s="8">
        <v>5</v>
      </c>
    </row>
    <row r="5055" spans="2:19" x14ac:dyDescent="0.2">
      <c r="D5055" s="175"/>
      <c r="E5055" s="4" t="s">
        <v>40</v>
      </c>
      <c r="F5055" s="6"/>
      <c r="G5055" s="5">
        <v>73</v>
      </c>
      <c r="H5055" s="7">
        <v>17</v>
      </c>
      <c r="I5055" s="1">
        <v>26</v>
      </c>
      <c r="J5055" s="1">
        <v>22</v>
      </c>
      <c r="K5055" s="1">
        <v>3</v>
      </c>
      <c r="L5055" s="1">
        <v>2</v>
      </c>
      <c r="M5055" s="1">
        <v>7</v>
      </c>
      <c r="N5055" s="1">
        <v>4</v>
      </c>
      <c r="O5055" s="1">
        <v>3</v>
      </c>
      <c r="P5055" s="1">
        <v>5</v>
      </c>
      <c r="Q5055" s="1">
        <v>1</v>
      </c>
      <c r="R5055" s="1">
        <v>36</v>
      </c>
      <c r="S5055" s="8">
        <v>3</v>
      </c>
    </row>
    <row r="5056" spans="2:19" x14ac:dyDescent="0.2">
      <c r="D5056" s="175"/>
      <c r="E5056" s="4" t="s">
        <v>41</v>
      </c>
      <c r="F5056" s="6"/>
      <c r="G5056" s="5">
        <v>106</v>
      </c>
      <c r="H5056" s="7">
        <v>24</v>
      </c>
      <c r="I5056" s="1">
        <v>26</v>
      </c>
      <c r="J5056" s="1">
        <v>25</v>
      </c>
      <c r="K5056" s="1">
        <v>5</v>
      </c>
      <c r="L5056" s="1">
        <v>3</v>
      </c>
      <c r="M5056" s="1">
        <v>7</v>
      </c>
      <c r="N5056" s="1">
        <v>3</v>
      </c>
      <c r="O5056" s="1">
        <v>8</v>
      </c>
      <c r="P5056" s="1">
        <v>3</v>
      </c>
      <c r="Q5056" s="1">
        <v>0</v>
      </c>
      <c r="R5056" s="1">
        <v>48</v>
      </c>
      <c r="S5056" s="8">
        <v>10</v>
      </c>
    </row>
    <row r="5057" spans="2:19" x14ac:dyDescent="0.2">
      <c r="D5057" s="175"/>
      <c r="E5057" s="4" t="s">
        <v>42</v>
      </c>
      <c r="F5057" s="6"/>
      <c r="G5057" s="5">
        <v>112</v>
      </c>
      <c r="H5057" s="7">
        <v>16</v>
      </c>
      <c r="I5057" s="1">
        <v>27</v>
      </c>
      <c r="J5057" s="1">
        <v>26</v>
      </c>
      <c r="K5057" s="1">
        <v>3</v>
      </c>
      <c r="L5057" s="1">
        <v>0</v>
      </c>
      <c r="M5057" s="1">
        <v>3</v>
      </c>
      <c r="N5057" s="1">
        <v>1</v>
      </c>
      <c r="O5057" s="1">
        <v>4</v>
      </c>
      <c r="P5057" s="1">
        <v>1</v>
      </c>
      <c r="Q5057" s="1">
        <v>2</v>
      </c>
      <c r="R5057" s="1">
        <v>60</v>
      </c>
      <c r="S5057" s="8">
        <v>9</v>
      </c>
    </row>
    <row r="5058" spans="2:19" x14ac:dyDescent="0.2">
      <c r="D5058" s="175"/>
      <c r="E5058" s="4" t="s">
        <v>43</v>
      </c>
      <c r="F5058" s="6"/>
      <c r="G5058" s="5">
        <v>96</v>
      </c>
      <c r="H5058" s="7">
        <v>13</v>
      </c>
      <c r="I5058" s="1">
        <v>20</v>
      </c>
      <c r="J5058" s="1">
        <v>22</v>
      </c>
      <c r="K5058" s="1">
        <v>4</v>
      </c>
      <c r="L5058" s="1">
        <v>3</v>
      </c>
      <c r="M5058" s="1">
        <v>4</v>
      </c>
      <c r="N5058" s="1">
        <v>2</v>
      </c>
      <c r="O5058" s="1">
        <v>5</v>
      </c>
      <c r="P5058" s="1">
        <v>1</v>
      </c>
      <c r="Q5058" s="1">
        <v>1</v>
      </c>
      <c r="R5058" s="1">
        <v>50</v>
      </c>
      <c r="S5058" s="8">
        <v>9</v>
      </c>
    </row>
    <row r="5059" spans="2:19" x14ac:dyDescent="0.2">
      <c r="D5059" s="175"/>
      <c r="E5059" s="4" t="s">
        <v>44</v>
      </c>
      <c r="F5059" s="6"/>
      <c r="G5059" s="5">
        <v>107</v>
      </c>
      <c r="H5059" s="7">
        <v>5</v>
      </c>
      <c r="I5059" s="1">
        <v>14</v>
      </c>
      <c r="J5059" s="1">
        <v>13</v>
      </c>
      <c r="K5059" s="1">
        <v>0</v>
      </c>
      <c r="L5059" s="1">
        <v>0</v>
      </c>
      <c r="M5059" s="1">
        <v>5</v>
      </c>
      <c r="N5059" s="1">
        <v>1</v>
      </c>
      <c r="O5059" s="1">
        <v>2</v>
      </c>
      <c r="P5059" s="1">
        <v>0</v>
      </c>
      <c r="Q5059" s="1">
        <v>0</v>
      </c>
      <c r="R5059" s="1">
        <v>64</v>
      </c>
      <c r="S5059" s="8">
        <v>19</v>
      </c>
    </row>
    <row r="5060" spans="2:19" x14ac:dyDescent="0.2">
      <c r="D5060" s="175"/>
      <c r="E5060" s="4" t="s">
        <v>45</v>
      </c>
      <c r="F5060" s="6"/>
      <c r="G5060" s="5">
        <v>71</v>
      </c>
      <c r="H5060" s="7">
        <v>8</v>
      </c>
      <c r="I5060" s="1">
        <v>11</v>
      </c>
      <c r="J5060" s="1">
        <v>9</v>
      </c>
      <c r="K5060" s="1">
        <v>1</v>
      </c>
      <c r="L5060" s="1">
        <v>1</v>
      </c>
      <c r="M5060" s="1">
        <v>6</v>
      </c>
      <c r="N5060" s="1">
        <v>0</v>
      </c>
      <c r="O5060" s="1">
        <v>2</v>
      </c>
      <c r="P5060" s="1">
        <v>0</v>
      </c>
      <c r="Q5060" s="1">
        <v>0</v>
      </c>
      <c r="R5060" s="1">
        <v>41</v>
      </c>
      <c r="S5060" s="8">
        <v>15</v>
      </c>
    </row>
    <row r="5061" spans="2:19" x14ac:dyDescent="0.2">
      <c r="D5061" s="174" t="s">
        <v>37</v>
      </c>
      <c r="E5061" s="20" t="s">
        <v>77</v>
      </c>
      <c r="F5061" s="22"/>
      <c r="G5061" s="21">
        <v>566</v>
      </c>
      <c r="H5061" s="25">
        <v>72</v>
      </c>
      <c r="I5061" s="3">
        <v>108</v>
      </c>
      <c r="J5061" s="3">
        <v>108</v>
      </c>
      <c r="K5061" s="3">
        <v>10</v>
      </c>
      <c r="L5061" s="3">
        <v>8</v>
      </c>
      <c r="M5061" s="3">
        <v>31</v>
      </c>
      <c r="N5061" s="3">
        <v>15</v>
      </c>
      <c r="O5061" s="3">
        <v>29</v>
      </c>
      <c r="P5061" s="3">
        <v>3</v>
      </c>
      <c r="Q5061" s="3">
        <v>6</v>
      </c>
      <c r="R5061" s="3">
        <v>318</v>
      </c>
      <c r="S5061" s="26">
        <v>60</v>
      </c>
    </row>
    <row r="5062" spans="2:19" x14ac:dyDescent="0.2">
      <c r="D5062" s="175"/>
      <c r="E5062" s="4" t="s">
        <v>39</v>
      </c>
      <c r="F5062" s="6"/>
      <c r="G5062" s="5">
        <v>26</v>
      </c>
      <c r="H5062" s="7">
        <v>2</v>
      </c>
      <c r="I5062" s="1">
        <v>5</v>
      </c>
      <c r="J5062" s="1">
        <v>5</v>
      </c>
      <c r="K5062" s="1">
        <v>0</v>
      </c>
      <c r="L5062" s="1">
        <v>1</v>
      </c>
      <c r="M5062" s="1">
        <v>1</v>
      </c>
      <c r="N5062" s="1">
        <v>0</v>
      </c>
      <c r="O5062" s="1">
        <v>0</v>
      </c>
      <c r="P5062" s="1">
        <v>0</v>
      </c>
      <c r="Q5062" s="1">
        <v>0</v>
      </c>
      <c r="R5062" s="1">
        <v>14</v>
      </c>
      <c r="S5062" s="8">
        <v>4</v>
      </c>
    </row>
    <row r="5063" spans="2:19" x14ac:dyDescent="0.2">
      <c r="D5063" s="175"/>
      <c r="E5063" s="4" t="s">
        <v>40</v>
      </c>
      <c r="F5063" s="6"/>
      <c r="G5063" s="5">
        <v>71</v>
      </c>
      <c r="H5063" s="7">
        <v>14</v>
      </c>
      <c r="I5063" s="1">
        <v>22</v>
      </c>
      <c r="J5063" s="1">
        <v>18</v>
      </c>
      <c r="K5063" s="1">
        <v>1</v>
      </c>
      <c r="L5063" s="1">
        <v>2</v>
      </c>
      <c r="M5063" s="1">
        <v>8</v>
      </c>
      <c r="N5063" s="1">
        <v>2</v>
      </c>
      <c r="O5063" s="1">
        <v>6</v>
      </c>
      <c r="P5063" s="1">
        <v>1</v>
      </c>
      <c r="Q5063" s="1">
        <v>0</v>
      </c>
      <c r="R5063" s="1">
        <v>29</v>
      </c>
      <c r="S5063" s="8">
        <v>1</v>
      </c>
    </row>
    <row r="5064" spans="2:19" x14ac:dyDescent="0.2">
      <c r="D5064" s="175"/>
      <c r="E5064" s="4" t="s">
        <v>41</v>
      </c>
      <c r="F5064" s="6"/>
      <c r="G5064" s="5">
        <v>96</v>
      </c>
      <c r="H5064" s="7">
        <v>20</v>
      </c>
      <c r="I5064" s="1">
        <v>21</v>
      </c>
      <c r="J5064" s="1">
        <v>27</v>
      </c>
      <c r="K5064" s="1">
        <v>3</v>
      </c>
      <c r="L5064" s="1">
        <v>3</v>
      </c>
      <c r="M5064" s="1">
        <v>4</v>
      </c>
      <c r="N5064" s="1">
        <v>4</v>
      </c>
      <c r="O5064" s="1">
        <v>5</v>
      </c>
      <c r="P5064" s="1">
        <v>1</v>
      </c>
      <c r="Q5064" s="1">
        <v>2</v>
      </c>
      <c r="R5064" s="1">
        <v>52</v>
      </c>
      <c r="S5064" s="8">
        <v>7</v>
      </c>
    </row>
    <row r="5065" spans="2:19" x14ac:dyDescent="0.2">
      <c r="D5065" s="175"/>
      <c r="E5065" s="4" t="s">
        <v>42</v>
      </c>
      <c r="F5065" s="6"/>
      <c r="G5065" s="5">
        <v>96</v>
      </c>
      <c r="H5065" s="7">
        <v>14</v>
      </c>
      <c r="I5065" s="1">
        <v>21</v>
      </c>
      <c r="J5065" s="1">
        <v>19</v>
      </c>
      <c r="K5065" s="1">
        <v>2</v>
      </c>
      <c r="L5065" s="1">
        <v>0</v>
      </c>
      <c r="M5065" s="1">
        <v>3</v>
      </c>
      <c r="N5065" s="1">
        <v>1</v>
      </c>
      <c r="O5065" s="1">
        <v>5</v>
      </c>
      <c r="P5065" s="1">
        <v>0</v>
      </c>
      <c r="Q5065" s="1">
        <v>1</v>
      </c>
      <c r="R5065" s="1">
        <v>61</v>
      </c>
      <c r="S5065" s="8">
        <v>5</v>
      </c>
    </row>
    <row r="5066" spans="2:19" x14ac:dyDescent="0.2">
      <c r="D5066" s="175"/>
      <c r="E5066" s="4" t="s">
        <v>43</v>
      </c>
      <c r="F5066" s="6"/>
      <c r="G5066" s="5">
        <v>103</v>
      </c>
      <c r="H5066" s="7">
        <v>9</v>
      </c>
      <c r="I5066" s="1">
        <v>23</v>
      </c>
      <c r="J5066" s="1">
        <v>20</v>
      </c>
      <c r="K5066" s="1">
        <v>2</v>
      </c>
      <c r="L5066" s="1">
        <v>1</v>
      </c>
      <c r="M5066" s="1">
        <v>8</v>
      </c>
      <c r="N5066" s="1">
        <v>5</v>
      </c>
      <c r="O5066" s="1">
        <v>6</v>
      </c>
      <c r="P5066" s="1">
        <v>0</v>
      </c>
      <c r="Q5066" s="1">
        <v>2</v>
      </c>
      <c r="R5066" s="1">
        <v>59</v>
      </c>
      <c r="S5066" s="8">
        <v>10</v>
      </c>
    </row>
    <row r="5067" spans="2:19" x14ac:dyDescent="0.2">
      <c r="D5067" s="175"/>
      <c r="E5067" s="4" t="s">
        <v>44</v>
      </c>
      <c r="F5067" s="6"/>
      <c r="G5067" s="5">
        <v>104</v>
      </c>
      <c r="H5067" s="7">
        <v>12</v>
      </c>
      <c r="I5067" s="1">
        <v>15</v>
      </c>
      <c r="J5067" s="1">
        <v>16</v>
      </c>
      <c r="K5067" s="1">
        <v>1</v>
      </c>
      <c r="L5067" s="1">
        <v>0</v>
      </c>
      <c r="M5067" s="1">
        <v>5</v>
      </c>
      <c r="N5067" s="1">
        <v>3</v>
      </c>
      <c r="O5067" s="1">
        <v>6</v>
      </c>
      <c r="P5067" s="1">
        <v>0</v>
      </c>
      <c r="Q5067" s="1">
        <v>1</v>
      </c>
      <c r="R5067" s="1">
        <v>60</v>
      </c>
      <c r="S5067" s="8">
        <v>12</v>
      </c>
    </row>
    <row r="5068" spans="2:19" x14ac:dyDescent="0.2">
      <c r="D5068" s="176"/>
      <c r="E5068" s="59" t="s">
        <v>45</v>
      </c>
      <c r="F5068" s="60"/>
      <c r="G5068" s="56">
        <v>70</v>
      </c>
      <c r="H5068" s="66">
        <v>1</v>
      </c>
      <c r="I5068" s="30">
        <v>1</v>
      </c>
      <c r="J5068" s="30">
        <v>3</v>
      </c>
      <c r="K5068" s="30">
        <v>1</v>
      </c>
      <c r="L5068" s="30">
        <v>1</v>
      </c>
      <c r="M5068" s="30">
        <v>2</v>
      </c>
      <c r="N5068" s="30">
        <v>0</v>
      </c>
      <c r="O5068" s="30">
        <v>1</v>
      </c>
      <c r="P5068" s="30">
        <v>1</v>
      </c>
      <c r="Q5068" s="30">
        <v>0</v>
      </c>
      <c r="R5068" s="30">
        <v>43</v>
      </c>
      <c r="S5068" s="65">
        <v>21</v>
      </c>
    </row>
    <row r="5070" spans="2:19" x14ac:dyDescent="0.2">
      <c r="B5070" s="43" t="str">
        <f xml:space="preserve"> HYPERLINK("#'目次'!B190", "[184]")</f>
        <v>[184]</v>
      </c>
      <c r="C5070" s="31" t="s">
        <v>349</v>
      </c>
    </row>
    <row r="5071" spans="2:19" x14ac:dyDescent="0.2">
      <c r="C5071" s="156" t="s">
        <v>350</v>
      </c>
    </row>
    <row r="5074" spans="4:17" ht="60" x14ac:dyDescent="0.2">
      <c r="D5074" s="177"/>
      <c r="E5074" s="178"/>
      <c r="F5074" s="178"/>
      <c r="G5074" s="40" t="s">
        <v>14</v>
      </c>
      <c r="H5074" s="42" t="s">
        <v>351</v>
      </c>
      <c r="I5074" s="15" t="s">
        <v>352</v>
      </c>
      <c r="J5074" s="15" t="s">
        <v>353</v>
      </c>
      <c r="K5074" s="15" t="s">
        <v>354</v>
      </c>
      <c r="L5074" s="15" t="s">
        <v>355</v>
      </c>
      <c r="M5074" s="15" t="s">
        <v>356</v>
      </c>
      <c r="N5074" s="15" t="s">
        <v>357</v>
      </c>
      <c r="O5074" s="15" t="s">
        <v>358</v>
      </c>
      <c r="P5074" s="15" t="s">
        <v>86</v>
      </c>
      <c r="Q5074" s="44" t="s">
        <v>17</v>
      </c>
    </row>
    <row r="5075" spans="4:17" x14ac:dyDescent="0.2">
      <c r="D5075" s="179"/>
      <c r="E5075" s="180"/>
      <c r="F5075" s="180"/>
      <c r="G5075" s="39"/>
      <c r="H5075" s="41"/>
      <c r="I5075" s="14"/>
      <c r="J5075" s="14"/>
      <c r="K5075" s="14"/>
      <c r="L5075" s="14"/>
      <c r="M5075" s="14"/>
      <c r="N5075" s="14"/>
      <c r="O5075" s="14"/>
      <c r="P5075" s="14"/>
      <c r="Q5075" s="38"/>
    </row>
    <row r="5076" spans="4:17" x14ac:dyDescent="0.2">
      <c r="D5076" s="58"/>
      <c r="E5076" s="53" t="s">
        <v>14</v>
      </c>
      <c r="F5076" s="52"/>
      <c r="G5076" s="37">
        <v>59</v>
      </c>
      <c r="H5076" s="17">
        <v>36</v>
      </c>
      <c r="I5076" s="17">
        <v>14</v>
      </c>
      <c r="J5076" s="17">
        <v>12</v>
      </c>
      <c r="K5076" s="17">
        <v>2</v>
      </c>
      <c r="L5076" s="17">
        <v>9</v>
      </c>
      <c r="M5076" s="17">
        <v>14</v>
      </c>
      <c r="N5076" s="17">
        <v>12</v>
      </c>
      <c r="O5076" s="17">
        <v>11</v>
      </c>
      <c r="P5076" s="17">
        <v>1</v>
      </c>
      <c r="Q5076" s="55">
        <v>20</v>
      </c>
    </row>
    <row r="5077" spans="4:17" x14ac:dyDescent="0.2">
      <c r="D5077" s="174" t="s">
        <v>18</v>
      </c>
      <c r="E5077" s="20" t="s">
        <v>19</v>
      </c>
      <c r="F5077" s="22"/>
      <c r="G5077" s="21">
        <v>5</v>
      </c>
      <c r="H5077" s="25">
        <v>2</v>
      </c>
      <c r="I5077" s="3">
        <v>1</v>
      </c>
      <c r="J5077" s="3">
        <v>1</v>
      </c>
      <c r="K5077" s="3">
        <v>0</v>
      </c>
      <c r="L5077" s="3">
        <v>0</v>
      </c>
      <c r="M5077" s="3">
        <v>2</v>
      </c>
      <c r="N5077" s="3">
        <v>3</v>
      </c>
      <c r="O5077" s="3">
        <v>1</v>
      </c>
      <c r="P5077" s="3">
        <v>0</v>
      </c>
      <c r="Q5077" s="26">
        <v>2</v>
      </c>
    </row>
    <row r="5078" spans="4:17" x14ac:dyDescent="0.2">
      <c r="D5078" s="175"/>
      <c r="E5078" s="4" t="s">
        <v>20</v>
      </c>
      <c r="F5078" s="6"/>
      <c r="G5078" s="5">
        <v>9</v>
      </c>
      <c r="H5078" s="7">
        <v>7</v>
      </c>
      <c r="I5078" s="1">
        <v>5</v>
      </c>
      <c r="J5078" s="1">
        <v>3</v>
      </c>
      <c r="K5078" s="1">
        <v>0</v>
      </c>
      <c r="L5078" s="1">
        <v>1</v>
      </c>
      <c r="M5078" s="1">
        <v>3</v>
      </c>
      <c r="N5078" s="1">
        <v>4</v>
      </c>
      <c r="O5078" s="1">
        <v>3</v>
      </c>
      <c r="P5078" s="1">
        <v>0</v>
      </c>
      <c r="Q5078" s="8">
        <v>2</v>
      </c>
    </row>
    <row r="5079" spans="4:17" x14ac:dyDescent="0.2">
      <c r="D5079" s="175"/>
      <c r="E5079" s="4" t="s">
        <v>21</v>
      </c>
      <c r="F5079" s="6"/>
      <c r="G5079" s="5">
        <v>18</v>
      </c>
      <c r="H5079" s="7">
        <v>9</v>
      </c>
      <c r="I5079" s="1">
        <v>3</v>
      </c>
      <c r="J5079" s="1">
        <v>2</v>
      </c>
      <c r="K5079" s="1">
        <v>0</v>
      </c>
      <c r="L5079" s="1">
        <v>4</v>
      </c>
      <c r="M5079" s="1">
        <v>3</v>
      </c>
      <c r="N5079" s="1">
        <v>2</v>
      </c>
      <c r="O5079" s="1">
        <v>3</v>
      </c>
      <c r="P5079" s="1">
        <v>1</v>
      </c>
      <c r="Q5079" s="8">
        <v>8</v>
      </c>
    </row>
    <row r="5080" spans="4:17" x14ac:dyDescent="0.2">
      <c r="D5080" s="175"/>
      <c r="E5080" s="4" t="s">
        <v>22</v>
      </c>
      <c r="F5080" s="6"/>
      <c r="G5080" s="5">
        <v>1</v>
      </c>
      <c r="H5080" s="7">
        <v>1</v>
      </c>
      <c r="I5080" s="1">
        <v>0</v>
      </c>
      <c r="J5080" s="1">
        <v>0</v>
      </c>
      <c r="K5080" s="1">
        <v>0</v>
      </c>
      <c r="L5080" s="1">
        <v>0</v>
      </c>
      <c r="M5080" s="1">
        <v>0</v>
      </c>
      <c r="N5080" s="1">
        <v>0</v>
      </c>
      <c r="O5080" s="1">
        <v>0</v>
      </c>
      <c r="P5080" s="1">
        <v>0</v>
      </c>
      <c r="Q5080" s="8">
        <v>0</v>
      </c>
    </row>
    <row r="5081" spans="4:17" x14ac:dyDescent="0.2">
      <c r="D5081" s="175"/>
      <c r="E5081" s="4" t="s">
        <v>23</v>
      </c>
      <c r="F5081" s="6"/>
      <c r="G5081" s="5">
        <v>7</v>
      </c>
      <c r="H5081" s="7">
        <v>6</v>
      </c>
      <c r="I5081" s="1">
        <v>4</v>
      </c>
      <c r="J5081" s="1">
        <v>5</v>
      </c>
      <c r="K5081" s="1">
        <v>0</v>
      </c>
      <c r="L5081" s="1">
        <v>2</v>
      </c>
      <c r="M5081" s="1">
        <v>1</v>
      </c>
      <c r="N5081" s="1">
        <v>0</v>
      </c>
      <c r="O5081" s="1">
        <v>2</v>
      </c>
      <c r="P5081" s="1">
        <v>0</v>
      </c>
      <c r="Q5081" s="8">
        <v>1</v>
      </c>
    </row>
    <row r="5082" spans="4:17" x14ac:dyDescent="0.2">
      <c r="D5082" s="175"/>
      <c r="E5082" s="4" t="s">
        <v>24</v>
      </c>
      <c r="F5082" s="6"/>
      <c r="G5082" s="5">
        <v>7</v>
      </c>
      <c r="H5082" s="7">
        <v>2</v>
      </c>
      <c r="I5082" s="1">
        <v>0</v>
      </c>
      <c r="J5082" s="1">
        <v>0</v>
      </c>
      <c r="K5082" s="1">
        <v>0</v>
      </c>
      <c r="L5082" s="1">
        <v>0</v>
      </c>
      <c r="M5082" s="1">
        <v>0</v>
      </c>
      <c r="N5082" s="1">
        <v>0</v>
      </c>
      <c r="O5082" s="1">
        <v>0</v>
      </c>
      <c r="P5082" s="1">
        <v>0</v>
      </c>
      <c r="Q5082" s="8">
        <v>5</v>
      </c>
    </row>
    <row r="5083" spans="4:17" x14ac:dyDescent="0.2">
      <c r="D5083" s="175"/>
      <c r="E5083" s="4" t="s">
        <v>25</v>
      </c>
      <c r="F5083" s="6"/>
      <c r="G5083" s="5">
        <v>2</v>
      </c>
      <c r="H5083" s="7">
        <v>1</v>
      </c>
      <c r="I5083" s="1">
        <v>0</v>
      </c>
      <c r="J5083" s="1">
        <v>0</v>
      </c>
      <c r="K5083" s="1">
        <v>0</v>
      </c>
      <c r="L5083" s="1">
        <v>1</v>
      </c>
      <c r="M5083" s="1">
        <v>0</v>
      </c>
      <c r="N5083" s="1">
        <v>0</v>
      </c>
      <c r="O5083" s="1">
        <v>0</v>
      </c>
      <c r="P5083" s="1">
        <v>0</v>
      </c>
      <c r="Q5083" s="8">
        <v>0</v>
      </c>
    </row>
    <row r="5084" spans="4:17" x14ac:dyDescent="0.2">
      <c r="D5084" s="175"/>
      <c r="E5084" s="4" t="s">
        <v>26</v>
      </c>
      <c r="F5084" s="6"/>
      <c r="G5084" s="5">
        <v>1</v>
      </c>
      <c r="H5084" s="7">
        <v>1</v>
      </c>
      <c r="I5084" s="1">
        <v>0</v>
      </c>
      <c r="J5084" s="1">
        <v>0</v>
      </c>
      <c r="K5084" s="1">
        <v>1</v>
      </c>
      <c r="L5084" s="1">
        <v>0</v>
      </c>
      <c r="M5084" s="1">
        <v>1</v>
      </c>
      <c r="N5084" s="1">
        <v>0</v>
      </c>
      <c r="O5084" s="1">
        <v>1</v>
      </c>
      <c r="P5084" s="1">
        <v>0</v>
      </c>
      <c r="Q5084" s="8">
        <v>0</v>
      </c>
    </row>
    <row r="5085" spans="4:17" x14ac:dyDescent="0.2">
      <c r="D5085" s="175"/>
      <c r="E5085" s="4" t="s">
        <v>27</v>
      </c>
      <c r="F5085" s="6"/>
      <c r="G5085" s="5">
        <v>6</v>
      </c>
      <c r="H5085" s="7">
        <v>5</v>
      </c>
      <c r="I5085" s="1">
        <v>1</v>
      </c>
      <c r="J5085" s="1">
        <v>1</v>
      </c>
      <c r="K5085" s="1">
        <v>1</v>
      </c>
      <c r="L5085" s="1">
        <v>0</v>
      </c>
      <c r="M5085" s="1">
        <v>3</v>
      </c>
      <c r="N5085" s="1">
        <v>2</v>
      </c>
      <c r="O5085" s="1">
        <v>1</v>
      </c>
      <c r="P5085" s="1">
        <v>0</v>
      </c>
      <c r="Q5085" s="8">
        <v>1</v>
      </c>
    </row>
    <row r="5086" spans="4:17" x14ac:dyDescent="0.2">
      <c r="D5086" s="175"/>
      <c r="E5086" s="4" t="s">
        <v>28</v>
      </c>
      <c r="F5086" s="6"/>
      <c r="G5086" s="5">
        <v>3</v>
      </c>
      <c r="H5086" s="7">
        <v>2</v>
      </c>
      <c r="I5086" s="1">
        <v>0</v>
      </c>
      <c r="J5086" s="1">
        <v>0</v>
      </c>
      <c r="K5086" s="1">
        <v>0</v>
      </c>
      <c r="L5086" s="1">
        <v>1</v>
      </c>
      <c r="M5086" s="1">
        <v>1</v>
      </c>
      <c r="N5086" s="1">
        <v>1</v>
      </c>
      <c r="O5086" s="1">
        <v>0</v>
      </c>
      <c r="P5086" s="1">
        <v>0</v>
      </c>
      <c r="Q5086" s="8">
        <v>1</v>
      </c>
    </row>
    <row r="5087" spans="4:17" x14ac:dyDescent="0.2">
      <c r="D5087" s="175"/>
      <c r="E5087" s="4" t="s">
        <v>29</v>
      </c>
      <c r="F5087" s="6"/>
      <c r="G5087" s="5">
        <v>0</v>
      </c>
      <c r="H5087" s="7">
        <v>0</v>
      </c>
      <c r="I5087" s="1">
        <v>0</v>
      </c>
      <c r="J5087" s="1">
        <v>0</v>
      </c>
      <c r="K5087" s="1">
        <v>0</v>
      </c>
      <c r="L5087" s="1">
        <v>0</v>
      </c>
      <c r="M5087" s="1">
        <v>0</v>
      </c>
      <c r="N5087" s="1">
        <v>0</v>
      </c>
      <c r="O5087" s="1">
        <v>0</v>
      </c>
      <c r="P5087" s="1">
        <v>0</v>
      </c>
      <c r="Q5087" s="8">
        <v>0</v>
      </c>
    </row>
    <row r="5088" spans="4:17" x14ac:dyDescent="0.2">
      <c r="D5088" s="174" t="s">
        <v>30</v>
      </c>
      <c r="E5088" s="20" t="s">
        <v>31</v>
      </c>
      <c r="F5088" s="22"/>
      <c r="G5088" s="21">
        <v>20</v>
      </c>
      <c r="H5088" s="25">
        <v>12</v>
      </c>
      <c r="I5088" s="3">
        <v>4</v>
      </c>
      <c r="J5088" s="3">
        <v>4</v>
      </c>
      <c r="K5088" s="3">
        <v>0</v>
      </c>
      <c r="L5088" s="3">
        <v>5</v>
      </c>
      <c r="M5088" s="3">
        <v>3</v>
      </c>
      <c r="N5088" s="3">
        <v>1</v>
      </c>
      <c r="O5088" s="3">
        <v>2</v>
      </c>
      <c r="P5088" s="3">
        <v>0</v>
      </c>
      <c r="Q5088" s="26">
        <v>7</v>
      </c>
    </row>
    <row r="5089" spans="2:17" x14ac:dyDescent="0.2">
      <c r="D5089" s="175"/>
      <c r="E5089" s="4" t="s">
        <v>32</v>
      </c>
      <c r="F5089" s="6"/>
      <c r="G5089" s="5">
        <v>13</v>
      </c>
      <c r="H5089" s="7">
        <v>5</v>
      </c>
      <c r="I5089" s="1">
        <v>1</v>
      </c>
      <c r="J5089" s="1">
        <v>2</v>
      </c>
      <c r="K5089" s="1">
        <v>1</v>
      </c>
      <c r="L5089" s="1">
        <v>1</v>
      </c>
      <c r="M5089" s="1">
        <v>3</v>
      </c>
      <c r="N5089" s="1">
        <v>1</v>
      </c>
      <c r="O5089" s="1">
        <v>3</v>
      </c>
      <c r="P5089" s="1">
        <v>1</v>
      </c>
      <c r="Q5089" s="8">
        <v>6</v>
      </c>
    </row>
    <row r="5090" spans="2:17" x14ac:dyDescent="0.2">
      <c r="D5090" s="175"/>
      <c r="E5090" s="4" t="s">
        <v>33</v>
      </c>
      <c r="F5090" s="6"/>
      <c r="G5090" s="5">
        <v>23</v>
      </c>
      <c r="H5090" s="7">
        <v>17</v>
      </c>
      <c r="I5090" s="1">
        <v>8</v>
      </c>
      <c r="J5090" s="1">
        <v>5</v>
      </c>
      <c r="K5090" s="1">
        <v>1</v>
      </c>
      <c r="L5090" s="1">
        <v>2</v>
      </c>
      <c r="M5090" s="1">
        <v>6</v>
      </c>
      <c r="N5090" s="1">
        <v>8</v>
      </c>
      <c r="O5090" s="1">
        <v>5</v>
      </c>
      <c r="P5090" s="1">
        <v>0</v>
      </c>
      <c r="Q5090" s="8">
        <v>6</v>
      </c>
    </row>
    <row r="5091" spans="2:17" x14ac:dyDescent="0.2">
      <c r="D5091" s="175"/>
      <c r="E5091" s="4" t="s">
        <v>34</v>
      </c>
      <c r="F5091" s="6"/>
      <c r="G5091" s="5">
        <v>3</v>
      </c>
      <c r="H5091" s="7">
        <v>2</v>
      </c>
      <c r="I5091" s="1">
        <v>1</v>
      </c>
      <c r="J5091" s="1">
        <v>1</v>
      </c>
      <c r="K5091" s="1">
        <v>0</v>
      </c>
      <c r="L5091" s="1">
        <v>1</v>
      </c>
      <c r="M5091" s="1">
        <v>2</v>
      </c>
      <c r="N5091" s="1">
        <v>2</v>
      </c>
      <c r="O5091" s="1">
        <v>1</v>
      </c>
      <c r="P5091" s="1">
        <v>0</v>
      </c>
      <c r="Q5091" s="8">
        <v>1</v>
      </c>
    </row>
    <row r="5092" spans="2:17" x14ac:dyDescent="0.2">
      <c r="D5092" s="174" t="s">
        <v>35</v>
      </c>
      <c r="E5092" s="20" t="s">
        <v>36</v>
      </c>
      <c r="F5092" s="22"/>
      <c r="G5092" s="21">
        <v>32</v>
      </c>
      <c r="H5092" s="25">
        <v>22</v>
      </c>
      <c r="I5092" s="3">
        <v>10</v>
      </c>
      <c r="J5092" s="3">
        <v>6</v>
      </c>
      <c r="K5092" s="3">
        <v>2</v>
      </c>
      <c r="L5092" s="3">
        <v>6</v>
      </c>
      <c r="M5092" s="3">
        <v>12</v>
      </c>
      <c r="N5092" s="3">
        <v>10</v>
      </c>
      <c r="O5092" s="3">
        <v>9</v>
      </c>
      <c r="P5092" s="3">
        <v>1</v>
      </c>
      <c r="Q5092" s="26">
        <v>7</v>
      </c>
    </row>
    <row r="5093" spans="2:17" x14ac:dyDescent="0.2">
      <c r="D5093" s="175"/>
      <c r="E5093" s="4" t="s">
        <v>37</v>
      </c>
      <c r="F5093" s="6"/>
      <c r="G5093" s="5">
        <v>27</v>
      </c>
      <c r="H5093" s="7">
        <v>14</v>
      </c>
      <c r="I5093" s="1">
        <v>4</v>
      </c>
      <c r="J5093" s="1">
        <v>6</v>
      </c>
      <c r="K5093" s="1">
        <v>0</v>
      </c>
      <c r="L5093" s="1">
        <v>3</v>
      </c>
      <c r="M5093" s="1">
        <v>2</v>
      </c>
      <c r="N5093" s="1">
        <v>2</v>
      </c>
      <c r="O5093" s="1">
        <v>2</v>
      </c>
      <c r="P5093" s="1">
        <v>0</v>
      </c>
      <c r="Q5093" s="8">
        <v>13</v>
      </c>
    </row>
    <row r="5094" spans="2:17" x14ac:dyDescent="0.2">
      <c r="D5094" s="174" t="s">
        <v>38</v>
      </c>
      <c r="E5094" s="20" t="s">
        <v>39</v>
      </c>
      <c r="F5094" s="22"/>
      <c r="G5094" s="21">
        <v>6</v>
      </c>
      <c r="H5094" s="25">
        <v>3</v>
      </c>
      <c r="I5094" s="3">
        <v>1</v>
      </c>
      <c r="J5094" s="3">
        <v>0</v>
      </c>
      <c r="K5094" s="3">
        <v>0</v>
      </c>
      <c r="L5094" s="3">
        <v>0</v>
      </c>
      <c r="M5094" s="3">
        <v>2</v>
      </c>
      <c r="N5094" s="3">
        <v>2</v>
      </c>
      <c r="O5094" s="3">
        <v>2</v>
      </c>
      <c r="P5094" s="3">
        <v>1</v>
      </c>
      <c r="Q5094" s="26">
        <v>1</v>
      </c>
    </row>
    <row r="5095" spans="2:17" x14ac:dyDescent="0.2">
      <c r="D5095" s="175"/>
      <c r="E5095" s="4" t="s">
        <v>40</v>
      </c>
      <c r="F5095" s="6"/>
      <c r="G5095" s="5">
        <v>3</v>
      </c>
      <c r="H5095" s="7">
        <v>2</v>
      </c>
      <c r="I5095" s="1">
        <v>0</v>
      </c>
      <c r="J5095" s="1">
        <v>0</v>
      </c>
      <c r="K5095" s="1">
        <v>0</v>
      </c>
      <c r="L5095" s="1">
        <v>0</v>
      </c>
      <c r="M5095" s="1">
        <v>0</v>
      </c>
      <c r="N5095" s="1">
        <v>0</v>
      </c>
      <c r="O5095" s="1">
        <v>0</v>
      </c>
      <c r="P5095" s="1">
        <v>0</v>
      </c>
      <c r="Q5095" s="8">
        <v>1</v>
      </c>
    </row>
    <row r="5096" spans="2:17" x14ac:dyDescent="0.2">
      <c r="D5096" s="175"/>
      <c r="E5096" s="4" t="s">
        <v>41</v>
      </c>
      <c r="F5096" s="6"/>
      <c r="G5096" s="5">
        <v>2</v>
      </c>
      <c r="H5096" s="7">
        <v>1</v>
      </c>
      <c r="I5096" s="1">
        <v>1</v>
      </c>
      <c r="J5096" s="1">
        <v>0</v>
      </c>
      <c r="K5096" s="1">
        <v>0</v>
      </c>
      <c r="L5096" s="1">
        <v>0</v>
      </c>
      <c r="M5096" s="1">
        <v>1</v>
      </c>
      <c r="N5096" s="1">
        <v>1</v>
      </c>
      <c r="O5096" s="1">
        <v>1</v>
      </c>
      <c r="P5096" s="1">
        <v>0</v>
      </c>
      <c r="Q5096" s="8">
        <v>1</v>
      </c>
    </row>
    <row r="5097" spans="2:17" x14ac:dyDescent="0.2">
      <c r="D5097" s="175"/>
      <c r="E5097" s="4" t="s">
        <v>42</v>
      </c>
      <c r="F5097" s="6"/>
      <c r="G5097" s="5">
        <v>2</v>
      </c>
      <c r="H5097" s="7">
        <v>0</v>
      </c>
      <c r="I5097" s="1">
        <v>0</v>
      </c>
      <c r="J5097" s="1">
        <v>0</v>
      </c>
      <c r="K5097" s="1">
        <v>0</v>
      </c>
      <c r="L5097" s="1">
        <v>0</v>
      </c>
      <c r="M5097" s="1">
        <v>0</v>
      </c>
      <c r="N5097" s="1">
        <v>0</v>
      </c>
      <c r="O5097" s="1">
        <v>0</v>
      </c>
      <c r="P5097" s="1">
        <v>0</v>
      </c>
      <c r="Q5097" s="8">
        <v>2</v>
      </c>
    </row>
    <row r="5098" spans="2:17" x14ac:dyDescent="0.2">
      <c r="D5098" s="175"/>
      <c r="E5098" s="4" t="s">
        <v>43</v>
      </c>
      <c r="F5098" s="6"/>
      <c r="G5098" s="5">
        <v>5</v>
      </c>
      <c r="H5098" s="7">
        <v>4</v>
      </c>
      <c r="I5098" s="1">
        <v>1</v>
      </c>
      <c r="J5098" s="1">
        <v>1</v>
      </c>
      <c r="K5098" s="1">
        <v>1</v>
      </c>
      <c r="L5098" s="1">
        <v>2</v>
      </c>
      <c r="M5098" s="1">
        <v>3</v>
      </c>
      <c r="N5098" s="1">
        <v>2</v>
      </c>
      <c r="O5098" s="1">
        <v>1</v>
      </c>
      <c r="P5098" s="1">
        <v>0</v>
      </c>
      <c r="Q5098" s="8">
        <v>0</v>
      </c>
    </row>
    <row r="5099" spans="2:17" x14ac:dyDescent="0.2">
      <c r="D5099" s="175"/>
      <c r="E5099" s="4" t="s">
        <v>44</v>
      </c>
      <c r="F5099" s="6"/>
      <c r="G5099" s="5">
        <v>12</v>
      </c>
      <c r="H5099" s="7">
        <v>8</v>
      </c>
      <c r="I5099" s="1">
        <v>4</v>
      </c>
      <c r="J5099" s="1">
        <v>2</v>
      </c>
      <c r="K5099" s="1">
        <v>1</v>
      </c>
      <c r="L5099" s="1">
        <v>0</v>
      </c>
      <c r="M5099" s="1">
        <v>3</v>
      </c>
      <c r="N5099" s="1">
        <v>4</v>
      </c>
      <c r="O5099" s="1">
        <v>3</v>
      </c>
      <c r="P5099" s="1">
        <v>0</v>
      </c>
      <c r="Q5099" s="8">
        <v>4</v>
      </c>
    </row>
    <row r="5100" spans="2:17" x14ac:dyDescent="0.2">
      <c r="D5100" s="176"/>
      <c r="E5100" s="59" t="s">
        <v>45</v>
      </c>
      <c r="F5100" s="60"/>
      <c r="G5100" s="56">
        <v>29</v>
      </c>
      <c r="H5100" s="66">
        <v>18</v>
      </c>
      <c r="I5100" s="30">
        <v>7</v>
      </c>
      <c r="J5100" s="30">
        <v>9</v>
      </c>
      <c r="K5100" s="30">
        <v>0</v>
      </c>
      <c r="L5100" s="30">
        <v>7</v>
      </c>
      <c r="M5100" s="30">
        <v>5</v>
      </c>
      <c r="N5100" s="30">
        <v>3</v>
      </c>
      <c r="O5100" s="30">
        <v>4</v>
      </c>
      <c r="P5100" s="30">
        <v>0</v>
      </c>
      <c r="Q5100" s="65">
        <v>11</v>
      </c>
    </row>
    <row r="5102" spans="2:17" x14ac:dyDescent="0.2">
      <c r="B5102" s="43" t="str">
        <f xml:space="preserve"> HYPERLINK("#'目次'!B191", "[185]")</f>
        <v>[185]</v>
      </c>
      <c r="C5102" s="31" t="s">
        <v>349</v>
      </c>
    </row>
    <row r="5103" spans="2:17" x14ac:dyDescent="0.2">
      <c r="C5103" s="156" t="s">
        <v>350</v>
      </c>
    </row>
    <row r="5106" spans="4:17" ht="60" x14ac:dyDescent="0.2">
      <c r="D5106" s="177"/>
      <c r="E5106" s="178"/>
      <c r="F5106" s="178"/>
      <c r="G5106" s="40" t="s">
        <v>14</v>
      </c>
      <c r="H5106" s="42" t="s">
        <v>351</v>
      </c>
      <c r="I5106" s="15" t="s">
        <v>352</v>
      </c>
      <c r="J5106" s="15" t="s">
        <v>353</v>
      </c>
      <c r="K5106" s="15" t="s">
        <v>354</v>
      </c>
      <c r="L5106" s="15" t="s">
        <v>355</v>
      </c>
      <c r="M5106" s="15" t="s">
        <v>356</v>
      </c>
      <c r="N5106" s="15" t="s">
        <v>357</v>
      </c>
      <c r="O5106" s="15" t="s">
        <v>358</v>
      </c>
      <c r="P5106" s="15" t="s">
        <v>86</v>
      </c>
      <c r="Q5106" s="44" t="s">
        <v>17</v>
      </c>
    </row>
    <row r="5107" spans="4:17" x14ac:dyDescent="0.2">
      <c r="D5107" s="179"/>
      <c r="E5107" s="180"/>
      <c r="F5107" s="180"/>
      <c r="G5107" s="39"/>
      <c r="H5107" s="41"/>
      <c r="I5107" s="14"/>
      <c r="J5107" s="14"/>
      <c r="K5107" s="14"/>
      <c r="L5107" s="14"/>
      <c r="M5107" s="14"/>
      <c r="N5107" s="14"/>
      <c r="O5107" s="14"/>
      <c r="P5107" s="14"/>
      <c r="Q5107" s="38"/>
    </row>
    <row r="5108" spans="4:17" x14ac:dyDescent="0.2">
      <c r="D5108" s="58"/>
      <c r="E5108" s="53" t="s">
        <v>14</v>
      </c>
      <c r="F5108" s="52"/>
      <c r="G5108" s="37">
        <v>59</v>
      </c>
      <c r="H5108" s="17">
        <v>36</v>
      </c>
      <c r="I5108" s="17">
        <v>14</v>
      </c>
      <c r="J5108" s="17">
        <v>12</v>
      </c>
      <c r="K5108" s="17">
        <v>2</v>
      </c>
      <c r="L5108" s="17">
        <v>9</v>
      </c>
      <c r="M5108" s="17">
        <v>14</v>
      </c>
      <c r="N5108" s="17">
        <v>12</v>
      </c>
      <c r="O5108" s="17">
        <v>11</v>
      </c>
      <c r="P5108" s="17">
        <v>1</v>
      </c>
      <c r="Q5108" s="55">
        <v>20</v>
      </c>
    </row>
    <row r="5109" spans="4:17" x14ac:dyDescent="0.2">
      <c r="D5109" s="174" t="s">
        <v>52</v>
      </c>
      <c r="E5109" s="20" t="s">
        <v>53</v>
      </c>
      <c r="F5109" s="22"/>
      <c r="G5109" s="21">
        <v>0</v>
      </c>
      <c r="H5109" s="25">
        <v>0</v>
      </c>
      <c r="I5109" s="3">
        <v>0</v>
      </c>
      <c r="J5109" s="3">
        <v>0</v>
      </c>
      <c r="K5109" s="3">
        <v>0</v>
      </c>
      <c r="L5109" s="3">
        <v>0</v>
      </c>
      <c r="M5109" s="3">
        <v>0</v>
      </c>
      <c r="N5109" s="3">
        <v>0</v>
      </c>
      <c r="O5109" s="3">
        <v>0</v>
      </c>
      <c r="P5109" s="3">
        <v>0</v>
      </c>
      <c r="Q5109" s="26">
        <v>0</v>
      </c>
    </row>
    <row r="5110" spans="4:17" ht="24" x14ac:dyDescent="0.2">
      <c r="D5110" s="175"/>
      <c r="E5110" s="4" t="s">
        <v>54</v>
      </c>
      <c r="F5110" s="6"/>
      <c r="G5110" s="5">
        <v>6</v>
      </c>
      <c r="H5110" s="7">
        <v>4</v>
      </c>
      <c r="I5110" s="1">
        <v>2</v>
      </c>
      <c r="J5110" s="1">
        <v>3</v>
      </c>
      <c r="K5110" s="1">
        <v>0</v>
      </c>
      <c r="L5110" s="1">
        <v>2</v>
      </c>
      <c r="M5110" s="1">
        <v>1</v>
      </c>
      <c r="N5110" s="1">
        <v>1</v>
      </c>
      <c r="O5110" s="1">
        <v>3</v>
      </c>
      <c r="P5110" s="1">
        <v>0</v>
      </c>
      <c r="Q5110" s="8">
        <v>2</v>
      </c>
    </row>
    <row r="5111" spans="4:17" x14ac:dyDescent="0.2">
      <c r="D5111" s="175"/>
      <c r="E5111" s="4" t="s">
        <v>55</v>
      </c>
      <c r="F5111" s="6"/>
      <c r="G5111" s="5">
        <v>2</v>
      </c>
      <c r="H5111" s="7">
        <v>2</v>
      </c>
      <c r="I5111" s="1">
        <v>0</v>
      </c>
      <c r="J5111" s="1">
        <v>0</v>
      </c>
      <c r="K5111" s="1">
        <v>1</v>
      </c>
      <c r="L5111" s="1">
        <v>0</v>
      </c>
      <c r="M5111" s="1">
        <v>2</v>
      </c>
      <c r="N5111" s="1">
        <v>0</v>
      </c>
      <c r="O5111" s="1">
        <v>1</v>
      </c>
      <c r="P5111" s="1">
        <v>0</v>
      </c>
      <c r="Q5111" s="8">
        <v>0</v>
      </c>
    </row>
    <row r="5112" spans="4:17" x14ac:dyDescent="0.2">
      <c r="D5112" s="175"/>
      <c r="E5112" s="4" t="s">
        <v>56</v>
      </c>
      <c r="F5112" s="6"/>
      <c r="G5112" s="5">
        <v>0</v>
      </c>
      <c r="H5112" s="7">
        <v>0</v>
      </c>
      <c r="I5112" s="1">
        <v>0</v>
      </c>
      <c r="J5112" s="1">
        <v>0</v>
      </c>
      <c r="K5112" s="1">
        <v>0</v>
      </c>
      <c r="L5112" s="1">
        <v>0</v>
      </c>
      <c r="M5112" s="1">
        <v>0</v>
      </c>
      <c r="N5112" s="1">
        <v>0</v>
      </c>
      <c r="O5112" s="1">
        <v>0</v>
      </c>
      <c r="P5112" s="1">
        <v>0</v>
      </c>
      <c r="Q5112" s="8">
        <v>0</v>
      </c>
    </row>
    <row r="5113" spans="4:17" x14ac:dyDescent="0.2">
      <c r="D5113" s="175"/>
      <c r="E5113" s="4" t="s">
        <v>57</v>
      </c>
      <c r="F5113" s="6"/>
      <c r="G5113" s="5">
        <v>3</v>
      </c>
      <c r="H5113" s="7">
        <v>2</v>
      </c>
      <c r="I5113" s="1">
        <v>2</v>
      </c>
      <c r="J5113" s="1">
        <v>2</v>
      </c>
      <c r="K5113" s="1">
        <v>0</v>
      </c>
      <c r="L5113" s="1">
        <v>0</v>
      </c>
      <c r="M5113" s="1">
        <v>1</v>
      </c>
      <c r="N5113" s="1">
        <v>1</v>
      </c>
      <c r="O5113" s="1">
        <v>0</v>
      </c>
      <c r="P5113" s="1">
        <v>0</v>
      </c>
      <c r="Q5113" s="8">
        <v>1</v>
      </c>
    </row>
    <row r="5114" spans="4:17" x14ac:dyDescent="0.2">
      <c r="D5114" s="175"/>
      <c r="E5114" s="4" t="s">
        <v>58</v>
      </c>
      <c r="F5114" s="6"/>
      <c r="G5114" s="5">
        <v>6</v>
      </c>
      <c r="H5114" s="7">
        <v>4</v>
      </c>
      <c r="I5114" s="1">
        <v>1</v>
      </c>
      <c r="J5114" s="1">
        <v>0</v>
      </c>
      <c r="K5114" s="1">
        <v>1</v>
      </c>
      <c r="L5114" s="1">
        <v>0</v>
      </c>
      <c r="M5114" s="1">
        <v>2</v>
      </c>
      <c r="N5114" s="1">
        <v>2</v>
      </c>
      <c r="O5114" s="1">
        <v>2</v>
      </c>
      <c r="P5114" s="1">
        <v>1</v>
      </c>
      <c r="Q5114" s="8">
        <v>1</v>
      </c>
    </row>
    <row r="5115" spans="4:17" x14ac:dyDescent="0.2">
      <c r="D5115" s="175"/>
      <c r="E5115" s="4" t="s">
        <v>59</v>
      </c>
      <c r="F5115" s="6"/>
      <c r="G5115" s="5">
        <v>9</v>
      </c>
      <c r="H5115" s="7">
        <v>5</v>
      </c>
      <c r="I5115" s="1">
        <v>3</v>
      </c>
      <c r="J5115" s="1">
        <v>1</v>
      </c>
      <c r="K5115" s="1">
        <v>0</v>
      </c>
      <c r="L5115" s="1">
        <v>1</v>
      </c>
      <c r="M5115" s="1">
        <v>2</v>
      </c>
      <c r="N5115" s="1">
        <v>3</v>
      </c>
      <c r="O5115" s="1">
        <v>1</v>
      </c>
      <c r="P5115" s="1">
        <v>0</v>
      </c>
      <c r="Q5115" s="8">
        <v>4</v>
      </c>
    </row>
    <row r="5116" spans="4:17" x14ac:dyDescent="0.2">
      <c r="D5116" s="175"/>
      <c r="E5116" s="4" t="s">
        <v>60</v>
      </c>
      <c r="F5116" s="6"/>
      <c r="G5116" s="5">
        <v>13</v>
      </c>
      <c r="H5116" s="7">
        <v>6</v>
      </c>
      <c r="I5116" s="1">
        <v>1</v>
      </c>
      <c r="J5116" s="1">
        <v>3</v>
      </c>
      <c r="K5116" s="1">
        <v>0</v>
      </c>
      <c r="L5116" s="1">
        <v>1</v>
      </c>
      <c r="M5116" s="1">
        <v>0</v>
      </c>
      <c r="N5116" s="1">
        <v>0</v>
      </c>
      <c r="O5116" s="1">
        <v>0</v>
      </c>
      <c r="P5116" s="1">
        <v>0</v>
      </c>
      <c r="Q5116" s="8">
        <v>7</v>
      </c>
    </row>
    <row r="5117" spans="4:17" x14ac:dyDescent="0.2">
      <c r="D5117" s="175"/>
      <c r="E5117" s="4" t="s">
        <v>61</v>
      </c>
      <c r="F5117" s="6"/>
      <c r="G5117" s="5">
        <v>6</v>
      </c>
      <c r="H5117" s="7">
        <v>4</v>
      </c>
      <c r="I5117" s="1">
        <v>1</v>
      </c>
      <c r="J5117" s="1">
        <v>0</v>
      </c>
      <c r="K5117" s="1">
        <v>0</v>
      </c>
      <c r="L5117" s="1">
        <v>0</v>
      </c>
      <c r="M5117" s="1">
        <v>2</v>
      </c>
      <c r="N5117" s="1">
        <v>2</v>
      </c>
      <c r="O5117" s="1">
        <v>2</v>
      </c>
      <c r="P5117" s="1">
        <v>0</v>
      </c>
      <c r="Q5117" s="8">
        <v>1</v>
      </c>
    </row>
    <row r="5118" spans="4:17" x14ac:dyDescent="0.2">
      <c r="D5118" s="175"/>
      <c r="E5118" s="4" t="s">
        <v>62</v>
      </c>
      <c r="F5118" s="6"/>
      <c r="G5118" s="5">
        <v>10</v>
      </c>
      <c r="H5118" s="7">
        <v>8</v>
      </c>
      <c r="I5118" s="1">
        <v>4</v>
      </c>
      <c r="J5118" s="1">
        <v>3</v>
      </c>
      <c r="K5118" s="1">
        <v>0</v>
      </c>
      <c r="L5118" s="1">
        <v>4</v>
      </c>
      <c r="M5118" s="1">
        <v>4</v>
      </c>
      <c r="N5118" s="1">
        <v>2</v>
      </c>
      <c r="O5118" s="1">
        <v>2</v>
      </c>
      <c r="P5118" s="1">
        <v>0</v>
      </c>
      <c r="Q5118" s="8">
        <v>2</v>
      </c>
    </row>
    <row r="5119" spans="4:17" x14ac:dyDescent="0.2">
      <c r="D5119" s="174" t="s">
        <v>63</v>
      </c>
      <c r="E5119" s="20" t="s">
        <v>64</v>
      </c>
      <c r="F5119" s="22"/>
      <c r="G5119" s="21">
        <v>20</v>
      </c>
      <c r="H5119" s="25">
        <v>13</v>
      </c>
      <c r="I5119" s="3">
        <v>4</v>
      </c>
      <c r="J5119" s="3">
        <v>4</v>
      </c>
      <c r="K5119" s="3">
        <v>1</v>
      </c>
      <c r="L5119" s="3">
        <v>6</v>
      </c>
      <c r="M5119" s="3">
        <v>7</v>
      </c>
      <c r="N5119" s="3">
        <v>5</v>
      </c>
      <c r="O5119" s="3">
        <v>3</v>
      </c>
      <c r="P5119" s="3">
        <v>0</v>
      </c>
      <c r="Q5119" s="26">
        <v>7</v>
      </c>
    </row>
    <row r="5120" spans="4:17" x14ac:dyDescent="0.2">
      <c r="D5120" s="175"/>
      <c r="E5120" s="4" t="s">
        <v>65</v>
      </c>
      <c r="F5120" s="6"/>
      <c r="G5120" s="5">
        <v>12</v>
      </c>
      <c r="H5120" s="7">
        <v>8</v>
      </c>
      <c r="I5120" s="1">
        <v>5</v>
      </c>
      <c r="J5120" s="1">
        <v>3</v>
      </c>
      <c r="K5120" s="1">
        <v>0</v>
      </c>
      <c r="L5120" s="1">
        <v>0</v>
      </c>
      <c r="M5120" s="1">
        <v>2</v>
      </c>
      <c r="N5120" s="1">
        <v>3</v>
      </c>
      <c r="O5120" s="1">
        <v>3</v>
      </c>
      <c r="P5120" s="1">
        <v>0</v>
      </c>
      <c r="Q5120" s="8">
        <v>4</v>
      </c>
    </row>
    <row r="5121" spans="2:17" x14ac:dyDescent="0.2">
      <c r="D5121" s="175"/>
      <c r="E5121" s="4" t="s">
        <v>66</v>
      </c>
      <c r="F5121" s="6"/>
      <c r="G5121" s="5">
        <v>5</v>
      </c>
      <c r="H5121" s="7">
        <v>3</v>
      </c>
      <c r="I5121" s="1">
        <v>0</v>
      </c>
      <c r="J5121" s="1">
        <v>0</v>
      </c>
      <c r="K5121" s="1">
        <v>1</v>
      </c>
      <c r="L5121" s="1">
        <v>0</v>
      </c>
      <c r="M5121" s="1">
        <v>1</v>
      </c>
      <c r="N5121" s="1">
        <v>0</v>
      </c>
      <c r="O5121" s="1">
        <v>1</v>
      </c>
      <c r="P5121" s="1">
        <v>1</v>
      </c>
      <c r="Q5121" s="8">
        <v>1</v>
      </c>
    </row>
    <row r="5122" spans="2:17" x14ac:dyDescent="0.2">
      <c r="D5122" s="175"/>
      <c r="E5122" s="4" t="s">
        <v>67</v>
      </c>
      <c r="F5122" s="6"/>
      <c r="G5122" s="5">
        <v>8</v>
      </c>
      <c r="H5122" s="7">
        <v>6</v>
      </c>
      <c r="I5122" s="1">
        <v>3</v>
      </c>
      <c r="J5122" s="1">
        <v>2</v>
      </c>
      <c r="K5122" s="1">
        <v>0</v>
      </c>
      <c r="L5122" s="1">
        <v>1</v>
      </c>
      <c r="M5122" s="1">
        <v>3</v>
      </c>
      <c r="N5122" s="1">
        <v>4</v>
      </c>
      <c r="O5122" s="1">
        <v>3</v>
      </c>
      <c r="P5122" s="1">
        <v>0</v>
      </c>
      <c r="Q5122" s="8">
        <v>1</v>
      </c>
    </row>
    <row r="5123" spans="2:17" x14ac:dyDescent="0.2">
      <c r="D5123" s="175"/>
      <c r="E5123" s="4" t="s">
        <v>68</v>
      </c>
      <c r="F5123" s="6"/>
      <c r="G5123" s="5">
        <v>2</v>
      </c>
      <c r="H5123" s="7">
        <v>1</v>
      </c>
      <c r="I5123" s="1">
        <v>0</v>
      </c>
      <c r="J5123" s="1">
        <v>1</v>
      </c>
      <c r="K5123" s="1">
        <v>0</v>
      </c>
      <c r="L5123" s="1">
        <v>1</v>
      </c>
      <c r="M5123" s="1">
        <v>0</v>
      </c>
      <c r="N5123" s="1">
        <v>0</v>
      </c>
      <c r="O5123" s="1">
        <v>1</v>
      </c>
      <c r="P5123" s="1">
        <v>0</v>
      </c>
      <c r="Q5123" s="8">
        <v>1</v>
      </c>
    </row>
    <row r="5124" spans="2:17" x14ac:dyDescent="0.2">
      <c r="D5124" s="175"/>
      <c r="E5124" s="4" t="s">
        <v>69</v>
      </c>
      <c r="F5124" s="6"/>
      <c r="G5124" s="5">
        <v>1</v>
      </c>
      <c r="H5124" s="7">
        <v>0</v>
      </c>
      <c r="I5124" s="1">
        <v>0</v>
      </c>
      <c r="J5124" s="1">
        <v>0</v>
      </c>
      <c r="K5124" s="1">
        <v>0</v>
      </c>
      <c r="L5124" s="1">
        <v>0</v>
      </c>
      <c r="M5124" s="1">
        <v>0</v>
      </c>
      <c r="N5124" s="1">
        <v>0</v>
      </c>
      <c r="O5124" s="1">
        <v>0</v>
      </c>
      <c r="P5124" s="1">
        <v>0</v>
      </c>
      <c r="Q5124" s="8">
        <v>1</v>
      </c>
    </row>
    <row r="5125" spans="2:17" x14ac:dyDescent="0.2">
      <c r="D5125" s="175"/>
      <c r="E5125" s="4" t="s">
        <v>70</v>
      </c>
      <c r="F5125" s="6"/>
      <c r="G5125" s="5">
        <v>4</v>
      </c>
      <c r="H5125" s="7">
        <v>3</v>
      </c>
      <c r="I5125" s="1">
        <v>2</v>
      </c>
      <c r="J5125" s="1">
        <v>2</v>
      </c>
      <c r="K5125" s="1">
        <v>0</v>
      </c>
      <c r="L5125" s="1">
        <v>0</v>
      </c>
      <c r="M5125" s="1">
        <v>1</v>
      </c>
      <c r="N5125" s="1">
        <v>0</v>
      </c>
      <c r="O5125" s="1">
        <v>0</v>
      </c>
      <c r="P5125" s="1">
        <v>0</v>
      </c>
      <c r="Q5125" s="8">
        <v>1</v>
      </c>
    </row>
    <row r="5126" spans="2:17" x14ac:dyDescent="0.2">
      <c r="D5126" s="175"/>
      <c r="E5126" s="4" t="s">
        <v>71</v>
      </c>
      <c r="F5126" s="6"/>
      <c r="G5126" s="5">
        <v>1</v>
      </c>
      <c r="H5126" s="7">
        <v>0</v>
      </c>
      <c r="I5126" s="1">
        <v>0</v>
      </c>
      <c r="J5126" s="1">
        <v>0</v>
      </c>
      <c r="K5126" s="1">
        <v>0</v>
      </c>
      <c r="L5126" s="1">
        <v>0</v>
      </c>
      <c r="M5126" s="1">
        <v>0</v>
      </c>
      <c r="N5126" s="1">
        <v>0</v>
      </c>
      <c r="O5126" s="1">
        <v>0</v>
      </c>
      <c r="P5126" s="1">
        <v>0</v>
      </c>
      <c r="Q5126" s="8">
        <v>1</v>
      </c>
    </row>
    <row r="5127" spans="2:17" x14ac:dyDescent="0.2">
      <c r="D5127" s="176"/>
      <c r="E5127" s="59" t="s">
        <v>72</v>
      </c>
      <c r="F5127" s="60"/>
      <c r="G5127" s="56">
        <v>1</v>
      </c>
      <c r="H5127" s="66">
        <v>1</v>
      </c>
      <c r="I5127" s="30">
        <v>0</v>
      </c>
      <c r="J5127" s="30">
        <v>0</v>
      </c>
      <c r="K5127" s="30">
        <v>0</v>
      </c>
      <c r="L5127" s="30">
        <v>0</v>
      </c>
      <c r="M5127" s="30">
        <v>0</v>
      </c>
      <c r="N5127" s="30">
        <v>0</v>
      </c>
      <c r="O5127" s="30">
        <v>0</v>
      </c>
      <c r="P5127" s="30">
        <v>0</v>
      </c>
      <c r="Q5127" s="65">
        <v>0</v>
      </c>
    </row>
    <row r="5129" spans="2:17" x14ac:dyDescent="0.2">
      <c r="B5129" s="43" t="str">
        <f xml:space="preserve"> HYPERLINK("#'目次'!B192", "[186]")</f>
        <v>[186]</v>
      </c>
      <c r="C5129" s="31" t="s">
        <v>349</v>
      </c>
    </row>
    <row r="5130" spans="2:17" x14ac:dyDescent="0.2">
      <c r="C5130" s="156" t="s">
        <v>350</v>
      </c>
    </row>
    <row r="5132" spans="2:17" x14ac:dyDescent="0.2">
      <c r="C5132" s="31" t="s">
        <v>75</v>
      </c>
    </row>
    <row r="5133" spans="2:17" ht="60" x14ac:dyDescent="0.2">
      <c r="D5133" s="177"/>
      <c r="E5133" s="178"/>
      <c r="F5133" s="178"/>
      <c r="G5133" s="40" t="s">
        <v>14</v>
      </c>
      <c r="H5133" s="42" t="s">
        <v>351</v>
      </c>
      <c r="I5133" s="15" t="s">
        <v>352</v>
      </c>
      <c r="J5133" s="15" t="s">
        <v>353</v>
      </c>
      <c r="K5133" s="15" t="s">
        <v>354</v>
      </c>
      <c r="L5133" s="15" t="s">
        <v>355</v>
      </c>
      <c r="M5133" s="15" t="s">
        <v>356</v>
      </c>
      <c r="N5133" s="15" t="s">
        <v>357</v>
      </c>
      <c r="O5133" s="15" t="s">
        <v>358</v>
      </c>
      <c r="P5133" s="15" t="s">
        <v>86</v>
      </c>
      <c r="Q5133" s="44" t="s">
        <v>17</v>
      </c>
    </row>
    <row r="5134" spans="2:17" x14ac:dyDescent="0.2">
      <c r="D5134" s="179"/>
      <c r="E5134" s="180"/>
      <c r="F5134" s="180"/>
      <c r="G5134" s="39"/>
      <c r="H5134" s="41"/>
      <c r="I5134" s="14"/>
      <c r="J5134" s="14"/>
      <c r="K5134" s="14"/>
      <c r="L5134" s="14"/>
      <c r="M5134" s="14"/>
      <c r="N5134" s="14"/>
      <c r="O5134" s="14"/>
      <c r="P5134" s="14"/>
      <c r="Q5134" s="38"/>
    </row>
    <row r="5135" spans="2:17" x14ac:dyDescent="0.2">
      <c r="D5135" s="58"/>
      <c r="E5135" s="53" t="s">
        <v>14</v>
      </c>
      <c r="F5135" s="52"/>
      <c r="G5135" s="37">
        <v>59</v>
      </c>
      <c r="H5135" s="17">
        <v>36</v>
      </c>
      <c r="I5135" s="17">
        <v>14</v>
      </c>
      <c r="J5135" s="17">
        <v>12</v>
      </c>
      <c r="K5135" s="17">
        <v>2</v>
      </c>
      <c r="L5135" s="17">
        <v>9</v>
      </c>
      <c r="M5135" s="17">
        <v>14</v>
      </c>
      <c r="N5135" s="17">
        <v>12</v>
      </c>
      <c r="O5135" s="17">
        <v>11</v>
      </c>
      <c r="P5135" s="17">
        <v>1</v>
      </c>
      <c r="Q5135" s="55">
        <v>20</v>
      </c>
    </row>
    <row r="5136" spans="2:17" x14ac:dyDescent="0.2">
      <c r="D5136" s="174" t="s">
        <v>36</v>
      </c>
      <c r="E5136" s="20" t="s">
        <v>76</v>
      </c>
      <c r="F5136" s="22"/>
      <c r="G5136" s="21">
        <v>32</v>
      </c>
      <c r="H5136" s="25">
        <v>22</v>
      </c>
      <c r="I5136" s="3">
        <v>10</v>
      </c>
      <c r="J5136" s="3">
        <v>6</v>
      </c>
      <c r="K5136" s="3">
        <v>2</v>
      </c>
      <c r="L5136" s="3">
        <v>6</v>
      </c>
      <c r="M5136" s="3">
        <v>12</v>
      </c>
      <c r="N5136" s="3">
        <v>10</v>
      </c>
      <c r="O5136" s="3">
        <v>9</v>
      </c>
      <c r="P5136" s="3">
        <v>1</v>
      </c>
      <c r="Q5136" s="26">
        <v>7</v>
      </c>
    </row>
    <row r="5137" spans="4:17" x14ac:dyDescent="0.2">
      <c r="D5137" s="175"/>
      <c r="E5137" s="4" t="s">
        <v>39</v>
      </c>
      <c r="F5137" s="6"/>
      <c r="G5137" s="5">
        <v>5</v>
      </c>
      <c r="H5137" s="7">
        <v>2</v>
      </c>
      <c r="I5137" s="1">
        <v>1</v>
      </c>
      <c r="J5137" s="1">
        <v>0</v>
      </c>
      <c r="K5137" s="1">
        <v>0</v>
      </c>
      <c r="L5137" s="1">
        <v>0</v>
      </c>
      <c r="M5137" s="1">
        <v>2</v>
      </c>
      <c r="N5137" s="1">
        <v>2</v>
      </c>
      <c r="O5137" s="1">
        <v>2</v>
      </c>
      <c r="P5137" s="1">
        <v>1</v>
      </c>
      <c r="Q5137" s="8">
        <v>1</v>
      </c>
    </row>
    <row r="5138" spans="4:17" x14ac:dyDescent="0.2">
      <c r="D5138" s="175"/>
      <c r="E5138" s="4" t="s">
        <v>40</v>
      </c>
      <c r="F5138" s="6"/>
      <c r="G5138" s="5">
        <v>0</v>
      </c>
      <c r="H5138" s="7">
        <v>0</v>
      </c>
      <c r="I5138" s="1">
        <v>0</v>
      </c>
      <c r="J5138" s="1">
        <v>0</v>
      </c>
      <c r="K5138" s="1">
        <v>0</v>
      </c>
      <c r="L5138" s="1">
        <v>0</v>
      </c>
      <c r="M5138" s="1">
        <v>0</v>
      </c>
      <c r="N5138" s="1">
        <v>0</v>
      </c>
      <c r="O5138" s="1">
        <v>0</v>
      </c>
      <c r="P5138" s="1">
        <v>0</v>
      </c>
      <c r="Q5138" s="8">
        <v>0</v>
      </c>
    </row>
    <row r="5139" spans="4:17" x14ac:dyDescent="0.2">
      <c r="D5139" s="175"/>
      <c r="E5139" s="4" t="s">
        <v>41</v>
      </c>
      <c r="F5139" s="6"/>
      <c r="G5139" s="5">
        <v>2</v>
      </c>
      <c r="H5139" s="7">
        <v>1</v>
      </c>
      <c r="I5139" s="1">
        <v>1</v>
      </c>
      <c r="J5139" s="1">
        <v>0</v>
      </c>
      <c r="K5139" s="1">
        <v>0</v>
      </c>
      <c r="L5139" s="1">
        <v>0</v>
      </c>
      <c r="M5139" s="1">
        <v>1</v>
      </c>
      <c r="N5139" s="1">
        <v>1</v>
      </c>
      <c r="O5139" s="1">
        <v>1</v>
      </c>
      <c r="P5139" s="1">
        <v>0</v>
      </c>
      <c r="Q5139" s="8">
        <v>1</v>
      </c>
    </row>
    <row r="5140" spans="4:17" x14ac:dyDescent="0.2">
      <c r="D5140" s="175"/>
      <c r="E5140" s="4" t="s">
        <v>42</v>
      </c>
      <c r="F5140" s="6"/>
      <c r="G5140" s="5">
        <v>1</v>
      </c>
      <c r="H5140" s="7">
        <v>0</v>
      </c>
      <c r="I5140" s="1">
        <v>0</v>
      </c>
      <c r="J5140" s="1">
        <v>0</v>
      </c>
      <c r="K5140" s="1">
        <v>0</v>
      </c>
      <c r="L5140" s="1">
        <v>0</v>
      </c>
      <c r="M5140" s="1">
        <v>0</v>
      </c>
      <c r="N5140" s="1">
        <v>0</v>
      </c>
      <c r="O5140" s="1">
        <v>0</v>
      </c>
      <c r="P5140" s="1">
        <v>0</v>
      </c>
      <c r="Q5140" s="8">
        <v>1</v>
      </c>
    </row>
    <row r="5141" spans="4:17" x14ac:dyDescent="0.2">
      <c r="D5141" s="175"/>
      <c r="E5141" s="4" t="s">
        <v>43</v>
      </c>
      <c r="F5141" s="6"/>
      <c r="G5141" s="5">
        <v>5</v>
      </c>
      <c r="H5141" s="7">
        <v>4</v>
      </c>
      <c r="I5141" s="1">
        <v>1</v>
      </c>
      <c r="J5141" s="1">
        <v>1</v>
      </c>
      <c r="K5141" s="1">
        <v>1</v>
      </c>
      <c r="L5141" s="1">
        <v>2</v>
      </c>
      <c r="M5141" s="1">
        <v>3</v>
      </c>
      <c r="N5141" s="1">
        <v>2</v>
      </c>
      <c r="O5141" s="1">
        <v>1</v>
      </c>
      <c r="P5141" s="1">
        <v>0</v>
      </c>
      <c r="Q5141" s="8">
        <v>0</v>
      </c>
    </row>
    <row r="5142" spans="4:17" x14ac:dyDescent="0.2">
      <c r="D5142" s="175"/>
      <c r="E5142" s="4" t="s">
        <v>44</v>
      </c>
      <c r="F5142" s="6"/>
      <c r="G5142" s="5">
        <v>7</v>
      </c>
      <c r="H5142" s="7">
        <v>5</v>
      </c>
      <c r="I5142" s="1">
        <v>2</v>
      </c>
      <c r="J5142" s="1">
        <v>1</v>
      </c>
      <c r="K5142" s="1">
        <v>1</v>
      </c>
      <c r="L5142" s="1">
        <v>0</v>
      </c>
      <c r="M5142" s="1">
        <v>2</v>
      </c>
      <c r="N5142" s="1">
        <v>3</v>
      </c>
      <c r="O5142" s="1">
        <v>2</v>
      </c>
      <c r="P5142" s="1">
        <v>0</v>
      </c>
      <c r="Q5142" s="8">
        <v>2</v>
      </c>
    </row>
    <row r="5143" spans="4:17" x14ac:dyDescent="0.2">
      <c r="D5143" s="175"/>
      <c r="E5143" s="4" t="s">
        <v>45</v>
      </c>
      <c r="F5143" s="6"/>
      <c r="G5143" s="5">
        <v>12</v>
      </c>
      <c r="H5143" s="7">
        <v>10</v>
      </c>
      <c r="I5143" s="1">
        <v>5</v>
      </c>
      <c r="J5143" s="1">
        <v>4</v>
      </c>
      <c r="K5143" s="1">
        <v>0</v>
      </c>
      <c r="L5143" s="1">
        <v>4</v>
      </c>
      <c r="M5143" s="1">
        <v>4</v>
      </c>
      <c r="N5143" s="1">
        <v>2</v>
      </c>
      <c r="O5143" s="1">
        <v>3</v>
      </c>
      <c r="P5143" s="1">
        <v>0</v>
      </c>
      <c r="Q5143" s="8">
        <v>2</v>
      </c>
    </row>
    <row r="5144" spans="4:17" x14ac:dyDescent="0.2">
      <c r="D5144" s="174" t="s">
        <v>37</v>
      </c>
      <c r="E5144" s="20" t="s">
        <v>77</v>
      </c>
      <c r="F5144" s="22"/>
      <c r="G5144" s="21">
        <v>27</v>
      </c>
      <c r="H5144" s="25">
        <v>14</v>
      </c>
      <c r="I5144" s="3">
        <v>4</v>
      </c>
      <c r="J5144" s="3">
        <v>6</v>
      </c>
      <c r="K5144" s="3">
        <v>0</v>
      </c>
      <c r="L5144" s="3">
        <v>3</v>
      </c>
      <c r="M5144" s="3">
        <v>2</v>
      </c>
      <c r="N5144" s="3">
        <v>2</v>
      </c>
      <c r="O5144" s="3">
        <v>2</v>
      </c>
      <c r="P5144" s="3">
        <v>0</v>
      </c>
      <c r="Q5144" s="26">
        <v>13</v>
      </c>
    </row>
    <row r="5145" spans="4:17" x14ac:dyDescent="0.2">
      <c r="D5145" s="175"/>
      <c r="E5145" s="4" t="s">
        <v>39</v>
      </c>
      <c r="F5145" s="6"/>
      <c r="G5145" s="5">
        <v>1</v>
      </c>
      <c r="H5145" s="7">
        <v>1</v>
      </c>
      <c r="I5145" s="1">
        <v>0</v>
      </c>
      <c r="J5145" s="1">
        <v>0</v>
      </c>
      <c r="K5145" s="1">
        <v>0</v>
      </c>
      <c r="L5145" s="1">
        <v>0</v>
      </c>
      <c r="M5145" s="1">
        <v>0</v>
      </c>
      <c r="N5145" s="1">
        <v>0</v>
      </c>
      <c r="O5145" s="1">
        <v>0</v>
      </c>
      <c r="P5145" s="1">
        <v>0</v>
      </c>
      <c r="Q5145" s="8">
        <v>0</v>
      </c>
    </row>
    <row r="5146" spans="4:17" x14ac:dyDescent="0.2">
      <c r="D5146" s="175"/>
      <c r="E5146" s="4" t="s">
        <v>40</v>
      </c>
      <c r="F5146" s="6"/>
      <c r="G5146" s="5">
        <v>3</v>
      </c>
      <c r="H5146" s="7">
        <v>2</v>
      </c>
      <c r="I5146" s="1">
        <v>0</v>
      </c>
      <c r="J5146" s="1">
        <v>0</v>
      </c>
      <c r="K5146" s="1">
        <v>0</v>
      </c>
      <c r="L5146" s="1">
        <v>0</v>
      </c>
      <c r="M5146" s="1">
        <v>0</v>
      </c>
      <c r="N5146" s="1">
        <v>0</v>
      </c>
      <c r="O5146" s="1">
        <v>0</v>
      </c>
      <c r="P5146" s="1">
        <v>0</v>
      </c>
      <c r="Q5146" s="8">
        <v>1</v>
      </c>
    </row>
    <row r="5147" spans="4:17" x14ac:dyDescent="0.2">
      <c r="D5147" s="175"/>
      <c r="E5147" s="4" t="s">
        <v>41</v>
      </c>
      <c r="F5147" s="6"/>
      <c r="G5147" s="5">
        <v>0</v>
      </c>
      <c r="H5147" s="7">
        <v>0</v>
      </c>
      <c r="I5147" s="1">
        <v>0</v>
      </c>
      <c r="J5147" s="1">
        <v>0</v>
      </c>
      <c r="K5147" s="1">
        <v>0</v>
      </c>
      <c r="L5147" s="1">
        <v>0</v>
      </c>
      <c r="M5147" s="1">
        <v>0</v>
      </c>
      <c r="N5147" s="1">
        <v>0</v>
      </c>
      <c r="O5147" s="1">
        <v>0</v>
      </c>
      <c r="P5147" s="1">
        <v>0</v>
      </c>
      <c r="Q5147" s="8">
        <v>0</v>
      </c>
    </row>
    <row r="5148" spans="4:17" x14ac:dyDescent="0.2">
      <c r="D5148" s="175"/>
      <c r="E5148" s="4" t="s">
        <v>42</v>
      </c>
      <c r="F5148" s="6"/>
      <c r="G5148" s="5">
        <v>1</v>
      </c>
      <c r="H5148" s="7">
        <v>0</v>
      </c>
      <c r="I5148" s="1">
        <v>0</v>
      </c>
      <c r="J5148" s="1">
        <v>0</v>
      </c>
      <c r="K5148" s="1">
        <v>0</v>
      </c>
      <c r="L5148" s="1">
        <v>0</v>
      </c>
      <c r="M5148" s="1">
        <v>0</v>
      </c>
      <c r="N5148" s="1">
        <v>0</v>
      </c>
      <c r="O5148" s="1">
        <v>0</v>
      </c>
      <c r="P5148" s="1">
        <v>0</v>
      </c>
      <c r="Q5148" s="8">
        <v>1</v>
      </c>
    </row>
    <row r="5149" spans="4:17" x14ac:dyDescent="0.2">
      <c r="D5149" s="175"/>
      <c r="E5149" s="4" t="s">
        <v>43</v>
      </c>
      <c r="F5149" s="6"/>
      <c r="G5149" s="5">
        <v>0</v>
      </c>
      <c r="H5149" s="7">
        <v>0</v>
      </c>
      <c r="I5149" s="1">
        <v>0</v>
      </c>
      <c r="J5149" s="1">
        <v>0</v>
      </c>
      <c r="K5149" s="1">
        <v>0</v>
      </c>
      <c r="L5149" s="1">
        <v>0</v>
      </c>
      <c r="M5149" s="1">
        <v>0</v>
      </c>
      <c r="N5149" s="1">
        <v>0</v>
      </c>
      <c r="O5149" s="1">
        <v>0</v>
      </c>
      <c r="P5149" s="1">
        <v>0</v>
      </c>
      <c r="Q5149" s="8">
        <v>0</v>
      </c>
    </row>
    <row r="5150" spans="4:17" x14ac:dyDescent="0.2">
      <c r="D5150" s="175"/>
      <c r="E5150" s="4" t="s">
        <v>44</v>
      </c>
      <c r="F5150" s="6"/>
      <c r="G5150" s="5">
        <v>5</v>
      </c>
      <c r="H5150" s="7">
        <v>3</v>
      </c>
      <c r="I5150" s="1">
        <v>2</v>
      </c>
      <c r="J5150" s="1">
        <v>1</v>
      </c>
      <c r="K5150" s="1">
        <v>0</v>
      </c>
      <c r="L5150" s="1">
        <v>0</v>
      </c>
      <c r="M5150" s="1">
        <v>1</v>
      </c>
      <c r="N5150" s="1">
        <v>1</v>
      </c>
      <c r="O5150" s="1">
        <v>1</v>
      </c>
      <c r="P5150" s="1">
        <v>0</v>
      </c>
      <c r="Q5150" s="8">
        <v>2</v>
      </c>
    </row>
    <row r="5151" spans="4:17" x14ac:dyDescent="0.2">
      <c r="D5151" s="176"/>
      <c r="E5151" s="59" t="s">
        <v>45</v>
      </c>
      <c r="F5151" s="60"/>
      <c r="G5151" s="56">
        <v>17</v>
      </c>
      <c r="H5151" s="66">
        <v>8</v>
      </c>
      <c r="I5151" s="30">
        <v>2</v>
      </c>
      <c r="J5151" s="30">
        <v>5</v>
      </c>
      <c r="K5151" s="30">
        <v>0</v>
      </c>
      <c r="L5151" s="30">
        <v>3</v>
      </c>
      <c r="M5151" s="30">
        <v>1</v>
      </c>
      <c r="N5151" s="30">
        <v>1</v>
      </c>
      <c r="O5151" s="30">
        <v>1</v>
      </c>
      <c r="P5151" s="30">
        <v>0</v>
      </c>
      <c r="Q5151" s="65">
        <v>9</v>
      </c>
    </row>
    <row r="5153" spans="2:20" x14ac:dyDescent="0.2">
      <c r="B5153" s="43" t="str">
        <f xml:space="preserve"> HYPERLINK("#'目次'!B193", "[187]")</f>
        <v>[187]</v>
      </c>
      <c r="C5153" s="31" t="s">
        <v>362</v>
      </c>
    </row>
    <row r="5157" spans="2:20" ht="72" x14ac:dyDescent="0.2">
      <c r="D5157" s="177"/>
      <c r="E5157" s="178"/>
      <c r="F5157" s="178"/>
      <c r="G5157" s="40" t="s">
        <v>14</v>
      </c>
      <c r="H5157" s="42" t="s">
        <v>363</v>
      </c>
      <c r="I5157" s="15" t="s">
        <v>364</v>
      </c>
      <c r="J5157" s="15" t="s">
        <v>365</v>
      </c>
      <c r="K5157" s="15" t="s">
        <v>366</v>
      </c>
      <c r="L5157" s="15" t="s">
        <v>367</v>
      </c>
      <c r="M5157" s="15" t="s">
        <v>368</v>
      </c>
      <c r="N5157" s="15" t="s">
        <v>369</v>
      </c>
      <c r="O5157" s="15" t="s">
        <v>370</v>
      </c>
      <c r="P5157" s="15" t="s">
        <v>371</v>
      </c>
      <c r="Q5157" s="15" t="s">
        <v>372</v>
      </c>
      <c r="R5157" s="15" t="s">
        <v>373</v>
      </c>
      <c r="S5157" s="15" t="s">
        <v>86</v>
      </c>
      <c r="T5157" s="44" t="s">
        <v>17</v>
      </c>
    </row>
    <row r="5158" spans="2:20" x14ac:dyDescent="0.2">
      <c r="D5158" s="179"/>
      <c r="E5158" s="180"/>
      <c r="F5158" s="180"/>
      <c r="G5158" s="39"/>
      <c r="H5158" s="41"/>
      <c r="I5158" s="14"/>
      <c r="J5158" s="14"/>
      <c r="K5158" s="14"/>
      <c r="L5158" s="14"/>
      <c r="M5158" s="14"/>
      <c r="N5158" s="14"/>
      <c r="O5158" s="14"/>
      <c r="P5158" s="14"/>
      <c r="Q5158" s="14"/>
      <c r="R5158" s="14"/>
      <c r="S5158" s="14"/>
      <c r="T5158" s="38"/>
    </row>
    <row r="5159" spans="2:20" x14ac:dyDescent="0.2">
      <c r="D5159" s="58"/>
      <c r="E5159" s="53" t="s">
        <v>14</v>
      </c>
      <c r="F5159" s="52"/>
      <c r="G5159" s="37">
        <v>1222</v>
      </c>
      <c r="H5159" s="17">
        <v>129</v>
      </c>
      <c r="I5159" s="17">
        <v>472</v>
      </c>
      <c r="J5159" s="17">
        <v>277</v>
      </c>
      <c r="K5159" s="17">
        <v>247</v>
      </c>
      <c r="L5159" s="17">
        <v>300</v>
      </c>
      <c r="M5159" s="17">
        <v>486</v>
      </c>
      <c r="N5159" s="17">
        <v>338</v>
      </c>
      <c r="O5159" s="17">
        <v>356</v>
      </c>
      <c r="P5159" s="17">
        <v>213</v>
      </c>
      <c r="Q5159" s="17">
        <v>344</v>
      </c>
      <c r="R5159" s="17">
        <v>353</v>
      </c>
      <c r="S5159" s="17">
        <v>45</v>
      </c>
      <c r="T5159" s="55">
        <v>76</v>
      </c>
    </row>
    <row r="5160" spans="2:20" x14ac:dyDescent="0.2">
      <c r="D5160" s="174" t="s">
        <v>18</v>
      </c>
      <c r="E5160" s="20" t="s">
        <v>19</v>
      </c>
      <c r="F5160" s="22"/>
      <c r="G5160" s="21">
        <v>57</v>
      </c>
      <c r="H5160" s="25">
        <v>4</v>
      </c>
      <c r="I5160" s="3">
        <v>19</v>
      </c>
      <c r="J5160" s="3">
        <v>12</v>
      </c>
      <c r="K5160" s="3">
        <v>15</v>
      </c>
      <c r="L5160" s="3">
        <v>12</v>
      </c>
      <c r="M5160" s="3">
        <v>25</v>
      </c>
      <c r="N5160" s="3">
        <v>8</v>
      </c>
      <c r="O5160" s="3">
        <v>11</v>
      </c>
      <c r="P5160" s="3">
        <v>5</v>
      </c>
      <c r="Q5160" s="3">
        <v>15</v>
      </c>
      <c r="R5160" s="3">
        <v>18</v>
      </c>
      <c r="S5160" s="3">
        <v>0</v>
      </c>
      <c r="T5160" s="26">
        <v>4</v>
      </c>
    </row>
    <row r="5161" spans="2:20" x14ac:dyDescent="0.2">
      <c r="D5161" s="175"/>
      <c r="E5161" s="4" t="s">
        <v>20</v>
      </c>
      <c r="F5161" s="6"/>
      <c r="G5161" s="5">
        <v>84</v>
      </c>
      <c r="H5161" s="7">
        <v>8</v>
      </c>
      <c r="I5161" s="1">
        <v>30</v>
      </c>
      <c r="J5161" s="1">
        <v>19</v>
      </c>
      <c r="K5161" s="1">
        <v>16</v>
      </c>
      <c r="L5161" s="1">
        <v>21</v>
      </c>
      <c r="M5161" s="1">
        <v>35</v>
      </c>
      <c r="N5161" s="1">
        <v>22</v>
      </c>
      <c r="O5161" s="1">
        <v>32</v>
      </c>
      <c r="P5161" s="1">
        <v>21</v>
      </c>
      <c r="Q5161" s="1">
        <v>24</v>
      </c>
      <c r="R5161" s="1">
        <v>26</v>
      </c>
      <c r="S5161" s="1">
        <v>4</v>
      </c>
      <c r="T5161" s="8">
        <v>12</v>
      </c>
    </row>
    <row r="5162" spans="2:20" x14ac:dyDescent="0.2">
      <c r="D5162" s="175"/>
      <c r="E5162" s="4" t="s">
        <v>21</v>
      </c>
      <c r="F5162" s="6"/>
      <c r="G5162" s="5">
        <v>487</v>
      </c>
      <c r="H5162" s="7">
        <v>43</v>
      </c>
      <c r="I5162" s="1">
        <v>203</v>
      </c>
      <c r="J5162" s="1">
        <v>110</v>
      </c>
      <c r="K5162" s="1">
        <v>103</v>
      </c>
      <c r="L5162" s="1">
        <v>111</v>
      </c>
      <c r="M5162" s="1">
        <v>193</v>
      </c>
      <c r="N5162" s="1">
        <v>131</v>
      </c>
      <c r="O5162" s="1">
        <v>143</v>
      </c>
      <c r="P5162" s="1">
        <v>81</v>
      </c>
      <c r="Q5162" s="1">
        <v>154</v>
      </c>
      <c r="R5162" s="1">
        <v>133</v>
      </c>
      <c r="S5162" s="1">
        <v>19</v>
      </c>
      <c r="T5162" s="8">
        <v>27</v>
      </c>
    </row>
    <row r="5163" spans="2:20" x14ac:dyDescent="0.2">
      <c r="D5163" s="175"/>
      <c r="E5163" s="4" t="s">
        <v>22</v>
      </c>
      <c r="F5163" s="6"/>
      <c r="G5163" s="5">
        <v>35</v>
      </c>
      <c r="H5163" s="7">
        <v>5</v>
      </c>
      <c r="I5163" s="1">
        <v>10</v>
      </c>
      <c r="J5163" s="1">
        <v>6</v>
      </c>
      <c r="K5163" s="1">
        <v>5</v>
      </c>
      <c r="L5163" s="1">
        <v>6</v>
      </c>
      <c r="M5163" s="1">
        <v>16</v>
      </c>
      <c r="N5163" s="1">
        <v>7</v>
      </c>
      <c r="O5163" s="1">
        <v>13</v>
      </c>
      <c r="P5163" s="1">
        <v>12</v>
      </c>
      <c r="Q5163" s="1">
        <v>13</v>
      </c>
      <c r="R5163" s="1">
        <v>6</v>
      </c>
      <c r="S5163" s="1">
        <v>0</v>
      </c>
      <c r="T5163" s="8">
        <v>1</v>
      </c>
    </row>
    <row r="5164" spans="2:20" x14ac:dyDescent="0.2">
      <c r="D5164" s="175"/>
      <c r="E5164" s="4" t="s">
        <v>23</v>
      </c>
      <c r="F5164" s="6"/>
      <c r="G5164" s="5">
        <v>143</v>
      </c>
      <c r="H5164" s="7">
        <v>15</v>
      </c>
      <c r="I5164" s="1">
        <v>58</v>
      </c>
      <c r="J5164" s="1">
        <v>38</v>
      </c>
      <c r="K5164" s="1">
        <v>30</v>
      </c>
      <c r="L5164" s="1">
        <v>38</v>
      </c>
      <c r="M5164" s="1">
        <v>57</v>
      </c>
      <c r="N5164" s="1">
        <v>51</v>
      </c>
      <c r="O5164" s="1">
        <v>41</v>
      </c>
      <c r="P5164" s="1">
        <v>23</v>
      </c>
      <c r="Q5164" s="1">
        <v>36</v>
      </c>
      <c r="R5164" s="1">
        <v>30</v>
      </c>
      <c r="S5164" s="1">
        <v>6</v>
      </c>
      <c r="T5164" s="8">
        <v>8</v>
      </c>
    </row>
    <row r="5165" spans="2:20" x14ac:dyDescent="0.2">
      <c r="D5165" s="175"/>
      <c r="E5165" s="4" t="s">
        <v>24</v>
      </c>
      <c r="F5165" s="6"/>
      <c r="G5165" s="5">
        <v>187</v>
      </c>
      <c r="H5165" s="7">
        <v>27</v>
      </c>
      <c r="I5165" s="1">
        <v>69</v>
      </c>
      <c r="J5165" s="1">
        <v>43</v>
      </c>
      <c r="K5165" s="1">
        <v>40</v>
      </c>
      <c r="L5165" s="1">
        <v>49</v>
      </c>
      <c r="M5165" s="1">
        <v>75</v>
      </c>
      <c r="N5165" s="1">
        <v>55</v>
      </c>
      <c r="O5165" s="1">
        <v>59</v>
      </c>
      <c r="P5165" s="1">
        <v>34</v>
      </c>
      <c r="Q5165" s="1">
        <v>58</v>
      </c>
      <c r="R5165" s="1">
        <v>60</v>
      </c>
      <c r="S5165" s="1">
        <v>7</v>
      </c>
      <c r="T5165" s="8">
        <v>11</v>
      </c>
    </row>
    <row r="5166" spans="2:20" x14ac:dyDescent="0.2">
      <c r="D5166" s="175"/>
      <c r="E5166" s="4" t="s">
        <v>25</v>
      </c>
      <c r="F5166" s="6"/>
      <c r="G5166" s="5">
        <v>71</v>
      </c>
      <c r="H5166" s="7">
        <v>10</v>
      </c>
      <c r="I5166" s="1">
        <v>22</v>
      </c>
      <c r="J5166" s="1">
        <v>18</v>
      </c>
      <c r="K5166" s="1">
        <v>13</v>
      </c>
      <c r="L5166" s="1">
        <v>21</v>
      </c>
      <c r="M5166" s="1">
        <v>27</v>
      </c>
      <c r="N5166" s="1">
        <v>24</v>
      </c>
      <c r="O5166" s="1">
        <v>14</v>
      </c>
      <c r="P5166" s="1">
        <v>14</v>
      </c>
      <c r="Q5166" s="1">
        <v>18</v>
      </c>
      <c r="R5166" s="1">
        <v>31</v>
      </c>
      <c r="S5166" s="1">
        <v>1</v>
      </c>
      <c r="T5166" s="8">
        <v>3</v>
      </c>
    </row>
    <row r="5167" spans="2:20" x14ac:dyDescent="0.2">
      <c r="D5167" s="175"/>
      <c r="E5167" s="4" t="s">
        <v>26</v>
      </c>
      <c r="F5167" s="6"/>
      <c r="G5167" s="5">
        <v>30</v>
      </c>
      <c r="H5167" s="7">
        <v>5</v>
      </c>
      <c r="I5167" s="1">
        <v>12</v>
      </c>
      <c r="J5167" s="1">
        <v>8</v>
      </c>
      <c r="K5167" s="1">
        <v>4</v>
      </c>
      <c r="L5167" s="1">
        <v>7</v>
      </c>
      <c r="M5167" s="1">
        <v>14</v>
      </c>
      <c r="N5167" s="1">
        <v>6</v>
      </c>
      <c r="O5167" s="1">
        <v>11</v>
      </c>
      <c r="P5167" s="1">
        <v>7</v>
      </c>
      <c r="Q5167" s="1">
        <v>3</v>
      </c>
      <c r="R5167" s="1">
        <v>7</v>
      </c>
      <c r="S5167" s="1">
        <v>0</v>
      </c>
      <c r="T5167" s="8">
        <v>2</v>
      </c>
    </row>
    <row r="5168" spans="2:20" x14ac:dyDescent="0.2">
      <c r="D5168" s="175"/>
      <c r="E5168" s="4" t="s">
        <v>27</v>
      </c>
      <c r="F5168" s="6"/>
      <c r="G5168" s="5">
        <v>70</v>
      </c>
      <c r="H5168" s="7">
        <v>7</v>
      </c>
      <c r="I5168" s="1">
        <v>25</v>
      </c>
      <c r="J5168" s="1">
        <v>14</v>
      </c>
      <c r="K5168" s="1">
        <v>11</v>
      </c>
      <c r="L5168" s="1">
        <v>17</v>
      </c>
      <c r="M5168" s="1">
        <v>26</v>
      </c>
      <c r="N5168" s="1">
        <v>18</v>
      </c>
      <c r="O5168" s="1">
        <v>23</v>
      </c>
      <c r="P5168" s="1">
        <v>11</v>
      </c>
      <c r="Q5168" s="1">
        <v>13</v>
      </c>
      <c r="R5168" s="1">
        <v>21</v>
      </c>
      <c r="S5168" s="1">
        <v>4</v>
      </c>
      <c r="T5168" s="8">
        <v>3</v>
      </c>
    </row>
    <row r="5169" spans="4:20" x14ac:dyDescent="0.2">
      <c r="D5169" s="175"/>
      <c r="E5169" s="4" t="s">
        <v>28</v>
      </c>
      <c r="F5169" s="6"/>
      <c r="G5169" s="5">
        <v>51</v>
      </c>
      <c r="H5169" s="7">
        <v>4</v>
      </c>
      <c r="I5169" s="1">
        <v>20</v>
      </c>
      <c r="J5169" s="1">
        <v>7</v>
      </c>
      <c r="K5169" s="1">
        <v>9</v>
      </c>
      <c r="L5169" s="1">
        <v>16</v>
      </c>
      <c r="M5169" s="1">
        <v>16</v>
      </c>
      <c r="N5169" s="1">
        <v>15</v>
      </c>
      <c r="O5169" s="1">
        <v>7</v>
      </c>
      <c r="P5169" s="1">
        <v>4</v>
      </c>
      <c r="Q5169" s="1">
        <v>9</v>
      </c>
      <c r="R5169" s="1">
        <v>19</v>
      </c>
      <c r="S5169" s="1">
        <v>4</v>
      </c>
      <c r="T5169" s="8">
        <v>4</v>
      </c>
    </row>
    <row r="5170" spans="4:20" x14ac:dyDescent="0.2">
      <c r="D5170" s="175"/>
      <c r="E5170" s="4" t="s">
        <v>29</v>
      </c>
      <c r="F5170" s="6"/>
      <c r="G5170" s="5">
        <v>7</v>
      </c>
      <c r="H5170" s="7">
        <v>1</v>
      </c>
      <c r="I5170" s="1">
        <v>4</v>
      </c>
      <c r="J5170" s="1">
        <v>2</v>
      </c>
      <c r="K5170" s="1">
        <v>1</v>
      </c>
      <c r="L5170" s="1">
        <v>2</v>
      </c>
      <c r="M5170" s="1">
        <v>2</v>
      </c>
      <c r="N5170" s="1">
        <v>1</v>
      </c>
      <c r="O5170" s="1">
        <v>2</v>
      </c>
      <c r="P5170" s="1">
        <v>1</v>
      </c>
      <c r="Q5170" s="1">
        <v>1</v>
      </c>
      <c r="R5170" s="1">
        <v>2</v>
      </c>
      <c r="S5170" s="1">
        <v>0</v>
      </c>
      <c r="T5170" s="8">
        <v>1</v>
      </c>
    </row>
    <row r="5171" spans="4:20" x14ac:dyDescent="0.2">
      <c r="D5171" s="174" t="s">
        <v>30</v>
      </c>
      <c r="E5171" s="20" t="s">
        <v>31</v>
      </c>
      <c r="F5171" s="22"/>
      <c r="G5171" s="21">
        <v>393</v>
      </c>
      <c r="H5171" s="25">
        <v>42</v>
      </c>
      <c r="I5171" s="3">
        <v>162</v>
      </c>
      <c r="J5171" s="3">
        <v>96</v>
      </c>
      <c r="K5171" s="3">
        <v>85</v>
      </c>
      <c r="L5171" s="3">
        <v>101</v>
      </c>
      <c r="M5171" s="3">
        <v>161</v>
      </c>
      <c r="N5171" s="3">
        <v>100</v>
      </c>
      <c r="O5171" s="3">
        <v>116</v>
      </c>
      <c r="P5171" s="3">
        <v>76</v>
      </c>
      <c r="Q5171" s="3">
        <v>118</v>
      </c>
      <c r="R5171" s="3">
        <v>128</v>
      </c>
      <c r="S5171" s="3">
        <v>11</v>
      </c>
      <c r="T5171" s="26">
        <v>16</v>
      </c>
    </row>
    <row r="5172" spans="4:20" x14ac:dyDescent="0.2">
      <c r="D5172" s="175"/>
      <c r="E5172" s="4" t="s">
        <v>32</v>
      </c>
      <c r="F5172" s="6"/>
      <c r="G5172" s="5">
        <v>352</v>
      </c>
      <c r="H5172" s="7">
        <v>37</v>
      </c>
      <c r="I5172" s="1">
        <v>132</v>
      </c>
      <c r="J5172" s="1">
        <v>82</v>
      </c>
      <c r="K5172" s="1">
        <v>64</v>
      </c>
      <c r="L5172" s="1">
        <v>72</v>
      </c>
      <c r="M5172" s="1">
        <v>131</v>
      </c>
      <c r="N5172" s="1">
        <v>100</v>
      </c>
      <c r="O5172" s="1">
        <v>92</v>
      </c>
      <c r="P5172" s="1">
        <v>49</v>
      </c>
      <c r="Q5172" s="1">
        <v>85</v>
      </c>
      <c r="R5172" s="1">
        <v>93</v>
      </c>
      <c r="S5172" s="1">
        <v>18</v>
      </c>
      <c r="T5172" s="8">
        <v>29</v>
      </c>
    </row>
    <row r="5173" spans="4:20" x14ac:dyDescent="0.2">
      <c r="D5173" s="175"/>
      <c r="E5173" s="4" t="s">
        <v>33</v>
      </c>
      <c r="F5173" s="6"/>
      <c r="G5173" s="5">
        <v>388</v>
      </c>
      <c r="H5173" s="7">
        <v>39</v>
      </c>
      <c r="I5173" s="1">
        <v>143</v>
      </c>
      <c r="J5173" s="1">
        <v>82</v>
      </c>
      <c r="K5173" s="1">
        <v>81</v>
      </c>
      <c r="L5173" s="1">
        <v>100</v>
      </c>
      <c r="M5173" s="1">
        <v>161</v>
      </c>
      <c r="N5173" s="1">
        <v>109</v>
      </c>
      <c r="O5173" s="1">
        <v>114</v>
      </c>
      <c r="P5173" s="1">
        <v>70</v>
      </c>
      <c r="Q5173" s="1">
        <v>116</v>
      </c>
      <c r="R5173" s="1">
        <v>103</v>
      </c>
      <c r="S5173" s="1">
        <v>12</v>
      </c>
      <c r="T5173" s="8">
        <v>25</v>
      </c>
    </row>
    <row r="5174" spans="4:20" x14ac:dyDescent="0.2">
      <c r="D5174" s="175"/>
      <c r="E5174" s="4" t="s">
        <v>34</v>
      </c>
      <c r="F5174" s="6"/>
      <c r="G5174" s="5">
        <v>89</v>
      </c>
      <c r="H5174" s="7">
        <v>11</v>
      </c>
      <c r="I5174" s="1">
        <v>35</v>
      </c>
      <c r="J5174" s="1">
        <v>17</v>
      </c>
      <c r="K5174" s="1">
        <v>17</v>
      </c>
      <c r="L5174" s="1">
        <v>27</v>
      </c>
      <c r="M5174" s="1">
        <v>33</v>
      </c>
      <c r="N5174" s="1">
        <v>29</v>
      </c>
      <c r="O5174" s="1">
        <v>34</v>
      </c>
      <c r="P5174" s="1">
        <v>18</v>
      </c>
      <c r="Q5174" s="1">
        <v>25</v>
      </c>
      <c r="R5174" s="1">
        <v>29</v>
      </c>
      <c r="S5174" s="1">
        <v>4</v>
      </c>
      <c r="T5174" s="8">
        <v>6</v>
      </c>
    </row>
    <row r="5175" spans="4:20" x14ac:dyDescent="0.2">
      <c r="D5175" s="174" t="s">
        <v>35</v>
      </c>
      <c r="E5175" s="20" t="s">
        <v>36</v>
      </c>
      <c r="F5175" s="22"/>
      <c r="G5175" s="21">
        <v>629</v>
      </c>
      <c r="H5175" s="25">
        <v>85</v>
      </c>
      <c r="I5175" s="3">
        <v>251</v>
      </c>
      <c r="J5175" s="3">
        <v>151</v>
      </c>
      <c r="K5175" s="3">
        <v>137</v>
      </c>
      <c r="L5175" s="3">
        <v>161</v>
      </c>
      <c r="M5175" s="3">
        <v>251</v>
      </c>
      <c r="N5175" s="3">
        <v>158</v>
      </c>
      <c r="O5175" s="3">
        <v>187</v>
      </c>
      <c r="P5175" s="3">
        <v>117</v>
      </c>
      <c r="Q5175" s="3">
        <v>195</v>
      </c>
      <c r="R5175" s="3">
        <v>189</v>
      </c>
      <c r="S5175" s="3">
        <v>22</v>
      </c>
      <c r="T5175" s="26">
        <v>36</v>
      </c>
    </row>
    <row r="5176" spans="4:20" x14ac:dyDescent="0.2">
      <c r="D5176" s="175"/>
      <c r="E5176" s="4" t="s">
        <v>37</v>
      </c>
      <c r="F5176" s="6"/>
      <c r="G5176" s="5">
        <v>593</v>
      </c>
      <c r="H5176" s="7">
        <v>44</v>
      </c>
      <c r="I5176" s="1">
        <v>221</v>
      </c>
      <c r="J5176" s="1">
        <v>126</v>
      </c>
      <c r="K5176" s="1">
        <v>110</v>
      </c>
      <c r="L5176" s="1">
        <v>139</v>
      </c>
      <c r="M5176" s="1">
        <v>235</v>
      </c>
      <c r="N5176" s="1">
        <v>180</v>
      </c>
      <c r="O5176" s="1">
        <v>169</v>
      </c>
      <c r="P5176" s="1">
        <v>96</v>
      </c>
      <c r="Q5176" s="1">
        <v>149</v>
      </c>
      <c r="R5176" s="1">
        <v>164</v>
      </c>
      <c r="S5176" s="1">
        <v>23</v>
      </c>
      <c r="T5176" s="8">
        <v>40</v>
      </c>
    </row>
    <row r="5177" spans="4:20" x14ac:dyDescent="0.2">
      <c r="D5177" s="174" t="s">
        <v>38</v>
      </c>
      <c r="E5177" s="20" t="s">
        <v>39</v>
      </c>
      <c r="F5177" s="22"/>
      <c r="G5177" s="21">
        <v>64</v>
      </c>
      <c r="H5177" s="25">
        <v>7</v>
      </c>
      <c r="I5177" s="3">
        <v>30</v>
      </c>
      <c r="J5177" s="3">
        <v>14</v>
      </c>
      <c r="K5177" s="3">
        <v>15</v>
      </c>
      <c r="L5177" s="3">
        <v>10</v>
      </c>
      <c r="M5177" s="3">
        <v>29</v>
      </c>
      <c r="N5177" s="3">
        <v>29</v>
      </c>
      <c r="O5177" s="3">
        <v>26</v>
      </c>
      <c r="P5177" s="3">
        <v>11</v>
      </c>
      <c r="Q5177" s="3">
        <v>16</v>
      </c>
      <c r="R5177" s="3">
        <v>17</v>
      </c>
      <c r="S5177" s="3">
        <v>3</v>
      </c>
      <c r="T5177" s="26">
        <v>0</v>
      </c>
    </row>
    <row r="5178" spans="4:20" x14ac:dyDescent="0.2">
      <c r="D5178" s="175"/>
      <c r="E5178" s="4" t="s">
        <v>40</v>
      </c>
      <c r="F5178" s="6"/>
      <c r="G5178" s="5">
        <v>147</v>
      </c>
      <c r="H5178" s="7">
        <v>15</v>
      </c>
      <c r="I5178" s="1">
        <v>60</v>
      </c>
      <c r="J5178" s="1">
        <v>23</v>
      </c>
      <c r="K5178" s="1">
        <v>23</v>
      </c>
      <c r="L5178" s="1">
        <v>28</v>
      </c>
      <c r="M5178" s="1">
        <v>63</v>
      </c>
      <c r="N5178" s="1">
        <v>47</v>
      </c>
      <c r="O5178" s="1">
        <v>46</v>
      </c>
      <c r="P5178" s="1">
        <v>23</v>
      </c>
      <c r="Q5178" s="1">
        <v>38</v>
      </c>
      <c r="R5178" s="1">
        <v>35</v>
      </c>
      <c r="S5178" s="1">
        <v>4</v>
      </c>
      <c r="T5178" s="8">
        <v>8</v>
      </c>
    </row>
    <row r="5179" spans="4:20" x14ac:dyDescent="0.2">
      <c r="D5179" s="175"/>
      <c r="E5179" s="4" t="s">
        <v>41</v>
      </c>
      <c r="F5179" s="6"/>
      <c r="G5179" s="5">
        <v>204</v>
      </c>
      <c r="H5179" s="7">
        <v>21</v>
      </c>
      <c r="I5179" s="1">
        <v>80</v>
      </c>
      <c r="J5179" s="1">
        <v>45</v>
      </c>
      <c r="K5179" s="1">
        <v>45</v>
      </c>
      <c r="L5179" s="1">
        <v>49</v>
      </c>
      <c r="M5179" s="1">
        <v>98</v>
      </c>
      <c r="N5179" s="1">
        <v>61</v>
      </c>
      <c r="O5179" s="1">
        <v>74</v>
      </c>
      <c r="P5179" s="1">
        <v>46</v>
      </c>
      <c r="Q5179" s="1">
        <v>66</v>
      </c>
      <c r="R5179" s="1">
        <v>63</v>
      </c>
      <c r="S5179" s="1">
        <v>6</v>
      </c>
      <c r="T5179" s="8">
        <v>11</v>
      </c>
    </row>
    <row r="5180" spans="4:20" x14ac:dyDescent="0.2">
      <c r="D5180" s="175"/>
      <c r="E5180" s="4" t="s">
        <v>42</v>
      </c>
      <c r="F5180" s="6"/>
      <c r="G5180" s="5">
        <v>210</v>
      </c>
      <c r="H5180" s="7">
        <v>14</v>
      </c>
      <c r="I5180" s="1">
        <v>89</v>
      </c>
      <c r="J5180" s="1">
        <v>36</v>
      </c>
      <c r="K5180" s="1">
        <v>38</v>
      </c>
      <c r="L5180" s="1">
        <v>55</v>
      </c>
      <c r="M5180" s="1">
        <v>87</v>
      </c>
      <c r="N5180" s="1">
        <v>69</v>
      </c>
      <c r="O5180" s="1">
        <v>58</v>
      </c>
      <c r="P5180" s="1">
        <v>37</v>
      </c>
      <c r="Q5180" s="1">
        <v>68</v>
      </c>
      <c r="R5180" s="1">
        <v>57</v>
      </c>
      <c r="S5180" s="1">
        <v>14</v>
      </c>
      <c r="T5180" s="8">
        <v>5</v>
      </c>
    </row>
    <row r="5181" spans="4:20" x14ac:dyDescent="0.2">
      <c r="D5181" s="175"/>
      <c r="E5181" s="4" t="s">
        <v>43</v>
      </c>
      <c r="F5181" s="6"/>
      <c r="G5181" s="5">
        <v>204</v>
      </c>
      <c r="H5181" s="7">
        <v>33</v>
      </c>
      <c r="I5181" s="1">
        <v>75</v>
      </c>
      <c r="J5181" s="1">
        <v>53</v>
      </c>
      <c r="K5181" s="1">
        <v>43</v>
      </c>
      <c r="L5181" s="1">
        <v>60</v>
      </c>
      <c r="M5181" s="1">
        <v>87</v>
      </c>
      <c r="N5181" s="1">
        <v>56</v>
      </c>
      <c r="O5181" s="1">
        <v>68</v>
      </c>
      <c r="P5181" s="1">
        <v>38</v>
      </c>
      <c r="Q5181" s="1">
        <v>64</v>
      </c>
      <c r="R5181" s="1">
        <v>74</v>
      </c>
      <c r="S5181" s="1">
        <v>2</v>
      </c>
      <c r="T5181" s="8">
        <v>8</v>
      </c>
    </row>
    <row r="5182" spans="4:20" x14ac:dyDescent="0.2">
      <c r="D5182" s="175"/>
      <c r="E5182" s="4" t="s">
        <v>44</v>
      </c>
      <c r="F5182" s="6"/>
      <c r="G5182" s="5">
        <v>223</v>
      </c>
      <c r="H5182" s="7">
        <v>27</v>
      </c>
      <c r="I5182" s="1">
        <v>79</v>
      </c>
      <c r="J5182" s="1">
        <v>50</v>
      </c>
      <c r="K5182" s="1">
        <v>43</v>
      </c>
      <c r="L5182" s="1">
        <v>53</v>
      </c>
      <c r="M5182" s="1">
        <v>74</v>
      </c>
      <c r="N5182" s="1">
        <v>50</v>
      </c>
      <c r="O5182" s="1">
        <v>60</v>
      </c>
      <c r="P5182" s="1">
        <v>42</v>
      </c>
      <c r="Q5182" s="1">
        <v>58</v>
      </c>
      <c r="R5182" s="1">
        <v>61</v>
      </c>
      <c r="S5182" s="1">
        <v>11</v>
      </c>
      <c r="T5182" s="8">
        <v>19</v>
      </c>
    </row>
    <row r="5183" spans="4:20" x14ac:dyDescent="0.2">
      <c r="D5183" s="176"/>
      <c r="E5183" s="59" t="s">
        <v>45</v>
      </c>
      <c r="F5183" s="60"/>
      <c r="G5183" s="56">
        <v>170</v>
      </c>
      <c r="H5183" s="66">
        <v>12</v>
      </c>
      <c r="I5183" s="30">
        <v>59</v>
      </c>
      <c r="J5183" s="30">
        <v>56</v>
      </c>
      <c r="K5183" s="30">
        <v>40</v>
      </c>
      <c r="L5183" s="30">
        <v>45</v>
      </c>
      <c r="M5183" s="30">
        <v>48</v>
      </c>
      <c r="N5183" s="30">
        <v>26</v>
      </c>
      <c r="O5183" s="30">
        <v>24</v>
      </c>
      <c r="P5183" s="30">
        <v>16</v>
      </c>
      <c r="Q5183" s="30">
        <v>34</v>
      </c>
      <c r="R5183" s="30">
        <v>46</v>
      </c>
      <c r="S5183" s="30">
        <v>5</v>
      </c>
      <c r="T5183" s="65">
        <v>25</v>
      </c>
    </row>
    <row r="5185" spans="2:20" x14ac:dyDescent="0.2">
      <c r="B5185" s="43" t="str">
        <f xml:space="preserve"> HYPERLINK("#'目次'!B194", "[188]")</f>
        <v>[188]</v>
      </c>
      <c r="C5185" s="31" t="s">
        <v>362</v>
      </c>
    </row>
    <row r="5189" spans="2:20" ht="72" x14ac:dyDescent="0.2">
      <c r="D5189" s="177"/>
      <c r="E5189" s="178"/>
      <c r="F5189" s="178"/>
      <c r="G5189" s="40" t="s">
        <v>14</v>
      </c>
      <c r="H5189" s="42" t="s">
        <v>363</v>
      </c>
      <c r="I5189" s="15" t="s">
        <v>364</v>
      </c>
      <c r="J5189" s="15" t="s">
        <v>365</v>
      </c>
      <c r="K5189" s="15" t="s">
        <v>366</v>
      </c>
      <c r="L5189" s="15" t="s">
        <v>367</v>
      </c>
      <c r="M5189" s="15" t="s">
        <v>368</v>
      </c>
      <c r="N5189" s="15" t="s">
        <v>369</v>
      </c>
      <c r="O5189" s="15" t="s">
        <v>370</v>
      </c>
      <c r="P5189" s="15" t="s">
        <v>371</v>
      </c>
      <c r="Q5189" s="15" t="s">
        <v>372</v>
      </c>
      <c r="R5189" s="15" t="s">
        <v>373</v>
      </c>
      <c r="S5189" s="15" t="s">
        <v>86</v>
      </c>
      <c r="T5189" s="44" t="s">
        <v>17</v>
      </c>
    </row>
    <row r="5190" spans="2:20" x14ac:dyDescent="0.2">
      <c r="D5190" s="179"/>
      <c r="E5190" s="180"/>
      <c r="F5190" s="180"/>
      <c r="G5190" s="39"/>
      <c r="H5190" s="41"/>
      <c r="I5190" s="14"/>
      <c r="J5190" s="14"/>
      <c r="K5190" s="14"/>
      <c r="L5190" s="14"/>
      <c r="M5190" s="14"/>
      <c r="N5190" s="14"/>
      <c r="O5190" s="14"/>
      <c r="P5190" s="14"/>
      <c r="Q5190" s="14"/>
      <c r="R5190" s="14"/>
      <c r="S5190" s="14"/>
      <c r="T5190" s="38"/>
    </row>
    <row r="5191" spans="2:20" x14ac:dyDescent="0.2">
      <c r="D5191" s="58"/>
      <c r="E5191" s="53" t="s">
        <v>14</v>
      </c>
      <c r="F5191" s="52"/>
      <c r="G5191" s="37">
        <v>1222</v>
      </c>
      <c r="H5191" s="17">
        <v>129</v>
      </c>
      <c r="I5191" s="17">
        <v>472</v>
      </c>
      <c r="J5191" s="17">
        <v>277</v>
      </c>
      <c r="K5191" s="17">
        <v>247</v>
      </c>
      <c r="L5191" s="17">
        <v>300</v>
      </c>
      <c r="M5191" s="17">
        <v>486</v>
      </c>
      <c r="N5191" s="17">
        <v>338</v>
      </c>
      <c r="O5191" s="17">
        <v>356</v>
      </c>
      <c r="P5191" s="17">
        <v>213</v>
      </c>
      <c r="Q5191" s="17">
        <v>344</v>
      </c>
      <c r="R5191" s="17">
        <v>353</v>
      </c>
      <c r="S5191" s="17">
        <v>45</v>
      </c>
      <c r="T5191" s="55">
        <v>76</v>
      </c>
    </row>
    <row r="5192" spans="2:20" x14ac:dyDescent="0.2">
      <c r="D5192" s="174" t="s">
        <v>52</v>
      </c>
      <c r="E5192" s="20" t="s">
        <v>53</v>
      </c>
      <c r="F5192" s="22"/>
      <c r="G5192" s="21">
        <v>15</v>
      </c>
      <c r="H5192" s="25">
        <v>1</v>
      </c>
      <c r="I5192" s="3">
        <v>7</v>
      </c>
      <c r="J5192" s="3">
        <v>7</v>
      </c>
      <c r="K5192" s="3">
        <v>2</v>
      </c>
      <c r="L5192" s="3">
        <v>4</v>
      </c>
      <c r="M5192" s="3">
        <v>5</v>
      </c>
      <c r="N5192" s="3">
        <v>4</v>
      </c>
      <c r="O5192" s="3">
        <v>2</v>
      </c>
      <c r="P5192" s="3">
        <v>3</v>
      </c>
      <c r="Q5192" s="3">
        <v>5</v>
      </c>
      <c r="R5192" s="3">
        <v>3</v>
      </c>
      <c r="S5192" s="3">
        <v>0</v>
      </c>
      <c r="T5192" s="26">
        <v>1</v>
      </c>
    </row>
    <row r="5193" spans="2:20" ht="24" x14ac:dyDescent="0.2">
      <c r="D5193" s="175"/>
      <c r="E5193" s="4" t="s">
        <v>54</v>
      </c>
      <c r="F5193" s="6"/>
      <c r="G5193" s="5">
        <v>122</v>
      </c>
      <c r="H5193" s="7">
        <v>14</v>
      </c>
      <c r="I5193" s="1">
        <v>51</v>
      </c>
      <c r="J5193" s="1">
        <v>30</v>
      </c>
      <c r="K5193" s="1">
        <v>26</v>
      </c>
      <c r="L5193" s="1">
        <v>35</v>
      </c>
      <c r="M5193" s="1">
        <v>47</v>
      </c>
      <c r="N5193" s="1">
        <v>28</v>
      </c>
      <c r="O5193" s="1">
        <v>39</v>
      </c>
      <c r="P5193" s="1">
        <v>27</v>
      </c>
      <c r="Q5193" s="1">
        <v>37</v>
      </c>
      <c r="R5193" s="1">
        <v>41</v>
      </c>
      <c r="S5193" s="1">
        <v>4</v>
      </c>
      <c r="T5193" s="8">
        <v>10</v>
      </c>
    </row>
    <row r="5194" spans="2:20" x14ac:dyDescent="0.2">
      <c r="D5194" s="175"/>
      <c r="E5194" s="4" t="s">
        <v>55</v>
      </c>
      <c r="F5194" s="6"/>
      <c r="G5194" s="5">
        <v>43</v>
      </c>
      <c r="H5194" s="7">
        <v>3</v>
      </c>
      <c r="I5194" s="1">
        <v>15</v>
      </c>
      <c r="J5194" s="1">
        <v>8</v>
      </c>
      <c r="K5194" s="1">
        <v>12</v>
      </c>
      <c r="L5194" s="1">
        <v>12</v>
      </c>
      <c r="M5194" s="1">
        <v>19</v>
      </c>
      <c r="N5194" s="1">
        <v>11</v>
      </c>
      <c r="O5194" s="1">
        <v>13</v>
      </c>
      <c r="P5194" s="1">
        <v>10</v>
      </c>
      <c r="Q5194" s="1">
        <v>15</v>
      </c>
      <c r="R5194" s="1">
        <v>12</v>
      </c>
      <c r="S5194" s="1">
        <v>1</v>
      </c>
      <c r="T5194" s="8">
        <v>3</v>
      </c>
    </row>
    <row r="5195" spans="2:20" x14ac:dyDescent="0.2">
      <c r="D5195" s="175"/>
      <c r="E5195" s="4" t="s">
        <v>56</v>
      </c>
      <c r="F5195" s="6"/>
      <c r="G5195" s="5">
        <v>60</v>
      </c>
      <c r="H5195" s="7">
        <v>10</v>
      </c>
      <c r="I5195" s="1">
        <v>22</v>
      </c>
      <c r="J5195" s="1">
        <v>10</v>
      </c>
      <c r="K5195" s="1">
        <v>14</v>
      </c>
      <c r="L5195" s="1">
        <v>16</v>
      </c>
      <c r="M5195" s="1">
        <v>27</v>
      </c>
      <c r="N5195" s="1">
        <v>18</v>
      </c>
      <c r="O5195" s="1">
        <v>17</v>
      </c>
      <c r="P5195" s="1">
        <v>8</v>
      </c>
      <c r="Q5195" s="1">
        <v>18</v>
      </c>
      <c r="R5195" s="1">
        <v>13</v>
      </c>
      <c r="S5195" s="1">
        <v>1</v>
      </c>
      <c r="T5195" s="8">
        <v>3</v>
      </c>
    </row>
    <row r="5196" spans="2:20" x14ac:dyDescent="0.2">
      <c r="D5196" s="175"/>
      <c r="E5196" s="4" t="s">
        <v>57</v>
      </c>
      <c r="F5196" s="6"/>
      <c r="G5196" s="5">
        <v>286</v>
      </c>
      <c r="H5196" s="7">
        <v>22</v>
      </c>
      <c r="I5196" s="1">
        <v>112</v>
      </c>
      <c r="J5196" s="1">
        <v>53</v>
      </c>
      <c r="K5196" s="1">
        <v>45</v>
      </c>
      <c r="L5196" s="1">
        <v>52</v>
      </c>
      <c r="M5196" s="1">
        <v>120</v>
      </c>
      <c r="N5196" s="1">
        <v>75</v>
      </c>
      <c r="O5196" s="1">
        <v>99</v>
      </c>
      <c r="P5196" s="1">
        <v>49</v>
      </c>
      <c r="Q5196" s="1">
        <v>77</v>
      </c>
      <c r="R5196" s="1">
        <v>71</v>
      </c>
      <c r="S5196" s="1">
        <v>10</v>
      </c>
      <c r="T5196" s="8">
        <v>12</v>
      </c>
    </row>
    <row r="5197" spans="2:20" x14ac:dyDescent="0.2">
      <c r="D5197" s="175"/>
      <c r="E5197" s="4" t="s">
        <v>58</v>
      </c>
      <c r="F5197" s="6"/>
      <c r="G5197" s="5">
        <v>129</v>
      </c>
      <c r="H5197" s="7">
        <v>18</v>
      </c>
      <c r="I5197" s="1">
        <v>48</v>
      </c>
      <c r="J5197" s="1">
        <v>31</v>
      </c>
      <c r="K5197" s="1">
        <v>29</v>
      </c>
      <c r="L5197" s="1">
        <v>34</v>
      </c>
      <c r="M5197" s="1">
        <v>53</v>
      </c>
      <c r="N5197" s="1">
        <v>37</v>
      </c>
      <c r="O5197" s="1">
        <v>41</v>
      </c>
      <c r="P5197" s="1">
        <v>30</v>
      </c>
      <c r="Q5197" s="1">
        <v>43</v>
      </c>
      <c r="R5197" s="1">
        <v>46</v>
      </c>
      <c r="S5197" s="1">
        <v>8</v>
      </c>
      <c r="T5197" s="8">
        <v>8</v>
      </c>
    </row>
    <row r="5198" spans="2:20" x14ac:dyDescent="0.2">
      <c r="D5198" s="175"/>
      <c r="E5198" s="4" t="s">
        <v>59</v>
      </c>
      <c r="F5198" s="6"/>
      <c r="G5198" s="5">
        <v>195</v>
      </c>
      <c r="H5198" s="7">
        <v>24</v>
      </c>
      <c r="I5198" s="1">
        <v>72</v>
      </c>
      <c r="J5198" s="1">
        <v>43</v>
      </c>
      <c r="K5198" s="1">
        <v>45</v>
      </c>
      <c r="L5198" s="1">
        <v>50</v>
      </c>
      <c r="M5198" s="1">
        <v>70</v>
      </c>
      <c r="N5198" s="1">
        <v>56</v>
      </c>
      <c r="O5198" s="1">
        <v>59</v>
      </c>
      <c r="P5198" s="1">
        <v>28</v>
      </c>
      <c r="Q5198" s="1">
        <v>59</v>
      </c>
      <c r="R5198" s="1">
        <v>62</v>
      </c>
      <c r="S5198" s="1">
        <v>9</v>
      </c>
      <c r="T5198" s="8">
        <v>6</v>
      </c>
    </row>
    <row r="5199" spans="2:20" x14ac:dyDescent="0.2">
      <c r="D5199" s="175"/>
      <c r="E5199" s="4" t="s">
        <v>60</v>
      </c>
      <c r="F5199" s="6"/>
      <c r="G5199" s="5">
        <v>176</v>
      </c>
      <c r="H5199" s="7">
        <v>10</v>
      </c>
      <c r="I5199" s="1">
        <v>63</v>
      </c>
      <c r="J5199" s="1">
        <v>43</v>
      </c>
      <c r="K5199" s="1">
        <v>30</v>
      </c>
      <c r="L5199" s="1">
        <v>49</v>
      </c>
      <c r="M5199" s="1">
        <v>75</v>
      </c>
      <c r="N5199" s="1">
        <v>53</v>
      </c>
      <c r="O5199" s="1">
        <v>40</v>
      </c>
      <c r="P5199" s="1">
        <v>31</v>
      </c>
      <c r="Q5199" s="1">
        <v>42</v>
      </c>
      <c r="R5199" s="1">
        <v>47</v>
      </c>
      <c r="S5199" s="1">
        <v>7</v>
      </c>
      <c r="T5199" s="8">
        <v>17</v>
      </c>
    </row>
    <row r="5200" spans="2:20" x14ac:dyDescent="0.2">
      <c r="D5200" s="175"/>
      <c r="E5200" s="4" t="s">
        <v>61</v>
      </c>
      <c r="F5200" s="6"/>
      <c r="G5200" s="5">
        <v>78</v>
      </c>
      <c r="H5200" s="7">
        <v>8</v>
      </c>
      <c r="I5200" s="1">
        <v>37</v>
      </c>
      <c r="J5200" s="1">
        <v>16</v>
      </c>
      <c r="K5200" s="1">
        <v>17</v>
      </c>
      <c r="L5200" s="1">
        <v>12</v>
      </c>
      <c r="M5200" s="1">
        <v>35</v>
      </c>
      <c r="N5200" s="1">
        <v>37</v>
      </c>
      <c r="O5200" s="1">
        <v>27</v>
      </c>
      <c r="P5200" s="1">
        <v>12</v>
      </c>
      <c r="Q5200" s="1">
        <v>18</v>
      </c>
      <c r="R5200" s="1">
        <v>18</v>
      </c>
      <c r="S5200" s="1">
        <v>2</v>
      </c>
      <c r="T5200" s="8">
        <v>2</v>
      </c>
    </row>
    <row r="5201" spans="2:20" x14ac:dyDescent="0.2">
      <c r="D5201" s="175"/>
      <c r="E5201" s="4" t="s">
        <v>62</v>
      </c>
      <c r="F5201" s="6"/>
      <c r="G5201" s="5">
        <v>113</v>
      </c>
      <c r="H5201" s="7">
        <v>17</v>
      </c>
      <c r="I5201" s="1">
        <v>44</v>
      </c>
      <c r="J5201" s="1">
        <v>35</v>
      </c>
      <c r="K5201" s="1">
        <v>27</v>
      </c>
      <c r="L5201" s="1">
        <v>35</v>
      </c>
      <c r="M5201" s="1">
        <v>35</v>
      </c>
      <c r="N5201" s="1">
        <v>19</v>
      </c>
      <c r="O5201" s="1">
        <v>18</v>
      </c>
      <c r="P5201" s="1">
        <v>15</v>
      </c>
      <c r="Q5201" s="1">
        <v>30</v>
      </c>
      <c r="R5201" s="1">
        <v>38</v>
      </c>
      <c r="S5201" s="1">
        <v>3</v>
      </c>
      <c r="T5201" s="8">
        <v>12</v>
      </c>
    </row>
    <row r="5202" spans="2:20" x14ac:dyDescent="0.2">
      <c r="D5202" s="174" t="s">
        <v>63</v>
      </c>
      <c r="E5202" s="20" t="s">
        <v>64</v>
      </c>
      <c r="F5202" s="22"/>
      <c r="G5202" s="21">
        <v>234</v>
      </c>
      <c r="H5202" s="25">
        <v>28</v>
      </c>
      <c r="I5202" s="3">
        <v>88</v>
      </c>
      <c r="J5202" s="3">
        <v>57</v>
      </c>
      <c r="K5202" s="3">
        <v>46</v>
      </c>
      <c r="L5202" s="3">
        <v>54</v>
      </c>
      <c r="M5202" s="3">
        <v>77</v>
      </c>
      <c r="N5202" s="3">
        <v>56</v>
      </c>
      <c r="O5202" s="3">
        <v>65</v>
      </c>
      <c r="P5202" s="3">
        <v>38</v>
      </c>
      <c r="Q5202" s="3">
        <v>63</v>
      </c>
      <c r="R5202" s="3">
        <v>77</v>
      </c>
      <c r="S5202" s="3">
        <v>8</v>
      </c>
      <c r="T5202" s="26">
        <v>19</v>
      </c>
    </row>
    <row r="5203" spans="2:20" x14ac:dyDescent="0.2">
      <c r="D5203" s="175"/>
      <c r="E5203" s="4" t="s">
        <v>65</v>
      </c>
      <c r="F5203" s="6"/>
      <c r="G5203" s="5">
        <v>172</v>
      </c>
      <c r="H5203" s="7">
        <v>23</v>
      </c>
      <c r="I5203" s="1">
        <v>67</v>
      </c>
      <c r="J5203" s="1">
        <v>51</v>
      </c>
      <c r="K5203" s="1">
        <v>44</v>
      </c>
      <c r="L5203" s="1">
        <v>46</v>
      </c>
      <c r="M5203" s="1">
        <v>67</v>
      </c>
      <c r="N5203" s="1">
        <v>47</v>
      </c>
      <c r="O5203" s="1">
        <v>41</v>
      </c>
      <c r="P5203" s="1">
        <v>26</v>
      </c>
      <c r="Q5203" s="1">
        <v>51</v>
      </c>
      <c r="R5203" s="1">
        <v>47</v>
      </c>
      <c r="S5203" s="1">
        <v>6</v>
      </c>
      <c r="T5203" s="8">
        <v>13</v>
      </c>
    </row>
    <row r="5204" spans="2:20" x14ac:dyDescent="0.2">
      <c r="D5204" s="175"/>
      <c r="E5204" s="4" t="s">
        <v>66</v>
      </c>
      <c r="F5204" s="6"/>
      <c r="G5204" s="5">
        <v>165</v>
      </c>
      <c r="H5204" s="7">
        <v>11</v>
      </c>
      <c r="I5204" s="1">
        <v>64</v>
      </c>
      <c r="J5204" s="1">
        <v>45</v>
      </c>
      <c r="K5204" s="1">
        <v>33</v>
      </c>
      <c r="L5204" s="1">
        <v>45</v>
      </c>
      <c r="M5204" s="1">
        <v>70</v>
      </c>
      <c r="N5204" s="1">
        <v>49</v>
      </c>
      <c r="O5204" s="1">
        <v>44</v>
      </c>
      <c r="P5204" s="1">
        <v>35</v>
      </c>
      <c r="Q5204" s="1">
        <v>43</v>
      </c>
      <c r="R5204" s="1">
        <v>56</v>
      </c>
      <c r="S5204" s="1">
        <v>7</v>
      </c>
      <c r="T5204" s="8">
        <v>11</v>
      </c>
    </row>
    <row r="5205" spans="2:20" x14ac:dyDescent="0.2">
      <c r="D5205" s="175"/>
      <c r="E5205" s="4" t="s">
        <v>67</v>
      </c>
      <c r="F5205" s="6"/>
      <c r="G5205" s="5">
        <v>158</v>
      </c>
      <c r="H5205" s="7">
        <v>19</v>
      </c>
      <c r="I5205" s="1">
        <v>61</v>
      </c>
      <c r="J5205" s="1">
        <v>28</v>
      </c>
      <c r="K5205" s="1">
        <v>26</v>
      </c>
      <c r="L5205" s="1">
        <v>38</v>
      </c>
      <c r="M5205" s="1">
        <v>62</v>
      </c>
      <c r="N5205" s="1">
        <v>50</v>
      </c>
      <c r="O5205" s="1">
        <v>49</v>
      </c>
      <c r="P5205" s="1">
        <v>28</v>
      </c>
      <c r="Q5205" s="1">
        <v>47</v>
      </c>
      <c r="R5205" s="1">
        <v>41</v>
      </c>
      <c r="S5205" s="1">
        <v>5</v>
      </c>
      <c r="T5205" s="8">
        <v>12</v>
      </c>
    </row>
    <row r="5206" spans="2:20" x14ac:dyDescent="0.2">
      <c r="D5206" s="175"/>
      <c r="E5206" s="4" t="s">
        <v>68</v>
      </c>
      <c r="F5206" s="6"/>
      <c r="G5206" s="5">
        <v>112</v>
      </c>
      <c r="H5206" s="7">
        <v>15</v>
      </c>
      <c r="I5206" s="1">
        <v>41</v>
      </c>
      <c r="J5206" s="1">
        <v>23</v>
      </c>
      <c r="K5206" s="1">
        <v>19</v>
      </c>
      <c r="L5206" s="1">
        <v>33</v>
      </c>
      <c r="M5206" s="1">
        <v>37</v>
      </c>
      <c r="N5206" s="1">
        <v>21</v>
      </c>
      <c r="O5206" s="1">
        <v>36</v>
      </c>
      <c r="P5206" s="1">
        <v>13</v>
      </c>
      <c r="Q5206" s="1">
        <v>29</v>
      </c>
      <c r="R5206" s="1">
        <v>30</v>
      </c>
      <c r="S5206" s="1">
        <v>6</v>
      </c>
      <c r="T5206" s="8">
        <v>7</v>
      </c>
    </row>
    <row r="5207" spans="2:20" x14ac:dyDescent="0.2">
      <c r="D5207" s="175"/>
      <c r="E5207" s="4" t="s">
        <v>69</v>
      </c>
      <c r="F5207" s="6"/>
      <c r="G5207" s="5">
        <v>92</v>
      </c>
      <c r="H5207" s="7">
        <v>9</v>
      </c>
      <c r="I5207" s="1">
        <v>40</v>
      </c>
      <c r="J5207" s="1">
        <v>19</v>
      </c>
      <c r="K5207" s="1">
        <v>23</v>
      </c>
      <c r="L5207" s="1">
        <v>23</v>
      </c>
      <c r="M5207" s="1">
        <v>39</v>
      </c>
      <c r="N5207" s="1">
        <v>29</v>
      </c>
      <c r="O5207" s="1">
        <v>35</v>
      </c>
      <c r="P5207" s="1">
        <v>15</v>
      </c>
      <c r="Q5207" s="1">
        <v>30</v>
      </c>
      <c r="R5207" s="1">
        <v>37</v>
      </c>
      <c r="S5207" s="1">
        <v>2</v>
      </c>
      <c r="T5207" s="8">
        <v>3</v>
      </c>
    </row>
    <row r="5208" spans="2:20" x14ac:dyDescent="0.2">
      <c r="D5208" s="175"/>
      <c r="E5208" s="4" t="s">
        <v>70</v>
      </c>
      <c r="F5208" s="6"/>
      <c r="G5208" s="5">
        <v>131</v>
      </c>
      <c r="H5208" s="7">
        <v>10</v>
      </c>
      <c r="I5208" s="1">
        <v>49</v>
      </c>
      <c r="J5208" s="1">
        <v>30</v>
      </c>
      <c r="K5208" s="1">
        <v>22</v>
      </c>
      <c r="L5208" s="1">
        <v>25</v>
      </c>
      <c r="M5208" s="1">
        <v>65</v>
      </c>
      <c r="N5208" s="1">
        <v>38</v>
      </c>
      <c r="O5208" s="1">
        <v>35</v>
      </c>
      <c r="P5208" s="1">
        <v>19</v>
      </c>
      <c r="Q5208" s="1">
        <v>32</v>
      </c>
      <c r="R5208" s="1">
        <v>29</v>
      </c>
      <c r="S5208" s="1">
        <v>6</v>
      </c>
      <c r="T5208" s="8">
        <v>2</v>
      </c>
    </row>
    <row r="5209" spans="2:20" x14ac:dyDescent="0.2">
      <c r="D5209" s="175"/>
      <c r="E5209" s="4" t="s">
        <v>71</v>
      </c>
      <c r="F5209" s="6"/>
      <c r="G5209" s="5">
        <v>71</v>
      </c>
      <c r="H5209" s="7">
        <v>8</v>
      </c>
      <c r="I5209" s="1">
        <v>28</v>
      </c>
      <c r="J5209" s="1">
        <v>10</v>
      </c>
      <c r="K5209" s="1">
        <v>18</v>
      </c>
      <c r="L5209" s="1">
        <v>19</v>
      </c>
      <c r="M5209" s="1">
        <v>25</v>
      </c>
      <c r="N5209" s="1">
        <v>27</v>
      </c>
      <c r="O5209" s="1">
        <v>28</v>
      </c>
      <c r="P5209" s="1">
        <v>16</v>
      </c>
      <c r="Q5209" s="1">
        <v>27</v>
      </c>
      <c r="R5209" s="1">
        <v>18</v>
      </c>
      <c r="S5209" s="1">
        <v>1</v>
      </c>
      <c r="T5209" s="8">
        <v>3</v>
      </c>
    </row>
    <row r="5210" spans="2:20" x14ac:dyDescent="0.2">
      <c r="D5210" s="176"/>
      <c r="E5210" s="59" t="s">
        <v>72</v>
      </c>
      <c r="F5210" s="60"/>
      <c r="G5210" s="56">
        <v>70</v>
      </c>
      <c r="H5210" s="66">
        <v>5</v>
      </c>
      <c r="I5210" s="30">
        <v>27</v>
      </c>
      <c r="J5210" s="30">
        <v>10</v>
      </c>
      <c r="K5210" s="30">
        <v>12</v>
      </c>
      <c r="L5210" s="30">
        <v>15</v>
      </c>
      <c r="M5210" s="30">
        <v>37</v>
      </c>
      <c r="N5210" s="30">
        <v>16</v>
      </c>
      <c r="O5210" s="30">
        <v>19</v>
      </c>
      <c r="P5210" s="30">
        <v>19</v>
      </c>
      <c r="Q5210" s="30">
        <v>22</v>
      </c>
      <c r="R5210" s="30">
        <v>15</v>
      </c>
      <c r="S5210" s="30">
        <v>3</v>
      </c>
      <c r="T5210" s="65">
        <v>3</v>
      </c>
    </row>
    <row r="5212" spans="2:20" x14ac:dyDescent="0.2">
      <c r="B5212" s="43" t="str">
        <f xml:space="preserve"> HYPERLINK("#'目次'!B195", "[189]")</f>
        <v>[189]</v>
      </c>
      <c r="C5212" s="31" t="s">
        <v>362</v>
      </c>
    </row>
    <row r="5215" spans="2:20" x14ac:dyDescent="0.2">
      <c r="C5215" s="31" t="s">
        <v>75</v>
      </c>
    </row>
    <row r="5216" spans="2:20" ht="72" x14ac:dyDescent="0.2">
      <c r="D5216" s="177"/>
      <c r="E5216" s="178"/>
      <c r="F5216" s="178"/>
      <c r="G5216" s="40" t="s">
        <v>14</v>
      </c>
      <c r="H5216" s="42" t="s">
        <v>363</v>
      </c>
      <c r="I5216" s="15" t="s">
        <v>364</v>
      </c>
      <c r="J5216" s="15" t="s">
        <v>365</v>
      </c>
      <c r="K5216" s="15" t="s">
        <v>366</v>
      </c>
      <c r="L5216" s="15" t="s">
        <v>367</v>
      </c>
      <c r="M5216" s="15" t="s">
        <v>368</v>
      </c>
      <c r="N5216" s="15" t="s">
        <v>369</v>
      </c>
      <c r="O5216" s="15" t="s">
        <v>370</v>
      </c>
      <c r="P5216" s="15" t="s">
        <v>371</v>
      </c>
      <c r="Q5216" s="15" t="s">
        <v>372</v>
      </c>
      <c r="R5216" s="15" t="s">
        <v>373</v>
      </c>
      <c r="S5216" s="15" t="s">
        <v>86</v>
      </c>
      <c r="T5216" s="44" t="s">
        <v>17</v>
      </c>
    </row>
    <row r="5217" spans="4:20" x14ac:dyDescent="0.2">
      <c r="D5217" s="179"/>
      <c r="E5217" s="180"/>
      <c r="F5217" s="180"/>
      <c r="G5217" s="39"/>
      <c r="H5217" s="41"/>
      <c r="I5217" s="14"/>
      <c r="J5217" s="14"/>
      <c r="K5217" s="14"/>
      <c r="L5217" s="14"/>
      <c r="M5217" s="14"/>
      <c r="N5217" s="14"/>
      <c r="O5217" s="14"/>
      <c r="P5217" s="14"/>
      <c r="Q5217" s="14"/>
      <c r="R5217" s="14"/>
      <c r="S5217" s="14"/>
      <c r="T5217" s="38"/>
    </row>
    <row r="5218" spans="4:20" x14ac:dyDescent="0.2">
      <c r="D5218" s="58"/>
      <c r="E5218" s="53" t="s">
        <v>14</v>
      </c>
      <c r="F5218" s="52"/>
      <c r="G5218" s="37">
        <v>1222</v>
      </c>
      <c r="H5218" s="17">
        <v>129</v>
      </c>
      <c r="I5218" s="17">
        <v>472</v>
      </c>
      <c r="J5218" s="17">
        <v>277</v>
      </c>
      <c r="K5218" s="17">
        <v>247</v>
      </c>
      <c r="L5218" s="17">
        <v>300</v>
      </c>
      <c r="M5218" s="17">
        <v>486</v>
      </c>
      <c r="N5218" s="17">
        <v>338</v>
      </c>
      <c r="O5218" s="17">
        <v>356</v>
      </c>
      <c r="P5218" s="17">
        <v>213</v>
      </c>
      <c r="Q5218" s="17">
        <v>344</v>
      </c>
      <c r="R5218" s="17">
        <v>353</v>
      </c>
      <c r="S5218" s="17">
        <v>45</v>
      </c>
      <c r="T5218" s="55">
        <v>76</v>
      </c>
    </row>
    <row r="5219" spans="4:20" x14ac:dyDescent="0.2">
      <c r="D5219" s="174" t="s">
        <v>36</v>
      </c>
      <c r="E5219" s="20" t="s">
        <v>76</v>
      </c>
      <c r="F5219" s="22"/>
      <c r="G5219" s="21">
        <v>629</v>
      </c>
      <c r="H5219" s="25">
        <v>85</v>
      </c>
      <c r="I5219" s="3">
        <v>251</v>
      </c>
      <c r="J5219" s="3">
        <v>151</v>
      </c>
      <c r="K5219" s="3">
        <v>137</v>
      </c>
      <c r="L5219" s="3">
        <v>161</v>
      </c>
      <c r="M5219" s="3">
        <v>251</v>
      </c>
      <c r="N5219" s="3">
        <v>158</v>
      </c>
      <c r="O5219" s="3">
        <v>187</v>
      </c>
      <c r="P5219" s="3">
        <v>117</v>
      </c>
      <c r="Q5219" s="3">
        <v>195</v>
      </c>
      <c r="R5219" s="3">
        <v>189</v>
      </c>
      <c r="S5219" s="3">
        <v>22</v>
      </c>
      <c r="T5219" s="26">
        <v>36</v>
      </c>
    </row>
    <row r="5220" spans="4:20" x14ac:dyDescent="0.2">
      <c r="D5220" s="175"/>
      <c r="E5220" s="4" t="s">
        <v>39</v>
      </c>
      <c r="F5220" s="6"/>
      <c r="G5220" s="5">
        <v>37</v>
      </c>
      <c r="H5220" s="7">
        <v>4</v>
      </c>
      <c r="I5220" s="1">
        <v>15</v>
      </c>
      <c r="J5220" s="1">
        <v>9</v>
      </c>
      <c r="K5220" s="1">
        <v>10</v>
      </c>
      <c r="L5220" s="1">
        <v>7</v>
      </c>
      <c r="M5220" s="1">
        <v>18</v>
      </c>
      <c r="N5220" s="1">
        <v>15</v>
      </c>
      <c r="O5220" s="1">
        <v>17</v>
      </c>
      <c r="P5220" s="1">
        <v>9</v>
      </c>
      <c r="Q5220" s="1">
        <v>9</v>
      </c>
      <c r="R5220" s="1">
        <v>12</v>
      </c>
      <c r="S5220" s="1">
        <v>1</v>
      </c>
      <c r="T5220" s="8">
        <v>0</v>
      </c>
    </row>
    <row r="5221" spans="4:20" x14ac:dyDescent="0.2">
      <c r="D5221" s="175"/>
      <c r="E5221" s="4" t="s">
        <v>40</v>
      </c>
      <c r="F5221" s="6"/>
      <c r="G5221" s="5">
        <v>73</v>
      </c>
      <c r="H5221" s="7">
        <v>10</v>
      </c>
      <c r="I5221" s="1">
        <v>33</v>
      </c>
      <c r="J5221" s="1">
        <v>12</v>
      </c>
      <c r="K5221" s="1">
        <v>11</v>
      </c>
      <c r="L5221" s="1">
        <v>16</v>
      </c>
      <c r="M5221" s="1">
        <v>32</v>
      </c>
      <c r="N5221" s="1">
        <v>24</v>
      </c>
      <c r="O5221" s="1">
        <v>25</v>
      </c>
      <c r="P5221" s="1">
        <v>15</v>
      </c>
      <c r="Q5221" s="1">
        <v>22</v>
      </c>
      <c r="R5221" s="1">
        <v>16</v>
      </c>
      <c r="S5221" s="1">
        <v>2</v>
      </c>
      <c r="T5221" s="8">
        <v>3</v>
      </c>
    </row>
    <row r="5222" spans="4:20" x14ac:dyDescent="0.2">
      <c r="D5222" s="175"/>
      <c r="E5222" s="4" t="s">
        <v>41</v>
      </c>
      <c r="F5222" s="6"/>
      <c r="G5222" s="5">
        <v>108</v>
      </c>
      <c r="H5222" s="7">
        <v>16</v>
      </c>
      <c r="I5222" s="1">
        <v>45</v>
      </c>
      <c r="J5222" s="1">
        <v>29</v>
      </c>
      <c r="K5222" s="1">
        <v>27</v>
      </c>
      <c r="L5222" s="1">
        <v>26</v>
      </c>
      <c r="M5222" s="1">
        <v>52</v>
      </c>
      <c r="N5222" s="1">
        <v>27</v>
      </c>
      <c r="O5222" s="1">
        <v>37</v>
      </c>
      <c r="P5222" s="1">
        <v>25</v>
      </c>
      <c r="Q5222" s="1">
        <v>38</v>
      </c>
      <c r="R5222" s="1">
        <v>41</v>
      </c>
      <c r="S5222" s="1">
        <v>4</v>
      </c>
      <c r="T5222" s="8">
        <v>4</v>
      </c>
    </row>
    <row r="5223" spans="4:20" x14ac:dyDescent="0.2">
      <c r="D5223" s="175"/>
      <c r="E5223" s="4" t="s">
        <v>42</v>
      </c>
      <c r="F5223" s="6"/>
      <c r="G5223" s="5">
        <v>113</v>
      </c>
      <c r="H5223" s="7">
        <v>8</v>
      </c>
      <c r="I5223" s="1">
        <v>49</v>
      </c>
      <c r="J5223" s="1">
        <v>18</v>
      </c>
      <c r="K5223" s="1">
        <v>20</v>
      </c>
      <c r="L5223" s="1">
        <v>31</v>
      </c>
      <c r="M5223" s="1">
        <v>49</v>
      </c>
      <c r="N5223" s="1">
        <v>31</v>
      </c>
      <c r="O5223" s="1">
        <v>34</v>
      </c>
      <c r="P5223" s="1">
        <v>23</v>
      </c>
      <c r="Q5223" s="1">
        <v>39</v>
      </c>
      <c r="R5223" s="1">
        <v>32</v>
      </c>
      <c r="S5223" s="1">
        <v>5</v>
      </c>
      <c r="T5223" s="8">
        <v>4</v>
      </c>
    </row>
    <row r="5224" spans="4:20" x14ac:dyDescent="0.2">
      <c r="D5224" s="175"/>
      <c r="E5224" s="4" t="s">
        <v>43</v>
      </c>
      <c r="F5224" s="6"/>
      <c r="G5224" s="5">
        <v>101</v>
      </c>
      <c r="H5224" s="7">
        <v>18</v>
      </c>
      <c r="I5224" s="1">
        <v>37</v>
      </c>
      <c r="J5224" s="1">
        <v>21</v>
      </c>
      <c r="K5224" s="1">
        <v>20</v>
      </c>
      <c r="L5224" s="1">
        <v>30</v>
      </c>
      <c r="M5224" s="1">
        <v>43</v>
      </c>
      <c r="N5224" s="1">
        <v>27</v>
      </c>
      <c r="O5224" s="1">
        <v>31</v>
      </c>
      <c r="P5224" s="1">
        <v>14</v>
      </c>
      <c r="Q5224" s="1">
        <v>37</v>
      </c>
      <c r="R5224" s="1">
        <v>34</v>
      </c>
      <c r="S5224" s="1">
        <v>2</v>
      </c>
      <c r="T5224" s="8">
        <v>5</v>
      </c>
    </row>
    <row r="5225" spans="4:20" x14ac:dyDescent="0.2">
      <c r="D5225" s="175"/>
      <c r="E5225" s="4" t="s">
        <v>44</v>
      </c>
      <c r="F5225" s="6"/>
      <c r="G5225" s="5">
        <v>114</v>
      </c>
      <c r="H5225" s="7">
        <v>19</v>
      </c>
      <c r="I5225" s="1">
        <v>40</v>
      </c>
      <c r="J5225" s="1">
        <v>31</v>
      </c>
      <c r="K5225" s="1">
        <v>25</v>
      </c>
      <c r="L5225" s="1">
        <v>26</v>
      </c>
      <c r="M5225" s="1">
        <v>36</v>
      </c>
      <c r="N5225" s="1">
        <v>21</v>
      </c>
      <c r="O5225" s="1">
        <v>30</v>
      </c>
      <c r="P5225" s="1">
        <v>23</v>
      </c>
      <c r="Q5225" s="1">
        <v>34</v>
      </c>
      <c r="R5225" s="1">
        <v>31</v>
      </c>
      <c r="S5225" s="1">
        <v>6</v>
      </c>
      <c r="T5225" s="8">
        <v>10</v>
      </c>
    </row>
    <row r="5226" spans="4:20" x14ac:dyDescent="0.2">
      <c r="D5226" s="175"/>
      <c r="E5226" s="4" t="s">
        <v>45</v>
      </c>
      <c r="F5226" s="6"/>
      <c r="G5226" s="5">
        <v>83</v>
      </c>
      <c r="H5226" s="7">
        <v>10</v>
      </c>
      <c r="I5226" s="1">
        <v>32</v>
      </c>
      <c r="J5226" s="1">
        <v>31</v>
      </c>
      <c r="K5226" s="1">
        <v>24</v>
      </c>
      <c r="L5226" s="1">
        <v>25</v>
      </c>
      <c r="M5226" s="1">
        <v>21</v>
      </c>
      <c r="N5226" s="1">
        <v>13</v>
      </c>
      <c r="O5226" s="1">
        <v>13</v>
      </c>
      <c r="P5226" s="1">
        <v>8</v>
      </c>
      <c r="Q5226" s="1">
        <v>16</v>
      </c>
      <c r="R5226" s="1">
        <v>23</v>
      </c>
      <c r="S5226" s="1">
        <v>2</v>
      </c>
      <c r="T5226" s="8">
        <v>10</v>
      </c>
    </row>
    <row r="5227" spans="4:20" x14ac:dyDescent="0.2">
      <c r="D5227" s="174" t="s">
        <v>37</v>
      </c>
      <c r="E5227" s="20" t="s">
        <v>77</v>
      </c>
      <c r="F5227" s="22"/>
      <c r="G5227" s="21">
        <v>593</v>
      </c>
      <c r="H5227" s="25">
        <v>44</v>
      </c>
      <c r="I5227" s="3">
        <v>221</v>
      </c>
      <c r="J5227" s="3">
        <v>126</v>
      </c>
      <c r="K5227" s="3">
        <v>110</v>
      </c>
      <c r="L5227" s="3">
        <v>139</v>
      </c>
      <c r="M5227" s="3">
        <v>235</v>
      </c>
      <c r="N5227" s="3">
        <v>180</v>
      </c>
      <c r="O5227" s="3">
        <v>169</v>
      </c>
      <c r="P5227" s="3">
        <v>96</v>
      </c>
      <c r="Q5227" s="3">
        <v>149</v>
      </c>
      <c r="R5227" s="3">
        <v>164</v>
      </c>
      <c r="S5227" s="3">
        <v>23</v>
      </c>
      <c r="T5227" s="26">
        <v>40</v>
      </c>
    </row>
    <row r="5228" spans="4:20" x14ac:dyDescent="0.2">
      <c r="D5228" s="175"/>
      <c r="E5228" s="4" t="s">
        <v>39</v>
      </c>
      <c r="F5228" s="6"/>
      <c r="G5228" s="5">
        <v>27</v>
      </c>
      <c r="H5228" s="7">
        <v>3</v>
      </c>
      <c r="I5228" s="1">
        <v>15</v>
      </c>
      <c r="J5228" s="1">
        <v>5</v>
      </c>
      <c r="K5228" s="1">
        <v>5</v>
      </c>
      <c r="L5228" s="1">
        <v>3</v>
      </c>
      <c r="M5228" s="1">
        <v>11</v>
      </c>
      <c r="N5228" s="1">
        <v>14</v>
      </c>
      <c r="O5228" s="1">
        <v>9</v>
      </c>
      <c r="P5228" s="1">
        <v>2</v>
      </c>
      <c r="Q5228" s="1">
        <v>7</v>
      </c>
      <c r="R5228" s="1">
        <v>5</v>
      </c>
      <c r="S5228" s="1">
        <v>2</v>
      </c>
      <c r="T5228" s="8">
        <v>0</v>
      </c>
    </row>
    <row r="5229" spans="4:20" x14ac:dyDescent="0.2">
      <c r="D5229" s="175"/>
      <c r="E5229" s="4" t="s">
        <v>40</v>
      </c>
      <c r="F5229" s="6"/>
      <c r="G5229" s="5">
        <v>74</v>
      </c>
      <c r="H5229" s="7">
        <v>5</v>
      </c>
      <c r="I5229" s="1">
        <v>27</v>
      </c>
      <c r="J5229" s="1">
        <v>11</v>
      </c>
      <c r="K5229" s="1">
        <v>12</v>
      </c>
      <c r="L5229" s="1">
        <v>12</v>
      </c>
      <c r="M5229" s="1">
        <v>31</v>
      </c>
      <c r="N5229" s="1">
        <v>23</v>
      </c>
      <c r="O5229" s="1">
        <v>21</v>
      </c>
      <c r="P5229" s="1">
        <v>8</v>
      </c>
      <c r="Q5229" s="1">
        <v>16</v>
      </c>
      <c r="R5229" s="1">
        <v>19</v>
      </c>
      <c r="S5229" s="1">
        <v>2</v>
      </c>
      <c r="T5229" s="8">
        <v>5</v>
      </c>
    </row>
    <row r="5230" spans="4:20" x14ac:dyDescent="0.2">
      <c r="D5230" s="175"/>
      <c r="E5230" s="4" t="s">
        <v>41</v>
      </c>
      <c r="F5230" s="6"/>
      <c r="G5230" s="5">
        <v>96</v>
      </c>
      <c r="H5230" s="7">
        <v>5</v>
      </c>
      <c r="I5230" s="1">
        <v>35</v>
      </c>
      <c r="J5230" s="1">
        <v>16</v>
      </c>
      <c r="K5230" s="1">
        <v>18</v>
      </c>
      <c r="L5230" s="1">
        <v>23</v>
      </c>
      <c r="M5230" s="1">
        <v>46</v>
      </c>
      <c r="N5230" s="1">
        <v>34</v>
      </c>
      <c r="O5230" s="1">
        <v>37</v>
      </c>
      <c r="P5230" s="1">
        <v>21</v>
      </c>
      <c r="Q5230" s="1">
        <v>28</v>
      </c>
      <c r="R5230" s="1">
        <v>22</v>
      </c>
      <c r="S5230" s="1">
        <v>2</v>
      </c>
      <c r="T5230" s="8">
        <v>7</v>
      </c>
    </row>
    <row r="5231" spans="4:20" x14ac:dyDescent="0.2">
      <c r="D5231" s="175"/>
      <c r="E5231" s="4" t="s">
        <v>42</v>
      </c>
      <c r="F5231" s="6"/>
      <c r="G5231" s="5">
        <v>97</v>
      </c>
      <c r="H5231" s="7">
        <v>6</v>
      </c>
      <c r="I5231" s="1">
        <v>40</v>
      </c>
      <c r="J5231" s="1">
        <v>18</v>
      </c>
      <c r="K5231" s="1">
        <v>18</v>
      </c>
      <c r="L5231" s="1">
        <v>24</v>
      </c>
      <c r="M5231" s="1">
        <v>38</v>
      </c>
      <c r="N5231" s="1">
        <v>38</v>
      </c>
      <c r="O5231" s="1">
        <v>24</v>
      </c>
      <c r="P5231" s="1">
        <v>14</v>
      </c>
      <c r="Q5231" s="1">
        <v>29</v>
      </c>
      <c r="R5231" s="1">
        <v>25</v>
      </c>
      <c r="S5231" s="1">
        <v>9</v>
      </c>
      <c r="T5231" s="8">
        <v>1</v>
      </c>
    </row>
    <row r="5232" spans="4:20" x14ac:dyDescent="0.2">
      <c r="D5232" s="175"/>
      <c r="E5232" s="4" t="s">
        <v>43</v>
      </c>
      <c r="F5232" s="6"/>
      <c r="G5232" s="5">
        <v>103</v>
      </c>
      <c r="H5232" s="7">
        <v>15</v>
      </c>
      <c r="I5232" s="1">
        <v>38</v>
      </c>
      <c r="J5232" s="1">
        <v>32</v>
      </c>
      <c r="K5232" s="1">
        <v>23</v>
      </c>
      <c r="L5232" s="1">
        <v>30</v>
      </c>
      <c r="M5232" s="1">
        <v>44</v>
      </c>
      <c r="N5232" s="1">
        <v>29</v>
      </c>
      <c r="O5232" s="1">
        <v>37</v>
      </c>
      <c r="P5232" s="1">
        <v>24</v>
      </c>
      <c r="Q5232" s="1">
        <v>27</v>
      </c>
      <c r="R5232" s="1">
        <v>40</v>
      </c>
      <c r="S5232" s="1">
        <v>0</v>
      </c>
      <c r="T5232" s="8">
        <v>3</v>
      </c>
    </row>
    <row r="5233" spans="2:20" x14ac:dyDescent="0.2">
      <c r="D5233" s="175"/>
      <c r="E5233" s="4" t="s">
        <v>44</v>
      </c>
      <c r="F5233" s="6"/>
      <c r="G5233" s="5">
        <v>109</v>
      </c>
      <c r="H5233" s="7">
        <v>8</v>
      </c>
      <c r="I5233" s="1">
        <v>39</v>
      </c>
      <c r="J5233" s="1">
        <v>19</v>
      </c>
      <c r="K5233" s="1">
        <v>18</v>
      </c>
      <c r="L5233" s="1">
        <v>27</v>
      </c>
      <c r="M5233" s="1">
        <v>38</v>
      </c>
      <c r="N5233" s="1">
        <v>29</v>
      </c>
      <c r="O5233" s="1">
        <v>30</v>
      </c>
      <c r="P5233" s="1">
        <v>19</v>
      </c>
      <c r="Q5233" s="1">
        <v>24</v>
      </c>
      <c r="R5233" s="1">
        <v>30</v>
      </c>
      <c r="S5233" s="1">
        <v>5</v>
      </c>
      <c r="T5233" s="8">
        <v>9</v>
      </c>
    </row>
    <row r="5234" spans="2:20" x14ac:dyDescent="0.2">
      <c r="D5234" s="176"/>
      <c r="E5234" s="59" t="s">
        <v>45</v>
      </c>
      <c r="F5234" s="60"/>
      <c r="G5234" s="56">
        <v>87</v>
      </c>
      <c r="H5234" s="66">
        <v>2</v>
      </c>
      <c r="I5234" s="30">
        <v>27</v>
      </c>
      <c r="J5234" s="30">
        <v>25</v>
      </c>
      <c r="K5234" s="30">
        <v>16</v>
      </c>
      <c r="L5234" s="30">
        <v>20</v>
      </c>
      <c r="M5234" s="30">
        <v>27</v>
      </c>
      <c r="N5234" s="30">
        <v>13</v>
      </c>
      <c r="O5234" s="30">
        <v>11</v>
      </c>
      <c r="P5234" s="30">
        <v>8</v>
      </c>
      <c r="Q5234" s="30">
        <v>18</v>
      </c>
      <c r="R5234" s="30">
        <v>23</v>
      </c>
      <c r="S5234" s="30">
        <v>3</v>
      </c>
      <c r="T5234" s="65">
        <v>15</v>
      </c>
    </row>
    <row r="5236" spans="2:20" x14ac:dyDescent="0.2">
      <c r="B5236" s="43" t="str">
        <f xml:space="preserve"> HYPERLINK("#'目次'!B196", "[190]")</f>
        <v>[190]</v>
      </c>
      <c r="C5236" s="31" t="s">
        <v>376</v>
      </c>
    </row>
    <row r="5240" spans="2:20" ht="72" x14ac:dyDescent="0.2">
      <c r="D5240" s="177"/>
      <c r="E5240" s="178"/>
      <c r="F5240" s="178"/>
      <c r="G5240" s="40" t="s">
        <v>14</v>
      </c>
      <c r="H5240" s="42" t="s">
        <v>363</v>
      </c>
      <c r="I5240" s="15" t="s">
        <v>364</v>
      </c>
      <c r="J5240" s="15" t="s">
        <v>365</v>
      </c>
      <c r="K5240" s="15" t="s">
        <v>366</v>
      </c>
      <c r="L5240" s="15" t="s">
        <v>367</v>
      </c>
      <c r="M5240" s="15" t="s">
        <v>368</v>
      </c>
      <c r="N5240" s="15" t="s">
        <v>369</v>
      </c>
      <c r="O5240" s="15" t="s">
        <v>370</v>
      </c>
      <c r="P5240" s="15" t="s">
        <v>371</v>
      </c>
      <c r="Q5240" s="15" t="s">
        <v>372</v>
      </c>
      <c r="R5240" s="15" t="s">
        <v>373</v>
      </c>
      <c r="S5240" s="15" t="s">
        <v>86</v>
      </c>
      <c r="T5240" s="44" t="s">
        <v>17</v>
      </c>
    </row>
    <row r="5241" spans="2:20" x14ac:dyDescent="0.2">
      <c r="D5241" s="179"/>
      <c r="E5241" s="180"/>
      <c r="F5241" s="180"/>
      <c r="G5241" s="39"/>
      <c r="H5241" s="41"/>
      <c r="I5241" s="14"/>
      <c r="J5241" s="14"/>
      <c r="K5241" s="14"/>
      <c r="L5241" s="14"/>
      <c r="M5241" s="14"/>
      <c r="N5241" s="14"/>
      <c r="O5241" s="14"/>
      <c r="P5241" s="14"/>
      <c r="Q5241" s="14"/>
      <c r="R5241" s="14"/>
      <c r="S5241" s="14"/>
      <c r="T5241" s="38"/>
    </row>
    <row r="5242" spans="2:20" x14ac:dyDescent="0.2">
      <c r="D5242" s="58"/>
      <c r="E5242" s="53" t="s">
        <v>14</v>
      </c>
      <c r="F5242" s="52"/>
      <c r="G5242" s="37">
        <v>1222</v>
      </c>
      <c r="H5242" s="17">
        <v>216</v>
      </c>
      <c r="I5242" s="17">
        <v>336</v>
      </c>
      <c r="J5242" s="17">
        <v>366</v>
      </c>
      <c r="K5242" s="17">
        <v>331</v>
      </c>
      <c r="L5242" s="17">
        <v>305</v>
      </c>
      <c r="M5242" s="17">
        <v>390</v>
      </c>
      <c r="N5242" s="17">
        <v>174</v>
      </c>
      <c r="O5242" s="17">
        <v>184</v>
      </c>
      <c r="P5242" s="17">
        <v>159</v>
      </c>
      <c r="Q5242" s="17">
        <v>335</v>
      </c>
      <c r="R5242" s="17">
        <v>462</v>
      </c>
      <c r="S5242" s="17">
        <v>75</v>
      </c>
      <c r="T5242" s="55">
        <v>127</v>
      </c>
    </row>
    <row r="5243" spans="2:20" x14ac:dyDescent="0.2">
      <c r="D5243" s="174" t="s">
        <v>18</v>
      </c>
      <c r="E5243" s="20" t="s">
        <v>19</v>
      </c>
      <c r="F5243" s="22"/>
      <c r="G5243" s="21">
        <v>57</v>
      </c>
      <c r="H5243" s="25">
        <v>11</v>
      </c>
      <c r="I5243" s="3">
        <v>15</v>
      </c>
      <c r="J5243" s="3">
        <v>12</v>
      </c>
      <c r="K5243" s="3">
        <v>16</v>
      </c>
      <c r="L5243" s="3">
        <v>16</v>
      </c>
      <c r="M5243" s="3">
        <v>17</v>
      </c>
      <c r="N5243" s="3">
        <v>4</v>
      </c>
      <c r="O5243" s="3">
        <v>9</v>
      </c>
      <c r="P5243" s="3">
        <v>5</v>
      </c>
      <c r="Q5243" s="3">
        <v>16</v>
      </c>
      <c r="R5243" s="3">
        <v>21</v>
      </c>
      <c r="S5243" s="3">
        <v>0</v>
      </c>
      <c r="T5243" s="26">
        <v>11</v>
      </c>
    </row>
    <row r="5244" spans="2:20" x14ac:dyDescent="0.2">
      <c r="D5244" s="175"/>
      <c r="E5244" s="4" t="s">
        <v>20</v>
      </c>
      <c r="F5244" s="6"/>
      <c r="G5244" s="5">
        <v>84</v>
      </c>
      <c r="H5244" s="7">
        <v>8</v>
      </c>
      <c r="I5244" s="1">
        <v>28</v>
      </c>
      <c r="J5244" s="1">
        <v>21</v>
      </c>
      <c r="K5244" s="1">
        <v>19</v>
      </c>
      <c r="L5244" s="1">
        <v>18</v>
      </c>
      <c r="M5244" s="1">
        <v>29</v>
      </c>
      <c r="N5244" s="1">
        <v>12</v>
      </c>
      <c r="O5244" s="1">
        <v>17</v>
      </c>
      <c r="P5244" s="1">
        <v>17</v>
      </c>
      <c r="Q5244" s="1">
        <v>23</v>
      </c>
      <c r="R5244" s="1">
        <v>33</v>
      </c>
      <c r="S5244" s="1">
        <v>8</v>
      </c>
      <c r="T5244" s="8">
        <v>16</v>
      </c>
    </row>
    <row r="5245" spans="2:20" x14ac:dyDescent="0.2">
      <c r="D5245" s="175"/>
      <c r="E5245" s="4" t="s">
        <v>21</v>
      </c>
      <c r="F5245" s="6"/>
      <c r="G5245" s="5">
        <v>487</v>
      </c>
      <c r="H5245" s="7">
        <v>79</v>
      </c>
      <c r="I5245" s="1">
        <v>145</v>
      </c>
      <c r="J5245" s="1">
        <v>153</v>
      </c>
      <c r="K5245" s="1">
        <v>145</v>
      </c>
      <c r="L5245" s="1">
        <v>124</v>
      </c>
      <c r="M5245" s="1">
        <v>162</v>
      </c>
      <c r="N5245" s="1">
        <v>65</v>
      </c>
      <c r="O5245" s="1">
        <v>72</v>
      </c>
      <c r="P5245" s="1">
        <v>61</v>
      </c>
      <c r="Q5245" s="1">
        <v>153</v>
      </c>
      <c r="R5245" s="1">
        <v>184</v>
      </c>
      <c r="S5245" s="1">
        <v>29</v>
      </c>
      <c r="T5245" s="8">
        <v>42</v>
      </c>
    </row>
    <row r="5246" spans="2:20" x14ac:dyDescent="0.2">
      <c r="D5246" s="175"/>
      <c r="E5246" s="4" t="s">
        <v>22</v>
      </c>
      <c r="F5246" s="6"/>
      <c r="G5246" s="5">
        <v>35</v>
      </c>
      <c r="H5246" s="7">
        <v>6</v>
      </c>
      <c r="I5246" s="1">
        <v>7</v>
      </c>
      <c r="J5246" s="1">
        <v>8</v>
      </c>
      <c r="K5246" s="1">
        <v>8</v>
      </c>
      <c r="L5246" s="1">
        <v>7</v>
      </c>
      <c r="M5246" s="1">
        <v>9</v>
      </c>
      <c r="N5246" s="1">
        <v>2</v>
      </c>
      <c r="O5246" s="1">
        <v>4</v>
      </c>
      <c r="P5246" s="1">
        <v>6</v>
      </c>
      <c r="Q5246" s="1">
        <v>9</v>
      </c>
      <c r="R5246" s="1">
        <v>8</v>
      </c>
      <c r="S5246" s="1">
        <v>5</v>
      </c>
      <c r="T5246" s="8">
        <v>3</v>
      </c>
    </row>
    <row r="5247" spans="2:20" x14ac:dyDescent="0.2">
      <c r="D5247" s="175"/>
      <c r="E5247" s="4" t="s">
        <v>23</v>
      </c>
      <c r="F5247" s="6"/>
      <c r="G5247" s="5">
        <v>143</v>
      </c>
      <c r="H5247" s="7">
        <v>25</v>
      </c>
      <c r="I5247" s="1">
        <v>35</v>
      </c>
      <c r="J5247" s="1">
        <v>51</v>
      </c>
      <c r="K5247" s="1">
        <v>39</v>
      </c>
      <c r="L5247" s="1">
        <v>39</v>
      </c>
      <c r="M5247" s="1">
        <v>46</v>
      </c>
      <c r="N5247" s="1">
        <v>26</v>
      </c>
      <c r="O5247" s="1">
        <v>20</v>
      </c>
      <c r="P5247" s="1">
        <v>18</v>
      </c>
      <c r="Q5247" s="1">
        <v>42</v>
      </c>
      <c r="R5247" s="1">
        <v>41</v>
      </c>
      <c r="S5247" s="1">
        <v>13</v>
      </c>
      <c r="T5247" s="8">
        <v>15</v>
      </c>
    </row>
    <row r="5248" spans="2:20" x14ac:dyDescent="0.2">
      <c r="D5248" s="175"/>
      <c r="E5248" s="4" t="s">
        <v>24</v>
      </c>
      <c r="F5248" s="6"/>
      <c r="G5248" s="5">
        <v>187</v>
      </c>
      <c r="H5248" s="7">
        <v>46</v>
      </c>
      <c r="I5248" s="1">
        <v>43</v>
      </c>
      <c r="J5248" s="1">
        <v>55</v>
      </c>
      <c r="K5248" s="1">
        <v>45</v>
      </c>
      <c r="L5248" s="1">
        <v>44</v>
      </c>
      <c r="M5248" s="1">
        <v>59</v>
      </c>
      <c r="N5248" s="1">
        <v>30</v>
      </c>
      <c r="O5248" s="1">
        <v>32</v>
      </c>
      <c r="P5248" s="1">
        <v>27</v>
      </c>
      <c r="Q5248" s="1">
        <v>45</v>
      </c>
      <c r="R5248" s="1">
        <v>74</v>
      </c>
      <c r="S5248" s="1">
        <v>13</v>
      </c>
      <c r="T5248" s="8">
        <v>19</v>
      </c>
    </row>
    <row r="5249" spans="4:20" x14ac:dyDescent="0.2">
      <c r="D5249" s="175"/>
      <c r="E5249" s="4" t="s">
        <v>25</v>
      </c>
      <c r="F5249" s="6"/>
      <c r="G5249" s="5">
        <v>71</v>
      </c>
      <c r="H5249" s="7">
        <v>11</v>
      </c>
      <c r="I5249" s="1">
        <v>17</v>
      </c>
      <c r="J5249" s="1">
        <v>22</v>
      </c>
      <c r="K5249" s="1">
        <v>21</v>
      </c>
      <c r="L5249" s="1">
        <v>17</v>
      </c>
      <c r="M5249" s="1">
        <v>23</v>
      </c>
      <c r="N5249" s="1">
        <v>18</v>
      </c>
      <c r="O5249" s="1">
        <v>9</v>
      </c>
      <c r="P5249" s="1">
        <v>11</v>
      </c>
      <c r="Q5249" s="1">
        <v>19</v>
      </c>
      <c r="R5249" s="1">
        <v>40</v>
      </c>
      <c r="S5249" s="1">
        <v>1</v>
      </c>
      <c r="T5249" s="8">
        <v>7</v>
      </c>
    </row>
    <row r="5250" spans="4:20" x14ac:dyDescent="0.2">
      <c r="D5250" s="175"/>
      <c r="E5250" s="4" t="s">
        <v>26</v>
      </c>
      <c r="F5250" s="6"/>
      <c r="G5250" s="5">
        <v>30</v>
      </c>
      <c r="H5250" s="7">
        <v>8</v>
      </c>
      <c r="I5250" s="1">
        <v>9</v>
      </c>
      <c r="J5250" s="1">
        <v>7</v>
      </c>
      <c r="K5250" s="1">
        <v>5</v>
      </c>
      <c r="L5250" s="1">
        <v>8</v>
      </c>
      <c r="M5250" s="1">
        <v>7</v>
      </c>
      <c r="N5250" s="1">
        <v>4</v>
      </c>
      <c r="O5250" s="1">
        <v>4</v>
      </c>
      <c r="P5250" s="1">
        <v>3</v>
      </c>
      <c r="Q5250" s="1">
        <v>6</v>
      </c>
      <c r="R5250" s="1">
        <v>11</v>
      </c>
      <c r="S5250" s="1">
        <v>0</v>
      </c>
      <c r="T5250" s="8">
        <v>3</v>
      </c>
    </row>
    <row r="5251" spans="4:20" x14ac:dyDescent="0.2">
      <c r="D5251" s="175"/>
      <c r="E5251" s="4" t="s">
        <v>27</v>
      </c>
      <c r="F5251" s="6"/>
      <c r="G5251" s="5">
        <v>70</v>
      </c>
      <c r="H5251" s="7">
        <v>11</v>
      </c>
      <c r="I5251" s="1">
        <v>13</v>
      </c>
      <c r="J5251" s="1">
        <v>20</v>
      </c>
      <c r="K5251" s="1">
        <v>17</v>
      </c>
      <c r="L5251" s="1">
        <v>12</v>
      </c>
      <c r="M5251" s="1">
        <v>24</v>
      </c>
      <c r="N5251" s="1">
        <v>4</v>
      </c>
      <c r="O5251" s="1">
        <v>11</v>
      </c>
      <c r="P5251" s="1">
        <v>8</v>
      </c>
      <c r="Q5251" s="1">
        <v>13</v>
      </c>
      <c r="R5251" s="1">
        <v>25</v>
      </c>
      <c r="S5251" s="1">
        <v>4</v>
      </c>
      <c r="T5251" s="8">
        <v>4</v>
      </c>
    </row>
    <row r="5252" spans="4:20" x14ac:dyDescent="0.2">
      <c r="D5252" s="175"/>
      <c r="E5252" s="4" t="s">
        <v>28</v>
      </c>
      <c r="F5252" s="6"/>
      <c r="G5252" s="5">
        <v>51</v>
      </c>
      <c r="H5252" s="7">
        <v>9</v>
      </c>
      <c r="I5252" s="1">
        <v>22</v>
      </c>
      <c r="J5252" s="1">
        <v>15</v>
      </c>
      <c r="K5252" s="1">
        <v>15</v>
      </c>
      <c r="L5252" s="1">
        <v>17</v>
      </c>
      <c r="M5252" s="1">
        <v>13</v>
      </c>
      <c r="N5252" s="1">
        <v>7</v>
      </c>
      <c r="O5252" s="1">
        <v>5</v>
      </c>
      <c r="P5252" s="1">
        <v>3</v>
      </c>
      <c r="Q5252" s="1">
        <v>9</v>
      </c>
      <c r="R5252" s="1">
        <v>23</v>
      </c>
      <c r="S5252" s="1">
        <v>2</v>
      </c>
      <c r="T5252" s="8">
        <v>5</v>
      </c>
    </row>
    <row r="5253" spans="4:20" x14ac:dyDescent="0.2">
      <c r="D5253" s="175"/>
      <c r="E5253" s="4" t="s">
        <v>29</v>
      </c>
      <c r="F5253" s="6"/>
      <c r="G5253" s="5">
        <v>7</v>
      </c>
      <c r="H5253" s="7">
        <v>2</v>
      </c>
      <c r="I5253" s="1">
        <v>2</v>
      </c>
      <c r="J5253" s="1">
        <v>2</v>
      </c>
      <c r="K5253" s="1">
        <v>1</v>
      </c>
      <c r="L5253" s="1">
        <v>3</v>
      </c>
      <c r="M5253" s="1">
        <v>1</v>
      </c>
      <c r="N5253" s="1">
        <v>2</v>
      </c>
      <c r="O5253" s="1">
        <v>1</v>
      </c>
      <c r="P5253" s="1">
        <v>0</v>
      </c>
      <c r="Q5253" s="1">
        <v>0</v>
      </c>
      <c r="R5253" s="1">
        <v>2</v>
      </c>
      <c r="S5253" s="1">
        <v>0</v>
      </c>
      <c r="T5253" s="8">
        <v>2</v>
      </c>
    </row>
    <row r="5254" spans="4:20" x14ac:dyDescent="0.2">
      <c r="D5254" s="174" t="s">
        <v>30</v>
      </c>
      <c r="E5254" s="20" t="s">
        <v>31</v>
      </c>
      <c r="F5254" s="22"/>
      <c r="G5254" s="21">
        <v>393</v>
      </c>
      <c r="H5254" s="25">
        <v>67</v>
      </c>
      <c r="I5254" s="3">
        <v>112</v>
      </c>
      <c r="J5254" s="3">
        <v>124</v>
      </c>
      <c r="K5254" s="3">
        <v>115</v>
      </c>
      <c r="L5254" s="3">
        <v>97</v>
      </c>
      <c r="M5254" s="3">
        <v>141</v>
      </c>
      <c r="N5254" s="3">
        <v>54</v>
      </c>
      <c r="O5254" s="3">
        <v>69</v>
      </c>
      <c r="P5254" s="3">
        <v>56</v>
      </c>
      <c r="Q5254" s="3">
        <v>113</v>
      </c>
      <c r="R5254" s="3">
        <v>156</v>
      </c>
      <c r="S5254" s="3">
        <v>18</v>
      </c>
      <c r="T5254" s="26">
        <v>34</v>
      </c>
    </row>
    <row r="5255" spans="4:20" x14ac:dyDescent="0.2">
      <c r="D5255" s="175"/>
      <c r="E5255" s="4" t="s">
        <v>32</v>
      </c>
      <c r="F5255" s="6"/>
      <c r="G5255" s="5">
        <v>352</v>
      </c>
      <c r="H5255" s="7">
        <v>67</v>
      </c>
      <c r="I5255" s="1">
        <v>95</v>
      </c>
      <c r="J5255" s="1">
        <v>103</v>
      </c>
      <c r="K5255" s="1">
        <v>82</v>
      </c>
      <c r="L5255" s="1">
        <v>83</v>
      </c>
      <c r="M5255" s="1">
        <v>102</v>
      </c>
      <c r="N5255" s="1">
        <v>46</v>
      </c>
      <c r="O5255" s="1">
        <v>40</v>
      </c>
      <c r="P5255" s="1">
        <v>39</v>
      </c>
      <c r="Q5255" s="1">
        <v>87</v>
      </c>
      <c r="R5255" s="1">
        <v>128</v>
      </c>
      <c r="S5255" s="1">
        <v>33</v>
      </c>
      <c r="T5255" s="8">
        <v>42</v>
      </c>
    </row>
    <row r="5256" spans="4:20" x14ac:dyDescent="0.2">
      <c r="D5256" s="175"/>
      <c r="E5256" s="4" t="s">
        <v>33</v>
      </c>
      <c r="F5256" s="6"/>
      <c r="G5256" s="5">
        <v>388</v>
      </c>
      <c r="H5256" s="7">
        <v>64</v>
      </c>
      <c r="I5256" s="1">
        <v>105</v>
      </c>
      <c r="J5256" s="1">
        <v>117</v>
      </c>
      <c r="K5256" s="1">
        <v>112</v>
      </c>
      <c r="L5256" s="1">
        <v>95</v>
      </c>
      <c r="M5256" s="1">
        <v>120</v>
      </c>
      <c r="N5256" s="1">
        <v>56</v>
      </c>
      <c r="O5256" s="1">
        <v>59</v>
      </c>
      <c r="P5256" s="1">
        <v>51</v>
      </c>
      <c r="Q5256" s="1">
        <v>112</v>
      </c>
      <c r="R5256" s="1">
        <v>140</v>
      </c>
      <c r="S5256" s="1">
        <v>19</v>
      </c>
      <c r="T5256" s="8">
        <v>39</v>
      </c>
    </row>
    <row r="5257" spans="4:20" x14ac:dyDescent="0.2">
      <c r="D5257" s="175"/>
      <c r="E5257" s="4" t="s">
        <v>34</v>
      </c>
      <c r="F5257" s="6"/>
      <c r="G5257" s="5">
        <v>89</v>
      </c>
      <c r="H5257" s="7">
        <v>18</v>
      </c>
      <c r="I5257" s="1">
        <v>24</v>
      </c>
      <c r="J5257" s="1">
        <v>22</v>
      </c>
      <c r="K5257" s="1">
        <v>22</v>
      </c>
      <c r="L5257" s="1">
        <v>30</v>
      </c>
      <c r="M5257" s="1">
        <v>27</v>
      </c>
      <c r="N5257" s="1">
        <v>18</v>
      </c>
      <c r="O5257" s="1">
        <v>16</v>
      </c>
      <c r="P5257" s="1">
        <v>13</v>
      </c>
      <c r="Q5257" s="1">
        <v>23</v>
      </c>
      <c r="R5257" s="1">
        <v>38</v>
      </c>
      <c r="S5257" s="1">
        <v>5</v>
      </c>
      <c r="T5257" s="8">
        <v>12</v>
      </c>
    </row>
    <row r="5258" spans="4:20" x14ac:dyDescent="0.2">
      <c r="D5258" s="174" t="s">
        <v>35</v>
      </c>
      <c r="E5258" s="20" t="s">
        <v>36</v>
      </c>
      <c r="F5258" s="22"/>
      <c r="G5258" s="21">
        <v>629</v>
      </c>
      <c r="H5258" s="25">
        <v>130</v>
      </c>
      <c r="I5258" s="3">
        <v>184</v>
      </c>
      <c r="J5258" s="3">
        <v>184</v>
      </c>
      <c r="K5258" s="3">
        <v>170</v>
      </c>
      <c r="L5258" s="3">
        <v>158</v>
      </c>
      <c r="M5258" s="3">
        <v>209</v>
      </c>
      <c r="N5258" s="3">
        <v>98</v>
      </c>
      <c r="O5258" s="3">
        <v>108</v>
      </c>
      <c r="P5258" s="3">
        <v>81</v>
      </c>
      <c r="Q5258" s="3">
        <v>193</v>
      </c>
      <c r="R5258" s="3">
        <v>229</v>
      </c>
      <c r="S5258" s="3">
        <v>29</v>
      </c>
      <c r="T5258" s="26">
        <v>62</v>
      </c>
    </row>
    <row r="5259" spans="4:20" x14ac:dyDescent="0.2">
      <c r="D5259" s="175"/>
      <c r="E5259" s="4" t="s">
        <v>37</v>
      </c>
      <c r="F5259" s="6"/>
      <c r="G5259" s="5">
        <v>593</v>
      </c>
      <c r="H5259" s="7">
        <v>86</v>
      </c>
      <c r="I5259" s="1">
        <v>152</v>
      </c>
      <c r="J5259" s="1">
        <v>182</v>
      </c>
      <c r="K5259" s="1">
        <v>161</v>
      </c>
      <c r="L5259" s="1">
        <v>147</v>
      </c>
      <c r="M5259" s="1">
        <v>181</v>
      </c>
      <c r="N5259" s="1">
        <v>76</v>
      </c>
      <c r="O5259" s="1">
        <v>76</v>
      </c>
      <c r="P5259" s="1">
        <v>78</v>
      </c>
      <c r="Q5259" s="1">
        <v>142</v>
      </c>
      <c r="R5259" s="1">
        <v>233</v>
      </c>
      <c r="S5259" s="1">
        <v>46</v>
      </c>
      <c r="T5259" s="8">
        <v>65</v>
      </c>
    </row>
    <row r="5260" spans="4:20" x14ac:dyDescent="0.2">
      <c r="D5260" s="174" t="s">
        <v>38</v>
      </c>
      <c r="E5260" s="20" t="s">
        <v>39</v>
      </c>
      <c r="F5260" s="22"/>
      <c r="G5260" s="21">
        <v>64</v>
      </c>
      <c r="H5260" s="25">
        <v>10</v>
      </c>
      <c r="I5260" s="3">
        <v>24</v>
      </c>
      <c r="J5260" s="3">
        <v>15</v>
      </c>
      <c r="K5260" s="3">
        <v>17</v>
      </c>
      <c r="L5260" s="3">
        <v>16</v>
      </c>
      <c r="M5260" s="3">
        <v>33</v>
      </c>
      <c r="N5260" s="3">
        <v>15</v>
      </c>
      <c r="O5260" s="3">
        <v>16</v>
      </c>
      <c r="P5260" s="3">
        <v>9</v>
      </c>
      <c r="Q5260" s="3">
        <v>17</v>
      </c>
      <c r="R5260" s="3">
        <v>21</v>
      </c>
      <c r="S5260" s="3">
        <v>4</v>
      </c>
      <c r="T5260" s="26">
        <v>1</v>
      </c>
    </row>
    <row r="5261" spans="4:20" x14ac:dyDescent="0.2">
      <c r="D5261" s="175"/>
      <c r="E5261" s="4" t="s">
        <v>40</v>
      </c>
      <c r="F5261" s="6"/>
      <c r="G5261" s="5">
        <v>147</v>
      </c>
      <c r="H5261" s="7">
        <v>23</v>
      </c>
      <c r="I5261" s="1">
        <v>44</v>
      </c>
      <c r="J5261" s="1">
        <v>26</v>
      </c>
      <c r="K5261" s="1">
        <v>30</v>
      </c>
      <c r="L5261" s="1">
        <v>24</v>
      </c>
      <c r="M5261" s="1">
        <v>58</v>
      </c>
      <c r="N5261" s="1">
        <v>24</v>
      </c>
      <c r="O5261" s="1">
        <v>31</v>
      </c>
      <c r="P5261" s="1">
        <v>18</v>
      </c>
      <c r="Q5261" s="1">
        <v>42</v>
      </c>
      <c r="R5261" s="1">
        <v>47</v>
      </c>
      <c r="S5261" s="1">
        <v>5</v>
      </c>
      <c r="T5261" s="8">
        <v>12</v>
      </c>
    </row>
    <row r="5262" spans="4:20" x14ac:dyDescent="0.2">
      <c r="D5262" s="175"/>
      <c r="E5262" s="4" t="s">
        <v>41</v>
      </c>
      <c r="F5262" s="6"/>
      <c r="G5262" s="5">
        <v>204</v>
      </c>
      <c r="H5262" s="7">
        <v>37</v>
      </c>
      <c r="I5262" s="1">
        <v>63</v>
      </c>
      <c r="J5262" s="1">
        <v>56</v>
      </c>
      <c r="K5262" s="1">
        <v>64</v>
      </c>
      <c r="L5262" s="1">
        <v>56</v>
      </c>
      <c r="M5262" s="1">
        <v>84</v>
      </c>
      <c r="N5262" s="1">
        <v>28</v>
      </c>
      <c r="O5262" s="1">
        <v>40</v>
      </c>
      <c r="P5262" s="1">
        <v>36</v>
      </c>
      <c r="Q5262" s="1">
        <v>72</v>
      </c>
      <c r="R5262" s="1">
        <v>89</v>
      </c>
      <c r="S5262" s="1">
        <v>9</v>
      </c>
      <c r="T5262" s="8">
        <v>13</v>
      </c>
    </row>
    <row r="5263" spans="4:20" x14ac:dyDescent="0.2">
      <c r="D5263" s="175"/>
      <c r="E5263" s="4" t="s">
        <v>42</v>
      </c>
      <c r="F5263" s="6"/>
      <c r="G5263" s="5">
        <v>210</v>
      </c>
      <c r="H5263" s="7">
        <v>36</v>
      </c>
      <c r="I5263" s="1">
        <v>66</v>
      </c>
      <c r="J5263" s="1">
        <v>60</v>
      </c>
      <c r="K5263" s="1">
        <v>60</v>
      </c>
      <c r="L5263" s="1">
        <v>63</v>
      </c>
      <c r="M5263" s="1">
        <v>72</v>
      </c>
      <c r="N5263" s="1">
        <v>44</v>
      </c>
      <c r="O5263" s="1">
        <v>33</v>
      </c>
      <c r="P5263" s="1">
        <v>30</v>
      </c>
      <c r="Q5263" s="1">
        <v>70</v>
      </c>
      <c r="R5263" s="1">
        <v>88</v>
      </c>
      <c r="S5263" s="1">
        <v>19</v>
      </c>
      <c r="T5263" s="8">
        <v>10</v>
      </c>
    </row>
    <row r="5264" spans="4:20" x14ac:dyDescent="0.2">
      <c r="D5264" s="175"/>
      <c r="E5264" s="4" t="s">
        <v>43</v>
      </c>
      <c r="F5264" s="6"/>
      <c r="G5264" s="5">
        <v>204</v>
      </c>
      <c r="H5264" s="7">
        <v>44</v>
      </c>
      <c r="I5264" s="1">
        <v>56</v>
      </c>
      <c r="J5264" s="1">
        <v>65</v>
      </c>
      <c r="K5264" s="1">
        <v>57</v>
      </c>
      <c r="L5264" s="1">
        <v>61</v>
      </c>
      <c r="M5264" s="1">
        <v>68</v>
      </c>
      <c r="N5264" s="1">
        <v>29</v>
      </c>
      <c r="O5264" s="1">
        <v>40</v>
      </c>
      <c r="P5264" s="1">
        <v>30</v>
      </c>
      <c r="Q5264" s="1">
        <v>62</v>
      </c>
      <c r="R5264" s="1">
        <v>90</v>
      </c>
      <c r="S5264" s="1">
        <v>13</v>
      </c>
      <c r="T5264" s="8">
        <v>12</v>
      </c>
    </row>
    <row r="5265" spans="2:20" x14ac:dyDescent="0.2">
      <c r="D5265" s="175"/>
      <c r="E5265" s="4" t="s">
        <v>44</v>
      </c>
      <c r="F5265" s="6"/>
      <c r="G5265" s="5">
        <v>223</v>
      </c>
      <c r="H5265" s="7">
        <v>42</v>
      </c>
      <c r="I5265" s="1">
        <v>43</v>
      </c>
      <c r="J5265" s="1">
        <v>76</v>
      </c>
      <c r="K5265" s="1">
        <v>61</v>
      </c>
      <c r="L5265" s="1">
        <v>52</v>
      </c>
      <c r="M5265" s="1">
        <v>48</v>
      </c>
      <c r="N5265" s="1">
        <v>20</v>
      </c>
      <c r="O5265" s="1">
        <v>16</v>
      </c>
      <c r="P5265" s="1">
        <v>23</v>
      </c>
      <c r="Q5265" s="1">
        <v>46</v>
      </c>
      <c r="R5265" s="1">
        <v>85</v>
      </c>
      <c r="S5265" s="1">
        <v>17</v>
      </c>
      <c r="T5265" s="8">
        <v>32</v>
      </c>
    </row>
    <row r="5266" spans="2:20" x14ac:dyDescent="0.2">
      <c r="D5266" s="176"/>
      <c r="E5266" s="59" t="s">
        <v>45</v>
      </c>
      <c r="F5266" s="60"/>
      <c r="G5266" s="56">
        <v>170</v>
      </c>
      <c r="H5266" s="66">
        <v>24</v>
      </c>
      <c r="I5266" s="30">
        <v>40</v>
      </c>
      <c r="J5266" s="30">
        <v>68</v>
      </c>
      <c r="K5266" s="30">
        <v>42</v>
      </c>
      <c r="L5266" s="30">
        <v>33</v>
      </c>
      <c r="M5266" s="30">
        <v>27</v>
      </c>
      <c r="N5266" s="30">
        <v>14</v>
      </c>
      <c r="O5266" s="30">
        <v>8</v>
      </c>
      <c r="P5266" s="30">
        <v>13</v>
      </c>
      <c r="Q5266" s="30">
        <v>26</v>
      </c>
      <c r="R5266" s="30">
        <v>42</v>
      </c>
      <c r="S5266" s="30">
        <v>8</v>
      </c>
      <c r="T5266" s="65">
        <v>47</v>
      </c>
    </row>
    <row r="5268" spans="2:20" x14ac:dyDescent="0.2">
      <c r="B5268" s="43" t="str">
        <f xml:space="preserve"> HYPERLINK("#'目次'!B197", "[191]")</f>
        <v>[191]</v>
      </c>
      <c r="C5268" s="31" t="s">
        <v>376</v>
      </c>
    </row>
    <row r="5272" spans="2:20" ht="72" x14ac:dyDescent="0.2">
      <c r="D5272" s="177"/>
      <c r="E5272" s="178"/>
      <c r="F5272" s="178"/>
      <c r="G5272" s="40" t="s">
        <v>14</v>
      </c>
      <c r="H5272" s="42" t="s">
        <v>363</v>
      </c>
      <c r="I5272" s="15" t="s">
        <v>364</v>
      </c>
      <c r="J5272" s="15" t="s">
        <v>365</v>
      </c>
      <c r="K5272" s="15" t="s">
        <v>366</v>
      </c>
      <c r="L5272" s="15" t="s">
        <v>367</v>
      </c>
      <c r="M5272" s="15" t="s">
        <v>368</v>
      </c>
      <c r="N5272" s="15" t="s">
        <v>369</v>
      </c>
      <c r="O5272" s="15" t="s">
        <v>370</v>
      </c>
      <c r="P5272" s="15" t="s">
        <v>371</v>
      </c>
      <c r="Q5272" s="15" t="s">
        <v>372</v>
      </c>
      <c r="R5272" s="15" t="s">
        <v>373</v>
      </c>
      <c r="S5272" s="15" t="s">
        <v>86</v>
      </c>
      <c r="T5272" s="44" t="s">
        <v>17</v>
      </c>
    </row>
    <row r="5273" spans="2:20" x14ac:dyDescent="0.2">
      <c r="D5273" s="179"/>
      <c r="E5273" s="180"/>
      <c r="F5273" s="180"/>
      <c r="G5273" s="39"/>
      <c r="H5273" s="41"/>
      <c r="I5273" s="14"/>
      <c r="J5273" s="14"/>
      <c r="K5273" s="14"/>
      <c r="L5273" s="14"/>
      <c r="M5273" s="14"/>
      <c r="N5273" s="14"/>
      <c r="O5273" s="14"/>
      <c r="P5273" s="14"/>
      <c r="Q5273" s="14"/>
      <c r="R5273" s="14"/>
      <c r="S5273" s="14"/>
      <c r="T5273" s="38"/>
    </row>
    <row r="5274" spans="2:20" x14ac:dyDescent="0.2">
      <c r="D5274" s="58"/>
      <c r="E5274" s="53" t="s">
        <v>14</v>
      </c>
      <c r="F5274" s="52"/>
      <c r="G5274" s="37">
        <v>1222</v>
      </c>
      <c r="H5274" s="17">
        <v>216</v>
      </c>
      <c r="I5274" s="17">
        <v>336</v>
      </c>
      <c r="J5274" s="17">
        <v>366</v>
      </c>
      <c r="K5274" s="17">
        <v>331</v>
      </c>
      <c r="L5274" s="17">
        <v>305</v>
      </c>
      <c r="M5274" s="17">
        <v>390</v>
      </c>
      <c r="N5274" s="17">
        <v>174</v>
      </c>
      <c r="O5274" s="17">
        <v>184</v>
      </c>
      <c r="P5274" s="17">
        <v>159</v>
      </c>
      <c r="Q5274" s="17">
        <v>335</v>
      </c>
      <c r="R5274" s="17">
        <v>462</v>
      </c>
      <c r="S5274" s="17">
        <v>75</v>
      </c>
      <c r="T5274" s="55">
        <v>127</v>
      </c>
    </row>
    <row r="5275" spans="2:20" x14ac:dyDescent="0.2">
      <c r="D5275" s="174" t="s">
        <v>52</v>
      </c>
      <c r="E5275" s="20" t="s">
        <v>53</v>
      </c>
      <c r="F5275" s="22"/>
      <c r="G5275" s="21">
        <v>15</v>
      </c>
      <c r="H5275" s="25">
        <v>4</v>
      </c>
      <c r="I5275" s="3">
        <v>8</v>
      </c>
      <c r="J5275" s="3">
        <v>7</v>
      </c>
      <c r="K5275" s="3">
        <v>4</v>
      </c>
      <c r="L5275" s="3">
        <v>2</v>
      </c>
      <c r="M5275" s="3">
        <v>3</v>
      </c>
      <c r="N5275" s="3">
        <v>2</v>
      </c>
      <c r="O5275" s="3">
        <v>1</v>
      </c>
      <c r="P5275" s="3">
        <v>3</v>
      </c>
      <c r="Q5275" s="3">
        <v>4</v>
      </c>
      <c r="R5275" s="3">
        <v>5</v>
      </c>
      <c r="S5275" s="3">
        <v>0</v>
      </c>
      <c r="T5275" s="26">
        <v>2</v>
      </c>
    </row>
    <row r="5276" spans="2:20" ht="24" x14ac:dyDescent="0.2">
      <c r="D5276" s="175"/>
      <c r="E5276" s="4" t="s">
        <v>54</v>
      </c>
      <c r="F5276" s="6"/>
      <c r="G5276" s="5">
        <v>122</v>
      </c>
      <c r="H5276" s="7">
        <v>18</v>
      </c>
      <c r="I5276" s="1">
        <v>41</v>
      </c>
      <c r="J5276" s="1">
        <v>40</v>
      </c>
      <c r="K5276" s="1">
        <v>32</v>
      </c>
      <c r="L5276" s="1">
        <v>31</v>
      </c>
      <c r="M5276" s="1">
        <v>44</v>
      </c>
      <c r="N5276" s="1">
        <v>21</v>
      </c>
      <c r="O5276" s="1">
        <v>25</v>
      </c>
      <c r="P5276" s="1">
        <v>17</v>
      </c>
      <c r="Q5276" s="1">
        <v>37</v>
      </c>
      <c r="R5276" s="1">
        <v>50</v>
      </c>
      <c r="S5276" s="1">
        <v>5</v>
      </c>
      <c r="T5276" s="8">
        <v>14</v>
      </c>
    </row>
    <row r="5277" spans="2:20" x14ac:dyDescent="0.2">
      <c r="D5277" s="175"/>
      <c r="E5277" s="4" t="s">
        <v>55</v>
      </c>
      <c r="F5277" s="6"/>
      <c r="G5277" s="5">
        <v>43</v>
      </c>
      <c r="H5277" s="7">
        <v>7</v>
      </c>
      <c r="I5277" s="1">
        <v>10</v>
      </c>
      <c r="J5277" s="1">
        <v>9</v>
      </c>
      <c r="K5277" s="1">
        <v>12</v>
      </c>
      <c r="L5277" s="1">
        <v>10</v>
      </c>
      <c r="M5277" s="1">
        <v>17</v>
      </c>
      <c r="N5277" s="1">
        <v>8</v>
      </c>
      <c r="O5277" s="1">
        <v>8</v>
      </c>
      <c r="P5277" s="1">
        <v>8</v>
      </c>
      <c r="Q5277" s="1">
        <v>14</v>
      </c>
      <c r="R5277" s="1">
        <v>15</v>
      </c>
      <c r="S5277" s="1">
        <v>3</v>
      </c>
      <c r="T5277" s="8">
        <v>4</v>
      </c>
    </row>
    <row r="5278" spans="2:20" x14ac:dyDescent="0.2">
      <c r="D5278" s="175"/>
      <c r="E5278" s="4" t="s">
        <v>56</v>
      </c>
      <c r="F5278" s="6"/>
      <c r="G5278" s="5">
        <v>60</v>
      </c>
      <c r="H5278" s="7">
        <v>15</v>
      </c>
      <c r="I5278" s="1">
        <v>13</v>
      </c>
      <c r="J5278" s="1">
        <v>13</v>
      </c>
      <c r="K5278" s="1">
        <v>17</v>
      </c>
      <c r="L5278" s="1">
        <v>14</v>
      </c>
      <c r="M5278" s="1">
        <v>20</v>
      </c>
      <c r="N5278" s="1">
        <v>11</v>
      </c>
      <c r="O5278" s="1">
        <v>11</v>
      </c>
      <c r="P5278" s="1">
        <v>4</v>
      </c>
      <c r="Q5278" s="1">
        <v>16</v>
      </c>
      <c r="R5278" s="1">
        <v>20</v>
      </c>
      <c r="S5278" s="1">
        <v>3</v>
      </c>
      <c r="T5278" s="8">
        <v>9</v>
      </c>
    </row>
    <row r="5279" spans="2:20" x14ac:dyDescent="0.2">
      <c r="D5279" s="175"/>
      <c r="E5279" s="4" t="s">
        <v>57</v>
      </c>
      <c r="F5279" s="6"/>
      <c r="G5279" s="5">
        <v>286</v>
      </c>
      <c r="H5279" s="7">
        <v>43</v>
      </c>
      <c r="I5279" s="1">
        <v>81</v>
      </c>
      <c r="J5279" s="1">
        <v>71</v>
      </c>
      <c r="K5279" s="1">
        <v>72</v>
      </c>
      <c r="L5279" s="1">
        <v>67</v>
      </c>
      <c r="M5279" s="1">
        <v>98</v>
      </c>
      <c r="N5279" s="1">
        <v>34</v>
      </c>
      <c r="O5279" s="1">
        <v>54</v>
      </c>
      <c r="P5279" s="1">
        <v>40</v>
      </c>
      <c r="Q5279" s="1">
        <v>88</v>
      </c>
      <c r="R5279" s="1">
        <v>111</v>
      </c>
      <c r="S5279" s="1">
        <v>14</v>
      </c>
      <c r="T5279" s="8">
        <v>19</v>
      </c>
    </row>
    <row r="5280" spans="2:20" x14ac:dyDescent="0.2">
      <c r="D5280" s="175"/>
      <c r="E5280" s="4" t="s">
        <v>58</v>
      </c>
      <c r="F5280" s="6"/>
      <c r="G5280" s="5">
        <v>129</v>
      </c>
      <c r="H5280" s="7">
        <v>23</v>
      </c>
      <c r="I5280" s="1">
        <v>33</v>
      </c>
      <c r="J5280" s="1">
        <v>45</v>
      </c>
      <c r="K5280" s="1">
        <v>41</v>
      </c>
      <c r="L5280" s="1">
        <v>35</v>
      </c>
      <c r="M5280" s="1">
        <v>45</v>
      </c>
      <c r="N5280" s="1">
        <v>28</v>
      </c>
      <c r="O5280" s="1">
        <v>24</v>
      </c>
      <c r="P5280" s="1">
        <v>24</v>
      </c>
      <c r="Q5280" s="1">
        <v>50</v>
      </c>
      <c r="R5280" s="1">
        <v>53</v>
      </c>
      <c r="S5280" s="1">
        <v>11</v>
      </c>
      <c r="T5280" s="8">
        <v>7</v>
      </c>
    </row>
    <row r="5281" spans="2:20" x14ac:dyDescent="0.2">
      <c r="D5281" s="175"/>
      <c r="E5281" s="4" t="s">
        <v>59</v>
      </c>
      <c r="F5281" s="6"/>
      <c r="G5281" s="5">
        <v>195</v>
      </c>
      <c r="H5281" s="7">
        <v>42</v>
      </c>
      <c r="I5281" s="1">
        <v>51</v>
      </c>
      <c r="J5281" s="1">
        <v>58</v>
      </c>
      <c r="K5281" s="1">
        <v>61</v>
      </c>
      <c r="L5281" s="1">
        <v>56</v>
      </c>
      <c r="M5281" s="1">
        <v>61</v>
      </c>
      <c r="N5281" s="1">
        <v>28</v>
      </c>
      <c r="O5281" s="1">
        <v>24</v>
      </c>
      <c r="P5281" s="1">
        <v>23</v>
      </c>
      <c r="Q5281" s="1">
        <v>49</v>
      </c>
      <c r="R5281" s="1">
        <v>88</v>
      </c>
      <c r="S5281" s="1">
        <v>15</v>
      </c>
      <c r="T5281" s="8">
        <v>11</v>
      </c>
    </row>
    <row r="5282" spans="2:20" x14ac:dyDescent="0.2">
      <c r="D5282" s="175"/>
      <c r="E5282" s="4" t="s">
        <v>60</v>
      </c>
      <c r="F5282" s="6"/>
      <c r="G5282" s="5">
        <v>176</v>
      </c>
      <c r="H5282" s="7">
        <v>24</v>
      </c>
      <c r="I5282" s="1">
        <v>39</v>
      </c>
      <c r="J5282" s="1">
        <v>63</v>
      </c>
      <c r="K5282" s="1">
        <v>41</v>
      </c>
      <c r="L5282" s="1">
        <v>49</v>
      </c>
      <c r="M5282" s="1">
        <v>46</v>
      </c>
      <c r="N5282" s="1">
        <v>16</v>
      </c>
      <c r="O5282" s="1">
        <v>15</v>
      </c>
      <c r="P5282" s="1">
        <v>20</v>
      </c>
      <c r="Q5282" s="1">
        <v>31</v>
      </c>
      <c r="R5282" s="1">
        <v>61</v>
      </c>
      <c r="S5282" s="1">
        <v>16</v>
      </c>
      <c r="T5282" s="8">
        <v>30</v>
      </c>
    </row>
    <row r="5283" spans="2:20" x14ac:dyDescent="0.2">
      <c r="D5283" s="175"/>
      <c r="E5283" s="4" t="s">
        <v>61</v>
      </c>
      <c r="F5283" s="6"/>
      <c r="G5283" s="5">
        <v>78</v>
      </c>
      <c r="H5283" s="7">
        <v>13</v>
      </c>
      <c r="I5283" s="1">
        <v>29</v>
      </c>
      <c r="J5283" s="1">
        <v>19</v>
      </c>
      <c r="K5283" s="1">
        <v>20</v>
      </c>
      <c r="L5283" s="1">
        <v>14</v>
      </c>
      <c r="M5283" s="1">
        <v>36</v>
      </c>
      <c r="N5283" s="1">
        <v>17</v>
      </c>
      <c r="O5283" s="1">
        <v>17</v>
      </c>
      <c r="P5283" s="1">
        <v>10</v>
      </c>
      <c r="Q5283" s="1">
        <v>18</v>
      </c>
      <c r="R5283" s="1">
        <v>22</v>
      </c>
      <c r="S5283" s="1">
        <v>3</v>
      </c>
      <c r="T5283" s="8">
        <v>4</v>
      </c>
    </row>
    <row r="5284" spans="2:20" x14ac:dyDescent="0.2">
      <c r="D5284" s="175"/>
      <c r="E5284" s="4" t="s">
        <v>62</v>
      </c>
      <c r="F5284" s="6"/>
      <c r="G5284" s="5">
        <v>113</v>
      </c>
      <c r="H5284" s="7">
        <v>26</v>
      </c>
      <c r="I5284" s="1">
        <v>31</v>
      </c>
      <c r="J5284" s="1">
        <v>41</v>
      </c>
      <c r="K5284" s="1">
        <v>31</v>
      </c>
      <c r="L5284" s="1">
        <v>27</v>
      </c>
      <c r="M5284" s="1">
        <v>20</v>
      </c>
      <c r="N5284" s="1">
        <v>9</v>
      </c>
      <c r="O5284" s="1">
        <v>5</v>
      </c>
      <c r="P5284" s="1">
        <v>10</v>
      </c>
      <c r="Q5284" s="1">
        <v>28</v>
      </c>
      <c r="R5284" s="1">
        <v>36</v>
      </c>
      <c r="S5284" s="1">
        <v>5</v>
      </c>
      <c r="T5284" s="8">
        <v>24</v>
      </c>
    </row>
    <row r="5285" spans="2:20" x14ac:dyDescent="0.2">
      <c r="D5285" s="174" t="s">
        <v>63</v>
      </c>
      <c r="E5285" s="20" t="s">
        <v>64</v>
      </c>
      <c r="F5285" s="22"/>
      <c r="G5285" s="21">
        <v>234</v>
      </c>
      <c r="H5285" s="25">
        <v>42</v>
      </c>
      <c r="I5285" s="3">
        <v>52</v>
      </c>
      <c r="J5285" s="3">
        <v>65</v>
      </c>
      <c r="K5285" s="3">
        <v>55</v>
      </c>
      <c r="L5285" s="3">
        <v>50</v>
      </c>
      <c r="M5285" s="3">
        <v>56</v>
      </c>
      <c r="N5285" s="3">
        <v>33</v>
      </c>
      <c r="O5285" s="3">
        <v>25</v>
      </c>
      <c r="P5285" s="3">
        <v>22</v>
      </c>
      <c r="Q5285" s="3">
        <v>56</v>
      </c>
      <c r="R5285" s="3">
        <v>88</v>
      </c>
      <c r="S5285" s="3">
        <v>18</v>
      </c>
      <c r="T5285" s="26">
        <v>36</v>
      </c>
    </row>
    <row r="5286" spans="2:20" x14ac:dyDescent="0.2">
      <c r="D5286" s="175"/>
      <c r="E5286" s="4" t="s">
        <v>65</v>
      </c>
      <c r="F5286" s="6"/>
      <c r="G5286" s="5">
        <v>172</v>
      </c>
      <c r="H5286" s="7">
        <v>35</v>
      </c>
      <c r="I5286" s="1">
        <v>47</v>
      </c>
      <c r="J5286" s="1">
        <v>58</v>
      </c>
      <c r="K5286" s="1">
        <v>54</v>
      </c>
      <c r="L5286" s="1">
        <v>46</v>
      </c>
      <c r="M5286" s="1">
        <v>46</v>
      </c>
      <c r="N5286" s="1">
        <v>18</v>
      </c>
      <c r="O5286" s="1">
        <v>18</v>
      </c>
      <c r="P5286" s="1">
        <v>24</v>
      </c>
      <c r="Q5286" s="1">
        <v>51</v>
      </c>
      <c r="R5286" s="1">
        <v>56</v>
      </c>
      <c r="S5286" s="1">
        <v>9</v>
      </c>
      <c r="T5286" s="8">
        <v>25</v>
      </c>
    </row>
    <row r="5287" spans="2:20" x14ac:dyDescent="0.2">
      <c r="D5287" s="175"/>
      <c r="E5287" s="4" t="s">
        <v>66</v>
      </c>
      <c r="F5287" s="6"/>
      <c r="G5287" s="5">
        <v>165</v>
      </c>
      <c r="H5287" s="7">
        <v>24</v>
      </c>
      <c r="I5287" s="1">
        <v>47</v>
      </c>
      <c r="J5287" s="1">
        <v>55</v>
      </c>
      <c r="K5287" s="1">
        <v>46</v>
      </c>
      <c r="L5287" s="1">
        <v>47</v>
      </c>
      <c r="M5287" s="1">
        <v>62</v>
      </c>
      <c r="N5287" s="1">
        <v>28</v>
      </c>
      <c r="O5287" s="1">
        <v>24</v>
      </c>
      <c r="P5287" s="1">
        <v>24</v>
      </c>
      <c r="Q5287" s="1">
        <v>48</v>
      </c>
      <c r="R5287" s="1">
        <v>74</v>
      </c>
      <c r="S5287" s="1">
        <v>10</v>
      </c>
      <c r="T5287" s="8">
        <v>14</v>
      </c>
    </row>
    <row r="5288" spans="2:20" x14ac:dyDescent="0.2">
      <c r="D5288" s="175"/>
      <c r="E5288" s="4" t="s">
        <v>67</v>
      </c>
      <c r="F5288" s="6"/>
      <c r="G5288" s="5">
        <v>158</v>
      </c>
      <c r="H5288" s="7">
        <v>30</v>
      </c>
      <c r="I5288" s="1">
        <v>47</v>
      </c>
      <c r="J5288" s="1">
        <v>47</v>
      </c>
      <c r="K5288" s="1">
        <v>43</v>
      </c>
      <c r="L5288" s="1">
        <v>42</v>
      </c>
      <c r="M5288" s="1">
        <v>51</v>
      </c>
      <c r="N5288" s="1">
        <v>23</v>
      </c>
      <c r="O5288" s="1">
        <v>24</v>
      </c>
      <c r="P5288" s="1">
        <v>21</v>
      </c>
      <c r="Q5288" s="1">
        <v>40</v>
      </c>
      <c r="R5288" s="1">
        <v>57</v>
      </c>
      <c r="S5288" s="1">
        <v>9</v>
      </c>
      <c r="T5288" s="8">
        <v>16</v>
      </c>
    </row>
    <row r="5289" spans="2:20" x14ac:dyDescent="0.2">
      <c r="D5289" s="175"/>
      <c r="E5289" s="4" t="s">
        <v>68</v>
      </c>
      <c r="F5289" s="6"/>
      <c r="G5289" s="5">
        <v>112</v>
      </c>
      <c r="H5289" s="7">
        <v>28</v>
      </c>
      <c r="I5289" s="1">
        <v>26</v>
      </c>
      <c r="J5289" s="1">
        <v>36</v>
      </c>
      <c r="K5289" s="1">
        <v>25</v>
      </c>
      <c r="L5289" s="1">
        <v>30</v>
      </c>
      <c r="M5289" s="1">
        <v>37</v>
      </c>
      <c r="N5289" s="1">
        <v>11</v>
      </c>
      <c r="O5289" s="1">
        <v>17</v>
      </c>
      <c r="P5289" s="1">
        <v>9</v>
      </c>
      <c r="Q5289" s="1">
        <v>31</v>
      </c>
      <c r="R5289" s="1">
        <v>44</v>
      </c>
      <c r="S5289" s="1">
        <v>7</v>
      </c>
      <c r="T5289" s="8">
        <v>8</v>
      </c>
    </row>
    <row r="5290" spans="2:20" x14ac:dyDescent="0.2">
      <c r="D5290" s="175"/>
      <c r="E5290" s="4" t="s">
        <v>69</v>
      </c>
      <c r="F5290" s="6"/>
      <c r="G5290" s="5">
        <v>92</v>
      </c>
      <c r="H5290" s="7">
        <v>15</v>
      </c>
      <c r="I5290" s="1">
        <v>29</v>
      </c>
      <c r="J5290" s="1">
        <v>26</v>
      </c>
      <c r="K5290" s="1">
        <v>30</v>
      </c>
      <c r="L5290" s="1">
        <v>26</v>
      </c>
      <c r="M5290" s="1">
        <v>30</v>
      </c>
      <c r="N5290" s="1">
        <v>17</v>
      </c>
      <c r="O5290" s="1">
        <v>23</v>
      </c>
      <c r="P5290" s="1">
        <v>12</v>
      </c>
      <c r="Q5290" s="1">
        <v>33</v>
      </c>
      <c r="R5290" s="1">
        <v>44</v>
      </c>
      <c r="S5290" s="1">
        <v>4</v>
      </c>
      <c r="T5290" s="8">
        <v>6</v>
      </c>
    </row>
    <row r="5291" spans="2:20" x14ac:dyDescent="0.2">
      <c r="D5291" s="175"/>
      <c r="E5291" s="4" t="s">
        <v>70</v>
      </c>
      <c r="F5291" s="6"/>
      <c r="G5291" s="5">
        <v>131</v>
      </c>
      <c r="H5291" s="7">
        <v>22</v>
      </c>
      <c r="I5291" s="1">
        <v>45</v>
      </c>
      <c r="J5291" s="1">
        <v>41</v>
      </c>
      <c r="K5291" s="1">
        <v>30</v>
      </c>
      <c r="L5291" s="1">
        <v>28</v>
      </c>
      <c r="M5291" s="1">
        <v>55</v>
      </c>
      <c r="N5291" s="1">
        <v>19</v>
      </c>
      <c r="O5291" s="1">
        <v>24</v>
      </c>
      <c r="P5291" s="1">
        <v>16</v>
      </c>
      <c r="Q5291" s="1">
        <v>29</v>
      </c>
      <c r="R5291" s="1">
        <v>47</v>
      </c>
      <c r="S5291" s="1">
        <v>7</v>
      </c>
      <c r="T5291" s="8">
        <v>4</v>
      </c>
    </row>
    <row r="5292" spans="2:20" x14ac:dyDescent="0.2">
      <c r="D5292" s="175"/>
      <c r="E5292" s="4" t="s">
        <v>71</v>
      </c>
      <c r="F5292" s="6"/>
      <c r="G5292" s="5">
        <v>71</v>
      </c>
      <c r="H5292" s="7">
        <v>11</v>
      </c>
      <c r="I5292" s="1">
        <v>25</v>
      </c>
      <c r="J5292" s="1">
        <v>17</v>
      </c>
      <c r="K5292" s="1">
        <v>25</v>
      </c>
      <c r="L5292" s="1">
        <v>16</v>
      </c>
      <c r="M5292" s="1">
        <v>26</v>
      </c>
      <c r="N5292" s="1">
        <v>10</v>
      </c>
      <c r="O5292" s="1">
        <v>16</v>
      </c>
      <c r="P5292" s="1">
        <v>15</v>
      </c>
      <c r="Q5292" s="1">
        <v>17</v>
      </c>
      <c r="R5292" s="1">
        <v>24</v>
      </c>
      <c r="S5292" s="1">
        <v>4</v>
      </c>
      <c r="T5292" s="8">
        <v>5</v>
      </c>
    </row>
    <row r="5293" spans="2:20" x14ac:dyDescent="0.2">
      <c r="D5293" s="176"/>
      <c r="E5293" s="59" t="s">
        <v>72</v>
      </c>
      <c r="F5293" s="60"/>
      <c r="G5293" s="56">
        <v>70</v>
      </c>
      <c r="H5293" s="66">
        <v>8</v>
      </c>
      <c r="I5293" s="30">
        <v>16</v>
      </c>
      <c r="J5293" s="30">
        <v>16</v>
      </c>
      <c r="K5293" s="30">
        <v>19</v>
      </c>
      <c r="L5293" s="30">
        <v>15</v>
      </c>
      <c r="M5293" s="30">
        <v>25</v>
      </c>
      <c r="N5293" s="30">
        <v>13</v>
      </c>
      <c r="O5293" s="30">
        <v>12</v>
      </c>
      <c r="P5293" s="30">
        <v>14</v>
      </c>
      <c r="Q5293" s="30">
        <v>27</v>
      </c>
      <c r="R5293" s="30">
        <v>25</v>
      </c>
      <c r="S5293" s="30">
        <v>6</v>
      </c>
      <c r="T5293" s="65">
        <v>7</v>
      </c>
    </row>
    <row r="5295" spans="2:20" x14ac:dyDescent="0.2">
      <c r="B5295" s="43" t="str">
        <f xml:space="preserve"> HYPERLINK("#'目次'!B198", "[192]")</f>
        <v>[192]</v>
      </c>
      <c r="C5295" s="31" t="s">
        <v>376</v>
      </c>
    </row>
    <row r="5298" spans="3:20" x14ac:dyDescent="0.2">
      <c r="C5298" s="31" t="s">
        <v>75</v>
      </c>
    </row>
    <row r="5299" spans="3:20" ht="72" x14ac:dyDescent="0.2">
      <c r="D5299" s="177"/>
      <c r="E5299" s="178"/>
      <c r="F5299" s="178"/>
      <c r="G5299" s="40" t="s">
        <v>14</v>
      </c>
      <c r="H5299" s="42" t="s">
        <v>363</v>
      </c>
      <c r="I5299" s="15" t="s">
        <v>364</v>
      </c>
      <c r="J5299" s="15" t="s">
        <v>365</v>
      </c>
      <c r="K5299" s="15" t="s">
        <v>366</v>
      </c>
      <c r="L5299" s="15" t="s">
        <v>367</v>
      </c>
      <c r="M5299" s="15" t="s">
        <v>368</v>
      </c>
      <c r="N5299" s="15" t="s">
        <v>369</v>
      </c>
      <c r="O5299" s="15" t="s">
        <v>370</v>
      </c>
      <c r="P5299" s="15" t="s">
        <v>371</v>
      </c>
      <c r="Q5299" s="15" t="s">
        <v>372</v>
      </c>
      <c r="R5299" s="15" t="s">
        <v>373</v>
      </c>
      <c r="S5299" s="15" t="s">
        <v>86</v>
      </c>
      <c r="T5299" s="44" t="s">
        <v>17</v>
      </c>
    </row>
    <row r="5300" spans="3:20" x14ac:dyDescent="0.2">
      <c r="D5300" s="179"/>
      <c r="E5300" s="180"/>
      <c r="F5300" s="180"/>
      <c r="G5300" s="39"/>
      <c r="H5300" s="41"/>
      <c r="I5300" s="14"/>
      <c r="J5300" s="14"/>
      <c r="K5300" s="14"/>
      <c r="L5300" s="14"/>
      <c r="M5300" s="14"/>
      <c r="N5300" s="14"/>
      <c r="O5300" s="14"/>
      <c r="P5300" s="14"/>
      <c r="Q5300" s="14"/>
      <c r="R5300" s="14"/>
      <c r="S5300" s="14"/>
      <c r="T5300" s="38"/>
    </row>
    <row r="5301" spans="3:20" x14ac:dyDescent="0.2">
      <c r="D5301" s="58"/>
      <c r="E5301" s="53" t="s">
        <v>14</v>
      </c>
      <c r="F5301" s="52"/>
      <c r="G5301" s="37">
        <v>1222</v>
      </c>
      <c r="H5301" s="17">
        <v>216</v>
      </c>
      <c r="I5301" s="17">
        <v>336</v>
      </c>
      <c r="J5301" s="17">
        <v>366</v>
      </c>
      <c r="K5301" s="17">
        <v>331</v>
      </c>
      <c r="L5301" s="17">
        <v>305</v>
      </c>
      <c r="M5301" s="17">
        <v>390</v>
      </c>
      <c r="N5301" s="17">
        <v>174</v>
      </c>
      <c r="O5301" s="17">
        <v>184</v>
      </c>
      <c r="P5301" s="17">
        <v>159</v>
      </c>
      <c r="Q5301" s="17">
        <v>335</v>
      </c>
      <c r="R5301" s="17">
        <v>462</v>
      </c>
      <c r="S5301" s="17">
        <v>75</v>
      </c>
      <c r="T5301" s="55">
        <v>127</v>
      </c>
    </row>
    <row r="5302" spans="3:20" x14ac:dyDescent="0.2">
      <c r="D5302" s="174" t="s">
        <v>36</v>
      </c>
      <c r="E5302" s="20" t="s">
        <v>76</v>
      </c>
      <c r="F5302" s="22"/>
      <c r="G5302" s="21">
        <v>629</v>
      </c>
      <c r="H5302" s="25">
        <v>130</v>
      </c>
      <c r="I5302" s="3">
        <v>184</v>
      </c>
      <c r="J5302" s="3">
        <v>184</v>
      </c>
      <c r="K5302" s="3">
        <v>170</v>
      </c>
      <c r="L5302" s="3">
        <v>158</v>
      </c>
      <c r="M5302" s="3">
        <v>209</v>
      </c>
      <c r="N5302" s="3">
        <v>98</v>
      </c>
      <c r="O5302" s="3">
        <v>108</v>
      </c>
      <c r="P5302" s="3">
        <v>81</v>
      </c>
      <c r="Q5302" s="3">
        <v>193</v>
      </c>
      <c r="R5302" s="3">
        <v>229</v>
      </c>
      <c r="S5302" s="3">
        <v>29</v>
      </c>
      <c r="T5302" s="26">
        <v>62</v>
      </c>
    </row>
    <row r="5303" spans="3:20" x14ac:dyDescent="0.2">
      <c r="D5303" s="175"/>
      <c r="E5303" s="4" t="s">
        <v>39</v>
      </c>
      <c r="F5303" s="6"/>
      <c r="G5303" s="5">
        <v>37</v>
      </c>
      <c r="H5303" s="7">
        <v>6</v>
      </c>
      <c r="I5303" s="1">
        <v>12</v>
      </c>
      <c r="J5303" s="1">
        <v>10</v>
      </c>
      <c r="K5303" s="1">
        <v>12</v>
      </c>
      <c r="L5303" s="1">
        <v>9</v>
      </c>
      <c r="M5303" s="1">
        <v>20</v>
      </c>
      <c r="N5303" s="1">
        <v>10</v>
      </c>
      <c r="O5303" s="1">
        <v>12</v>
      </c>
      <c r="P5303" s="1">
        <v>8</v>
      </c>
      <c r="Q5303" s="1">
        <v>12</v>
      </c>
      <c r="R5303" s="1">
        <v>12</v>
      </c>
      <c r="S5303" s="1">
        <v>1</v>
      </c>
      <c r="T5303" s="8">
        <v>1</v>
      </c>
    </row>
    <row r="5304" spans="3:20" x14ac:dyDescent="0.2">
      <c r="D5304" s="175"/>
      <c r="E5304" s="4" t="s">
        <v>40</v>
      </c>
      <c r="F5304" s="6"/>
      <c r="G5304" s="5">
        <v>73</v>
      </c>
      <c r="H5304" s="7">
        <v>16</v>
      </c>
      <c r="I5304" s="1">
        <v>24</v>
      </c>
      <c r="J5304" s="1">
        <v>15</v>
      </c>
      <c r="K5304" s="1">
        <v>16</v>
      </c>
      <c r="L5304" s="1">
        <v>14</v>
      </c>
      <c r="M5304" s="1">
        <v>28</v>
      </c>
      <c r="N5304" s="1">
        <v>11</v>
      </c>
      <c r="O5304" s="1">
        <v>15</v>
      </c>
      <c r="P5304" s="1">
        <v>10</v>
      </c>
      <c r="Q5304" s="1">
        <v>22</v>
      </c>
      <c r="R5304" s="1">
        <v>24</v>
      </c>
      <c r="S5304" s="1">
        <v>2</v>
      </c>
      <c r="T5304" s="8">
        <v>6</v>
      </c>
    </row>
    <row r="5305" spans="3:20" x14ac:dyDescent="0.2">
      <c r="D5305" s="175"/>
      <c r="E5305" s="4" t="s">
        <v>41</v>
      </c>
      <c r="F5305" s="6"/>
      <c r="G5305" s="5">
        <v>108</v>
      </c>
      <c r="H5305" s="7">
        <v>22</v>
      </c>
      <c r="I5305" s="1">
        <v>36</v>
      </c>
      <c r="J5305" s="1">
        <v>31</v>
      </c>
      <c r="K5305" s="1">
        <v>32</v>
      </c>
      <c r="L5305" s="1">
        <v>28</v>
      </c>
      <c r="M5305" s="1">
        <v>52</v>
      </c>
      <c r="N5305" s="1">
        <v>15</v>
      </c>
      <c r="O5305" s="1">
        <v>21</v>
      </c>
      <c r="P5305" s="1">
        <v>18</v>
      </c>
      <c r="Q5305" s="1">
        <v>41</v>
      </c>
      <c r="R5305" s="1">
        <v>49</v>
      </c>
      <c r="S5305" s="1">
        <v>1</v>
      </c>
      <c r="T5305" s="8">
        <v>5</v>
      </c>
    </row>
    <row r="5306" spans="3:20" x14ac:dyDescent="0.2">
      <c r="D5306" s="175"/>
      <c r="E5306" s="4" t="s">
        <v>42</v>
      </c>
      <c r="F5306" s="6"/>
      <c r="G5306" s="5">
        <v>113</v>
      </c>
      <c r="H5306" s="7">
        <v>20</v>
      </c>
      <c r="I5306" s="1">
        <v>34</v>
      </c>
      <c r="J5306" s="1">
        <v>32</v>
      </c>
      <c r="K5306" s="1">
        <v>31</v>
      </c>
      <c r="L5306" s="1">
        <v>35</v>
      </c>
      <c r="M5306" s="1">
        <v>42</v>
      </c>
      <c r="N5306" s="1">
        <v>28</v>
      </c>
      <c r="O5306" s="1">
        <v>25</v>
      </c>
      <c r="P5306" s="1">
        <v>17</v>
      </c>
      <c r="Q5306" s="1">
        <v>45</v>
      </c>
      <c r="R5306" s="1">
        <v>46</v>
      </c>
      <c r="S5306" s="1">
        <v>8</v>
      </c>
      <c r="T5306" s="8">
        <v>6</v>
      </c>
    </row>
    <row r="5307" spans="3:20" x14ac:dyDescent="0.2">
      <c r="D5307" s="175"/>
      <c r="E5307" s="4" t="s">
        <v>43</v>
      </c>
      <c r="F5307" s="6"/>
      <c r="G5307" s="5">
        <v>101</v>
      </c>
      <c r="H5307" s="7">
        <v>20</v>
      </c>
      <c r="I5307" s="1">
        <v>29</v>
      </c>
      <c r="J5307" s="1">
        <v>22</v>
      </c>
      <c r="K5307" s="1">
        <v>22</v>
      </c>
      <c r="L5307" s="1">
        <v>26</v>
      </c>
      <c r="M5307" s="1">
        <v>31</v>
      </c>
      <c r="N5307" s="1">
        <v>14</v>
      </c>
      <c r="O5307" s="1">
        <v>18</v>
      </c>
      <c r="P5307" s="1">
        <v>10</v>
      </c>
      <c r="Q5307" s="1">
        <v>29</v>
      </c>
      <c r="R5307" s="1">
        <v>35</v>
      </c>
      <c r="S5307" s="1">
        <v>8</v>
      </c>
      <c r="T5307" s="8">
        <v>8</v>
      </c>
    </row>
    <row r="5308" spans="3:20" x14ac:dyDescent="0.2">
      <c r="D5308" s="175"/>
      <c r="E5308" s="4" t="s">
        <v>44</v>
      </c>
      <c r="F5308" s="6"/>
      <c r="G5308" s="5">
        <v>114</v>
      </c>
      <c r="H5308" s="7">
        <v>28</v>
      </c>
      <c r="I5308" s="1">
        <v>26</v>
      </c>
      <c r="J5308" s="1">
        <v>40</v>
      </c>
      <c r="K5308" s="1">
        <v>31</v>
      </c>
      <c r="L5308" s="1">
        <v>26</v>
      </c>
      <c r="M5308" s="1">
        <v>21</v>
      </c>
      <c r="N5308" s="1">
        <v>13</v>
      </c>
      <c r="O5308" s="1">
        <v>9</v>
      </c>
      <c r="P5308" s="1">
        <v>12</v>
      </c>
      <c r="Q5308" s="1">
        <v>30</v>
      </c>
      <c r="R5308" s="1">
        <v>40</v>
      </c>
      <c r="S5308" s="1">
        <v>6</v>
      </c>
      <c r="T5308" s="8">
        <v>17</v>
      </c>
    </row>
    <row r="5309" spans="3:20" x14ac:dyDescent="0.2">
      <c r="D5309" s="175"/>
      <c r="E5309" s="4" t="s">
        <v>45</v>
      </c>
      <c r="F5309" s="6"/>
      <c r="G5309" s="5">
        <v>83</v>
      </c>
      <c r="H5309" s="7">
        <v>18</v>
      </c>
      <c r="I5309" s="1">
        <v>23</v>
      </c>
      <c r="J5309" s="1">
        <v>34</v>
      </c>
      <c r="K5309" s="1">
        <v>26</v>
      </c>
      <c r="L5309" s="1">
        <v>20</v>
      </c>
      <c r="M5309" s="1">
        <v>15</v>
      </c>
      <c r="N5309" s="1">
        <v>7</v>
      </c>
      <c r="O5309" s="1">
        <v>8</v>
      </c>
      <c r="P5309" s="1">
        <v>6</v>
      </c>
      <c r="Q5309" s="1">
        <v>14</v>
      </c>
      <c r="R5309" s="1">
        <v>23</v>
      </c>
      <c r="S5309" s="1">
        <v>3</v>
      </c>
      <c r="T5309" s="8">
        <v>19</v>
      </c>
    </row>
    <row r="5310" spans="3:20" x14ac:dyDescent="0.2">
      <c r="D5310" s="174" t="s">
        <v>37</v>
      </c>
      <c r="E5310" s="20" t="s">
        <v>77</v>
      </c>
      <c r="F5310" s="22"/>
      <c r="G5310" s="21">
        <v>593</v>
      </c>
      <c r="H5310" s="25">
        <v>86</v>
      </c>
      <c r="I5310" s="3">
        <v>152</v>
      </c>
      <c r="J5310" s="3">
        <v>182</v>
      </c>
      <c r="K5310" s="3">
        <v>161</v>
      </c>
      <c r="L5310" s="3">
        <v>147</v>
      </c>
      <c r="M5310" s="3">
        <v>181</v>
      </c>
      <c r="N5310" s="3">
        <v>76</v>
      </c>
      <c r="O5310" s="3">
        <v>76</v>
      </c>
      <c r="P5310" s="3">
        <v>78</v>
      </c>
      <c r="Q5310" s="3">
        <v>142</v>
      </c>
      <c r="R5310" s="3">
        <v>233</v>
      </c>
      <c r="S5310" s="3">
        <v>46</v>
      </c>
      <c r="T5310" s="26">
        <v>65</v>
      </c>
    </row>
    <row r="5311" spans="3:20" x14ac:dyDescent="0.2">
      <c r="D5311" s="175"/>
      <c r="E5311" s="4" t="s">
        <v>39</v>
      </c>
      <c r="F5311" s="6"/>
      <c r="G5311" s="5">
        <v>27</v>
      </c>
      <c r="H5311" s="7">
        <v>4</v>
      </c>
      <c r="I5311" s="1">
        <v>12</v>
      </c>
      <c r="J5311" s="1">
        <v>5</v>
      </c>
      <c r="K5311" s="1">
        <v>5</v>
      </c>
      <c r="L5311" s="1">
        <v>7</v>
      </c>
      <c r="M5311" s="1">
        <v>13</v>
      </c>
      <c r="N5311" s="1">
        <v>5</v>
      </c>
      <c r="O5311" s="1">
        <v>4</v>
      </c>
      <c r="P5311" s="1">
        <v>1</v>
      </c>
      <c r="Q5311" s="1">
        <v>5</v>
      </c>
      <c r="R5311" s="1">
        <v>9</v>
      </c>
      <c r="S5311" s="1">
        <v>3</v>
      </c>
      <c r="T5311" s="8">
        <v>0</v>
      </c>
    </row>
    <row r="5312" spans="3:20" x14ac:dyDescent="0.2">
      <c r="D5312" s="175"/>
      <c r="E5312" s="4" t="s">
        <v>40</v>
      </c>
      <c r="F5312" s="6"/>
      <c r="G5312" s="5">
        <v>74</v>
      </c>
      <c r="H5312" s="7">
        <v>7</v>
      </c>
      <c r="I5312" s="1">
        <v>20</v>
      </c>
      <c r="J5312" s="1">
        <v>11</v>
      </c>
      <c r="K5312" s="1">
        <v>14</v>
      </c>
      <c r="L5312" s="1">
        <v>10</v>
      </c>
      <c r="M5312" s="1">
        <v>30</v>
      </c>
      <c r="N5312" s="1">
        <v>13</v>
      </c>
      <c r="O5312" s="1">
        <v>16</v>
      </c>
      <c r="P5312" s="1">
        <v>8</v>
      </c>
      <c r="Q5312" s="1">
        <v>20</v>
      </c>
      <c r="R5312" s="1">
        <v>23</v>
      </c>
      <c r="S5312" s="1">
        <v>3</v>
      </c>
      <c r="T5312" s="8">
        <v>6</v>
      </c>
    </row>
    <row r="5313" spans="2:20" x14ac:dyDescent="0.2">
      <c r="D5313" s="175"/>
      <c r="E5313" s="4" t="s">
        <v>41</v>
      </c>
      <c r="F5313" s="6"/>
      <c r="G5313" s="5">
        <v>96</v>
      </c>
      <c r="H5313" s="7">
        <v>15</v>
      </c>
      <c r="I5313" s="1">
        <v>27</v>
      </c>
      <c r="J5313" s="1">
        <v>25</v>
      </c>
      <c r="K5313" s="1">
        <v>32</v>
      </c>
      <c r="L5313" s="1">
        <v>28</v>
      </c>
      <c r="M5313" s="1">
        <v>32</v>
      </c>
      <c r="N5313" s="1">
        <v>13</v>
      </c>
      <c r="O5313" s="1">
        <v>19</v>
      </c>
      <c r="P5313" s="1">
        <v>18</v>
      </c>
      <c r="Q5313" s="1">
        <v>31</v>
      </c>
      <c r="R5313" s="1">
        <v>40</v>
      </c>
      <c r="S5313" s="1">
        <v>8</v>
      </c>
      <c r="T5313" s="8">
        <v>8</v>
      </c>
    </row>
    <row r="5314" spans="2:20" x14ac:dyDescent="0.2">
      <c r="D5314" s="175"/>
      <c r="E5314" s="4" t="s">
        <v>42</v>
      </c>
      <c r="F5314" s="6"/>
      <c r="G5314" s="5">
        <v>97</v>
      </c>
      <c r="H5314" s="7">
        <v>16</v>
      </c>
      <c r="I5314" s="1">
        <v>32</v>
      </c>
      <c r="J5314" s="1">
        <v>28</v>
      </c>
      <c r="K5314" s="1">
        <v>29</v>
      </c>
      <c r="L5314" s="1">
        <v>28</v>
      </c>
      <c r="M5314" s="1">
        <v>30</v>
      </c>
      <c r="N5314" s="1">
        <v>16</v>
      </c>
      <c r="O5314" s="1">
        <v>8</v>
      </c>
      <c r="P5314" s="1">
        <v>13</v>
      </c>
      <c r="Q5314" s="1">
        <v>25</v>
      </c>
      <c r="R5314" s="1">
        <v>42</v>
      </c>
      <c r="S5314" s="1">
        <v>11</v>
      </c>
      <c r="T5314" s="8">
        <v>4</v>
      </c>
    </row>
    <row r="5315" spans="2:20" x14ac:dyDescent="0.2">
      <c r="D5315" s="175"/>
      <c r="E5315" s="4" t="s">
        <v>43</v>
      </c>
      <c r="F5315" s="6"/>
      <c r="G5315" s="5">
        <v>103</v>
      </c>
      <c r="H5315" s="7">
        <v>24</v>
      </c>
      <c r="I5315" s="1">
        <v>27</v>
      </c>
      <c r="J5315" s="1">
        <v>43</v>
      </c>
      <c r="K5315" s="1">
        <v>35</v>
      </c>
      <c r="L5315" s="1">
        <v>35</v>
      </c>
      <c r="M5315" s="1">
        <v>37</v>
      </c>
      <c r="N5315" s="1">
        <v>15</v>
      </c>
      <c r="O5315" s="1">
        <v>22</v>
      </c>
      <c r="P5315" s="1">
        <v>20</v>
      </c>
      <c r="Q5315" s="1">
        <v>33</v>
      </c>
      <c r="R5315" s="1">
        <v>55</v>
      </c>
      <c r="S5315" s="1">
        <v>5</v>
      </c>
      <c r="T5315" s="8">
        <v>4</v>
      </c>
    </row>
    <row r="5316" spans="2:20" x14ac:dyDescent="0.2">
      <c r="D5316" s="175"/>
      <c r="E5316" s="4" t="s">
        <v>44</v>
      </c>
      <c r="F5316" s="6"/>
      <c r="G5316" s="5">
        <v>109</v>
      </c>
      <c r="H5316" s="7">
        <v>14</v>
      </c>
      <c r="I5316" s="1">
        <v>17</v>
      </c>
      <c r="J5316" s="1">
        <v>36</v>
      </c>
      <c r="K5316" s="1">
        <v>30</v>
      </c>
      <c r="L5316" s="1">
        <v>26</v>
      </c>
      <c r="M5316" s="1">
        <v>27</v>
      </c>
      <c r="N5316" s="1">
        <v>7</v>
      </c>
      <c r="O5316" s="1">
        <v>7</v>
      </c>
      <c r="P5316" s="1">
        <v>11</v>
      </c>
      <c r="Q5316" s="1">
        <v>16</v>
      </c>
      <c r="R5316" s="1">
        <v>45</v>
      </c>
      <c r="S5316" s="1">
        <v>11</v>
      </c>
      <c r="T5316" s="8">
        <v>15</v>
      </c>
    </row>
    <row r="5317" spans="2:20" x14ac:dyDescent="0.2">
      <c r="D5317" s="176"/>
      <c r="E5317" s="59" t="s">
        <v>45</v>
      </c>
      <c r="F5317" s="60"/>
      <c r="G5317" s="56">
        <v>87</v>
      </c>
      <c r="H5317" s="66">
        <v>6</v>
      </c>
      <c r="I5317" s="30">
        <v>17</v>
      </c>
      <c r="J5317" s="30">
        <v>34</v>
      </c>
      <c r="K5317" s="30">
        <v>16</v>
      </c>
      <c r="L5317" s="30">
        <v>13</v>
      </c>
      <c r="M5317" s="30">
        <v>12</v>
      </c>
      <c r="N5317" s="30">
        <v>7</v>
      </c>
      <c r="O5317" s="30">
        <v>0</v>
      </c>
      <c r="P5317" s="30">
        <v>7</v>
      </c>
      <c r="Q5317" s="30">
        <v>12</v>
      </c>
      <c r="R5317" s="30">
        <v>19</v>
      </c>
      <c r="S5317" s="30">
        <v>5</v>
      </c>
      <c r="T5317" s="65">
        <v>28</v>
      </c>
    </row>
    <row r="5319" spans="2:20" x14ac:dyDescent="0.2">
      <c r="B5319" s="43" t="str">
        <f xml:space="preserve"> HYPERLINK("#'目次'!B199", "[193]")</f>
        <v>[193]</v>
      </c>
      <c r="C5319" s="31" t="s">
        <v>379</v>
      </c>
    </row>
    <row r="5323" spans="2:20" ht="72" x14ac:dyDescent="0.2">
      <c r="D5323" s="177"/>
      <c r="E5323" s="178"/>
      <c r="F5323" s="178"/>
      <c r="G5323" s="40" t="s">
        <v>14</v>
      </c>
      <c r="H5323" s="42" t="s">
        <v>380</v>
      </c>
      <c r="I5323" s="15" t="s">
        <v>381</v>
      </c>
      <c r="J5323" s="15" t="s">
        <v>382</v>
      </c>
      <c r="K5323" s="15" t="s">
        <v>358</v>
      </c>
      <c r="L5323" s="15" t="s">
        <v>383</v>
      </c>
      <c r="M5323" s="15" t="s">
        <v>384</v>
      </c>
      <c r="N5323" s="15" t="s">
        <v>86</v>
      </c>
      <c r="O5323" s="44" t="s">
        <v>17</v>
      </c>
    </row>
    <row r="5324" spans="2:20" x14ac:dyDescent="0.2">
      <c r="D5324" s="179"/>
      <c r="E5324" s="180"/>
      <c r="F5324" s="180"/>
      <c r="G5324" s="39"/>
      <c r="H5324" s="41"/>
      <c r="I5324" s="14"/>
      <c r="J5324" s="14"/>
      <c r="K5324" s="14"/>
      <c r="L5324" s="14"/>
      <c r="M5324" s="14"/>
      <c r="N5324" s="14"/>
      <c r="O5324" s="38"/>
    </row>
    <row r="5325" spans="2:20" x14ac:dyDescent="0.2">
      <c r="D5325" s="58"/>
      <c r="E5325" s="53" t="s">
        <v>14</v>
      </c>
      <c r="F5325" s="52"/>
      <c r="G5325" s="37">
        <v>1222</v>
      </c>
      <c r="H5325" s="17">
        <v>188</v>
      </c>
      <c r="I5325" s="17">
        <v>484</v>
      </c>
      <c r="J5325" s="17">
        <v>301</v>
      </c>
      <c r="K5325" s="17">
        <v>713</v>
      </c>
      <c r="L5325" s="17">
        <v>600</v>
      </c>
      <c r="M5325" s="17">
        <v>177</v>
      </c>
      <c r="N5325" s="17">
        <v>86</v>
      </c>
      <c r="O5325" s="55">
        <v>29</v>
      </c>
    </row>
    <row r="5326" spans="2:20" x14ac:dyDescent="0.2">
      <c r="D5326" s="174" t="s">
        <v>18</v>
      </c>
      <c r="E5326" s="20" t="s">
        <v>19</v>
      </c>
      <c r="F5326" s="22"/>
      <c r="G5326" s="21">
        <v>57</v>
      </c>
      <c r="H5326" s="25">
        <v>9</v>
      </c>
      <c r="I5326" s="3">
        <v>21</v>
      </c>
      <c r="J5326" s="3">
        <v>13</v>
      </c>
      <c r="K5326" s="3">
        <v>36</v>
      </c>
      <c r="L5326" s="3">
        <v>31</v>
      </c>
      <c r="M5326" s="3">
        <v>6</v>
      </c>
      <c r="N5326" s="3">
        <v>3</v>
      </c>
      <c r="O5326" s="26">
        <v>0</v>
      </c>
    </row>
    <row r="5327" spans="2:20" x14ac:dyDescent="0.2">
      <c r="D5327" s="175"/>
      <c r="E5327" s="4" t="s">
        <v>20</v>
      </c>
      <c r="F5327" s="6"/>
      <c r="G5327" s="5">
        <v>84</v>
      </c>
      <c r="H5327" s="7">
        <v>15</v>
      </c>
      <c r="I5327" s="1">
        <v>32</v>
      </c>
      <c r="J5327" s="1">
        <v>21</v>
      </c>
      <c r="K5327" s="1">
        <v>50</v>
      </c>
      <c r="L5327" s="1">
        <v>38</v>
      </c>
      <c r="M5327" s="1">
        <v>13</v>
      </c>
      <c r="N5327" s="1">
        <v>9</v>
      </c>
      <c r="O5327" s="8">
        <v>4</v>
      </c>
    </row>
    <row r="5328" spans="2:20" x14ac:dyDescent="0.2">
      <c r="D5328" s="175"/>
      <c r="E5328" s="4" t="s">
        <v>21</v>
      </c>
      <c r="F5328" s="6"/>
      <c r="G5328" s="5">
        <v>487</v>
      </c>
      <c r="H5328" s="7">
        <v>67</v>
      </c>
      <c r="I5328" s="1">
        <v>184</v>
      </c>
      <c r="J5328" s="1">
        <v>110</v>
      </c>
      <c r="K5328" s="1">
        <v>306</v>
      </c>
      <c r="L5328" s="1">
        <v>248</v>
      </c>
      <c r="M5328" s="1">
        <v>67</v>
      </c>
      <c r="N5328" s="1">
        <v>34</v>
      </c>
      <c r="O5328" s="8">
        <v>14</v>
      </c>
    </row>
    <row r="5329" spans="4:15" x14ac:dyDescent="0.2">
      <c r="D5329" s="175"/>
      <c r="E5329" s="4" t="s">
        <v>22</v>
      </c>
      <c r="F5329" s="6"/>
      <c r="G5329" s="5">
        <v>35</v>
      </c>
      <c r="H5329" s="7">
        <v>5</v>
      </c>
      <c r="I5329" s="1">
        <v>13</v>
      </c>
      <c r="J5329" s="1">
        <v>8</v>
      </c>
      <c r="K5329" s="1">
        <v>15</v>
      </c>
      <c r="L5329" s="1">
        <v>20</v>
      </c>
      <c r="M5329" s="1">
        <v>8</v>
      </c>
      <c r="N5329" s="1">
        <v>4</v>
      </c>
      <c r="O5329" s="8">
        <v>0</v>
      </c>
    </row>
    <row r="5330" spans="4:15" x14ac:dyDescent="0.2">
      <c r="D5330" s="175"/>
      <c r="E5330" s="4" t="s">
        <v>23</v>
      </c>
      <c r="F5330" s="6"/>
      <c r="G5330" s="5">
        <v>143</v>
      </c>
      <c r="H5330" s="7">
        <v>22</v>
      </c>
      <c r="I5330" s="1">
        <v>55</v>
      </c>
      <c r="J5330" s="1">
        <v>30</v>
      </c>
      <c r="K5330" s="1">
        <v>82</v>
      </c>
      <c r="L5330" s="1">
        <v>76</v>
      </c>
      <c r="M5330" s="1">
        <v>18</v>
      </c>
      <c r="N5330" s="1">
        <v>8</v>
      </c>
      <c r="O5330" s="8">
        <v>3</v>
      </c>
    </row>
    <row r="5331" spans="4:15" x14ac:dyDescent="0.2">
      <c r="D5331" s="175"/>
      <c r="E5331" s="4" t="s">
        <v>24</v>
      </c>
      <c r="F5331" s="6"/>
      <c r="G5331" s="5">
        <v>187</v>
      </c>
      <c r="H5331" s="7">
        <v>28</v>
      </c>
      <c r="I5331" s="1">
        <v>77</v>
      </c>
      <c r="J5331" s="1">
        <v>54</v>
      </c>
      <c r="K5331" s="1">
        <v>102</v>
      </c>
      <c r="L5331" s="1">
        <v>81</v>
      </c>
      <c r="M5331" s="1">
        <v>34</v>
      </c>
      <c r="N5331" s="1">
        <v>12</v>
      </c>
      <c r="O5331" s="8">
        <v>4</v>
      </c>
    </row>
    <row r="5332" spans="4:15" x14ac:dyDescent="0.2">
      <c r="D5332" s="175"/>
      <c r="E5332" s="4" t="s">
        <v>25</v>
      </c>
      <c r="F5332" s="6"/>
      <c r="G5332" s="5">
        <v>71</v>
      </c>
      <c r="H5332" s="7">
        <v>13</v>
      </c>
      <c r="I5332" s="1">
        <v>32</v>
      </c>
      <c r="J5332" s="1">
        <v>22</v>
      </c>
      <c r="K5332" s="1">
        <v>35</v>
      </c>
      <c r="L5332" s="1">
        <v>36</v>
      </c>
      <c r="M5332" s="1">
        <v>11</v>
      </c>
      <c r="N5332" s="1">
        <v>7</v>
      </c>
      <c r="O5332" s="8">
        <v>2</v>
      </c>
    </row>
    <row r="5333" spans="4:15" x14ac:dyDescent="0.2">
      <c r="D5333" s="175"/>
      <c r="E5333" s="4" t="s">
        <v>26</v>
      </c>
      <c r="F5333" s="6"/>
      <c r="G5333" s="5">
        <v>30</v>
      </c>
      <c r="H5333" s="7">
        <v>7</v>
      </c>
      <c r="I5333" s="1">
        <v>17</v>
      </c>
      <c r="J5333" s="1">
        <v>10</v>
      </c>
      <c r="K5333" s="1">
        <v>14</v>
      </c>
      <c r="L5333" s="1">
        <v>16</v>
      </c>
      <c r="M5333" s="1">
        <v>4</v>
      </c>
      <c r="N5333" s="1">
        <v>3</v>
      </c>
      <c r="O5333" s="8">
        <v>1</v>
      </c>
    </row>
    <row r="5334" spans="4:15" x14ac:dyDescent="0.2">
      <c r="D5334" s="175"/>
      <c r="E5334" s="4" t="s">
        <v>27</v>
      </c>
      <c r="F5334" s="6"/>
      <c r="G5334" s="5">
        <v>70</v>
      </c>
      <c r="H5334" s="7">
        <v>13</v>
      </c>
      <c r="I5334" s="1">
        <v>26</v>
      </c>
      <c r="J5334" s="1">
        <v>17</v>
      </c>
      <c r="K5334" s="1">
        <v>38</v>
      </c>
      <c r="L5334" s="1">
        <v>32</v>
      </c>
      <c r="M5334" s="1">
        <v>12</v>
      </c>
      <c r="N5334" s="1">
        <v>5</v>
      </c>
      <c r="O5334" s="8">
        <v>1</v>
      </c>
    </row>
    <row r="5335" spans="4:15" x14ac:dyDescent="0.2">
      <c r="D5335" s="175"/>
      <c r="E5335" s="4" t="s">
        <v>28</v>
      </c>
      <c r="F5335" s="6"/>
      <c r="G5335" s="5">
        <v>51</v>
      </c>
      <c r="H5335" s="7">
        <v>8</v>
      </c>
      <c r="I5335" s="1">
        <v>23</v>
      </c>
      <c r="J5335" s="1">
        <v>12</v>
      </c>
      <c r="K5335" s="1">
        <v>32</v>
      </c>
      <c r="L5335" s="1">
        <v>20</v>
      </c>
      <c r="M5335" s="1">
        <v>3</v>
      </c>
      <c r="N5335" s="1">
        <v>1</v>
      </c>
      <c r="O5335" s="8">
        <v>0</v>
      </c>
    </row>
    <row r="5336" spans="4:15" x14ac:dyDescent="0.2">
      <c r="D5336" s="175"/>
      <c r="E5336" s="4" t="s">
        <v>29</v>
      </c>
      <c r="F5336" s="6"/>
      <c r="G5336" s="5">
        <v>7</v>
      </c>
      <c r="H5336" s="7">
        <v>1</v>
      </c>
      <c r="I5336" s="1">
        <v>4</v>
      </c>
      <c r="J5336" s="1">
        <v>4</v>
      </c>
      <c r="K5336" s="1">
        <v>3</v>
      </c>
      <c r="L5336" s="1">
        <v>2</v>
      </c>
      <c r="M5336" s="1">
        <v>1</v>
      </c>
      <c r="N5336" s="1">
        <v>0</v>
      </c>
      <c r="O5336" s="8">
        <v>0</v>
      </c>
    </row>
    <row r="5337" spans="4:15" x14ac:dyDescent="0.2">
      <c r="D5337" s="174" t="s">
        <v>30</v>
      </c>
      <c r="E5337" s="20" t="s">
        <v>31</v>
      </c>
      <c r="F5337" s="22"/>
      <c r="G5337" s="21">
        <v>393</v>
      </c>
      <c r="H5337" s="25">
        <v>65</v>
      </c>
      <c r="I5337" s="3">
        <v>157</v>
      </c>
      <c r="J5337" s="3">
        <v>111</v>
      </c>
      <c r="K5337" s="3">
        <v>218</v>
      </c>
      <c r="L5337" s="3">
        <v>178</v>
      </c>
      <c r="M5337" s="3">
        <v>57</v>
      </c>
      <c r="N5337" s="3">
        <v>22</v>
      </c>
      <c r="O5337" s="26">
        <v>14</v>
      </c>
    </row>
    <row r="5338" spans="4:15" x14ac:dyDescent="0.2">
      <c r="D5338" s="175"/>
      <c r="E5338" s="4" t="s">
        <v>32</v>
      </c>
      <c r="F5338" s="6"/>
      <c r="G5338" s="5">
        <v>352</v>
      </c>
      <c r="H5338" s="7">
        <v>56</v>
      </c>
      <c r="I5338" s="1">
        <v>134</v>
      </c>
      <c r="J5338" s="1">
        <v>86</v>
      </c>
      <c r="K5338" s="1">
        <v>194</v>
      </c>
      <c r="L5338" s="1">
        <v>178</v>
      </c>
      <c r="M5338" s="1">
        <v>37</v>
      </c>
      <c r="N5338" s="1">
        <v>35</v>
      </c>
      <c r="O5338" s="8">
        <v>9</v>
      </c>
    </row>
    <row r="5339" spans="4:15" x14ac:dyDescent="0.2">
      <c r="D5339" s="175"/>
      <c r="E5339" s="4" t="s">
        <v>33</v>
      </c>
      <c r="F5339" s="6"/>
      <c r="G5339" s="5">
        <v>388</v>
      </c>
      <c r="H5339" s="7">
        <v>52</v>
      </c>
      <c r="I5339" s="1">
        <v>164</v>
      </c>
      <c r="J5339" s="1">
        <v>90</v>
      </c>
      <c r="K5339" s="1">
        <v>239</v>
      </c>
      <c r="L5339" s="1">
        <v>197</v>
      </c>
      <c r="M5339" s="1">
        <v>64</v>
      </c>
      <c r="N5339" s="1">
        <v>23</v>
      </c>
      <c r="O5339" s="8">
        <v>5</v>
      </c>
    </row>
    <row r="5340" spans="4:15" x14ac:dyDescent="0.2">
      <c r="D5340" s="175"/>
      <c r="E5340" s="4" t="s">
        <v>34</v>
      </c>
      <c r="F5340" s="6"/>
      <c r="G5340" s="5">
        <v>89</v>
      </c>
      <c r="H5340" s="7">
        <v>15</v>
      </c>
      <c r="I5340" s="1">
        <v>29</v>
      </c>
      <c r="J5340" s="1">
        <v>14</v>
      </c>
      <c r="K5340" s="1">
        <v>62</v>
      </c>
      <c r="L5340" s="1">
        <v>47</v>
      </c>
      <c r="M5340" s="1">
        <v>19</v>
      </c>
      <c r="N5340" s="1">
        <v>6</v>
      </c>
      <c r="O5340" s="8">
        <v>1</v>
      </c>
    </row>
    <row r="5341" spans="4:15" x14ac:dyDescent="0.2">
      <c r="D5341" s="174" t="s">
        <v>35</v>
      </c>
      <c r="E5341" s="20" t="s">
        <v>36</v>
      </c>
      <c r="F5341" s="22"/>
      <c r="G5341" s="21">
        <v>629</v>
      </c>
      <c r="H5341" s="25">
        <v>109</v>
      </c>
      <c r="I5341" s="3">
        <v>235</v>
      </c>
      <c r="J5341" s="3">
        <v>156</v>
      </c>
      <c r="K5341" s="3">
        <v>377</v>
      </c>
      <c r="L5341" s="3">
        <v>322</v>
      </c>
      <c r="M5341" s="3">
        <v>109</v>
      </c>
      <c r="N5341" s="3">
        <v>43</v>
      </c>
      <c r="O5341" s="26">
        <v>15</v>
      </c>
    </row>
    <row r="5342" spans="4:15" x14ac:dyDescent="0.2">
      <c r="D5342" s="175"/>
      <c r="E5342" s="4" t="s">
        <v>37</v>
      </c>
      <c r="F5342" s="6"/>
      <c r="G5342" s="5">
        <v>593</v>
      </c>
      <c r="H5342" s="7">
        <v>79</v>
      </c>
      <c r="I5342" s="1">
        <v>249</v>
      </c>
      <c r="J5342" s="1">
        <v>145</v>
      </c>
      <c r="K5342" s="1">
        <v>336</v>
      </c>
      <c r="L5342" s="1">
        <v>278</v>
      </c>
      <c r="M5342" s="1">
        <v>68</v>
      </c>
      <c r="N5342" s="1">
        <v>43</v>
      </c>
      <c r="O5342" s="8">
        <v>14</v>
      </c>
    </row>
    <row r="5343" spans="4:15" x14ac:dyDescent="0.2">
      <c r="D5343" s="174" t="s">
        <v>38</v>
      </c>
      <c r="E5343" s="20" t="s">
        <v>39</v>
      </c>
      <c r="F5343" s="22"/>
      <c r="G5343" s="21">
        <v>64</v>
      </c>
      <c r="H5343" s="25">
        <v>19</v>
      </c>
      <c r="I5343" s="3">
        <v>28</v>
      </c>
      <c r="J5343" s="3">
        <v>16</v>
      </c>
      <c r="K5343" s="3">
        <v>30</v>
      </c>
      <c r="L5343" s="3">
        <v>27</v>
      </c>
      <c r="M5343" s="3">
        <v>10</v>
      </c>
      <c r="N5343" s="3">
        <v>3</v>
      </c>
      <c r="O5343" s="26">
        <v>0</v>
      </c>
    </row>
    <row r="5344" spans="4:15" x14ac:dyDescent="0.2">
      <c r="D5344" s="175"/>
      <c r="E5344" s="4" t="s">
        <v>40</v>
      </c>
      <c r="F5344" s="6"/>
      <c r="G5344" s="5">
        <v>147</v>
      </c>
      <c r="H5344" s="7">
        <v>36</v>
      </c>
      <c r="I5344" s="1">
        <v>74</v>
      </c>
      <c r="J5344" s="1">
        <v>40</v>
      </c>
      <c r="K5344" s="1">
        <v>76</v>
      </c>
      <c r="L5344" s="1">
        <v>71</v>
      </c>
      <c r="M5344" s="1">
        <v>20</v>
      </c>
      <c r="N5344" s="1">
        <v>4</v>
      </c>
      <c r="O5344" s="8">
        <v>0</v>
      </c>
    </row>
    <row r="5345" spans="2:15" x14ac:dyDescent="0.2">
      <c r="D5345" s="175"/>
      <c r="E5345" s="4" t="s">
        <v>41</v>
      </c>
      <c r="F5345" s="6"/>
      <c r="G5345" s="5">
        <v>204</v>
      </c>
      <c r="H5345" s="7">
        <v>40</v>
      </c>
      <c r="I5345" s="1">
        <v>96</v>
      </c>
      <c r="J5345" s="1">
        <v>61</v>
      </c>
      <c r="K5345" s="1">
        <v>124</v>
      </c>
      <c r="L5345" s="1">
        <v>106</v>
      </c>
      <c r="M5345" s="1">
        <v>37</v>
      </c>
      <c r="N5345" s="1">
        <v>10</v>
      </c>
      <c r="O5345" s="8">
        <v>2</v>
      </c>
    </row>
    <row r="5346" spans="2:15" x14ac:dyDescent="0.2">
      <c r="D5346" s="175"/>
      <c r="E5346" s="4" t="s">
        <v>42</v>
      </c>
      <c r="F5346" s="6"/>
      <c r="G5346" s="5">
        <v>210</v>
      </c>
      <c r="H5346" s="7">
        <v>26</v>
      </c>
      <c r="I5346" s="1">
        <v>87</v>
      </c>
      <c r="J5346" s="1">
        <v>58</v>
      </c>
      <c r="K5346" s="1">
        <v>135</v>
      </c>
      <c r="L5346" s="1">
        <v>107</v>
      </c>
      <c r="M5346" s="1">
        <v>34</v>
      </c>
      <c r="N5346" s="1">
        <v>13</v>
      </c>
      <c r="O5346" s="8">
        <v>3</v>
      </c>
    </row>
    <row r="5347" spans="2:15" x14ac:dyDescent="0.2">
      <c r="D5347" s="175"/>
      <c r="E5347" s="4" t="s">
        <v>43</v>
      </c>
      <c r="F5347" s="6"/>
      <c r="G5347" s="5">
        <v>204</v>
      </c>
      <c r="H5347" s="7">
        <v>32</v>
      </c>
      <c r="I5347" s="1">
        <v>78</v>
      </c>
      <c r="J5347" s="1">
        <v>46</v>
      </c>
      <c r="K5347" s="1">
        <v>123</v>
      </c>
      <c r="L5347" s="1">
        <v>103</v>
      </c>
      <c r="M5347" s="1">
        <v>32</v>
      </c>
      <c r="N5347" s="1">
        <v>20</v>
      </c>
      <c r="O5347" s="8">
        <v>2</v>
      </c>
    </row>
    <row r="5348" spans="2:15" x14ac:dyDescent="0.2">
      <c r="D5348" s="175"/>
      <c r="E5348" s="4" t="s">
        <v>44</v>
      </c>
      <c r="F5348" s="6"/>
      <c r="G5348" s="5">
        <v>223</v>
      </c>
      <c r="H5348" s="7">
        <v>20</v>
      </c>
      <c r="I5348" s="1">
        <v>73</v>
      </c>
      <c r="J5348" s="1">
        <v>45</v>
      </c>
      <c r="K5348" s="1">
        <v>132</v>
      </c>
      <c r="L5348" s="1">
        <v>115</v>
      </c>
      <c r="M5348" s="1">
        <v>30</v>
      </c>
      <c r="N5348" s="1">
        <v>18</v>
      </c>
      <c r="O5348" s="8">
        <v>8</v>
      </c>
    </row>
    <row r="5349" spans="2:15" x14ac:dyDescent="0.2">
      <c r="D5349" s="176"/>
      <c r="E5349" s="59" t="s">
        <v>45</v>
      </c>
      <c r="F5349" s="60"/>
      <c r="G5349" s="56">
        <v>170</v>
      </c>
      <c r="H5349" s="66">
        <v>15</v>
      </c>
      <c r="I5349" s="30">
        <v>48</v>
      </c>
      <c r="J5349" s="30">
        <v>35</v>
      </c>
      <c r="K5349" s="30">
        <v>93</v>
      </c>
      <c r="L5349" s="30">
        <v>71</v>
      </c>
      <c r="M5349" s="30">
        <v>14</v>
      </c>
      <c r="N5349" s="30">
        <v>18</v>
      </c>
      <c r="O5349" s="65">
        <v>14</v>
      </c>
    </row>
    <row r="5351" spans="2:15" x14ac:dyDescent="0.2">
      <c r="B5351" s="43" t="str">
        <f xml:space="preserve"> HYPERLINK("#'目次'!B200", "[194]")</f>
        <v>[194]</v>
      </c>
      <c r="C5351" s="31" t="s">
        <v>379</v>
      </c>
    </row>
    <row r="5355" spans="2:15" ht="72" x14ac:dyDescent="0.2">
      <c r="D5355" s="177"/>
      <c r="E5355" s="178"/>
      <c r="F5355" s="178"/>
      <c r="G5355" s="40" t="s">
        <v>14</v>
      </c>
      <c r="H5355" s="42" t="s">
        <v>380</v>
      </c>
      <c r="I5355" s="15" t="s">
        <v>381</v>
      </c>
      <c r="J5355" s="15" t="s">
        <v>382</v>
      </c>
      <c r="K5355" s="15" t="s">
        <v>358</v>
      </c>
      <c r="L5355" s="15" t="s">
        <v>383</v>
      </c>
      <c r="M5355" s="15" t="s">
        <v>384</v>
      </c>
      <c r="N5355" s="15" t="s">
        <v>86</v>
      </c>
      <c r="O5355" s="44" t="s">
        <v>17</v>
      </c>
    </row>
    <row r="5356" spans="2:15" x14ac:dyDescent="0.2">
      <c r="D5356" s="179"/>
      <c r="E5356" s="180"/>
      <c r="F5356" s="180"/>
      <c r="G5356" s="39"/>
      <c r="H5356" s="41"/>
      <c r="I5356" s="14"/>
      <c r="J5356" s="14"/>
      <c r="K5356" s="14"/>
      <c r="L5356" s="14"/>
      <c r="M5356" s="14"/>
      <c r="N5356" s="14"/>
      <c r="O5356" s="38"/>
    </row>
    <row r="5357" spans="2:15" x14ac:dyDescent="0.2">
      <c r="D5357" s="58"/>
      <c r="E5357" s="53" t="s">
        <v>14</v>
      </c>
      <c r="F5357" s="52"/>
      <c r="G5357" s="37">
        <v>1222</v>
      </c>
      <c r="H5357" s="17">
        <v>188</v>
      </c>
      <c r="I5357" s="17">
        <v>484</v>
      </c>
      <c r="J5357" s="17">
        <v>301</v>
      </c>
      <c r="K5357" s="17">
        <v>713</v>
      </c>
      <c r="L5357" s="17">
        <v>600</v>
      </c>
      <c r="M5357" s="17">
        <v>177</v>
      </c>
      <c r="N5357" s="17">
        <v>86</v>
      </c>
      <c r="O5357" s="55">
        <v>29</v>
      </c>
    </row>
    <row r="5358" spans="2:15" x14ac:dyDescent="0.2">
      <c r="D5358" s="174" t="s">
        <v>52</v>
      </c>
      <c r="E5358" s="20" t="s">
        <v>53</v>
      </c>
      <c r="F5358" s="22"/>
      <c r="G5358" s="21">
        <v>15</v>
      </c>
      <c r="H5358" s="25">
        <v>2</v>
      </c>
      <c r="I5358" s="3">
        <v>7</v>
      </c>
      <c r="J5358" s="3">
        <v>2</v>
      </c>
      <c r="K5358" s="3">
        <v>9</v>
      </c>
      <c r="L5358" s="3">
        <v>11</v>
      </c>
      <c r="M5358" s="3">
        <v>3</v>
      </c>
      <c r="N5358" s="3">
        <v>0</v>
      </c>
      <c r="O5358" s="26">
        <v>0</v>
      </c>
    </row>
    <row r="5359" spans="2:15" ht="24" x14ac:dyDescent="0.2">
      <c r="D5359" s="175"/>
      <c r="E5359" s="4" t="s">
        <v>54</v>
      </c>
      <c r="F5359" s="6"/>
      <c r="G5359" s="5">
        <v>122</v>
      </c>
      <c r="H5359" s="7">
        <v>19</v>
      </c>
      <c r="I5359" s="1">
        <v>38</v>
      </c>
      <c r="J5359" s="1">
        <v>23</v>
      </c>
      <c r="K5359" s="1">
        <v>68</v>
      </c>
      <c r="L5359" s="1">
        <v>63</v>
      </c>
      <c r="M5359" s="1">
        <v>22</v>
      </c>
      <c r="N5359" s="1">
        <v>11</v>
      </c>
      <c r="O5359" s="8">
        <v>3</v>
      </c>
    </row>
    <row r="5360" spans="2:15" x14ac:dyDescent="0.2">
      <c r="D5360" s="175"/>
      <c r="E5360" s="4" t="s">
        <v>55</v>
      </c>
      <c r="F5360" s="6"/>
      <c r="G5360" s="5">
        <v>43</v>
      </c>
      <c r="H5360" s="7">
        <v>10</v>
      </c>
      <c r="I5360" s="1">
        <v>18</v>
      </c>
      <c r="J5360" s="1">
        <v>9</v>
      </c>
      <c r="K5360" s="1">
        <v>26</v>
      </c>
      <c r="L5360" s="1">
        <v>17</v>
      </c>
      <c r="M5360" s="1">
        <v>15</v>
      </c>
      <c r="N5360" s="1">
        <v>3</v>
      </c>
      <c r="O5360" s="8">
        <v>1</v>
      </c>
    </row>
    <row r="5361" spans="4:15" x14ac:dyDescent="0.2">
      <c r="D5361" s="175"/>
      <c r="E5361" s="4" t="s">
        <v>56</v>
      </c>
      <c r="F5361" s="6"/>
      <c r="G5361" s="5">
        <v>60</v>
      </c>
      <c r="H5361" s="7">
        <v>12</v>
      </c>
      <c r="I5361" s="1">
        <v>24</v>
      </c>
      <c r="J5361" s="1">
        <v>18</v>
      </c>
      <c r="K5361" s="1">
        <v>37</v>
      </c>
      <c r="L5361" s="1">
        <v>30</v>
      </c>
      <c r="M5361" s="1">
        <v>7</v>
      </c>
      <c r="N5361" s="1">
        <v>2</v>
      </c>
      <c r="O5361" s="8">
        <v>3</v>
      </c>
    </row>
    <row r="5362" spans="4:15" x14ac:dyDescent="0.2">
      <c r="D5362" s="175"/>
      <c r="E5362" s="4" t="s">
        <v>57</v>
      </c>
      <c r="F5362" s="6"/>
      <c r="G5362" s="5">
        <v>286</v>
      </c>
      <c r="H5362" s="7">
        <v>45</v>
      </c>
      <c r="I5362" s="1">
        <v>120</v>
      </c>
      <c r="J5362" s="1">
        <v>83</v>
      </c>
      <c r="K5362" s="1">
        <v>175</v>
      </c>
      <c r="L5362" s="1">
        <v>153</v>
      </c>
      <c r="M5362" s="1">
        <v>46</v>
      </c>
      <c r="N5362" s="1">
        <v>15</v>
      </c>
      <c r="O5362" s="8">
        <v>1</v>
      </c>
    </row>
    <row r="5363" spans="4:15" x14ac:dyDescent="0.2">
      <c r="D5363" s="175"/>
      <c r="E5363" s="4" t="s">
        <v>58</v>
      </c>
      <c r="F5363" s="6"/>
      <c r="G5363" s="5">
        <v>129</v>
      </c>
      <c r="H5363" s="7">
        <v>27</v>
      </c>
      <c r="I5363" s="1">
        <v>56</v>
      </c>
      <c r="J5363" s="1">
        <v>29</v>
      </c>
      <c r="K5363" s="1">
        <v>82</v>
      </c>
      <c r="L5363" s="1">
        <v>65</v>
      </c>
      <c r="M5363" s="1">
        <v>21</v>
      </c>
      <c r="N5363" s="1">
        <v>6</v>
      </c>
      <c r="O5363" s="8">
        <v>3</v>
      </c>
    </row>
    <row r="5364" spans="4:15" x14ac:dyDescent="0.2">
      <c r="D5364" s="175"/>
      <c r="E5364" s="4" t="s">
        <v>59</v>
      </c>
      <c r="F5364" s="6"/>
      <c r="G5364" s="5">
        <v>195</v>
      </c>
      <c r="H5364" s="7">
        <v>22</v>
      </c>
      <c r="I5364" s="1">
        <v>82</v>
      </c>
      <c r="J5364" s="1">
        <v>52</v>
      </c>
      <c r="K5364" s="1">
        <v>117</v>
      </c>
      <c r="L5364" s="1">
        <v>85</v>
      </c>
      <c r="M5364" s="1">
        <v>21</v>
      </c>
      <c r="N5364" s="1">
        <v>17</v>
      </c>
      <c r="O5364" s="8">
        <v>3</v>
      </c>
    </row>
    <row r="5365" spans="4:15" x14ac:dyDescent="0.2">
      <c r="D5365" s="175"/>
      <c r="E5365" s="4" t="s">
        <v>60</v>
      </c>
      <c r="F5365" s="6"/>
      <c r="G5365" s="5">
        <v>176</v>
      </c>
      <c r="H5365" s="7">
        <v>19</v>
      </c>
      <c r="I5365" s="1">
        <v>67</v>
      </c>
      <c r="J5365" s="1">
        <v>37</v>
      </c>
      <c r="K5365" s="1">
        <v>94</v>
      </c>
      <c r="L5365" s="1">
        <v>84</v>
      </c>
      <c r="M5365" s="1">
        <v>20</v>
      </c>
      <c r="N5365" s="1">
        <v>15</v>
      </c>
      <c r="O5365" s="8">
        <v>7</v>
      </c>
    </row>
    <row r="5366" spans="4:15" x14ac:dyDescent="0.2">
      <c r="D5366" s="175"/>
      <c r="E5366" s="4" t="s">
        <v>61</v>
      </c>
      <c r="F5366" s="6"/>
      <c r="G5366" s="5">
        <v>78</v>
      </c>
      <c r="H5366" s="7">
        <v>21</v>
      </c>
      <c r="I5366" s="1">
        <v>36</v>
      </c>
      <c r="J5366" s="1">
        <v>22</v>
      </c>
      <c r="K5366" s="1">
        <v>36</v>
      </c>
      <c r="L5366" s="1">
        <v>30</v>
      </c>
      <c r="M5366" s="1">
        <v>10</v>
      </c>
      <c r="N5366" s="1">
        <v>2</v>
      </c>
      <c r="O5366" s="8">
        <v>0</v>
      </c>
    </row>
    <row r="5367" spans="4:15" x14ac:dyDescent="0.2">
      <c r="D5367" s="175"/>
      <c r="E5367" s="4" t="s">
        <v>62</v>
      </c>
      <c r="F5367" s="6"/>
      <c r="G5367" s="5">
        <v>113</v>
      </c>
      <c r="H5367" s="7">
        <v>11</v>
      </c>
      <c r="I5367" s="1">
        <v>35</v>
      </c>
      <c r="J5367" s="1">
        <v>25</v>
      </c>
      <c r="K5367" s="1">
        <v>68</v>
      </c>
      <c r="L5367" s="1">
        <v>62</v>
      </c>
      <c r="M5367" s="1">
        <v>12</v>
      </c>
      <c r="N5367" s="1">
        <v>14</v>
      </c>
      <c r="O5367" s="8">
        <v>6</v>
      </c>
    </row>
    <row r="5368" spans="4:15" x14ac:dyDescent="0.2">
      <c r="D5368" s="174" t="s">
        <v>63</v>
      </c>
      <c r="E5368" s="20" t="s">
        <v>64</v>
      </c>
      <c r="F5368" s="22"/>
      <c r="G5368" s="21">
        <v>234</v>
      </c>
      <c r="H5368" s="25">
        <v>32</v>
      </c>
      <c r="I5368" s="3">
        <v>82</v>
      </c>
      <c r="J5368" s="3">
        <v>47</v>
      </c>
      <c r="K5368" s="3">
        <v>129</v>
      </c>
      <c r="L5368" s="3">
        <v>101</v>
      </c>
      <c r="M5368" s="3">
        <v>32</v>
      </c>
      <c r="N5368" s="3">
        <v>28</v>
      </c>
      <c r="O5368" s="26">
        <v>10</v>
      </c>
    </row>
    <row r="5369" spans="4:15" x14ac:dyDescent="0.2">
      <c r="D5369" s="175"/>
      <c r="E5369" s="4" t="s">
        <v>65</v>
      </c>
      <c r="F5369" s="6"/>
      <c r="G5369" s="5">
        <v>172</v>
      </c>
      <c r="H5369" s="7">
        <v>26</v>
      </c>
      <c r="I5369" s="1">
        <v>55</v>
      </c>
      <c r="J5369" s="1">
        <v>34</v>
      </c>
      <c r="K5369" s="1">
        <v>115</v>
      </c>
      <c r="L5369" s="1">
        <v>82</v>
      </c>
      <c r="M5369" s="1">
        <v>25</v>
      </c>
      <c r="N5369" s="1">
        <v>10</v>
      </c>
      <c r="O5369" s="8">
        <v>5</v>
      </c>
    </row>
    <row r="5370" spans="4:15" x14ac:dyDescent="0.2">
      <c r="D5370" s="175"/>
      <c r="E5370" s="4" t="s">
        <v>66</v>
      </c>
      <c r="F5370" s="6"/>
      <c r="G5370" s="5">
        <v>165</v>
      </c>
      <c r="H5370" s="7">
        <v>20</v>
      </c>
      <c r="I5370" s="1">
        <v>67</v>
      </c>
      <c r="J5370" s="1">
        <v>45</v>
      </c>
      <c r="K5370" s="1">
        <v>90</v>
      </c>
      <c r="L5370" s="1">
        <v>90</v>
      </c>
      <c r="M5370" s="1">
        <v>23</v>
      </c>
      <c r="N5370" s="1">
        <v>11</v>
      </c>
      <c r="O5370" s="8">
        <v>4</v>
      </c>
    </row>
    <row r="5371" spans="4:15" x14ac:dyDescent="0.2">
      <c r="D5371" s="175"/>
      <c r="E5371" s="4" t="s">
        <v>67</v>
      </c>
      <c r="F5371" s="6"/>
      <c r="G5371" s="5">
        <v>158</v>
      </c>
      <c r="H5371" s="7">
        <v>27</v>
      </c>
      <c r="I5371" s="1">
        <v>72</v>
      </c>
      <c r="J5371" s="1">
        <v>44</v>
      </c>
      <c r="K5371" s="1">
        <v>91</v>
      </c>
      <c r="L5371" s="1">
        <v>79</v>
      </c>
      <c r="M5371" s="1">
        <v>19</v>
      </c>
      <c r="N5371" s="1">
        <v>10</v>
      </c>
      <c r="O5371" s="8">
        <v>4</v>
      </c>
    </row>
    <row r="5372" spans="4:15" x14ac:dyDescent="0.2">
      <c r="D5372" s="175"/>
      <c r="E5372" s="4" t="s">
        <v>68</v>
      </c>
      <c r="F5372" s="6"/>
      <c r="G5372" s="5">
        <v>112</v>
      </c>
      <c r="H5372" s="7">
        <v>24</v>
      </c>
      <c r="I5372" s="1">
        <v>48</v>
      </c>
      <c r="J5372" s="1">
        <v>30</v>
      </c>
      <c r="K5372" s="1">
        <v>63</v>
      </c>
      <c r="L5372" s="1">
        <v>50</v>
      </c>
      <c r="M5372" s="1">
        <v>12</v>
      </c>
      <c r="N5372" s="1">
        <v>8</v>
      </c>
      <c r="O5372" s="8">
        <v>1</v>
      </c>
    </row>
    <row r="5373" spans="4:15" x14ac:dyDescent="0.2">
      <c r="D5373" s="175"/>
      <c r="E5373" s="4" t="s">
        <v>69</v>
      </c>
      <c r="F5373" s="6"/>
      <c r="G5373" s="5">
        <v>92</v>
      </c>
      <c r="H5373" s="7">
        <v>19</v>
      </c>
      <c r="I5373" s="1">
        <v>46</v>
      </c>
      <c r="J5373" s="1">
        <v>28</v>
      </c>
      <c r="K5373" s="1">
        <v>57</v>
      </c>
      <c r="L5373" s="1">
        <v>49</v>
      </c>
      <c r="M5373" s="1">
        <v>15</v>
      </c>
      <c r="N5373" s="1">
        <v>5</v>
      </c>
      <c r="O5373" s="8">
        <v>1</v>
      </c>
    </row>
    <row r="5374" spans="4:15" x14ac:dyDescent="0.2">
      <c r="D5374" s="175"/>
      <c r="E5374" s="4" t="s">
        <v>70</v>
      </c>
      <c r="F5374" s="6"/>
      <c r="G5374" s="5">
        <v>131</v>
      </c>
      <c r="H5374" s="7">
        <v>14</v>
      </c>
      <c r="I5374" s="1">
        <v>56</v>
      </c>
      <c r="J5374" s="1">
        <v>31</v>
      </c>
      <c r="K5374" s="1">
        <v>75</v>
      </c>
      <c r="L5374" s="1">
        <v>61</v>
      </c>
      <c r="M5374" s="1">
        <v>19</v>
      </c>
      <c r="N5374" s="1">
        <v>6</v>
      </c>
      <c r="O5374" s="8">
        <v>1</v>
      </c>
    </row>
    <row r="5375" spans="4:15" x14ac:dyDescent="0.2">
      <c r="D5375" s="175"/>
      <c r="E5375" s="4" t="s">
        <v>71</v>
      </c>
      <c r="F5375" s="6"/>
      <c r="G5375" s="5">
        <v>71</v>
      </c>
      <c r="H5375" s="7">
        <v>11</v>
      </c>
      <c r="I5375" s="1">
        <v>25</v>
      </c>
      <c r="J5375" s="1">
        <v>19</v>
      </c>
      <c r="K5375" s="1">
        <v>44</v>
      </c>
      <c r="L5375" s="1">
        <v>40</v>
      </c>
      <c r="M5375" s="1">
        <v>17</v>
      </c>
      <c r="N5375" s="1">
        <v>2</v>
      </c>
      <c r="O5375" s="8">
        <v>0</v>
      </c>
    </row>
    <row r="5376" spans="4:15" x14ac:dyDescent="0.2">
      <c r="D5376" s="176"/>
      <c r="E5376" s="59" t="s">
        <v>72</v>
      </c>
      <c r="F5376" s="60"/>
      <c r="G5376" s="56">
        <v>70</v>
      </c>
      <c r="H5376" s="66">
        <v>11</v>
      </c>
      <c r="I5376" s="30">
        <v>29</v>
      </c>
      <c r="J5376" s="30">
        <v>20</v>
      </c>
      <c r="K5376" s="30">
        <v>41</v>
      </c>
      <c r="L5376" s="30">
        <v>41</v>
      </c>
      <c r="M5376" s="30">
        <v>12</v>
      </c>
      <c r="N5376" s="30">
        <v>5</v>
      </c>
      <c r="O5376" s="65">
        <v>1</v>
      </c>
    </row>
    <row r="5378" spans="2:15" x14ac:dyDescent="0.2">
      <c r="B5378" s="43" t="str">
        <f xml:space="preserve"> HYPERLINK("#'目次'!B201", "[195]")</f>
        <v>[195]</v>
      </c>
      <c r="C5378" s="31" t="s">
        <v>379</v>
      </c>
    </row>
    <row r="5381" spans="2:15" x14ac:dyDescent="0.2">
      <c r="C5381" s="31" t="s">
        <v>75</v>
      </c>
    </row>
    <row r="5382" spans="2:15" ht="72" x14ac:dyDescent="0.2">
      <c r="D5382" s="177"/>
      <c r="E5382" s="178"/>
      <c r="F5382" s="178"/>
      <c r="G5382" s="40" t="s">
        <v>14</v>
      </c>
      <c r="H5382" s="42" t="s">
        <v>380</v>
      </c>
      <c r="I5382" s="15" t="s">
        <v>381</v>
      </c>
      <c r="J5382" s="15" t="s">
        <v>382</v>
      </c>
      <c r="K5382" s="15" t="s">
        <v>358</v>
      </c>
      <c r="L5382" s="15" t="s">
        <v>383</v>
      </c>
      <c r="M5382" s="15" t="s">
        <v>384</v>
      </c>
      <c r="N5382" s="15" t="s">
        <v>86</v>
      </c>
      <c r="O5382" s="44" t="s">
        <v>17</v>
      </c>
    </row>
    <row r="5383" spans="2:15" x14ac:dyDescent="0.2">
      <c r="D5383" s="179"/>
      <c r="E5383" s="180"/>
      <c r="F5383" s="180"/>
      <c r="G5383" s="39"/>
      <c r="H5383" s="41"/>
      <c r="I5383" s="14"/>
      <c r="J5383" s="14"/>
      <c r="K5383" s="14"/>
      <c r="L5383" s="14"/>
      <c r="M5383" s="14"/>
      <c r="N5383" s="14"/>
      <c r="O5383" s="38"/>
    </row>
    <row r="5384" spans="2:15" x14ac:dyDescent="0.2">
      <c r="D5384" s="58"/>
      <c r="E5384" s="53" t="s">
        <v>14</v>
      </c>
      <c r="F5384" s="52"/>
      <c r="G5384" s="37">
        <v>1222</v>
      </c>
      <c r="H5384" s="17">
        <v>188</v>
      </c>
      <c r="I5384" s="17">
        <v>484</v>
      </c>
      <c r="J5384" s="17">
        <v>301</v>
      </c>
      <c r="K5384" s="17">
        <v>713</v>
      </c>
      <c r="L5384" s="17">
        <v>600</v>
      </c>
      <c r="M5384" s="17">
        <v>177</v>
      </c>
      <c r="N5384" s="17">
        <v>86</v>
      </c>
      <c r="O5384" s="55">
        <v>29</v>
      </c>
    </row>
    <row r="5385" spans="2:15" x14ac:dyDescent="0.2">
      <c r="D5385" s="174" t="s">
        <v>36</v>
      </c>
      <c r="E5385" s="20" t="s">
        <v>76</v>
      </c>
      <c r="F5385" s="22"/>
      <c r="G5385" s="21">
        <v>629</v>
      </c>
      <c r="H5385" s="25">
        <v>109</v>
      </c>
      <c r="I5385" s="3">
        <v>235</v>
      </c>
      <c r="J5385" s="3">
        <v>156</v>
      </c>
      <c r="K5385" s="3">
        <v>377</v>
      </c>
      <c r="L5385" s="3">
        <v>322</v>
      </c>
      <c r="M5385" s="3">
        <v>109</v>
      </c>
      <c r="N5385" s="3">
        <v>43</v>
      </c>
      <c r="O5385" s="26">
        <v>15</v>
      </c>
    </row>
    <row r="5386" spans="2:15" x14ac:dyDescent="0.2">
      <c r="D5386" s="175"/>
      <c r="E5386" s="4" t="s">
        <v>39</v>
      </c>
      <c r="F5386" s="6"/>
      <c r="G5386" s="5">
        <v>37</v>
      </c>
      <c r="H5386" s="7">
        <v>10</v>
      </c>
      <c r="I5386" s="1">
        <v>13</v>
      </c>
      <c r="J5386" s="1">
        <v>10</v>
      </c>
      <c r="K5386" s="1">
        <v>19</v>
      </c>
      <c r="L5386" s="1">
        <v>15</v>
      </c>
      <c r="M5386" s="1">
        <v>8</v>
      </c>
      <c r="N5386" s="1">
        <v>2</v>
      </c>
      <c r="O5386" s="8">
        <v>0</v>
      </c>
    </row>
    <row r="5387" spans="2:15" x14ac:dyDescent="0.2">
      <c r="D5387" s="175"/>
      <c r="E5387" s="4" t="s">
        <v>40</v>
      </c>
      <c r="F5387" s="6"/>
      <c r="G5387" s="5">
        <v>73</v>
      </c>
      <c r="H5387" s="7">
        <v>17</v>
      </c>
      <c r="I5387" s="1">
        <v>29</v>
      </c>
      <c r="J5387" s="1">
        <v>16</v>
      </c>
      <c r="K5387" s="1">
        <v>43</v>
      </c>
      <c r="L5387" s="1">
        <v>38</v>
      </c>
      <c r="M5387" s="1">
        <v>13</v>
      </c>
      <c r="N5387" s="1">
        <v>3</v>
      </c>
      <c r="O5387" s="8">
        <v>0</v>
      </c>
    </row>
    <row r="5388" spans="2:15" x14ac:dyDescent="0.2">
      <c r="D5388" s="175"/>
      <c r="E5388" s="4" t="s">
        <v>41</v>
      </c>
      <c r="F5388" s="6"/>
      <c r="G5388" s="5">
        <v>108</v>
      </c>
      <c r="H5388" s="7">
        <v>26</v>
      </c>
      <c r="I5388" s="1">
        <v>50</v>
      </c>
      <c r="J5388" s="1">
        <v>33</v>
      </c>
      <c r="K5388" s="1">
        <v>59</v>
      </c>
      <c r="L5388" s="1">
        <v>64</v>
      </c>
      <c r="M5388" s="1">
        <v>20</v>
      </c>
      <c r="N5388" s="1">
        <v>3</v>
      </c>
      <c r="O5388" s="8">
        <v>1</v>
      </c>
    </row>
    <row r="5389" spans="2:15" x14ac:dyDescent="0.2">
      <c r="D5389" s="175"/>
      <c r="E5389" s="4" t="s">
        <v>42</v>
      </c>
      <c r="F5389" s="6"/>
      <c r="G5389" s="5">
        <v>113</v>
      </c>
      <c r="H5389" s="7">
        <v>17</v>
      </c>
      <c r="I5389" s="1">
        <v>49</v>
      </c>
      <c r="J5389" s="1">
        <v>30</v>
      </c>
      <c r="K5389" s="1">
        <v>73</v>
      </c>
      <c r="L5389" s="1">
        <v>56</v>
      </c>
      <c r="M5389" s="1">
        <v>20</v>
      </c>
      <c r="N5389" s="1">
        <v>8</v>
      </c>
      <c r="O5389" s="8">
        <v>3</v>
      </c>
    </row>
    <row r="5390" spans="2:15" x14ac:dyDescent="0.2">
      <c r="D5390" s="175"/>
      <c r="E5390" s="4" t="s">
        <v>43</v>
      </c>
      <c r="F5390" s="6"/>
      <c r="G5390" s="5">
        <v>101</v>
      </c>
      <c r="H5390" s="7">
        <v>16</v>
      </c>
      <c r="I5390" s="1">
        <v>35</v>
      </c>
      <c r="J5390" s="1">
        <v>21</v>
      </c>
      <c r="K5390" s="1">
        <v>64</v>
      </c>
      <c r="L5390" s="1">
        <v>53</v>
      </c>
      <c r="M5390" s="1">
        <v>18</v>
      </c>
      <c r="N5390" s="1">
        <v>8</v>
      </c>
      <c r="O5390" s="8">
        <v>1</v>
      </c>
    </row>
    <row r="5391" spans="2:15" x14ac:dyDescent="0.2">
      <c r="D5391" s="175"/>
      <c r="E5391" s="4" t="s">
        <v>44</v>
      </c>
      <c r="F5391" s="6"/>
      <c r="G5391" s="5">
        <v>114</v>
      </c>
      <c r="H5391" s="7">
        <v>11</v>
      </c>
      <c r="I5391" s="1">
        <v>34</v>
      </c>
      <c r="J5391" s="1">
        <v>26</v>
      </c>
      <c r="K5391" s="1">
        <v>69</v>
      </c>
      <c r="L5391" s="1">
        <v>58</v>
      </c>
      <c r="M5391" s="1">
        <v>22</v>
      </c>
      <c r="N5391" s="1">
        <v>11</v>
      </c>
      <c r="O5391" s="8">
        <v>5</v>
      </c>
    </row>
    <row r="5392" spans="2:15" x14ac:dyDescent="0.2">
      <c r="D5392" s="175"/>
      <c r="E5392" s="4" t="s">
        <v>45</v>
      </c>
      <c r="F5392" s="6"/>
      <c r="G5392" s="5">
        <v>83</v>
      </c>
      <c r="H5392" s="7">
        <v>12</v>
      </c>
      <c r="I5392" s="1">
        <v>25</v>
      </c>
      <c r="J5392" s="1">
        <v>20</v>
      </c>
      <c r="K5392" s="1">
        <v>50</v>
      </c>
      <c r="L5392" s="1">
        <v>38</v>
      </c>
      <c r="M5392" s="1">
        <v>8</v>
      </c>
      <c r="N5392" s="1">
        <v>8</v>
      </c>
      <c r="O5392" s="8">
        <v>5</v>
      </c>
    </row>
    <row r="5393" spans="2:15" x14ac:dyDescent="0.2">
      <c r="D5393" s="174" t="s">
        <v>37</v>
      </c>
      <c r="E5393" s="20" t="s">
        <v>77</v>
      </c>
      <c r="F5393" s="22"/>
      <c r="G5393" s="21">
        <v>593</v>
      </c>
      <c r="H5393" s="25">
        <v>79</v>
      </c>
      <c r="I5393" s="3">
        <v>249</v>
      </c>
      <c r="J5393" s="3">
        <v>145</v>
      </c>
      <c r="K5393" s="3">
        <v>336</v>
      </c>
      <c r="L5393" s="3">
        <v>278</v>
      </c>
      <c r="M5393" s="3">
        <v>68</v>
      </c>
      <c r="N5393" s="3">
        <v>43</v>
      </c>
      <c r="O5393" s="26">
        <v>14</v>
      </c>
    </row>
    <row r="5394" spans="2:15" x14ac:dyDescent="0.2">
      <c r="D5394" s="175"/>
      <c r="E5394" s="4" t="s">
        <v>39</v>
      </c>
      <c r="F5394" s="6"/>
      <c r="G5394" s="5">
        <v>27</v>
      </c>
      <c r="H5394" s="7">
        <v>9</v>
      </c>
      <c r="I5394" s="1">
        <v>15</v>
      </c>
      <c r="J5394" s="1">
        <v>6</v>
      </c>
      <c r="K5394" s="1">
        <v>11</v>
      </c>
      <c r="L5394" s="1">
        <v>12</v>
      </c>
      <c r="M5394" s="1">
        <v>2</v>
      </c>
      <c r="N5394" s="1">
        <v>1</v>
      </c>
      <c r="O5394" s="8">
        <v>0</v>
      </c>
    </row>
    <row r="5395" spans="2:15" x14ac:dyDescent="0.2">
      <c r="D5395" s="175"/>
      <c r="E5395" s="4" t="s">
        <v>40</v>
      </c>
      <c r="F5395" s="6"/>
      <c r="G5395" s="5">
        <v>74</v>
      </c>
      <c r="H5395" s="7">
        <v>19</v>
      </c>
      <c r="I5395" s="1">
        <v>45</v>
      </c>
      <c r="J5395" s="1">
        <v>24</v>
      </c>
      <c r="K5395" s="1">
        <v>33</v>
      </c>
      <c r="L5395" s="1">
        <v>33</v>
      </c>
      <c r="M5395" s="1">
        <v>7</v>
      </c>
      <c r="N5395" s="1">
        <v>1</v>
      </c>
      <c r="O5395" s="8">
        <v>0</v>
      </c>
    </row>
    <row r="5396" spans="2:15" x14ac:dyDescent="0.2">
      <c r="D5396" s="175"/>
      <c r="E5396" s="4" t="s">
        <v>41</v>
      </c>
      <c r="F5396" s="6"/>
      <c r="G5396" s="5">
        <v>96</v>
      </c>
      <c r="H5396" s="7">
        <v>14</v>
      </c>
      <c r="I5396" s="1">
        <v>46</v>
      </c>
      <c r="J5396" s="1">
        <v>28</v>
      </c>
      <c r="K5396" s="1">
        <v>65</v>
      </c>
      <c r="L5396" s="1">
        <v>42</v>
      </c>
      <c r="M5396" s="1">
        <v>17</v>
      </c>
      <c r="N5396" s="1">
        <v>7</v>
      </c>
      <c r="O5396" s="8">
        <v>1</v>
      </c>
    </row>
    <row r="5397" spans="2:15" x14ac:dyDescent="0.2">
      <c r="D5397" s="175"/>
      <c r="E5397" s="4" t="s">
        <v>42</v>
      </c>
      <c r="F5397" s="6"/>
      <c r="G5397" s="5">
        <v>97</v>
      </c>
      <c r="H5397" s="7">
        <v>9</v>
      </c>
      <c r="I5397" s="1">
        <v>38</v>
      </c>
      <c r="J5397" s="1">
        <v>28</v>
      </c>
      <c r="K5397" s="1">
        <v>62</v>
      </c>
      <c r="L5397" s="1">
        <v>51</v>
      </c>
      <c r="M5397" s="1">
        <v>14</v>
      </c>
      <c r="N5397" s="1">
        <v>5</v>
      </c>
      <c r="O5397" s="8">
        <v>0</v>
      </c>
    </row>
    <row r="5398" spans="2:15" x14ac:dyDescent="0.2">
      <c r="D5398" s="175"/>
      <c r="E5398" s="4" t="s">
        <v>43</v>
      </c>
      <c r="F5398" s="6"/>
      <c r="G5398" s="5">
        <v>103</v>
      </c>
      <c r="H5398" s="7">
        <v>16</v>
      </c>
      <c r="I5398" s="1">
        <v>43</v>
      </c>
      <c r="J5398" s="1">
        <v>25</v>
      </c>
      <c r="K5398" s="1">
        <v>59</v>
      </c>
      <c r="L5398" s="1">
        <v>50</v>
      </c>
      <c r="M5398" s="1">
        <v>14</v>
      </c>
      <c r="N5398" s="1">
        <v>12</v>
      </c>
      <c r="O5398" s="8">
        <v>1</v>
      </c>
    </row>
    <row r="5399" spans="2:15" x14ac:dyDescent="0.2">
      <c r="D5399" s="175"/>
      <c r="E5399" s="4" t="s">
        <v>44</v>
      </c>
      <c r="F5399" s="6"/>
      <c r="G5399" s="5">
        <v>109</v>
      </c>
      <c r="H5399" s="7">
        <v>9</v>
      </c>
      <c r="I5399" s="1">
        <v>39</v>
      </c>
      <c r="J5399" s="1">
        <v>19</v>
      </c>
      <c r="K5399" s="1">
        <v>63</v>
      </c>
      <c r="L5399" s="1">
        <v>57</v>
      </c>
      <c r="M5399" s="1">
        <v>8</v>
      </c>
      <c r="N5399" s="1">
        <v>7</v>
      </c>
      <c r="O5399" s="8">
        <v>3</v>
      </c>
    </row>
    <row r="5400" spans="2:15" x14ac:dyDescent="0.2">
      <c r="D5400" s="176"/>
      <c r="E5400" s="59" t="s">
        <v>45</v>
      </c>
      <c r="F5400" s="60"/>
      <c r="G5400" s="56">
        <v>87</v>
      </c>
      <c r="H5400" s="66">
        <v>3</v>
      </c>
      <c r="I5400" s="30">
        <v>23</v>
      </c>
      <c r="J5400" s="30">
        <v>15</v>
      </c>
      <c r="K5400" s="30">
        <v>43</v>
      </c>
      <c r="L5400" s="30">
        <v>33</v>
      </c>
      <c r="M5400" s="30">
        <v>6</v>
      </c>
      <c r="N5400" s="30">
        <v>10</v>
      </c>
      <c r="O5400" s="65">
        <v>9</v>
      </c>
    </row>
    <row r="5402" spans="2:15" x14ac:dyDescent="0.2">
      <c r="B5402" s="43" t="str">
        <f xml:space="preserve"> HYPERLINK("#'目次'!B202", "[196]")</f>
        <v>[196]</v>
      </c>
      <c r="C5402" s="31" t="s">
        <v>387</v>
      </c>
    </row>
    <row r="5406" spans="2:15" ht="84" x14ac:dyDescent="0.2">
      <c r="D5406" s="177"/>
      <c r="E5406" s="178"/>
      <c r="F5406" s="178"/>
      <c r="G5406" s="40" t="s">
        <v>14</v>
      </c>
      <c r="H5406" s="42" t="s">
        <v>388</v>
      </c>
      <c r="I5406" s="15" t="s">
        <v>389</v>
      </c>
      <c r="J5406" s="15" t="s">
        <v>390</v>
      </c>
      <c r="K5406" s="15" t="s">
        <v>391</v>
      </c>
      <c r="L5406" s="15" t="s">
        <v>392</v>
      </c>
      <c r="M5406" s="15" t="s">
        <v>86</v>
      </c>
      <c r="N5406" s="44" t="s">
        <v>17</v>
      </c>
    </row>
    <row r="5407" spans="2:15" x14ac:dyDescent="0.2">
      <c r="D5407" s="179"/>
      <c r="E5407" s="180"/>
      <c r="F5407" s="180"/>
      <c r="G5407" s="39"/>
      <c r="H5407" s="41"/>
      <c r="I5407" s="14"/>
      <c r="J5407" s="14"/>
      <c r="K5407" s="14"/>
      <c r="L5407" s="14"/>
      <c r="M5407" s="14"/>
      <c r="N5407" s="38"/>
    </row>
    <row r="5408" spans="2:15" x14ac:dyDescent="0.2">
      <c r="D5408" s="58"/>
      <c r="E5408" s="53" t="s">
        <v>14</v>
      </c>
      <c r="F5408" s="52"/>
      <c r="G5408" s="37">
        <v>1222</v>
      </c>
      <c r="H5408" s="17">
        <v>863</v>
      </c>
      <c r="I5408" s="17">
        <v>271</v>
      </c>
      <c r="J5408" s="17">
        <v>470</v>
      </c>
      <c r="K5408" s="17">
        <v>812</v>
      </c>
      <c r="L5408" s="17">
        <v>357</v>
      </c>
      <c r="M5408" s="17">
        <v>36</v>
      </c>
      <c r="N5408" s="55">
        <v>24</v>
      </c>
    </row>
    <row r="5409" spans="4:14" x14ac:dyDescent="0.2">
      <c r="D5409" s="174" t="s">
        <v>18</v>
      </c>
      <c r="E5409" s="20" t="s">
        <v>19</v>
      </c>
      <c r="F5409" s="22"/>
      <c r="G5409" s="21">
        <v>57</v>
      </c>
      <c r="H5409" s="25">
        <v>36</v>
      </c>
      <c r="I5409" s="3">
        <v>13</v>
      </c>
      <c r="J5409" s="3">
        <v>23</v>
      </c>
      <c r="K5409" s="3">
        <v>34</v>
      </c>
      <c r="L5409" s="3">
        <v>11</v>
      </c>
      <c r="M5409" s="3">
        <v>3</v>
      </c>
      <c r="N5409" s="26">
        <v>1</v>
      </c>
    </row>
    <row r="5410" spans="4:14" x14ac:dyDescent="0.2">
      <c r="D5410" s="175"/>
      <c r="E5410" s="4" t="s">
        <v>20</v>
      </c>
      <c r="F5410" s="6"/>
      <c r="G5410" s="5">
        <v>84</v>
      </c>
      <c r="H5410" s="7">
        <v>55</v>
      </c>
      <c r="I5410" s="1">
        <v>18</v>
      </c>
      <c r="J5410" s="1">
        <v>38</v>
      </c>
      <c r="K5410" s="1">
        <v>50</v>
      </c>
      <c r="L5410" s="1">
        <v>27</v>
      </c>
      <c r="M5410" s="1">
        <v>4</v>
      </c>
      <c r="N5410" s="8">
        <v>5</v>
      </c>
    </row>
    <row r="5411" spans="4:14" x14ac:dyDescent="0.2">
      <c r="D5411" s="175"/>
      <c r="E5411" s="4" t="s">
        <v>21</v>
      </c>
      <c r="F5411" s="6"/>
      <c r="G5411" s="5">
        <v>487</v>
      </c>
      <c r="H5411" s="7">
        <v>351</v>
      </c>
      <c r="I5411" s="1">
        <v>108</v>
      </c>
      <c r="J5411" s="1">
        <v>184</v>
      </c>
      <c r="K5411" s="1">
        <v>337</v>
      </c>
      <c r="L5411" s="1">
        <v>145</v>
      </c>
      <c r="M5411" s="1">
        <v>12</v>
      </c>
      <c r="N5411" s="8">
        <v>9</v>
      </c>
    </row>
    <row r="5412" spans="4:14" x14ac:dyDescent="0.2">
      <c r="D5412" s="175"/>
      <c r="E5412" s="4" t="s">
        <v>22</v>
      </c>
      <c r="F5412" s="6"/>
      <c r="G5412" s="5">
        <v>35</v>
      </c>
      <c r="H5412" s="7">
        <v>22</v>
      </c>
      <c r="I5412" s="1">
        <v>7</v>
      </c>
      <c r="J5412" s="1">
        <v>10</v>
      </c>
      <c r="K5412" s="1">
        <v>21</v>
      </c>
      <c r="L5412" s="1">
        <v>9</v>
      </c>
      <c r="M5412" s="1">
        <v>3</v>
      </c>
      <c r="N5412" s="8">
        <v>0</v>
      </c>
    </row>
    <row r="5413" spans="4:14" x14ac:dyDescent="0.2">
      <c r="D5413" s="175"/>
      <c r="E5413" s="4" t="s">
        <v>23</v>
      </c>
      <c r="F5413" s="6"/>
      <c r="G5413" s="5">
        <v>143</v>
      </c>
      <c r="H5413" s="7">
        <v>101</v>
      </c>
      <c r="I5413" s="1">
        <v>30</v>
      </c>
      <c r="J5413" s="1">
        <v>56</v>
      </c>
      <c r="K5413" s="1">
        <v>89</v>
      </c>
      <c r="L5413" s="1">
        <v>36</v>
      </c>
      <c r="M5413" s="1">
        <v>3</v>
      </c>
      <c r="N5413" s="8">
        <v>3</v>
      </c>
    </row>
    <row r="5414" spans="4:14" x14ac:dyDescent="0.2">
      <c r="D5414" s="175"/>
      <c r="E5414" s="4" t="s">
        <v>24</v>
      </c>
      <c r="F5414" s="6"/>
      <c r="G5414" s="5">
        <v>187</v>
      </c>
      <c r="H5414" s="7">
        <v>138</v>
      </c>
      <c r="I5414" s="1">
        <v>41</v>
      </c>
      <c r="J5414" s="1">
        <v>65</v>
      </c>
      <c r="K5414" s="1">
        <v>127</v>
      </c>
      <c r="L5414" s="1">
        <v>67</v>
      </c>
      <c r="M5414" s="1">
        <v>5</v>
      </c>
      <c r="N5414" s="8">
        <v>3</v>
      </c>
    </row>
    <row r="5415" spans="4:14" x14ac:dyDescent="0.2">
      <c r="D5415" s="175"/>
      <c r="E5415" s="4" t="s">
        <v>25</v>
      </c>
      <c r="F5415" s="6"/>
      <c r="G5415" s="5">
        <v>71</v>
      </c>
      <c r="H5415" s="7">
        <v>45</v>
      </c>
      <c r="I5415" s="1">
        <v>15</v>
      </c>
      <c r="J5415" s="1">
        <v>27</v>
      </c>
      <c r="K5415" s="1">
        <v>50</v>
      </c>
      <c r="L5415" s="1">
        <v>16</v>
      </c>
      <c r="M5415" s="1">
        <v>4</v>
      </c>
      <c r="N5415" s="8">
        <v>2</v>
      </c>
    </row>
    <row r="5416" spans="4:14" x14ac:dyDescent="0.2">
      <c r="D5416" s="175"/>
      <c r="E5416" s="4" t="s">
        <v>26</v>
      </c>
      <c r="F5416" s="6"/>
      <c r="G5416" s="5">
        <v>30</v>
      </c>
      <c r="H5416" s="7">
        <v>23</v>
      </c>
      <c r="I5416" s="1">
        <v>6</v>
      </c>
      <c r="J5416" s="1">
        <v>14</v>
      </c>
      <c r="K5416" s="1">
        <v>20</v>
      </c>
      <c r="L5416" s="1">
        <v>8</v>
      </c>
      <c r="M5416" s="1">
        <v>0</v>
      </c>
      <c r="N5416" s="8">
        <v>0</v>
      </c>
    </row>
    <row r="5417" spans="4:14" x14ac:dyDescent="0.2">
      <c r="D5417" s="175"/>
      <c r="E5417" s="4" t="s">
        <v>27</v>
      </c>
      <c r="F5417" s="6"/>
      <c r="G5417" s="5">
        <v>70</v>
      </c>
      <c r="H5417" s="7">
        <v>53</v>
      </c>
      <c r="I5417" s="1">
        <v>18</v>
      </c>
      <c r="J5417" s="1">
        <v>28</v>
      </c>
      <c r="K5417" s="1">
        <v>43</v>
      </c>
      <c r="L5417" s="1">
        <v>25</v>
      </c>
      <c r="M5417" s="1">
        <v>1</v>
      </c>
      <c r="N5417" s="8">
        <v>1</v>
      </c>
    </row>
    <row r="5418" spans="4:14" x14ac:dyDescent="0.2">
      <c r="D5418" s="175"/>
      <c r="E5418" s="4" t="s">
        <v>28</v>
      </c>
      <c r="F5418" s="6"/>
      <c r="G5418" s="5">
        <v>51</v>
      </c>
      <c r="H5418" s="7">
        <v>35</v>
      </c>
      <c r="I5418" s="1">
        <v>14</v>
      </c>
      <c r="J5418" s="1">
        <v>22</v>
      </c>
      <c r="K5418" s="1">
        <v>36</v>
      </c>
      <c r="L5418" s="1">
        <v>12</v>
      </c>
      <c r="M5418" s="1">
        <v>1</v>
      </c>
      <c r="N5418" s="8">
        <v>0</v>
      </c>
    </row>
    <row r="5419" spans="4:14" x14ac:dyDescent="0.2">
      <c r="D5419" s="175"/>
      <c r="E5419" s="4" t="s">
        <v>29</v>
      </c>
      <c r="F5419" s="6"/>
      <c r="G5419" s="5">
        <v>7</v>
      </c>
      <c r="H5419" s="7">
        <v>4</v>
      </c>
      <c r="I5419" s="1">
        <v>1</v>
      </c>
      <c r="J5419" s="1">
        <v>3</v>
      </c>
      <c r="K5419" s="1">
        <v>5</v>
      </c>
      <c r="L5419" s="1">
        <v>1</v>
      </c>
      <c r="M5419" s="1">
        <v>0</v>
      </c>
      <c r="N5419" s="8">
        <v>0</v>
      </c>
    </row>
    <row r="5420" spans="4:14" x14ac:dyDescent="0.2">
      <c r="D5420" s="174" t="s">
        <v>30</v>
      </c>
      <c r="E5420" s="20" t="s">
        <v>31</v>
      </c>
      <c r="F5420" s="22"/>
      <c r="G5420" s="21">
        <v>393</v>
      </c>
      <c r="H5420" s="25">
        <v>276</v>
      </c>
      <c r="I5420" s="3">
        <v>87</v>
      </c>
      <c r="J5420" s="3">
        <v>150</v>
      </c>
      <c r="K5420" s="3">
        <v>257</v>
      </c>
      <c r="L5420" s="3">
        <v>116</v>
      </c>
      <c r="M5420" s="3">
        <v>11</v>
      </c>
      <c r="N5420" s="26">
        <v>9</v>
      </c>
    </row>
    <row r="5421" spans="4:14" x14ac:dyDescent="0.2">
      <c r="D5421" s="175"/>
      <c r="E5421" s="4" t="s">
        <v>32</v>
      </c>
      <c r="F5421" s="6"/>
      <c r="G5421" s="5">
        <v>352</v>
      </c>
      <c r="H5421" s="7">
        <v>237</v>
      </c>
      <c r="I5421" s="1">
        <v>80</v>
      </c>
      <c r="J5421" s="1">
        <v>125</v>
      </c>
      <c r="K5421" s="1">
        <v>235</v>
      </c>
      <c r="L5421" s="1">
        <v>97</v>
      </c>
      <c r="M5421" s="1">
        <v>10</v>
      </c>
      <c r="N5421" s="8">
        <v>7</v>
      </c>
    </row>
    <row r="5422" spans="4:14" x14ac:dyDescent="0.2">
      <c r="D5422" s="175"/>
      <c r="E5422" s="4" t="s">
        <v>33</v>
      </c>
      <c r="F5422" s="6"/>
      <c r="G5422" s="5">
        <v>388</v>
      </c>
      <c r="H5422" s="7">
        <v>284</v>
      </c>
      <c r="I5422" s="1">
        <v>84</v>
      </c>
      <c r="J5422" s="1">
        <v>151</v>
      </c>
      <c r="K5422" s="1">
        <v>258</v>
      </c>
      <c r="L5422" s="1">
        <v>117</v>
      </c>
      <c r="M5422" s="1">
        <v>14</v>
      </c>
      <c r="N5422" s="8">
        <v>7</v>
      </c>
    </row>
    <row r="5423" spans="4:14" x14ac:dyDescent="0.2">
      <c r="D5423" s="175"/>
      <c r="E5423" s="4" t="s">
        <v>34</v>
      </c>
      <c r="F5423" s="6"/>
      <c r="G5423" s="5">
        <v>89</v>
      </c>
      <c r="H5423" s="7">
        <v>66</v>
      </c>
      <c r="I5423" s="1">
        <v>20</v>
      </c>
      <c r="J5423" s="1">
        <v>44</v>
      </c>
      <c r="K5423" s="1">
        <v>62</v>
      </c>
      <c r="L5423" s="1">
        <v>27</v>
      </c>
      <c r="M5423" s="1">
        <v>1</v>
      </c>
      <c r="N5423" s="8">
        <v>1</v>
      </c>
    </row>
    <row r="5424" spans="4:14" x14ac:dyDescent="0.2">
      <c r="D5424" s="174" t="s">
        <v>35</v>
      </c>
      <c r="E5424" s="20" t="s">
        <v>36</v>
      </c>
      <c r="F5424" s="22"/>
      <c r="G5424" s="21">
        <v>629</v>
      </c>
      <c r="H5424" s="25">
        <v>456</v>
      </c>
      <c r="I5424" s="3">
        <v>146</v>
      </c>
      <c r="J5424" s="3">
        <v>231</v>
      </c>
      <c r="K5424" s="3">
        <v>398</v>
      </c>
      <c r="L5424" s="3">
        <v>183</v>
      </c>
      <c r="M5424" s="3">
        <v>22</v>
      </c>
      <c r="N5424" s="26">
        <v>12</v>
      </c>
    </row>
    <row r="5425" spans="2:14" x14ac:dyDescent="0.2">
      <c r="D5425" s="175"/>
      <c r="E5425" s="4" t="s">
        <v>37</v>
      </c>
      <c r="F5425" s="6"/>
      <c r="G5425" s="5">
        <v>593</v>
      </c>
      <c r="H5425" s="7">
        <v>407</v>
      </c>
      <c r="I5425" s="1">
        <v>125</v>
      </c>
      <c r="J5425" s="1">
        <v>239</v>
      </c>
      <c r="K5425" s="1">
        <v>414</v>
      </c>
      <c r="L5425" s="1">
        <v>174</v>
      </c>
      <c r="M5425" s="1">
        <v>14</v>
      </c>
      <c r="N5425" s="8">
        <v>12</v>
      </c>
    </row>
    <row r="5426" spans="2:14" x14ac:dyDescent="0.2">
      <c r="D5426" s="174" t="s">
        <v>38</v>
      </c>
      <c r="E5426" s="20" t="s">
        <v>39</v>
      </c>
      <c r="F5426" s="22"/>
      <c r="G5426" s="21">
        <v>64</v>
      </c>
      <c r="H5426" s="25">
        <v>47</v>
      </c>
      <c r="I5426" s="3">
        <v>19</v>
      </c>
      <c r="J5426" s="3">
        <v>24</v>
      </c>
      <c r="K5426" s="3">
        <v>34</v>
      </c>
      <c r="L5426" s="3">
        <v>20</v>
      </c>
      <c r="M5426" s="3">
        <v>4</v>
      </c>
      <c r="N5426" s="26">
        <v>0</v>
      </c>
    </row>
    <row r="5427" spans="2:14" x14ac:dyDescent="0.2">
      <c r="D5427" s="175"/>
      <c r="E5427" s="4" t="s">
        <v>40</v>
      </c>
      <c r="F5427" s="6"/>
      <c r="G5427" s="5">
        <v>147</v>
      </c>
      <c r="H5427" s="7">
        <v>116</v>
      </c>
      <c r="I5427" s="1">
        <v>47</v>
      </c>
      <c r="J5427" s="1">
        <v>44</v>
      </c>
      <c r="K5427" s="1">
        <v>88</v>
      </c>
      <c r="L5427" s="1">
        <v>36</v>
      </c>
      <c r="M5427" s="1">
        <v>1</v>
      </c>
      <c r="N5427" s="8">
        <v>0</v>
      </c>
    </row>
    <row r="5428" spans="2:14" x14ac:dyDescent="0.2">
      <c r="D5428" s="175"/>
      <c r="E5428" s="4" t="s">
        <v>41</v>
      </c>
      <c r="F5428" s="6"/>
      <c r="G5428" s="5">
        <v>204</v>
      </c>
      <c r="H5428" s="7">
        <v>155</v>
      </c>
      <c r="I5428" s="1">
        <v>62</v>
      </c>
      <c r="J5428" s="1">
        <v>65</v>
      </c>
      <c r="K5428" s="1">
        <v>133</v>
      </c>
      <c r="L5428" s="1">
        <v>59</v>
      </c>
      <c r="M5428" s="1">
        <v>6</v>
      </c>
      <c r="N5428" s="8">
        <v>3</v>
      </c>
    </row>
    <row r="5429" spans="2:14" x14ac:dyDescent="0.2">
      <c r="D5429" s="175"/>
      <c r="E5429" s="4" t="s">
        <v>42</v>
      </c>
      <c r="F5429" s="6"/>
      <c r="G5429" s="5">
        <v>210</v>
      </c>
      <c r="H5429" s="7">
        <v>153</v>
      </c>
      <c r="I5429" s="1">
        <v>46</v>
      </c>
      <c r="J5429" s="1">
        <v>74</v>
      </c>
      <c r="K5429" s="1">
        <v>144</v>
      </c>
      <c r="L5429" s="1">
        <v>62</v>
      </c>
      <c r="M5429" s="1">
        <v>7</v>
      </c>
      <c r="N5429" s="8">
        <v>2</v>
      </c>
    </row>
    <row r="5430" spans="2:14" x14ac:dyDescent="0.2">
      <c r="D5430" s="175"/>
      <c r="E5430" s="4" t="s">
        <v>43</v>
      </c>
      <c r="F5430" s="6"/>
      <c r="G5430" s="5">
        <v>204</v>
      </c>
      <c r="H5430" s="7">
        <v>131</v>
      </c>
      <c r="I5430" s="1">
        <v>38</v>
      </c>
      <c r="J5430" s="1">
        <v>78</v>
      </c>
      <c r="K5430" s="1">
        <v>146</v>
      </c>
      <c r="L5430" s="1">
        <v>54</v>
      </c>
      <c r="M5430" s="1">
        <v>7</v>
      </c>
      <c r="N5430" s="8">
        <v>3</v>
      </c>
    </row>
    <row r="5431" spans="2:14" x14ac:dyDescent="0.2">
      <c r="D5431" s="175"/>
      <c r="E5431" s="4" t="s">
        <v>44</v>
      </c>
      <c r="F5431" s="6"/>
      <c r="G5431" s="5">
        <v>223</v>
      </c>
      <c r="H5431" s="7">
        <v>157</v>
      </c>
      <c r="I5431" s="1">
        <v>41</v>
      </c>
      <c r="J5431" s="1">
        <v>105</v>
      </c>
      <c r="K5431" s="1">
        <v>165</v>
      </c>
      <c r="L5431" s="1">
        <v>68</v>
      </c>
      <c r="M5431" s="1">
        <v>7</v>
      </c>
      <c r="N5431" s="8">
        <v>7</v>
      </c>
    </row>
    <row r="5432" spans="2:14" x14ac:dyDescent="0.2">
      <c r="D5432" s="176"/>
      <c r="E5432" s="59" t="s">
        <v>45</v>
      </c>
      <c r="F5432" s="60"/>
      <c r="G5432" s="56">
        <v>170</v>
      </c>
      <c r="H5432" s="66">
        <v>104</v>
      </c>
      <c r="I5432" s="30">
        <v>18</v>
      </c>
      <c r="J5432" s="30">
        <v>80</v>
      </c>
      <c r="K5432" s="30">
        <v>102</v>
      </c>
      <c r="L5432" s="30">
        <v>58</v>
      </c>
      <c r="M5432" s="30">
        <v>4</v>
      </c>
      <c r="N5432" s="65">
        <v>9</v>
      </c>
    </row>
    <row r="5434" spans="2:14" x14ac:dyDescent="0.2">
      <c r="B5434" s="43" t="str">
        <f xml:space="preserve"> HYPERLINK("#'目次'!B203", "[197]")</f>
        <v>[197]</v>
      </c>
      <c r="C5434" s="31" t="s">
        <v>387</v>
      </c>
    </row>
    <row r="5438" spans="2:14" ht="84" x14ac:dyDescent="0.2">
      <c r="D5438" s="177"/>
      <c r="E5438" s="178"/>
      <c r="F5438" s="178"/>
      <c r="G5438" s="40" t="s">
        <v>14</v>
      </c>
      <c r="H5438" s="42" t="s">
        <v>388</v>
      </c>
      <c r="I5438" s="15" t="s">
        <v>389</v>
      </c>
      <c r="J5438" s="15" t="s">
        <v>390</v>
      </c>
      <c r="K5438" s="15" t="s">
        <v>391</v>
      </c>
      <c r="L5438" s="15" t="s">
        <v>392</v>
      </c>
      <c r="M5438" s="15" t="s">
        <v>86</v>
      </c>
      <c r="N5438" s="44" t="s">
        <v>17</v>
      </c>
    </row>
    <row r="5439" spans="2:14" x14ac:dyDescent="0.2">
      <c r="D5439" s="179"/>
      <c r="E5439" s="180"/>
      <c r="F5439" s="180"/>
      <c r="G5439" s="39"/>
      <c r="H5439" s="41"/>
      <c r="I5439" s="14"/>
      <c r="J5439" s="14"/>
      <c r="K5439" s="14"/>
      <c r="L5439" s="14"/>
      <c r="M5439" s="14"/>
      <c r="N5439" s="38"/>
    </row>
    <row r="5440" spans="2:14" x14ac:dyDescent="0.2">
      <c r="D5440" s="58"/>
      <c r="E5440" s="53" t="s">
        <v>14</v>
      </c>
      <c r="F5440" s="52"/>
      <c r="G5440" s="37">
        <v>1222</v>
      </c>
      <c r="H5440" s="17">
        <v>863</v>
      </c>
      <c r="I5440" s="17">
        <v>271</v>
      </c>
      <c r="J5440" s="17">
        <v>470</v>
      </c>
      <c r="K5440" s="17">
        <v>812</v>
      </c>
      <c r="L5440" s="17">
        <v>357</v>
      </c>
      <c r="M5440" s="17">
        <v>36</v>
      </c>
      <c r="N5440" s="55">
        <v>24</v>
      </c>
    </row>
    <row r="5441" spans="4:14" x14ac:dyDescent="0.2">
      <c r="D5441" s="174" t="s">
        <v>52</v>
      </c>
      <c r="E5441" s="20" t="s">
        <v>53</v>
      </c>
      <c r="F5441" s="22"/>
      <c r="G5441" s="21">
        <v>15</v>
      </c>
      <c r="H5441" s="25">
        <v>11</v>
      </c>
      <c r="I5441" s="3">
        <v>4</v>
      </c>
      <c r="J5441" s="3">
        <v>7</v>
      </c>
      <c r="K5441" s="3">
        <v>11</v>
      </c>
      <c r="L5441" s="3">
        <v>5</v>
      </c>
      <c r="M5441" s="3">
        <v>1</v>
      </c>
      <c r="N5441" s="26">
        <v>0</v>
      </c>
    </row>
    <row r="5442" spans="4:14" ht="24" x14ac:dyDescent="0.2">
      <c r="D5442" s="175"/>
      <c r="E5442" s="4" t="s">
        <v>54</v>
      </c>
      <c r="F5442" s="6"/>
      <c r="G5442" s="5">
        <v>122</v>
      </c>
      <c r="H5442" s="7">
        <v>87</v>
      </c>
      <c r="I5442" s="1">
        <v>33</v>
      </c>
      <c r="J5442" s="1">
        <v>43</v>
      </c>
      <c r="K5442" s="1">
        <v>75</v>
      </c>
      <c r="L5442" s="1">
        <v>39</v>
      </c>
      <c r="M5442" s="1">
        <v>4</v>
      </c>
      <c r="N5442" s="8">
        <v>3</v>
      </c>
    </row>
    <row r="5443" spans="4:14" x14ac:dyDescent="0.2">
      <c r="D5443" s="175"/>
      <c r="E5443" s="4" t="s">
        <v>55</v>
      </c>
      <c r="F5443" s="6"/>
      <c r="G5443" s="5">
        <v>43</v>
      </c>
      <c r="H5443" s="7">
        <v>34</v>
      </c>
      <c r="I5443" s="1">
        <v>12</v>
      </c>
      <c r="J5443" s="1">
        <v>13</v>
      </c>
      <c r="K5443" s="1">
        <v>29</v>
      </c>
      <c r="L5443" s="1">
        <v>18</v>
      </c>
      <c r="M5443" s="1">
        <v>2</v>
      </c>
      <c r="N5443" s="8">
        <v>1</v>
      </c>
    </row>
    <row r="5444" spans="4:14" x14ac:dyDescent="0.2">
      <c r="D5444" s="175"/>
      <c r="E5444" s="4" t="s">
        <v>56</v>
      </c>
      <c r="F5444" s="6"/>
      <c r="G5444" s="5">
        <v>60</v>
      </c>
      <c r="H5444" s="7">
        <v>44</v>
      </c>
      <c r="I5444" s="1">
        <v>16</v>
      </c>
      <c r="J5444" s="1">
        <v>24</v>
      </c>
      <c r="K5444" s="1">
        <v>44</v>
      </c>
      <c r="L5444" s="1">
        <v>21</v>
      </c>
      <c r="M5444" s="1">
        <v>0</v>
      </c>
      <c r="N5444" s="8">
        <v>2</v>
      </c>
    </row>
    <row r="5445" spans="4:14" x14ac:dyDescent="0.2">
      <c r="D5445" s="175"/>
      <c r="E5445" s="4" t="s">
        <v>57</v>
      </c>
      <c r="F5445" s="6"/>
      <c r="G5445" s="5">
        <v>286</v>
      </c>
      <c r="H5445" s="7">
        <v>219</v>
      </c>
      <c r="I5445" s="1">
        <v>69</v>
      </c>
      <c r="J5445" s="1">
        <v>83</v>
      </c>
      <c r="K5445" s="1">
        <v>183</v>
      </c>
      <c r="L5445" s="1">
        <v>76</v>
      </c>
      <c r="M5445" s="1">
        <v>7</v>
      </c>
      <c r="N5445" s="8">
        <v>1</v>
      </c>
    </row>
    <row r="5446" spans="4:14" x14ac:dyDescent="0.2">
      <c r="D5446" s="175"/>
      <c r="E5446" s="4" t="s">
        <v>58</v>
      </c>
      <c r="F5446" s="6"/>
      <c r="G5446" s="5">
        <v>129</v>
      </c>
      <c r="H5446" s="7">
        <v>90</v>
      </c>
      <c r="I5446" s="1">
        <v>31</v>
      </c>
      <c r="J5446" s="1">
        <v>53</v>
      </c>
      <c r="K5446" s="1">
        <v>83</v>
      </c>
      <c r="L5446" s="1">
        <v>27</v>
      </c>
      <c r="M5446" s="1">
        <v>5</v>
      </c>
      <c r="N5446" s="8">
        <v>2</v>
      </c>
    </row>
    <row r="5447" spans="4:14" x14ac:dyDescent="0.2">
      <c r="D5447" s="175"/>
      <c r="E5447" s="4" t="s">
        <v>59</v>
      </c>
      <c r="F5447" s="6"/>
      <c r="G5447" s="5">
        <v>195</v>
      </c>
      <c r="H5447" s="7">
        <v>129</v>
      </c>
      <c r="I5447" s="1">
        <v>34</v>
      </c>
      <c r="J5447" s="1">
        <v>91</v>
      </c>
      <c r="K5447" s="1">
        <v>141</v>
      </c>
      <c r="L5447" s="1">
        <v>64</v>
      </c>
      <c r="M5447" s="1">
        <v>4</v>
      </c>
      <c r="N5447" s="8">
        <v>5</v>
      </c>
    </row>
    <row r="5448" spans="4:14" x14ac:dyDescent="0.2">
      <c r="D5448" s="175"/>
      <c r="E5448" s="4" t="s">
        <v>60</v>
      </c>
      <c r="F5448" s="6"/>
      <c r="G5448" s="5">
        <v>176</v>
      </c>
      <c r="H5448" s="7">
        <v>115</v>
      </c>
      <c r="I5448" s="1">
        <v>36</v>
      </c>
      <c r="J5448" s="1">
        <v>73</v>
      </c>
      <c r="K5448" s="1">
        <v>127</v>
      </c>
      <c r="L5448" s="1">
        <v>53</v>
      </c>
      <c r="M5448" s="1">
        <v>4</v>
      </c>
      <c r="N5448" s="8">
        <v>5</v>
      </c>
    </row>
    <row r="5449" spans="4:14" x14ac:dyDescent="0.2">
      <c r="D5449" s="175"/>
      <c r="E5449" s="4" t="s">
        <v>61</v>
      </c>
      <c r="F5449" s="6"/>
      <c r="G5449" s="5">
        <v>78</v>
      </c>
      <c r="H5449" s="7">
        <v>59</v>
      </c>
      <c r="I5449" s="1">
        <v>19</v>
      </c>
      <c r="J5449" s="1">
        <v>28</v>
      </c>
      <c r="K5449" s="1">
        <v>42</v>
      </c>
      <c r="L5449" s="1">
        <v>20</v>
      </c>
      <c r="M5449" s="1">
        <v>3</v>
      </c>
      <c r="N5449" s="8">
        <v>0</v>
      </c>
    </row>
    <row r="5450" spans="4:14" x14ac:dyDescent="0.2">
      <c r="D5450" s="175"/>
      <c r="E5450" s="4" t="s">
        <v>62</v>
      </c>
      <c r="F5450" s="6"/>
      <c r="G5450" s="5">
        <v>113</v>
      </c>
      <c r="H5450" s="7">
        <v>73</v>
      </c>
      <c r="I5450" s="1">
        <v>17</v>
      </c>
      <c r="J5450" s="1">
        <v>54</v>
      </c>
      <c r="K5450" s="1">
        <v>76</v>
      </c>
      <c r="L5450" s="1">
        <v>33</v>
      </c>
      <c r="M5450" s="1">
        <v>5</v>
      </c>
      <c r="N5450" s="8">
        <v>3</v>
      </c>
    </row>
    <row r="5451" spans="4:14" x14ac:dyDescent="0.2">
      <c r="D5451" s="174" t="s">
        <v>63</v>
      </c>
      <c r="E5451" s="20" t="s">
        <v>64</v>
      </c>
      <c r="F5451" s="22"/>
      <c r="G5451" s="21">
        <v>234</v>
      </c>
      <c r="H5451" s="25">
        <v>146</v>
      </c>
      <c r="I5451" s="3">
        <v>48</v>
      </c>
      <c r="J5451" s="3">
        <v>102</v>
      </c>
      <c r="K5451" s="3">
        <v>150</v>
      </c>
      <c r="L5451" s="3">
        <v>79</v>
      </c>
      <c r="M5451" s="3">
        <v>6</v>
      </c>
      <c r="N5451" s="26">
        <v>8</v>
      </c>
    </row>
    <row r="5452" spans="4:14" x14ac:dyDescent="0.2">
      <c r="D5452" s="175"/>
      <c r="E5452" s="4" t="s">
        <v>65</v>
      </c>
      <c r="F5452" s="6"/>
      <c r="G5452" s="5">
        <v>172</v>
      </c>
      <c r="H5452" s="7">
        <v>129</v>
      </c>
      <c r="I5452" s="1">
        <v>36</v>
      </c>
      <c r="J5452" s="1">
        <v>79</v>
      </c>
      <c r="K5452" s="1">
        <v>119</v>
      </c>
      <c r="L5452" s="1">
        <v>47</v>
      </c>
      <c r="M5452" s="1">
        <v>7</v>
      </c>
      <c r="N5452" s="8">
        <v>4</v>
      </c>
    </row>
    <row r="5453" spans="4:14" x14ac:dyDescent="0.2">
      <c r="D5453" s="175"/>
      <c r="E5453" s="4" t="s">
        <v>66</v>
      </c>
      <c r="F5453" s="6"/>
      <c r="G5453" s="5">
        <v>165</v>
      </c>
      <c r="H5453" s="7">
        <v>124</v>
      </c>
      <c r="I5453" s="1">
        <v>38</v>
      </c>
      <c r="J5453" s="1">
        <v>70</v>
      </c>
      <c r="K5453" s="1">
        <v>116</v>
      </c>
      <c r="L5453" s="1">
        <v>56</v>
      </c>
      <c r="M5453" s="1">
        <v>2</v>
      </c>
      <c r="N5453" s="8">
        <v>5</v>
      </c>
    </row>
    <row r="5454" spans="4:14" x14ac:dyDescent="0.2">
      <c r="D5454" s="175"/>
      <c r="E5454" s="4" t="s">
        <v>67</v>
      </c>
      <c r="F5454" s="6"/>
      <c r="G5454" s="5">
        <v>158</v>
      </c>
      <c r="H5454" s="7">
        <v>117</v>
      </c>
      <c r="I5454" s="1">
        <v>39</v>
      </c>
      <c r="J5454" s="1">
        <v>54</v>
      </c>
      <c r="K5454" s="1">
        <v>102</v>
      </c>
      <c r="L5454" s="1">
        <v>41</v>
      </c>
      <c r="M5454" s="1">
        <v>6</v>
      </c>
      <c r="N5454" s="8">
        <v>2</v>
      </c>
    </row>
    <row r="5455" spans="4:14" x14ac:dyDescent="0.2">
      <c r="D5455" s="175"/>
      <c r="E5455" s="4" t="s">
        <v>68</v>
      </c>
      <c r="F5455" s="6"/>
      <c r="G5455" s="5">
        <v>112</v>
      </c>
      <c r="H5455" s="7">
        <v>80</v>
      </c>
      <c r="I5455" s="1">
        <v>23</v>
      </c>
      <c r="J5455" s="1">
        <v>45</v>
      </c>
      <c r="K5455" s="1">
        <v>73</v>
      </c>
      <c r="L5455" s="1">
        <v>23</v>
      </c>
      <c r="M5455" s="1">
        <v>2</v>
      </c>
      <c r="N5455" s="8">
        <v>0</v>
      </c>
    </row>
    <row r="5456" spans="4:14" x14ac:dyDescent="0.2">
      <c r="D5456" s="175"/>
      <c r="E5456" s="4" t="s">
        <v>69</v>
      </c>
      <c r="F5456" s="6"/>
      <c r="G5456" s="5">
        <v>92</v>
      </c>
      <c r="H5456" s="7">
        <v>63</v>
      </c>
      <c r="I5456" s="1">
        <v>24</v>
      </c>
      <c r="J5456" s="1">
        <v>25</v>
      </c>
      <c r="K5456" s="1">
        <v>63</v>
      </c>
      <c r="L5456" s="1">
        <v>26</v>
      </c>
      <c r="M5456" s="1">
        <v>5</v>
      </c>
      <c r="N5456" s="8">
        <v>2</v>
      </c>
    </row>
    <row r="5457" spans="2:14" x14ac:dyDescent="0.2">
      <c r="D5457" s="175"/>
      <c r="E5457" s="4" t="s">
        <v>70</v>
      </c>
      <c r="F5457" s="6"/>
      <c r="G5457" s="5">
        <v>131</v>
      </c>
      <c r="H5457" s="7">
        <v>94</v>
      </c>
      <c r="I5457" s="1">
        <v>25</v>
      </c>
      <c r="J5457" s="1">
        <v>33</v>
      </c>
      <c r="K5457" s="1">
        <v>84</v>
      </c>
      <c r="L5457" s="1">
        <v>30</v>
      </c>
      <c r="M5457" s="1">
        <v>1</v>
      </c>
      <c r="N5457" s="8">
        <v>0</v>
      </c>
    </row>
    <row r="5458" spans="2:14" x14ac:dyDescent="0.2">
      <c r="D5458" s="175"/>
      <c r="E5458" s="4" t="s">
        <v>71</v>
      </c>
      <c r="F5458" s="6"/>
      <c r="G5458" s="5">
        <v>71</v>
      </c>
      <c r="H5458" s="7">
        <v>46</v>
      </c>
      <c r="I5458" s="1">
        <v>18</v>
      </c>
      <c r="J5458" s="1">
        <v>35</v>
      </c>
      <c r="K5458" s="1">
        <v>51</v>
      </c>
      <c r="L5458" s="1">
        <v>29</v>
      </c>
      <c r="M5458" s="1">
        <v>2</v>
      </c>
      <c r="N5458" s="8">
        <v>0</v>
      </c>
    </row>
    <row r="5459" spans="2:14" x14ac:dyDescent="0.2">
      <c r="D5459" s="176"/>
      <c r="E5459" s="59" t="s">
        <v>72</v>
      </c>
      <c r="F5459" s="60"/>
      <c r="G5459" s="56">
        <v>70</v>
      </c>
      <c r="H5459" s="66">
        <v>54</v>
      </c>
      <c r="I5459" s="30">
        <v>19</v>
      </c>
      <c r="J5459" s="30">
        <v>20</v>
      </c>
      <c r="K5459" s="30">
        <v>45</v>
      </c>
      <c r="L5459" s="30">
        <v>23</v>
      </c>
      <c r="M5459" s="30">
        <v>4</v>
      </c>
      <c r="N5459" s="65">
        <v>1</v>
      </c>
    </row>
    <row r="5461" spans="2:14" x14ac:dyDescent="0.2">
      <c r="B5461" s="43" t="str">
        <f xml:space="preserve"> HYPERLINK("#'目次'!B204", "[198]")</f>
        <v>[198]</v>
      </c>
      <c r="C5461" s="31" t="s">
        <v>387</v>
      </c>
    </row>
    <row r="5464" spans="2:14" x14ac:dyDescent="0.2">
      <c r="C5464" s="31" t="s">
        <v>75</v>
      </c>
    </row>
    <row r="5465" spans="2:14" ht="84" x14ac:dyDescent="0.2">
      <c r="D5465" s="177"/>
      <c r="E5465" s="178"/>
      <c r="F5465" s="178"/>
      <c r="G5465" s="40" t="s">
        <v>14</v>
      </c>
      <c r="H5465" s="42" t="s">
        <v>388</v>
      </c>
      <c r="I5465" s="15" t="s">
        <v>389</v>
      </c>
      <c r="J5465" s="15" t="s">
        <v>390</v>
      </c>
      <c r="K5465" s="15" t="s">
        <v>391</v>
      </c>
      <c r="L5465" s="15" t="s">
        <v>392</v>
      </c>
      <c r="M5465" s="15" t="s">
        <v>86</v>
      </c>
      <c r="N5465" s="44" t="s">
        <v>17</v>
      </c>
    </row>
    <row r="5466" spans="2:14" x14ac:dyDescent="0.2">
      <c r="D5466" s="179"/>
      <c r="E5466" s="180"/>
      <c r="F5466" s="180"/>
      <c r="G5466" s="39"/>
      <c r="H5466" s="41"/>
      <c r="I5466" s="14"/>
      <c r="J5466" s="14"/>
      <c r="K5466" s="14"/>
      <c r="L5466" s="14"/>
      <c r="M5466" s="14"/>
      <c r="N5466" s="38"/>
    </row>
    <row r="5467" spans="2:14" x14ac:dyDescent="0.2">
      <c r="D5467" s="58"/>
      <c r="E5467" s="53" t="s">
        <v>14</v>
      </c>
      <c r="F5467" s="52"/>
      <c r="G5467" s="37">
        <v>1222</v>
      </c>
      <c r="H5467" s="17">
        <v>863</v>
      </c>
      <c r="I5467" s="17">
        <v>271</v>
      </c>
      <c r="J5467" s="17">
        <v>470</v>
      </c>
      <c r="K5467" s="17">
        <v>812</v>
      </c>
      <c r="L5467" s="17">
        <v>357</v>
      </c>
      <c r="M5467" s="17">
        <v>36</v>
      </c>
      <c r="N5467" s="55">
        <v>24</v>
      </c>
    </row>
    <row r="5468" spans="2:14" x14ac:dyDescent="0.2">
      <c r="D5468" s="174" t="s">
        <v>36</v>
      </c>
      <c r="E5468" s="20" t="s">
        <v>76</v>
      </c>
      <c r="F5468" s="22"/>
      <c r="G5468" s="21">
        <v>629</v>
      </c>
      <c r="H5468" s="25">
        <v>456</v>
      </c>
      <c r="I5468" s="3">
        <v>146</v>
      </c>
      <c r="J5468" s="3">
        <v>231</v>
      </c>
      <c r="K5468" s="3">
        <v>398</v>
      </c>
      <c r="L5468" s="3">
        <v>183</v>
      </c>
      <c r="M5468" s="3">
        <v>22</v>
      </c>
      <c r="N5468" s="26">
        <v>12</v>
      </c>
    </row>
    <row r="5469" spans="2:14" x14ac:dyDescent="0.2">
      <c r="D5469" s="175"/>
      <c r="E5469" s="4" t="s">
        <v>39</v>
      </c>
      <c r="F5469" s="6"/>
      <c r="G5469" s="5">
        <v>37</v>
      </c>
      <c r="H5469" s="7">
        <v>26</v>
      </c>
      <c r="I5469" s="1">
        <v>8</v>
      </c>
      <c r="J5469" s="1">
        <v>13</v>
      </c>
      <c r="K5469" s="1">
        <v>19</v>
      </c>
      <c r="L5469" s="1">
        <v>12</v>
      </c>
      <c r="M5469" s="1">
        <v>2</v>
      </c>
      <c r="N5469" s="8">
        <v>0</v>
      </c>
    </row>
    <row r="5470" spans="2:14" x14ac:dyDescent="0.2">
      <c r="D5470" s="175"/>
      <c r="E5470" s="4" t="s">
        <v>40</v>
      </c>
      <c r="F5470" s="6"/>
      <c r="G5470" s="5">
        <v>73</v>
      </c>
      <c r="H5470" s="7">
        <v>60</v>
      </c>
      <c r="I5470" s="1">
        <v>22</v>
      </c>
      <c r="J5470" s="1">
        <v>19</v>
      </c>
      <c r="K5470" s="1">
        <v>41</v>
      </c>
      <c r="L5470" s="1">
        <v>17</v>
      </c>
      <c r="M5470" s="1">
        <v>0</v>
      </c>
      <c r="N5470" s="8">
        <v>0</v>
      </c>
    </row>
    <row r="5471" spans="2:14" x14ac:dyDescent="0.2">
      <c r="D5471" s="175"/>
      <c r="E5471" s="4" t="s">
        <v>41</v>
      </c>
      <c r="F5471" s="6"/>
      <c r="G5471" s="5">
        <v>108</v>
      </c>
      <c r="H5471" s="7">
        <v>80</v>
      </c>
      <c r="I5471" s="1">
        <v>38</v>
      </c>
      <c r="J5471" s="1">
        <v>36</v>
      </c>
      <c r="K5471" s="1">
        <v>74</v>
      </c>
      <c r="L5471" s="1">
        <v>29</v>
      </c>
      <c r="M5471" s="1">
        <v>5</v>
      </c>
      <c r="N5471" s="8">
        <v>1</v>
      </c>
    </row>
    <row r="5472" spans="2:14" x14ac:dyDescent="0.2">
      <c r="D5472" s="175"/>
      <c r="E5472" s="4" t="s">
        <v>42</v>
      </c>
      <c r="F5472" s="6"/>
      <c r="G5472" s="5">
        <v>113</v>
      </c>
      <c r="H5472" s="7">
        <v>87</v>
      </c>
      <c r="I5472" s="1">
        <v>28</v>
      </c>
      <c r="J5472" s="1">
        <v>36</v>
      </c>
      <c r="K5472" s="1">
        <v>68</v>
      </c>
      <c r="L5472" s="1">
        <v>36</v>
      </c>
      <c r="M5472" s="1">
        <v>5</v>
      </c>
      <c r="N5472" s="8">
        <v>2</v>
      </c>
    </row>
    <row r="5473" spans="2:14" x14ac:dyDescent="0.2">
      <c r="D5473" s="175"/>
      <c r="E5473" s="4" t="s">
        <v>43</v>
      </c>
      <c r="F5473" s="6"/>
      <c r="G5473" s="5">
        <v>101</v>
      </c>
      <c r="H5473" s="7">
        <v>68</v>
      </c>
      <c r="I5473" s="1">
        <v>22</v>
      </c>
      <c r="J5473" s="1">
        <v>35</v>
      </c>
      <c r="K5473" s="1">
        <v>67</v>
      </c>
      <c r="L5473" s="1">
        <v>28</v>
      </c>
      <c r="M5473" s="1">
        <v>4</v>
      </c>
      <c r="N5473" s="8">
        <v>1</v>
      </c>
    </row>
    <row r="5474" spans="2:14" x14ac:dyDescent="0.2">
      <c r="D5474" s="175"/>
      <c r="E5474" s="4" t="s">
        <v>44</v>
      </c>
      <c r="F5474" s="6"/>
      <c r="G5474" s="5">
        <v>114</v>
      </c>
      <c r="H5474" s="7">
        <v>82</v>
      </c>
      <c r="I5474" s="1">
        <v>21</v>
      </c>
      <c r="J5474" s="1">
        <v>53</v>
      </c>
      <c r="K5474" s="1">
        <v>81</v>
      </c>
      <c r="L5474" s="1">
        <v>31</v>
      </c>
      <c r="M5474" s="1">
        <v>4</v>
      </c>
      <c r="N5474" s="8">
        <v>5</v>
      </c>
    </row>
    <row r="5475" spans="2:14" x14ac:dyDescent="0.2">
      <c r="D5475" s="175"/>
      <c r="E5475" s="4" t="s">
        <v>45</v>
      </c>
      <c r="F5475" s="6"/>
      <c r="G5475" s="5">
        <v>83</v>
      </c>
      <c r="H5475" s="7">
        <v>53</v>
      </c>
      <c r="I5475" s="1">
        <v>7</v>
      </c>
      <c r="J5475" s="1">
        <v>39</v>
      </c>
      <c r="K5475" s="1">
        <v>48</v>
      </c>
      <c r="L5475" s="1">
        <v>30</v>
      </c>
      <c r="M5475" s="1">
        <v>2</v>
      </c>
      <c r="N5475" s="8">
        <v>3</v>
      </c>
    </row>
    <row r="5476" spans="2:14" x14ac:dyDescent="0.2">
      <c r="D5476" s="174" t="s">
        <v>37</v>
      </c>
      <c r="E5476" s="20" t="s">
        <v>77</v>
      </c>
      <c r="F5476" s="22"/>
      <c r="G5476" s="21">
        <v>593</v>
      </c>
      <c r="H5476" s="25">
        <v>407</v>
      </c>
      <c r="I5476" s="3">
        <v>125</v>
      </c>
      <c r="J5476" s="3">
        <v>239</v>
      </c>
      <c r="K5476" s="3">
        <v>414</v>
      </c>
      <c r="L5476" s="3">
        <v>174</v>
      </c>
      <c r="M5476" s="3">
        <v>14</v>
      </c>
      <c r="N5476" s="26">
        <v>12</v>
      </c>
    </row>
    <row r="5477" spans="2:14" x14ac:dyDescent="0.2">
      <c r="D5477" s="175"/>
      <c r="E5477" s="4" t="s">
        <v>39</v>
      </c>
      <c r="F5477" s="6"/>
      <c r="G5477" s="5">
        <v>27</v>
      </c>
      <c r="H5477" s="7">
        <v>21</v>
      </c>
      <c r="I5477" s="1">
        <v>11</v>
      </c>
      <c r="J5477" s="1">
        <v>11</v>
      </c>
      <c r="K5477" s="1">
        <v>15</v>
      </c>
      <c r="L5477" s="1">
        <v>8</v>
      </c>
      <c r="M5477" s="1">
        <v>2</v>
      </c>
      <c r="N5477" s="8">
        <v>0</v>
      </c>
    </row>
    <row r="5478" spans="2:14" x14ac:dyDescent="0.2">
      <c r="D5478" s="175"/>
      <c r="E5478" s="4" t="s">
        <v>40</v>
      </c>
      <c r="F5478" s="6"/>
      <c r="G5478" s="5">
        <v>74</v>
      </c>
      <c r="H5478" s="7">
        <v>56</v>
      </c>
      <c r="I5478" s="1">
        <v>25</v>
      </c>
      <c r="J5478" s="1">
        <v>25</v>
      </c>
      <c r="K5478" s="1">
        <v>47</v>
      </c>
      <c r="L5478" s="1">
        <v>19</v>
      </c>
      <c r="M5478" s="1">
        <v>1</v>
      </c>
      <c r="N5478" s="8">
        <v>0</v>
      </c>
    </row>
    <row r="5479" spans="2:14" x14ac:dyDescent="0.2">
      <c r="D5479" s="175"/>
      <c r="E5479" s="4" t="s">
        <v>41</v>
      </c>
      <c r="F5479" s="6"/>
      <c r="G5479" s="5">
        <v>96</v>
      </c>
      <c r="H5479" s="7">
        <v>75</v>
      </c>
      <c r="I5479" s="1">
        <v>24</v>
      </c>
      <c r="J5479" s="1">
        <v>29</v>
      </c>
      <c r="K5479" s="1">
        <v>59</v>
      </c>
      <c r="L5479" s="1">
        <v>30</v>
      </c>
      <c r="M5479" s="1">
        <v>1</v>
      </c>
      <c r="N5479" s="8">
        <v>2</v>
      </c>
    </row>
    <row r="5480" spans="2:14" x14ac:dyDescent="0.2">
      <c r="D5480" s="175"/>
      <c r="E5480" s="4" t="s">
        <v>42</v>
      </c>
      <c r="F5480" s="6"/>
      <c r="G5480" s="5">
        <v>97</v>
      </c>
      <c r="H5480" s="7">
        <v>66</v>
      </c>
      <c r="I5480" s="1">
        <v>18</v>
      </c>
      <c r="J5480" s="1">
        <v>38</v>
      </c>
      <c r="K5480" s="1">
        <v>76</v>
      </c>
      <c r="L5480" s="1">
        <v>26</v>
      </c>
      <c r="M5480" s="1">
        <v>2</v>
      </c>
      <c r="N5480" s="8">
        <v>0</v>
      </c>
    </row>
    <row r="5481" spans="2:14" x14ac:dyDescent="0.2">
      <c r="D5481" s="175"/>
      <c r="E5481" s="4" t="s">
        <v>43</v>
      </c>
      <c r="F5481" s="6"/>
      <c r="G5481" s="5">
        <v>103</v>
      </c>
      <c r="H5481" s="7">
        <v>63</v>
      </c>
      <c r="I5481" s="1">
        <v>16</v>
      </c>
      <c r="J5481" s="1">
        <v>43</v>
      </c>
      <c r="K5481" s="1">
        <v>79</v>
      </c>
      <c r="L5481" s="1">
        <v>26</v>
      </c>
      <c r="M5481" s="1">
        <v>3</v>
      </c>
      <c r="N5481" s="8">
        <v>2</v>
      </c>
    </row>
    <row r="5482" spans="2:14" x14ac:dyDescent="0.2">
      <c r="D5482" s="175"/>
      <c r="E5482" s="4" t="s">
        <v>44</v>
      </c>
      <c r="F5482" s="6"/>
      <c r="G5482" s="5">
        <v>109</v>
      </c>
      <c r="H5482" s="7">
        <v>75</v>
      </c>
      <c r="I5482" s="1">
        <v>20</v>
      </c>
      <c r="J5482" s="1">
        <v>52</v>
      </c>
      <c r="K5482" s="1">
        <v>84</v>
      </c>
      <c r="L5482" s="1">
        <v>37</v>
      </c>
      <c r="M5482" s="1">
        <v>3</v>
      </c>
      <c r="N5482" s="8">
        <v>2</v>
      </c>
    </row>
    <row r="5483" spans="2:14" x14ac:dyDescent="0.2">
      <c r="D5483" s="176"/>
      <c r="E5483" s="59" t="s">
        <v>45</v>
      </c>
      <c r="F5483" s="60"/>
      <c r="G5483" s="56">
        <v>87</v>
      </c>
      <c r="H5483" s="66">
        <v>51</v>
      </c>
      <c r="I5483" s="30">
        <v>11</v>
      </c>
      <c r="J5483" s="30">
        <v>41</v>
      </c>
      <c r="K5483" s="30">
        <v>54</v>
      </c>
      <c r="L5483" s="30">
        <v>28</v>
      </c>
      <c r="M5483" s="30">
        <v>2</v>
      </c>
      <c r="N5483" s="65">
        <v>6</v>
      </c>
    </row>
    <row r="5485" spans="2:14" x14ac:dyDescent="0.2">
      <c r="B5485" s="43" t="str">
        <f xml:space="preserve"> HYPERLINK("#'目次'!B205", "[199]")</f>
        <v>[199]</v>
      </c>
      <c r="C5485" s="31" t="s">
        <v>395</v>
      </c>
    </row>
    <row r="5489" spans="4:16" ht="60" x14ac:dyDescent="0.2">
      <c r="D5489" s="177"/>
      <c r="E5489" s="178"/>
      <c r="F5489" s="178"/>
      <c r="G5489" s="40" t="s">
        <v>14</v>
      </c>
      <c r="H5489" s="42" t="s">
        <v>396</v>
      </c>
      <c r="I5489" s="15" t="s">
        <v>397</v>
      </c>
      <c r="J5489" s="15" t="s">
        <v>398</v>
      </c>
      <c r="K5489" s="15" t="s">
        <v>399</v>
      </c>
      <c r="L5489" s="15" t="s">
        <v>400</v>
      </c>
      <c r="M5489" s="15" t="s">
        <v>401</v>
      </c>
      <c r="N5489" s="15" t="s">
        <v>402</v>
      </c>
      <c r="O5489" s="15" t="s">
        <v>86</v>
      </c>
      <c r="P5489" s="44" t="s">
        <v>17</v>
      </c>
    </row>
    <row r="5490" spans="4:16" x14ac:dyDescent="0.2">
      <c r="D5490" s="179"/>
      <c r="E5490" s="180"/>
      <c r="F5490" s="180"/>
      <c r="G5490" s="39"/>
      <c r="H5490" s="41"/>
      <c r="I5490" s="14"/>
      <c r="J5490" s="14"/>
      <c r="K5490" s="14"/>
      <c r="L5490" s="14"/>
      <c r="M5490" s="14"/>
      <c r="N5490" s="14"/>
      <c r="O5490" s="14"/>
      <c r="P5490" s="38"/>
    </row>
    <row r="5491" spans="4:16" x14ac:dyDescent="0.2">
      <c r="D5491" s="58"/>
      <c r="E5491" s="53" t="s">
        <v>14</v>
      </c>
      <c r="F5491" s="52"/>
      <c r="G5491" s="37">
        <v>1222</v>
      </c>
      <c r="H5491" s="17">
        <v>579</v>
      </c>
      <c r="I5491" s="17">
        <v>563</v>
      </c>
      <c r="J5491" s="17">
        <v>356</v>
      </c>
      <c r="K5491" s="17">
        <v>533</v>
      </c>
      <c r="L5491" s="17">
        <v>117</v>
      </c>
      <c r="M5491" s="17">
        <v>313</v>
      </c>
      <c r="N5491" s="17">
        <v>167</v>
      </c>
      <c r="O5491" s="17">
        <v>70</v>
      </c>
      <c r="P5491" s="55">
        <v>11</v>
      </c>
    </row>
    <row r="5492" spans="4:16" x14ac:dyDescent="0.2">
      <c r="D5492" s="174" t="s">
        <v>18</v>
      </c>
      <c r="E5492" s="20" t="s">
        <v>19</v>
      </c>
      <c r="F5492" s="22"/>
      <c r="G5492" s="21">
        <v>57</v>
      </c>
      <c r="H5492" s="25">
        <v>28</v>
      </c>
      <c r="I5492" s="3">
        <v>24</v>
      </c>
      <c r="J5492" s="3">
        <v>14</v>
      </c>
      <c r="K5492" s="3">
        <v>26</v>
      </c>
      <c r="L5492" s="3">
        <v>7</v>
      </c>
      <c r="M5492" s="3">
        <v>12</v>
      </c>
      <c r="N5492" s="3">
        <v>6</v>
      </c>
      <c r="O5492" s="3">
        <v>7</v>
      </c>
      <c r="P5492" s="26">
        <v>0</v>
      </c>
    </row>
    <row r="5493" spans="4:16" x14ac:dyDescent="0.2">
      <c r="D5493" s="175"/>
      <c r="E5493" s="4" t="s">
        <v>20</v>
      </c>
      <c r="F5493" s="6"/>
      <c r="G5493" s="5">
        <v>84</v>
      </c>
      <c r="H5493" s="7">
        <v>49</v>
      </c>
      <c r="I5493" s="1">
        <v>42</v>
      </c>
      <c r="J5493" s="1">
        <v>28</v>
      </c>
      <c r="K5493" s="1">
        <v>32</v>
      </c>
      <c r="L5493" s="1">
        <v>10</v>
      </c>
      <c r="M5493" s="1">
        <v>15</v>
      </c>
      <c r="N5493" s="1">
        <v>8</v>
      </c>
      <c r="O5493" s="1">
        <v>4</v>
      </c>
      <c r="P5493" s="8">
        <v>2</v>
      </c>
    </row>
    <row r="5494" spans="4:16" x14ac:dyDescent="0.2">
      <c r="D5494" s="175"/>
      <c r="E5494" s="4" t="s">
        <v>21</v>
      </c>
      <c r="F5494" s="6"/>
      <c r="G5494" s="5">
        <v>487</v>
      </c>
      <c r="H5494" s="7">
        <v>229</v>
      </c>
      <c r="I5494" s="1">
        <v>212</v>
      </c>
      <c r="J5494" s="1">
        <v>139</v>
      </c>
      <c r="K5494" s="1">
        <v>236</v>
      </c>
      <c r="L5494" s="1">
        <v>41</v>
      </c>
      <c r="M5494" s="1">
        <v>118</v>
      </c>
      <c r="N5494" s="1">
        <v>80</v>
      </c>
      <c r="O5494" s="1">
        <v>24</v>
      </c>
      <c r="P5494" s="8">
        <v>5</v>
      </c>
    </row>
    <row r="5495" spans="4:16" x14ac:dyDescent="0.2">
      <c r="D5495" s="175"/>
      <c r="E5495" s="4" t="s">
        <v>22</v>
      </c>
      <c r="F5495" s="6"/>
      <c r="G5495" s="5">
        <v>35</v>
      </c>
      <c r="H5495" s="7">
        <v>15</v>
      </c>
      <c r="I5495" s="1">
        <v>14</v>
      </c>
      <c r="J5495" s="1">
        <v>11</v>
      </c>
      <c r="K5495" s="1">
        <v>15</v>
      </c>
      <c r="L5495" s="1">
        <v>2</v>
      </c>
      <c r="M5495" s="1">
        <v>9</v>
      </c>
      <c r="N5495" s="1">
        <v>3</v>
      </c>
      <c r="O5495" s="1">
        <v>5</v>
      </c>
      <c r="P5495" s="8">
        <v>0</v>
      </c>
    </row>
    <row r="5496" spans="4:16" x14ac:dyDescent="0.2">
      <c r="D5496" s="175"/>
      <c r="E5496" s="4" t="s">
        <v>23</v>
      </c>
      <c r="F5496" s="6"/>
      <c r="G5496" s="5">
        <v>143</v>
      </c>
      <c r="H5496" s="7">
        <v>66</v>
      </c>
      <c r="I5496" s="1">
        <v>59</v>
      </c>
      <c r="J5496" s="1">
        <v>32</v>
      </c>
      <c r="K5496" s="1">
        <v>57</v>
      </c>
      <c r="L5496" s="1">
        <v>12</v>
      </c>
      <c r="M5496" s="1">
        <v>45</v>
      </c>
      <c r="N5496" s="1">
        <v>16</v>
      </c>
      <c r="O5496" s="1">
        <v>10</v>
      </c>
      <c r="P5496" s="8">
        <v>1</v>
      </c>
    </row>
    <row r="5497" spans="4:16" x14ac:dyDescent="0.2">
      <c r="D5497" s="175"/>
      <c r="E5497" s="4" t="s">
        <v>24</v>
      </c>
      <c r="F5497" s="6"/>
      <c r="G5497" s="5">
        <v>187</v>
      </c>
      <c r="H5497" s="7">
        <v>77</v>
      </c>
      <c r="I5497" s="1">
        <v>90</v>
      </c>
      <c r="J5497" s="1">
        <v>55</v>
      </c>
      <c r="K5497" s="1">
        <v>78</v>
      </c>
      <c r="L5497" s="1">
        <v>17</v>
      </c>
      <c r="M5497" s="1">
        <v>53</v>
      </c>
      <c r="N5497" s="1">
        <v>22</v>
      </c>
      <c r="O5497" s="1">
        <v>15</v>
      </c>
      <c r="P5497" s="8">
        <v>1</v>
      </c>
    </row>
    <row r="5498" spans="4:16" x14ac:dyDescent="0.2">
      <c r="D5498" s="175"/>
      <c r="E5498" s="4" t="s">
        <v>25</v>
      </c>
      <c r="F5498" s="6"/>
      <c r="G5498" s="5">
        <v>71</v>
      </c>
      <c r="H5498" s="7">
        <v>33</v>
      </c>
      <c r="I5498" s="1">
        <v>41</v>
      </c>
      <c r="J5498" s="1">
        <v>24</v>
      </c>
      <c r="K5498" s="1">
        <v>27</v>
      </c>
      <c r="L5498" s="1">
        <v>7</v>
      </c>
      <c r="M5498" s="1">
        <v>23</v>
      </c>
      <c r="N5498" s="1">
        <v>10</v>
      </c>
      <c r="O5498" s="1">
        <v>3</v>
      </c>
      <c r="P5498" s="8">
        <v>1</v>
      </c>
    </row>
    <row r="5499" spans="4:16" x14ac:dyDescent="0.2">
      <c r="D5499" s="175"/>
      <c r="E5499" s="4" t="s">
        <v>26</v>
      </c>
      <c r="F5499" s="6"/>
      <c r="G5499" s="5">
        <v>30</v>
      </c>
      <c r="H5499" s="7">
        <v>17</v>
      </c>
      <c r="I5499" s="1">
        <v>15</v>
      </c>
      <c r="J5499" s="1">
        <v>9</v>
      </c>
      <c r="K5499" s="1">
        <v>12</v>
      </c>
      <c r="L5499" s="1">
        <v>3</v>
      </c>
      <c r="M5499" s="1">
        <v>3</v>
      </c>
      <c r="N5499" s="1">
        <v>3</v>
      </c>
      <c r="O5499" s="1">
        <v>0</v>
      </c>
      <c r="P5499" s="8">
        <v>0</v>
      </c>
    </row>
    <row r="5500" spans="4:16" x14ac:dyDescent="0.2">
      <c r="D5500" s="175"/>
      <c r="E5500" s="4" t="s">
        <v>27</v>
      </c>
      <c r="F5500" s="6"/>
      <c r="G5500" s="5">
        <v>70</v>
      </c>
      <c r="H5500" s="7">
        <v>37</v>
      </c>
      <c r="I5500" s="1">
        <v>34</v>
      </c>
      <c r="J5500" s="1">
        <v>23</v>
      </c>
      <c r="K5500" s="1">
        <v>28</v>
      </c>
      <c r="L5500" s="1">
        <v>12</v>
      </c>
      <c r="M5500" s="1">
        <v>20</v>
      </c>
      <c r="N5500" s="1">
        <v>13</v>
      </c>
      <c r="O5500" s="1">
        <v>1</v>
      </c>
      <c r="P5500" s="8">
        <v>0</v>
      </c>
    </row>
    <row r="5501" spans="4:16" x14ac:dyDescent="0.2">
      <c r="D5501" s="175"/>
      <c r="E5501" s="4" t="s">
        <v>28</v>
      </c>
      <c r="F5501" s="6"/>
      <c r="G5501" s="5">
        <v>51</v>
      </c>
      <c r="H5501" s="7">
        <v>25</v>
      </c>
      <c r="I5501" s="1">
        <v>29</v>
      </c>
      <c r="J5501" s="1">
        <v>19</v>
      </c>
      <c r="K5501" s="1">
        <v>19</v>
      </c>
      <c r="L5501" s="1">
        <v>5</v>
      </c>
      <c r="M5501" s="1">
        <v>12</v>
      </c>
      <c r="N5501" s="1">
        <v>6</v>
      </c>
      <c r="O5501" s="1">
        <v>1</v>
      </c>
      <c r="P5501" s="8">
        <v>1</v>
      </c>
    </row>
    <row r="5502" spans="4:16" x14ac:dyDescent="0.2">
      <c r="D5502" s="175"/>
      <c r="E5502" s="4" t="s">
        <v>29</v>
      </c>
      <c r="F5502" s="6"/>
      <c r="G5502" s="5">
        <v>7</v>
      </c>
      <c r="H5502" s="7">
        <v>3</v>
      </c>
      <c r="I5502" s="1">
        <v>3</v>
      </c>
      <c r="J5502" s="1">
        <v>2</v>
      </c>
      <c r="K5502" s="1">
        <v>3</v>
      </c>
      <c r="L5502" s="1">
        <v>1</v>
      </c>
      <c r="M5502" s="1">
        <v>3</v>
      </c>
      <c r="N5502" s="1">
        <v>0</v>
      </c>
      <c r="O5502" s="1">
        <v>0</v>
      </c>
      <c r="P5502" s="8">
        <v>0</v>
      </c>
    </row>
    <row r="5503" spans="4:16" x14ac:dyDescent="0.2">
      <c r="D5503" s="174" t="s">
        <v>30</v>
      </c>
      <c r="E5503" s="20" t="s">
        <v>31</v>
      </c>
      <c r="F5503" s="22"/>
      <c r="G5503" s="21">
        <v>393</v>
      </c>
      <c r="H5503" s="25">
        <v>192</v>
      </c>
      <c r="I5503" s="3">
        <v>185</v>
      </c>
      <c r="J5503" s="3">
        <v>110</v>
      </c>
      <c r="K5503" s="3">
        <v>168</v>
      </c>
      <c r="L5503" s="3">
        <v>37</v>
      </c>
      <c r="M5503" s="3">
        <v>102</v>
      </c>
      <c r="N5503" s="3">
        <v>57</v>
      </c>
      <c r="O5503" s="3">
        <v>23</v>
      </c>
      <c r="P5503" s="26">
        <v>2</v>
      </c>
    </row>
    <row r="5504" spans="4:16" x14ac:dyDescent="0.2">
      <c r="D5504" s="175"/>
      <c r="E5504" s="4" t="s">
        <v>32</v>
      </c>
      <c r="F5504" s="6"/>
      <c r="G5504" s="5">
        <v>352</v>
      </c>
      <c r="H5504" s="7">
        <v>166</v>
      </c>
      <c r="I5504" s="1">
        <v>158</v>
      </c>
      <c r="J5504" s="1">
        <v>103</v>
      </c>
      <c r="K5504" s="1">
        <v>151</v>
      </c>
      <c r="L5504" s="1">
        <v>32</v>
      </c>
      <c r="M5504" s="1">
        <v>74</v>
      </c>
      <c r="N5504" s="1">
        <v>52</v>
      </c>
      <c r="O5504" s="1">
        <v>19</v>
      </c>
      <c r="P5504" s="8">
        <v>5</v>
      </c>
    </row>
    <row r="5505" spans="2:16" x14ac:dyDescent="0.2">
      <c r="D5505" s="175"/>
      <c r="E5505" s="4" t="s">
        <v>33</v>
      </c>
      <c r="F5505" s="6"/>
      <c r="G5505" s="5">
        <v>388</v>
      </c>
      <c r="H5505" s="7">
        <v>177</v>
      </c>
      <c r="I5505" s="1">
        <v>179</v>
      </c>
      <c r="J5505" s="1">
        <v>114</v>
      </c>
      <c r="K5505" s="1">
        <v>177</v>
      </c>
      <c r="L5505" s="1">
        <v>40</v>
      </c>
      <c r="M5505" s="1">
        <v>120</v>
      </c>
      <c r="N5505" s="1">
        <v>41</v>
      </c>
      <c r="O5505" s="1">
        <v>23</v>
      </c>
      <c r="P5505" s="8">
        <v>4</v>
      </c>
    </row>
    <row r="5506" spans="2:16" x14ac:dyDescent="0.2">
      <c r="D5506" s="175"/>
      <c r="E5506" s="4" t="s">
        <v>34</v>
      </c>
      <c r="F5506" s="6"/>
      <c r="G5506" s="5">
        <v>89</v>
      </c>
      <c r="H5506" s="7">
        <v>44</v>
      </c>
      <c r="I5506" s="1">
        <v>41</v>
      </c>
      <c r="J5506" s="1">
        <v>29</v>
      </c>
      <c r="K5506" s="1">
        <v>37</v>
      </c>
      <c r="L5506" s="1">
        <v>8</v>
      </c>
      <c r="M5506" s="1">
        <v>17</v>
      </c>
      <c r="N5506" s="1">
        <v>17</v>
      </c>
      <c r="O5506" s="1">
        <v>5</v>
      </c>
      <c r="P5506" s="8">
        <v>0</v>
      </c>
    </row>
    <row r="5507" spans="2:16" x14ac:dyDescent="0.2">
      <c r="D5507" s="174" t="s">
        <v>35</v>
      </c>
      <c r="E5507" s="20" t="s">
        <v>36</v>
      </c>
      <c r="F5507" s="22"/>
      <c r="G5507" s="21">
        <v>629</v>
      </c>
      <c r="H5507" s="25">
        <v>305</v>
      </c>
      <c r="I5507" s="3">
        <v>300</v>
      </c>
      <c r="J5507" s="3">
        <v>204</v>
      </c>
      <c r="K5507" s="3">
        <v>258</v>
      </c>
      <c r="L5507" s="3">
        <v>63</v>
      </c>
      <c r="M5507" s="3">
        <v>152</v>
      </c>
      <c r="N5507" s="3">
        <v>92</v>
      </c>
      <c r="O5507" s="3">
        <v>36</v>
      </c>
      <c r="P5507" s="26">
        <v>5</v>
      </c>
    </row>
    <row r="5508" spans="2:16" x14ac:dyDescent="0.2">
      <c r="D5508" s="175"/>
      <c r="E5508" s="4" t="s">
        <v>37</v>
      </c>
      <c r="F5508" s="6"/>
      <c r="G5508" s="5">
        <v>593</v>
      </c>
      <c r="H5508" s="7">
        <v>274</v>
      </c>
      <c r="I5508" s="1">
        <v>263</v>
      </c>
      <c r="J5508" s="1">
        <v>152</v>
      </c>
      <c r="K5508" s="1">
        <v>275</v>
      </c>
      <c r="L5508" s="1">
        <v>54</v>
      </c>
      <c r="M5508" s="1">
        <v>161</v>
      </c>
      <c r="N5508" s="1">
        <v>75</v>
      </c>
      <c r="O5508" s="1">
        <v>34</v>
      </c>
      <c r="P5508" s="8">
        <v>6</v>
      </c>
    </row>
    <row r="5509" spans="2:16" x14ac:dyDescent="0.2">
      <c r="D5509" s="174" t="s">
        <v>38</v>
      </c>
      <c r="E5509" s="20" t="s">
        <v>39</v>
      </c>
      <c r="F5509" s="22"/>
      <c r="G5509" s="21">
        <v>64</v>
      </c>
      <c r="H5509" s="25">
        <v>38</v>
      </c>
      <c r="I5509" s="3">
        <v>43</v>
      </c>
      <c r="J5509" s="3">
        <v>14</v>
      </c>
      <c r="K5509" s="3">
        <v>20</v>
      </c>
      <c r="L5509" s="3">
        <v>7</v>
      </c>
      <c r="M5509" s="3">
        <v>11</v>
      </c>
      <c r="N5509" s="3">
        <v>8</v>
      </c>
      <c r="O5509" s="3">
        <v>6</v>
      </c>
      <c r="P5509" s="26">
        <v>1</v>
      </c>
    </row>
    <row r="5510" spans="2:16" x14ac:dyDescent="0.2">
      <c r="D5510" s="175"/>
      <c r="E5510" s="4" t="s">
        <v>40</v>
      </c>
      <c r="F5510" s="6"/>
      <c r="G5510" s="5">
        <v>147</v>
      </c>
      <c r="H5510" s="7">
        <v>76</v>
      </c>
      <c r="I5510" s="1">
        <v>63</v>
      </c>
      <c r="J5510" s="1">
        <v>39</v>
      </c>
      <c r="K5510" s="1">
        <v>66</v>
      </c>
      <c r="L5510" s="1">
        <v>4</v>
      </c>
      <c r="M5510" s="1">
        <v>26</v>
      </c>
      <c r="N5510" s="1">
        <v>14</v>
      </c>
      <c r="O5510" s="1">
        <v>10</v>
      </c>
      <c r="P5510" s="8">
        <v>0</v>
      </c>
    </row>
    <row r="5511" spans="2:16" x14ac:dyDescent="0.2">
      <c r="D5511" s="175"/>
      <c r="E5511" s="4" t="s">
        <v>41</v>
      </c>
      <c r="F5511" s="6"/>
      <c r="G5511" s="5">
        <v>204</v>
      </c>
      <c r="H5511" s="7">
        <v>97</v>
      </c>
      <c r="I5511" s="1">
        <v>82</v>
      </c>
      <c r="J5511" s="1">
        <v>44</v>
      </c>
      <c r="K5511" s="1">
        <v>99</v>
      </c>
      <c r="L5511" s="1">
        <v>17</v>
      </c>
      <c r="M5511" s="1">
        <v>36</v>
      </c>
      <c r="N5511" s="1">
        <v>24</v>
      </c>
      <c r="O5511" s="1">
        <v>19</v>
      </c>
      <c r="P5511" s="8">
        <v>0</v>
      </c>
    </row>
    <row r="5512" spans="2:16" x14ac:dyDescent="0.2">
      <c r="D5512" s="175"/>
      <c r="E5512" s="4" t="s">
        <v>42</v>
      </c>
      <c r="F5512" s="6"/>
      <c r="G5512" s="5">
        <v>210</v>
      </c>
      <c r="H5512" s="7">
        <v>96</v>
      </c>
      <c r="I5512" s="1">
        <v>78</v>
      </c>
      <c r="J5512" s="1">
        <v>65</v>
      </c>
      <c r="K5512" s="1">
        <v>94</v>
      </c>
      <c r="L5512" s="1">
        <v>15</v>
      </c>
      <c r="M5512" s="1">
        <v>46</v>
      </c>
      <c r="N5512" s="1">
        <v>23</v>
      </c>
      <c r="O5512" s="1">
        <v>11</v>
      </c>
      <c r="P5512" s="8">
        <v>1</v>
      </c>
    </row>
    <row r="5513" spans="2:16" x14ac:dyDescent="0.2">
      <c r="D5513" s="175"/>
      <c r="E5513" s="4" t="s">
        <v>43</v>
      </c>
      <c r="F5513" s="6"/>
      <c r="G5513" s="5">
        <v>204</v>
      </c>
      <c r="H5513" s="7">
        <v>80</v>
      </c>
      <c r="I5513" s="1">
        <v>82</v>
      </c>
      <c r="J5513" s="1">
        <v>60</v>
      </c>
      <c r="K5513" s="1">
        <v>99</v>
      </c>
      <c r="L5513" s="1">
        <v>17</v>
      </c>
      <c r="M5513" s="1">
        <v>70</v>
      </c>
      <c r="N5513" s="1">
        <v>33</v>
      </c>
      <c r="O5513" s="1">
        <v>14</v>
      </c>
      <c r="P5513" s="8">
        <v>2</v>
      </c>
    </row>
    <row r="5514" spans="2:16" x14ac:dyDescent="0.2">
      <c r="D5514" s="175"/>
      <c r="E5514" s="4" t="s">
        <v>44</v>
      </c>
      <c r="F5514" s="6"/>
      <c r="G5514" s="5">
        <v>223</v>
      </c>
      <c r="H5514" s="7">
        <v>106</v>
      </c>
      <c r="I5514" s="1">
        <v>118</v>
      </c>
      <c r="J5514" s="1">
        <v>61</v>
      </c>
      <c r="K5514" s="1">
        <v>101</v>
      </c>
      <c r="L5514" s="1">
        <v>31</v>
      </c>
      <c r="M5514" s="1">
        <v>71</v>
      </c>
      <c r="N5514" s="1">
        <v>33</v>
      </c>
      <c r="O5514" s="1">
        <v>6</v>
      </c>
      <c r="P5514" s="8">
        <v>2</v>
      </c>
    </row>
    <row r="5515" spans="2:16" x14ac:dyDescent="0.2">
      <c r="D5515" s="176"/>
      <c r="E5515" s="59" t="s">
        <v>45</v>
      </c>
      <c r="F5515" s="60"/>
      <c r="G5515" s="56">
        <v>170</v>
      </c>
      <c r="H5515" s="66">
        <v>86</v>
      </c>
      <c r="I5515" s="30">
        <v>97</v>
      </c>
      <c r="J5515" s="30">
        <v>73</v>
      </c>
      <c r="K5515" s="30">
        <v>54</v>
      </c>
      <c r="L5515" s="30">
        <v>26</v>
      </c>
      <c r="M5515" s="30">
        <v>53</v>
      </c>
      <c r="N5515" s="30">
        <v>32</v>
      </c>
      <c r="O5515" s="30">
        <v>4</v>
      </c>
      <c r="P5515" s="65">
        <v>5</v>
      </c>
    </row>
    <row r="5517" spans="2:16" x14ac:dyDescent="0.2">
      <c r="B5517" s="43" t="str">
        <f xml:space="preserve"> HYPERLINK("#'目次'!B206", "[200]")</f>
        <v>[200]</v>
      </c>
      <c r="C5517" s="31" t="s">
        <v>395</v>
      </c>
    </row>
    <row r="5521" spans="4:16" ht="60" x14ac:dyDescent="0.2">
      <c r="D5521" s="177"/>
      <c r="E5521" s="178"/>
      <c r="F5521" s="178"/>
      <c r="G5521" s="40" t="s">
        <v>14</v>
      </c>
      <c r="H5521" s="42" t="s">
        <v>396</v>
      </c>
      <c r="I5521" s="15" t="s">
        <v>397</v>
      </c>
      <c r="J5521" s="15" t="s">
        <v>398</v>
      </c>
      <c r="K5521" s="15" t="s">
        <v>399</v>
      </c>
      <c r="L5521" s="15" t="s">
        <v>400</v>
      </c>
      <c r="M5521" s="15" t="s">
        <v>401</v>
      </c>
      <c r="N5521" s="15" t="s">
        <v>402</v>
      </c>
      <c r="O5521" s="15" t="s">
        <v>86</v>
      </c>
      <c r="P5521" s="44" t="s">
        <v>17</v>
      </c>
    </row>
    <row r="5522" spans="4:16" x14ac:dyDescent="0.2">
      <c r="D5522" s="179"/>
      <c r="E5522" s="180"/>
      <c r="F5522" s="180"/>
      <c r="G5522" s="39"/>
      <c r="H5522" s="41"/>
      <c r="I5522" s="14"/>
      <c r="J5522" s="14"/>
      <c r="K5522" s="14"/>
      <c r="L5522" s="14"/>
      <c r="M5522" s="14"/>
      <c r="N5522" s="14"/>
      <c r="O5522" s="14"/>
      <c r="P5522" s="38"/>
    </row>
    <row r="5523" spans="4:16" x14ac:dyDescent="0.2">
      <c r="D5523" s="58"/>
      <c r="E5523" s="53" t="s">
        <v>14</v>
      </c>
      <c r="F5523" s="52"/>
      <c r="G5523" s="37">
        <v>1222</v>
      </c>
      <c r="H5523" s="17">
        <v>579</v>
      </c>
      <c r="I5523" s="17">
        <v>563</v>
      </c>
      <c r="J5523" s="17">
        <v>356</v>
      </c>
      <c r="K5523" s="17">
        <v>533</v>
      </c>
      <c r="L5523" s="17">
        <v>117</v>
      </c>
      <c r="M5523" s="17">
        <v>313</v>
      </c>
      <c r="N5523" s="17">
        <v>167</v>
      </c>
      <c r="O5523" s="17">
        <v>70</v>
      </c>
      <c r="P5523" s="55">
        <v>11</v>
      </c>
    </row>
    <row r="5524" spans="4:16" x14ac:dyDescent="0.2">
      <c r="D5524" s="174" t="s">
        <v>52</v>
      </c>
      <c r="E5524" s="20" t="s">
        <v>53</v>
      </c>
      <c r="F5524" s="22"/>
      <c r="G5524" s="21">
        <v>15</v>
      </c>
      <c r="H5524" s="25">
        <v>9</v>
      </c>
      <c r="I5524" s="3">
        <v>9</v>
      </c>
      <c r="J5524" s="3">
        <v>8</v>
      </c>
      <c r="K5524" s="3">
        <v>5</v>
      </c>
      <c r="L5524" s="3">
        <v>1</v>
      </c>
      <c r="M5524" s="3">
        <v>2</v>
      </c>
      <c r="N5524" s="3">
        <v>3</v>
      </c>
      <c r="O5524" s="3">
        <v>1</v>
      </c>
      <c r="P5524" s="26">
        <v>0</v>
      </c>
    </row>
    <row r="5525" spans="4:16" ht="24" x14ac:dyDescent="0.2">
      <c r="D5525" s="175"/>
      <c r="E5525" s="4" t="s">
        <v>54</v>
      </c>
      <c r="F5525" s="6"/>
      <c r="G5525" s="5">
        <v>122</v>
      </c>
      <c r="H5525" s="7">
        <v>63</v>
      </c>
      <c r="I5525" s="1">
        <v>61</v>
      </c>
      <c r="J5525" s="1">
        <v>42</v>
      </c>
      <c r="K5525" s="1">
        <v>50</v>
      </c>
      <c r="L5525" s="1">
        <v>15</v>
      </c>
      <c r="M5525" s="1">
        <v>44</v>
      </c>
      <c r="N5525" s="1">
        <v>24</v>
      </c>
      <c r="O5525" s="1">
        <v>4</v>
      </c>
      <c r="P5525" s="8">
        <v>0</v>
      </c>
    </row>
    <row r="5526" spans="4:16" x14ac:dyDescent="0.2">
      <c r="D5526" s="175"/>
      <c r="E5526" s="4" t="s">
        <v>55</v>
      </c>
      <c r="F5526" s="6"/>
      <c r="G5526" s="5">
        <v>43</v>
      </c>
      <c r="H5526" s="7">
        <v>19</v>
      </c>
      <c r="I5526" s="1">
        <v>17</v>
      </c>
      <c r="J5526" s="1">
        <v>18</v>
      </c>
      <c r="K5526" s="1">
        <v>24</v>
      </c>
      <c r="L5526" s="1">
        <v>5</v>
      </c>
      <c r="M5526" s="1">
        <v>5</v>
      </c>
      <c r="N5526" s="1">
        <v>8</v>
      </c>
      <c r="O5526" s="1">
        <v>3</v>
      </c>
      <c r="P5526" s="8">
        <v>0</v>
      </c>
    </row>
    <row r="5527" spans="4:16" x14ac:dyDescent="0.2">
      <c r="D5527" s="175"/>
      <c r="E5527" s="4" t="s">
        <v>56</v>
      </c>
      <c r="F5527" s="6"/>
      <c r="G5527" s="5">
        <v>60</v>
      </c>
      <c r="H5527" s="7">
        <v>23</v>
      </c>
      <c r="I5527" s="1">
        <v>20</v>
      </c>
      <c r="J5527" s="1">
        <v>16</v>
      </c>
      <c r="K5527" s="1">
        <v>33</v>
      </c>
      <c r="L5527" s="1">
        <v>4</v>
      </c>
      <c r="M5527" s="1">
        <v>15</v>
      </c>
      <c r="N5527" s="1">
        <v>4</v>
      </c>
      <c r="O5527" s="1">
        <v>7</v>
      </c>
      <c r="P5527" s="8">
        <v>0</v>
      </c>
    </row>
    <row r="5528" spans="4:16" x14ac:dyDescent="0.2">
      <c r="D5528" s="175"/>
      <c r="E5528" s="4" t="s">
        <v>57</v>
      </c>
      <c r="F5528" s="6"/>
      <c r="G5528" s="5">
        <v>286</v>
      </c>
      <c r="H5528" s="7">
        <v>127</v>
      </c>
      <c r="I5528" s="1">
        <v>107</v>
      </c>
      <c r="J5528" s="1">
        <v>71</v>
      </c>
      <c r="K5528" s="1">
        <v>143</v>
      </c>
      <c r="L5528" s="1">
        <v>19</v>
      </c>
      <c r="M5528" s="1">
        <v>69</v>
      </c>
      <c r="N5528" s="1">
        <v>33</v>
      </c>
      <c r="O5528" s="1">
        <v>19</v>
      </c>
      <c r="P5528" s="8">
        <v>0</v>
      </c>
    </row>
    <row r="5529" spans="4:16" x14ac:dyDescent="0.2">
      <c r="D5529" s="175"/>
      <c r="E5529" s="4" t="s">
        <v>58</v>
      </c>
      <c r="F5529" s="6"/>
      <c r="G5529" s="5">
        <v>129</v>
      </c>
      <c r="H5529" s="7">
        <v>67</v>
      </c>
      <c r="I5529" s="1">
        <v>59</v>
      </c>
      <c r="J5529" s="1">
        <v>39</v>
      </c>
      <c r="K5529" s="1">
        <v>60</v>
      </c>
      <c r="L5529" s="1">
        <v>11</v>
      </c>
      <c r="M5529" s="1">
        <v>24</v>
      </c>
      <c r="N5529" s="1">
        <v>15</v>
      </c>
      <c r="O5529" s="1">
        <v>6</v>
      </c>
      <c r="P5529" s="8">
        <v>0</v>
      </c>
    </row>
    <row r="5530" spans="4:16" x14ac:dyDescent="0.2">
      <c r="D5530" s="175"/>
      <c r="E5530" s="4" t="s">
        <v>59</v>
      </c>
      <c r="F5530" s="6"/>
      <c r="G5530" s="5">
        <v>195</v>
      </c>
      <c r="H5530" s="7">
        <v>94</v>
      </c>
      <c r="I5530" s="1">
        <v>97</v>
      </c>
      <c r="J5530" s="1">
        <v>55</v>
      </c>
      <c r="K5530" s="1">
        <v>81</v>
      </c>
      <c r="L5530" s="1">
        <v>19</v>
      </c>
      <c r="M5530" s="1">
        <v>53</v>
      </c>
      <c r="N5530" s="1">
        <v>30</v>
      </c>
      <c r="O5530" s="1">
        <v>8</v>
      </c>
      <c r="P5530" s="8">
        <v>2</v>
      </c>
    </row>
    <row r="5531" spans="4:16" x14ac:dyDescent="0.2">
      <c r="D5531" s="175"/>
      <c r="E5531" s="4" t="s">
        <v>60</v>
      </c>
      <c r="F5531" s="6"/>
      <c r="G5531" s="5">
        <v>176</v>
      </c>
      <c r="H5531" s="7">
        <v>71</v>
      </c>
      <c r="I5531" s="1">
        <v>77</v>
      </c>
      <c r="J5531" s="1">
        <v>42</v>
      </c>
      <c r="K5531" s="1">
        <v>84</v>
      </c>
      <c r="L5531" s="1">
        <v>16</v>
      </c>
      <c r="M5531" s="1">
        <v>51</v>
      </c>
      <c r="N5531" s="1">
        <v>17</v>
      </c>
      <c r="O5531" s="1">
        <v>7</v>
      </c>
      <c r="P5531" s="8">
        <v>4</v>
      </c>
    </row>
    <row r="5532" spans="4:16" x14ac:dyDescent="0.2">
      <c r="D5532" s="175"/>
      <c r="E5532" s="4" t="s">
        <v>61</v>
      </c>
      <c r="F5532" s="6"/>
      <c r="G5532" s="5">
        <v>78</v>
      </c>
      <c r="H5532" s="7">
        <v>47</v>
      </c>
      <c r="I5532" s="1">
        <v>49</v>
      </c>
      <c r="J5532" s="1">
        <v>16</v>
      </c>
      <c r="K5532" s="1">
        <v>24</v>
      </c>
      <c r="L5532" s="1">
        <v>7</v>
      </c>
      <c r="M5532" s="1">
        <v>11</v>
      </c>
      <c r="N5532" s="1">
        <v>7</v>
      </c>
      <c r="O5532" s="1">
        <v>7</v>
      </c>
      <c r="P5532" s="8">
        <v>1</v>
      </c>
    </row>
    <row r="5533" spans="4:16" x14ac:dyDescent="0.2">
      <c r="D5533" s="175"/>
      <c r="E5533" s="4" t="s">
        <v>62</v>
      </c>
      <c r="F5533" s="6"/>
      <c r="G5533" s="5">
        <v>113</v>
      </c>
      <c r="H5533" s="7">
        <v>57</v>
      </c>
      <c r="I5533" s="1">
        <v>67</v>
      </c>
      <c r="J5533" s="1">
        <v>49</v>
      </c>
      <c r="K5533" s="1">
        <v>28</v>
      </c>
      <c r="L5533" s="1">
        <v>19</v>
      </c>
      <c r="M5533" s="1">
        <v>39</v>
      </c>
      <c r="N5533" s="1">
        <v>26</v>
      </c>
      <c r="O5533" s="1">
        <v>8</v>
      </c>
      <c r="P5533" s="8">
        <v>2</v>
      </c>
    </row>
    <row r="5534" spans="4:16" x14ac:dyDescent="0.2">
      <c r="D5534" s="174" t="s">
        <v>63</v>
      </c>
      <c r="E5534" s="20" t="s">
        <v>64</v>
      </c>
      <c r="F5534" s="22"/>
      <c r="G5534" s="21">
        <v>234</v>
      </c>
      <c r="H5534" s="25">
        <v>122</v>
      </c>
      <c r="I5534" s="3">
        <v>127</v>
      </c>
      <c r="J5534" s="3">
        <v>92</v>
      </c>
      <c r="K5534" s="3">
        <v>84</v>
      </c>
      <c r="L5534" s="3">
        <v>29</v>
      </c>
      <c r="M5534" s="3">
        <v>64</v>
      </c>
      <c r="N5534" s="3">
        <v>44</v>
      </c>
      <c r="O5534" s="3">
        <v>13</v>
      </c>
      <c r="P5534" s="26">
        <v>4</v>
      </c>
    </row>
    <row r="5535" spans="4:16" x14ac:dyDescent="0.2">
      <c r="D5535" s="175"/>
      <c r="E5535" s="4" t="s">
        <v>65</v>
      </c>
      <c r="F5535" s="6"/>
      <c r="G5535" s="5">
        <v>172</v>
      </c>
      <c r="H5535" s="7">
        <v>78</v>
      </c>
      <c r="I5535" s="1">
        <v>89</v>
      </c>
      <c r="J5535" s="1">
        <v>53</v>
      </c>
      <c r="K5535" s="1">
        <v>71</v>
      </c>
      <c r="L5535" s="1">
        <v>24</v>
      </c>
      <c r="M5535" s="1">
        <v>42</v>
      </c>
      <c r="N5535" s="1">
        <v>27</v>
      </c>
      <c r="O5535" s="1">
        <v>6</v>
      </c>
      <c r="P5535" s="8">
        <v>2</v>
      </c>
    </row>
    <row r="5536" spans="4:16" x14ac:dyDescent="0.2">
      <c r="D5536" s="175"/>
      <c r="E5536" s="4" t="s">
        <v>66</v>
      </c>
      <c r="F5536" s="6"/>
      <c r="G5536" s="5">
        <v>165</v>
      </c>
      <c r="H5536" s="7">
        <v>85</v>
      </c>
      <c r="I5536" s="1">
        <v>81</v>
      </c>
      <c r="J5536" s="1">
        <v>46</v>
      </c>
      <c r="K5536" s="1">
        <v>71</v>
      </c>
      <c r="L5536" s="1">
        <v>14</v>
      </c>
      <c r="M5536" s="1">
        <v>46</v>
      </c>
      <c r="N5536" s="1">
        <v>24</v>
      </c>
      <c r="O5536" s="1">
        <v>7</v>
      </c>
      <c r="P5536" s="8">
        <v>1</v>
      </c>
    </row>
    <row r="5537" spans="2:16" x14ac:dyDescent="0.2">
      <c r="D5537" s="175"/>
      <c r="E5537" s="4" t="s">
        <v>67</v>
      </c>
      <c r="F5537" s="6"/>
      <c r="G5537" s="5">
        <v>158</v>
      </c>
      <c r="H5537" s="7">
        <v>68</v>
      </c>
      <c r="I5537" s="1">
        <v>72</v>
      </c>
      <c r="J5537" s="1">
        <v>44</v>
      </c>
      <c r="K5537" s="1">
        <v>68</v>
      </c>
      <c r="L5537" s="1">
        <v>15</v>
      </c>
      <c r="M5537" s="1">
        <v>47</v>
      </c>
      <c r="N5537" s="1">
        <v>18</v>
      </c>
      <c r="O5537" s="1">
        <v>10</v>
      </c>
      <c r="P5537" s="8">
        <v>0</v>
      </c>
    </row>
    <row r="5538" spans="2:16" x14ac:dyDescent="0.2">
      <c r="D5538" s="175"/>
      <c r="E5538" s="4" t="s">
        <v>68</v>
      </c>
      <c r="F5538" s="6"/>
      <c r="G5538" s="5">
        <v>112</v>
      </c>
      <c r="H5538" s="7">
        <v>55</v>
      </c>
      <c r="I5538" s="1">
        <v>58</v>
      </c>
      <c r="J5538" s="1">
        <v>32</v>
      </c>
      <c r="K5538" s="1">
        <v>51</v>
      </c>
      <c r="L5538" s="1">
        <v>12</v>
      </c>
      <c r="M5538" s="1">
        <v>28</v>
      </c>
      <c r="N5538" s="1">
        <v>12</v>
      </c>
      <c r="O5538" s="1">
        <v>6</v>
      </c>
      <c r="P5538" s="8">
        <v>1</v>
      </c>
    </row>
    <row r="5539" spans="2:16" x14ac:dyDescent="0.2">
      <c r="D5539" s="175"/>
      <c r="E5539" s="4" t="s">
        <v>69</v>
      </c>
      <c r="F5539" s="6"/>
      <c r="G5539" s="5">
        <v>92</v>
      </c>
      <c r="H5539" s="7">
        <v>50</v>
      </c>
      <c r="I5539" s="1">
        <v>38</v>
      </c>
      <c r="J5539" s="1">
        <v>24</v>
      </c>
      <c r="K5539" s="1">
        <v>44</v>
      </c>
      <c r="L5539" s="1">
        <v>3</v>
      </c>
      <c r="M5539" s="1">
        <v>21</v>
      </c>
      <c r="N5539" s="1">
        <v>14</v>
      </c>
      <c r="O5539" s="1">
        <v>5</v>
      </c>
      <c r="P5539" s="8">
        <v>1</v>
      </c>
    </row>
    <row r="5540" spans="2:16" x14ac:dyDescent="0.2">
      <c r="D5540" s="175"/>
      <c r="E5540" s="4" t="s">
        <v>70</v>
      </c>
      <c r="F5540" s="6"/>
      <c r="G5540" s="5">
        <v>131</v>
      </c>
      <c r="H5540" s="7">
        <v>60</v>
      </c>
      <c r="I5540" s="1">
        <v>49</v>
      </c>
      <c r="J5540" s="1">
        <v>24</v>
      </c>
      <c r="K5540" s="1">
        <v>70</v>
      </c>
      <c r="L5540" s="1">
        <v>10</v>
      </c>
      <c r="M5540" s="1">
        <v>30</v>
      </c>
      <c r="N5540" s="1">
        <v>11</v>
      </c>
      <c r="O5540" s="1">
        <v>10</v>
      </c>
      <c r="P5540" s="8">
        <v>0</v>
      </c>
    </row>
    <row r="5541" spans="2:16" x14ac:dyDescent="0.2">
      <c r="D5541" s="175"/>
      <c r="E5541" s="4" t="s">
        <v>71</v>
      </c>
      <c r="F5541" s="6"/>
      <c r="G5541" s="5">
        <v>71</v>
      </c>
      <c r="H5541" s="7">
        <v>28</v>
      </c>
      <c r="I5541" s="1">
        <v>25</v>
      </c>
      <c r="J5541" s="1">
        <v>19</v>
      </c>
      <c r="K5541" s="1">
        <v>36</v>
      </c>
      <c r="L5541" s="1">
        <v>5</v>
      </c>
      <c r="M5541" s="1">
        <v>16</v>
      </c>
      <c r="N5541" s="1">
        <v>9</v>
      </c>
      <c r="O5541" s="1">
        <v>3</v>
      </c>
      <c r="P5541" s="8">
        <v>0</v>
      </c>
    </row>
    <row r="5542" spans="2:16" x14ac:dyDescent="0.2">
      <c r="D5542" s="176"/>
      <c r="E5542" s="59" t="s">
        <v>72</v>
      </c>
      <c r="F5542" s="60"/>
      <c r="G5542" s="56">
        <v>70</v>
      </c>
      <c r="H5542" s="66">
        <v>24</v>
      </c>
      <c r="I5542" s="30">
        <v>16</v>
      </c>
      <c r="J5542" s="30">
        <v>18</v>
      </c>
      <c r="K5542" s="30">
        <v>36</v>
      </c>
      <c r="L5542" s="30">
        <v>3</v>
      </c>
      <c r="M5542" s="30">
        <v>19</v>
      </c>
      <c r="N5542" s="30">
        <v>6</v>
      </c>
      <c r="O5542" s="30">
        <v>9</v>
      </c>
      <c r="P5542" s="65">
        <v>0</v>
      </c>
    </row>
    <row r="5544" spans="2:16" x14ac:dyDescent="0.2">
      <c r="B5544" s="43" t="str">
        <f xml:space="preserve"> HYPERLINK("#'目次'!B207", "[201]")</f>
        <v>[201]</v>
      </c>
      <c r="C5544" s="31" t="s">
        <v>395</v>
      </c>
    </row>
    <row r="5547" spans="2:16" x14ac:dyDescent="0.2">
      <c r="C5547" s="31" t="s">
        <v>75</v>
      </c>
    </row>
    <row r="5548" spans="2:16" ht="60" x14ac:dyDescent="0.2">
      <c r="D5548" s="177"/>
      <c r="E5548" s="178"/>
      <c r="F5548" s="178"/>
      <c r="G5548" s="40" t="s">
        <v>14</v>
      </c>
      <c r="H5548" s="42" t="s">
        <v>396</v>
      </c>
      <c r="I5548" s="15" t="s">
        <v>397</v>
      </c>
      <c r="J5548" s="15" t="s">
        <v>398</v>
      </c>
      <c r="K5548" s="15" t="s">
        <v>399</v>
      </c>
      <c r="L5548" s="15" t="s">
        <v>400</v>
      </c>
      <c r="M5548" s="15" t="s">
        <v>401</v>
      </c>
      <c r="N5548" s="15" t="s">
        <v>402</v>
      </c>
      <c r="O5548" s="15" t="s">
        <v>86</v>
      </c>
      <c r="P5548" s="44" t="s">
        <v>17</v>
      </c>
    </row>
    <row r="5549" spans="2:16" x14ac:dyDescent="0.2">
      <c r="D5549" s="179"/>
      <c r="E5549" s="180"/>
      <c r="F5549" s="180"/>
      <c r="G5549" s="39"/>
      <c r="H5549" s="41"/>
      <c r="I5549" s="14"/>
      <c r="J5549" s="14"/>
      <c r="K5549" s="14"/>
      <c r="L5549" s="14"/>
      <c r="M5549" s="14"/>
      <c r="N5549" s="14"/>
      <c r="O5549" s="14"/>
      <c r="P5549" s="38"/>
    </row>
    <row r="5550" spans="2:16" x14ac:dyDescent="0.2">
      <c r="D5550" s="58"/>
      <c r="E5550" s="53" t="s">
        <v>14</v>
      </c>
      <c r="F5550" s="52"/>
      <c r="G5550" s="37">
        <v>1222</v>
      </c>
      <c r="H5550" s="17">
        <v>579</v>
      </c>
      <c r="I5550" s="17">
        <v>563</v>
      </c>
      <c r="J5550" s="17">
        <v>356</v>
      </c>
      <c r="K5550" s="17">
        <v>533</v>
      </c>
      <c r="L5550" s="17">
        <v>117</v>
      </c>
      <c r="M5550" s="17">
        <v>313</v>
      </c>
      <c r="N5550" s="17">
        <v>167</v>
      </c>
      <c r="O5550" s="17">
        <v>70</v>
      </c>
      <c r="P5550" s="55">
        <v>11</v>
      </c>
    </row>
    <row r="5551" spans="2:16" x14ac:dyDescent="0.2">
      <c r="D5551" s="174" t="s">
        <v>36</v>
      </c>
      <c r="E5551" s="20" t="s">
        <v>76</v>
      </c>
      <c r="F5551" s="22"/>
      <c r="G5551" s="21">
        <v>629</v>
      </c>
      <c r="H5551" s="25">
        <v>305</v>
      </c>
      <c r="I5551" s="3">
        <v>300</v>
      </c>
      <c r="J5551" s="3">
        <v>204</v>
      </c>
      <c r="K5551" s="3">
        <v>258</v>
      </c>
      <c r="L5551" s="3">
        <v>63</v>
      </c>
      <c r="M5551" s="3">
        <v>152</v>
      </c>
      <c r="N5551" s="3">
        <v>92</v>
      </c>
      <c r="O5551" s="3">
        <v>36</v>
      </c>
      <c r="P5551" s="26">
        <v>5</v>
      </c>
    </row>
    <row r="5552" spans="2:16" x14ac:dyDescent="0.2">
      <c r="D5552" s="175"/>
      <c r="E5552" s="4" t="s">
        <v>39</v>
      </c>
      <c r="F5552" s="6"/>
      <c r="G5552" s="5">
        <v>37</v>
      </c>
      <c r="H5552" s="7">
        <v>20</v>
      </c>
      <c r="I5552" s="1">
        <v>22</v>
      </c>
      <c r="J5552" s="1">
        <v>10</v>
      </c>
      <c r="K5552" s="1">
        <v>12</v>
      </c>
      <c r="L5552" s="1">
        <v>3</v>
      </c>
      <c r="M5552" s="1">
        <v>7</v>
      </c>
      <c r="N5552" s="1">
        <v>4</v>
      </c>
      <c r="O5552" s="1">
        <v>3</v>
      </c>
      <c r="P5552" s="8">
        <v>1</v>
      </c>
    </row>
    <row r="5553" spans="2:16" x14ac:dyDescent="0.2">
      <c r="D5553" s="175"/>
      <c r="E5553" s="4" t="s">
        <v>40</v>
      </c>
      <c r="F5553" s="6"/>
      <c r="G5553" s="5">
        <v>73</v>
      </c>
      <c r="H5553" s="7">
        <v>38</v>
      </c>
      <c r="I5553" s="1">
        <v>35</v>
      </c>
      <c r="J5553" s="1">
        <v>18</v>
      </c>
      <c r="K5553" s="1">
        <v>34</v>
      </c>
      <c r="L5553" s="1">
        <v>1</v>
      </c>
      <c r="M5553" s="1">
        <v>10</v>
      </c>
      <c r="N5553" s="1">
        <v>6</v>
      </c>
      <c r="O5553" s="1">
        <v>5</v>
      </c>
      <c r="P5553" s="8">
        <v>0</v>
      </c>
    </row>
    <row r="5554" spans="2:16" x14ac:dyDescent="0.2">
      <c r="D5554" s="175"/>
      <c r="E5554" s="4" t="s">
        <v>41</v>
      </c>
      <c r="F5554" s="6"/>
      <c r="G5554" s="5">
        <v>108</v>
      </c>
      <c r="H5554" s="7">
        <v>55</v>
      </c>
      <c r="I5554" s="1">
        <v>42</v>
      </c>
      <c r="J5554" s="1">
        <v>28</v>
      </c>
      <c r="K5554" s="1">
        <v>51</v>
      </c>
      <c r="L5554" s="1">
        <v>11</v>
      </c>
      <c r="M5554" s="1">
        <v>16</v>
      </c>
      <c r="N5554" s="1">
        <v>12</v>
      </c>
      <c r="O5554" s="1">
        <v>8</v>
      </c>
      <c r="P5554" s="8">
        <v>0</v>
      </c>
    </row>
    <row r="5555" spans="2:16" x14ac:dyDescent="0.2">
      <c r="D5555" s="175"/>
      <c r="E5555" s="4" t="s">
        <v>42</v>
      </c>
      <c r="F5555" s="6"/>
      <c r="G5555" s="5">
        <v>113</v>
      </c>
      <c r="H5555" s="7">
        <v>59</v>
      </c>
      <c r="I5555" s="1">
        <v>46</v>
      </c>
      <c r="J5555" s="1">
        <v>40</v>
      </c>
      <c r="K5555" s="1">
        <v>46</v>
      </c>
      <c r="L5555" s="1">
        <v>11</v>
      </c>
      <c r="M5555" s="1">
        <v>25</v>
      </c>
      <c r="N5555" s="1">
        <v>15</v>
      </c>
      <c r="O5555" s="1">
        <v>3</v>
      </c>
      <c r="P5555" s="8">
        <v>1</v>
      </c>
    </row>
    <row r="5556" spans="2:16" x14ac:dyDescent="0.2">
      <c r="D5556" s="175"/>
      <c r="E5556" s="4" t="s">
        <v>43</v>
      </c>
      <c r="F5556" s="6"/>
      <c r="G5556" s="5">
        <v>101</v>
      </c>
      <c r="H5556" s="7">
        <v>41</v>
      </c>
      <c r="I5556" s="1">
        <v>38</v>
      </c>
      <c r="J5556" s="1">
        <v>29</v>
      </c>
      <c r="K5556" s="1">
        <v>52</v>
      </c>
      <c r="L5556" s="1">
        <v>6</v>
      </c>
      <c r="M5556" s="1">
        <v>26</v>
      </c>
      <c r="N5556" s="1">
        <v>16</v>
      </c>
      <c r="O5556" s="1">
        <v>9</v>
      </c>
      <c r="P5556" s="8">
        <v>1</v>
      </c>
    </row>
    <row r="5557" spans="2:16" x14ac:dyDescent="0.2">
      <c r="D5557" s="175"/>
      <c r="E5557" s="4" t="s">
        <v>44</v>
      </c>
      <c r="F5557" s="6"/>
      <c r="G5557" s="5">
        <v>114</v>
      </c>
      <c r="H5557" s="7">
        <v>55</v>
      </c>
      <c r="I5557" s="1">
        <v>69</v>
      </c>
      <c r="J5557" s="1">
        <v>39</v>
      </c>
      <c r="K5557" s="1">
        <v>41</v>
      </c>
      <c r="L5557" s="1">
        <v>19</v>
      </c>
      <c r="M5557" s="1">
        <v>39</v>
      </c>
      <c r="N5557" s="1">
        <v>20</v>
      </c>
      <c r="O5557" s="1">
        <v>5</v>
      </c>
      <c r="P5557" s="8">
        <v>0</v>
      </c>
    </row>
    <row r="5558" spans="2:16" x14ac:dyDescent="0.2">
      <c r="D5558" s="175"/>
      <c r="E5558" s="4" t="s">
        <v>45</v>
      </c>
      <c r="F5558" s="6"/>
      <c r="G5558" s="5">
        <v>83</v>
      </c>
      <c r="H5558" s="7">
        <v>37</v>
      </c>
      <c r="I5558" s="1">
        <v>48</v>
      </c>
      <c r="J5558" s="1">
        <v>40</v>
      </c>
      <c r="K5558" s="1">
        <v>22</v>
      </c>
      <c r="L5558" s="1">
        <v>12</v>
      </c>
      <c r="M5558" s="1">
        <v>29</v>
      </c>
      <c r="N5558" s="1">
        <v>19</v>
      </c>
      <c r="O5558" s="1">
        <v>3</v>
      </c>
      <c r="P5558" s="8">
        <v>2</v>
      </c>
    </row>
    <row r="5559" spans="2:16" x14ac:dyDescent="0.2">
      <c r="D5559" s="174" t="s">
        <v>37</v>
      </c>
      <c r="E5559" s="20" t="s">
        <v>77</v>
      </c>
      <c r="F5559" s="22"/>
      <c r="G5559" s="21">
        <v>593</v>
      </c>
      <c r="H5559" s="25">
        <v>274</v>
      </c>
      <c r="I5559" s="3">
        <v>263</v>
      </c>
      <c r="J5559" s="3">
        <v>152</v>
      </c>
      <c r="K5559" s="3">
        <v>275</v>
      </c>
      <c r="L5559" s="3">
        <v>54</v>
      </c>
      <c r="M5559" s="3">
        <v>161</v>
      </c>
      <c r="N5559" s="3">
        <v>75</v>
      </c>
      <c r="O5559" s="3">
        <v>34</v>
      </c>
      <c r="P5559" s="26">
        <v>6</v>
      </c>
    </row>
    <row r="5560" spans="2:16" x14ac:dyDescent="0.2">
      <c r="D5560" s="175"/>
      <c r="E5560" s="4" t="s">
        <v>39</v>
      </c>
      <c r="F5560" s="6"/>
      <c r="G5560" s="5">
        <v>27</v>
      </c>
      <c r="H5560" s="7">
        <v>18</v>
      </c>
      <c r="I5560" s="1">
        <v>21</v>
      </c>
      <c r="J5560" s="1">
        <v>4</v>
      </c>
      <c r="K5560" s="1">
        <v>8</v>
      </c>
      <c r="L5560" s="1">
        <v>4</v>
      </c>
      <c r="M5560" s="1">
        <v>4</v>
      </c>
      <c r="N5560" s="1">
        <v>4</v>
      </c>
      <c r="O5560" s="1">
        <v>3</v>
      </c>
      <c r="P5560" s="8">
        <v>0</v>
      </c>
    </row>
    <row r="5561" spans="2:16" x14ac:dyDescent="0.2">
      <c r="D5561" s="175"/>
      <c r="E5561" s="4" t="s">
        <v>40</v>
      </c>
      <c r="F5561" s="6"/>
      <c r="G5561" s="5">
        <v>74</v>
      </c>
      <c r="H5561" s="7">
        <v>38</v>
      </c>
      <c r="I5561" s="1">
        <v>28</v>
      </c>
      <c r="J5561" s="1">
        <v>21</v>
      </c>
      <c r="K5561" s="1">
        <v>32</v>
      </c>
      <c r="L5561" s="1">
        <v>3</v>
      </c>
      <c r="M5561" s="1">
        <v>16</v>
      </c>
      <c r="N5561" s="1">
        <v>8</v>
      </c>
      <c r="O5561" s="1">
        <v>5</v>
      </c>
      <c r="P5561" s="8">
        <v>0</v>
      </c>
    </row>
    <row r="5562" spans="2:16" x14ac:dyDescent="0.2">
      <c r="D5562" s="175"/>
      <c r="E5562" s="4" t="s">
        <v>41</v>
      </c>
      <c r="F5562" s="6"/>
      <c r="G5562" s="5">
        <v>96</v>
      </c>
      <c r="H5562" s="7">
        <v>42</v>
      </c>
      <c r="I5562" s="1">
        <v>40</v>
      </c>
      <c r="J5562" s="1">
        <v>16</v>
      </c>
      <c r="K5562" s="1">
        <v>48</v>
      </c>
      <c r="L5562" s="1">
        <v>6</v>
      </c>
      <c r="M5562" s="1">
        <v>20</v>
      </c>
      <c r="N5562" s="1">
        <v>12</v>
      </c>
      <c r="O5562" s="1">
        <v>11</v>
      </c>
      <c r="P5562" s="8">
        <v>0</v>
      </c>
    </row>
    <row r="5563" spans="2:16" x14ac:dyDescent="0.2">
      <c r="D5563" s="175"/>
      <c r="E5563" s="4" t="s">
        <v>42</v>
      </c>
      <c r="F5563" s="6"/>
      <c r="G5563" s="5">
        <v>97</v>
      </c>
      <c r="H5563" s="7">
        <v>37</v>
      </c>
      <c r="I5563" s="1">
        <v>32</v>
      </c>
      <c r="J5563" s="1">
        <v>25</v>
      </c>
      <c r="K5563" s="1">
        <v>48</v>
      </c>
      <c r="L5563" s="1">
        <v>4</v>
      </c>
      <c r="M5563" s="1">
        <v>21</v>
      </c>
      <c r="N5563" s="1">
        <v>8</v>
      </c>
      <c r="O5563" s="1">
        <v>8</v>
      </c>
      <c r="P5563" s="8">
        <v>0</v>
      </c>
    </row>
    <row r="5564" spans="2:16" x14ac:dyDescent="0.2">
      <c r="D5564" s="175"/>
      <c r="E5564" s="4" t="s">
        <v>43</v>
      </c>
      <c r="F5564" s="6"/>
      <c r="G5564" s="5">
        <v>103</v>
      </c>
      <c r="H5564" s="7">
        <v>39</v>
      </c>
      <c r="I5564" s="1">
        <v>44</v>
      </c>
      <c r="J5564" s="1">
        <v>31</v>
      </c>
      <c r="K5564" s="1">
        <v>47</v>
      </c>
      <c r="L5564" s="1">
        <v>11</v>
      </c>
      <c r="M5564" s="1">
        <v>44</v>
      </c>
      <c r="N5564" s="1">
        <v>17</v>
      </c>
      <c r="O5564" s="1">
        <v>5</v>
      </c>
      <c r="P5564" s="8">
        <v>1</v>
      </c>
    </row>
    <row r="5565" spans="2:16" x14ac:dyDescent="0.2">
      <c r="D5565" s="175"/>
      <c r="E5565" s="4" t="s">
        <v>44</v>
      </c>
      <c r="F5565" s="6"/>
      <c r="G5565" s="5">
        <v>109</v>
      </c>
      <c r="H5565" s="7">
        <v>51</v>
      </c>
      <c r="I5565" s="1">
        <v>49</v>
      </c>
      <c r="J5565" s="1">
        <v>22</v>
      </c>
      <c r="K5565" s="1">
        <v>60</v>
      </c>
      <c r="L5565" s="1">
        <v>12</v>
      </c>
      <c r="M5565" s="1">
        <v>32</v>
      </c>
      <c r="N5565" s="1">
        <v>13</v>
      </c>
      <c r="O5565" s="1">
        <v>1</v>
      </c>
      <c r="P5565" s="8">
        <v>2</v>
      </c>
    </row>
    <row r="5566" spans="2:16" x14ac:dyDescent="0.2">
      <c r="D5566" s="176"/>
      <c r="E5566" s="59" t="s">
        <v>45</v>
      </c>
      <c r="F5566" s="60"/>
      <c r="G5566" s="56">
        <v>87</v>
      </c>
      <c r="H5566" s="66">
        <v>49</v>
      </c>
      <c r="I5566" s="30">
        <v>49</v>
      </c>
      <c r="J5566" s="30">
        <v>33</v>
      </c>
      <c r="K5566" s="30">
        <v>32</v>
      </c>
      <c r="L5566" s="30">
        <v>14</v>
      </c>
      <c r="M5566" s="30">
        <v>24</v>
      </c>
      <c r="N5566" s="30">
        <v>13</v>
      </c>
      <c r="O5566" s="30">
        <v>1</v>
      </c>
      <c r="P5566" s="65">
        <v>3</v>
      </c>
    </row>
    <row r="5568" spans="2:16" x14ac:dyDescent="0.2">
      <c r="B5568" s="43" t="str">
        <f xml:space="preserve"> HYPERLINK("#'目次'!B208", "[202]")</f>
        <v>[202]</v>
      </c>
      <c r="C5568" s="31" t="s">
        <v>405</v>
      </c>
    </row>
    <row r="5572" spans="4:16" ht="36" x14ac:dyDescent="0.2">
      <c r="D5572" s="177"/>
      <c r="E5572" s="178"/>
      <c r="F5572" s="178"/>
      <c r="G5572" s="40" t="s">
        <v>14</v>
      </c>
      <c r="H5572" s="42" t="s">
        <v>406</v>
      </c>
      <c r="I5572" s="15" t="s">
        <v>407</v>
      </c>
      <c r="J5572" s="15" t="s">
        <v>408</v>
      </c>
      <c r="K5572" s="15" t="s">
        <v>409</v>
      </c>
      <c r="L5572" s="15" t="s">
        <v>410</v>
      </c>
      <c r="M5572" s="15" t="s">
        <v>411</v>
      </c>
      <c r="N5572" s="15" t="s">
        <v>412</v>
      </c>
      <c r="O5572" s="15" t="s">
        <v>86</v>
      </c>
      <c r="P5572" s="44" t="s">
        <v>17</v>
      </c>
    </row>
    <row r="5573" spans="4:16" x14ac:dyDescent="0.2">
      <c r="D5573" s="179"/>
      <c r="E5573" s="180"/>
      <c r="F5573" s="180"/>
      <c r="G5573" s="39"/>
      <c r="H5573" s="41"/>
      <c r="I5573" s="14"/>
      <c r="J5573" s="14"/>
      <c r="K5573" s="14"/>
      <c r="L5573" s="14"/>
      <c r="M5573" s="14"/>
      <c r="N5573" s="14"/>
      <c r="O5573" s="14"/>
      <c r="P5573" s="38"/>
    </row>
    <row r="5574" spans="4:16" x14ac:dyDescent="0.2">
      <c r="D5574" s="58"/>
      <c r="E5574" s="53" t="s">
        <v>14</v>
      </c>
      <c r="F5574" s="52"/>
      <c r="G5574" s="37">
        <v>1222</v>
      </c>
      <c r="H5574" s="17">
        <v>661</v>
      </c>
      <c r="I5574" s="17">
        <v>261</v>
      </c>
      <c r="J5574" s="17">
        <v>703</v>
      </c>
      <c r="K5574" s="17">
        <v>495</v>
      </c>
      <c r="L5574" s="17">
        <v>946</v>
      </c>
      <c r="M5574" s="17">
        <v>835</v>
      </c>
      <c r="N5574" s="17">
        <v>18</v>
      </c>
      <c r="O5574" s="17">
        <v>35</v>
      </c>
      <c r="P5574" s="55">
        <v>15</v>
      </c>
    </row>
    <row r="5575" spans="4:16" x14ac:dyDescent="0.2">
      <c r="D5575" s="174" t="s">
        <v>18</v>
      </c>
      <c r="E5575" s="20" t="s">
        <v>19</v>
      </c>
      <c r="F5575" s="22"/>
      <c r="G5575" s="21">
        <v>57</v>
      </c>
      <c r="H5575" s="25">
        <v>32</v>
      </c>
      <c r="I5575" s="3">
        <v>9</v>
      </c>
      <c r="J5575" s="3">
        <v>35</v>
      </c>
      <c r="K5575" s="3">
        <v>23</v>
      </c>
      <c r="L5575" s="3">
        <v>45</v>
      </c>
      <c r="M5575" s="3">
        <v>42</v>
      </c>
      <c r="N5575" s="3">
        <v>0</v>
      </c>
      <c r="O5575" s="3">
        <v>1</v>
      </c>
      <c r="P5575" s="26">
        <v>0</v>
      </c>
    </row>
    <row r="5576" spans="4:16" x14ac:dyDescent="0.2">
      <c r="D5576" s="175"/>
      <c r="E5576" s="4" t="s">
        <v>20</v>
      </c>
      <c r="F5576" s="6"/>
      <c r="G5576" s="5">
        <v>84</v>
      </c>
      <c r="H5576" s="7">
        <v>47</v>
      </c>
      <c r="I5576" s="1">
        <v>27</v>
      </c>
      <c r="J5576" s="1">
        <v>47</v>
      </c>
      <c r="K5576" s="1">
        <v>34</v>
      </c>
      <c r="L5576" s="1">
        <v>68</v>
      </c>
      <c r="M5576" s="1">
        <v>56</v>
      </c>
      <c r="N5576" s="1">
        <v>0</v>
      </c>
      <c r="O5576" s="1">
        <v>4</v>
      </c>
      <c r="P5576" s="8">
        <v>2</v>
      </c>
    </row>
    <row r="5577" spans="4:16" x14ac:dyDescent="0.2">
      <c r="D5577" s="175"/>
      <c r="E5577" s="4" t="s">
        <v>21</v>
      </c>
      <c r="F5577" s="6"/>
      <c r="G5577" s="5">
        <v>487</v>
      </c>
      <c r="H5577" s="7">
        <v>242</v>
      </c>
      <c r="I5577" s="1">
        <v>101</v>
      </c>
      <c r="J5577" s="1">
        <v>292</v>
      </c>
      <c r="K5577" s="1">
        <v>201</v>
      </c>
      <c r="L5577" s="1">
        <v>377</v>
      </c>
      <c r="M5577" s="1">
        <v>316</v>
      </c>
      <c r="N5577" s="1">
        <v>15</v>
      </c>
      <c r="O5577" s="1">
        <v>15</v>
      </c>
      <c r="P5577" s="8">
        <v>6</v>
      </c>
    </row>
    <row r="5578" spans="4:16" x14ac:dyDescent="0.2">
      <c r="D5578" s="175"/>
      <c r="E5578" s="4" t="s">
        <v>22</v>
      </c>
      <c r="F5578" s="6"/>
      <c r="G5578" s="5">
        <v>35</v>
      </c>
      <c r="H5578" s="7">
        <v>17</v>
      </c>
      <c r="I5578" s="1">
        <v>8</v>
      </c>
      <c r="J5578" s="1">
        <v>17</v>
      </c>
      <c r="K5578" s="1">
        <v>10</v>
      </c>
      <c r="L5578" s="1">
        <v>25</v>
      </c>
      <c r="M5578" s="1">
        <v>19</v>
      </c>
      <c r="N5578" s="1">
        <v>1</v>
      </c>
      <c r="O5578" s="1">
        <v>2</v>
      </c>
      <c r="P5578" s="8">
        <v>0</v>
      </c>
    </row>
    <row r="5579" spans="4:16" x14ac:dyDescent="0.2">
      <c r="D5579" s="175"/>
      <c r="E5579" s="4" t="s">
        <v>23</v>
      </c>
      <c r="F5579" s="6"/>
      <c r="G5579" s="5">
        <v>143</v>
      </c>
      <c r="H5579" s="7">
        <v>77</v>
      </c>
      <c r="I5579" s="1">
        <v>29</v>
      </c>
      <c r="J5579" s="1">
        <v>81</v>
      </c>
      <c r="K5579" s="1">
        <v>66</v>
      </c>
      <c r="L5579" s="1">
        <v>115</v>
      </c>
      <c r="M5579" s="1">
        <v>109</v>
      </c>
      <c r="N5579" s="1">
        <v>1</v>
      </c>
      <c r="O5579" s="1">
        <v>6</v>
      </c>
      <c r="P5579" s="8">
        <v>2</v>
      </c>
    </row>
    <row r="5580" spans="4:16" x14ac:dyDescent="0.2">
      <c r="D5580" s="175"/>
      <c r="E5580" s="4" t="s">
        <v>24</v>
      </c>
      <c r="F5580" s="6"/>
      <c r="G5580" s="5">
        <v>187</v>
      </c>
      <c r="H5580" s="7">
        <v>108</v>
      </c>
      <c r="I5580" s="1">
        <v>26</v>
      </c>
      <c r="J5580" s="1">
        <v>104</v>
      </c>
      <c r="K5580" s="1">
        <v>74</v>
      </c>
      <c r="L5580" s="1">
        <v>130</v>
      </c>
      <c r="M5580" s="1">
        <v>129</v>
      </c>
      <c r="N5580" s="1">
        <v>1</v>
      </c>
      <c r="O5580" s="1">
        <v>5</v>
      </c>
      <c r="P5580" s="8">
        <v>3</v>
      </c>
    </row>
    <row r="5581" spans="4:16" x14ac:dyDescent="0.2">
      <c r="D5581" s="175"/>
      <c r="E5581" s="4" t="s">
        <v>25</v>
      </c>
      <c r="F5581" s="6"/>
      <c r="G5581" s="5">
        <v>71</v>
      </c>
      <c r="H5581" s="7">
        <v>38</v>
      </c>
      <c r="I5581" s="1">
        <v>18</v>
      </c>
      <c r="J5581" s="1">
        <v>40</v>
      </c>
      <c r="K5581" s="1">
        <v>24</v>
      </c>
      <c r="L5581" s="1">
        <v>57</v>
      </c>
      <c r="M5581" s="1">
        <v>56</v>
      </c>
      <c r="N5581" s="1">
        <v>0</v>
      </c>
      <c r="O5581" s="1">
        <v>1</v>
      </c>
      <c r="P5581" s="8">
        <v>1</v>
      </c>
    </row>
    <row r="5582" spans="4:16" x14ac:dyDescent="0.2">
      <c r="D5582" s="175"/>
      <c r="E5582" s="4" t="s">
        <v>26</v>
      </c>
      <c r="F5582" s="6"/>
      <c r="G5582" s="5">
        <v>30</v>
      </c>
      <c r="H5582" s="7">
        <v>16</v>
      </c>
      <c r="I5582" s="1">
        <v>8</v>
      </c>
      <c r="J5582" s="1">
        <v>14</v>
      </c>
      <c r="K5582" s="1">
        <v>14</v>
      </c>
      <c r="L5582" s="1">
        <v>26</v>
      </c>
      <c r="M5582" s="1">
        <v>22</v>
      </c>
      <c r="N5582" s="1">
        <v>0</v>
      </c>
      <c r="O5582" s="1">
        <v>0</v>
      </c>
      <c r="P5582" s="8">
        <v>0</v>
      </c>
    </row>
    <row r="5583" spans="4:16" x14ac:dyDescent="0.2">
      <c r="D5583" s="175"/>
      <c r="E5583" s="4" t="s">
        <v>27</v>
      </c>
      <c r="F5583" s="6"/>
      <c r="G5583" s="5">
        <v>70</v>
      </c>
      <c r="H5583" s="7">
        <v>48</v>
      </c>
      <c r="I5583" s="1">
        <v>20</v>
      </c>
      <c r="J5583" s="1">
        <v>39</v>
      </c>
      <c r="K5583" s="1">
        <v>22</v>
      </c>
      <c r="L5583" s="1">
        <v>56</v>
      </c>
      <c r="M5583" s="1">
        <v>46</v>
      </c>
      <c r="N5583" s="1">
        <v>0</v>
      </c>
      <c r="O5583" s="1">
        <v>1</v>
      </c>
      <c r="P5583" s="8">
        <v>0</v>
      </c>
    </row>
    <row r="5584" spans="4:16" x14ac:dyDescent="0.2">
      <c r="D5584" s="175"/>
      <c r="E5584" s="4" t="s">
        <v>28</v>
      </c>
      <c r="F5584" s="6"/>
      <c r="G5584" s="5">
        <v>51</v>
      </c>
      <c r="H5584" s="7">
        <v>33</v>
      </c>
      <c r="I5584" s="1">
        <v>12</v>
      </c>
      <c r="J5584" s="1">
        <v>31</v>
      </c>
      <c r="K5584" s="1">
        <v>21</v>
      </c>
      <c r="L5584" s="1">
        <v>40</v>
      </c>
      <c r="M5584" s="1">
        <v>35</v>
      </c>
      <c r="N5584" s="1">
        <v>0</v>
      </c>
      <c r="O5584" s="1">
        <v>0</v>
      </c>
      <c r="P5584" s="8">
        <v>1</v>
      </c>
    </row>
    <row r="5585" spans="2:16" x14ac:dyDescent="0.2">
      <c r="D5585" s="175"/>
      <c r="E5585" s="4" t="s">
        <v>29</v>
      </c>
      <c r="F5585" s="6"/>
      <c r="G5585" s="5">
        <v>7</v>
      </c>
      <c r="H5585" s="7">
        <v>3</v>
      </c>
      <c r="I5585" s="1">
        <v>3</v>
      </c>
      <c r="J5585" s="1">
        <v>3</v>
      </c>
      <c r="K5585" s="1">
        <v>6</v>
      </c>
      <c r="L5585" s="1">
        <v>7</v>
      </c>
      <c r="M5585" s="1">
        <v>5</v>
      </c>
      <c r="N5585" s="1">
        <v>0</v>
      </c>
      <c r="O5585" s="1">
        <v>0</v>
      </c>
      <c r="P5585" s="8">
        <v>0</v>
      </c>
    </row>
    <row r="5586" spans="2:16" x14ac:dyDescent="0.2">
      <c r="D5586" s="174" t="s">
        <v>30</v>
      </c>
      <c r="E5586" s="20" t="s">
        <v>31</v>
      </c>
      <c r="F5586" s="22"/>
      <c r="G5586" s="21">
        <v>393</v>
      </c>
      <c r="H5586" s="25">
        <v>215</v>
      </c>
      <c r="I5586" s="3">
        <v>90</v>
      </c>
      <c r="J5586" s="3">
        <v>237</v>
      </c>
      <c r="K5586" s="3">
        <v>148</v>
      </c>
      <c r="L5586" s="3">
        <v>295</v>
      </c>
      <c r="M5586" s="3">
        <v>270</v>
      </c>
      <c r="N5586" s="3">
        <v>7</v>
      </c>
      <c r="O5586" s="3">
        <v>14</v>
      </c>
      <c r="P5586" s="26">
        <v>2</v>
      </c>
    </row>
    <row r="5587" spans="2:16" x14ac:dyDescent="0.2">
      <c r="D5587" s="175"/>
      <c r="E5587" s="4" t="s">
        <v>32</v>
      </c>
      <c r="F5587" s="6"/>
      <c r="G5587" s="5">
        <v>352</v>
      </c>
      <c r="H5587" s="7">
        <v>186</v>
      </c>
      <c r="I5587" s="1">
        <v>73</v>
      </c>
      <c r="J5587" s="1">
        <v>189</v>
      </c>
      <c r="K5587" s="1">
        <v>146</v>
      </c>
      <c r="L5587" s="1">
        <v>269</v>
      </c>
      <c r="M5587" s="1">
        <v>239</v>
      </c>
      <c r="N5587" s="1">
        <v>5</v>
      </c>
      <c r="O5587" s="1">
        <v>10</v>
      </c>
      <c r="P5587" s="8">
        <v>6</v>
      </c>
    </row>
    <row r="5588" spans="2:16" x14ac:dyDescent="0.2">
      <c r="D5588" s="175"/>
      <c r="E5588" s="4" t="s">
        <v>33</v>
      </c>
      <c r="F5588" s="6"/>
      <c r="G5588" s="5">
        <v>388</v>
      </c>
      <c r="H5588" s="7">
        <v>206</v>
      </c>
      <c r="I5588" s="1">
        <v>73</v>
      </c>
      <c r="J5588" s="1">
        <v>228</v>
      </c>
      <c r="K5588" s="1">
        <v>162</v>
      </c>
      <c r="L5588" s="1">
        <v>304</v>
      </c>
      <c r="M5588" s="1">
        <v>260</v>
      </c>
      <c r="N5588" s="1">
        <v>6</v>
      </c>
      <c r="O5588" s="1">
        <v>11</v>
      </c>
      <c r="P5588" s="8">
        <v>7</v>
      </c>
    </row>
    <row r="5589" spans="2:16" x14ac:dyDescent="0.2">
      <c r="D5589" s="175"/>
      <c r="E5589" s="4" t="s">
        <v>34</v>
      </c>
      <c r="F5589" s="6"/>
      <c r="G5589" s="5">
        <v>89</v>
      </c>
      <c r="H5589" s="7">
        <v>54</v>
      </c>
      <c r="I5589" s="1">
        <v>25</v>
      </c>
      <c r="J5589" s="1">
        <v>49</v>
      </c>
      <c r="K5589" s="1">
        <v>39</v>
      </c>
      <c r="L5589" s="1">
        <v>78</v>
      </c>
      <c r="M5589" s="1">
        <v>66</v>
      </c>
      <c r="N5589" s="1">
        <v>0</v>
      </c>
      <c r="O5589" s="1">
        <v>0</v>
      </c>
      <c r="P5589" s="8">
        <v>0</v>
      </c>
    </row>
    <row r="5590" spans="2:16" x14ac:dyDescent="0.2">
      <c r="D5590" s="174" t="s">
        <v>35</v>
      </c>
      <c r="E5590" s="20" t="s">
        <v>36</v>
      </c>
      <c r="F5590" s="22"/>
      <c r="G5590" s="21">
        <v>629</v>
      </c>
      <c r="H5590" s="25">
        <v>339</v>
      </c>
      <c r="I5590" s="3">
        <v>118</v>
      </c>
      <c r="J5590" s="3">
        <v>349</v>
      </c>
      <c r="K5590" s="3">
        <v>243</v>
      </c>
      <c r="L5590" s="3">
        <v>480</v>
      </c>
      <c r="M5590" s="3">
        <v>425</v>
      </c>
      <c r="N5590" s="3">
        <v>13</v>
      </c>
      <c r="O5590" s="3">
        <v>16</v>
      </c>
      <c r="P5590" s="26">
        <v>7</v>
      </c>
    </row>
    <row r="5591" spans="2:16" x14ac:dyDescent="0.2">
      <c r="D5591" s="175"/>
      <c r="E5591" s="4" t="s">
        <v>37</v>
      </c>
      <c r="F5591" s="6"/>
      <c r="G5591" s="5">
        <v>593</v>
      </c>
      <c r="H5591" s="7">
        <v>322</v>
      </c>
      <c r="I5591" s="1">
        <v>143</v>
      </c>
      <c r="J5591" s="1">
        <v>354</v>
      </c>
      <c r="K5591" s="1">
        <v>252</v>
      </c>
      <c r="L5591" s="1">
        <v>466</v>
      </c>
      <c r="M5591" s="1">
        <v>410</v>
      </c>
      <c r="N5591" s="1">
        <v>5</v>
      </c>
      <c r="O5591" s="1">
        <v>19</v>
      </c>
      <c r="P5591" s="8">
        <v>8</v>
      </c>
    </row>
    <row r="5592" spans="2:16" x14ac:dyDescent="0.2">
      <c r="D5592" s="174" t="s">
        <v>38</v>
      </c>
      <c r="E5592" s="20" t="s">
        <v>39</v>
      </c>
      <c r="F5592" s="22"/>
      <c r="G5592" s="21">
        <v>64</v>
      </c>
      <c r="H5592" s="25">
        <v>32</v>
      </c>
      <c r="I5592" s="3">
        <v>23</v>
      </c>
      <c r="J5592" s="3">
        <v>33</v>
      </c>
      <c r="K5592" s="3">
        <v>21</v>
      </c>
      <c r="L5592" s="3">
        <v>38</v>
      </c>
      <c r="M5592" s="3">
        <v>42</v>
      </c>
      <c r="N5592" s="3">
        <v>0</v>
      </c>
      <c r="O5592" s="3">
        <v>2</v>
      </c>
      <c r="P5592" s="26">
        <v>0</v>
      </c>
    </row>
    <row r="5593" spans="2:16" x14ac:dyDescent="0.2">
      <c r="D5593" s="175"/>
      <c r="E5593" s="4" t="s">
        <v>40</v>
      </c>
      <c r="F5593" s="6"/>
      <c r="G5593" s="5">
        <v>147</v>
      </c>
      <c r="H5593" s="7">
        <v>67</v>
      </c>
      <c r="I5593" s="1">
        <v>45</v>
      </c>
      <c r="J5593" s="1">
        <v>81</v>
      </c>
      <c r="K5593" s="1">
        <v>66</v>
      </c>
      <c r="L5593" s="1">
        <v>98</v>
      </c>
      <c r="M5593" s="1">
        <v>85</v>
      </c>
      <c r="N5593" s="1">
        <v>4</v>
      </c>
      <c r="O5593" s="1">
        <v>0</v>
      </c>
      <c r="P5593" s="8">
        <v>1</v>
      </c>
    </row>
    <row r="5594" spans="2:16" x14ac:dyDescent="0.2">
      <c r="D5594" s="175"/>
      <c r="E5594" s="4" t="s">
        <v>41</v>
      </c>
      <c r="F5594" s="6"/>
      <c r="G5594" s="5">
        <v>204</v>
      </c>
      <c r="H5594" s="7">
        <v>84</v>
      </c>
      <c r="I5594" s="1">
        <v>54</v>
      </c>
      <c r="J5594" s="1">
        <v>123</v>
      </c>
      <c r="K5594" s="1">
        <v>92</v>
      </c>
      <c r="L5594" s="1">
        <v>163</v>
      </c>
      <c r="M5594" s="1">
        <v>142</v>
      </c>
      <c r="N5594" s="1">
        <v>2</v>
      </c>
      <c r="O5594" s="1">
        <v>6</v>
      </c>
      <c r="P5594" s="8">
        <v>1</v>
      </c>
    </row>
    <row r="5595" spans="2:16" x14ac:dyDescent="0.2">
      <c r="D5595" s="175"/>
      <c r="E5595" s="4" t="s">
        <v>42</v>
      </c>
      <c r="F5595" s="6"/>
      <c r="G5595" s="5">
        <v>210</v>
      </c>
      <c r="H5595" s="7">
        <v>98</v>
      </c>
      <c r="I5595" s="1">
        <v>35</v>
      </c>
      <c r="J5595" s="1">
        <v>128</v>
      </c>
      <c r="K5595" s="1">
        <v>76</v>
      </c>
      <c r="L5595" s="1">
        <v>159</v>
      </c>
      <c r="M5595" s="1">
        <v>137</v>
      </c>
      <c r="N5595" s="1">
        <v>6</v>
      </c>
      <c r="O5595" s="1">
        <v>5</v>
      </c>
      <c r="P5595" s="8">
        <v>1</v>
      </c>
    </row>
    <row r="5596" spans="2:16" x14ac:dyDescent="0.2">
      <c r="D5596" s="175"/>
      <c r="E5596" s="4" t="s">
        <v>43</v>
      </c>
      <c r="F5596" s="6"/>
      <c r="G5596" s="5">
        <v>204</v>
      </c>
      <c r="H5596" s="7">
        <v>112</v>
      </c>
      <c r="I5596" s="1">
        <v>33</v>
      </c>
      <c r="J5596" s="1">
        <v>132</v>
      </c>
      <c r="K5596" s="1">
        <v>78</v>
      </c>
      <c r="L5596" s="1">
        <v>164</v>
      </c>
      <c r="M5596" s="1">
        <v>138</v>
      </c>
      <c r="N5596" s="1">
        <v>6</v>
      </c>
      <c r="O5596" s="1">
        <v>8</v>
      </c>
      <c r="P5596" s="8">
        <v>2</v>
      </c>
    </row>
    <row r="5597" spans="2:16" x14ac:dyDescent="0.2">
      <c r="D5597" s="175"/>
      <c r="E5597" s="4" t="s">
        <v>44</v>
      </c>
      <c r="F5597" s="6"/>
      <c r="G5597" s="5">
        <v>223</v>
      </c>
      <c r="H5597" s="7">
        <v>137</v>
      </c>
      <c r="I5597" s="1">
        <v>45</v>
      </c>
      <c r="J5597" s="1">
        <v>123</v>
      </c>
      <c r="K5597" s="1">
        <v>89</v>
      </c>
      <c r="L5597" s="1">
        <v>189</v>
      </c>
      <c r="M5597" s="1">
        <v>165</v>
      </c>
      <c r="N5597" s="1">
        <v>0</v>
      </c>
      <c r="O5597" s="1">
        <v>10</v>
      </c>
      <c r="P5597" s="8">
        <v>3</v>
      </c>
    </row>
    <row r="5598" spans="2:16" x14ac:dyDescent="0.2">
      <c r="D5598" s="176"/>
      <c r="E5598" s="59" t="s">
        <v>45</v>
      </c>
      <c r="F5598" s="60"/>
      <c r="G5598" s="56">
        <v>170</v>
      </c>
      <c r="H5598" s="66">
        <v>131</v>
      </c>
      <c r="I5598" s="30">
        <v>26</v>
      </c>
      <c r="J5598" s="30">
        <v>83</v>
      </c>
      <c r="K5598" s="30">
        <v>73</v>
      </c>
      <c r="L5598" s="30">
        <v>135</v>
      </c>
      <c r="M5598" s="30">
        <v>126</v>
      </c>
      <c r="N5598" s="30">
        <v>0</v>
      </c>
      <c r="O5598" s="30">
        <v>4</v>
      </c>
      <c r="P5598" s="65">
        <v>7</v>
      </c>
    </row>
    <row r="5600" spans="2:16" x14ac:dyDescent="0.2">
      <c r="B5600" s="43" t="str">
        <f xml:space="preserve"> HYPERLINK("#'目次'!B209", "[203]")</f>
        <v>[203]</v>
      </c>
      <c r="C5600" s="31" t="s">
        <v>405</v>
      </c>
    </row>
    <row r="5604" spans="4:16" ht="36" x14ac:dyDescent="0.2">
      <c r="D5604" s="177"/>
      <c r="E5604" s="178"/>
      <c r="F5604" s="178"/>
      <c r="G5604" s="40" t="s">
        <v>14</v>
      </c>
      <c r="H5604" s="42" t="s">
        <v>406</v>
      </c>
      <c r="I5604" s="15" t="s">
        <v>407</v>
      </c>
      <c r="J5604" s="15" t="s">
        <v>408</v>
      </c>
      <c r="K5604" s="15" t="s">
        <v>409</v>
      </c>
      <c r="L5604" s="15" t="s">
        <v>410</v>
      </c>
      <c r="M5604" s="15" t="s">
        <v>411</v>
      </c>
      <c r="N5604" s="15" t="s">
        <v>412</v>
      </c>
      <c r="O5604" s="15" t="s">
        <v>86</v>
      </c>
      <c r="P5604" s="44" t="s">
        <v>17</v>
      </c>
    </row>
    <row r="5605" spans="4:16" x14ac:dyDescent="0.2">
      <c r="D5605" s="179"/>
      <c r="E5605" s="180"/>
      <c r="F5605" s="180"/>
      <c r="G5605" s="39"/>
      <c r="H5605" s="41"/>
      <c r="I5605" s="14"/>
      <c r="J5605" s="14"/>
      <c r="K5605" s="14"/>
      <c r="L5605" s="14"/>
      <c r="M5605" s="14"/>
      <c r="N5605" s="14"/>
      <c r="O5605" s="14"/>
      <c r="P5605" s="38"/>
    </row>
    <row r="5606" spans="4:16" x14ac:dyDescent="0.2">
      <c r="D5606" s="58"/>
      <c r="E5606" s="53" t="s">
        <v>14</v>
      </c>
      <c r="F5606" s="52"/>
      <c r="G5606" s="37">
        <v>1222</v>
      </c>
      <c r="H5606" s="17">
        <v>661</v>
      </c>
      <c r="I5606" s="17">
        <v>261</v>
      </c>
      <c r="J5606" s="17">
        <v>703</v>
      </c>
      <c r="K5606" s="17">
        <v>495</v>
      </c>
      <c r="L5606" s="17">
        <v>946</v>
      </c>
      <c r="M5606" s="17">
        <v>835</v>
      </c>
      <c r="N5606" s="17">
        <v>18</v>
      </c>
      <c r="O5606" s="17">
        <v>35</v>
      </c>
      <c r="P5606" s="55">
        <v>15</v>
      </c>
    </row>
    <row r="5607" spans="4:16" x14ac:dyDescent="0.2">
      <c r="D5607" s="174" t="s">
        <v>52</v>
      </c>
      <c r="E5607" s="20" t="s">
        <v>53</v>
      </c>
      <c r="F5607" s="22"/>
      <c r="G5607" s="21">
        <v>15</v>
      </c>
      <c r="H5607" s="25">
        <v>6</v>
      </c>
      <c r="I5607" s="3">
        <v>1</v>
      </c>
      <c r="J5607" s="3">
        <v>10</v>
      </c>
      <c r="K5607" s="3">
        <v>6</v>
      </c>
      <c r="L5607" s="3">
        <v>12</v>
      </c>
      <c r="M5607" s="3">
        <v>9</v>
      </c>
      <c r="N5607" s="3">
        <v>0</v>
      </c>
      <c r="O5607" s="3">
        <v>1</v>
      </c>
      <c r="P5607" s="26">
        <v>0</v>
      </c>
    </row>
    <row r="5608" spans="4:16" ht="24" x14ac:dyDescent="0.2">
      <c r="D5608" s="175"/>
      <c r="E5608" s="4" t="s">
        <v>54</v>
      </c>
      <c r="F5608" s="6"/>
      <c r="G5608" s="5">
        <v>122</v>
      </c>
      <c r="H5608" s="7">
        <v>71</v>
      </c>
      <c r="I5608" s="1">
        <v>34</v>
      </c>
      <c r="J5608" s="1">
        <v>69</v>
      </c>
      <c r="K5608" s="1">
        <v>38</v>
      </c>
      <c r="L5608" s="1">
        <v>90</v>
      </c>
      <c r="M5608" s="1">
        <v>82</v>
      </c>
      <c r="N5608" s="1">
        <v>2</v>
      </c>
      <c r="O5608" s="1">
        <v>5</v>
      </c>
      <c r="P5608" s="8">
        <v>1</v>
      </c>
    </row>
    <row r="5609" spans="4:16" x14ac:dyDescent="0.2">
      <c r="D5609" s="175"/>
      <c r="E5609" s="4" t="s">
        <v>55</v>
      </c>
      <c r="F5609" s="6"/>
      <c r="G5609" s="5">
        <v>43</v>
      </c>
      <c r="H5609" s="7">
        <v>23</v>
      </c>
      <c r="I5609" s="1">
        <v>6</v>
      </c>
      <c r="J5609" s="1">
        <v>27</v>
      </c>
      <c r="K5609" s="1">
        <v>19</v>
      </c>
      <c r="L5609" s="1">
        <v>28</v>
      </c>
      <c r="M5609" s="1">
        <v>27</v>
      </c>
      <c r="N5609" s="1">
        <v>1</v>
      </c>
      <c r="O5609" s="1">
        <v>2</v>
      </c>
      <c r="P5609" s="8">
        <v>1</v>
      </c>
    </row>
    <row r="5610" spans="4:16" x14ac:dyDescent="0.2">
      <c r="D5610" s="175"/>
      <c r="E5610" s="4" t="s">
        <v>56</v>
      </c>
      <c r="F5610" s="6"/>
      <c r="G5610" s="5">
        <v>60</v>
      </c>
      <c r="H5610" s="7">
        <v>27</v>
      </c>
      <c r="I5610" s="1">
        <v>7</v>
      </c>
      <c r="J5610" s="1">
        <v>33</v>
      </c>
      <c r="K5610" s="1">
        <v>28</v>
      </c>
      <c r="L5610" s="1">
        <v>48</v>
      </c>
      <c r="M5610" s="1">
        <v>42</v>
      </c>
      <c r="N5610" s="1">
        <v>3</v>
      </c>
      <c r="O5610" s="1">
        <v>1</v>
      </c>
      <c r="P5610" s="8">
        <v>0</v>
      </c>
    </row>
    <row r="5611" spans="4:16" x14ac:dyDescent="0.2">
      <c r="D5611" s="175"/>
      <c r="E5611" s="4" t="s">
        <v>57</v>
      </c>
      <c r="F5611" s="6"/>
      <c r="G5611" s="5">
        <v>286</v>
      </c>
      <c r="H5611" s="7">
        <v>142</v>
      </c>
      <c r="I5611" s="1">
        <v>50</v>
      </c>
      <c r="J5611" s="1">
        <v>169</v>
      </c>
      <c r="K5611" s="1">
        <v>112</v>
      </c>
      <c r="L5611" s="1">
        <v>223</v>
      </c>
      <c r="M5611" s="1">
        <v>178</v>
      </c>
      <c r="N5611" s="1">
        <v>6</v>
      </c>
      <c r="O5611" s="1">
        <v>4</v>
      </c>
      <c r="P5611" s="8">
        <v>1</v>
      </c>
    </row>
    <row r="5612" spans="4:16" x14ac:dyDescent="0.2">
      <c r="D5612" s="175"/>
      <c r="E5612" s="4" t="s">
        <v>58</v>
      </c>
      <c r="F5612" s="6"/>
      <c r="G5612" s="5">
        <v>129</v>
      </c>
      <c r="H5612" s="7">
        <v>60</v>
      </c>
      <c r="I5612" s="1">
        <v>35</v>
      </c>
      <c r="J5612" s="1">
        <v>76</v>
      </c>
      <c r="K5612" s="1">
        <v>59</v>
      </c>
      <c r="L5612" s="1">
        <v>102</v>
      </c>
      <c r="M5612" s="1">
        <v>86</v>
      </c>
      <c r="N5612" s="1">
        <v>2</v>
      </c>
      <c r="O5612" s="1">
        <v>1</v>
      </c>
      <c r="P5612" s="8">
        <v>0</v>
      </c>
    </row>
    <row r="5613" spans="4:16" x14ac:dyDescent="0.2">
      <c r="D5613" s="175"/>
      <c r="E5613" s="4" t="s">
        <v>59</v>
      </c>
      <c r="F5613" s="6"/>
      <c r="G5613" s="5">
        <v>195</v>
      </c>
      <c r="H5613" s="7">
        <v>116</v>
      </c>
      <c r="I5613" s="1">
        <v>45</v>
      </c>
      <c r="J5613" s="1">
        <v>121</v>
      </c>
      <c r="K5613" s="1">
        <v>82</v>
      </c>
      <c r="L5613" s="1">
        <v>161</v>
      </c>
      <c r="M5613" s="1">
        <v>147</v>
      </c>
      <c r="N5613" s="1">
        <v>2</v>
      </c>
      <c r="O5613" s="1">
        <v>9</v>
      </c>
      <c r="P5613" s="8">
        <v>2</v>
      </c>
    </row>
    <row r="5614" spans="4:16" x14ac:dyDescent="0.2">
      <c r="D5614" s="175"/>
      <c r="E5614" s="4" t="s">
        <v>60</v>
      </c>
      <c r="F5614" s="6"/>
      <c r="G5614" s="5">
        <v>176</v>
      </c>
      <c r="H5614" s="7">
        <v>110</v>
      </c>
      <c r="I5614" s="1">
        <v>36</v>
      </c>
      <c r="J5614" s="1">
        <v>97</v>
      </c>
      <c r="K5614" s="1">
        <v>73</v>
      </c>
      <c r="L5614" s="1">
        <v>145</v>
      </c>
      <c r="M5614" s="1">
        <v>130</v>
      </c>
      <c r="N5614" s="1">
        <v>2</v>
      </c>
      <c r="O5614" s="1">
        <v>7</v>
      </c>
      <c r="P5614" s="8">
        <v>4</v>
      </c>
    </row>
    <row r="5615" spans="4:16" x14ac:dyDescent="0.2">
      <c r="D5615" s="175"/>
      <c r="E5615" s="4" t="s">
        <v>61</v>
      </c>
      <c r="F5615" s="6"/>
      <c r="G5615" s="5">
        <v>78</v>
      </c>
      <c r="H5615" s="7">
        <v>35</v>
      </c>
      <c r="I5615" s="1">
        <v>26</v>
      </c>
      <c r="J5615" s="1">
        <v>39</v>
      </c>
      <c r="K5615" s="1">
        <v>29</v>
      </c>
      <c r="L5615" s="1">
        <v>43</v>
      </c>
      <c r="M5615" s="1">
        <v>49</v>
      </c>
      <c r="N5615" s="1">
        <v>0</v>
      </c>
      <c r="O5615" s="1">
        <v>1</v>
      </c>
      <c r="P5615" s="8">
        <v>0</v>
      </c>
    </row>
    <row r="5616" spans="4:16" x14ac:dyDescent="0.2">
      <c r="D5616" s="175"/>
      <c r="E5616" s="4" t="s">
        <v>62</v>
      </c>
      <c r="F5616" s="6"/>
      <c r="G5616" s="5">
        <v>113</v>
      </c>
      <c r="H5616" s="7">
        <v>71</v>
      </c>
      <c r="I5616" s="1">
        <v>21</v>
      </c>
      <c r="J5616" s="1">
        <v>62</v>
      </c>
      <c r="K5616" s="1">
        <v>47</v>
      </c>
      <c r="L5616" s="1">
        <v>91</v>
      </c>
      <c r="M5616" s="1">
        <v>83</v>
      </c>
      <c r="N5616" s="1">
        <v>0</v>
      </c>
      <c r="O5616" s="1">
        <v>4</v>
      </c>
      <c r="P5616" s="8">
        <v>4</v>
      </c>
    </row>
    <row r="5617" spans="2:16" x14ac:dyDescent="0.2">
      <c r="D5617" s="174" t="s">
        <v>63</v>
      </c>
      <c r="E5617" s="20" t="s">
        <v>64</v>
      </c>
      <c r="F5617" s="22"/>
      <c r="G5617" s="21">
        <v>234</v>
      </c>
      <c r="H5617" s="25">
        <v>132</v>
      </c>
      <c r="I5617" s="3">
        <v>47</v>
      </c>
      <c r="J5617" s="3">
        <v>134</v>
      </c>
      <c r="K5617" s="3">
        <v>93</v>
      </c>
      <c r="L5617" s="3">
        <v>180</v>
      </c>
      <c r="M5617" s="3">
        <v>158</v>
      </c>
      <c r="N5617" s="3">
        <v>3</v>
      </c>
      <c r="O5617" s="3">
        <v>7</v>
      </c>
      <c r="P5617" s="26">
        <v>5</v>
      </c>
    </row>
    <row r="5618" spans="2:16" x14ac:dyDescent="0.2">
      <c r="D5618" s="175"/>
      <c r="E5618" s="4" t="s">
        <v>65</v>
      </c>
      <c r="F5618" s="6"/>
      <c r="G5618" s="5">
        <v>172</v>
      </c>
      <c r="H5618" s="7">
        <v>111</v>
      </c>
      <c r="I5618" s="1">
        <v>41</v>
      </c>
      <c r="J5618" s="1">
        <v>91</v>
      </c>
      <c r="K5618" s="1">
        <v>69</v>
      </c>
      <c r="L5618" s="1">
        <v>136</v>
      </c>
      <c r="M5618" s="1">
        <v>116</v>
      </c>
      <c r="N5618" s="1">
        <v>1</v>
      </c>
      <c r="O5618" s="1">
        <v>4</v>
      </c>
      <c r="P5618" s="8">
        <v>5</v>
      </c>
    </row>
    <row r="5619" spans="2:16" x14ac:dyDescent="0.2">
      <c r="D5619" s="175"/>
      <c r="E5619" s="4" t="s">
        <v>66</v>
      </c>
      <c r="F5619" s="6"/>
      <c r="G5619" s="5">
        <v>165</v>
      </c>
      <c r="H5619" s="7">
        <v>94</v>
      </c>
      <c r="I5619" s="1">
        <v>39</v>
      </c>
      <c r="J5619" s="1">
        <v>95</v>
      </c>
      <c r="K5619" s="1">
        <v>74</v>
      </c>
      <c r="L5619" s="1">
        <v>137</v>
      </c>
      <c r="M5619" s="1">
        <v>126</v>
      </c>
      <c r="N5619" s="1">
        <v>1</v>
      </c>
      <c r="O5619" s="1">
        <v>3</v>
      </c>
      <c r="P5619" s="8">
        <v>1</v>
      </c>
    </row>
    <row r="5620" spans="2:16" x14ac:dyDescent="0.2">
      <c r="D5620" s="175"/>
      <c r="E5620" s="4" t="s">
        <v>67</v>
      </c>
      <c r="F5620" s="6"/>
      <c r="G5620" s="5">
        <v>158</v>
      </c>
      <c r="H5620" s="7">
        <v>78</v>
      </c>
      <c r="I5620" s="1">
        <v>32</v>
      </c>
      <c r="J5620" s="1">
        <v>102</v>
      </c>
      <c r="K5620" s="1">
        <v>75</v>
      </c>
      <c r="L5620" s="1">
        <v>127</v>
      </c>
      <c r="M5620" s="1">
        <v>113</v>
      </c>
      <c r="N5620" s="1">
        <v>0</v>
      </c>
      <c r="O5620" s="1">
        <v>5</v>
      </c>
      <c r="P5620" s="8">
        <v>0</v>
      </c>
    </row>
    <row r="5621" spans="2:16" x14ac:dyDescent="0.2">
      <c r="D5621" s="175"/>
      <c r="E5621" s="4" t="s">
        <v>68</v>
      </c>
      <c r="F5621" s="6"/>
      <c r="G5621" s="5">
        <v>112</v>
      </c>
      <c r="H5621" s="7">
        <v>64</v>
      </c>
      <c r="I5621" s="1">
        <v>24</v>
      </c>
      <c r="J5621" s="1">
        <v>65</v>
      </c>
      <c r="K5621" s="1">
        <v>43</v>
      </c>
      <c r="L5621" s="1">
        <v>86</v>
      </c>
      <c r="M5621" s="1">
        <v>79</v>
      </c>
      <c r="N5621" s="1">
        <v>0</v>
      </c>
      <c r="O5621" s="1">
        <v>4</v>
      </c>
      <c r="P5621" s="8">
        <v>1</v>
      </c>
    </row>
    <row r="5622" spans="2:16" x14ac:dyDescent="0.2">
      <c r="D5622" s="175"/>
      <c r="E5622" s="4" t="s">
        <v>69</v>
      </c>
      <c r="F5622" s="6"/>
      <c r="G5622" s="5">
        <v>92</v>
      </c>
      <c r="H5622" s="7">
        <v>43</v>
      </c>
      <c r="I5622" s="1">
        <v>17</v>
      </c>
      <c r="J5622" s="1">
        <v>49</v>
      </c>
      <c r="K5622" s="1">
        <v>41</v>
      </c>
      <c r="L5622" s="1">
        <v>71</v>
      </c>
      <c r="M5622" s="1">
        <v>67</v>
      </c>
      <c r="N5622" s="1">
        <v>1</v>
      </c>
      <c r="O5622" s="1">
        <v>3</v>
      </c>
      <c r="P5622" s="8">
        <v>0</v>
      </c>
    </row>
    <row r="5623" spans="2:16" x14ac:dyDescent="0.2">
      <c r="D5623" s="175"/>
      <c r="E5623" s="4" t="s">
        <v>70</v>
      </c>
      <c r="F5623" s="6"/>
      <c r="G5623" s="5">
        <v>131</v>
      </c>
      <c r="H5623" s="7">
        <v>69</v>
      </c>
      <c r="I5623" s="1">
        <v>28</v>
      </c>
      <c r="J5623" s="1">
        <v>69</v>
      </c>
      <c r="K5623" s="1">
        <v>40</v>
      </c>
      <c r="L5623" s="1">
        <v>98</v>
      </c>
      <c r="M5623" s="1">
        <v>86</v>
      </c>
      <c r="N5623" s="1">
        <v>6</v>
      </c>
      <c r="O5623" s="1">
        <v>4</v>
      </c>
      <c r="P5623" s="8">
        <v>0</v>
      </c>
    </row>
    <row r="5624" spans="2:16" x14ac:dyDescent="0.2">
      <c r="D5624" s="175"/>
      <c r="E5624" s="4" t="s">
        <v>71</v>
      </c>
      <c r="F5624" s="6"/>
      <c r="G5624" s="5">
        <v>71</v>
      </c>
      <c r="H5624" s="7">
        <v>37</v>
      </c>
      <c r="I5624" s="1">
        <v>10</v>
      </c>
      <c r="J5624" s="1">
        <v>40</v>
      </c>
      <c r="K5624" s="1">
        <v>29</v>
      </c>
      <c r="L5624" s="1">
        <v>52</v>
      </c>
      <c r="M5624" s="1">
        <v>38</v>
      </c>
      <c r="N5624" s="1">
        <v>2</v>
      </c>
      <c r="O5624" s="1">
        <v>1</v>
      </c>
      <c r="P5624" s="8">
        <v>0</v>
      </c>
    </row>
    <row r="5625" spans="2:16" x14ac:dyDescent="0.2">
      <c r="D5625" s="176"/>
      <c r="E5625" s="59" t="s">
        <v>72</v>
      </c>
      <c r="F5625" s="60"/>
      <c r="G5625" s="56">
        <v>70</v>
      </c>
      <c r="H5625" s="66">
        <v>24</v>
      </c>
      <c r="I5625" s="30">
        <v>18</v>
      </c>
      <c r="J5625" s="30">
        <v>51</v>
      </c>
      <c r="K5625" s="30">
        <v>25</v>
      </c>
      <c r="L5625" s="30">
        <v>52</v>
      </c>
      <c r="M5625" s="30">
        <v>44</v>
      </c>
      <c r="N5625" s="30">
        <v>4</v>
      </c>
      <c r="O5625" s="30">
        <v>4</v>
      </c>
      <c r="P5625" s="65">
        <v>1</v>
      </c>
    </row>
    <row r="5627" spans="2:16" x14ac:dyDescent="0.2">
      <c r="B5627" s="43" t="str">
        <f xml:space="preserve"> HYPERLINK("#'目次'!B210", "[204]")</f>
        <v>[204]</v>
      </c>
      <c r="C5627" s="31" t="s">
        <v>405</v>
      </c>
    </row>
    <row r="5630" spans="2:16" x14ac:dyDescent="0.2">
      <c r="C5630" s="31" t="s">
        <v>75</v>
      </c>
    </row>
    <row r="5631" spans="2:16" ht="36" x14ac:dyDescent="0.2">
      <c r="D5631" s="177"/>
      <c r="E5631" s="178"/>
      <c r="F5631" s="178"/>
      <c r="G5631" s="40" t="s">
        <v>14</v>
      </c>
      <c r="H5631" s="42" t="s">
        <v>406</v>
      </c>
      <c r="I5631" s="15" t="s">
        <v>407</v>
      </c>
      <c r="J5631" s="15" t="s">
        <v>408</v>
      </c>
      <c r="K5631" s="15" t="s">
        <v>409</v>
      </c>
      <c r="L5631" s="15" t="s">
        <v>410</v>
      </c>
      <c r="M5631" s="15" t="s">
        <v>411</v>
      </c>
      <c r="N5631" s="15" t="s">
        <v>412</v>
      </c>
      <c r="O5631" s="15" t="s">
        <v>86</v>
      </c>
      <c r="P5631" s="44" t="s">
        <v>17</v>
      </c>
    </row>
    <row r="5632" spans="2:16" x14ac:dyDescent="0.2">
      <c r="D5632" s="179"/>
      <c r="E5632" s="180"/>
      <c r="F5632" s="180"/>
      <c r="G5632" s="39"/>
      <c r="H5632" s="41"/>
      <c r="I5632" s="14"/>
      <c r="J5632" s="14"/>
      <c r="K5632" s="14"/>
      <c r="L5632" s="14"/>
      <c r="M5632" s="14"/>
      <c r="N5632" s="14"/>
      <c r="O5632" s="14"/>
      <c r="P5632" s="38"/>
    </row>
    <row r="5633" spans="4:16" x14ac:dyDescent="0.2">
      <c r="D5633" s="58"/>
      <c r="E5633" s="53" t="s">
        <v>14</v>
      </c>
      <c r="F5633" s="52"/>
      <c r="G5633" s="37">
        <v>1222</v>
      </c>
      <c r="H5633" s="17">
        <v>661</v>
      </c>
      <c r="I5633" s="17">
        <v>261</v>
      </c>
      <c r="J5633" s="17">
        <v>703</v>
      </c>
      <c r="K5633" s="17">
        <v>495</v>
      </c>
      <c r="L5633" s="17">
        <v>946</v>
      </c>
      <c r="M5633" s="17">
        <v>835</v>
      </c>
      <c r="N5633" s="17">
        <v>18</v>
      </c>
      <c r="O5633" s="17">
        <v>35</v>
      </c>
      <c r="P5633" s="55">
        <v>15</v>
      </c>
    </row>
    <row r="5634" spans="4:16" x14ac:dyDescent="0.2">
      <c r="D5634" s="174" t="s">
        <v>36</v>
      </c>
      <c r="E5634" s="20" t="s">
        <v>76</v>
      </c>
      <c r="F5634" s="22"/>
      <c r="G5634" s="21">
        <v>629</v>
      </c>
      <c r="H5634" s="25">
        <v>339</v>
      </c>
      <c r="I5634" s="3">
        <v>118</v>
      </c>
      <c r="J5634" s="3">
        <v>349</v>
      </c>
      <c r="K5634" s="3">
        <v>243</v>
      </c>
      <c r="L5634" s="3">
        <v>480</v>
      </c>
      <c r="M5634" s="3">
        <v>425</v>
      </c>
      <c r="N5634" s="3">
        <v>13</v>
      </c>
      <c r="O5634" s="3">
        <v>16</v>
      </c>
      <c r="P5634" s="26">
        <v>7</v>
      </c>
    </row>
    <row r="5635" spans="4:16" x14ac:dyDescent="0.2">
      <c r="D5635" s="175"/>
      <c r="E5635" s="4" t="s">
        <v>39</v>
      </c>
      <c r="F5635" s="6"/>
      <c r="G5635" s="5">
        <v>37</v>
      </c>
      <c r="H5635" s="7">
        <v>19</v>
      </c>
      <c r="I5635" s="1">
        <v>14</v>
      </c>
      <c r="J5635" s="1">
        <v>19</v>
      </c>
      <c r="K5635" s="1">
        <v>10</v>
      </c>
      <c r="L5635" s="1">
        <v>22</v>
      </c>
      <c r="M5635" s="1">
        <v>24</v>
      </c>
      <c r="N5635" s="1">
        <v>0</v>
      </c>
      <c r="O5635" s="1">
        <v>1</v>
      </c>
      <c r="P5635" s="8">
        <v>0</v>
      </c>
    </row>
    <row r="5636" spans="4:16" x14ac:dyDescent="0.2">
      <c r="D5636" s="175"/>
      <c r="E5636" s="4" t="s">
        <v>40</v>
      </c>
      <c r="F5636" s="6"/>
      <c r="G5636" s="5">
        <v>73</v>
      </c>
      <c r="H5636" s="7">
        <v>32</v>
      </c>
      <c r="I5636" s="1">
        <v>21</v>
      </c>
      <c r="J5636" s="1">
        <v>40</v>
      </c>
      <c r="K5636" s="1">
        <v>29</v>
      </c>
      <c r="L5636" s="1">
        <v>50</v>
      </c>
      <c r="M5636" s="1">
        <v>45</v>
      </c>
      <c r="N5636" s="1">
        <v>2</v>
      </c>
      <c r="O5636" s="1">
        <v>0</v>
      </c>
      <c r="P5636" s="8">
        <v>1</v>
      </c>
    </row>
    <row r="5637" spans="4:16" x14ac:dyDescent="0.2">
      <c r="D5637" s="175"/>
      <c r="E5637" s="4" t="s">
        <v>41</v>
      </c>
      <c r="F5637" s="6"/>
      <c r="G5637" s="5">
        <v>108</v>
      </c>
      <c r="H5637" s="7">
        <v>47</v>
      </c>
      <c r="I5637" s="1">
        <v>23</v>
      </c>
      <c r="J5637" s="1">
        <v>64</v>
      </c>
      <c r="K5637" s="1">
        <v>46</v>
      </c>
      <c r="L5637" s="1">
        <v>84</v>
      </c>
      <c r="M5637" s="1">
        <v>74</v>
      </c>
      <c r="N5637" s="1">
        <v>2</v>
      </c>
      <c r="O5637" s="1">
        <v>2</v>
      </c>
      <c r="P5637" s="8">
        <v>0</v>
      </c>
    </row>
    <row r="5638" spans="4:16" x14ac:dyDescent="0.2">
      <c r="D5638" s="175"/>
      <c r="E5638" s="4" t="s">
        <v>42</v>
      </c>
      <c r="F5638" s="6"/>
      <c r="G5638" s="5">
        <v>113</v>
      </c>
      <c r="H5638" s="7">
        <v>53</v>
      </c>
      <c r="I5638" s="1">
        <v>19</v>
      </c>
      <c r="J5638" s="1">
        <v>65</v>
      </c>
      <c r="K5638" s="1">
        <v>37</v>
      </c>
      <c r="L5638" s="1">
        <v>86</v>
      </c>
      <c r="M5638" s="1">
        <v>69</v>
      </c>
      <c r="N5638" s="1">
        <v>5</v>
      </c>
      <c r="O5638" s="1">
        <v>1</v>
      </c>
      <c r="P5638" s="8">
        <v>1</v>
      </c>
    </row>
    <row r="5639" spans="4:16" x14ac:dyDescent="0.2">
      <c r="D5639" s="175"/>
      <c r="E5639" s="4" t="s">
        <v>43</v>
      </c>
      <c r="F5639" s="6"/>
      <c r="G5639" s="5">
        <v>101</v>
      </c>
      <c r="H5639" s="7">
        <v>53</v>
      </c>
      <c r="I5639" s="1">
        <v>10</v>
      </c>
      <c r="J5639" s="1">
        <v>65</v>
      </c>
      <c r="K5639" s="1">
        <v>37</v>
      </c>
      <c r="L5639" s="1">
        <v>80</v>
      </c>
      <c r="M5639" s="1">
        <v>67</v>
      </c>
      <c r="N5639" s="1">
        <v>4</v>
      </c>
      <c r="O5639" s="1">
        <v>3</v>
      </c>
      <c r="P5639" s="8">
        <v>1</v>
      </c>
    </row>
    <row r="5640" spans="4:16" x14ac:dyDescent="0.2">
      <c r="D5640" s="175"/>
      <c r="E5640" s="4" t="s">
        <v>44</v>
      </c>
      <c r="F5640" s="6"/>
      <c r="G5640" s="5">
        <v>114</v>
      </c>
      <c r="H5640" s="7">
        <v>73</v>
      </c>
      <c r="I5640" s="1">
        <v>16</v>
      </c>
      <c r="J5640" s="1">
        <v>55</v>
      </c>
      <c r="K5640" s="1">
        <v>47</v>
      </c>
      <c r="L5640" s="1">
        <v>94</v>
      </c>
      <c r="M5640" s="1">
        <v>84</v>
      </c>
      <c r="N5640" s="1">
        <v>0</v>
      </c>
      <c r="O5640" s="1">
        <v>6</v>
      </c>
      <c r="P5640" s="8">
        <v>1</v>
      </c>
    </row>
    <row r="5641" spans="4:16" x14ac:dyDescent="0.2">
      <c r="D5641" s="175"/>
      <c r="E5641" s="4" t="s">
        <v>45</v>
      </c>
      <c r="F5641" s="6"/>
      <c r="G5641" s="5">
        <v>83</v>
      </c>
      <c r="H5641" s="7">
        <v>62</v>
      </c>
      <c r="I5641" s="1">
        <v>15</v>
      </c>
      <c r="J5641" s="1">
        <v>41</v>
      </c>
      <c r="K5641" s="1">
        <v>37</v>
      </c>
      <c r="L5641" s="1">
        <v>64</v>
      </c>
      <c r="M5641" s="1">
        <v>62</v>
      </c>
      <c r="N5641" s="1">
        <v>0</v>
      </c>
      <c r="O5641" s="1">
        <v>3</v>
      </c>
      <c r="P5641" s="8">
        <v>3</v>
      </c>
    </row>
    <row r="5642" spans="4:16" x14ac:dyDescent="0.2">
      <c r="D5642" s="174" t="s">
        <v>37</v>
      </c>
      <c r="E5642" s="20" t="s">
        <v>77</v>
      </c>
      <c r="F5642" s="22"/>
      <c r="G5642" s="21">
        <v>593</v>
      </c>
      <c r="H5642" s="25">
        <v>322</v>
      </c>
      <c r="I5642" s="3">
        <v>143</v>
      </c>
      <c r="J5642" s="3">
        <v>354</v>
      </c>
      <c r="K5642" s="3">
        <v>252</v>
      </c>
      <c r="L5642" s="3">
        <v>466</v>
      </c>
      <c r="M5642" s="3">
        <v>410</v>
      </c>
      <c r="N5642" s="3">
        <v>5</v>
      </c>
      <c r="O5642" s="3">
        <v>19</v>
      </c>
      <c r="P5642" s="26">
        <v>8</v>
      </c>
    </row>
    <row r="5643" spans="4:16" x14ac:dyDescent="0.2">
      <c r="D5643" s="175"/>
      <c r="E5643" s="4" t="s">
        <v>39</v>
      </c>
      <c r="F5643" s="6"/>
      <c r="G5643" s="5">
        <v>27</v>
      </c>
      <c r="H5643" s="7">
        <v>13</v>
      </c>
      <c r="I5643" s="1">
        <v>9</v>
      </c>
      <c r="J5643" s="1">
        <v>14</v>
      </c>
      <c r="K5643" s="1">
        <v>11</v>
      </c>
      <c r="L5643" s="1">
        <v>16</v>
      </c>
      <c r="M5643" s="1">
        <v>18</v>
      </c>
      <c r="N5643" s="1">
        <v>0</v>
      </c>
      <c r="O5643" s="1">
        <v>1</v>
      </c>
      <c r="P5643" s="8">
        <v>0</v>
      </c>
    </row>
    <row r="5644" spans="4:16" x14ac:dyDescent="0.2">
      <c r="D5644" s="175"/>
      <c r="E5644" s="4" t="s">
        <v>40</v>
      </c>
      <c r="F5644" s="6"/>
      <c r="G5644" s="5">
        <v>74</v>
      </c>
      <c r="H5644" s="7">
        <v>35</v>
      </c>
      <c r="I5644" s="1">
        <v>24</v>
      </c>
      <c r="J5644" s="1">
        <v>41</v>
      </c>
      <c r="K5644" s="1">
        <v>37</v>
      </c>
      <c r="L5644" s="1">
        <v>48</v>
      </c>
      <c r="M5644" s="1">
        <v>40</v>
      </c>
      <c r="N5644" s="1">
        <v>2</v>
      </c>
      <c r="O5644" s="1">
        <v>0</v>
      </c>
      <c r="P5644" s="8">
        <v>0</v>
      </c>
    </row>
    <row r="5645" spans="4:16" x14ac:dyDescent="0.2">
      <c r="D5645" s="175"/>
      <c r="E5645" s="4" t="s">
        <v>41</v>
      </c>
      <c r="F5645" s="6"/>
      <c r="G5645" s="5">
        <v>96</v>
      </c>
      <c r="H5645" s="7">
        <v>37</v>
      </c>
      <c r="I5645" s="1">
        <v>31</v>
      </c>
      <c r="J5645" s="1">
        <v>59</v>
      </c>
      <c r="K5645" s="1">
        <v>46</v>
      </c>
      <c r="L5645" s="1">
        <v>79</v>
      </c>
      <c r="M5645" s="1">
        <v>68</v>
      </c>
      <c r="N5645" s="1">
        <v>0</v>
      </c>
      <c r="O5645" s="1">
        <v>4</v>
      </c>
      <c r="P5645" s="8">
        <v>1</v>
      </c>
    </row>
    <row r="5646" spans="4:16" x14ac:dyDescent="0.2">
      <c r="D5646" s="175"/>
      <c r="E5646" s="4" t="s">
        <v>42</v>
      </c>
      <c r="F5646" s="6"/>
      <c r="G5646" s="5">
        <v>97</v>
      </c>
      <c r="H5646" s="7">
        <v>45</v>
      </c>
      <c r="I5646" s="1">
        <v>16</v>
      </c>
      <c r="J5646" s="1">
        <v>63</v>
      </c>
      <c r="K5646" s="1">
        <v>39</v>
      </c>
      <c r="L5646" s="1">
        <v>73</v>
      </c>
      <c r="M5646" s="1">
        <v>68</v>
      </c>
      <c r="N5646" s="1">
        <v>1</v>
      </c>
      <c r="O5646" s="1">
        <v>4</v>
      </c>
      <c r="P5646" s="8">
        <v>0</v>
      </c>
    </row>
    <row r="5647" spans="4:16" x14ac:dyDescent="0.2">
      <c r="D5647" s="175"/>
      <c r="E5647" s="4" t="s">
        <v>43</v>
      </c>
      <c r="F5647" s="6"/>
      <c r="G5647" s="5">
        <v>103</v>
      </c>
      <c r="H5647" s="7">
        <v>59</v>
      </c>
      <c r="I5647" s="1">
        <v>23</v>
      </c>
      <c r="J5647" s="1">
        <v>67</v>
      </c>
      <c r="K5647" s="1">
        <v>41</v>
      </c>
      <c r="L5647" s="1">
        <v>84</v>
      </c>
      <c r="M5647" s="1">
        <v>71</v>
      </c>
      <c r="N5647" s="1">
        <v>2</v>
      </c>
      <c r="O5647" s="1">
        <v>5</v>
      </c>
      <c r="P5647" s="8">
        <v>1</v>
      </c>
    </row>
    <row r="5648" spans="4:16" x14ac:dyDescent="0.2">
      <c r="D5648" s="175"/>
      <c r="E5648" s="4" t="s">
        <v>44</v>
      </c>
      <c r="F5648" s="6"/>
      <c r="G5648" s="5">
        <v>109</v>
      </c>
      <c r="H5648" s="7">
        <v>64</v>
      </c>
      <c r="I5648" s="1">
        <v>29</v>
      </c>
      <c r="J5648" s="1">
        <v>68</v>
      </c>
      <c r="K5648" s="1">
        <v>42</v>
      </c>
      <c r="L5648" s="1">
        <v>95</v>
      </c>
      <c r="M5648" s="1">
        <v>81</v>
      </c>
      <c r="N5648" s="1">
        <v>0</v>
      </c>
      <c r="O5648" s="1">
        <v>4</v>
      </c>
      <c r="P5648" s="8">
        <v>2</v>
      </c>
    </row>
    <row r="5649" spans="2:16" x14ac:dyDescent="0.2">
      <c r="D5649" s="176"/>
      <c r="E5649" s="59" t="s">
        <v>45</v>
      </c>
      <c r="F5649" s="60"/>
      <c r="G5649" s="56">
        <v>87</v>
      </c>
      <c r="H5649" s="66">
        <v>69</v>
      </c>
      <c r="I5649" s="30">
        <v>11</v>
      </c>
      <c r="J5649" s="30">
        <v>42</v>
      </c>
      <c r="K5649" s="30">
        <v>36</v>
      </c>
      <c r="L5649" s="30">
        <v>71</v>
      </c>
      <c r="M5649" s="30">
        <v>64</v>
      </c>
      <c r="N5649" s="30">
        <v>0</v>
      </c>
      <c r="O5649" s="30">
        <v>1</v>
      </c>
      <c r="P5649" s="65">
        <v>4</v>
      </c>
    </row>
    <row r="5651" spans="2:16" x14ac:dyDescent="0.2">
      <c r="B5651" s="43" t="str">
        <f xml:space="preserve"> HYPERLINK("#'目次'!B211", "[205]")</f>
        <v>[205]</v>
      </c>
      <c r="C5651" s="31" t="s">
        <v>415</v>
      </c>
    </row>
    <row r="5655" spans="2:16" x14ac:dyDescent="0.2">
      <c r="D5655" s="177"/>
      <c r="E5655" s="178"/>
      <c r="F5655" s="178"/>
      <c r="G5655" s="40" t="s">
        <v>14</v>
      </c>
      <c r="H5655" s="42" t="s">
        <v>416</v>
      </c>
      <c r="I5655" s="15" t="s">
        <v>417</v>
      </c>
      <c r="J5655" s="15" t="s">
        <v>418</v>
      </c>
      <c r="K5655" s="15" t="s">
        <v>419</v>
      </c>
      <c r="L5655" s="15" t="s">
        <v>420</v>
      </c>
      <c r="M5655" s="44" t="s">
        <v>17</v>
      </c>
    </row>
    <row r="5656" spans="2:16" x14ac:dyDescent="0.2">
      <c r="D5656" s="179"/>
      <c r="E5656" s="180"/>
      <c r="F5656" s="180"/>
      <c r="G5656" s="39"/>
      <c r="H5656" s="41"/>
      <c r="I5656" s="14"/>
      <c r="J5656" s="14"/>
      <c r="K5656" s="14"/>
      <c r="L5656" s="14"/>
      <c r="M5656" s="38"/>
    </row>
    <row r="5657" spans="2:16" x14ac:dyDescent="0.2">
      <c r="D5657" s="58"/>
      <c r="E5657" s="53" t="s">
        <v>14</v>
      </c>
      <c r="F5657" s="52"/>
      <c r="G5657" s="37">
        <v>1222</v>
      </c>
      <c r="H5657" s="17">
        <v>17</v>
      </c>
      <c r="I5657" s="17">
        <v>36</v>
      </c>
      <c r="J5657" s="17">
        <v>384</v>
      </c>
      <c r="K5657" s="17">
        <v>440</v>
      </c>
      <c r="L5657" s="17">
        <v>298</v>
      </c>
      <c r="M5657" s="55">
        <v>47</v>
      </c>
    </row>
    <row r="5658" spans="2:16" x14ac:dyDescent="0.2">
      <c r="D5658" s="174" t="s">
        <v>18</v>
      </c>
      <c r="E5658" s="20" t="s">
        <v>19</v>
      </c>
      <c r="F5658" s="22"/>
      <c r="G5658" s="21">
        <v>57</v>
      </c>
      <c r="H5658" s="25">
        <v>1</v>
      </c>
      <c r="I5658" s="3">
        <v>4</v>
      </c>
      <c r="J5658" s="3">
        <v>19</v>
      </c>
      <c r="K5658" s="3">
        <v>20</v>
      </c>
      <c r="L5658" s="3">
        <v>12</v>
      </c>
      <c r="M5658" s="26">
        <v>1</v>
      </c>
    </row>
    <row r="5659" spans="2:16" x14ac:dyDescent="0.2">
      <c r="D5659" s="175"/>
      <c r="E5659" s="4" t="s">
        <v>20</v>
      </c>
      <c r="F5659" s="6"/>
      <c r="G5659" s="5">
        <v>84</v>
      </c>
      <c r="H5659" s="7">
        <v>1</v>
      </c>
      <c r="I5659" s="1">
        <v>2</v>
      </c>
      <c r="J5659" s="1">
        <v>23</v>
      </c>
      <c r="K5659" s="1">
        <v>29</v>
      </c>
      <c r="L5659" s="1">
        <v>22</v>
      </c>
      <c r="M5659" s="8">
        <v>7</v>
      </c>
    </row>
    <row r="5660" spans="2:16" x14ac:dyDescent="0.2">
      <c r="D5660" s="175"/>
      <c r="E5660" s="4" t="s">
        <v>21</v>
      </c>
      <c r="F5660" s="6"/>
      <c r="G5660" s="5">
        <v>487</v>
      </c>
      <c r="H5660" s="7">
        <v>8</v>
      </c>
      <c r="I5660" s="1">
        <v>11</v>
      </c>
      <c r="J5660" s="1">
        <v>169</v>
      </c>
      <c r="K5660" s="1">
        <v>173</v>
      </c>
      <c r="L5660" s="1">
        <v>112</v>
      </c>
      <c r="M5660" s="8">
        <v>14</v>
      </c>
    </row>
    <row r="5661" spans="2:16" x14ac:dyDescent="0.2">
      <c r="D5661" s="175"/>
      <c r="E5661" s="4" t="s">
        <v>22</v>
      </c>
      <c r="F5661" s="6"/>
      <c r="G5661" s="5">
        <v>35</v>
      </c>
      <c r="H5661" s="7">
        <v>0</v>
      </c>
      <c r="I5661" s="1">
        <v>2</v>
      </c>
      <c r="J5661" s="1">
        <v>7</v>
      </c>
      <c r="K5661" s="1">
        <v>11</v>
      </c>
      <c r="L5661" s="1">
        <v>14</v>
      </c>
      <c r="M5661" s="8">
        <v>1</v>
      </c>
    </row>
    <row r="5662" spans="2:16" x14ac:dyDescent="0.2">
      <c r="D5662" s="175"/>
      <c r="E5662" s="4" t="s">
        <v>23</v>
      </c>
      <c r="F5662" s="6"/>
      <c r="G5662" s="5">
        <v>143</v>
      </c>
      <c r="H5662" s="7">
        <v>0</v>
      </c>
      <c r="I5662" s="1">
        <v>2</v>
      </c>
      <c r="J5662" s="1">
        <v>42</v>
      </c>
      <c r="K5662" s="1">
        <v>56</v>
      </c>
      <c r="L5662" s="1">
        <v>39</v>
      </c>
      <c r="M5662" s="8">
        <v>4</v>
      </c>
    </row>
    <row r="5663" spans="2:16" x14ac:dyDescent="0.2">
      <c r="D5663" s="175"/>
      <c r="E5663" s="4" t="s">
        <v>24</v>
      </c>
      <c r="F5663" s="6"/>
      <c r="G5663" s="5">
        <v>187</v>
      </c>
      <c r="H5663" s="7">
        <v>3</v>
      </c>
      <c r="I5663" s="1">
        <v>8</v>
      </c>
      <c r="J5663" s="1">
        <v>56</v>
      </c>
      <c r="K5663" s="1">
        <v>69</v>
      </c>
      <c r="L5663" s="1">
        <v>43</v>
      </c>
      <c r="M5663" s="8">
        <v>8</v>
      </c>
    </row>
    <row r="5664" spans="2:16" x14ac:dyDescent="0.2">
      <c r="D5664" s="175"/>
      <c r="E5664" s="4" t="s">
        <v>25</v>
      </c>
      <c r="F5664" s="6"/>
      <c r="G5664" s="5">
        <v>71</v>
      </c>
      <c r="H5664" s="7">
        <v>0</v>
      </c>
      <c r="I5664" s="1">
        <v>1</v>
      </c>
      <c r="J5664" s="1">
        <v>27</v>
      </c>
      <c r="K5664" s="1">
        <v>23</v>
      </c>
      <c r="L5664" s="1">
        <v>17</v>
      </c>
      <c r="M5664" s="8">
        <v>3</v>
      </c>
    </row>
    <row r="5665" spans="4:13" x14ac:dyDescent="0.2">
      <c r="D5665" s="175"/>
      <c r="E5665" s="4" t="s">
        <v>26</v>
      </c>
      <c r="F5665" s="6"/>
      <c r="G5665" s="5">
        <v>30</v>
      </c>
      <c r="H5665" s="7">
        <v>3</v>
      </c>
      <c r="I5665" s="1">
        <v>0</v>
      </c>
      <c r="J5665" s="1">
        <v>8</v>
      </c>
      <c r="K5665" s="1">
        <v>11</v>
      </c>
      <c r="L5665" s="1">
        <v>7</v>
      </c>
      <c r="M5665" s="8">
        <v>1</v>
      </c>
    </row>
    <row r="5666" spans="4:13" x14ac:dyDescent="0.2">
      <c r="D5666" s="175"/>
      <c r="E5666" s="4" t="s">
        <v>27</v>
      </c>
      <c r="F5666" s="6"/>
      <c r="G5666" s="5">
        <v>70</v>
      </c>
      <c r="H5666" s="7">
        <v>1</v>
      </c>
      <c r="I5666" s="1">
        <v>4</v>
      </c>
      <c r="J5666" s="1">
        <v>18</v>
      </c>
      <c r="K5666" s="1">
        <v>24</v>
      </c>
      <c r="L5666" s="1">
        <v>18</v>
      </c>
      <c r="M5666" s="8">
        <v>5</v>
      </c>
    </row>
    <row r="5667" spans="4:13" x14ac:dyDescent="0.2">
      <c r="D5667" s="175"/>
      <c r="E5667" s="4" t="s">
        <v>28</v>
      </c>
      <c r="F5667" s="6"/>
      <c r="G5667" s="5">
        <v>51</v>
      </c>
      <c r="H5667" s="7">
        <v>0</v>
      </c>
      <c r="I5667" s="1">
        <v>1</v>
      </c>
      <c r="J5667" s="1">
        <v>13</v>
      </c>
      <c r="K5667" s="1">
        <v>22</v>
      </c>
      <c r="L5667" s="1">
        <v>13</v>
      </c>
      <c r="M5667" s="8">
        <v>2</v>
      </c>
    </row>
    <row r="5668" spans="4:13" x14ac:dyDescent="0.2">
      <c r="D5668" s="175"/>
      <c r="E5668" s="4" t="s">
        <v>29</v>
      </c>
      <c r="F5668" s="6"/>
      <c r="G5668" s="5">
        <v>7</v>
      </c>
      <c r="H5668" s="7">
        <v>0</v>
      </c>
      <c r="I5668" s="1">
        <v>1</v>
      </c>
      <c r="J5668" s="1">
        <v>2</v>
      </c>
      <c r="K5668" s="1">
        <v>2</v>
      </c>
      <c r="L5668" s="1">
        <v>1</v>
      </c>
      <c r="M5668" s="8">
        <v>1</v>
      </c>
    </row>
    <row r="5669" spans="4:13" x14ac:dyDescent="0.2">
      <c r="D5669" s="174" t="s">
        <v>30</v>
      </c>
      <c r="E5669" s="20" t="s">
        <v>31</v>
      </c>
      <c r="F5669" s="22"/>
      <c r="G5669" s="21">
        <v>393</v>
      </c>
      <c r="H5669" s="25">
        <v>6</v>
      </c>
      <c r="I5669" s="3">
        <v>13</v>
      </c>
      <c r="J5669" s="3">
        <v>115</v>
      </c>
      <c r="K5669" s="3">
        <v>144</v>
      </c>
      <c r="L5669" s="3">
        <v>98</v>
      </c>
      <c r="M5669" s="26">
        <v>17</v>
      </c>
    </row>
    <row r="5670" spans="4:13" x14ac:dyDescent="0.2">
      <c r="D5670" s="175"/>
      <c r="E5670" s="4" t="s">
        <v>32</v>
      </c>
      <c r="F5670" s="6"/>
      <c r="G5670" s="5">
        <v>352</v>
      </c>
      <c r="H5670" s="7">
        <v>7</v>
      </c>
      <c r="I5670" s="1">
        <v>5</v>
      </c>
      <c r="J5670" s="1">
        <v>112</v>
      </c>
      <c r="K5670" s="1">
        <v>134</v>
      </c>
      <c r="L5670" s="1">
        <v>84</v>
      </c>
      <c r="M5670" s="8">
        <v>10</v>
      </c>
    </row>
    <row r="5671" spans="4:13" x14ac:dyDescent="0.2">
      <c r="D5671" s="175"/>
      <c r="E5671" s="4" t="s">
        <v>33</v>
      </c>
      <c r="F5671" s="6"/>
      <c r="G5671" s="5">
        <v>388</v>
      </c>
      <c r="H5671" s="7">
        <v>3</v>
      </c>
      <c r="I5671" s="1">
        <v>12</v>
      </c>
      <c r="J5671" s="1">
        <v>118</v>
      </c>
      <c r="K5671" s="1">
        <v>143</v>
      </c>
      <c r="L5671" s="1">
        <v>95</v>
      </c>
      <c r="M5671" s="8">
        <v>17</v>
      </c>
    </row>
    <row r="5672" spans="4:13" x14ac:dyDescent="0.2">
      <c r="D5672" s="175"/>
      <c r="E5672" s="4" t="s">
        <v>34</v>
      </c>
      <c r="F5672" s="6"/>
      <c r="G5672" s="5">
        <v>89</v>
      </c>
      <c r="H5672" s="7">
        <v>1</v>
      </c>
      <c r="I5672" s="1">
        <v>6</v>
      </c>
      <c r="J5672" s="1">
        <v>39</v>
      </c>
      <c r="K5672" s="1">
        <v>19</v>
      </c>
      <c r="L5672" s="1">
        <v>21</v>
      </c>
      <c r="M5672" s="8">
        <v>3</v>
      </c>
    </row>
    <row r="5673" spans="4:13" x14ac:dyDescent="0.2">
      <c r="D5673" s="174" t="s">
        <v>35</v>
      </c>
      <c r="E5673" s="20" t="s">
        <v>36</v>
      </c>
      <c r="F5673" s="22"/>
      <c r="G5673" s="21">
        <v>629</v>
      </c>
      <c r="H5673" s="25">
        <v>11</v>
      </c>
      <c r="I5673" s="3">
        <v>19</v>
      </c>
      <c r="J5673" s="3">
        <v>218</v>
      </c>
      <c r="K5673" s="3">
        <v>199</v>
      </c>
      <c r="L5673" s="3">
        <v>163</v>
      </c>
      <c r="M5673" s="26">
        <v>19</v>
      </c>
    </row>
    <row r="5674" spans="4:13" x14ac:dyDescent="0.2">
      <c r="D5674" s="175"/>
      <c r="E5674" s="4" t="s">
        <v>37</v>
      </c>
      <c r="F5674" s="6"/>
      <c r="G5674" s="5">
        <v>593</v>
      </c>
      <c r="H5674" s="7">
        <v>6</v>
      </c>
      <c r="I5674" s="1">
        <v>17</v>
      </c>
      <c r="J5674" s="1">
        <v>166</v>
      </c>
      <c r="K5674" s="1">
        <v>241</v>
      </c>
      <c r="L5674" s="1">
        <v>135</v>
      </c>
      <c r="M5674" s="8">
        <v>28</v>
      </c>
    </row>
    <row r="5675" spans="4:13" x14ac:dyDescent="0.2">
      <c r="D5675" s="174" t="s">
        <v>38</v>
      </c>
      <c r="E5675" s="20" t="s">
        <v>39</v>
      </c>
      <c r="F5675" s="22"/>
      <c r="G5675" s="21">
        <v>64</v>
      </c>
      <c r="H5675" s="25">
        <v>1</v>
      </c>
      <c r="I5675" s="3">
        <v>0</v>
      </c>
      <c r="J5675" s="3">
        <v>3</v>
      </c>
      <c r="K5675" s="3">
        <v>16</v>
      </c>
      <c r="L5675" s="3">
        <v>40</v>
      </c>
      <c r="M5675" s="26">
        <v>4</v>
      </c>
    </row>
    <row r="5676" spans="4:13" x14ac:dyDescent="0.2">
      <c r="D5676" s="175"/>
      <c r="E5676" s="4" t="s">
        <v>40</v>
      </c>
      <c r="F5676" s="6"/>
      <c r="G5676" s="5">
        <v>147</v>
      </c>
      <c r="H5676" s="7">
        <v>2</v>
      </c>
      <c r="I5676" s="1">
        <v>1</v>
      </c>
      <c r="J5676" s="1">
        <v>41</v>
      </c>
      <c r="K5676" s="1">
        <v>49</v>
      </c>
      <c r="L5676" s="1">
        <v>52</v>
      </c>
      <c r="M5676" s="8">
        <v>2</v>
      </c>
    </row>
    <row r="5677" spans="4:13" x14ac:dyDescent="0.2">
      <c r="D5677" s="175"/>
      <c r="E5677" s="4" t="s">
        <v>41</v>
      </c>
      <c r="F5677" s="6"/>
      <c r="G5677" s="5">
        <v>204</v>
      </c>
      <c r="H5677" s="7">
        <v>1</v>
      </c>
      <c r="I5677" s="1">
        <v>3</v>
      </c>
      <c r="J5677" s="1">
        <v>53</v>
      </c>
      <c r="K5677" s="1">
        <v>83</v>
      </c>
      <c r="L5677" s="1">
        <v>63</v>
      </c>
      <c r="M5677" s="8">
        <v>1</v>
      </c>
    </row>
    <row r="5678" spans="4:13" x14ac:dyDescent="0.2">
      <c r="D5678" s="175"/>
      <c r="E5678" s="4" t="s">
        <v>42</v>
      </c>
      <c r="F5678" s="6"/>
      <c r="G5678" s="5">
        <v>210</v>
      </c>
      <c r="H5678" s="7">
        <v>3</v>
      </c>
      <c r="I5678" s="1">
        <v>5</v>
      </c>
      <c r="J5678" s="1">
        <v>68</v>
      </c>
      <c r="K5678" s="1">
        <v>65</v>
      </c>
      <c r="L5678" s="1">
        <v>58</v>
      </c>
      <c r="M5678" s="8">
        <v>11</v>
      </c>
    </row>
    <row r="5679" spans="4:13" x14ac:dyDescent="0.2">
      <c r="D5679" s="175"/>
      <c r="E5679" s="4" t="s">
        <v>43</v>
      </c>
      <c r="F5679" s="6"/>
      <c r="G5679" s="5">
        <v>204</v>
      </c>
      <c r="H5679" s="7">
        <v>1</v>
      </c>
      <c r="I5679" s="1">
        <v>7</v>
      </c>
      <c r="J5679" s="1">
        <v>60</v>
      </c>
      <c r="K5679" s="1">
        <v>84</v>
      </c>
      <c r="L5679" s="1">
        <v>45</v>
      </c>
      <c r="M5679" s="8">
        <v>7</v>
      </c>
    </row>
    <row r="5680" spans="4:13" x14ac:dyDescent="0.2">
      <c r="D5680" s="175"/>
      <c r="E5680" s="4" t="s">
        <v>44</v>
      </c>
      <c r="F5680" s="6"/>
      <c r="G5680" s="5">
        <v>223</v>
      </c>
      <c r="H5680" s="7">
        <v>2</v>
      </c>
      <c r="I5680" s="1">
        <v>8</v>
      </c>
      <c r="J5680" s="1">
        <v>90</v>
      </c>
      <c r="K5680" s="1">
        <v>78</v>
      </c>
      <c r="L5680" s="1">
        <v>32</v>
      </c>
      <c r="M5680" s="8">
        <v>13</v>
      </c>
    </row>
    <row r="5681" spans="2:13" x14ac:dyDescent="0.2">
      <c r="D5681" s="176"/>
      <c r="E5681" s="59" t="s">
        <v>45</v>
      </c>
      <c r="F5681" s="60"/>
      <c r="G5681" s="56">
        <v>170</v>
      </c>
      <c r="H5681" s="66">
        <v>7</v>
      </c>
      <c r="I5681" s="30">
        <v>12</v>
      </c>
      <c r="J5681" s="30">
        <v>69</v>
      </c>
      <c r="K5681" s="30">
        <v>65</v>
      </c>
      <c r="L5681" s="30">
        <v>8</v>
      </c>
      <c r="M5681" s="65">
        <v>9</v>
      </c>
    </row>
    <row r="5683" spans="2:13" x14ac:dyDescent="0.2">
      <c r="B5683" s="43" t="str">
        <f xml:space="preserve"> HYPERLINK("#'目次'!B212", "[206]")</f>
        <v>[206]</v>
      </c>
      <c r="C5683" s="31" t="s">
        <v>415</v>
      </c>
    </row>
    <row r="5687" spans="2:13" x14ac:dyDescent="0.2">
      <c r="D5687" s="177"/>
      <c r="E5687" s="178"/>
      <c r="F5687" s="178"/>
      <c r="G5687" s="40" t="s">
        <v>14</v>
      </c>
      <c r="H5687" s="42" t="s">
        <v>416</v>
      </c>
      <c r="I5687" s="15" t="s">
        <v>417</v>
      </c>
      <c r="J5687" s="15" t="s">
        <v>418</v>
      </c>
      <c r="K5687" s="15" t="s">
        <v>419</v>
      </c>
      <c r="L5687" s="15" t="s">
        <v>420</v>
      </c>
      <c r="M5687" s="44" t="s">
        <v>17</v>
      </c>
    </row>
    <row r="5688" spans="2:13" x14ac:dyDescent="0.2">
      <c r="D5688" s="179"/>
      <c r="E5688" s="180"/>
      <c r="F5688" s="180"/>
      <c r="G5688" s="39"/>
      <c r="H5688" s="41"/>
      <c r="I5688" s="14"/>
      <c r="J5688" s="14"/>
      <c r="K5688" s="14"/>
      <c r="L5688" s="14"/>
      <c r="M5688" s="38"/>
    </row>
    <row r="5689" spans="2:13" x14ac:dyDescent="0.2">
      <c r="D5689" s="58"/>
      <c r="E5689" s="53" t="s">
        <v>14</v>
      </c>
      <c r="F5689" s="52"/>
      <c r="G5689" s="37">
        <v>1222</v>
      </c>
      <c r="H5689" s="17">
        <v>17</v>
      </c>
      <c r="I5689" s="17">
        <v>36</v>
      </c>
      <c r="J5689" s="17">
        <v>384</v>
      </c>
      <c r="K5689" s="17">
        <v>440</v>
      </c>
      <c r="L5689" s="17">
        <v>298</v>
      </c>
      <c r="M5689" s="55">
        <v>47</v>
      </c>
    </row>
    <row r="5690" spans="2:13" x14ac:dyDescent="0.2">
      <c r="D5690" s="174" t="s">
        <v>52</v>
      </c>
      <c r="E5690" s="20" t="s">
        <v>53</v>
      </c>
      <c r="F5690" s="22"/>
      <c r="G5690" s="21">
        <v>15</v>
      </c>
      <c r="H5690" s="25">
        <v>0</v>
      </c>
      <c r="I5690" s="3">
        <v>0</v>
      </c>
      <c r="J5690" s="3">
        <v>5</v>
      </c>
      <c r="K5690" s="3">
        <v>6</v>
      </c>
      <c r="L5690" s="3">
        <v>3</v>
      </c>
      <c r="M5690" s="26">
        <v>1</v>
      </c>
    </row>
    <row r="5691" spans="2:13" ht="24" x14ac:dyDescent="0.2">
      <c r="D5691" s="175"/>
      <c r="E5691" s="4" t="s">
        <v>54</v>
      </c>
      <c r="F5691" s="6"/>
      <c r="G5691" s="5">
        <v>122</v>
      </c>
      <c r="H5691" s="7">
        <v>4</v>
      </c>
      <c r="I5691" s="1">
        <v>7</v>
      </c>
      <c r="J5691" s="1">
        <v>48</v>
      </c>
      <c r="K5691" s="1">
        <v>34</v>
      </c>
      <c r="L5691" s="1">
        <v>19</v>
      </c>
      <c r="M5691" s="8">
        <v>10</v>
      </c>
    </row>
    <row r="5692" spans="2:13" x14ac:dyDescent="0.2">
      <c r="D5692" s="175"/>
      <c r="E5692" s="4" t="s">
        <v>55</v>
      </c>
      <c r="F5692" s="6"/>
      <c r="G5692" s="5">
        <v>43</v>
      </c>
      <c r="H5692" s="7">
        <v>0</v>
      </c>
      <c r="I5692" s="1">
        <v>2</v>
      </c>
      <c r="J5692" s="1">
        <v>14</v>
      </c>
      <c r="K5692" s="1">
        <v>10</v>
      </c>
      <c r="L5692" s="1">
        <v>16</v>
      </c>
      <c r="M5692" s="8">
        <v>1</v>
      </c>
    </row>
    <row r="5693" spans="2:13" x14ac:dyDescent="0.2">
      <c r="D5693" s="175"/>
      <c r="E5693" s="4" t="s">
        <v>56</v>
      </c>
      <c r="F5693" s="6"/>
      <c r="G5693" s="5">
        <v>60</v>
      </c>
      <c r="H5693" s="7">
        <v>1</v>
      </c>
      <c r="I5693" s="1">
        <v>4</v>
      </c>
      <c r="J5693" s="1">
        <v>25</v>
      </c>
      <c r="K5693" s="1">
        <v>18</v>
      </c>
      <c r="L5693" s="1">
        <v>10</v>
      </c>
      <c r="M5693" s="8">
        <v>2</v>
      </c>
    </row>
    <row r="5694" spans="2:13" x14ac:dyDescent="0.2">
      <c r="D5694" s="175"/>
      <c r="E5694" s="4" t="s">
        <v>57</v>
      </c>
      <c r="F5694" s="6"/>
      <c r="G5694" s="5">
        <v>286</v>
      </c>
      <c r="H5694" s="7">
        <v>2</v>
      </c>
      <c r="I5694" s="1">
        <v>6</v>
      </c>
      <c r="J5694" s="1">
        <v>95</v>
      </c>
      <c r="K5694" s="1">
        <v>115</v>
      </c>
      <c r="L5694" s="1">
        <v>64</v>
      </c>
      <c r="M5694" s="8">
        <v>4</v>
      </c>
    </row>
    <row r="5695" spans="2:13" x14ac:dyDescent="0.2">
      <c r="D5695" s="175"/>
      <c r="E5695" s="4" t="s">
        <v>58</v>
      </c>
      <c r="F5695" s="6"/>
      <c r="G5695" s="5">
        <v>129</v>
      </c>
      <c r="H5695" s="7">
        <v>3</v>
      </c>
      <c r="I5695" s="1">
        <v>0</v>
      </c>
      <c r="J5695" s="1">
        <v>35</v>
      </c>
      <c r="K5695" s="1">
        <v>49</v>
      </c>
      <c r="L5695" s="1">
        <v>40</v>
      </c>
      <c r="M5695" s="8">
        <v>2</v>
      </c>
    </row>
    <row r="5696" spans="2:13" x14ac:dyDescent="0.2">
      <c r="D5696" s="175"/>
      <c r="E5696" s="4" t="s">
        <v>59</v>
      </c>
      <c r="F5696" s="6"/>
      <c r="G5696" s="5">
        <v>195</v>
      </c>
      <c r="H5696" s="7">
        <v>1</v>
      </c>
      <c r="I5696" s="1">
        <v>4</v>
      </c>
      <c r="J5696" s="1">
        <v>39</v>
      </c>
      <c r="K5696" s="1">
        <v>84</v>
      </c>
      <c r="L5696" s="1">
        <v>57</v>
      </c>
      <c r="M5696" s="8">
        <v>10</v>
      </c>
    </row>
    <row r="5697" spans="2:13" x14ac:dyDescent="0.2">
      <c r="D5697" s="175"/>
      <c r="E5697" s="4" t="s">
        <v>60</v>
      </c>
      <c r="F5697" s="6"/>
      <c r="G5697" s="5">
        <v>176</v>
      </c>
      <c r="H5697" s="7">
        <v>3</v>
      </c>
      <c r="I5697" s="1">
        <v>7</v>
      </c>
      <c r="J5697" s="1">
        <v>72</v>
      </c>
      <c r="K5697" s="1">
        <v>62</v>
      </c>
      <c r="L5697" s="1">
        <v>27</v>
      </c>
      <c r="M5697" s="8">
        <v>5</v>
      </c>
    </row>
    <row r="5698" spans="2:13" x14ac:dyDescent="0.2">
      <c r="D5698" s="175"/>
      <c r="E5698" s="4" t="s">
        <v>61</v>
      </c>
      <c r="F5698" s="6"/>
      <c r="G5698" s="5">
        <v>78</v>
      </c>
      <c r="H5698" s="7">
        <v>0</v>
      </c>
      <c r="I5698" s="1">
        <v>0</v>
      </c>
      <c r="J5698" s="1">
        <v>4</v>
      </c>
      <c r="K5698" s="1">
        <v>17</v>
      </c>
      <c r="L5698" s="1">
        <v>52</v>
      </c>
      <c r="M5698" s="8">
        <v>5</v>
      </c>
    </row>
    <row r="5699" spans="2:13" x14ac:dyDescent="0.2">
      <c r="D5699" s="175"/>
      <c r="E5699" s="4" t="s">
        <v>62</v>
      </c>
      <c r="F5699" s="6"/>
      <c r="G5699" s="5">
        <v>113</v>
      </c>
      <c r="H5699" s="7">
        <v>3</v>
      </c>
      <c r="I5699" s="1">
        <v>6</v>
      </c>
      <c r="J5699" s="1">
        <v>47</v>
      </c>
      <c r="K5699" s="1">
        <v>42</v>
      </c>
      <c r="L5699" s="1">
        <v>10</v>
      </c>
      <c r="M5699" s="8">
        <v>5</v>
      </c>
    </row>
    <row r="5700" spans="2:13" x14ac:dyDescent="0.2">
      <c r="D5700" s="174" t="s">
        <v>63</v>
      </c>
      <c r="E5700" s="20" t="s">
        <v>64</v>
      </c>
      <c r="F5700" s="22"/>
      <c r="G5700" s="21">
        <v>234</v>
      </c>
      <c r="H5700" s="25">
        <v>3</v>
      </c>
      <c r="I5700" s="3">
        <v>4</v>
      </c>
      <c r="J5700" s="3">
        <v>65</v>
      </c>
      <c r="K5700" s="3">
        <v>91</v>
      </c>
      <c r="L5700" s="3">
        <v>59</v>
      </c>
      <c r="M5700" s="26">
        <v>12</v>
      </c>
    </row>
    <row r="5701" spans="2:13" x14ac:dyDescent="0.2">
      <c r="D5701" s="175"/>
      <c r="E5701" s="4" t="s">
        <v>65</v>
      </c>
      <c r="F5701" s="6"/>
      <c r="G5701" s="5">
        <v>172</v>
      </c>
      <c r="H5701" s="7">
        <v>3</v>
      </c>
      <c r="I5701" s="1">
        <v>4</v>
      </c>
      <c r="J5701" s="1">
        <v>52</v>
      </c>
      <c r="K5701" s="1">
        <v>69</v>
      </c>
      <c r="L5701" s="1">
        <v>35</v>
      </c>
      <c r="M5701" s="8">
        <v>9</v>
      </c>
    </row>
    <row r="5702" spans="2:13" x14ac:dyDescent="0.2">
      <c r="D5702" s="175"/>
      <c r="E5702" s="4" t="s">
        <v>66</v>
      </c>
      <c r="F5702" s="6"/>
      <c r="G5702" s="5">
        <v>165</v>
      </c>
      <c r="H5702" s="7">
        <v>2</v>
      </c>
      <c r="I5702" s="1">
        <v>5</v>
      </c>
      <c r="J5702" s="1">
        <v>50</v>
      </c>
      <c r="K5702" s="1">
        <v>61</v>
      </c>
      <c r="L5702" s="1">
        <v>41</v>
      </c>
      <c r="M5702" s="8">
        <v>6</v>
      </c>
    </row>
    <row r="5703" spans="2:13" x14ac:dyDescent="0.2">
      <c r="D5703" s="175"/>
      <c r="E5703" s="4" t="s">
        <v>67</v>
      </c>
      <c r="F5703" s="6"/>
      <c r="G5703" s="5">
        <v>158</v>
      </c>
      <c r="H5703" s="7">
        <v>2</v>
      </c>
      <c r="I5703" s="1">
        <v>6</v>
      </c>
      <c r="J5703" s="1">
        <v>45</v>
      </c>
      <c r="K5703" s="1">
        <v>58</v>
      </c>
      <c r="L5703" s="1">
        <v>46</v>
      </c>
      <c r="M5703" s="8">
        <v>1</v>
      </c>
    </row>
    <row r="5704" spans="2:13" x14ac:dyDescent="0.2">
      <c r="D5704" s="175"/>
      <c r="E5704" s="4" t="s">
        <v>68</v>
      </c>
      <c r="F5704" s="6"/>
      <c r="G5704" s="5">
        <v>112</v>
      </c>
      <c r="H5704" s="7">
        <v>0</v>
      </c>
      <c r="I5704" s="1">
        <v>1</v>
      </c>
      <c r="J5704" s="1">
        <v>40</v>
      </c>
      <c r="K5704" s="1">
        <v>34</v>
      </c>
      <c r="L5704" s="1">
        <v>29</v>
      </c>
      <c r="M5704" s="8">
        <v>8</v>
      </c>
    </row>
    <row r="5705" spans="2:13" x14ac:dyDescent="0.2">
      <c r="D5705" s="175"/>
      <c r="E5705" s="4" t="s">
        <v>69</v>
      </c>
      <c r="F5705" s="6"/>
      <c r="G5705" s="5">
        <v>92</v>
      </c>
      <c r="H5705" s="7">
        <v>2</v>
      </c>
      <c r="I5705" s="1">
        <v>1</v>
      </c>
      <c r="J5705" s="1">
        <v>24</v>
      </c>
      <c r="K5705" s="1">
        <v>38</v>
      </c>
      <c r="L5705" s="1">
        <v>27</v>
      </c>
      <c r="M5705" s="8">
        <v>0</v>
      </c>
    </row>
    <row r="5706" spans="2:13" x14ac:dyDescent="0.2">
      <c r="D5706" s="175"/>
      <c r="E5706" s="4" t="s">
        <v>70</v>
      </c>
      <c r="F5706" s="6"/>
      <c r="G5706" s="5">
        <v>131</v>
      </c>
      <c r="H5706" s="7">
        <v>1</v>
      </c>
      <c r="I5706" s="1">
        <v>3</v>
      </c>
      <c r="J5706" s="1">
        <v>50</v>
      </c>
      <c r="K5706" s="1">
        <v>40</v>
      </c>
      <c r="L5706" s="1">
        <v>34</v>
      </c>
      <c r="M5706" s="8">
        <v>3</v>
      </c>
    </row>
    <row r="5707" spans="2:13" x14ac:dyDescent="0.2">
      <c r="D5707" s="175"/>
      <c r="E5707" s="4" t="s">
        <v>71</v>
      </c>
      <c r="F5707" s="6"/>
      <c r="G5707" s="5">
        <v>71</v>
      </c>
      <c r="H5707" s="7">
        <v>1</v>
      </c>
      <c r="I5707" s="1">
        <v>5</v>
      </c>
      <c r="J5707" s="1">
        <v>28</v>
      </c>
      <c r="K5707" s="1">
        <v>19</v>
      </c>
      <c r="L5707" s="1">
        <v>14</v>
      </c>
      <c r="M5707" s="8">
        <v>4</v>
      </c>
    </row>
    <row r="5708" spans="2:13" x14ac:dyDescent="0.2">
      <c r="D5708" s="176"/>
      <c r="E5708" s="59" t="s">
        <v>72</v>
      </c>
      <c r="F5708" s="60"/>
      <c r="G5708" s="56">
        <v>70</v>
      </c>
      <c r="H5708" s="66">
        <v>3</v>
      </c>
      <c r="I5708" s="30">
        <v>7</v>
      </c>
      <c r="J5708" s="30">
        <v>26</v>
      </c>
      <c r="K5708" s="30">
        <v>24</v>
      </c>
      <c r="L5708" s="30">
        <v>8</v>
      </c>
      <c r="M5708" s="65">
        <v>2</v>
      </c>
    </row>
    <row r="5710" spans="2:13" x14ac:dyDescent="0.2">
      <c r="B5710" s="43" t="str">
        <f xml:space="preserve"> HYPERLINK("#'目次'!B213", "[207]")</f>
        <v>[207]</v>
      </c>
      <c r="C5710" s="31" t="s">
        <v>415</v>
      </c>
    </row>
    <row r="5713" spans="3:13" x14ac:dyDescent="0.2">
      <c r="C5713" s="31" t="s">
        <v>75</v>
      </c>
    </row>
    <row r="5714" spans="3:13" x14ac:dyDescent="0.2">
      <c r="D5714" s="177"/>
      <c r="E5714" s="178"/>
      <c r="F5714" s="178"/>
      <c r="G5714" s="40" t="s">
        <v>14</v>
      </c>
      <c r="H5714" s="42" t="s">
        <v>416</v>
      </c>
      <c r="I5714" s="15" t="s">
        <v>417</v>
      </c>
      <c r="J5714" s="15" t="s">
        <v>418</v>
      </c>
      <c r="K5714" s="15" t="s">
        <v>419</v>
      </c>
      <c r="L5714" s="15" t="s">
        <v>420</v>
      </c>
      <c r="M5714" s="44" t="s">
        <v>17</v>
      </c>
    </row>
    <row r="5715" spans="3:13" x14ac:dyDescent="0.2">
      <c r="D5715" s="179"/>
      <c r="E5715" s="180"/>
      <c r="F5715" s="180"/>
      <c r="G5715" s="39"/>
      <c r="H5715" s="41"/>
      <c r="I5715" s="14"/>
      <c r="J5715" s="14"/>
      <c r="K5715" s="14"/>
      <c r="L5715" s="14"/>
      <c r="M5715" s="38"/>
    </row>
    <row r="5716" spans="3:13" x14ac:dyDescent="0.2">
      <c r="D5716" s="58"/>
      <c r="E5716" s="53" t="s">
        <v>14</v>
      </c>
      <c r="F5716" s="52"/>
      <c r="G5716" s="37">
        <v>1222</v>
      </c>
      <c r="H5716" s="17">
        <v>17</v>
      </c>
      <c r="I5716" s="17">
        <v>36</v>
      </c>
      <c r="J5716" s="17">
        <v>384</v>
      </c>
      <c r="K5716" s="17">
        <v>440</v>
      </c>
      <c r="L5716" s="17">
        <v>298</v>
      </c>
      <c r="M5716" s="55">
        <v>47</v>
      </c>
    </row>
    <row r="5717" spans="3:13" x14ac:dyDescent="0.2">
      <c r="D5717" s="174" t="s">
        <v>36</v>
      </c>
      <c r="E5717" s="20" t="s">
        <v>76</v>
      </c>
      <c r="F5717" s="22"/>
      <c r="G5717" s="21">
        <v>629</v>
      </c>
      <c r="H5717" s="25">
        <v>11</v>
      </c>
      <c r="I5717" s="3">
        <v>19</v>
      </c>
      <c r="J5717" s="3">
        <v>218</v>
      </c>
      <c r="K5717" s="3">
        <v>199</v>
      </c>
      <c r="L5717" s="3">
        <v>163</v>
      </c>
      <c r="M5717" s="26">
        <v>19</v>
      </c>
    </row>
    <row r="5718" spans="3:13" x14ac:dyDescent="0.2">
      <c r="D5718" s="175"/>
      <c r="E5718" s="4" t="s">
        <v>39</v>
      </c>
      <c r="F5718" s="6"/>
      <c r="G5718" s="5">
        <v>37</v>
      </c>
      <c r="H5718" s="7">
        <v>1</v>
      </c>
      <c r="I5718" s="1">
        <v>0</v>
      </c>
      <c r="J5718" s="1">
        <v>2</v>
      </c>
      <c r="K5718" s="1">
        <v>10</v>
      </c>
      <c r="L5718" s="1">
        <v>22</v>
      </c>
      <c r="M5718" s="8">
        <v>2</v>
      </c>
    </row>
    <row r="5719" spans="3:13" x14ac:dyDescent="0.2">
      <c r="D5719" s="175"/>
      <c r="E5719" s="4" t="s">
        <v>40</v>
      </c>
      <c r="F5719" s="6"/>
      <c r="G5719" s="5">
        <v>73</v>
      </c>
      <c r="H5719" s="7">
        <v>0</v>
      </c>
      <c r="I5719" s="1">
        <v>1</v>
      </c>
      <c r="J5719" s="1">
        <v>26</v>
      </c>
      <c r="K5719" s="1">
        <v>14</v>
      </c>
      <c r="L5719" s="1">
        <v>31</v>
      </c>
      <c r="M5719" s="8">
        <v>1</v>
      </c>
    </row>
    <row r="5720" spans="3:13" x14ac:dyDescent="0.2">
      <c r="D5720" s="175"/>
      <c r="E5720" s="4" t="s">
        <v>41</v>
      </c>
      <c r="F5720" s="6"/>
      <c r="G5720" s="5">
        <v>108</v>
      </c>
      <c r="H5720" s="7">
        <v>1</v>
      </c>
      <c r="I5720" s="1">
        <v>3</v>
      </c>
      <c r="J5720" s="1">
        <v>28</v>
      </c>
      <c r="K5720" s="1">
        <v>43</v>
      </c>
      <c r="L5720" s="1">
        <v>32</v>
      </c>
      <c r="M5720" s="8">
        <v>1</v>
      </c>
    </row>
    <row r="5721" spans="3:13" x14ac:dyDescent="0.2">
      <c r="D5721" s="175"/>
      <c r="E5721" s="4" t="s">
        <v>42</v>
      </c>
      <c r="F5721" s="6"/>
      <c r="G5721" s="5">
        <v>113</v>
      </c>
      <c r="H5721" s="7">
        <v>2</v>
      </c>
      <c r="I5721" s="1">
        <v>2</v>
      </c>
      <c r="J5721" s="1">
        <v>46</v>
      </c>
      <c r="K5721" s="1">
        <v>28</v>
      </c>
      <c r="L5721" s="1">
        <v>32</v>
      </c>
      <c r="M5721" s="8">
        <v>3</v>
      </c>
    </row>
    <row r="5722" spans="3:13" x14ac:dyDescent="0.2">
      <c r="D5722" s="175"/>
      <c r="E5722" s="4" t="s">
        <v>43</v>
      </c>
      <c r="F5722" s="6"/>
      <c r="G5722" s="5">
        <v>101</v>
      </c>
      <c r="H5722" s="7">
        <v>1</v>
      </c>
      <c r="I5722" s="1">
        <v>4</v>
      </c>
      <c r="J5722" s="1">
        <v>27</v>
      </c>
      <c r="K5722" s="1">
        <v>39</v>
      </c>
      <c r="L5722" s="1">
        <v>26</v>
      </c>
      <c r="M5722" s="8">
        <v>4</v>
      </c>
    </row>
    <row r="5723" spans="3:13" x14ac:dyDescent="0.2">
      <c r="D5723" s="175"/>
      <c r="E5723" s="4" t="s">
        <v>44</v>
      </c>
      <c r="F5723" s="6"/>
      <c r="G5723" s="5">
        <v>114</v>
      </c>
      <c r="H5723" s="7">
        <v>1</v>
      </c>
      <c r="I5723" s="1">
        <v>3</v>
      </c>
      <c r="J5723" s="1">
        <v>50</v>
      </c>
      <c r="K5723" s="1">
        <v>41</v>
      </c>
      <c r="L5723" s="1">
        <v>14</v>
      </c>
      <c r="M5723" s="8">
        <v>5</v>
      </c>
    </row>
    <row r="5724" spans="3:13" x14ac:dyDescent="0.2">
      <c r="D5724" s="175"/>
      <c r="E5724" s="4" t="s">
        <v>45</v>
      </c>
      <c r="F5724" s="6"/>
      <c r="G5724" s="5">
        <v>83</v>
      </c>
      <c r="H5724" s="7">
        <v>5</v>
      </c>
      <c r="I5724" s="1">
        <v>6</v>
      </c>
      <c r="J5724" s="1">
        <v>39</v>
      </c>
      <c r="K5724" s="1">
        <v>24</v>
      </c>
      <c r="L5724" s="1">
        <v>6</v>
      </c>
      <c r="M5724" s="8">
        <v>3</v>
      </c>
    </row>
    <row r="5725" spans="3:13" x14ac:dyDescent="0.2">
      <c r="D5725" s="174" t="s">
        <v>37</v>
      </c>
      <c r="E5725" s="20" t="s">
        <v>77</v>
      </c>
      <c r="F5725" s="22"/>
      <c r="G5725" s="21">
        <v>593</v>
      </c>
      <c r="H5725" s="25">
        <v>6</v>
      </c>
      <c r="I5725" s="3">
        <v>17</v>
      </c>
      <c r="J5725" s="3">
        <v>166</v>
      </c>
      <c r="K5725" s="3">
        <v>241</v>
      </c>
      <c r="L5725" s="3">
        <v>135</v>
      </c>
      <c r="M5725" s="26">
        <v>28</v>
      </c>
    </row>
    <row r="5726" spans="3:13" x14ac:dyDescent="0.2">
      <c r="D5726" s="175"/>
      <c r="E5726" s="4" t="s">
        <v>39</v>
      </c>
      <c r="F5726" s="6"/>
      <c r="G5726" s="5">
        <v>27</v>
      </c>
      <c r="H5726" s="7">
        <v>0</v>
      </c>
      <c r="I5726" s="1">
        <v>0</v>
      </c>
      <c r="J5726" s="1">
        <v>1</v>
      </c>
      <c r="K5726" s="1">
        <v>6</v>
      </c>
      <c r="L5726" s="1">
        <v>18</v>
      </c>
      <c r="M5726" s="8">
        <v>2</v>
      </c>
    </row>
    <row r="5727" spans="3:13" x14ac:dyDescent="0.2">
      <c r="D5727" s="175"/>
      <c r="E5727" s="4" t="s">
        <v>40</v>
      </c>
      <c r="F5727" s="6"/>
      <c r="G5727" s="5">
        <v>74</v>
      </c>
      <c r="H5727" s="7">
        <v>2</v>
      </c>
      <c r="I5727" s="1">
        <v>0</v>
      </c>
      <c r="J5727" s="1">
        <v>15</v>
      </c>
      <c r="K5727" s="1">
        <v>35</v>
      </c>
      <c r="L5727" s="1">
        <v>21</v>
      </c>
      <c r="M5727" s="8">
        <v>1</v>
      </c>
    </row>
    <row r="5728" spans="3:13" x14ac:dyDescent="0.2">
      <c r="D5728" s="175"/>
      <c r="E5728" s="4" t="s">
        <v>41</v>
      </c>
      <c r="F5728" s="6"/>
      <c r="G5728" s="5">
        <v>96</v>
      </c>
      <c r="H5728" s="7">
        <v>0</v>
      </c>
      <c r="I5728" s="1">
        <v>0</v>
      </c>
      <c r="J5728" s="1">
        <v>25</v>
      </c>
      <c r="K5728" s="1">
        <v>40</v>
      </c>
      <c r="L5728" s="1">
        <v>31</v>
      </c>
      <c r="M5728" s="8">
        <v>0</v>
      </c>
    </row>
    <row r="5729" spans="2:13" x14ac:dyDescent="0.2">
      <c r="D5729" s="175"/>
      <c r="E5729" s="4" t="s">
        <v>42</v>
      </c>
      <c r="F5729" s="6"/>
      <c r="G5729" s="5">
        <v>97</v>
      </c>
      <c r="H5729" s="7">
        <v>1</v>
      </c>
      <c r="I5729" s="1">
        <v>3</v>
      </c>
      <c r="J5729" s="1">
        <v>22</v>
      </c>
      <c r="K5729" s="1">
        <v>37</v>
      </c>
      <c r="L5729" s="1">
        <v>26</v>
      </c>
      <c r="M5729" s="8">
        <v>8</v>
      </c>
    </row>
    <row r="5730" spans="2:13" x14ac:dyDescent="0.2">
      <c r="D5730" s="175"/>
      <c r="E5730" s="4" t="s">
        <v>43</v>
      </c>
      <c r="F5730" s="6"/>
      <c r="G5730" s="5">
        <v>103</v>
      </c>
      <c r="H5730" s="7">
        <v>0</v>
      </c>
      <c r="I5730" s="1">
        <v>3</v>
      </c>
      <c r="J5730" s="1">
        <v>33</v>
      </c>
      <c r="K5730" s="1">
        <v>45</v>
      </c>
      <c r="L5730" s="1">
        <v>19</v>
      </c>
      <c r="M5730" s="8">
        <v>3</v>
      </c>
    </row>
    <row r="5731" spans="2:13" x14ac:dyDescent="0.2">
      <c r="D5731" s="175"/>
      <c r="E5731" s="4" t="s">
        <v>44</v>
      </c>
      <c r="F5731" s="6"/>
      <c r="G5731" s="5">
        <v>109</v>
      </c>
      <c r="H5731" s="7">
        <v>1</v>
      </c>
      <c r="I5731" s="1">
        <v>5</v>
      </c>
      <c r="J5731" s="1">
        <v>40</v>
      </c>
      <c r="K5731" s="1">
        <v>37</v>
      </c>
      <c r="L5731" s="1">
        <v>18</v>
      </c>
      <c r="M5731" s="8">
        <v>8</v>
      </c>
    </row>
    <row r="5732" spans="2:13" x14ac:dyDescent="0.2">
      <c r="D5732" s="176"/>
      <c r="E5732" s="59" t="s">
        <v>45</v>
      </c>
      <c r="F5732" s="60"/>
      <c r="G5732" s="56">
        <v>87</v>
      </c>
      <c r="H5732" s="66">
        <v>2</v>
      </c>
      <c r="I5732" s="30">
        <v>6</v>
      </c>
      <c r="J5732" s="30">
        <v>30</v>
      </c>
      <c r="K5732" s="30">
        <v>41</v>
      </c>
      <c r="L5732" s="30">
        <v>2</v>
      </c>
      <c r="M5732" s="65">
        <v>6</v>
      </c>
    </row>
    <row r="5734" spans="2:13" x14ac:dyDescent="0.2">
      <c r="B5734" s="43" t="str">
        <f xml:space="preserve"> HYPERLINK("#'目次'!B214", "[208]")</f>
        <v>[208]</v>
      </c>
      <c r="C5734" s="31" t="s">
        <v>423</v>
      </c>
    </row>
    <row r="5738" spans="2:13" x14ac:dyDescent="0.2">
      <c r="D5738" s="177"/>
      <c r="E5738" s="178"/>
      <c r="F5738" s="178"/>
      <c r="G5738" s="40" t="s">
        <v>14</v>
      </c>
      <c r="H5738" s="42" t="s">
        <v>416</v>
      </c>
      <c r="I5738" s="15" t="s">
        <v>417</v>
      </c>
      <c r="J5738" s="15" t="s">
        <v>418</v>
      </c>
      <c r="K5738" s="15" t="s">
        <v>419</v>
      </c>
      <c r="L5738" s="15" t="s">
        <v>420</v>
      </c>
      <c r="M5738" s="44" t="s">
        <v>17</v>
      </c>
    </row>
    <row r="5739" spans="2:13" x14ac:dyDescent="0.2">
      <c r="D5739" s="179"/>
      <c r="E5739" s="180"/>
      <c r="F5739" s="180"/>
      <c r="G5739" s="39"/>
      <c r="H5739" s="41"/>
      <c r="I5739" s="14"/>
      <c r="J5739" s="14"/>
      <c r="K5739" s="14"/>
      <c r="L5739" s="14"/>
      <c r="M5739" s="38"/>
    </row>
    <row r="5740" spans="2:13" x14ac:dyDescent="0.2">
      <c r="D5740" s="58"/>
      <c r="E5740" s="53" t="s">
        <v>14</v>
      </c>
      <c r="F5740" s="52"/>
      <c r="G5740" s="37">
        <v>1222</v>
      </c>
      <c r="H5740" s="17">
        <v>4</v>
      </c>
      <c r="I5740" s="17">
        <v>11</v>
      </c>
      <c r="J5740" s="17">
        <v>79</v>
      </c>
      <c r="K5740" s="17">
        <v>579</v>
      </c>
      <c r="L5740" s="17">
        <v>445</v>
      </c>
      <c r="M5740" s="55">
        <v>104</v>
      </c>
    </row>
    <row r="5741" spans="2:13" x14ac:dyDescent="0.2">
      <c r="D5741" s="174" t="s">
        <v>18</v>
      </c>
      <c r="E5741" s="20" t="s">
        <v>19</v>
      </c>
      <c r="F5741" s="22"/>
      <c r="G5741" s="21">
        <v>57</v>
      </c>
      <c r="H5741" s="25">
        <v>1</v>
      </c>
      <c r="I5741" s="3">
        <v>0</v>
      </c>
      <c r="J5741" s="3">
        <v>5</v>
      </c>
      <c r="K5741" s="3">
        <v>24</v>
      </c>
      <c r="L5741" s="3">
        <v>20</v>
      </c>
      <c r="M5741" s="26">
        <v>7</v>
      </c>
    </row>
    <row r="5742" spans="2:13" x14ac:dyDescent="0.2">
      <c r="D5742" s="175"/>
      <c r="E5742" s="4" t="s">
        <v>20</v>
      </c>
      <c r="F5742" s="6"/>
      <c r="G5742" s="5">
        <v>84</v>
      </c>
      <c r="H5742" s="7">
        <v>0</v>
      </c>
      <c r="I5742" s="1">
        <v>1</v>
      </c>
      <c r="J5742" s="1">
        <v>5</v>
      </c>
      <c r="K5742" s="1">
        <v>33</v>
      </c>
      <c r="L5742" s="1">
        <v>34</v>
      </c>
      <c r="M5742" s="8">
        <v>11</v>
      </c>
    </row>
    <row r="5743" spans="2:13" x14ac:dyDescent="0.2">
      <c r="D5743" s="175"/>
      <c r="E5743" s="4" t="s">
        <v>21</v>
      </c>
      <c r="F5743" s="6"/>
      <c r="G5743" s="5">
        <v>487</v>
      </c>
      <c r="H5743" s="7">
        <v>1</v>
      </c>
      <c r="I5743" s="1">
        <v>7</v>
      </c>
      <c r="J5743" s="1">
        <v>32</v>
      </c>
      <c r="K5743" s="1">
        <v>239</v>
      </c>
      <c r="L5743" s="1">
        <v>165</v>
      </c>
      <c r="M5743" s="8">
        <v>43</v>
      </c>
    </row>
    <row r="5744" spans="2:13" x14ac:dyDescent="0.2">
      <c r="D5744" s="175"/>
      <c r="E5744" s="4" t="s">
        <v>22</v>
      </c>
      <c r="F5744" s="6"/>
      <c r="G5744" s="5">
        <v>35</v>
      </c>
      <c r="H5744" s="7">
        <v>0</v>
      </c>
      <c r="I5744" s="1">
        <v>1</v>
      </c>
      <c r="J5744" s="1">
        <v>1</v>
      </c>
      <c r="K5744" s="1">
        <v>12</v>
      </c>
      <c r="L5744" s="1">
        <v>16</v>
      </c>
      <c r="M5744" s="8">
        <v>5</v>
      </c>
    </row>
    <row r="5745" spans="4:13" x14ac:dyDescent="0.2">
      <c r="D5745" s="175"/>
      <c r="E5745" s="4" t="s">
        <v>23</v>
      </c>
      <c r="F5745" s="6"/>
      <c r="G5745" s="5">
        <v>143</v>
      </c>
      <c r="H5745" s="7">
        <v>0</v>
      </c>
      <c r="I5745" s="1">
        <v>0</v>
      </c>
      <c r="J5745" s="1">
        <v>10</v>
      </c>
      <c r="K5745" s="1">
        <v>68</v>
      </c>
      <c r="L5745" s="1">
        <v>58</v>
      </c>
      <c r="M5745" s="8">
        <v>7</v>
      </c>
    </row>
    <row r="5746" spans="4:13" x14ac:dyDescent="0.2">
      <c r="D5746" s="175"/>
      <c r="E5746" s="4" t="s">
        <v>24</v>
      </c>
      <c r="F5746" s="6"/>
      <c r="G5746" s="5">
        <v>187</v>
      </c>
      <c r="H5746" s="7">
        <v>1</v>
      </c>
      <c r="I5746" s="1">
        <v>1</v>
      </c>
      <c r="J5746" s="1">
        <v>12</v>
      </c>
      <c r="K5746" s="1">
        <v>89</v>
      </c>
      <c r="L5746" s="1">
        <v>68</v>
      </c>
      <c r="M5746" s="8">
        <v>16</v>
      </c>
    </row>
    <row r="5747" spans="4:13" x14ac:dyDescent="0.2">
      <c r="D5747" s="175"/>
      <c r="E5747" s="4" t="s">
        <v>25</v>
      </c>
      <c r="F5747" s="6"/>
      <c r="G5747" s="5">
        <v>71</v>
      </c>
      <c r="H5747" s="7">
        <v>0</v>
      </c>
      <c r="I5747" s="1">
        <v>0</v>
      </c>
      <c r="J5747" s="1">
        <v>6</v>
      </c>
      <c r="K5747" s="1">
        <v>36</v>
      </c>
      <c r="L5747" s="1">
        <v>26</v>
      </c>
      <c r="M5747" s="8">
        <v>3</v>
      </c>
    </row>
    <row r="5748" spans="4:13" x14ac:dyDescent="0.2">
      <c r="D5748" s="175"/>
      <c r="E5748" s="4" t="s">
        <v>26</v>
      </c>
      <c r="F5748" s="6"/>
      <c r="G5748" s="5">
        <v>30</v>
      </c>
      <c r="H5748" s="7">
        <v>0</v>
      </c>
      <c r="I5748" s="1">
        <v>0</v>
      </c>
      <c r="J5748" s="1">
        <v>2</v>
      </c>
      <c r="K5748" s="1">
        <v>13</v>
      </c>
      <c r="L5748" s="1">
        <v>13</v>
      </c>
      <c r="M5748" s="8">
        <v>2</v>
      </c>
    </row>
    <row r="5749" spans="4:13" x14ac:dyDescent="0.2">
      <c r="D5749" s="175"/>
      <c r="E5749" s="4" t="s">
        <v>27</v>
      </c>
      <c r="F5749" s="6"/>
      <c r="G5749" s="5">
        <v>70</v>
      </c>
      <c r="H5749" s="7">
        <v>1</v>
      </c>
      <c r="I5749" s="1">
        <v>1</v>
      </c>
      <c r="J5749" s="1">
        <v>4</v>
      </c>
      <c r="K5749" s="1">
        <v>42</v>
      </c>
      <c r="L5749" s="1">
        <v>19</v>
      </c>
      <c r="M5749" s="8">
        <v>3</v>
      </c>
    </row>
    <row r="5750" spans="4:13" x14ac:dyDescent="0.2">
      <c r="D5750" s="175"/>
      <c r="E5750" s="4" t="s">
        <v>28</v>
      </c>
      <c r="F5750" s="6"/>
      <c r="G5750" s="5">
        <v>51</v>
      </c>
      <c r="H5750" s="7">
        <v>0</v>
      </c>
      <c r="I5750" s="1">
        <v>0</v>
      </c>
      <c r="J5750" s="1">
        <v>2</v>
      </c>
      <c r="K5750" s="1">
        <v>18</v>
      </c>
      <c r="L5750" s="1">
        <v>24</v>
      </c>
      <c r="M5750" s="8">
        <v>7</v>
      </c>
    </row>
    <row r="5751" spans="4:13" x14ac:dyDescent="0.2">
      <c r="D5751" s="175"/>
      <c r="E5751" s="4" t="s">
        <v>29</v>
      </c>
      <c r="F5751" s="6"/>
      <c r="G5751" s="5">
        <v>7</v>
      </c>
      <c r="H5751" s="7">
        <v>0</v>
      </c>
      <c r="I5751" s="1">
        <v>0</v>
      </c>
      <c r="J5751" s="1">
        <v>0</v>
      </c>
      <c r="K5751" s="1">
        <v>5</v>
      </c>
      <c r="L5751" s="1">
        <v>2</v>
      </c>
      <c r="M5751" s="8">
        <v>0</v>
      </c>
    </row>
    <row r="5752" spans="4:13" x14ac:dyDescent="0.2">
      <c r="D5752" s="174" t="s">
        <v>30</v>
      </c>
      <c r="E5752" s="20" t="s">
        <v>31</v>
      </c>
      <c r="F5752" s="22"/>
      <c r="G5752" s="21">
        <v>393</v>
      </c>
      <c r="H5752" s="25">
        <v>1</v>
      </c>
      <c r="I5752" s="3">
        <v>6</v>
      </c>
      <c r="J5752" s="3">
        <v>34</v>
      </c>
      <c r="K5752" s="3">
        <v>176</v>
      </c>
      <c r="L5752" s="3">
        <v>148</v>
      </c>
      <c r="M5752" s="26">
        <v>28</v>
      </c>
    </row>
    <row r="5753" spans="4:13" x14ac:dyDescent="0.2">
      <c r="D5753" s="175"/>
      <c r="E5753" s="4" t="s">
        <v>32</v>
      </c>
      <c r="F5753" s="6"/>
      <c r="G5753" s="5">
        <v>352</v>
      </c>
      <c r="H5753" s="7">
        <v>1</v>
      </c>
      <c r="I5753" s="1">
        <v>2</v>
      </c>
      <c r="J5753" s="1">
        <v>22</v>
      </c>
      <c r="K5753" s="1">
        <v>151</v>
      </c>
      <c r="L5753" s="1">
        <v>138</v>
      </c>
      <c r="M5753" s="8">
        <v>38</v>
      </c>
    </row>
    <row r="5754" spans="4:13" x14ac:dyDescent="0.2">
      <c r="D5754" s="175"/>
      <c r="E5754" s="4" t="s">
        <v>33</v>
      </c>
      <c r="F5754" s="6"/>
      <c r="G5754" s="5">
        <v>388</v>
      </c>
      <c r="H5754" s="7">
        <v>1</v>
      </c>
      <c r="I5754" s="1">
        <v>3</v>
      </c>
      <c r="J5754" s="1">
        <v>16</v>
      </c>
      <c r="K5754" s="1">
        <v>204</v>
      </c>
      <c r="L5754" s="1">
        <v>133</v>
      </c>
      <c r="M5754" s="8">
        <v>31</v>
      </c>
    </row>
    <row r="5755" spans="4:13" x14ac:dyDescent="0.2">
      <c r="D5755" s="175"/>
      <c r="E5755" s="4" t="s">
        <v>34</v>
      </c>
      <c r="F5755" s="6"/>
      <c r="G5755" s="5">
        <v>89</v>
      </c>
      <c r="H5755" s="7">
        <v>1</v>
      </c>
      <c r="I5755" s="1">
        <v>0</v>
      </c>
      <c r="J5755" s="1">
        <v>7</v>
      </c>
      <c r="K5755" s="1">
        <v>48</v>
      </c>
      <c r="L5755" s="1">
        <v>26</v>
      </c>
      <c r="M5755" s="8">
        <v>7</v>
      </c>
    </row>
    <row r="5756" spans="4:13" x14ac:dyDescent="0.2">
      <c r="D5756" s="174" t="s">
        <v>35</v>
      </c>
      <c r="E5756" s="20" t="s">
        <v>36</v>
      </c>
      <c r="F5756" s="22"/>
      <c r="G5756" s="21">
        <v>629</v>
      </c>
      <c r="H5756" s="25">
        <v>2</v>
      </c>
      <c r="I5756" s="3">
        <v>7</v>
      </c>
      <c r="J5756" s="3">
        <v>38</v>
      </c>
      <c r="K5756" s="3">
        <v>302</v>
      </c>
      <c r="L5756" s="3">
        <v>235</v>
      </c>
      <c r="M5756" s="26">
        <v>45</v>
      </c>
    </row>
    <row r="5757" spans="4:13" x14ac:dyDescent="0.2">
      <c r="D5757" s="175"/>
      <c r="E5757" s="4" t="s">
        <v>37</v>
      </c>
      <c r="F5757" s="6"/>
      <c r="G5757" s="5">
        <v>593</v>
      </c>
      <c r="H5757" s="7">
        <v>2</v>
      </c>
      <c r="I5757" s="1">
        <v>4</v>
      </c>
      <c r="J5757" s="1">
        <v>41</v>
      </c>
      <c r="K5757" s="1">
        <v>277</v>
      </c>
      <c r="L5757" s="1">
        <v>210</v>
      </c>
      <c r="M5757" s="8">
        <v>59</v>
      </c>
    </row>
    <row r="5758" spans="4:13" x14ac:dyDescent="0.2">
      <c r="D5758" s="174" t="s">
        <v>38</v>
      </c>
      <c r="E5758" s="20" t="s">
        <v>39</v>
      </c>
      <c r="F5758" s="22"/>
      <c r="G5758" s="21">
        <v>64</v>
      </c>
      <c r="H5758" s="25">
        <v>0</v>
      </c>
      <c r="I5758" s="3">
        <v>0</v>
      </c>
      <c r="J5758" s="3">
        <v>3</v>
      </c>
      <c r="K5758" s="3">
        <v>21</v>
      </c>
      <c r="L5758" s="3">
        <v>34</v>
      </c>
      <c r="M5758" s="26">
        <v>6</v>
      </c>
    </row>
    <row r="5759" spans="4:13" x14ac:dyDescent="0.2">
      <c r="D5759" s="175"/>
      <c r="E5759" s="4" t="s">
        <v>40</v>
      </c>
      <c r="F5759" s="6"/>
      <c r="G5759" s="5">
        <v>147</v>
      </c>
      <c r="H5759" s="7">
        <v>0</v>
      </c>
      <c r="I5759" s="1">
        <v>0</v>
      </c>
      <c r="J5759" s="1">
        <v>7</v>
      </c>
      <c r="K5759" s="1">
        <v>70</v>
      </c>
      <c r="L5759" s="1">
        <v>63</v>
      </c>
      <c r="M5759" s="8">
        <v>7</v>
      </c>
    </row>
    <row r="5760" spans="4:13" x14ac:dyDescent="0.2">
      <c r="D5760" s="175"/>
      <c r="E5760" s="4" t="s">
        <v>41</v>
      </c>
      <c r="F5760" s="6"/>
      <c r="G5760" s="5">
        <v>204</v>
      </c>
      <c r="H5760" s="7">
        <v>0</v>
      </c>
      <c r="I5760" s="1">
        <v>1</v>
      </c>
      <c r="J5760" s="1">
        <v>13</v>
      </c>
      <c r="K5760" s="1">
        <v>89</v>
      </c>
      <c r="L5760" s="1">
        <v>90</v>
      </c>
      <c r="M5760" s="8">
        <v>11</v>
      </c>
    </row>
    <row r="5761" spans="2:13" x14ac:dyDescent="0.2">
      <c r="D5761" s="175"/>
      <c r="E5761" s="4" t="s">
        <v>42</v>
      </c>
      <c r="F5761" s="6"/>
      <c r="G5761" s="5">
        <v>210</v>
      </c>
      <c r="H5761" s="7">
        <v>0</v>
      </c>
      <c r="I5761" s="1">
        <v>1</v>
      </c>
      <c r="J5761" s="1">
        <v>5</v>
      </c>
      <c r="K5761" s="1">
        <v>113</v>
      </c>
      <c r="L5761" s="1">
        <v>78</v>
      </c>
      <c r="M5761" s="8">
        <v>13</v>
      </c>
    </row>
    <row r="5762" spans="2:13" x14ac:dyDescent="0.2">
      <c r="D5762" s="175"/>
      <c r="E5762" s="4" t="s">
        <v>43</v>
      </c>
      <c r="F5762" s="6"/>
      <c r="G5762" s="5">
        <v>204</v>
      </c>
      <c r="H5762" s="7">
        <v>2</v>
      </c>
      <c r="I5762" s="1">
        <v>0</v>
      </c>
      <c r="J5762" s="1">
        <v>9</v>
      </c>
      <c r="K5762" s="1">
        <v>97</v>
      </c>
      <c r="L5762" s="1">
        <v>82</v>
      </c>
      <c r="M5762" s="8">
        <v>14</v>
      </c>
    </row>
    <row r="5763" spans="2:13" x14ac:dyDescent="0.2">
      <c r="D5763" s="175"/>
      <c r="E5763" s="4" t="s">
        <v>44</v>
      </c>
      <c r="F5763" s="6"/>
      <c r="G5763" s="5">
        <v>223</v>
      </c>
      <c r="H5763" s="7">
        <v>0</v>
      </c>
      <c r="I5763" s="1">
        <v>2</v>
      </c>
      <c r="J5763" s="1">
        <v>19</v>
      </c>
      <c r="K5763" s="1">
        <v>109</v>
      </c>
      <c r="L5763" s="1">
        <v>68</v>
      </c>
      <c r="M5763" s="8">
        <v>25</v>
      </c>
    </row>
    <row r="5764" spans="2:13" x14ac:dyDescent="0.2">
      <c r="D5764" s="176"/>
      <c r="E5764" s="59" t="s">
        <v>45</v>
      </c>
      <c r="F5764" s="60"/>
      <c r="G5764" s="56">
        <v>170</v>
      </c>
      <c r="H5764" s="66">
        <v>2</v>
      </c>
      <c r="I5764" s="30">
        <v>7</v>
      </c>
      <c r="J5764" s="30">
        <v>23</v>
      </c>
      <c r="K5764" s="30">
        <v>80</v>
      </c>
      <c r="L5764" s="30">
        <v>30</v>
      </c>
      <c r="M5764" s="65">
        <v>28</v>
      </c>
    </row>
    <row r="5766" spans="2:13" x14ac:dyDescent="0.2">
      <c r="B5766" s="43" t="str">
        <f xml:space="preserve"> HYPERLINK("#'目次'!B215", "[209]")</f>
        <v>[209]</v>
      </c>
      <c r="C5766" s="31" t="s">
        <v>423</v>
      </c>
    </row>
    <row r="5770" spans="2:13" x14ac:dyDescent="0.2">
      <c r="D5770" s="177"/>
      <c r="E5770" s="178"/>
      <c r="F5770" s="178"/>
      <c r="G5770" s="40" t="s">
        <v>14</v>
      </c>
      <c r="H5770" s="42" t="s">
        <v>416</v>
      </c>
      <c r="I5770" s="15" t="s">
        <v>417</v>
      </c>
      <c r="J5770" s="15" t="s">
        <v>418</v>
      </c>
      <c r="K5770" s="15" t="s">
        <v>419</v>
      </c>
      <c r="L5770" s="15" t="s">
        <v>420</v>
      </c>
      <c r="M5770" s="44" t="s">
        <v>17</v>
      </c>
    </row>
    <row r="5771" spans="2:13" x14ac:dyDescent="0.2">
      <c r="D5771" s="179"/>
      <c r="E5771" s="180"/>
      <c r="F5771" s="180"/>
      <c r="G5771" s="39"/>
      <c r="H5771" s="41"/>
      <c r="I5771" s="14"/>
      <c r="J5771" s="14"/>
      <c r="K5771" s="14"/>
      <c r="L5771" s="14"/>
      <c r="M5771" s="38"/>
    </row>
    <row r="5772" spans="2:13" x14ac:dyDescent="0.2">
      <c r="D5772" s="58"/>
      <c r="E5772" s="53" t="s">
        <v>14</v>
      </c>
      <c r="F5772" s="52"/>
      <c r="G5772" s="37">
        <v>1222</v>
      </c>
      <c r="H5772" s="17">
        <v>4</v>
      </c>
      <c r="I5772" s="17">
        <v>11</v>
      </c>
      <c r="J5772" s="17">
        <v>79</v>
      </c>
      <c r="K5772" s="17">
        <v>579</v>
      </c>
      <c r="L5772" s="17">
        <v>445</v>
      </c>
      <c r="M5772" s="55">
        <v>104</v>
      </c>
    </row>
    <row r="5773" spans="2:13" x14ac:dyDescent="0.2">
      <c r="D5773" s="174" t="s">
        <v>52</v>
      </c>
      <c r="E5773" s="20" t="s">
        <v>53</v>
      </c>
      <c r="F5773" s="22"/>
      <c r="G5773" s="21">
        <v>15</v>
      </c>
      <c r="H5773" s="25">
        <v>0</v>
      </c>
      <c r="I5773" s="3">
        <v>0</v>
      </c>
      <c r="J5773" s="3">
        <v>1</v>
      </c>
      <c r="K5773" s="3">
        <v>6</v>
      </c>
      <c r="L5773" s="3">
        <v>7</v>
      </c>
      <c r="M5773" s="26">
        <v>1</v>
      </c>
    </row>
    <row r="5774" spans="2:13" ht="24" x14ac:dyDescent="0.2">
      <c r="D5774" s="175"/>
      <c r="E5774" s="4" t="s">
        <v>54</v>
      </c>
      <c r="F5774" s="6"/>
      <c r="G5774" s="5">
        <v>122</v>
      </c>
      <c r="H5774" s="7">
        <v>1</v>
      </c>
      <c r="I5774" s="1">
        <v>3</v>
      </c>
      <c r="J5774" s="1">
        <v>14</v>
      </c>
      <c r="K5774" s="1">
        <v>60</v>
      </c>
      <c r="L5774" s="1">
        <v>33</v>
      </c>
      <c r="M5774" s="8">
        <v>11</v>
      </c>
    </row>
    <row r="5775" spans="2:13" x14ac:dyDescent="0.2">
      <c r="D5775" s="175"/>
      <c r="E5775" s="4" t="s">
        <v>55</v>
      </c>
      <c r="F5775" s="6"/>
      <c r="G5775" s="5">
        <v>43</v>
      </c>
      <c r="H5775" s="7">
        <v>0</v>
      </c>
      <c r="I5775" s="1">
        <v>0</v>
      </c>
      <c r="J5775" s="1">
        <v>4</v>
      </c>
      <c r="K5775" s="1">
        <v>22</v>
      </c>
      <c r="L5775" s="1">
        <v>15</v>
      </c>
      <c r="M5775" s="8">
        <v>2</v>
      </c>
    </row>
    <row r="5776" spans="2:13" x14ac:dyDescent="0.2">
      <c r="D5776" s="175"/>
      <c r="E5776" s="4" t="s">
        <v>56</v>
      </c>
      <c r="F5776" s="6"/>
      <c r="G5776" s="5">
        <v>60</v>
      </c>
      <c r="H5776" s="7">
        <v>0</v>
      </c>
      <c r="I5776" s="1">
        <v>0</v>
      </c>
      <c r="J5776" s="1">
        <v>3</v>
      </c>
      <c r="K5776" s="1">
        <v>29</v>
      </c>
      <c r="L5776" s="1">
        <v>24</v>
      </c>
      <c r="M5776" s="8">
        <v>4</v>
      </c>
    </row>
    <row r="5777" spans="4:13" x14ac:dyDescent="0.2">
      <c r="D5777" s="175"/>
      <c r="E5777" s="4" t="s">
        <v>57</v>
      </c>
      <c r="F5777" s="6"/>
      <c r="G5777" s="5">
        <v>286</v>
      </c>
      <c r="H5777" s="7">
        <v>1</v>
      </c>
      <c r="I5777" s="1">
        <v>2</v>
      </c>
      <c r="J5777" s="1">
        <v>13</v>
      </c>
      <c r="K5777" s="1">
        <v>145</v>
      </c>
      <c r="L5777" s="1">
        <v>112</v>
      </c>
      <c r="M5777" s="8">
        <v>13</v>
      </c>
    </row>
    <row r="5778" spans="4:13" x14ac:dyDescent="0.2">
      <c r="D5778" s="175"/>
      <c r="E5778" s="4" t="s">
        <v>58</v>
      </c>
      <c r="F5778" s="6"/>
      <c r="G5778" s="5">
        <v>129</v>
      </c>
      <c r="H5778" s="7">
        <v>0</v>
      </c>
      <c r="I5778" s="1">
        <v>0</v>
      </c>
      <c r="J5778" s="1">
        <v>6</v>
      </c>
      <c r="K5778" s="1">
        <v>58</v>
      </c>
      <c r="L5778" s="1">
        <v>53</v>
      </c>
      <c r="M5778" s="8">
        <v>12</v>
      </c>
    </row>
    <row r="5779" spans="4:13" x14ac:dyDescent="0.2">
      <c r="D5779" s="175"/>
      <c r="E5779" s="4" t="s">
        <v>59</v>
      </c>
      <c r="F5779" s="6"/>
      <c r="G5779" s="5">
        <v>195</v>
      </c>
      <c r="H5779" s="7">
        <v>1</v>
      </c>
      <c r="I5779" s="1">
        <v>1</v>
      </c>
      <c r="J5779" s="1">
        <v>9</v>
      </c>
      <c r="K5779" s="1">
        <v>84</v>
      </c>
      <c r="L5779" s="1">
        <v>81</v>
      </c>
      <c r="M5779" s="8">
        <v>19</v>
      </c>
    </row>
    <row r="5780" spans="4:13" x14ac:dyDescent="0.2">
      <c r="D5780" s="175"/>
      <c r="E5780" s="4" t="s">
        <v>60</v>
      </c>
      <c r="F5780" s="6"/>
      <c r="G5780" s="5">
        <v>176</v>
      </c>
      <c r="H5780" s="7">
        <v>0</v>
      </c>
      <c r="I5780" s="1">
        <v>2</v>
      </c>
      <c r="J5780" s="1">
        <v>12</v>
      </c>
      <c r="K5780" s="1">
        <v>93</v>
      </c>
      <c r="L5780" s="1">
        <v>52</v>
      </c>
      <c r="M5780" s="8">
        <v>17</v>
      </c>
    </row>
    <row r="5781" spans="4:13" x14ac:dyDescent="0.2">
      <c r="D5781" s="175"/>
      <c r="E5781" s="4" t="s">
        <v>61</v>
      </c>
      <c r="F5781" s="6"/>
      <c r="G5781" s="5">
        <v>78</v>
      </c>
      <c r="H5781" s="7">
        <v>0</v>
      </c>
      <c r="I5781" s="1">
        <v>0</v>
      </c>
      <c r="J5781" s="1">
        <v>2</v>
      </c>
      <c r="K5781" s="1">
        <v>26</v>
      </c>
      <c r="L5781" s="1">
        <v>43</v>
      </c>
      <c r="M5781" s="8">
        <v>7</v>
      </c>
    </row>
    <row r="5782" spans="4:13" x14ac:dyDescent="0.2">
      <c r="D5782" s="175"/>
      <c r="E5782" s="4" t="s">
        <v>62</v>
      </c>
      <c r="F5782" s="6"/>
      <c r="G5782" s="5">
        <v>113</v>
      </c>
      <c r="H5782" s="7">
        <v>1</v>
      </c>
      <c r="I5782" s="1">
        <v>3</v>
      </c>
      <c r="J5782" s="1">
        <v>15</v>
      </c>
      <c r="K5782" s="1">
        <v>54</v>
      </c>
      <c r="L5782" s="1">
        <v>24</v>
      </c>
      <c r="M5782" s="8">
        <v>16</v>
      </c>
    </row>
    <row r="5783" spans="4:13" x14ac:dyDescent="0.2">
      <c r="D5783" s="174" t="s">
        <v>63</v>
      </c>
      <c r="E5783" s="20" t="s">
        <v>64</v>
      </c>
      <c r="F5783" s="22"/>
      <c r="G5783" s="21">
        <v>234</v>
      </c>
      <c r="H5783" s="25">
        <v>1</v>
      </c>
      <c r="I5783" s="3">
        <v>3</v>
      </c>
      <c r="J5783" s="3">
        <v>24</v>
      </c>
      <c r="K5783" s="3">
        <v>98</v>
      </c>
      <c r="L5783" s="3">
        <v>82</v>
      </c>
      <c r="M5783" s="26">
        <v>26</v>
      </c>
    </row>
    <row r="5784" spans="4:13" x14ac:dyDescent="0.2">
      <c r="D5784" s="175"/>
      <c r="E5784" s="4" t="s">
        <v>65</v>
      </c>
      <c r="F5784" s="6"/>
      <c r="G5784" s="5">
        <v>172</v>
      </c>
      <c r="H5784" s="7">
        <v>1</v>
      </c>
      <c r="I5784" s="1">
        <v>3</v>
      </c>
      <c r="J5784" s="1">
        <v>13</v>
      </c>
      <c r="K5784" s="1">
        <v>77</v>
      </c>
      <c r="L5784" s="1">
        <v>61</v>
      </c>
      <c r="M5784" s="8">
        <v>17</v>
      </c>
    </row>
    <row r="5785" spans="4:13" x14ac:dyDescent="0.2">
      <c r="D5785" s="175"/>
      <c r="E5785" s="4" t="s">
        <v>66</v>
      </c>
      <c r="F5785" s="6"/>
      <c r="G5785" s="5">
        <v>165</v>
      </c>
      <c r="H5785" s="7">
        <v>0</v>
      </c>
      <c r="I5785" s="1">
        <v>2</v>
      </c>
      <c r="J5785" s="1">
        <v>8</v>
      </c>
      <c r="K5785" s="1">
        <v>82</v>
      </c>
      <c r="L5785" s="1">
        <v>65</v>
      </c>
      <c r="M5785" s="8">
        <v>8</v>
      </c>
    </row>
    <row r="5786" spans="4:13" x14ac:dyDescent="0.2">
      <c r="D5786" s="175"/>
      <c r="E5786" s="4" t="s">
        <v>67</v>
      </c>
      <c r="F5786" s="6"/>
      <c r="G5786" s="5">
        <v>158</v>
      </c>
      <c r="H5786" s="7">
        <v>0</v>
      </c>
      <c r="I5786" s="1">
        <v>1</v>
      </c>
      <c r="J5786" s="1">
        <v>10</v>
      </c>
      <c r="K5786" s="1">
        <v>79</v>
      </c>
      <c r="L5786" s="1">
        <v>54</v>
      </c>
      <c r="M5786" s="8">
        <v>14</v>
      </c>
    </row>
    <row r="5787" spans="4:13" x14ac:dyDescent="0.2">
      <c r="D5787" s="175"/>
      <c r="E5787" s="4" t="s">
        <v>68</v>
      </c>
      <c r="F5787" s="6"/>
      <c r="G5787" s="5">
        <v>112</v>
      </c>
      <c r="H5787" s="7">
        <v>0</v>
      </c>
      <c r="I5787" s="1">
        <v>1</v>
      </c>
      <c r="J5787" s="1">
        <v>6</v>
      </c>
      <c r="K5787" s="1">
        <v>56</v>
      </c>
      <c r="L5787" s="1">
        <v>39</v>
      </c>
      <c r="M5787" s="8">
        <v>10</v>
      </c>
    </row>
    <row r="5788" spans="4:13" x14ac:dyDescent="0.2">
      <c r="D5788" s="175"/>
      <c r="E5788" s="4" t="s">
        <v>69</v>
      </c>
      <c r="F5788" s="6"/>
      <c r="G5788" s="5">
        <v>92</v>
      </c>
      <c r="H5788" s="7">
        <v>2</v>
      </c>
      <c r="I5788" s="1">
        <v>0</v>
      </c>
      <c r="J5788" s="1">
        <v>4</v>
      </c>
      <c r="K5788" s="1">
        <v>48</v>
      </c>
      <c r="L5788" s="1">
        <v>34</v>
      </c>
      <c r="M5788" s="8">
        <v>4</v>
      </c>
    </row>
    <row r="5789" spans="4:13" x14ac:dyDescent="0.2">
      <c r="D5789" s="175"/>
      <c r="E5789" s="4" t="s">
        <v>70</v>
      </c>
      <c r="F5789" s="6"/>
      <c r="G5789" s="5">
        <v>131</v>
      </c>
      <c r="H5789" s="7">
        <v>0</v>
      </c>
      <c r="I5789" s="1">
        <v>0</v>
      </c>
      <c r="J5789" s="1">
        <v>4</v>
      </c>
      <c r="K5789" s="1">
        <v>61</v>
      </c>
      <c r="L5789" s="1">
        <v>57</v>
      </c>
      <c r="M5789" s="8">
        <v>9</v>
      </c>
    </row>
    <row r="5790" spans="4:13" x14ac:dyDescent="0.2">
      <c r="D5790" s="175"/>
      <c r="E5790" s="4" t="s">
        <v>71</v>
      </c>
      <c r="F5790" s="6"/>
      <c r="G5790" s="5">
        <v>71</v>
      </c>
      <c r="H5790" s="7">
        <v>0</v>
      </c>
      <c r="I5790" s="1">
        <v>1</v>
      </c>
      <c r="J5790" s="1">
        <v>4</v>
      </c>
      <c r="K5790" s="1">
        <v>35</v>
      </c>
      <c r="L5790" s="1">
        <v>23</v>
      </c>
      <c r="M5790" s="8">
        <v>8</v>
      </c>
    </row>
    <row r="5791" spans="4:13" x14ac:dyDescent="0.2">
      <c r="D5791" s="176"/>
      <c r="E5791" s="59" t="s">
        <v>72</v>
      </c>
      <c r="F5791" s="60"/>
      <c r="G5791" s="56">
        <v>70</v>
      </c>
      <c r="H5791" s="66">
        <v>0</v>
      </c>
      <c r="I5791" s="30">
        <v>0</v>
      </c>
      <c r="J5791" s="30">
        <v>5</v>
      </c>
      <c r="K5791" s="30">
        <v>38</v>
      </c>
      <c r="L5791" s="30">
        <v>22</v>
      </c>
      <c r="M5791" s="65">
        <v>5</v>
      </c>
    </row>
    <row r="5793" spans="2:13" x14ac:dyDescent="0.2">
      <c r="B5793" s="43" t="str">
        <f xml:space="preserve"> HYPERLINK("#'目次'!B216", "[210]")</f>
        <v>[210]</v>
      </c>
      <c r="C5793" s="31" t="s">
        <v>423</v>
      </c>
    </row>
    <row r="5796" spans="2:13" x14ac:dyDescent="0.2">
      <c r="C5796" s="31" t="s">
        <v>75</v>
      </c>
    </row>
    <row r="5797" spans="2:13" x14ac:dyDescent="0.2">
      <c r="D5797" s="177"/>
      <c r="E5797" s="178"/>
      <c r="F5797" s="178"/>
      <c r="G5797" s="40" t="s">
        <v>14</v>
      </c>
      <c r="H5797" s="42" t="s">
        <v>416</v>
      </c>
      <c r="I5797" s="15" t="s">
        <v>417</v>
      </c>
      <c r="J5797" s="15" t="s">
        <v>418</v>
      </c>
      <c r="K5797" s="15" t="s">
        <v>419</v>
      </c>
      <c r="L5797" s="15" t="s">
        <v>420</v>
      </c>
      <c r="M5797" s="44" t="s">
        <v>17</v>
      </c>
    </row>
    <row r="5798" spans="2:13" x14ac:dyDescent="0.2">
      <c r="D5798" s="179"/>
      <c r="E5798" s="180"/>
      <c r="F5798" s="180"/>
      <c r="G5798" s="39"/>
      <c r="H5798" s="41"/>
      <c r="I5798" s="14"/>
      <c r="J5798" s="14"/>
      <c r="K5798" s="14"/>
      <c r="L5798" s="14"/>
      <c r="M5798" s="38"/>
    </row>
    <row r="5799" spans="2:13" x14ac:dyDescent="0.2">
      <c r="D5799" s="58"/>
      <c r="E5799" s="53" t="s">
        <v>14</v>
      </c>
      <c r="F5799" s="52"/>
      <c r="G5799" s="37">
        <v>1222</v>
      </c>
      <c r="H5799" s="17">
        <v>4</v>
      </c>
      <c r="I5799" s="17">
        <v>11</v>
      </c>
      <c r="J5799" s="17">
        <v>79</v>
      </c>
      <c r="K5799" s="17">
        <v>579</v>
      </c>
      <c r="L5799" s="17">
        <v>445</v>
      </c>
      <c r="M5799" s="55">
        <v>104</v>
      </c>
    </row>
    <row r="5800" spans="2:13" x14ac:dyDescent="0.2">
      <c r="D5800" s="174" t="s">
        <v>36</v>
      </c>
      <c r="E5800" s="20" t="s">
        <v>76</v>
      </c>
      <c r="F5800" s="22"/>
      <c r="G5800" s="21">
        <v>629</v>
      </c>
      <c r="H5800" s="25">
        <v>2</v>
      </c>
      <c r="I5800" s="3">
        <v>7</v>
      </c>
      <c r="J5800" s="3">
        <v>38</v>
      </c>
      <c r="K5800" s="3">
        <v>302</v>
      </c>
      <c r="L5800" s="3">
        <v>235</v>
      </c>
      <c r="M5800" s="26">
        <v>45</v>
      </c>
    </row>
    <row r="5801" spans="2:13" x14ac:dyDescent="0.2">
      <c r="D5801" s="175"/>
      <c r="E5801" s="4" t="s">
        <v>39</v>
      </c>
      <c r="F5801" s="6"/>
      <c r="G5801" s="5">
        <v>37</v>
      </c>
      <c r="H5801" s="7">
        <v>0</v>
      </c>
      <c r="I5801" s="1">
        <v>0</v>
      </c>
      <c r="J5801" s="1">
        <v>1</v>
      </c>
      <c r="K5801" s="1">
        <v>14</v>
      </c>
      <c r="L5801" s="1">
        <v>18</v>
      </c>
      <c r="M5801" s="8">
        <v>4</v>
      </c>
    </row>
    <row r="5802" spans="2:13" x14ac:dyDescent="0.2">
      <c r="D5802" s="175"/>
      <c r="E5802" s="4" t="s">
        <v>40</v>
      </c>
      <c r="F5802" s="6"/>
      <c r="G5802" s="5">
        <v>73</v>
      </c>
      <c r="H5802" s="7">
        <v>0</v>
      </c>
      <c r="I5802" s="1">
        <v>0</v>
      </c>
      <c r="J5802" s="1">
        <v>4</v>
      </c>
      <c r="K5802" s="1">
        <v>32</v>
      </c>
      <c r="L5802" s="1">
        <v>33</v>
      </c>
      <c r="M5802" s="8">
        <v>4</v>
      </c>
    </row>
    <row r="5803" spans="2:13" x14ac:dyDescent="0.2">
      <c r="D5803" s="175"/>
      <c r="E5803" s="4" t="s">
        <v>41</v>
      </c>
      <c r="F5803" s="6"/>
      <c r="G5803" s="5">
        <v>108</v>
      </c>
      <c r="H5803" s="7">
        <v>0</v>
      </c>
      <c r="I5803" s="1">
        <v>1</v>
      </c>
      <c r="J5803" s="1">
        <v>5</v>
      </c>
      <c r="K5803" s="1">
        <v>44</v>
      </c>
      <c r="L5803" s="1">
        <v>51</v>
      </c>
      <c r="M5803" s="8">
        <v>7</v>
      </c>
    </row>
    <row r="5804" spans="2:13" x14ac:dyDescent="0.2">
      <c r="D5804" s="175"/>
      <c r="E5804" s="4" t="s">
        <v>42</v>
      </c>
      <c r="F5804" s="6"/>
      <c r="G5804" s="5">
        <v>113</v>
      </c>
      <c r="H5804" s="7">
        <v>0</v>
      </c>
      <c r="I5804" s="1">
        <v>0</v>
      </c>
      <c r="J5804" s="1">
        <v>2</v>
      </c>
      <c r="K5804" s="1">
        <v>65</v>
      </c>
      <c r="L5804" s="1">
        <v>40</v>
      </c>
      <c r="M5804" s="8">
        <v>6</v>
      </c>
    </row>
    <row r="5805" spans="2:13" x14ac:dyDescent="0.2">
      <c r="D5805" s="175"/>
      <c r="E5805" s="4" t="s">
        <v>43</v>
      </c>
      <c r="F5805" s="6"/>
      <c r="G5805" s="5">
        <v>101</v>
      </c>
      <c r="H5805" s="7">
        <v>0</v>
      </c>
      <c r="I5805" s="1">
        <v>0</v>
      </c>
      <c r="J5805" s="1">
        <v>5</v>
      </c>
      <c r="K5805" s="1">
        <v>43</v>
      </c>
      <c r="L5805" s="1">
        <v>48</v>
      </c>
      <c r="M5805" s="8">
        <v>5</v>
      </c>
    </row>
    <row r="5806" spans="2:13" x14ac:dyDescent="0.2">
      <c r="D5806" s="175"/>
      <c r="E5806" s="4" t="s">
        <v>44</v>
      </c>
      <c r="F5806" s="6"/>
      <c r="G5806" s="5">
        <v>114</v>
      </c>
      <c r="H5806" s="7">
        <v>0</v>
      </c>
      <c r="I5806" s="1">
        <v>1</v>
      </c>
      <c r="J5806" s="1">
        <v>11</v>
      </c>
      <c r="K5806" s="1">
        <v>63</v>
      </c>
      <c r="L5806" s="1">
        <v>30</v>
      </c>
      <c r="M5806" s="8">
        <v>9</v>
      </c>
    </row>
    <row r="5807" spans="2:13" x14ac:dyDescent="0.2">
      <c r="D5807" s="175"/>
      <c r="E5807" s="4" t="s">
        <v>45</v>
      </c>
      <c r="F5807" s="6"/>
      <c r="G5807" s="5">
        <v>83</v>
      </c>
      <c r="H5807" s="7">
        <v>2</v>
      </c>
      <c r="I5807" s="1">
        <v>5</v>
      </c>
      <c r="J5807" s="1">
        <v>10</v>
      </c>
      <c r="K5807" s="1">
        <v>41</v>
      </c>
      <c r="L5807" s="1">
        <v>15</v>
      </c>
      <c r="M5807" s="8">
        <v>10</v>
      </c>
    </row>
    <row r="5808" spans="2:13" x14ac:dyDescent="0.2">
      <c r="D5808" s="174" t="s">
        <v>37</v>
      </c>
      <c r="E5808" s="20" t="s">
        <v>77</v>
      </c>
      <c r="F5808" s="22"/>
      <c r="G5808" s="21">
        <v>593</v>
      </c>
      <c r="H5808" s="25">
        <v>2</v>
      </c>
      <c r="I5808" s="3">
        <v>4</v>
      </c>
      <c r="J5808" s="3">
        <v>41</v>
      </c>
      <c r="K5808" s="3">
        <v>277</v>
      </c>
      <c r="L5808" s="3">
        <v>210</v>
      </c>
      <c r="M5808" s="26">
        <v>59</v>
      </c>
    </row>
    <row r="5809" spans="2:13" x14ac:dyDescent="0.2">
      <c r="D5809" s="175"/>
      <c r="E5809" s="4" t="s">
        <v>39</v>
      </c>
      <c r="F5809" s="6"/>
      <c r="G5809" s="5">
        <v>27</v>
      </c>
      <c r="H5809" s="7">
        <v>0</v>
      </c>
      <c r="I5809" s="1">
        <v>0</v>
      </c>
      <c r="J5809" s="1">
        <v>2</v>
      </c>
      <c r="K5809" s="1">
        <v>7</v>
      </c>
      <c r="L5809" s="1">
        <v>16</v>
      </c>
      <c r="M5809" s="8">
        <v>2</v>
      </c>
    </row>
    <row r="5810" spans="2:13" x14ac:dyDescent="0.2">
      <c r="D5810" s="175"/>
      <c r="E5810" s="4" t="s">
        <v>40</v>
      </c>
      <c r="F5810" s="6"/>
      <c r="G5810" s="5">
        <v>74</v>
      </c>
      <c r="H5810" s="7">
        <v>0</v>
      </c>
      <c r="I5810" s="1">
        <v>0</v>
      </c>
      <c r="J5810" s="1">
        <v>3</v>
      </c>
      <c r="K5810" s="1">
        <v>38</v>
      </c>
      <c r="L5810" s="1">
        <v>30</v>
      </c>
      <c r="M5810" s="8">
        <v>3</v>
      </c>
    </row>
    <row r="5811" spans="2:13" x14ac:dyDescent="0.2">
      <c r="D5811" s="175"/>
      <c r="E5811" s="4" t="s">
        <v>41</v>
      </c>
      <c r="F5811" s="6"/>
      <c r="G5811" s="5">
        <v>96</v>
      </c>
      <c r="H5811" s="7">
        <v>0</v>
      </c>
      <c r="I5811" s="1">
        <v>0</v>
      </c>
      <c r="J5811" s="1">
        <v>8</v>
      </c>
      <c r="K5811" s="1">
        <v>45</v>
      </c>
      <c r="L5811" s="1">
        <v>39</v>
      </c>
      <c r="M5811" s="8">
        <v>4</v>
      </c>
    </row>
    <row r="5812" spans="2:13" x14ac:dyDescent="0.2">
      <c r="D5812" s="175"/>
      <c r="E5812" s="4" t="s">
        <v>42</v>
      </c>
      <c r="F5812" s="6"/>
      <c r="G5812" s="5">
        <v>97</v>
      </c>
      <c r="H5812" s="7">
        <v>0</v>
      </c>
      <c r="I5812" s="1">
        <v>1</v>
      </c>
      <c r="J5812" s="1">
        <v>3</v>
      </c>
      <c r="K5812" s="1">
        <v>48</v>
      </c>
      <c r="L5812" s="1">
        <v>38</v>
      </c>
      <c r="M5812" s="8">
        <v>7</v>
      </c>
    </row>
    <row r="5813" spans="2:13" x14ac:dyDescent="0.2">
      <c r="D5813" s="175"/>
      <c r="E5813" s="4" t="s">
        <v>43</v>
      </c>
      <c r="F5813" s="6"/>
      <c r="G5813" s="5">
        <v>103</v>
      </c>
      <c r="H5813" s="7">
        <v>2</v>
      </c>
      <c r="I5813" s="1">
        <v>0</v>
      </c>
      <c r="J5813" s="1">
        <v>4</v>
      </c>
      <c r="K5813" s="1">
        <v>54</v>
      </c>
      <c r="L5813" s="1">
        <v>34</v>
      </c>
      <c r="M5813" s="8">
        <v>9</v>
      </c>
    </row>
    <row r="5814" spans="2:13" x14ac:dyDescent="0.2">
      <c r="D5814" s="175"/>
      <c r="E5814" s="4" t="s">
        <v>44</v>
      </c>
      <c r="F5814" s="6"/>
      <c r="G5814" s="5">
        <v>109</v>
      </c>
      <c r="H5814" s="7">
        <v>0</v>
      </c>
      <c r="I5814" s="1">
        <v>1</v>
      </c>
      <c r="J5814" s="1">
        <v>8</v>
      </c>
      <c r="K5814" s="1">
        <v>46</v>
      </c>
      <c r="L5814" s="1">
        <v>38</v>
      </c>
      <c r="M5814" s="8">
        <v>16</v>
      </c>
    </row>
    <row r="5815" spans="2:13" x14ac:dyDescent="0.2">
      <c r="D5815" s="176"/>
      <c r="E5815" s="59" t="s">
        <v>45</v>
      </c>
      <c r="F5815" s="60"/>
      <c r="G5815" s="56">
        <v>87</v>
      </c>
      <c r="H5815" s="66">
        <v>0</v>
      </c>
      <c r="I5815" s="30">
        <v>2</v>
      </c>
      <c r="J5815" s="30">
        <v>13</v>
      </c>
      <c r="K5815" s="30">
        <v>39</v>
      </c>
      <c r="L5815" s="30">
        <v>15</v>
      </c>
      <c r="M5815" s="65">
        <v>18</v>
      </c>
    </row>
    <row r="5817" spans="2:13" x14ac:dyDescent="0.2">
      <c r="B5817" s="43" t="str">
        <f xml:space="preserve"> HYPERLINK("#'目次'!B217", "[211]")</f>
        <v>[211]</v>
      </c>
      <c r="C5817" s="31" t="s">
        <v>426</v>
      </c>
    </row>
    <row r="5821" spans="2:13" x14ac:dyDescent="0.2">
      <c r="D5821" s="177"/>
      <c r="E5821" s="178"/>
      <c r="F5821" s="178"/>
      <c r="G5821" s="40" t="s">
        <v>14</v>
      </c>
      <c r="H5821" s="42" t="s">
        <v>416</v>
      </c>
      <c r="I5821" s="15" t="s">
        <v>417</v>
      </c>
      <c r="J5821" s="15" t="s">
        <v>418</v>
      </c>
      <c r="K5821" s="15" t="s">
        <v>419</v>
      </c>
      <c r="L5821" s="15" t="s">
        <v>420</v>
      </c>
      <c r="M5821" s="44" t="s">
        <v>17</v>
      </c>
    </row>
    <row r="5822" spans="2:13" x14ac:dyDescent="0.2">
      <c r="D5822" s="179"/>
      <c r="E5822" s="180"/>
      <c r="F5822" s="180"/>
      <c r="G5822" s="39"/>
      <c r="H5822" s="41"/>
      <c r="I5822" s="14"/>
      <c r="J5822" s="14"/>
      <c r="K5822" s="14"/>
      <c r="L5822" s="14"/>
      <c r="M5822" s="38"/>
    </row>
    <row r="5823" spans="2:13" x14ac:dyDescent="0.2">
      <c r="D5823" s="58"/>
      <c r="E5823" s="53" t="s">
        <v>14</v>
      </c>
      <c r="F5823" s="52"/>
      <c r="G5823" s="37">
        <v>1222</v>
      </c>
      <c r="H5823" s="17">
        <v>0</v>
      </c>
      <c r="I5823" s="17">
        <v>3</v>
      </c>
      <c r="J5823" s="17">
        <v>3</v>
      </c>
      <c r="K5823" s="17">
        <v>7</v>
      </c>
      <c r="L5823" s="17">
        <v>1047</v>
      </c>
      <c r="M5823" s="55">
        <v>162</v>
      </c>
    </row>
    <row r="5824" spans="2:13" x14ac:dyDescent="0.2">
      <c r="D5824" s="174" t="s">
        <v>18</v>
      </c>
      <c r="E5824" s="20" t="s">
        <v>19</v>
      </c>
      <c r="F5824" s="22"/>
      <c r="G5824" s="21">
        <v>57</v>
      </c>
      <c r="H5824" s="25">
        <v>0</v>
      </c>
      <c r="I5824" s="3">
        <v>0</v>
      </c>
      <c r="J5824" s="3">
        <v>1</v>
      </c>
      <c r="K5824" s="3">
        <v>0</v>
      </c>
      <c r="L5824" s="3">
        <v>48</v>
      </c>
      <c r="M5824" s="26">
        <v>8</v>
      </c>
    </row>
    <row r="5825" spans="4:13" x14ac:dyDescent="0.2">
      <c r="D5825" s="175"/>
      <c r="E5825" s="4" t="s">
        <v>20</v>
      </c>
      <c r="F5825" s="6"/>
      <c r="G5825" s="5">
        <v>84</v>
      </c>
      <c r="H5825" s="7">
        <v>0</v>
      </c>
      <c r="I5825" s="1">
        <v>0</v>
      </c>
      <c r="J5825" s="1">
        <v>0</v>
      </c>
      <c r="K5825" s="1">
        <v>1</v>
      </c>
      <c r="L5825" s="1">
        <v>70</v>
      </c>
      <c r="M5825" s="8">
        <v>13</v>
      </c>
    </row>
    <row r="5826" spans="4:13" x14ac:dyDescent="0.2">
      <c r="D5826" s="175"/>
      <c r="E5826" s="4" t="s">
        <v>21</v>
      </c>
      <c r="F5826" s="6"/>
      <c r="G5826" s="5">
        <v>487</v>
      </c>
      <c r="H5826" s="7">
        <v>0</v>
      </c>
      <c r="I5826" s="1">
        <v>1</v>
      </c>
      <c r="J5826" s="1">
        <v>0</v>
      </c>
      <c r="K5826" s="1">
        <v>3</v>
      </c>
      <c r="L5826" s="1">
        <v>420</v>
      </c>
      <c r="M5826" s="8">
        <v>63</v>
      </c>
    </row>
    <row r="5827" spans="4:13" x14ac:dyDescent="0.2">
      <c r="D5827" s="175"/>
      <c r="E5827" s="4" t="s">
        <v>22</v>
      </c>
      <c r="F5827" s="6"/>
      <c r="G5827" s="5">
        <v>35</v>
      </c>
      <c r="H5827" s="7">
        <v>0</v>
      </c>
      <c r="I5827" s="1">
        <v>0</v>
      </c>
      <c r="J5827" s="1">
        <v>0</v>
      </c>
      <c r="K5827" s="1">
        <v>1</v>
      </c>
      <c r="L5827" s="1">
        <v>27</v>
      </c>
      <c r="M5827" s="8">
        <v>7</v>
      </c>
    </row>
    <row r="5828" spans="4:13" x14ac:dyDescent="0.2">
      <c r="D5828" s="175"/>
      <c r="E5828" s="4" t="s">
        <v>23</v>
      </c>
      <c r="F5828" s="6"/>
      <c r="G5828" s="5">
        <v>143</v>
      </c>
      <c r="H5828" s="7">
        <v>0</v>
      </c>
      <c r="I5828" s="1">
        <v>0</v>
      </c>
      <c r="J5828" s="1">
        <v>0</v>
      </c>
      <c r="K5828" s="1">
        <v>0</v>
      </c>
      <c r="L5828" s="1">
        <v>131</v>
      </c>
      <c r="M5828" s="8">
        <v>12</v>
      </c>
    </row>
    <row r="5829" spans="4:13" x14ac:dyDescent="0.2">
      <c r="D5829" s="175"/>
      <c r="E5829" s="4" t="s">
        <v>24</v>
      </c>
      <c r="F5829" s="6"/>
      <c r="G5829" s="5">
        <v>187</v>
      </c>
      <c r="H5829" s="7">
        <v>0</v>
      </c>
      <c r="I5829" s="1">
        <v>1</v>
      </c>
      <c r="J5829" s="1">
        <v>1</v>
      </c>
      <c r="K5829" s="1">
        <v>1</v>
      </c>
      <c r="L5829" s="1">
        <v>156</v>
      </c>
      <c r="M5829" s="8">
        <v>28</v>
      </c>
    </row>
    <row r="5830" spans="4:13" x14ac:dyDescent="0.2">
      <c r="D5830" s="175"/>
      <c r="E5830" s="4" t="s">
        <v>25</v>
      </c>
      <c r="F5830" s="6"/>
      <c r="G5830" s="5">
        <v>71</v>
      </c>
      <c r="H5830" s="7">
        <v>0</v>
      </c>
      <c r="I5830" s="1">
        <v>0</v>
      </c>
      <c r="J5830" s="1">
        <v>0</v>
      </c>
      <c r="K5830" s="1">
        <v>0</v>
      </c>
      <c r="L5830" s="1">
        <v>64</v>
      </c>
      <c r="M5830" s="8">
        <v>7</v>
      </c>
    </row>
    <row r="5831" spans="4:13" x14ac:dyDescent="0.2">
      <c r="D5831" s="175"/>
      <c r="E5831" s="4" t="s">
        <v>26</v>
      </c>
      <c r="F5831" s="6"/>
      <c r="G5831" s="5">
        <v>30</v>
      </c>
      <c r="H5831" s="7">
        <v>0</v>
      </c>
      <c r="I5831" s="1">
        <v>0</v>
      </c>
      <c r="J5831" s="1">
        <v>0</v>
      </c>
      <c r="K5831" s="1">
        <v>0</v>
      </c>
      <c r="L5831" s="1">
        <v>26</v>
      </c>
      <c r="M5831" s="8">
        <v>4</v>
      </c>
    </row>
    <row r="5832" spans="4:13" x14ac:dyDescent="0.2">
      <c r="D5832" s="175"/>
      <c r="E5832" s="4" t="s">
        <v>27</v>
      </c>
      <c r="F5832" s="6"/>
      <c r="G5832" s="5">
        <v>70</v>
      </c>
      <c r="H5832" s="7">
        <v>0</v>
      </c>
      <c r="I5832" s="1">
        <v>0</v>
      </c>
      <c r="J5832" s="1">
        <v>1</v>
      </c>
      <c r="K5832" s="1">
        <v>0</v>
      </c>
      <c r="L5832" s="1">
        <v>59</v>
      </c>
      <c r="M5832" s="8">
        <v>10</v>
      </c>
    </row>
    <row r="5833" spans="4:13" x14ac:dyDescent="0.2">
      <c r="D5833" s="175"/>
      <c r="E5833" s="4" t="s">
        <v>28</v>
      </c>
      <c r="F5833" s="6"/>
      <c r="G5833" s="5">
        <v>51</v>
      </c>
      <c r="H5833" s="7">
        <v>0</v>
      </c>
      <c r="I5833" s="1">
        <v>0</v>
      </c>
      <c r="J5833" s="1">
        <v>0</v>
      </c>
      <c r="K5833" s="1">
        <v>0</v>
      </c>
      <c r="L5833" s="1">
        <v>42</v>
      </c>
      <c r="M5833" s="8">
        <v>9</v>
      </c>
    </row>
    <row r="5834" spans="4:13" x14ac:dyDescent="0.2">
      <c r="D5834" s="175"/>
      <c r="E5834" s="4" t="s">
        <v>29</v>
      </c>
      <c r="F5834" s="6"/>
      <c r="G5834" s="5">
        <v>7</v>
      </c>
      <c r="H5834" s="7">
        <v>0</v>
      </c>
      <c r="I5834" s="1">
        <v>1</v>
      </c>
      <c r="J5834" s="1">
        <v>0</v>
      </c>
      <c r="K5834" s="1">
        <v>1</v>
      </c>
      <c r="L5834" s="1">
        <v>4</v>
      </c>
      <c r="M5834" s="8">
        <v>1</v>
      </c>
    </row>
    <row r="5835" spans="4:13" x14ac:dyDescent="0.2">
      <c r="D5835" s="174" t="s">
        <v>30</v>
      </c>
      <c r="E5835" s="20" t="s">
        <v>31</v>
      </c>
      <c r="F5835" s="22"/>
      <c r="G5835" s="21">
        <v>393</v>
      </c>
      <c r="H5835" s="25">
        <v>0</v>
      </c>
      <c r="I5835" s="3">
        <v>1</v>
      </c>
      <c r="J5835" s="3">
        <v>0</v>
      </c>
      <c r="K5835" s="3">
        <v>1</v>
      </c>
      <c r="L5835" s="3">
        <v>343</v>
      </c>
      <c r="M5835" s="26">
        <v>48</v>
      </c>
    </row>
    <row r="5836" spans="4:13" x14ac:dyDescent="0.2">
      <c r="D5836" s="175"/>
      <c r="E5836" s="4" t="s">
        <v>32</v>
      </c>
      <c r="F5836" s="6"/>
      <c r="G5836" s="5">
        <v>352</v>
      </c>
      <c r="H5836" s="7">
        <v>0</v>
      </c>
      <c r="I5836" s="1">
        <v>1</v>
      </c>
      <c r="J5836" s="1">
        <v>2</v>
      </c>
      <c r="K5836" s="1">
        <v>2</v>
      </c>
      <c r="L5836" s="1">
        <v>295</v>
      </c>
      <c r="M5836" s="8">
        <v>52</v>
      </c>
    </row>
    <row r="5837" spans="4:13" x14ac:dyDescent="0.2">
      <c r="D5837" s="175"/>
      <c r="E5837" s="4" t="s">
        <v>33</v>
      </c>
      <c r="F5837" s="6"/>
      <c r="G5837" s="5">
        <v>388</v>
      </c>
      <c r="H5837" s="7">
        <v>0</v>
      </c>
      <c r="I5837" s="1">
        <v>1</v>
      </c>
      <c r="J5837" s="1">
        <v>1</v>
      </c>
      <c r="K5837" s="1">
        <v>4</v>
      </c>
      <c r="L5837" s="1">
        <v>332</v>
      </c>
      <c r="M5837" s="8">
        <v>50</v>
      </c>
    </row>
    <row r="5838" spans="4:13" x14ac:dyDescent="0.2">
      <c r="D5838" s="175"/>
      <c r="E5838" s="4" t="s">
        <v>34</v>
      </c>
      <c r="F5838" s="6"/>
      <c r="G5838" s="5">
        <v>89</v>
      </c>
      <c r="H5838" s="7">
        <v>0</v>
      </c>
      <c r="I5838" s="1">
        <v>0</v>
      </c>
      <c r="J5838" s="1">
        <v>0</v>
      </c>
      <c r="K5838" s="1">
        <v>0</v>
      </c>
      <c r="L5838" s="1">
        <v>77</v>
      </c>
      <c r="M5838" s="8">
        <v>12</v>
      </c>
    </row>
    <row r="5839" spans="4:13" x14ac:dyDescent="0.2">
      <c r="D5839" s="174" t="s">
        <v>35</v>
      </c>
      <c r="E5839" s="20" t="s">
        <v>36</v>
      </c>
      <c r="F5839" s="22"/>
      <c r="G5839" s="21">
        <v>629</v>
      </c>
      <c r="H5839" s="25">
        <v>0</v>
      </c>
      <c r="I5839" s="3">
        <v>2</v>
      </c>
      <c r="J5839" s="3">
        <v>1</v>
      </c>
      <c r="K5839" s="3">
        <v>4</v>
      </c>
      <c r="L5839" s="3">
        <v>539</v>
      </c>
      <c r="M5839" s="26">
        <v>83</v>
      </c>
    </row>
    <row r="5840" spans="4:13" x14ac:dyDescent="0.2">
      <c r="D5840" s="175"/>
      <c r="E5840" s="4" t="s">
        <v>37</v>
      </c>
      <c r="F5840" s="6"/>
      <c r="G5840" s="5">
        <v>593</v>
      </c>
      <c r="H5840" s="7">
        <v>0</v>
      </c>
      <c r="I5840" s="1">
        <v>1</v>
      </c>
      <c r="J5840" s="1">
        <v>2</v>
      </c>
      <c r="K5840" s="1">
        <v>3</v>
      </c>
      <c r="L5840" s="1">
        <v>508</v>
      </c>
      <c r="M5840" s="8">
        <v>79</v>
      </c>
    </row>
    <row r="5841" spans="2:13" x14ac:dyDescent="0.2">
      <c r="D5841" s="174" t="s">
        <v>38</v>
      </c>
      <c r="E5841" s="20" t="s">
        <v>39</v>
      </c>
      <c r="F5841" s="22"/>
      <c r="G5841" s="21">
        <v>64</v>
      </c>
      <c r="H5841" s="25">
        <v>0</v>
      </c>
      <c r="I5841" s="3">
        <v>0</v>
      </c>
      <c r="J5841" s="3">
        <v>0</v>
      </c>
      <c r="K5841" s="3">
        <v>0</v>
      </c>
      <c r="L5841" s="3">
        <v>56</v>
      </c>
      <c r="M5841" s="26">
        <v>8</v>
      </c>
    </row>
    <row r="5842" spans="2:13" x14ac:dyDescent="0.2">
      <c r="D5842" s="175"/>
      <c r="E5842" s="4" t="s">
        <v>40</v>
      </c>
      <c r="F5842" s="6"/>
      <c r="G5842" s="5">
        <v>147</v>
      </c>
      <c r="H5842" s="7">
        <v>0</v>
      </c>
      <c r="I5842" s="1">
        <v>0</v>
      </c>
      <c r="J5842" s="1">
        <v>0</v>
      </c>
      <c r="K5842" s="1">
        <v>1</v>
      </c>
      <c r="L5842" s="1">
        <v>137</v>
      </c>
      <c r="M5842" s="8">
        <v>9</v>
      </c>
    </row>
    <row r="5843" spans="2:13" x14ac:dyDescent="0.2">
      <c r="D5843" s="175"/>
      <c r="E5843" s="4" t="s">
        <v>41</v>
      </c>
      <c r="F5843" s="6"/>
      <c r="G5843" s="5">
        <v>204</v>
      </c>
      <c r="H5843" s="7">
        <v>0</v>
      </c>
      <c r="I5843" s="1">
        <v>0</v>
      </c>
      <c r="J5843" s="1">
        <v>0</v>
      </c>
      <c r="K5843" s="1">
        <v>1</v>
      </c>
      <c r="L5843" s="1">
        <v>185</v>
      </c>
      <c r="M5843" s="8">
        <v>18</v>
      </c>
    </row>
    <row r="5844" spans="2:13" x14ac:dyDescent="0.2">
      <c r="D5844" s="175"/>
      <c r="E5844" s="4" t="s">
        <v>42</v>
      </c>
      <c r="F5844" s="6"/>
      <c r="G5844" s="5">
        <v>210</v>
      </c>
      <c r="H5844" s="7">
        <v>0</v>
      </c>
      <c r="I5844" s="1">
        <v>0</v>
      </c>
      <c r="J5844" s="1">
        <v>0</v>
      </c>
      <c r="K5844" s="1">
        <v>3</v>
      </c>
      <c r="L5844" s="1">
        <v>184</v>
      </c>
      <c r="M5844" s="8">
        <v>23</v>
      </c>
    </row>
    <row r="5845" spans="2:13" x14ac:dyDescent="0.2">
      <c r="D5845" s="175"/>
      <c r="E5845" s="4" t="s">
        <v>43</v>
      </c>
      <c r="F5845" s="6"/>
      <c r="G5845" s="5">
        <v>204</v>
      </c>
      <c r="H5845" s="7">
        <v>0</v>
      </c>
      <c r="I5845" s="1">
        <v>0</v>
      </c>
      <c r="J5845" s="1">
        <v>1</v>
      </c>
      <c r="K5845" s="1">
        <v>1</v>
      </c>
      <c r="L5845" s="1">
        <v>182</v>
      </c>
      <c r="M5845" s="8">
        <v>20</v>
      </c>
    </row>
    <row r="5846" spans="2:13" x14ac:dyDescent="0.2">
      <c r="D5846" s="175"/>
      <c r="E5846" s="4" t="s">
        <v>44</v>
      </c>
      <c r="F5846" s="6"/>
      <c r="G5846" s="5">
        <v>223</v>
      </c>
      <c r="H5846" s="7">
        <v>0</v>
      </c>
      <c r="I5846" s="1">
        <v>1</v>
      </c>
      <c r="J5846" s="1">
        <v>1</v>
      </c>
      <c r="K5846" s="1">
        <v>1</v>
      </c>
      <c r="L5846" s="1">
        <v>182</v>
      </c>
      <c r="M5846" s="8">
        <v>38</v>
      </c>
    </row>
    <row r="5847" spans="2:13" x14ac:dyDescent="0.2">
      <c r="D5847" s="176"/>
      <c r="E5847" s="59" t="s">
        <v>45</v>
      </c>
      <c r="F5847" s="60"/>
      <c r="G5847" s="56">
        <v>170</v>
      </c>
      <c r="H5847" s="66">
        <v>0</v>
      </c>
      <c r="I5847" s="30">
        <v>2</v>
      </c>
      <c r="J5847" s="30">
        <v>1</v>
      </c>
      <c r="K5847" s="30">
        <v>0</v>
      </c>
      <c r="L5847" s="30">
        <v>121</v>
      </c>
      <c r="M5847" s="65">
        <v>46</v>
      </c>
    </row>
    <row r="5849" spans="2:13" x14ac:dyDescent="0.2">
      <c r="B5849" s="43" t="str">
        <f xml:space="preserve"> HYPERLINK("#'目次'!B218", "[212]")</f>
        <v>[212]</v>
      </c>
      <c r="C5849" s="31" t="s">
        <v>426</v>
      </c>
    </row>
    <row r="5853" spans="2:13" x14ac:dyDescent="0.2">
      <c r="D5853" s="177"/>
      <c r="E5853" s="178"/>
      <c r="F5853" s="178"/>
      <c r="G5853" s="40" t="s">
        <v>14</v>
      </c>
      <c r="H5853" s="42" t="s">
        <v>416</v>
      </c>
      <c r="I5853" s="15" t="s">
        <v>417</v>
      </c>
      <c r="J5853" s="15" t="s">
        <v>418</v>
      </c>
      <c r="K5853" s="15" t="s">
        <v>419</v>
      </c>
      <c r="L5853" s="15" t="s">
        <v>420</v>
      </c>
      <c r="M5853" s="44" t="s">
        <v>17</v>
      </c>
    </row>
    <row r="5854" spans="2:13" x14ac:dyDescent="0.2">
      <c r="D5854" s="179"/>
      <c r="E5854" s="180"/>
      <c r="F5854" s="180"/>
      <c r="G5854" s="39"/>
      <c r="H5854" s="41"/>
      <c r="I5854" s="14"/>
      <c r="J5854" s="14"/>
      <c r="K5854" s="14"/>
      <c r="L5854" s="14"/>
      <c r="M5854" s="38"/>
    </row>
    <row r="5855" spans="2:13" x14ac:dyDescent="0.2">
      <c r="D5855" s="58"/>
      <c r="E5855" s="53" t="s">
        <v>14</v>
      </c>
      <c r="F5855" s="52"/>
      <c r="G5855" s="37">
        <v>1222</v>
      </c>
      <c r="H5855" s="17">
        <v>0</v>
      </c>
      <c r="I5855" s="17">
        <v>3</v>
      </c>
      <c r="J5855" s="17">
        <v>3</v>
      </c>
      <c r="K5855" s="17">
        <v>7</v>
      </c>
      <c r="L5855" s="17">
        <v>1047</v>
      </c>
      <c r="M5855" s="55">
        <v>162</v>
      </c>
    </row>
    <row r="5856" spans="2:13" x14ac:dyDescent="0.2">
      <c r="D5856" s="174" t="s">
        <v>52</v>
      </c>
      <c r="E5856" s="20" t="s">
        <v>53</v>
      </c>
      <c r="F5856" s="22"/>
      <c r="G5856" s="21">
        <v>15</v>
      </c>
      <c r="H5856" s="25">
        <v>0</v>
      </c>
      <c r="I5856" s="3">
        <v>0</v>
      </c>
      <c r="J5856" s="3">
        <v>0</v>
      </c>
      <c r="K5856" s="3">
        <v>0</v>
      </c>
      <c r="L5856" s="3">
        <v>12</v>
      </c>
      <c r="M5856" s="26">
        <v>3</v>
      </c>
    </row>
    <row r="5857" spans="4:13" ht="24" x14ac:dyDescent="0.2">
      <c r="D5857" s="175"/>
      <c r="E5857" s="4" t="s">
        <v>54</v>
      </c>
      <c r="F5857" s="6"/>
      <c r="G5857" s="5">
        <v>122</v>
      </c>
      <c r="H5857" s="7">
        <v>0</v>
      </c>
      <c r="I5857" s="1">
        <v>0</v>
      </c>
      <c r="J5857" s="1">
        <v>0</v>
      </c>
      <c r="K5857" s="1">
        <v>1</v>
      </c>
      <c r="L5857" s="1">
        <v>103</v>
      </c>
      <c r="M5857" s="8">
        <v>18</v>
      </c>
    </row>
    <row r="5858" spans="4:13" x14ac:dyDescent="0.2">
      <c r="D5858" s="175"/>
      <c r="E5858" s="4" t="s">
        <v>55</v>
      </c>
      <c r="F5858" s="6"/>
      <c r="G5858" s="5">
        <v>43</v>
      </c>
      <c r="H5858" s="7">
        <v>0</v>
      </c>
      <c r="I5858" s="1">
        <v>1</v>
      </c>
      <c r="J5858" s="1">
        <v>0</v>
      </c>
      <c r="K5858" s="1">
        <v>0</v>
      </c>
      <c r="L5858" s="1">
        <v>35</v>
      </c>
      <c r="M5858" s="8">
        <v>7</v>
      </c>
    </row>
    <row r="5859" spans="4:13" x14ac:dyDescent="0.2">
      <c r="D5859" s="175"/>
      <c r="E5859" s="4" t="s">
        <v>56</v>
      </c>
      <c r="F5859" s="6"/>
      <c r="G5859" s="5">
        <v>60</v>
      </c>
      <c r="H5859" s="7">
        <v>0</v>
      </c>
      <c r="I5859" s="1">
        <v>0</v>
      </c>
      <c r="J5859" s="1">
        <v>0</v>
      </c>
      <c r="K5859" s="1">
        <v>0</v>
      </c>
      <c r="L5859" s="1">
        <v>55</v>
      </c>
      <c r="M5859" s="8">
        <v>5</v>
      </c>
    </row>
    <row r="5860" spans="4:13" x14ac:dyDescent="0.2">
      <c r="D5860" s="175"/>
      <c r="E5860" s="4" t="s">
        <v>57</v>
      </c>
      <c r="F5860" s="6"/>
      <c r="G5860" s="5">
        <v>286</v>
      </c>
      <c r="H5860" s="7">
        <v>0</v>
      </c>
      <c r="I5860" s="1">
        <v>0</v>
      </c>
      <c r="J5860" s="1">
        <v>1</v>
      </c>
      <c r="K5860" s="1">
        <v>2</v>
      </c>
      <c r="L5860" s="1">
        <v>262</v>
      </c>
      <c r="M5860" s="8">
        <v>21</v>
      </c>
    </row>
    <row r="5861" spans="4:13" x14ac:dyDescent="0.2">
      <c r="D5861" s="175"/>
      <c r="E5861" s="4" t="s">
        <v>58</v>
      </c>
      <c r="F5861" s="6"/>
      <c r="G5861" s="5">
        <v>129</v>
      </c>
      <c r="H5861" s="7">
        <v>0</v>
      </c>
      <c r="I5861" s="1">
        <v>0</v>
      </c>
      <c r="J5861" s="1">
        <v>0</v>
      </c>
      <c r="K5861" s="1">
        <v>2</v>
      </c>
      <c r="L5861" s="1">
        <v>108</v>
      </c>
      <c r="M5861" s="8">
        <v>19</v>
      </c>
    </row>
    <row r="5862" spans="4:13" x14ac:dyDescent="0.2">
      <c r="D5862" s="175"/>
      <c r="E5862" s="4" t="s">
        <v>59</v>
      </c>
      <c r="F5862" s="6"/>
      <c r="G5862" s="5">
        <v>195</v>
      </c>
      <c r="H5862" s="7">
        <v>0</v>
      </c>
      <c r="I5862" s="1">
        <v>0</v>
      </c>
      <c r="J5862" s="1">
        <v>0</v>
      </c>
      <c r="K5862" s="1">
        <v>2</v>
      </c>
      <c r="L5862" s="1">
        <v>168</v>
      </c>
      <c r="M5862" s="8">
        <v>25</v>
      </c>
    </row>
    <row r="5863" spans="4:13" x14ac:dyDescent="0.2">
      <c r="D5863" s="175"/>
      <c r="E5863" s="4" t="s">
        <v>60</v>
      </c>
      <c r="F5863" s="6"/>
      <c r="G5863" s="5">
        <v>176</v>
      </c>
      <c r="H5863" s="7">
        <v>0</v>
      </c>
      <c r="I5863" s="1">
        <v>0</v>
      </c>
      <c r="J5863" s="1">
        <v>2</v>
      </c>
      <c r="K5863" s="1">
        <v>0</v>
      </c>
      <c r="L5863" s="1">
        <v>150</v>
      </c>
      <c r="M5863" s="8">
        <v>24</v>
      </c>
    </row>
    <row r="5864" spans="4:13" x14ac:dyDescent="0.2">
      <c r="D5864" s="175"/>
      <c r="E5864" s="4" t="s">
        <v>61</v>
      </c>
      <c r="F5864" s="6"/>
      <c r="G5864" s="5">
        <v>78</v>
      </c>
      <c r="H5864" s="7">
        <v>0</v>
      </c>
      <c r="I5864" s="1">
        <v>0</v>
      </c>
      <c r="J5864" s="1">
        <v>0</v>
      </c>
      <c r="K5864" s="1">
        <v>0</v>
      </c>
      <c r="L5864" s="1">
        <v>70</v>
      </c>
      <c r="M5864" s="8">
        <v>8</v>
      </c>
    </row>
    <row r="5865" spans="4:13" x14ac:dyDescent="0.2">
      <c r="D5865" s="175"/>
      <c r="E5865" s="4" t="s">
        <v>62</v>
      </c>
      <c r="F5865" s="6"/>
      <c r="G5865" s="5">
        <v>113</v>
      </c>
      <c r="H5865" s="7">
        <v>0</v>
      </c>
      <c r="I5865" s="1">
        <v>2</v>
      </c>
      <c r="J5865" s="1">
        <v>0</v>
      </c>
      <c r="K5865" s="1">
        <v>0</v>
      </c>
      <c r="L5865" s="1">
        <v>81</v>
      </c>
      <c r="M5865" s="8">
        <v>30</v>
      </c>
    </row>
    <row r="5866" spans="4:13" x14ac:dyDescent="0.2">
      <c r="D5866" s="174" t="s">
        <v>63</v>
      </c>
      <c r="E5866" s="20" t="s">
        <v>64</v>
      </c>
      <c r="F5866" s="22"/>
      <c r="G5866" s="21">
        <v>234</v>
      </c>
      <c r="H5866" s="25">
        <v>0</v>
      </c>
      <c r="I5866" s="3">
        <v>2</v>
      </c>
      <c r="J5866" s="3">
        <v>0</v>
      </c>
      <c r="K5866" s="3">
        <v>3</v>
      </c>
      <c r="L5866" s="3">
        <v>188</v>
      </c>
      <c r="M5866" s="26">
        <v>41</v>
      </c>
    </row>
    <row r="5867" spans="4:13" x14ac:dyDescent="0.2">
      <c r="D5867" s="175"/>
      <c r="E5867" s="4" t="s">
        <v>65</v>
      </c>
      <c r="F5867" s="6"/>
      <c r="G5867" s="5">
        <v>172</v>
      </c>
      <c r="H5867" s="7">
        <v>0</v>
      </c>
      <c r="I5867" s="1">
        <v>0</v>
      </c>
      <c r="J5867" s="1">
        <v>0</v>
      </c>
      <c r="K5867" s="1">
        <v>1</v>
      </c>
      <c r="L5867" s="1">
        <v>138</v>
      </c>
      <c r="M5867" s="8">
        <v>33</v>
      </c>
    </row>
    <row r="5868" spans="4:13" x14ac:dyDescent="0.2">
      <c r="D5868" s="175"/>
      <c r="E5868" s="4" t="s">
        <v>66</v>
      </c>
      <c r="F5868" s="6"/>
      <c r="G5868" s="5">
        <v>165</v>
      </c>
      <c r="H5868" s="7">
        <v>0</v>
      </c>
      <c r="I5868" s="1">
        <v>0</v>
      </c>
      <c r="J5868" s="1">
        <v>1</v>
      </c>
      <c r="K5868" s="1">
        <v>0</v>
      </c>
      <c r="L5868" s="1">
        <v>144</v>
      </c>
      <c r="M5868" s="8">
        <v>20</v>
      </c>
    </row>
    <row r="5869" spans="4:13" x14ac:dyDescent="0.2">
      <c r="D5869" s="175"/>
      <c r="E5869" s="4" t="s">
        <v>67</v>
      </c>
      <c r="F5869" s="6"/>
      <c r="G5869" s="5">
        <v>158</v>
      </c>
      <c r="H5869" s="7">
        <v>0</v>
      </c>
      <c r="I5869" s="1">
        <v>1</v>
      </c>
      <c r="J5869" s="1">
        <v>0</v>
      </c>
      <c r="K5869" s="1">
        <v>0</v>
      </c>
      <c r="L5869" s="1">
        <v>141</v>
      </c>
      <c r="M5869" s="8">
        <v>16</v>
      </c>
    </row>
    <row r="5870" spans="4:13" x14ac:dyDescent="0.2">
      <c r="D5870" s="175"/>
      <c r="E5870" s="4" t="s">
        <v>68</v>
      </c>
      <c r="F5870" s="6"/>
      <c r="G5870" s="5">
        <v>112</v>
      </c>
      <c r="H5870" s="7">
        <v>0</v>
      </c>
      <c r="I5870" s="1">
        <v>0</v>
      </c>
      <c r="J5870" s="1">
        <v>0</v>
      </c>
      <c r="K5870" s="1">
        <v>2</v>
      </c>
      <c r="L5870" s="1">
        <v>99</v>
      </c>
      <c r="M5870" s="8">
        <v>11</v>
      </c>
    </row>
    <row r="5871" spans="4:13" x14ac:dyDescent="0.2">
      <c r="D5871" s="175"/>
      <c r="E5871" s="4" t="s">
        <v>69</v>
      </c>
      <c r="F5871" s="6"/>
      <c r="G5871" s="5">
        <v>92</v>
      </c>
      <c r="H5871" s="7">
        <v>0</v>
      </c>
      <c r="I5871" s="1">
        <v>0</v>
      </c>
      <c r="J5871" s="1">
        <v>1</v>
      </c>
      <c r="K5871" s="1">
        <v>0</v>
      </c>
      <c r="L5871" s="1">
        <v>83</v>
      </c>
      <c r="M5871" s="8">
        <v>8</v>
      </c>
    </row>
    <row r="5872" spans="4:13" x14ac:dyDescent="0.2">
      <c r="D5872" s="175"/>
      <c r="E5872" s="4" t="s">
        <v>70</v>
      </c>
      <c r="F5872" s="6"/>
      <c r="G5872" s="5">
        <v>131</v>
      </c>
      <c r="H5872" s="7">
        <v>0</v>
      </c>
      <c r="I5872" s="1">
        <v>0</v>
      </c>
      <c r="J5872" s="1">
        <v>0</v>
      </c>
      <c r="K5872" s="1">
        <v>1</v>
      </c>
      <c r="L5872" s="1">
        <v>113</v>
      </c>
      <c r="M5872" s="8">
        <v>17</v>
      </c>
    </row>
    <row r="5873" spans="2:13" x14ac:dyDescent="0.2">
      <c r="D5873" s="175"/>
      <c r="E5873" s="4" t="s">
        <v>71</v>
      </c>
      <c r="F5873" s="6"/>
      <c r="G5873" s="5">
        <v>71</v>
      </c>
      <c r="H5873" s="7">
        <v>0</v>
      </c>
      <c r="I5873" s="1">
        <v>0</v>
      </c>
      <c r="J5873" s="1">
        <v>1</v>
      </c>
      <c r="K5873" s="1">
        <v>0</v>
      </c>
      <c r="L5873" s="1">
        <v>61</v>
      </c>
      <c r="M5873" s="8">
        <v>9</v>
      </c>
    </row>
    <row r="5874" spans="2:13" x14ac:dyDescent="0.2">
      <c r="D5874" s="176"/>
      <c r="E5874" s="59" t="s">
        <v>72</v>
      </c>
      <c r="F5874" s="60"/>
      <c r="G5874" s="56">
        <v>70</v>
      </c>
      <c r="H5874" s="66">
        <v>0</v>
      </c>
      <c r="I5874" s="30">
        <v>0</v>
      </c>
      <c r="J5874" s="30">
        <v>0</v>
      </c>
      <c r="K5874" s="30">
        <v>0</v>
      </c>
      <c r="L5874" s="30">
        <v>66</v>
      </c>
      <c r="M5874" s="65">
        <v>4</v>
      </c>
    </row>
    <row r="5876" spans="2:13" x14ac:dyDescent="0.2">
      <c r="B5876" s="43" t="str">
        <f xml:space="preserve"> HYPERLINK("#'目次'!B219", "[213]")</f>
        <v>[213]</v>
      </c>
      <c r="C5876" s="31" t="s">
        <v>426</v>
      </c>
    </row>
    <row r="5879" spans="2:13" x14ac:dyDescent="0.2">
      <c r="C5879" s="31" t="s">
        <v>75</v>
      </c>
    </row>
    <row r="5880" spans="2:13" x14ac:dyDescent="0.2">
      <c r="D5880" s="177"/>
      <c r="E5880" s="178"/>
      <c r="F5880" s="178"/>
      <c r="G5880" s="40" t="s">
        <v>14</v>
      </c>
      <c r="H5880" s="42" t="s">
        <v>416</v>
      </c>
      <c r="I5880" s="15" t="s">
        <v>417</v>
      </c>
      <c r="J5880" s="15" t="s">
        <v>418</v>
      </c>
      <c r="K5880" s="15" t="s">
        <v>419</v>
      </c>
      <c r="L5880" s="15" t="s">
        <v>420</v>
      </c>
      <c r="M5880" s="44" t="s">
        <v>17</v>
      </c>
    </row>
    <row r="5881" spans="2:13" x14ac:dyDescent="0.2">
      <c r="D5881" s="179"/>
      <c r="E5881" s="180"/>
      <c r="F5881" s="180"/>
      <c r="G5881" s="39"/>
      <c r="H5881" s="41"/>
      <c r="I5881" s="14"/>
      <c r="J5881" s="14"/>
      <c r="K5881" s="14"/>
      <c r="L5881" s="14"/>
      <c r="M5881" s="38"/>
    </row>
    <row r="5882" spans="2:13" x14ac:dyDescent="0.2">
      <c r="D5882" s="58"/>
      <c r="E5882" s="53" t="s">
        <v>14</v>
      </c>
      <c r="F5882" s="52"/>
      <c r="G5882" s="37">
        <v>1222</v>
      </c>
      <c r="H5882" s="17">
        <v>0</v>
      </c>
      <c r="I5882" s="17">
        <v>3</v>
      </c>
      <c r="J5882" s="17">
        <v>3</v>
      </c>
      <c r="K5882" s="17">
        <v>7</v>
      </c>
      <c r="L5882" s="17">
        <v>1047</v>
      </c>
      <c r="M5882" s="55">
        <v>162</v>
      </c>
    </row>
    <row r="5883" spans="2:13" x14ac:dyDescent="0.2">
      <c r="D5883" s="174" t="s">
        <v>36</v>
      </c>
      <c r="E5883" s="20" t="s">
        <v>76</v>
      </c>
      <c r="F5883" s="22"/>
      <c r="G5883" s="21">
        <v>629</v>
      </c>
      <c r="H5883" s="25">
        <v>0</v>
      </c>
      <c r="I5883" s="3">
        <v>2</v>
      </c>
      <c r="J5883" s="3">
        <v>1</v>
      </c>
      <c r="K5883" s="3">
        <v>4</v>
      </c>
      <c r="L5883" s="3">
        <v>539</v>
      </c>
      <c r="M5883" s="26">
        <v>83</v>
      </c>
    </row>
    <row r="5884" spans="2:13" x14ac:dyDescent="0.2">
      <c r="D5884" s="175"/>
      <c r="E5884" s="4" t="s">
        <v>39</v>
      </c>
      <c r="F5884" s="6"/>
      <c r="G5884" s="5">
        <v>37</v>
      </c>
      <c r="H5884" s="7">
        <v>0</v>
      </c>
      <c r="I5884" s="1">
        <v>0</v>
      </c>
      <c r="J5884" s="1">
        <v>0</v>
      </c>
      <c r="K5884" s="1">
        <v>0</v>
      </c>
      <c r="L5884" s="1">
        <v>31</v>
      </c>
      <c r="M5884" s="8">
        <v>6</v>
      </c>
    </row>
    <row r="5885" spans="2:13" x14ac:dyDescent="0.2">
      <c r="D5885" s="175"/>
      <c r="E5885" s="4" t="s">
        <v>40</v>
      </c>
      <c r="F5885" s="6"/>
      <c r="G5885" s="5">
        <v>73</v>
      </c>
      <c r="H5885" s="7">
        <v>0</v>
      </c>
      <c r="I5885" s="1">
        <v>0</v>
      </c>
      <c r="J5885" s="1">
        <v>0</v>
      </c>
      <c r="K5885" s="1">
        <v>0</v>
      </c>
      <c r="L5885" s="1">
        <v>68</v>
      </c>
      <c r="M5885" s="8">
        <v>5</v>
      </c>
    </row>
    <row r="5886" spans="2:13" x14ac:dyDescent="0.2">
      <c r="D5886" s="175"/>
      <c r="E5886" s="4" t="s">
        <v>41</v>
      </c>
      <c r="F5886" s="6"/>
      <c r="G5886" s="5">
        <v>108</v>
      </c>
      <c r="H5886" s="7">
        <v>0</v>
      </c>
      <c r="I5886" s="1">
        <v>0</v>
      </c>
      <c r="J5886" s="1">
        <v>0</v>
      </c>
      <c r="K5886" s="1">
        <v>0</v>
      </c>
      <c r="L5886" s="1">
        <v>97</v>
      </c>
      <c r="M5886" s="8">
        <v>11</v>
      </c>
    </row>
    <row r="5887" spans="2:13" x14ac:dyDescent="0.2">
      <c r="D5887" s="175"/>
      <c r="E5887" s="4" t="s">
        <v>42</v>
      </c>
      <c r="F5887" s="6"/>
      <c r="G5887" s="5">
        <v>113</v>
      </c>
      <c r="H5887" s="7">
        <v>0</v>
      </c>
      <c r="I5887" s="1">
        <v>0</v>
      </c>
      <c r="J5887" s="1">
        <v>0</v>
      </c>
      <c r="K5887" s="1">
        <v>3</v>
      </c>
      <c r="L5887" s="1">
        <v>100</v>
      </c>
      <c r="M5887" s="8">
        <v>10</v>
      </c>
    </row>
    <row r="5888" spans="2:13" x14ac:dyDescent="0.2">
      <c r="D5888" s="175"/>
      <c r="E5888" s="4" t="s">
        <v>43</v>
      </c>
      <c r="F5888" s="6"/>
      <c r="G5888" s="5">
        <v>101</v>
      </c>
      <c r="H5888" s="7">
        <v>0</v>
      </c>
      <c r="I5888" s="1">
        <v>0</v>
      </c>
      <c r="J5888" s="1">
        <v>1</v>
      </c>
      <c r="K5888" s="1">
        <v>0</v>
      </c>
      <c r="L5888" s="1">
        <v>92</v>
      </c>
      <c r="M5888" s="8">
        <v>8</v>
      </c>
    </row>
    <row r="5889" spans="2:13" x14ac:dyDescent="0.2">
      <c r="D5889" s="175"/>
      <c r="E5889" s="4" t="s">
        <v>44</v>
      </c>
      <c r="F5889" s="6"/>
      <c r="G5889" s="5">
        <v>114</v>
      </c>
      <c r="H5889" s="7">
        <v>0</v>
      </c>
      <c r="I5889" s="1">
        <v>1</v>
      </c>
      <c r="J5889" s="1">
        <v>0</v>
      </c>
      <c r="K5889" s="1">
        <v>1</v>
      </c>
      <c r="L5889" s="1">
        <v>90</v>
      </c>
      <c r="M5889" s="8">
        <v>22</v>
      </c>
    </row>
    <row r="5890" spans="2:13" x14ac:dyDescent="0.2">
      <c r="D5890" s="175"/>
      <c r="E5890" s="4" t="s">
        <v>45</v>
      </c>
      <c r="F5890" s="6"/>
      <c r="G5890" s="5">
        <v>83</v>
      </c>
      <c r="H5890" s="7">
        <v>0</v>
      </c>
      <c r="I5890" s="1">
        <v>1</v>
      </c>
      <c r="J5890" s="1">
        <v>0</v>
      </c>
      <c r="K5890" s="1">
        <v>0</v>
      </c>
      <c r="L5890" s="1">
        <v>61</v>
      </c>
      <c r="M5890" s="8">
        <v>21</v>
      </c>
    </row>
    <row r="5891" spans="2:13" x14ac:dyDescent="0.2">
      <c r="D5891" s="174" t="s">
        <v>37</v>
      </c>
      <c r="E5891" s="20" t="s">
        <v>77</v>
      </c>
      <c r="F5891" s="22"/>
      <c r="G5891" s="21">
        <v>593</v>
      </c>
      <c r="H5891" s="25">
        <v>0</v>
      </c>
      <c r="I5891" s="3">
        <v>1</v>
      </c>
      <c r="J5891" s="3">
        <v>2</v>
      </c>
      <c r="K5891" s="3">
        <v>3</v>
      </c>
      <c r="L5891" s="3">
        <v>508</v>
      </c>
      <c r="M5891" s="26">
        <v>79</v>
      </c>
    </row>
    <row r="5892" spans="2:13" x14ac:dyDescent="0.2">
      <c r="D5892" s="175"/>
      <c r="E5892" s="4" t="s">
        <v>39</v>
      </c>
      <c r="F5892" s="6"/>
      <c r="G5892" s="5">
        <v>27</v>
      </c>
      <c r="H5892" s="7">
        <v>0</v>
      </c>
      <c r="I5892" s="1">
        <v>0</v>
      </c>
      <c r="J5892" s="1">
        <v>0</v>
      </c>
      <c r="K5892" s="1">
        <v>0</v>
      </c>
      <c r="L5892" s="1">
        <v>25</v>
      </c>
      <c r="M5892" s="8">
        <v>2</v>
      </c>
    </row>
    <row r="5893" spans="2:13" x14ac:dyDescent="0.2">
      <c r="D5893" s="175"/>
      <c r="E5893" s="4" t="s">
        <v>40</v>
      </c>
      <c r="F5893" s="6"/>
      <c r="G5893" s="5">
        <v>74</v>
      </c>
      <c r="H5893" s="7">
        <v>0</v>
      </c>
      <c r="I5893" s="1">
        <v>0</v>
      </c>
      <c r="J5893" s="1">
        <v>0</v>
      </c>
      <c r="K5893" s="1">
        <v>1</v>
      </c>
      <c r="L5893" s="1">
        <v>69</v>
      </c>
      <c r="M5893" s="8">
        <v>4</v>
      </c>
    </row>
    <row r="5894" spans="2:13" x14ac:dyDescent="0.2">
      <c r="D5894" s="175"/>
      <c r="E5894" s="4" t="s">
        <v>41</v>
      </c>
      <c r="F5894" s="6"/>
      <c r="G5894" s="5">
        <v>96</v>
      </c>
      <c r="H5894" s="7">
        <v>0</v>
      </c>
      <c r="I5894" s="1">
        <v>0</v>
      </c>
      <c r="J5894" s="1">
        <v>0</v>
      </c>
      <c r="K5894" s="1">
        <v>1</v>
      </c>
      <c r="L5894" s="1">
        <v>88</v>
      </c>
      <c r="M5894" s="8">
        <v>7</v>
      </c>
    </row>
    <row r="5895" spans="2:13" x14ac:dyDescent="0.2">
      <c r="D5895" s="175"/>
      <c r="E5895" s="4" t="s">
        <v>42</v>
      </c>
      <c r="F5895" s="6"/>
      <c r="G5895" s="5">
        <v>97</v>
      </c>
      <c r="H5895" s="7">
        <v>0</v>
      </c>
      <c r="I5895" s="1">
        <v>0</v>
      </c>
      <c r="J5895" s="1">
        <v>0</v>
      </c>
      <c r="K5895" s="1">
        <v>0</v>
      </c>
      <c r="L5895" s="1">
        <v>84</v>
      </c>
      <c r="M5895" s="8">
        <v>13</v>
      </c>
    </row>
    <row r="5896" spans="2:13" x14ac:dyDescent="0.2">
      <c r="D5896" s="175"/>
      <c r="E5896" s="4" t="s">
        <v>43</v>
      </c>
      <c r="F5896" s="6"/>
      <c r="G5896" s="5">
        <v>103</v>
      </c>
      <c r="H5896" s="7">
        <v>0</v>
      </c>
      <c r="I5896" s="1">
        <v>0</v>
      </c>
      <c r="J5896" s="1">
        <v>0</v>
      </c>
      <c r="K5896" s="1">
        <v>1</v>
      </c>
      <c r="L5896" s="1">
        <v>90</v>
      </c>
      <c r="M5896" s="8">
        <v>12</v>
      </c>
    </row>
    <row r="5897" spans="2:13" x14ac:dyDescent="0.2">
      <c r="D5897" s="175"/>
      <c r="E5897" s="4" t="s">
        <v>44</v>
      </c>
      <c r="F5897" s="6"/>
      <c r="G5897" s="5">
        <v>109</v>
      </c>
      <c r="H5897" s="7">
        <v>0</v>
      </c>
      <c r="I5897" s="1">
        <v>0</v>
      </c>
      <c r="J5897" s="1">
        <v>1</v>
      </c>
      <c r="K5897" s="1">
        <v>0</v>
      </c>
      <c r="L5897" s="1">
        <v>92</v>
      </c>
      <c r="M5897" s="8">
        <v>16</v>
      </c>
    </row>
    <row r="5898" spans="2:13" x14ac:dyDescent="0.2">
      <c r="D5898" s="176"/>
      <c r="E5898" s="59" t="s">
        <v>45</v>
      </c>
      <c r="F5898" s="60"/>
      <c r="G5898" s="56">
        <v>87</v>
      </c>
      <c r="H5898" s="66">
        <v>0</v>
      </c>
      <c r="I5898" s="30">
        <v>1</v>
      </c>
      <c r="J5898" s="30">
        <v>1</v>
      </c>
      <c r="K5898" s="30">
        <v>0</v>
      </c>
      <c r="L5898" s="30">
        <v>60</v>
      </c>
      <c r="M5898" s="65">
        <v>25</v>
      </c>
    </row>
    <row r="5900" spans="2:13" x14ac:dyDescent="0.2">
      <c r="B5900" s="43" t="str">
        <f xml:space="preserve"> HYPERLINK("#'目次'!B220", "[214]")</f>
        <v>[214]</v>
      </c>
      <c r="C5900" s="31" t="s">
        <v>429</v>
      </c>
    </row>
    <row r="5904" spans="2:13" x14ac:dyDescent="0.2">
      <c r="D5904" s="177"/>
      <c r="E5904" s="178"/>
      <c r="F5904" s="178"/>
      <c r="G5904" s="40" t="s">
        <v>14</v>
      </c>
      <c r="H5904" s="42" t="s">
        <v>416</v>
      </c>
      <c r="I5904" s="15" t="s">
        <v>417</v>
      </c>
      <c r="J5904" s="15" t="s">
        <v>418</v>
      </c>
      <c r="K5904" s="15" t="s">
        <v>419</v>
      </c>
      <c r="L5904" s="15" t="s">
        <v>420</v>
      </c>
      <c r="M5904" s="44" t="s">
        <v>17</v>
      </c>
    </row>
    <row r="5905" spans="4:13" x14ac:dyDescent="0.2">
      <c r="D5905" s="179"/>
      <c r="E5905" s="180"/>
      <c r="F5905" s="180"/>
      <c r="G5905" s="39"/>
      <c r="H5905" s="41"/>
      <c r="I5905" s="14"/>
      <c r="J5905" s="14"/>
      <c r="K5905" s="14"/>
      <c r="L5905" s="14"/>
      <c r="M5905" s="38"/>
    </row>
    <row r="5906" spans="4:13" x14ac:dyDescent="0.2">
      <c r="D5906" s="58"/>
      <c r="E5906" s="53" t="s">
        <v>14</v>
      </c>
      <c r="F5906" s="52"/>
      <c r="G5906" s="37">
        <v>1222</v>
      </c>
      <c r="H5906" s="17">
        <v>32</v>
      </c>
      <c r="I5906" s="17">
        <v>201</v>
      </c>
      <c r="J5906" s="17">
        <v>851</v>
      </c>
      <c r="K5906" s="17">
        <v>63</v>
      </c>
      <c r="L5906" s="17">
        <v>46</v>
      </c>
      <c r="M5906" s="55">
        <v>29</v>
      </c>
    </row>
    <row r="5907" spans="4:13" x14ac:dyDescent="0.2">
      <c r="D5907" s="174" t="s">
        <v>18</v>
      </c>
      <c r="E5907" s="20" t="s">
        <v>19</v>
      </c>
      <c r="F5907" s="22"/>
      <c r="G5907" s="21">
        <v>57</v>
      </c>
      <c r="H5907" s="25">
        <v>1</v>
      </c>
      <c r="I5907" s="3">
        <v>6</v>
      </c>
      <c r="J5907" s="3">
        <v>42</v>
      </c>
      <c r="K5907" s="3">
        <v>5</v>
      </c>
      <c r="L5907" s="3">
        <v>2</v>
      </c>
      <c r="M5907" s="26">
        <v>1</v>
      </c>
    </row>
    <row r="5908" spans="4:13" x14ac:dyDescent="0.2">
      <c r="D5908" s="175"/>
      <c r="E5908" s="4" t="s">
        <v>20</v>
      </c>
      <c r="F5908" s="6"/>
      <c r="G5908" s="5">
        <v>84</v>
      </c>
      <c r="H5908" s="7">
        <v>3</v>
      </c>
      <c r="I5908" s="1">
        <v>17</v>
      </c>
      <c r="J5908" s="1">
        <v>54</v>
      </c>
      <c r="K5908" s="1">
        <v>4</v>
      </c>
      <c r="L5908" s="1">
        <v>2</v>
      </c>
      <c r="M5908" s="8">
        <v>4</v>
      </c>
    </row>
    <row r="5909" spans="4:13" x14ac:dyDescent="0.2">
      <c r="D5909" s="175"/>
      <c r="E5909" s="4" t="s">
        <v>21</v>
      </c>
      <c r="F5909" s="6"/>
      <c r="G5909" s="5">
        <v>487</v>
      </c>
      <c r="H5909" s="7">
        <v>9</v>
      </c>
      <c r="I5909" s="1">
        <v>90</v>
      </c>
      <c r="J5909" s="1">
        <v>340</v>
      </c>
      <c r="K5909" s="1">
        <v>28</v>
      </c>
      <c r="L5909" s="1">
        <v>10</v>
      </c>
      <c r="M5909" s="8">
        <v>10</v>
      </c>
    </row>
    <row r="5910" spans="4:13" x14ac:dyDescent="0.2">
      <c r="D5910" s="175"/>
      <c r="E5910" s="4" t="s">
        <v>22</v>
      </c>
      <c r="F5910" s="6"/>
      <c r="G5910" s="5">
        <v>35</v>
      </c>
      <c r="H5910" s="7">
        <v>2</v>
      </c>
      <c r="I5910" s="1">
        <v>9</v>
      </c>
      <c r="J5910" s="1">
        <v>20</v>
      </c>
      <c r="K5910" s="1">
        <v>2</v>
      </c>
      <c r="L5910" s="1">
        <v>2</v>
      </c>
      <c r="M5910" s="8">
        <v>0</v>
      </c>
    </row>
    <row r="5911" spans="4:13" x14ac:dyDescent="0.2">
      <c r="D5911" s="175"/>
      <c r="E5911" s="4" t="s">
        <v>23</v>
      </c>
      <c r="F5911" s="6"/>
      <c r="G5911" s="5">
        <v>143</v>
      </c>
      <c r="H5911" s="7">
        <v>5</v>
      </c>
      <c r="I5911" s="1">
        <v>17</v>
      </c>
      <c r="J5911" s="1">
        <v>105</v>
      </c>
      <c r="K5911" s="1">
        <v>5</v>
      </c>
      <c r="L5911" s="1">
        <v>8</v>
      </c>
      <c r="M5911" s="8">
        <v>3</v>
      </c>
    </row>
    <row r="5912" spans="4:13" x14ac:dyDescent="0.2">
      <c r="D5912" s="175"/>
      <c r="E5912" s="4" t="s">
        <v>24</v>
      </c>
      <c r="F5912" s="6"/>
      <c r="G5912" s="5">
        <v>187</v>
      </c>
      <c r="H5912" s="7">
        <v>3</v>
      </c>
      <c r="I5912" s="1">
        <v>28</v>
      </c>
      <c r="J5912" s="1">
        <v>135</v>
      </c>
      <c r="K5912" s="1">
        <v>8</v>
      </c>
      <c r="L5912" s="1">
        <v>8</v>
      </c>
      <c r="M5912" s="8">
        <v>5</v>
      </c>
    </row>
    <row r="5913" spans="4:13" x14ac:dyDescent="0.2">
      <c r="D5913" s="175"/>
      <c r="E5913" s="4" t="s">
        <v>25</v>
      </c>
      <c r="F5913" s="6"/>
      <c r="G5913" s="5">
        <v>71</v>
      </c>
      <c r="H5913" s="7">
        <v>3</v>
      </c>
      <c r="I5913" s="1">
        <v>13</v>
      </c>
      <c r="J5913" s="1">
        <v>46</v>
      </c>
      <c r="K5913" s="1">
        <v>4</v>
      </c>
      <c r="L5913" s="1">
        <v>3</v>
      </c>
      <c r="M5913" s="8">
        <v>2</v>
      </c>
    </row>
    <row r="5914" spans="4:13" x14ac:dyDescent="0.2">
      <c r="D5914" s="175"/>
      <c r="E5914" s="4" t="s">
        <v>26</v>
      </c>
      <c r="F5914" s="6"/>
      <c r="G5914" s="5">
        <v>30</v>
      </c>
      <c r="H5914" s="7">
        <v>3</v>
      </c>
      <c r="I5914" s="1">
        <v>6</v>
      </c>
      <c r="J5914" s="1">
        <v>18</v>
      </c>
      <c r="K5914" s="1">
        <v>1</v>
      </c>
      <c r="L5914" s="1">
        <v>2</v>
      </c>
      <c r="M5914" s="8">
        <v>0</v>
      </c>
    </row>
    <row r="5915" spans="4:13" x14ac:dyDescent="0.2">
      <c r="D5915" s="175"/>
      <c r="E5915" s="4" t="s">
        <v>27</v>
      </c>
      <c r="F5915" s="6"/>
      <c r="G5915" s="5">
        <v>70</v>
      </c>
      <c r="H5915" s="7">
        <v>1</v>
      </c>
      <c r="I5915" s="1">
        <v>3</v>
      </c>
      <c r="J5915" s="1">
        <v>52</v>
      </c>
      <c r="K5915" s="1">
        <v>4</v>
      </c>
      <c r="L5915" s="1">
        <v>8</v>
      </c>
      <c r="M5915" s="8">
        <v>2</v>
      </c>
    </row>
    <row r="5916" spans="4:13" x14ac:dyDescent="0.2">
      <c r="D5916" s="175"/>
      <c r="E5916" s="4" t="s">
        <v>28</v>
      </c>
      <c r="F5916" s="6"/>
      <c r="G5916" s="5">
        <v>51</v>
      </c>
      <c r="H5916" s="7">
        <v>2</v>
      </c>
      <c r="I5916" s="1">
        <v>11</v>
      </c>
      <c r="J5916" s="1">
        <v>34</v>
      </c>
      <c r="K5916" s="1">
        <v>1</v>
      </c>
      <c r="L5916" s="1">
        <v>1</v>
      </c>
      <c r="M5916" s="8">
        <v>2</v>
      </c>
    </row>
    <row r="5917" spans="4:13" x14ac:dyDescent="0.2">
      <c r="D5917" s="175"/>
      <c r="E5917" s="4" t="s">
        <v>29</v>
      </c>
      <c r="F5917" s="6"/>
      <c r="G5917" s="5">
        <v>7</v>
      </c>
      <c r="H5917" s="7">
        <v>0</v>
      </c>
      <c r="I5917" s="1">
        <v>1</v>
      </c>
      <c r="J5917" s="1">
        <v>5</v>
      </c>
      <c r="K5917" s="1">
        <v>1</v>
      </c>
      <c r="L5917" s="1">
        <v>0</v>
      </c>
      <c r="M5917" s="8">
        <v>0</v>
      </c>
    </row>
    <row r="5918" spans="4:13" x14ac:dyDescent="0.2">
      <c r="D5918" s="174" t="s">
        <v>30</v>
      </c>
      <c r="E5918" s="20" t="s">
        <v>31</v>
      </c>
      <c r="F5918" s="22"/>
      <c r="G5918" s="21">
        <v>393</v>
      </c>
      <c r="H5918" s="25">
        <v>9</v>
      </c>
      <c r="I5918" s="3">
        <v>81</v>
      </c>
      <c r="J5918" s="3">
        <v>260</v>
      </c>
      <c r="K5918" s="3">
        <v>22</v>
      </c>
      <c r="L5918" s="3">
        <v>13</v>
      </c>
      <c r="M5918" s="26">
        <v>8</v>
      </c>
    </row>
    <row r="5919" spans="4:13" x14ac:dyDescent="0.2">
      <c r="D5919" s="175"/>
      <c r="E5919" s="4" t="s">
        <v>32</v>
      </c>
      <c r="F5919" s="6"/>
      <c r="G5919" s="5">
        <v>352</v>
      </c>
      <c r="H5919" s="7">
        <v>13</v>
      </c>
      <c r="I5919" s="1">
        <v>53</v>
      </c>
      <c r="J5919" s="1">
        <v>236</v>
      </c>
      <c r="K5919" s="1">
        <v>21</v>
      </c>
      <c r="L5919" s="1">
        <v>19</v>
      </c>
      <c r="M5919" s="8">
        <v>10</v>
      </c>
    </row>
    <row r="5920" spans="4:13" x14ac:dyDescent="0.2">
      <c r="D5920" s="175"/>
      <c r="E5920" s="4" t="s">
        <v>33</v>
      </c>
      <c r="F5920" s="6"/>
      <c r="G5920" s="5">
        <v>388</v>
      </c>
      <c r="H5920" s="7">
        <v>6</v>
      </c>
      <c r="I5920" s="1">
        <v>51</v>
      </c>
      <c r="J5920" s="1">
        <v>291</v>
      </c>
      <c r="K5920" s="1">
        <v>18</v>
      </c>
      <c r="L5920" s="1">
        <v>13</v>
      </c>
      <c r="M5920" s="8">
        <v>9</v>
      </c>
    </row>
    <row r="5921" spans="2:13" x14ac:dyDescent="0.2">
      <c r="D5921" s="175"/>
      <c r="E5921" s="4" t="s">
        <v>34</v>
      </c>
      <c r="F5921" s="6"/>
      <c r="G5921" s="5">
        <v>89</v>
      </c>
      <c r="H5921" s="7">
        <v>4</v>
      </c>
      <c r="I5921" s="1">
        <v>16</v>
      </c>
      <c r="J5921" s="1">
        <v>64</v>
      </c>
      <c r="K5921" s="1">
        <v>2</v>
      </c>
      <c r="L5921" s="1">
        <v>1</v>
      </c>
      <c r="M5921" s="8">
        <v>2</v>
      </c>
    </row>
    <row r="5922" spans="2:13" x14ac:dyDescent="0.2">
      <c r="D5922" s="174" t="s">
        <v>35</v>
      </c>
      <c r="E5922" s="20" t="s">
        <v>36</v>
      </c>
      <c r="F5922" s="22"/>
      <c r="G5922" s="21">
        <v>629</v>
      </c>
      <c r="H5922" s="25">
        <v>14</v>
      </c>
      <c r="I5922" s="3">
        <v>103</v>
      </c>
      <c r="J5922" s="3">
        <v>447</v>
      </c>
      <c r="K5922" s="3">
        <v>26</v>
      </c>
      <c r="L5922" s="3">
        <v>25</v>
      </c>
      <c r="M5922" s="26">
        <v>14</v>
      </c>
    </row>
    <row r="5923" spans="2:13" x14ac:dyDescent="0.2">
      <c r="D5923" s="175"/>
      <c r="E5923" s="4" t="s">
        <v>37</v>
      </c>
      <c r="F5923" s="6"/>
      <c r="G5923" s="5">
        <v>593</v>
      </c>
      <c r="H5923" s="7">
        <v>18</v>
      </c>
      <c r="I5923" s="1">
        <v>98</v>
      </c>
      <c r="J5923" s="1">
        <v>404</v>
      </c>
      <c r="K5923" s="1">
        <v>37</v>
      </c>
      <c r="L5923" s="1">
        <v>21</v>
      </c>
      <c r="M5923" s="8">
        <v>15</v>
      </c>
    </row>
    <row r="5924" spans="2:13" x14ac:dyDescent="0.2">
      <c r="D5924" s="174" t="s">
        <v>38</v>
      </c>
      <c r="E5924" s="20" t="s">
        <v>39</v>
      </c>
      <c r="F5924" s="22"/>
      <c r="G5924" s="21">
        <v>64</v>
      </c>
      <c r="H5924" s="25">
        <v>0</v>
      </c>
      <c r="I5924" s="3">
        <v>5</v>
      </c>
      <c r="J5924" s="3">
        <v>45</v>
      </c>
      <c r="K5924" s="3">
        <v>7</v>
      </c>
      <c r="L5924" s="3">
        <v>6</v>
      </c>
      <c r="M5924" s="26">
        <v>1</v>
      </c>
    </row>
    <row r="5925" spans="2:13" x14ac:dyDescent="0.2">
      <c r="D5925" s="175"/>
      <c r="E5925" s="4" t="s">
        <v>40</v>
      </c>
      <c r="F5925" s="6"/>
      <c r="G5925" s="5">
        <v>147</v>
      </c>
      <c r="H5925" s="7">
        <v>1</v>
      </c>
      <c r="I5925" s="1">
        <v>21</v>
      </c>
      <c r="J5925" s="1">
        <v>94</v>
      </c>
      <c r="K5925" s="1">
        <v>15</v>
      </c>
      <c r="L5925" s="1">
        <v>14</v>
      </c>
      <c r="M5925" s="8">
        <v>2</v>
      </c>
    </row>
    <row r="5926" spans="2:13" x14ac:dyDescent="0.2">
      <c r="D5926" s="175"/>
      <c r="E5926" s="4" t="s">
        <v>41</v>
      </c>
      <c r="F5926" s="6"/>
      <c r="G5926" s="5">
        <v>204</v>
      </c>
      <c r="H5926" s="7">
        <v>1</v>
      </c>
      <c r="I5926" s="1">
        <v>26</v>
      </c>
      <c r="J5926" s="1">
        <v>158</v>
      </c>
      <c r="K5926" s="1">
        <v>12</v>
      </c>
      <c r="L5926" s="1">
        <v>5</v>
      </c>
      <c r="M5926" s="8">
        <v>2</v>
      </c>
    </row>
    <row r="5927" spans="2:13" x14ac:dyDescent="0.2">
      <c r="D5927" s="175"/>
      <c r="E5927" s="4" t="s">
        <v>42</v>
      </c>
      <c r="F5927" s="6"/>
      <c r="G5927" s="5">
        <v>210</v>
      </c>
      <c r="H5927" s="7">
        <v>7</v>
      </c>
      <c r="I5927" s="1">
        <v>34</v>
      </c>
      <c r="J5927" s="1">
        <v>155</v>
      </c>
      <c r="K5927" s="1">
        <v>4</v>
      </c>
      <c r="L5927" s="1">
        <v>7</v>
      </c>
      <c r="M5927" s="8">
        <v>3</v>
      </c>
    </row>
    <row r="5928" spans="2:13" x14ac:dyDescent="0.2">
      <c r="D5928" s="175"/>
      <c r="E5928" s="4" t="s">
        <v>43</v>
      </c>
      <c r="F5928" s="6"/>
      <c r="G5928" s="5">
        <v>204</v>
      </c>
      <c r="H5928" s="7">
        <v>9</v>
      </c>
      <c r="I5928" s="1">
        <v>27</v>
      </c>
      <c r="J5928" s="1">
        <v>148</v>
      </c>
      <c r="K5928" s="1">
        <v>10</v>
      </c>
      <c r="L5928" s="1">
        <v>6</v>
      </c>
      <c r="M5928" s="8">
        <v>4</v>
      </c>
    </row>
    <row r="5929" spans="2:13" x14ac:dyDescent="0.2">
      <c r="D5929" s="175"/>
      <c r="E5929" s="4" t="s">
        <v>44</v>
      </c>
      <c r="F5929" s="6"/>
      <c r="G5929" s="5">
        <v>223</v>
      </c>
      <c r="H5929" s="7">
        <v>10</v>
      </c>
      <c r="I5929" s="1">
        <v>45</v>
      </c>
      <c r="J5929" s="1">
        <v>147</v>
      </c>
      <c r="K5929" s="1">
        <v>6</v>
      </c>
      <c r="L5929" s="1">
        <v>5</v>
      </c>
      <c r="M5929" s="8">
        <v>10</v>
      </c>
    </row>
    <row r="5930" spans="2:13" x14ac:dyDescent="0.2">
      <c r="D5930" s="176"/>
      <c r="E5930" s="59" t="s">
        <v>45</v>
      </c>
      <c r="F5930" s="60"/>
      <c r="G5930" s="56">
        <v>170</v>
      </c>
      <c r="H5930" s="66">
        <v>4</v>
      </c>
      <c r="I5930" s="30">
        <v>43</v>
      </c>
      <c r="J5930" s="30">
        <v>104</v>
      </c>
      <c r="K5930" s="30">
        <v>9</v>
      </c>
      <c r="L5930" s="30">
        <v>3</v>
      </c>
      <c r="M5930" s="65">
        <v>7</v>
      </c>
    </row>
    <row r="5932" spans="2:13" x14ac:dyDescent="0.2">
      <c r="B5932" s="43" t="str">
        <f xml:space="preserve"> HYPERLINK("#'目次'!B221", "[215]")</f>
        <v>[215]</v>
      </c>
      <c r="C5932" s="31" t="s">
        <v>429</v>
      </c>
    </row>
    <row r="5936" spans="2:13" x14ac:dyDescent="0.2">
      <c r="D5936" s="177"/>
      <c r="E5936" s="178"/>
      <c r="F5936" s="178"/>
      <c r="G5936" s="40" t="s">
        <v>14</v>
      </c>
      <c r="H5936" s="42" t="s">
        <v>416</v>
      </c>
      <c r="I5936" s="15" t="s">
        <v>417</v>
      </c>
      <c r="J5936" s="15" t="s">
        <v>418</v>
      </c>
      <c r="K5936" s="15" t="s">
        <v>419</v>
      </c>
      <c r="L5936" s="15" t="s">
        <v>420</v>
      </c>
      <c r="M5936" s="44" t="s">
        <v>17</v>
      </c>
    </row>
    <row r="5937" spans="4:13" x14ac:dyDescent="0.2">
      <c r="D5937" s="179"/>
      <c r="E5937" s="180"/>
      <c r="F5937" s="180"/>
      <c r="G5937" s="39"/>
      <c r="H5937" s="41"/>
      <c r="I5937" s="14"/>
      <c r="J5937" s="14"/>
      <c r="K5937" s="14"/>
      <c r="L5937" s="14"/>
      <c r="M5937" s="38"/>
    </row>
    <row r="5938" spans="4:13" x14ac:dyDescent="0.2">
      <c r="D5938" s="58"/>
      <c r="E5938" s="53" t="s">
        <v>14</v>
      </c>
      <c r="F5938" s="52"/>
      <c r="G5938" s="37">
        <v>1222</v>
      </c>
      <c r="H5938" s="17">
        <v>32</v>
      </c>
      <c r="I5938" s="17">
        <v>201</v>
      </c>
      <c r="J5938" s="17">
        <v>851</v>
      </c>
      <c r="K5938" s="17">
        <v>63</v>
      </c>
      <c r="L5938" s="17">
        <v>46</v>
      </c>
      <c r="M5938" s="55">
        <v>29</v>
      </c>
    </row>
    <row r="5939" spans="4:13" x14ac:dyDescent="0.2">
      <c r="D5939" s="174" t="s">
        <v>52</v>
      </c>
      <c r="E5939" s="20" t="s">
        <v>53</v>
      </c>
      <c r="F5939" s="22"/>
      <c r="G5939" s="21">
        <v>15</v>
      </c>
      <c r="H5939" s="25">
        <v>0</v>
      </c>
      <c r="I5939" s="3">
        <v>3</v>
      </c>
      <c r="J5939" s="3">
        <v>10</v>
      </c>
      <c r="K5939" s="3">
        <v>0</v>
      </c>
      <c r="L5939" s="3">
        <v>1</v>
      </c>
      <c r="M5939" s="26">
        <v>1</v>
      </c>
    </row>
    <row r="5940" spans="4:13" ht="24" x14ac:dyDescent="0.2">
      <c r="D5940" s="175"/>
      <c r="E5940" s="4" t="s">
        <v>54</v>
      </c>
      <c r="F5940" s="6"/>
      <c r="G5940" s="5">
        <v>122</v>
      </c>
      <c r="H5940" s="7">
        <v>8</v>
      </c>
      <c r="I5940" s="1">
        <v>27</v>
      </c>
      <c r="J5940" s="1">
        <v>77</v>
      </c>
      <c r="K5940" s="1">
        <v>5</v>
      </c>
      <c r="L5940" s="1">
        <v>3</v>
      </c>
      <c r="M5940" s="8">
        <v>2</v>
      </c>
    </row>
    <row r="5941" spans="4:13" x14ac:dyDescent="0.2">
      <c r="D5941" s="175"/>
      <c r="E5941" s="4" t="s">
        <v>55</v>
      </c>
      <c r="F5941" s="6"/>
      <c r="G5941" s="5">
        <v>43</v>
      </c>
      <c r="H5941" s="7">
        <v>1</v>
      </c>
      <c r="I5941" s="1">
        <v>7</v>
      </c>
      <c r="J5941" s="1">
        <v>33</v>
      </c>
      <c r="K5941" s="1">
        <v>1</v>
      </c>
      <c r="L5941" s="1">
        <v>0</v>
      </c>
      <c r="M5941" s="8">
        <v>1</v>
      </c>
    </row>
    <row r="5942" spans="4:13" x14ac:dyDescent="0.2">
      <c r="D5942" s="175"/>
      <c r="E5942" s="4" t="s">
        <v>56</v>
      </c>
      <c r="F5942" s="6"/>
      <c r="G5942" s="5">
        <v>60</v>
      </c>
      <c r="H5942" s="7">
        <v>2</v>
      </c>
      <c r="I5942" s="1">
        <v>7</v>
      </c>
      <c r="J5942" s="1">
        <v>48</v>
      </c>
      <c r="K5942" s="1">
        <v>0</v>
      </c>
      <c r="L5942" s="1">
        <v>2</v>
      </c>
      <c r="M5942" s="8">
        <v>1</v>
      </c>
    </row>
    <row r="5943" spans="4:13" x14ac:dyDescent="0.2">
      <c r="D5943" s="175"/>
      <c r="E5943" s="4" t="s">
        <v>57</v>
      </c>
      <c r="F5943" s="6"/>
      <c r="G5943" s="5">
        <v>286</v>
      </c>
      <c r="H5943" s="7">
        <v>5</v>
      </c>
      <c r="I5943" s="1">
        <v>43</v>
      </c>
      <c r="J5943" s="1">
        <v>211</v>
      </c>
      <c r="K5943" s="1">
        <v>13</v>
      </c>
      <c r="L5943" s="1">
        <v>11</v>
      </c>
      <c r="M5943" s="8">
        <v>3</v>
      </c>
    </row>
    <row r="5944" spans="4:13" x14ac:dyDescent="0.2">
      <c r="D5944" s="175"/>
      <c r="E5944" s="4" t="s">
        <v>58</v>
      </c>
      <c r="F5944" s="6"/>
      <c r="G5944" s="5">
        <v>129</v>
      </c>
      <c r="H5944" s="7">
        <v>1</v>
      </c>
      <c r="I5944" s="1">
        <v>18</v>
      </c>
      <c r="J5944" s="1">
        <v>97</v>
      </c>
      <c r="K5944" s="1">
        <v>7</v>
      </c>
      <c r="L5944" s="1">
        <v>4</v>
      </c>
      <c r="M5944" s="8">
        <v>2</v>
      </c>
    </row>
    <row r="5945" spans="4:13" x14ac:dyDescent="0.2">
      <c r="D5945" s="175"/>
      <c r="E5945" s="4" t="s">
        <v>59</v>
      </c>
      <c r="F5945" s="6"/>
      <c r="G5945" s="5">
        <v>195</v>
      </c>
      <c r="H5945" s="7">
        <v>6</v>
      </c>
      <c r="I5945" s="1">
        <v>33</v>
      </c>
      <c r="J5945" s="1">
        <v>133</v>
      </c>
      <c r="K5945" s="1">
        <v>11</v>
      </c>
      <c r="L5945" s="1">
        <v>7</v>
      </c>
      <c r="M5945" s="8">
        <v>5</v>
      </c>
    </row>
    <row r="5946" spans="4:13" x14ac:dyDescent="0.2">
      <c r="D5946" s="175"/>
      <c r="E5946" s="4" t="s">
        <v>60</v>
      </c>
      <c r="F5946" s="6"/>
      <c r="G5946" s="5">
        <v>176</v>
      </c>
      <c r="H5946" s="7">
        <v>6</v>
      </c>
      <c r="I5946" s="1">
        <v>27</v>
      </c>
      <c r="J5946" s="1">
        <v>124</v>
      </c>
      <c r="K5946" s="1">
        <v>10</v>
      </c>
      <c r="L5946" s="1">
        <v>4</v>
      </c>
      <c r="M5946" s="8">
        <v>5</v>
      </c>
    </row>
    <row r="5947" spans="4:13" x14ac:dyDescent="0.2">
      <c r="D5947" s="175"/>
      <c r="E5947" s="4" t="s">
        <v>61</v>
      </c>
      <c r="F5947" s="6"/>
      <c r="G5947" s="5">
        <v>78</v>
      </c>
      <c r="H5947" s="7">
        <v>0</v>
      </c>
      <c r="I5947" s="1">
        <v>7</v>
      </c>
      <c r="J5947" s="1">
        <v>50</v>
      </c>
      <c r="K5947" s="1">
        <v>11</v>
      </c>
      <c r="L5947" s="1">
        <v>8</v>
      </c>
      <c r="M5947" s="8">
        <v>2</v>
      </c>
    </row>
    <row r="5948" spans="4:13" x14ac:dyDescent="0.2">
      <c r="D5948" s="175"/>
      <c r="E5948" s="4" t="s">
        <v>62</v>
      </c>
      <c r="F5948" s="6"/>
      <c r="G5948" s="5">
        <v>113</v>
      </c>
      <c r="H5948" s="7">
        <v>3</v>
      </c>
      <c r="I5948" s="1">
        <v>29</v>
      </c>
      <c r="J5948" s="1">
        <v>65</v>
      </c>
      <c r="K5948" s="1">
        <v>5</v>
      </c>
      <c r="L5948" s="1">
        <v>6</v>
      </c>
      <c r="M5948" s="8">
        <v>5</v>
      </c>
    </row>
    <row r="5949" spans="4:13" x14ac:dyDescent="0.2">
      <c r="D5949" s="174" t="s">
        <v>63</v>
      </c>
      <c r="E5949" s="20" t="s">
        <v>64</v>
      </c>
      <c r="F5949" s="22"/>
      <c r="G5949" s="21">
        <v>234</v>
      </c>
      <c r="H5949" s="25">
        <v>5</v>
      </c>
      <c r="I5949" s="3">
        <v>41</v>
      </c>
      <c r="J5949" s="3">
        <v>151</v>
      </c>
      <c r="K5949" s="3">
        <v>19</v>
      </c>
      <c r="L5949" s="3">
        <v>9</v>
      </c>
      <c r="M5949" s="26">
        <v>9</v>
      </c>
    </row>
    <row r="5950" spans="4:13" x14ac:dyDescent="0.2">
      <c r="D5950" s="175"/>
      <c r="E5950" s="4" t="s">
        <v>65</v>
      </c>
      <c r="F5950" s="6"/>
      <c r="G5950" s="5">
        <v>172</v>
      </c>
      <c r="H5950" s="7">
        <v>4</v>
      </c>
      <c r="I5950" s="1">
        <v>34</v>
      </c>
      <c r="J5950" s="1">
        <v>122</v>
      </c>
      <c r="K5950" s="1">
        <v>3</v>
      </c>
      <c r="L5950" s="1">
        <v>5</v>
      </c>
      <c r="M5950" s="8">
        <v>4</v>
      </c>
    </row>
    <row r="5951" spans="4:13" x14ac:dyDescent="0.2">
      <c r="D5951" s="175"/>
      <c r="E5951" s="4" t="s">
        <v>66</v>
      </c>
      <c r="F5951" s="6"/>
      <c r="G5951" s="5">
        <v>165</v>
      </c>
      <c r="H5951" s="7">
        <v>3</v>
      </c>
      <c r="I5951" s="1">
        <v>25</v>
      </c>
      <c r="J5951" s="1">
        <v>115</v>
      </c>
      <c r="K5951" s="1">
        <v>13</v>
      </c>
      <c r="L5951" s="1">
        <v>6</v>
      </c>
      <c r="M5951" s="8">
        <v>3</v>
      </c>
    </row>
    <row r="5952" spans="4:13" x14ac:dyDescent="0.2">
      <c r="D5952" s="175"/>
      <c r="E5952" s="4" t="s">
        <v>67</v>
      </c>
      <c r="F5952" s="6"/>
      <c r="G5952" s="5">
        <v>158</v>
      </c>
      <c r="H5952" s="7">
        <v>4</v>
      </c>
      <c r="I5952" s="1">
        <v>22</v>
      </c>
      <c r="J5952" s="1">
        <v>115</v>
      </c>
      <c r="K5952" s="1">
        <v>6</v>
      </c>
      <c r="L5952" s="1">
        <v>8</v>
      </c>
      <c r="M5952" s="8">
        <v>3</v>
      </c>
    </row>
    <row r="5953" spans="2:13" x14ac:dyDescent="0.2">
      <c r="D5953" s="175"/>
      <c r="E5953" s="4" t="s">
        <v>68</v>
      </c>
      <c r="F5953" s="6"/>
      <c r="G5953" s="5">
        <v>112</v>
      </c>
      <c r="H5953" s="7">
        <v>3</v>
      </c>
      <c r="I5953" s="1">
        <v>20</v>
      </c>
      <c r="J5953" s="1">
        <v>76</v>
      </c>
      <c r="K5953" s="1">
        <v>3</v>
      </c>
      <c r="L5953" s="1">
        <v>8</v>
      </c>
      <c r="M5953" s="8">
        <v>2</v>
      </c>
    </row>
    <row r="5954" spans="2:13" x14ac:dyDescent="0.2">
      <c r="D5954" s="175"/>
      <c r="E5954" s="4" t="s">
        <v>69</v>
      </c>
      <c r="F5954" s="6"/>
      <c r="G5954" s="5">
        <v>92</v>
      </c>
      <c r="H5954" s="7">
        <v>1</v>
      </c>
      <c r="I5954" s="1">
        <v>10</v>
      </c>
      <c r="J5954" s="1">
        <v>68</v>
      </c>
      <c r="K5954" s="1">
        <v>9</v>
      </c>
      <c r="L5954" s="1">
        <v>3</v>
      </c>
      <c r="M5954" s="8">
        <v>1</v>
      </c>
    </row>
    <row r="5955" spans="2:13" x14ac:dyDescent="0.2">
      <c r="D5955" s="175"/>
      <c r="E5955" s="4" t="s">
        <v>70</v>
      </c>
      <c r="F5955" s="6"/>
      <c r="G5955" s="5">
        <v>131</v>
      </c>
      <c r="H5955" s="7">
        <v>4</v>
      </c>
      <c r="I5955" s="1">
        <v>23</v>
      </c>
      <c r="J5955" s="1">
        <v>97</v>
      </c>
      <c r="K5955" s="1">
        <v>3</v>
      </c>
      <c r="L5955" s="1">
        <v>3</v>
      </c>
      <c r="M5955" s="8">
        <v>1</v>
      </c>
    </row>
    <row r="5956" spans="2:13" x14ac:dyDescent="0.2">
      <c r="D5956" s="175"/>
      <c r="E5956" s="4" t="s">
        <v>71</v>
      </c>
      <c r="F5956" s="6"/>
      <c r="G5956" s="5">
        <v>71</v>
      </c>
      <c r="H5956" s="7">
        <v>3</v>
      </c>
      <c r="I5956" s="1">
        <v>14</v>
      </c>
      <c r="J5956" s="1">
        <v>46</v>
      </c>
      <c r="K5956" s="1">
        <v>2</v>
      </c>
      <c r="L5956" s="1">
        <v>3</v>
      </c>
      <c r="M5956" s="8">
        <v>3</v>
      </c>
    </row>
    <row r="5957" spans="2:13" x14ac:dyDescent="0.2">
      <c r="D5957" s="176"/>
      <c r="E5957" s="59" t="s">
        <v>72</v>
      </c>
      <c r="F5957" s="60"/>
      <c r="G5957" s="56">
        <v>70</v>
      </c>
      <c r="H5957" s="66">
        <v>5</v>
      </c>
      <c r="I5957" s="30">
        <v>11</v>
      </c>
      <c r="J5957" s="30">
        <v>50</v>
      </c>
      <c r="K5957" s="30">
        <v>3</v>
      </c>
      <c r="L5957" s="30">
        <v>0</v>
      </c>
      <c r="M5957" s="65">
        <v>1</v>
      </c>
    </row>
    <row r="5959" spans="2:13" x14ac:dyDescent="0.2">
      <c r="B5959" s="43" t="str">
        <f xml:space="preserve"> HYPERLINK("#'目次'!B222", "[216]")</f>
        <v>[216]</v>
      </c>
      <c r="C5959" s="31" t="s">
        <v>429</v>
      </c>
    </row>
    <row r="5962" spans="2:13" x14ac:dyDescent="0.2">
      <c r="C5962" s="31" t="s">
        <v>75</v>
      </c>
    </row>
    <row r="5963" spans="2:13" x14ac:dyDescent="0.2">
      <c r="D5963" s="177"/>
      <c r="E5963" s="178"/>
      <c r="F5963" s="178"/>
      <c r="G5963" s="40" t="s">
        <v>14</v>
      </c>
      <c r="H5963" s="42" t="s">
        <v>416</v>
      </c>
      <c r="I5963" s="15" t="s">
        <v>417</v>
      </c>
      <c r="J5963" s="15" t="s">
        <v>418</v>
      </c>
      <c r="K5963" s="15" t="s">
        <v>419</v>
      </c>
      <c r="L5963" s="15" t="s">
        <v>420</v>
      </c>
      <c r="M5963" s="44" t="s">
        <v>17</v>
      </c>
    </row>
    <row r="5964" spans="2:13" x14ac:dyDescent="0.2">
      <c r="D5964" s="179"/>
      <c r="E5964" s="180"/>
      <c r="F5964" s="180"/>
      <c r="G5964" s="39"/>
      <c r="H5964" s="41"/>
      <c r="I5964" s="14"/>
      <c r="J5964" s="14"/>
      <c r="K5964" s="14"/>
      <c r="L5964" s="14"/>
      <c r="M5964" s="38"/>
    </row>
    <row r="5965" spans="2:13" x14ac:dyDescent="0.2">
      <c r="D5965" s="58"/>
      <c r="E5965" s="53" t="s">
        <v>14</v>
      </c>
      <c r="F5965" s="52"/>
      <c r="G5965" s="37">
        <v>1222</v>
      </c>
      <c r="H5965" s="17">
        <v>32</v>
      </c>
      <c r="I5965" s="17">
        <v>201</v>
      </c>
      <c r="J5965" s="17">
        <v>851</v>
      </c>
      <c r="K5965" s="17">
        <v>63</v>
      </c>
      <c r="L5965" s="17">
        <v>46</v>
      </c>
      <c r="M5965" s="55">
        <v>29</v>
      </c>
    </row>
    <row r="5966" spans="2:13" x14ac:dyDescent="0.2">
      <c r="D5966" s="174" t="s">
        <v>36</v>
      </c>
      <c r="E5966" s="20" t="s">
        <v>76</v>
      </c>
      <c r="F5966" s="22"/>
      <c r="G5966" s="21">
        <v>629</v>
      </c>
      <c r="H5966" s="25">
        <v>14</v>
      </c>
      <c r="I5966" s="3">
        <v>103</v>
      </c>
      <c r="J5966" s="3">
        <v>447</v>
      </c>
      <c r="K5966" s="3">
        <v>26</v>
      </c>
      <c r="L5966" s="3">
        <v>25</v>
      </c>
      <c r="M5966" s="26">
        <v>14</v>
      </c>
    </row>
    <row r="5967" spans="2:13" x14ac:dyDescent="0.2">
      <c r="D5967" s="175"/>
      <c r="E5967" s="4" t="s">
        <v>39</v>
      </c>
      <c r="F5967" s="6"/>
      <c r="G5967" s="5">
        <v>37</v>
      </c>
      <c r="H5967" s="7">
        <v>0</v>
      </c>
      <c r="I5967" s="1">
        <v>2</v>
      </c>
      <c r="J5967" s="1">
        <v>29</v>
      </c>
      <c r="K5967" s="1">
        <v>2</v>
      </c>
      <c r="L5967" s="1">
        <v>3</v>
      </c>
      <c r="M5967" s="8">
        <v>1</v>
      </c>
    </row>
    <row r="5968" spans="2:13" x14ac:dyDescent="0.2">
      <c r="D5968" s="175"/>
      <c r="E5968" s="4" t="s">
        <v>40</v>
      </c>
      <c r="F5968" s="6"/>
      <c r="G5968" s="5">
        <v>73</v>
      </c>
      <c r="H5968" s="7">
        <v>0</v>
      </c>
      <c r="I5968" s="1">
        <v>11</v>
      </c>
      <c r="J5968" s="1">
        <v>49</v>
      </c>
      <c r="K5968" s="1">
        <v>7</v>
      </c>
      <c r="L5968" s="1">
        <v>5</v>
      </c>
      <c r="M5968" s="8">
        <v>1</v>
      </c>
    </row>
    <row r="5969" spans="2:13" x14ac:dyDescent="0.2">
      <c r="D5969" s="175"/>
      <c r="E5969" s="4" t="s">
        <v>41</v>
      </c>
      <c r="F5969" s="6"/>
      <c r="G5969" s="5">
        <v>108</v>
      </c>
      <c r="H5969" s="7">
        <v>0</v>
      </c>
      <c r="I5969" s="1">
        <v>11</v>
      </c>
      <c r="J5969" s="1">
        <v>87</v>
      </c>
      <c r="K5969" s="1">
        <v>7</v>
      </c>
      <c r="L5969" s="1">
        <v>3</v>
      </c>
      <c r="M5969" s="8">
        <v>0</v>
      </c>
    </row>
    <row r="5970" spans="2:13" x14ac:dyDescent="0.2">
      <c r="D5970" s="175"/>
      <c r="E5970" s="4" t="s">
        <v>42</v>
      </c>
      <c r="F5970" s="6"/>
      <c r="G5970" s="5">
        <v>113</v>
      </c>
      <c r="H5970" s="7">
        <v>2</v>
      </c>
      <c r="I5970" s="1">
        <v>20</v>
      </c>
      <c r="J5970" s="1">
        <v>83</v>
      </c>
      <c r="K5970" s="1">
        <v>1</v>
      </c>
      <c r="L5970" s="1">
        <v>4</v>
      </c>
      <c r="M5970" s="8">
        <v>3</v>
      </c>
    </row>
    <row r="5971" spans="2:13" x14ac:dyDescent="0.2">
      <c r="D5971" s="175"/>
      <c r="E5971" s="4" t="s">
        <v>43</v>
      </c>
      <c r="F5971" s="6"/>
      <c r="G5971" s="5">
        <v>101</v>
      </c>
      <c r="H5971" s="7">
        <v>5</v>
      </c>
      <c r="I5971" s="1">
        <v>12</v>
      </c>
      <c r="J5971" s="1">
        <v>75</v>
      </c>
      <c r="K5971" s="1">
        <v>2</v>
      </c>
      <c r="L5971" s="1">
        <v>5</v>
      </c>
      <c r="M5971" s="8">
        <v>2</v>
      </c>
    </row>
    <row r="5972" spans="2:13" x14ac:dyDescent="0.2">
      <c r="D5972" s="175"/>
      <c r="E5972" s="4" t="s">
        <v>44</v>
      </c>
      <c r="F5972" s="6"/>
      <c r="G5972" s="5">
        <v>114</v>
      </c>
      <c r="H5972" s="7">
        <v>5</v>
      </c>
      <c r="I5972" s="1">
        <v>25</v>
      </c>
      <c r="J5972" s="1">
        <v>74</v>
      </c>
      <c r="K5972" s="1">
        <v>3</v>
      </c>
      <c r="L5972" s="1">
        <v>3</v>
      </c>
      <c r="M5972" s="8">
        <v>4</v>
      </c>
    </row>
    <row r="5973" spans="2:13" x14ac:dyDescent="0.2">
      <c r="D5973" s="175"/>
      <c r="E5973" s="4" t="s">
        <v>45</v>
      </c>
      <c r="F5973" s="6"/>
      <c r="G5973" s="5">
        <v>83</v>
      </c>
      <c r="H5973" s="7">
        <v>2</v>
      </c>
      <c r="I5973" s="1">
        <v>22</v>
      </c>
      <c r="J5973" s="1">
        <v>50</v>
      </c>
      <c r="K5973" s="1">
        <v>4</v>
      </c>
      <c r="L5973" s="1">
        <v>2</v>
      </c>
      <c r="M5973" s="8">
        <v>3</v>
      </c>
    </row>
    <row r="5974" spans="2:13" x14ac:dyDescent="0.2">
      <c r="D5974" s="174" t="s">
        <v>37</v>
      </c>
      <c r="E5974" s="20" t="s">
        <v>77</v>
      </c>
      <c r="F5974" s="22"/>
      <c r="G5974" s="21">
        <v>593</v>
      </c>
      <c r="H5974" s="25">
        <v>18</v>
      </c>
      <c r="I5974" s="3">
        <v>98</v>
      </c>
      <c r="J5974" s="3">
        <v>404</v>
      </c>
      <c r="K5974" s="3">
        <v>37</v>
      </c>
      <c r="L5974" s="3">
        <v>21</v>
      </c>
      <c r="M5974" s="26">
        <v>15</v>
      </c>
    </row>
    <row r="5975" spans="2:13" x14ac:dyDescent="0.2">
      <c r="D5975" s="175"/>
      <c r="E5975" s="4" t="s">
        <v>39</v>
      </c>
      <c r="F5975" s="6"/>
      <c r="G5975" s="5">
        <v>27</v>
      </c>
      <c r="H5975" s="7">
        <v>0</v>
      </c>
      <c r="I5975" s="1">
        <v>3</v>
      </c>
      <c r="J5975" s="1">
        <v>16</v>
      </c>
      <c r="K5975" s="1">
        <v>5</v>
      </c>
      <c r="L5975" s="1">
        <v>3</v>
      </c>
      <c r="M5975" s="8">
        <v>0</v>
      </c>
    </row>
    <row r="5976" spans="2:13" x14ac:dyDescent="0.2">
      <c r="D5976" s="175"/>
      <c r="E5976" s="4" t="s">
        <v>40</v>
      </c>
      <c r="F5976" s="6"/>
      <c r="G5976" s="5">
        <v>74</v>
      </c>
      <c r="H5976" s="7">
        <v>1</v>
      </c>
      <c r="I5976" s="1">
        <v>10</v>
      </c>
      <c r="J5976" s="1">
        <v>45</v>
      </c>
      <c r="K5976" s="1">
        <v>8</v>
      </c>
      <c r="L5976" s="1">
        <v>9</v>
      </c>
      <c r="M5976" s="8">
        <v>1</v>
      </c>
    </row>
    <row r="5977" spans="2:13" x14ac:dyDescent="0.2">
      <c r="D5977" s="175"/>
      <c r="E5977" s="4" t="s">
        <v>41</v>
      </c>
      <c r="F5977" s="6"/>
      <c r="G5977" s="5">
        <v>96</v>
      </c>
      <c r="H5977" s="7">
        <v>1</v>
      </c>
      <c r="I5977" s="1">
        <v>15</v>
      </c>
      <c r="J5977" s="1">
        <v>71</v>
      </c>
      <c r="K5977" s="1">
        <v>5</v>
      </c>
      <c r="L5977" s="1">
        <v>2</v>
      </c>
      <c r="M5977" s="8">
        <v>2</v>
      </c>
    </row>
    <row r="5978" spans="2:13" x14ac:dyDescent="0.2">
      <c r="D5978" s="175"/>
      <c r="E5978" s="4" t="s">
        <v>42</v>
      </c>
      <c r="F5978" s="6"/>
      <c r="G5978" s="5">
        <v>97</v>
      </c>
      <c r="H5978" s="7">
        <v>5</v>
      </c>
      <c r="I5978" s="1">
        <v>14</v>
      </c>
      <c r="J5978" s="1">
        <v>72</v>
      </c>
      <c r="K5978" s="1">
        <v>3</v>
      </c>
      <c r="L5978" s="1">
        <v>3</v>
      </c>
      <c r="M5978" s="8">
        <v>0</v>
      </c>
    </row>
    <row r="5979" spans="2:13" x14ac:dyDescent="0.2">
      <c r="D5979" s="175"/>
      <c r="E5979" s="4" t="s">
        <v>43</v>
      </c>
      <c r="F5979" s="6"/>
      <c r="G5979" s="5">
        <v>103</v>
      </c>
      <c r="H5979" s="7">
        <v>4</v>
      </c>
      <c r="I5979" s="1">
        <v>15</v>
      </c>
      <c r="J5979" s="1">
        <v>73</v>
      </c>
      <c r="K5979" s="1">
        <v>8</v>
      </c>
      <c r="L5979" s="1">
        <v>1</v>
      </c>
      <c r="M5979" s="8">
        <v>2</v>
      </c>
    </row>
    <row r="5980" spans="2:13" x14ac:dyDescent="0.2">
      <c r="D5980" s="175"/>
      <c r="E5980" s="4" t="s">
        <v>44</v>
      </c>
      <c r="F5980" s="6"/>
      <c r="G5980" s="5">
        <v>109</v>
      </c>
      <c r="H5980" s="7">
        <v>5</v>
      </c>
      <c r="I5980" s="1">
        <v>20</v>
      </c>
      <c r="J5980" s="1">
        <v>73</v>
      </c>
      <c r="K5980" s="1">
        <v>3</v>
      </c>
      <c r="L5980" s="1">
        <v>2</v>
      </c>
      <c r="M5980" s="8">
        <v>6</v>
      </c>
    </row>
    <row r="5981" spans="2:13" x14ac:dyDescent="0.2">
      <c r="D5981" s="176"/>
      <c r="E5981" s="59" t="s">
        <v>45</v>
      </c>
      <c r="F5981" s="60"/>
      <c r="G5981" s="56">
        <v>87</v>
      </c>
      <c r="H5981" s="66">
        <v>2</v>
      </c>
      <c r="I5981" s="30">
        <v>21</v>
      </c>
      <c r="J5981" s="30">
        <v>54</v>
      </c>
      <c r="K5981" s="30">
        <v>5</v>
      </c>
      <c r="L5981" s="30">
        <v>1</v>
      </c>
      <c r="M5981" s="65">
        <v>4</v>
      </c>
    </row>
    <row r="5983" spans="2:13" x14ac:dyDescent="0.2">
      <c r="B5983" s="43" t="str">
        <f xml:space="preserve"> HYPERLINK("#'目次'!B223", "[217]")</f>
        <v>[217]</v>
      </c>
      <c r="C5983" s="31" t="s">
        <v>432</v>
      </c>
    </row>
    <row r="5987" spans="4:13" x14ac:dyDescent="0.2">
      <c r="D5987" s="177"/>
      <c r="E5987" s="178"/>
      <c r="F5987" s="178"/>
      <c r="G5987" s="40" t="s">
        <v>14</v>
      </c>
      <c r="H5987" s="42" t="s">
        <v>416</v>
      </c>
      <c r="I5987" s="15" t="s">
        <v>417</v>
      </c>
      <c r="J5987" s="15" t="s">
        <v>418</v>
      </c>
      <c r="K5987" s="15" t="s">
        <v>419</v>
      </c>
      <c r="L5987" s="15" t="s">
        <v>420</v>
      </c>
      <c r="M5987" s="44" t="s">
        <v>17</v>
      </c>
    </row>
    <row r="5988" spans="4:13" x14ac:dyDescent="0.2">
      <c r="D5988" s="179"/>
      <c r="E5988" s="180"/>
      <c r="F5988" s="180"/>
      <c r="G5988" s="39"/>
      <c r="H5988" s="41"/>
      <c r="I5988" s="14"/>
      <c r="J5988" s="14"/>
      <c r="K5988" s="14"/>
      <c r="L5988" s="14"/>
      <c r="M5988" s="38"/>
    </row>
    <row r="5989" spans="4:13" x14ac:dyDescent="0.2">
      <c r="D5989" s="58"/>
      <c r="E5989" s="53" t="s">
        <v>14</v>
      </c>
      <c r="F5989" s="52"/>
      <c r="G5989" s="37">
        <v>1222</v>
      </c>
      <c r="H5989" s="17">
        <v>17</v>
      </c>
      <c r="I5989" s="17">
        <v>20</v>
      </c>
      <c r="J5989" s="17">
        <v>252</v>
      </c>
      <c r="K5989" s="17">
        <v>583</v>
      </c>
      <c r="L5989" s="17">
        <v>291</v>
      </c>
      <c r="M5989" s="55">
        <v>59</v>
      </c>
    </row>
    <row r="5990" spans="4:13" x14ac:dyDescent="0.2">
      <c r="D5990" s="174" t="s">
        <v>18</v>
      </c>
      <c r="E5990" s="20" t="s">
        <v>19</v>
      </c>
      <c r="F5990" s="22"/>
      <c r="G5990" s="21">
        <v>57</v>
      </c>
      <c r="H5990" s="25">
        <v>3</v>
      </c>
      <c r="I5990" s="3">
        <v>1</v>
      </c>
      <c r="J5990" s="3">
        <v>12</v>
      </c>
      <c r="K5990" s="3">
        <v>21</v>
      </c>
      <c r="L5990" s="3">
        <v>18</v>
      </c>
      <c r="M5990" s="26">
        <v>2</v>
      </c>
    </row>
    <row r="5991" spans="4:13" x14ac:dyDescent="0.2">
      <c r="D5991" s="175"/>
      <c r="E5991" s="4" t="s">
        <v>20</v>
      </c>
      <c r="F5991" s="6"/>
      <c r="G5991" s="5">
        <v>84</v>
      </c>
      <c r="H5991" s="7">
        <v>2</v>
      </c>
      <c r="I5991" s="1">
        <v>0</v>
      </c>
      <c r="J5991" s="1">
        <v>13</v>
      </c>
      <c r="K5991" s="1">
        <v>42</v>
      </c>
      <c r="L5991" s="1">
        <v>20</v>
      </c>
      <c r="M5991" s="8">
        <v>7</v>
      </c>
    </row>
    <row r="5992" spans="4:13" x14ac:dyDescent="0.2">
      <c r="D5992" s="175"/>
      <c r="E5992" s="4" t="s">
        <v>21</v>
      </c>
      <c r="F5992" s="6"/>
      <c r="G5992" s="5">
        <v>487</v>
      </c>
      <c r="H5992" s="7">
        <v>6</v>
      </c>
      <c r="I5992" s="1">
        <v>9</v>
      </c>
      <c r="J5992" s="1">
        <v>98</v>
      </c>
      <c r="K5992" s="1">
        <v>236</v>
      </c>
      <c r="L5992" s="1">
        <v>119</v>
      </c>
      <c r="M5992" s="8">
        <v>19</v>
      </c>
    </row>
    <row r="5993" spans="4:13" x14ac:dyDescent="0.2">
      <c r="D5993" s="175"/>
      <c r="E5993" s="4" t="s">
        <v>22</v>
      </c>
      <c r="F5993" s="6"/>
      <c r="G5993" s="5">
        <v>35</v>
      </c>
      <c r="H5993" s="7">
        <v>0</v>
      </c>
      <c r="I5993" s="1">
        <v>1</v>
      </c>
      <c r="J5993" s="1">
        <v>2</v>
      </c>
      <c r="K5993" s="1">
        <v>14</v>
      </c>
      <c r="L5993" s="1">
        <v>15</v>
      </c>
      <c r="M5993" s="8">
        <v>3</v>
      </c>
    </row>
    <row r="5994" spans="4:13" x14ac:dyDescent="0.2">
      <c r="D5994" s="175"/>
      <c r="E5994" s="4" t="s">
        <v>23</v>
      </c>
      <c r="F5994" s="6"/>
      <c r="G5994" s="5">
        <v>143</v>
      </c>
      <c r="H5994" s="7">
        <v>1</v>
      </c>
      <c r="I5994" s="1">
        <v>2</v>
      </c>
      <c r="J5994" s="1">
        <v>34</v>
      </c>
      <c r="K5994" s="1">
        <v>68</v>
      </c>
      <c r="L5994" s="1">
        <v>31</v>
      </c>
      <c r="M5994" s="8">
        <v>7</v>
      </c>
    </row>
    <row r="5995" spans="4:13" x14ac:dyDescent="0.2">
      <c r="D5995" s="175"/>
      <c r="E5995" s="4" t="s">
        <v>24</v>
      </c>
      <c r="F5995" s="6"/>
      <c r="G5995" s="5">
        <v>187</v>
      </c>
      <c r="H5995" s="7">
        <v>3</v>
      </c>
      <c r="I5995" s="1">
        <v>2</v>
      </c>
      <c r="J5995" s="1">
        <v>48</v>
      </c>
      <c r="K5995" s="1">
        <v>85</v>
      </c>
      <c r="L5995" s="1">
        <v>43</v>
      </c>
      <c r="M5995" s="8">
        <v>6</v>
      </c>
    </row>
    <row r="5996" spans="4:13" x14ac:dyDescent="0.2">
      <c r="D5996" s="175"/>
      <c r="E5996" s="4" t="s">
        <v>25</v>
      </c>
      <c r="F5996" s="6"/>
      <c r="G5996" s="5">
        <v>71</v>
      </c>
      <c r="H5996" s="7">
        <v>1</v>
      </c>
      <c r="I5996" s="1">
        <v>1</v>
      </c>
      <c r="J5996" s="1">
        <v>18</v>
      </c>
      <c r="K5996" s="1">
        <v>36</v>
      </c>
      <c r="L5996" s="1">
        <v>13</v>
      </c>
      <c r="M5996" s="8">
        <v>2</v>
      </c>
    </row>
    <row r="5997" spans="4:13" x14ac:dyDescent="0.2">
      <c r="D5997" s="175"/>
      <c r="E5997" s="4" t="s">
        <v>26</v>
      </c>
      <c r="F5997" s="6"/>
      <c r="G5997" s="5">
        <v>30</v>
      </c>
      <c r="H5997" s="7">
        <v>0</v>
      </c>
      <c r="I5997" s="1">
        <v>3</v>
      </c>
      <c r="J5997" s="1">
        <v>8</v>
      </c>
      <c r="K5997" s="1">
        <v>12</v>
      </c>
      <c r="L5997" s="1">
        <v>7</v>
      </c>
      <c r="M5997" s="8">
        <v>0</v>
      </c>
    </row>
    <row r="5998" spans="4:13" x14ac:dyDescent="0.2">
      <c r="D5998" s="175"/>
      <c r="E5998" s="4" t="s">
        <v>27</v>
      </c>
      <c r="F5998" s="6"/>
      <c r="G5998" s="5">
        <v>70</v>
      </c>
      <c r="H5998" s="7">
        <v>0</v>
      </c>
      <c r="I5998" s="1">
        <v>1</v>
      </c>
      <c r="J5998" s="1">
        <v>13</v>
      </c>
      <c r="K5998" s="1">
        <v>37</v>
      </c>
      <c r="L5998" s="1">
        <v>13</v>
      </c>
      <c r="M5998" s="8">
        <v>6</v>
      </c>
    </row>
    <row r="5999" spans="4:13" x14ac:dyDescent="0.2">
      <c r="D5999" s="175"/>
      <c r="E5999" s="4" t="s">
        <v>28</v>
      </c>
      <c r="F5999" s="6"/>
      <c r="G5999" s="5">
        <v>51</v>
      </c>
      <c r="H5999" s="7">
        <v>1</v>
      </c>
      <c r="I5999" s="1">
        <v>0</v>
      </c>
      <c r="J5999" s="1">
        <v>6</v>
      </c>
      <c r="K5999" s="1">
        <v>27</v>
      </c>
      <c r="L5999" s="1">
        <v>10</v>
      </c>
      <c r="M5999" s="8">
        <v>7</v>
      </c>
    </row>
    <row r="6000" spans="4:13" x14ac:dyDescent="0.2">
      <c r="D6000" s="175"/>
      <c r="E6000" s="4" t="s">
        <v>29</v>
      </c>
      <c r="F6000" s="6"/>
      <c r="G6000" s="5">
        <v>7</v>
      </c>
      <c r="H6000" s="7">
        <v>0</v>
      </c>
      <c r="I6000" s="1">
        <v>0</v>
      </c>
      <c r="J6000" s="1">
        <v>0</v>
      </c>
      <c r="K6000" s="1">
        <v>5</v>
      </c>
      <c r="L6000" s="1">
        <v>2</v>
      </c>
      <c r="M6000" s="8">
        <v>0</v>
      </c>
    </row>
    <row r="6001" spans="2:13" x14ac:dyDescent="0.2">
      <c r="D6001" s="174" t="s">
        <v>30</v>
      </c>
      <c r="E6001" s="20" t="s">
        <v>31</v>
      </c>
      <c r="F6001" s="22"/>
      <c r="G6001" s="21">
        <v>393</v>
      </c>
      <c r="H6001" s="25">
        <v>4</v>
      </c>
      <c r="I6001" s="3">
        <v>11</v>
      </c>
      <c r="J6001" s="3">
        <v>87</v>
      </c>
      <c r="K6001" s="3">
        <v>184</v>
      </c>
      <c r="L6001" s="3">
        <v>92</v>
      </c>
      <c r="M6001" s="26">
        <v>15</v>
      </c>
    </row>
    <row r="6002" spans="2:13" x14ac:dyDescent="0.2">
      <c r="D6002" s="175"/>
      <c r="E6002" s="4" t="s">
        <v>32</v>
      </c>
      <c r="F6002" s="6"/>
      <c r="G6002" s="5">
        <v>352</v>
      </c>
      <c r="H6002" s="7">
        <v>7</v>
      </c>
      <c r="I6002" s="1">
        <v>5</v>
      </c>
      <c r="J6002" s="1">
        <v>59</v>
      </c>
      <c r="K6002" s="1">
        <v>168</v>
      </c>
      <c r="L6002" s="1">
        <v>91</v>
      </c>
      <c r="M6002" s="8">
        <v>22</v>
      </c>
    </row>
    <row r="6003" spans="2:13" x14ac:dyDescent="0.2">
      <c r="D6003" s="175"/>
      <c r="E6003" s="4" t="s">
        <v>33</v>
      </c>
      <c r="F6003" s="6"/>
      <c r="G6003" s="5">
        <v>388</v>
      </c>
      <c r="H6003" s="7">
        <v>4</v>
      </c>
      <c r="I6003" s="1">
        <v>3</v>
      </c>
      <c r="J6003" s="1">
        <v>83</v>
      </c>
      <c r="K6003" s="1">
        <v>185</v>
      </c>
      <c r="L6003" s="1">
        <v>93</v>
      </c>
      <c r="M6003" s="8">
        <v>20</v>
      </c>
    </row>
    <row r="6004" spans="2:13" x14ac:dyDescent="0.2">
      <c r="D6004" s="175"/>
      <c r="E6004" s="4" t="s">
        <v>34</v>
      </c>
      <c r="F6004" s="6"/>
      <c r="G6004" s="5">
        <v>89</v>
      </c>
      <c r="H6004" s="7">
        <v>2</v>
      </c>
      <c r="I6004" s="1">
        <v>1</v>
      </c>
      <c r="J6004" s="1">
        <v>23</v>
      </c>
      <c r="K6004" s="1">
        <v>46</v>
      </c>
      <c r="L6004" s="1">
        <v>15</v>
      </c>
      <c r="M6004" s="8">
        <v>2</v>
      </c>
    </row>
    <row r="6005" spans="2:13" x14ac:dyDescent="0.2">
      <c r="D6005" s="174" t="s">
        <v>35</v>
      </c>
      <c r="E6005" s="20" t="s">
        <v>36</v>
      </c>
      <c r="F6005" s="22"/>
      <c r="G6005" s="21">
        <v>629</v>
      </c>
      <c r="H6005" s="25">
        <v>8</v>
      </c>
      <c r="I6005" s="3">
        <v>13</v>
      </c>
      <c r="J6005" s="3">
        <v>133</v>
      </c>
      <c r="K6005" s="3">
        <v>300</v>
      </c>
      <c r="L6005" s="3">
        <v>148</v>
      </c>
      <c r="M6005" s="26">
        <v>27</v>
      </c>
    </row>
    <row r="6006" spans="2:13" x14ac:dyDescent="0.2">
      <c r="D6006" s="175"/>
      <c r="E6006" s="4" t="s">
        <v>37</v>
      </c>
      <c r="F6006" s="6"/>
      <c r="G6006" s="5">
        <v>593</v>
      </c>
      <c r="H6006" s="7">
        <v>9</v>
      </c>
      <c r="I6006" s="1">
        <v>7</v>
      </c>
      <c r="J6006" s="1">
        <v>119</v>
      </c>
      <c r="K6006" s="1">
        <v>283</v>
      </c>
      <c r="L6006" s="1">
        <v>143</v>
      </c>
      <c r="M6006" s="8">
        <v>32</v>
      </c>
    </row>
    <row r="6007" spans="2:13" x14ac:dyDescent="0.2">
      <c r="D6007" s="174" t="s">
        <v>38</v>
      </c>
      <c r="E6007" s="20" t="s">
        <v>39</v>
      </c>
      <c r="F6007" s="22"/>
      <c r="G6007" s="21">
        <v>64</v>
      </c>
      <c r="H6007" s="25">
        <v>2</v>
      </c>
      <c r="I6007" s="3">
        <v>0</v>
      </c>
      <c r="J6007" s="3">
        <v>17</v>
      </c>
      <c r="K6007" s="3">
        <v>22</v>
      </c>
      <c r="L6007" s="3">
        <v>22</v>
      </c>
      <c r="M6007" s="26">
        <v>1</v>
      </c>
    </row>
    <row r="6008" spans="2:13" x14ac:dyDescent="0.2">
      <c r="D6008" s="175"/>
      <c r="E6008" s="4" t="s">
        <v>40</v>
      </c>
      <c r="F6008" s="6"/>
      <c r="G6008" s="5">
        <v>147</v>
      </c>
      <c r="H6008" s="7">
        <v>1</v>
      </c>
      <c r="I6008" s="1">
        <v>1</v>
      </c>
      <c r="J6008" s="1">
        <v>26</v>
      </c>
      <c r="K6008" s="1">
        <v>76</v>
      </c>
      <c r="L6008" s="1">
        <v>36</v>
      </c>
      <c r="M6008" s="8">
        <v>7</v>
      </c>
    </row>
    <row r="6009" spans="2:13" x14ac:dyDescent="0.2">
      <c r="D6009" s="175"/>
      <c r="E6009" s="4" t="s">
        <v>41</v>
      </c>
      <c r="F6009" s="6"/>
      <c r="G6009" s="5">
        <v>204</v>
      </c>
      <c r="H6009" s="7">
        <v>2</v>
      </c>
      <c r="I6009" s="1">
        <v>3</v>
      </c>
      <c r="J6009" s="1">
        <v>29</v>
      </c>
      <c r="K6009" s="1">
        <v>106</v>
      </c>
      <c r="L6009" s="1">
        <v>61</v>
      </c>
      <c r="M6009" s="8">
        <v>3</v>
      </c>
    </row>
    <row r="6010" spans="2:13" x14ac:dyDescent="0.2">
      <c r="D6010" s="175"/>
      <c r="E6010" s="4" t="s">
        <v>42</v>
      </c>
      <c r="F6010" s="6"/>
      <c r="G6010" s="5">
        <v>210</v>
      </c>
      <c r="H6010" s="7">
        <v>2</v>
      </c>
      <c r="I6010" s="1">
        <v>3</v>
      </c>
      <c r="J6010" s="1">
        <v>51</v>
      </c>
      <c r="K6010" s="1">
        <v>88</v>
      </c>
      <c r="L6010" s="1">
        <v>60</v>
      </c>
      <c r="M6010" s="8">
        <v>6</v>
      </c>
    </row>
    <row r="6011" spans="2:13" x14ac:dyDescent="0.2">
      <c r="D6011" s="175"/>
      <c r="E6011" s="4" t="s">
        <v>43</v>
      </c>
      <c r="F6011" s="6"/>
      <c r="G6011" s="5">
        <v>204</v>
      </c>
      <c r="H6011" s="7">
        <v>4</v>
      </c>
      <c r="I6011" s="1">
        <v>1</v>
      </c>
      <c r="J6011" s="1">
        <v>43</v>
      </c>
      <c r="K6011" s="1">
        <v>105</v>
      </c>
      <c r="L6011" s="1">
        <v>41</v>
      </c>
      <c r="M6011" s="8">
        <v>10</v>
      </c>
    </row>
    <row r="6012" spans="2:13" x14ac:dyDescent="0.2">
      <c r="D6012" s="175"/>
      <c r="E6012" s="4" t="s">
        <v>44</v>
      </c>
      <c r="F6012" s="6"/>
      <c r="G6012" s="5">
        <v>223</v>
      </c>
      <c r="H6012" s="7">
        <v>2</v>
      </c>
      <c r="I6012" s="1">
        <v>7</v>
      </c>
      <c r="J6012" s="1">
        <v>45</v>
      </c>
      <c r="K6012" s="1">
        <v>111</v>
      </c>
      <c r="L6012" s="1">
        <v>40</v>
      </c>
      <c r="M6012" s="8">
        <v>18</v>
      </c>
    </row>
    <row r="6013" spans="2:13" x14ac:dyDescent="0.2">
      <c r="D6013" s="176"/>
      <c r="E6013" s="59" t="s">
        <v>45</v>
      </c>
      <c r="F6013" s="60"/>
      <c r="G6013" s="56">
        <v>170</v>
      </c>
      <c r="H6013" s="66">
        <v>4</v>
      </c>
      <c r="I6013" s="30">
        <v>5</v>
      </c>
      <c r="J6013" s="30">
        <v>41</v>
      </c>
      <c r="K6013" s="30">
        <v>75</v>
      </c>
      <c r="L6013" s="30">
        <v>31</v>
      </c>
      <c r="M6013" s="65">
        <v>14</v>
      </c>
    </row>
    <row r="6015" spans="2:13" x14ac:dyDescent="0.2">
      <c r="B6015" s="43" t="str">
        <f xml:space="preserve"> HYPERLINK("#'目次'!B224", "[218]")</f>
        <v>[218]</v>
      </c>
      <c r="C6015" s="31" t="s">
        <v>432</v>
      </c>
    </row>
    <row r="6019" spans="4:13" x14ac:dyDescent="0.2">
      <c r="D6019" s="177"/>
      <c r="E6019" s="178"/>
      <c r="F6019" s="178"/>
      <c r="G6019" s="40" t="s">
        <v>14</v>
      </c>
      <c r="H6019" s="42" t="s">
        <v>416</v>
      </c>
      <c r="I6019" s="15" t="s">
        <v>417</v>
      </c>
      <c r="J6019" s="15" t="s">
        <v>418</v>
      </c>
      <c r="K6019" s="15" t="s">
        <v>419</v>
      </c>
      <c r="L6019" s="15" t="s">
        <v>420</v>
      </c>
      <c r="M6019" s="44" t="s">
        <v>17</v>
      </c>
    </row>
    <row r="6020" spans="4:13" x14ac:dyDescent="0.2">
      <c r="D6020" s="179"/>
      <c r="E6020" s="180"/>
      <c r="F6020" s="180"/>
      <c r="G6020" s="39"/>
      <c r="H6020" s="41"/>
      <c r="I6020" s="14"/>
      <c r="J6020" s="14"/>
      <c r="K6020" s="14"/>
      <c r="L6020" s="14"/>
      <c r="M6020" s="38"/>
    </row>
    <row r="6021" spans="4:13" x14ac:dyDescent="0.2">
      <c r="D6021" s="58"/>
      <c r="E6021" s="53" t="s">
        <v>14</v>
      </c>
      <c r="F6021" s="52"/>
      <c r="G6021" s="37">
        <v>1222</v>
      </c>
      <c r="H6021" s="17">
        <v>17</v>
      </c>
      <c r="I6021" s="17">
        <v>20</v>
      </c>
      <c r="J6021" s="17">
        <v>252</v>
      </c>
      <c r="K6021" s="17">
        <v>583</v>
      </c>
      <c r="L6021" s="17">
        <v>291</v>
      </c>
      <c r="M6021" s="55">
        <v>59</v>
      </c>
    </row>
    <row r="6022" spans="4:13" x14ac:dyDescent="0.2">
      <c r="D6022" s="174" t="s">
        <v>52</v>
      </c>
      <c r="E6022" s="20" t="s">
        <v>53</v>
      </c>
      <c r="F6022" s="22"/>
      <c r="G6022" s="21">
        <v>15</v>
      </c>
      <c r="H6022" s="25">
        <v>1</v>
      </c>
      <c r="I6022" s="3">
        <v>0</v>
      </c>
      <c r="J6022" s="3">
        <v>4</v>
      </c>
      <c r="K6022" s="3">
        <v>4</v>
      </c>
      <c r="L6022" s="3">
        <v>5</v>
      </c>
      <c r="M6022" s="26">
        <v>1</v>
      </c>
    </row>
    <row r="6023" spans="4:13" ht="24" x14ac:dyDescent="0.2">
      <c r="D6023" s="175"/>
      <c r="E6023" s="4" t="s">
        <v>54</v>
      </c>
      <c r="F6023" s="6"/>
      <c r="G6023" s="5">
        <v>122</v>
      </c>
      <c r="H6023" s="7">
        <v>0</v>
      </c>
      <c r="I6023" s="1">
        <v>2</v>
      </c>
      <c r="J6023" s="1">
        <v>32</v>
      </c>
      <c r="K6023" s="1">
        <v>61</v>
      </c>
      <c r="L6023" s="1">
        <v>23</v>
      </c>
      <c r="M6023" s="8">
        <v>4</v>
      </c>
    </row>
    <row r="6024" spans="4:13" x14ac:dyDescent="0.2">
      <c r="D6024" s="175"/>
      <c r="E6024" s="4" t="s">
        <v>55</v>
      </c>
      <c r="F6024" s="6"/>
      <c r="G6024" s="5">
        <v>43</v>
      </c>
      <c r="H6024" s="7">
        <v>1</v>
      </c>
      <c r="I6024" s="1">
        <v>1</v>
      </c>
      <c r="J6024" s="1">
        <v>6</v>
      </c>
      <c r="K6024" s="1">
        <v>22</v>
      </c>
      <c r="L6024" s="1">
        <v>13</v>
      </c>
      <c r="M6024" s="8">
        <v>0</v>
      </c>
    </row>
    <row r="6025" spans="4:13" x14ac:dyDescent="0.2">
      <c r="D6025" s="175"/>
      <c r="E6025" s="4" t="s">
        <v>56</v>
      </c>
      <c r="F6025" s="6"/>
      <c r="G6025" s="5">
        <v>60</v>
      </c>
      <c r="H6025" s="7">
        <v>1</v>
      </c>
      <c r="I6025" s="1">
        <v>1</v>
      </c>
      <c r="J6025" s="1">
        <v>18</v>
      </c>
      <c r="K6025" s="1">
        <v>28</v>
      </c>
      <c r="L6025" s="1">
        <v>11</v>
      </c>
      <c r="M6025" s="8">
        <v>1</v>
      </c>
    </row>
    <row r="6026" spans="4:13" x14ac:dyDescent="0.2">
      <c r="D6026" s="175"/>
      <c r="E6026" s="4" t="s">
        <v>57</v>
      </c>
      <c r="F6026" s="6"/>
      <c r="G6026" s="5">
        <v>286</v>
      </c>
      <c r="H6026" s="7">
        <v>3</v>
      </c>
      <c r="I6026" s="1">
        <v>4</v>
      </c>
      <c r="J6026" s="1">
        <v>56</v>
      </c>
      <c r="K6026" s="1">
        <v>157</v>
      </c>
      <c r="L6026" s="1">
        <v>59</v>
      </c>
      <c r="M6026" s="8">
        <v>7</v>
      </c>
    </row>
    <row r="6027" spans="4:13" x14ac:dyDescent="0.2">
      <c r="D6027" s="175"/>
      <c r="E6027" s="4" t="s">
        <v>58</v>
      </c>
      <c r="F6027" s="6"/>
      <c r="G6027" s="5">
        <v>129</v>
      </c>
      <c r="H6027" s="7">
        <v>0</v>
      </c>
      <c r="I6027" s="1">
        <v>2</v>
      </c>
      <c r="J6027" s="1">
        <v>22</v>
      </c>
      <c r="K6027" s="1">
        <v>55</v>
      </c>
      <c r="L6027" s="1">
        <v>44</v>
      </c>
      <c r="M6027" s="8">
        <v>6</v>
      </c>
    </row>
    <row r="6028" spans="4:13" x14ac:dyDescent="0.2">
      <c r="D6028" s="175"/>
      <c r="E6028" s="4" t="s">
        <v>59</v>
      </c>
      <c r="F6028" s="6"/>
      <c r="G6028" s="5">
        <v>195</v>
      </c>
      <c r="H6028" s="7">
        <v>4</v>
      </c>
      <c r="I6028" s="1">
        <v>4</v>
      </c>
      <c r="J6028" s="1">
        <v>31</v>
      </c>
      <c r="K6028" s="1">
        <v>98</v>
      </c>
      <c r="L6028" s="1">
        <v>44</v>
      </c>
      <c r="M6028" s="8">
        <v>14</v>
      </c>
    </row>
    <row r="6029" spans="4:13" x14ac:dyDescent="0.2">
      <c r="D6029" s="175"/>
      <c r="E6029" s="4" t="s">
        <v>60</v>
      </c>
      <c r="F6029" s="6"/>
      <c r="G6029" s="5">
        <v>176</v>
      </c>
      <c r="H6029" s="7">
        <v>3</v>
      </c>
      <c r="I6029" s="1">
        <v>3</v>
      </c>
      <c r="J6029" s="1">
        <v>44</v>
      </c>
      <c r="K6029" s="1">
        <v>73</v>
      </c>
      <c r="L6029" s="1">
        <v>41</v>
      </c>
      <c r="M6029" s="8">
        <v>12</v>
      </c>
    </row>
    <row r="6030" spans="4:13" x14ac:dyDescent="0.2">
      <c r="D6030" s="175"/>
      <c r="E6030" s="4" t="s">
        <v>61</v>
      </c>
      <c r="F6030" s="6"/>
      <c r="G6030" s="5">
        <v>78</v>
      </c>
      <c r="H6030" s="7">
        <v>2</v>
      </c>
      <c r="I6030" s="1">
        <v>0</v>
      </c>
      <c r="J6030" s="1">
        <v>17</v>
      </c>
      <c r="K6030" s="1">
        <v>29</v>
      </c>
      <c r="L6030" s="1">
        <v>27</v>
      </c>
      <c r="M6030" s="8">
        <v>3</v>
      </c>
    </row>
    <row r="6031" spans="4:13" x14ac:dyDescent="0.2">
      <c r="D6031" s="175"/>
      <c r="E6031" s="4" t="s">
        <v>62</v>
      </c>
      <c r="F6031" s="6"/>
      <c r="G6031" s="5">
        <v>113</v>
      </c>
      <c r="H6031" s="7">
        <v>2</v>
      </c>
      <c r="I6031" s="1">
        <v>3</v>
      </c>
      <c r="J6031" s="1">
        <v>21</v>
      </c>
      <c r="K6031" s="1">
        <v>55</v>
      </c>
      <c r="L6031" s="1">
        <v>23</v>
      </c>
      <c r="M6031" s="8">
        <v>9</v>
      </c>
    </row>
    <row r="6032" spans="4:13" x14ac:dyDescent="0.2">
      <c r="D6032" s="174" t="s">
        <v>63</v>
      </c>
      <c r="E6032" s="20" t="s">
        <v>64</v>
      </c>
      <c r="F6032" s="22"/>
      <c r="G6032" s="21">
        <v>234</v>
      </c>
      <c r="H6032" s="25">
        <v>3</v>
      </c>
      <c r="I6032" s="3">
        <v>7</v>
      </c>
      <c r="J6032" s="3">
        <v>54</v>
      </c>
      <c r="K6032" s="3">
        <v>93</v>
      </c>
      <c r="L6032" s="3">
        <v>58</v>
      </c>
      <c r="M6032" s="26">
        <v>19</v>
      </c>
    </row>
    <row r="6033" spans="2:13" x14ac:dyDescent="0.2">
      <c r="D6033" s="175"/>
      <c r="E6033" s="4" t="s">
        <v>65</v>
      </c>
      <c r="F6033" s="6"/>
      <c r="G6033" s="5">
        <v>172</v>
      </c>
      <c r="H6033" s="7">
        <v>1</v>
      </c>
      <c r="I6033" s="1">
        <v>2</v>
      </c>
      <c r="J6033" s="1">
        <v>37</v>
      </c>
      <c r="K6033" s="1">
        <v>81</v>
      </c>
      <c r="L6033" s="1">
        <v>41</v>
      </c>
      <c r="M6033" s="8">
        <v>10</v>
      </c>
    </row>
    <row r="6034" spans="2:13" x14ac:dyDescent="0.2">
      <c r="D6034" s="175"/>
      <c r="E6034" s="4" t="s">
        <v>66</v>
      </c>
      <c r="F6034" s="6"/>
      <c r="G6034" s="5">
        <v>165</v>
      </c>
      <c r="H6034" s="7">
        <v>1</v>
      </c>
      <c r="I6034" s="1">
        <v>2</v>
      </c>
      <c r="J6034" s="1">
        <v>39</v>
      </c>
      <c r="K6034" s="1">
        <v>84</v>
      </c>
      <c r="L6034" s="1">
        <v>32</v>
      </c>
      <c r="M6034" s="8">
        <v>7</v>
      </c>
    </row>
    <row r="6035" spans="2:13" x14ac:dyDescent="0.2">
      <c r="D6035" s="175"/>
      <c r="E6035" s="4" t="s">
        <v>67</v>
      </c>
      <c r="F6035" s="6"/>
      <c r="G6035" s="5">
        <v>158</v>
      </c>
      <c r="H6035" s="7">
        <v>2</v>
      </c>
      <c r="I6035" s="1">
        <v>5</v>
      </c>
      <c r="J6035" s="1">
        <v>22</v>
      </c>
      <c r="K6035" s="1">
        <v>81</v>
      </c>
      <c r="L6035" s="1">
        <v>42</v>
      </c>
      <c r="M6035" s="8">
        <v>6</v>
      </c>
    </row>
    <row r="6036" spans="2:13" x14ac:dyDescent="0.2">
      <c r="D6036" s="175"/>
      <c r="E6036" s="4" t="s">
        <v>68</v>
      </c>
      <c r="F6036" s="6"/>
      <c r="G6036" s="5">
        <v>112</v>
      </c>
      <c r="H6036" s="7">
        <v>0</v>
      </c>
      <c r="I6036" s="1">
        <v>0</v>
      </c>
      <c r="J6036" s="1">
        <v>28</v>
      </c>
      <c r="K6036" s="1">
        <v>52</v>
      </c>
      <c r="L6036" s="1">
        <v>30</v>
      </c>
      <c r="M6036" s="8">
        <v>2</v>
      </c>
    </row>
    <row r="6037" spans="2:13" x14ac:dyDescent="0.2">
      <c r="D6037" s="175"/>
      <c r="E6037" s="4" t="s">
        <v>69</v>
      </c>
      <c r="F6037" s="6"/>
      <c r="G6037" s="5">
        <v>92</v>
      </c>
      <c r="H6037" s="7">
        <v>4</v>
      </c>
      <c r="I6037" s="1">
        <v>2</v>
      </c>
      <c r="J6037" s="1">
        <v>18</v>
      </c>
      <c r="K6037" s="1">
        <v>46</v>
      </c>
      <c r="L6037" s="1">
        <v>20</v>
      </c>
      <c r="M6037" s="8">
        <v>2</v>
      </c>
    </row>
    <row r="6038" spans="2:13" x14ac:dyDescent="0.2">
      <c r="D6038" s="175"/>
      <c r="E6038" s="4" t="s">
        <v>70</v>
      </c>
      <c r="F6038" s="6"/>
      <c r="G6038" s="5">
        <v>131</v>
      </c>
      <c r="H6038" s="7">
        <v>3</v>
      </c>
      <c r="I6038" s="1">
        <v>2</v>
      </c>
      <c r="J6038" s="1">
        <v>29</v>
      </c>
      <c r="K6038" s="1">
        <v>62</v>
      </c>
      <c r="L6038" s="1">
        <v>32</v>
      </c>
      <c r="M6038" s="8">
        <v>3</v>
      </c>
    </row>
    <row r="6039" spans="2:13" x14ac:dyDescent="0.2">
      <c r="D6039" s="175"/>
      <c r="E6039" s="4" t="s">
        <v>71</v>
      </c>
      <c r="F6039" s="6"/>
      <c r="G6039" s="5">
        <v>71</v>
      </c>
      <c r="H6039" s="7">
        <v>2</v>
      </c>
      <c r="I6039" s="1">
        <v>0</v>
      </c>
      <c r="J6039" s="1">
        <v>11</v>
      </c>
      <c r="K6039" s="1">
        <v>36</v>
      </c>
      <c r="L6039" s="1">
        <v>17</v>
      </c>
      <c r="M6039" s="8">
        <v>5</v>
      </c>
    </row>
    <row r="6040" spans="2:13" x14ac:dyDescent="0.2">
      <c r="D6040" s="176"/>
      <c r="E6040" s="59" t="s">
        <v>72</v>
      </c>
      <c r="F6040" s="60"/>
      <c r="G6040" s="56">
        <v>70</v>
      </c>
      <c r="H6040" s="66">
        <v>1</v>
      </c>
      <c r="I6040" s="30">
        <v>0</v>
      </c>
      <c r="J6040" s="30">
        <v>13</v>
      </c>
      <c r="K6040" s="30">
        <v>41</v>
      </c>
      <c r="L6040" s="30">
        <v>13</v>
      </c>
      <c r="M6040" s="65">
        <v>2</v>
      </c>
    </row>
    <row r="6042" spans="2:13" x14ac:dyDescent="0.2">
      <c r="B6042" s="43" t="str">
        <f xml:space="preserve"> HYPERLINK("#'目次'!B225", "[219]")</f>
        <v>[219]</v>
      </c>
      <c r="C6042" s="31" t="s">
        <v>432</v>
      </c>
    </row>
    <row r="6045" spans="2:13" x14ac:dyDescent="0.2">
      <c r="C6045" s="31" t="s">
        <v>75</v>
      </c>
    </row>
    <row r="6046" spans="2:13" x14ac:dyDescent="0.2">
      <c r="D6046" s="177"/>
      <c r="E6046" s="178"/>
      <c r="F6046" s="178"/>
      <c r="G6046" s="40" t="s">
        <v>14</v>
      </c>
      <c r="H6046" s="42" t="s">
        <v>416</v>
      </c>
      <c r="I6046" s="15" t="s">
        <v>417</v>
      </c>
      <c r="J6046" s="15" t="s">
        <v>418</v>
      </c>
      <c r="K6046" s="15" t="s">
        <v>419</v>
      </c>
      <c r="L6046" s="15" t="s">
        <v>420</v>
      </c>
      <c r="M6046" s="44" t="s">
        <v>17</v>
      </c>
    </row>
    <row r="6047" spans="2:13" x14ac:dyDescent="0.2">
      <c r="D6047" s="179"/>
      <c r="E6047" s="180"/>
      <c r="F6047" s="180"/>
      <c r="G6047" s="39"/>
      <c r="H6047" s="41"/>
      <c r="I6047" s="14"/>
      <c r="J6047" s="14"/>
      <c r="K6047" s="14"/>
      <c r="L6047" s="14"/>
      <c r="M6047" s="38"/>
    </row>
    <row r="6048" spans="2:13" x14ac:dyDescent="0.2">
      <c r="D6048" s="58"/>
      <c r="E6048" s="53" t="s">
        <v>14</v>
      </c>
      <c r="F6048" s="52"/>
      <c r="G6048" s="37">
        <v>1222</v>
      </c>
      <c r="H6048" s="17">
        <v>17</v>
      </c>
      <c r="I6048" s="17">
        <v>20</v>
      </c>
      <c r="J6048" s="17">
        <v>252</v>
      </c>
      <c r="K6048" s="17">
        <v>583</v>
      </c>
      <c r="L6048" s="17">
        <v>291</v>
      </c>
      <c r="M6048" s="55">
        <v>59</v>
      </c>
    </row>
    <row r="6049" spans="4:13" x14ac:dyDescent="0.2">
      <c r="D6049" s="174" t="s">
        <v>36</v>
      </c>
      <c r="E6049" s="20" t="s">
        <v>76</v>
      </c>
      <c r="F6049" s="22"/>
      <c r="G6049" s="21">
        <v>629</v>
      </c>
      <c r="H6049" s="25">
        <v>8</v>
      </c>
      <c r="I6049" s="3">
        <v>13</v>
      </c>
      <c r="J6049" s="3">
        <v>133</v>
      </c>
      <c r="K6049" s="3">
        <v>300</v>
      </c>
      <c r="L6049" s="3">
        <v>148</v>
      </c>
      <c r="M6049" s="26">
        <v>27</v>
      </c>
    </row>
    <row r="6050" spans="4:13" x14ac:dyDescent="0.2">
      <c r="D6050" s="175"/>
      <c r="E6050" s="4" t="s">
        <v>39</v>
      </c>
      <c r="F6050" s="6"/>
      <c r="G6050" s="5">
        <v>37</v>
      </c>
      <c r="H6050" s="7">
        <v>1</v>
      </c>
      <c r="I6050" s="1">
        <v>0</v>
      </c>
      <c r="J6050" s="1">
        <v>10</v>
      </c>
      <c r="K6050" s="1">
        <v>13</v>
      </c>
      <c r="L6050" s="1">
        <v>13</v>
      </c>
      <c r="M6050" s="8">
        <v>0</v>
      </c>
    </row>
    <row r="6051" spans="4:13" x14ac:dyDescent="0.2">
      <c r="D6051" s="175"/>
      <c r="E6051" s="4" t="s">
        <v>40</v>
      </c>
      <c r="F6051" s="6"/>
      <c r="G6051" s="5">
        <v>73</v>
      </c>
      <c r="H6051" s="7">
        <v>0</v>
      </c>
      <c r="I6051" s="1">
        <v>1</v>
      </c>
      <c r="J6051" s="1">
        <v>12</v>
      </c>
      <c r="K6051" s="1">
        <v>36</v>
      </c>
      <c r="L6051" s="1">
        <v>19</v>
      </c>
      <c r="M6051" s="8">
        <v>5</v>
      </c>
    </row>
    <row r="6052" spans="4:13" x14ac:dyDescent="0.2">
      <c r="D6052" s="175"/>
      <c r="E6052" s="4" t="s">
        <v>41</v>
      </c>
      <c r="F6052" s="6"/>
      <c r="G6052" s="5">
        <v>108</v>
      </c>
      <c r="H6052" s="7">
        <v>1</v>
      </c>
      <c r="I6052" s="1">
        <v>2</v>
      </c>
      <c r="J6052" s="1">
        <v>17</v>
      </c>
      <c r="K6052" s="1">
        <v>57</v>
      </c>
      <c r="L6052" s="1">
        <v>29</v>
      </c>
      <c r="M6052" s="8">
        <v>2</v>
      </c>
    </row>
    <row r="6053" spans="4:13" x14ac:dyDescent="0.2">
      <c r="D6053" s="175"/>
      <c r="E6053" s="4" t="s">
        <v>42</v>
      </c>
      <c r="F6053" s="6"/>
      <c r="G6053" s="5">
        <v>113</v>
      </c>
      <c r="H6053" s="7">
        <v>1</v>
      </c>
      <c r="I6053" s="1">
        <v>2</v>
      </c>
      <c r="J6053" s="1">
        <v>30</v>
      </c>
      <c r="K6053" s="1">
        <v>48</v>
      </c>
      <c r="L6053" s="1">
        <v>29</v>
      </c>
      <c r="M6053" s="8">
        <v>3</v>
      </c>
    </row>
    <row r="6054" spans="4:13" x14ac:dyDescent="0.2">
      <c r="D6054" s="175"/>
      <c r="E6054" s="4" t="s">
        <v>43</v>
      </c>
      <c r="F6054" s="6"/>
      <c r="G6054" s="5">
        <v>101</v>
      </c>
      <c r="H6054" s="7">
        <v>2</v>
      </c>
      <c r="I6054" s="1">
        <v>0</v>
      </c>
      <c r="J6054" s="1">
        <v>26</v>
      </c>
      <c r="K6054" s="1">
        <v>50</v>
      </c>
      <c r="L6054" s="1">
        <v>20</v>
      </c>
      <c r="M6054" s="8">
        <v>3</v>
      </c>
    </row>
    <row r="6055" spans="4:13" x14ac:dyDescent="0.2">
      <c r="D6055" s="175"/>
      <c r="E6055" s="4" t="s">
        <v>44</v>
      </c>
      <c r="F6055" s="6"/>
      <c r="G6055" s="5">
        <v>114</v>
      </c>
      <c r="H6055" s="7">
        <v>1</v>
      </c>
      <c r="I6055" s="1">
        <v>6</v>
      </c>
      <c r="J6055" s="1">
        <v>18</v>
      </c>
      <c r="K6055" s="1">
        <v>59</v>
      </c>
      <c r="L6055" s="1">
        <v>21</v>
      </c>
      <c r="M6055" s="8">
        <v>9</v>
      </c>
    </row>
    <row r="6056" spans="4:13" x14ac:dyDescent="0.2">
      <c r="D6056" s="175"/>
      <c r="E6056" s="4" t="s">
        <v>45</v>
      </c>
      <c r="F6056" s="6"/>
      <c r="G6056" s="5">
        <v>83</v>
      </c>
      <c r="H6056" s="7">
        <v>2</v>
      </c>
      <c r="I6056" s="1">
        <v>2</v>
      </c>
      <c r="J6056" s="1">
        <v>20</v>
      </c>
      <c r="K6056" s="1">
        <v>37</v>
      </c>
      <c r="L6056" s="1">
        <v>17</v>
      </c>
      <c r="M6056" s="8">
        <v>5</v>
      </c>
    </row>
    <row r="6057" spans="4:13" x14ac:dyDescent="0.2">
      <c r="D6057" s="174" t="s">
        <v>37</v>
      </c>
      <c r="E6057" s="20" t="s">
        <v>77</v>
      </c>
      <c r="F6057" s="22"/>
      <c r="G6057" s="21">
        <v>593</v>
      </c>
      <c r="H6057" s="25">
        <v>9</v>
      </c>
      <c r="I6057" s="3">
        <v>7</v>
      </c>
      <c r="J6057" s="3">
        <v>119</v>
      </c>
      <c r="K6057" s="3">
        <v>283</v>
      </c>
      <c r="L6057" s="3">
        <v>143</v>
      </c>
      <c r="M6057" s="26">
        <v>32</v>
      </c>
    </row>
    <row r="6058" spans="4:13" x14ac:dyDescent="0.2">
      <c r="D6058" s="175"/>
      <c r="E6058" s="4" t="s">
        <v>39</v>
      </c>
      <c r="F6058" s="6"/>
      <c r="G6058" s="5">
        <v>27</v>
      </c>
      <c r="H6058" s="7">
        <v>1</v>
      </c>
      <c r="I6058" s="1">
        <v>0</v>
      </c>
      <c r="J6058" s="1">
        <v>7</v>
      </c>
      <c r="K6058" s="1">
        <v>9</v>
      </c>
      <c r="L6058" s="1">
        <v>9</v>
      </c>
      <c r="M6058" s="8">
        <v>1</v>
      </c>
    </row>
    <row r="6059" spans="4:13" x14ac:dyDescent="0.2">
      <c r="D6059" s="175"/>
      <c r="E6059" s="4" t="s">
        <v>40</v>
      </c>
      <c r="F6059" s="6"/>
      <c r="G6059" s="5">
        <v>74</v>
      </c>
      <c r="H6059" s="7">
        <v>1</v>
      </c>
      <c r="I6059" s="1">
        <v>0</v>
      </c>
      <c r="J6059" s="1">
        <v>14</v>
      </c>
      <c r="K6059" s="1">
        <v>40</v>
      </c>
      <c r="L6059" s="1">
        <v>17</v>
      </c>
      <c r="M6059" s="8">
        <v>2</v>
      </c>
    </row>
    <row r="6060" spans="4:13" x14ac:dyDescent="0.2">
      <c r="D6060" s="175"/>
      <c r="E6060" s="4" t="s">
        <v>41</v>
      </c>
      <c r="F6060" s="6"/>
      <c r="G6060" s="5">
        <v>96</v>
      </c>
      <c r="H6060" s="7">
        <v>1</v>
      </c>
      <c r="I6060" s="1">
        <v>1</v>
      </c>
      <c r="J6060" s="1">
        <v>12</v>
      </c>
      <c r="K6060" s="1">
        <v>49</v>
      </c>
      <c r="L6060" s="1">
        <v>32</v>
      </c>
      <c r="M6060" s="8">
        <v>1</v>
      </c>
    </row>
    <row r="6061" spans="4:13" x14ac:dyDescent="0.2">
      <c r="D6061" s="175"/>
      <c r="E6061" s="4" t="s">
        <v>42</v>
      </c>
      <c r="F6061" s="6"/>
      <c r="G6061" s="5">
        <v>97</v>
      </c>
      <c r="H6061" s="7">
        <v>1</v>
      </c>
      <c r="I6061" s="1">
        <v>1</v>
      </c>
      <c r="J6061" s="1">
        <v>21</v>
      </c>
      <c r="K6061" s="1">
        <v>40</v>
      </c>
      <c r="L6061" s="1">
        <v>31</v>
      </c>
      <c r="M6061" s="8">
        <v>3</v>
      </c>
    </row>
    <row r="6062" spans="4:13" x14ac:dyDescent="0.2">
      <c r="D6062" s="175"/>
      <c r="E6062" s="4" t="s">
        <v>43</v>
      </c>
      <c r="F6062" s="6"/>
      <c r="G6062" s="5">
        <v>103</v>
      </c>
      <c r="H6062" s="7">
        <v>2</v>
      </c>
      <c r="I6062" s="1">
        <v>1</v>
      </c>
      <c r="J6062" s="1">
        <v>17</v>
      </c>
      <c r="K6062" s="1">
        <v>55</v>
      </c>
      <c r="L6062" s="1">
        <v>21</v>
      </c>
      <c r="M6062" s="8">
        <v>7</v>
      </c>
    </row>
    <row r="6063" spans="4:13" x14ac:dyDescent="0.2">
      <c r="D6063" s="175"/>
      <c r="E6063" s="4" t="s">
        <v>44</v>
      </c>
      <c r="F6063" s="6"/>
      <c r="G6063" s="5">
        <v>109</v>
      </c>
      <c r="H6063" s="7">
        <v>1</v>
      </c>
      <c r="I6063" s="1">
        <v>1</v>
      </c>
      <c r="J6063" s="1">
        <v>27</v>
      </c>
      <c r="K6063" s="1">
        <v>52</v>
      </c>
      <c r="L6063" s="1">
        <v>19</v>
      </c>
      <c r="M6063" s="8">
        <v>9</v>
      </c>
    </row>
    <row r="6064" spans="4:13" x14ac:dyDescent="0.2">
      <c r="D6064" s="176"/>
      <c r="E6064" s="59" t="s">
        <v>45</v>
      </c>
      <c r="F6064" s="60"/>
      <c r="G6064" s="56">
        <v>87</v>
      </c>
      <c r="H6064" s="66">
        <v>2</v>
      </c>
      <c r="I6064" s="30">
        <v>3</v>
      </c>
      <c r="J6064" s="30">
        <v>21</v>
      </c>
      <c r="K6064" s="30">
        <v>38</v>
      </c>
      <c r="L6064" s="30">
        <v>14</v>
      </c>
      <c r="M6064" s="65">
        <v>9</v>
      </c>
    </row>
    <row r="6066" spans="2:13" x14ac:dyDescent="0.2">
      <c r="B6066" s="43" t="str">
        <f xml:space="preserve"> HYPERLINK("#'目次'!B226", "[220]")</f>
        <v>[220]</v>
      </c>
      <c r="C6066" s="31" t="s">
        <v>435</v>
      </c>
    </row>
    <row r="6070" spans="2:13" x14ac:dyDescent="0.2">
      <c r="D6070" s="177"/>
      <c r="E6070" s="178"/>
      <c r="F6070" s="178"/>
      <c r="G6070" s="40" t="s">
        <v>14</v>
      </c>
      <c r="H6070" s="42" t="s">
        <v>416</v>
      </c>
      <c r="I6070" s="15" t="s">
        <v>417</v>
      </c>
      <c r="J6070" s="15" t="s">
        <v>418</v>
      </c>
      <c r="K6070" s="15" t="s">
        <v>419</v>
      </c>
      <c r="L6070" s="15" t="s">
        <v>420</v>
      </c>
      <c r="M6070" s="44" t="s">
        <v>17</v>
      </c>
    </row>
    <row r="6071" spans="2:13" x14ac:dyDescent="0.2">
      <c r="D6071" s="179"/>
      <c r="E6071" s="180"/>
      <c r="F6071" s="180"/>
      <c r="G6071" s="39"/>
      <c r="H6071" s="41"/>
      <c r="I6071" s="14"/>
      <c r="J6071" s="14"/>
      <c r="K6071" s="14"/>
      <c r="L6071" s="14"/>
      <c r="M6071" s="38"/>
    </row>
    <row r="6072" spans="2:13" x14ac:dyDescent="0.2">
      <c r="D6072" s="58"/>
      <c r="E6072" s="53" t="s">
        <v>14</v>
      </c>
      <c r="F6072" s="52"/>
      <c r="G6072" s="37">
        <v>1222</v>
      </c>
      <c r="H6072" s="17">
        <v>21</v>
      </c>
      <c r="I6072" s="17">
        <v>188</v>
      </c>
      <c r="J6072" s="17">
        <v>858</v>
      </c>
      <c r="K6072" s="17">
        <v>64</v>
      </c>
      <c r="L6072" s="17">
        <v>58</v>
      </c>
      <c r="M6072" s="55">
        <v>33</v>
      </c>
    </row>
    <row r="6073" spans="2:13" x14ac:dyDescent="0.2">
      <c r="D6073" s="174" t="s">
        <v>18</v>
      </c>
      <c r="E6073" s="20" t="s">
        <v>19</v>
      </c>
      <c r="F6073" s="22"/>
      <c r="G6073" s="21">
        <v>57</v>
      </c>
      <c r="H6073" s="25">
        <v>2</v>
      </c>
      <c r="I6073" s="3">
        <v>9</v>
      </c>
      <c r="J6073" s="3">
        <v>39</v>
      </c>
      <c r="K6073" s="3">
        <v>2</v>
      </c>
      <c r="L6073" s="3">
        <v>4</v>
      </c>
      <c r="M6073" s="26">
        <v>1</v>
      </c>
    </row>
    <row r="6074" spans="2:13" x14ac:dyDescent="0.2">
      <c r="D6074" s="175"/>
      <c r="E6074" s="4" t="s">
        <v>20</v>
      </c>
      <c r="F6074" s="6"/>
      <c r="G6074" s="5">
        <v>84</v>
      </c>
      <c r="H6074" s="7">
        <v>1</v>
      </c>
      <c r="I6074" s="1">
        <v>14</v>
      </c>
      <c r="J6074" s="1">
        <v>61</v>
      </c>
      <c r="K6074" s="1">
        <v>3</v>
      </c>
      <c r="L6074" s="1">
        <v>2</v>
      </c>
      <c r="M6074" s="8">
        <v>3</v>
      </c>
    </row>
    <row r="6075" spans="2:13" x14ac:dyDescent="0.2">
      <c r="D6075" s="175"/>
      <c r="E6075" s="4" t="s">
        <v>21</v>
      </c>
      <c r="F6075" s="6"/>
      <c r="G6075" s="5">
        <v>487</v>
      </c>
      <c r="H6075" s="7">
        <v>5</v>
      </c>
      <c r="I6075" s="1">
        <v>77</v>
      </c>
      <c r="J6075" s="1">
        <v>340</v>
      </c>
      <c r="K6075" s="1">
        <v>29</v>
      </c>
      <c r="L6075" s="1">
        <v>23</v>
      </c>
      <c r="M6075" s="8">
        <v>13</v>
      </c>
    </row>
    <row r="6076" spans="2:13" x14ac:dyDescent="0.2">
      <c r="D6076" s="175"/>
      <c r="E6076" s="4" t="s">
        <v>22</v>
      </c>
      <c r="F6076" s="6"/>
      <c r="G6076" s="5">
        <v>35</v>
      </c>
      <c r="H6076" s="7">
        <v>1</v>
      </c>
      <c r="I6076" s="1">
        <v>2</v>
      </c>
      <c r="J6076" s="1">
        <v>22</v>
      </c>
      <c r="K6076" s="1">
        <v>4</v>
      </c>
      <c r="L6076" s="1">
        <v>5</v>
      </c>
      <c r="M6076" s="8">
        <v>1</v>
      </c>
    </row>
    <row r="6077" spans="2:13" x14ac:dyDescent="0.2">
      <c r="D6077" s="175"/>
      <c r="E6077" s="4" t="s">
        <v>23</v>
      </c>
      <c r="F6077" s="6"/>
      <c r="G6077" s="5">
        <v>143</v>
      </c>
      <c r="H6077" s="7">
        <v>3</v>
      </c>
      <c r="I6077" s="1">
        <v>22</v>
      </c>
      <c r="J6077" s="1">
        <v>107</v>
      </c>
      <c r="K6077" s="1">
        <v>5</v>
      </c>
      <c r="L6077" s="1">
        <v>3</v>
      </c>
      <c r="M6077" s="8">
        <v>3</v>
      </c>
    </row>
    <row r="6078" spans="2:13" x14ac:dyDescent="0.2">
      <c r="D6078" s="175"/>
      <c r="E6078" s="4" t="s">
        <v>24</v>
      </c>
      <c r="F6078" s="6"/>
      <c r="G6078" s="5">
        <v>187</v>
      </c>
      <c r="H6078" s="7">
        <v>4</v>
      </c>
      <c r="I6078" s="1">
        <v>25</v>
      </c>
      <c r="J6078" s="1">
        <v>130</v>
      </c>
      <c r="K6078" s="1">
        <v>13</v>
      </c>
      <c r="L6078" s="1">
        <v>11</v>
      </c>
      <c r="M6078" s="8">
        <v>4</v>
      </c>
    </row>
    <row r="6079" spans="2:13" x14ac:dyDescent="0.2">
      <c r="D6079" s="175"/>
      <c r="E6079" s="4" t="s">
        <v>25</v>
      </c>
      <c r="F6079" s="6"/>
      <c r="G6079" s="5">
        <v>71</v>
      </c>
      <c r="H6079" s="7">
        <v>1</v>
      </c>
      <c r="I6079" s="1">
        <v>14</v>
      </c>
      <c r="J6079" s="1">
        <v>51</v>
      </c>
      <c r="K6079" s="1">
        <v>3</v>
      </c>
      <c r="L6079" s="1">
        <v>2</v>
      </c>
      <c r="M6079" s="8">
        <v>0</v>
      </c>
    </row>
    <row r="6080" spans="2:13" x14ac:dyDescent="0.2">
      <c r="D6080" s="175"/>
      <c r="E6080" s="4" t="s">
        <v>26</v>
      </c>
      <c r="F6080" s="6"/>
      <c r="G6080" s="5">
        <v>30</v>
      </c>
      <c r="H6080" s="7">
        <v>1</v>
      </c>
      <c r="I6080" s="1">
        <v>6</v>
      </c>
      <c r="J6080" s="1">
        <v>21</v>
      </c>
      <c r="K6080" s="1">
        <v>0</v>
      </c>
      <c r="L6080" s="1">
        <v>2</v>
      </c>
      <c r="M6080" s="8">
        <v>0</v>
      </c>
    </row>
    <row r="6081" spans="4:13" x14ac:dyDescent="0.2">
      <c r="D6081" s="175"/>
      <c r="E6081" s="4" t="s">
        <v>27</v>
      </c>
      <c r="F6081" s="6"/>
      <c r="G6081" s="5">
        <v>70</v>
      </c>
      <c r="H6081" s="7">
        <v>1</v>
      </c>
      <c r="I6081" s="1">
        <v>10</v>
      </c>
      <c r="J6081" s="1">
        <v>49</v>
      </c>
      <c r="K6081" s="1">
        <v>2</v>
      </c>
      <c r="L6081" s="1">
        <v>5</v>
      </c>
      <c r="M6081" s="8">
        <v>3</v>
      </c>
    </row>
    <row r="6082" spans="4:13" x14ac:dyDescent="0.2">
      <c r="D6082" s="175"/>
      <c r="E6082" s="4" t="s">
        <v>28</v>
      </c>
      <c r="F6082" s="6"/>
      <c r="G6082" s="5">
        <v>51</v>
      </c>
      <c r="H6082" s="7">
        <v>2</v>
      </c>
      <c r="I6082" s="1">
        <v>8</v>
      </c>
      <c r="J6082" s="1">
        <v>33</v>
      </c>
      <c r="K6082" s="1">
        <v>2</v>
      </c>
      <c r="L6082" s="1">
        <v>1</v>
      </c>
      <c r="M6082" s="8">
        <v>5</v>
      </c>
    </row>
    <row r="6083" spans="4:13" x14ac:dyDescent="0.2">
      <c r="D6083" s="175"/>
      <c r="E6083" s="4" t="s">
        <v>29</v>
      </c>
      <c r="F6083" s="6"/>
      <c r="G6083" s="5">
        <v>7</v>
      </c>
      <c r="H6083" s="7">
        <v>0</v>
      </c>
      <c r="I6083" s="1">
        <v>1</v>
      </c>
      <c r="J6083" s="1">
        <v>5</v>
      </c>
      <c r="K6083" s="1">
        <v>1</v>
      </c>
      <c r="L6083" s="1">
        <v>0</v>
      </c>
      <c r="M6083" s="8">
        <v>0</v>
      </c>
    </row>
    <row r="6084" spans="4:13" x14ac:dyDescent="0.2">
      <c r="D6084" s="174" t="s">
        <v>30</v>
      </c>
      <c r="E6084" s="20" t="s">
        <v>31</v>
      </c>
      <c r="F6084" s="22"/>
      <c r="G6084" s="21">
        <v>393</v>
      </c>
      <c r="H6084" s="25">
        <v>7</v>
      </c>
      <c r="I6084" s="3">
        <v>64</v>
      </c>
      <c r="J6084" s="3">
        <v>273</v>
      </c>
      <c r="K6084" s="3">
        <v>24</v>
      </c>
      <c r="L6084" s="3">
        <v>17</v>
      </c>
      <c r="M6084" s="26">
        <v>8</v>
      </c>
    </row>
    <row r="6085" spans="4:13" x14ac:dyDescent="0.2">
      <c r="D6085" s="175"/>
      <c r="E6085" s="4" t="s">
        <v>32</v>
      </c>
      <c r="F6085" s="6"/>
      <c r="G6085" s="5">
        <v>352</v>
      </c>
      <c r="H6085" s="7">
        <v>8</v>
      </c>
      <c r="I6085" s="1">
        <v>43</v>
      </c>
      <c r="J6085" s="1">
        <v>247</v>
      </c>
      <c r="K6085" s="1">
        <v>22</v>
      </c>
      <c r="L6085" s="1">
        <v>20</v>
      </c>
      <c r="M6085" s="8">
        <v>12</v>
      </c>
    </row>
    <row r="6086" spans="4:13" x14ac:dyDescent="0.2">
      <c r="D6086" s="175"/>
      <c r="E6086" s="4" t="s">
        <v>33</v>
      </c>
      <c r="F6086" s="6"/>
      <c r="G6086" s="5">
        <v>388</v>
      </c>
      <c r="H6086" s="7">
        <v>6</v>
      </c>
      <c r="I6086" s="1">
        <v>58</v>
      </c>
      <c r="J6086" s="1">
        <v>279</v>
      </c>
      <c r="K6086" s="1">
        <v>14</v>
      </c>
      <c r="L6086" s="1">
        <v>19</v>
      </c>
      <c r="M6086" s="8">
        <v>12</v>
      </c>
    </row>
    <row r="6087" spans="4:13" x14ac:dyDescent="0.2">
      <c r="D6087" s="175"/>
      <c r="E6087" s="4" t="s">
        <v>34</v>
      </c>
      <c r="F6087" s="6"/>
      <c r="G6087" s="5">
        <v>89</v>
      </c>
      <c r="H6087" s="7">
        <v>0</v>
      </c>
      <c r="I6087" s="1">
        <v>23</v>
      </c>
      <c r="J6087" s="1">
        <v>59</v>
      </c>
      <c r="K6087" s="1">
        <v>4</v>
      </c>
      <c r="L6087" s="1">
        <v>2</v>
      </c>
      <c r="M6087" s="8">
        <v>1</v>
      </c>
    </row>
    <row r="6088" spans="4:13" x14ac:dyDescent="0.2">
      <c r="D6088" s="174" t="s">
        <v>35</v>
      </c>
      <c r="E6088" s="20" t="s">
        <v>36</v>
      </c>
      <c r="F6088" s="22"/>
      <c r="G6088" s="21">
        <v>629</v>
      </c>
      <c r="H6088" s="25">
        <v>10</v>
      </c>
      <c r="I6088" s="3">
        <v>85</v>
      </c>
      <c r="J6088" s="3">
        <v>450</v>
      </c>
      <c r="K6088" s="3">
        <v>36</v>
      </c>
      <c r="L6088" s="3">
        <v>35</v>
      </c>
      <c r="M6088" s="26">
        <v>13</v>
      </c>
    </row>
    <row r="6089" spans="4:13" x14ac:dyDescent="0.2">
      <c r="D6089" s="175"/>
      <c r="E6089" s="4" t="s">
        <v>37</v>
      </c>
      <c r="F6089" s="6"/>
      <c r="G6089" s="5">
        <v>593</v>
      </c>
      <c r="H6089" s="7">
        <v>11</v>
      </c>
      <c r="I6089" s="1">
        <v>103</v>
      </c>
      <c r="J6089" s="1">
        <v>408</v>
      </c>
      <c r="K6089" s="1">
        <v>28</v>
      </c>
      <c r="L6089" s="1">
        <v>23</v>
      </c>
      <c r="M6089" s="8">
        <v>20</v>
      </c>
    </row>
    <row r="6090" spans="4:13" x14ac:dyDescent="0.2">
      <c r="D6090" s="174" t="s">
        <v>38</v>
      </c>
      <c r="E6090" s="20" t="s">
        <v>39</v>
      </c>
      <c r="F6090" s="22"/>
      <c r="G6090" s="21">
        <v>64</v>
      </c>
      <c r="H6090" s="25">
        <v>3</v>
      </c>
      <c r="I6090" s="3">
        <v>10</v>
      </c>
      <c r="J6090" s="3">
        <v>42</v>
      </c>
      <c r="K6090" s="3">
        <v>4</v>
      </c>
      <c r="L6090" s="3">
        <v>5</v>
      </c>
      <c r="M6090" s="26">
        <v>0</v>
      </c>
    </row>
    <row r="6091" spans="4:13" x14ac:dyDescent="0.2">
      <c r="D6091" s="175"/>
      <c r="E6091" s="4" t="s">
        <v>40</v>
      </c>
      <c r="F6091" s="6"/>
      <c r="G6091" s="5">
        <v>147</v>
      </c>
      <c r="H6091" s="7">
        <v>2</v>
      </c>
      <c r="I6091" s="1">
        <v>19</v>
      </c>
      <c r="J6091" s="1">
        <v>107</v>
      </c>
      <c r="K6091" s="1">
        <v>7</v>
      </c>
      <c r="L6091" s="1">
        <v>8</v>
      </c>
      <c r="M6091" s="8">
        <v>4</v>
      </c>
    </row>
    <row r="6092" spans="4:13" x14ac:dyDescent="0.2">
      <c r="D6092" s="175"/>
      <c r="E6092" s="4" t="s">
        <v>41</v>
      </c>
      <c r="F6092" s="6"/>
      <c r="G6092" s="5">
        <v>204</v>
      </c>
      <c r="H6092" s="7">
        <v>0</v>
      </c>
      <c r="I6092" s="1">
        <v>18</v>
      </c>
      <c r="J6092" s="1">
        <v>154</v>
      </c>
      <c r="K6092" s="1">
        <v>12</v>
      </c>
      <c r="L6092" s="1">
        <v>18</v>
      </c>
      <c r="M6092" s="8">
        <v>2</v>
      </c>
    </row>
    <row r="6093" spans="4:13" x14ac:dyDescent="0.2">
      <c r="D6093" s="175"/>
      <c r="E6093" s="4" t="s">
        <v>42</v>
      </c>
      <c r="F6093" s="6"/>
      <c r="G6093" s="5">
        <v>210</v>
      </c>
      <c r="H6093" s="7">
        <v>5</v>
      </c>
      <c r="I6093" s="1">
        <v>31</v>
      </c>
      <c r="J6093" s="1">
        <v>151</v>
      </c>
      <c r="K6093" s="1">
        <v>9</v>
      </c>
      <c r="L6093" s="1">
        <v>12</v>
      </c>
      <c r="M6093" s="8">
        <v>2</v>
      </c>
    </row>
    <row r="6094" spans="4:13" x14ac:dyDescent="0.2">
      <c r="D6094" s="175"/>
      <c r="E6094" s="4" t="s">
        <v>43</v>
      </c>
      <c r="F6094" s="6"/>
      <c r="G6094" s="5">
        <v>204</v>
      </c>
      <c r="H6094" s="7">
        <v>3</v>
      </c>
      <c r="I6094" s="1">
        <v>31</v>
      </c>
      <c r="J6094" s="1">
        <v>151</v>
      </c>
      <c r="K6094" s="1">
        <v>10</v>
      </c>
      <c r="L6094" s="1">
        <v>3</v>
      </c>
      <c r="M6094" s="8">
        <v>6</v>
      </c>
    </row>
    <row r="6095" spans="4:13" x14ac:dyDescent="0.2">
      <c r="D6095" s="175"/>
      <c r="E6095" s="4" t="s">
        <v>44</v>
      </c>
      <c r="F6095" s="6"/>
      <c r="G6095" s="5">
        <v>223</v>
      </c>
      <c r="H6095" s="7">
        <v>3</v>
      </c>
      <c r="I6095" s="1">
        <v>44</v>
      </c>
      <c r="J6095" s="1">
        <v>145</v>
      </c>
      <c r="K6095" s="1">
        <v>16</v>
      </c>
      <c r="L6095" s="1">
        <v>6</v>
      </c>
      <c r="M6095" s="8">
        <v>9</v>
      </c>
    </row>
    <row r="6096" spans="4:13" x14ac:dyDescent="0.2">
      <c r="D6096" s="176"/>
      <c r="E6096" s="59" t="s">
        <v>45</v>
      </c>
      <c r="F6096" s="60"/>
      <c r="G6096" s="56">
        <v>170</v>
      </c>
      <c r="H6096" s="66">
        <v>5</v>
      </c>
      <c r="I6096" s="30">
        <v>35</v>
      </c>
      <c r="J6096" s="30">
        <v>108</v>
      </c>
      <c r="K6096" s="30">
        <v>6</v>
      </c>
      <c r="L6096" s="30">
        <v>6</v>
      </c>
      <c r="M6096" s="65">
        <v>10</v>
      </c>
    </row>
    <row r="6098" spans="2:13" x14ac:dyDescent="0.2">
      <c r="B6098" s="43" t="str">
        <f xml:space="preserve"> HYPERLINK("#'目次'!B227", "[221]")</f>
        <v>[221]</v>
      </c>
      <c r="C6098" s="31" t="s">
        <v>435</v>
      </c>
    </row>
    <row r="6102" spans="2:13" x14ac:dyDescent="0.2">
      <c r="D6102" s="177"/>
      <c r="E6102" s="178"/>
      <c r="F6102" s="178"/>
      <c r="G6102" s="40" t="s">
        <v>14</v>
      </c>
      <c r="H6102" s="42" t="s">
        <v>416</v>
      </c>
      <c r="I6102" s="15" t="s">
        <v>417</v>
      </c>
      <c r="J6102" s="15" t="s">
        <v>418</v>
      </c>
      <c r="K6102" s="15" t="s">
        <v>419</v>
      </c>
      <c r="L6102" s="15" t="s">
        <v>420</v>
      </c>
      <c r="M6102" s="44" t="s">
        <v>17</v>
      </c>
    </row>
    <row r="6103" spans="2:13" x14ac:dyDescent="0.2">
      <c r="D6103" s="179"/>
      <c r="E6103" s="180"/>
      <c r="F6103" s="180"/>
      <c r="G6103" s="39"/>
      <c r="H6103" s="41"/>
      <c r="I6103" s="14"/>
      <c r="J6103" s="14"/>
      <c r="K6103" s="14"/>
      <c r="L6103" s="14"/>
      <c r="M6103" s="38"/>
    </row>
    <row r="6104" spans="2:13" x14ac:dyDescent="0.2">
      <c r="D6104" s="58"/>
      <c r="E6104" s="53" t="s">
        <v>14</v>
      </c>
      <c r="F6104" s="52"/>
      <c r="G6104" s="37">
        <v>1222</v>
      </c>
      <c r="H6104" s="17">
        <v>21</v>
      </c>
      <c r="I6104" s="17">
        <v>188</v>
      </c>
      <c r="J6104" s="17">
        <v>858</v>
      </c>
      <c r="K6104" s="17">
        <v>64</v>
      </c>
      <c r="L6104" s="17">
        <v>58</v>
      </c>
      <c r="M6104" s="55">
        <v>33</v>
      </c>
    </row>
    <row r="6105" spans="2:13" x14ac:dyDescent="0.2">
      <c r="D6105" s="174" t="s">
        <v>52</v>
      </c>
      <c r="E6105" s="20" t="s">
        <v>53</v>
      </c>
      <c r="F6105" s="22"/>
      <c r="G6105" s="21">
        <v>15</v>
      </c>
      <c r="H6105" s="25">
        <v>0</v>
      </c>
      <c r="I6105" s="3">
        <v>3</v>
      </c>
      <c r="J6105" s="3">
        <v>10</v>
      </c>
      <c r="K6105" s="3">
        <v>0</v>
      </c>
      <c r="L6105" s="3">
        <v>2</v>
      </c>
      <c r="M6105" s="26">
        <v>0</v>
      </c>
    </row>
    <row r="6106" spans="2:13" ht="24" x14ac:dyDescent="0.2">
      <c r="D6106" s="175"/>
      <c r="E6106" s="4" t="s">
        <v>54</v>
      </c>
      <c r="F6106" s="6"/>
      <c r="G6106" s="5">
        <v>122</v>
      </c>
      <c r="H6106" s="7">
        <v>3</v>
      </c>
      <c r="I6106" s="1">
        <v>19</v>
      </c>
      <c r="J6106" s="1">
        <v>87</v>
      </c>
      <c r="K6106" s="1">
        <v>4</v>
      </c>
      <c r="L6106" s="1">
        <v>6</v>
      </c>
      <c r="M6106" s="8">
        <v>3</v>
      </c>
    </row>
    <row r="6107" spans="2:13" x14ac:dyDescent="0.2">
      <c r="D6107" s="175"/>
      <c r="E6107" s="4" t="s">
        <v>55</v>
      </c>
      <c r="F6107" s="6"/>
      <c r="G6107" s="5">
        <v>43</v>
      </c>
      <c r="H6107" s="7">
        <v>0</v>
      </c>
      <c r="I6107" s="1">
        <v>3</v>
      </c>
      <c r="J6107" s="1">
        <v>33</v>
      </c>
      <c r="K6107" s="1">
        <v>2</v>
      </c>
      <c r="L6107" s="1">
        <v>4</v>
      </c>
      <c r="M6107" s="8">
        <v>1</v>
      </c>
    </row>
    <row r="6108" spans="2:13" x14ac:dyDescent="0.2">
      <c r="D6108" s="175"/>
      <c r="E6108" s="4" t="s">
        <v>56</v>
      </c>
      <c r="F6108" s="6"/>
      <c r="G6108" s="5">
        <v>60</v>
      </c>
      <c r="H6108" s="7">
        <v>0</v>
      </c>
      <c r="I6108" s="1">
        <v>7</v>
      </c>
      <c r="J6108" s="1">
        <v>47</v>
      </c>
      <c r="K6108" s="1">
        <v>2</v>
      </c>
      <c r="L6108" s="1">
        <v>3</v>
      </c>
      <c r="M6108" s="8">
        <v>1</v>
      </c>
    </row>
    <row r="6109" spans="2:13" x14ac:dyDescent="0.2">
      <c r="D6109" s="175"/>
      <c r="E6109" s="4" t="s">
        <v>57</v>
      </c>
      <c r="F6109" s="6"/>
      <c r="G6109" s="5">
        <v>286</v>
      </c>
      <c r="H6109" s="7">
        <v>3</v>
      </c>
      <c r="I6109" s="1">
        <v>35</v>
      </c>
      <c r="J6109" s="1">
        <v>211</v>
      </c>
      <c r="K6109" s="1">
        <v>20</v>
      </c>
      <c r="L6109" s="1">
        <v>14</v>
      </c>
      <c r="M6109" s="8">
        <v>3</v>
      </c>
    </row>
    <row r="6110" spans="2:13" x14ac:dyDescent="0.2">
      <c r="D6110" s="175"/>
      <c r="E6110" s="4" t="s">
        <v>58</v>
      </c>
      <c r="F6110" s="6"/>
      <c r="G6110" s="5">
        <v>129</v>
      </c>
      <c r="H6110" s="7">
        <v>3</v>
      </c>
      <c r="I6110" s="1">
        <v>15</v>
      </c>
      <c r="J6110" s="1">
        <v>92</v>
      </c>
      <c r="K6110" s="1">
        <v>8</v>
      </c>
      <c r="L6110" s="1">
        <v>8</v>
      </c>
      <c r="M6110" s="8">
        <v>3</v>
      </c>
    </row>
    <row r="6111" spans="2:13" x14ac:dyDescent="0.2">
      <c r="D6111" s="175"/>
      <c r="E6111" s="4" t="s">
        <v>59</v>
      </c>
      <c r="F6111" s="6"/>
      <c r="G6111" s="5">
        <v>195</v>
      </c>
      <c r="H6111" s="7">
        <v>4</v>
      </c>
      <c r="I6111" s="1">
        <v>36</v>
      </c>
      <c r="J6111" s="1">
        <v>135</v>
      </c>
      <c r="K6111" s="1">
        <v>8</v>
      </c>
      <c r="L6111" s="1">
        <v>5</v>
      </c>
      <c r="M6111" s="8">
        <v>7</v>
      </c>
    </row>
    <row r="6112" spans="2:13" x14ac:dyDescent="0.2">
      <c r="D6112" s="175"/>
      <c r="E6112" s="4" t="s">
        <v>60</v>
      </c>
      <c r="F6112" s="6"/>
      <c r="G6112" s="5">
        <v>176</v>
      </c>
      <c r="H6112" s="7">
        <v>2</v>
      </c>
      <c r="I6112" s="1">
        <v>35</v>
      </c>
      <c r="J6112" s="1">
        <v>116</v>
      </c>
      <c r="K6112" s="1">
        <v>10</v>
      </c>
      <c r="L6112" s="1">
        <v>7</v>
      </c>
      <c r="M6112" s="8">
        <v>6</v>
      </c>
    </row>
    <row r="6113" spans="2:13" x14ac:dyDescent="0.2">
      <c r="D6113" s="175"/>
      <c r="E6113" s="4" t="s">
        <v>61</v>
      </c>
      <c r="F6113" s="6"/>
      <c r="G6113" s="5">
        <v>78</v>
      </c>
      <c r="H6113" s="7">
        <v>3</v>
      </c>
      <c r="I6113" s="1">
        <v>10</v>
      </c>
      <c r="J6113" s="1">
        <v>55</v>
      </c>
      <c r="K6113" s="1">
        <v>5</v>
      </c>
      <c r="L6113" s="1">
        <v>4</v>
      </c>
      <c r="M6113" s="8">
        <v>1</v>
      </c>
    </row>
    <row r="6114" spans="2:13" x14ac:dyDescent="0.2">
      <c r="D6114" s="175"/>
      <c r="E6114" s="4" t="s">
        <v>62</v>
      </c>
      <c r="F6114" s="6"/>
      <c r="G6114" s="5">
        <v>113</v>
      </c>
      <c r="H6114" s="7">
        <v>3</v>
      </c>
      <c r="I6114" s="1">
        <v>25</v>
      </c>
      <c r="J6114" s="1">
        <v>70</v>
      </c>
      <c r="K6114" s="1">
        <v>4</v>
      </c>
      <c r="L6114" s="1">
        <v>5</v>
      </c>
      <c r="M6114" s="8">
        <v>6</v>
      </c>
    </row>
    <row r="6115" spans="2:13" x14ac:dyDescent="0.2">
      <c r="D6115" s="174" t="s">
        <v>63</v>
      </c>
      <c r="E6115" s="20" t="s">
        <v>64</v>
      </c>
      <c r="F6115" s="22"/>
      <c r="G6115" s="21">
        <v>234</v>
      </c>
      <c r="H6115" s="25">
        <v>7</v>
      </c>
      <c r="I6115" s="3">
        <v>46</v>
      </c>
      <c r="J6115" s="3">
        <v>147</v>
      </c>
      <c r="K6115" s="3">
        <v>14</v>
      </c>
      <c r="L6115" s="3">
        <v>8</v>
      </c>
      <c r="M6115" s="26">
        <v>12</v>
      </c>
    </row>
    <row r="6116" spans="2:13" x14ac:dyDescent="0.2">
      <c r="D6116" s="175"/>
      <c r="E6116" s="4" t="s">
        <v>65</v>
      </c>
      <c r="F6116" s="6"/>
      <c r="G6116" s="5">
        <v>172</v>
      </c>
      <c r="H6116" s="7">
        <v>2</v>
      </c>
      <c r="I6116" s="1">
        <v>29</v>
      </c>
      <c r="J6116" s="1">
        <v>117</v>
      </c>
      <c r="K6116" s="1">
        <v>6</v>
      </c>
      <c r="L6116" s="1">
        <v>12</v>
      </c>
      <c r="M6116" s="8">
        <v>6</v>
      </c>
    </row>
    <row r="6117" spans="2:13" x14ac:dyDescent="0.2">
      <c r="D6117" s="175"/>
      <c r="E6117" s="4" t="s">
        <v>66</v>
      </c>
      <c r="F6117" s="6"/>
      <c r="G6117" s="5">
        <v>165</v>
      </c>
      <c r="H6117" s="7">
        <v>1</v>
      </c>
      <c r="I6117" s="1">
        <v>23</v>
      </c>
      <c r="J6117" s="1">
        <v>120</v>
      </c>
      <c r="K6117" s="1">
        <v>10</v>
      </c>
      <c r="L6117" s="1">
        <v>6</v>
      </c>
      <c r="M6117" s="8">
        <v>5</v>
      </c>
    </row>
    <row r="6118" spans="2:13" x14ac:dyDescent="0.2">
      <c r="D6118" s="175"/>
      <c r="E6118" s="4" t="s">
        <v>67</v>
      </c>
      <c r="F6118" s="6"/>
      <c r="G6118" s="5">
        <v>158</v>
      </c>
      <c r="H6118" s="7">
        <v>1</v>
      </c>
      <c r="I6118" s="1">
        <v>20</v>
      </c>
      <c r="J6118" s="1">
        <v>119</v>
      </c>
      <c r="K6118" s="1">
        <v>11</v>
      </c>
      <c r="L6118" s="1">
        <v>6</v>
      </c>
      <c r="M6118" s="8">
        <v>1</v>
      </c>
    </row>
    <row r="6119" spans="2:13" x14ac:dyDescent="0.2">
      <c r="D6119" s="175"/>
      <c r="E6119" s="4" t="s">
        <v>68</v>
      </c>
      <c r="F6119" s="6"/>
      <c r="G6119" s="5">
        <v>112</v>
      </c>
      <c r="H6119" s="7">
        <v>3</v>
      </c>
      <c r="I6119" s="1">
        <v>17</v>
      </c>
      <c r="J6119" s="1">
        <v>80</v>
      </c>
      <c r="K6119" s="1">
        <v>5</v>
      </c>
      <c r="L6119" s="1">
        <v>6</v>
      </c>
      <c r="M6119" s="8">
        <v>1</v>
      </c>
    </row>
    <row r="6120" spans="2:13" x14ac:dyDescent="0.2">
      <c r="D6120" s="175"/>
      <c r="E6120" s="4" t="s">
        <v>69</v>
      </c>
      <c r="F6120" s="6"/>
      <c r="G6120" s="5">
        <v>92</v>
      </c>
      <c r="H6120" s="7">
        <v>2</v>
      </c>
      <c r="I6120" s="1">
        <v>10</v>
      </c>
      <c r="J6120" s="1">
        <v>69</v>
      </c>
      <c r="K6120" s="1">
        <v>6</v>
      </c>
      <c r="L6120" s="1">
        <v>5</v>
      </c>
      <c r="M6120" s="8">
        <v>0</v>
      </c>
    </row>
    <row r="6121" spans="2:13" x14ac:dyDescent="0.2">
      <c r="D6121" s="175"/>
      <c r="E6121" s="4" t="s">
        <v>70</v>
      </c>
      <c r="F6121" s="6"/>
      <c r="G6121" s="5">
        <v>131</v>
      </c>
      <c r="H6121" s="7">
        <v>3</v>
      </c>
      <c r="I6121" s="1">
        <v>18</v>
      </c>
      <c r="J6121" s="1">
        <v>97</v>
      </c>
      <c r="K6121" s="1">
        <v>6</v>
      </c>
      <c r="L6121" s="1">
        <v>6</v>
      </c>
      <c r="M6121" s="8">
        <v>1</v>
      </c>
    </row>
    <row r="6122" spans="2:13" x14ac:dyDescent="0.2">
      <c r="D6122" s="175"/>
      <c r="E6122" s="4" t="s">
        <v>71</v>
      </c>
      <c r="F6122" s="6"/>
      <c r="G6122" s="5">
        <v>71</v>
      </c>
      <c r="H6122" s="7">
        <v>2</v>
      </c>
      <c r="I6122" s="1">
        <v>14</v>
      </c>
      <c r="J6122" s="1">
        <v>44</v>
      </c>
      <c r="K6122" s="1">
        <v>4</v>
      </c>
      <c r="L6122" s="1">
        <v>3</v>
      </c>
      <c r="M6122" s="8">
        <v>4</v>
      </c>
    </row>
    <row r="6123" spans="2:13" x14ac:dyDescent="0.2">
      <c r="D6123" s="176"/>
      <c r="E6123" s="59" t="s">
        <v>72</v>
      </c>
      <c r="F6123" s="60"/>
      <c r="G6123" s="56">
        <v>70</v>
      </c>
      <c r="H6123" s="66">
        <v>0</v>
      </c>
      <c r="I6123" s="30">
        <v>9</v>
      </c>
      <c r="J6123" s="30">
        <v>53</v>
      </c>
      <c r="K6123" s="30">
        <v>2</v>
      </c>
      <c r="L6123" s="30">
        <v>5</v>
      </c>
      <c r="M6123" s="65">
        <v>1</v>
      </c>
    </row>
    <row r="6125" spans="2:13" x14ac:dyDescent="0.2">
      <c r="B6125" s="43" t="str">
        <f xml:space="preserve"> HYPERLINK("#'目次'!B228", "[222]")</f>
        <v>[222]</v>
      </c>
      <c r="C6125" s="31" t="s">
        <v>435</v>
      </c>
    </row>
    <row r="6128" spans="2:13" x14ac:dyDescent="0.2">
      <c r="C6128" s="31" t="s">
        <v>75</v>
      </c>
    </row>
    <row r="6129" spans="4:13" x14ac:dyDescent="0.2">
      <c r="D6129" s="177"/>
      <c r="E6129" s="178"/>
      <c r="F6129" s="178"/>
      <c r="G6129" s="40" t="s">
        <v>14</v>
      </c>
      <c r="H6129" s="42" t="s">
        <v>416</v>
      </c>
      <c r="I6129" s="15" t="s">
        <v>417</v>
      </c>
      <c r="J6129" s="15" t="s">
        <v>418</v>
      </c>
      <c r="K6129" s="15" t="s">
        <v>419</v>
      </c>
      <c r="L6129" s="15" t="s">
        <v>420</v>
      </c>
      <c r="M6129" s="44" t="s">
        <v>17</v>
      </c>
    </row>
    <row r="6130" spans="4:13" x14ac:dyDescent="0.2">
      <c r="D6130" s="179"/>
      <c r="E6130" s="180"/>
      <c r="F6130" s="180"/>
      <c r="G6130" s="39"/>
      <c r="H6130" s="41"/>
      <c r="I6130" s="14"/>
      <c r="J6130" s="14"/>
      <c r="K6130" s="14"/>
      <c r="L6130" s="14"/>
      <c r="M6130" s="38"/>
    </row>
    <row r="6131" spans="4:13" x14ac:dyDescent="0.2">
      <c r="D6131" s="58"/>
      <c r="E6131" s="53" t="s">
        <v>14</v>
      </c>
      <c r="F6131" s="52"/>
      <c r="G6131" s="37">
        <v>1222</v>
      </c>
      <c r="H6131" s="17">
        <v>21</v>
      </c>
      <c r="I6131" s="17">
        <v>188</v>
      </c>
      <c r="J6131" s="17">
        <v>858</v>
      </c>
      <c r="K6131" s="17">
        <v>64</v>
      </c>
      <c r="L6131" s="17">
        <v>58</v>
      </c>
      <c r="M6131" s="55">
        <v>33</v>
      </c>
    </row>
    <row r="6132" spans="4:13" x14ac:dyDescent="0.2">
      <c r="D6132" s="174" t="s">
        <v>36</v>
      </c>
      <c r="E6132" s="20" t="s">
        <v>76</v>
      </c>
      <c r="F6132" s="22"/>
      <c r="G6132" s="21">
        <v>629</v>
      </c>
      <c r="H6132" s="25">
        <v>10</v>
      </c>
      <c r="I6132" s="3">
        <v>85</v>
      </c>
      <c r="J6132" s="3">
        <v>450</v>
      </c>
      <c r="K6132" s="3">
        <v>36</v>
      </c>
      <c r="L6132" s="3">
        <v>35</v>
      </c>
      <c r="M6132" s="26">
        <v>13</v>
      </c>
    </row>
    <row r="6133" spans="4:13" x14ac:dyDescent="0.2">
      <c r="D6133" s="175"/>
      <c r="E6133" s="4" t="s">
        <v>39</v>
      </c>
      <c r="F6133" s="6"/>
      <c r="G6133" s="5">
        <v>37</v>
      </c>
      <c r="H6133" s="7">
        <v>2</v>
      </c>
      <c r="I6133" s="1">
        <v>6</v>
      </c>
      <c r="J6133" s="1">
        <v>25</v>
      </c>
      <c r="K6133" s="1">
        <v>1</v>
      </c>
      <c r="L6133" s="1">
        <v>3</v>
      </c>
      <c r="M6133" s="8">
        <v>0</v>
      </c>
    </row>
    <row r="6134" spans="4:13" x14ac:dyDescent="0.2">
      <c r="D6134" s="175"/>
      <c r="E6134" s="4" t="s">
        <v>40</v>
      </c>
      <c r="F6134" s="6"/>
      <c r="G6134" s="5">
        <v>73</v>
      </c>
      <c r="H6134" s="7">
        <v>1</v>
      </c>
      <c r="I6134" s="1">
        <v>10</v>
      </c>
      <c r="J6134" s="1">
        <v>55</v>
      </c>
      <c r="K6134" s="1">
        <v>2</v>
      </c>
      <c r="L6134" s="1">
        <v>3</v>
      </c>
      <c r="M6134" s="8">
        <v>2</v>
      </c>
    </row>
    <row r="6135" spans="4:13" x14ac:dyDescent="0.2">
      <c r="D6135" s="175"/>
      <c r="E6135" s="4" t="s">
        <v>41</v>
      </c>
      <c r="F6135" s="6"/>
      <c r="G6135" s="5">
        <v>108</v>
      </c>
      <c r="H6135" s="7">
        <v>0</v>
      </c>
      <c r="I6135" s="1">
        <v>5</v>
      </c>
      <c r="J6135" s="1">
        <v>84</v>
      </c>
      <c r="K6135" s="1">
        <v>6</v>
      </c>
      <c r="L6135" s="1">
        <v>12</v>
      </c>
      <c r="M6135" s="8">
        <v>1</v>
      </c>
    </row>
    <row r="6136" spans="4:13" x14ac:dyDescent="0.2">
      <c r="D6136" s="175"/>
      <c r="E6136" s="4" t="s">
        <v>42</v>
      </c>
      <c r="F6136" s="6"/>
      <c r="G6136" s="5">
        <v>113</v>
      </c>
      <c r="H6136" s="7">
        <v>2</v>
      </c>
      <c r="I6136" s="1">
        <v>16</v>
      </c>
      <c r="J6136" s="1">
        <v>79</v>
      </c>
      <c r="K6136" s="1">
        <v>7</v>
      </c>
      <c r="L6136" s="1">
        <v>7</v>
      </c>
      <c r="M6136" s="8">
        <v>2</v>
      </c>
    </row>
    <row r="6137" spans="4:13" x14ac:dyDescent="0.2">
      <c r="D6137" s="175"/>
      <c r="E6137" s="4" t="s">
        <v>43</v>
      </c>
      <c r="F6137" s="6"/>
      <c r="G6137" s="5">
        <v>101</v>
      </c>
      <c r="H6137" s="7">
        <v>1</v>
      </c>
      <c r="I6137" s="1">
        <v>15</v>
      </c>
      <c r="J6137" s="1">
        <v>77</v>
      </c>
      <c r="K6137" s="1">
        <v>5</v>
      </c>
      <c r="L6137" s="1">
        <v>1</v>
      </c>
      <c r="M6137" s="8">
        <v>2</v>
      </c>
    </row>
    <row r="6138" spans="4:13" x14ac:dyDescent="0.2">
      <c r="D6138" s="175"/>
      <c r="E6138" s="4" t="s">
        <v>44</v>
      </c>
      <c r="F6138" s="6"/>
      <c r="G6138" s="5">
        <v>114</v>
      </c>
      <c r="H6138" s="7">
        <v>2</v>
      </c>
      <c r="I6138" s="1">
        <v>17</v>
      </c>
      <c r="J6138" s="1">
        <v>77</v>
      </c>
      <c r="K6138" s="1">
        <v>11</v>
      </c>
      <c r="L6138" s="1">
        <v>5</v>
      </c>
      <c r="M6138" s="8">
        <v>2</v>
      </c>
    </row>
    <row r="6139" spans="4:13" x14ac:dyDescent="0.2">
      <c r="D6139" s="175"/>
      <c r="E6139" s="4" t="s">
        <v>45</v>
      </c>
      <c r="F6139" s="6"/>
      <c r="G6139" s="5">
        <v>83</v>
      </c>
      <c r="H6139" s="7">
        <v>2</v>
      </c>
      <c r="I6139" s="1">
        <v>16</v>
      </c>
      <c r="J6139" s="1">
        <v>53</v>
      </c>
      <c r="K6139" s="1">
        <v>4</v>
      </c>
      <c r="L6139" s="1">
        <v>4</v>
      </c>
      <c r="M6139" s="8">
        <v>4</v>
      </c>
    </row>
    <row r="6140" spans="4:13" x14ac:dyDescent="0.2">
      <c r="D6140" s="174" t="s">
        <v>37</v>
      </c>
      <c r="E6140" s="20" t="s">
        <v>77</v>
      </c>
      <c r="F6140" s="22"/>
      <c r="G6140" s="21">
        <v>593</v>
      </c>
      <c r="H6140" s="25">
        <v>11</v>
      </c>
      <c r="I6140" s="3">
        <v>103</v>
      </c>
      <c r="J6140" s="3">
        <v>408</v>
      </c>
      <c r="K6140" s="3">
        <v>28</v>
      </c>
      <c r="L6140" s="3">
        <v>23</v>
      </c>
      <c r="M6140" s="26">
        <v>20</v>
      </c>
    </row>
    <row r="6141" spans="4:13" x14ac:dyDescent="0.2">
      <c r="D6141" s="175"/>
      <c r="E6141" s="4" t="s">
        <v>39</v>
      </c>
      <c r="F6141" s="6"/>
      <c r="G6141" s="5">
        <v>27</v>
      </c>
      <c r="H6141" s="7">
        <v>1</v>
      </c>
      <c r="I6141" s="1">
        <v>4</v>
      </c>
      <c r="J6141" s="1">
        <v>17</v>
      </c>
      <c r="K6141" s="1">
        <v>3</v>
      </c>
      <c r="L6141" s="1">
        <v>2</v>
      </c>
      <c r="M6141" s="8">
        <v>0</v>
      </c>
    </row>
    <row r="6142" spans="4:13" x14ac:dyDescent="0.2">
      <c r="D6142" s="175"/>
      <c r="E6142" s="4" t="s">
        <v>40</v>
      </c>
      <c r="F6142" s="6"/>
      <c r="G6142" s="5">
        <v>74</v>
      </c>
      <c r="H6142" s="7">
        <v>1</v>
      </c>
      <c r="I6142" s="1">
        <v>9</v>
      </c>
      <c r="J6142" s="1">
        <v>52</v>
      </c>
      <c r="K6142" s="1">
        <v>5</v>
      </c>
      <c r="L6142" s="1">
        <v>5</v>
      </c>
      <c r="M6142" s="8">
        <v>2</v>
      </c>
    </row>
    <row r="6143" spans="4:13" x14ac:dyDescent="0.2">
      <c r="D6143" s="175"/>
      <c r="E6143" s="4" t="s">
        <v>41</v>
      </c>
      <c r="F6143" s="6"/>
      <c r="G6143" s="5">
        <v>96</v>
      </c>
      <c r="H6143" s="7">
        <v>0</v>
      </c>
      <c r="I6143" s="1">
        <v>13</v>
      </c>
      <c r="J6143" s="1">
        <v>70</v>
      </c>
      <c r="K6143" s="1">
        <v>6</v>
      </c>
      <c r="L6143" s="1">
        <v>6</v>
      </c>
      <c r="M6143" s="8">
        <v>1</v>
      </c>
    </row>
    <row r="6144" spans="4:13" x14ac:dyDescent="0.2">
      <c r="D6144" s="175"/>
      <c r="E6144" s="4" t="s">
        <v>42</v>
      </c>
      <c r="F6144" s="6"/>
      <c r="G6144" s="5">
        <v>97</v>
      </c>
      <c r="H6144" s="7">
        <v>3</v>
      </c>
      <c r="I6144" s="1">
        <v>15</v>
      </c>
      <c r="J6144" s="1">
        <v>72</v>
      </c>
      <c r="K6144" s="1">
        <v>2</v>
      </c>
      <c r="L6144" s="1">
        <v>5</v>
      </c>
      <c r="M6144" s="8">
        <v>0</v>
      </c>
    </row>
    <row r="6145" spans="2:13" x14ac:dyDescent="0.2">
      <c r="D6145" s="175"/>
      <c r="E6145" s="4" t="s">
        <v>43</v>
      </c>
      <c r="F6145" s="6"/>
      <c r="G6145" s="5">
        <v>103</v>
      </c>
      <c r="H6145" s="7">
        <v>2</v>
      </c>
      <c r="I6145" s="1">
        <v>16</v>
      </c>
      <c r="J6145" s="1">
        <v>74</v>
      </c>
      <c r="K6145" s="1">
        <v>5</v>
      </c>
      <c r="L6145" s="1">
        <v>2</v>
      </c>
      <c r="M6145" s="8">
        <v>4</v>
      </c>
    </row>
    <row r="6146" spans="2:13" x14ac:dyDescent="0.2">
      <c r="D6146" s="175"/>
      <c r="E6146" s="4" t="s">
        <v>44</v>
      </c>
      <c r="F6146" s="6"/>
      <c r="G6146" s="5">
        <v>109</v>
      </c>
      <c r="H6146" s="7">
        <v>1</v>
      </c>
      <c r="I6146" s="1">
        <v>27</v>
      </c>
      <c r="J6146" s="1">
        <v>68</v>
      </c>
      <c r="K6146" s="1">
        <v>5</v>
      </c>
      <c r="L6146" s="1">
        <v>1</v>
      </c>
      <c r="M6146" s="8">
        <v>7</v>
      </c>
    </row>
    <row r="6147" spans="2:13" x14ac:dyDescent="0.2">
      <c r="D6147" s="176"/>
      <c r="E6147" s="59" t="s">
        <v>45</v>
      </c>
      <c r="F6147" s="60"/>
      <c r="G6147" s="56">
        <v>87</v>
      </c>
      <c r="H6147" s="66">
        <v>3</v>
      </c>
      <c r="I6147" s="30">
        <v>19</v>
      </c>
      <c r="J6147" s="30">
        <v>55</v>
      </c>
      <c r="K6147" s="30">
        <v>2</v>
      </c>
      <c r="L6147" s="30">
        <v>2</v>
      </c>
      <c r="M6147" s="65">
        <v>6</v>
      </c>
    </row>
    <row r="6149" spans="2:13" x14ac:dyDescent="0.2">
      <c r="B6149" s="43" t="str">
        <f xml:space="preserve"> HYPERLINK("#'目次'!B229", "[223]")</f>
        <v>[223]</v>
      </c>
      <c r="C6149" s="31" t="s">
        <v>438</v>
      </c>
    </row>
    <row r="6153" spans="2:13" x14ac:dyDescent="0.2">
      <c r="D6153" s="177"/>
      <c r="E6153" s="178"/>
      <c r="F6153" s="178"/>
      <c r="G6153" s="40" t="s">
        <v>14</v>
      </c>
      <c r="H6153" s="42" t="s">
        <v>416</v>
      </c>
      <c r="I6153" s="15" t="s">
        <v>417</v>
      </c>
      <c r="J6153" s="15" t="s">
        <v>418</v>
      </c>
      <c r="K6153" s="15" t="s">
        <v>419</v>
      </c>
      <c r="L6153" s="15" t="s">
        <v>420</v>
      </c>
      <c r="M6153" s="44" t="s">
        <v>17</v>
      </c>
    </row>
    <row r="6154" spans="2:13" x14ac:dyDescent="0.2">
      <c r="D6154" s="179"/>
      <c r="E6154" s="180"/>
      <c r="F6154" s="180"/>
      <c r="G6154" s="39"/>
      <c r="H6154" s="41"/>
      <c r="I6154" s="14"/>
      <c r="J6154" s="14"/>
      <c r="K6154" s="14"/>
      <c r="L6154" s="14"/>
      <c r="M6154" s="38"/>
    </row>
    <row r="6155" spans="2:13" x14ac:dyDescent="0.2">
      <c r="D6155" s="58"/>
      <c r="E6155" s="53" t="s">
        <v>14</v>
      </c>
      <c r="F6155" s="52"/>
      <c r="G6155" s="37">
        <v>1222</v>
      </c>
      <c r="H6155" s="17">
        <v>15</v>
      </c>
      <c r="I6155" s="17">
        <v>26</v>
      </c>
      <c r="J6155" s="17">
        <v>375</v>
      </c>
      <c r="K6155" s="17">
        <v>498</v>
      </c>
      <c r="L6155" s="17">
        <v>254</v>
      </c>
      <c r="M6155" s="55">
        <v>54</v>
      </c>
    </row>
    <row r="6156" spans="2:13" x14ac:dyDescent="0.2">
      <c r="D6156" s="174" t="s">
        <v>18</v>
      </c>
      <c r="E6156" s="20" t="s">
        <v>19</v>
      </c>
      <c r="F6156" s="22"/>
      <c r="G6156" s="21">
        <v>57</v>
      </c>
      <c r="H6156" s="25">
        <v>3</v>
      </c>
      <c r="I6156" s="3">
        <v>1</v>
      </c>
      <c r="J6156" s="3">
        <v>18</v>
      </c>
      <c r="K6156" s="3">
        <v>18</v>
      </c>
      <c r="L6156" s="3">
        <v>16</v>
      </c>
      <c r="M6156" s="26">
        <v>1</v>
      </c>
    </row>
    <row r="6157" spans="2:13" x14ac:dyDescent="0.2">
      <c r="D6157" s="175"/>
      <c r="E6157" s="4" t="s">
        <v>20</v>
      </c>
      <c r="F6157" s="6"/>
      <c r="G6157" s="5">
        <v>84</v>
      </c>
      <c r="H6157" s="7">
        <v>1</v>
      </c>
      <c r="I6157" s="1">
        <v>0</v>
      </c>
      <c r="J6157" s="1">
        <v>24</v>
      </c>
      <c r="K6157" s="1">
        <v>35</v>
      </c>
      <c r="L6157" s="1">
        <v>17</v>
      </c>
      <c r="M6157" s="8">
        <v>7</v>
      </c>
    </row>
    <row r="6158" spans="2:13" x14ac:dyDescent="0.2">
      <c r="D6158" s="175"/>
      <c r="E6158" s="4" t="s">
        <v>21</v>
      </c>
      <c r="F6158" s="6"/>
      <c r="G6158" s="5">
        <v>487</v>
      </c>
      <c r="H6158" s="7">
        <v>5</v>
      </c>
      <c r="I6158" s="1">
        <v>12</v>
      </c>
      <c r="J6158" s="1">
        <v>145</v>
      </c>
      <c r="K6158" s="1">
        <v>204</v>
      </c>
      <c r="L6158" s="1">
        <v>100</v>
      </c>
      <c r="M6158" s="8">
        <v>21</v>
      </c>
    </row>
    <row r="6159" spans="2:13" x14ac:dyDescent="0.2">
      <c r="D6159" s="175"/>
      <c r="E6159" s="4" t="s">
        <v>22</v>
      </c>
      <c r="F6159" s="6"/>
      <c r="G6159" s="5">
        <v>35</v>
      </c>
      <c r="H6159" s="7">
        <v>2</v>
      </c>
      <c r="I6159" s="1">
        <v>1</v>
      </c>
      <c r="J6159" s="1">
        <v>8</v>
      </c>
      <c r="K6159" s="1">
        <v>11</v>
      </c>
      <c r="L6159" s="1">
        <v>11</v>
      </c>
      <c r="M6159" s="8">
        <v>2</v>
      </c>
    </row>
    <row r="6160" spans="2:13" x14ac:dyDescent="0.2">
      <c r="D6160" s="175"/>
      <c r="E6160" s="4" t="s">
        <v>23</v>
      </c>
      <c r="F6160" s="6"/>
      <c r="G6160" s="5">
        <v>143</v>
      </c>
      <c r="H6160" s="7">
        <v>0</v>
      </c>
      <c r="I6160" s="1">
        <v>3</v>
      </c>
      <c r="J6160" s="1">
        <v>39</v>
      </c>
      <c r="K6160" s="1">
        <v>63</v>
      </c>
      <c r="L6160" s="1">
        <v>32</v>
      </c>
      <c r="M6160" s="8">
        <v>6</v>
      </c>
    </row>
    <row r="6161" spans="4:13" x14ac:dyDescent="0.2">
      <c r="D6161" s="175"/>
      <c r="E6161" s="4" t="s">
        <v>24</v>
      </c>
      <c r="F6161" s="6"/>
      <c r="G6161" s="5">
        <v>187</v>
      </c>
      <c r="H6161" s="7">
        <v>2</v>
      </c>
      <c r="I6161" s="1">
        <v>3</v>
      </c>
      <c r="J6161" s="1">
        <v>68</v>
      </c>
      <c r="K6161" s="1">
        <v>68</v>
      </c>
      <c r="L6161" s="1">
        <v>39</v>
      </c>
      <c r="M6161" s="8">
        <v>7</v>
      </c>
    </row>
    <row r="6162" spans="4:13" x14ac:dyDescent="0.2">
      <c r="D6162" s="175"/>
      <c r="E6162" s="4" t="s">
        <v>25</v>
      </c>
      <c r="F6162" s="6"/>
      <c r="G6162" s="5">
        <v>71</v>
      </c>
      <c r="H6162" s="7">
        <v>2</v>
      </c>
      <c r="I6162" s="1">
        <v>3</v>
      </c>
      <c r="J6162" s="1">
        <v>23</v>
      </c>
      <c r="K6162" s="1">
        <v>33</v>
      </c>
      <c r="L6162" s="1">
        <v>7</v>
      </c>
      <c r="M6162" s="8">
        <v>3</v>
      </c>
    </row>
    <row r="6163" spans="4:13" x14ac:dyDescent="0.2">
      <c r="D6163" s="175"/>
      <c r="E6163" s="4" t="s">
        <v>26</v>
      </c>
      <c r="F6163" s="6"/>
      <c r="G6163" s="5">
        <v>30</v>
      </c>
      <c r="H6163" s="7">
        <v>0</v>
      </c>
      <c r="I6163" s="1">
        <v>1</v>
      </c>
      <c r="J6163" s="1">
        <v>10</v>
      </c>
      <c r="K6163" s="1">
        <v>12</v>
      </c>
      <c r="L6163" s="1">
        <v>6</v>
      </c>
      <c r="M6163" s="8">
        <v>1</v>
      </c>
    </row>
    <row r="6164" spans="4:13" x14ac:dyDescent="0.2">
      <c r="D6164" s="175"/>
      <c r="E6164" s="4" t="s">
        <v>27</v>
      </c>
      <c r="F6164" s="6"/>
      <c r="G6164" s="5">
        <v>70</v>
      </c>
      <c r="H6164" s="7">
        <v>0</v>
      </c>
      <c r="I6164" s="1">
        <v>2</v>
      </c>
      <c r="J6164" s="1">
        <v>20</v>
      </c>
      <c r="K6164" s="1">
        <v>30</v>
      </c>
      <c r="L6164" s="1">
        <v>13</v>
      </c>
      <c r="M6164" s="8">
        <v>5</v>
      </c>
    </row>
    <row r="6165" spans="4:13" x14ac:dyDescent="0.2">
      <c r="D6165" s="175"/>
      <c r="E6165" s="4" t="s">
        <v>28</v>
      </c>
      <c r="F6165" s="6"/>
      <c r="G6165" s="5">
        <v>51</v>
      </c>
      <c r="H6165" s="7">
        <v>0</v>
      </c>
      <c r="I6165" s="1">
        <v>0</v>
      </c>
      <c r="J6165" s="1">
        <v>17</v>
      </c>
      <c r="K6165" s="1">
        <v>22</v>
      </c>
      <c r="L6165" s="1">
        <v>11</v>
      </c>
      <c r="M6165" s="8">
        <v>1</v>
      </c>
    </row>
    <row r="6166" spans="4:13" x14ac:dyDescent="0.2">
      <c r="D6166" s="175"/>
      <c r="E6166" s="4" t="s">
        <v>29</v>
      </c>
      <c r="F6166" s="6"/>
      <c r="G6166" s="5">
        <v>7</v>
      </c>
      <c r="H6166" s="7">
        <v>0</v>
      </c>
      <c r="I6166" s="1">
        <v>0</v>
      </c>
      <c r="J6166" s="1">
        <v>3</v>
      </c>
      <c r="K6166" s="1">
        <v>2</v>
      </c>
      <c r="L6166" s="1">
        <v>2</v>
      </c>
      <c r="M6166" s="8">
        <v>0</v>
      </c>
    </row>
    <row r="6167" spans="4:13" x14ac:dyDescent="0.2">
      <c r="D6167" s="174" t="s">
        <v>30</v>
      </c>
      <c r="E6167" s="20" t="s">
        <v>31</v>
      </c>
      <c r="F6167" s="22"/>
      <c r="G6167" s="21">
        <v>393</v>
      </c>
      <c r="H6167" s="25">
        <v>5</v>
      </c>
      <c r="I6167" s="3">
        <v>12</v>
      </c>
      <c r="J6167" s="3">
        <v>120</v>
      </c>
      <c r="K6167" s="3">
        <v>152</v>
      </c>
      <c r="L6167" s="3">
        <v>92</v>
      </c>
      <c r="M6167" s="26">
        <v>12</v>
      </c>
    </row>
    <row r="6168" spans="4:13" x14ac:dyDescent="0.2">
      <c r="D6168" s="175"/>
      <c r="E6168" s="4" t="s">
        <v>32</v>
      </c>
      <c r="F6168" s="6"/>
      <c r="G6168" s="5">
        <v>352</v>
      </c>
      <c r="H6168" s="7">
        <v>5</v>
      </c>
      <c r="I6168" s="1">
        <v>8</v>
      </c>
      <c r="J6168" s="1">
        <v>97</v>
      </c>
      <c r="K6168" s="1">
        <v>150</v>
      </c>
      <c r="L6168" s="1">
        <v>76</v>
      </c>
      <c r="M6168" s="8">
        <v>16</v>
      </c>
    </row>
    <row r="6169" spans="4:13" x14ac:dyDescent="0.2">
      <c r="D6169" s="175"/>
      <c r="E6169" s="4" t="s">
        <v>33</v>
      </c>
      <c r="F6169" s="6"/>
      <c r="G6169" s="5">
        <v>388</v>
      </c>
      <c r="H6169" s="7">
        <v>5</v>
      </c>
      <c r="I6169" s="1">
        <v>4</v>
      </c>
      <c r="J6169" s="1">
        <v>126</v>
      </c>
      <c r="K6169" s="1">
        <v>161</v>
      </c>
      <c r="L6169" s="1">
        <v>69</v>
      </c>
      <c r="M6169" s="8">
        <v>23</v>
      </c>
    </row>
    <row r="6170" spans="4:13" x14ac:dyDescent="0.2">
      <c r="D6170" s="175"/>
      <c r="E6170" s="4" t="s">
        <v>34</v>
      </c>
      <c r="F6170" s="6"/>
      <c r="G6170" s="5">
        <v>89</v>
      </c>
      <c r="H6170" s="7">
        <v>0</v>
      </c>
      <c r="I6170" s="1">
        <v>2</v>
      </c>
      <c r="J6170" s="1">
        <v>32</v>
      </c>
      <c r="K6170" s="1">
        <v>35</v>
      </c>
      <c r="L6170" s="1">
        <v>17</v>
      </c>
      <c r="M6170" s="8">
        <v>3</v>
      </c>
    </row>
    <row r="6171" spans="4:13" x14ac:dyDescent="0.2">
      <c r="D6171" s="174" t="s">
        <v>35</v>
      </c>
      <c r="E6171" s="20" t="s">
        <v>36</v>
      </c>
      <c r="F6171" s="22"/>
      <c r="G6171" s="21">
        <v>629</v>
      </c>
      <c r="H6171" s="25">
        <v>8</v>
      </c>
      <c r="I6171" s="3">
        <v>15</v>
      </c>
      <c r="J6171" s="3">
        <v>202</v>
      </c>
      <c r="K6171" s="3">
        <v>239</v>
      </c>
      <c r="L6171" s="3">
        <v>144</v>
      </c>
      <c r="M6171" s="26">
        <v>21</v>
      </c>
    </row>
    <row r="6172" spans="4:13" x14ac:dyDescent="0.2">
      <c r="D6172" s="175"/>
      <c r="E6172" s="4" t="s">
        <v>37</v>
      </c>
      <c r="F6172" s="6"/>
      <c r="G6172" s="5">
        <v>593</v>
      </c>
      <c r="H6172" s="7">
        <v>7</v>
      </c>
      <c r="I6172" s="1">
        <v>11</v>
      </c>
      <c r="J6172" s="1">
        <v>173</v>
      </c>
      <c r="K6172" s="1">
        <v>259</v>
      </c>
      <c r="L6172" s="1">
        <v>110</v>
      </c>
      <c r="M6172" s="8">
        <v>33</v>
      </c>
    </row>
    <row r="6173" spans="4:13" x14ac:dyDescent="0.2">
      <c r="D6173" s="174" t="s">
        <v>38</v>
      </c>
      <c r="E6173" s="20" t="s">
        <v>39</v>
      </c>
      <c r="F6173" s="22"/>
      <c r="G6173" s="21">
        <v>64</v>
      </c>
      <c r="H6173" s="25">
        <v>2</v>
      </c>
      <c r="I6173" s="3">
        <v>1</v>
      </c>
      <c r="J6173" s="3">
        <v>24</v>
      </c>
      <c r="K6173" s="3">
        <v>20</v>
      </c>
      <c r="L6173" s="3">
        <v>15</v>
      </c>
      <c r="M6173" s="26">
        <v>2</v>
      </c>
    </row>
    <row r="6174" spans="4:13" x14ac:dyDescent="0.2">
      <c r="D6174" s="175"/>
      <c r="E6174" s="4" t="s">
        <v>40</v>
      </c>
      <c r="F6174" s="6"/>
      <c r="G6174" s="5">
        <v>147</v>
      </c>
      <c r="H6174" s="7">
        <v>2</v>
      </c>
      <c r="I6174" s="1">
        <v>3</v>
      </c>
      <c r="J6174" s="1">
        <v>38</v>
      </c>
      <c r="K6174" s="1">
        <v>59</v>
      </c>
      <c r="L6174" s="1">
        <v>41</v>
      </c>
      <c r="M6174" s="8">
        <v>4</v>
      </c>
    </row>
    <row r="6175" spans="4:13" x14ac:dyDescent="0.2">
      <c r="D6175" s="175"/>
      <c r="E6175" s="4" t="s">
        <v>41</v>
      </c>
      <c r="F6175" s="6"/>
      <c r="G6175" s="5">
        <v>204</v>
      </c>
      <c r="H6175" s="7">
        <v>1</v>
      </c>
      <c r="I6175" s="1">
        <v>4</v>
      </c>
      <c r="J6175" s="1">
        <v>59</v>
      </c>
      <c r="K6175" s="1">
        <v>90</v>
      </c>
      <c r="L6175" s="1">
        <v>48</v>
      </c>
      <c r="M6175" s="8">
        <v>2</v>
      </c>
    </row>
    <row r="6176" spans="4:13" x14ac:dyDescent="0.2">
      <c r="D6176" s="175"/>
      <c r="E6176" s="4" t="s">
        <v>42</v>
      </c>
      <c r="F6176" s="6"/>
      <c r="G6176" s="5">
        <v>210</v>
      </c>
      <c r="H6176" s="7">
        <v>2</v>
      </c>
      <c r="I6176" s="1">
        <v>3</v>
      </c>
      <c r="J6176" s="1">
        <v>76</v>
      </c>
      <c r="K6176" s="1">
        <v>70</v>
      </c>
      <c r="L6176" s="1">
        <v>52</v>
      </c>
      <c r="M6176" s="8">
        <v>7</v>
      </c>
    </row>
    <row r="6177" spans="2:13" x14ac:dyDescent="0.2">
      <c r="D6177" s="175"/>
      <c r="E6177" s="4" t="s">
        <v>43</v>
      </c>
      <c r="F6177" s="6"/>
      <c r="G6177" s="5">
        <v>204</v>
      </c>
      <c r="H6177" s="7">
        <v>3</v>
      </c>
      <c r="I6177" s="1">
        <v>5</v>
      </c>
      <c r="J6177" s="1">
        <v>50</v>
      </c>
      <c r="K6177" s="1">
        <v>98</v>
      </c>
      <c r="L6177" s="1">
        <v>37</v>
      </c>
      <c r="M6177" s="8">
        <v>11</v>
      </c>
    </row>
    <row r="6178" spans="2:13" x14ac:dyDescent="0.2">
      <c r="D6178" s="175"/>
      <c r="E6178" s="4" t="s">
        <v>44</v>
      </c>
      <c r="F6178" s="6"/>
      <c r="G6178" s="5">
        <v>223</v>
      </c>
      <c r="H6178" s="7">
        <v>3</v>
      </c>
      <c r="I6178" s="1">
        <v>5</v>
      </c>
      <c r="J6178" s="1">
        <v>71</v>
      </c>
      <c r="K6178" s="1">
        <v>96</v>
      </c>
      <c r="L6178" s="1">
        <v>34</v>
      </c>
      <c r="M6178" s="8">
        <v>14</v>
      </c>
    </row>
    <row r="6179" spans="2:13" x14ac:dyDescent="0.2">
      <c r="D6179" s="176"/>
      <c r="E6179" s="59" t="s">
        <v>45</v>
      </c>
      <c r="F6179" s="60"/>
      <c r="G6179" s="56">
        <v>170</v>
      </c>
      <c r="H6179" s="66">
        <v>2</v>
      </c>
      <c r="I6179" s="30">
        <v>5</v>
      </c>
      <c r="J6179" s="30">
        <v>57</v>
      </c>
      <c r="K6179" s="30">
        <v>65</v>
      </c>
      <c r="L6179" s="30">
        <v>27</v>
      </c>
      <c r="M6179" s="65">
        <v>14</v>
      </c>
    </row>
    <row r="6181" spans="2:13" x14ac:dyDescent="0.2">
      <c r="B6181" s="43" t="str">
        <f xml:space="preserve"> HYPERLINK("#'目次'!B230", "[224]")</f>
        <v>[224]</v>
      </c>
      <c r="C6181" s="31" t="s">
        <v>438</v>
      </c>
    </row>
    <row r="6185" spans="2:13" x14ac:dyDescent="0.2">
      <c r="D6185" s="177"/>
      <c r="E6185" s="178"/>
      <c r="F6185" s="178"/>
      <c r="G6185" s="40" t="s">
        <v>14</v>
      </c>
      <c r="H6185" s="42" t="s">
        <v>416</v>
      </c>
      <c r="I6185" s="15" t="s">
        <v>417</v>
      </c>
      <c r="J6185" s="15" t="s">
        <v>418</v>
      </c>
      <c r="K6185" s="15" t="s">
        <v>419</v>
      </c>
      <c r="L6185" s="15" t="s">
        <v>420</v>
      </c>
      <c r="M6185" s="44" t="s">
        <v>17</v>
      </c>
    </row>
    <row r="6186" spans="2:13" x14ac:dyDescent="0.2">
      <c r="D6186" s="179"/>
      <c r="E6186" s="180"/>
      <c r="F6186" s="180"/>
      <c r="G6186" s="39"/>
      <c r="H6186" s="41"/>
      <c r="I6186" s="14"/>
      <c r="J6186" s="14"/>
      <c r="K6186" s="14"/>
      <c r="L6186" s="14"/>
      <c r="M6186" s="38"/>
    </row>
    <row r="6187" spans="2:13" x14ac:dyDescent="0.2">
      <c r="D6187" s="58"/>
      <c r="E6187" s="53" t="s">
        <v>14</v>
      </c>
      <c r="F6187" s="52"/>
      <c r="G6187" s="37">
        <v>1222</v>
      </c>
      <c r="H6187" s="17">
        <v>15</v>
      </c>
      <c r="I6187" s="17">
        <v>26</v>
      </c>
      <c r="J6187" s="17">
        <v>375</v>
      </c>
      <c r="K6187" s="17">
        <v>498</v>
      </c>
      <c r="L6187" s="17">
        <v>254</v>
      </c>
      <c r="M6187" s="55">
        <v>54</v>
      </c>
    </row>
    <row r="6188" spans="2:13" x14ac:dyDescent="0.2">
      <c r="D6188" s="174" t="s">
        <v>52</v>
      </c>
      <c r="E6188" s="20" t="s">
        <v>53</v>
      </c>
      <c r="F6188" s="22"/>
      <c r="G6188" s="21">
        <v>15</v>
      </c>
      <c r="H6188" s="25">
        <v>0</v>
      </c>
      <c r="I6188" s="3">
        <v>0</v>
      </c>
      <c r="J6188" s="3">
        <v>5</v>
      </c>
      <c r="K6188" s="3">
        <v>4</v>
      </c>
      <c r="L6188" s="3">
        <v>6</v>
      </c>
      <c r="M6188" s="26">
        <v>0</v>
      </c>
    </row>
    <row r="6189" spans="2:13" ht="24" x14ac:dyDescent="0.2">
      <c r="D6189" s="175"/>
      <c r="E6189" s="4" t="s">
        <v>54</v>
      </c>
      <c r="F6189" s="6"/>
      <c r="G6189" s="5">
        <v>122</v>
      </c>
      <c r="H6189" s="7">
        <v>1</v>
      </c>
      <c r="I6189" s="1">
        <v>3</v>
      </c>
      <c r="J6189" s="1">
        <v>44</v>
      </c>
      <c r="K6189" s="1">
        <v>50</v>
      </c>
      <c r="L6189" s="1">
        <v>20</v>
      </c>
      <c r="M6189" s="8">
        <v>4</v>
      </c>
    </row>
    <row r="6190" spans="2:13" x14ac:dyDescent="0.2">
      <c r="D6190" s="175"/>
      <c r="E6190" s="4" t="s">
        <v>55</v>
      </c>
      <c r="F6190" s="6"/>
      <c r="G6190" s="5">
        <v>43</v>
      </c>
      <c r="H6190" s="7">
        <v>2</v>
      </c>
      <c r="I6190" s="1">
        <v>0</v>
      </c>
      <c r="J6190" s="1">
        <v>7</v>
      </c>
      <c r="K6190" s="1">
        <v>19</v>
      </c>
      <c r="L6190" s="1">
        <v>11</v>
      </c>
      <c r="M6190" s="8">
        <v>4</v>
      </c>
    </row>
    <row r="6191" spans="2:13" x14ac:dyDescent="0.2">
      <c r="D6191" s="175"/>
      <c r="E6191" s="4" t="s">
        <v>56</v>
      </c>
      <c r="F6191" s="6"/>
      <c r="G6191" s="5">
        <v>60</v>
      </c>
      <c r="H6191" s="7">
        <v>0</v>
      </c>
      <c r="I6191" s="1">
        <v>3</v>
      </c>
      <c r="J6191" s="1">
        <v>21</v>
      </c>
      <c r="K6191" s="1">
        <v>21</v>
      </c>
      <c r="L6191" s="1">
        <v>14</v>
      </c>
      <c r="M6191" s="8">
        <v>1</v>
      </c>
    </row>
    <row r="6192" spans="2:13" x14ac:dyDescent="0.2">
      <c r="D6192" s="175"/>
      <c r="E6192" s="4" t="s">
        <v>57</v>
      </c>
      <c r="F6192" s="6"/>
      <c r="G6192" s="5">
        <v>286</v>
      </c>
      <c r="H6192" s="7">
        <v>2</v>
      </c>
      <c r="I6192" s="1">
        <v>5</v>
      </c>
      <c r="J6192" s="1">
        <v>92</v>
      </c>
      <c r="K6192" s="1">
        <v>121</v>
      </c>
      <c r="L6192" s="1">
        <v>59</v>
      </c>
      <c r="M6192" s="8">
        <v>7</v>
      </c>
    </row>
    <row r="6193" spans="2:13" x14ac:dyDescent="0.2">
      <c r="D6193" s="175"/>
      <c r="E6193" s="4" t="s">
        <v>58</v>
      </c>
      <c r="F6193" s="6"/>
      <c r="G6193" s="5">
        <v>129</v>
      </c>
      <c r="H6193" s="7">
        <v>1</v>
      </c>
      <c r="I6193" s="1">
        <v>3</v>
      </c>
      <c r="J6193" s="1">
        <v>39</v>
      </c>
      <c r="K6193" s="1">
        <v>52</v>
      </c>
      <c r="L6193" s="1">
        <v>29</v>
      </c>
      <c r="M6193" s="8">
        <v>5</v>
      </c>
    </row>
    <row r="6194" spans="2:13" x14ac:dyDescent="0.2">
      <c r="D6194" s="175"/>
      <c r="E6194" s="4" t="s">
        <v>59</v>
      </c>
      <c r="F6194" s="6"/>
      <c r="G6194" s="5">
        <v>195</v>
      </c>
      <c r="H6194" s="7">
        <v>3</v>
      </c>
      <c r="I6194" s="1">
        <v>5</v>
      </c>
      <c r="J6194" s="1">
        <v>53</v>
      </c>
      <c r="K6194" s="1">
        <v>90</v>
      </c>
      <c r="L6194" s="1">
        <v>33</v>
      </c>
      <c r="M6194" s="8">
        <v>11</v>
      </c>
    </row>
    <row r="6195" spans="2:13" x14ac:dyDescent="0.2">
      <c r="D6195" s="175"/>
      <c r="E6195" s="4" t="s">
        <v>60</v>
      </c>
      <c r="F6195" s="6"/>
      <c r="G6195" s="5">
        <v>176</v>
      </c>
      <c r="H6195" s="7">
        <v>3</v>
      </c>
      <c r="I6195" s="1">
        <v>4</v>
      </c>
      <c r="J6195" s="1">
        <v>53</v>
      </c>
      <c r="K6195" s="1">
        <v>74</v>
      </c>
      <c r="L6195" s="1">
        <v>37</v>
      </c>
      <c r="M6195" s="8">
        <v>5</v>
      </c>
    </row>
    <row r="6196" spans="2:13" x14ac:dyDescent="0.2">
      <c r="D6196" s="175"/>
      <c r="E6196" s="4" t="s">
        <v>61</v>
      </c>
      <c r="F6196" s="6"/>
      <c r="G6196" s="5">
        <v>78</v>
      </c>
      <c r="H6196" s="7">
        <v>2</v>
      </c>
      <c r="I6196" s="1">
        <v>0</v>
      </c>
      <c r="J6196" s="1">
        <v>26</v>
      </c>
      <c r="K6196" s="1">
        <v>25</v>
      </c>
      <c r="L6196" s="1">
        <v>22</v>
      </c>
      <c r="M6196" s="8">
        <v>3</v>
      </c>
    </row>
    <row r="6197" spans="2:13" x14ac:dyDescent="0.2">
      <c r="D6197" s="175"/>
      <c r="E6197" s="4" t="s">
        <v>62</v>
      </c>
      <c r="F6197" s="6"/>
      <c r="G6197" s="5">
        <v>113</v>
      </c>
      <c r="H6197" s="7">
        <v>1</v>
      </c>
      <c r="I6197" s="1">
        <v>3</v>
      </c>
      <c r="J6197" s="1">
        <v>35</v>
      </c>
      <c r="K6197" s="1">
        <v>41</v>
      </c>
      <c r="L6197" s="1">
        <v>21</v>
      </c>
      <c r="M6197" s="8">
        <v>12</v>
      </c>
    </row>
    <row r="6198" spans="2:13" x14ac:dyDescent="0.2">
      <c r="D6198" s="174" t="s">
        <v>63</v>
      </c>
      <c r="E6198" s="20" t="s">
        <v>64</v>
      </c>
      <c r="F6198" s="22"/>
      <c r="G6198" s="21">
        <v>234</v>
      </c>
      <c r="H6198" s="25">
        <v>4</v>
      </c>
      <c r="I6198" s="3">
        <v>11</v>
      </c>
      <c r="J6198" s="3">
        <v>71</v>
      </c>
      <c r="K6198" s="3">
        <v>84</v>
      </c>
      <c r="L6198" s="3">
        <v>50</v>
      </c>
      <c r="M6198" s="26">
        <v>14</v>
      </c>
    </row>
    <row r="6199" spans="2:13" x14ac:dyDescent="0.2">
      <c r="D6199" s="175"/>
      <c r="E6199" s="4" t="s">
        <v>65</v>
      </c>
      <c r="F6199" s="6"/>
      <c r="G6199" s="5">
        <v>172</v>
      </c>
      <c r="H6199" s="7">
        <v>2</v>
      </c>
      <c r="I6199" s="1">
        <v>5</v>
      </c>
      <c r="J6199" s="1">
        <v>47</v>
      </c>
      <c r="K6199" s="1">
        <v>69</v>
      </c>
      <c r="L6199" s="1">
        <v>38</v>
      </c>
      <c r="M6199" s="8">
        <v>11</v>
      </c>
    </row>
    <row r="6200" spans="2:13" x14ac:dyDescent="0.2">
      <c r="D6200" s="175"/>
      <c r="E6200" s="4" t="s">
        <v>66</v>
      </c>
      <c r="F6200" s="6"/>
      <c r="G6200" s="5">
        <v>165</v>
      </c>
      <c r="H6200" s="7">
        <v>0</v>
      </c>
      <c r="I6200" s="1">
        <v>2</v>
      </c>
      <c r="J6200" s="1">
        <v>64</v>
      </c>
      <c r="K6200" s="1">
        <v>63</v>
      </c>
      <c r="L6200" s="1">
        <v>26</v>
      </c>
      <c r="M6200" s="8">
        <v>10</v>
      </c>
    </row>
    <row r="6201" spans="2:13" x14ac:dyDescent="0.2">
      <c r="D6201" s="175"/>
      <c r="E6201" s="4" t="s">
        <v>67</v>
      </c>
      <c r="F6201" s="6"/>
      <c r="G6201" s="5">
        <v>158</v>
      </c>
      <c r="H6201" s="7">
        <v>2</v>
      </c>
      <c r="I6201" s="1">
        <v>5</v>
      </c>
      <c r="J6201" s="1">
        <v>47</v>
      </c>
      <c r="K6201" s="1">
        <v>72</v>
      </c>
      <c r="L6201" s="1">
        <v>29</v>
      </c>
      <c r="M6201" s="8">
        <v>3</v>
      </c>
    </row>
    <row r="6202" spans="2:13" x14ac:dyDescent="0.2">
      <c r="D6202" s="175"/>
      <c r="E6202" s="4" t="s">
        <v>68</v>
      </c>
      <c r="F6202" s="6"/>
      <c r="G6202" s="5">
        <v>112</v>
      </c>
      <c r="H6202" s="7">
        <v>2</v>
      </c>
      <c r="I6202" s="1">
        <v>0</v>
      </c>
      <c r="J6202" s="1">
        <v>38</v>
      </c>
      <c r="K6202" s="1">
        <v>46</v>
      </c>
      <c r="L6202" s="1">
        <v>24</v>
      </c>
      <c r="M6202" s="8">
        <v>2</v>
      </c>
    </row>
    <row r="6203" spans="2:13" x14ac:dyDescent="0.2">
      <c r="D6203" s="175"/>
      <c r="E6203" s="4" t="s">
        <v>69</v>
      </c>
      <c r="F6203" s="6"/>
      <c r="G6203" s="5">
        <v>92</v>
      </c>
      <c r="H6203" s="7">
        <v>2</v>
      </c>
      <c r="I6203" s="1">
        <v>1</v>
      </c>
      <c r="J6203" s="1">
        <v>23</v>
      </c>
      <c r="K6203" s="1">
        <v>51</v>
      </c>
      <c r="L6203" s="1">
        <v>13</v>
      </c>
      <c r="M6203" s="8">
        <v>2</v>
      </c>
    </row>
    <row r="6204" spans="2:13" x14ac:dyDescent="0.2">
      <c r="D6204" s="175"/>
      <c r="E6204" s="4" t="s">
        <v>70</v>
      </c>
      <c r="F6204" s="6"/>
      <c r="G6204" s="5">
        <v>131</v>
      </c>
      <c r="H6204" s="7">
        <v>2</v>
      </c>
      <c r="I6204" s="1">
        <v>0</v>
      </c>
      <c r="J6204" s="1">
        <v>41</v>
      </c>
      <c r="K6204" s="1">
        <v>52</v>
      </c>
      <c r="L6204" s="1">
        <v>35</v>
      </c>
      <c r="M6204" s="8">
        <v>1</v>
      </c>
    </row>
    <row r="6205" spans="2:13" x14ac:dyDescent="0.2">
      <c r="D6205" s="175"/>
      <c r="E6205" s="4" t="s">
        <v>71</v>
      </c>
      <c r="F6205" s="6"/>
      <c r="G6205" s="5">
        <v>71</v>
      </c>
      <c r="H6205" s="7">
        <v>1</v>
      </c>
      <c r="I6205" s="1">
        <v>1</v>
      </c>
      <c r="J6205" s="1">
        <v>24</v>
      </c>
      <c r="K6205" s="1">
        <v>26</v>
      </c>
      <c r="L6205" s="1">
        <v>12</v>
      </c>
      <c r="M6205" s="8">
        <v>7</v>
      </c>
    </row>
    <row r="6206" spans="2:13" x14ac:dyDescent="0.2">
      <c r="D6206" s="176"/>
      <c r="E6206" s="59" t="s">
        <v>72</v>
      </c>
      <c r="F6206" s="60"/>
      <c r="G6206" s="56">
        <v>70</v>
      </c>
      <c r="H6206" s="66">
        <v>0</v>
      </c>
      <c r="I6206" s="30">
        <v>1</v>
      </c>
      <c r="J6206" s="30">
        <v>18</v>
      </c>
      <c r="K6206" s="30">
        <v>28</v>
      </c>
      <c r="L6206" s="30">
        <v>21</v>
      </c>
      <c r="M6206" s="65">
        <v>2</v>
      </c>
    </row>
    <row r="6208" spans="2:13" x14ac:dyDescent="0.2">
      <c r="B6208" s="43" t="str">
        <f xml:space="preserve"> HYPERLINK("#'目次'!B231", "[225]")</f>
        <v>[225]</v>
      </c>
      <c r="C6208" s="31" t="s">
        <v>438</v>
      </c>
    </row>
    <row r="6211" spans="3:13" x14ac:dyDescent="0.2">
      <c r="C6211" s="31" t="s">
        <v>75</v>
      </c>
    </row>
    <row r="6212" spans="3:13" x14ac:dyDescent="0.2">
      <c r="D6212" s="177"/>
      <c r="E6212" s="178"/>
      <c r="F6212" s="178"/>
      <c r="G6212" s="40" t="s">
        <v>14</v>
      </c>
      <c r="H6212" s="42" t="s">
        <v>416</v>
      </c>
      <c r="I6212" s="15" t="s">
        <v>417</v>
      </c>
      <c r="J6212" s="15" t="s">
        <v>418</v>
      </c>
      <c r="K6212" s="15" t="s">
        <v>419</v>
      </c>
      <c r="L6212" s="15" t="s">
        <v>420</v>
      </c>
      <c r="M6212" s="44" t="s">
        <v>17</v>
      </c>
    </row>
    <row r="6213" spans="3:13" x14ac:dyDescent="0.2">
      <c r="D6213" s="179"/>
      <c r="E6213" s="180"/>
      <c r="F6213" s="180"/>
      <c r="G6213" s="39"/>
      <c r="H6213" s="41"/>
      <c r="I6213" s="14"/>
      <c r="J6213" s="14"/>
      <c r="K6213" s="14"/>
      <c r="L6213" s="14"/>
      <c r="M6213" s="38"/>
    </row>
    <row r="6214" spans="3:13" x14ac:dyDescent="0.2">
      <c r="D6214" s="58"/>
      <c r="E6214" s="53" t="s">
        <v>14</v>
      </c>
      <c r="F6214" s="52"/>
      <c r="G6214" s="37">
        <v>1222</v>
      </c>
      <c r="H6214" s="17">
        <v>15</v>
      </c>
      <c r="I6214" s="17">
        <v>26</v>
      </c>
      <c r="J6214" s="17">
        <v>375</v>
      </c>
      <c r="K6214" s="17">
        <v>498</v>
      </c>
      <c r="L6214" s="17">
        <v>254</v>
      </c>
      <c r="M6214" s="55">
        <v>54</v>
      </c>
    </row>
    <row r="6215" spans="3:13" x14ac:dyDescent="0.2">
      <c r="D6215" s="174" t="s">
        <v>36</v>
      </c>
      <c r="E6215" s="20" t="s">
        <v>76</v>
      </c>
      <c r="F6215" s="22"/>
      <c r="G6215" s="21">
        <v>629</v>
      </c>
      <c r="H6215" s="25">
        <v>8</v>
      </c>
      <c r="I6215" s="3">
        <v>15</v>
      </c>
      <c r="J6215" s="3">
        <v>202</v>
      </c>
      <c r="K6215" s="3">
        <v>239</v>
      </c>
      <c r="L6215" s="3">
        <v>144</v>
      </c>
      <c r="M6215" s="26">
        <v>21</v>
      </c>
    </row>
    <row r="6216" spans="3:13" x14ac:dyDescent="0.2">
      <c r="D6216" s="175"/>
      <c r="E6216" s="4" t="s">
        <v>39</v>
      </c>
      <c r="F6216" s="6"/>
      <c r="G6216" s="5">
        <v>37</v>
      </c>
      <c r="H6216" s="7">
        <v>2</v>
      </c>
      <c r="I6216" s="1">
        <v>0</v>
      </c>
      <c r="J6216" s="1">
        <v>13</v>
      </c>
      <c r="K6216" s="1">
        <v>10</v>
      </c>
      <c r="L6216" s="1">
        <v>11</v>
      </c>
      <c r="M6216" s="8">
        <v>1</v>
      </c>
    </row>
    <row r="6217" spans="3:13" x14ac:dyDescent="0.2">
      <c r="D6217" s="175"/>
      <c r="E6217" s="4" t="s">
        <v>40</v>
      </c>
      <c r="F6217" s="6"/>
      <c r="G6217" s="5">
        <v>73</v>
      </c>
      <c r="H6217" s="7">
        <v>0</v>
      </c>
      <c r="I6217" s="1">
        <v>1</v>
      </c>
      <c r="J6217" s="1">
        <v>24</v>
      </c>
      <c r="K6217" s="1">
        <v>24</v>
      </c>
      <c r="L6217" s="1">
        <v>23</v>
      </c>
      <c r="M6217" s="8">
        <v>1</v>
      </c>
    </row>
    <row r="6218" spans="3:13" x14ac:dyDescent="0.2">
      <c r="D6218" s="175"/>
      <c r="E6218" s="4" t="s">
        <v>41</v>
      </c>
      <c r="F6218" s="6"/>
      <c r="G6218" s="5">
        <v>108</v>
      </c>
      <c r="H6218" s="7">
        <v>0</v>
      </c>
      <c r="I6218" s="1">
        <v>3</v>
      </c>
      <c r="J6218" s="1">
        <v>33</v>
      </c>
      <c r="K6218" s="1">
        <v>46</v>
      </c>
      <c r="L6218" s="1">
        <v>24</v>
      </c>
      <c r="M6218" s="8">
        <v>2</v>
      </c>
    </row>
    <row r="6219" spans="3:13" x14ac:dyDescent="0.2">
      <c r="D6219" s="175"/>
      <c r="E6219" s="4" t="s">
        <v>42</v>
      </c>
      <c r="F6219" s="6"/>
      <c r="G6219" s="5">
        <v>113</v>
      </c>
      <c r="H6219" s="7">
        <v>1</v>
      </c>
      <c r="I6219" s="1">
        <v>3</v>
      </c>
      <c r="J6219" s="1">
        <v>41</v>
      </c>
      <c r="K6219" s="1">
        <v>34</v>
      </c>
      <c r="L6219" s="1">
        <v>32</v>
      </c>
      <c r="M6219" s="8">
        <v>2</v>
      </c>
    </row>
    <row r="6220" spans="3:13" x14ac:dyDescent="0.2">
      <c r="D6220" s="175"/>
      <c r="E6220" s="4" t="s">
        <v>43</v>
      </c>
      <c r="F6220" s="6"/>
      <c r="G6220" s="5">
        <v>101</v>
      </c>
      <c r="H6220" s="7">
        <v>1</v>
      </c>
      <c r="I6220" s="1">
        <v>4</v>
      </c>
      <c r="J6220" s="1">
        <v>28</v>
      </c>
      <c r="K6220" s="1">
        <v>43</v>
      </c>
      <c r="L6220" s="1">
        <v>22</v>
      </c>
      <c r="M6220" s="8">
        <v>3</v>
      </c>
    </row>
    <row r="6221" spans="3:13" x14ac:dyDescent="0.2">
      <c r="D6221" s="175"/>
      <c r="E6221" s="4" t="s">
        <v>44</v>
      </c>
      <c r="F6221" s="6"/>
      <c r="G6221" s="5">
        <v>114</v>
      </c>
      <c r="H6221" s="7">
        <v>3</v>
      </c>
      <c r="I6221" s="1">
        <v>2</v>
      </c>
      <c r="J6221" s="1">
        <v>34</v>
      </c>
      <c r="K6221" s="1">
        <v>52</v>
      </c>
      <c r="L6221" s="1">
        <v>17</v>
      </c>
      <c r="M6221" s="8">
        <v>6</v>
      </c>
    </row>
    <row r="6222" spans="3:13" x14ac:dyDescent="0.2">
      <c r="D6222" s="175"/>
      <c r="E6222" s="4" t="s">
        <v>45</v>
      </c>
      <c r="F6222" s="6"/>
      <c r="G6222" s="5">
        <v>83</v>
      </c>
      <c r="H6222" s="7">
        <v>1</v>
      </c>
      <c r="I6222" s="1">
        <v>2</v>
      </c>
      <c r="J6222" s="1">
        <v>29</v>
      </c>
      <c r="K6222" s="1">
        <v>30</v>
      </c>
      <c r="L6222" s="1">
        <v>15</v>
      </c>
      <c r="M6222" s="8">
        <v>6</v>
      </c>
    </row>
    <row r="6223" spans="3:13" x14ac:dyDescent="0.2">
      <c r="D6223" s="174" t="s">
        <v>37</v>
      </c>
      <c r="E6223" s="20" t="s">
        <v>77</v>
      </c>
      <c r="F6223" s="22"/>
      <c r="G6223" s="21">
        <v>593</v>
      </c>
      <c r="H6223" s="25">
        <v>7</v>
      </c>
      <c r="I6223" s="3">
        <v>11</v>
      </c>
      <c r="J6223" s="3">
        <v>173</v>
      </c>
      <c r="K6223" s="3">
        <v>259</v>
      </c>
      <c r="L6223" s="3">
        <v>110</v>
      </c>
      <c r="M6223" s="26">
        <v>33</v>
      </c>
    </row>
    <row r="6224" spans="3:13" x14ac:dyDescent="0.2">
      <c r="D6224" s="175"/>
      <c r="E6224" s="4" t="s">
        <v>39</v>
      </c>
      <c r="F6224" s="6"/>
      <c r="G6224" s="5">
        <v>27</v>
      </c>
      <c r="H6224" s="7">
        <v>0</v>
      </c>
      <c r="I6224" s="1">
        <v>1</v>
      </c>
      <c r="J6224" s="1">
        <v>11</v>
      </c>
      <c r="K6224" s="1">
        <v>10</v>
      </c>
      <c r="L6224" s="1">
        <v>4</v>
      </c>
      <c r="M6224" s="8">
        <v>1</v>
      </c>
    </row>
    <row r="6225" spans="2:13" x14ac:dyDescent="0.2">
      <c r="D6225" s="175"/>
      <c r="E6225" s="4" t="s">
        <v>40</v>
      </c>
      <c r="F6225" s="6"/>
      <c r="G6225" s="5">
        <v>74</v>
      </c>
      <c r="H6225" s="7">
        <v>2</v>
      </c>
      <c r="I6225" s="1">
        <v>2</v>
      </c>
      <c r="J6225" s="1">
        <v>14</v>
      </c>
      <c r="K6225" s="1">
        <v>35</v>
      </c>
      <c r="L6225" s="1">
        <v>18</v>
      </c>
      <c r="M6225" s="8">
        <v>3</v>
      </c>
    </row>
    <row r="6226" spans="2:13" x14ac:dyDescent="0.2">
      <c r="D6226" s="175"/>
      <c r="E6226" s="4" t="s">
        <v>41</v>
      </c>
      <c r="F6226" s="6"/>
      <c r="G6226" s="5">
        <v>96</v>
      </c>
      <c r="H6226" s="7">
        <v>1</v>
      </c>
      <c r="I6226" s="1">
        <v>1</v>
      </c>
      <c r="J6226" s="1">
        <v>26</v>
      </c>
      <c r="K6226" s="1">
        <v>44</v>
      </c>
      <c r="L6226" s="1">
        <v>24</v>
      </c>
      <c r="M6226" s="8">
        <v>0</v>
      </c>
    </row>
    <row r="6227" spans="2:13" x14ac:dyDescent="0.2">
      <c r="D6227" s="175"/>
      <c r="E6227" s="4" t="s">
        <v>42</v>
      </c>
      <c r="F6227" s="6"/>
      <c r="G6227" s="5">
        <v>97</v>
      </c>
      <c r="H6227" s="7">
        <v>1</v>
      </c>
      <c r="I6227" s="1">
        <v>0</v>
      </c>
      <c r="J6227" s="1">
        <v>35</v>
      </c>
      <c r="K6227" s="1">
        <v>36</v>
      </c>
      <c r="L6227" s="1">
        <v>20</v>
      </c>
      <c r="M6227" s="8">
        <v>5</v>
      </c>
    </row>
    <row r="6228" spans="2:13" x14ac:dyDescent="0.2">
      <c r="D6228" s="175"/>
      <c r="E6228" s="4" t="s">
        <v>43</v>
      </c>
      <c r="F6228" s="6"/>
      <c r="G6228" s="5">
        <v>103</v>
      </c>
      <c r="H6228" s="7">
        <v>2</v>
      </c>
      <c r="I6228" s="1">
        <v>1</v>
      </c>
      <c r="J6228" s="1">
        <v>22</v>
      </c>
      <c r="K6228" s="1">
        <v>55</v>
      </c>
      <c r="L6228" s="1">
        <v>15</v>
      </c>
      <c r="M6228" s="8">
        <v>8</v>
      </c>
    </row>
    <row r="6229" spans="2:13" x14ac:dyDescent="0.2">
      <c r="D6229" s="175"/>
      <c r="E6229" s="4" t="s">
        <v>44</v>
      </c>
      <c r="F6229" s="6"/>
      <c r="G6229" s="5">
        <v>109</v>
      </c>
      <c r="H6229" s="7">
        <v>0</v>
      </c>
      <c r="I6229" s="1">
        <v>3</v>
      </c>
      <c r="J6229" s="1">
        <v>37</v>
      </c>
      <c r="K6229" s="1">
        <v>44</v>
      </c>
      <c r="L6229" s="1">
        <v>17</v>
      </c>
      <c r="M6229" s="8">
        <v>8</v>
      </c>
    </row>
    <row r="6230" spans="2:13" x14ac:dyDescent="0.2">
      <c r="D6230" s="176"/>
      <c r="E6230" s="59" t="s">
        <v>45</v>
      </c>
      <c r="F6230" s="60"/>
      <c r="G6230" s="56">
        <v>87</v>
      </c>
      <c r="H6230" s="66">
        <v>1</v>
      </c>
      <c r="I6230" s="30">
        <v>3</v>
      </c>
      <c r="J6230" s="30">
        <v>28</v>
      </c>
      <c r="K6230" s="30">
        <v>35</v>
      </c>
      <c r="L6230" s="30">
        <v>12</v>
      </c>
      <c r="M6230" s="65">
        <v>8</v>
      </c>
    </row>
    <row r="6232" spans="2:13" x14ac:dyDescent="0.2">
      <c r="B6232" s="43" t="str">
        <f xml:space="preserve"> HYPERLINK("#'目次'!B232", "[226]")</f>
        <v>[226]</v>
      </c>
      <c r="C6232" s="31" t="s">
        <v>441</v>
      </c>
    </row>
    <row r="6236" spans="2:13" x14ac:dyDescent="0.2">
      <c r="D6236" s="177"/>
      <c r="E6236" s="178"/>
      <c r="F6236" s="178"/>
      <c r="G6236" s="40" t="s">
        <v>14</v>
      </c>
      <c r="H6236" s="42" t="s">
        <v>416</v>
      </c>
      <c r="I6236" s="15" t="s">
        <v>417</v>
      </c>
      <c r="J6236" s="15" t="s">
        <v>418</v>
      </c>
      <c r="K6236" s="15" t="s">
        <v>419</v>
      </c>
      <c r="L6236" s="15" t="s">
        <v>420</v>
      </c>
      <c r="M6236" s="44" t="s">
        <v>17</v>
      </c>
    </row>
    <row r="6237" spans="2:13" x14ac:dyDescent="0.2">
      <c r="D6237" s="179"/>
      <c r="E6237" s="180"/>
      <c r="F6237" s="180"/>
      <c r="G6237" s="39"/>
      <c r="H6237" s="41"/>
      <c r="I6237" s="14"/>
      <c r="J6237" s="14"/>
      <c r="K6237" s="14"/>
      <c r="L6237" s="14"/>
      <c r="M6237" s="38"/>
    </row>
    <row r="6238" spans="2:13" x14ac:dyDescent="0.2">
      <c r="D6238" s="58"/>
      <c r="E6238" s="53" t="s">
        <v>14</v>
      </c>
      <c r="F6238" s="52"/>
      <c r="G6238" s="37">
        <v>1222</v>
      </c>
      <c r="H6238" s="17">
        <v>26</v>
      </c>
      <c r="I6238" s="17">
        <v>246</v>
      </c>
      <c r="J6238" s="17">
        <v>771</v>
      </c>
      <c r="K6238" s="17">
        <v>70</v>
      </c>
      <c r="L6238" s="17">
        <v>77</v>
      </c>
      <c r="M6238" s="55">
        <v>32</v>
      </c>
    </row>
    <row r="6239" spans="2:13" x14ac:dyDescent="0.2">
      <c r="D6239" s="174" t="s">
        <v>18</v>
      </c>
      <c r="E6239" s="20" t="s">
        <v>19</v>
      </c>
      <c r="F6239" s="22"/>
      <c r="G6239" s="21">
        <v>57</v>
      </c>
      <c r="H6239" s="25">
        <v>4</v>
      </c>
      <c r="I6239" s="3">
        <v>6</v>
      </c>
      <c r="J6239" s="3">
        <v>39</v>
      </c>
      <c r="K6239" s="3">
        <v>3</v>
      </c>
      <c r="L6239" s="3">
        <v>3</v>
      </c>
      <c r="M6239" s="26">
        <v>2</v>
      </c>
    </row>
    <row r="6240" spans="2:13" x14ac:dyDescent="0.2">
      <c r="D6240" s="175"/>
      <c r="E6240" s="4" t="s">
        <v>20</v>
      </c>
      <c r="F6240" s="6"/>
      <c r="G6240" s="5">
        <v>84</v>
      </c>
      <c r="H6240" s="7">
        <v>1</v>
      </c>
      <c r="I6240" s="1">
        <v>18</v>
      </c>
      <c r="J6240" s="1">
        <v>52</v>
      </c>
      <c r="K6240" s="1">
        <v>5</v>
      </c>
      <c r="L6240" s="1">
        <v>5</v>
      </c>
      <c r="M6240" s="8">
        <v>3</v>
      </c>
    </row>
    <row r="6241" spans="4:13" x14ac:dyDescent="0.2">
      <c r="D6241" s="175"/>
      <c r="E6241" s="4" t="s">
        <v>21</v>
      </c>
      <c r="F6241" s="6"/>
      <c r="G6241" s="5">
        <v>487</v>
      </c>
      <c r="H6241" s="7">
        <v>4</v>
      </c>
      <c r="I6241" s="1">
        <v>98</v>
      </c>
      <c r="J6241" s="1">
        <v>312</v>
      </c>
      <c r="K6241" s="1">
        <v>33</v>
      </c>
      <c r="L6241" s="1">
        <v>29</v>
      </c>
      <c r="M6241" s="8">
        <v>11</v>
      </c>
    </row>
    <row r="6242" spans="4:13" x14ac:dyDescent="0.2">
      <c r="D6242" s="175"/>
      <c r="E6242" s="4" t="s">
        <v>22</v>
      </c>
      <c r="F6242" s="6"/>
      <c r="G6242" s="5">
        <v>35</v>
      </c>
      <c r="H6242" s="7">
        <v>2</v>
      </c>
      <c r="I6242" s="1">
        <v>5</v>
      </c>
      <c r="J6242" s="1">
        <v>14</v>
      </c>
      <c r="K6242" s="1">
        <v>4</v>
      </c>
      <c r="L6242" s="1">
        <v>9</v>
      </c>
      <c r="M6242" s="8">
        <v>1</v>
      </c>
    </row>
    <row r="6243" spans="4:13" x14ac:dyDescent="0.2">
      <c r="D6243" s="175"/>
      <c r="E6243" s="4" t="s">
        <v>23</v>
      </c>
      <c r="F6243" s="6"/>
      <c r="G6243" s="5">
        <v>143</v>
      </c>
      <c r="H6243" s="7">
        <v>2</v>
      </c>
      <c r="I6243" s="1">
        <v>35</v>
      </c>
      <c r="J6243" s="1">
        <v>92</v>
      </c>
      <c r="K6243" s="1">
        <v>3</v>
      </c>
      <c r="L6243" s="1">
        <v>7</v>
      </c>
      <c r="M6243" s="8">
        <v>4</v>
      </c>
    </row>
    <row r="6244" spans="4:13" x14ac:dyDescent="0.2">
      <c r="D6244" s="175"/>
      <c r="E6244" s="4" t="s">
        <v>24</v>
      </c>
      <c r="F6244" s="6"/>
      <c r="G6244" s="5">
        <v>187</v>
      </c>
      <c r="H6244" s="7">
        <v>3</v>
      </c>
      <c r="I6244" s="1">
        <v>43</v>
      </c>
      <c r="J6244" s="1">
        <v>114</v>
      </c>
      <c r="K6244" s="1">
        <v>10</v>
      </c>
      <c r="L6244" s="1">
        <v>12</v>
      </c>
      <c r="M6244" s="8">
        <v>5</v>
      </c>
    </row>
    <row r="6245" spans="4:13" x14ac:dyDescent="0.2">
      <c r="D6245" s="175"/>
      <c r="E6245" s="4" t="s">
        <v>25</v>
      </c>
      <c r="F6245" s="6"/>
      <c r="G6245" s="5">
        <v>71</v>
      </c>
      <c r="H6245" s="7">
        <v>4</v>
      </c>
      <c r="I6245" s="1">
        <v>14</v>
      </c>
      <c r="J6245" s="1">
        <v>45</v>
      </c>
      <c r="K6245" s="1">
        <v>4</v>
      </c>
      <c r="L6245" s="1">
        <v>3</v>
      </c>
      <c r="M6245" s="8">
        <v>1</v>
      </c>
    </row>
    <row r="6246" spans="4:13" x14ac:dyDescent="0.2">
      <c r="D6246" s="175"/>
      <c r="E6246" s="4" t="s">
        <v>26</v>
      </c>
      <c r="F6246" s="6"/>
      <c r="G6246" s="5">
        <v>30</v>
      </c>
      <c r="H6246" s="7">
        <v>1</v>
      </c>
      <c r="I6246" s="1">
        <v>7</v>
      </c>
      <c r="J6246" s="1">
        <v>20</v>
      </c>
      <c r="K6246" s="1">
        <v>0</v>
      </c>
      <c r="L6246" s="1">
        <v>2</v>
      </c>
      <c r="M6246" s="8">
        <v>0</v>
      </c>
    </row>
    <row r="6247" spans="4:13" x14ac:dyDescent="0.2">
      <c r="D6247" s="175"/>
      <c r="E6247" s="4" t="s">
        <v>27</v>
      </c>
      <c r="F6247" s="6"/>
      <c r="G6247" s="5">
        <v>70</v>
      </c>
      <c r="H6247" s="7">
        <v>2</v>
      </c>
      <c r="I6247" s="1">
        <v>10</v>
      </c>
      <c r="J6247" s="1">
        <v>44</v>
      </c>
      <c r="K6247" s="1">
        <v>6</v>
      </c>
      <c r="L6247" s="1">
        <v>5</v>
      </c>
      <c r="M6247" s="8">
        <v>3</v>
      </c>
    </row>
    <row r="6248" spans="4:13" x14ac:dyDescent="0.2">
      <c r="D6248" s="175"/>
      <c r="E6248" s="4" t="s">
        <v>28</v>
      </c>
      <c r="F6248" s="6"/>
      <c r="G6248" s="5">
        <v>51</v>
      </c>
      <c r="H6248" s="7">
        <v>3</v>
      </c>
      <c r="I6248" s="1">
        <v>9</v>
      </c>
      <c r="J6248" s="1">
        <v>33</v>
      </c>
      <c r="K6248" s="1">
        <v>2</v>
      </c>
      <c r="L6248" s="1">
        <v>2</v>
      </c>
      <c r="M6248" s="8">
        <v>2</v>
      </c>
    </row>
    <row r="6249" spans="4:13" x14ac:dyDescent="0.2">
      <c r="D6249" s="175"/>
      <c r="E6249" s="4" t="s">
        <v>29</v>
      </c>
      <c r="F6249" s="6"/>
      <c r="G6249" s="5">
        <v>7</v>
      </c>
      <c r="H6249" s="7">
        <v>0</v>
      </c>
      <c r="I6249" s="1">
        <v>1</v>
      </c>
      <c r="J6249" s="1">
        <v>6</v>
      </c>
      <c r="K6249" s="1">
        <v>0</v>
      </c>
      <c r="L6249" s="1">
        <v>0</v>
      </c>
      <c r="M6249" s="8">
        <v>0</v>
      </c>
    </row>
    <row r="6250" spans="4:13" x14ac:dyDescent="0.2">
      <c r="D6250" s="174" t="s">
        <v>30</v>
      </c>
      <c r="E6250" s="20" t="s">
        <v>31</v>
      </c>
      <c r="F6250" s="22"/>
      <c r="G6250" s="21">
        <v>393</v>
      </c>
      <c r="H6250" s="25">
        <v>8</v>
      </c>
      <c r="I6250" s="3">
        <v>76</v>
      </c>
      <c r="J6250" s="3">
        <v>244</v>
      </c>
      <c r="K6250" s="3">
        <v>29</v>
      </c>
      <c r="L6250" s="3">
        <v>29</v>
      </c>
      <c r="M6250" s="26">
        <v>7</v>
      </c>
    </row>
    <row r="6251" spans="4:13" x14ac:dyDescent="0.2">
      <c r="D6251" s="175"/>
      <c r="E6251" s="4" t="s">
        <v>32</v>
      </c>
      <c r="F6251" s="6"/>
      <c r="G6251" s="5">
        <v>352</v>
      </c>
      <c r="H6251" s="7">
        <v>8</v>
      </c>
      <c r="I6251" s="1">
        <v>66</v>
      </c>
      <c r="J6251" s="1">
        <v>226</v>
      </c>
      <c r="K6251" s="1">
        <v>18</v>
      </c>
      <c r="L6251" s="1">
        <v>22</v>
      </c>
      <c r="M6251" s="8">
        <v>12</v>
      </c>
    </row>
    <row r="6252" spans="4:13" x14ac:dyDescent="0.2">
      <c r="D6252" s="175"/>
      <c r="E6252" s="4" t="s">
        <v>33</v>
      </c>
      <c r="F6252" s="6"/>
      <c r="G6252" s="5">
        <v>388</v>
      </c>
      <c r="H6252" s="7">
        <v>8</v>
      </c>
      <c r="I6252" s="1">
        <v>81</v>
      </c>
      <c r="J6252" s="1">
        <v>244</v>
      </c>
      <c r="K6252" s="1">
        <v>21</v>
      </c>
      <c r="L6252" s="1">
        <v>22</v>
      </c>
      <c r="M6252" s="8">
        <v>12</v>
      </c>
    </row>
    <row r="6253" spans="4:13" x14ac:dyDescent="0.2">
      <c r="D6253" s="175"/>
      <c r="E6253" s="4" t="s">
        <v>34</v>
      </c>
      <c r="F6253" s="6"/>
      <c r="G6253" s="5">
        <v>89</v>
      </c>
      <c r="H6253" s="7">
        <v>2</v>
      </c>
      <c r="I6253" s="1">
        <v>23</v>
      </c>
      <c r="J6253" s="1">
        <v>57</v>
      </c>
      <c r="K6253" s="1">
        <v>2</v>
      </c>
      <c r="L6253" s="1">
        <v>4</v>
      </c>
      <c r="M6253" s="8">
        <v>1</v>
      </c>
    </row>
    <row r="6254" spans="4:13" x14ac:dyDescent="0.2">
      <c r="D6254" s="174" t="s">
        <v>35</v>
      </c>
      <c r="E6254" s="20" t="s">
        <v>36</v>
      </c>
      <c r="F6254" s="22"/>
      <c r="G6254" s="21">
        <v>629</v>
      </c>
      <c r="H6254" s="25">
        <v>10</v>
      </c>
      <c r="I6254" s="3">
        <v>103</v>
      </c>
      <c r="J6254" s="3">
        <v>415</v>
      </c>
      <c r="K6254" s="3">
        <v>36</v>
      </c>
      <c r="L6254" s="3">
        <v>53</v>
      </c>
      <c r="M6254" s="26">
        <v>12</v>
      </c>
    </row>
    <row r="6255" spans="4:13" x14ac:dyDescent="0.2">
      <c r="D6255" s="175"/>
      <c r="E6255" s="4" t="s">
        <v>37</v>
      </c>
      <c r="F6255" s="6"/>
      <c r="G6255" s="5">
        <v>593</v>
      </c>
      <c r="H6255" s="7">
        <v>16</v>
      </c>
      <c r="I6255" s="1">
        <v>143</v>
      </c>
      <c r="J6255" s="1">
        <v>356</v>
      </c>
      <c r="K6255" s="1">
        <v>34</v>
      </c>
      <c r="L6255" s="1">
        <v>24</v>
      </c>
      <c r="M6255" s="8">
        <v>20</v>
      </c>
    </row>
    <row r="6256" spans="4:13" x14ac:dyDescent="0.2">
      <c r="D6256" s="174" t="s">
        <v>38</v>
      </c>
      <c r="E6256" s="20" t="s">
        <v>39</v>
      </c>
      <c r="F6256" s="22"/>
      <c r="G6256" s="21">
        <v>64</v>
      </c>
      <c r="H6256" s="25">
        <v>2</v>
      </c>
      <c r="I6256" s="3">
        <v>11</v>
      </c>
      <c r="J6256" s="3">
        <v>40</v>
      </c>
      <c r="K6256" s="3">
        <v>3</v>
      </c>
      <c r="L6256" s="3">
        <v>6</v>
      </c>
      <c r="M6256" s="26">
        <v>2</v>
      </c>
    </row>
    <row r="6257" spans="2:13" x14ac:dyDescent="0.2">
      <c r="D6257" s="175"/>
      <c r="E6257" s="4" t="s">
        <v>40</v>
      </c>
      <c r="F6257" s="6"/>
      <c r="G6257" s="5">
        <v>147</v>
      </c>
      <c r="H6257" s="7">
        <v>2</v>
      </c>
      <c r="I6257" s="1">
        <v>23</v>
      </c>
      <c r="J6257" s="1">
        <v>96</v>
      </c>
      <c r="K6257" s="1">
        <v>14</v>
      </c>
      <c r="L6257" s="1">
        <v>8</v>
      </c>
      <c r="M6257" s="8">
        <v>4</v>
      </c>
    </row>
    <row r="6258" spans="2:13" x14ac:dyDescent="0.2">
      <c r="D6258" s="175"/>
      <c r="E6258" s="4" t="s">
        <v>41</v>
      </c>
      <c r="F6258" s="6"/>
      <c r="G6258" s="5">
        <v>204</v>
      </c>
      <c r="H6258" s="7">
        <v>0</v>
      </c>
      <c r="I6258" s="1">
        <v>28</v>
      </c>
      <c r="J6258" s="1">
        <v>136</v>
      </c>
      <c r="K6258" s="1">
        <v>21</v>
      </c>
      <c r="L6258" s="1">
        <v>18</v>
      </c>
      <c r="M6258" s="8">
        <v>1</v>
      </c>
    </row>
    <row r="6259" spans="2:13" x14ac:dyDescent="0.2">
      <c r="D6259" s="175"/>
      <c r="E6259" s="4" t="s">
        <v>42</v>
      </c>
      <c r="F6259" s="6"/>
      <c r="G6259" s="5">
        <v>210</v>
      </c>
      <c r="H6259" s="7">
        <v>7</v>
      </c>
      <c r="I6259" s="1">
        <v>36</v>
      </c>
      <c r="J6259" s="1">
        <v>140</v>
      </c>
      <c r="K6259" s="1">
        <v>10</v>
      </c>
      <c r="L6259" s="1">
        <v>15</v>
      </c>
      <c r="M6259" s="8">
        <v>2</v>
      </c>
    </row>
    <row r="6260" spans="2:13" x14ac:dyDescent="0.2">
      <c r="D6260" s="175"/>
      <c r="E6260" s="4" t="s">
        <v>43</v>
      </c>
      <c r="F6260" s="6"/>
      <c r="G6260" s="5">
        <v>204</v>
      </c>
      <c r="H6260" s="7">
        <v>5</v>
      </c>
      <c r="I6260" s="1">
        <v>40</v>
      </c>
      <c r="J6260" s="1">
        <v>136</v>
      </c>
      <c r="K6260" s="1">
        <v>10</v>
      </c>
      <c r="L6260" s="1">
        <v>8</v>
      </c>
      <c r="M6260" s="8">
        <v>5</v>
      </c>
    </row>
    <row r="6261" spans="2:13" x14ac:dyDescent="0.2">
      <c r="D6261" s="175"/>
      <c r="E6261" s="4" t="s">
        <v>44</v>
      </c>
      <c r="F6261" s="6"/>
      <c r="G6261" s="5">
        <v>223</v>
      </c>
      <c r="H6261" s="7">
        <v>6</v>
      </c>
      <c r="I6261" s="1">
        <v>53</v>
      </c>
      <c r="J6261" s="1">
        <v>134</v>
      </c>
      <c r="K6261" s="1">
        <v>5</v>
      </c>
      <c r="L6261" s="1">
        <v>16</v>
      </c>
      <c r="M6261" s="8">
        <v>9</v>
      </c>
    </row>
    <row r="6262" spans="2:13" x14ac:dyDescent="0.2">
      <c r="D6262" s="176"/>
      <c r="E6262" s="59" t="s">
        <v>45</v>
      </c>
      <c r="F6262" s="60"/>
      <c r="G6262" s="56">
        <v>170</v>
      </c>
      <c r="H6262" s="66">
        <v>4</v>
      </c>
      <c r="I6262" s="30">
        <v>55</v>
      </c>
      <c r="J6262" s="30">
        <v>89</v>
      </c>
      <c r="K6262" s="30">
        <v>7</v>
      </c>
      <c r="L6262" s="30">
        <v>6</v>
      </c>
      <c r="M6262" s="65">
        <v>9</v>
      </c>
    </row>
    <row r="6264" spans="2:13" x14ac:dyDescent="0.2">
      <c r="B6264" s="43" t="str">
        <f xml:space="preserve"> HYPERLINK("#'目次'!B233", "[227]")</f>
        <v>[227]</v>
      </c>
      <c r="C6264" s="31" t="s">
        <v>441</v>
      </c>
    </row>
    <row r="6268" spans="2:13" x14ac:dyDescent="0.2">
      <c r="D6268" s="177"/>
      <c r="E6268" s="178"/>
      <c r="F6268" s="178"/>
      <c r="G6268" s="40" t="s">
        <v>14</v>
      </c>
      <c r="H6268" s="42" t="s">
        <v>416</v>
      </c>
      <c r="I6268" s="15" t="s">
        <v>417</v>
      </c>
      <c r="J6268" s="15" t="s">
        <v>418</v>
      </c>
      <c r="K6268" s="15" t="s">
        <v>419</v>
      </c>
      <c r="L6268" s="15" t="s">
        <v>420</v>
      </c>
      <c r="M6268" s="44" t="s">
        <v>17</v>
      </c>
    </row>
    <row r="6269" spans="2:13" x14ac:dyDescent="0.2">
      <c r="D6269" s="179"/>
      <c r="E6269" s="180"/>
      <c r="F6269" s="180"/>
      <c r="G6269" s="39"/>
      <c r="H6269" s="41"/>
      <c r="I6269" s="14"/>
      <c r="J6269" s="14"/>
      <c r="K6269" s="14"/>
      <c r="L6269" s="14"/>
      <c r="M6269" s="38"/>
    </row>
    <row r="6270" spans="2:13" x14ac:dyDescent="0.2">
      <c r="D6270" s="58"/>
      <c r="E6270" s="53" t="s">
        <v>14</v>
      </c>
      <c r="F6270" s="52"/>
      <c r="G6270" s="37">
        <v>1222</v>
      </c>
      <c r="H6270" s="17">
        <v>26</v>
      </c>
      <c r="I6270" s="17">
        <v>246</v>
      </c>
      <c r="J6270" s="17">
        <v>771</v>
      </c>
      <c r="K6270" s="17">
        <v>70</v>
      </c>
      <c r="L6270" s="17">
        <v>77</v>
      </c>
      <c r="M6270" s="55">
        <v>32</v>
      </c>
    </row>
    <row r="6271" spans="2:13" x14ac:dyDescent="0.2">
      <c r="D6271" s="174" t="s">
        <v>52</v>
      </c>
      <c r="E6271" s="20" t="s">
        <v>53</v>
      </c>
      <c r="F6271" s="22"/>
      <c r="G6271" s="21">
        <v>15</v>
      </c>
      <c r="H6271" s="25">
        <v>1</v>
      </c>
      <c r="I6271" s="3">
        <v>2</v>
      </c>
      <c r="J6271" s="3">
        <v>10</v>
      </c>
      <c r="K6271" s="3">
        <v>0</v>
      </c>
      <c r="L6271" s="3">
        <v>2</v>
      </c>
      <c r="M6271" s="26">
        <v>0</v>
      </c>
    </row>
    <row r="6272" spans="2:13" ht="24" x14ac:dyDescent="0.2">
      <c r="D6272" s="175"/>
      <c r="E6272" s="4" t="s">
        <v>54</v>
      </c>
      <c r="F6272" s="6"/>
      <c r="G6272" s="5">
        <v>122</v>
      </c>
      <c r="H6272" s="7">
        <v>7</v>
      </c>
      <c r="I6272" s="1">
        <v>24</v>
      </c>
      <c r="J6272" s="1">
        <v>74</v>
      </c>
      <c r="K6272" s="1">
        <v>6</v>
      </c>
      <c r="L6272" s="1">
        <v>10</v>
      </c>
      <c r="M6272" s="8">
        <v>1</v>
      </c>
    </row>
    <row r="6273" spans="4:13" x14ac:dyDescent="0.2">
      <c r="D6273" s="175"/>
      <c r="E6273" s="4" t="s">
        <v>55</v>
      </c>
      <c r="F6273" s="6"/>
      <c r="G6273" s="5">
        <v>43</v>
      </c>
      <c r="H6273" s="7">
        <v>0</v>
      </c>
      <c r="I6273" s="1">
        <v>6</v>
      </c>
      <c r="J6273" s="1">
        <v>28</v>
      </c>
      <c r="K6273" s="1">
        <v>4</v>
      </c>
      <c r="L6273" s="1">
        <v>5</v>
      </c>
      <c r="M6273" s="8">
        <v>0</v>
      </c>
    </row>
    <row r="6274" spans="4:13" x14ac:dyDescent="0.2">
      <c r="D6274" s="175"/>
      <c r="E6274" s="4" t="s">
        <v>56</v>
      </c>
      <c r="F6274" s="6"/>
      <c r="G6274" s="5">
        <v>60</v>
      </c>
      <c r="H6274" s="7">
        <v>0</v>
      </c>
      <c r="I6274" s="1">
        <v>10</v>
      </c>
      <c r="J6274" s="1">
        <v>39</v>
      </c>
      <c r="K6274" s="1">
        <v>5</v>
      </c>
      <c r="L6274" s="1">
        <v>5</v>
      </c>
      <c r="M6274" s="8">
        <v>1</v>
      </c>
    </row>
    <row r="6275" spans="4:13" x14ac:dyDescent="0.2">
      <c r="D6275" s="175"/>
      <c r="E6275" s="4" t="s">
        <v>57</v>
      </c>
      <c r="F6275" s="6"/>
      <c r="G6275" s="5">
        <v>286</v>
      </c>
      <c r="H6275" s="7">
        <v>3</v>
      </c>
      <c r="I6275" s="1">
        <v>40</v>
      </c>
      <c r="J6275" s="1">
        <v>203</v>
      </c>
      <c r="K6275" s="1">
        <v>25</v>
      </c>
      <c r="L6275" s="1">
        <v>12</v>
      </c>
      <c r="M6275" s="8">
        <v>3</v>
      </c>
    </row>
    <row r="6276" spans="4:13" x14ac:dyDescent="0.2">
      <c r="D6276" s="175"/>
      <c r="E6276" s="4" t="s">
        <v>58</v>
      </c>
      <c r="F6276" s="6"/>
      <c r="G6276" s="5">
        <v>129</v>
      </c>
      <c r="H6276" s="7">
        <v>2</v>
      </c>
      <c r="I6276" s="1">
        <v>23</v>
      </c>
      <c r="J6276" s="1">
        <v>81</v>
      </c>
      <c r="K6276" s="1">
        <v>10</v>
      </c>
      <c r="L6276" s="1">
        <v>9</v>
      </c>
      <c r="M6276" s="8">
        <v>4</v>
      </c>
    </row>
    <row r="6277" spans="4:13" x14ac:dyDescent="0.2">
      <c r="D6277" s="175"/>
      <c r="E6277" s="4" t="s">
        <v>59</v>
      </c>
      <c r="F6277" s="6"/>
      <c r="G6277" s="5">
        <v>195</v>
      </c>
      <c r="H6277" s="7">
        <v>4</v>
      </c>
      <c r="I6277" s="1">
        <v>51</v>
      </c>
      <c r="J6277" s="1">
        <v>117</v>
      </c>
      <c r="K6277" s="1">
        <v>5</v>
      </c>
      <c r="L6277" s="1">
        <v>12</v>
      </c>
      <c r="M6277" s="8">
        <v>6</v>
      </c>
    </row>
    <row r="6278" spans="4:13" x14ac:dyDescent="0.2">
      <c r="D6278" s="175"/>
      <c r="E6278" s="4" t="s">
        <v>60</v>
      </c>
      <c r="F6278" s="6"/>
      <c r="G6278" s="5">
        <v>176</v>
      </c>
      <c r="H6278" s="7">
        <v>3</v>
      </c>
      <c r="I6278" s="1">
        <v>51</v>
      </c>
      <c r="J6278" s="1">
        <v>98</v>
      </c>
      <c r="K6278" s="1">
        <v>10</v>
      </c>
      <c r="L6278" s="1">
        <v>8</v>
      </c>
      <c r="M6278" s="8">
        <v>6</v>
      </c>
    </row>
    <row r="6279" spans="4:13" x14ac:dyDescent="0.2">
      <c r="D6279" s="175"/>
      <c r="E6279" s="4" t="s">
        <v>61</v>
      </c>
      <c r="F6279" s="6"/>
      <c r="G6279" s="5">
        <v>78</v>
      </c>
      <c r="H6279" s="7">
        <v>2</v>
      </c>
      <c r="I6279" s="1">
        <v>11</v>
      </c>
      <c r="J6279" s="1">
        <v>52</v>
      </c>
      <c r="K6279" s="1">
        <v>3</v>
      </c>
      <c r="L6279" s="1">
        <v>7</v>
      </c>
      <c r="M6279" s="8">
        <v>3</v>
      </c>
    </row>
    <row r="6280" spans="4:13" x14ac:dyDescent="0.2">
      <c r="D6280" s="175"/>
      <c r="E6280" s="4" t="s">
        <v>62</v>
      </c>
      <c r="F6280" s="6"/>
      <c r="G6280" s="5">
        <v>113</v>
      </c>
      <c r="H6280" s="7">
        <v>4</v>
      </c>
      <c r="I6280" s="1">
        <v>28</v>
      </c>
      <c r="J6280" s="1">
        <v>66</v>
      </c>
      <c r="K6280" s="1">
        <v>2</v>
      </c>
      <c r="L6280" s="1">
        <v>7</v>
      </c>
      <c r="M6280" s="8">
        <v>6</v>
      </c>
    </row>
    <row r="6281" spans="4:13" x14ac:dyDescent="0.2">
      <c r="D6281" s="174" t="s">
        <v>63</v>
      </c>
      <c r="E6281" s="20" t="s">
        <v>64</v>
      </c>
      <c r="F6281" s="22"/>
      <c r="G6281" s="21">
        <v>234</v>
      </c>
      <c r="H6281" s="25">
        <v>9</v>
      </c>
      <c r="I6281" s="3">
        <v>52</v>
      </c>
      <c r="J6281" s="3">
        <v>136</v>
      </c>
      <c r="K6281" s="3">
        <v>10</v>
      </c>
      <c r="L6281" s="3">
        <v>15</v>
      </c>
      <c r="M6281" s="26">
        <v>12</v>
      </c>
    </row>
    <row r="6282" spans="4:13" x14ac:dyDescent="0.2">
      <c r="D6282" s="175"/>
      <c r="E6282" s="4" t="s">
        <v>65</v>
      </c>
      <c r="F6282" s="6"/>
      <c r="G6282" s="5">
        <v>172</v>
      </c>
      <c r="H6282" s="7">
        <v>2</v>
      </c>
      <c r="I6282" s="1">
        <v>41</v>
      </c>
      <c r="J6282" s="1">
        <v>100</v>
      </c>
      <c r="K6282" s="1">
        <v>8</v>
      </c>
      <c r="L6282" s="1">
        <v>14</v>
      </c>
      <c r="M6282" s="8">
        <v>7</v>
      </c>
    </row>
    <row r="6283" spans="4:13" x14ac:dyDescent="0.2">
      <c r="D6283" s="175"/>
      <c r="E6283" s="4" t="s">
        <v>66</v>
      </c>
      <c r="F6283" s="6"/>
      <c r="G6283" s="5">
        <v>165</v>
      </c>
      <c r="H6283" s="7">
        <v>4</v>
      </c>
      <c r="I6283" s="1">
        <v>34</v>
      </c>
      <c r="J6283" s="1">
        <v>108</v>
      </c>
      <c r="K6283" s="1">
        <v>9</v>
      </c>
      <c r="L6283" s="1">
        <v>6</v>
      </c>
      <c r="M6283" s="8">
        <v>4</v>
      </c>
    </row>
    <row r="6284" spans="4:13" x14ac:dyDescent="0.2">
      <c r="D6284" s="175"/>
      <c r="E6284" s="4" t="s">
        <v>67</v>
      </c>
      <c r="F6284" s="6"/>
      <c r="G6284" s="5">
        <v>158</v>
      </c>
      <c r="H6284" s="7">
        <v>2</v>
      </c>
      <c r="I6284" s="1">
        <v>31</v>
      </c>
      <c r="J6284" s="1">
        <v>103</v>
      </c>
      <c r="K6284" s="1">
        <v>13</v>
      </c>
      <c r="L6284" s="1">
        <v>7</v>
      </c>
      <c r="M6284" s="8">
        <v>2</v>
      </c>
    </row>
    <row r="6285" spans="4:13" x14ac:dyDescent="0.2">
      <c r="D6285" s="175"/>
      <c r="E6285" s="4" t="s">
        <v>68</v>
      </c>
      <c r="F6285" s="6"/>
      <c r="G6285" s="5">
        <v>112</v>
      </c>
      <c r="H6285" s="7">
        <v>1</v>
      </c>
      <c r="I6285" s="1">
        <v>24</v>
      </c>
      <c r="J6285" s="1">
        <v>75</v>
      </c>
      <c r="K6285" s="1">
        <v>6</v>
      </c>
      <c r="L6285" s="1">
        <v>6</v>
      </c>
      <c r="M6285" s="8">
        <v>0</v>
      </c>
    </row>
    <row r="6286" spans="4:13" x14ac:dyDescent="0.2">
      <c r="D6286" s="175"/>
      <c r="E6286" s="4" t="s">
        <v>69</v>
      </c>
      <c r="F6286" s="6"/>
      <c r="G6286" s="5">
        <v>92</v>
      </c>
      <c r="H6286" s="7">
        <v>2</v>
      </c>
      <c r="I6286" s="1">
        <v>12</v>
      </c>
      <c r="J6286" s="1">
        <v>67</v>
      </c>
      <c r="K6286" s="1">
        <v>4</v>
      </c>
      <c r="L6286" s="1">
        <v>7</v>
      </c>
      <c r="M6286" s="8">
        <v>0</v>
      </c>
    </row>
    <row r="6287" spans="4:13" x14ac:dyDescent="0.2">
      <c r="D6287" s="175"/>
      <c r="E6287" s="4" t="s">
        <v>70</v>
      </c>
      <c r="F6287" s="6"/>
      <c r="G6287" s="5">
        <v>131</v>
      </c>
      <c r="H6287" s="7">
        <v>4</v>
      </c>
      <c r="I6287" s="1">
        <v>24</v>
      </c>
      <c r="J6287" s="1">
        <v>87</v>
      </c>
      <c r="K6287" s="1">
        <v>9</v>
      </c>
      <c r="L6287" s="1">
        <v>7</v>
      </c>
      <c r="M6287" s="8">
        <v>0</v>
      </c>
    </row>
    <row r="6288" spans="4:13" x14ac:dyDescent="0.2">
      <c r="D6288" s="175"/>
      <c r="E6288" s="4" t="s">
        <v>71</v>
      </c>
      <c r="F6288" s="6"/>
      <c r="G6288" s="5">
        <v>71</v>
      </c>
      <c r="H6288" s="7">
        <v>0</v>
      </c>
      <c r="I6288" s="1">
        <v>16</v>
      </c>
      <c r="J6288" s="1">
        <v>42</v>
      </c>
      <c r="K6288" s="1">
        <v>4</v>
      </c>
      <c r="L6288" s="1">
        <v>5</v>
      </c>
      <c r="M6288" s="8">
        <v>4</v>
      </c>
    </row>
    <row r="6289" spans="2:13" x14ac:dyDescent="0.2">
      <c r="D6289" s="176"/>
      <c r="E6289" s="59" t="s">
        <v>72</v>
      </c>
      <c r="F6289" s="60"/>
      <c r="G6289" s="56">
        <v>70</v>
      </c>
      <c r="H6289" s="66">
        <v>2</v>
      </c>
      <c r="I6289" s="30">
        <v>10</v>
      </c>
      <c r="J6289" s="30">
        <v>43</v>
      </c>
      <c r="K6289" s="30">
        <v>6</v>
      </c>
      <c r="L6289" s="30">
        <v>8</v>
      </c>
      <c r="M6289" s="65">
        <v>1</v>
      </c>
    </row>
    <row r="6291" spans="2:13" x14ac:dyDescent="0.2">
      <c r="B6291" s="43" t="str">
        <f xml:space="preserve"> HYPERLINK("#'目次'!B234", "[228]")</f>
        <v>[228]</v>
      </c>
      <c r="C6291" s="31" t="s">
        <v>441</v>
      </c>
    </row>
    <row r="6294" spans="2:13" x14ac:dyDescent="0.2">
      <c r="C6294" s="31" t="s">
        <v>75</v>
      </c>
    </row>
    <row r="6295" spans="2:13" x14ac:dyDescent="0.2">
      <c r="D6295" s="177"/>
      <c r="E6295" s="178"/>
      <c r="F6295" s="178"/>
      <c r="G6295" s="40" t="s">
        <v>14</v>
      </c>
      <c r="H6295" s="42" t="s">
        <v>416</v>
      </c>
      <c r="I6295" s="15" t="s">
        <v>417</v>
      </c>
      <c r="J6295" s="15" t="s">
        <v>418</v>
      </c>
      <c r="K6295" s="15" t="s">
        <v>419</v>
      </c>
      <c r="L6295" s="15" t="s">
        <v>420</v>
      </c>
      <c r="M6295" s="44" t="s">
        <v>17</v>
      </c>
    </row>
    <row r="6296" spans="2:13" x14ac:dyDescent="0.2">
      <c r="D6296" s="179"/>
      <c r="E6296" s="180"/>
      <c r="F6296" s="180"/>
      <c r="G6296" s="39"/>
      <c r="H6296" s="41"/>
      <c r="I6296" s="14"/>
      <c r="J6296" s="14"/>
      <c r="K6296" s="14"/>
      <c r="L6296" s="14"/>
      <c r="M6296" s="38"/>
    </row>
    <row r="6297" spans="2:13" x14ac:dyDescent="0.2">
      <c r="D6297" s="58"/>
      <c r="E6297" s="53" t="s">
        <v>14</v>
      </c>
      <c r="F6297" s="52"/>
      <c r="G6297" s="37">
        <v>1222</v>
      </c>
      <c r="H6297" s="17">
        <v>26</v>
      </c>
      <c r="I6297" s="17">
        <v>246</v>
      </c>
      <c r="J6297" s="17">
        <v>771</v>
      </c>
      <c r="K6297" s="17">
        <v>70</v>
      </c>
      <c r="L6297" s="17">
        <v>77</v>
      </c>
      <c r="M6297" s="55">
        <v>32</v>
      </c>
    </row>
    <row r="6298" spans="2:13" x14ac:dyDescent="0.2">
      <c r="D6298" s="174" t="s">
        <v>36</v>
      </c>
      <c r="E6298" s="20" t="s">
        <v>76</v>
      </c>
      <c r="F6298" s="22"/>
      <c r="G6298" s="21">
        <v>629</v>
      </c>
      <c r="H6298" s="25">
        <v>10</v>
      </c>
      <c r="I6298" s="3">
        <v>103</v>
      </c>
      <c r="J6298" s="3">
        <v>415</v>
      </c>
      <c r="K6298" s="3">
        <v>36</v>
      </c>
      <c r="L6298" s="3">
        <v>53</v>
      </c>
      <c r="M6298" s="26">
        <v>12</v>
      </c>
    </row>
    <row r="6299" spans="2:13" x14ac:dyDescent="0.2">
      <c r="D6299" s="175"/>
      <c r="E6299" s="4" t="s">
        <v>39</v>
      </c>
      <c r="F6299" s="6"/>
      <c r="G6299" s="5">
        <v>37</v>
      </c>
      <c r="H6299" s="7">
        <v>0</v>
      </c>
      <c r="I6299" s="1">
        <v>7</v>
      </c>
      <c r="J6299" s="1">
        <v>26</v>
      </c>
      <c r="K6299" s="1">
        <v>0</v>
      </c>
      <c r="L6299" s="1">
        <v>4</v>
      </c>
      <c r="M6299" s="8">
        <v>0</v>
      </c>
    </row>
    <row r="6300" spans="2:13" x14ac:dyDescent="0.2">
      <c r="D6300" s="175"/>
      <c r="E6300" s="4" t="s">
        <v>40</v>
      </c>
      <c r="F6300" s="6"/>
      <c r="G6300" s="5">
        <v>73</v>
      </c>
      <c r="H6300" s="7">
        <v>1</v>
      </c>
      <c r="I6300" s="1">
        <v>11</v>
      </c>
      <c r="J6300" s="1">
        <v>51</v>
      </c>
      <c r="K6300" s="1">
        <v>3</v>
      </c>
      <c r="L6300" s="1">
        <v>6</v>
      </c>
      <c r="M6300" s="8">
        <v>1</v>
      </c>
    </row>
    <row r="6301" spans="2:13" x14ac:dyDescent="0.2">
      <c r="D6301" s="175"/>
      <c r="E6301" s="4" t="s">
        <v>41</v>
      </c>
      <c r="F6301" s="6"/>
      <c r="G6301" s="5">
        <v>108</v>
      </c>
      <c r="H6301" s="7">
        <v>0</v>
      </c>
      <c r="I6301" s="1">
        <v>11</v>
      </c>
      <c r="J6301" s="1">
        <v>70</v>
      </c>
      <c r="K6301" s="1">
        <v>14</v>
      </c>
      <c r="L6301" s="1">
        <v>12</v>
      </c>
      <c r="M6301" s="8">
        <v>1</v>
      </c>
    </row>
    <row r="6302" spans="2:13" x14ac:dyDescent="0.2">
      <c r="D6302" s="175"/>
      <c r="E6302" s="4" t="s">
        <v>42</v>
      </c>
      <c r="F6302" s="6"/>
      <c r="G6302" s="5">
        <v>113</v>
      </c>
      <c r="H6302" s="7">
        <v>2</v>
      </c>
      <c r="I6302" s="1">
        <v>17</v>
      </c>
      <c r="J6302" s="1">
        <v>76</v>
      </c>
      <c r="K6302" s="1">
        <v>5</v>
      </c>
      <c r="L6302" s="1">
        <v>11</v>
      </c>
      <c r="M6302" s="8">
        <v>2</v>
      </c>
    </row>
    <row r="6303" spans="2:13" x14ac:dyDescent="0.2">
      <c r="D6303" s="175"/>
      <c r="E6303" s="4" t="s">
        <v>43</v>
      </c>
      <c r="F6303" s="6"/>
      <c r="G6303" s="5">
        <v>101</v>
      </c>
      <c r="H6303" s="7">
        <v>2</v>
      </c>
      <c r="I6303" s="1">
        <v>13</v>
      </c>
      <c r="J6303" s="1">
        <v>71</v>
      </c>
      <c r="K6303" s="1">
        <v>8</v>
      </c>
      <c r="L6303" s="1">
        <v>5</v>
      </c>
      <c r="M6303" s="8">
        <v>2</v>
      </c>
    </row>
    <row r="6304" spans="2:13" x14ac:dyDescent="0.2">
      <c r="D6304" s="175"/>
      <c r="E6304" s="4" t="s">
        <v>44</v>
      </c>
      <c r="F6304" s="6"/>
      <c r="G6304" s="5">
        <v>114</v>
      </c>
      <c r="H6304" s="7">
        <v>2</v>
      </c>
      <c r="I6304" s="1">
        <v>20</v>
      </c>
      <c r="J6304" s="1">
        <v>75</v>
      </c>
      <c r="K6304" s="1">
        <v>4</v>
      </c>
      <c r="L6304" s="1">
        <v>10</v>
      </c>
      <c r="M6304" s="8">
        <v>3</v>
      </c>
    </row>
    <row r="6305" spans="2:13" x14ac:dyDescent="0.2">
      <c r="D6305" s="175"/>
      <c r="E6305" s="4" t="s">
        <v>45</v>
      </c>
      <c r="F6305" s="6"/>
      <c r="G6305" s="5">
        <v>83</v>
      </c>
      <c r="H6305" s="7">
        <v>3</v>
      </c>
      <c r="I6305" s="1">
        <v>24</v>
      </c>
      <c r="J6305" s="1">
        <v>46</v>
      </c>
      <c r="K6305" s="1">
        <v>2</v>
      </c>
      <c r="L6305" s="1">
        <v>5</v>
      </c>
      <c r="M6305" s="8">
        <v>3</v>
      </c>
    </row>
    <row r="6306" spans="2:13" x14ac:dyDescent="0.2">
      <c r="D6306" s="174" t="s">
        <v>37</v>
      </c>
      <c r="E6306" s="20" t="s">
        <v>77</v>
      </c>
      <c r="F6306" s="22"/>
      <c r="G6306" s="21">
        <v>593</v>
      </c>
      <c r="H6306" s="25">
        <v>16</v>
      </c>
      <c r="I6306" s="3">
        <v>143</v>
      </c>
      <c r="J6306" s="3">
        <v>356</v>
      </c>
      <c r="K6306" s="3">
        <v>34</v>
      </c>
      <c r="L6306" s="3">
        <v>24</v>
      </c>
      <c r="M6306" s="26">
        <v>20</v>
      </c>
    </row>
    <row r="6307" spans="2:13" x14ac:dyDescent="0.2">
      <c r="D6307" s="175"/>
      <c r="E6307" s="4" t="s">
        <v>39</v>
      </c>
      <c r="F6307" s="6"/>
      <c r="G6307" s="5">
        <v>27</v>
      </c>
      <c r="H6307" s="7">
        <v>2</v>
      </c>
      <c r="I6307" s="1">
        <v>4</v>
      </c>
      <c r="J6307" s="1">
        <v>14</v>
      </c>
      <c r="K6307" s="1">
        <v>3</v>
      </c>
      <c r="L6307" s="1">
        <v>2</v>
      </c>
      <c r="M6307" s="8">
        <v>2</v>
      </c>
    </row>
    <row r="6308" spans="2:13" x14ac:dyDescent="0.2">
      <c r="D6308" s="175"/>
      <c r="E6308" s="4" t="s">
        <v>40</v>
      </c>
      <c r="F6308" s="6"/>
      <c r="G6308" s="5">
        <v>74</v>
      </c>
      <c r="H6308" s="7">
        <v>1</v>
      </c>
      <c r="I6308" s="1">
        <v>12</v>
      </c>
      <c r="J6308" s="1">
        <v>45</v>
      </c>
      <c r="K6308" s="1">
        <v>11</v>
      </c>
      <c r="L6308" s="1">
        <v>2</v>
      </c>
      <c r="M6308" s="8">
        <v>3</v>
      </c>
    </row>
    <row r="6309" spans="2:13" x14ac:dyDescent="0.2">
      <c r="D6309" s="175"/>
      <c r="E6309" s="4" t="s">
        <v>41</v>
      </c>
      <c r="F6309" s="6"/>
      <c r="G6309" s="5">
        <v>96</v>
      </c>
      <c r="H6309" s="7">
        <v>0</v>
      </c>
      <c r="I6309" s="1">
        <v>17</v>
      </c>
      <c r="J6309" s="1">
        <v>66</v>
      </c>
      <c r="K6309" s="1">
        <v>7</v>
      </c>
      <c r="L6309" s="1">
        <v>6</v>
      </c>
      <c r="M6309" s="8">
        <v>0</v>
      </c>
    </row>
    <row r="6310" spans="2:13" x14ac:dyDescent="0.2">
      <c r="D6310" s="175"/>
      <c r="E6310" s="4" t="s">
        <v>42</v>
      </c>
      <c r="F6310" s="6"/>
      <c r="G6310" s="5">
        <v>97</v>
      </c>
      <c r="H6310" s="7">
        <v>5</v>
      </c>
      <c r="I6310" s="1">
        <v>19</v>
      </c>
      <c r="J6310" s="1">
        <v>64</v>
      </c>
      <c r="K6310" s="1">
        <v>5</v>
      </c>
      <c r="L6310" s="1">
        <v>4</v>
      </c>
      <c r="M6310" s="8">
        <v>0</v>
      </c>
    </row>
    <row r="6311" spans="2:13" x14ac:dyDescent="0.2">
      <c r="D6311" s="175"/>
      <c r="E6311" s="4" t="s">
        <v>43</v>
      </c>
      <c r="F6311" s="6"/>
      <c r="G6311" s="5">
        <v>103</v>
      </c>
      <c r="H6311" s="7">
        <v>3</v>
      </c>
      <c r="I6311" s="1">
        <v>27</v>
      </c>
      <c r="J6311" s="1">
        <v>65</v>
      </c>
      <c r="K6311" s="1">
        <v>2</v>
      </c>
      <c r="L6311" s="1">
        <v>3</v>
      </c>
      <c r="M6311" s="8">
        <v>3</v>
      </c>
    </row>
    <row r="6312" spans="2:13" x14ac:dyDescent="0.2">
      <c r="D6312" s="175"/>
      <c r="E6312" s="4" t="s">
        <v>44</v>
      </c>
      <c r="F6312" s="6"/>
      <c r="G6312" s="5">
        <v>109</v>
      </c>
      <c r="H6312" s="7">
        <v>4</v>
      </c>
      <c r="I6312" s="1">
        <v>33</v>
      </c>
      <c r="J6312" s="1">
        <v>59</v>
      </c>
      <c r="K6312" s="1">
        <v>1</v>
      </c>
      <c r="L6312" s="1">
        <v>6</v>
      </c>
      <c r="M6312" s="8">
        <v>6</v>
      </c>
    </row>
    <row r="6313" spans="2:13" x14ac:dyDescent="0.2">
      <c r="D6313" s="176"/>
      <c r="E6313" s="59" t="s">
        <v>45</v>
      </c>
      <c r="F6313" s="60"/>
      <c r="G6313" s="56">
        <v>87</v>
      </c>
      <c r="H6313" s="66">
        <v>1</v>
      </c>
      <c r="I6313" s="30">
        <v>31</v>
      </c>
      <c r="J6313" s="30">
        <v>43</v>
      </c>
      <c r="K6313" s="30">
        <v>5</v>
      </c>
      <c r="L6313" s="30">
        <v>1</v>
      </c>
      <c r="M6313" s="65">
        <v>6</v>
      </c>
    </row>
    <row r="6315" spans="2:13" x14ac:dyDescent="0.2">
      <c r="B6315" s="43" t="str">
        <f xml:space="preserve"> HYPERLINK("#'目次'!B235", "[229]")</f>
        <v>[229]</v>
      </c>
      <c r="C6315" s="31" t="s">
        <v>444</v>
      </c>
    </row>
    <row r="6319" spans="2:13" x14ac:dyDescent="0.2">
      <c r="D6319" s="177"/>
      <c r="E6319" s="178"/>
      <c r="F6319" s="178"/>
      <c r="G6319" s="40" t="s">
        <v>14</v>
      </c>
      <c r="H6319" s="42" t="s">
        <v>416</v>
      </c>
      <c r="I6319" s="15" t="s">
        <v>417</v>
      </c>
      <c r="J6319" s="15" t="s">
        <v>418</v>
      </c>
      <c r="K6319" s="15" t="s">
        <v>419</v>
      </c>
      <c r="L6319" s="15" t="s">
        <v>420</v>
      </c>
      <c r="M6319" s="44" t="s">
        <v>17</v>
      </c>
    </row>
    <row r="6320" spans="2:13" x14ac:dyDescent="0.2">
      <c r="D6320" s="179"/>
      <c r="E6320" s="180"/>
      <c r="F6320" s="180"/>
      <c r="G6320" s="39"/>
      <c r="H6320" s="41"/>
      <c r="I6320" s="14"/>
      <c r="J6320" s="14"/>
      <c r="K6320" s="14"/>
      <c r="L6320" s="14"/>
      <c r="M6320" s="38"/>
    </row>
    <row r="6321" spans="4:13" x14ac:dyDescent="0.2">
      <c r="D6321" s="58"/>
      <c r="E6321" s="53" t="s">
        <v>14</v>
      </c>
      <c r="F6321" s="52"/>
      <c r="G6321" s="37">
        <v>1222</v>
      </c>
      <c r="H6321" s="17">
        <v>20</v>
      </c>
      <c r="I6321" s="17">
        <v>22</v>
      </c>
      <c r="J6321" s="17">
        <v>365</v>
      </c>
      <c r="K6321" s="17">
        <v>483</v>
      </c>
      <c r="L6321" s="17">
        <v>281</v>
      </c>
      <c r="M6321" s="55">
        <v>51</v>
      </c>
    </row>
    <row r="6322" spans="4:13" x14ac:dyDescent="0.2">
      <c r="D6322" s="174" t="s">
        <v>18</v>
      </c>
      <c r="E6322" s="20" t="s">
        <v>19</v>
      </c>
      <c r="F6322" s="22"/>
      <c r="G6322" s="21">
        <v>57</v>
      </c>
      <c r="H6322" s="25">
        <v>3</v>
      </c>
      <c r="I6322" s="3">
        <v>1</v>
      </c>
      <c r="J6322" s="3">
        <v>16</v>
      </c>
      <c r="K6322" s="3">
        <v>24</v>
      </c>
      <c r="L6322" s="3">
        <v>12</v>
      </c>
      <c r="M6322" s="26">
        <v>1</v>
      </c>
    </row>
    <row r="6323" spans="4:13" x14ac:dyDescent="0.2">
      <c r="D6323" s="175"/>
      <c r="E6323" s="4" t="s">
        <v>20</v>
      </c>
      <c r="F6323" s="6"/>
      <c r="G6323" s="5">
        <v>84</v>
      </c>
      <c r="H6323" s="7">
        <v>2</v>
      </c>
      <c r="I6323" s="1">
        <v>0</v>
      </c>
      <c r="J6323" s="1">
        <v>28</v>
      </c>
      <c r="K6323" s="1">
        <v>25</v>
      </c>
      <c r="L6323" s="1">
        <v>24</v>
      </c>
      <c r="M6323" s="8">
        <v>5</v>
      </c>
    </row>
    <row r="6324" spans="4:13" x14ac:dyDescent="0.2">
      <c r="D6324" s="175"/>
      <c r="E6324" s="4" t="s">
        <v>21</v>
      </c>
      <c r="F6324" s="6"/>
      <c r="G6324" s="5">
        <v>487</v>
      </c>
      <c r="H6324" s="7">
        <v>7</v>
      </c>
      <c r="I6324" s="1">
        <v>13</v>
      </c>
      <c r="J6324" s="1">
        <v>137</v>
      </c>
      <c r="K6324" s="1">
        <v>203</v>
      </c>
      <c r="L6324" s="1">
        <v>111</v>
      </c>
      <c r="M6324" s="8">
        <v>16</v>
      </c>
    </row>
    <row r="6325" spans="4:13" x14ac:dyDescent="0.2">
      <c r="D6325" s="175"/>
      <c r="E6325" s="4" t="s">
        <v>22</v>
      </c>
      <c r="F6325" s="6"/>
      <c r="G6325" s="5">
        <v>35</v>
      </c>
      <c r="H6325" s="7">
        <v>0</v>
      </c>
      <c r="I6325" s="1">
        <v>0</v>
      </c>
      <c r="J6325" s="1">
        <v>7</v>
      </c>
      <c r="K6325" s="1">
        <v>11</v>
      </c>
      <c r="L6325" s="1">
        <v>13</v>
      </c>
      <c r="M6325" s="8">
        <v>4</v>
      </c>
    </row>
    <row r="6326" spans="4:13" x14ac:dyDescent="0.2">
      <c r="D6326" s="175"/>
      <c r="E6326" s="4" t="s">
        <v>23</v>
      </c>
      <c r="F6326" s="6"/>
      <c r="G6326" s="5">
        <v>143</v>
      </c>
      <c r="H6326" s="7">
        <v>1</v>
      </c>
      <c r="I6326" s="1">
        <v>3</v>
      </c>
      <c r="J6326" s="1">
        <v>40</v>
      </c>
      <c r="K6326" s="1">
        <v>62</v>
      </c>
      <c r="L6326" s="1">
        <v>31</v>
      </c>
      <c r="M6326" s="8">
        <v>6</v>
      </c>
    </row>
    <row r="6327" spans="4:13" x14ac:dyDescent="0.2">
      <c r="D6327" s="175"/>
      <c r="E6327" s="4" t="s">
        <v>24</v>
      </c>
      <c r="F6327" s="6"/>
      <c r="G6327" s="5">
        <v>187</v>
      </c>
      <c r="H6327" s="7">
        <v>2</v>
      </c>
      <c r="I6327" s="1">
        <v>2</v>
      </c>
      <c r="J6327" s="1">
        <v>62</v>
      </c>
      <c r="K6327" s="1">
        <v>73</v>
      </c>
      <c r="L6327" s="1">
        <v>42</v>
      </c>
      <c r="M6327" s="8">
        <v>6</v>
      </c>
    </row>
    <row r="6328" spans="4:13" x14ac:dyDescent="0.2">
      <c r="D6328" s="175"/>
      <c r="E6328" s="4" t="s">
        <v>25</v>
      </c>
      <c r="F6328" s="6"/>
      <c r="G6328" s="5">
        <v>71</v>
      </c>
      <c r="H6328" s="7">
        <v>2</v>
      </c>
      <c r="I6328" s="1">
        <v>0</v>
      </c>
      <c r="J6328" s="1">
        <v>22</v>
      </c>
      <c r="K6328" s="1">
        <v>32</v>
      </c>
      <c r="L6328" s="1">
        <v>12</v>
      </c>
      <c r="M6328" s="8">
        <v>3</v>
      </c>
    </row>
    <row r="6329" spans="4:13" x14ac:dyDescent="0.2">
      <c r="D6329" s="175"/>
      <c r="E6329" s="4" t="s">
        <v>26</v>
      </c>
      <c r="F6329" s="6"/>
      <c r="G6329" s="5">
        <v>30</v>
      </c>
      <c r="H6329" s="7">
        <v>1</v>
      </c>
      <c r="I6329" s="1">
        <v>2</v>
      </c>
      <c r="J6329" s="1">
        <v>9</v>
      </c>
      <c r="K6329" s="1">
        <v>10</v>
      </c>
      <c r="L6329" s="1">
        <v>7</v>
      </c>
      <c r="M6329" s="8">
        <v>1</v>
      </c>
    </row>
    <row r="6330" spans="4:13" x14ac:dyDescent="0.2">
      <c r="D6330" s="175"/>
      <c r="E6330" s="4" t="s">
        <v>27</v>
      </c>
      <c r="F6330" s="6"/>
      <c r="G6330" s="5">
        <v>70</v>
      </c>
      <c r="H6330" s="7">
        <v>1</v>
      </c>
      <c r="I6330" s="1">
        <v>0</v>
      </c>
      <c r="J6330" s="1">
        <v>23</v>
      </c>
      <c r="K6330" s="1">
        <v>22</v>
      </c>
      <c r="L6330" s="1">
        <v>19</v>
      </c>
      <c r="M6330" s="8">
        <v>5</v>
      </c>
    </row>
    <row r="6331" spans="4:13" x14ac:dyDescent="0.2">
      <c r="D6331" s="175"/>
      <c r="E6331" s="4" t="s">
        <v>28</v>
      </c>
      <c r="F6331" s="6"/>
      <c r="G6331" s="5">
        <v>51</v>
      </c>
      <c r="H6331" s="7">
        <v>1</v>
      </c>
      <c r="I6331" s="1">
        <v>1</v>
      </c>
      <c r="J6331" s="1">
        <v>19</v>
      </c>
      <c r="K6331" s="1">
        <v>18</v>
      </c>
      <c r="L6331" s="1">
        <v>9</v>
      </c>
      <c r="M6331" s="8">
        <v>3</v>
      </c>
    </row>
    <row r="6332" spans="4:13" x14ac:dyDescent="0.2">
      <c r="D6332" s="175"/>
      <c r="E6332" s="4" t="s">
        <v>29</v>
      </c>
      <c r="F6332" s="6"/>
      <c r="G6332" s="5">
        <v>7</v>
      </c>
      <c r="H6332" s="7">
        <v>0</v>
      </c>
      <c r="I6332" s="1">
        <v>0</v>
      </c>
      <c r="J6332" s="1">
        <v>2</v>
      </c>
      <c r="K6332" s="1">
        <v>3</v>
      </c>
      <c r="L6332" s="1">
        <v>1</v>
      </c>
      <c r="M6332" s="8">
        <v>1</v>
      </c>
    </row>
    <row r="6333" spans="4:13" x14ac:dyDescent="0.2">
      <c r="D6333" s="174" t="s">
        <v>30</v>
      </c>
      <c r="E6333" s="20" t="s">
        <v>31</v>
      </c>
      <c r="F6333" s="22"/>
      <c r="G6333" s="21">
        <v>393</v>
      </c>
      <c r="H6333" s="25">
        <v>8</v>
      </c>
      <c r="I6333" s="3">
        <v>8</v>
      </c>
      <c r="J6333" s="3">
        <v>117</v>
      </c>
      <c r="K6333" s="3">
        <v>155</v>
      </c>
      <c r="L6333" s="3">
        <v>97</v>
      </c>
      <c r="M6333" s="26">
        <v>8</v>
      </c>
    </row>
    <row r="6334" spans="4:13" x14ac:dyDescent="0.2">
      <c r="D6334" s="175"/>
      <c r="E6334" s="4" t="s">
        <v>32</v>
      </c>
      <c r="F6334" s="6"/>
      <c r="G6334" s="5">
        <v>352</v>
      </c>
      <c r="H6334" s="7">
        <v>6</v>
      </c>
      <c r="I6334" s="1">
        <v>5</v>
      </c>
      <c r="J6334" s="1">
        <v>102</v>
      </c>
      <c r="K6334" s="1">
        <v>140</v>
      </c>
      <c r="L6334" s="1">
        <v>81</v>
      </c>
      <c r="M6334" s="8">
        <v>18</v>
      </c>
    </row>
    <row r="6335" spans="4:13" x14ac:dyDescent="0.2">
      <c r="D6335" s="175"/>
      <c r="E6335" s="4" t="s">
        <v>33</v>
      </c>
      <c r="F6335" s="6"/>
      <c r="G6335" s="5">
        <v>388</v>
      </c>
      <c r="H6335" s="7">
        <v>5</v>
      </c>
      <c r="I6335" s="1">
        <v>7</v>
      </c>
      <c r="J6335" s="1">
        <v>113</v>
      </c>
      <c r="K6335" s="1">
        <v>150</v>
      </c>
      <c r="L6335" s="1">
        <v>89</v>
      </c>
      <c r="M6335" s="8">
        <v>24</v>
      </c>
    </row>
    <row r="6336" spans="4:13" x14ac:dyDescent="0.2">
      <c r="D6336" s="175"/>
      <c r="E6336" s="4" t="s">
        <v>34</v>
      </c>
      <c r="F6336" s="6"/>
      <c r="G6336" s="5">
        <v>89</v>
      </c>
      <c r="H6336" s="7">
        <v>1</v>
      </c>
      <c r="I6336" s="1">
        <v>2</v>
      </c>
      <c r="J6336" s="1">
        <v>33</v>
      </c>
      <c r="K6336" s="1">
        <v>38</v>
      </c>
      <c r="L6336" s="1">
        <v>14</v>
      </c>
      <c r="M6336" s="8">
        <v>1</v>
      </c>
    </row>
    <row r="6337" spans="2:13" x14ac:dyDescent="0.2">
      <c r="D6337" s="174" t="s">
        <v>35</v>
      </c>
      <c r="E6337" s="20" t="s">
        <v>36</v>
      </c>
      <c r="F6337" s="22"/>
      <c r="G6337" s="21">
        <v>629</v>
      </c>
      <c r="H6337" s="25">
        <v>11</v>
      </c>
      <c r="I6337" s="3">
        <v>11</v>
      </c>
      <c r="J6337" s="3">
        <v>189</v>
      </c>
      <c r="K6337" s="3">
        <v>233</v>
      </c>
      <c r="L6337" s="3">
        <v>159</v>
      </c>
      <c r="M6337" s="26">
        <v>26</v>
      </c>
    </row>
    <row r="6338" spans="2:13" x14ac:dyDescent="0.2">
      <c r="D6338" s="175"/>
      <c r="E6338" s="4" t="s">
        <v>37</v>
      </c>
      <c r="F6338" s="6"/>
      <c r="G6338" s="5">
        <v>593</v>
      </c>
      <c r="H6338" s="7">
        <v>9</v>
      </c>
      <c r="I6338" s="1">
        <v>11</v>
      </c>
      <c r="J6338" s="1">
        <v>176</v>
      </c>
      <c r="K6338" s="1">
        <v>250</v>
      </c>
      <c r="L6338" s="1">
        <v>122</v>
      </c>
      <c r="M6338" s="8">
        <v>25</v>
      </c>
    </row>
    <row r="6339" spans="2:13" x14ac:dyDescent="0.2">
      <c r="D6339" s="174" t="s">
        <v>38</v>
      </c>
      <c r="E6339" s="20" t="s">
        <v>39</v>
      </c>
      <c r="F6339" s="22"/>
      <c r="G6339" s="21">
        <v>64</v>
      </c>
      <c r="H6339" s="25">
        <v>3</v>
      </c>
      <c r="I6339" s="3">
        <v>2</v>
      </c>
      <c r="J6339" s="3">
        <v>22</v>
      </c>
      <c r="K6339" s="3">
        <v>22</v>
      </c>
      <c r="L6339" s="3">
        <v>14</v>
      </c>
      <c r="M6339" s="26">
        <v>1</v>
      </c>
    </row>
    <row r="6340" spans="2:13" x14ac:dyDescent="0.2">
      <c r="D6340" s="175"/>
      <c r="E6340" s="4" t="s">
        <v>40</v>
      </c>
      <c r="F6340" s="6"/>
      <c r="G6340" s="5">
        <v>147</v>
      </c>
      <c r="H6340" s="7">
        <v>1</v>
      </c>
      <c r="I6340" s="1">
        <v>4</v>
      </c>
      <c r="J6340" s="1">
        <v>41</v>
      </c>
      <c r="K6340" s="1">
        <v>56</v>
      </c>
      <c r="L6340" s="1">
        <v>42</v>
      </c>
      <c r="M6340" s="8">
        <v>3</v>
      </c>
    </row>
    <row r="6341" spans="2:13" x14ac:dyDescent="0.2">
      <c r="D6341" s="175"/>
      <c r="E6341" s="4" t="s">
        <v>41</v>
      </c>
      <c r="F6341" s="6"/>
      <c r="G6341" s="5">
        <v>204</v>
      </c>
      <c r="H6341" s="7">
        <v>2</v>
      </c>
      <c r="I6341" s="1">
        <v>4</v>
      </c>
      <c r="J6341" s="1">
        <v>59</v>
      </c>
      <c r="K6341" s="1">
        <v>81</v>
      </c>
      <c r="L6341" s="1">
        <v>56</v>
      </c>
      <c r="M6341" s="8">
        <v>2</v>
      </c>
    </row>
    <row r="6342" spans="2:13" x14ac:dyDescent="0.2">
      <c r="D6342" s="175"/>
      <c r="E6342" s="4" t="s">
        <v>42</v>
      </c>
      <c r="F6342" s="6"/>
      <c r="G6342" s="5">
        <v>210</v>
      </c>
      <c r="H6342" s="7">
        <v>6</v>
      </c>
      <c r="I6342" s="1">
        <v>2</v>
      </c>
      <c r="J6342" s="1">
        <v>67</v>
      </c>
      <c r="K6342" s="1">
        <v>75</v>
      </c>
      <c r="L6342" s="1">
        <v>55</v>
      </c>
      <c r="M6342" s="8">
        <v>5</v>
      </c>
    </row>
    <row r="6343" spans="2:13" x14ac:dyDescent="0.2">
      <c r="D6343" s="175"/>
      <c r="E6343" s="4" t="s">
        <v>43</v>
      </c>
      <c r="F6343" s="6"/>
      <c r="G6343" s="5">
        <v>204</v>
      </c>
      <c r="H6343" s="7">
        <v>3</v>
      </c>
      <c r="I6343" s="1">
        <v>3</v>
      </c>
      <c r="J6343" s="1">
        <v>62</v>
      </c>
      <c r="K6343" s="1">
        <v>91</v>
      </c>
      <c r="L6343" s="1">
        <v>35</v>
      </c>
      <c r="M6343" s="8">
        <v>10</v>
      </c>
    </row>
    <row r="6344" spans="2:13" x14ac:dyDescent="0.2">
      <c r="D6344" s="175"/>
      <c r="E6344" s="4" t="s">
        <v>44</v>
      </c>
      <c r="F6344" s="6"/>
      <c r="G6344" s="5">
        <v>223</v>
      </c>
      <c r="H6344" s="7">
        <v>2</v>
      </c>
      <c r="I6344" s="1">
        <v>1</v>
      </c>
      <c r="J6344" s="1">
        <v>70</v>
      </c>
      <c r="K6344" s="1">
        <v>89</v>
      </c>
      <c r="L6344" s="1">
        <v>46</v>
      </c>
      <c r="M6344" s="8">
        <v>15</v>
      </c>
    </row>
    <row r="6345" spans="2:13" x14ac:dyDescent="0.2">
      <c r="D6345" s="176"/>
      <c r="E6345" s="59" t="s">
        <v>45</v>
      </c>
      <c r="F6345" s="60"/>
      <c r="G6345" s="56">
        <v>170</v>
      </c>
      <c r="H6345" s="66">
        <v>3</v>
      </c>
      <c r="I6345" s="30">
        <v>6</v>
      </c>
      <c r="J6345" s="30">
        <v>44</v>
      </c>
      <c r="K6345" s="30">
        <v>69</v>
      </c>
      <c r="L6345" s="30">
        <v>33</v>
      </c>
      <c r="M6345" s="65">
        <v>15</v>
      </c>
    </row>
    <row r="6347" spans="2:13" x14ac:dyDescent="0.2">
      <c r="B6347" s="43" t="str">
        <f xml:space="preserve"> HYPERLINK("#'目次'!B236", "[230]")</f>
        <v>[230]</v>
      </c>
      <c r="C6347" s="31" t="s">
        <v>444</v>
      </c>
    </row>
    <row r="6351" spans="2:13" x14ac:dyDescent="0.2">
      <c r="D6351" s="177"/>
      <c r="E6351" s="178"/>
      <c r="F6351" s="178"/>
      <c r="G6351" s="40" t="s">
        <v>14</v>
      </c>
      <c r="H6351" s="42" t="s">
        <v>416</v>
      </c>
      <c r="I6351" s="15" t="s">
        <v>417</v>
      </c>
      <c r="J6351" s="15" t="s">
        <v>418</v>
      </c>
      <c r="K6351" s="15" t="s">
        <v>419</v>
      </c>
      <c r="L6351" s="15" t="s">
        <v>420</v>
      </c>
      <c r="M6351" s="44" t="s">
        <v>17</v>
      </c>
    </row>
    <row r="6352" spans="2:13" x14ac:dyDescent="0.2">
      <c r="D6352" s="179"/>
      <c r="E6352" s="180"/>
      <c r="F6352" s="180"/>
      <c r="G6352" s="39"/>
      <c r="H6352" s="41"/>
      <c r="I6352" s="14"/>
      <c r="J6352" s="14"/>
      <c r="K6352" s="14"/>
      <c r="L6352" s="14"/>
      <c r="M6352" s="38"/>
    </row>
    <row r="6353" spans="4:13" x14ac:dyDescent="0.2">
      <c r="D6353" s="58"/>
      <c r="E6353" s="53" t="s">
        <v>14</v>
      </c>
      <c r="F6353" s="52"/>
      <c r="G6353" s="37">
        <v>1222</v>
      </c>
      <c r="H6353" s="17">
        <v>20</v>
      </c>
      <c r="I6353" s="17">
        <v>22</v>
      </c>
      <c r="J6353" s="17">
        <v>365</v>
      </c>
      <c r="K6353" s="17">
        <v>483</v>
      </c>
      <c r="L6353" s="17">
        <v>281</v>
      </c>
      <c r="M6353" s="55">
        <v>51</v>
      </c>
    </row>
    <row r="6354" spans="4:13" x14ac:dyDescent="0.2">
      <c r="D6354" s="174" t="s">
        <v>52</v>
      </c>
      <c r="E6354" s="20" t="s">
        <v>53</v>
      </c>
      <c r="F6354" s="22"/>
      <c r="G6354" s="21">
        <v>15</v>
      </c>
      <c r="H6354" s="25">
        <v>0</v>
      </c>
      <c r="I6354" s="3">
        <v>1</v>
      </c>
      <c r="J6354" s="3">
        <v>3</v>
      </c>
      <c r="K6354" s="3">
        <v>6</v>
      </c>
      <c r="L6354" s="3">
        <v>3</v>
      </c>
      <c r="M6354" s="26">
        <v>2</v>
      </c>
    </row>
    <row r="6355" spans="4:13" ht="24" x14ac:dyDescent="0.2">
      <c r="D6355" s="175"/>
      <c r="E6355" s="4" t="s">
        <v>54</v>
      </c>
      <c r="F6355" s="6"/>
      <c r="G6355" s="5">
        <v>122</v>
      </c>
      <c r="H6355" s="7">
        <v>3</v>
      </c>
      <c r="I6355" s="1">
        <v>1</v>
      </c>
      <c r="J6355" s="1">
        <v>41</v>
      </c>
      <c r="K6355" s="1">
        <v>46</v>
      </c>
      <c r="L6355" s="1">
        <v>29</v>
      </c>
      <c r="M6355" s="8">
        <v>2</v>
      </c>
    </row>
    <row r="6356" spans="4:13" x14ac:dyDescent="0.2">
      <c r="D6356" s="175"/>
      <c r="E6356" s="4" t="s">
        <v>55</v>
      </c>
      <c r="F6356" s="6"/>
      <c r="G6356" s="5">
        <v>43</v>
      </c>
      <c r="H6356" s="7">
        <v>0</v>
      </c>
      <c r="I6356" s="1">
        <v>0</v>
      </c>
      <c r="J6356" s="1">
        <v>6</v>
      </c>
      <c r="K6356" s="1">
        <v>20</v>
      </c>
      <c r="L6356" s="1">
        <v>14</v>
      </c>
      <c r="M6356" s="8">
        <v>3</v>
      </c>
    </row>
    <row r="6357" spans="4:13" x14ac:dyDescent="0.2">
      <c r="D6357" s="175"/>
      <c r="E6357" s="4" t="s">
        <v>56</v>
      </c>
      <c r="F6357" s="6"/>
      <c r="G6357" s="5">
        <v>60</v>
      </c>
      <c r="H6357" s="7">
        <v>1</v>
      </c>
      <c r="I6357" s="1">
        <v>0</v>
      </c>
      <c r="J6357" s="1">
        <v>24</v>
      </c>
      <c r="K6357" s="1">
        <v>20</v>
      </c>
      <c r="L6357" s="1">
        <v>14</v>
      </c>
      <c r="M6357" s="8">
        <v>1</v>
      </c>
    </row>
    <row r="6358" spans="4:13" x14ac:dyDescent="0.2">
      <c r="D6358" s="175"/>
      <c r="E6358" s="4" t="s">
        <v>57</v>
      </c>
      <c r="F6358" s="6"/>
      <c r="G6358" s="5">
        <v>286</v>
      </c>
      <c r="H6358" s="7">
        <v>3</v>
      </c>
      <c r="I6358" s="1">
        <v>4</v>
      </c>
      <c r="J6358" s="1">
        <v>91</v>
      </c>
      <c r="K6358" s="1">
        <v>113</v>
      </c>
      <c r="L6358" s="1">
        <v>71</v>
      </c>
      <c r="M6358" s="8">
        <v>4</v>
      </c>
    </row>
    <row r="6359" spans="4:13" x14ac:dyDescent="0.2">
      <c r="D6359" s="175"/>
      <c r="E6359" s="4" t="s">
        <v>58</v>
      </c>
      <c r="F6359" s="6"/>
      <c r="G6359" s="5">
        <v>129</v>
      </c>
      <c r="H6359" s="7">
        <v>0</v>
      </c>
      <c r="I6359" s="1">
        <v>4</v>
      </c>
      <c r="J6359" s="1">
        <v>35</v>
      </c>
      <c r="K6359" s="1">
        <v>57</v>
      </c>
      <c r="L6359" s="1">
        <v>28</v>
      </c>
      <c r="M6359" s="8">
        <v>5</v>
      </c>
    </row>
    <row r="6360" spans="4:13" x14ac:dyDescent="0.2">
      <c r="D6360" s="175"/>
      <c r="E6360" s="4" t="s">
        <v>59</v>
      </c>
      <c r="F6360" s="6"/>
      <c r="G6360" s="5">
        <v>195</v>
      </c>
      <c r="H6360" s="7">
        <v>4</v>
      </c>
      <c r="I6360" s="1">
        <v>6</v>
      </c>
      <c r="J6360" s="1">
        <v>59</v>
      </c>
      <c r="K6360" s="1">
        <v>75</v>
      </c>
      <c r="L6360" s="1">
        <v>41</v>
      </c>
      <c r="M6360" s="8">
        <v>10</v>
      </c>
    </row>
    <row r="6361" spans="4:13" x14ac:dyDescent="0.2">
      <c r="D6361" s="175"/>
      <c r="E6361" s="4" t="s">
        <v>60</v>
      </c>
      <c r="F6361" s="6"/>
      <c r="G6361" s="5">
        <v>176</v>
      </c>
      <c r="H6361" s="7">
        <v>4</v>
      </c>
      <c r="I6361" s="1">
        <v>3</v>
      </c>
      <c r="J6361" s="1">
        <v>56</v>
      </c>
      <c r="K6361" s="1">
        <v>68</v>
      </c>
      <c r="L6361" s="1">
        <v>36</v>
      </c>
      <c r="M6361" s="8">
        <v>9</v>
      </c>
    </row>
    <row r="6362" spans="4:13" x14ac:dyDescent="0.2">
      <c r="D6362" s="175"/>
      <c r="E6362" s="4" t="s">
        <v>61</v>
      </c>
      <c r="F6362" s="6"/>
      <c r="G6362" s="5">
        <v>78</v>
      </c>
      <c r="H6362" s="7">
        <v>3</v>
      </c>
      <c r="I6362" s="1">
        <v>2</v>
      </c>
      <c r="J6362" s="1">
        <v>22</v>
      </c>
      <c r="K6362" s="1">
        <v>30</v>
      </c>
      <c r="L6362" s="1">
        <v>19</v>
      </c>
      <c r="M6362" s="8">
        <v>2</v>
      </c>
    </row>
    <row r="6363" spans="4:13" x14ac:dyDescent="0.2">
      <c r="D6363" s="175"/>
      <c r="E6363" s="4" t="s">
        <v>62</v>
      </c>
      <c r="F6363" s="6"/>
      <c r="G6363" s="5">
        <v>113</v>
      </c>
      <c r="H6363" s="7">
        <v>2</v>
      </c>
      <c r="I6363" s="1">
        <v>1</v>
      </c>
      <c r="J6363" s="1">
        <v>28</v>
      </c>
      <c r="K6363" s="1">
        <v>45</v>
      </c>
      <c r="L6363" s="1">
        <v>26</v>
      </c>
      <c r="M6363" s="8">
        <v>11</v>
      </c>
    </row>
    <row r="6364" spans="4:13" x14ac:dyDescent="0.2">
      <c r="D6364" s="174" t="s">
        <v>63</v>
      </c>
      <c r="E6364" s="20" t="s">
        <v>64</v>
      </c>
      <c r="F6364" s="22"/>
      <c r="G6364" s="21">
        <v>234</v>
      </c>
      <c r="H6364" s="25">
        <v>6</v>
      </c>
      <c r="I6364" s="3">
        <v>8</v>
      </c>
      <c r="J6364" s="3">
        <v>63</v>
      </c>
      <c r="K6364" s="3">
        <v>95</v>
      </c>
      <c r="L6364" s="3">
        <v>46</v>
      </c>
      <c r="M6364" s="26">
        <v>16</v>
      </c>
    </row>
    <row r="6365" spans="4:13" x14ac:dyDescent="0.2">
      <c r="D6365" s="175"/>
      <c r="E6365" s="4" t="s">
        <v>65</v>
      </c>
      <c r="F6365" s="6"/>
      <c r="G6365" s="5">
        <v>172</v>
      </c>
      <c r="H6365" s="7">
        <v>2</v>
      </c>
      <c r="I6365" s="1">
        <v>5</v>
      </c>
      <c r="J6365" s="1">
        <v>53</v>
      </c>
      <c r="K6365" s="1">
        <v>65</v>
      </c>
      <c r="L6365" s="1">
        <v>37</v>
      </c>
      <c r="M6365" s="8">
        <v>10</v>
      </c>
    </row>
    <row r="6366" spans="4:13" x14ac:dyDescent="0.2">
      <c r="D6366" s="175"/>
      <c r="E6366" s="4" t="s">
        <v>66</v>
      </c>
      <c r="F6366" s="6"/>
      <c r="G6366" s="5">
        <v>165</v>
      </c>
      <c r="H6366" s="7">
        <v>0</v>
      </c>
      <c r="I6366" s="1">
        <v>4</v>
      </c>
      <c r="J6366" s="1">
        <v>64</v>
      </c>
      <c r="K6366" s="1">
        <v>59</v>
      </c>
      <c r="L6366" s="1">
        <v>32</v>
      </c>
      <c r="M6366" s="8">
        <v>6</v>
      </c>
    </row>
    <row r="6367" spans="4:13" x14ac:dyDescent="0.2">
      <c r="D6367" s="175"/>
      <c r="E6367" s="4" t="s">
        <v>67</v>
      </c>
      <c r="F6367" s="6"/>
      <c r="G6367" s="5">
        <v>158</v>
      </c>
      <c r="H6367" s="7">
        <v>6</v>
      </c>
      <c r="I6367" s="1">
        <v>1</v>
      </c>
      <c r="J6367" s="1">
        <v>44</v>
      </c>
      <c r="K6367" s="1">
        <v>62</v>
      </c>
      <c r="L6367" s="1">
        <v>41</v>
      </c>
      <c r="M6367" s="8">
        <v>4</v>
      </c>
    </row>
    <row r="6368" spans="4:13" x14ac:dyDescent="0.2">
      <c r="D6368" s="175"/>
      <c r="E6368" s="4" t="s">
        <v>68</v>
      </c>
      <c r="F6368" s="6"/>
      <c r="G6368" s="5">
        <v>112</v>
      </c>
      <c r="H6368" s="7">
        <v>1</v>
      </c>
      <c r="I6368" s="1">
        <v>0</v>
      </c>
      <c r="J6368" s="1">
        <v>43</v>
      </c>
      <c r="K6368" s="1">
        <v>42</v>
      </c>
      <c r="L6368" s="1">
        <v>24</v>
      </c>
      <c r="M6368" s="8">
        <v>2</v>
      </c>
    </row>
    <row r="6369" spans="2:13" x14ac:dyDescent="0.2">
      <c r="D6369" s="175"/>
      <c r="E6369" s="4" t="s">
        <v>69</v>
      </c>
      <c r="F6369" s="6"/>
      <c r="G6369" s="5">
        <v>92</v>
      </c>
      <c r="H6369" s="7">
        <v>1</v>
      </c>
      <c r="I6369" s="1">
        <v>2</v>
      </c>
      <c r="J6369" s="1">
        <v>20</v>
      </c>
      <c r="K6369" s="1">
        <v>46</v>
      </c>
      <c r="L6369" s="1">
        <v>22</v>
      </c>
      <c r="M6369" s="8">
        <v>1</v>
      </c>
    </row>
    <row r="6370" spans="2:13" x14ac:dyDescent="0.2">
      <c r="D6370" s="175"/>
      <c r="E6370" s="4" t="s">
        <v>70</v>
      </c>
      <c r="F6370" s="6"/>
      <c r="G6370" s="5">
        <v>131</v>
      </c>
      <c r="H6370" s="7">
        <v>2</v>
      </c>
      <c r="I6370" s="1">
        <v>0</v>
      </c>
      <c r="J6370" s="1">
        <v>44</v>
      </c>
      <c r="K6370" s="1">
        <v>53</v>
      </c>
      <c r="L6370" s="1">
        <v>30</v>
      </c>
      <c r="M6370" s="8">
        <v>2</v>
      </c>
    </row>
    <row r="6371" spans="2:13" x14ac:dyDescent="0.2">
      <c r="D6371" s="175"/>
      <c r="E6371" s="4" t="s">
        <v>71</v>
      </c>
      <c r="F6371" s="6"/>
      <c r="G6371" s="5">
        <v>71</v>
      </c>
      <c r="H6371" s="7">
        <v>2</v>
      </c>
      <c r="I6371" s="1">
        <v>2</v>
      </c>
      <c r="J6371" s="1">
        <v>18</v>
      </c>
      <c r="K6371" s="1">
        <v>23</v>
      </c>
      <c r="L6371" s="1">
        <v>19</v>
      </c>
      <c r="M6371" s="8">
        <v>7</v>
      </c>
    </row>
    <row r="6372" spans="2:13" x14ac:dyDescent="0.2">
      <c r="D6372" s="176"/>
      <c r="E6372" s="59" t="s">
        <v>72</v>
      </c>
      <c r="F6372" s="60"/>
      <c r="G6372" s="56">
        <v>70</v>
      </c>
      <c r="H6372" s="66">
        <v>0</v>
      </c>
      <c r="I6372" s="30">
        <v>0</v>
      </c>
      <c r="J6372" s="30">
        <v>13</v>
      </c>
      <c r="K6372" s="30">
        <v>32</v>
      </c>
      <c r="L6372" s="30">
        <v>24</v>
      </c>
      <c r="M6372" s="65">
        <v>1</v>
      </c>
    </row>
    <row r="6374" spans="2:13" x14ac:dyDescent="0.2">
      <c r="B6374" s="43" t="str">
        <f xml:space="preserve"> HYPERLINK("#'目次'!B237", "[231]")</f>
        <v>[231]</v>
      </c>
      <c r="C6374" s="31" t="s">
        <v>444</v>
      </c>
    </row>
    <row r="6377" spans="2:13" x14ac:dyDescent="0.2">
      <c r="C6377" s="31" t="s">
        <v>75</v>
      </c>
    </row>
    <row r="6378" spans="2:13" x14ac:dyDescent="0.2">
      <c r="D6378" s="177"/>
      <c r="E6378" s="178"/>
      <c r="F6378" s="178"/>
      <c r="G6378" s="40" t="s">
        <v>14</v>
      </c>
      <c r="H6378" s="42" t="s">
        <v>416</v>
      </c>
      <c r="I6378" s="15" t="s">
        <v>417</v>
      </c>
      <c r="J6378" s="15" t="s">
        <v>418</v>
      </c>
      <c r="K6378" s="15" t="s">
        <v>419</v>
      </c>
      <c r="L6378" s="15" t="s">
        <v>420</v>
      </c>
      <c r="M6378" s="44" t="s">
        <v>17</v>
      </c>
    </row>
    <row r="6379" spans="2:13" x14ac:dyDescent="0.2">
      <c r="D6379" s="179"/>
      <c r="E6379" s="180"/>
      <c r="F6379" s="180"/>
      <c r="G6379" s="39"/>
      <c r="H6379" s="41"/>
      <c r="I6379" s="14"/>
      <c r="J6379" s="14"/>
      <c r="K6379" s="14"/>
      <c r="L6379" s="14"/>
      <c r="M6379" s="38"/>
    </row>
    <row r="6380" spans="2:13" x14ac:dyDescent="0.2">
      <c r="D6380" s="58"/>
      <c r="E6380" s="53" t="s">
        <v>14</v>
      </c>
      <c r="F6380" s="52"/>
      <c r="G6380" s="37">
        <v>1222</v>
      </c>
      <c r="H6380" s="17">
        <v>20</v>
      </c>
      <c r="I6380" s="17">
        <v>22</v>
      </c>
      <c r="J6380" s="17">
        <v>365</v>
      </c>
      <c r="K6380" s="17">
        <v>483</v>
      </c>
      <c r="L6380" s="17">
        <v>281</v>
      </c>
      <c r="M6380" s="55">
        <v>51</v>
      </c>
    </row>
    <row r="6381" spans="2:13" x14ac:dyDescent="0.2">
      <c r="D6381" s="174" t="s">
        <v>36</v>
      </c>
      <c r="E6381" s="20" t="s">
        <v>76</v>
      </c>
      <c r="F6381" s="22"/>
      <c r="G6381" s="21">
        <v>629</v>
      </c>
      <c r="H6381" s="25">
        <v>11</v>
      </c>
      <c r="I6381" s="3">
        <v>11</v>
      </c>
      <c r="J6381" s="3">
        <v>189</v>
      </c>
      <c r="K6381" s="3">
        <v>233</v>
      </c>
      <c r="L6381" s="3">
        <v>159</v>
      </c>
      <c r="M6381" s="26">
        <v>26</v>
      </c>
    </row>
    <row r="6382" spans="2:13" x14ac:dyDescent="0.2">
      <c r="D6382" s="175"/>
      <c r="E6382" s="4" t="s">
        <v>39</v>
      </c>
      <c r="F6382" s="6"/>
      <c r="G6382" s="5">
        <v>37</v>
      </c>
      <c r="H6382" s="7">
        <v>1</v>
      </c>
      <c r="I6382" s="1">
        <v>1</v>
      </c>
      <c r="J6382" s="1">
        <v>13</v>
      </c>
      <c r="K6382" s="1">
        <v>12</v>
      </c>
      <c r="L6382" s="1">
        <v>9</v>
      </c>
      <c r="M6382" s="8">
        <v>1</v>
      </c>
    </row>
    <row r="6383" spans="2:13" x14ac:dyDescent="0.2">
      <c r="D6383" s="175"/>
      <c r="E6383" s="4" t="s">
        <v>40</v>
      </c>
      <c r="F6383" s="6"/>
      <c r="G6383" s="5">
        <v>73</v>
      </c>
      <c r="H6383" s="7">
        <v>0</v>
      </c>
      <c r="I6383" s="1">
        <v>2</v>
      </c>
      <c r="J6383" s="1">
        <v>24</v>
      </c>
      <c r="K6383" s="1">
        <v>21</v>
      </c>
      <c r="L6383" s="1">
        <v>25</v>
      </c>
      <c r="M6383" s="8">
        <v>1</v>
      </c>
    </row>
    <row r="6384" spans="2:13" x14ac:dyDescent="0.2">
      <c r="D6384" s="175"/>
      <c r="E6384" s="4" t="s">
        <v>41</v>
      </c>
      <c r="F6384" s="6"/>
      <c r="G6384" s="5">
        <v>108</v>
      </c>
      <c r="H6384" s="7">
        <v>2</v>
      </c>
      <c r="I6384" s="1">
        <v>3</v>
      </c>
      <c r="J6384" s="1">
        <v>35</v>
      </c>
      <c r="K6384" s="1">
        <v>37</v>
      </c>
      <c r="L6384" s="1">
        <v>29</v>
      </c>
      <c r="M6384" s="8">
        <v>2</v>
      </c>
    </row>
    <row r="6385" spans="2:13" x14ac:dyDescent="0.2">
      <c r="D6385" s="175"/>
      <c r="E6385" s="4" t="s">
        <v>42</v>
      </c>
      <c r="F6385" s="6"/>
      <c r="G6385" s="5">
        <v>113</v>
      </c>
      <c r="H6385" s="7">
        <v>3</v>
      </c>
      <c r="I6385" s="1">
        <v>1</v>
      </c>
      <c r="J6385" s="1">
        <v>36</v>
      </c>
      <c r="K6385" s="1">
        <v>40</v>
      </c>
      <c r="L6385" s="1">
        <v>31</v>
      </c>
      <c r="M6385" s="8">
        <v>2</v>
      </c>
    </row>
    <row r="6386" spans="2:13" x14ac:dyDescent="0.2">
      <c r="D6386" s="175"/>
      <c r="E6386" s="4" t="s">
        <v>43</v>
      </c>
      <c r="F6386" s="6"/>
      <c r="G6386" s="5">
        <v>101</v>
      </c>
      <c r="H6386" s="7">
        <v>2</v>
      </c>
      <c r="I6386" s="1">
        <v>1</v>
      </c>
      <c r="J6386" s="1">
        <v>30</v>
      </c>
      <c r="K6386" s="1">
        <v>43</v>
      </c>
      <c r="L6386" s="1">
        <v>21</v>
      </c>
      <c r="M6386" s="8">
        <v>4</v>
      </c>
    </row>
    <row r="6387" spans="2:13" x14ac:dyDescent="0.2">
      <c r="D6387" s="175"/>
      <c r="E6387" s="4" t="s">
        <v>44</v>
      </c>
      <c r="F6387" s="6"/>
      <c r="G6387" s="5">
        <v>114</v>
      </c>
      <c r="H6387" s="7">
        <v>2</v>
      </c>
      <c r="I6387" s="1">
        <v>0</v>
      </c>
      <c r="J6387" s="1">
        <v>34</v>
      </c>
      <c r="K6387" s="1">
        <v>45</v>
      </c>
      <c r="L6387" s="1">
        <v>24</v>
      </c>
      <c r="M6387" s="8">
        <v>9</v>
      </c>
    </row>
    <row r="6388" spans="2:13" x14ac:dyDescent="0.2">
      <c r="D6388" s="175"/>
      <c r="E6388" s="4" t="s">
        <v>45</v>
      </c>
      <c r="F6388" s="6"/>
      <c r="G6388" s="5">
        <v>83</v>
      </c>
      <c r="H6388" s="7">
        <v>1</v>
      </c>
      <c r="I6388" s="1">
        <v>3</v>
      </c>
      <c r="J6388" s="1">
        <v>17</v>
      </c>
      <c r="K6388" s="1">
        <v>35</v>
      </c>
      <c r="L6388" s="1">
        <v>20</v>
      </c>
      <c r="M6388" s="8">
        <v>7</v>
      </c>
    </row>
    <row r="6389" spans="2:13" x14ac:dyDescent="0.2">
      <c r="D6389" s="174" t="s">
        <v>37</v>
      </c>
      <c r="E6389" s="20" t="s">
        <v>77</v>
      </c>
      <c r="F6389" s="22"/>
      <c r="G6389" s="21">
        <v>593</v>
      </c>
      <c r="H6389" s="25">
        <v>9</v>
      </c>
      <c r="I6389" s="3">
        <v>11</v>
      </c>
      <c r="J6389" s="3">
        <v>176</v>
      </c>
      <c r="K6389" s="3">
        <v>250</v>
      </c>
      <c r="L6389" s="3">
        <v>122</v>
      </c>
      <c r="M6389" s="26">
        <v>25</v>
      </c>
    </row>
    <row r="6390" spans="2:13" x14ac:dyDescent="0.2">
      <c r="D6390" s="175"/>
      <c r="E6390" s="4" t="s">
        <v>39</v>
      </c>
      <c r="F6390" s="6"/>
      <c r="G6390" s="5">
        <v>27</v>
      </c>
      <c r="H6390" s="7">
        <v>2</v>
      </c>
      <c r="I6390" s="1">
        <v>1</v>
      </c>
      <c r="J6390" s="1">
        <v>9</v>
      </c>
      <c r="K6390" s="1">
        <v>10</v>
      </c>
      <c r="L6390" s="1">
        <v>5</v>
      </c>
      <c r="M6390" s="8">
        <v>0</v>
      </c>
    </row>
    <row r="6391" spans="2:13" x14ac:dyDescent="0.2">
      <c r="D6391" s="175"/>
      <c r="E6391" s="4" t="s">
        <v>40</v>
      </c>
      <c r="F6391" s="6"/>
      <c r="G6391" s="5">
        <v>74</v>
      </c>
      <c r="H6391" s="7">
        <v>1</v>
      </c>
      <c r="I6391" s="1">
        <v>2</v>
      </c>
      <c r="J6391" s="1">
        <v>17</v>
      </c>
      <c r="K6391" s="1">
        <v>35</v>
      </c>
      <c r="L6391" s="1">
        <v>17</v>
      </c>
      <c r="M6391" s="8">
        <v>2</v>
      </c>
    </row>
    <row r="6392" spans="2:13" x14ac:dyDescent="0.2">
      <c r="D6392" s="175"/>
      <c r="E6392" s="4" t="s">
        <v>41</v>
      </c>
      <c r="F6392" s="6"/>
      <c r="G6392" s="5">
        <v>96</v>
      </c>
      <c r="H6392" s="7">
        <v>0</v>
      </c>
      <c r="I6392" s="1">
        <v>1</v>
      </c>
      <c r="J6392" s="1">
        <v>24</v>
      </c>
      <c r="K6392" s="1">
        <v>44</v>
      </c>
      <c r="L6392" s="1">
        <v>27</v>
      </c>
      <c r="M6392" s="8">
        <v>0</v>
      </c>
    </row>
    <row r="6393" spans="2:13" x14ac:dyDescent="0.2">
      <c r="D6393" s="175"/>
      <c r="E6393" s="4" t="s">
        <v>42</v>
      </c>
      <c r="F6393" s="6"/>
      <c r="G6393" s="5">
        <v>97</v>
      </c>
      <c r="H6393" s="7">
        <v>3</v>
      </c>
      <c r="I6393" s="1">
        <v>1</v>
      </c>
      <c r="J6393" s="1">
        <v>31</v>
      </c>
      <c r="K6393" s="1">
        <v>35</v>
      </c>
      <c r="L6393" s="1">
        <v>24</v>
      </c>
      <c r="M6393" s="8">
        <v>3</v>
      </c>
    </row>
    <row r="6394" spans="2:13" x14ac:dyDescent="0.2">
      <c r="D6394" s="175"/>
      <c r="E6394" s="4" t="s">
        <v>43</v>
      </c>
      <c r="F6394" s="6"/>
      <c r="G6394" s="5">
        <v>103</v>
      </c>
      <c r="H6394" s="7">
        <v>1</v>
      </c>
      <c r="I6394" s="1">
        <v>2</v>
      </c>
      <c r="J6394" s="1">
        <v>32</v>
      </c>
      <c r="K6394" s="1">
        <v>48</v>
      </c>
      <c r="L6394" s="1">
        <v>14</v>
      </c>
      <c r="M6394" s="8">
        <v>6</v>
      </c>
    </row>
    <row r="6395" spans="2:13" x14ac:dyDescent="0.2">
      <c r="D6395" s="175"/>
      <c r="E6395" s="4" t="s">
        <v>44</v>
      </c>
      <c r="F6395" s="6"/>
      <c r="G6395" s="5">
        <v>109</v>
      </c>
      <c r="H6395" s="7">
        <v>0</v>
      </c>
      <c r="I6395" s="1">
        <v>1</v>
      </c>
      <c r="J6395" s="1">
        <v>36</v>
      </c>
      <c r="K6395" s="1">
        <v>44</v>
      </c>
      <c r="L6395" s="1">
        <v>22</v>
      </c>
      <c r="M6395" s="8">
        <v>6</v>
      </c>
    </row>
    <row r="6396" spans="2:13" x14ac:dyDescent="0.2">
      <c r="D6396" s="176"/>
      <c r="E6396" s="59" t="s">
        <v>45</v>
      </c>
      <c r="F6396" s="60"/>
      <c r="G6396" s="56">
        <v>87</v>
      </c>
      <c r="H6396" s="66">
        <v>2</v>
      </c>
      <c r="I6396" s="30">
        <v>3</v>
      </c>
      <c r="J6396" s="30">
        <v>27</v>
      </c>
      <c r="K6396" s="30">
        <v>34</v>
      </c>
      <c r="L6396" s="30">
        <v>13</v>
      </c>
      <c r="M6396" s="65">
        <v>8</v>
      </c>
    </row>
    <row r="6398" spans="2:13" x14ac:dyDescent="0.2">
      <c r="B6398" s="43" t="str">
        <f xml:space="preserve"> HYPERLINK("#'目次'!B238", "[232]")</f>
        <v>[232]</v>
      </c>
      <c r="C6398" s="31" t="s">
        <v>447</v>
      </c>
    </row>
    <row r="6402" spans="4:13" x14ac:dyDescent="0.2">
      <c r="D6402" s="177"/>
      <c r="E6402" s="178"/>
      <c r="F6402" s="178"/>
      <c r="G6402" s="40" t="s">
        <v>14</v>
      </c>
      <c r="H6402" s="42" t="s">
        <v>416</v>
      </c>
      <c r="I6402" s="15" t="s">
        <v>417</v>
      </c>
      <c r="J6402" s="15" t="s">
        <v>418</v>
      </c>
      <c r="K6402" s="15" t="s">
        <v>419</v>
      </c>
      <c r="L6402" s="15" t="s">
        <v>420</v>
      </c>
      <c r="M6402" s="44" t="s">
        <v>17</v>
      </c>
    </row>
    <row r="6403" spans="4:13" x14ac:dyDescent="0.2">
      <c r="D6403" s="179"/>
      <c r="E6403" s="180"/>
      <c r="F6403" s="180"/>
      <c r="G6403" s="39"/>
      <c r="H6403" s="41"/>
      <c r="I6403" s="14"/>
      <c r="J6403" s="14"/>
      <c r="K6403" s="14"/>
      <c r="L6403" s="14"/>
      <c r="M6403" s="38"/>
    </row>
    <row r="6404" spans="4:13" x14ac:dyDescent="0.2">
      <c r="D6404" s="58"/>
      <c r="E6404" s="53" t="s">
        <v>14</v>
      </c>
      <c r="F6404" s="52"/>
      <c r="G6404" s="37">
        <v>1222</v>
      </c>
      <c r="H6404" s="17">
        <v>27</v>
      </c>
      <c r="I6404" s="17">
        <v>141</v>
      </c>
      <c r="J6404" s="17">
        <v>801</v>
      </c>
      <c r="K6404" s="17">
        <v>77</v>
      </c>
      <c r="L6404" s="17">
        <v>141</v>
      </c>
      <c r="M6404" s="55">
        <v>35</v>
      </c>
    </row>
    <row r="6405" spans="4:13" x14ac:dyDescent="0.2">
      <c r="D6405" s="174" t="s">
        <v>18</v>
      </c>
      <c r="E6405" s="20" t="s">
        <v>19</v>
      </c>
      <c r="F6405" s="22"/>
      <c r="G6405" s="21">
        <v>57</v>
      </c>
      <c r="H6405" s="25">
        <v>1</v>
      </c>
      <c r="I6405" s="3">
        <v>9</v>
      </c>
      <c r="J6405" s="3">
        <v>34</v>
      </c>
      <c r="K6405" s="3">
        <v>8</v>
      </c>
      <c r="L6405" s="3">
        <v>4</v>
      </c>
      <c r="M6405" s="26">
        <v>1</v>
      </c>
    </row>
    <row r="6406" spans="4:13" x14ac:dyDescent="0.2">
      <c r="D6406" s="175"/>
      <c r="E6406" s="4" t="s">
        <v>20</v>
      </c>
      <c r="F6406" s="6"/>
      <c r="G6406" s="5">
        <v>84</v>
      </c>
      <c r="H6406" s="7">
        <v>2</v>
      </c>
      <c r="I6406" s="1">
        <v>11</v>
      </c>
      <c r="J6406" s="1">
        <v>52</v>
      </c>
      <c r="K6406" s="1">
        <v>5</v>
      </c>
      <c r="L6406" s="1">
        <v>10</v>
      </c>
      <c r="M6406" s="8">
        <v>4</v>
      </c>
    </row>
    <row r="6407" spans="4:13" x14ac:dyDescent="0.2">
      <c r="D6407" s="175"/>
      <c r="E6407" s="4" t="s">
        <v>21</v>
      </c>
      <c r="F6407" s="6"/>
      <c r="G6407" s="5">
        <v>487</v>
      </c>
      <c r="H6407" s="7">
        <v>5</v>
      </c>
      <c r="I6407" s="1">
        <v>57</v>
      </c>
      <c r="J6407" s="1">
        <v>319</v>
      </c>
      <c r="K6407" s="1">
        <v>35</v>
      </c>
      <c r="L6407" s="1">
        <v>60</v>
      </c>
      <c r="M6407" s="8">
        <v>11</v>
      </c>
    </row>
    <row r="6408" spans="4:13" x14ac:dyDescent="0.2">
      <c r="D6408" s="175"/>
      <c r="E6408" s="4" t="s">
        <v>22</v>
      </c>
      <c r="F6408" s="6"/>
      <c r="G6408" s="5">
        <v>35</v>
      </c>
      <c r="H6408" s="7">
        <v>0</v>
      </c>
      <c r="I6408" s="1">
        <v>5</v>
      </c>
      <c r="J6408" s="1">
        <v>17</v>
      </c>
      <c r="K6408" s="1">
        <v>3</v>
      </c>
      <c r="L6408" s="1">
        <v>8</v>
      </c>
      <c r="M6408" s="8">
        <v>2</v>
      </c>
    </row>
    <row r="6409" spans="4:13" x14ac:dyDescent="0.2">
      <c r="D6409" s="175"/>
      <c r="E6409" s="4" t="s">
        <v>23</v>
      </c>
      <c r="F6409" s="6"/>
      <c r="G6409" s="5">
        <v>143</v>
      </c>
      <c r="H6409" s="7">
        <v>5</v>
      </c>
      <c r="I6409" s="1">
        <v>11</v>
      </c>
      <c r="J6409" s="1">
        <v>104</v>
      </c>
      <c r="K6409" s="1">
        <v>8</v>
      </c>
      <c r="L6409" s="1">
        <v>11</v>
      </c>
      <c r="M6409" s="8">
        <v>4</v>
      </c>
    </row>
    <row r="6410" spans="4:13" x14ac:dyDescent="0.2">
      <c r="D6410" s="175"/>
      <c r="E6410" s="4" t="s">
        <v>24</v>
      </c>
      <c r="F6410" s="6"/>
      <c r="G6410" s="5">
        <v>187</v>
      </c>
      <c r="H6410" s="7">
        <v>3</v>
      </c>
      <c r="I6410" s="1">
        <v>22</v>
      </c>
      <c r="J6410" s="1">
        <v>128</v>
      </c>
      <c r="K6410" s="1">
        <v>7</v>
      </c>
      <c r="L6410" s="1">
        <v>23</v>
      </c>
      <c r="M6410" s="8">
        <v>4</v>
      </c>
    </row>
    <row r="6411" spans="4:13" x14ac:dyDescent="0.2">
      <c r="D6411" s="175"/>
      <c r="E6411" s="4" t="s">
        <v>25</v>
      </c>
      <c r="F6411" s="6"/>
      <c r="G6411" s="5">
        <v>71</v>
      </c>
      <c r="H6411" s="7">
        <v>4</v>
      </c>
      <c r="I6411" s="1">
        <v>11</v>
      </c>
      <c r="J6411" s="1">
        <v>47</v>
      </c>
      <c r="K6411" s="1">
        <v>0</v>
      </c>
      <c r="L6411" s="1">
        <v>7</v>
      </c>
      <c r="M6411" s="8">
        <v>2</v>
      </c>
    </row>
    <row r="6412" spans="4:13" x14ac:dyDescent="0.2">
      <c r="D6412" s="175"/>
      <c r="E6412" s="4" t="s">
        <v>26</v>
      </c>
      <c r="F6412" s="6"/>
      <c r="G6412" s="5">
        <v>30</v>
      </c>
      <c r="H6412" s="7">
        <v>1</v>
      </c>
      <c r="I6412" s="1">
        <v>6</v>
      </c>
      <c r="J6412" s="1">
        <v>17</v>
      </c>
      <c r="K6412" s="1">
        <v>1</v>
      </c>
      <c r="L6412" s="1">
        <v>5</v>
      </c>
      <c r="M6412" s="8">
        <v>0</v>
      </c>
    </row>
    <row r="6413" spans="4:13" x14ac:dyDescent="0.2">
      <c r="D6413" s="175"/>
      <c r="E6413" s="4" t="s">
        <v>27</v>
      </c>
      <c r="F6413" s="6"/>
      <c r="G6413" s="5">
        <v>70</v>
      </c>
      <c r="H6413" s="7">
        <v>3</v>
      </c>
      <c r="I6413" s="1">
        <v>3</v>
      </c>
      <c r="J6413" s="1">
        <v>45</v>
      </c>
      <c r="K6413" s="1">
        <v>6</v>
      </c>
      <c r="L6413" s="1">
        <v>9</v>
      </c>
      <c r="M6413" s="8">
        <v>4</v>
      </c>
    </row>
    <row r="6414" spans="4:13" x14ac:dyDescent="0.2">
      <c r="D6414" s="175"/>
      <c r="E6414" s="4" t="s">
        <v>28</v>
      </c>
      <c r="F6414" s="6"/>
      <c r="G6414" s="5">
        <v>51</v>
      </c>
      <c r="H6414" s="7">
        <v>2</v>
      </c>
      <c r="I6414" s="1">
        <v>6</v>
      </c>
      <c r="J6414" s="1">
        <v>34</v>
      </c>
      <c r="K6414" s="1">
        <v>3</v>
      </c>
      <c r="L6414" s="1">
        <v>4</v>
      </c>
      <c r="M6414" s="8">
        <v>2</v>
      </c>
    </row>
    <row r="6415" spans="4:13" x14ac:dyDescent="0.2">
      <c r="D6415" s="175"/>
      <c r="E6415" s="4" t="s">
        <v>29</v>
      </c>
      <c r="F6415" s="6"/>
      <c r="G6415" s="5">
        <v>7</v>
      </c>
      <c r="H6415" s="7">
        <v>1</v>
      </c>
      <c r="I6415" s="1">
        <v>0</v>
      </c>
      <c r="J6415" s="1">
        <v>4</v>
      </c>
      <c r="K6415" s="1">
        <v>1</v>
      </c>
      <c r="L6415" s="1">
        <v>0</v>
      </c>
      <c r="M6415" s="8">
        <v>1</v>
      </c>
    </row>
    <row r="6416" spans="4:13" x14ac:dyDescent="0.2">
      <c r="D6416" s="174" t="s">
        <v>30</v>
      </c>
      <c r="E6416" s="20" t="s">
        <v>31</v>
      </c>
      <c r="F6416" s="22"/>
      <c r="G6416" s="21">
        <v>393</v>
      </c>
      <c r="H6416" s="25">
        <v>6</v>
      </c>
      <c r="I6416" s="3">
        <v>52</v>
      </c>
      <c r="J6416" s="3">
        <v>243</v>
      </c>
      <c r="K6416" s="3">
        <v>31</v>
      </c>
      <c r="L6416" s="3">
        <v>55</v>
      </c>
      <c r="M6416" s="26">
        <v>6</v>
      </c>
    </row>
    <row r="6417" spans="2:13" x14ac:dyDescent="0.2">
      <c r="D6417" s="175"/>
      <c r="E6417" s="4" t="s">
        <v>32</v>
      </c>
      <c r="F6417" s="6"/>
      <c r="G6417" s="5">
        <v>352</v>
      </c>
      <c r="H6417" s="7">
        <v>12</v>
      </c>
      <c r="I6417" s="1">
        <v>30</v>
      </c>
      <c r="J6417" s="1">
        <v>240</v>
      </c>
      <c r="K6417" s="1">
        <v>19</v>
      </c>
      <c r="L6417" s="1">
        <v>39</v>
      </c>
      <c r="M6417" s="8">
        <v>12</v>
      </c>
    </row>
    <row r="6418" spans="2:13" x14ac:dyDescent="0.2">
      <c r="D6418" s="175"/>
      <c r="E6418" s="4" t="s">
        <v>33</v>
      </c>
      <c r="F6418" s="6"/>
      <c r="G6418" s="5">
        <v>388</v>
      </c>
      <c r="H6418" s="7">
        <v>7</v>
      </c>
      <c r="I6418" s="1">
        <v>45</v>
      </c>
      <c r="J6418" s="1">
        <v>258</v>
      </c>
      <c r="K6418" s="1">
        <v>21</v>
      </c>
      <c r="L6418" s="1">
        <v>41</v>
      </c>
      <c r="M6418" s="8">
        <v>16</v>
      </c>
    </row>
    <row r="6419" spans="2:13" x14ac:dyDescent="0.2">
      <c r="D6419" s="175"/>
      <c r="E6419" s="4" t="s">
        <v>34</v>
      </c>
      <c r="F6419" s="6"/>
      <c r="G6419" s="5">
        <v>89</v>
      </c>
      <c r="H6419" s="7">
        <v>2</v>
      </c>
      <c r="I6419" s="1">
        <v>14</v>
      </c>
      <c r="J6419" s="1">
        <v>60</v>
      </c>
      <c r="K6419" s="1">
        <v>6</v>
      </c>
      <c r="L6419" s="1">
        <v>6</v>
      </c>
      <c r="M6419" s="8">
        <v>1</v>
      </c>
    </row>
    <row r="6420" spans="2:13" x14ac:dyDescent="0.2">
      <c r="D6420" s="174" t="s">
        <v>35</v>
      </c>
      <c r="E6420" s="20" t="s">
        <v>36</v>
      </c>
      <c r="F6420" s="22"/>
      <c r="G6420" s="21">
        <v>629</v>
      </c>
      <c r="H6420" s="25">
        <v>8</v>
      </c>
      <c r="I6420" s="3">
        <v>65</v>
      </c>
      <c r="J6420" s="3">
        <v>403</v>
      </c>
      <c r="K6420" s="3">
        <v>37</v>
      </c>
      <c r="L6420" s="3">
        <v>97</v>
      </c>
      <c r="M6420" s="26">
        <v>19</v>
      </c>
    </row>
    <row r="6421" spans="2:13" x14ac:dyDescent="0.2">
      <c r="D6421" s="175"/>
      <c r="E6421" s="4" t="s">
        <v>37</v>
      </c>
      <c r="F6421" s="6"/>
      <c r="G6421" s="5">
        <v>593</v>
      </c>
      <c r="H6421" s="7">
        <v>19</v>
      </c>
      <c r="I6421" s="1">
        <v>76</v>
      </c>
      <c r="J6421" s="1">
        <v>398</v>
      </c>
      <c r="K6421" s="1">
        <v>40</v>
      </c>
      <c r="L6421" s="1">
        <v>44</v>
      </c>
      <c r="M6421" s="8">
        <v>16</v>
      </c>
    </row>
    <row r="6422" spans="2:13" x14ac:dyDescent="0.2">
      <c r="D6422" s="174" t="s">
        <v>38</v>
      </c>
      <c r="E6422" s="20" t="s">
        <v>39</v>
      </c>
      <c r="F6422" s="22"/>
      <c r="G6422" s="21">
        <v>64</v>
      </c>
      <c r="H6422" s="25">
        <v>4</v>
      </c>
      <c r="I6422" s="3">
        <v>6</v>
      </c>
      <c r="J6422" s="3">
        <v>41</v>
      </c>
      <c r="K6422" s="3">
        <v>4</v>
      </c>
      <c r="L6422" s="3">
        <v>8</v>
      </c>
      <c r="M6422" s="26">
        <v>1</v>
      </c>
    </row>
    <row r="6423" spans="2:13" x14ac:dyDescent="0.2">
      <c r="D6423" s="175"/>
      <c r="E6423" s="4" t="s">
        <v>40</v>
      </c>
      <c r="F6423" s="6"/>
      <c r="G6423" s="5">
        <v>147</v>
      </c>
      <c r="H6423" s="7">
        <v>3</v>
      </c>
      <c r="I6423" s="1">
        <v>14</v>
      </c>
      <c r="J6423" s="1">
        <v>94</v>
      </c>
      <c r="K6423" s="1">
        <v>9</v>
      </c>
      <c r="L6423" s="1">
        <v>24</v>
      </c>
      <c r="M6423" s="8">
        <v>3</v>
      </c>
    </row>
    <row r="6424" spans="2:13" x14ac:dyDescent="0.2">
      <c r="D6424" s="175"/>
      <c r="E6424" s="4" t="s">
        <v>41</v>
      </c>
      <c r="F6424" s="6"/>
      <c r="G6424" s="5">
        <v>204</v>
      </c>
      <c r="H6424" s="7">
        <v>2</v>
      </c>
      <c r="I6424" s="1">
        <v>21</v>
      </c>
      <c r="J6424" s="1">
        <v>130</v>
      </c>
      <c r="K6424" s="1">
        <v>19</v>
      </c>
      <c r="L6424" s="1">
        <v>31</v>
      </c>
      <c r="M6424" s="8">
        <v>1</v>
      </c>
    </row>
    <row r="6425" spans="2:13" x14ac:dyDescent="0.2">
      <c r="D6425" s="175"/>
      <c r="E6425" s="4" t="s">
        <v>42</v>
      </c>
      <c r="F6425" s="6"/>
      <c r="G6425" s="5">
        <v>210</v>
      </c>
      <c r="H6425" s="7">
        <v>6</v>
      </c>
      <c r="I6425" s="1">
        <v>20</v>
      </c>
      <c r="J6425" s="1">
        <v>151</v>
      </c>
      <c r="K6425" s="1">
        <v>11</v>
      </c>
      <c r="L6425" s="1">
        <v>19</v>
      </c>
      <c r="M6425" s="8">
        <v>3</v>
      </c>
    </row>
    <row r="6426" spans="2:13" x14ac:dyDescent="0.2">
      <c r="D6426" s="175"/>
      <c r="E6426" s="4" t="s">
        <v>43</v>
      </c>
      <c r="F6426" s="6"/>
      <c r="G6426" s="5">
        <v>204</v>
      </c>
      <c r="H6426" s="7">
        <v>3</v>
      </c>
      <c r="I6426" s="1">
        <v>23</v>
      </c>
      <c r="J6426" s="1">
        <v>147</v>
      </c>
      <c r="K6426" s="1">
        <v>7</v>
      </c>
      <c r="L6426" s="1">
        <v>17</v>
      </c>
      <c r="M6426" s="8">
        <v>7</v>
      </c>
    </row>
    <row r="6427" spans="2:13" x14ac:dyDescent="0.2">
      <c r="D6427" s="175"/>
      <c r="E6427" s="4" t="s">
        <v>44</v>
      </c>
      <c r="F6427" s="6"/>
      <c r="G6427" s="5">
        <v>223</v>
      </c>
      <c r="H6427" s="7">
        <v>4</v>
      </c>
      <c r="I6427" s="1">
        <v>28</v>
      </c>
      <c r="J6427" s="1">
        <v>144</v>
      </c>
      <c r="K6427" s="1">
        <v>17</v>
      </c>
      <c r="L6427" s="1">
        <v>20</v>
      </c>
      <c r="M6427" s="8">
        <v>10</v>
      </c>
    </row>
    <row r="6428" spans="2:13" x14ac:dyDescent="0.2">
      <c r="D6428" s="176"/>
      <c r="E6428" s="59" t="s">
        <v>45</v>
      </c>
      <c r="F6428" s="60"/>
      <c r="G6428" s="56">
        <v>170</v>
      </c>
      <c r="H6428" s="66">
        <v>5</v>
      </c>
      <c r="I6428" s="30">
        <v>29</v>
      </c>
      <c r="J6428" s="30">
        <v>94</v>
      </c>
      <c r="K6428" s="30">
        <v>10</v>
      </c>
      <c r="L6428" s="30">
        <v>22</v>
      </c>
      <c r="M6428" s="65">
        <v>10</v>
      </c>
    </row>
    <row r="6430" spans="2:13" x14ac:dyDescent="0.2">
      <c r="B6430" s="43" t="str">
        <f xml:space="preserve"> HYPERLINK("#'目次'!B239", "[233]")</f>
        <v>[233]</v>
      </c>
      <c r="C6430" s="31" t="s">
        <v>447</v>
      </c>
    </row>
    <row r="6434" spans="4:13" x14ac:dyDescent="0.2">
      <c r="D6434" s="177"/>
      <c r="E6434" s="178"/>
      <c r="F6434" s="178"/>
      <c r="G6434" s="40" t="s">
        <v>14</v>
      </c>
      <c r="H6434" s="42" t="s">
        <v>416</v>
      </c>
      <c r="I6434" s="15" t="s">
        <v>417</v>
      </c>
      <c r="J6434" s="15" t="s">
        <v>418</v>
      </c>
      <c r="K6434" s="15" t="s">
        <v>419</v>
      </c>
      <c r="L6434" s="15" t="s">
        <v>420</v>
      </c>
      <c r="M6434" s="44" t="s">
        <v>17</v>
      </c>
    </row>
    <row r="6435" spans="4:13" x14ac:dyDescent="0.2">
      <c r="D6435" s="179"/>
      <c r="E6435" s="180"/>
      <c r="F6435" s="180"/>
      <c r="G6435" s="39"/>
      <c r="H6435" s="41"/>
      <c r="I6435" s="14"/>
      <c r="J6435" s="14"/>
      <c r="K6435" s="14"/>
      <c r="L6435" s="14"/>
      <c r="M6435" s="38"/>
    </row>
    <row r="6436" spans="4:13" x14ac:dyDescent="0.2">
      <c r="D6436" s="58"/>
      <c r="E6436" s="53" t="s">
        <v>14</v>
      </c>
      <c r="F6436" s="52"/>
      <c r="G6436" s="37">
        <v>1222</v>
      </c>
      <c r="H6436" s="17">
        <v>27</v>
      </c>
      <c r="I6436" s="17">
        <v>141</v>
      </c>
      <c r="J6436" s="17">
        <v>801</v>
      </c>
      <c r="K6436" s="17">
        <v>77</v>
      </c>
      <c r="L6436" s="17">
        <v>141</v>
      </c>
      <c r="M6436" s="55">
        <v>35</v>
      </c>
    </row>
    <row r="6437" spans="4:13" x14ac:dyDescent="0.2">
      <c r="D6437" s="174" t="s">
        <v>52</v>
      </c>
      <c r="E6437" s="20" t="s">
        <v>53</v>
      </c>
      <c r="F6437" s="22"/>
      <c r="G6437" s="21">
        <v>15</v>
      </c>
      <c r="H6437" s="25">
        <v>0</v>
      </c>
      <c r="I6437" s="3">
        <v>2</v>
      </c>
      <c r="J6437" s="3">
        <v>9</v>
      </c>
      <c r="K6437" s="3">
        <v>0</v>
      </c>
      <c r="L6437" s="3">
        <v>2</v>
      </c>
      <c r="M6437" s="26">
        <v>2</v>
      </c>
    </row>
    <row r="6438" spans="4:13" ht="24" x14ac:dyDescent="0.2">
      <c r="D6438" s="175"/>
      <c r="E6438" s="4" t="s">
        <v>54</v>
      </c>
      <c r="F6438" s="6"/>
      <c r="G6438" s="5">
        <v>122</v>
      </c>
      <c r="H6438" s="7">
        <v>2</v>
      </c>
      <c r="I6438" s="1">
        <v>20</v>
      </c>
      <c r="J6438" s="1">
        <v>71</v>
      </c>
      <c r="K6438" s="1">
        <v>11</v>
      </c>
      <c r="L6438" s="1">
        <v>17</v>
      </c>
      <c r="M6438" s="8">
        <v>1</v>
      </c>
    </row>
    <row r="6439" spans="4:13" x14ac:dyDescent="0.2">
      <c r="D6439" s="175"/>
      <c r="E6439" s="4" t="s">
        <v>55</v>
      </c>
      <c r="F6439" s="6"/>
      <c r="G6439" s="5">
        <v>43</v>
      </c>
      <c r="H6439" s="7">
        <v>1</v>
      </c>
      <c r="I6439" s="1">
        <v>2</v>
      </c>
      <c r="J6439" s="1">
        <v>26</v>
      </c>
      <c r="K6439" s="1">
        <v>2</v>
      </c>
      <c r="L6439" s="1">
        <v>10</v>
      </c>
      <c r="M6439" s="8">
        <v>2</v>
      </c>
    </row>
    <row r="6440" spans="4:13" x14ac:dyDescent="0.2">
      <c r="D6440" s="175"/>
      <c r="E6440" s="4" t="s">
        <v>56</v>
      </c>
      <c r="F6440" s="6"/>
      <c r="G6440" s="5">
        <v>60</v>
      </c>
      <c r="H6440" s="7">
        <v>0</v>
      </c>
      <c r="I6440" s="1">
        <v>6</v>
      </c>
      <c r="J6440" s="1">
        <v>42</v>
      </c>
      <c r="K6440" s="1">
        <v>3</v>
      </c>
      <c r="L6440" s="1">
        <v>8</v>
      </c>
      <c r="M6440" s="8">
        <v>1</v>
      </c>
    </row>
    <row r="6441" spans="4:13" x14ac:dyDescent="0.2">
      <c r="D6441" s="175"/>
      <c r="E6441" s="4" t="s">
        <v>57</v>
      </c>
      <c r="F6441" s="6"/>
      <c r="G6441" s="5">
        <v>286</v>
      </c>
      <c r="H6441" s="7">
        <v>3</v>
      </c>
      <c r="I6441" s="1">
        <v>25</v>
      </c>
      <c r="J6441" s="1">
        <v>199</v>
      </c>
      <c r="K6441" s="1">
        <v>23</v>
      </c>
      <c r="L6441" s="1">
        <v>34</v>
      </c>
      <c r="M6441" s="8">
        <v>2</v>
      </c>
    </row>
    <row r="6442" spans="4:13" x14ac:dyDescent="0.2">
      <c r="D6442" s="175"/>
      <c r="E6442" s="4" t="s">
        <v>58</v>
      </c>
      <c r="F6442" s="6"/>
      <c r="G6442" s="5">
        <v>129</v>
      </c>
      <c r="H6442" s="7">
        <v>0</v>
      </c>
      <c r="I6442" s="1">
        <v>15</v>
      </c>
      <c r="J6442" s="1">
        <v>94</v>
      </c>
      <c r="K6442" s="1">
        <v>5</v>
      </c>
      <c r="L6442" s="1">
        <v>11</v>
      </c>
      <c r="M6442" s="8">
        <v>4</v>
      </c>
    </row>
    <row r="6443" spans="4:13" x14ac:dyDescent="0.2">
      <c r="D6443" s="175"/>
      <c r="E6443" s="4" t="s">
        <v>59</v>
      </c>
      <c r="F6443" s="6"/>
      <c r="G6443" s="5">
        <v>195</v>
      </c>
      <c r="H6443" s="7">
        <v>8</v>
      </c>
      <c r="I6443" s="1">
        <v>28</v>
      </c>
      <c r="J6443" s="1">
        <v>123</v>
      </c>
      <c r="K6443" s="1">
        <v>9</v>
      </c>
      <c r="L6443" s="1">
        <v>21</v>
      </c>
      <c r="M6443" s="8">
        <v>6</v>
      </c>
    </row>
    <row r="6444" spans="4:13" x14ac:dyDescent="0.2">
      <c r="D6444" s="175"/>
      <c r="E6444" s="4" t="s">
        <v>60</v>
      </c>
      <c r="F6444" s="6"/>
      <c r="G6444" s="5">
        <v>176</v>
      </c>
      <c r="H6444" s="7">
        <v>6</v>
      </c>
      <c r="I6444" s="1">
        <v>23</v>
      </c>
      <c r="J6444" s="1">
        <v>117</v>
      </c>
      <c r="K6444" s="1">
        <v>12</v>
      </c>
      <c r="L6444" s="1">
        <v>12</v>
      </c>
      <c r="M6444" s="8">
        <v>6</v>
      </c>
    </row>
    <row r="6445" spans="4:13" x14ac:dyDescent="0.2">
      <c r="D6445" s="175"/>
      <c r="E6445" s="4" t="s">
        <v>61</v>
      </c>
      <c r="F6445" s="6"/>
      <c r="G6445" s="5">
        <v>78</v>
      </c>
      <c r="H6445" s="7">
        <v>4</v>
      </c>
      <c r="I6445" s="1">
        <v>5</v>
      </c>
      <c r="J6445" s="1">
        <v>52</v>
      </c>
      <c r="K6445" s="1">
        <v>6</v>
      </c>
      <c r="L6445" s="1">
        <v>9</v>
      </c>
      <c r="M6445" s="8">
        <v>2</v>
      </c>
    </row>
    <row r="6446" spans="4:13" x14ac:dyDescent="0.2">
      <c r="D6446" s="175"/>
      <c r="E6446" s="4" t="s">
        <v>62</v>
      </c>
      <c r="F6446" s="6"/>
      <c r="G6446" s="5">
        <v>113</v>
      </c>
      <c r="H6446" s="7">
        <v>3</v>
      </c>
      <c r="I6446" s="1">
        <v>14</v>
      </c>
      <c r="J6446" s="1">
        <v>66</v>
      </c>
      <c r="K6446" s="1">
        <v>6</v>
      </c>
      <c r="L6446" s="1">
        <v>17</v>
      </c>
      <c r="M6446" s="8">
        <v>7</v>
      </c>
    </row>
    <row r="6447" spans="4:13" x14ac:dyDescent="0.2">
      <c r="D6447" s="174" t="s">
        <v>63</v>
      </c>
      <c r="E6447" s="20" t="s">
        <v>64</v>
      </c>
      <c r="F6447" s="22"/>
      <c r="G6447" s="21">
        <v>234</v>
      </c>
      <c r="H6447" s="25">
        <v>8</v>
      </c>
      <c r="I6447" s="3">
        <v>28</v>
      </c>
      <c r="J6447" s="3">
        <v>132</v>
      </c>
      <c r="K6447" s="3">
        <v>21</v>
      </c>
      <c r="L6447" s="3">
        <v>32</v>
      </c>
      <c r="M6447" s="26">
        <v>13</v>
      </c>
    </row>
    <row r="6448" spans="4:13" x14ac:dyDescent="0.2">
      <c r="D6448" s="175"/>
      <c r="E6448" s="4" t="s">
        <v>65</v>
      </c>
      <c r="F6448" s="6"/>
      <c r="G6448" s="5">
        <v>172</v>
      </c>
      <c r="H6448" s="7">
        <v>1</v>
      </c>
      <c r="I6448" s="1">
        <v>20</v>
      </c>
      <c r="J6448" s="1">
        <v>112</v>
      </c>
      <c r="K6448" s="1">
        <v>11</v>
      </c>
      <c r="L6448" s="1">
        <v>21</v>
      </c>
      <c r="M6448" s="8">
        <v>7</v>
      </c>
    </row>
    <row r="6449" spans="2:13" x14ac:dyDescent="0.2">
      <c r="D6449" s="175"/>
      <c r="E6449" s="4" t="s">
        <v>66</v>
      </c>
      <c r="F6449" s="6"/>
      <c r="G6449" s="5">
        <v>165</v>
      </c>
      <c r="H6449" s="7">
        <v>3</v>
      </c>
      <c r="I6449" s="1">
        <v>26</v>
      </c>
      <c r="J6449" s="1">
        <v>111</v>
      </c>
      <c r="K6449" s="1">
        <v>8</v>
      </c>
      <c r="L6449" s="1">
        <v>15</v>
      </c>
      <c r="M6449" s="8">
        <v>2</v>
      </c>
    </row>
    <row r="6450" spans="2:13" x14ac:dyDescent="0.2">
      <c r="D6450" s="175"/>
      <c r="E6450" s="4" t="s">
        <v>67</v>
      </c>
      <c r="F6450" s="6"/>
      <c r="G6450" s="5">
        <v>158</v>
      </c>
      <c r="H6450" s="7">
        <v>3</v>
      </c>
      <c r="I6450" s="1">
        <v>23</v>
      </c>
      <c r="J6450" s="1">
        <v>105</v>
      </c>
      <c r="K6450" s="1">
        <v>13</v>
      </c>
      <c r="L6450" s="1">
        <v>12</v>
      </c>
      <c r="M6450" s="8">
        <v>2</v>
      </c>
    </row>
    <row r="6451" spans="2:13" x14ac:dyDescent="0.2">
      <c r="D6451" s="175"/>
      <c r="E6451" s="4" t="s">
        <v>68</v>
      </c>
      <c r="F6451" s="6"/>
      <c r="G6451" s="5">
        <v>112</v>
      </c>
      <c r="H6451" s="7">
        <v>3</v>
      </c>
      <c r="I6451" s="1">
        <v>9</v>
      </c>
      <c r="J6451" s="1">
        <v>80</v>
      </c>
      <c r="K6451" s="1">
        <v>7</v>
      </c>
      <c r="L6451" s="1">
        <v>12</v>
      </c>
      <c r="M6451" s="8">
        <v>1</v>
      </c>
    </row>
    <row r="6452" spans="2:13" x14ac:dyDescent="0.2">
      <c r="D6452" s="175"/>
      <c r="E6452" s="4" t="s">
        <v>69</v>
      </c>
      <c r="F6452" s="6"/>
      <c r="G6452" s="5">
        <v>92</v>
      </c>
      <c r="H6452" s="7">
        <v>1</v>
      </c>
      <c r="I6452" s="1">
        <v>9</v>
      </c>
      <c r="J6452" s="1">
        <v>69</v>
      </c>
      <c r="K6452" s="1">
        <v>4</v>
      </c>
      <c r="L6452" s="1">
        <v>8</v>
      </c>
      <c r="M6452" s="8">
        <v>1</v>
      </c>
    </row>
    <row r="6453" spans="2:13" x14ac:dyDescent="0.2">
      <c r="D6453" s="175"/>
      <c r="E6453" s="4" t="s">
        <v>70</v>
      </c>
      <c r="F6453" s="6"/>
      <c r="G6453" s="5">
        <v>131</v>
      </c>
      <c r="H6453" s="7">
        <v>6</v>
      </c>
      <c r="I6453" s="1">
        <v>11</v>
      </c>
      <c r="J6453" s="1">
        <v>94</v>
      </c>
      <c r="K6453" s="1">
        <v>4</v>
      </c>
      <c r="L6453" s="1">
        <v>15</v>
      </c>
      <c r="M6453" s="8">
        <v>1</v>
      </c>
    </row>
    <row r="6454" spans="2:13" x14ac:dyDescent="0.2">
      <c r="D6454" s="175"/>
      <c r="E6454" s="4" t="s">
        <v>71</v>
      </c>
      <c r="F6454" s="6"/>
      <c r="G6454" s="5">
        <v>71</v>
      </c>
      <c r="H6454" s="7">
        <v>2</v>
      </c>
      <c r="I6454" s="1">
        <v>9</v>
      </c>
      <c r="J6454" s="1">
        <v>42</v>
      </c>
      <c r="K6454" s="1">
        <v>5</v>
      </c>
      <c r="L6454" s="1">
        <v>8</v>
      </c>
      <c r="M6454" s="8">
        <v>5</v>
      </c>
    </row>
    <row r="6455" spans="2:13" x14ac:dyDescent="0.2">
      <c r="D6455" s="176"/>
      <c r="E6455" s="59" t="s">
        <v>72</v>
      </c>
      <c r="F6455" s="60"/>
      <c r="G6455" s="56">
        <v>70</v>
      </c>
      <c r="H6455" s="66">
        <v>0</v>
      </c>
      <c r="I6455" s="30">
        <v>5</v>
      </c>
      <c r="J6455" s="30">
        <v>45</v>
      </c>
      <c r="K6455" s="30">
        <v>3</v>
      </c>
      <c r="L6455" s="30">
        <v>16</v>
      </c>
      <c r="M6455" s="65">
        <v>1</v>
      </c>
    </row>
    <row r="6457" spans="2:13" x14ac:dyDescent="0.2">
      <c r="B6457" s="43" t="str">
        <f xml:space="preserve"> HYPERLINK("#'目次'!B240", "[234]")</f>
        <v>[234]</v>
      </c>
      <c r="C6457" s="31" t="s">
        <v>447</v>
      </c>
    </row>
    <row r="6460" spans="2:13" x14ac:dyDescent="0.2">
      <c r="C6460" s="31" t="s">
        <v>75</v>
      </c>
    </row>
    <row r="6461" spans="2:13" x14ac:dyDescent="0.2">
      <c r="D6461" s="177"/>
      <c r="E6461" s="178"/>
      <c r="F6461" s="178"/>
      <c r="G6461" s="40" t="s">
        <v>14</v>
      </c>
      <c r="H6461" s="42" t="s">
        <v>416</v>
      </c>
      <c r="I6461" s="15" t="s">
        <v>417</v>
      </c>
      <c r="J6461" s="15" t="s">
        <v>418</v>
      </c>
      <c r="K6461" s="15" t="s">
        <v>419</v>
      </c>
      <c r="L6461" s="15" t="s">
        <v>420</v>
      </c>
      <c r="M6461" s="44" t="s">
        <v>17</v>
      </c>
    </row>
    <row r="6462" spans="2:13" x14ac:dyDescent="0.2">
      <c r="D6462" s="179"/>
      <c r="E6462" s="180"/>
      <c r="F6462" s="180"/>
      <c r="G6462" s="39"/>
      <c r="H6462" s="41"/>
      <c r="I6462" s="14"/>
      <c r="J6462" s="14"/>
      <c r="K6462" s="14"/>
      <c r="L6462" s="14"/>
      <c r="M6462" s="38"/>
    </row>
    <row r="6463" spans="2:13" x14ac:dyDescent="0.2">
      <c r="D6463" s="58"/>
      <c r="E6463" s="53" t="s">
        <v>14</v>
      </c>
      <c r="F6463" s="52"/>
      <c r="G6463" s="37">
        <v>1222</v>
      </c>
      <c r="H6463" s="17">
        <v>27</v>
      </c>
      <c r="I6463" s="17">
        <v>141</v>
      </c>
      <c r="J6463" s="17">
        <v>801</v>
      </c>
      <c r="K6463" s="17">
        <v>77</v>
      </c>
      <c r="L6463" s="17">
        <v>141</v>
      </c>
      <c r="M6463" s="55">
        <v>35</v>
      </c>
    </row>
    <row r="6464" spans="2:13" x14ac:dyDescent="0.2">
      <c r="D6464" s="174" t="s">
        <v>36</v>
      </c>
      <c r="E6464" s="20" t="s">
        <v>76</v>
      </c>
      <c r="F6464" s="22"/>
      <c r="G6464" s="21">
        <v>629</v>
      </c>
      <c r="H6464" s="25">
        <v>8</v>
      </c>
      <c r="I6464" s="3">
        <v>65</v>
      </c>
      <c r="J6464" s="3">
        <v>403</v>
      </c>
      <c r="K6464" s="3">
        <v>37</v>
      </c>
      <c r="L6464" s="3">
        <v>97</v>
      </c>
      <c r="M6464" s="26">
        <v>19</v>
      </c>
    </row>
    <row r="6465" spans="4:13" x14ac:dyDescent="0.2">
      <c r="D6465" s="175"/>
      <c r="E6465" s="4" t="s">
        <v>39</v>
      </c>
      <c r="F6465" s="6"/>
      <c r="G6465" s="5">
        <v>37</v>
      </c>
      <c r="H6465" s="7">
        <v>1</v>
      </c>
      <c r="I6465" s="1">
        <v>4</v>
      </c>
      <c r="J6465" s="1">
        <v>23</v>
      </c>
      <c r="K6465" s="1">
        <v>2</v>
      </c>
      <c r="L6465" s="1">
        <v>6</v>
      </c>
      <c r="M6465" s="8">
        <v>1</v>
      </c>
    </row>
    <row r="6466" spans="4:13" x14ac:dyDescent="0.2">
      <c r="D6466" s="175"/>
      <c r="E6466" s="4" t="s">
        <v>40</v>
      </c>
      <c r="F6466" s="6"/>
      <c r="G6466" s="5">
        <v>73</v>
      </c>
      <c r="H6466" s="7">
        <v>2</v>
      </c>
      <c r="I6466" s="1">
        <v>7</v>
      </c>
      <c r="J6466" s="1">
        <v>43</v>
      </c>
      <c r="K6466" s="1">
        <v>5</v>
      </c>
      <c r="L6466" s="1">
        <v>15</v>
      </c>
      <c r="M6466" s="8">
        <v>1</v>
      </c>
    </row>
    <row r="6467" spans="4:13" x14ac:dyDescent="0.2">
      <c r="D6467" s="175"/>
      <c r="E6467" s="4" t="s">
        <v>41</v>
      </c>
      <c r="F6467" s="6"/>
      <c r="G6467" s="5">
        <v>108</v>
      </c>
      <c r="H6467" s="7">
        <v>1</v>
      </c>
      <c r="I6467" s="1">
        <v>9</v>
      </c>
      <c r="J6467" s="1">
        <v>69</v>
      </c>
      <c r="K6467" s="1">
        <v>10</v>
      </c>
      <c r="L6467" s="1">
        <v>18</v>
      </c>
      <c r="M6467" s="8">
        <v>1</v>
      </c>
    </row>
    <row r="6468" spans="4:13" x14ac:dyDescent="0.2">
      <c r="D6468" s="175"/>
      <c r="E6468" s="4" t="s">
        <v>42</v>
      </c>
      <c r="F6468" s="6"/>
      <c r="G6468" s="5">
        <v>113</v>
      </c>
      <c r="H6468" s="7">
        <v>1</v>
      </c>
      <c r="I6468" s="1">
        <v>9</v>
      </c>
      <c r="J6468" s="1">
        <v>80</v>
      </c>
      <c r="K6468" s="1">
        <v>7</v>
      </c>
      <c r="L6468" s="1">
        <v>14</v>
      </c>
      <c r="M6468" s="8">
        <v>2</v>
      </c>
    </row>
    <row r="6469" spans="4:13" x14ac:dyDescent="0.2">
      <c r="D6469" s="175"/>
      <c r="E6469" s="4" t="s">
        <v>43</v>
      </c>
      <c r="F6469" s="6"/>
      <c r="G6469" s="5">
        <v>101</v>
      </c>
      <c r="H6469" s="7">
        <v>0</v>
      </c>
      <c r="I6469" s="1">
        <v>12</v>
      </c>
      <c r="J6469" s="1">
        <v>70</v>
      </c>
      <c r="K6469" s="1">
        <v>3</v>
      </c>
      <c r="L6469" s="1">
        <v>13</v>
      </c>
      <c r="M6469" s="8">
        <v>3</v>
      </c>
    </row>
    <row r="6470" spans="4:13" x14ac:dyDescent="0.2">
      <c r="D6470" s="175"/>
      <c r="E6470" s="4" t="s">
        <v>44</v>
      </c>
      <c r="F6470" s="6"/>
      <c r="G6470" s="5">
        <v>114</v>
      </c>
      <c r="H6470" s="7">
        <v>1</v>
      </c>
      <c r="I6470" s="1">
        <v>10</v>
      </c>
      <c r="J6470" s="1">
        <v>76</v>
      </c>
      <c r="K6470" s="1">
        <v>7</v>
      </c>
      <c r="L6470" s="1">
        <v>14</v>
      </c>
      <c r="M6470" s="8">
        <v>6</v>
      </c>
    </row>
    <row r="6471" spans="4:13" x14ac:dyDescent="0.2">
      <c r="D6471" s="175"/>
      <c r="E6471" s="4" t="s">
        <v>45</v>
      </c>
      <c r="F6471" s="6"/>
      <c r="G6471" s="5">
        <v>83</v>
      </c>
      <c r="H6471" s="7">
        <v>2</v>
      </c>
      <c r="I6471" s="1">
        <v>14</v>
      </c>
      <c r="J6471" s="1">
        <v>42</v>
      </c>
      <c r="K6471" s="1">
        <v>3</v>
      </c>
      <c r="L6471" s="1">
        <v>17</v>
      </c>
      <c r="M6471" s="8">
        <v>5</v>
      </c>
    </row>
    <row r="6472" spans="4:13" x14ac:dyDescent="0.2">
      <c r="D6472" s="174" t="s">
        <v>37</v>
      </c>
      <c r="E6472" s="20" t="s">
        <v>77</v>
      </c>
      <c r="F6472" s="22"/>
      <c r="G6472" s="21">
        <v>593</v>
      </c>
      <c r="H6472" s="25">
        <v>19</v>
      </c>
      <c r="I6472" s="3">
        <v>76</v>
      </c>
      <c r="J6472" s="3">
        <v>398</v>
      </c>
      <c r="K6472" s="3">
        <v>40</v>
      </c>
      <c r="L6472" s="3">
        <v>44</v>
      </c>
      <c r="M6472" s="26">
        <v>16</v>
      </c>
    </row>
    <row r="6473" spans="4:13" x14ac:dyDescent="0.2">
      <c r="D6473" s="175"/>
      <c r="E6473" s="4" t="s">
        <v>39</v>
      </c>
      <c r="F6473" s="6"/>
      <c r="G6473" s="5">
        <v>27</v>
      </c>
      <c r="H6473" s="7">
        <v>3</v>
      </c>
      <c r="I6473" s="1">
        <v>2</v>
      </c>
      <c r="J6473" s="1">
        <v>18</v>
      </c>
      <c r="K6473" s="1">
        <v>2</v>
      </c>
      <c r="L6473" s="1">
        <v>2</v>
      </c>
      <c r="M6473" s="8">
        <v>0</v>
      </c>
    </row>
    <row r="6474" spans="4:13" x14ac:dyDescent="0.2">
      <c r="D6474" s="175"/>
      <c r="E6474" s="4" t="s">
        <v>40</v>
      </c>
      <c r="F6474" s="6"/>
      <c r="G6474" s="5">
        <v>74</v>
      </c>
      <c r="H6474" s="7">
        <v>1</v>
      </c>
      <c r="I6474" s="1">
        <v>7</v>
      </c>
      <c r="J6474" s="1">
        <v>51</v>
      </c>
      <c r="K6474" s="1">
        <v>4</v>
      </c>
      <c r="L6474" s="1">
        <v>9</v>
      </c>
      <c r="M6474" s="8">
        <v>2</v>
      </c>
    </row>
    <row r="6475" spans="4:13" x14ac:dyDescent="0.2">
      <c r="D6475" s="175"/>
      <c r="E6475" s="4" t="s">
        <v>41</v>
      </c>
      <c r="F6475" s="6"/>
      <c r="G6475" s="5">
        <v>96</v>
      </c>
      <c r="H6475" s="7">
        <v>1</v>
      </c>
      <c r="I6475" s="1">
        <v>12</v>
      </c>
      <c r="J6475" s="1">
        <v>61</v>
      </c>
      <c r="K6475" s="1">
        <v>9</v>
      </c>
      <c r="L6475" s="1">
        <v>13</v>
      </c>
      <c r="M6475" s="8">
        <v>0</v>
      </c>
    </row>
    <row r="6476" spans="4:13" x14ac:dyDescent="0.2">
      <c r="D6476" s="175"/>
      <c r="E6476" s="4" t="s">
        <v>42</v>
      </c>
      <c r="F6476" s="6"/>
      <c r="G6476" s="5">
        <v>97</v>
      </c>
      <c r="H6476" s="7">
        <v>5</v>
      </c>
      <c r="I6476" s="1">
        <v>11</v>
      </c>
      <c r="J6476" s="1">
        <v>71</v>
      </c>
      <c r="K6476" s="1">
        <v>4</v>
      </c>
      <c r="L6476" s="1">
        <v>5</v>
      </c>
      <c r="M6476" s="8">
        <v>1</v>
      </c>
    </row>
    <row r="6477" spans="4:13" x14ac:dyDescent="0.2">
      <c r="D6477" s="175"/>
      <c r="E6477" s="4" t="s">
        <v>43</v>
      </c>
      <c r="F6477" s="6"/>
      <c r="G6477" s="5">
        <v>103</v>
      </c>
      <c r="H6477" s="7">
        <v>3</v>
      </c>
      <c r="I6477" s="1">
        <v>11</v>
      </c>
      <c r="J6477" s="1">
        <v>77</v>
      </c>
      <c r="K6477" s="1">
        <v>4</v>
      </c>
      <c r="L6477" s="1">
        <v>4</v>
      </c>
      <c r="M6477" s="8">
        <v>4</v>
      </c>
    </row>
    <row r="6478" spans="4:13" x14ac:dyDescent="0.2">
      <c r="D6478" s="175"/>
      <c r="E6478" s="4" t="s">
        <v>44</v>
      </c>
      <c r="F6478" s="6"/>
      <c r="G6478" s="5">
        <v>109</v>
      </c>
      <c r="H6478" s="7">
        <v>3</v>
      </c>
      <c r="I6478" s="1">
        <v>18</v>
      </c>
      <c r="J6478" s="1">
        <v>68</v>
      </c>
      <c r="K6478" s="1">
        <v>10</v>
      </c>
      <c r="L6478" s="1">
        <v>6</v>
      </c>
      <c r="M6478" s="8">
        <v>4</v>
      </c>
    </row>
    <row r="6479" spans="4:13" x14ac:dyDescent="0.2">
      <c r="D6479" s="176"/>
      <c r="E6479" s="59" t="s">
        <v>45</v>
      </c>
      <c r="F6479" s="60"/>
      <c r="G6479" s="56">
        <v>87</v>
      </c>
      <c r="H6479" s="66">
        <v>3</v>
      </c>
      <c r="I6479" s="30">
        <v>15</v>
      </c>
      <c r="J6479" s="30">
        <v>52</v>
      </c>
      <c r="K6479" s="30">
        <v>7</v>
      </c>
      <c r="L6479" s="30">
        <v>5</v>
      </c>
      <c r="M6479" s="65">
        <v>5</v>
      </c>
    </row>
    <row r="6481" spans="2:12" x14ac:dyDescent="0.2">
      <c r="B6481" s="43" t="str">
        <f xml:space="preserve"> HYPERLINK("#'目次'!B241", "[235]")</f>
        <v>[235]</v>
      </c>
      <c r="C6481" s="31" t="s">
        <v>450</v>
      </c>
    </row>
    <row r="6485" spans="2:12" ht="24" x14ac:dyDescent="0.2">
      <c r="D6485" s="177"/>
      <c r="E6485" s="178"/>
      <c r="F6485" s="178"/>
      <c r="G6485" s="40" t="s">
        <v>14</v>
      </c>
      <c r="H6485" s="42" t="s">
        <v>451</v>
      </c>
      <c r="I6485" s="15" t="s">
        <v>452</v>
      </c>
      <c r="J6485" s="15" t="s">
        <v>453</v>
      </c>
      <c r="K6485" s="15" t="s">
        <v>420</v>
      </c>
      <c r="L6485" s="44" t="s">
        <v>17</v>
      </c>
    </row>
    <row r="6486" spans="2:12" x14ac:dyDescent="0.2">
      <c r="D6486" s="179"/>
      <c r="E6486" s="180"/>
      <c r="F6486" s="180"/>
      <c r="G6486" s="39"/>
      <c r="H6486" s="41"/>
      <c r="I6486" s="14"/>
      <c r="J6486" s="14"/>
      <c r="K6486" s="14"/>
      <c r="L6486" s="38"/>
    </row>
    <row r="6487" spans="2:12" x14ac:dyDescent="0.2">
      <c r="D6487" s="58"/>
      <c r="E6487" s="53" t="s">
        <v>14</v>
      </c>
      <c r="F6487" s="52"/>
      <c r="G6487" s="37">
        <v>1222</v>
      </c>
      <c r="H6487" s="17">
        <v>57</v>
      </c>
      <c r="I6487" s="17">
        <v>213</v>
      </c>
      <c r="J6487" s="17">
        <v>709</v>
      </c>
      <c r="K6487" s="17">
        <v>222</v>
      </c>
      <c r="L6487" s="55">
        <v>21</v>
      </c>
    </row>
    <row r="6488" spans="2:12" x14ac:dyDescent="0.2">
      <c r="D6488" s="174" t="s">
        <v>18</v>
      </c>
      <c r="E6488" s="20" t="s">
        <v>19</v>
      </c>
      <c r="F6488" s="22"/>
      <c r="G6488" s="21">
        <v>57</v>
      </c>
      <c r="H6488" s="25">
        <v>1</v>
      </c>
      <c r="I6488" s="3">
        <v>14</v>
      </c>
      <c r="J6488" s="3">
        <v>31</v>
      </c>
      <c r="K6488" s="3">
        <v>11</v>
      </c>
      <c r="L6488" s="26">
        <v>0</v>
      </c>
    </row>
    <row r="6489" spans="2:12" x14ac:dyDescent="0.2">
      <c r="D6489" s="175"/>
      <c r="E6489" s="4" t="s">
        <v>20</v>
      </c>
      <c r="F6489" s="6"/>
      <c r="G6489" s="5">
        <v>84</v>
      </c>
      <c r="H6489" s="7">
        <v>4</v>
      </c>
      <c r="I6489" s="1">
        <v>16</v>
      </c>
      <c r="J6489" s="1">
        <v>41</v>
      </c>
      <c r="K6489" s="1">
        <v>20</v>
      </c>
      <c r="L6489" s="8">
        <v>3</v>
      </c>
    </row>
    <row r="6490" spans="2:12" x14ac:dyDescent="0.2">
      <c r="D6490" s="175"/>
      <c r="E6490" s="4" t="s">
        <v>21</v>
      </c>
      <c r="F6490" s="6"/>
      <c r="G6490" s="5">
        <v>487</v>
      </c>
      <c r="H6490" s="7">
        <v>26</v>
      </c>
      <c r="I6490" s="1">
        <v>89</v>
      </c>
      <c r="J6490" s="1">
        <v>273</v>
      </c>
      <c r="K6490" s="1">
        <v>94</v>
      </c>
      <c r="L6490" s="8">
        <v>5</v>
      </c>
    </row>
    <row r="6491" spans="2:12" x14ac:dyDescent="0.2">
      <c r="D6491" s="175"/>
      <c r="E6491" s="4" t="s">
        <v>22</v>
      </c>
      <c r="F6491" s="6"/>
      <c r="G6491" s="5">
        <v>35</v>
      </c>
      <c r="H6491" s="7">
        <v>2</v>
      </c>
      <c r="I6491" s="1">
        <v>6</v>
      </c>
      <c r="J6491" s="1">
        <v>18</v>
      </c>
      <c r="K6491" s="1">
        <v>7</v>
      </c>
      <c r="L6491" s="8">
        <v>2</v>
      </c>
    </row>
    <row r="6492" spans="2:12" x14ac:dyDescent="0.2">
      <c r="D6492" s="175"/>
      <c r="E6492" s="4" t="s">
        <v>23</v>
      </c>
      <c r="F6492" s="6"/>
      <c r="G6492" s="5">
        <v>143</v>
      </c>
      <c r="H6492" s="7">
        <v>5</v>
      </c>
      <c r="I6492" s="1">
        <v>21</v>
      </c>
      <c r="J6492" s="1">
        <v>82</v>
      </c>
      <c r="K6492" s="1">
        <v>30</v>
      </c>
      <c r="L6492" s="8">
        <v>5</v>
      </c>
    </row>
    <row r="6493" spans="2:12" x14ac:dyDescent="0.2">
      <c r="D6493" s="175"/>
      <c r="E6493" s="4" t="s">
        <v>24</v>
      </c>
      <c r="F6493" s="6"/>
      <c r="G6493" s="5">
        <v>187</v>
      </c>
      <c r="H6493" s="7">
        <v>11</v>
      </c>
      <c r="I6493" s="1">
        <v>39</v>
      </c>
      <c r="J6493" s="1">
        <v>117</v>
      </c>
      <c r="K6493" s="1">
        <v>18</v>
      </c>
      <c r="L6493" s="8">
        <v>2</v>
      </c>
    </row>
    <row r="6494" spans="2:12" x14ac:dyDescent="0.2">
      <c r="D6494" s="175"/>
      <c r="E6494" s="4" t="s">
        <v>25</v>
      </c>
      <c r="F6494" s="6"/>
      <c r="G6494" s="5">
        <v>71</v>
      </c>
      <c r="H6494" s="7">
        <v>2</v>
      </c>
      <c r="I6494" s="1">
        <v>13</v>
      </c>
      <c r="J6494" s="1">
        <v>43</v>
      </c>
      <c r="K6494" s="1">
        <v>13</v>
      </c>
      <c r="L6494" s="8">
        <v>0</v>
      </c>
    </row>
    <row r="6495" spans="2:12" x14ac:dyDescent="0.2">
      <c r="D6495" s="175"/>
      <c r="E6495" s="4" t="s">
        <v>26</v>
      </c>
      <c r="F6495" s="6"/>
      <c r="G6495" s="5">
        <v>30</v>
      </c>
      <c r="H6495" s="7">
        <v>3</v>
      </c>
      <c r="I6495" s="1">
        <v>2</v>
      </c>
      <c r="J6495" s="1">
        <v>19</v>
      </c>
      <c r="K6495" s="1">
        <v>6</v>
      </c>
      <c r="L6495" s="8">
        <v>0</v>
      </c>
    </row>
    <row r="6496" spans="2:12" x14ac:dyDescent="0.2">
      <c r="D6496" s="175"/>
      <c r="E6496" s="4" t="s">
        <v>27</v>
      </c>
      <c r="F6496" s="6"/>
      <c r="G6496" s="5">
        <v>70</v>
      </c>
      <c r="H6496" s="7">
        <v>3</v>
      </c>
      <c r="I6496" s="1">
        <v>7</v>
      </c>
      <c r="J6496" s="1">
        <v>46</v>
      </c>
      <c r="K6496" s="1">
        <v>12</v>
      </c>
      <c r="L6496" s="8">
        <v>2</v>
      </c>
    </row>
    <row r="6497" spans="4:12" x14ac:dyDescent="0.2">
      <c r="D6497" s="175"/>
      <c r="E6497" s="4" t="s">
        <v>28</v>
      </c>
      <c r="F6497" s="6"/>
      <c r="G6497" s="5">
        <v>51</v>
      </c>
      <c r="H6497" s="7">
        <v>0</v>
      </c>
      <c r="I6497" s="1">
        <v>6</v>
      </c>
      <c r="J6497" s="1">
        <v>35</v>
      </c>
      <c r="K6497" s="1">
        <v>9</v>
      </c>
      <c r="L6497" s="8">
        <v>1</v>
      </c>
    </row>
    <row r="6498" spans="4:12" x14ac:dyDescent="0.2">
      <c r="D6498" s="175"/>
      <c r="E6498" s="4" t="s">
        <v>29</v>
      </c>
      <c r="F6498" s="6"/>
      <c r="G6498" s="5">
        <v>7</v>
      </c>
      <c r="H6498" s="7">
        <v>0</v>
      </c>
      <c r="I6498" s="1">
        <v>0</v>
      </c>
      <c r="J6498" s="1">
        <v>4</v>
      </c>
      <c r="K6498" s="1">
        <v>2</v>
      </c>
      <c r="L6498" s="8">
        <v>1</v>
      </c>
    </row>
    <row r="6499" spans="4:12" x14ac:dyDescent="0.2">
      <c r="D6499" s="174" t="s">
        <v>30</v>
      </c>
      <c r="E6499" s="20" t="s">
        <v>31</v>
      </c>
      <c r="F6499" s="22"/>
      <c r="G6499" s="21">
        <v>393</v>
      </c>
      <c r="H6499" s="25">
        <v>22</v>
      </c>
      <c r="I6499" s="3">
        <v>70</v>
      </c>
      <c r="J6499" s="3">
        <v>223</v>
      </c>
      <c r="K6499" s="3">
        <v>75</v>
      </c>
      <c r="L6499" s="26">
        <v>3</v>
      </c>
    </row>
    <row r="6500" spans="4:12" x14ac:dyDescent="0.2">
      <c r="D6500" s="175"/>
      <c r="E6500" s="4" t="s">
        <v>32</v>
      </c>
      <c r="F6500" s="6"/>
      <c r="G6500" s="5">
        <v>352</v>
      </c>
      <c r="H6500" s="7">
        <v>10</v>
      </c>
      <c r="I6500" s="1">
        <v>66</v>
      </c>
      <c r="J6500" s="1">
        <v>200</v>
      </c>
      <c r="K6500" s="1">
        <v>67</v>
      </c>
      <c r="L6500" s="8">
        <v>9</v>
      </c>
    </row>
    <row r="6501" spans="4:12" x14ac:dyDescent="0.2">
      <c r="D6501" s="175"/>
      <c r="E6501" s="4" t="s">
        <v>33</v>
      </c>
      <c r="F6501" s="6"/>
      <c r="G6501" s="5">
        <v>388</v>
      </c>
      <c r="H6501" s="7">
        <v>21</v>
      </c>
      <c r="I6501" s="1">
        <v>61</v>
      </c>
      <c r="J6501" s="1">
        <v>229</v>
      </c>
      <c r="K6501" s="1">
        <v>68</v>
      </c>
      <c r="L6501" s="8">
        <v>9</v>
      </c>
    </row>
    <row r="6502" spans="4:12" x14ac:dyDescent="0.2">
      <c r="D6502" s="175"/>
      <c r="E6502" s="4" t="s">
        <v>34</v>
      </c>
      <c r="F6502" s="6"/>
      <c r="G6502" s="5">
        <v>89</v>
      </c>
      <c r="H6502" s="7">
        <v>4</v>
      </c>
      <c r="I6502" s="1">
        <v>16</v>
      </c>
      <c r="J6502" s="1">
        <v>57</v>
      </c>
      <c r="K6502" s="1">
        <v>12</v>
      </c>
      <c r="L6502" s="8">
        <v>0</v>
      </c>
    </row>
    <row r="6503" spans="4:12" x14ac:dyDescent="0.2">
      <c r="D6503" s="174" t="s">
        <v>35</v>
      </c>
      <c r="E6503" s="20" t="s">
        <v>36</v>
      </c>
      <c r="F6503" s="22"/>
      <c r="G6503" s="21">
        <v>629</v>
      </c>
      <c r="H6503" s="25">
        <v>36</v>
      </c>
      <c r="I6503" s="3">
        <v>92</v>
      </c>
      <c r="J6503" s="3">
        <v>382</v>
      </c>
      <c r="K6503" s="3">
        <v>113</v>
      </c>
      <c r="L6503" s="26">
        <v>6</v>
      </c>
    </row>
    <row r="6504" spans="4:12" x14ac:dyDescent="0.2">
      <c r="D6504" s="175"/>
      <c r="E6504" s="4" t="s">
        <v>37</v>
      </c>
      <c r="F6504" s="6"/>
      <c r="G6504" s="5">
        <v>593</v>
      </c>
      <c r="H6504" s="7">
        <v>21</v>
      </c>
      <c r="I6504" s="1">
        <v>121</v>
      </c>
      <c r="J6504" s="1">
        <v>327</v>
      </c>
      <c r="K6504" s="1">
        <v>109</v>
      </c>
      <c r="L6504" s="8">
        <v>15</v>
      </c>
    </row>
    <row r="6505" spans="4:12" x14ac:dyDescent="0.2">
      <c r="D6505" s="174" t="s">
        <v>38</v>
      </c>
      <c r="E6505" s="20" t="s">
        <v>39</v>
      </c>
      <c r="F6505" s="22"/>
      <c r="G6505" s="21">
        <v>64</v>
      </c>
      <c r="H6505" s="25">
        <v>2</v>
      </c>
      <c r="I6505" s="3">
        <v>4</v>
      </c>
      <c r="J6505" s="3">
        <v>34</v>
      </c>
      <c r="K6505" s="3">
        <v>23</v>
      </c>
      <c r="L6505" s="26">
        <v>1</v>
      </c>
    </row>
    <row r="6506" spans="4:12" x14ac:dyDescent="0.2">
      <c r="D6506" s="175"/>
      <c r="E6506" s="4" t="s">
        <v>40</v>
      </c>
      <c r="F6506" s="6"/>
      <c r="G6506" s="5">
        <v>147</v>
      </c>
      <c r="H6506" s="7">
        <v>4</v>
      </c>
      <c r="I6506" s="1">
        <v>10</v>
      </c>
      <c r="J6506" s="1">
        <v>73</v>
      </c>
      <c r="K6506" s="1">
        <v>59</v>
      </c>
      <c r="L6506" s="8">
        <v>1</v>
      </c>
    </row>
    <row r="6507" spans="4:12" x14ac:dyDescent="0.2">
      <c r="D6507" s="175"/>
      <c r="E6507" s="4" t="s">
        <v>41</v>
      </c>
      <c r="F6507" s="6"/>
      <c r="G6507" s="5">
        <v>204</v>
      </c>
      <c r="H6507" s="7">
        <v>5</v>
      </c>
      <c r="I6507" s="1">
        <v>36</v>
      </c>
      <c r="J6507" s="1">
        <v>108</v>
      </c>
      <c r="K6507" s="1">
        <v>54</v>
      </c>
      <c r="L6507" s="8">
        <v>1</v>
      </c>
    </row>
    <row r="6508" spans="4:12" x14ac:dyDescent="0.2">
      <c r="D6508" s="175"/>
      <c r="E6508" s="4" t="s">
        <v>42</v>
      </c>
      <c r="F6508" s="6"/>
      <c r="G6508" s="5">
        <v>210</v>
      </c>
      <c r="H6508" s="7">
        <v>9</v>
      </c>
      <c r="I6508" s="1">
        <v>34</v>
      </c>
      <c r="J6508" s="1">
        <v>133</v>
      </c>
      <c r="K6508" s="1">
        <v>30</v>
      </c>
      <c r="L6508" s="8">
        <v>4</v>
      </c>
    </row>
    <row r="6509" spans="4:12" x14ac:dyDescent="0.2">
      <c r="D6509" s="175"/>
      <c r="E6509" s="4" t="s">
        <v>43</v>
      </c>
      <c r="F6509" s="6"/>
      <c r="G6509" s="5">
        <v>204</v>
      </c>
      <c r="H6509" s="7">
        <v>6</v>
      </c>
      <c r="I6509" s="1">
        <v>36</v>
      </c>
      <c r="J6509" s="1">
        <v>129</v>
      </c>
      <c r="K6509" s="1">
        <v>31</v>
      </c>
      <c r="L6509" s="8">
        <v>2</v>
      </c>
    </row>
    <row r="6510" spans="4:12" x14ac:dyDescent="0.2">
      <c r="D6510" s="175"/>
      <c r="E6510" s="4" t="s">
        <v>44</v>
      </c>
      <c r="F6510" s="6"/>
      <c r="G6510" s="5">
        <v>223</v>
      </c>
      <c r="H6510" s="7">
        <v>13</v>
      </c>
      <c r="I6510" s="1">
        <v>60</v>
      </c>
      <c r="J6510" s="1">
        <v>124</v>
      </c>
      <c r="K6510" s="1">
        <v>20</v>
      </c>
      <c r="L6510" s="8">
        <v>6</v>
      </c>
    </row>
    <row r="6511" spans="4:12" x14ac:dyDescent="0.2">
      <c r="D6511" s="176"/>
      <c r="E6511" s="59" t="s">
        <v>45</v>
      </c>
      <c r="F6511" s="60"/>
      <c r="G6511" s="56">
        <v>170</v>
      </c>
      <c r="H6511" s="66">
        <v>18</v>
      </c>
      <c r="I6511" s="30">
        <v>33</v>
      </c>
      <c r="J6511" s="30">
        <v>108</v>
      </c>
      <c r="K6511" s="30">
        <v>5</v>
      </c>
      <c r="L6511" s="65">
        <v>6</v>
      </c>
    </row>
    <row r="6513" spans="2:12" x14ac:dyDescent="0.2">
      <c r="B6513" s="43" t="str">
        <f xml:space="preserve"> HYPERLINK("#'目次'!B242", "[236]")</f>
        <v>[236]</v>
      </c>
      <c r="C6513" s="31" t="s">
        <v>450</v>
      </c>
    </row>
    <row r="6517" spans="2:12" ht="24" x14ac:dyDescent="0.2">
      <c r="D6517" s="177"/>
      <c r="E6517" s="178"/>
      <c r="F6517" s="178"/>
      <c r="G6517" s="40" t="s">
        <v>14</v>
      </c>
      <c r="H6517" s="42" t="s">
        <v>451</v>
      </c>
      <c r="I6517" s="15" t="s">
        <v>452</v>
      </c>
      <c r="J6517" s="15" t="s">
        <v>453</v>
      </c>
      <c r="K6517" s="15" t="s">
        <v>420</v>
      </c>
      <c r="L6517" s="44" t="s">
        <v>17</v>
      </c>
    </row>
    <row r="6518" spans="2:12" x14ac:dyDescent="0.2">
      <c r="D6518" s="179"/>
      <c r="E6518" s="180"/>
      <c r="F6518" s="180"/>
      <c r="G6518" s="39"/>
      <c r="H6518" s="41"/>
      <c r="I6518" s="14"/>
      <c r="J6518" s="14"/>
      <c r="K6518" s="14"/>
      <c r="L6518" s="38"/>
    </row>
    <row r="6519" spans="2:12" x14ac:dyDescent="0.2">
      <c r="D6519" s="58"/>
      <c r="E6519" s="53" t="s">
        <v>14</v>
      </c>
      <c r="F6519" s="52"/>
      <c r="G6519" s="37">
        <v>1222</v>
      </c>
      <c r="H6519" s="17">
        <v>57</v>
      </c>
      <c r="I6519" s="17">
        <v>213</v>
      </c>
      <c r="J6519" s="17">
        <v>709</v>
      </c>
      <c r="K6519" s="17">
        <v>222</v>
      </c>
      <c r="L6519" s="55">
        <v>21</v>
      </c>
    </row>
    <row r="6520" spans="2:12" x14ac:dyDescent="0.2">
      <c r="D6520" s="174" t="s">
        <v>52</v>
      </c>
      <c r="E6520" s="20" t="s">
        <v>53</v>
      </c>
      <c r="F6520" s="22"/>
      <c r="G6520" s="21">
        <v>15</v>
      </c>
      <c r="H6520" s="25">
        <v>1</v>
      </c>
      <c r="I6520" s="3">
        <v>2</v>
      </c>
      <c r="J6520" s="3">
        <v>9</v>
      </c>
      <c r="K6520" s="3">
        <v>3</v>
      </c>
      <c r="L6520" s="26">
        <v>0</v>
      </c>
    </row>
    <row r="6521" spans="2:12" ht="24" x14ac:dyDescent="0.2">
      <c r="D6521" s="175"/>
      <c r="E6521" s="4" t="s">
        <v>54</v>
      </c>
      <c r="F6521" s="6"/>
      <c r="G6521" s="5">
        <v>122</v>
      </c>
      <c r="H6521" s="7">
        <v>10</v>
      </c>
      <c r="I6521" s="1">
        <v>34</v>
      </c>
      <c r="J6521" s="1">
        <v>57</v>
      </c>
      <c r="K6521" s="1">
        <v>20</v>
      </c>
      <c r="L6521" s="8">
        <v>1</v>
      </c>
    </row>
    <row r="6522" spans="2:12" x14ac:dyDescent="0.2">
      <c r="D6522" s="175"/>
      <c r="E6522" s="4" t="s">
        <v>55</v>
      </c>
      <c r="F6522" s="6"/>
      <c r="G6522" s="5">
        <v>43</v>
      </c>
      <c r="H6522" s="7">
        <v>1</v>
      </c>
      <c r="I6522" s="1">
        <v>7</v>
      </c>
      <c r="J6522" s="1">
        <v>25</v>
      </c>
      <c r="K6522" s="1">
        <v>10</v>
      </c>
      <c r="L6522" s="8">
        <v>0</v>
      </c>
    </row>
    <row r="6523" spans="2:12" x14ac:dyDescent="0.2">
      <c r="D6523" s="175"/>
      <c r="E6523" s="4" t="s">
        <v>56</v>
      </c>
      <c r="F6523" s="6"/>
      <c r="G6523" s="5">
        <v>60</v>
      </c>
      <c r="H6523" s="7">
        <v>4</v>
      </c>
      <c r="I6523" s="1">
        <v>10</v>
      </c>
      <c r="J6523" s="1">
        <v>40</v>
      </c>
      <c r="K6523" s="1">
        <v>5</v>
      </c>
      <c r="L6523" s="8">
        <v>1</v>
      </c>
    </row>
    <row r="6524" spans="2:12" x14ac:dyDescent="0.2">
      <c r="D6524" s="175"/>
      <c r="E6524" s="4" t="s">
        <v>57</v>
      </c>
      <c r="F6524" s="6"/>
      <c r="G6524" s="5">
        <v>286</v>
      </c>
      <c r="H6524" s="7">
        <v>12</v>
      </c>
      <c r="I6524" s="1">
        <v>44</v>
      </c>
      <c r="J6524" s="1">
        <v>163</v>
      </c>
      <c r="K6524" s="1">
        <v>65</v>
      </c>
      <c r="L6524" s="8">
        <v>2</v>
      </c>
    </row>
    <row r="6525" spans="2:12" x14ac:dyDescent="0.2">
      <c r="D6525" s="175"/>
      <c r="E6525" s="4" t="s">
        <v>58</v>
      </c>
      <c r="F6525" s="6"/>
      <c r="G6525" s="5">
        <v>129</v>
      </c>
      <c r="H6525" s="7">
        <v>3</v>
      </c>
      <c r="I6525" s="1">
        <v>18</v>
      </c>
      <c r="J6525" s="1">
        <v>80</v>
      </c>
      <c r="K6525" s="1">
        <v>27</v>
      </c>
      <c r="L6525" s="8">
        <v>1</v>
      </c>
    </row>
    <row r="6526" spans="2:12" x14ac:dyDescent="0.2">
      <c r="D6526" s="175"/>
      <c r="E6526" s="4" t="s">
        <v>59</v>
      </c>
      <c r="F6526" s="6"/>
      <c r="G6526" s="5">
        <v>195</v>
      </c>
      <c r="H6526" s="7">
        <v>5</v>
      </c>
      <c r="I6526" s="1">
        <v>25</v>
      </c>
      <c r="J6526" s="1">
        <v>124</v>
      </c>
      <c r="K6526" s="1">
        <v>36</v>
      </c>
      <c r="L6526" s="8">
        <v>5</v>
      </c>
    </row>
    <row r="6527" spans="2:12" x14ac:dyDescent="0.2">
      <c r="D6527" s="175"/>
      <c r="E6527" s="4" t="s">
        <v>60</v>
      </c>
      <c r="F6527" s="6"/>
      <c r="G6527" s="5">
        <v>176</v>
      </c>
      <c r="H6527" s="7">
        <v>8</v>
      </c>
      <c r="I6527" s="1">
        <v>52</v>
      </c>
      <c r="J6527" s="1">
        <v>99</v>
      </c>
      <c r="K6527" s="1">
        <v>13</v>
      </c>
      <c r="L6527" s="8">
        <v>4</v>
      </c>
    </row>
    <row r="6528" spans="2:12" x14ac:dyDescent="0.2">
      <c r="D6528" s="175"/>
      <c r="E6528" s="4" t="s">
        <v>61</v>
      </c>
      <c r="F6528" s="6"/>
      <c r="G6528" s="5">
        <v>78</v>
      </c>
      <c r="H6528" s="7">
        <v>2</v>
      </c>
      <c r="I6528" s="1">
        <v>3</v>
      </c>
      <c r="J6528" s="1">
        <v>37</v>
      </c>
      <c r="K6528" s="1">
        <v>34</v>
      </c>
      <c r="L6528" s="8">
        <v>2</v>
      </c>
    </row>
    <row r="6529" spans="2:12" x14ac:dyDescent="0.2">
      <c r="D6529" s="175"/>
      <c r="E6529" s="4" t="s">
        <v>62</v>
      </c>
      <c r="F6529" s="6"/>
      <c r="G6529" s="5">
        <v>113</v>
      </c>
      <c r="H6529" s="7">
        <v>11</v>
      </c>
      <c r="I6529" s="1">
        <v>18</v>
      </c>
      <c r="J6529" s="1">
        <v>72</v>
      </c>
      <c r="K6529" s="1">
        <v>9</v>
      </c>
      <c r="L6529" s="8">
        <v>3</v>
      </c>
    </row>
    <row r="6530" spans="2:12" x14ac:dyDescent="0.2">
      <c r="D6530" s="174" t="s">
        <v>63</v>
      </c>
      <c r="E6530" s="20" t="s">
        <v>64</v>
      </c>
      <c r="F6530" s="22"/>
      <c r="G6530" s="21">
        <v>234</v>
      </c>
      <c r="H6530" s="25">
        <v>16</v>
      </c>
      <c r="I6530" s="3">
        <v>35</v>
      </c>
      <c r="J6530" s="3">
        <v>132</v>
      </c>
      <c r="K6530" s="3">
        <v>47</v>
      </c>
      <c r="L6530" s="26">
        <v>4</v>
      </c>
    </row>
    <row r="6531" spans="2:12" x14ac:dyDescent="0.2">
      <c r="D6531" s="175"/>
      <c r="E6531" s="4" t="s">
        <v>65</v>
      </c>
      <c r="F6531" s="6"/>
      <c r="G6531" s="5">
        <v>172</v>
      </c>
      <c r="H6531" s="7">
        <v>6</v>
      </c>
      <c r="I6531" s="1">
        <v>26</v>
      </c>
      <c r="J6531" s="1">
        <v>111</v>
      </c>
      <c r="K6531" s="1">
        <v>25</v>
      </c>
      <c r="L6531" s="8">
        <v>4</v>
      </c>
    </row>
    <row r="6532" spans="2:12" x14ac:dyDescent="0.2">
      <c r="D6532" s="175"/>
      <c r="E6532" s="4" t="s">
        <v>66</v>
      </c>
      <c r="F6532" s="6"/>
      <c r="G6532" s="5">
        <v>165</v>
      </c>
      <c r="H6532" s="7">
        <v>5</v>
      </c>
      <c r="I6532" s="1">
        <v>32</v>
      </c>
      <c r="J6532" s="1">
        <v>97</v>
      </c>
      <c r="K6532" s="1">
        <v>29</v>
      </c>
      <c r="L6532" s="8">
        <v>2</v>
      </c>
    </row>
    <row r="6533" spans="2:12" x14ac:dyDescent="0.2">
      <c r="D6533" s="175"/>
      <c r="E6533" s="4" t="s">
        <v>67</v>
      </c>
      <c r="F6533" s="6"/>
      <c r="G6533" s="5">
        <v>158</v>
      </c>
      <c r="H6533" s="7">
        <v>5</v>
      </c>
      <c r="I6533" s="1">
        <v>35</v>
      </c>
      <c r="J6533" s="1">
        <v>87</v>
      </c>
      <c r="K6533" s="1">
        <v>30</v>
      </c>
      <c r="L6533" s="8">
        <v>1</v>
      </c>
    </row>
    <row r="6534" spans="2:12" x14ac:dyDescent="0.2">
      <c r="D6534" s="175"/>
      <c r="E6534" s="4" t="s">
        <v>68</v>
      </c>
      <c r="F6534" s="6"/>
      <c r="G6534" s="5">
        <v>112</v>
      </c>
      <c r="H6534" s="7">
        <v>7</v>
      </c>
      <c r="I6534" s="1">
        <v>18</v>
      </c>
      <c r="J6534" s="1">
        <v>67</v>
      </c>
      <c r="K6534" s="1">
        <v>18</v>
      </c>
      <c r="L6534" s="8">
        <v>2</v>
      </c>
    </row>
    <row r="6535" spans="2:12" x14ac:dyDescent="0.2">
      <c r="D6535" s="175"/>
      <c r="E6535" s="4" t="s">
        <v>69</v>
      </c>
      <c r="F6535" s="6"/>
      <c r="G6535" s="5">
        <v>92</v>
      </c>
      <c r="H6535" s="7">
        <v>2</v>
      </c>
      <c r="I6535" s="1">
        <v>9</v>
      </c>
      <c r="J6535" s="1">
        <v>57</v>
      </c>
      <c r="K6535" s="1">
        <v>23</v>
      </c>
      <c r="L6535" s="8">
        <v>1</v>
      </c>
    </row>
    <row r="6536" spans="2:12" x14ac:dyDescent="0.2">
      <c r="D6536" s="175"/>
      <c r="E6536" s="4" t="s">
        <v>70</v>
      </c>
      <c r="F6536" s="6"/>
      <c r="G6536" s="5">
        <v>131</v>
      </c>
      <c r="H6536" s="7">
        <v>5</v>
      </c>
      <c r="I6536" s="1">
        <v>25</v>
      </c>
      <c r="J6536" s="1">
        <v>74</v>
      </c>
      <c r="K6536" s="1">
        <v>27</v>
      </c>
      <c r="L6536" s="8">
        <v>0</v>
      </c>
    </row>
    <row r="6537" spans="2:12" x14ac:dyDescent="0.2">
      <c r="D6537" s="175"/>
      <c r="E6537" s="4" t="s">
        <v>71</v>
      </c>
      <c r="F6537" s="6"/>
      <c r="G6537" s="5">
        <v>71</v>
      </c>
      <c r="H6537" s="7">
        <v>5</v>
      </c>
      <c r="I6537" s="1">
        <v>10</v>
      </c>
      <c r="J6537" s="1">
        <v>46</v>
      </c>
      <c r="K6537" s="1">
        <v>8</v>
      </c>
      <c r="L6537" s="8">
        <v>2</v>
      </c>
    </row>
    <row r="6538" spans="2:12" x14ac:dyDescent="0.2">
      <c r="D6538" s="176"/>
      <c r="E6538" s="59" t="s">
        <v>72</v>
      </c>
      <c r="F6538" s="60"/>
      <c r="G6538" s="56">
        <v>70</v>
      </c>
      <c r="H6538" s="66">
        <v>6</v>
      </c>
      <c r="I6538" s="30">
        <v>23</v>
      </c>
      <c r="J6538" s="30">
        <v>32</v>
      </c>
      <c r="K6538" s="30">
        <v>8</v>
      </c>
      <c r="L6538" s="65">
        <v>1</v>
      </c>
    </row>
    <row r="6540" spans="2:12" x14ac:dyDescent="0.2">
      <c r="B6540" s="43" t="str">
        <f xml:space="preserve"> HYPERLINK("#'目次'!B243", "[237]")</f>
        <v>[237]</v>
      </c>
      <c r="C6540" s="31" t="s">
        <v>450</v>
      </c>
    </row>
    <row r="6543" spans="2:12" x14ac:dyDescent="0.2">
      <c r="C6543" s="31" t="s">
        <v>75</v>
      </c>
    </row>
    <row r="6544" spans="2:12" ht="24" x14ac:dyDescent="0.2">
      <c r="D6544" s="177"/>
      <c r="E6544" s="178"/>
      <c r="F6544" s="178"/>
      <c r="G6544" s="40" t="s">
        <v>14</v>
      </c>
      <c r="H6544" s="42" t="s">
        <v>451</v>
      </c>
      <c r="I6544" s="15" t="s">
        <v>452</v>
      </c>
      <c r="J6544" s="15" t="s">
        <v>453</v>
      </c>
      <c r="K6544" s="15" t="s">
        <v>420</v>
      </c>
      <c r="L6544" s="44" t="s">
        <v>17</v>
      </c>
    </row>
    <row r="6545" spans="4:12" x14ac:dyDescent="0.2">
      <c r="D6545" s="179"/>
      <c r="E6545" s="180"/>
      <c r="F6545" s="180"/>
      <c r="G6545" s="39"/>
      <c r="H6545" s="41"/>
      <c r="I6545" s="14"/>
      <c r="J6545" s="14"/>
      <c r="K6545" s="14"/>
      <c r="L6545" s="38"/>
    </row>
    <row r="6546" spans="4:12" x14ac:dyDescent="0.2">
      <c r="D6546" s="58"/>
      <c r="E6546" s="53" t="s">
        <v>14</v>
      </c>
      <c r="F6546" s="52"/>
      <c r="G6546" s="37">
        <v>1222</v>
      </c>
      <c r="H6546" s="17">
        <v>57</v>
      </c>
      <c r="I6546" s="17">
        <v>213</v>
      </c>
      <c r="J6546" s="17">
        <v>709</v>
      </c>
      <c r="K6546" s="17">
        <v>222</v>
      </c>
      <c r="L6546" s="55">
        <v>21</v>
      </c>
    </row>
    <row r="6547" spans="4:12" x14ac:dyDescent="0.2">
      <c r="D6547" s="174" t="s">
        <v>36</v>
      </c>
      <c r="E6547" s="20" t="s">
        <v>76</v>
      </c>
      <c r="F6547" s="22"/>
      <c r="G6547" s="21">
        <v>629</v>
      </c>
      <c r="H6547" s="25">
        <v>36</v>
      </c>
      <c r="I6547" s="3">
        <v>92</v>
      </c>
      <c r="J6547" s="3">
        <v>382</v>
      </c>
      <c r="K6547" s="3">
        <v>113</v>
      </c>
      <c r="L6547" s="26">
        <v>6</v>
      </c>
    </row>
    <row r="6548" spans="4:12" x14ac:dyDescent="0.2">
      <c r="D6548" s="175"/>
      <c r="E6548" s="4" t="s">
        <v>39</v>
      </c>
      <c r="F6548" s="6"/>
      <c r="G6548" s="5">
        <v>37</v>
      </c>
      <c r="H6548" s="7">
        <v>1</v>
      </c>
      <c r="I6548" s="1">
        <v>3</v>
      </c>
      <c r="J6548" s="1">
        <v>22</v>
      </c>
      <c r="K6548" s="1">
        <v>11</v>
      </c>
      <c r="L6548" s="8">
        <v>0</v>
      </c>
    </row>
    <row r="6549" spans="4:12" x14ac:dyDescent="0.2">
      <c r="D6549" s="175"/>
      <c r="E6549" s="4" t="s">
        <v>40</v>
      </c>
      <c r="F6549" s="6"/>
      <c r="G6549" s="5">
        <v>73</v>
      </c>
      <c r="H6549" s="7">
        <v>3</v>
      </c>
      <c r="I6549" s="1">
        <v>7</v>
      </c>
      <c r="J6549" s="1">
        <v>34</v>
      </c>
      <c r="K6549" s="1">
        <v>29</v>
      </c>
      <c r="L6549" s="8">
        <v>0</v>
      </c>
    </row>
    <row r="6550" spans="4:12" x14ac:dyDescent="0.2">
      <c r="D6550" s="175"/>
      <c r="E6550" s="4" t="s">
        <v>41</v>
      </c>
      <c r="F6550" s="6"/>
      <c r="G6550" s="5">
        <v>108</v>
      </c>
      <c r="H6550" s="7">
        <v>2</v>
      </c>
      <c r="I6550" s="1">
        <v>13</v>
      </c>
      <c r="J6550" s="1">
        <v>66</v>
      </c>
      <c r="K6550" s="1">
        <v>26</v>
      </c>
      <c r="L6550" s="8">
        <v>1</v>
      </c>
    </row>
    <row r="6551" spans="4:12" x14ac:dyDescent="0.2">
      <c r="D6551" s="175"/>
      <c r="E6551" s="4" t="s">
        <v>42</v>
      </c>
      <c r="F6551" s="6"/>
      <c r="G6551" s="5">
        <v>113</v>
      </c>
      <c r="H6551" s="7">
        <v>5</v>
      </c>
      <c r="I6551" s="1">
        <v>17</v>
      </c>
      <c r="J6551" s="1">
        <v>75</v>
      </c>
      <c r="K6551" s="1">
        <v>15</v>
      </c>
      <c r="L6551" s="8">
        <v>1</v>
      </c>
    </row>
    <row r="6552" spans="4:12" x14ac:dyDescent="0.2">
      <c r="D6552" s="175"/>
      <c r="E6552" s="4" t="s">
        <v>43</v>
      </c>
      <c r="F6552" s="6"/>
      <c r="G6552" s="5">
        <v>101</v>
      </c>
      <c r="H6552" s="7">
        <v>2</v>
      </c>
      <c r="I6552" s="1">
        <v>19</v>
      </c>
      <c r="J6552" s="1">
        <v>60</v>
      </c>
      <c r="K6552" s="1">
        <v>19</v>
      </c>
      <c r="L6552" s="8">
        <v>1</v>
      </c>
    </row>
    <row r="6553" spans="4:12" x14ac:dyDescent="0.2">
      <c r="D6553" s="175"/>
      <c r="E6553" s="4" t="s">
        <v>44</v>
      </c>
      <c r="F6553" s="6"/>
      <c r="G6553" s="5">
        <v>114</v>
      </c>
      <c r="H6553" s="7">
        <v>11</v>
      </c>
      <c r="I6553" s="1">
        <v>22</v>
      </c>
      <c r="J6553" s="1">
        <v>71</v>
      </c>
      <c r="K6553" s="1">
        <v>10</v>
      </c>
      <c r="L6553" s="8">
        <v>0</v>
      </c>
    </row>
    <row r="6554" spans="4:12" x14ac:dyDescent="0.2">
      <c r="D6554" s="175"/>
      <c r="E6554" s="4" t="s">
        <v>45</v>
      </c>
      <c r="F6554" s="6"/>
      <c r="G6554" s="5">
        <v>83</v>
      </c>
      <c r="H6554" s="7">
        <v>12</v>
      </c>
      <c r="I6554" s="1">
        <v>11</v>
      </c>
      <c r="J6554" s="1">
        <v>54</v>
      </c>
      <c r="K6554" s="1">
        <v>3</v>
      </c>
      <c r="L6554" s="8">
        <v>3</v>
      </c>
    </row>
    <row r="6555" spans="4:12" x14ac:dyDescent="0.2">
      <c r="D6555" s="174" t="s">
        <v>37</v>
      </c>
      <c r="E6555" s="20" t="s">
        <v>77</v>
      </c>
      <c r="F6555" s="22"/>
      <c r="G6555" s="21">
        <v>593</v>
      </c>
      <c r="H6555" s="25">
        <v>21</v>
      </c>
      <c r="I6555" s="3">
        <v>121</v>
      </c>
      <c r="J6555" s="3">
        <v>327</v>
      </c>
      <c r="K6555" s="3">
        <v>109</v>
      </c>
      <c r="L6555" s="26">
        <v>15</v>
      </c>
    </row>
    <row r="6556" spans="4:12" x14ac:dyDescent="0.2">
      <c r="D6556" s="175"/>
      <c r="E6556" s="4" t="s">
        <v>39</v>
      </c>
      <c r="F6556" s="6"/>
      <c r="G6556" s="5">
        <v>27</v>
      </c>
      <c r="H6556" s="7">
        <v>1</v>
      </c>
      <c r="I6556" s="1">
        <v>1</v>
      </c>
      <c r="J6556" s="1">
        <v>12</v>
      </c>
      <c r="K6556" s="1">
        <v>12</v>
      </c>
      <c r="L6556" s="8">
        <v>1</v>
      </c>
    </row>
    <row r="6557" spans="4:12" x14ac:dyDescent="0.2">
      <c r="D6557" s="175"/>
      <c r="E6557" s="4" t="s">
        <v>40</v>
      </c>
      <c r="F6557" s="6"/>
      <c r="G6557" s="5">
        <v>74</v>
      </c>
      <c r="H6557" s="7">
        <v>1</v>
      </c>
      <c r="I6557" s="1">
        <v>3</v>
      </c>
      <c r="J6557" s="1">
        <v>39</v>
      </c>
      <c r="K6557" s="1">
        <v>30</v>
      </c>
      <c r="L6557" s="8">
        <v>1</v>
      </c>
    </row>
    <row r="6558" spans="4:12" x14ac:dyDescent="0.2">
      <c r="D6558" s="175"/>
      <c r="E6558" s="4" t="s">
        <v>41</v>
      </c>
      <c r="F6558" s="6"/>
      <c r="G6558" s="5">
        <v>96</v>
      </c>
      <c r="H6558" s="7">
        <v>3</v>
      </c>
      <c r="I6558" s="1">
        <v>23</v>
      </c>
      <c r="J6558" s="1">
        <v>42</v>
      </c>
      <c r="K6558" s="1">
        <v>28</v>
      </c>
      <c r="L6558" s="8">
        <v>0</v>
      </c>
    </row>
    <row r="6559" spans="4:12" x14ac:dyDescent="0.2">
      <c r="D6559" s="175"/>
      <c r="E6559" s="4" t="s">
        <v>42</v>
      </c>
      <c r="F6559" s="6"/>
      <c r="G6559" s="5">
        <v>97</v>
      </c>
      <c r="H6559" s="7">
        <v>4</v>
      </c>
      <c r="I6559" s="1">
        <v>17</v>
      </c>
      <c r="J6559" s="1">
        <v>58</v>
      </c>
      <c r="K6559" s="1">
        <v>15</v>
      </c>
      <c r="L6559" s="8">
        <v>3</v>
      </c>
    </row>
    <row r="6560" spans="4:12" x14ac:dyDescent="0.2">
      <c r="D6560" s="175"/>
      <c r="E6560" s="4" t="s">
        <v>43</v>
      </c>
      <c r="F6560" s="6"/>
      <c r="G6560" s="5">
        <v>103</v>
      </c>
      <c r="H6560" s="7">
        <v>4</v>
      </c>
      <c r="I6560" s="1">
        <v>17</v>
      </c>
      <c r="J6560" s="1">
        <v>69</v>
      </c>
      <c r="K6560" s="1">
        <v>12</v>
      </c>
      <c r="L6560" s="8">
        <v>1</v>
      </c>
    </row>
    <row r="6561" spans="2:12" x14ac:dyDescent="0.2">
      <c r="D6561" s="175"/>
      <c r="E6561" s="4" t="s">
        <v>44</v>
      </c>
      <c r="F6561" s="6"/>
      <c r="G6561" s="5">
        <v>109</v>
      </c>
      <c r="H6561" s="7">
        <v>2</v>
      </c>
      <c r="I6561" s="1">
        <v>38</v>
      </c>
      <c r="J6561" s="1">
        <v>53</v>
      </c>
      <c r="K6561" s="1">
        <v>10</v>
      </c>
      <c r="L6561" s="8">
        <v>6</v>
      </c>
    </row>
    <row r="6562" spans="2:12" x14ac:dyDescent="0.2">
      <c r="D6562" s="176"/>
      <c r="E6562" s="59" t="s">
        <v>45</v>
      </c>
      <c r="F6562" s="60"/>
      <c r="G6562" s="56">
        <v>87</v>
      </c>
      <c r="H6562" s="66">
        <v>6</v>
      </c>
      <c r="I6562" s="30">
        <v>22</v>
      </c>
      <c r="J6562" s="30">
        <v>54</v>
      </c>
      <c r="K6562" s="30">
        <v>2</v>
      </c>
      <c r="L6562" s="65">
        <v>3</v>
      </c>
    </row>
    <row r="6564" spans="2:12" x14ac:dyDescent="0.2">
      <c r="B6564" s="43" t="str">
        <f xml:space="preserve"> HYPERLINK("#'目次'!B244", "[238]")</f>
        <v>[238]</v>
      </c>
      <c r="C6564" s="31" t="s">
        <v>456</v>
      </c>
    </row>
    <row r="6568" spans="2:12" ht="24" x14ac:dyDescent="0.2">
      <c r="D6568" s="177"/>
      <c r="E6568" s="178"/>
      <c r="F6568" s="178"/>
      <c r="G6568" s="40" t="s">
        <v>14</v>
      </c>
      <c r="H6568" s="42" t="s">
        <v>451</v>
      </c>
      <c r="I6568" s="15" t="s">
        <v>452</v>
      </c>
      <c r="J6568" s="15" t="s">
        <v>453</v>
      </c>
      <c r="K6568" s="15" t="s">
        <v>420</v>
      </c>
      <c r="L6568" s="44" t="s">
        <v>17</v>
      </c>
    </row>
    <row r="6569" spans="2:12" x14ac:dyDescent="0.2">
      <c r="D6569" s="179"/>
      <c r="E6569" s="180"/>
      <c r="F6569" s="180"/>
      <c r="G6569" s="39"/>
      <c r="H6569" s="41"/>
      <c r="I6569" s="14"/>
      <c r="J6569" s="14"/>
      <c r="K6569" s="14"/>
      <c r="L6569" s="38"/>
    </row>
    <row r="6570" spans="2:12" x14ac:dyDescent="0.2">
      <c r="D6570" s="58"/>
      <c r="E6570" s="53" t="s">
        <v>14</v>
      </c>
      <c r="F6570" s="52"/>
      <c r="G6570" s="37">
        <v>1222</v>
      </c>
      <c r="H6570" s="17">
        <v>3</v>
      </c>
      <c r="I6570" s="17">
        <v>25</v>
      </c>
      <c r="J6570" s="17">
        <v>633</v>
      </c>
      <c r="K6570" s="17">
        <v>491</v>
      </c>
      <c r="L6570" s="55">
        <v>70</v>
      </c>
    </row>
    <row r="6571" spans="2:12" x14ac:dyDescent="0.2">
      <c r="D6571" s="174" t="s">
        <v>18</v>
      </c>
      <c r="E6571" s="20" t="s">
        <v>19</v>
      </c>
      <c r="F6571" s="22"/>
      <c r="G6571" s="21">
        <v>57</v>
      </c>
      <c r="H6571" s="25">
        <v>0</v>
      </c>
      <c r="I6571" s="3">
        <v>1</v>
      </c>
      <c r="J6571" s="3">
        <v>27</v>
      </c>
      <c r="K6571" s="3">
        <v>23</v>
      </c>
      <c r="L6571" s="26">
        <v>6</v>
      </c>
    </row>
    <row r="6572" spans="2:12" x14ac:dyDescent="0.2">
      <c r="D6572" s="175"/>
      <c r="E6572" s="4" t="s">
        <v>20</v>
      </c>
      <c r="F6572" s="6"/>
      <c r="G6572" s="5">
        <v>84</v>
      </c>
      <c r="H6572" s="7">
        <v>0</v>
      </c>
      <c r="I6572" s="1">
        <v>1</v>
      </c>
      <c r="J6572" s="1">
        <v>36</v>
      </c>
      <c r="K6572" s="1">
        <v>38</v>
      </c>
      <c r="L6572" s="8">
        <v>9</v>
      </c>
    </row>
    <row r="6573" spans="2:12" x14ac:dyDescent="0.2">
      <c r="D6573" s="175"/>
      <c r="E6573" s="4" t="s">
        <v>21</v>
      </c>
      <c r="F6573" s="6"/>
      <c r="G6573" s="5">
        <v>487</v>
      </c>
      <c r="H6573" s="7">
        <v>2</v>
      </c>
      <c r="I6573" s="1">
        <v>13</v>
      </c>
      <c r="J6573" s="1">
        <v>248</v>
      </c>
      <c r="K6573" s="1">
        <v>203</v>
      </c>
      <c r="L6573" s="8">
        <v>21</v>
      </c>
    </row>
    <row r="6574" spans="2:12" x14ac:dyDescent="0.2">
      <c r="D6574" s="175"/>
      <c r="E6574" s="4" t="s">
        <v>22</v>
      </c>
      <c r="F6574" s="6"/>
      <c r="G6574" s="5">
        <v>35</v>
      </c>
      <c r="H6574" s="7">
        <v>0</v>
      </c>
      <c r="I6574" s="1">
        <v>0</v>
      </c>
      <c r="J6574" s="1">
        <v>16</v>
      </c>
      <c r="K6574" s="1">
        <v>14</v>
      </c>
      <c r="L6574" s="8">
        <v>5</v>
      </c>
    </row>
    <row r="6575" spans="2:12" x14ac:dyDescent="0.2">
      <c r="D6575" s="175"/>
      <c r="E6575" s="4" t="s">
        <v>23</v>
      </c>
      <c r="F6575" s="6"/>
      <c r="G6575" s="5">
        <v>143</v>
      </c>
      <c r="H6575" s="7">
        <v>0</v>
      </c>
      <c r="I6575" s="1">
        <v>0</v>
      </c>
      <c r="J6575" s="1">
        <v>83</v>
      </c>
      <c r="K6575" s="1">
        <v>54</v>
      </c>
      <c r="L6575" s="8">
        <v>6</v>
      </c>
    </row>
    <row r="6576" spans="2:12" x14ac:dyDescent="0.2">
      <c r="D6576" s="175"/>
      <c r="E6576" s="4" t="s">
        <v>24</v>
      </c>
      <c r="F6576" s="6"/>
      <c r="G6576" s="5">
        <v>187</v>
      </c>
      <c r="H6576" s="7">
        <v>0</v>
      </c>
      <c r="I6576" s="1">
        <v>8</v>
      </c>
      <c r="J6576" s="1">
        <v>105</v>
      </c>
      <c r="K6576" s="1">
        <v>65</v>
      </c>
      <c r="L6576" s="8">
        <v>9</v>
      </c>
    </row>
    <row r="6577" spans="4:12" x14ac:dyDescent="0.2">
      <c r="D6577" s="175"/>
      <c r="E6577" s="4" t="s">
        <v>25</v>
      </c>
      <c r="F6577" s="6"/>
      <c r="G6577" s="5">
        <v>71</v>
      </c>
      <c r="H6577" s="7">
        <v>0</v>
      </c>
      <c r="I6577" s="1">
        <v>0</v>
      </c>
      <c r="J6577" s="1">
        <v>42</v>
      </c>
      <c r="K6577" s="1">
        <v>26</v>
      </c>
      <c r="L6577" s="8">
        <v>3</v>
      </c>
    </row>
    <row r="6578" spans="4:12" x14ac:dyDescent="0.2">
      <c r="D6578" s="175"/>
      <c r="E6578" s="4" t="s">
        <v>26</v>
      </c>
      <c r="F6578" s="6"/>
      <c r="G6578" s="5">
        <v>30</v>
      </c>
      <c r="H6578" s="7">
        <v>0</v>
      </c>
      <c r="I6578" s="1">
        <v>2</v>
      </c>
      <c r="J6578" s="1">
        <v>13</v>
      </c>
      <c r="K6578" s="1">
        <v>14</v>
      </c>
      <c r="L6578" s="8">
        <v>1</v>
      </c>
    </row>
    <row r="6579" spans="4:12" x14ac:dyDescent="0.2">
      <c r="D6579" s="175"/>
      <c r="E6579" s="4" t="s">
        <v>27</v>
      </c>
      <c r="F6579" s="6"/>
      <c r="G6579" s="5">
        <v>70</v>
      </c>
      <c r="H6579" s="7">
        <v>1</v>
      </c>
      <c r="I6579" s="1">
        <v>0</v>
      </c>
      <c r="J6579" s="1">
        <v>35</v>
      </c>
      <c r="K6579" s="1">
        <v>29</v>
      </c>
      <c r="L6579" s="8">
        <v>5</v>
      </c>
    </row>
    <row r="6580" spans="4:12" x14ac:dyDescent="0.2">
      <c r="D6580" s="175"/>
      <c r="E6580" s="4" t="s">
        <v>28</v>
      </c>
      <c r="F6580" s="6"/>
      <c r="G6580" s="5">
        <v>51</v>
      </c>
      <c r="H6580" s="7">
        <v>0</v>
      </c>
      <c r="I6580" s="1">
        <v>0</v>
      </c>
      <c r="J6580" s="1">
        <v>26</v>
      </c>
      <c r="K6580" s="1">
        <v>20</v>
      </c>
      <c r="L6580" s="8">
        <v>5</v>
      </c>
    </row>
    <row r="6581" spans="4:12" x14ac:dyDescent="0.2">
      <c r="D6581" s="175"/>
      <c r="E6581" s="4" t="s">
        <v>29</v>
      </c>
      <c r="F6581" s="6"/>
      <c r="G6581" s="5">
        <v>7</v>
      </c>
      <c r="H6581" s="7">
        <v>0</v>
      </c>
      <c r="I6581" s="1">
        <v>0</v>
      </c>
      <c r="J6581" s="1">
        <v>2</v>
      </c>
      <c r="K6581" s="1">
        <v>5</v>
      </c>
      <c r="L6581" s="8">
        <v>0</v>
      </c>
    </row>
    <row r="6582" spans="4:12" x14ac:dyDescent="0.2">
      <c r="D6582" s="174" t="s">
        <v>30</v>
      </c>
      <c r="E6582" s="20" t="s">
        <v>31</v>
      </c>
      <c r="F6582" s="22"/>
      <c r="G6582" s="21">
        <v>393</v>
      </c>
      <c r="H6582" s="25">
        <v>1</v>
      </c>
      <c r="I6582" s="3">
        <v>8</v>
      </c>
      <c r="J6582" s="3">
        <v>199</v>
      </c>
      <c r="K6582" s="3">
        <v>172</v>
      </c>
      <c r="L6582" s="26">
        <v>13</v>
      </c>
    </row>
    <row r="6583" spans="4:12" x14ac:dyDescent="0.2">
      <c r="D6583" s="175"/>
      <c r="E6583" s="4" t="s">
        <v>32</v>
      </c>
      <c r="F6583" s="6"/>
      <c r="G6583" s="5">
        <v>352</v>
      </c>
      <c r="H6583" s="7">
        <v>2</v>
      </c>
      <c r="I6583" s="1">
        <v>5</v>
      </c>
      <c r="J6583" s="1">
        <v>174</v>
      </c>
      <c r="K6583" s="1">
        <v>143</v>
      </c>
      <c r="L6583" s="8">
        <v>28</v>
      </c>
    </row>
    <row r="6584" spans="4:12" x14ac:dyDescent="0.2">
      <c r="D6584" s="175"/>
      <c r="E6584" s="4" t="s">
        <v>33</v>
      </c>
      <c r="F6584" s="6"/>
      <c r="G6584" s="5">
        <v>388</v>
      </c>
      <c r="H6584" s="7">
        <v>0</v>
      </c>
      <c r="I6584" s="1">
        <v>11</v>
      </c>
      <c r="J6584" s="1">
        <v>207</v>
      </c>
      <c r="K6584" s="1">
        <v>144</v>
      </c>
      <c r="L6584" s="8">
        <v>26</v>
      </c>
    </row>
    <row r="6585" spans="4:12" x14ac:dyDescent="0.2">
      <c r="D6585" s="175"/>
      <c r="E6585" s="4" t="s">
        <v>34</v>
      </c>
      <c r="F6585" s="6"/>
      <c r="G6585" s="5">
        <v>89</v>
      </c>
      <c r="H6585" s="7">
        <v>0</v>
      </c>
      <c r="I6585" s="1">
        <v>1</v>
      </c>
      <c r="J6585" s="1">
        <v>53</v>
      </c>
      <c r="K6585" s="1">
        <v>32</v>
      </c>
      <c r="L6585" s="8">
        <v>3</v>
      </c>
    </row>
    <row r="6586" spans="4:12" x14ac:dyDescent="0.2">
      <c r="D6586" s="174" t="s">
        <v>35</v>
      </c>
      <c r="E6586" s="20" t="s">
        <v>36</v>
      </c>
      <c r="F6586" s="22"/>
      <c r="G6586" s="21">
        <v>629</v>
      </c>
      <c r="H6586" s="25">
        <v>2</v>
      </c>
      <c r="I6586" s="3">
        <v>13</v>
      </c>
      <c r="J6586" s="3">
        <v>333</v>
      </c>
      <c r="K6586" s="3">
        <v>253</v>
      </c>
      <c r="L6586" s="26">
        <v>28</v>
      </c>
    </row>
    <row r="6587" spans="4:12" x14ac:dyDescent="0.2">
      <c r="D6587" s="175"/>
      <c r="E6587" s="4" t="s">
        <v>37</v>
      </c>
      <c r="F6587" s="6"/>
      <c r="G6587" s="5">
        <v>593</v>
      </c>
      <c r="H6587" s="7">
        <v>1</v>
      </c>
      <c r="I6587" s="1">
        <v>12</v>
      </c>
      <c r="J6587" s="1">
        <v>300</v>
      </c>
      <c r="K6587" s="1">
        <v>238</v>
      </c>
      <c r="L6587" s="8">
        <v>42</v>
      </c>
    </row>
    <row r="6588" spans="4:12" x14ac:dyDescent="0.2">
      <c r="D6588" s="174" t="s">
        <v>38</v>
      </c>
      <c r="E6588" s="20" t="s">
        <v>39</v>
      </c>
      <c r="F6588" s="22"/>
      <c r="G6588" s="21">
        <v>64</v>
      </c>
      <c r="H6588" s="25">
        <v>0</v>
      </c>
      <c r="I6588" s="3">
        <v>0</v>
      </c>
      <c r="J6588" s="3">
        <v>29</v>
      </c>
      <c r="K6588" s="3">
        <v>31</v>
      </c>
      <c r="L6588" s="26">
        <v>4</v>
      </c>
    </row>
    <row r="6589" spans="4:12" x14ac:dyDescent="0.2">
      <c r="D6589" s="175"/>
      <c r="E6589" s="4" t="s">
        <v>40</v>
      </c>
      <c r="F6589" s="6"/>
      <c r="G6589" s="5">
        <v>147</v>
      </c>
      <c r="H6589" s="7">
        <v>1</v>
      </c>
      <c r="I6589" s="1">
        <v>2</v>
      </c>
      <c r="J6589" s="1">
        <v>53</v>
      </c>
      <c r="K6589" s="1">
        <v>85</v>
      </c>
      <c r="L6589" s="8">
        <v>6</v>
      </c>
    </row>
    <row r="6590" spans="4:12" x14ac:dyDescent="0.2">
      <c r="D6590" s="175"/>
      <c r="E6590" s="4" t="s">
        <v>41</v>
      </c>
      <c r="F6590" s="6"/>
      <c r="G6590" s="5">
        <v>204</v>
      </c>
      <c r="H6590" s="7">
        <v>0</v>
      </c>
      <c r="I6590" s="1">
        <v>1</v>
      </c>
      <c r="J6590" s="1">
        <v>88</v>
      </c>
      <c r="K6590" s="1">
        <v>108</v>
      </c>
      <c r="L6590" s="8">
        <v>7</v>
      </c>
    </row>
    <row r="6591" spans="4:12" x14ac:dyDescent="0.2">
      <c r="D6591" s="175"/>
      <c r="E6591" s="4" t="s">
        <v>42</v>
      </c>
      <c r="F6591" s="6"/>
      <c r="G6591" s="5">
        <v>210</v>
      </c>
      <c r="H6591" s="7">
        <v>1</v>
      </c>
      <c r="I6591" s="1">
        <v>4</v>
      </c>
      <c r="J6591" s="1">
        <v>114</v>
      </c>
      <c r="K6591" s="1">
        <v>84</v>
      </c>
      <c r="L6591" s="8">
        <v>7</v>
      </c>
    </row>
    <row r="6592" spans="4:12" x14ac:dyDescent="0.2">
      <c r="D6592" s="175"/>
      <c r="E6592" s="4" t="s">
        <v>43</v>
      </c>
      <c r="F6592" s="6"/>
      <c r="G6592" s="5">
        <v>204</v>
      </c>
      <c r="H6592" s="7">
        <v>0</v>
      </c>
      <c r="I6592" s="1">
        <v>5</v>
      </c>
      <c r="J6592" s="1">
        <v>106</v>
      </c>
      <c r="K6592" s="1">
        <v>84</v>
      </c>
      <c r="L6592" s="8">
        <v>9</v>
      </c>
    </row>
    <row r="6593" spans="2:12" x14ac:dyDescent="0.2">
      <c r="D6593" s="175"/>
      <c r="E6593" s="4" t="s">
        <v>44</v>
      </c>
      <c r="F6593" s="6"/>
      <c r="G6593" s="5">
        <v>223</v>
      </c>
      <c r="H6593" s="7">
        <v>1</v>
      </c>
      <c r="I6593" s="1">
        <v>4</v>
      </c>
      <c r="J6593" s="1">
        <v>133</v>
      </c>
      <c r="K6593" s="1">
        <v>69</v>
      </c>
      <c r="L6593" s="8">
        <v>16</v>
      </c>
    </row>
    <row r="6594" spans="2:12" x14ac:dyDescent="0.2">
      <c r="D6594" s="176"/>
      <c r="E6594" s="59" t="s">
        <v>45</v>
      </c>
      <c r="F6594" s="60"/>
      <c r="G6594" s="56">
        <v>170</v>
      </c>
      <c r="H6594" s="66">
        <v>0</v>
      </c>
      <c r="I6594" s="30">
        <v>9</v>
      </c>
      <c r="J6594" s="30">
        <v>110</v>
      </c>
      <c r="K6594" s="30">
        <v>30</v>
      </c>
      <c r="L6594" s="65">
        <v>21</v>
      </c>
    </row>
    <row r="6596" spans="2:12" x14ac:dyDescent="0.2">
      <c r="B6596" s="43" t="str">
        <f xml:space="preserve"> HYPERLINK("#'目次'!B245", "[239]")</f>
        <v>[239]</v>
      </c>
      <c r="C6596" s="31" t="s">
        <v>456</v>
      </c>
    </row>
    <row r="6600" spans="2:12" ht="24" x14ac:dyDescent="0.2">
      <c r="D6600" s="177"/>
      <c r="E6600" s="178"/>
      <c r="F6600" s="178"/>
      <c r="G6600" s="40" t="s">
        <v>14</v>
      </c>
      <c r="H6600" s="42" t="s">
        <v>451</v>
      </c>
      <c r="I6600" s="15" t="s">
        <v>452</v>
      </c>
      <c r="J6600" s="15" t="s">
        <v>453</v>
      </c>
      <c r="K6600" s="15" t="s">
        <v>420</v>
      </c>
      <c r="L6600" s="44" t="s">
        <v>17</v>
      </c>
    </row>
    <row r="6601" spans="2:12" x14ac:dyDescent="0.2">
      <c r="D6601" s="179"/>
      <c r="E6601" s="180"/>
      <c r="F6601" s="180"/>
      <c r="G6601" s="39"/>
      <c r="H6601" s="41"/>
      <c r="I6601" s="14"/>
      <c r="J6601" s="14"/>
      <c r="K6601" s="14"/>
      <c r="L6601" s="38"/>
    </row>
    <row r="6602" spans="2:12" x14ac:dyDescent="0.2">
      <c r="D6602" s="58"/>
      <c r="E6602" s="53" t="s">
        <v>14</v>
      </c>
      <c r="F6602" s="52"/>
      <c r="G6602" s="37">
        <v>1222</v>
      </c>
      <c r="H6602" s="17">
        <v>3</v>
      </c>
      <c r="I6602" s="17">
        <v>25</v>
      </c>
      <c r="J6602" s="17">
        <v>633</v>
      </c>
      <c r="K6602" s="17">
        <v>491</v>
      </c>
      <c r="L6602" s="55">
        <v>70</v>
      </c>
    </row>
    <row r="6603" spans="2:12" x14ac:dyDescent="0.2">
      <c r="D6603" s="174" t="s">
        <v>52</v>
      </c>
      <c r="E6603" s="20" t="s">
        <v>53</v>
      </c>
      <c r="F6603" s="22"/>
      <c r="G6603" s="21">
        <v>15</v>
      </c>
      <c r="H6603" s="25">
        <v>0</v>
      </c>
      <c r="I6603" s="3">
        <v>1</v>
      </c>
      <c r="J6603" s="3">
        <v>7</v>
      </c>
      <c r="K6603" s="3">
        <v>6</v>
      </c>
      <c r="L6603" s="26">
        <v>1</v>
      </c>
    </row>
    <row r="6604" spans="2:12" ht="24" x14ac:dyDescent="0.2">
      <c r="D6604" s="175"/>
      <c r="E6604" s="4" t="s">
        <v>54</v>
      </c>
      <c r="F6604" s="6"/>
      <c r="G6604" s="5">
        <v>122</v>
      </c>
      <c r="H6604" s="7">
        <v>1</v>
      </c>
      <c r="I6604" s="1">
        <v>5</v>
      </c>
      <c r="J6604" s="1">
        <v>75</v>
      </c>
      <c r="K6604" s="1">
        <v>37</v>
      </c>
      <c r="L6604" s="8">
        <v>4</v>
      </c>
    </row>
    <row r="6605" spans="2:12" x14ac:dyDescent="0.2">
      <c r="D6605" s="175"/>
      <c r="E6605" s="4" t="s">
        <v>55</v>
      </c>
      <c r="F6605" s="6"/>
      <c r="G6605" s="5">
        <v>43</v>
      </c>
      <c r="H6605" s="7">
        <v>0</v>
      </c>
      <c r="I6605" s="1">
        <v>2</v>
      </c>
      <c r="J6605" s="1">
        <v>23</v>
      </c>
      <c r="K6605" s="1">
        <v>18</v>
      </c>
      <c r="L6605" s="8">
        <v>0</v>
      </c>
    </row>
    <row r="6606" spans="2:12" x14ac:dyDescent="0.2">
      <c r="D6606" s="175"/>
      <c r="E6606" s="4" t="s">
        <v>56</v>
      </c>
      <c r="F6606" s="6"/>
      <c r="G6606" s="5">
        <v>60</v>
      </c>
      <c r="H6606" s="7">
        <v>0</v>
      </c>
      <c r="I6606" s="1">
        <v>1</v>
      </c>
      <c r="J6606" s="1">
        <v>36</v>
      </c>
      <c r="K6606" s="1">
        <v>20</v>
      </c>
      <c r="L6606" s="8">
        <v>3</v>
      </c>
    </row>
    <row r="6607" spans="2:12" x14ac:dyDescent="0.2">
      <c r="D6607" s="175"/>
      <c r="E6607" s="4" t="s">
        <v>57</v>
      </c>
      <c r="F6607" s="6"/>
      <c r="G6607" s="5">
        <v>286</v>
      </c>
      <c r="H6607" s="7">
        <v>0</v>
      </c>
      <c r="I6607" s="1">
        <v>3</v>
      </c>
      <c r="J6607" s="1">
        <v>138</v>
      </c>
      <c r="K6607" s="1">
        <v>140</v>
      </c>
      <c r="L6607" s="8">
        <v>5</v>
      </c>
    </row>
    <row r="6608" spans="2:12" x14ac:dyDescent="0.2">
      <c r="D6608" s="175"/>
      <c r="E6608" s="4" t="s">
        <v>58</v>
      </c>
      <c r="F6608" s="6"/>
      <c r="G6608" s="5">
        <v>129</v>
      </c>
      <c r="H6608" s="7">
        <v>0</v>
      </c>
      <c r="I6608" s="1">
        <v>2</v>
      </c>
      <c r="J6608" s="1">
        <v>56</v>
      </c>
      <c r="K6608" s="1">
        <v>62</v>
      </c>
      <c r="L6608" s="8">
        <v>9</v>
      </c>
    </row>
    <row r="6609" spans="2:12" x14ac:dyDescent="0.2">
      <c r="D6609" s="175"/>
      <c r="E6609" s="4" t="s">
        <v>59</v>
      </c>
      <c r="F6609" s="6"/>
      <c r="G6609" s="5">
        <v>195</v>
      </c>
      <c r="H6609" s="7">
        <v>1</v>
      </c>
      <c r="I6609" s="1">
        <v>4</v>
      </c>
      <c r="J6609" s="1">
        <v>91</v>
      </c>
      <c r="K6609" s="1">
        <v>88</v>
      </c>
      <c r="L6609" s="8">
        <v>11</v>
      </c>
    </row>
    <row r="6610" spans="2:12" x14ac:dyDescent="0.2">
      <c r="D6610" s="175"/>
      <c r="E6610" s="4" t="s">
        <v>60</v>
      </c>
      <c r="F6610" s="6"/>
      <c r="G6610" s="5">
        <v>176</v>
      </c>
      <c r="H6610" s="7">
        <v>0</v>
      </c>
      <c r="I6610" s="1">
        <v>2</v>
      </c>
      <c r="J6610" s="1">
        <v>110</v>
      </c>
      <c r="K6610" s="1">
        <v>45</v>
      </c>
      <c r="L6610" s="8">
        <v>19</v>
      </c>
    </row>
    <row r="6611" spans="2:12" x14ac:dyDescent="0.2">
      <c r="D6611" s="175"/>
      <c r="E6611" s="4" t="s">
        <v>61</v>
      </c>
      <c r="F6611" s="6"/>
      <c r="G6611" s="5">
        <v>78</v>
      </c>
      <c r="H6611" s="7">
        <v>0</v>
      </c>
      <c r="I6611" s="1">
        <v>0</v>
      </c>
      <c r="J6611" s="1">
        <v>32</v>
      </c>
      <c r="K6611" s="1">
        <v>43</v>
      </c>
      <c r="L6611" s="8">
        <v>3</v>
      </c>
    </row>
    <row r="6612" spans="2:12" x14ac:dyDescent="0.2">
      <c r="D6612" s="175"/>
      <c r="E6612" s="4" t="s">
        <v>62</v>
      </c>
      <c r="F6612" s="6"/>
      <c r="G6612" s="5">
        <v>113</v>
      </c>
      <c r="H6612" s="7">
        <v>1</v>
      </c>
      <c r="I6612" s="1">
        <v>5</v>
      </c>
      <c r="J6612" s="1">
        <v>64</v>
      </c>
      <c r="K6612" s="1">
        <v>31</v>
      </c>
      <c r="L6612" s="8">
        <v>12</v>
      </c>
    </row>
    <row r="6613" spans="2:12" x14ac:dyDescent="0.2">
      <c r="D6613" s="174" t="s">
        <v>63</v>
      </c>
      <c r="E6613" s="20" t="s">
        <v>64</v>
      </c>
      <c r="F6613" s="22"/>
      <c r="G6613" s="21">
        <v>234</v>
      </c>
      <c r="H6613" s="25">
        <v>1</v>
      </c>
      <c r="I6613" s="3">
        <v>6</v>
      </c>
      <c r="J6613" s="3">
        <v>122</v>
      </c>
      <c r="K6613" s="3">
        <v>83</v>
      </c>
      <c r="L6613" s="26">
        <v>22</v>
      </c>
    </row>
    <row r="6614" spans="2:12" x14ac:dyDescent="0.2">
      <c r="D6614" s="175"/>
      <c r="E6614" s="4" t="s">
        <v>65</v>
      </c>
      <c r="F6614" s="6"/>
      <c r="G6614" s="5">
        <v>172</v>
      </c>
      <c r="H6614" s="7">
        <v>0</v>
      </c>
      <c r="I6614" s="1">
        <v>5</v>
      </c>
      <c r="J6614" s="1">
        <v>91</v>
      </c>
      <c r="K6614" s="1">
        <v>62</v>
      </c>
      <c r="L6614" s="8">
        <v>14</v>
      </c>
    </row>
    <row r="6615" spans="2:12" x14ac:dyDescent="0.2">
      <c r="D6615" s="175"/>
      <c r="E6615" s="4" t="s">
        <v>66</v>
      </c>
      <c r="F6615" s="6"/>
      <c r="G6615" s="5">
        <v>165</v>
      </c>
      <c r="H6615" s="7">
        <v>0</v>
      </c>
      <c r="I6615" s="1">
        <v>2</v>
      </c>
      <c r="J6615" s="1">
        <v>83</v>
      </c>
      <c r="K6615" s="1">
        <v>72</v>
      </c>
      <c r="L6615" s="8">
        <v>8</v>
      </c>
    </row>
    <row r="6616" spans="2:12" x14ac:dyDescent="0.2">
      <c r="D6616" s="175"/>
      <c r="E6616" s="4" t="s">
        <v>67</v>
      </c>
      <c r="F6616" s="6"/>
      <c r="G6616" s="5">
        <v>158</v>
      </c>
      <c r="H6616" s="7">
        <v>0</v>
      </c>
      <c r="I6616" s="1">
        <v>1</v>
      </c>
      <c r="J6616" s="1">
        <v>89</v>
      </c>
      <c r="K6616" s="1">
        <v>61</v>
      </c>
      <c r="L6616" s="8">
        <v>7</v>
      </c>
    </row>
    <row r="6617" spans="2:12" x14ac:dyDescent="0.2">
      <c r="D6617" s="175"/>
      <c r="E6617" s="4" t="s">
        <v>68</v>
      </c>
      <c r="F6617" s="6"/>
      <c r="G6617" s="5">
        <v>112</v>
      </c>
      <c r="H6617" s="7">
        <v>0</v>
      </c>
      <c r="I6617" s="1">
        <v>2</v>
      </c>
      <c r="J6617" s="1">
        <v>69</v>
      </c>
      <c r="K6617" s="1">
        <v>37</v>
      </c>
      <c r="L6617" s="8">
        <v>4</v>
      </c>
    </row>
    <row r="6618" spans="2:12" x14ac:dyDescent="0.2">
      <c r="D6618" s="175"/>
      <c r="E6618" s="4" t="s">
        <v>69</v>
      </c>
      <c r="F6618" s="6"/>
      <c r="G6618" s="5">
        <v>92</v>
      </c>
      <c r="H6618" s="7">
        <v>0</v>
      </c>
      <c r="I6618" s="1">
        <v>3</v>
      </c>
      <c r="J6618" s="1">
        <v>37</v>
      </c>
      <c r="K6618" s="1">
        <v>48</v>
      </c>
      <c r="L6618" s="8">
        <v>4</v>
      </c>
    </row>
    <row r="6619" spans="2:12" x14ac:dyDescent="0.2">
      <c r="D6619" s="175"/>
      <c r="E6619" s="4" t="s">
        <v>70</v>
      </c>
      <c r="F6619" s="6"/>
      <c r="G6619" s="5">
        <v>131</v>
      </c>
      <c r="H6619" s="7">
        <v>0</v>
      </c>
      <c r="I6619" s="1">
        <v>1</v>
      </c>
      <c r="J6619" s="1">
        <v>65</v>
      </c>
      <c r="K6619" s="1">
        <v>64</v>
      </c>
      <c r="L6619" s="8">
        <v>1</v>
      </c>
    </row>
    <row r="6620" spans="2:12" x14ac:dyDescent="0.2">
      <c r="D6620" s="175"/>
      <c r="E6620" s="4" t="s">
        <v>71</v>
      </c>
      <c r="F6620" s="6"/>
      <c r="G6620" s="5">
        <v>71</v>
      </c>
      <c r="H6620" s="7">
        <v>1</v>
      </c>
      <c r="I6620" s="1">
        <v>1</v>
      </c>
      <c r="J6620" s="1">
        <v>37</v>
      </c>
      <c r="K6620" s="1">
        <v>30</v>
      </c>
      <c r="L6620" s="8">
        <v>2</v>
      </c>
    </row>
    <row r="6621" spans="2:12" x14ac:dyDescent="0.2">
      <c r="D6621" s="176"/>
      <c r="E6621" s="59" t="s">
        <v>72</v>
      </c>
      <c r="F6621" s="60"/>
      <c r="G6621" s="56">
        <v>70</v>
      </c>
      <c r="H6621" s="66">
        <v>1</v>
      </c>
      <c r="I6621" s="30">
        <v>4</v>
      </c>
      <c r="J6621" s="30">
        <v>36</v>
      </c>
      <c r="K6621" s="30">
        <v>26</v>
      </c>
      <c r="L6621" s="65">
        <v>3</v>
      </c>
    </row>
    <row r="6623" spans="2:12" x14ac:dyDescent="0.2">
      <c r="B6623" s="43" t="str">
        <f xml:space="preserve"> HYPERLINK("#'目次'!B246", "[240]")</f>
        <v>[240]</v>
      </c>
      <c r="C6623" s="31" t="s">
        <v>456</v>
      </c>
    </row>
    <row r="6626" spans="3:12" x14ac:dyDescent="0.2">
      <c r="C6626" s="31" t="s">
        <v>75</v>
      </c>
    </row>
    <row r="6627" spans="3:12" ht="24" x14ac:dyDescent="0.2">
      <c r="D6627" s="177"/>
      <c r="E6627" s="178"/>
      <c r="F6627" s="178"/>
      <c r="G6627" s="40" t="s">
        <v>14</v>
      </c>
      <c r="H6627" s="42" t="s">
        <v>451</v>
      </c>
      <c r="I6627" s="15" t="s">
        <v>452</v>
      </c>
      <c r="J6627" s="15" t="s">
        <v>453</v>
      </c>
      <c r="K6627" s="15" t="s">
        <v>420</v>
      </c>
      <c r="L6627" s="44" t="s">
        <v>17</v>
      </c>
    </row>
    <row r="6628" spans="3:12" x14ac:dyDescent="0.2">
      <c r="D6628" s="179"/>
      <c r="E6628" s="180"/>
      <c r="F6628" s="180"/>
      <c r="G6628" s="39"/>
      <c r="H6628" s="41"/>
      <c r="I6628" s="14"/>
      <c r="J6628" s="14"/>
      <c r="K6628" s="14"/>
      <c r="L6628" s="38"/>
    </row>
    <row r="6629" spans="3:12" x14ac:dyDescent="0.2">
      <c r="D6629" s="58"/>
      <c r="E6629" s="53" t="s">
        <v>14</v>
      </c>
      <c r="F6629" s="52"/>
      <c r="G6629" s="37">
        <v>1222</v>
      </c>
      <c r="H6629" s="17">
        <v>3</v>
      </c>
      <c r="I6629" s="17">
        <v>25</v>
      </c>
      <c r="J6629" s="17">
        <v>633</v>
      </c>
      <c r="K6629" s="17">
        <v>491</v>
      </c>
      <c r="L6629" s="55">
        <v>70</v>
      </c>
    </row>
    <row r="6630" spans="3:12" x14ac:dyDescent="0.2">
      <c r="D6630" s="174" t="s">
        <v>36</v>
      </c>
      <c r="E6630" s="20" t="s">
        <v>76</v>
      </c>
      <c r="F6630" s="22"/>
      <c r="G6630" s="21">
        <v>629</v>
      </c>
      <c r="H6630" s="25">
        <v>2</v>
      </c>
      <c r="I6630" s="3">
        <v>13</v>
      </c>
      <c r="J6630" s="3">
        <v>333</v>
      </c>
      <c r="K6630" s="3">
        <v>253</v>
      </c>
      <c r="L6630" s="26">
        <v>28</v>
      </c>
    </row>
    <row r="6631" spans="3:12" x14ac:dyDescent="0.2">
      <c r="D6631" s="175"/>
      <c r="E6631" s="4" t="s">
        <v>39</v>
      </c>
      <c r="F6631" s="6"/>
      <c r="G6631" s="5">
        <v>37</v>
      </c>
      <c r="H6631" s="7">
        <v>0</v>
      </c>
      <c r="I6631" s="1">
        <v>0</v>
      </c>
      <c r="J6631" s="1">
        <v>20</v>
      </c>
      <c r="K6631" s="1">
        <v>15</v>
      </c>
      <c r="L6631" s="8">
        <v>2</v>
      </c>
    </row>
    <row r="6632" spans="3:12" x14ac:dyDescent="0.2">
      <c r="D6632" s="175"/>
      <c r="E6632" s="4" t="s">
        <v>40</v>
      </c>
      <c r="F6632" s="6"/>
      <c r="G6632" s="5">
        <v>73</v>
      </c>
      <c r="H6632" s="7">
        <v>1</v>
      </c>
      <c r="I6632" s="1">
        <v>1</v>
      </c>
      <c r="J6632" s="1">
        <v>28</v>
      </c>
      <c r="K6632" s="1">
        <v>40</v>
      </c>
      <c r="L6632" s="8">
        <v>3</v>
      </c>
    </row>
    <row r="6633" spans="3:12" x14ac:dyDescent="0.2">
      <c r="D6633" s="175"/>
      <c r="E6633" s="4" t="s">
        <v>41</v>
      </c>
      <c r="F6633" s="6"/>
      <c r="G6633" s="5">
        <v>108</v>
      </c>
      <c r="H6633" s="7">
        <v>0</v>
      </c>
      <c r="I6633" s="1">
        <v>0</v>
      </c>
      <c r="J6633" s="1">
        <v>47</v>
      </c>
      <c r="K6633" s="1">
        <v>56</v>
      </c>
      <c r="L6633" s="8">
        <v>5</v>
      </c>
    </row>
    <row r="6634" spans="3:12" x14ac:dyDescent="0.2">
      <c r="D6634" s="175"/>
      <c r="E6634" s="4" t="s">
        <v>42</v>
      </c>
      <c r="F6634" s="6"/>
      <c r="G6634" s="5">
        <v>113</v>
      </c>
      <c r="H6634" s="7">
        <v>0</v>
      </c>
      <c r="I6634" s="1">
        <v>2</v>
      </c>
      <c r="J6634" s="1">
        <v>63</v>
      </c>
      <c r="K6634" s="1">
        <v>47</v>
      </c>
      <c r="L6634" s="8">
        <v>1</v>
      </c>
    </row>
    <row r="6635" spans="3:12" x14ac:dyDescent="0.2">
      <c r="D6635" s="175"/>
      <c r="E6635" s="4" t="s">
        <v>43</v>
      </c>
      <c r="F6635" s="6"/>
      <c r="G6635" s="5">
        <v>101</v>
      </c>
      <c r="H6635" s="7">
        <v>0</v>
      </c>
      <c r="I6635" s="1">
        <v>1</v>
      </c>
      <c r="J6635" s="1">
        <v>52</v>
      </c>
      <c r="K6635" s="1">
        <v>45</v>
      </c>
      <c r="L6635" s="8">
        <v>3</v>
      </c>
    </row>
    <row r="6636" spans="3:12" x14ac:dyDescent="0.2">
      <c r="D6636" s="175"/>
      <c r="E6636" s="4" t="s">
        <v>44</v>
      </c>
      <c r="F6636" s="6"/>
      <c r="G6636" s="5">
        <v>114</v>
      </c>
      <c r="H6636" s="7">
        <v>1</v>
      </c>
      <c r="I6636" s="1">
        <v>3</v>
      </c>
      <c r="J6636" s="1">
        <v>69</v>
      </c>
      <c r="K6636" s="1">
        <v>34</v>
      </c>
      <c r="L6636" s="8">
        <v>7</v>
      </c>
    </row>
    <row r="6637" spans="3:12" x14ac:dyDescent="0.2">
      <c r="D6637" s="175"/>
      <c r="E6637" s="4" t="s">
        <v>45</v>
      </c>
      <c r="F6637" s="6"/>
      <c r="G6637" s="5">
        <v>83</v>
      </c>
      <c r="H6637" s="7">
        <v>0</v>
      </c>
      <c r="I6637" s="1">
        <v>6</v>
      </c>
      <c r="J6637" s="1">
        <v>54</v>
      </c>
      <c r="K6637" s="1">
        <v>16</v>
      </c>
      <c r="L6637" s="8">
        <v>7</v>
      </c>
    </row>
    <row r="6638" spans="3:12" x14ac:dyDescent="0.2">
      <c r="D6638" s="174" t="s">
        <v>37</v>
      </c>
      <c r="E6638" s="20" t="s">
        <v>77</v>
      </c>
      <c r="F6638" s="22"/>
      <c r="G6638" s="21">
        <v>593</v>
      </c>
      <c r="H6638" s="25">
        <v>1</v>
      </c>
      <c r="I6638" s="3">
        <v>12</v>
      </c>
      <c r="J6638" s="3">
        <v>300</v>
      </c>
      <c r="K6638" s="3">
        <v>238</v>
      </c>
      <c r="L6638" s="26">
        <v>42</v>
      </c>
    </row>
    <row r="6639" spans="3:12" x14ac:dyDescent="0.2">
      <c r="D6639" s="175"/>
      <c r="E6639" s="4" t="s">
        <v>39</v>
      </c>
      <c r="F6639" s="6"/>
      <c r="G6639" s="5">
        <v>27</v>
      </c>
      <c r="H6639" s="7">
        <v>0</v>
      </c>
      <c r="I6639" s="1">
        <v>0</v>
      </c>
      <c r="J6639" s="1">
        <v>9</v>
      </c>
      <c r="K6639" s="1">
        <v>16</v>
      </c>
      <c r="L6639" s="8">
        <v>2</v>
      </c>
    </row>
    <row r="6640" spans="3:12" x14ac:dyDescent="0.2">
      <c r="D6640" s="175"/>
      <c r="E6640" s="4" t="s">
        <v>40</v>
      </c>
      <c r="F6640" s="6"/>
      <c r="G6640" s="5">
        <v>74</v>
      </c>
      <c r="H6640" s="7">
        <v>0</v>
      </c>
      <c r="I6640" s="1">
        <v>1</v>
      </c>
      <c r="J6640" s="1">
        <v>25</v>
      </c>
      <c r="K6640" s="1">
        <v>45</v>
      </c>
      <c r="L6640" s="8">
        <v>3</v>
      </c>
    </row>
    <row r="6641" spans="2:12" x14ac:dyDescent="0.2">
      <c r="D6641" s="175"/>
      <c r="E6641" s="4" t="s">
        <v>41</v>
      </c>
      <c r="F6641" s="6"/>
      <c r="G6641" s="5">
        <v>96</v>
      </c>
      <c r="H6641" s="7">
        <v>0</v>
      </c>
      <c r="I6641" s="1">
        <v>1</v>
      </c>
      <c r="J6641" s="1">
        <v>41</v>
      </c>
      <c r="K6641" s="1">
        <v>52</v>
      </c>
      <c r="L6641" s="8">
        <v>2</v>
      </c>
    </row>
    <row r="6642" spans="2:12" x14ac:dyDescent="0.2">
      <c r="D6642" s="175"/>
      <c r="E6642" s="4" t="s">
        <v>42</v>
      </c>
      <c r="F6642" s="6"/>
      <c r="G6642" s="5">
        <v>97</v>
      </c>
      <c r="H6642" s="7">
        <v>1</v>
      </c>
      <c r="I6642" s="1">
        <v>2</v>
      </c>
      <c r="J6642" s="1">
        <v>51</v>
      </c>
      <c r="K6642" s="1">
        <v>37</v>
      </c>
      <c r="L6642" s="8">
        <v>6</v>
      </c>
    </row>
    <row r="6643" spans="2:12" x14ac:dyDescent="0.2">
      <c r="D6643" s="175"/>
      <c r="E6643" s="4" t="s">
        <v>43</v>
      </c>
      <c r="F6643" s="6"/>
      <c r="G6643" s="5">
        <v>103</v>
      </c>
      <c r="H6643" s="7">
        <v>0</v>
      </c>
      <c r="I6643" s="1">
        <v>4</v>
      </c>
      <c r="J6643" s="1">
        <v>54</v>
      </c>
      <c r="K6643" s="1">
        <v>39</v>
      </c>
      <c r="L6643" s="8">
        <v>6</v>
      </c>
    </row>
    <row r="6644" spans="2:12" x14ac:dyDescent="0.2">
      <c r="D6644" s="175"/>
      <c r="E6644" s="4" t="s">
        <v>44</v>
      </c>
      <c r="F6644" s="6"/>
      <c r="G6644" s="5">
        <v>109</v>
      </c>
      <c r="H6644" s="7">
        <v>0</v>
      </c>
      <c r="I6644" s="1">
        <v>1</v>
      </c>
      <c r="J6644" s="1">
        <v>64</v>
      </c>
      <c r="K6644" s="1">
        <v>35</v>
      </c>
      <c r="L6644" s="8">
        <v>9</v>
      </c>
    </row>
    <row r="6645" spans="2:12" x14ac:dyDescent="0.2">
      <c r="D6645" s="176"/>
      <c r="E6645" s="59" t="s">
        <v>45</v>
      </c>
      <c r="F6645" s="60"/>
      <c r="G6645" s="56">
        <v>87</v>
      </c>
      <c r="H6645" s="66">
        <v>0</v>
      </c>
      <c r="I6645" s="30">
        <v>3</v>
      </c>
      <c r="J6645" s="30">
        <v>56</v>
      </c>
      <c r="K6645" s="30">
        <v>14</v>
      </c>
      <c r="L6645" s="65">
        <v>14</v>
      </c>
    </row>
    <row r="6647" spans="2:12" x14ac:dyDescent="0.2">
      <c r="B6647" s="43" t="str">
        <f xml:space="preserve"> HYPERLINK("#'目次'!B247", "[241]")</f>
        <v>[241]</v>
      </c>
      <c r="C6647" s="31" t="s">
        <v>459</v>
      </c>
    </row>
    <row r="6651" spans="2:12" ht="24" x14ac:dyDescent="0.2">
      <c r="D6651" s="177"/>
      <c r="E6651" s="178"/>
      <c r="F6651" s="178"/>
      <c r="G6651" s="40" t="s">
        <v>14</v>
      </c>
      <c r="H6651" s="42" t="s">
        <v>451</v>
      </c>
      <c r="I6651" s="15" t="s">
        <v>452</v>
      </c>
      <c r="J6651" s="15" t="s">
        <v>453</v>
      </c>
      <c r="K6651" s="15" t="s">
        <v>420</v>
      </c>
      <c r="L6651" s="44" t="s">
        <v>17</v>
      </c>
    </row>
    <row r="6652" spans="2:12" x14ac:dyDescent="0.2">
      <c r="D6652" s="179"/>
      <c r="E6652" s="180"/>
      <c r="F6652" s="180"/>
      <c r="G6652" s="39"/>
      <c r="H6652" s="41"/>
      <c r="I6652" s="14"/>
      <c r="J6652" s="14"/>
      <c r="K6652" s="14"/>
      <c r="L6652" s="38"/>
    </row>
    <row r="6653" spans="2:12" x14ac:dyDescent="0.2">
      <c r="D6653" s="58"/>
      <c r="E6653" s="53" t="s">
        <v>14</v>
      </c>
      <c r="F6653" s="52"/>
      <c r="G6653" s="37">
        <v>1222</v>
      </c>
      <c r="H6653" s="17">
        <v>3</v>
      </c>
      <c r="I6653" s="17">
        <v>10</v>
      </c>
      <c r="J6653" s="17">
        <v>164</v>
      </c>
      <c r="K6653" s="17">
        <v>946</v>
      </c>
      <c r="L6653" s="55">
        <v>99</v>
      </c>
    </row>
    <row r="6654" spans="2:12" x14ac:dyDescent="0.2">
      <c r="D6654" s="174" t="s">
        <v>18</v>
      </c>
      <c r="E6654" s="20" t="s">
        <v>19</v>
      </c>
      <c r="F6654" s="22"/>
      <c r="G6654" s="21">
        <v>57</v>
      </c>
      <c r="H6654" s="25">
        <v>0</v>
      </c>
      <c r="I6654" s="3">
        <v>0</v>
      </c>
      <c r="J6654" s="3">
        <v>7</v>
      </c>
      <c r="K6654" s="3">
        <v>44</v>
      </c>
      <c r="L6654" s="26">
        <v>6</v>
      </c>
    </row>
    <row r="6655" spans="2:12" x14ac:dyDescent="0.2">
      <c r="D6655" s="175"/>
      <c r="E6655" s="4" t="s">
        <v>20</v>
      </c>
      <c r="F6655" s="6"/>
      <c r="G6655" s="5">
        <v>84</v>
      </c>
      <c r="H6655" s="7">
        <v>0</v>
      </c>
      <c r="I6655" s="1">
        <v>0</v>
      </c>
      <c r="J6655" s="1">
        <v>7</v>
      </c>
      <c r="K6655" s="1">
        <v>68</v>
      </c>
      <c r="L6655" s="8">
        <v>9</v>
      </c>
    </row>
    <row r="6656" spans="2:12" x14ac:dyDescent="0.2">
      <c r="D6656" s="175"/>
      <c r="E6656" s="4" t="s">
        <v>21</v>
      </c>
      <c r="F6656" s="6"/>
      <c r="G6656" s="5">
        <v>487</v>
      </c>
      <c r="H6656" s="7">
        <v>2</v>
      </c>
      <c r="I6656" s="1">
        <v>0</v>
      </c>
      <c r="J6656" s="1">
        <v>82</v>
      </c>
      <c r="K6656" s="1">
        <v>369</v>
      </c>
      <c r="L6656" s="8">
        <v>34</v>
      </c>
    </row>
    <row r="6657" spans="4:12" x14ac:dyDescent="0.2">
      <c r="D6657" s="175"/>
      <c r="E6657" s="4" t="s">
        <v>22</v>
      </c>
      <c r="F6657" s="6"/>
      <c r="G6657" s="5">
        <v>35</v>
      </c>
      <c r="H6657" s="7">
        <v>0</v>
      </c>
      <c r="I6657" s="1">
        <v>0</v>
      </c>
      <c r="J6657" s="1">
        <v>1</v>
      </c>
      <c r="K6657" s="1">
        <v>28</v>
      </c>
      <c r="L6657" s="8">
        <v>6</v>
      </c>
    </row>
    <row r="6658" spans="4:12" x14ac:dyDescent="0.2">
      <c r="D6658" s="175"/>
      <c r="E6658" s="4" t="s">
        <v>23</v>
      </c>
      <c r="F6658" s="6"/>
      <c r="G6658" s="5">
        <v>143</v>
      </c>
      <c r="H6658" s="7">
        <v>0</v>
      </c>
      <c r="I6658" s="1">
        <v>1</v>
      </c>
      <c r="J6658" s="1">
        <v>15</v>
      </c>
      <c r="K6658" s="1">
        <v>119</v>
      </c>
      <c r="L6658" s="8">
        <v>8</v>
      </c>
    </row>
    <row r="6659" spans="4:12" x14ac:dyDescent="0.2">
      <c r="D6659" s="175"/>
      <c r="E6659" s="4" t="s">
        <v>24</v>
      </c>
      <c r="F6659" s="6"/>
      <c r="G6659" s="5">
        <v>187</v>
      </c>
      <c r="H6659" s="7">
        <v>0</v>
      </c>
      <c r="I6659" s="1">
        <v>4</v>
      </c>
      <c r="J6659" s="1">
        <v>26</v>
      </c>
      <c r="K6659" s="1">
        <v>141</v>
      </c>
      <c r="L6659" s="8">
        <v>16</v>
      </c>
    </row>
    <row r="6660" spans="4:12" x14ac:dyDescent="0.2">
      <c r="D6660" s="175"/>
      <c r="E6660" s="4" t="s">
        <v>25</v>
      </c>
      <c r="F6660" s="6"/>
      <c r="G6660" s="5">
        <v>71</v>
      </c>
      <c r="H6660" s="7">
        <v>0</v>
      </c>
      <c r="I6660" s="1">
        <v>1</v>
      </c>
      <c r="J6660" s="1">
        <v>12</v>
      </c>
      <c r="K6660" s="1">
        <v>55</v>
      </c>
      <c r="L6660" s="8">
        <v>3</v>
      </c>
    </row>
    <row r="6661" spans="4:12" x14ac:dyDescent="0.2">
      <c r="D6661" s="175"/>
      <c r="E6661" s="4" t="s">
        <v>26</v>
      </c>
      <c r="F6661" s="6"/>
      <c r="G6661" s="5">
        <v>30</v>
      </c>
      <c r="H6661" s="7">
        <v>0</v>
      </c>
      <c r="I6661" s="1">
        <v>2</v>
      </c>
      <c r="J6661" s="1">
        <v>4</v>
      </c>
      <c r="K6661" s="1">
        <v>22</v>
      </c>
      <c r="L6661" s="8">
        <v>2</v>
      </c>
    </row>
    <row r="6662" spans="4:12" x14ac:dyDescent="0.2">
      <c r="D6662" s="175"/>
      <c r="E6662" s="4" t="s">
        <v>27</v>
      </c>
      <c r="F6662" s="6"/>
      <c r="G6662" s="5">
        <v>70</v>
      </c>
      <c r="H6662" s="7">
        <v>1</v>
      </c>
      <c r="I6662" s="1">
        <v>1</v>
      </c>
      <c r="J6662" s="1">
        <v>3</v>
      </c>
      <c r="K6662" s="1">
        <v>59</v>
      </c>
      <c r="L6662" s="8">
        <v>6</v>
      </c>
    </row>
    <row r="6663" spans="4:12" x14ac:dyDescent="0.2">
      <c r="D6663" s="175"/>
      <c r="E6663" s="4" t="s">
        <v>28</v>
      </c>
      <c r="F6663" s="6"/>
      <c r="G6663" s="5">
        <v>51</v>
      </c>
      <c r="H6663" s="7">
        <v>0</v>
      </c>
      <c r="I6663" s="1">
        <v>0</v>
      </c>
      <c r="J6663" s="1">
        <v>7</v>
      </c>
      <c r="K6663" s="1">
        <v>36</v>
      </c>
      <c r="L6663" s="8">
        <v>8</v>
      </c>
    </row>
    <row r="6664" spans="4:12" x14ac:dyDescent="0.2">
      <c r="D6664" s="175"/>
      <c r="E6664" s="4" t="s">
        <v>29</v>
      </c>
      <c r="F6664" s="6"/>
      <c r="G6664" s="5">
        <v>7</v>
      </c>
      <c r="H6664" s="7">
        <v>0</v>
      </c>
      <c r="I6664" s="1">
        <v>1</v>
      </c>
      <c r="J6664" s="1">
        <v>0</v>
      </c>
      <c r="K6664" s="1">
        <v>5</v>
      </c>
      <c r="L6664" s="8">
        <v>1</v>
      </c>
    </row>
    <row r="6665" spans="4:12" x14ac:dyDescent="0.2">
      <c r="D6665" s="174" t="s">
        <v>30</v>
      </c>
      <c r="E6665" s="20" t="s">
        <v>31</v>
      </c>
      <c r="F6665" s="22"/>
      <c r="G6665" s="21">
        <v>393</v>
      </c>
      <c r="H6665" s="25">
        <v>2</v>
      </c>
      <c r="I6665" s="3">
        <v>2</v>
      </c>
      <c r="J6665" s="3">
        <v>62</v>
      </c>
      <c r="K6665" s="3">
        <v>306</v>
      </c>
      <c r="L6665" s="26">
        <v>21</v>
      </c>
    </row>
    <row r="6666" spans="4:12" x14ac:dyDescent="0.2">
      <c r="D6666" s="175"/>
      <c r="E6666" s="4" t="s">
        <v>32</v>
      </c>
      <c r="F6666" s="6"/>
      <c r="G6666" s="5">
        <v>352</v>
      </c>
      <c r="H6666" s="7">
        <v>1</v>
      </c>
      <c r="I6666" s="1">
        <v>3</v>
      </c>
      <c r="J6666" s="1">
        <v>37</v>
      </c>
      <c r="K6666" s="1">
        <v>272</v>
      </c>
      <c r="L6666" s="8">
        <v>39</v>
      </c>
    </row>
    <row r="6667" spans="4:12" x14ac:dyDescent="0.2">
      <c r="D6667" s="175"/>
      <c r="E6667" s="4" t="s">
        <v>33</v>
      </c>
      <c r="F6667" s="6"/>
      <c r="G6667" s="5">
        <v>388</v>
      </c>
      <c r="H6667" s="7">
        <v>0</v>
      </c>
      <c r="I6667" s="1">
        <v>4</v>
      </c>
      <c r="J6667" s="1">
        <v>57</v>
      </c>
      <c r="K6667" s="1">
        <v>291</v>
      </c>
      <c r="L6667" s="8">
        <v>36</v>
      </c>
    </row>
    <row r="6668" spans="4:12" x14ac:dyDescent="0.2">
      <c r="D6668" s="175"/>
      <c r="E6668" s="4" t="s">
        <v>34</v>
      </c>
      <c r="F6668" s="6"/>
      <c r="G6668" s="5">
        <v>89</v>
      </c>
      <c r="H6668" s="7">
        <v>0</v>
      </c>
      <c r="I6668" s="1">
        <v>1</v>
      </c>
      <c r="J6668" s="1">
        <v>8</v>
      </c>
      <c r="K6668" s="1">
        <v>77</v>
      </c>
      <c r="L6668" s="8">
        <v>3</v>
      </c>
    </row>
    <row r="6669" spans="4:12" x14ac:dyDescent="0.2">
      <c r="D6669" s="174" t="s">
        <v>35</v>
      </c>
      <c r="E6669" s="20" t="s">
        <v>36</v>
      </c>
      <c r="F6669" s="22"/>
      <c r="G6669" s="21">
        <v>629</v>
      </c>
      <c r="H6669" s="25">
        <v>3</v>
      </c>
      <c r="I6669" s="3">
        <v>6</v>
      </c>
      <c r="J6669" s="3">
        <v>74</v>
      </c>
      <c r="K6669" s="3">
        <v>498</v>
      </c>
      <c r="L6669" s="26">
        <v>48</v>
      </c>
    </row>
    <row r="6670" spans="4:12" x14ac:dyDescent="0.2">
      <c r="D6670" s="175"/>
      <c r="E6670" s="4" t="s">
        <v>37</v>
      </c>
      <c r="F6670" s="6"/>
      <c r="G6670" s="5">
        <v>593</v>
      </c>
      <c r="H6670" s="7">
        <v>0</v>
      </c>
      <c r="I6670" s="1">
        <v>4</v>
      </c>
      <c r="J6670" s="1">
        <v>90</v>
      </c>
      <c r="K6670" s="1">
        <v>448</v>
      </c>
      <c r="L6670" s="8">
        <v>51</v>
      </c>
    </row>
    <row r="6671" spans="4:12" x14ac:dyDescent="0.2">
      <c r="D6671" s="174" t="s">
        <v>38</v>
      </c>
      <c r="E6671" s="20" t="s">
        <v>39</v>
      </c>
      <c r="F6671" s="22"/>
      <c r="G6671" s="21">
        <v>64</v>
      </c>
      <c r="H6671" s="25">
        <v>0</v>
      </c>
      <c r="I6671" s="3">
        <v>0</v>
      </c>
      <c r="J6671" s="3">
        <v>5</v>
      </c>
      <c r="K6671" s="3">
        <v>54</v>
      </c>
      <c r="L6671" s="26">
        <v>5</v>
      </c>
    </row>
    <row r="6672" spans="4:12" x14ac:dyDescent="0.2">
      <c r="D6672" s="175"/>
      <c r="E6672" s="4" t="s">
        <v>40</v>
      </c>
      <c r="F6672" s="6"/>
      <c r="G6672" s="5">
        <v>147</v>
      </c>
      <c r="H6672" s="7">
        <v>2</v>
      </c>
      <c r="I6672" s="1">
        <v>0</v>
      </c>
      <c r="J6672" s="1">
        <v>17</v>
      </c>
      <c r="K6672" s="1">
        <v>121</v>
      </c>
      <c r="L6672" s="8">
        <v>7</v>
      </c>
    </row>
    <row r="6673" spans="2:12" x14ac:dyDescent="0.2">
      <c r="D6673" s="175"/>
      <c r="E6673" s="4" t="s">
        <v>41</v>
      </c>
      <c r="F6673" s="6"/>
      <c r="G6673" s="5">
        <v>204</v>
      </c>
      <c r="H6673" s="7">
        <v>0</v>
      </c>
      <c r="I6673" s="1">
        <v>2</v>
      </c>
      <c r="J6673" s="1">
        <v>20</v>
      </c>
      <c r="K6673" s="1">
        <v>173</v>
      </c>
      <c r="L6673" s="8">
        <v>9</v>
      </c>
    </row>
    <row r="6674" spans="2:12" x14ac:dyDescent="0.2">
      <c r="D6674" s="175"/>
      <c r="E6674" s="4" t="s">
        <v>42</v>
      </c>
      <c r="F6674" s="6"/>
      <c r="G6674" s="5">
        <v>210</v>
      </c>
      <c r="H6674" s="7">
        <v>0</v>
      </c>
      <c r="I6674" s="1">
        <v>1</v>
      </c>
      <c r="J6674" s="1">
        <v>31</v>
      </c>
      <c r="K6674" s="1">
        <v>166</v>
      </c>
      <c r="L6674" s="8">
        <v>12</v>
      </c>
    </row>
    <row r="6675" spans="2:12" x14ac:dyDescent="0.2">
      <c r="D6675" s="175"/>
      <c r="E6675" s="4" t="s">
        <v>43</v>
      </c>
      <c r="F6675" s="6"/>
      <c r="G6675" s="5">
        <v>204</v>
      </c>
      <c r="H6675" s="7">
        <v>0</v>
      </c>
      <c r="I6675" s="1">
        <v>1</v>
      </c>
      <c r="J6675" s="1">
        <v>37</v>
      </c>
      <c r="K6675" s="1">
        <v>155</v>
      </c>
      <c r="L6675" s="8">
        <v>11</v>
      </c>
    </row>
    <row r="6676" spans="2:12" x14ac:dyDescent="0.2">
      <c r="D6676" s="175"/>
      <c r="E6676" s="4" t="s">
        <v>44</v>
      </c>
      <c r="F6676" s="6"/>
      <c r="G6676" s="5">
        <v>223</v>
      </c>
      <c r="H6676" s="7">
        <v>1</v>
      </c>
      <c r="I6676" s="1">
        <v>4</v>
      </c>
      <c r="J6676" s="1">
        <v>24</v>
      </c>
      <c r="K6676" s="1">
        <v>172</v>
      </c>
      <c r="L6676" s="8">
        <v>22</v>
      </c>
    </row>
    <row r="6677" spans="2:12" x14ac:dyDescent="0.2">
      <c r="D6677" s="176"/>
      <c r="E6677" s="59" t="s">
        <v>45</v>
      </c>
      <c r="F6677" s="60"/>
      <c r="G6677" s="56">
        <v>170</v>
      </c>
      <c r="H6677" s="66">
        <v>0</v>
      </c>
      <c r="I6677" s="30">
        <v>2</v>
      </c>
      <c r="J6677" s="30">
        <v>30</v>
      </c>
      <c r="K6677" s="30">
        <v>105</v>
      </c>
      <c r="L6677" s="65">
        <v>33</v>
      </c>
    </row>
    <row r="6679" spans="2:12" x14ac:dyDescent="0.2">
      <c r="B6679" s="43" t="str">
        <f xml:space="preserve"> HYPERLINK("#'目次'!B248", "[242]")</f>
        <v>[242]</v>
      </c>
      <c r="C6679" s="31" t="s">
        <v>459</v>
      </c>
    </row>
    <row r="6683" spans="2:12" ht="24" x14ac:dyDescent="0.2">
      <c r="D6683" s="177"/>
      <c r="E6683" s="178"/>
      <c r="F6683" s="178"/>
      <c r="G6683" s="40" t="s">
        <v>14</v>
      </c>
      <c r="H6683" s="42" t="s">
        <v>451</v>
      </c>
      <c r="I6683" s="15" t="s">
        <v>452</v>
      </c>
      <c r="J6683" s="15" t="s">
        <v>453</v>
      </c>
      <c r="K6683" s="15" t="s">
        <v>420</v>
      </c>
      <c r="L6683" s="44" t="s">
        <v>17</v>
      </c>
    </row>
    <row r="6684" spans="2:12" x14ac:dyDescent="0.2">
      <c r="D6684" s="179"/>
      <c r="E6684" s="180"/>
      <c r="F6684" s="180"/>
      <c r="G6684" s="39"/>
      <c r="H6684" s="41"/>
      <c r="I6684" s="14"/>
      <c r="J6684" s="14"/>
      <c r="K6684" s="14"/>
      <c r="L6684" s="38"/>
    </row>
    <row r="6685" spans="2:12" x14ac:dyDescent="0.2">
      <c r="D6685" s="58"/>
      <c r="E6685" s="53" t="s">
        <v>14</v>
      </c>
      <c r="F6685" s="52"/>
      <c r="G6685" s="37">
        <v>1222</v>
      </c>
      <c r="H6685" s="17">
        <v>3</v>
      </c>
      <c r="I6685" s="17">
        <v>10</v>
      </c>
      <c r="J6685" s="17">
        <v>164</v>
      </c>
      <c r="K6685" s="17">
        <v>946</v>
      </c>
      <c r="L6685" s="55">
        <v>99</v>
      </c>
    </row>
    <row r="6686" spans="2:12" x14ac:dyDescent="0.2">
      <c r="D6686" s="174" t="s">
        <v>52</v>
      </c>
      <c r="E6686" s="20" t="s">
        <v>53</v>
      </c>
      <c r="F6686" s="22"/>
      <c r="G6686" s="21">
        <v>15</v>
      </c>
      <c r="H6686" s="25">
        <v>0</v>
      </c>
      <c r="I6686" s="3">
        <v>0</v>
      </c>
      <c r="J6686" s="3">
        <v>2</v>
      </c>
      <c r="K6686" s="3">
        <v>12</v>
      </c>
      <c r="L6686" s="26">
        <v>1</v>
      </c>
    </row>
    <row r="6687" spans="2:12" ht="24" x14ac:dyDescent="0.2">
      <c r="D6687" s="175"/>
      <c r="E6687" s="4" t="s">
        <v>54</v>
      </c>
      <c r="F6687" s="6"/>
      <c r="G6687" s="5">
        <v>122</v>
      </c>
      <c r="H6687" s="7">
        <v>1</v>
      </c>
      <c r="I6687" s="1">
        <v>1</v>
      </c>
      <c r="J6687" s="1">
        <v>22</v>
      </c>
      <c r="K6687" s="1">
        <v>90</v>
      </c>
      <c r="L6687" s="8">
        <v>8</v>
      </c>
    </row>
    <row r="6688" spans="2:12" x14ac:dyDescent="0.2">
      <c r="D6688" s="175"/>
      <c r="E6688" s="4" t="s">
        <v>55</v>
      </c>
      <c r="F6688" s="6"/>
      <c r="G6688" s="5">
        <v>43</v>
      </c>
      <c r="H6688" s="7">
        <v>0</v>
      </c>
      <c r="I6688" s="1">
        <v>2</v>
      </c>
      <c r="J6688" s="1">
        <v>4</v>
      </c>
      <c r="K6688" s="1">
        <v>36</v>
      </c>
      <c r="L6688" s="8">
        <v>1</v>
      </c>
    </row>
    <row r="6689" spans="4:12" x14ac:dyDescent="0.2">
      <c r="D6689" s="175"/>
      <c r="E6689" s="4" t="s">
        <v>56</v>
      </c>
      <c r="F6689" s="6"/>
      <c r="G6689" s="5">
        <v>60</v>
      </c>
      <c r="H6689" s="7">
        <v>0</v>
      </c>
      <c r="I6689" s="1">
        <v>0</v>
      </c>
      <c r="J6689" s="1">
        <v>12</v>
      </c>
      <c r="K6689" s="1">
        <v>41</v>
      </c>
      <c r="L6689" s="8">
        <v>7</v>
      </c>
    </row>
    <row r="6690" spans="4:12" x14ac:dyDescent="0.2">
      <c r="D6690" s="175"/>
      <c r="E6690" s="4" t="s">
        <v>57</v>
      </c>
      <c r="F6690" s="6"/>
      <c r="G6690" s="5">
        <v>286</v>
      </c>
      <c r="H6690" s="7">
        <v>0</v>
      </c>
      <c r="I6690" s="1">
        <v>2</v>
      </c>
      <c r="J6690" s="1">
        <v>31</v>
      </c>
      <c r="K6690" s="1">
        <v>246</v>
      </c>
      <c r="L6690" s="8">
        <v>7</v>
      </c>
    </row>
    <row r="6691" spans="4:12" x14ac:dyDescent="0.2">
      <c r="D6691" s="175"/>
      <c r="E6691" s="4" t="s">
        <v>58</v>
      </c>
      <c r="F6691" s="6"/>
      <c r="G6691" s="5">
        <v>129</v>
      </c>
      <c r="H6691" s="7">
        <v>0</v>
      </c>
      <c r="I6691" s="1">
        <v>2</v>
      </c>
      <c r="J6691" s="1">
        <v>10</v>
      </c>
      <c r="K6691" s="1">
        <v>105</v>
      </c>
      <c r="L6691" s="8">
        <v>12</v>
      </c>
    </row>
    <row r="6692" spans="4:12" x14ac:dyDescent="0.2">
      <c r="D6692" s="175"/>
      <c r="E6692" s="4" t="s">
        <v>59</v>
      </c>
      <c r="F6692" s="6"/>
      <c r="G6692" s="5">
        <v>195</v>
      </c>
      <c r="H6692" s="7">
        <v>1</v>
      </c>
      <c r="I6692" s="1">
        <v>2</v>
      </c>
      <c r="J6692" s="1">
        <v>26</v>
      </c>
      <c r="K6692" s="1">
        <v>153</v>
      </c>
      <c r="L6692" s="8">
        <v>13</v>
      </c>
    </row>
    <row r="6693" spans="4:12" x14ac:dyDescent="0.2">
      <c r="D6693" s="175"/>
      <c r="E6693" s="4" t="s">
        <v>60</v>
      </c>
      <c r="F6693" s="6"/>
      <c r="G6693" s="5">
        <v>176</v>
      </c>
      <c r="H6693" s="7">
        <v>0</v>
      </c>
      <c r="I6693" s="1">
        <v>0</v>
      </c>
      <c r="J6693" s="1">
        <v>36</v>
      </c>
      <c r="K6693" s="1">
        <v>116</v>
      </c>
      <c r="L6693" s="8">
        <v>24</v>
      </c>
    </row>
    <row r="6694" spans="4:12" x14ac:dyDescent="0.2">
      <c r="D6694" s="175"/>
      <c r="E6694" s="4" t="s">
        <v>61</v>
      </c>
      <c r="F6694" s="6"/>
      <c r="G6694" s="5">
        <v>78</v>
      </c>
      <c r="H6694" s="7">
        <v>0</v>
      </c>
      <c r="I6694" s="1">
        <v>0</v>
      </c>
      <c r="J6694" s="1">
        <v>6</v>
      </c>
      <c r="K6694" s="1">
        <v>68</v>
      </c>
      <c r="L6694" s="8">
        <v>4</v>
      </c>
    </row>
    <row r="6695" spans="4:12" x14ac:dyDescent="0.2">
      <c r="D6695" s="175"/>
      <c r="E6695" s="4" t="s">
        <v>62</v>
      </c>
      <c r="F6695" s="6"/>
      <c r="G6695" s="5">
        <v>113</v>
      </c>
      <c r="H6695" s="7">
        <v>1</v>
      </c>
      <c r="I6695" s="1">
        <v>1</v>
      </c>
      <c r="J6695" s="1">
        <v>15</v>
      </c>
      <c r="K6695" s="1">
        <v>77</v>
      </c>
      <c r="L6695" s="8">
        <v>19</v>
      </c>
    </row>
    <row r="6696" spans="4:12" x14ac:dyDescent="0.2">
      <c r="D6696" s="174" t="s">
        <v>63</v>
      </c>
      <c r="E6696" s="20" t="s">
        <v>64</v>
      </c>
      <c r="F6696" s="22"/>
      <c r="G6696" s="21">
        <v>234</v>
      </c>
      <c r="H6696" s="25">
        <v>2</v>
      </c>
      <c r="I6696" s="3">
        <v>4</v>
      </c>
      <c r="J6696" s="3">
        <v>28</v>
      </c>
      <c r="K6696" s="3">
        <v>172</v>
      </c>
      <c r="L6696" s="26">
        <v>28</v>
      </c>
    </row>
    <row r="6697" spans="4:12" x14ac:dyDescent="0.2">
      <c r="D6697" s="175"/>
      <c r="E6697" s="4" t="s">
        <v>65</v>
      </c>
      <c r="F6697" s="6"/>
      <c r="G6697" s="5">
        <v>172</v>
      </c>
      <c r="H6697" s="7">
        <v>0</v>
      </c>
      <c r="I6697" s="1">
        <v>2</v>
      </c>
      <c r="J6697" s="1">
        <v>19</v>
      </c>
      <c r="K6697" s="1">
        <v>131</v>
      </c>
      <c r="L6697" s="8">
        <v>20</v>
      </c>
    </row>
    <row r="6698" spans="4:12" x14ac:dyDescent="0.2">
      <c r="D6698" s="175"/>
      <c r="E6698" s="4" t="s">
        <v>66</v>
      </c>
      <c r="F6698" s="6"/>
      <c r="G6698" s="5">
        <v>165</v>
      </c>
      <c r="H6698" s="7">
        <v>0</v>
      </c>
      <c r="I6698" s="1">
        <v>1</v>
      </c>
      <c r="J6698" s="1">
        <v>19</v>
      </c>
      <c r="K6698" s="1">
        <v>133</v>
      </c>
      <c r="L6698" s="8">
        <v>12</v>
      </c>
    </row>
    <row r="6699" spans="4:12" x14ac:dyDescent="0.2">
      <c r="D6699" s="175"/>
      <c r="E6699" s="4" t="s">
        <v>67</v>
      </c>
      <c r="F6699" s="6"/>
      <c r="G6699" s="5">
        <v>158</v>
      </c>
      <c r="H6699" s="7">
        <v>0</v>
      </c>
      <c r="I6699" s="1">
        <v>1</v>
      </c>
      <c r="J6699" s="1">
        <v>28</v>
      </c>
      <c r="K6699" s="1">
        <v>119</v>
      </c>
      <c r="L6699" s="8">
        <v>10</v>
      </c>
    </row>
    <row r="6700" spans="4:12" x14ac:dyDescent="0.2">
      <c r="D6700" s="175"/>
      <c r="E6700" s="4" t="s">
        <v>68</v>
      </c>
      <c r="F6700" s="6"/>
      <c r="G6700" s="5">
        <v>112</v>
      </c>
      <c r="H6700" s="7">
        <v>0</v>
      </c>
      <c r="I6700" s="1">
        <v>0</v>
      </c>
      <c r="J6700" s="1">
        <v>15</v>
      </c>
      <c r="K6700" s="1">
        <v>90</v>
      </c>
      <c r="L6700" s="8">
        <v>7</v>
      </c>
    </row>
    <row r="6701" spans="4:12" x14ac:dyDescent="0.2">
      <c r="D6701" s="175"/>
      <c r="E6701" s="4" t="s">
        <v>69</v>
      </c>
      <c r="F6701" s="6"/>
      <c r="G6701" s="5">
        <v>92</v>
      </c>
      <c r="H6701" s="7">
        <v>0</v>
      </c>
      <c r="I6701" s="1">
        <v>1</v>
      </c>
      <c r="J6701" s="1">
        <v>12</v>
      </c>
      <c r="K6701" s="1">
        <v>74</v>
      </c>
      <c r="L6701" s="8">
        <v>5</v>
      </c>
    </row>
    <row r="6702" spans="4:12" x14ac:dyDescent="0.2">
      <c r="D6702" s="175"/>
      <c r="E6702" s="4" t="s">
        <v>70</v>
      </c>
      <c r="F6702" s="6"/>
      <c r="G6702" s="5">
        <v>131</v>
      </c>
      <c r="H6702" s="7">
        <v>0</v>
      </c>
      <c r="I6702" s="1">
        <v>1</v>
      </c>
      <c r="J6702" s="1">
        <v>20</v>
      </c>
      <c r="K6702" s="1">
        <v>106</v>
      </c>
      <c r="L6702" s="8">
        <v>4</v>
      </c>
    </row>
    <row r="6703" spans="4:12" x14ac:dyDescent="0.2">
      <c r="D6703" s="175"/>
      <c r="E6703" s="4" t="s">
        <v>71</v>
      </c>
      <c r="F6703" s="6"/>
      <c r="G6703" s="5">
        <v>71</v>
      </c>
      <c r="H6703" s="7">
        <v>0</v>
      </c>
      <c r="I6703" s="1">
        <v>0</v>
      </c>
      <c r="J6703" s="1">
        <v>9</v>
      </c>
      <c r="K6703" s="1">
        <v>58</v>
      </c>
      <c r="L6703" s="8">
        <v>4</v>
      </c>
    </row>
    <row r="6704" spans="4:12" x14ac:dyDescent="0.2">
      <c r="D6704" s="176"/>
      <c r="E6704" s="59" t="s">
        <v>72</v>
      </c>
      <c r="F6704" s="60"/>
      <c r="G6704" s="56">
        <v>70</v>
      </c>
      <c r="H6704" s="66">
        <v>1</v>
      </c>
      <c r="I6704" s="30">
        <v>0</v>
      </c>
      <c r="J6704" s="30">
        <v>14</v>
      </c>
      <c r="K6704" s="30">
        <v>51</v>
      </c>
      <c r="L6704" s="65">
        <v>4</v>
      </c>
    </row>
    <row r="6706" spans="2:12" x14ac:dyDescent="0.2">
      <c r="B6706" s="43" t="str">
        <f xml:space="preserve"> HYPERLINK("#'目次'!B249", "[243]")</f>
        <v>[243]</v>
      </c>
      <c r="C6706" s="31" t="s">
        <v>459</v>
      </c>
    </row>
    <row r="6709" spans="2:12" x14ac:dyDescent="0.2">
      <c r="C6709" s="31" t="s">
        <v>75</v>
      </c>
    </row>
    <row r="6710" spans="2:12" ht="24" x14ac:dyDescent="0.2">
      <c r="D6710" s="177"/>
      <c r="E6710" s="178"/>
      <c r="F6710" s="178"/>
      <c r="G6710" s="40" t="s">
        <v>14</v>
      </c>
      <c r="H6710" s="42" t="s">
        <v>451</v>
      </c>
      <c r="I6710" s="15" t="s">
        <v>452</v>
      </c>
      <c r="J6710" s="15" t="s">
        <v>453</v>
      </c>
      <c r="K6710" s="15" t="s">
        <v>420</v>
      </c>
      <c r="L6710" s="44" t="s">
        <v>17</v>
      </c>
    </row>
    <row r="6711" spans="2:12" x14ac:dyDescent="0.2">
      <c r="D6711" s="179"/>
      <c r="E6711" s="180"/>
      <c r="F6711" s="180"/>
      <c r="G6711" s="39"/>
      <c r="H6711" s="41"/>
      <c r="I6711" s="14"/>
      <c r="J6711" s="14"/>
      <c r="K6711" s="14"/>
      <c r="L6711" s="38"/>
    </row>
    <row r="6712" spans="2:12" x14ac:dyDescent="0.2">
      <c r="D6712" s="58"/>
      <c r="E6712" s="53" t="s">
        <v>14</v>
      </c>
      <c r="F6712" s="52"/>
      <c r="G6712" s="37">
        <v>1222</v>
      </c>
      <c r="H6712" s="17">
        <v>3</v>
      </c>
      <c r="I6712" s="17">
        <v>10</v>
      </c>
      <c r="J6712" s="17">
        <v>164</v>
      </c>
      <c r="K6712" s="17">
        <v>946</v>
      </c>
      <c r="L6712" s="55">
        <v>99</v>
      </c>
    </row>
    <row r="6713" spans="2:12" x14ac:dyDescent="0.2">
      <c r="D6713" s="174" t="s">
        <v>36</v>
      </c>
      <c r="E6713" s="20" t="s">
        <v>76</v>
      </c>
      <c r="F6713" s="22"/>
      <c r="G6713" s="21">
        <v>629</v>
      </c>
      <c r="H6713" s="25">
        <v>3</v>
      </c>
      <c r="I6713" s="3">
        <v>6</v>
      </c>
      <c r="J6713" s="3">
        <v>74</v>
      </c>
      <c r="K6713" s="3">
        <v>498</v>
      </c>
      <c r="L6713" s="26">
        <v>48</v>
      </c>
    </row>
    <row r="6714" spans="2:12" x14ac:dyDescent="0.2">
      <c r="D6714" s="175"/>
      <c r="E6714" s="4" t="s">
        <v>39</v>
      </c>
      <c r="F6714" s="6"/>
      <c r="G6714" s="5">
        <v>37</v>
      </c>
      <c r="H6714" s="7">
        <v>0</v>
      </c>
      <c r="I6714" s="1">
        <v>0</v>
      </c>
      <c r="J6714" s="1">
        <v>4</v>
      </c>
      <c r="K6714" s="1">
        <v>30</v>
      </c>
      <c r="L6714" s="8">
        <v>3</v>
      </c>
    </row>
    <row r="6715" spans="2:12" x14ac:dyDescent="0.2">
      <c r="D6715" s="175"/>
      <c r="E6715" s="4" t="s">
        <v>40</v>
      </c>
      <c r="F6715" s="6"/>
      <c r="G6715" s="5">
        <v>73</v>
      </c>
      <c r="H6715" s="7">
        <v>2</v>
      </c>
      <c r="I6715" s="1">
        <v>0</v>
      </c>
      <c r="J6715" s="1">
        <v>9</v>
      </c>
      <c r="K6715" s="1">
        <v>58</v>
      </c>
      <c r="L6715" s="8">
        <v>4</v>
      </c>
    </row>
    <row r="6716" spans="2:12" x14ac:dyDescent="0.2">
      <c r="D6716" s="175"/>
      <c r="E6716" s="4" t="s">
        <v>41</v>
      </c>
      <c r="F6716" s="6"/>
      <c r="G6716" s="5">
        <v>108</v>
      </c>
      <c r="H6716" s="7">
        <v>0</v>
      </c>
      <c r="I6716" s="1">
        <v>1</v>
      </c>
      <c r="J6716" s="1">
        <v>10</v>
      </c>
      <c r="K6716" s="1">
        <v>90</v>
      </c>
      <c r="L6716" s="8">
        <v>7</v>
      </c>
    </row>
    <row r="6717" spans="2:12" x14ac:dyDescent="0.2">
      <c r="D6717" s="175"/>
      <c r="E6717" s="4" t="s">
        <v>42</v>
      </c>
      <c r="F6717" s="6"/>
      <c r="G6717" s="5">
        <v>113</v>
      </c>
      <c r="H6717" s="7">
        <v>0</v>
      </c>
      <c r="I6717" s="1">
        <v>0</v>
      </c>
      <c r="J6717" s="1">
        <v>12</v>
      </c>
      <c r="K6717" s="1">
        <v>97</v>
      </c>
      <c r="L6717" s="8">
        <v>4</v>
      </c>
    </row>
    <row r="6718" spans="2:12" x14ac:dyDescent="0.2">
      <c r="D6718" s="175"/>
      <c r="E6718" s="4" t="s">
        <v>43</v>
      </c>
      <c r="F6718" s="6"/>
      <c r="G6718" s="5">
        <v>101</v>
      </c>
      <c r="H6718" s="7">
        <v>0</v>
      </c>
      <c r="I6718" s="1">
        <v>0</v>
      </c>
      <c r="J6718" s="1">
        <v>17</v>
      </c>
      <c r="K6718" s="1">
        <v>79</v>
      </c>
      <c r="L6718" s="8">
        <v>5</v>
      </c>
    </row>
    <row r="6719" spans="2:12" x14ac:dyDescent="0.2">
      <c r="D6719" s="175"/>
      <c r="E6719" s="4" t="s">
        <v>44</v>
      </c>
      <c r="F6719" s="6"/>
      <c r="G6719" s="5">
        <v>114</v>
      </c>
      <c r="H6719" s="7">
        <v>1</v>
      </c>
      <c r="I6719" s="1">
        <v>4</v>
      </c>
      <c r="J6719" s="1">
        <v>10</v>
      </c>
      <c r="K6719" s="1">
        <v>88</v>
      </c>
      <c r="L6719" s="8">
        <v>11</v>
      </c>
    </row>
    <row r="6720" spans="2:12" x14ac:dyDescent="0.2">
      <c r="D6720" s="175"/>
      <c r="E6720" s="4" t="s">
        <v>45</v>
      </c>
      <c r="F6720" s="6"/>
      <c r="G6720" s="5">
        <v>83</v>
      </c>
      <c r="H6720" s="7">
        <v>0</v>
      </c>
      <c r="I6720" s="1">
        <v>1</v>
      </c>
      <c r="J6720" s="1">
        <v>12</v>
      </c>
      <c r="K6720" s="1">
        <v>56</v>
      </c>
      <c r="L6720" s="8">
        <v>14</v>
      </c>
    </row>
    <row r="6721" spans="2:12" x14ac:dyDescent="0.2">
      <c r="D6721" s="174" t="s">
        <v>37</v>
      </c>
      <c r="E6721" s="20" t="s">
        <v>77</v>
      </c>
      <c r="F6721" s="22"/>
      <c r="G6721" s="21">
        <v>593</v>
      </c>
      <c r="H6721" s="25">
        <v>0</v>
      </c>
      <c r="I6721" s="3">
        <v>4</v>
      </c>
      <c r="J6721" s="3">
        <v>90</v>
      </c>
      <c r="K6721" s="3">
        <v>448</v>
      </c>
      <c r="L6721" s="26">
        <v>51</v>
      </c>
    </row>
    <row r="6722" spans="2:12" x14ac:dyDescent="0.2">
      <c r="D6722" s="175"/>
      <c r="E6722" s="4" t="s">
        <v>39</v>
      </c>
      <c r="F6722" s="6"/>
      <c r="G6722" s="5">
        <v>27</v>
      </c>
      <c r="H6722" s="7">
        <v>0</v>
      </c>
      <c r="I6722" s="1">
        <v>0</v>
      </c>
      <c r="J6722" s="1">
        <v>1</v>
      </c>
      <c r="K6722" s="1">
        <v>24</v>
      </c>
      <c r="L6722" s="8">
        <v>2</v>
      </c>
    </row>
    <row r="6723" spans="2:12" x14ac:dyDescent="0.2">
      <c r="D6723" s="175"/>
      <c r="E6723" s="4" t="s">
        <v>40</v>
      </c>
      <c r="F6723" s="6"/>
      <c r="G6723" s="5">
        <v>74</v>
      </c>
      <c r="H6723" s="7">
        <v>0</v>
      </c>
      <c r="I6723" s="1">
        <v>0</v>
      </c>
      <c r="J6723" s="1">
        <v>8</v>
      </c>
      <c r="K6723" s="1">
        <v>63</v>
      </c>
      <c r="L6723" s="8">
        <v>3</v>
      </c>
    </row>
    <row r="6724" spans="2:12" x14ac:dyDescent="0.2">
      <c r="D6724" s="175"/>
      <c r="E6724" s="4" t="s">
        <v>41</v>
      </c>
      <c r="F6724" s="6"/>
      <c r="G6724" s="5">
        <v>96</v>
      </c>
      <c r="H6724" s="7">
        <v>0</v>
      </c>
      <c r="I6724" s="1">
        <v>1</v>
      </c>
      <c r="J6724" s="1">
        <v>10</v>
      </c>
      <c r="K6724" s="1">
        <v>83</v>
      </c>
      <c r="L6724" s="8">
        <v>2</v>
      </c>
    </row>
    <row r="6725" spans="2:12" x14ac:dyDescent="0.2">
      <c r="D6725" s="175"/>
      <c r="E6725" s="4" t="s">
        <v>42</v>
      </c>
      <c r="F6725" s="6"/>
      <c r="G6725" s="5">
        <v>97</v>
      </c>
      <c r="H6725" s="7">
        <v>0</v>
      </c>
      <c r="I6725" s="1">
        <v>1</v>
      </c>
      <c r="J6725" s="1">
        <v>19</v>
      </c>
      <c r="K6725" s="1">
        <v>69</v>
      </c>
      <c r="L6725" s="8">
        <v>8</v>
      </c>
    </row>
    <row r="6726" spans="2:12" x14ac:dyDescent="0.2">
      <c r="D6726" s="175"/>
      <c r="E6726" s="4" t="s">
        <v>43</v>
      </c>
      <c r="F6726" s="6"/>
      <c r="G6726" s="5">
        <v>103</v>
      </c>
      <c r="H6726" s="7">
        <v>0</v>
      </c>
      <c r="I6726" s="1">
        <v>1</v>
      </c>
      <c r="J6726" s="1">
        <v>20</v>
      </c>
      <c r="K6726" s="1">
        <v>76</v>
      </c>
      <c r="L6726" s="8">
        <v>6</v>
      </c>
    </row>
    <row r="6727" spans="2:12" x14ac:dyDescent="0.2">
      <c r="D6727" s="175"/>
      <c r="E6727" s="4" t="s">
        <v>44</v>
      </c>
      <c r="F6727" s="6"/>
      <c r="G6727" s="5">
        <v>109</v>
      </c>
      <c r="H6727" s="7">
        <v>0</v>
      </c>
      <c r="I6727" s="1">
        <v>0</v>
      </c>
      <c r="J6727" s="1">
        <v>14</v>
      </c>
      <c r="K6727" s="1">
        <v>84</v>
      </c>
      <c r="L6727" s="8">
        <v>11</v>
      </c>
    </row>
    <row r="6728" spans="2:12" x14ac:dyDescent="0.2">
      <c r="D6728" s="176"/>
      <c r="E6728" s="59" t="s">
        <v>45</v>
      </c>
      <c r="F6728" s="60"/>
      <c r="G6728" s="56">
        <v>87</v>
      </c>
      <c r="H6728" s="66">
        <v>0</v>
      </c>
      <c r="I6728" s="30">
        <v>1</v>
      </c>
      <c r="J6728" s="30">
        <v>18</v>
      </c>
      <c r="K6728" s="30">
        <v>49</v>
      </c>
      <c r="L6728" s="65">
        <v>19</v>
      </c>
    </row>
    <row r="6730" spans="2:12" x14ac:dyDescent="0.2">
      <c r="B6730" s="43" t="str">
        <f xml:space="preserve"> HYPERLINK("#'目次'!B250", "[244]")</f>
        <v>[244]</v>
      </c>
      <c r="C6730" s="31" t="s">
        <v>462</v>
      </c>
    </row>
    <row r="6734" spans="2:12" ht="24" x14ac:dyDescent="0.2">
      <c r="D6734" s="177"/>
      <c r="E6734" s="178"/>
      <c r="F6734" s="178"/>
      <c r="G6734" s="40" t="s">
        <v>14</v>
      </c>
      <c r="H6734" s="42" t="s">
        <v>451</v>
      </c>
      <c r="I6734" s="15" t="s">
        <v>452</v>
      </c>
      <c r="J6734" s="15" t="s">
        <v>453</v>
      </c>
      <c r="K6734" s="15" t="s">
        <v>420</v>
      </c>
      <c r="L6734" s="44" t="s">
        <v>17</v>
      </c>
    </row>
    <row r="6735" spans="2:12" x14ac:dyDescent="0.2">
      <c r="D6735" s="179"/>
      <c r="E6735" s="180"/>
      <c r="F6735" s="180"/>
      <c r="G6735" s="39"/>
      <c r="H6735" s="41"/>
      <c r="I6735" s="14"/>
      <c r="J6735" s="14"/>
      <c r="K6735" s="14"/>
      <c r="L6735" s="38"/>
    </row>
    <row r="6736" spans="2:12" x14ac:dyDescent="0.2">
      <c r="D6736" s="58"/>
      <c r="E6736" s="53" t="s">
        <v>14</v>
      </c>
      <c r="F6736" s="52"/>
      <c r="G6736" s="37">
        <v>1222</v>
      </c>
      <c r="H6736" s="17">
        <v>19</v>
      </c>
      <c r="I6736" s="17">
        <v>256</v>
      </c>
      <c r="J6736" s="17">
        <v>623</v>
      </c>
      <c r="K6736" s="17">
        <v>275</v>
      </c>
      <c r="L6736" s="55">
        <v>49</v>
      </c>
    </row>
    <row r="6737" spans="4:12" x14ac:dyDescent="0.2">
      <c r="D6737" s="174" t="s">
        <v>18</v>
      </c>
      <c r="E6737" s="20" t="s">
        <v>19</v>
      </c>
      <c r="F6737" s="22"/>
      <c r="G6737" s="21">
        <v>57</v>
      </c>
      <c r="H6737" s="25">
        <v>0</v>
      </c>
      <c r="I6737" s="3">
        <v>12</v>
      </c>
      <c r="J6737" s="3">
        <v>30</v>
      </c>
      <c r="K6737" s="3">
        <v>13</v>
      </c>
      <c r="L6737" s="26">
        <v>2</v>
      </c>
    </row>
    <row r="6738" spans="4:12" x14ac:dyDescent="0.2">
      <c r="D6738" s="175"/>
      <c r="E6738" s="4" t="s">
        <v>20</v>
      </c>
      <c r="F6738" s="6"/>
      <c r="G6738" s="5">
        <v>84</v>
      </c>
      <c r="H6738" s="7">
        <v>0</v>
      </c>
      <c r="I6738" s="1">
        <v>27</v>
      </c>
      <c r="J6738" s="1">
        <v>33</v>
      </c>
      <c r="K6738" s="1">
        <v>19</v>
      </c>
      <c r="L6738" s="8">
        <v>5</v>
      </c>
    </row>
    <row r="6739" spans="4:12" x14ac:dyDescent="0.2">
      <c r="D6739" s="175"/>
      <c r="E6739" s="4" t="s">
        <v>21</v>
      </c>
      <c r="F6739" s="6"/>
      <c r="G6739" s="5">
        <v>487</v>
      </c>
      <c r="H6739" s="7">
        <v>8</v>
      </c>
      <c r="I6739" s="1">
        <v>92</v>
      </c>
      <c r="J6739" s="1">
        <v>248</v>
      </c>
      <c r="K6739" s="1">
        <v>120</v>
      </c>
      <c r="L6739" s="8">
        <v>19</v>
      </c>
    </row>
    <row r="6740" spans="4:12" x14ac:dyDescent="0.2">
      <c r="D6740" s="175"/>
      <c r="E6740" s="4" t="s">
        <v>22</v>
      </c>
      <c r="F6740" s="6"/>
      <c r="G6740" s="5">
        <v>35</v>
      </c>
      <c r="H6740" s="7">
        <v>0</v>
      </c>
      <c r="I6740" s="1">
        <v>9</v>
      </c>
      <c r="J6740" s="1">
        <v>18</v>
      </c>
      <c r="K6740" s="1">
        <v>6</v>
      </c>
      <c r="L6740" s="8">
        <v>2</v>
      </c>
    </row>
    <row r="6741" spans="4:12" x14ac:dyDescent="0.2">
      <c r="D6741" s="175"/>
      <c r="E6741" s="4" t="s">
        <v>23</v>
      </c>
      <c r="F6741" s="6"/>
      <c r="G6741" s="5">
        <v>143</v>
      </c>
      <c r="H6741" s="7">
        <v>1</v>
      </c>
      <c r="I6741" s="1">
        <v>25</v>
      </c>
      <c r="J6741" s="1">
        <v>82</v>
      </c>
      <c r="K6741" s="1">
        <v>31</v>
      </c>
      <c r="L6741" s="8">
        <v>4</v>
      </c>
    </row>
    <row r="6742" spans="4:12" x14ac:dyDescent="0.2">
      <c r="D6742" s="175"/>
      <c r="E6742" s="4" t="s">
        <v>24</v>
      </c>
      <c r="F6742" s="6"/>
      <c r="G6742" s="5">
        <v>187</v>
      </c>
      <c r="H6742" s="7">
        <v>4</v>
      </c>
      <c r="I6742" s="1">
        <v>41</v>
      </c>
      <c r="J6742" s="1">
        <v>107</v>
      </c>
      <c r="K6742" s="1">
        <v>30</v>
      </c>
      <c r="L6742" s="8">
        <v>5</v>
      </c>
    </row>
    <row r="6743" spans="4:12" x14ac:dyDescent="0.2">
      <c r="D6743" s="175"/>
      <c r="E6743" s="4" t="s">
        <v>25</v>
      </c>
      <c r="F6743" s="6"/>
      <c r="G6743" s="5">
        <v>71</v>
      </c>
      <c r="H6743" s="7">
        <v>1</v>
      </c>
      <c r="I6743" s="1">
        <v>18</v>
      </c>
      <c r="J6743" s="1">
        <v>33</v>
      </c>
      <c r="K6743" s="1">
        <v>18</v>
      </c>
      <c r="L6743" s="8">
        <v>1</v>
      </c>
    </row>
    <row r="6744" spans="4:12" x14ac:dyDescent="0.2">
      <c r="D6744" s="175"/>
      <c r="E6744" s="4" t="s">
        <v>26</v>
      </c>
      <c r="F6744" s="6"/>
      <c r="G6744" s="5">
        <v>30</v>
      </c>
      <c r="H6744" s="7">
        <v>2</v>
      </c>
      <c r="I6744" s="1">
        <v>9</v>
      </c>
      <c r="J6744" s="1">
        <v>13</v>
      </c>
      <c r="K6744" s="1">
        <v>5</v>
      </c>
      <c r="L6744" s="8">
        <v>1</v>
      </c>
    </row>
    <row r="6745" spans="4:12" x14ac:dyDescent="0.2">
      <c r="D6745" s="175"/>
      <c r="E6745" s="4" t="s">
        <v>27</v>
      </c>
      <c r="F6745" s="6"/>
      <c r="G6745" s="5">
        <v>70</v>
      </c>
      <c r="H6745" s="7">
        <v>2</v>
      </c>
      <c r="I6745" s="1">
        <v>12</v>
      </c>
      <c r="J6745" s="1">
        <v>30</v>
      </c>
      <c r="K6745" s="1">
        <v>21</v>
      </c>
      <c r="L6745" s="8">
        <v>5</v>
      </c>
    </row>
    <row r="6746" spans="4:12" x14ac:dyDescent="0.2">
      <c r="D6746" s="175"/>
      <c r="E6746" s="4" t="s">
        <v>28</v>
      </c>
      <c r="F6746" s="6"/>
      <c r="G6746" s="5">
        <v>51</v>
      </c>
      <c r="H6746" s="7">
        <v>1</v>
      </c>
      <c r="I6746" s="1">
        <v>10</v>
      </c>
      <c r="J6746" s="1">
        <v>25</v>
      </c>
      <c r="K6746" s="1">
        <v>10</v>
      </c>
      <c r="L6746" s="8">
        <v>5</v>
      </c>
    </row>
    <row r="6747" spans="4:12" x14ac:dyDescent="0.2">
      <c r="D6747" s="175"/>
      <c r="E6747" s="4" t="s">
        <v>29</v>
      </c>
      <c r="F6747" s="6"/>
      <c r="G6747" s="5">
        <v>7</v>
      </c>
      <c r="H6747" s="7">
        <v>0</v>
      </c>
      <c r="I6747" s="1">
        <v>1</v>
      </c>
      <c r="J6747" s="1">
        <v>4</v>
      </c>
      <c r="K6747" s="1">
        <v>2</v>
      </c>
      <c r="L6747" s="8">
        <v>0</v>
      </c>
    </row>
    <row r="6748" spans="4:12" x14ac:dyDescent="0.2">
      <c r="D6748" s="174" t="s">
        <v>30</v>
      </c>
      <c r="E6748" s="20" t="s">
        <v>31</v>
      </c>
      <c r="F6748" s="22"/>
      <c r="G6748" s="21">
        <v>393</v>
      </c>
      <c r="H6748" s="25">
        <v>5</v>
      </c>
      <c r="I6748" s="3">
        <v>71</v>
      </c>
      <c r="J6748" s="3">
        <v>208</v>
      </c>
      <c r="K6748" s="3">
        <v>96</v>
      </c>
      <c r="L6748" s="26">
        <v>13</v>
      </c>
    </row>
    <row r="6749" spans="4:12" x14ac:dyDescent="0.2">
      <c r="D6749" s="175"/>
      <c r="E6749" s="4" t="s">
        <v>32</v>
      </c>
      <c r="F6749" s="6"/>
      <c r="G6749" s="5">
        <v>352</v>
      </c>
      <c r="H6749" s="7">
        <v>6</v>
      </c>
      <c r="I6749" s="1">
        <v>81</v>
      </c>
      <c r="J6749" s="1">
        <v>169</v>
      </c>
      <c r="K6749" s="1">
        <v>80</v>
      </c>
      <c r="L6749" s="8">
        <v>16</v>
      </c>
    </row>
    <row r="6750" spans="4:12" x14ac:dyDescent="0.2">
      <c r="D6750" s="175"/>
      <c r="E6750" s="4" t="s">
        <v>33</v>
      </c>
      <c r="F6750" s="6"/>
      <c r="G6750" s="5">
        <v>388</v>
      </c>
      <c r="H6750" s="7">
        <v>8</v>
      </c>
      <c r="I6750" s="1">
        <v>79</v>
      </c>
      <c r="J6750" s="1">
        <v>198</v>
      </c>
      <c r="K6750" s="1">
        <v>84</v>
      </c>
      <c r="L6750" s="8">
        <v>19</v>
      </c>
    </row>
    <row r="6751" spans="4:12" x14ac:dyDescent="0.2">
      <c r="D6751" s="175"/>
      <c r="E6751" s="4" t="s">
        <v>34</v>
      </c>
      <c r="F6751" s="6"/>
      <c r="G6751" s="5">
        <v>89</v>
      </c>
      <c r="H6751" s="7">
        <v>0</v>
      </c>
      <c r="I6751" s="1">
        <v>25</v>
      </c>
      <c r="J6751" s="1">
        <v>48</v>
      </c>
      <c r="K6751" s="1">
        <v>15</v>
      </c>
      <c r="L6751" s="8">
        <v>1</v>
      </c>
    </row>
    <row r="6752" spans="4:12" x14ac:dyDescent="0.2">
      <c r="D6752" s="174" t="s">
        <v>35</v>
      </c>
      <c r="E6752" s="20" t="s">
        <v>36</v>
      </c>
      <c r="F6752" s="22"/>
      <c r="G6752" s="21">
        <v>629</v>
      </c>
      <c r="H6752" s="25">
        <v>12</v>
      </c>
      <c r="I6752" s="3">
        <v>130</v>
      </c>
      <c r="J6752" s="3">
        <v>323</v>
      </c>
      <c r="K6752" s="3">
        <v>143</v>
      </c>
      <c r="L6752" s="26">
        <v>21</v>
      </c>
    </row>
    <row r="6753" spans="2:12" x14ac:dyDescent="0.2">
      <c r="D6753" s="175"/>
      <c r="E6753" s="4" t="s">
        <v>37</v>
      </c>
      <c r="F6753" s="6"/>
      <c r="G6753" s="5">
        <v>593</v>
      </c>
      <c r="H6753" s="7">
        <v>7</v>
      </c>
      <c r="I6753" s="1">
        <v>126</v>
      </c>
      <c r="J6753" s="1">
        <v>300</v>
      </c>
      <c r="K6753" s="1">
        <v>132</v>
      </c>
      <c r="L6753" s="8">
        <v>28</v>
      </c>
    </row>
    <row r="6754" spans="2:12" x14ac:dyDescent="0.2">
      <c r="D6754" s="174" t="s">
        <v>38</v>
      </c>
      <c r="E6754" s="20" t="s">
        <v>39</v>
      </c>
      <c r="F6754" s="22"/>
      <c r="G6754" s="21">
        <v>64</v>
      </c>
      <c r="H6754" s="25">
        <v>1</v>
      </c>
      <c r="I6754" s="3">
        <v>6</v>
      </c>
      <c r="J6754" s="3">
        <v>33</v>
      </c>
      <c r="K6754" s="3">
        <v>22</v>
      </c>
      <c r="L6754" s="26">
        <v>2</v>
      </c>
    </row>
    <row r="6755" spans="2:12" x14ac:dyDescent="0.2">
      <c r="D6755" s="175"/>
      <c r="E6755" s="4" t="s">
        <v>40</v>
      </c>
      <c r="F6755" s="6"/>
      <c r="G6755" s="5">
        <v>147</v>
      </c>
      <c r="H6755" s="7">
        <v>3</v>
      </c>
      <c r="I6755" s="1">
        <v>21</v>
      </c>
      <c r="J6755" s="1">
        <v>58</v>
      </c>
      <c r="K6755" s="1">
        <v>62</v>
      </c>
      <c r="L6755" s="8">
        <v>3</v>
      </c>
    </row>
    <row r="6756" spans="2:12" x14ac:dyDescent="0.2">
      <c r="D6756" s="175"/>
      <c r="E6756" s="4" t="s">
        <v>41</v>
      </c>
      <c r="F6756" s="6"/>
      <c r="G6756" s="5">
        <v>204</v>
      </c>
      <c r="H6756" s="7">
        <v>2</v>
      </c>
      <c r="I6756" s="1">
        <v>34</v>
      </c>
      <c r="J6756" s="1">
        <v>97</v>
      </c>
      <c r="K6756" s="1">
        <v>67</v>
      </c>
      <c r="L6756" s="8">
        <v>4</v>
      </c>
    </row>
    <row r="6757" spans="2:12" x14ac:dyDescent="0.2">
      <c r="D6757" s="175"/>
      <c r="E6757" s="4" t="s">
        <v>42</v>
      </c>
      <c r="F6757" s="6"/>
      <c r="G6757" s="5">
        <v>210</v>
      </c>
      <c r="H6757" s="7">
        <v>1</v>
      </c>
      <c r="I6757" s="1">
        <v>46</v>
      </c>
      <c r="J6757" s="1">
        <v>106</v>
      </c>
      <c r="K6757" s="1">
        <v>53</v>
      </c>
      <c r="L6757" s="8">
        <v>4</v>
      </c>
    </row>
    <row r="6758" spans="2:12" x14ac:dyDescent="0.2">
      <c r="D6758" s="175"/>
      <c r="E6758" s="4" t="s">
        <v>43</v>
      </c>
      <c r="F6758" s="6"/>
      <c r="G6758" s="5">
        <v>204</v>
      </c>
      <c r="H6758" s="7">
        <v>3</v>
      </c>
      <c r="I6758" s="1">
        <v>46</v>
      </c>
      <c r="J6758" s="1">
        <v>109</v>
      </c>
      <c r="K6758" s="1">
        <v>36</v>
      </c>
      <c r="L6758" s="8">
        <v>10</v>
      </c>
    </row>
    <row r="6759" spans="2:12" x14ac:dyDescent="0.2">
      <c r="D6759" s="175"/>
      <c r="E6759" s="4" t="s">
        <v>44</v>
      </c>
      <c r="F6759" s="6"/>
      <c r="G6759" s="5">
        <v>223</v>
      </c>
      <c r="H6759" s="7">
        <v>4</v>
      </c>
      <c r="I6759" s="1">
        <v>54</v>
      </c>
      <c r="J6759" s="1">
        <v>125</v>
      </c>
      <c r="K6759" s="1">
        <v>26</v>
      </c>
      <c r="L6759" s="8">
        <v>14</v>
      </c>
    </row>
    <row r="6760" spans="2:12" x14ac:dyDescent="0.2">
      <c r="D6760" s="176"/>
      <c r="E6760" s="59" t="s">
        <v>45</v>
      </c>
      <c r="F6760" s="60"/>
      <c r="G6760" s="56">
        <v>170</v>
      </c>
      <c r="H6760" s="66">
        <v>5</v>
      </c>
      <c r="I6760" s="30">
        <v>49</v>
      </c>
      <c r="J6760" s="30">
        <v>95</v>
      </c>
      <c r="K6760" s="30">
        <v>9</v>
      </c>
      <c r="L6760" s="65">
        <v>12</v>
      </c>
    </row>
    <row r="6762" spans="2:12" x14ac:dyDescent="0.2">
      <c r="B6762" s="43" t="str">
        <f xml:space="preserve"> HYPERLINK("#'目次'!B251", "[245]")</f>
        <v>[245]</v>
      </c>
      <c r="C6762" s="31" t="s">
        <v>462</v>
      </c>
    </row>
    <row r="6766" spans="2:12" ht="24" x14ac:dyDescent="0.2">
      <c r="D6766" s="177"/>
      <c r="E6766" s="178"/>
      <c r="F6766" s="178"/>
      <c r="G6766" s="40" t="s">
        <v>14</v>
      </c>
      <c r="H6766" s="42" t="s">
        <v>451</v>
      </c>
      <c r="I6766" s="15" t="s">
        <v>452</v>
      </c>
      <c r="J6766" s="15" t="s">
        <v>453</v>
      </c>
      <c r="K6766" s="15" t="s">
        <v>420</v>
      </c>
      <c r="L6766" s="44" t="s">
        <v>17</v>
      </c>
    </row>
    <row r="6767" spans="2:12" x14ac:dyDescent="0.2">
      <c r="D6767" s="179"/>
      <c r="E6767" s="180"/>
      <c r="F6767" s="180"/>
      <c r="G6767" s="39"/>
      <c r="H6767" s="41"/>
      <c r="I6767" s="14"/>
      <c r="J6767" s="14"/>
      <c r="K6767" s="14"/>
      <c r="L6767" s="38"/>
    </row>
    <row r="6768" spans="2:12" x14ac:dyDescent="0.2">
      <c r="D6768" s="58"/>
      <c r="E6768" s="53" t="s">
        <v>14</v>
      </c>
      <c r="F6768" s="52"/>
      <c r="G6768" s="37">
        <v>1222</v>
      </c>
      <c r="H6768" s="17">
        <v>19</v>
      </c>
      <c r="I6768" s="17">
        <v>256</v>
      </c>
      <c r="J6768" s="17">
        <v>623</v>
      </c>
      <c r="K6768" s="17">
        <v>275</v>
      </c>
      <c r="L6768" s="55">
        <v>49</v>
      </c>
    </row>
    <row r="6769" spans="4:12" x14ac:dyDescent="0.2">
      <c r="D6769" s="174" t="s">
        <v>52</v>
      </c>
      <c r="E6769" s="20" t="s">
        <v>53</v>
      </c>
      <c r="F6769" s="22"/>
      <c r="G6769" s="21">
        <v>15</v>
      </c>
      <c r="H6769" s="25">
        <v>1</v>
      </c>
      <c r="I6769" s="3">
        <v>1</v>
      </c>
      <c r="J6769" s="3">
        <v>6</v>
      </c>
      <c r="K6769" s="3">
        <v>6</v>
      </c>
      <c r="L6769" s="26">
        <v>1</v>
      </c>
    </row>
    <row r="6770" spans="4:12" ht="24" x14ac:dyDescent="0.2">
      <c r="D6770" s="175"/>
      <c r="E6770" s="4" t="s">
        <v>54</v>
      </c>
      <c r="F6770" s="6"/>
      <c r="G6770" s="5">
        <v>122</v>
      </c>
      <c r="H6770" s="7">
        <v>5</v>
      </c>
      <c r="I6770" s="1">
        <v>35</v>
      </c>
      <c r="J6770" s="1">
        <v>56</v>
      </c>
      <c r="K6770" s="1">
        <v>19</v>
      </c>
      <c r="L6770" s="8">
        <v>7</v>
      </c>
    </row>
    <row r="6771" spans="4:12" x14ac:dyDescent="0.2">
      <c r="D6771" s="175"/>
      <c r="E6771" s="4" t="s">
        <v>55</v>
      </c>
      <c r="F6771" s="6"/>
      <c r="G6771" s="5">
        <v>43</v>
      </c>
      <c r="H6771" s="7">
        <v>1</v>
      </c>
      <c r="I6771" s="1">
        <v>7</v>
      </c>
      <c r="J6771" s="1">
        <v>26</v>
      </c>
      <c r="K6771" s="1">
        <v>9</v>
      </c>
      <c r="L6771" s="8">
        <v>0</v>
      </c>
    </row>
    <row r="6772" spans="4:12" x14ac:dyDescent="0.2">
      <c r="D6772" s="175"/>
      <c r="E6772" s="4" t="s">
        <v>56</v>
      </c>
      <c r="F6772" s="6"/>
      <c r="G6772" s="5">
        <v>60</v>
      </c>
      <c r="H6772" s="7">
        <v>0</v>
      </c>
      <c r="I6772" s="1">
        <v>13</v>
      </c>
      <c r="J6772" s="1">
        <v>33</v>
      </c>
      <c r="K6772" s="1">
        <v>13</v>
      </c>
      <c r="L6772" s="8">
        <v>1</v>
      </c>
    </row>
    <row r="6773" spans="4:12" x14ac:dyDescent="0.2">
      <c r="D6773" s="175"/>
      <c r="E6773" s="4" t="s">
        <v>57</v>
      </c>
      <c r="F6773" s="6"/>
      <c r="G6773" s="5">
        <v>286</v>
      </c>
      <c r="H6773" s="7">
        <v>2</v>
      </c>
      <c r="I6773" s="1">
        <v>56</v>
      </c>
      <c r="J6773" s="1">
        <v>133</v>
      </c>
      <c r="K6773" s="1">
        <v>91</v>
      </c>
      <c r="L6773" s="8">
        <v>4</v>
      </c>
    </row>
    <row r="6774" spans="4:12" x14ac:dyDescent="0.2">
      <c r="D6774" s="175"/>
      <c r="E6774" s="4" t="s">
        <v>58</v>
      </c>
      <c r="F6774" s="6"/>
      <c r="G6774" s="5">
        <v>129</v>
      </c>
      <c r="H6774" s="7">
        <v>2</v>
      </c>
      <c r="I6774" s="1">
        <v>18</v>
      </c>
      <c r="J6774" s="1">
        <v>69</v>
      </c>
      <c r="K6774" s="1">
        <v>33</v>
      </c>
      <c r="L6774" s="8">
        <v>7</v>
      </c>
    </row>
    <row r="6775" spans="4:12" x14ac:dyDescent="0.2">
      <c r="D6775" s="175"/>
      <c r="E6775" s="4" t="s">
        <v>59</v>
      </c>
      <c r="F6775" s="6"/>
      <c r="G6775" s="5">
        <v>195</v>
      </c>
      <c r="H6775" s="7">
        <v>3</v>
      </c>
      <c r="I6775" s="1">
        <v>43</v>
      </c>
      <c r="J6775" s="1">
        <v>100</v>
      </c>
      <c r="K6775" s="1">
        <v>41</v>
      </c>
      <c r="L6775" s="8">
        <v>8</v>
      </c>
    </row>
    <row r="6776" spans="4:12" x14ac:dyDescent="0.2">
      <c r="D6776" s="175"/>
      <c r="E6776" s="4" t="s">
        <v>60</v>
      </c>
      <c r="F6776" s="6"/>
      <c r="G6776" s="5">
        <v>176</v>
      </c>
      <c r="H6776" s="7">
        <v>2</v>
      </c>
      <c r="I6776" s="1">
        <v>45</v>
      </c>
      <c r="J6776" s="1">
        <v>99</v>
      </c>
      <c r="K6776" s="1">
        <v>19</v>
      </c>
      <c r="L6776" s="8">
        <v>11</v>
      </c>
    </row>
    <row r="6777" spans="4:12" x14ac:dyDescent="0.2">
      <c r="D6777" s="175"/>
      <c r="E6777" s="4" t="s">
        <v>61</v>
      </c>
      <c r="F6777" s="6"/>
      <c r="G6777" s="5">
        <v>78</v>
      </c>
      <c r="H6777" s="7">
        <v>1</v>
      </c>
      <c r="I6777" s="1">
        <v>8</v>
      </c>
      <c r="J6777" s="1">
        <v>39</v>
      </c>
      <c r="K6777" s="1">
        <v>29</v>
      </c>
      <c r="L6777" s="8">
        <v>1</v>
      </c>
    </row>
    <row r="6778" spans="4:12" x14ac:dyDescent="0.2">
      <c r="D6778" s="175"/>
      <c r="E6778" s="4" t="s">
        <v>62</v>
      </c>
      <c r="F6778" s="6"/>
      <c r="G6778" s="5">
        <v>113</v>
      </c>
      <c r="H6778" s="7">
        <v>2</v>
      </c>
      <c r="I6778" s="1">
        <v>30</v>
      </c>
      <c r="J6778" s="1">
        <v>60</v>
      </c>
      <c r="K6778" s="1">
        <v>15</v>
      </c>
      <c r="L6778" s="8">
        <v>6</v>
      </c>
    </row>
    <row r="6779" spans="4:12" x14ac:dyDescent="0.2">
      <c r="D6779" s="174" t="s">
        <v>63</v>
      </c>
      <c r="E6779" s="20" t="s">
        <v>64</v>
      </c>
      <c r="F6779" s="22"/>
      <c r="G6779" s="21">
        <v>234</v>
      </c>
      <c r="H6779" s="25">
        <v>5</v>
      </c>
      <c r="I6779" s="3">
        <v>52</v>
      </c>
      <c r="J6779" s="3">
        <v>120</v>
      </c>
      <c r="K6779" s="3">
        <v>42</v>
      </c>
      <c r="L6779" s="26">
        <v>15</v>
      </c>
    </row>
    <row r="6780" spans="4:12" x14ac:dyDescent="0.2">
      <c r="D6780" s="175"/>
      <c r="E6780" s="4" t="s">
        <v>65</v>
      </c>
      <c r="F6780" s="6"/>
      <c r="G6780" s="5">
        <v>172</v>
      </c>
      <c r="H6780" s="7">
        <v>0</v>
      </c>
      <c r="I6780" s="1">
        <v>37</v>
      </c>
      <c r="J6780" s="1">
        <v>94</v>
      </c>
      <c r="K6780" s="1">
        <v>32</v>
      </c>
      <c r="L6780" s="8">
        <v>9</v>
      </c>
    </row>
    <row r="6781" spans="4:12" x14ac:dyDescent="0.2">
      <c r="D6781" s="175"/>
      <c r="E6781" s="4" t="s">
        <v>66</v>
      </c>
      <c r="F6781" s="6"/>
      <c r="G6781" s="5">
        <v>165</v>
      </c>
      <c r="H6781" s="7">
        <v>3</v>
      </c>
      <c r="I6781" s="1">
        <v>38</v>
      </c>
      <c r="J6781" s="1">
        <v>83</v>
      </c>
      <c r="K6781" s="1">
        <v>36</v>
      </c>
      <c r="L6781" s="8">
        <v>5</v>
      </c>
    </row>
    <row r="6782" spans="4:12" x14ac:dyDescent="0.2">
      <c r="D6782" s="175"/>
      <c r="E6782" s="4" t="s">
        <v>67</v>
      </c>
      <c r="F6782" s="6"/>
      <c r="G6782" s="5">
        <v>158</v>
      </c>
      <c r="H6782" s="7">
        <v>1</v>
      </c>
      <c r="I6782" s="1">
        <v>35</v>
      </c>
      <c r="J6782" s="1">
        <v>77</v>
      </c>
      <c r="K6782" s="1">
        <v>42</v>
      </c>
      <c r="L6782" s="8">
        <v>3</v>
      </c>
    </row>
    <row r="6783" spans="4:12" x14ac:dyDescent="0.2">
      <c r="D6783" s="175"/>
      <c r="E6783" s="4" t="s">
        <v>68</v>
      </c>
      <c r="F6783" s="6"/>
      <c r="G6783" s="5">
        <v>112</v>
      </c>
      <c r="H6783" s="7">
        <v>0</v>
      </c>
      <c r="I6783" s="1">
        <v>22</v>
      </c>
      <c r="J6783" s="1">
        <v>66</v>
      </c>
      <c r="K6783" s="1">
        <v>20</v>
      </c>
      <c r="L6783" s="8">
        <v>4</v>
      </c>
    </row>
    <row r="6784" spans="4:12" x14ac:dyDescent="0.2">
      <c r="D6784" s="175"/>
      <c r="E6784" s="4" t="s">
        <v>69</v>
      </c>
      <c r="F6784" s="6"/>
      <c r="G6784" s="5">
        <v>92</v>
      </c>
      <c r="H6784" s="7">
        <v>2</v>
      </c>
      <c r="I6784" s="1">
        <v>15</v>
      </c>
      <c r="J6784" s="1">
        <v>40</v>
      </c>
      <c r="K6784" s="1">
        <v>33</v>
      </c>
      <c r="L6784" s="8">
        <v>2</v>
      </c>
    </row>
    <row r="6785" spans="2:12" x14ac:dyDescent="0.2">
      <c r="D6785" s="175"/>
      <c r="E6785" s="4" t="s">
        <v>70</v>
      </c>
      <c r="F6785" s="6"/>
      <c r="G6785" s="5">
        <v>131</v>
      </c>
      <c r="H6785" s="7">
        <v>2</v>
      </c>
      <c r="I6785" s="1">
        <v>21</v>
      </c>
      <c r="J6785" s="1">
        <v>72</v>
      </c>
      <c r="K6785" s="1">
        <v>35</v>
      </c>
      <c r="L6785" s="8">
        <v>1</v>
      </c>
    </row>
    <row r="6786" spans="2:12" x14ac:dyDescent="0.2">
      <c r="D6786" s="175"/>
      <c r="E6786" s="4" t="s">
        <v>71</v>
      </c>
      <c r="F6786" s="6"/>
      <c r="G6786" s="5">
        <v>71</v>
      </c>
      <c r="H6786" s="7">
        <v>1</v>
      </c>
      <c r="I6786" s="1">
        <v>19</v>
      </c>
      <c r="J6786" s="1">
        <v>32</v>
      </c>
      <c r="K6786" s="1">
        <v>17</v>
      </c>
      <c r="L6786" s="8">
        <v>2</v>
      </c>
    </row>
    <row r="6787" spans="2:12" x14ac:dyDescent="0.2">
      <c r="D6787" s="176"/>
      <c r="E6787" s="59" t="s">
        <v>72</v>
      </c>
      <c r="F6787" s="60"/>
      <c r="G6787" s="56">
        <v>70</v>
      </c>
      <c r="H6787" s="66">
        <v>5</v>
      </c>
      <c r="I6787" s="30">
        <v>16</v>
      </c>
      <c r="J6787" s="30">
        <v>34</v>
      </c>
      <c r="K6787" s="30">
        <v>12</v>
      </c>
      <c r="L6787" s="65">
        <v>3</v>
      </c>
    </row>
    <row r="6789" spans="2:12" x14ac:dyDescent="0.2">
      <c r="B6789" s="43" t="str">
        <f xml:space="preserve"> HYPERLINK("#'目次'!B252", "[246]")</f>
        <v>[246]</v>
      </c>
      <c r="C6789" s="31" t="s">
        <v>462</v>
      </c>
    </row>
    <row r="6792" spans="2:12" x14ac:dyDescent="0.2">
      <c r="C6792" s="31" t="s">
        <v>75</v>
      </c>
    </row>
    <row r="6793" spans="2:12" ht="24" x14ac:dyDescent="0.2">
      <c r="D6793" s="177"/>
      <c r="E6793" s="178"/>
      <c r="F6793" s="178"/>
      <c r="G6793" s="40" t="s">
        <v>14</v>
      </c>
      <c r="H6793" s="42" t="s">
        <v>451</v>
      </c>
      <c r="I6793" s="15" t="s">
        <v>452</v>
      </c>
      <c r="J6793" s="15" t="s">
        <v>453</v>
      </c>
      <c r="K6793" s="15" t="s">
        <v>420</v>
      </c>
      <c r="L6793" s="44" t="s">
        <v>17</v>
      </c>
    </row>
    <row r="6794" spans="2:12" x14ac:dyDescent="0.2">
      <c r="D6794" s="179"/>
      <c r="E6794" s="180"/>
      <c r="F6794" s="180"/>
      <c r="G6794" s="39"/>
      <c r="H6794" s="41"/>
      <c r="I6794" s="14"/>
      <c r="J6794" s="14"/>
      <c r="K6794" s="14"/>
      <c r="L6794" s="38"/>
    </row>
    <row r="6795" spans="2:12" x14ac:dyDescent="0.2">
      <c r="D6795" s="58"/>
      <c r="E6795" s="53" t="s">
        <v>14</v>
      </c>
      <c r="F6795" s="52"/>
      <c r="G6795" s="37">
        <v>1222</v>
      </c>
      <c r="H6795" s="17">
        <v>19</v>
      </c>
      <c r="I6795" s="17">
        <v>256</v>
      </c>
      <c r="J6795" s="17">
        <v>623</v>
      </c>
      <c r="K6795" s="17">
        <v>275</v>
      </c>
      <c r="L6795" s="55">
        <v>49</v>
      </c>
    </row>
    <row r="6796" spans="2:12" x14ac:dyDescent="0.2">
      <c r="D6796" s="174" t="s">
        <v>36</v>
      </c>
      <c r="E6796" s="20" t="s">
        <v>76</v>
      </c>
      <c r="F6796" s="22"/>
      <c r="G6796" s="21">
        <v>629</v>
      </c>
      <c r="H6796" s="25">
        <v>12</v>
      </c>
      <c r="I6796" s="3">
        <v>130</v>
      </c>
      <c r="J6796" s="3">
        <v>323</v>
      </c>
      <c r="K6796" s="3">
        <v>143</v>
      </c>
      <c r="L6796" s="26">
        <v>21</v>
      </c>
    </row>
    <row r="6797" spans="2:12" x14ac:dyDescent="0.2">
      <c r="D6797" s="175"/>
      <c r="E6797" s="4" t="s">
        <v>39</v>
      </c>
      <c r="F6797" s="6"/>
      <c r="G6797" s="5">
        <v>37</v>
      </c>
      <c r="H6797" s="7">
        <v>1</v>
      </c>
      <c r="I6797" s="1">
        <v>3</v>
      </c>
      <c r="J6797" s="1">
        <v>19</v>
      </c>
      <c r="K6797" s="1">
        <v>13</v>
      </c>
      <c r="L6797" s="8">
        <v>1</v>
      </c>
    </row>
    <row r="6798" spans="2:12" x14ac:dyDescent="0.2">
      <c r="D6798" s="175"/>
      <c r="E6798" s="4" t="s">
        <v>40</v>
      </c>
      <c r="F6798" s="6"/>
      <c r="G6798" s="5">
        <v>73</v>
      </c>
      <c r="H6798" s="7">
        <v>2</v>
      </c>
      <c r="I6798" s="1">
        <v>14</v>
      </c>
      <c r="J6798" s="1">
        <v>28</v>
      </c>
      <c r="K6798" s="1">
        <v>27</v>
      </c>
      <c r="L6798" s="8">
        <v>2</v>
      </c>
    </row>
    <row r="6799" spans="2:12" x14ac:dyDescent="0.2">
      <c r="D6799" s="175"/>
      <c r="E6799" s="4" t="s">
        <v>41</v>
      </c>
      <c r="F6799" s="6"/>
      <c r="G6799" s="5">
        <v>108</v>
      </c>
      <c r="H6799" s="7">
        <v>1</v>
      </c>
      <c r="I6799" s="1">
        <v>15</v>
      </c>
      <c r="J6799" s="1">
        <v>53</v>
      </c>
      <c r="K6799" s="1">
        <v>35</v>
      </c>
      <c r="L6799" s="8">
        <v>4</v>
      </c>
    </row>
    <row r="6800" spans="2:12" x14ac:dyDescent="0.2">
      <c r="D6800" s="175"/>
      <c r="E6800" s="4" t="s">
        <v>42</v>
      </c>
      <c r="F6800" s="6"/>
      <c r="G6800" s="5">
        <v>113</v>
      </c>
      <c r="H6800" s="7">
        <v>0</v>
      </c>
      <c r="I6800" s="1">
        <v>20</v>
      </c>
      <c r="J6800" s="1">
        <v>65</v>
      </c>
      <c r="K6800" s="1">
        <v>27</v>
      </c>
      <c r="L6800" s="8">
        <v>1</v>
      </c>
    </row>
    <row r="6801" spans="2:12" x14ac:dyDescent="0.2">
      <c r="D6801" s="175"/>
      <c r="E6801" s="4" t="s">
        <v>43</v>
      </c>
      <c r="F6801" s="6"/>
      <c r="G6801" s="5">
        <v>101</v>
      </c>
      <c r="H6801" s="7">
        <v>0</v>
      </c>
      <c r="I6801" s="1">
        <v>23</v>
      </c>
      <c r="J6801" s="1">
        <v>50</v>
      </c>
      <c r="K6801" s="1">
        <v>23</v>
      </c>
      <c r="L6801" s="8">
        <v>5</v>
      </c>
    </row>
    <row r="6802" spans="2:12" x14ac:dyDescent="0.2">
      <c r="D6802" s="175"/>
      <c r="E6802" s="4" t="s">
        <v>44</v>
      </c>
      <c r="F6802" s="6"/>
      <c r="G6802" s="5">
        <v>114</v>
      </c>
      <c r="H6802" s="7">
        <v>3</v>
      </c>
      <c r="I6802" s="1">
        <v>29</v>
      </c>
      <c r="J6802" s="1">
        <v>64</v>
      </c>
      <c r="K6802" s="1">
        <v>14</v>
      </c>
      <c r="L6802" s="8">
        <v>4</v>
      </c>
    </row>
    <row r="6803" spans="2:12" x14ac:dyDescent="0.2">
      <c r="D6803" s="175"/>
      <c r="E6803" s="4" t="s">
        <v>45</v>
      </c>
      <c r="F6803" s="6"/>
      <c r="G6803" s="5">
        <v>83</v>
      </c>
      <c r="H6803" s="7">
        <v>5</v>
      </c>
      <c r="I6803" s="1">
        <v>26</v>
      </c>
      <c r="J6803" s="1">
        <v>44</v>
      </c>
      <c r="K6803" s="1">
        <v>4</v>
      </c>
      <c r="L6803" s="8">
        <v>4</v>
      </c>
    </row>
    <row r="6804" spans="2:12" x14ac:dyDescent="0.2">
      <c r="D6804" s="174" t="s">
        <v>37</v>
      </c>
      <c r="E6804" s="20" t="s">
        <v>77</v>
      </c>
      <c r="F6804" s="22"/>
      <c r="G6804" s="21">
        <v>593</v>
      </c>
      <c r="H6804" s="25">
        <v>7</v>
      </c>
      <c r="I6804" s="3">
        <v>126</v>
      </c>
      <c r="J6804" s="3">
        <v>300</v>
      </c>
      <c r="K6804" s="3">
        <v>132</v>
      </c>
      <c r="L6804" s="26">
        <v>28</v>
      </c>
    </row>
    <row r="6805" spans="2:12" x14ac:dyDescent="0.2">
      <c r="D6805" s="175"/>
      <c r="E6805" s="4" t="s">
        <v>39</v>
      </c>
      <c r="F6805" s="6"/>
      <c r="G6805" s="5">
        <v>27</v>
      </c>
      <c r="H6805" s="7">
        <v>0</v>
      </c>
      <c r="I6805" s="1">
        <v>3</v>
      </c>
      <c r="J6805" s="1">
        <v>14</v>
      </c>
      <c r="K6805" s="1">
        <v>9</v>
      </c>
      <c r="L6805" s="8">
        <v>1</v>
      </c>
    </row>
    <row r="6806" spans="2:12" x14ac:dyDescent="0.2">
      <c r="D6806" s="175"/>
      <c r="E6806" s="4" t="s">
        <v>40</v>
      </c>
      <c r="F6806" s="6"/>
      <c r="G6806" s="5">
        <v>74</v>
      </c>
      <c r="H6806" s="7">
        <v>1</v>
      </c>
      <c r="I6806" s="1">
        <v>7</v>
      </c>
      <c r="J6806" s="1">
        <v>30</v>
      </c>
      <c r="K6806" s="1">
        <v>35</v>
      </c>
      <c r="L6806" s="8">
        <v>1</v>
      </c>
    </row>
    <row r="6807" spans="2:12" x14ac:dyDescent="0.2">
      <c r="D6807" s="175"/>
      <c r="E6807" s="4" t="s">
        <v>41</v>
      </c>
      <c r="F6807" s="6"/>
      <c r="G6807" s="5">
        <v>96</v>
      </c>
      <c r="H6807" s="7">
        <v>1</v>
      </c>
      <c r="I6807" s="1">
        <v>19</v>
      </c>
      <c r="J6807" s="1">
        <v>44</v>
      </c>
      <c r="K6807" s="1">
        <v>32</v>
      </c>
      <c r="L6807" s="8">
        <v>0</v>
      </c>
    </row>
    <row r="6808" spans="2:12" x14ac:dyDescent="0.2">
      <c r="D6808" s="175"/>
      <c r="E6808" s="4" t="s">
        <v>42</v>
      </c>
      <c r="F6808" s="6"/>
      <c r="G6808" s="5">
        <v>97</v>
      </c>
      <c r="H6808" s="7">
        <v>1</v>
      </c>
      <c r="I6808" s="1">
        <v>26</v>
      </c>
      <c r="J6808" s="1">
        <v>41</v>
      </c>
      <c r="K6808" s="1">
        <v>26</v>
      </c>
      <c r="L6808" s="8">
        <v>3</v>
      </c>
    </row>
    <row r="6809" spans="2:12" x14ac:dyDescent="0.2">
      <c r="D6809" s="175"/>
      <c r="E6809" s="4" t="s">
        <v>43</v>
      </c>
      <c r="F6809" s="6"/>
      <c r="G6809" s="5">
        <v>103</v>
      </c>
      <c r="H6809" s="7">
        <v>3</v>
      </c>
      <c r="I6809" s="1">
        <v>23</v>
      </c>
      <c r="J6809" s="1">
        <v>59</v>
      </c>
      <c r="K6809" s="1">
        <v>13</v>
      </c>
      <c r="L6809" s="8">
        <v>5</v>
      </c>
    </row>
    <row r="6810" spans="2:12" x14ac:dyDescent="0.2">
      <c r="D6810" s="175"/>
      <c r="E6810" s="4" t="s">
        <v>44</v>
      </c>
      <c r="F6810" s="6"/>
      <c r="G6810" s="5">
        <v>109</v>
      </c>
      <c r="H6810" s="7">
        <v>1</v>
      </c>
      <c r="I6810" s="1">
        <v>25</v>
      </c>
      <c r="J6810" s="1">
        <v>61</v>
      </c>
      <c r="K6810" s="1">
        <v>12</v>
      </c>
      <c r="L6810" s="8">
        <v>10</v>
      </c>
    </row>
    <row r="6811" spans="2:12" x14ac:dyDescent="0.2">
      <c r="D6811" s="176"/>
      <c r="E6811" s="59" t="s">
        <v>45</v>
      </c>
      <c r="F6811" s="60"/>
      <c r="G6811" s="56">
        <v>87</v>
      </c>
      <c r="H6811" s="66">
        <v>0</v>
      </c>
      <c r="I6811" s="30">
        <v>23</v>
      </c>
      <c r="J6811" s="30">
        <v>51</v>
      </c>
      <c r="K6811" s="30">
        <v>5</v>
      </c>
      <c r="L6811" s="65">
        <v>8</v>
      </c>
    </row>
    <row r="6813" spans="2:12" x14ac:dyDescent="0.2">
      <c r="B6813" s="43" t="str">
        <f xml:space="preserve"> HYPERLINK("#'目次'!B253", "[247]")</f>
        <v>[247]</v>
      </c>
      <c r="C6813" s="31" t="s">
        <v>465</v>
      </c>
    </row>
    <row r="6817" spans="4:12" ht="24" x14ac:dyDescent="0.2">
      <c r="D6817" s="177"/>
      <c r="E6817" s="178"/>
      <c r="F6817" s="178"/>
      <c r="G6817" s="40" t="s">
        <v>14</v>
      </c>
      <c r="H6817" s="42" t="s">
        <v>451</v>
      </c>
      <c r="I6817" s="15" t="s">
        <v>452</v>
      </c>
      <c r="J6817" s="15" t="s">
        <v>453</v>
      </c>
      <c r="K6817" s="15" t="s">
        <v>420</v>
      </c>
      <c r="L6817" s="44" t="s">
        <v>17</v>
      </c>
    </row>
    <row r="6818" spans="4:12" x14ac:dyDescent="0.2">
      <c r="D6818" s="179"/>
      <c r="E6818" s="180"/>
      <c r="F6818" s="180"/>
      <c r="G6818" s="39"/>
      <c r="H6818" s="41"/>
      <c r="I6818" s="14"/>
      <c r="J6818" s="14"/>
      <c r="K6818" s="14"/>
      <c r="L6818" s="38"/>
    </row>
    <row r="6819" spans="4:12" x14ac:dyDescent="0.2">
      <c r="D6819" s="58"/>
      <c r="E6819" s="53" t="s">
        <v>14</v>
      </c>
      <c r="F6819" s="52"/>
      <c r="G6819" s="37">
        <v>1222</v>
      </c>
      <c r="H6819" s="17">
        <v>109</v>
      </c>
      <c r="I6819" s="17">
        <v>160</v>
      </c>
      <c r="J6819" s="17">
        <v>572</v>
      </c>
      <c r="K6819" s="17">
        <v>326</v>
      </c>
      <c r="L6819" s="55">
        <v>55</v>
      </c>
    </row>
    <row r="6820" spans="4:12" x14ac:dyDescent="0.2">
      <c r="D6820" s="174" t="s">
        <v>18</v>
      </c>
      <c r="E6820" s="20" t="s">
        <v>19</v>
      </c>
      <c r="F6820" s="22"/>
      <c r="G6820" s="21">
        <v>57</v>
      </c>
      <c r="H6820" s="25">
        <v>9</v>
      </c>
      <c r="I6820" s="3">
        <v>5</v>
      </c>
      <c r="J6820" s="3">
        <v>28</v>
      </c>
      <c r="K6820" s="3">
        <v>11</v>
      </c>
      <c r="L6820" s="26">
        <v>4</v>
      </c>
    </row>
    <row r="6821" spans="4:12" x14ac:dyDescent="0.2">
      <c r="D6821" s="175"/>
      <c r="E6821" s="4" t="s">
        <v>20</v>
      </c>
      <c r="F6821" s="6"/>
      <c r="G6821" s="5">
        <v>84</v>
      </c>
      <c r="H6821" s="7">
        <v>4</v>
      </c>
      <c r="I6821" s="1">
        <v>9</v>
      </c>
      <c r="J6821" s="1">
        <v>35</v>
      </c>
      <c r="K6821" s="1">
        <v>29</v>
      </c>
      <c r="L6821" s="8">
        <v>7</v>
      </c>
    </row>
    <row r="6822" spans="4:12" x14ac:dyDescent="0.2">
      <c r="D6822" s="175"/>
      <c r="E6822" s="4" t="s">
        <v>21</v>
      </c>
      <c r="F6822" s="6"/>
      <c r="G6822" s="5">
        <v>487</v>
      </c>
      <c r="H6822" s="7">
        <v>43</v>
      </c>
      <c r="I6822" s="1">
        <v>66</v>
      </c>
      <c r="J6822" s="1">
        <v>232</v>
      </c>
      <c r="K6822" s="1">
        <v>129</v>
      </c>
      <c r="L6822" s="8">
        <v>17</v>
      </c>
    </row>
    <row r="6823" spans="4:12" x14ac:dyDescent="0.2">
      <c r="D6823" s="175"/>
      <c r="E6823" s="4" t="s">
        <v>22</v>
      </c>
      <c r="F6823" s="6"/>
      <c r="G6823" s="5">
        <v>35</v>
      </c>
      <c r="H6823" s="7">
        <v>2</v>
      </c>
      <c r="I6823" s="1">
        <v>5</v>
      </c>
      <c r="J6823" s="1">
        <v>13</v>
      </c>
      <c r="K6823" s="1">
        <v>12</v>
      </c>
      <c r="L6823" s="8">
        <v>3</v>
      </c>
    </row>
    <row r="6824" spans="4:12" x14ac:dyDescent="0.2">
      <c r="D6824" s="175"/>
      <c r="E6824" s="4" t="s">
        <v>23</v>
      </c>
      <c r="F6824" s="6"/>
      <c r="G6824" s="5">
        <v>143</v>
      </c>
      <c r="H6824" s="7">
        <v>14</v>
      </c>
      <c r="I6824" s="1">
        <v>21</v>
      </c>
      <c r="J6824" s="1">
        <v>66</v>
      </c>
      <c r="K6824" s="1">
        <v>37</v>
      </c>
      <c r="L6824" s="8">
        <v>5</v>
      </c>
    </row>
    <row r="6825" spans="4:12" x14ac:dyDescent="0.2">
      <c r="D6825" s="175"/>
      <c r="E6825" s="4" t="s">
        <v>24</v>
      </c>
      <c r="F6825" s="6"/>
      <c r="G6825" s="5">
        <v>187</v>
      </c>
      <c r="H6825" s="7">
        <v>16</v>
      </c>
      <c r="I6825" s="1">
        <v>28</v>
      </c>
      <c r="J6825" s="1">
        <v>90</v>
      </c>
      <c r="K6825" s="1">
        <v>45</v>
      </c>
      <c r="L6825" s="8">
        <v>8</v>
      </c>
    </row>
    <row r="6826" spans="4:12" x14ac:dyDescent="0.2">
      <c r="D6826" s="175"/>
      <c r="E6826" s="4" t="s">
        <v>25</v>
      </c>
      <c r="F6826" s="6"/>
      <c r="G6826" s="5">
        <v>71</v>
      </c>
      <c r="H6826" s="7">
        <v>4</v>
      </c>
      <c r="I6826" s="1">
        <v>11</v>
      </c>
      <c r="J6826" s="1">
        <v>33</v>
      </c>
      <c r="K6826" s="1">
        <v>21</v>
      </c>
      <c r="L6826" s="8">
        <v>2</v>
      </c>
    </row>
    <row r="6827" spans="4:12" x14ac:dyDescent="0.2">
      <c r="D6827" s="175"/>
      <c r="E6827" s="4" t="s">
        <v>26</v>
      </c>
      <c r="F6827" s="6"/>
      <c r="G6827" s="5">
        <v>30</v>
      </c>
      <c r="H6827" s="7">
        <v>3</v>
      </c>
      <c r="I6827" s="1">
        <v>2</v>
      </c>
      <c r="J6827" s="1">
        <v>15</v>
      </c>
      <c r="K6827" s="1">
        <v>9</v>
      </c>
      <c r="L6827" s="8">
        <v>1</v>
      </c>
    </row>
    <row r="6828" spans="4:12" x14ac:dyDescent="0.2">
      <c r="D6828" s="175"/>
      <c r="E6828" s="4" t="s">
        <v>27</v>
      </c>
      <c r="F6828" s="6"/>
      <c r="G6828" s="5">
        <v>70</v>
      </c>
      <c r="H6828" s="7">
        <v>6</v>
      </c>
      <c r="I6828" s="1">
        <v>6</v>
      </c>
      <c r="J6828" s="1">
        <v>36</v>
      </c>
      <c r="K6828" s="1">
        <v>18</v>
      </c>
      <c r="L6828" s="8">
        <v>4</v>
      </c>
    </row>
    <row r="6829" spans="4:12" x14ac:dyDescent="0.2">
      <c r="D6829" s="175"/>
      <c r="E6829" s="4" t="s">
        <v>28</v>
      </c>
      <c r="F6829" s="6"/>
      <c r="G6829" s="5">
        <v>51</v>
      </c>
      <c r="H6829" s="7">
        <v>8</v>
      </c>
      <c r="I6829" s="1">
        <v>7</v>
      </c>
      <c r="J6829" s="1">
        <v>21</v>
      </c>
      <c r="K6829" s="1">
        <v>11</v>
      </c>
      <c r="L6829" s="8">
        <v>4</v>
      </c>
    </row>
    <row r="6830" spans="4:12" x14ac:dyDescent="0.2">
      <c r="D6830" s="175"/>
      <c r="E6830" s="4" t="s">
        <v>29</v>
      </c>
      <c r="F6830" s="6"/>
      <c r="G6830" s="5">
        <v>7</v>
      </c>
      <c r="H6830" s="7">
        <v>0</v>
      </c>
      <c r="I6830" s="1">
        <v>0</v>
      </c>
      <c r="J6830" s="1">
        <v>3</v>
      </c>
      <c r="K6830" s="1">
        <v>4</v>
      </c>
      <c r="L6830" s="8">
        <v>0</v>
      </c>
    </row>
    <row r="6831" spans="4:12" x14ac:dyDescent="0.2">
      <c r="D6831" s="174" t="s">
        <v>30</v>
      </c>
      <c r="E6831" s="20" t="s">
        <v>31</v>
      </c>
      <c r="F6831" s="22"/>
      <c r="G6831" s="21">
        <v>393</v>
      </c>
      <c r="H6831" s="25">
        <v>34</v>
      </c>
      <c r="I6831" s="3">
        <v>57</v>
      </c>
      <c r="J6831" s="3">
        <v>181</v>
      </c>
      <c r="K6831" s="3">
        <v>111</v>
      </c>
      <c r="L6831" s="26">
        <v>10</v>
      </c>
    </row>
    <row r="6832" spans="4:12" x14ac:dyDescent="0.2">
      <c r="D6832" s="175"/>
      <c r="E6832" s="4" t="s">
        <v>32</v>
      </c>
      <c r="F6832" s="6"/>
      <c r="G6832" s="5">
        <v>352</v>
      </c>
      <c r="H6832" s="7">
        <v>34</v>
      </c>
      <c r="I6832" s="1">
        <v>49</v>
      </c>
      <c r="J6832" s="1">
        <v>162</v>
      </c>
      <c r="K6832" s="1">
        <v>88</v>
      </c>
      <c r="L6832" s="8">
        <v>19</v>
      </c>
    </row>
    <row r="6833" spans="2:12" x14ac:dyDescent="0.2">
      <c r="D6833" s="175"/>
      <c r="E6833" s="4" t="s">
        <v>33</v>
      </c>
      <c r="F6833" s="6"/>
      <c r="G6833" s="5">
        <v>388</v>
      </c>
      <c r="H6833" s="7">
        <v>32</v>
      </c>
      <c r="I6833" s="1">
        <v>46</v>
      </c>
      <c r="J6833" s="1">
        <v>183</v>
      </c>
      <c r="K6833" s="1">
        <v>104</v>
      </c>
      <c r="L6833" s="8">
        <v>23</v>
      </c>
    </row>
    <row r="6834" spans="2:12" x14ac:dyDescent="0.2">
      <c r="D6834" s="175"/>
      <c r="E6834" s="4" t="s">
        <v>34</v>
      </c>
      <c r="F6834" s="6"/>
      <c r="G6834" s="5">
        <v>89</v>
      </c>
      <c r="H6834" s="7">
        <v>9</v>
      </c>
      <c r="I6834" s="1">
        <v>8</v>
      </c>
      <c r="J6834" s="1">
        <v>46</v>
      </c>
      <c r="K6834" s="1">
        <v>23</v>
      </c>
      <c r="L6834" s="8">
        <v>3</v>
      </c>
    </row>
    <row r="6835" spans="2:12" x14ac:dyDescent="0.2">
      <c r="D6835" s="174" t="s">
        <v>35</v>
      </c>
      <c r="E6835" s="20" t="s">
        <v>36</v>
      </c>
      <c r="F6835" s="22"/>
      <c r="G6835" s="21">
        <v>629</v>
      </c>
      <c r="H6835" s="25">
        <v>59</v>
      </c>
      <c r="I6835" s="3">
        <v>71</v>
      </c>
      <c r="J6835" s="3">
        <v>305</v>
      </c>
      <c r="K6835" s="3">
        <v>168</v>
      </c>
      <c r="L6835" s="26">
        <v>26</v>
      </c>
    </row>
    <row r="6836" spans="2:12" x14ac:dyDescent="0.2">
      <c r="D6836" s="175"/>
      <c r="E6836" s="4" t="s">
        <v>37</v>
      </c>
      <c r="F6836" s="6"/>
      <c r="G6836" s="5">
        <v>593</v>
      </c>
      <c r="H6836" s="7">
        <v>50</v>
      </c>
      <c r="I6836" s="1">
        <v>89</v>
      </c>
      <c r="J6836" s="1">
        <v>267</v>
      </c>
      <c r="K6836" s="1">
        <v>158</v>
      </c>
      <c r="L6836" s="8">
        <v>29</v>
      </c>
    </row>
    <row r="6837" spans="2:12" x14ac:dyDescent="0.2">
      <c r="D6837" s="174" t="s">
        <v>38</v>
      </c>
      <c r="E6837" s="20" t="s">
        <v>39</v>
      </c>
      <c r="F6837" s="22"/>
      <c r="G6837" s="21">
        <v>64</v>
      </c>
      <c r="H6837" s="25">
        <v>2</v>
      </c>
      <c r="I6837" s="3">
        <v>3</v>
      </c>
      <c r="J6837" s="3">
        <v>30</v>
      </c>
      <c r="K6837" s="3">
        <v>26</v>
      </c>
      <c r="L6837" s="26">
        <v>3</v>
      </c>
    </row>
    <row r="6838" spans="2:12" x14ac:dyDescent="0.2">
      <c r="D6838" s="175"/>
      <c r="E6838" s="4" t="s">
        <v>40</v>
      </c>
      <c r="F6838" s="6"/>
      <c r="G6838" s="5">
        <v>147</v>
      </c>
      <c r="H6838" s="7">
        <v>13</v>
      </c>
      <c r="I6838" s="1">
        <v>17</v>
      </c>
      <c r="J6838" s="1">
        <v>45</v>
      </c>
      <c r="K6838" s="1">
        <v>68</v>
      </c>
      <c r="L6838" s="8">
        <v>4</v>
      </c>
    </row>
    <row r="6839" spans="2:12" x14ac:dyDescent="0.2">
      <c r="D6839" s="175"/>
      <c r="E6839" s="4" t="s">
        <v>41</v>
      </c>
      <c r="F6839" s="6"/>
      <c r="G6839" s="5">
        <v>204</v>
      </c>
      <c r="H6839" s="7">
        <v>17</v>
      </c>
      <c r="I6839" s="1">
        <v>25</v>
      </c>
      <c r="J6839" s="1">
        <v>83</v>
      </c>
      <c r="K6839" s="1">
        <v>76</v>
      </c>
      <c r="L6839" s="8">
        <v>3</v>
      </c>
    </row>
    <row r="6840" spans="2:12" x14ac:dyDescent="0.2">
      <c r="D6840" s="175"/>
      <c r="E6840" s="4" t="s">
        <v>42</v>
      </c>
      <c r="F6840" s="6"/>
      <c r="G6840" s="5">
        <v>210</v>
      </c>
      <c r="H6840" s="7">
        <v>24</v>
      </c>
      <c r="I6840" s="1">
        <v>31</v>
      </c>
      <c r="J6840" s="1">
        <v>97</v>
      </c>
      <c r="K6840" s="1">
        <v>54</v>
      </c>
      <c r="L6840" s="8">
        <v>4</v>
      </c>
    </row>
    <row r="6841" spans="2:12" x14ac:dyDescent="0.2">
      <c r="D6841" s="175"/>
      <c r="E6841" s="4" t="s">
        <v>43</v>
      </c>
      <c r="F6841" s="6"/>
      <c r="G6841" s="5">
        <v>204</v>
      </c>
      <c r="H6841" s="7">
        <v>13</v>
      </c>
      <c r="I6841" s="1">
        <v>33</v>
      </c>
      <c r="J6841" s="1">
        <v>111</v>
      </c>
      <c r="K6841" s="1">
        <v>39</v>
      </c>
      <c r="L6841" s="8">
        <v>8</v>
      </c>
    </row>
    <row r="6842" spans="2:12" x14ac:dyDescent="0.2">
      <c r="D6842" s="175"/>
      <c r="E6842" s="4" t="s">
        <v>44</v>
      </c>
      <c r="F6842" s="6"/>
      <c r="G6842" s="5">
        <v>223</v>
      </c>
      <c r="H6842" s="7">
        <v>24</v>
      </c>
      <c r="I6842" s="1">
        <v>28</v>
      </c>
      <c r="J6842" s="1">
        <v>110</v>
      </c>
      <c r="K6842" s="1">
        <v>43</v>
      </c>
      <c r="L6842" s="8">
        <v>18</v>
      </c>
    </row>
    <row r="6843" spans="2:12" x14ac:dyDescent="0.2">
      <c r="D6843" s="176"/>
      <c r="E6843" s="59" t="s">
        <v>45</v>
      </c>
      <c r="F6843" s="60"/>
      <c r="G6843" s="56">
        <v>170</v>
      </c>
      <c r="H6843" s="66">
        <v>16</v>
      </c>
      <c r="I6843" s="30">
        <v>23</v>
      </c>
      <c r="J6843" s="30">
        <v>96</v>
      </c>
      <c r="K6843" s="30">
        <v>20</v>
      </c>
      <c r="L6843" s="65">
        <v>15</v>
      </c>
    </row>
    <row r="6845" spans="2:12" x14ac:dyDescent="0.2">
      <c r="B6845" s="43" t="str">
        <f xml:space="preserve"> HYPERLINK("#'目次'!B254", "[248]")</f>
        <v>[248]</v>
      </c>
      <c r="C6845" s="31" t="s">
        <v>465</v>
      </c>
    </row>
    <row r="6849" spans="4:12" ht="24" x14ac:dyDescent="0.2">
      <c r="D6849" s="177"/>
      <c r="E6849" s="178"/>
      <c r="F6849" s="178"/>
      <c r="G6849" s="40" t="s">
        <v>14</v>
      </c>
      <c r="H6849" s="42" t="s">
        <v>451</v>
      </c>
      <c r="I6849" s="15" t="s">
        <v>452</v>
      </c>
      <c r="J6849" s="15" t="s">
        <v>453</v>
      </c>
      <c r="K6849" s="15" t="s">
        <v>420</v>
      </c>
      <c r="L6849" s="44" t="s">
        <v>17</v>
      </c>
    </row>
    <row r="6850" spans="4:12" x14ac:dyDescent="0.2">
      <c r="D6850" s="179"/>
      <c r="E6850" s="180"/>
      <c r="F6850" s="180"/>
      <c r="G6850" s="39"/>
      <c r="H6850" s="41"/>
      <c r="I6850" s="14"/>
      <c r="J6850" s="14"/>
      <c r="K6850" s="14"/>
      <c r="L6850" s="38"/>
    </row>
    <row r="6851" spans="4:12" x14ac:dyDescent="0.2">
      <c r="D6851" s="58"/>
      <c r="E6851" s="53" t="s">
        <v>14</v>
      </c>
      <c r="F6851" s="52"/>
      <c r="G6851" s="37">
        <v>1222</v>
      </c>
      <c r="H6851" s="17">
        <v>109</v>
      </c>
      <c r="I6851" s="17">
        <v>160</v>
      </c>
      <c r="J6851" s="17">
        <v>572</v>
      </c>
      <c r="K6851" s="17">
        <v>326</v>
      </c>
      <c r="L6851" s="55">
        <v>55</v>
      </c>
    </row>
    <row r="6852" spans="4:12" x14ac:dyDescent="0.2">
      <c r="D6852" s="174" t="s">
        <v>52</v>
      </c>
      <c r="E6852" s="20" t="s">
        <v>53</v>
      </c>
      <c r="F6852" s="22"/>
      <c r="G6852" s="21">
        <v>15</v>
      </c>
      <c r="H6852" s="25">
        <v>0</v>
      </c>
      <c r="I6852" s="3">
        <v>2</v>
      </c>
      <c r="J6852" s="3">
        <v>5</v>
      </c>
      <c r="K6852" s="3">
        <v>7</v>
      </c>
      <c r="L6852" s="26">
        <v>1</v>
      </c>
    </row>
    <row r="6853" spans="4:12" ht="24" x14ac:dyDescent="0.2">
      <c r="D6853" s="175"/>
      <c r="E6853" s="4" t="s">
        <v>54</v>
      </c>
      <c r="F6853" s="6"/>
      <c r="G6853" s="5">
        <v>122</v>
      </c>
      <c r="H6853" s="7">
        <v>12</v>
      </c>
      <c r="I6853" s="1">
        <v>16</v>
      </c>
      <c r="J6853" s="1">
        <v>70</v>
      </c>
      <c r="K6853" s="1">
        <v>19</v>
      </c>
      <c r="L6853" s="8">
        <v>5</v>
      </c>
    </row>
    <row r="6854" spans="4:12" x14ac:dyDescent="0.2">
      <c r="D6854" s="175"/>
      <c r="E6854" s="4" t="s">
        <v>55</v>
      </c>
      <c r="F6854" s="6"/>
      <c r="G6854" s="5">
        <v>43</v>
      </c>
      <c r="H6854" s="7">
        <v>5</v>
      </c>
      <c r="I6854" s="1">
        <v>2</v>
      </c>
      <c r="J6854" s="1">
        <v>23</v>
      </c>
      <c r="K6854" s="1">
        <v>12</v>
      </c>
      <c r="L6854" s="8">
        <v>1</v>
      </c>
    </row>
    <row r="6855" spans="4:12" x14ac:dyDescent="0.2">
      <c r="D6855" s="175"/>
      <c r="E6855" s="4" t="s">
        <v>56</v>
      </c>
      <c r="F6855" s="6"/>
      <c r="G6855" s="5">
        <v>60</v>
      </c>
      <c r="H6855" s="7">
        <v>5</v>
      </c>
      <c r="I6855" s="1">
        <v>5</v>
      </c>
      <c r="J6855" s="1">
        <v>35</v>
      </c>
      <c r="K6855" s="1">
        <v>13</v>
      </c>
      <c r="L6855" s="8">
        <v>2</v>
      </c>
    </row>
    <row r="6856" spans="4:12" x14ac:dyDescent="0.2">
      <c r="D6856" s="175"/>
      <c r="E6856" s="4" t="s">
        <v>57</v>
      </c>
      <c r="F6856" s="6"/>
      <c r="G6856" s="5">
        <v>286</v>
      </c>
      <c r="H6856" s="7">
        <v>23</v>
      </c>
      <c r="I6856" s="1">
        <v>38</v>
      </c>
      <c r="J6856" s="1">
        <v>124</v>
      </c>
      <c r="K6856" s="1">
        <v>96</v>
      </c>
      <c r="L6856" s="8">
        <v>5</v>
      </c>
    </row>
    <row r="6857" spans="4:12" x14ac:dyDescent="0.2">
      <c r="D6857" s="175"/>
      <c r="E6857" s="4" t="s">
        <v>58</v>
      </c>
      <c r="F6857" s="6"/>
      <c r="G6857" s="5">
        <v>129</v>
      </c>
      <c r="H6857" s="7">
        <v>12</v>
      </c>
      <c r="I6857" s="1">
        <v>20</v>
      </c>
      <c r="J6857" s="1">
        <v>49</v>
      </c>
      <c r="K6857" s="1">
        <v>42</v>
      </c>
      <c r="L6857" s="8">
        <v>6</v>
      </c>
    </row>
    <row r="6858" spans="4:12" x14ac:dyDescent="0.2">
      <c r="D6858" s="175"/>
      <c r="E6858" s="4" t="s">
        <v>59</v>
      </c>
      <c r="F6858" s="6"/>
      <c r="G6858" s="5">
        <v>195</v>
      </c>
      <c r="H6858" s="7">
        <v>24</v>
      </c>
      <c r="I6858" s="1">
        <v>27</v>
      </c>
      <c r="J6858" s="1">
        <v>87</v>
      </c>
      <c r="K6858" s="1">
        <v>49</v>
      </c>
      <c r="L6858" s="8">
        <v>8</v>
      </c>
    </row>
    <row r="6859" spans="4:12" x14ac:dyDescent="0.2">
      <c r="D6859" s="175"/>
      <c r="E6859" s="4" t="s">
        <v>60</v>
      </c>
      <c r="F6859" s="6"/>
      <c r="G6859" s="5">
        <v>176</v>
      </c>
      <c r="H6859" s="7">
        <v>17</v>
      </c>
      <c r="I6859" s="1">
        <v>23</v>
      </c>
      <c r="J6859" s="1">
        <v>93</v>
      </c>
      <c r="K6859" s="1">
        <v>32</v>
      </c>
      <c r="L6859" s="8">
        <v>11</v>
      </c>
    </row>
    <row r="6860" spans="4:12" x14ac:dyDescent="0.2">
      <c r="D6860" s="175"/>
      <c r="E6860" s="4" t="s">
        <v>61</v>
      </c>
      <c r="F6860" s="6"/>
      <c r="G6860" s="5">
        <v>78</v>
      </c>
      <c r="H6860" s="7">
        <v>3</v>
      </c>
      <c r="I6860" s="1">
        <v>6</v>
      </c>
      <c r="J6860" s="1">
        <v>31</v>
      </c>
      <c r="K6860" s="1">
        <v>35</v>
      </c>
      <c r="L6860" s="8">
        <v>3</v>
      </c>
    </row>
    <row r="6861" spans="4:12" x14ac:dyDescent="0.2">
      <c r="D6861" s="175"/>
      <c r="E6861" s="4" t="s">
        <v>62</v>
      </c>
      <c r="F6861" s="6"/>
      <c r="G6861" s="5">
        <v>113</v>
      </c>
      <c r="H6861" s="7">
        <v>8</v>
      </c>
      <c r="I6861" s="1">
        <v>21</v>
      </c>
      <c r="J6861" s="1">
        <v>54</v>
      </c>
      <c r="K6861" s="1">
        <v>21</v>
      </c>
      <c r="L6861" s="8">
        <v>9</v>
      </c>
    </row>
    <row r="6862" spans="4:12" x14ac:dyDescent="0.2">
      <c r="D6862" s="174" t="s">
        <v>63</v>
      </c>
      <c r="E6862" s="20" t="s">
        <v>64</v>
      </c>
      <c r="F6862" s="22"/>
      <c r="G6862" s="21">
        <v>234</v>
      </c>
      <c r="H6862" s="25">
        <v>15</v>
      </c>
      <c r="I6862" s="3">
        <v>36</v>
      </c>
      <c r="J6862" s="3">
        <v>110</v>
      </c>
      <c r="K6862" s="3">
        <v>55</v>
      </c>
      <c r="L6862" s="26">
        <v>18</v>
      </c>
    </row>
    <row r="6863" spans="4:12" x14ac:dyDescent="0.2">
      <c r="D6863" s="175"/>
      <c r="E6863" s="4" t="s">
        <v>65</v>
      </c>
      <c r="F6863" s="6"/>
      <c r="G6863" s="5">
        <v>172</v>
      </c>
      <c r="H6863" s="7">
        <v>16</v>
      </c>
      <c r="I6863" s="1">
        <v>14</v>
      </c>
      <c r="J6863" s="1">
        <v>88</v>
      </c>
      <c r="K6863" s="1">
        <v>42</v>
      </c>
      <c r="L6863" s="8">
        <v>12</v>
      </c>
    </row>
    <row r="6864" spans="4:12" x14ac:dyDescent="0.2">
      <c r="D6864" s="175"/>
      <c r="E6864" s="4" t="s">
        <v>66</v>
      </c>
      <c r="F6864" s="6"/>
      <c r="G6864" s="5">
        <v>165</v>
      </c>
      <c r="H6864" s="7">
        <v>15</v>
      </c>
      <c r="I6864" s="1">
        <v>24</v>
      </c>
      <c r="J6864" s="1">
        <v>78</v>
      </c>
      <c r="K6864" s="1">
        <v>41</v>
      </c>
      <c r="L6864" s="8">
        <v>7</v>
      </c>
    </row>
    <row r="6865" spans="2:12" x14ac:dyDescent="0.2">
      <c r="D6865" s="175"/>
      <c r="E6865" s="4" t="s">
        <v>67</v>
      </c>
      <c r="F6865" s="6"/>
      <c r="G6865" s="5">
        <v>158</v>
      </c>
      <c r="H6865" s="7">
        <v>19</v>
      </c>
      <c r="I6865" s="1">
        <v>22</v>
      </c>
      <c r="J6865" s="1">
        <v>67</v>
      </c>
      <c r="K6865" s="1">
        <v>46</v>
      </c>
      <c r="L6865" s="8">
        <v>4</v>
      </c>
    </row>
    <row r="6866" spans="2:12" x14ac:dyDescent="0.2">
      <c r="D6866" s="175"/>
      <c r="E6866" s="4" t="s">
        <v>68</v>
      </c>
      <c r="F6866" s="6"/>
      <c r="G6866" s="5">
        <v>112</v>
      </c>
      <c r="H6866" s="7">
        <v>7</v>
      </c>
      <c r="I6866" s="1">
        <v>15</v>
      </c>
      <c r="J6866" s="1">
        <v>52</v>
      </c>
      <c r="K6866" s="1">
        <v>35</v>
      </c>
      <c r="L6866" s="8">
        <v>3</v>
      </c>
    </row>
    <row r="6867" spans="2:12" x14ac:dyDescent="0.2">
      <c r="D6867" s="175"/>
      <c r="E6867" s="4" t="s">
        <v>69</v>
      </c>
      <c r="F6867" s="6"/>
      <c r="G6867" s="5">
        <v>92</v>
      </c>
      <c r="H6867" s="7">
        <v>10</v>
      </c>
      <c r="I6867" s="1">
        <v>12</v>
      </c>
      <c r="J6867" s="1">
        <v>36</v>
      </c>
      <c r="K6867" s="1">
        <v>32</v>
      </c>
      <c r="L6867" s="8">
        <v>2</v>
      </c>
    </row>
    <row r="6868" spans="2:12" x14ac:dyDescent="0.2">
      <c r="D6868" s="175"/>
      <c r="E6868" s="4" t="s">
        <v>70</v>
      </c>
      <c r="F6868" s="6"/>
      <c r="G6868" s="5">
        <v>131</v>
      </c>
      <c r="H6868" s="7">
        <v>12</v>
      </c>
      <c r="I6868" s="1">
        <v>12</v>
      </c>
      <c r="J6868" s="1">
        <v>67</v>
      </c>
      <c r="K6868" s="1">
        <v>40</v>
      </c>
      <c r="L6868" s="8">
        <v>0</v>
      </c>
    </row>
    <row r="6869" spans="2:12" x14ac:dyDescent="0.2">
      <c r="D6869" s="175"/>
      <c r="E6869" s="4" t="s">
        <v>71</v>
      </c>
      <c r="F6869" s="6"/>
      <c r="G6869" s="5">
        <v>71</v>
      </c>
      <c r="H6869" s="7">
        <v>6</v>
      </c>
      <c r="I6869" s="1">
        <v>14</v>
      </c>
      <c r="J6869" s="1">
        <v>33</v>
      </c>
      <c r="K6869" s="1">
        <v>17</v>
      </c>
      <c r="L6869" s="8">
        <v>1</v>
      </c>
    </row>
    <row r="6870" spans="2:12" x14ac:dyDescent="0.2">
      <c r="D6870" s="176"/>
      <c r="E6870" s="59" t="s">
        <v>72</v>
      </c>
      <c r="F6870" s="60"/>
      <c r="G6870" s="56">
        <v>70</v>
      </c>
      <c r="H6870" s="66">
        <v>8</v>
      </c>
      <c r="I6870" s="30">
        <v>11</v>
      </c>
      <c r="J6870" s="30">
        <v>35</v>
      </c>
      <c r="K6870" s="30">
        <v>13</v>
      </c>
      <c r="L6870" s="65">
        <v>3</v>
      </c>
    </row>
    <row r="6872" spans="2:12" x14ac:dyDescent="0.2">
      <c r="B6872" s="43" t="str">
        <f xml:space="preserve"> HYPERLINK("#'目次'!B255", "[249]")</f>
        <v>[249]</v>
      </c>
      <c r="C6872" s="31" t="s">
        <v>465</v>
      </c>
    </row>
    <row r="6875" spans="2:12" x14ac:dyDescent="0.2">
      <c r="C6875" s="31" t="s">
        <v>75</v>
      </c>
    </row>
    <row r="6876" spans="2:12" ht="24" x14ac:dyDescent="0.2">
      <c r="D6876" s="177"/>
      <c r="E6876" s="178"/>
      <c r="F6876" s="178"/>
      <c r="G6876" s="40" t="s">
        <v>14</v>
      </c>
      <c r="H6876" s="42" t="s">
        <v>451</v>
      </c>
      <c r="I6876" s="15" t="s">
        <v>452</v>
      </c>
      <c r="J6876" s="15" t="s">
        <v>453</v>
      </c>
      <c r="K6876" s="15" t="s">
        <v>420</v>
      </c>
      <c r="L6876" s="44" t="s">
        <v>17</v>
      </c>
    </row>
    <row r="6877" spans="2:12" x14ac:dyDescent="0.2">
      <c r="D6877" s="179"/>
      <c r="E6877" s="180"/>
      <c r="F6877" s="180"/>
      <c r="G6877" s="39"/>
      <c r="H6877" s="41"/>
      <c r="I6877" s="14"/>
      <c r="J6877" s="14"/>
      <c r="K6877" s="14"/>
      <c r="L6877" s="38"/>
    </row>
    <row r="6878" spans="2:12" x14ac:dyDescent="0.2">
      <c r="D6878" s="58"/>
      <c r="E6878" s="53" t="s">
        <v>14</v>
      </c>
      <c r="F6878" s="52"/>
      <c r="G6878" s="37">
        <v>1222</v>
      </c>
      <c r="H6878" s="17">
        <v>109</v>
      </c>
      <c r="I6878" s="17">
        <v>160</v>
      </c>
      <c r="J6878" s="17">
        <v>572</v>
      </c>
      <c r="K6878" s="17">
        <v>326</v>
      </c>
      <c r="L6878" s="55">
        <v>55</v>
      </c>
    </row>
    <row r="6879" spans="2:12" x14ac:dyDescent="0.2">
      <c r="D6879" s="174" t="s">
        <v>36</v>
      </c>
      <c r="E6879" s="20" t="s">
        <v>76</v>
      </c>
      <c r="F6879" s="22"/>
      <c r="G6879" s="21">
        <v>629</v>
      </c>
      <c r="H6879" s="25">
        <v>59</v>
      </c>
      <c r="I6879" s="3">
        <v>71</v>
      </c>
      <c r="J6879" s="3">
        <v>305</v>
      </c>
      <c r="K6879" s="3">
        <v>168</v>
      </c>
      <c r="L6879" s="26">
        <v>26</v>
      </c>
    </row>
    <row r="6880" spans="2:12" x14ac:dyDescent="0.2">
      <c r="D6880" s="175"/>
      <c r="E6880" s="4" t="s">
        <v>39</v>
      </c>
      <c r="F6880" s="6"/>
      <c r="G6880" s="5">
        <v>37</v>
      </c>
      <c r="H6880" s="7">
        <v>1</v>
      </c>
      <c r="I6880" s="1">
        <v>1</v>
      </c>
      <c r="J6880" s="1">
        <v>20</v>
      </c>
      <c r="K6880" s="1">
        <v>14</v>
      </c>
      <c r="L6880" s="8">
        <v>1</v>
      </c>
    </row>
    <row r="6881" spans="2:12" x14ac:dyDescent="0.2">
      <c r="D6881" s="175"/>
      <c r="E6881" s="4" t="s">
        <v>40</v>
      </c>
      <c r="F6881" s="6"/>
      <c r="G6881" s="5">
        <v>73</v>
      </c>
      <c r="H6881" s="7">
        <v>9</v>
      </c>
      <c r="I6881" s="1">
        <v>7</v>
      </c>
      <c r="J6881" s="1">
        <v>23</v>
      </c>
      <c r="K6881" s="1">
        <v>32</v>
      </c>
      <c r="L6881" s="8">
        <v>2</v>
      </c>
    </row>
    <row r="6882" spans="2:12" x14ac:dyDescent="0.2">
      <c r="D6882" s="175"/>
      <c r="E6882" s="4" t="s">
        <v>41</v>
      </c>
      <c r="F6882" s="6"/>
      <c r="G6882" s="5">
        <v>108</v>
      </c>
      <c r="H6882" s="7">
        <v>9</v>
      </c>
      <c r="I6882" s="1">
        <v>15</v>
      </c>
      <c r="J6882" s="1">
        <v>43</v>
      </c>
      <c r="K6882" s="1">
        <v>38</v>
      </c>
      <c r="L6882" s="8">
        <v>3</v>
      </c>
    </row>
    <row r="6883" spans="2:12" x14ac:dyDescent="0.2">
      <c r="D6883" s="175"/>
      <c r="E6883" s="4" t="s">
        <v>42</v>
      </c>
      <c r="F6883" s="6"/>
      <c r="G6883" s="5">
        <v>113</v>
      </c>
      <c r="H6883" s="7">
        <v>14</v>
      </c>
      <c r="I6883" s="1">
        <v>12</v>
      </c>
      <c r="J6883" s="1">
        <v>59</v>
      </c>
      <c r="K6883" s="1">
        <v>27</v>
      </c>
      <c r="L6883" s="8">
        <v>1</v>
      </c>
    </row>
    <row r="6884" spans="2:12" x14ac:dyDescent="0.2">
      <c r="D6884" s="175"/>
      <c r="E6884" s="4" t="s">
        <v>43</v>
      </c>
      <c r="F6884" s="6"/>
      <c r="G6884" s="5">
        <v>101</v>
      </c>
      <c r="H6884" s="7">
        <v>5</v>
      </c>
      <c r="I6884" s="1">
        <v>13</v>
      </c>
      <c r="J6884" s="1">
        <v>51</v>
      </c>
      <c r="K6884" s="1">
        <v>28</v>
      </c>
      <c r="L6884" s="8">
        <v>4</v>
      </c>
    </row>
    <row r="6885" spans="2:12" x14ac:dyDescent="0.2">
      <c r="D6885" s="175"/>
      <c r="E6885" s="4" t="s">
        <v>44</v>
      </c>
      <c r="F6885" s="6"/>
      <c r="G6885" s="5">
        <v>114</v>
      </c>
      <c r="H6885" s="7">
        <v>11</v>
      </c>
      <c r="I6885" s="1">
        <v>11</v>
      </c>
      <c r="J6885" s="1">
        <v>62</v>
      </c>
      <c r="K6885" s="1">
        <v>20</v>
      </c>
      <c r="L6885" s="8">
        <v>10</v>
      </c>
    </row>
    <row r="6886" spans="2:12" x14ac:dyDescent="0.2">
      <c r="D6886" s="175"/>
      <c r="E6886" s="4" t="s">
        <v>45</v>
      </c>
      <c r="F6886" s="6"/>
      <c r="G6886" s="5">
        <v>83</v>
      </c>
      <c r="H6886" s="7">
        <v>10</v>
      </c>
      <c r="I6886" s="1">
        <v>12</v>
      </c>
      <c r="J6886" s="1">
        <v>47</v>
      </c>
      <c r="K6886" s="1">
        <v>9</v>
      </c>
      <c r="L6886" s="8">
        <v>5</v>
      </c>
    </row>
    <row r="6887" spans="2:12" x14ac:dyDescent="0.2">
      <c r="D6887" s="174" t="s">
        <v>37</v>
      </c>
      <c r="E6887" s="20" t="s">
        <v>77</v>
      </c>
      <c r="F6887" s="22"/>
      <c r="G6887" s="21">
        <v>593</v>
      </c>
      <c r="H6887" s="25">
        <v>50</v>
      </c>
      <c r="I6887" s="3">
        <v>89</v>
      </c>
      <c r="J6887" s="3">
        <v>267</v>
      </c>
      <c r="K6887" s="3">
        <v>158</v>
      </c>
      <c r="L6887" s="26">
        <v>29</v>
      </c>
    </row>
    <row r="6888" spans="2:12" x14ac:dyDescent="0.2">
      <c r="D6888" s="175"/>
      <c r="E6888" s="4" t="s">
        <v>39</v>
      </c>
      <c r="F6888" s="6"/>
      <c r="G6888" s="5">
        <v>27</v>
      </c>
      <c r="H6888" s="7">
        <v>1</v>
      </c>
      <c r="I6888" s="1">
        <v>2</v>
      </c>
      <c r="J6888" s="1">
        <v>10</v>
      </c>
      <c r="K6888" s="1">
        <v>12</v>
      </c>
      <c r="L6888" s="8">
        <v>2</v>
      </c>
    </row>
    <row r="6889" spans="2:12" x14ac:dyDescent="0.2">
      <c r="D6889" s="175"/>
      <c r="E6889" s="4" t="s">
        <v>40</v>
      </c>
      <c r="F6889" s="6"/>
      <c r="G6889" s="5">
        <v>74</v>
      </c>
      <c r="H6889" s="7">
        <v>4</v>
      </c>
      <c r="I6889" s="1">
        <v>10</v>
      </c>
      <c r="J6889" s="1">
        <v>22</v>
      </c>
      <c r="K6889" s="1">
        <v>36</v>
      </c>
      <c r="L6889" s="8">
        <v>2</v>
      </c>
    </row>
    <row r="6890" spans="2:12" x14ac:dyDescent="0.2">
      <c r="D6890" s="175"/>
      <c r="E6890" s="4" t="s">
        <v>41</v>
      </c>
      <c r="F6890" s="6"/>
      <c r="G6890" s="5">
        <v>96</v>
      </c>
      <c r="H6890" s="7">
        <v>8</v>
      </c>
      <c r="I6890" s="1">
        <v>10</v>
      </c>
      <c r="J6890" s="1">
        <v>40</v>
      </c>
      <c r="K6890" s="1">
        <v>38</v>
      </c>
      <c r="L6890" s="8">
        <v>0</v>
      </c>
    </row>
    <row r="6891" spans="2:12" x14ac:dyDescent="0.2">
      <c r="D6891" s="175"/>
      <c r="E6891" s="4" t="s">
        <v>42</v>
      </c>
      <c r="F6891" s="6"/>
      <c r="G6891" s="5">
        <v>97</v>
      </c>
      <c r="H6891" s="7">
        <v>10</v>
      </c>
      <c r="I6891" s="1">
        <v>19</v>
      </c>
      <c r="J6891" s="1">
        <v>38</v>
      </c>
      <c r="K6891" s="1">
        <v>27</v>
      </c>
      <c r="L6891" s="8">
        <v>3</v>
      </c>
    </row>
    <row r="6892" spans="2:12" x14ac:dyDescent="0.2">
      <c r="D6892" s="175"/>
      <c r="E6892" s="4" t="s">
        <v>43</v>
      </c>
      <c r="F6892" s="6"/>
      <c r="G6892" s="5">
        <v>103</v>
      </c>
      <c r="H6892" s="7">
        <v>8</v>
      </c>
      <c r="I6892" s="1">
        <v>20</v>
      </c>
      <c r="J6892" s="1">
        <v>60</v>
      </c>
      <c r="K6892" s="1">
        <v>11</v>
      </c>
      <c r="L6892" s="8">
        <v>4</v>
      </c>
    </row>
    <row r="6893" spans="2:12" x14ac:dyDescent="0.2">
      <c r="D6893" s="175"/>
      <c r="E6893" s="4" t="s">
        <v>44</v>
      </c>
      <c r="F6893" s="6"/>
      <c r="G6893" s="5">
        <v>109</v>
      </c>
      <c r="H6893" s="7">
        <v>13</v>
      </c>
      <c r="I6893" s="1">
        <v>17</v>
      </c>
      <c r="J6893" s="1">
        <v>48</v>
      </c>
      <c r="K6893" s="1">
        <v>23</v>
      </c>
      <c r="L6893" s="8">
        <v>8</v>
      </c>
    </row>
    <row r="6894" spans="2:12" x14ac:dyDescent="0.2">
      <c r="D6894" s="176"/>
      <c r="E6894" s="59" t="s">
        <v>45</v>
      </c>
      <c r="F6894" s="60"/>
      <c r="G6894" s="56">
        <v>87</v>
      </c>
      <c r="H6894" s="66">
        <v>6</v>
      </c>
      <c r="I6894" s="30">
        <v>11</v>
      </c>
      <c r="J6894" s="30">
        <v>49</v>
      </c>
      <c r="K6894" s="30">
        <v>11</v>
      </c>
      <c r="L6894" s="65">
        <v>10</v>
      </c>
    </row>
    <row r="6896" spans="2:12" x14ac:dyDescent="0.2">
      <c r="B6896" s="43" t="str">
        <f xml:space="preserve"> HYPERLINK("#'目次'!B256", "[250]")</f>
        <v>[250]</v>
      </c>
      <c r="C6896" s="31" t="s">
        <v>468</v>
      </c>
    </row>
    <row r="6900" spans="4:12" ht="24" x14ac:dyDescent="0.2">
      <c r="D6900" s="177"/>
      <c r="E6900" s="178"/>
      <c r="F6900" s="178"/>
      <c r="G6900" s="40" t="s">
        <v>14</v>
      </c>
      <c r="H6900" s="42" t="s">
        <v>451</v>
      </c>
      <c r="I6900" s="15" t="s">
        <v>452</v>
      </c>
      <c r="J6900" s="15" t="s">
        <v>453</v>
      </c>
      <c r="K6900" s="15" t="s">
        <v>420</v>
      </c>
      <c r="L6900" s="44" t="s">
        <v>17</v>
      </c>
    </row>
    <row r="6901" spans="4:12" x14ac:dyDescent="0.2">
      <c r="D6901" s="179"/>
      <c r="E6901" s="180"/>
      <c r="F6901" s="180"/>
      <c r="G6901" s="39"/>
      <c r="H6901" s="41"/>
      <c r="I6901" s="14"/>
      <c r="J6901" s="14"/>
      <c r="K6901" s="14"/>
      <c r="L6901" s="38"/>
    </row>
    <row r="6902" spans="4:12" x14ac:dyDescent="0.2">
      <c r="D6902" s="58"/>
      <c r="E6902" s="53" t="s">
        <v>14</v>
      </c>
      <c r="F6902" s="52"/>
      <c r="G6902" s="37">
        <v>1222</v>
      </c>
      <c r="H6902" s="17">
        <v>62</v>
      </c>
      <c r="I6902" s="17">
        <v>300</v>
      </c>
      <c r="J6902" s="17">
        <v>513</v>
      </c>
      <c r="K6902" s="17">
        <v>291</v>
      </c>
      <c r="L6902" s="55">
        <v>56</v>
      </c>
    </row>
    <row r="6903" spans="4:12" x14ac:dyDescent="0.2">
      <c r="D6903" s="174" t="s">
        <v>18</v>
      </c>
      <c r="E6903" s="20" t="s">
        <v>19</v>
      </c>
      <c r="F6903" s="22"/>
      <c r="G6903" s="21">
        <v>57</v>
      </c>
      <c r="H6903" s="25">
        <v>5</v>
      </c>
      <c r="I6903" s="3">
        <v>10</v>
      </c>
      <c r="J6903" s="3">
        <v>27</v>
      </c>
      <c r="K6903" s="3">
        <v>11</v>
      </c>
      <c r="L6903" s="26">
        <v>4</v>
      </c>
    </row>
    <row r="6904" spans="4:12" x14ac:dyDescent="0.2">
      <c r="D6904" s="175"/>
      <c r="E6904" s="4" t="s">
        <v>20</v>
      </c>
      <c r="F6904" s="6"/>
      <c r="G6904" s="5">
        <v>84</v>
      </c>
      <c r="H6904" s="7">
        <v>3</v>
      </c>
      <c r="I6904" s="1">
        <v>21</v>
      </c>
      <c r="J6904" s="1">
        <v>32</v>
      </c>
      <c r="K6904" s="1">
        <v>23</v>
      </c>
      <c r="L6904" s="8">
        <v>5</v>
      </c>
    </row>
    <row r="6905" spans="4:12" x14ac:dyDescent="0.2">
      <c r="D6905" s="175"/>
      <c r="E6905" s="4" t="s">
        <v>21</v>
      </c>
      <c r="F6905" s="6"/>
      <c r="G6905" s="5">
        <v>487</v>
      </c>
      <c r="H6905" s="7">
        <v>25</v>
      </c>
      <c r="I6905" s="1">
        <v>121</v>
      </c>
      <c r="J6905" s="1">
        <v>196</v>
      </c>
      <c r="K6905" s="1">
        <v>127</v>
      </c>
      <c r="L6905" s="8">
        <v>18</v>
      </c>
    </row>
    <row r="6906" spans="4:12" x14ac:dyDescent="0.2">
      <c r="D6906" s="175"/>
      <c r="E6906" s="4" t="s">
        <v>22</v>
      </c>
      <c r="F6906" s="6"/>
      <c r="G6906" s="5">
        <v>35</v>
      </c>
      <c r="H6906" s="7">
        <v>2</v>
      </c>
      <c r="I6906" s="1">
        <v>7</v>
      </c>
      <c r="J6906" s="1">
        <v>17</v>
      </c>
      <c r="K6906" s="1">
        <v>7</v>
      </c>
      <c r="L6906" s="8">
        <v>2</v>
      </c>
    </row>
    <row r="6907" spans="4:12" x14ac:dyDescent="0.2">
      <c r="D6907" s="175"/>
      <c r="E6907" s="4" t="s">
        <v>23</v>
      </c>
      <c r="F6907" s="6"/>
      <c r="G6907" s="5">
        <v>143</v>
      </c>
      <c r="H6907" s="7">
        <v>5</v>
      </c>
      <c r="I6907" s="1">
        <v>32</v>
      </c>
      <c r="J6907" s="1">
        <v>65</v>
      </c>
      <c r="K6907" s="1">
        <v>35</v>
      </c>
      <c r="L6907" s="8">
        <v>6</v>
      </c>
    </row>
    <row r="6908" spans="4:12" x14ac:dyDescent="0.2">
      <c r="D6908" s="175"/>
      <c r="E6908" s="4" t="s">
        <v>24</v>
      </c>
      <c r="F6908" s="6"/>
      <c r="G6908" s="5">
        <v>187</v>
      </c>
      <c r="H6908" s="7">
        <v>9</v>
      </c>
      <c r="I6908" s="1">
        <v>53</v>
      </c>
      <c r="J6908" s="1">
        <v>87</v>
      </c>
      <c r="K6908" s="1">
        <v>31</v>
      </c>
      <c r="L6908" s="8">
        <v>7</v>
      </c>
    </row>
    <row r="6909" spans="4:12" x14ac:dyDescent="0.2">
      <c r="D6909" s="175"/>
      <c r="E6909" s="4" t="s">
        <v>25</v>
      </c>
      <c r="F6909" s="6"/>
      <c r="G6909" s="5">
        <v>71</v>
      </c>
      <c r="H6909" s="7">
        <v>4</v>
      </c>
      <c r="I6909" s="1">
        <v>20</v>
      </c>
      <c r="J6909" s="1">
        <v>26</v>
      </c>
      <c r="K6909" s="1">
        <v>19</v>
      </c>
      <c r="L6909" s="8">
        <v>2</v>
      </c>
    </row>
    <row r="6910" spans="4:12" x14ac:dyDescent="0.2">
      <c r="D6910" s="175"/>
      <c r="E6910" s="4" t="s">
        <v>26</v>
      </c>
      <c r="F6910" s="6"/>
      <c r="G6910" s="5">
        <v>30</v>
      </c>
      <c r="H6910" s="7">
        <v>2</v>
      </c>
      <c r="I6910" s="1">
        <v>6</v>
      </c>
      <c r="J6910" s="1">
        <v>14</v>
      </c>
      <c r="K6910" s="1">
        <v>6</v>
      </c>
      <c r="L6910" s="8">
        <v>2</v>
      </c>
    </row>
    <row r="6911" spans="4:12" x14ac:dyDescent="0.2">
      <c r="D6911" s="175"/>
      <c r="E6911" s="4" t="s">
        <v>27</v>
      </c>
      <c r="F6911" s="6"/>
      <c r="G6911" s="5">
        <v>70</v>
      </c>
      <c r="H6911" s="7">
        <v>5</v>
      </c>
      <c r="I6911" s="1">
        <v>16</v>
      </c>
      <c r="J6911" s="1">
        <v>25</v>
      </c>
      <c r="K6911" s="1">
        <v>18</v>
      </c>
      <c r="L6911" s="8">
        <v>6</v>
      </c>
    </row>
    <row r="6912" spans="4:12" x14ac:dyDescent="0.2">
      <c r="D6912" s="175"/>
      <c r="E6912" s="4" t="s">
        <v>28</v>
      </c>
      <c r="F6912" s="6"/>
      <c r="G6912" s="5">
        <v>51</v>
      </c>
      <c r="H6912" s="7">
        <v>2</v>
      </c>
      <c r="I6912" s="1">
        <v>13</v>
      </c>
      <c r="J6912" s="1">
        <v>21</v>
      </c>
      <c r="K6912" s="1">
        <v>11</v>
      </c>
      <c r="L6912" s="8">
        <v>4</v>
      </c>
    </row>
    <row r="6913" spans="2:12" x14ac:dyDescent="0.2">
      <c r="D6913" s="175"/>
      <c r="E6913" s="4" t="s">
        <v>29</v>
      </c>
      <c r="F6913" s="6"/>
      <c r="G6913" s="5">
        <v>7</v>
      </c>
      <c r="H6913" s="7">
        <v>0</v>
      </c>
      <c r="I6913" s="1">
        <v>1</v>
      </c>
      <c r="J6913" s="1">
        <v>3</v>
      </c>
      <c r="K6913" s="1">
        <v>3</v>
      </c>
      <c r="L6913" s="8">
        <v>0</v>
      </c>
    </row>
    <row r="6914" spans="2:12" x14ac:dyDescent="0.2">
      <c r="D6914" s="174" t="s">
        <v>30</v>
      </c>
      <c r="E6914" s="20" t="s">
        <v>31</v>
      </c>
      <c r="F6914" s="22"/>
      <c r="G6914" s="21">
        <v>393</v>
      </c>
      <c r="H6914" s="25">
        <v>24</v>
      </c>
      <c r="I6914" s="3">
        <v>87</v>
      </c>
      <c r="J6914" s="3">
        <v>165</v>
      </c>
      <c r="K6914" s="3">
        <v>105</v>
      </c>
      <c r="L6914" s="26">
        <v>12</v>
      </c>
    </row>
    <row r="6915" spans="2:12" x14ac:dyDescent="0.2">
      <c r="D6915" s="175"/>
      <c r="E6915" s="4" t="s">
        <v>32</v>
      </c>
      <c r="F6915" s="6"/>
      <c r="G6915" s="5">
        <v>352</v>
      </c>
      <c r="H6915" s="7">
        <v>19</v>
      </c>
      <c r="I6915" s="1">
        <v>78</v>
      </c>
      <c r="J6915" s="1">
        <v>163</v>
      </c>
      <c r="K6915" s="1">
        <v>73</v>
      </c>
      <c r="L6915" s="8">
        <v>19</v>
      </c>
    </row>
    <row r="6916" spans="2:12" x14ac:dyDescent="0.2">
      <c r="D6916" s="175"/>
      <c r="E6916" s="4" t="s">
        <v>33</v>
      </c>
      <c r="F6916" s="6"/>
      <c r="G6916" s="5">
        <v>388</v>
      </c>
      <c r="H6916" s="7">
        <v>13</v>
      </c>
      <c r="I6916" s="1">
        <v>114</v>
      </c>
      <c r="J6916" s="1">
        <v>145</v>
      </c>
      <c r="K6916" s="1">
        <v>93</v>
      </c>
      <c r="L6916" s="8">
        <v>23</v>
      </c>
    </row>
    <row r="6917" spans="2:12" x14ac:dyDescent="0.2">
      <c r="D6917" s="175"/>
      <c r="E6917" s="4" t="s">
        <v>34</v>
      </c>
      <c r="F6917" s="6"/>
      <c r="G6917" s="5">
        <v>89</v>
      </c>
      <c r="H6917" s="7">
        <v>6</v>
      </c>
      <c r="I6917" s="1">
        <v>21</v>
      </c>
      <c r="J6917" s="1">
        <v>40</v>
      </c>
      <c r="K6917" s="1">
        <v>20</v>
      </c>
      <c r="L6917" s="8">
        <v>2</v>
      </c>
    </row>
    <row r="6918" spans="2:12" x14ac:dyDescent="0.2">
      <c r="D6918" s="174" t="s">
        <v>35</v>
      </c>
      <c r="E6918" s="20" t="s">
        <v>36</v>
      </c>
      <c r="F6918" s="22"/>
      <c r="G6918" s="21">
        <v>629</v>
      </c>
      <c r="H6918" s="25">
        <v>46</v>
      </c>
      <c r="I6918" s="3">
        <v>149</v>
      </c>
      <c r="J6918" s="3">
        <v>269</v>
      </c>
      <c r="K6918" s="3">
        <v>141</v>
      </c>
      <c r="L6918" s="26">
        <v>24</v>
      </c>
    </row>
    <row r="6919" spans="2:12" x14ac:dyDescent="0.2">
      <c r="D6919" s="175"/>
      <c r="E6919" s="4" t="s">
        <v>37</v>
      </c>
      <c r="F6919" s="6"/>
      <c r="G6919" s="5">
        <v>593</v>
      </c>
      <c r="H6919" s="7">
        <v>16</v>
      </c>
      <c r="I6919" s="1">
        <v>151</v>
      </c>
      <c r="J6919" s="1">
        <v>244</v>
      </c>
      <c r="K6919" s="1">
        <v>150</v>
      </c>
      <c r="L6919" s="8">
        <v>32</v>
      </c>
    </row>
    <row r="6920" spans="2:12" x14ac:dyDescent="0.2">
      <c r="D6920" s="174" t="s">
        <v>38</v>
      </c>
      <c r="E6920" s="20" t="s">
        <v>39</v>
      </c>
      <c r="F6920" s="22"/>
      <c r="G6920" s="21">
        <v>64</v>
      </c>
      <c r="H6920" s="25">
        <v>2</v>
      </c>
      <c r="I6920" s="3">
        <v>7</v>
      </c>
      <c r="J6920" s="3">
        <v>27</v>
      </c>
      <c r="K6920" s="3">
        <v>25</v>
      </c>
      <c r="L6920" s="26">
        <v>3</v>
      </c>
    </row>
    <row r="6921" spans="2:12" x14ac:dyDescent="0.2">
      <c r="D6921" s="175"/>
      <c r="E6921" s="4" t="s">
        <v>40</v>
      </c>
      <c r="F6921" s="6"/>
      <c r="G6921" s="5">
        <v>147</v>
      </c>
      <c r="H6921" s="7">
        <v>9</v>
      </c>
      <c r="I6921" s="1">
        <v>21</v>
      </c>
      <c r="J6921" s="1">
        <v>45</v>
      </c>
      <c r="K6921" s="1">
        <v>67</v>
      </c>
      <c r="L6921" s="8">
        <v>5</v>
      </c>
    </row>
    <row r="6922" spans="2:12" x14ac:dyDescent="0.2">
      <c r="D6922" s="175"/>
      <c r="E6922" s="4" t="s">
        <v>41</v>
      </c>
      <c r="F6922" s="6"/>
      <c r="G6922" s="5">
        <v>204</v>
      </c>
      <c r="H6922" s="7">
        <v>7</v>
      </c>
      <c r="I6922" s="1">
        <v>44</v>
      </c>
      <c r="J6922" s="1">
        <v>73</v>
      </c>
      <c r="K6922" s="1">
        <v>76</v>
      </c>
      <c r="L6922" s="8">
        <v>4</v>
      </c>
    </row>
    <row r="6923" spans="2:12" x14ac:dyDescent="0.2">
      <c r="D6923" s="175"/>
      <c r="E6923" s="4" t="s">
        <v>42</v>
      </c>
      <c r="F6923" s="6"/>
      <c r="G6923" s="5">
        <v>210</v>
      </c>
      <c r="H6923" s="7">
        <v>13</v>
      </c>
      <c r="I6923" s="1">
        <v>55</v>
      </c>
      <c r="J6923" s="1">
        <v>84</v>
      </c>
      <c r="K6923" s="1">
        <v>51</v>
      </c>
      <c r="L6923" s="8">
        <v>7</v>
      </c>
    </row>
    <row r="6924" spans="2:12" x14ac:dyDescent="0.2">
      <c r="D6924" s="175"/>
      <c r="E6924" s="4" t="s">
        <v>43</v>
      </c>
      <c r="F6924" s="6"/>
      <c r="G6924" s="5">
        <v>204</v>
      </c>
      <c r="H6924" s="7">
        <v>9</v>
      </c>
      <c r="I6924" s="1">
        <v>53</v>
      </c>
      <c r="J6924" s="1">
        <v>99</v>
      </c>
      <c r="K6924" s="1">
        <v>35</v>
      </c>
      <c r="L6924" s="8">
        <v>8</v>
      </c>
    </row>
    <row r="6925" spans="2:12" x14ac:dyDescent="0.2">
      <c r="D6925" s="175"/>
      <c r="E6925" s="4" t="s">
        <v>44</v>
      </c>
      <c r="F6925" s="6"/>
      <c r="G6925" s="5">
        <v>223</v>
      </c>
      <c r="H6925" s="7">
        <v>12</v>
      </c>
      <c r="I6925" s="1">
        <v>66</v>
      </c>
      <c r="J6925" s="1">
        <v>105</v>
      </c>
      <c r="K6925" s="1">
        <v>25</v>
      </c>
      <c r="L6925" s="8">
        <v>15</v>
      </c>
    </row>
    <row r="6926" spans="2:12" x14ac:dyDescent="0.2">
      <c r="D6926" s="176"/>
      <c r="E6926" s="59" t="s">
        <v>45</v>
      </c>
      <c r="F6926" s="60"/>
      <c r="G6926" s="56">
        <v>170</v>
      </c>
      <c r="H6926" s="66">
        <v>10</v>
      </c>
      <c r="I6926" s="30">
        <v>54</v>
      </c>
      <c r="J6926" s="30">
        <v>80</v>
      </c>
      <c r="K6926" s="30">
        <v>12</v>
      </c>
      <c r="L6926" s="65">
        <v>14</v>
      </c>
    </row>
    <row r="6928" spans="2:12" x14ac:dyDescent="0.2">
      <c r="B6928" s="43" t="str">
        <f xml:space="preserve"> HYPERLINK("#'目次'!B257", "[251]")</f>
        <v>[251]</v>
      </c>
      <c r="C6928" s="31" t="s">
        <v>468</v>
      </c>
    </row>
    <row r="6932" spans="4:12" ht="24" x14ac:dyDescent="0.2">
      <c r="D6932" s="177"/>
      <c r="E6932" s="178"/>
      <c r="F6932" s="178"/>
      <c r="G6932" s="40" t="s">
        <v>14</v>
      </c>
      <c r="H6932" s="42" t="s">
        <v>451</v>
      </c>
      <c r="I6932" s="15" t="s">
        <v>452</v>
      </c>
      <c r="J6932" s="15" t="s">
        <v>453</v>
      </c>
      <c r="K6932" s="15" t="s">
        <v>420</v>
      </c>
      <c r="L6932" s="44" t="s">
        <v>17</v>
      </c>
    </row>
    <row r="6933" spans="4:12" x14ac:dyDescent="0.2">
      <c r="D6933" s="179"/>
      <c r="E6933" s="180"/>
      <c r="F6933" s="180"/>
      <c r="G6933" s="39"/>
      <c r="H6933" s="41"/>
      <c r="I6933" s="14"/>
      <c r="J6933" s="14"/>
      <c r="K6933" s="14"/>
      <c r="L6933" s="38"/>
    </row>
    <row r="6934" spans="4:12" x14ac:dyDescent="0.2">
      <c r="D6934" s="58"/>
      <c r="E6934" s="53" t="s">
        <v>14</v>
      </c>
      <c r="F6934" s="52"/>
      <c r="G6934" s="37">
        <v>1222</v>
      </c>
      <c r="H6934" s="17">
        <v>62</v>
      </c>
      <c r="I6934" s="17">
        <v>300</v>
      </c>
      <c r="J6934" s="17">
        <v>513</v>
      </c>
      <c r="K6934" s="17">
        <v>291</v>
      </c>
      <c r="L6934" s="55">
        <v>56</v>
      </c>
    </row>
    <row r="6935" spans="4:12" x14ac:dyDescent="0.2">
      <c r="D6935" s="174" t="s">
        <v>52</v>
      </c>
      <c r="E6935" s="20" t="s">
        <v>53</v>
      </c>
      <c r="F6935" s="22"/>
      <c r="G6935" s="21">
        <v>15</v>
      </c>
      <c r="H6935" s="25">
        <v>0</v>
      </c>
      <c r="I6935" s="3">
        <v>4</v>
      </c>
      <c r="J6935" s="3">
        <v>4</v>
      </c>
      <c r="K6935" s="3">
        <v>6</v>
      </c>
      <c r="L6935" s="26">
        <v>1</v>
      </c>
    </row>
    <row r="6936" spans="4:12" ht="24" x14ac:dyDescent="0.2">
      <c r="D6936" s="175"/>
      <c r="E6936" s="4" t="s">
        <v>54</v>
      </c>
      <c r="F6936" s="6"/>
      <c r="G6936" s="5">
        <v>122</v>
      </c>
      <c r="H6936" s="7">
        <v>10</v>
      </c>
      <c r="I6936" s="1">
        <v>38</v>
      </c>
      <c r="J6936" s="1">
        <v>52</v>
      </c>
      <c r="K6936" s="1">
        <v>17</v>
      </c>
      <c r="L6936" s="8">
        <v>5</v>
      </c>
    </row>
    <row r="6937" spans="4:12" x14ac:dyDescent="0.2">
      <c r="D6937" s="175"/>
      <c r="E6937" s="4" t="s">
        <v>55</v>
      </c>
      <c r="F6937" s="6"/>
      <c r="G6937" s="5">
        <v>43</v>
      </c>
      <c r="H6937" s="7">
        <v>4</v>
      </c>
      <c r="I6937" s="1">
        <v>6</v>
      </c>
      <c r="J6937" s="1">
        <v>24</v>
      </c>
      <c r="K6937" s="1">
        <v>9</v>
      </c>
      <c r="L6937" s="8">
        <v>0</v>
      </c>
    </row>
    <row r="6938" spans="4:12" x14ac:dyDescent="0.2">
      <c r="D6938" s="175"/>
      <c r="E6938" s="4" t="s">
        <v>56</v>
      </c>
      <c r="F6938" s="6"/>
      <c r="G6938" s="5">
        <v>60</v>
      </c>
      <c r="H6938" s="7">
        <v>3</v>
      </c>
      <c r="I6938" s="1">
        <v>13</v>
      </c>
      <c r="J6938" s="1">
        <v>32</v>
      </c>
      <c r="K6938" s="1">
        <v>11</v>
      </c>
      <c r="L6938" s="8">
        <v>1</v>
      </c>
    </row>
    <row r="6939" spans="4:12" x14ac:dyDescent="0.2">
      <c r="D6939" s="175"/>
      <c r="E6939" s="4" t="s">
        <v>57</v>
      </c>
      <c r="F6939" s="6"/>
      <c r="G6939" s="5">
        <v>286</v>
      </c>
      <c r="H6939" s="7">
        <v>13</v>
      </c>
      <c r="I6939" s="1">
        <v>72</v>
      </c>
      <c r="J6939" s="1">
        <v>103</v>
      </c>
      <c r="K6939" s="1">
        <v>93</v>
      </c>
      <c r="L6939" s="8">
        <v>5</v>
      </c>
    </row>
    <row r="6940" spans="4:12" x14ac:dyDescent="0.2">
      <c r="D6940" s="175"/>
      <c r="E6940" s="4" t="s">
        <v>58</v>
      </c>
      <c r="F6940" s="6"/>
      <c r="G6940" s="5">
        <v>129</v>
      </c>
      <c r="H6940" s="7">
        <v>6</v>
      </c>
      <c r="I6940" s="1">
        <v>24</v>
      </c>
      <c r="J6940" s="1">
        <v>52</v>
      </c>
      <c r="K6940" s="1">
        <v>41</v>
      </c>
      <c r="L6940" s="8">
        <v>6</v>
      </c>
    </row>
    <row r="6941" spans="4:12" x14ac:dyDescent="0.2">
      <c r="D6941" s="175"/>
      <c r="E6941" s="4" t="s">
        <v>59</v>
      </c>
      <c r="F6941" s="6"/>
      <c r="G6941" s="5">
        <v>195</v>
      </c>
      <c r="H6941" s="7">
        <v>12</v>
      </c>
      <c r="I6941" s="1">
        <v>47</v>
      </c>
      <c r="J6941" s="1">
        <v>83</v>
      </c>
      <c r="K6941" s="1">
        <v>42</v>
      </c>
      <c r="L6941" s="8">
        <v>11</v>
      </c>
    </row>
    <row r="6942" spans="4:12" x14ac:dyDescent="0.2">
      <c r="D6942" s="175"/>
      <c r="E6942" s="4" t="s">
        <v>60</v>
      </c>
      <c r="F6942" s="6"/>
      <c r="G6942" s="5">
        <v>176</v>
      </c>
      <c r="H6942" s="7">
        <v>4</v>
      </c>
      <c r="I6942" s="1">
        <v>52</v>
      </c>
      <c r="J6942" s="1">
        <v>80</v>
      </c>
      <c r="K6942" s="1">
        <v>26</v>
      </c>
      <c r="L6942" s="8">
        <v>14</v>
      </c>
    </row>
    <row r="6943" spans="4:12" x14ac:dyDescent="0.2">
      <c r="D6943" s="175"/>
      <c r="E6943" s="4" t="s">
        <v>61</v>
      </c>
      <c r="F6943" s="6"/>
      <c r="G6943" s="5">
        <v>78</v>
      </c>
      <c r="H6943" s="7">
        <v>3</v>
      </c>
      <c r="I6943" s="1">
        <v>10</v>
      </c>
      <c r="J6943" s="1">
        <v>30</v>
      </c>
      <c r="K6943" s="1">
        <v>32</v>
      </c>
      <c r="L6943" s="8">
        <v>3</v>
      </c>
    </row>
    <row r="6944" spans="4:12" x14ac:dyDescent="0.2">
      <c r="D6944" s="175"/>
      <c r="E6944" s="4" t="s">
        <v>62</v>
      </c>
      <c r="F6944" s="6"/>
      <c r="G6944" s="5">
        <v>113</v>
      </c>
      <c r="H6944" s="7">
        <v>7</v>
      </c>
      <c r="I6944" s="1">
        <v>33</v>
      </c>
      <c r="J6944" s="1">
        <v>52</v>
      </c>
      <c r="K6944" s="1">
        <v>14</v>
      </c>
      <c r="L6944" s="8">
        <v>7</v>
      </c>
    </row>
    <row r="6945" spans="2:12" x14ac:dyDescent="0.2">
      <c r="D6945" s="174" t="s">
        <v>63</v>
      </c>
      <c r="E6945" s="20" t="s">
        <v>64</v>
      </c>
      <c r="F6945" s="22"/>
      <c r="G6945" s="21">
        <v>234</v>
      </c>
      <c r="H6945" s="25">
        <v>14</v>
      </c>
      <c r="I6945" s="3">
        <v>50</v>
      </c>
      <c r="J6945" s="3">
        <v>106</v>
      </c>
      <c r="K6945" s="3">
        <v>46</v>
      </c>
      <c r="L6945" s="26">
        <v>18</v>
      </c>
    </row>
    <row r="6946" spans="2:12" x14ac:dyDescent="0.2">
      <c r="D6946" s="175"/>
      <c r="E6946" s="4" t="s">
        <v>65</v>
      </c>
      <c r="F6946" s="6"/>
      <c r="G6946" s="5">
        <v>172</v>
      </c>
      <c r="H6946" s="7">
        <v>6</v>
      </c>
      <c r="I6946" s="1">
        <v>47</v>
      </c>
      <c r="J6946" s="1">
        <v>68</v>
      </c>
      <c r="K6946" s="1">
        <v>41</v>
      </c>
      <c r="L6946" s="8">
        <v>10</v>
      </c>
    </row>
    <row r="6947" spans="2:12" x14ac:dyDescent="0.2">
      <c r="D6947" s="175"/>
      <c r="E6947" s="4" t="s">
        <v>66</v>
      </c>
      <c r="F6947" s="6"/>
      <c r="G6947" s="5">
        <v>165</v>
      </c>
      <c r="H6947" s="7">
        <v>10</v>
      </c>
      <c r="I6947" s="1">
        <v>38</v>
      </c>
      <c r="J6947" s="1">
        <v>72</v>
      </c>
      <c r="K6947" s="1">
        <v>37</v>
      </c>
      <c r="L6947" s="8">
        <v>8</v>
      </c>
    </row>
    <row r="6948" spans="2:12" x14ac:dyDescent="0.2">
      <c r="D6948" s="175"/>
      <c r="E6948" s="4" t="s">
        <v>67</v>
      </c>
      <c r="F6948" s="6"/>
      <c r="G6948" s="5">
        <v>158</v>
      </c>
      <c r="H6948" s="7">
        <v>8</v>
      </c>
      <c r="I6948" s="1">
        <v>47</v>
      </c>
      <c r="J6948" s="1">
        <v>60</v>
      </c>
      <c r="K6948" s="1">
        <v>38</v>
      </c>
      <c r="L6948" s="8">
        <v>5</v>
      </c>
    </row>
    <row r="6949" spans="2:12" x14ac:dyDescent="0.2">
      <c r="D6949" s="175"/>
      <c r="E6949" s="4" t="s">
        <v>68</v>
      </c>
      <c r="F6949" s="6"/>
      <c r="G6949" s="5">
        <v>112</v>
      </c>
      <c r="H6949" s="7">
        <v>3</v>
      </c>
      <c r="I6949" s="1">
        <v>34</v>
      </c>
      <c r="J6949" s="1">
        <v>47</v>
      </c>
      <c r="K6949" s="1">
        <v>25</v>
      </c>
      <c r="L6949" s="8">
        <v>3</v>
      </c>
    </row>
    <row r="6950" spans="2:12" x14ac:dyDescent="0.2">
      <c r="D6950" s="175"/>
      <c r="E6950" s="4" t="s">
        <v>69</v>
      </c>
      <c r="F6950" s="6"/>
      <c r="G6950" s="5">
        <v>92</v>
      </c>
      <c r="H6950" s="7">
        <v>6</v>
      </c>
      <c r="I6950" s="1">
        <v>13</v>
      </c>
      <c r="J6950" s="1">
        <v>40</v>
      </c>
      <c r="K6950" s="1">
        <v>31</v>
      </c>
      <c r="L6950" s="8">
        <v>2</v>
      </c>
    </row>
    <row r="6951" spans="2:12" x14ac:dyDescent="0.2">
      <c r="D6951" s="175"/>
      <c r="E6951" s="4" t="s">
        <v>70</v>
      </c>
      <c r="F6951" s="6"/>
      <c r="G6951" s="5">
        <v>131</v>
      </c>
      <c r="H6951" s="7">
        <v>6</v>
      </c>
      <c r="I6951" s="1">
        <v>29</v>
      </c>
      <c r="J6951" s="1">
        <v>58</v>
      </c>
      <c r="K6951" s="1">
        <v>36</v>
      </c>
      <c r="L6951" s="8">
        <v>2</v>
      </c>
    </row>
    <row r="6952" spans="2:12" x14ac:dyDescent="0.2">
      <c r="D6952" s="175"/>
      <c r="E6952" s="4" t="s">
        <v>71</v>
      </c>
      <c r="F6952" s="6"/>
      <c r="G6952" s="5">
        <v>71</v>
      </c>
      <c r="H6952" s="7">
        <v>2</v>
      </c>
      <c r="I6952" s="1">
        <v>22</v>
      </c>
      <c r="J6952" s="1">
        <v>27</v>
      </c>
      <c r="K6952" s="1">
        <v>20</v>
      </c>
      <c r="L6952" s="8">
        <v>0</v>
      </c>
    </row>
    <row r="6953" spans="2:12" x14ac:dyDescent="0.2">
      <c r="D6953" s="176"/>
      <c r="E6953" s="59" t="s">
        <v>72</v>
      </c>
      <c r="F6953" s="60"/>
      <c r="G6953" s="56">
        <v>70</v>
      </c>
      <c r="H6953" s="66">
        <v>7</v>
      </c>
      <c r="I6953" s="30">
        <v>17</v>
      </c>
      <c r="J6953" s="30">
        <v>32</v>
      </c>
      <c r="K6953" s="30">
        <v>11</v>
      </c>
      <c r="L6953" s="65">
        <v>3</v>
      </c>
    </row>
    <row r="6955" spans="2:12" x14ac:dyDescent="0.2">
      <c r="B6955" s="43" t="str">
        <f xml:space="preserve"> HYPERLINK("#'目次'!B258", "[252]")</f>
        <v>[252]</v>
      </c>
      <c r="C6955" s="31" t="s">
        <v>468</v>
      </c>
    </row>
    <row r="6958" spans="2:12" x14ac:dyDescent="0.2">
      <c r="C6958" s="31" t="s">
        <v>75</v>
      </c>
    </row>
    <row r="6959" spans="2:12" ht="24" x14ac:dyDescent="0.2">
      <c r="D6959" s="177"/>
      <c r="E6959" s="178"/>
      <c r="F6959" s="178"/>
      <c r="G6959" s="40" t="s">
        <v>14</v>
      </c>
      <c r="H6959" s="42" t="s">
        <v>451</v>
      </c>
      <c r="I6959" s="15" t="s">
        <v>452</v>
      </c>
      <c r="J6959" s="15" t="s">
        <v>453</v>
      </c>
      <c r="K6959" s="15" t="s">
        <v>420</v>
      </c>
      <c r="L6959" s="44" t="s">
        <v>17</v>
      </c>
    </row>
    <row r="6960" spans="2:12" x14ac:dyDescent="0.2">
      <c r="D6960" s="179"/>
      <c r="E6960" s="180"/>
      <c r="F6960" s="180"/>
      <c r="G6960" s="39"/>
      <c r="H6960" s="41"/>
      <c r="I6960" s="14"/>
      <c r="J6960" s="14"/>
      <c r="K6960" s="14"/>
      <c r="L6960" s="38"/>
    </row>
    <row r="6961" spans="4:12" x14ac:dyDescent="0.2">
      <c r="D6961" s="58"/>
      <c r="E6961" s="53" t="s">
        <v>14</v>
      </c>
      <c r="F6961" s="52"/>
      <c r="G6961" s="37">
        <v>1222</v>
      </c>
      <c r="H6961" s="17">
        <v>62</v>
      </c>
      <c r="I6961" s="17">
        <v>300</v>
      </c>
      <c r="J6961" s="17">
        <v>513</v>
      </c>
      <c r="K6961" s="17">
        <v>291</v>
      </c>
      <c r="L6961" s="55">
        <v>56</v>
      </c>
    </row>
    <row r="6962" spans="4:12" x14ac:dyDescent="0.2">
      <c r="D6962" s="174" t="s">
        <v>36</v>
      </c>
      <c r="E6962" s="20" t="s">
        <v>76</v>
      </c>
      <c r="F6962" s="22"/>
      <c r="G6962" s="21">
        <v>629</v>
      </c>
      <c r="H6962" s="25">
        <v>46</v>
      </c>
      <c r="I6962" s="3">
        <v>149</v>
      </c>
      <c r="J6962" s="3">
        <v>269</v>
      </c>
      <c r="K6962" s="3">
        <v>141</v>
      </c>
      <c r="L6962" s="26">
        <v>24</v>
      </c>
    </row>
    <row r="6963" spans="4:12" x14ac:dyDescent="0.2">
      <c r="D6963" s="175"/>
      <c r="E6963" s="4" t="s">
        <v>39</v>
      </c>
      <c r="F6963" s="6"/>
      <c r="G6963" s="5">
        <v>37</v>
      </c>
      <c r="H6963" s="7">
        <v>1</v>
      </c>
      <c r="I6963" s="1">
        <v>5</v>
      </c>
      <c r="J6963" s="1">
        <v>16</v>
      </c>
      <c r="K6963" s="1">
        <v>14</v>
      </c>
      <c r="L6963" s="8">
        <v>1</v>
      </c>
    </row>
    <row r="6964" spans="4:12" x14ac:dyDescent="0.2">
      <c r="D6964" s="175"/>
      <c r="E6964" s="4" t="s">
        <v>40</v>
      </c>
      <c r="F6964" s="6"/>
      <c r="G6964" s="5">
        <v>73</v>
      </c>
      <c r="H6964" s="7">
        <v>8</v>
      </c>
      <c r="I6964" s="1">
        <v>12</v>
      </c>
      <c r="J6964" s="1">
        <v>24</v>
      </c>
      <c r="K6964" s="1">
        <v>26</v>
      </c>
      <c r="L6964" s="8">
        <v>3</v>
      </c>
    </row>
    <row r="6965" spans="4:12" x14ac:dyDescent="0.2">
      <c r="D6965" s="175"/>
      <c r="E6965" s="4" t="s">
        <v>41</v>
      </c>
      <c r="F6965" s="6"/>
      <c r="G6965" s="5">
        <v>108</v>
      </c>
      <c r="H6965" s="7">
        <v>6</v>
      </c>
      <c r="I6965" s="1">
        <v>22</v>
      </c>
      <c r="J6965" s="1">
        <v>40</v>
      </c>
      <c r="K6965" s="1">
        <v>37</v>
      </c>
      <c r="L6965" s="8">
        <v>3</v>
      </c>
    </row>
    <row r="6966" spans="4:12" x14ac:dyDescent="0.2">
      <c r="D6966" s="175"/>
      <c r="E6966" s="4" t="s">
        <v>42</v>
      </c>
      <c r="F6966" s="6"/>
      <c r="G6966" s="5">
        <v>113</v>
      </c>
      <c r="H6966" s="7">
        <v>10</v>
      </c>
      <c r="I6966" s="1">
        <v>22</v>
      </c>
      <c r="J6966" s="1">
        <v>55</v>
      </c>
      <c r="K6966" s="1">
        <v>25</v>
      </c>
      <c r="L6966" s="8">
        <v>1</v>
      </c>
    </row>
    <row r="6967" spans="4:12" x14ac:dyDescent="0.2">
      <c r="D6967" s="175"/>
      <c r="E6967" s="4" t="s">
        <v>43</v>
      </c>
      <c r="F6967" s="6"/>
      <c r="G6967" s="5">
        <v>101</v>
      </c>
      <c r="H6967" s="7">
        <v>5</v>
      </c>
      <c r="I6967" s="1">
        <v>23</v>
      </c>
      <c r="J6967" s="1">
        <v>46</v>
      </c>
      <c r="K6967" s="1">
        <v>24</v>
      </c>
      <c r="L6967" s="8">
        <v>3</v>
      </c>
    </row>
    <row r="6968" spans="4:12" x14ac:dyDescent="0.2">
      <c r="D6968" s="175"/>
      <c r="E6968" s="4" t="s">
        <v>44</v>
      </c>
      <c r="F6968" s="6"/>
      <c r="G6968" s="5">
        <v>114</v>
      </c>
      <c r="H6968" s="7">
        <v>9</v>
      </c>
      <c r="I6968" s="1">
        <v>36</v>
      </c>
      <c r="J6968" s="1">
        <v>51</v>
      </c>
      <c r="K6968" s="1">
        <v>10</v>
      </c>
      <c r="L6968" s="8">
        <v>8</v>
      </c>
    </row>
    <row r="6969" spans="4:12" x14ac:dyDescent="0.2">
      <c r="D6969" s="175"/>
      <c r="E6969" s="4" t="s">
        <v>45</v>
      </c>
      <c r="F6969" s="6"/>
      <c r="G6969" s="5">
        <v>83</v>
      </c>
      <c r="H6969" s="7">
        <v>7</v>
      </c>
      <c r="I6969" s="1">
        <v>29</v>
      </c>
      <c r="J6969" s="1">
        <v>37</v>
      </c>
      <c r="K6969" s="1">
        <v>5</v>
      </c>
      <c r="L6969" s="8">
        <v>5</v>
      </c>
    </row>
    <row r="6970" spans="4:12" x14ac:dyDescent="0.2">
      <c r="D6970" s="174" t="s">
        <v>37</v>
      </c>
      <c r="E6970" s="20" t="s">
        <v>77</v>
      </c>
      <c r="F6970" s="22"/>
      <c r="G6970" s="21">
        <v>593</v>
      </c>
      <c r="H6970" s="25">
        <v>16</v>
      </c>
      <c r="I6970" s="3">
        <v>151</v>
      </c>
      <c r="J6970" s="3">
        <v>244</v>
      </c>
      <c r="K6970" s="3">
        <v>150</v>
      </c>
      <c r="L6970" s="26">
        <v>32</v>
      </c>
    </row>
    <row r="6971" spans="4:12" x14ac:dyDescent="0.2">
      <c r="D6971" s="175"/>
      <c r="E6971" s="4" t="s">
        <v>39</v>
      </c>
      <c r="F6971" s="6"/>
      <c r="G6971" s="5">
        <v>27</v>
      </c>
      <c r="H6971" s="7">
        <v>1</v>
      </c>
      <c r="I6971" s="1">
        <v>2</v>
      </c>
      <c r="J6971" s="1">
        <v>11</v>
      </c>
      <c r="K6971" s="1">
        <v>11</v>
      </c>
      <c r="L6971" s="8">
        <v>2</v>
      </c>
    </row>
    <row r="6972" spans="4:12" x14ac:dyDescent="0.2">
      <c r="D6972" s="175"/>
      <c r="E6972" s="4" t="s">
        <v>40</v>
      </c>
      <c r="F6972" s="6"/>
      <c r="G6972" s="5">
        <v>74</v>
      </c>
      <c r="H6972" s="7">
        <v>1</v>
      </c>
      <c r="I6972" s="1">
        <v>9</v>
      </c>
      <c r="J6972" s="1">
        <v>21</v>
      </c>
      <c r="K6972" s="1">
        <v>41</v>
      </c>
      <c r="L6972" s="8">
        <v>2</v>
      </c>
    </row>
    <row r="6973" spans="4:12" x14ac:dyDescent="0.2">
      <c r="D6973" s="175"/>
      <c r="E6973" s="4" t="s">
        <v>41</v>
      </c>
      <c r="F6973" s="6"/>
      <c r="G6973" s="5">
        <v>96</v>
      </c>
      <c r="H6973" s="7">
        <v>1</v>
      </c>
      <c r="I6973" s="1">
        <v>22</v>
      </c>
      <c r="J6973" s="1">
        <v>33</v>
      </c>
      <c r="K6973" s="1">
        <v>39</v>
      </c>
      <c r="L6973" s="8">
        <v>1</v>
      </c>
    </row>
    <row r="6974" spans="4:12" x14ac:dyDescent="0.2">
      <c r="D6974" s="175"/>
      <c r="E6974" s="4" t="s">
        <v>42</v>
      </c>
      <c r="F6974" s="6"/>
      <c r="G6974" s="5">
        <v>97</v>
      </c>
      <c r="H6974" s="7">
        <v>3</v>
      </c>
      <c r="I6974" s="1">
        <v>33</v>
      </c>
      <c r="J6974" s="1">
        <v>29</v>
      </c>
      <c r="K6974" s="1">
        <v>26</v>
      </c>
      <c r="L6974" s="8">
        <v>6</v>
      </c>
    </row>
    <row r="6975" spans="4:12" x14ac:dyDescent="0.2">
      <c r="D6975" s="175"/>
      <c r="E6975" s="4" t="s">
        <v>43</v>
      </c>
      <c r="F6975" s="6"/>
      <c r="G6975" s="5">
        <v>103</v>
      </c>
      <c r="H6975" s="7">
        <v>4</v>
      </c>
      <c r="I6975" s="1">
        <v>30</v>
      </c>
      <c r="J6975" s="1">
        <v>53</v>
      </c>
      <c r="K6975" s="1">
        <v>11</v>
      </c>
      <c r="L6975" s="8">
        <v>5</v>
      </c>
    </row>
    <row r="6976" spans="4:12" x14ac:dyDescent="0.2">
      <c r="D6976" s="175"/>
      <c r="E6976" s="4" t="s">
        <v>44</v>
      </c>
      <c r="F6976" s="6"/>
      <c r="G6976" s="5">
        <v>109</v>
      </c>
      <c r="H6976" s="7">
        <v>3</v>
      </c>
      <c r="I6976" s="1">
        <v>30</v>
      </c>
      <c r="J6976" s="1">
        <v>54</v>
      </c>
      <c r="K6976" s="1">
        <v>15</v>
      </c>
      <c r="L6976" s="8">
        <v>7</v>
      </c>
    </row>
    <row r="6977" spans="2:12" x14ac:dyDescent="0.2">
      <c r="D6977" s="176"/>
      <c r="E6977" s="59" t="s">
        <v>45</v>
      </c>
      <c r="F6977" s="60"/>
      <c r="G6977" s="56">
        <v>87</v>
      </c>
      <c r="H6977" s="66">
        <v>3</v>
      </c>
      <c r="I6977" s="30">
        <v>25</v>
      </c>
      <c r="J6977" s="30">
        <v>43</v>
      </c>
      <c r="K6977" s="30">
        <v>7</v>
      </c>
      <c r="L6977" s="65">
        <v>9</v>
      </c>
    </row>
    <row r="6979" spans="2:12" x14ac:dyDescent="0.2">
      <c r="B6979" s="43" t="str">
        <f xml:space="preserve"> HYPERLINK("#'目次'!B259", "[253]")</f>
        <v>[253]</v>
      </c>
      <c r="C6979" s="31" t="s">
        <v>471</v>
      </c>
    </row>
    <row r="6983" spans="2:12" ht="24" x14ac:dyDescent="0.2">
      <c r="D6983" s="177"/>
      <c r="E6983" s="178"/>
      <c r="F6983" s="178"/>
      <c r="G6983" s="40" t="s">
        <v>14</v>
      </c>
      <c r="H6983" s="42" t="s">
        <v>451</v>
      </c>
      <c r="I6983" s="15" t="s">
        <v>452</v>
      </c>
      <c r="J6983" s="15" t="s">
        <v>453</v>
      </c>
      <c r="K6983" s="15" t="s">
        <v>420</v>
      </c>
      <c r="L6983" s="44" t="s">
        <v>17</v>
      </c>
    </row>
    <row r="6984" spans="2:12" x14ac:dyDescent="0.2">
      <c r="D6984" s="179"/>
      <c r="E6984" s="180"/>
      <c r="F6984" s="180"/>
      <c r="G6984" s="39"/>
      <c r="H6984" s="41"/>
      <c r="I6984" s="14"/>
      <c r="J6984" s="14"/>
      <c r="K6984" s="14"/>
      <c r="L6984" s="38"/>
    </row>
    <row r="6985" spans="2:12" x14ac:dyDescent="0.2">
      <c r="D6985" s="58"/>
      <c r="E6985" s="53" t="s">
        <v>14</v>
      </c>
      <c r="F6985" s="52"/>
      <c r="G6985" s="37">
        <v>1222</v>
      </c>
      <c r="H6985" s="17">
        <v>46</v>
      </c>
      <c r="I6985" s="17">
        <v>114</v>
      </c>
      <c r="J6985" s="17">
        <v>640</v>
      </c>
      <c r="K6985" s="17">
        <v>363</v>
      </c>
      <c r="L6985" s="55">
        <v>59</v>
      </c>
    </row>
    <row r="6986" spans="2:12" x14ac:dyDescent="0.2">
      <c r="D6986" s="174" t="s">
        <v>18</v>
      </c>
      <c r="E6986" s="20" t="s">
        <v>19</v>
      </c>
      <c r="F6986" s="22"/>
      <c r="G6986" s="21">
        <v>57</v>
      </c>
      <c r="H6986" s="25">
        <v>4</v>
      </c>
      <c r="I6986" s="3">
        <v>2</v>
      </c>
      <c r="J6986" s="3">
        <v>33</v>
      </c>
      <c r="K6986" s="3">
        <v>13</v>
      </c>
      <c r="L6986" s="26">
        <v>5</v>
      </c>
    </row>
    <row r="6987" spans="2:12" x14ac:dyDescent="0.2">
      <c r="D6987" s="175"/>
      <c r="E6987" s="4" t="s">
        <v>20</v>
      </c>
      <c r="F6987" s="6"/>
      <c r="G6987" s="5">
        <v>84</v>
      </c>
      <c r="H6987" s="7">
        <v>2</v>
      </c>
      <c r="I6987" s="1">
        <v>7</v>
      </c>
      <c r="J6987" s="1">
        <v>41</v>
      </c>
      <c r="K6987" s="1">
        <v>29</v>
      </c>
      <c r="L6987" s="8">
        <v>5</v>
      </c>
    </row>
    <row r="6988" spans="2:12" x14ac:dyDescent="0.2">
      <c r="D6988" s="175"/>
      <c r="E6988" s="4" t="s">
        <v>21</v>
      </c>
      <c r="F6988" s="6"/>
      <c r="G6988" s="5">
        <v>487</v>
      </c>
      <c r="H6988" s="7">
        <v>20</v>
      </c>
      <c r="I6988" s="1">
        <v>39</v>
      </c>
      <c r="J6988" s="1">
        <v>253</v>
      </c>
      <c r="K6988" s="1">
        <v>158</v>
      </c>
      <c r="L6988" s="8">
        <v>17</v>
      </c>
    </row>
    <row r="6989" spans="2:12" x14ac:dyDescent="0.2">
      <c r="D6989" s="175"/>
      <c r="E6989" s="4" t="s">
        <v>22</v>
      </c>
      <c r="F6989" s="6"/>
      <c r="G6989" s="5">
        <v>35</v>
      </c>
      <c r="H6989" s="7">
        <v>1</v>
      </c>
      <c r="I6989" s="1">
        <v>3</v>
      </c>
      <c r="J6989" s="1">
        <v>19</v>
      </c>
      <c r="K6989" s="1">
        <v>9</v>
      </c>
      <c r="L6989" s="8">
        <v>3</v>
      </c>
    </row>
    <row r="6990" spans="2:12" x14ac:dyDescent="0.2">
      <c r="D6990" s="175"/>
      <c r="E6990" s="4" t="s">
        <v>23</v>
      </c>
      <c r="F6990" s="6"/>
      <c r="G6990" s="5">
        <v>143</v>
      </c>
      <c r="H6990" s="7">
        <v>1</v>
      </c>
      <c r="I6990" s="1">
        <v>16</v>
      </c>
      <c r="J6990" s="1">
        <v>74</v>
      </c>
      <c r="K6990" s="1">
        <v>47</v>
      </c>
      <c r="L6990" s="8">
        <v>5</v>
      </c>
    </row>
    <row r="6991" spans="2:12" x14ac:dyDescent="0.2">
      <c r="D6991" s="175"/>
      <c r="E6991" s="4" t="s">
        <v>24</v>
      </c>
      <c r="F6991" s="6"/>
      <c r="G6991" s="5">
        <v>187</v>
      </c>
      <c r="H6991" s="7">
        <v>9</v>
      </c>
      <c r="I6991" s="1">
        <v>27</v>
      </c>
      <c r="J6991" s="1">
        <v>102</v>
      </c>
      <c r="K6991" s="1">
        <v>40</v>
      </c>
      <c r="L6991" s="8">
        <v>9</v>
      </c>
    </row>
    <row r="6992" spans="2:12" x14ac:dyDescent="0.2">
      <c r="D6992" s="175"/>
      <c r="E6992" s="4" t="s">
        <v>25</v>
      </c>
      <c r="F6992" s="6"/>
      <c r="G6992" s="5">
        <v>71</v>
      </c>
      <c r="H6992" s="7">
        <v>2</v>
      </c>
      <c r="I6992" s="1">
        <v>9</v>
      </c>
      <c r="J6992" s="1">
        <v>35</v>
      </c>
      <c r="K6992" s="1">
        <v>23</v>
      </c>
      <c r="L6992" s="8">
        <v>2</v>
      </c>
    </row>
    <row r="6993" spans="4:12" x14ac:dyDescent="0.2">
      <c r="D6993" s="175"/>
      <c r="E6993" s="4" t="s">
        <v>26</v>
      </c>
      <c r="F6993" s="6"/>
      <c r="G6993" s="5">
        <v>30</v>
      </c>
      <c r="H6993" s="7">
        <v>2</v>
      </c>
      <c r="I6993" s="1">
        <v>3</v>
      </c>
      <c r="J6993" s="1">
        <v>16</v>
      </c>
      <c r="K6993" s="1">
        <v>7</v>
      </c>
      <c r="L6993" s="8">
        <v>2</v>
      </c>
    </row>
    <row r="6994" spans="4:12" x14ac:dyDescent="0.2">
      <c r="D6994" s="175"/>
      <c r="E6994" s="4" t="s">
        <v>27</v>
      </c>
      <c r="F6994" s="6"/>
      <c r="G6994" s="5">
        <v>70</v>
      </c>
      <c r="H6994" s="7">
        <v>3</v>
      </c>
      <c r="I6994" s="1">
        <v>4</v>
      </c>
      <c r="J6994" s="1">
        <v>36</v>
      </c>
      <c r="K6994" s="1">
        <v>21</v>
      </c>
      <c r="L6994" s="8">
        <v>6</v>
      </c>
    </row>
    <row r="6995" spans="4:12" x14ac:dyDescent="0.2">
      <c r="D6995" s="175"/>
      <c r="E6995" s="4" t="s">
        <v>28</v>
      </c>
      <c r="F6995" s="6"/>
      <c r="G6995" s="5">
        <v>51</v>
      </c>
      <c r="H6995" s="7">
        <v>2</v>
      </c>
      <c r="I6995" s="1">
        <v>4</v>
      </c>
      <c r="J6995" s="1">
        <v>28</v>
      </c>
      <c r="K6995" s="1">
        <v>12</v>
      </c>
      <c r="L6995" s="8">
        <v>5</v>
      </c>
    </row>
    <row r="6996" spans="4:12" x14ac:dyDescent="0.2">
      <c r="D6996" s="175"/>
      <c r="E6996" s="4" t="s">
        <v>29</v>
      </c>
      <c r="F6996" s="6"/>
      <c r="G6996" s="5">
        <v>7</v>
      </c>
      <c r="H6996" s="7">
        <v>0</v>
      </c>
      <c r="I6996" s="1">
        <v>0</v>
      </c>
      <c r="J6996" s="1">
        <v>3</v>
      </c>
      <c r="K6996" s="1">
        <v>4</v>
      </c>
      <c r="L6996" s="8">
        <v>0</v>
      </c>
    </row>
    <row r="6997" spans="4:12" x14ac:dyDescent="0.2">
      <c r="D6997" s="174" t="s">
        <v>30</v>
      </c>
      <c r="E6997" s="20" t="s">
        <v>31</v>
      </c>
      <c r="F6997" s="22"/>
      <c r="G6997" s="21">
        <v>393</v>
      </c>
      <c r="H6997" s="25">
        <v>17</v>
      </c>
      <c r="I6997" s="3">
        <v>34</v>
      </c>
      <c r="J6997" s="3">
        <v>203</v>
      </c>
      <c r="K6997" s="3">
        <v>128</v>
      </c>
      <c r="L6997" s="26">
        <v>11</v>
      </c>
    </row>
    <row r="6998" spans="4:12" x14ac:dyDescent="0.2">
      <c r="D6998" s="175"/>
      <c r="E6998" s="4" t="s">
        <v>32</v>
      </c>
      <c r="F6998" s="6"/>
      <c r="G6998" s="5">
        <v>352</v>
      </c>
      <c r="H6998" s="7">
        <v>17</v>
      </c>
      <c r="I6998" s="1">
        <v>24</v>
      </c>
      <c r="J6998" s="1">
        <v>191</v>
      </c>
      <c r="K6998" s="1">
        <v>99</v>
      </c>
      <c r="L6998" s="8">
        <v>21</v>
      </c>
    </row>
    <row r="6999" spans="4:12" x14ac:dyDescent="0.2">
      <c r="D6999" s="175"/>
      <c r="E6999" s="4" t="s">
        <v>33</v>
      </c>
      <c r="F6999" s="6"/>
      <c r="G6999" s="5">
        <v>388</v>
      </c>
      <c r="H6999" s="7">
        <v>7</v>
      </c>
      <c r="I6999" s="1">
        <v>49</v>
      </c>
      <c r="J6999" s="1">
        <v>196</v>
      </c>
      <c r="K6999" s="1">
        <v>111</v>
      </c>
      <c r="L6999" s="8">
        <v>25</v>
      </c>
    </row>
    <row r="7000" spans="4:12" x14ac:dyDescent="0.2">
      <c r="D7000" s="175"/>
      <c r="E7000" s="4" t="s">
        <v>34</v>
      </c>
      <c r="F7000" s="6"/>
      <c r="G7000" s="5">
        <v>89</v>
      </c>
      <c r="H7000" s="7">
        <v>5</v>
      </c>
      <c r="I7000" s="1">
        <v>7</v>
      </c>
      <c r="J7000" s="1">
        <v>50</v>
      </c>
      <c r="K7000" s="1">
        <v>25</v>
      </c>
      <c r="L7000" s="8">
        <v>2</v>
      </c>
    </row>
    <row r="7001" spans="4:12" x14ac:dyDescent="0.2">
      <c r="D7001" s="174" t="s">
        <v>35</v>
      </c>
      <c r="E7001" s="20" t="s">
        <v>36</v>
      </c>
      <c r="F7001" s="22"/>
      <c r="G7001" s="21">
        <v>629</v>
      </c>
      <c r="H7001" s="25">
        <v>35</v>
      </c>
      <c r="I7001" s="3">
        <v>63</v>
      </c>
      <c r="J7001" s="3">
        <v>324</v>
      </c>
      <c r="K7001" s="3">
        <v>182</v>
      </c>
      <c r="L7001" s="26">
        <v>25</v>
      </c>
    </row>
    <row r="7002" spans="4:12" x14ac:dyDescent="0.2">
      <c r="D7002" s="175"/>
      <c r="E7002" s="4" t="s">
        <v>37</v>
      </c>
      <c r="F7002" s="6"/>
      <c r="G7002" s="5">
        <v>593</v>
      </c>
      <c r="H7002" s="7">
        <v>11</v>
      </c>
      <c r="I7002" s="1">
        <v>51</v>
      </c>
      <c r="J7002" s="1">
        <v>316</v>
      </c>
      <c r="K7002" s="1">
        <v>181</v>
      </c>
      <c r="L7002" s="8">
        <v>34</v>
      </c>
    </row>
    <row r="7003" spans="4:12" x14ac:dyDescent="0.2">
      <c r="D7003" s="174" t="s">
        <v>38</v>
      </c>
      <c r="E7003" s="20" t="s">
        <v>39</v>
      </c>
      <c r="F7003" s="22"/>
      <c r="G7003" s="21">
        <v>64</v>
      </c>
      <c r="H7003" s="25">
        <v>1</v>
      </c>
      <c r="I7003" s="3">
        <v>1</v>
      </c>
      <c r="J7003" s="3">
        <v>30</v>
      </c>
      <c r="K7003" s="3">
        <v>29</v>
      </c>
      <c r="L7003" s="26">
        <v>3</v>
      </c>
    </row>
    <row r="7004" spans="4:12" x14ac:dyDescent="0.2">
      <c r="D7004" s="175"/>
      <c r="E7004" s="4" t="s">
        <v>40</v>
      </c>
      <c r="F7004" s="6"/>
      <c r="G7004" s="5">
        <v>147</v>
      </c>
      <c r="H7004" s="7">
        <v>8</v>
      </c>
      <c r="I7004" s="1">
        <v>9</v>
      </c>
      <c r="J7004" s="1">
        <v>45</v>
      </c>
      <c r="K7004" s="1">
        <v>80</v>
      </c>
      <c r="L7004" s="8">
        <v>5</v>
      </c>
    </row>
    <row r="7005" spans="4:12" x14ac:dyDescent="0.2">
      <c r="D7005" s="175"/>
      <c r="E7005" s="4" t="s">
        <v>41</v>
      </c>
      <c r="F7005" s="6"/>
      <c r="G7005" s="5">
        <v>204</v>
      </c>
      <c r="H7005" s="7">
        <v>3</v>
      </c>
      <c r="I7005" s="1">
        <v>17</v>
      </c>
      <c r="J7005" s="1">
        <v>94</v>
      </c>
      <c r="K7005" s="1">
        <v>86</v>
      </c>
      <c r="L7005" s="8">
        <v>4</v>
      </c>
    </row>
    <row r="7006" spans="4:12" x14ac:dyDescent="0.2">
      <c r="D7006" s="175"/>
      <c r="E7006" s="4" t="s">
        <v>42</v>
      </c>
      <c r="F7006" s="6"/>
      <c r="G7006" s="5">
        <v>210</v>
      </c>
      <c r="H7006" s="7">
        <v>14</v>
      </c>
      <c r="I7006" s="1">
        <v>22</v>
      </c>
      <c r="J7006" s="1">
        <v>102</v>
      </c>
      <c r="K7006" s="1">
        <v>66</v>
      </c>
      <c r="L7006" s="8">
        <v>6</v>
      </c>
    </row>
    <row r="7007" spans="4:12" x14ac:dyDescent="0.2">
      <c r="D7007" s="175"/>
      <c r="E7007" s="4" t="s">
        <v>43</v>
      </c>
      <c r="F7007" s="6"/>
      <c r="G7007" s="5">
        <v>204</v>
      </c>
      <c r="H7007" s="7">
        <v>3</v>
      </c>
      <c r="I7007" s="1">
        <v>20</v>
      </c>
      <c r="J7007" s="1">
        <v>124</v>
      </c>
      <c r="K7007" s="1">
        <v>47</v>
      </c>
      <c r="L7007" s="8">
        <v>10</v>
      </c>
    </row>
    <row r="7008" spans="4:12" x14ac:dyDescent="0.2">
      <c r="D7008" s="175"/>
      <c r="E7008" s="4" t="s">
        <v>44</v>
      </c>
      <c r="F7008" s="6"/>
      <c r="G7008" s="5">
        <v>223</v>
      </c>
      <c r="H7008" s="7">
        <v>10</v>
      </c>
      <c r="I7008" s="1">
        <v>27</v>
      </c>
      <c r="J7008" s="1">
        <v>141</v>
      </c>
      <c r="K7008" s="1">
        <v>31</v>
      </c>
      <c r="L7008" s="8">
        <v>14</v>
      </c>
    </row>
    <row r="7009" spans="2:12" x14ac:dyDescent="0.2">
      <c r="D7009" s="176"/>
      <c r="E7009" s="59" t="s">
        <v>45</v>
      </c>
      <c r="F7009" s="60"/>
      <c r="G7009" s="56">
        <v>170</v>
      </c>
      <c r="H7009" s="66">
        <v>7</v>
      </c>
      <c r="I7009" s="30">
        <v>18</v>
      </c>
      <c r="J7009" s="30">
        <v>104</v>
      </c>
      <c r="K7009" s="30">
        <v>24</v>
      </c>
      <c r="L7009" s="65">
        <v>17</v>
      </c>
    </row>
    <row r="7011" spans="2:12" x14ac:dyDescent="0.2">
      <c r="B7011" s="43" t="str">
        <f xml:space="preserve"> HYPERLINK("#'目次'!B260", "[254]")</f>
        <v>[254]</v>
      </c>
      <c r="C7011" s="31" t="s">
        <v>471</v>
      </c>
    </row>
    <row r="7015" spans="2:12" ht="24" x14ac:dyDescent="0.2">
      <c r="D7015" s="177"/>
      <c r="E7015" s="178"/>
      <c r="F7015" s="178"/>
      <c r="G7015" s="40" t="s">
        <v>14</v>
      </c>
      <c r="H7015" s="42" t="s">
        <v>451</v>
      </c>
      <c r="I7015" s="15" t="s">
        <v>452</v>
      </c>
      <c r="J7015" s="15" t="s">
        <v>453</v>
      </c>
      <c r="K7015" s="15" t="s">
        <v>420</v>
      </c>
      <c r="L7015" s="44" t="s">
        <v>17</v>
      </c>
    </row>
    <row r="7016" spans="2:12" x14ac:dyDescent="0.2">
      <c r="D7016" s="179"/>
      <c r="E7016" s="180"/>
      <c r="F7016" s="180"/>
      <c r="G7016" s="39"/>
      <c r="H7016" s="41"/>
      <c r="I7016" s="14"/>
      <c r="J7016" s="14"/>
      <c r="K7016" s="14"/>
      <c r="L7016" s="38"/>
    </row>
    <row r="7017" spans="2:12" x14ac:dyDescent="0.2">
      <c r="D7017" s="58"/>
      <c r="E7017" s="53" t="s">
        <v>14</v>
      </c>
      <c r="F7017" s="52"/>
      <c r="G7017" s="37">
        <v>1222</v>
      </c>
      <c r="H7017" s="17">
        <v>46</v>
      </c>
      <c r="I7017" s="17">
        <v>114</v>
      </c>
      <c r="J7017" s="17">
        <v>640</v>
      </c>
      <c r="K7017" s="17">
        <v>363</v>
      </c>
      <c r="L7017" s="55">
        <v>59</v>
      </c>
    </row>
    <row r="7018" spans="2:12" x14ac:dyDescent="0.2">
      <c r="D7018" s="174" t="s">
        <v>52</v>
      </c>
      <c r="E7018" s="20" t="s">
        <v>53</v>
      </c>
      <c r="F7018" s="22"/>
      <c r="G7018" s="21">
        <v>15</v>
      </c>
      <c r="H7018" s="25">
        <v>0</v>
      </c>
      <c r="I7018" s="3">
        <v>1</v>
      </c>
      <c r="J7018" s="3">
        <v>7</v>
      </c>
      <c r="K7018" s="3">
        <v>6</v>
      </c>
      <c r="L7018" s="26">
        <v>1</v>
      </c>
    </row>
    <row r="7019" spans="2:12" ht="24" x14ac:dyDescent="0.2">
      <c r="D7019" s="175"/>
      <c r="E7019" s="4" t="s">
        <v>54</v>
      </c>
      <c r="F7019" s="6"/>
      <c r="G7019" s="5">
        <v>122</v>
      </c>
      <c r="H7019" s="7">
        <v>4</v>
      </c>
      <c r="I7019" s="1">
        <v>16</v>
      </c>
      <c r="J7019" s="1">
        <v>74</v>
      </c>
      <c r="K7019" s="1">
        <v>23</v>
      </c>
      <c r="L7019" s="8">
        <v>5</v>
      </c>
    </row>
    <row r="7020" spans="2:12" x14ac:dyDescent="0.2">
      <c r="D7020" s="175"/>
      <c r="E7020" s="4" t="s">
        <v>55</v>
      </c>
      <c r="F7020" s="6"/>
      <c r="G7020" s="5">
        <v>43</v>
      </c>
      <c r="H7020" s="7">
        <v>3</v>
      </c>
      <c r="I7020" s="1">
        <v>1</v>
      </c>
      <c r="J7020" s="1">
        <v>27</v>
      </c>
      <c r="K7020" s="1">
        <v>12</v>
      </c>
      <c r="L7020" s="8">
        <v>0</v>
      </c>
    </row>
    <row r="7021" spans="2:12" x14ac:dyDescent="0.2">
      <c r="D7021" s="175"/>
      <c r="E7021" s="4" t="s">
        <v>56</v>
      </c>
      <c r="F7021" s="6"/>
      <c r="G7021" s="5">
        <v>60</v>
      </c>
      <c r="H7021" s="7">
        <v>1</v>
      </c>
      <c r="I7021" s="1">
        <v>6</v>
      </c>
      <c r="J7021" s="1">
        <v>35</v>
      </c>
      <c r="K7021" s="1">
        <v>17</v>
      </c>
      <c r="L7021" s="8">
        <v>1</v>
      </c>
    </row>
    <row r="7022" spans="2:12" x14ac:dyDescent="0.2">
      <c r="D7022" s="175"/>
      <c r="E7022" s="4" t="s">
        <v>57</v>
      </c>
      <c r="F7022" s="6"/>
      <c r="G7022" s="5">
        <v>286</v>
      </c>
      <c r="H7022" s="7">
        <v>12</v>
      </c>
      <c r="I7022" s="1">
        <v>26</v>
      </c>
      <c r="J7022" s="1">
        <v>137</v>
      </c>
      <c r="K7022" s="1">
        <v>106</v>
      </c>
      <c r="L7022" s="8">
        <v>5</v>
      </c>
    </row>
    <row r="7023" spans="2:12" x14ac:dyDescent="0.2">
      <c r="D7023" s="175"/>
      <c r="E7023" s="4" t="s">
        <v>58</v>
      </c>
      <c r="F7023" s="6"/>
      <c r="G7023" s="5">
        <v>129</v>
      </c>
      <c r="H7023" s="7">
        <v>4</v>
      </c>
      <c r="I7023" s="1">
        <v>11</v>
      </c>
      <c r="J7023" s="1">
        <v>58</v>
      </c>
      <c r="K7023" s="1">
        <v>49</v>
      </c>
      <c r="L7023" s="8">
        <v>7</v>
      </c>
    </row>
    <row r="7024" spans="2:12" x14ac:dyDescent="0.2">
      <c r="D7024" s="175"/>
      <c r="E7024" s="4" t="s">
        <v>59</v>
      </c>
      <c r="F7024" s="6"/>
      <c r="G7024" s="5">
        <v>195</v>
      </c>
      <c r="H7024" s="7">
        <v>11</v>
      </c>
      <c r="I7024" s="1">
        <v>21</v>
      </c>
      <c r="J7024" s="1">
        <v>97</v>
      </c>
      <c r="K7024" s="1">
        <v>57</v>
      </c>
      <c r="L7024" s="8">
        <v>9</v>
      </c>
    </row>
    <row r="7025" spans="2:12" x14ac:dyDescent="0.2">
      <c r="D7025" s="175"/>
      <c r="E7025" s="4" t="s">
        <v>60</v>
      </c>
      <c r="F7025" s="6"/>
      <c r="G7025" s="5">
        <v>176</v>
      </c>
      <c r="H7025" s="7">
        <v>4</v>
      </c>
      <c r="I7025" s="1">
        <v>15</v>
      </c>
      <c r="J7025" s="1">
        <v>109</v>
      </c>
      <c r="K7025" s="1">
        <v>32</v>
      </c>
      <c r="L7025" s="8">
        <v>16</v>
      </c>
    </row>
    <row r="7026" spans="2:12" x14ac:dyDescent="0.2">
      <c r="D7026" s="175"/>
      <c r="E7026" s="4" t="s">
        <v>61</v>
      </c>
      <c r="F7026" s="6"/>
      <c r="G7026" s="5">
        <v>78</v>
      </c>
      <c r="H7026" s="7">
        <v>2</v>
      </c>
      <c r="I7026" s="1">
        <v>3</v>
      </c>
      <c r="J7026" s="1">
        <v>31</v>
      </c>
      <c r="K7026" s="1">
        <v>39</v>
      </c>
      <c r="L7026" s="8">
        <v>3</v>
      </c>
    </row>
    <row r="7027" spans="2:12" x14ac:dyDescent="0.2">
      <c r="D7027" s="175"/>
      <c r="E7027" s="4" t="s">
        <v>62</v>
      </c>
      <c r="F7027" s="6"/>
      <c r="G7027" s="5">
        <v>113</v>
      </c>
      <c r="H7027" s="7">
        <v>5</v>
      </c>
      <c r="I7027" s="1">
        <v>13</v>
      </c>
      <c r="J7027" s="1">
        <v>64</v>
      </c>
      <c r="K7027" s="1">
        <v>22</v>
      </c>
      <c r="L7027" s="8">
        <v>9</v>
      </c>
    </row>
    <row r="7028" spans="2:12" x14ac:dyDescent="0.2">
      <c r="D7028" s="174" t="s">
        <v>63</v>
      </c>
      <c r="E7028" s="20" t="s">
        <v>64</v>
      </c>
      <c r="F7028" s="22"/>
      <c r="G7028" s="21">
        <v>234</v>
      </c>
      <c r="H7028" s="25">
        <v>11</v>
      </c>
      <c r="I7028" s="3">
        <v>15</v>
      </c>
      <c r="J7028" s="3">
        <v>129</v>
      </c>
      <c r="K7028" s="3">
        <v>61</v>
      </c>
      <c r="L7028" s="26">
        <v>18</v>
      </c>
    </row>
    <row r="7029" spans="2:12" x14ac:dyDescent="0.2">
      <c r="D7029" s="175"/>
      <c r="E7029" s="4" t="s">
        <v>65</v>
      </c>
      <c r="F7029" s="6"/>
      <c r="G7029" s="5">
        <v>172</v>
      </c>
      <c r="H7029" s="7">
        <v>6</v>
      </c>
      <c r="I7029" s="1">
        <v>19</v>
      </c>
      <c r="J7029" s="1">
        <v>84</v>
      </c>
      <c r="K7029" s="1">
        <v>51</v>
      </c>
      <c r="L7029" s="8">
        <v>12</v>
      </c>
    </row>
    <row r="7030" spans="2:12" x14ac:dyDescent="0.2">
      <c r="D7030" s="175"/>
      <c r="E7030" s="4" t="s">
        <v>66</v>
      </c>
      <c r="F7030" s="6"/>
      <c r="G7030" s="5">
        <v>165</v>
      </c>
      <c r="H7030" s="7">
        <v>5</v>
      </c>
      <c r="I7030" s="1">
        <v>15</v>
      </c>
      <c r="J7030" s="1">
        <v>95</v>
      </c>
      <c r="K7030" s="1">
        <v>42</v>
      </c>
      <c r="L7030" s="8">
        <v>8</v>
      </c>
    </row>
    <row r="7031" spans="2:12" x14ac:dyDescent="0.2">
      <c r="D7031" s="175"/>
      <c r="E7031" s="4" t="s">
        <v>67</v>
      </c>
      <c r="F7031" s="6"/>
      <c r="G7031" s="5">
        <v>158</v>
      </c>
      <c r="H7031" s="7">
        <v>4</v>
      </c>
      <c r="I7031" s="1">
        <v>17</v>
      </c>
      <c r="J7031" s="1">
        <v>84</v>
      </c>
      <c r="K7031" s="1">
        <v>48</v>
      </c>
      <c r="L7031" s="8">
        <v>5</v>
      </c>
    </row>
    <row r="7032" spans="2:12" x14ac:dyDescent="0.2">
      <c r="D7032" s="175"/>
      <c r="E7032" s="4" t="s">
        <v>68</v>
      </c>
      <c r="F7032" s="6"/>
      <c r="G7032" s="5">
        <v>112</v>
      </c>
      <c r="H7032" s="7">
        <v>4</v>
      </c>
      <c r="I7032" s="1">
        <v>14</v>
      </c>
      <c r="J7032" s="1">
        <v>59</v>
      </c>
      <c r="K7032" s="1">
        <v>31</v>
      </c>
      <c r="L7032" s="8">
        <v>4</v>
      </c>
    </row>
    <row r="7033" spans="2:12" x14ac:dyDescent="0.2">
      <c r="D7033" s="175"/>
      <c r="E7033" s="4" t="s">
        <v>69</v>
      </c>
      <c r="F7033" s="6"/>
      <c r="G7033" s="5">
        <v>92</v>
      </c>
      <c r="H7033" s="7">
        <v>4</v>
      </c>
      <c r="I7033" s="1">
        <v>10</v>
      </c>
      <c r="J7033" s="1">
        <v>38</v>
      </c>
      <c r="K7033" s="1">
        <v>38</v>
      </c>
      <c r="L7033" s="8">
        <v>2</v>
      </c>
    </row>
    <row r="7034" spans="2:12" x14ac:dyDescent="0.2">
      <c r="D7034" s="175"/>
      <c r="E7034" s="4" t="s">
        <v>70</v>
      </c>
      <c r="F7034" s="6"/>
      <c r="G7034" s="5">
        <v>131</v>
      </c>
      <c r="H7034" s="7">
        <v>4</v>
      </c>
      <c r="I7034" s="1">
        <v>11</v>
      </c>
      <c r="J7034" s="1">
        <v>74</v>
      </c>
      <c r="K7034" s="1">
        <v>41</v>
      </c>
      <c r="L7034" s="8">
        <v>1</v>
      </c>
    </row>
    <row r="7035" spans="2:12" x14ac:dyDescent="0.2">
      <c r="D7035" s="175"/>
      <c r="E7035" s="4" t="s">
        <v>71</v>
      </c>
      <c r="F7035" s="6"/>
      <c r="G7035" s="5">
        <v>71</v>
      </c>
      <c r="H7035" s="7">
        <v>3</v>
      </c>
      <c r="I7035" s="1">
        <v>8</v>
      </c>
      <c r="J7035" s="1">
        <v>36</v>
      </c>
      <c r="K7035" s="1">
        <v>23</v>
      </c>
      <c r="L7035" s="8">
        <v>1</v>
      </c>
    </row>
    <row r="7036" spans="2:12" x14ac:dyDescent="0.2">
      <c r="D7036" s="176"/>
      <c r="E7036" s="59" t="s">
        <v>72</v>
      </c>
      <c r="F7036" s="60"/>
      <c r="G7036" s="56">
        <v>70</v>
      </c>
      <c r="H7036" s="66">
        <v>5</v>
      </c>
      <c r="I7036" s="30">
        <v>5</v>
      </c>
      <c r="J7036" s="30">
        <v>37</v>
      </c>
      <c r="K7036" s="30">
        <v>20</v>
      </c>
      <c r="L7036" s="65">
        <v>3</v>
      </c>
    </row>
    <row r="7038" spans="2:12" x14ac:dyDescent="0.2">
      <c r="B7038" s="43" t="str">
        <f xml:space="preserve"> HYPERLINK("#'目次'!B261", "[255]")</f>
        <v>[255]</v>
      </c>
      <c r="C7038" s="31" t="s">
        <v>471</v>
      </c>
    </row>
    <row r="7041" spans="3:12" x14ac:dyDescent="0.2">
      <c r="C7041" s="31" t="s">
        <v>75</v>
      </c>
    </row>
    <row r="7042" spans="3:12" ht="24" x14ac:dyDescent="0.2">
      <c r="D7042" s="177"/>
      <c r="E7042" s="178"/>
      <c r="F7042" s="178"/>
      <c r="G7042" s="40" t="s">
        <v>14</v>
      </c>
      <c r="H7042" s="42" t="s">
        <v>451</v>
      </c>
      <c r="I7042" s="15" t="s">
        <v>452</v>
      </c>
      <c r="J7042" s="15" t="s">
        <v>453</v>
      </c>
      <c r="K7042" s="15" t="s">
        <v>420</v>
      </c>
      <c r="L7042" s="44" t="s">
        <v>17</v>
      </c>
    </row>
    <row r="7043" spans="3:12" x14ac:dyDescent="0.2">
      <c r="D7043" s="179"/>
      <c r="E7043" s="180"/>
      <c r="F7043" s="180"/>
      <c r="G7043" s="39"/>
      <c r="H7043" s="41"/>
      <c r="I7043" s="14"/>
      <c r="J7043" s="14"/>
      <c r="K7043" s="14"/>
      <c r="L7043" s="38"/>
    </row>
    <row r="7044" spans="3:12" x14ac:dyDescent="0.2">
      <c r="D7044" s="58"/>
      <c r="E7044" s="53" t="s">
        <v>14</v>
      </c>
      <c r="F7044" s="52"/>
      <c r="G7044" s="37">
        <v>1222</v>
      </c>
      <c r="H7044" s="17">
        <v>46</v>
      </c>
      <c r="I7044" s="17">
        <v>114</v>
      </c>
      <c r="J7044" s="17">
        <v>640</v>
      </c>
      <c r="K7044" s="17">
        <v>363</v>
      </c>
      <c r="L7044" s="55">
        <v>59</v>
      </c>
    </row>
    <row r="7045" spans="3:12" x14ac:dyDescent="0.2">
      <c r="D7045" s="174" t="s">
        <v>36</v>
      </c>
      <c r="E7045" s="20" t="s">
        <v>76</v>
      </c>
      <c r="F7045" s="22"/>
      <c r="G7045" s="21">
        <v>629</v>
      </c>
      <c r="H7045" s="25">
        <v>35</v>
      </c>
      <c r="I7045" s="3">
        <v>63</v>
      </c>
      <c r="J7045" s="3">
        <v>324</v>
      </c>
      <c r="K7045" s="3">
        <v>182</v>
      </c>
      <c r="L7045" s="26">
        <v>25</v>
      </c>
    </row>
    <row r="7046" spans="3:12" x14ac:dyDescent="0.2">
      <c r="D7046" s="175"/>
      <c r="E7046" s="4" t="s">
        <v>39</v>
      </c>
      <c r="F7046" s="6"/>
      <c r="G7046" s="5">
        <v>37</v>
      </c>
      <c r="H7046" s="7">
        <v>1</v>
      </c>
      <c r="I7046" s="1">
        <v>0</v>
      </c>
      <c r="J7046" s="1">
        <v>19</v>
      </c>
      <c r="K7046" s="1">
        <v>16</v>
      </c>
      <c r="L7046" s="8">
        <v>1</v>
      </c>
    </row>
    <row r="7047" spans="3:12" x14ac:dyDescent="0.2">
      <c r="D7047" s="175"/>
      <c r="E7047" s="4" t="s">
        <v>40</v>
      </c>
      <c r="F7047" s="6"/>
      <c r="G7047" s="5">
        <v>73</v>
      </c>
      <c r="H7047" s="7">
        <v>7</v>
      </c>
      <c r="I7047" s="1">
        <v>4</v>
      </c>
      <c r="J7047" s="1">
        <v>26</v>
      </c>
      <c r="K7047" s="1">
        <v>33</v>
      </c>
      <c r="L7047" s="8">
        <v>3</v>
      </c>
    </row>
    <row r="7048" spans="3:12" x14ac:dyDescent="0.2">
      <c r="D7048" s="175"/>
      <c r="E7048" s="4" t="s">
        <v>41</v>
      </c>
      <c r="F7048" s="6"/>
      <c r="G7048" s="5">
        <v>108</v>
      </c>
      <c r="H7048" s="7">
        <v>2</v>
      </c>
      <c r="I7048" s="1">
        <v>14</v>
      </c>
      <c r="J7048" s="1">
        <v>44</v>
      </c>
      <c r="K7048" s="1">
        <v>45</v>
      </c>
      <c r="L7048" s="8">
        <v>3</v>
      </c>
    </row>
    <row r="7049" spans="3:12" x14ac:dyDescent="0.2">
      <c r="D7049" s="175"/>
      <c r="E7049" s="4" t="s">
        <v>42</v>
      </c>
      <c r="F7049" s="6"/>
      <c r="G7049" s="5">
        <v>113</v>
      </c>
      <c r="H7049" s="7">
        <v>11</v>
      </c>
      <c r="I7049" s="1">
        <v>9</v>
      </c>
      <c r="J7049" s="1">
        <v>55</v>
      </c>
      <c r="K7049" s="1">
        <v>37</v>
      </c>
      <c r="L7049" s="8">
        <v>1</v>
      </c>
    </row>
    <row r="7050" spans="3:12" x14ac:dyDescent="0.2">
      <c r="D7050" s="175"/>
      <c r="E7050" s="4" t="s">
        <v>43</v>
      </c>
      <c r="F7050" s="6"/>
      <c r="G7050" s="5">
        <v>101</v>
      </c>
      <c r="H7050" s="7">
        <v>2</v>
      </c>
      <c r="I7050" s="1">
        <v>13</v>
      </c>
      <c r="J7050" s="1">
        <v>55</v>
      </c>
      <c r="K7050" s="1">
        <v>27</v>
      </c>
      <c r="L7050" s="8">
        <v>4</v>
      </c>
    </row>
    <row r="7051" spans="3:12" x14ac:dyDescent="0.2">
      <c r="D7051" s="175"/>
      <c r="E7051" s="4" t="s">
        <v>44</v>
      </c>
      <c r="F7051" s="6"/>
      <c r="G7051" s="5">
        <v>114</v>
      </c>
      <c r="H7051" s="7">
        <v>6</v>
      </c>
      <c r="I7051" s="1">
        <v>14</v>
      </c>
      <c r="J7051" s="1">
        <v>72</v>
      </c>
      <c r="K7051" s="1">
        <v>15</v>
      </c>
      <c r="L7051" s="8">
        <v>7</v>
      </c>
    </row>
    <row r="7052" spans="3:12" x14ac:dyDescent="0.2">
      <c r="D7052" s="175"/>
      <c r="E7052" s="4" t="s">
        <v>45</v>
      </c>
      <c r="F7052" s="6"/>
      <c r="G7052" s="5">
        <v>83</v>
      </c>
      <c r="H7052" s="7">
        <v>6</v>
      </c>
      <c r="I7052" s="1">
        <v>9</v>
      </c>
      <c r="J7052" s="1">
        <v>53</v>
      </c>
      <c r="K7052" s="1">
        <v>9</v>
      </c>
      <c r="L7052" s="8">
        <v>6</v>
      </c>
    </row>
    <row r="7053" spans="3:12" x14ac:dyDescent="0.2">
      <c r="D7053" s="174" t="s">
        <v>37</v>
      </c>
      <c r="E7053" s="20" t="s">
        <v>77</v>
      </c>
      <c r="F7053" s="22"/>
      <c r="G7053" s="21">
        <v>593</v>
      </c>
      <c r="H7053" s="25">
        <v>11</v>
      </c>
      <c r="I7053" s="3">
        <v>51</v>
      </c>
      <c r="J7053" s="3">
        <v>316</v>
      </c>
      <c r="K7053" s="3">
        <v>181</v>
      </c>
      <c r="L7053" s="26">
        <v>34</v>
      </c>
    </row>
    <row r="7054" spans="3:12" x14ac:dyDescent="0.2">
      <c r="D7054" s="175"/>
      <c r="E7054" s="4" t="s">
        <v>39</v>
      </c>
      <c r="F7054" s="6"/>
      <c r="G7054" s="5">
        <v>27</v>
      </c>
      <c r="H7054" s="7">
        <v>0</v>
      </c>
      <c r="I7054" s="1">
        <v>1</v>
      </c>
      <c r="J7054" s="1">
        <v>11</v>
      </c>
      <c r="K7054" s="1">
        <v>13</v>
      </c>
      <c r="L7054" s="8">
        <v>2</v>
      </c>
    </row>
    <row r="7055" spans="3:12" x14ac:dyDescent="0.2">
      <c r="D7055" s="175"/>
      <c r="E7055" s="4" t="s">
        <v>40</v>
      </c>
      <c r="F7055" s="6"/>
      <c r="G7055" s="5">
        <v>74</v>
      </c>
      <c r="H7055" s="7">
        <v>1</v>
      </c>
      <c r="I7055" s="1">
        <v>5</v>
      </c>
      <c r="J7055" s="1">
        <v>19</v>
      </c>
      <c r="K7055" s="1">
        <v>47</v>
      </c>
      <c r="L7055" s="8">
        <v>2</v>
      </c>
    </row>
    <row r="7056" spans="3:12" x14ac:dyDescent="0.2">
      <c r="D7056" s="175"/>
      <c r="E7056" s="4" t="s">
        <v>41</v>
      </c>
      <c r="F7056" s="6"/>
      <c r="G7056" s="5">
        <v>96</v>
      </c>
      <c r="H7056" s="7">
        <v>1</v>
      </c>
      <c r="I7056" s="1">
        <v>3</v>
      </c>
      <c r="J7056" s="1">
        <v>50</v>
      </c>
      <c r="K7056" s="1">
        <v>41</v>
      </c>
      <c r="L7056" s="8">
        <v>1</v>
      </c>
    </row>
    <row r="7057" spans="2:12" x14ac:dyDescent="0.2">
      <c r="D7057" s="175"/>
      <c r="E7057" s="4" t="s">
        <v>42</v>
      </c>
      <c r="F7057" s="6"/>
      <c r="G7057" s="5">
        <v>97</v>
      </c>
      <c r="H7057" s="7">
        <v>3</v>
      </c>
      <c r="I7057" s="1">
        <v>13</v>
      </c>
      <c r="J7057" s="1">
        <v>47</v>
      </c>
      <c r="K7057" s="1">
        <v>29</v>
      </c>
      <c r="L7057" s="8">
        <v>5</v>
      </c>
    </row>
    <row r="7058" spans="2:12" x14ac:dyDescent="0.2">
      <c r="D7058" s="175"/>
      <c r="E7058" s="4" t="s">
        <v>43</v>
      </c>
      <c r="F7058" s="6"/>
      <c r="G7058" s="5">
        <v>103</v>
      </c>
      <c r="H7058" s="7">
        <v>1</v>
      </c>
      <c r="I7058" s="1">
        <v>7</v>
      </c>
      <c r="J7058" s="1">
        <v>69</v>
      </c>
      <c r="K7058" s="1">
        <v>20</v>
      </c>
      <c r="L7058" s="8">
        <v>6</v>
      </c>
    </row>
    <row r="7059" spans="2:12" x14ac:dyDescent="0.2">
      <c r="D7059" s="175"/>
      <c r="E7059" s="4" t="s">
        <v>44</v>
      </c>
      <c r="F7059" s="6"/>
      <c r="G7059" s="5">
        <v>109</v>
      </c>
      <c r="H7059" s="7">
        <v>4</v>
      </c>
      <c r="I7059" s="1">
        <v>13</v>
      </c>
      <c r="J7059" s="1">
        <v>69</v>
      </c>
      <c r="K7059" s="1">
        <v>16</v>
      </c>
      <c r="L7059" s="8">
        <v>7</v>
      </c>
    </row>
    <row r="7060" spans="2:12" x14ac:dyDescent="0.2">
      <c r="D7060" s="176"/>
      <c r="E7060" s="59" t="s">
        <v>45</v>
      </c>
      <c r="F7060" s="60"/>
      <c r="G7060" s="56">
        <v>87</v>
      </c>
      <c r="H7060" s="66">
        <v>1</v>
      </c>
      <c r="I7060" s="30">
        <v>9</v>
      </c>
      <c r="J7060" s="30">
        <v>51</v>
      </c>
      <c r="K7060" s="30">
        <v>15</v>
      </c>
      <c r="L7060" s="65">
        <v>11</v>
      </c>
    </row>
    <row r="7062" spans="2:12" x14ac:dyDescent="0.2">
      <c r="B7062" s="43" t="str">
        <f xml:space="preserve"> HYPERLINK("#'目次'!B262", "[256]")</f>
        <v>[256]</v>
      </c>
      <c r="C7062" s="31" t="s">
        <v>474</v>
      </c>
    </row>
    <row r="7066" spans="2:12" ht="24" x14ac:dyDescent="0.2">
      <c r="D7066" s="177"/>
      <c r="E7066" s="178"/>
      <c r="F7066" s="178"/>
      <c r="G7066" s="40" t="s">
        <v>14</v>
      </c>
      <c r="H7066" s="42" t="s">
        <v>451</v>
      </c>
      <c r="I7066" s="15" t="s">
        <v>452</v>
      </c>
      <c r="J7066" s="15" t="s">
        <v>453</v>
      </c>
      <c r="K7066" s="15" t="s">
        <v>420</v>
      </c>
      <c r="L7066" s="44" t="s">
        <v>17</v>
      </c>
    </row>
    <row r="7067" spans="2:12" x14ac:dyDescent="0.2">
      <c r="D7067" s="179"/>
      <c r="E7067" s="180"/>
      <c r="F7067" s="180"/>
      <c r="G7067" s="39"/>
      <c r="H7067" s="41"/>
      <c r="I7067" s="14"/>
      <c r="J7067" s="14"/>
      <c r="K7067" s="14"/>
      <c r="L7067" s="38"/>
    </row>
    <row r="7068" spans="2:12" x14ac:dyDescent="0.2">
      <c r="D7068" s="58"/>
      <c r="E7068" s="53" t="s">
        <v>14</v>
      </c>
      <c r="F7068" s="52"/>
      <c r="G7068" s="37">
        <v>1222</v>
      </c>
      <c r="H7068" s="17">
        <v>100</v>
      </c>
      <c r="I7068" s="17">
        <v>284</v>
      </c>
      <c r="J7068" s="17">
        <v>467</v>
      </c>
      <c r="K7068" s="17">
        <v>318</v>
      </c>
      <c r="L7068" s="55">
        <v>53</v>
      </c>
    </row>
    <row r="7069" spans="2:12" x14ac:dyDescent="0.2">
      <c r="D7069" s="174" t="s">
        <v>18</v>
      </c>
      <c r="E7069" s="20" t="s">
        <v>19</v>
      </c>
      <c r="F7069" s="22"/>
      <c r="G7069" s="21">
        <v>57</v>
      </c>
      <c r="H7069" s="25">
        <v>5</v>
      </c>
      <c r="I7069" s="3">
        <v>13</v>
      </c>
      <c r="J7069" s="3">
        <v>25</v>
      </c>
      <c r="K7069" s="3">
        <v>10</v>
      </c>
      <c r="L7069" s="26">
        <v>4</v>
      </c>
    </row>
    <row r="7070" spans="2:12" x14ac:dyDescent="0.2">
      <c r="D7070" s="175"/>
      <c r="E7070" s="4" t="s">
        <v>20</v>
      </c>
      <c r="F7070" s="6"/>
      <c r="G7070" s="5">
        <v>84</v>
      </c>
      <c r="H7070" s="7">
        <v>8</v>
      </c>
      <c r="I7070" s="1">
        <v>18</v>
      </c>
      <c r="J7070" s="1">
        <v>29</v>
      </c>
      <c r="K7070" s="1">
        <v>24</v>
      </c>
      <c r="L7070" s="8">
        <v>5</v>
      </c>
    </row>
    <row r="7071" spans="2:12" x14ac:dyDescent="0.2">
      <c r="D7071" s="175"/>
      <c r="E7071" s="4" t="s">
        <v>21</v>
      </c>
      <c r="F7071" s="6"/>
      <c r="G7071" s="5">
        <v>487</v>
      </c>
      <c r="H7071" s="7">
        <v>41</v>
      </c>
      <c r="I7071" s="1">
        <v>113</v>
      </c>
      <c r="J7071" s="1">
        <v>178</v>
      </c>
      <c r="K7071" s="1">
        <v>140</v>
      </c>
      <c r="L7071" s="8">
        <v>15</v>
      </c>
    </row>
    <row r="7072" spans="2:12" x14ac:dyDescent="0.2">
      <c r="D7072" s="175"/>
      <c r="E7072" s="4" t="s">
        <v>22</v>
      </c>
      <c r="F7072" s="6"/>
      <c r="G7072" s="5">
        <v>35</v>
      </c>
      <c r="H7072" s="7">
        <v>2</v>
      </c>
      <c r="I7072" s="1">
        <v>4</v>
      </c>
      <c r="J7072" s="1">
        <v>16</v>
      </c>
      <c r="K7072" s="1">
        <v>10</v>
      </c>
      <c r="L7072" s="8">
        <v>3</v>
      </c>
    </row>
    <row r="7073" spans="4:12" x14ac:dyDescent="0.2">
      <c r="D7073" s="175"/>
      <c r="E7073" s="4" t="s">
        <v>23</v>
      </c>
      <c r="F7073" s="6"/>
      <c r="G7073" s="5">
        <v>143</v>
      </c>
      <c r="H7073" s="7">
        <v>8</v>
      </c>
      <c r="I7073" s="1">
        <v>32</v>
      </c>
      <c r="J7073" s="1">
        <v>60</v>
      </c>
      <c r="K7073" s="1">
        <v>38</v>
      </c>
      <c r="L7073" s="8">
        <v>5</v>
      </c>
    </row>
    <row r="7074" spans="4:12" x14ac:dyDescent="0.2">
      <c r="D7074" s="175"/>
      <c r="E7074" s="4" t="s">
        <v>24</v>
      </c>
      <c r="F7074" s="6"/>
      <c r="G7074" s="5">
        <v>187</v>
      </c>
      <c r="H7074" s="7">
        <v>17</v>
      </c>
      <c r="I7074" s="1">
        <v>58</v>
      </c>
      <c r="J7074" s="1">
        <v>72</v>
      </c>
      <c r="K7074" s="1">
        <v>33</v>
      </c>
      <c r="L7074" s="8">
        <v>7</v>
      </c>
    </row>
    <row r="7075" spans="4:12" x14ac:dyDescent="0.2">
      <c r="D7075" s="175"/>
      <c r="E7075" s="4" t="s">
        <v>25</v>
      </c>
      <c r="F7075" s="6"/>
      <c r="G7075" s="5">
        <v>71</v>
      </c>
      <c r="H7075" s="7">
        <v>6</v>
      </c>
      <c r="I7075" s="1">
        <v>17</v>
      </c>
      <c r="J7075" s="1">
        <v>23</v>
      </c>
      <c r="K7075" s="1">
        <v>23</v>
      </c>
      <c r="L7075" s="8">
        <v>2</v>
      </c>
    </row>
    <row r="7076" spans="4:12" x14ac:dyDescent="0.2">
      <c r="D7076" s="175"/>
      <c r="E7076" s="4" t="s">
        <v>26</v>
      </c>
      <c r="F7076" s="6"/>
      <c r="G7076" s="5">
        <v>30</v>
      </c>
      <c r="H7076" s="7">
        <v>4</v>
      </c>
      <c r="I7076" s="1">
        <v>5</v>
      </c>
      <c r="J7076" s="1">
        <v>13</v>
      </c>
      <c r="K7076" s="1">
        <v>6</v>
      </c>
      <c r="L7076" s="8">
        <v>2</v>
      </c>
    </row>
    <row r="7077" spans="4:12" x14ac:dyDescent="0.2">
      <c r="D7077" s="175"/>
      <c r="E7077" s="4" t="s">
        <v>27</v>
      </c>
      <c r="F7077" s="6"/>
      <c r="G7077" s="5">
        <v>70</v>
      </c>
      <c r="H7077" s="7">
        <v>5</v>
      </c>
      <c r="I7077" s="1">
        <v>10</v>
      </c>
      <c r="J7077" s="1">
        <v>29</v>
      </c>
      <c r="K7077" s="1">
        <v>20</v>
      </c>
      <c r="L7077" s="8">
        <v>6</v>
      </c>
    </row>
    <row r="7078" spans="4:12" x14ac:dyDescent="0.2">
      <c r="D7078" s="175"/>
      <c r="E7078" s="4" t="s">
        <v>28</v>
      </c>
      <c r="F7078" s="6"/>
      <c r="G7078" s="5">
        <v>51</v>
      </c>
      <c r="H7078" s="7">
        <v>4</v>
      </c>
      <c r="I7078" s="1">
        <v>14</v>
      </c>
      <c r="J7078" s="1">
        <v>19</v>
      </c>
      <c r="K7078" s="1">
        <v>10</v>
      </c>
      <c r="L7078" s="8">
        <v>4</v>
      </c>
    </row>
    <row r="7079" spans="4:12" x14ac:dyDescent="0.2">
      <c r="D7079" s="175"/>
      <c r="E7079" s="4" t="s">
        <v>29</v>
      </c>
      <c r="F7079" s="6"/>
      <c r="G7079" s="5">
        <v>7</v>
      </c>
      <c r="H7079" s="7">
        <v>0</v>
      </c>
      <c r="I7079" s="1">
        <v>0</v>
      </c>
      <c r="J7079" s="1">
        <v>3</v>
      </c>
      <c r="K7079" s="1">
        <v>4</v>
      </c>
      <c r="L7079" s="8">
        <v>0</v>
      </c>
    </row>
    <row r="7080" spans="4:12" x14ac:dyDescent="0.2">
      <c r="D7080" s="174" t="s">
        <v>30</v>
      </c>
      <c r="E7080" s="20" t="s">
        <v>31</v>
      </c>
      <c r="F7080" s="22"/>
      <c r="G7080" s="21">
        <v>393</v>
      </c>
      <c r="H7080" s="25">
        <v>36</v>
      </c>
      <c r="I7080" s="3">
        <v>85</v>
      </c>
      <c r="J7080" s="3">
        <v>147</v>
      </c>
      <c r="K7080" s="3">
        <v>115</v>
      </c>
      <c r="L7080" s="26">
        <v>10</v>
      </c>
    </row>
    <row r="7081" spans="4:12" x14ac:dyDescent="0.2">
      <c r="D7081" s="175"/>
      <c r="E7081" s="4" t="s">
        <v>32</v>
      </c>
      <c r="F7081" s="6"/>
      <c r="G7081" s="5">
        <v>352</v>
      </c>
      <c r="H7081" s="7">
        <v>30</v>
      </c>
      <c r="I7081" s="1">
        <v>75</v>
      </c>
      <c r="J7081" s="1">
        <v>146</v>
      </c>
      <c r="K7081" s="1">
        <v>83</v>
      </c>
      <c r="L7081" s="8">
        <v>18</v>
      </c>
    </row>
    <row r="7082" spans="4:12" x14ac:dyDescent="0.2">
      <c r="D7082" s="175"/>
      <c r="E7082" s="4" t="s">
        <v>33</v>
      </c>
      <c r="F7082" s="6"/>
      <c r="G7082" s="5">
        <v>388</v>
      </c>
      <c r="H7082" s="7">
        <v>29</v>
      </c>
      <c r="I7082" s="1">
        <v>104</v>
      </c>
      <c r="J7082" s="1">
        <v>133</v>
      </c>
      <c r="K7082" s="1">
        <v>99</v>
      </c>
      <c r="L7082" s="8">
        <v>23</v>
      </c>
    </row>
    <row r="7083" spans="4:12" x14ac:dyDescent="0.2">
      <c r="D7083" s="175"/>
      <c r="E7083" s="4" t="s">
        <v>34</v>
      </c>
      <c r="F7083" s="6"/>
      <c r="G7083" s="5">
        <v>89</v>
      </c>
      <c r="H7083" s="7">
        <v>5</v>
      </c>
      <c r="I7083" s="1">
        <v>20</v>
      </c>
      <c r="J7083" s="1">
        <v>41</v>
      </c>
      <c r="K7083" s="1">
        <v>21</v>
      </c>
      <c r="L7083" s="8">
        <v>2</v>
      </c>
    </row>
    <row r="7084" spans="4:12" x14ac:dyDescent="0.2">
      <c r="D7084" s="174" t="s">
        <v>35</v>
      </c>
      <c r="E7084" s="20" t="s">
        <v>36</v>
      </c>
      <c r="F7084" s="22"/>
      <c r="G7084" s="21">
        <v>629</v>
      </c>
      <c r="H7084" s="25">
        <v>70</v>
      </c>
      <c r="I7084" s="3">
        <v>136</v>
      </c>
      <c r="J7084" s="3">
        <v>245</v>
      </c>
      <c r="K7084" s="3">
        <v>156</v>
      </c>
      <c r="L7084" s="26">
        <v>22</v>
      </c>
    </row>
    <row r="7085" spans="4:12" x14ac:dyDescent="0.2">
      <c r="D7085" s="175"/>
      <c r="E7085" s="4" t="s">
        <v>37</v>
      </c>
      <c r="F7085" s="6"/>
      <c r="G7085" s="5">
        <v>593</v>
      </c>
      <c r="H7085" s="7">
        <v>30</v>
      </c>
      <c r="I7085" s="1">
        <v>148</v>
      </c>
      <c r="J7085" s="1">
        <v>222</v>
      </c>
      <c r="K7085" s="1">
        <v>162</v>
      </c>
      <c r="L7085" s="8">
        <v>31</v>
      </c>
    </row>
    <row r="7086" spans="4:12" x14ac:dyDescent="0.2">
      <c r="D7086" s="174" t="s">
        <v>38</v>
      </c>
      <c r="E7086" s="20" t="s">
        <v>39</v>
      </c>
      <c r="F7086" s="22"/>
      <c r="G7086" s="21">
        <v>64</v>
      </c>
      <c r="H7086" s="25">
        <v>1</v>
      </c>
      <c r="I7086" s="3">
        <v>9</v>
      </c>
      <c r="J7086" s="3">
        <v>24</v>
      </c>
      <c r="K7086" s="3">
        <v>27</v>
      </c>
      <c r="L7086" s="26">
        <v>3</v>
      </c>
    </row>
    <row r="7087" spans="4:12" x14ac:dyDescent="0.2">
      <c r="D7087" s="175"/>
      <c r="E7087" s="4" t="s">
        <v>40</v>
      </c>
      <c r="F7087" s="6"/>
      <c r="G7087" s="5">
        <v>147</v>
      </c>
      <c r="H7087" s="7">
        <v>12</v>
      </c>
      <c r="I7087" s="1">
        <v>14</v>
      </c>
      <c r="J7087" s="1">
        <v>45</v>
      </c>
      <c r="K7087" s="1">
        <v>71</v>
      </c>
      <c r="L7087" s="8">
        <v>5</v>
      </c>
    </row>
    <row r="7088" spans="4:12" x14ac:dyDescent="0.2">
      <c r="D7088" s="175"/>
      <c r="E7088" s="4" t="s">
        <v>41</v>
      </c>
      <c r="F7088" s="6"/>
      <c r="G7088" s="5">
        <v>204</v>
      </c>
      <c r="H7088" s="7">
        <v>9</v>
      </c>
      <c r="I7088" s="1">
        <v>39</v>
      </c>
      <c r="J7088" s="1">
        <v>75</v>
      </c>
      <c r="K7088" s="1">
        <v>78</v>
      </c>
      <c r="L7088" s="8">
        <v>3</v>
      </c>
    </row>
    <row r="7089" spans="2:12" x14ac:dyDescent="0.2">
      <c r="D7089" s="175"/>
      <c r="E7089" s="4" t="s">
        <v>42</v>
      </c>
      <c r="F7089" s="6"/>
      <c r="G7089" s="5">
        <v>210</v>
      </c>
      <c r="H7089" s="7">
        <v>20</v>
      </c>
      <c r="I7089" s="1">
        <v>47</v>
      </c>
      <c r="J7089" s="1">
        <v>80</v>
      </c>
      <c r="K7089" s="1">
        <v>57</v>
      </c>
      <c r="L7089" s="8">
        <v>6</v>
      </c>
    </row>
    <row r="7090" spans="2:12" x14ac:dyDescent="0.2">
      <c r="D7090" s="175"/>
      <c r="E7090" s="4" t="s">
        <v>43</v>
      </c>
      <c r="F7090" s="6"/>
      <c r="G7090" s="5">
        <v>204</v>
      </c>
      <c r="H7090" s="7">
        <v>14</v>
      </c>
      <c r="I7090" s="1">
        <v>62</v>
      </c>
      <c r="J7090" s="1">
        <v>77</v>
      </c>
      <c r="K7090" s="1">
        <v>42</v>
      </c>
      <c r="L7090" s="8">
        <v>9</v>
      </c>
    </row>
    <row r="7091" spans="2:12" x14ac:dyDescent="0.2">
      <c r="D7091" s="175"/>
      <c r="E7091" s="4" t="s">
        <v>44</v>
      </c>
      <c r="F7091" s="6"/>
      <c r="G7091" s="5">
        <v>223</v>
      </c>
      <c r="H7091" s="7">
        <v>24</v>
      </c>
      <c r="I7091" s="1">
        <v>60</v>
      </c>
      <c r="J7091" s="1">
        <v>98</v>
      </c>
      <c r="K7091" s="1">
        <v>27</v>
      </c>
      <c r="L7091" s="8">
        <v>14</v>
      </c>
    </row>
    <row r="7092" spans="2:12" x14ac:dyDescent="0.2">
      <c r="D7092" s="176"/>
      <c r="E7092" s="59" t="s">
        <v>45</v>
      </c>
      <c r="F7092" s="60"/>
      <c r="G7092" s="56">
        <v>170</v>
      </c>
      <c r="H7092" s="66">
        <v>20</v>
      </c>
      <c r="I7092" s="30">
        <v>53</v>
      </c>
      <c r="J7092" s="30">
        <v>68</v>
      </c>
      <c r="K7092" s="30">
        <v>16</v>
      </c>
      <c r="L7092" s="65">
        <v>13</v>
      </c>
    </row>
    <row r="7094" spans="2:12" x14ac:dyDescent="0.2">
      <c r="B7094" s="43" t="str">
        <f xml:space="preserve"> HYPERLINK("#'目次'!B263", "[257]")</f>
        <v>[257]</v>
      </c>
      <c r="C7094" s="31" t="s">
        <v>474</v>
      </c>
    </row>
    <row r="7098" spans="2:12" ht="24" x14ac:dyDescent="0.2">
      <c r="D7098" s="177"/>
      <c r="E7098" s="178"/>
      <c r="F7098" s="178"/>
      <c r="G7098" s="40" t="s">
        <v>14</v>
      </c>
      <c r="H7098" s="42" t="s">
        <v>451</v>
      </c>
      <c r="I7098" s="15" t="s">
        <v>452</v>
      </c>
      <c r="J7098" s="15" t="s">
        <v>453</v>
      </c>
      <c r="K7098" s="15" t="s">
        <v>420</v>
      </c>
      <c r="L7098" s="44" t="s">
        <v>17</v>
      </c>
    </row>
    <row r="7099" spans="2:12" x14ac:dyDescent="0.2">
      <c r="D7099" s="179"/>
      <c r="E7099" s="180"/>
      <c r="F7099" s="180"/>
      <c r="G7099" s="39"/>
      <c r="H7099" s="41"/>
      <c r="I7099" s="14"/>
      <c r="J7099" s="14"/>
      <c r="K7099" s="14"/>
      <c r="L7099" s="38"/>
    </row>
    <row r="7100" spans="2:12" x14ac:dyDescent="0.2">
      <c r="D7100" s="58"/>
      <c r="E7100" s="53" t="s">
        <v>14</v>
      </c>
      <c r="F7100" s="52"/>
      <c r="G7100" s="37">
        <v>1222</v>
      </c>
      <c r="H7100" s="17">
        <v>100</v>
      </c>
      <c r="I7100" s="17">
        <v>284</v>
      </c>
      <c r="J7100" s="17">
        <v>467</v>
      </c>
      <c r="K7100" s="17">
        <v>318</v>
      </c>
      <c r="L7100" s="55">
        <v>53</v>
      </c>
    </row>
    <row r="7101" spans="2:12" x14ac:dyDescent="0.2">
      <c r="D7101" s="174" t="s">
        <v>52</v>
      </c>
      <c r="E7101" s="20" t="s">
        <v>53</v>
      </c>
      <c r="F7101" s="22"/>
      <c r="G7101" s="21">
        <v>15</v>
      </c>
      <c r="H7101" s="25">
        <v>1</v>
      </c>
      <c r="I7101" s="3">
        <v>3</v>
      </c>
      <c r="J7101" s="3">
        <v>4</v>
      </c>
      <c r="K7101" s="3">
        <v>6</v>
      </c>
      <c r="L7101" s="26">
        <v>1</v>
      </c>
    </row>
    <row r="7102" spans="2:12" ht="24" x14ac:dyDescent="0.2">
      <c r="D7102" s="175"/>
      <c r="E7102" s="4" t="s">
        <v>54</v>
      </c>
      <c r="F7102" s="6"/>
      <c r="G7102" s="5">
        <v>122</v>
      </c>
      <c r="H7102" s="7">
        <v>11</v>
      </c>
      <c r="I7102" s="1">
        <v>33</v>
      </c>
      <c r="J7102" s="1">
        <v>51</v>
      </c>
      <c r="K7102" s="1">
        <v>22</v>
      </c>
      <c r="L7102" s="8">
        <v>5</v>
      </c>
    </row>
    <row r="7103" spans="2:12" x14ac:dyDescent="0.2">
      <c r="D7103" s="175"/>
      <c r="E7103" s="4" t="s">
        <v>55</v>
      </c>
      <c r="F7103" s="6"/>
      <c r="G7103" s="5">
        <v>43</v>
      </c>
      <c r="H7103" s="7">
        <v>5</v>
      </c>
      <c r="I7103" s="1">
        <v>4</v>
      </c>
      <c r="J7103" s="1">
        <v>23</v>
      </c>
      <c r="K7103" s="1">
        <v>11</v>
      </c>
      <c r="L7103" s="8">
        <v>0</v>
      </c>
    </row>
    <row r="7104" spans="2:12" x14ac:dyDescent="0.2">
      <c r="D7104" s="175"/>
      <c r="E7104" s="4" t="s">
        <v>56</v>
      </c>
      <c r="F7104" s="6"/>
      <c r="G7104" s="5">
        <v>60</v>
      </c>
      <c r="H7104" s="7">
        <v>4</v>
      </c>
      <c r="I7104" s="1">
        <v>13</v>
      </c>
      <c r="J7104" s="1">
        <v>29</v>
      </c>
      <c r="K7104" s="1">
        <v>13</v>
      </c>
      <c r="L7104" s="8">
        <v>1</v>
      </c>
    </row>
    <row r="7105" spans="4:12" x14ac:dyDescent="0.2">
      <c r="D7105" s="175"/>
      <c r="E7105" s="4" t="s">
        <v>57</v>
      </c>
      <c r="F7105" s="6"/>
      <c r="G7105" s="5">
        <v>286</v>
      </c>
      <c r="H7105" s="7">
        <v>20</v>
      </c>
      <c r="I7105" s="1">
        <v>68</v>
      </c>
      <c r="J7105" s="1">
        <v>97</v>
      </c>
      <c r="K7105" s="1">
        <v>96</v>
      </c>
      <c r="L7105" s="8">
        <v>5</v>
      </c>
    </row>
    <row r="7106" spans="4:12" x14ac:dyDescent="0.2">
      <c r="D7106" s="175"/>
      <c r="E7106" s="4" t="s">
        <v>58</v>
      </c>
      <c r="F7106" s="6"/>
      <c r="G7106" s="5">
        <v>129</v>
      </c>
      <c r="H7106" s="7">
        <v>13</v>
      </c>
      <c r="I7106" s="1">
        <v>16</v>
      </c>
      <c r="J7106" s="1">
        <v>47</v>
      </c>
      <c r="K7106" s="1">
        <v>47</v>
      </c>
      <c r="L7106" s="8">
        <v>6</v>
      </c>
    </row>
    <row r="7107" spans="4:12" x14ac:dyDescent="0.2">
      <c r="D7107" s="175"/>
      <c r="E7107" s="4" t="s">
        <v>59</v>
      </c>
      <c r="F7107" s="6"/>
      <c r="G7107" s="5">
        <v>195</v>
      </c>
      <c r="H7107" s="7">
        <v>17</v>
      </c>
      <c r="I7107" s="1">
        <v>48</v>
      </c>
      <c r="J7107" s="1">
        <v>72</v>
      </c>
      <c r="K7107" s="1">
        <v>49</v>
      </c>
      <c r="L7107" s="8">
        <v>9</v>
      </c>
    </row>
    <row r="7108" spans="4:12" x14ac:dyDescent="0.2">
      <c r="D7108" s="175"/>
      <c r="E7108" s="4" t="s">
        <v>60</v>
      </c>
      <c r="F7108" s="6"/>
      <c r="G7108" s="5">
        <v>176</v>
      </c>
      <c r="H7108" s="7">
        <v>11</v>
      </c>
      <c r="I7108" s="1">
        <v>57</v>
      </c>
      <c r="J7108" s="1">
        <v>71</v>
      </c>
      <c r="K7108" s="1">
        <v>24</v>
      </c>
      <c r="L7108" s="8">
        <v>13</v>
      </c>
    </row>
    <row r="7109" spans="4:12" x14ac:dyDescent="0.2">
      <c r="D7109" s="175"/>
      <c r="E7109" s="4" t="s">
        <v>61</v>
      </c>
      <c r="F7109" s="6"/>
      <c r="G7109" s="5">
        <v>78</v>
      </c>
      <c r="H7109" s="7">
        <v>2</v>
      </c>
      <c r="I7109" s="1">
        <v>11</v>
      </c>
      <c r="J7109" s="1">
        <v>27</v>
      </c>
      <c r="K7109" s="1">
        <v>35</v>
      </c>
      <c r="L7109" s="8">
        <v>3</v>
      </c>
    </row>
    <row r="7110" spans="4:12" x14ac:dyDescent="0.2">
      <c r="D7110" s="175"/>
      <c r="E7110" s="4" t="s">
        <v>62</v>
      </c>
      <c r="F7110" s="6"/>
      <c r="G7110" s="5">
        <v>113</v>
      </c>
      <c r="H7110" s="7">
        <v>16</v>
      </c>
      <c r="I7110" s="1">
        <v>31</v>
      </c>
      <c r="J7110" s="1">
        <v>44</v>
      </c>
      <c r="K7110" s="1">
        <v>15</v>
      </c>
      <c r="L7110" s="8">
        <v>7</v>
      </c>
    </row>
    <row r="7111" spans="4:12" x14ac:dyDescent="0.2">
      <c r="D7111" s="174" t="s">
        <v>63</v>
      </c>
      <c r="E7111" s="20" t="s">
        <v>64</v>
      </c>
      <c r="F7111" s="22"/>
      <c r="G7111" s="21">
        <v>234</v>
      </c>
      <c r="H7111" s="25">
        <v>21</v>
      </c>
      <c r="I7111" s="3">
        <v>50</v>
      </c>
      <c r="J7111" s="3">
        <v>96</v>
      </c>
      <c r="K7111" s="3">
        <v>50</v>
      </c>
      <c r="L7111" s="26">
        <v>17</v>
      </c>
    </row>
    <row r="7112" spans="4:12" x14ac:dyDescent="0.2">
      <c r="D7112" s="175"/>
      <c r="E7112" s="4" t="s">
        <v>65</v>
      </c>
      <c r="F7112" s="6"/>
      <c r="G7112" s="5">
        <v>172</v>
      </c>
      <c r="H7112" s="7">
        <v>11</v>
      </c>
      <c r="I7112" s="1">
        <v>40</v>
      </c>
      <c r="J7112" s="1">
        <v>67</v>
      </c>
      <c r="K7112" s="1">
        <v>45</v>
      </c>
      <c r="L7112" s="8">
        <v>9</v>
      </c>
    </row>
    <row r="7113" spans="4:12" x14ac:dyDescent="0.2">
      <c r="D7113" s="175"/>
      <c r="E7113" s="4" t="s">
        <v>66</v>
      </c>
      <c r="F7113" s="6"/>
      <c r="G7113" s="5">
        <v>165</v>
      </c>
      <c r="H7113" s="7">
        <v>15</v>
      </c>
      <c r="I7113" s="1">
        <v>41</v>
      </c>
      <c r="J7113" s="1">
        <v>64</v>
      </c>
      <c r="K7113" s="1">
        <v>38</v>
      </c>
      <c r="L7113" s="8">
        <v>7</v>
      </c>
    </row>
    <row r="7114" spans="4:12" x14ac:dyDescent="0.2">
      <c r="D7114" s="175"/>
      <c r="E7114" s="4" t="s">
        <v>67</v>
      </c>
      <c r="F7114" s="6"/>
      <c r="G7114" s="5">
        <v>158</v>
      </c>
      <c r="H7114" s="7">
        <v>12</v>
      </c>
      <c r="I7114" s="1">
        <v>36</v>
      </c>
      <c r="J7114" s="1">
        <v>63</v>
      </c>
      <c r="K7114" s="1">
        <v>42</v>
      </c>
      <c r="L7114" s="8">
        <v>5</v>
      </c>
    </row>
    <row r="7115" spans="4:12" x14ac:dyDescent="0.2">
      <c r="D7115" s="175"/>
      <c r="E7115" s="4" t="s">
        <v>68</v>
      </c>
      <c r="F7115" s="6"/>
      <c r="G7115" s="5">
        <v>112</v>
      </c>
      <c r="H7115" s="7">
        <v>8</v>
      </c>
      <c r="I7115" s="1">
        <v>32</v>
      </c>
      <c r="J7115" s="1">
        <v>41</v>
      </c>
      <c r="K7115" s="1">
        <v>28</v>
      </c>
      <c r="L7115" s="8">
        <v>3</v>
      </c>
    </row>
    <row r="7116" spans="4:12" x14ac:dyDescent="0.2">
      <c r="D7116" s="175"/>
      <c r="E7116" s="4" t="s">
        <v>69</v>
      </c>
      <c r="F7116" s="6"/>
      <c r="G7116" s="5">
        <v>92</v>
      </c>
      <c r="H7116" s="7">
        <v>11</v>
      </c>
      <c r="I7116" s="1">
        <v>16</v>
      </c>
      <c r="J7116" s="1">
        <v>30</v>
      </c>
      <c r="K7116" s="1">
        <v>33</v>
      </c>
      <c r="L7116" s="8">
        <v>2</v>
      </c>
    </row>
    <row r="7117" spans="4:12" x14ac:dyDescent="0.2">
      <c r="D7117" s="175"/>
      <c r="E7117" s="4" t="s">
        <v>70</v>
      </c>
      <c r="F7117" s="6"/>
      <c r="G7117" s="5">
        <v>131</v>
      </c>
      <c r="H7117" s="7">
        <v>9</v>
      </c>
      <c r="I7117" s="1">
        <v>32</v>
      </c>
      <c r="J7117" s="1">
        <v>51</v>
      </c>
      <c r="K7117" s="1">
        <v>38</v>
      </c>
      <c r="L7117" s="8">
        <v>1</v>
      </c>
    </row>
    <row r="7118" spans="4:12" x14ac:dyDescent="0.2">
      <c r="D7118" s="175"/>
      <c r="E7118" s="4" t="s">
        <v>71</v>
      </c>
      <c r="F7118" s="6"/>
      <c r="G7118" s="5">
        <v>71</v>
      </c>
      <c r="H7118" s="7">
        <v>4</v>
      </c>
      <c r="I7118" s="1">
        <v>17</v>
      </c>
      <c r="J7118" s="1">
        <v>29</v>
      </c>
      <c r="K7118" s="1">
        <v>20</v>
      </c>
      <c r="L7118" s="8">
        <v>1</v>
      </c>
    </row>
    <row r="7119" spans="4:12" x14ac:dyDescent="0.2">
      <c r="D7119" s="176"/>
      <c r="E7119" s="59" t="s">
        <v>72</v>
      </c>
      <c r="F7119" s="60"/>
      <c r="G7119" s="56">
        <v>70</v>
      </c>
      <c r="H7119" s="66">
        <v>9</v>
      </c>
      <c r="I7119" s="30">
        <v>16</v>
      </c>
      <c r="J7119" s="30">
        <v>25</v>
      </c>
      <c r="K7119" s="30">
        <v>17</v>
      </c>
      <c r="L7119" s="65">
        <v>3</v>
      </c>
    </row>
    <row r="7121" spans="2:12" x14ac:dyDescent="0.2">
      <c r="B7121" s="43" t="str">
        <f xml:space="preserve"> HYPERLINK("#'目次'!B264", "[258]")</f>
        <v>[258]</v>
      </c>
      <c r="C7121" s="31" t="s">
        <v>474</v>
      </c>
    </row>
    <row r="7124" spans="2:12" x14ac:dyDescent="0.2">
      <c r="C7124" s="31" t="s">
        <v>75</v>
      </c>
    </row>
    <row r="7125" spans="2:12" ht="24" x14ac:dyDescent="0.2">
      <c r="D7125" s="177"/>
      <c r="E7125" s="178"/>
      <c r="F7125" s="178"/>
      <c r="G7125" s="40" t="s">
        <v>14</v>
      </c>
      <c r="H7125" s="42" t="s">
        <v>451</v>
      </c>
      <c r="I7125" s="15" t="s">
        <v>452</v>
      </c>
      <c r="J7125" s="15" t="s">
        <v>453</v>
      </c>
      <c r="K7125" s="15" t="s">
        <v>420</v>
      </c>
      <c r="L7125" s="44" t="s">
        <v>17</v>
      </c>
    </row>
    <row r="7126" spans="2:12" x14ac:dyDescent="0.2">
      <c r="D7126" s="179"/>
      <c r="E7126" s="180"/>
      <c r="F7126" s="180"/>
      <c r="G7126" s="39"/>
      <c r="H7126" s="41"/>
      <c r="I7126" s="14"/>
      <c r="J7126" s="14"/>
      <c r="K7126" s="14"/>
      <c r="L7126" s="38"/>
    </row>
    <row r="7127" spans="2:12" x14ac:dyDescent="0.2">
      <c r="D7127" s="58"/>
      <c r="E7127" s="53" t="s">
        <v>14</v>
      </c>
      <c r="F7127" s="52"/>
      <c r="G7127" s="37">
        <v>1222</v>
      </c>
      <c r="H7127" s="17">
        <v>100</v>
      </c>
      <c r="I7127" s="17">
        <v>284</v>
      </c>
      <c r="J7127" s="17">
        <v>467</v>
      </c>
      <c r="K7127" s="17">
        <v>318</v>
      </c>
      <c r="L7127" s="55">
        <v>53</v>
      </c>
    </row>
    <row r="7128" spans="2:12" x14ac:dyDescent="0.2">
      <c r="D7128" s="174" t="s">
        <v>36</v>
      </c>
      <c r="E7128" s="20" t="s">
        <v>76</v>
      </c>
      <c r="F7128" s="22"/>
      <c r="G7128" s="21">
        <v>629</v>
      </c>
      <c r="H7128" s="25">
        <v>70</v>
      </c>
      <c r="I7128" s="3">
        <v>136</v>
      </c>
      <c r="J7128" s="3">
        <v>245</v>
      </c>
      <c r="K7128" s="3">
        <v>156</v>
      </c>
      <c r="L7128" s="26">
        <v>22</v>
      </c>
    </row>
    <row r="7129" spans="2:12" x14ac:dyDescent="0.2">
      <c r="D7129" s="175"/>
      <c r="E7129" s="4" t="s">
        <v>39</v>
      </c>
      <c r="F7129" s="6"/>
      <c r="G7129" s="5">
        <v>37</v>
      </c>
      <c r="H7129" s="7">
        <v>1</v>
      </c>
      <c r="I7129" s="1">
        <v>7</v>
      </c>
      <c r="J7129" s="1">
        <v>13</v>
      </c>
      <c r="K7129" s="1">
        <v>15</v>
      </c>
      <c r="L7129" s="8">
        <v>1</v>
      </c>
    </row>
    <row r="7130" spans="2:12" x14ac:dyDescent="0.2">
      <c r="D7130" s="175"/>
      <c r="E7130" s="4" t="s">
        <v>40</v>
      </c>
      <c r="F7130" s="6"/>
      <c r="G7130" s="5">
        <v>73</v>
      </c>
      <c r="H7130" s="7">
        <v>7</v>
      </c>
      <c r="I7130" s="1">
        <v>8</v>
      </c>
      <c r="J7130" s="1">
        <v>25</v>
      </c>
      <c r="K7130" s="1">
        <v>30</v>
      </c>
      <c r="L7130" s="8">
        <v>3</v>
      </c>
    </row>
    <row r="7131" spans="2:12" x14ac:dyDescent="0.2">
      <c r="D7131" s="175"/>
      <c r="E7131" s="4" t="s">
        <v>41</v>
      </c>
      <c r="F7131" s="6"/>
      <c r="G7131" s="5">
        <v>108</v>
      </c>
      <c r="H7131" s="7">
        <v>6</v>
      </c>
      <c r="I7131" s="1">
        <v>21</v>
      </c>
      <c r="J7131" s="1">
        <v>38</v>
      </c>
      <c r="K7131" s="1">
        <v>41</v>
      </c>
      <c r="L7131" s="8">
        <v>2</v>
      </c>
    </row>
    <row r="7132" spans="2:12" x14ac:dyDescent="0.2">
      <c r="D7132" s="175"/>
      <c r="E7132" s="4" t="s">
        <v>42</v>
      </c>
      <c r="F7132" s="6"/>
      <c r="G7132" s="5">
        <v>113</v>
      </c>
      <c r="H7132" s="7">
        <v>15</v>
      </c>
      <c r="I7132" s="1">
        <v>16</v>
      </c>
      <c r="J7132" s="1">
        <v>50</v>
      </c>
      <c r="K7132" s="1">
        <v>31</v>
      </c>
      <c r="L7132" s="8">
        <v>1</v>
      </c>
    </row>
    <row r="7133" spans="2:12" x14ac:dyDescent="0.2">
      <c r="D7133" s="175"/>
      <c r="E7133" s="4" t="s">
        <v>43</v>
      </c>
      <c r="F7133" s="6"/>
      <c r="G7133" s="5">
        <v>101</v>
      </c>
      <c r="H7133" s="7">
        <v>8</v>
      </c>
      <c r="I7133" s="1">
        <v>30</v>
      </c>
      <c r="J7133" s="1">
        <v>37</v>
      </c>
      <c r="K7133" s="1">
        <v>23</v>
      </c>
      <c r="L7133" s="8">
        <v>3</v>
      </c>
    </row>
    <row r="7134" spans="2:12" x14ac:dyDescent="0.2">
      <c r="D7134" s="175"/>
      <c r="E7134" s="4" t="s">
        <v>44</v>
      </c>
      <c r="F7134" s="6"/>
      <c r="G7134" s="5">
        <v>114</v>
      </c>
      <c r="H7134" s="7">
        <v>17</v>
      </c>
      <c r="I7134" s="1">
        <v>29</v>
      </c>
      <c r="J7134" s="1">
        <v>51</v>
      </c>
      <c r="K7134" s="1">
        <v>10</v>
      </c>
      <c r="L7134" s="8">
        <v>7</v>
      </c>
    </row>
    <row r="7135" spans="2:12" x14ac:dyDescent="0.2">
      <c r="D7135" s="175"/>
      <c r="E7135" s="4" t="s">
        <v>45</v>
      </c>
      <c r="F7135" s="6"/>
      <c r="G7135" s="5">
        <v>83</v>
      </c>
      <c r="H7135" s="7">
        <v>16</v>
      </c>
      <c r="I7135" s="1">
        <v>25</v>
      </c>
      <c r="J7135" s="1">
        <v>31</v>
      </c>
      <c r="K7135" s="1">
        <v>6</v>
      </c>
      <c r="L7135" s="8">
        <v>5</v>
      </c>
    </row>
    <row r="7136" spans="2:12" x14ac:dyDescent="0.2">
      <c r="D7136" s="174" t="s">
        <v>37</v>
      </c>
      <c r="E7136" s="20" t="s">
        <v>77</v>
      </c>
      <c r="F7136" s="22"/>
      <c r="G7136" s="21">
        <v>593</v>
      </c>
      <c r="H7136" s="25">
        <v>30</v>
      </c>
      <c r="I7136" s="3">
        <v>148</v>
      </c>
      <c r="J7136" s="3">
        <v>222</v>
      </c>
      <c r="K7136" s="3">
        <v>162</v>
      </c>
      <c r="L7136" s="26">
        <v>31</v>
      </c>
    </row>
    <row r="7137" spans="2:12" x14ac:dyDescent="0.2">
      <c r="D7137" s="175"/>
      <c r="E7137" s="4" t="s">
        <v>39</v>
      </c>
      <c r="F7137" s="6"/>
      <c r="G7137" s="5">
        <v>27</v>
      </c>
      <c r="H7137" s="7">
        <v>0</v>
      </c>
      <c r="I7137" s="1">
        <v>2</v>
      </c>
      <c r="J7137" s="1">
        <v>11</v>
      </c>
      <c r="K7137" s="1">
        <v>12</v>
      </c>
      <c r="L7137" s="8">
        <v>2</v>
      </c>
    </row>
    <row r="7138" spans="2:12" x14ac:dyDescent="0.2">
      <c r="D7138" s="175"/>
      <c r="E7138" s="4" t="s">
        <v>40</v>
      </c>
      <c r="F7138" s="6"/>
      <c r="G7138" s="5">
        <v>74</v>
      </c>
      <c r="H7138" s="7">
        <v>5</v>
      </c>
      <c r="I7138" s="1">
        <v>6</v>
      </c>
      <c r="J7138" s="1">
        <v>20</v>
      </c>
      <c r="K7138" s="1">
        <v>41</v>
      </c>
      <c r="L7138" s="8">
        <v>2</v>
      </c>
    </row>
    <row r="7139" spans="2:12" x14ac:dyDescent="0.2">
      <c r="D7139" s="175"/>
      <c r="E7139" s="4" t="s">
        <v>41</v>
      </c>
      <c r="F7139" s="6"/>
      <c r="G7139" s="5">
        <v>96</v>
      </c>
      <c r="H7139" s="7">
        <v>3</v>
      </c>
      <c r="I7139" s="1">
        <v>18</v>
      </c>
      <c r="J7139" s="1">
        <v>37</v>
      </c>
      <c r="K7139" s="1">
        <v>37</v>
      </c>
      <c r="L7139" s="8">
        <v>1</v>
      </c>
    </row>
    <row r="7140" spans="2:12" x14ac:dyDescent="0.2">
      <c r="D7140" s="175"/>
      <c r="E7140" s="4" t="s">
        <v>42</v>
      </c>
      <c r="F7140" s="6"/>
      <c r="G7140" s="5">
        <v>97</v>
      </c>
      <c r="H7140" s="7">
        <v>5</v>
      </c>
      <c r="I7140" s="1">
        <v>31</v>
      </c>
      <c r="J7140" s="1">
        <v>30</v>
      </c>
      <c r="K7140" s="1">
        <v>26</v>
      </c>
      <c r="L7140" s="8">
        <v>5</v>
      </c>
    </row>
    <row r="7141" spans="2:12" x14ac:dyDescent="0.2">
      <c r="D7141" s="175"/>
      <c r="E7141" s="4" t="s">
        <v>43</v>
      </c>
      <c r="F7141" s="6"/>
      <c r="G7141" s="5">
        <v>103</v>
      </c>
      <c r="H7141" s="7">
        <v>6</v>
      </c>
      <c r="I7141" s="1">
        <v>32</v>
      </c>
      <c r="J7141" s="1">
        <v>40</v>
      </c>
      <c r="K7141" s="1">
        <v>19</v>
      </c>
      <c r="L7141" s="8">
        <v>6</v>
      </c>
    </row>
    <row r="7142" spans="2:12" x14ac:dyDescent="0.2">
      <c r="D7142" s="175"/>
      <c r="E7142" s="4" t="s">
        <v>44</v>
      </c>
      <c r="F7142" s="6"/>
      <c r="G7142" s="5">
        <v>109</v>
      </c>
      <c r="H7142" s="7">
        <v>7</v>
      </c>
      <c r="I7142" s="1">
        <v>31</v>
      </c>
      <c r="J7142" s="1">
        <v>47</v>
      </c>
      <c r="K7142" s="1">
        <v>17</v>
      </c>
      <c r="L7142" s="8">
        <v>7</v>
      </c>
    </row>
    <row r="7143" spans="2:12" x14ac:dyDescent="0.2">
      <c r="D7143" s="176"/>
      <c r="E7143" s="59" t="s">
        <v>45</v>
      </c>
      <c r="F7143" s="60"/>
      <c r="G7143" s="56">
        <v>87</v>
      </c>
      <c r="H7143" s="66">
        <v>4</v>
      </c>
      <c r="I7143" s="30">
        <v>28</v>
      </c>
      <c r="J7143" s="30">
        <v>37</v>
      </c>
      <c r="K7143" s="30">
        <v>10</v>
      </c>
      <c r="L7143" s="65">
        <v>8</v>
      </c>
    </row>
    <row r="7145" spans="2:12" x14ac:dyDescent="0.2">
      <c r="B7145" s="43" t="str">
        <f xml:space="preserve"> HYPERLINK("#'目次'!B265", "[259]")</f>
        <v>[259]</v>
      </c>
      <c r="C7145" s="31" t="s">
        <v>477</v>
      </c>
    </row>
    <row r="7149" spans="2:12" ht="24" x14ac:dyDescent="0.2">
      <c r="D7149" s="177"/>
      <c r="E7149" s="178"/>
      <c r="F7149" s="178"/>
      <c r="G7149" s="40" t="s">
        <v>14</v>
      </c>
      <c r="H7149" s="42" t="s">
        <v>451</v>
      </c>
      <c r="I7149" s="15" t="s">
        <v>452</v>
      </c>
      <c r="J7149" s="15" t="s">
        <v>453</v>
      </c>
      <c r="K7149" s="15" t="s">
        <v>420</v>
      </c>
      <c r="L7149" s="44" t="s">
        <v>17</v>
      </c>
    </row>
    <row r="7150" spans="2:12" x14ac:dyDescent="0.2">
      <c r="D7150" s="179"/>
      <c r="E7150" s="180"/>
      <c r="F7150" s="180"/>
      <c r="G7150" s="39"/>
      <c r="H7150" s="41"/>
      <c r="I7150" s="14"/>
      <c r="J7150" s="14"/>
      <c r="K7150" s="14"/>
      <c r="L7150" s="38"/>
    </row>
    <row r="7151" spans="2:12" x14ac:dyDescent="0.2">
      <c r="D7151" s="58"/>
      <c r="E7151" s="53" t="s">
        <v>14</v>
      </c>
      <c r="F7151" s="52"/>
      <c r="G7151" s="37">
        <v>1222</v>
      </c>
      <c r="H7151" s="17">
        <v>75</v>
      </c>
      <c r="I7151" s="17">
        <v>148</v>
      </c>
      <c r="J7151" s="17">
        <v>587</v>
      </c>
      <c r="K7151" s="17">
        <v>354</v>
      </c>
      <c r="L7151" s="55">
        <v>58</v>
      </c>
    </row>
    <row r="7152" spans="2:12" x14ac:dyDescent="0.2">
      <c r="D7152" s="174" t="s">
        <v>18</v>
      </c>
      <c r="E7152" s="20" t="s">
        <v>19</v>
      </c>
      <c r="F7152" s="22"/>
      <c r="G7152" s="21">
        <v>57</v>
      </c>
      <c r="H7152" s="25">
        <v>4</v>
      </c>
      <c r="I7152" s="3">
        <v>3</v>
      </c>
      <c r="J7152" s="3">
        <v>33</v>
      </c>
      <c r="K7152" s="3">
        <v>13</v>
      </c>
      <c r="L7152" s="26">
        <v>4</v>
      </c>
    </row>
    <row r="7153" spans="4:12" x14ac:dyDescent="0.2">
      <c r="D7153" s="175"/>
      <c r="E7153" s="4" t="s">
        <v>20</v>
      </c>
      <c r="F7153" s="6"/>
      <c r="G7153" s="5">
        <v>84</v>
      </c>
      <c r="H7153" s="7">
        <v>7</v>
      </c>
      <c r="I7153" s="1">
        <v>10</v>
      </c>
      <c r="J7153" s="1">
        <v>32</v>
      </c>
      <c r="K7153" s="1">
        <v>28</v>
      </c>
      <c r="L7153" s="8">
        <v>7</v>
      </c>
    </row>
    <row r="7154" spans="4:12" x14ac:dyDescent="0.2">
      <c r="D7154" s="175"/>
      <c r="E7154" s="4" t="s">
        <v>21</v>
      </c>
      <c r="F7154" s="6"/>
      <c r="G7154" s="5">
        <v>487</v>
      </c>
      <c r="H7154" s="7">
        <v>34</v>
      </c>
      <c r="I7154" s="1">
        <v>54</v>
      </c>
      <c r="J7154" s="1">
        <v>230</v>
      </c>
      <c r="K7154" s="1">
        <v>153</v>
      </c>
      <c r="L7154" s="8">
        <v>16</v>
      </c>
    </row>
    <row r="7155" spans="4:12" x14ac:dyDescent="0.2">
      <c r="D7155" s="175"/>
      <c r="E7155" s="4" t="s">
        <v>22</v>
      </c>
      <c r="F7155" s="6"/>
      <c r="G7155" s="5">
        <v>35</v>
      </c>
      <c r="H7155" s="7">
        <v>1</v>
      </c>
      <c r="I7155" s="1">
        <v>4</v>
      </c>
      <c r="J7155" s="1">
        <v>17</v>
      </c>
      <c r="K7155" s="1">
        <v>10</v>
      </c>
      <c r="L7155" s="8">
        <v>3</v>
      </c>
    </row>
    <row r="7156" spans="4:12" x14ac:dyDescent="0.2">
      <c r="D7156" s="175"/>
      <c r="E7156" s="4" t="s">
        <v>23</v>
      </c>
      <c r="F7156" s="6"/>
      <c r="G7156" s="5">
        <v>143</v>
      </c>
      <c r="H7156" s="7">
        <v>3</v>
      </c>
      <c r="I7156" s="1">
        <v>19</v>
      </c>
      <c r="J7156" s="1">
        <v>73</v>
      </c>
      <c r="K7156" s="1">
        <v>43</v>
      </c>
      <c r="L7156" s="8">
        <v>5</v>
      </c>
    </row>
    <row r="7157" spans="4:12" x14ac:dyDescent="0.2">
      <c r="D7157" s="175"/>
      <c r="E7157" s="4" t="s">
        <v>24</v>
      </c>
      <c r="F7157" s="6"/>
      <c r="G7157" s="5">
        <v>187</v>
      </c>
      <c r="H7157" s="7">
        <v>14</v>
      </c>
      <c r="I7157" s="1">
        <v>27</v>
      </c>
      <c r="J7157" s="1">
        <v>99</v>
      </c>
      <c r="K7157" s="1">
        <v>40</v>
      </c>
      <c r="L7157" s="8">
        <v>7</v>
      </c>
    </row>
    <row r="7158" spans="4:12" x14ac:dyDescent="0.2">
      <c r="D7158" s="175"/>
      <c r="E7158" s="4" t="s">
        <v>25</v>
      </c>
      <c r="F7158" s="6"/>
      <c r="G7158" s="5">
        <v>71</v>
      </c>
      <c r="H7158" s="7">
        <v>3</v>
      </c>
      <c r="I7158" s="1">
        <v>14</v>
      </c>
      <c r="J7158" s="1">
        <v>29</v>
      </c>
      <c r="K7158" s="1">
        <v>23</v>
      </c>
      <c r="L7158" s="8">
        <v>2</v>
      </c>
    </row>
    <row r="7159" spans="4:12" x14ac:dyDescent="0.2">
      <c r="D7159" s="175"/>
      <c r="E7159" s="4" t="s">
        <v>26</v>
      </c>
      <c r="F7159" s="6"/>
      <c r="G7159" s="5">
        <v>30</v>
      </c>
      <c r="H7159" s="7">
        <v>2</v>
      </c>
      <c r="I7159" s="1">
        <v>4</v>
      </c>
      <c r="J7159" s="1">
        <v>14</v>
      </c>
      <c r="K7159" s="1">
        <v>8</v>
      </c>
      <c r="L7159" s="8">
        <v>2</v>
      </c>
    </row>
    <row r="7160" spans="4:12" x14ac:dyDescent="0.2">
      <c r="D7160" s="175"/>
      <c r="E7160" s="4" t="s">
        <v>27</v>
      </c>
      <c r="F7160" s="6"/>
      <c r="G7160" s="5">
        <v>70</v>
      </c>
      <c r="H7160" s="7">
        <v>4</v>
      </c>
      <c r="I7160" s="1">
        <v>6</v>
      </c>
      <c r="J7160" s="1">
        <v>31</v>
      </c>
      <c r="K7160" s="1">
        <v>21</v>
      </c>
      <c r="L7160" s="8">
        <v>8</v>
      </c>
    </row>
    <row r="7161" spans="4:12" x14ac:dyDescent="0.2">
      <c r="D7161" s="175"/>
      <c r="E7161" s="4" t="s">
        <v>28</v>
      </c>
      <c r="F7161" s="6"/>
      <c r="G7161" s="5">
        <v>51</v>
      </c>
      <c r="H7161" s="7">
        <v>3</v>
      </c>
      <c r="I7161" s="1">
        <v>7</v>
      </c>
      <c r="J7161" s="1">
        <v>26</v>
      </c>
      <c r="K7161" s="1">
        <v>11</v>
      </c>
      <c r="L7161" s="8">
        <v>4</v>
      </c>
    </row>
    <row r="7162" spans="4:12" x14ac:dyDescent="0.2">
      <c r="D7162" s="175"/>
      <c r="E7162" s="4" t="s">
        <v>29</v>
      </c>
      <c r="F7162" s="6"/>
      <c r="G7162" s="5">
        <v>7</v>
      </c>
      <c r="H7162" s="7">
        <v>0</v>
      </c>
      <c r="I7162" s="1">
        <v>0</v>
      </c>
      <c r="J7162" s="1">
        <v>3</v>
      </c>
      <c r="K7162" s="1">
        <v>4</v>
      </c>
      <c r="L7162" s="8">
        <v>0</v>
      </c>
    </row>
    <row r="7163" spans="4:12" x14ac:dyDescent="0.2">
      <c r="D7163" s="174" t="s">
        <v>30</v>
      </c>
      <c r="E7163" s="20" t="s">
        <v>31</v>
      </c>
      <c r="F7163" s="22"/>
      <c r="G7163" s="21">
        <v>393</v>
      </c>
      <c r="H7163" s="25">
        <v>26</v>
      </c>
      <c r="I7163" s="3">
        <v>44</v>
      </c>
      <c r="J7163" s="3">
        <v>182</v>
      </c>
      <c r="K7163" s="3">
        <v>130</v>
      </c>
      <c r="L7163" s="26">
        <v>11</v>
      </c>
    </row>
    <row r="7164" spans="4:12" x14ac:dyDescent="0.2">
      <c r="D7164" s="175"/>
      <c r="E7164" s="4" t="s">
        <v>32</v>
      </c>
      <c r="F7164" s="6"/>
      <c r="G7164" s="5">
        <v>352</v>
      </c>
      <c r="H7164" s="7">
        <v>23</v>
      </c>
      <c r="I7164" s="1">
        <v>44</v>
      </c>
      <c r="J7164" s="1">
        <v>174</v>
      </c>
      <c r="K7164" s="1">
        <v>91</v>
      </c>
      <c r="L7164" s="8">
        <v>20</v>
      </c>
    </row>
    <row r="7165" spans="4:12" x14ac:dyDescent="0.2">
      <c r="D7165" s="175"/>
      <c r="E7165" s="4" t="s">
        <v>33</v>
      </c>
      <c r="F7165" s="6"/>
      <c r="G7165" s="5">
        <v>388</v>
      </c>
      <c r="H7165" s="7">
        <v>20</v>
      </c>
      <c r="I7165" s="1">
        <v>56</v>
      </c>
      <c r="J7165" s="1">
        <v>178</v>
      </c>
      <c r="K7165" s="1">
        <v>109</v>
      </c>
      <c r="L7165" s="8">
        <v>25</v>
      </c>
    </row>
    <row r="7166" spans="4:12" x14ac:dyDescent="0.2">
      <c r="D7166" s="175"/>
      <c r="E7166" s="4" t="s">
        <v>34</v>
      </c>
      <c r="F7166" s="6"/>
      <c r="G7166" s="5">
        <v>89</v>
      </c>
      <c r="H7166" s="7">
        <v>6</v>
      </c>
      <c r="I7166" s="1">
        <v>4</v>
      </c>
      <c r="J7166" s="1">
        <v>53</v>
      </c>
      <c r="K7166" s="1">
        <v>24</v>
      </c>
      <c r="L7166" s="8">
        <v>2</v>
      </c>
    </row>
    <row r="7167" spans="4:12" x14ac:dyDescent="0.2">
      <c r="D7167" s="174" t="s">
        <v>35</v>
      </c>
      <c r="E7167" s="20" t="s">
        <v>36</v>
      </c>
      <c r="F7167" s="22"/>
      <c r="G7167" s="21">
        <v>629</v>
      </c>
      <c r="H7167" s="25">
        <v>54</v>
      </c>
      <c r="I7167" s="3">
        <v>76</v>
      </c>
      <c r="J7167" s="3">
        <v>298</v>
      </c>
      <c r="K7167" s="3">
        <v>177</v>
      </c>
      <c r="L7167" s="26">
        <v>24</v>
      </c>
    </row>
    <row r="7168" spans="4:12" x14ac:dyDescent="0.2">
      <c r="D7168" s="175"/>
      <c r="E7168" s="4" t="s">
        <v>37</v>
      </c>
      <c r="F7168" s="6"/>
      <c r="G7168" s="5">
        <v>593</v>
      </c>
      <c r="H7168" s="7">
        <v>21</v>
      </c>
      <c r="I7168" s="1">
        <v>72</v>
      </c>
      <c r="J7168" s="1">
        <v>289</v>
      </c>
      <c r="K7168" s="1">
        <v>177</v>
      </c>
      <c r="L7168" s="8">
        <v>34</v>
      </c>
    </row>
    <row r="7169" spans="2:12" x14ac:dyDescent="0.2">
      <c r="D7169" s="174" t="s">
        <v>38</v>
      </c>
      <c r="E7169" s="20" t="s">
        <v>39</v>
      </c>
      <c r="F7169" s="22"/>
      <c r="G7169" s="21">
        <v>64</v>
      </c>
      <c r="H7169" s="25">
        <v>1</v>
      </c>
      <c r="I7169" s="3">
        <v>4</v>
      </c>
      <c r="J7169" s="3">
        <v>28</v>
      </c>
      <c r="K7169" s="3">
        <v>28</v>
      </c>
      <c r="L7169" s="26">
        <v>3</v>
      </c>
    </row>
    <row r="7170" spans="2:12" x14ac:dyDescent="0.2">
      <c r="D7170" s="175"/>
      <c r="E7170" s="4" t="s">
        <v>40</v>
      </c>
      <c r="F7170" s="6"/>
      <c r="G7170" s="5">
        <v>147</v>
      </c>
      <c r="H7170" s="7">
        <v>11</v>
      </c>
      <c r="I7170" s="1">
        <v>9</v>
      </c>
      <c r="J7170" s="1">
        <v>46</v>
      </c>
      <c r="K7170" s="1">
        <v>76</v>
      </c>
      <c r="L7170" s="8">
        <v>5</v>
      </c>
    </row>
    <row r="7171" spans="2:12" x14ac:dyDescent="0.2">
      <c r="D7171" s="175"/>
      <c r="E7171" s="4" t="s">
        <v>41</v>
      </c>
      <c r="F7171" s="6"/>
      <c r="G7171" s="5">
        <v>204</v>
      </c>
      <c r="H7171" s="7">
        <v>7</v>
      </c>
      <c r="I7171" s="1">
        <v>20</v>
      </c>
      <c r="J7171" s="1">
        <v>91</v>
      </c>
      <c r="K7171" s="1">
        <v>83</v>
      </c>
      <c r="L7171" s="8">
        <v>3</v>
      </c>
    </row>
    <row r="7172" spans="2:12" x14ac:dyDescent="0.2">
      <c r="D7172" s="175"/>
      <c r="E7172" s="4" t="s">
        <v>42</v>
      </c>
      <c r="F7172" s="6"/>
      <c r="G7172" s="5">
        <v>210</v>
      </c>
      <c r="H7172" s="7">
        <v>20</v>
      </c>
      <c r="I7172" s="1">
        <v>29</v>
      </c>
      <c r="J7172" s="1">
        <v>92</v>
      </c>
      <c r="K7172" s="1">
        <v>63</v>
      </c>
      <c r="L7172" s="8">
        <v>6</v>
      </c>
    </row>
    <row r="7173" spans="2:12" x14ac:dyDescent="0.2">
      <c r="D7173" s="175"/>
      <c r="E7173" s="4" t="s">
        <v>43</v>
      </c>
      <c r="F7173" s="6"/>
      <c r="G7173" s="5">
        <v>204</v>
      </c>
      <c r="H7173" s="7">
        <v>12</v>
      </c>
      <c r="I7173" s="1">
        <v>33</v>
      </c>
      <c r="J7173" s="1">
        <v>104</v>
      </c>
      <c r="K7173" s="1">
        <v>45</v>
      </c>
      <c r="L7173" s="8">
        <v>10</v>
      </c>
    </row>
    <row r="7174" spans="2:12" x14ac:dyDescent="0.2">
      <c r="D7174" s="175"/>
      <c r="E7174" s="4" t="s">
        <v>44</v>
      </c>
      <c r="F7174" s="6"/>
      <c r="G7174" s="5">
        <v>223</v>
      </c>
      <c r="H7174" s="7">
        <v>14</v>
      </c>
      <c r="I7174" s="1">
        <v>31</v>
      </c>
      <c r="J7174" s="1">
        <v>129</v>
      </c>
      <c r="K7174" s="1">
        <v>33</v>
      </c>
      <c r="L7174" s="8">
        <v>16</v>
      </c>
    </row>
    <row r="7175" spans="2:12" x14ac:dyDescent="0.2">
      <c r="D7175" s="176"/>
      <c r="E7175" s="59" t="s">
        <v>45</v>
      </c>
      <c r="F7175" s="60"/>
      <c r="G7175" s="56">
        <v>170</v>
      </c>
      <c r="H7175" s="66">
        <v>10</v>
      </c>
      <c r="I7175" s="30">
        <v>22</v>
      </c>
      <c r="J7175" s="30">
        <v>97</v>
      </c>
      <c r="K7175" s="30">
        <v>26</v>
      </c>
      <c r="L7175" s="65">
        <v>15</v>
      </c>
    </row>
    <row r="7177" spans="2:12" x14ac:dyDescent="0.2">
      <c r="B7177" s="43" t="str">
        <f xml:space="preserve"> HYPERLINK("#'目次'!B266", "[260]")</f>
        <v>[260]</v>
      </c>
      <c r="C7177" s="31" t="s">
        <v>477</v>
      </c>
    </row>
    <row r="7181" spans="2:12" ht="24" x14ac:dyDescent="0.2">
      <c r="D7181" s="177"/>
      <c r="E7181" s="178"/>
      <c r="F7181" s="178"/>
      <c r="G7181" s="40" t="s">
        <v>14</v>
      </c>
      <c r="H7181" s="42" t="s">
        <v>451</v>
      </c>
      <c r="I7181" s="15" t="s">
        <v>452</v>
      </c>
      <c r="J7181" s="15" t="s">
        <v>453</v>
      </c>
      <c r="K7181" s="15" t="s">
        <v>420</v>
      </c>
      <c r="L7181" s="44" t="s">
        <v>17</v>
      </c>
    </row>
    <row r="7182" spans="2:12" x14ac:dyDescent="0.2">
      <c r="D7182" s="179"/>
      <c r="E7182" s="180"/>
      <c r="F7182" s="180"/>
      <c r="G7182" s="39"/>
      <c r="H7182" s="41"/>
      <c r="I7182" s="14"/>
      <c r="J7182" s="14"/>
      <c r="K7182" s="14"/>
      <c r="L7182" s="38"/>
    </row>
    <row r="7183" spans="2:12" x14ac:dyDescent="0.2">
      <c r="D7183" s="58"/>
      <c r="E7183" s="53" t="s">
        <v>14</v>
      </c>
      <c r="F7183" s="52"/>
      <c r="G7183" s="37">
        <v>1222</v>
      </c>
      <c r="H7183" s="17">
        <v>75</v>
      </c>
      <c r="I7183" s="17">
        <v>148</v>
      </c>
      <c r="J7183" s="17">
        <v>587</v>
      </c>
      <c r="K7183" s="17">
        <v>354</v>
      </c>
      <c r="L7183" s="55">
        <v>58</v>
      </c>
    </row>
    <row r="7184" spans="2:12" x14ac:dyDescent="0.2">
      <c r="D7184" s="174" t="s">
        <v>52</v>
      </c>
      <c r="E7184" s="20" t="s">
        <v>53</v>
      </c>
      <c r="F7184" s="22"/>
      <c r="G7184" s="21">
        <v>15</v>
      </c>
      <c r="H7184" s="25">
        <v>0</v>
      </c>
      <c r="I7184" s="3">
        <v>2</v>
      </c>
      <c r="J7184" s="3">
        <v>5</v>
      </c>
      <c r="K7184" s="3">
        <v>7</v>
      </c>
      <c r="L7184" s="26">
        <v>1</v>
      </c>
    </row>
    <row r="7185" spans="4:12" ht="24" x14ac:dyDescent="0.2">
      <c r="D7185" s="175"/>
      <c r="E7185" s="4" t="s">
        <v>54</v>
      </c>
      <c r="F7185" s="6"/>
      <c r="G7185" s="5">
        <v>122</v>
      </c>
      <c r="H7185" s="7">
        <v>9</v>
      </c>
      <c r="I7185" s="1">
        <v>17</v>
      </c>
      <c r="J7185" s="1">
        <v>65</v>
      </c>
      <c r="K7185" s="1">
        <v>26</v>
      </c>
      <c r="L7185" s="8">
        <v>5</v>
      </c>
    </row>
    <row r="7186" spans="4:12" x14ac:dyDescent="0.2">
      <c r="D7186" s="175"/>
      <c r="E7186" s="4" t="s">
        <v>55</v>
      </c>
      <c r="F7186" s="6"/>
      <c r="G7186" s="5">
        <v>43</v>
      </c>
      <c r="H7186" s="7">
        <v>3</v>
      </c>
      <c r="I7186" s="1">
        <v>5</v>
      </c>
      <c r="J7186" s="1">
        <v>23</v>
      </c>
      <c r="K7186" s="1">
        <v>12</v>
      </c>
      <c r="L7186" s="8">
        <v>0</v>
      </c>
    </row>
    <row r="7187" spans="4:12" x14ac:dyDescent="0.2">
      <c r="D7187" s="175"/>
      <c r="E7187" s="4" t="s">
        <v>56</v>
      </c>
      <c r="F7187" s="6"/>
      <c r="G7187" s="5">
        <v>60</v>
      </c>
      <c r="H7187" s="7">
        <v>3</v>
      </c>
      <c r="I7187" s="1">
        <v>7</v>
      </c>
      <c r="J7187" s="1">
        <v>32</v>
      </c>
      <c r="K7187" s="1">
        <v>17</v>
      </c>
      <c r="L7187" s="8">
        <v>1</v>
      </c>
    </row>
    <row r="7188" spans="4:12" x14ac:dyDescent="0.2">
      <c r="D7188" s="175"/>
      <c r="E7188" s="4" t="s">
        <v>57</v>
      </c>
      <c r="F7188" s="6"/>
      <c r="G7188" s="5">
        <v>286</v>
      </c>
      <c r="H7188" s="7">
        <v>18</v>
      </c>
      <c r="I7188" s="1">
        <v>41</v>
      </c>
      <c r="J7188" s="1">
        <v>115</v>
      </c>
      <c r="K7188" s="1">
        <v>106</v>
      </c>
      <c r="L7188" s="8">
        <v>6</v>
      </c>
    </row>
    <row r="7189" spans="4:12" x14ac:dyDescent="0.2">
      <c r="D7189" s="175"/>
      <c r="E7189" s="4" t="s">
        <v>58</v>
      </c>
      <c r="F7189" s="6"/>
      <c r="G7189" s="5">
        <v>129</v>
      </c>
      <c r="H7189" s="7">
        <v>12</v>
      </c>
      <c r="I7189" s="1">
        <v>6</v>
      </c>
      <c r="J7189" s="1">
        <v>57</v>
      </c>
      <c r="K7189" s="1">
        <v>48</v>
      </c>
      <c r="L7189" s="8">
        <v>6</v>
      </c>
    </row>
    <row r="7190" spans="4:12" x14ac:dyDescent="0.2">
      <c r="D7190" s="175"/>
      <c r="E7190" s="4" t="s">
        <v>59</v>
      </c>
      <c r="F7190" s="6"/>
      <c r="G7190" s="5">
        <v>195</v>
      </c>
      <c r="H7190" s="7">
        <v>12</v>
      </c>
      <c r="I7190" s="1">
        <v>27</v>
      </c>
      <c r="J7190" s="1">
        <v>93</v>
      </c>
      <c r="K7190" s="1">
        <v>53</v>
      </c>
      <c r="L7190" s="8">
        <v>10</v>
      </c>
    </row>
    <row r="7191" spans="4:12" x14ac:dyDescent="0.2">
      <c r="D7191" s="175"/>
      <c r="E7191" s="4" t="s">
        <v>60</v>
      </c>
      <c r="F7191" s="6"/>
      <c r="G7191" s="5">
        <v>176</v>
      </c>
      <c r="H7191" s="7">
        <v>7</v>
      </c>
      <c r="I7191" s="1">
        <v>25</v>
      </c>
      <c r="J7191" s="1">
        <v>100</v>
      </c>
      <c r="K7191" s="1">
        <v>29</v>
      </c>
      <c r="L7191" s="8">
        <v>15</v>
      </c>
    </row>
    <row r="7192" spans="4:12" x14ac:dyDescent="0.2">
      <c r="D7192" s="175"/>
      <c r="E7192" s="4" t="s">
        <v>61</v>
      </c>
      <c r="F7192" s="6"/>
      <c r="G7192" s="5">
        <v>78</v>
      </c>
      <c r="H7192" s="7">
        <v>2</v>
      </c>
      <c r="I7192" s="1">
        <v>5</v>
      </c>
      <c r="J7192" s="1">
        <v>32</v>
      </c>
      <c r="K7192" s="1">
        <v>36</v>
      </c>
      <c r="L7192" s="8">
        <v>3</v>
      </c>
    </row>
    <row r="7193" spans="4:12" x14ac:dyDescent="0.2">
      <c r="D7193" s="175"/>
      <c r="E7193" s="4" t="s">
        <v>62</v>
      </c>
      <c r="F7193" s="6"/>
      <c r="G7193" s="5">
        <v>113</v>
      </c>
      <c r="H7193" s="7">
        <v>9</v>
      </c>
      <c r="I7193" s="1">
        <v>13</v>
      </c>
      <c r="J7193" s="1">
        <v>64</v>
      </c>
      <c r="K7193" s="1">
        <v>20</v>
      </c>
      <c r="L7193" s="8">
        <v>7</v>
      </c>
    </row>
    <row r="7194" spans="4:12" x14ac:dyDescent="0.2">
      <c r="D7194" s="174" t="s">
        <v>63</v>
      </c>
      <c r="E7194" s="20" t="s">
        <v>64</v>
      </c>
      <c r="F7194" s="22"/>
      <c r="G7194" s="21">
        <v>234</v>
      </c>
      <c r="H7194" s="25">
        <v>14</v>
      </c>
      <c r="I7194" s="3">
        <v>25</v>
      </c>
      <c r="J7194" s="3">
        <v>120</v>
      </c>
      <c r="K7194" s="3">
        <v>56</v>
      </c>
      <c r="L7194" s="26">
        <v>19</v>
      </c>
    </row>
    <row r="7195" spans="4:12" x14ac:dyDescent="0.2">
      <c r="D7195" s="175"/>
      <c r="E7195" s="4" t="s">
        <v>65</v>
      </c>
      <c r="F7195" s="6"/>
      <c r="G7195" s="5">
        <v>172</v>
      </c>
      <c r="H7195" s="7">
        <v>5</v>
      </c>
      <c r="I7195" s="1">
        <v>18</v>
      </c>
      <c r="J7195" s="1">
        <v>87</v>
      </c>
      <c r="K7195" s="1">
        <v>50</v>
      </c>
      <c r="L7195" s="8">
        <v>12</v>
      </c>
    </row>
    <row r="7196" spans="4:12" x14ac:dyDescent="0.2">
      <c r="D7196" s="175"/>
      <c r="E7196" s="4" t="s">
        <v>66</v>
      </c>
      <c r="F7196" s="6"/>
      <c r="G7196" s="5">
        <v>165</v>
      </c>
      <c r="H7196" s="7">
        <v>12</v>
      </c>
      <c r="I7196" s="1">
        <v>22</v>
      </c>
      <c r="J7196" s="1">
        <v>82</v>
      </c>
      <c r="K7196" s="1">
        <v>43</v>
      </c>
      <c r="L7196" s="8">
        <v>6</v>
      </c>
    </row>
    <row r="7197" spans="4:12" x14ac:dyDescent="0.2">
      <c r="D7197" s="175"/>
      <c r="E7197" s="4" t="s">
        <v>67</v>
      </c>
      <c r="F7197" s="6"/>
      <c r="G7197" s="5">
        <v>158</v>
      </c>
      <c r="H7197" s="7">
        <v>12</v>
      </c>
      <c r="I7197" s="1">
        <v>23</v>
      </c>
      <c r="J7197" s="1">
        <v>69</v>
      </c>
      <c r="K7197" s="1">
        <v>48</v>
      </c>
      <c r="L7197" s="8">
        <v>6</v>
      </c>
    </row>
    <row r="7198" spans="4:12" x14ac:dyDescent="0.2">
      <c r="D7198" s="175"/>
      <c r="E7198" s="4" t="s">
        <v>68</v>
      </c>
      <c r="F7198" s="6"/>
      <c r="G7198" s="5">
        <v>112</v>
      </c>
      <c r="H7198" s="7">
        <v>10</v>
      </c>
      <c r="I7198" s="1">
        <v>12</v>
      </c>
      <c r="J7198" s="1">
        <v>54</v>
      </c>
      <c r="K7198" s="1">
        <v>33</v>
      </c>
      <c r="L7198" s="8">
        <v>3</v>
      </c>
    </row>
    <row r="7199" spans="4:12" x14ac:dyDescent="0.2">
      <c r="D7199" s="175"/>
      <c r="E7199" s="4" t="s">
        <v>69</v>
      </c>
      <c r="F7199" s="6"/>
      <c r="G7199" s="5">
        <v>92</v>
      </c>
      <c r="H7199" s="7">
        <v>7</v>
      </c>
      <c r="I7199" s="1">
        <v>13</v>
      </c>
      <c r="J7199" s="1">
        <v>34</v>
      </c>
      <c r="K7199" s="1">
        <v>36</v>
      </c>
      <c r="L7199" s="8">
        <v>2</v>
      </c>
    </row>
    <row r="7200" spans="4:12" x14ac:dyDescent="0.2">
      <c r="D7200" s="175"/>
      <c r="E7200" s="4" t="s">
        <v>70</v>
      </c>
      <c r="F7200" s="6"/>
      <c r="G7200" s="5">
        <v>131</v>
      </c>
      <c r="H7200" s="7">
        <v>6</v>
      </c>
      <c r="I7200" s="1">
        <v>18</v>
      </c>
      <c r="J7200" s="1">
        <v>67</v>
      </c>
      <c r="K7200" s="1">
        <v>39</v>
      </c>
      <c r="L7200" s="8">
        <v>1</v>
      </c>
    </row>
    <row r="7201" spans="2:12" x14ac:dyDescent="0.2">
      <c r="D7201" s="175"/>
      <c r="E7201" s="4" t="s">
        <v>71</v>
      </c>
      <c r="F7201" s="6"/>
      <c r="G7201" s="5">
        <v>71</v>
      </c>
      <c r="H7201" s="7">
        <v>5</v>
      </c>
      <c r="I7201" s="1">
        <v>10</v>
      </c>
      <c r="J7201" s="1">
        <v>34</v>
      </c>
      <c r="K7201" s="1">
        <v>21</v>
      </c>
      <c r="L7201" s="8">
        <v>1</v>
      </c>
    </row>
    <row r="7202" spans="2:12" x14ac:dyDescent="0.2">
      <c r="D7202" s="176"/>
      <c r="E7202" s="59" t="s">
        <v>72</v>
      </c>
      <c r="F7202" s="60"/>
      <c r="G7202" s="56">
        <v>70</v>
      </c>
      <c r="H7202" s="66">
        <v>4</v>
      </c>
      <c r="I7202" s="30">
        <v>7</v>
      </c>
      <c r="J7202" s="30">
        <v>35</v>
      </c>
      <c r="K7202" s="30">
        <v>21</v>
      </c>
      <c r="L7202" s="65">
        <v>3</v>
      </c>
    </row>
    <row r="7204" spans="2:12" x14ac:dyDescent="0.2">
      <c r="B7204" s="43" t="str">
        <f xml:space="preserve"> HYPERLINK("#'目次'!B267", "[261]")</f>
        <v>[261]</v>
      </c>
      <c r="C7204" s="31" t="s">
        <v>477</v>
      </c>
    </row>
    <row r="7207" spans="2:12" x14ac:dyDescent="0.2">
      <c r="C7207" s="31" t="s">
        <v>75</v>
      </c>
    </row>
    <row r="7208" spans="2:12" ht="24" x14ac:dyDescent="0.2">
      <c r="D7208" s="177"/>
      <c r="E7208" s="178"/>
      <c r="F7208" s="178"/>
      <c r="G7208" s="40" t="s">
        <v>14</v>
      </c>
      <c r="H7208" s="42" t="s">
        <v>451</v>
      </c>
      <c r="I7208" s="15" t="s">
        <v>452</v>
      </c>
      <c r="J7208" s="15" t="s">
        <v>453</v>
      </c>
      <c r="K7208" s="15" t="s">
        <v>420</v>
      </c>
      <c r="L7208" s="44" t="s">
        <v>17</v>
      </c>
    </row>
    <row r="7209" spans="2:12" x14ac:dyDescent="0.2">
      <c r="D7209" s="179"/>
      <c r="E7209" s="180"/>
      <c r="F7209" s="180"/>
      <c r="G7209" s="39"/>
      <c r="H7209" s="41"/>
      <c r="I7209" s="14"/>
      <c r="J7209" s="14"/>
      <c r="K7209" s="14"/>
      <c r="L7209" s="38"/>
    </row>
    <row r="7210" spans="2:12" x14ac:dyDescent="0.2">
      <c r="D7210" s="58"/>
      <c r="E7210" s="53" t="s">
        <v>14</v>
      </c>
      <c r="F7210" s="52"/>
      <c r="G7210" s="37">
        <v>1222</v>
      </c>
      <c r="H7210" s="17">
        <v>75</v>
      </c>
      <c r="I7210" s="17">
        <v>148</v>
      </c>
      <c r="J7210" s="17">
        <v>587</v>
      </c>
      <c r="K7210" s="17">
        <v>354</v>
      </c>
      <c r="L7210" s="55">
        <v>58</v>
      </c>
    </row>
    <row r="7211" spans="2:12" x14ac:dyDescent="0.2">
      <c r="D7211" s="174" t="s">
        <v>36</v>
      </c>
      <c r="E7211" s="20" t="s">
        <v>76</v>
      </c>
      <c r="F7211" s="22"/>
      <c r="G7211" s="21">
        <v>629</v>
      </c>
      <c r="H7211" s="25">
        <v>54</v>
      </c>
      <c r="I7211" s="3">
        <v>76</v>
      </c>
      <c r="J7211" s="3">
        <v>298</v>
      </c>
      <c r="K7211" s="3">
        <v>177</v>
      </c>
      <c r="L7211" s="26">
        <v>24</v>
      </c>
    </row>
    <row r="7212" spans="2:12" x14ac:dyDescent="0.2">
      <c r="D7212" s="175"/>
      <c r="E7212" s="4" t="s">
        <v>39</v>
      </c>
      <c r="F7212" s="6"/>
      <c r="G7212" s="5">
        <v>37</v>
      </c>
      <c r="H7212" s="7">
        <v>1</v>
      </c>
      <c r="I7212" s="1">
        <v>3</v>
      </c>
      <c r="J7212" s="1">
        <v>16</v>
      </c>
      <c r="K7212" s="1">
        <v>16</v>
      </c>
      <c r="L7212" s="8">
        <v>1</v>
      </c>
    </row>
    <row r="7213" spans="2:12" x14ac:dyDescent="0.2">
      <c r="D7213" s="175"/>
      <c r="E7213" s="4" t="s">
        <v>40</v>
      </c>
      <c r="F7213" s="6"/>
      <c r="G7213" s="5">
        <v>73</v>
      </c>
      <c r="H7213" s="7">
        <v>7</v>
      </c>
      <c r="I7213" s="1">
        <v>6</v>
      </c>
      <c r="J7213" s="1">
        <v>24</v>
      </c>
      <c r="K7213" s="1">
        <v>33</v>
      </c>
      <c r="L7213" s="8">
        <v>3</v>
      </c>
    </row>
    <row r="7214" spans="2:12" x14ac:dyDescent="0.2">
      <c r="D7214" s="175"/>
      <c r="E7214" s="4" t="s">
        <v>41</v>
      </c>
      <c r="F7214" s="6"/>
      <c r="G7214" s="5">
        <v>108</v>
      </c>
      <c r="H7214" s="7">
        <v>5</v>
      </c>
      <c r="I7214" s="1">
        <v>14</v>
      </c>
      <c r="J7214" s="1">
        <v>43</v>
      </c>
      <c r="K7214" s="1">
        <v>44</v>
      </c>
      <c r="L7214" s="8">
        <v>2</v>
      </c>
    </row>
    <row r="7215" spans="2:12" x14ac:dyDescent="0.2">
      <c r="D7215" s="175"/>
      <c r="E7215" s="4" t="s">
        <v>42</v>
      </c>
      <c r="F7215" s="6"/>
      <c r="G7215" s="5">
        <v>113</v>
      </c>
      <c r="H7215" s="7">
        <v>16</v>
      </c>
      <c r="I7215" s="1">
        <v>12</v>
      </c>
      <c r="J7215" s="1">
        <v>50</v>
      </c>
      <c r="K7215" s="1">
        <v>34</v>
      </c>
      <c r="L7215" s="8">
        <v>1</v>
      </c>
    </row>
    <row r="7216" spans="2:12" x14ac:dyDescent="0.2">
      <c r="D7216" s="175"/>
      <c r="E7216" s="4" t="s">
        <v>43</v>
      </c>
      <c r="F7216" s="6"/>
      <c r="G7216" s="5">
        <v>101</v>
      </c>
      <c r="H7216" s="7">
        <v>9</v>
      </c>
      <c r="I7216" s="1">
        <v>14</v>
      </c>
      <c r="J7216" s="1">
        <v>49</v>
      </c>
      <c r="K7216" s="1">
        <v>26</v>
      </c>
      <c r="L7216" s="8">
        <v>3</v>
      </c>
    </row>
    <row r="7217" spans="2:12" x14ac:dyDescent="0.2">
      <c r="D7217" s="175"/>
      <c r="E7217" s="4" t="s">
        <v>44</v>
      </c>
      <c r="F7217" s="6"/>
      <c r="G7217" s="5">
        <v>114</v>
      </c>
      <c r="H7217" s="7">
        <v>10</v>
      </c>
      <c r="I7217" s="1">
        <v>13</v>
      </c>
      <c r="J7217" s="1">
        <v>67</v>
      </c>
      <c r="K7217" s="1">
        <v>15</v>
      </c>
      <c r="L7217" s="8">
        <v>9</v>
      </c>
    </row>
    <row r="7218" spans="2:12" x14ac:dyDescent="0.2">
      <c r="D7218" s="175"/>
      <c r="E7218" s="4" t="s">
        <v>45</v>
      </c>
      <c r="F7218" s="6"/>
      <c r="G7218" s="5">
        <v>83</v>
      </c>
      <c r="H7218" s="7">
        <v>6</v>
      </c>
      <c r="I7218" s="1">
        <v>14</v>
      </c>
      <c r="J7218" s="1">
        <v>49</v>
      </c>
      <c r="K7218" s="1">
        <v>9</v>
      </c>
      <c r="L7218" s="8">
        <v>5</v>
      </c>
    </row>
    <row r="7219" spans="2:12" x14ac:dyDescent="0.2">
      <c r="D7219" s="174" t="s">
        <v>37</v>
      </c>
      <c r="E7219" s="20" t="s">
        <v>77</v>
      </c>
      <c r="F7219" s="22"/>
      <c r="G7219" s="21">
        <v>593</v>
      </c>
      <c r="H7219" s="25">
        <v>21</v>
      </c>
      <c r="I7219" s="3">
        <v>72</v>
      </c>
      <c r="J7219" s="3">
        <v>289</v>
      </c>
      <c r="K7219" s="3">
        <v>177</v>
      </c>
      <c r="L7219" s="26">
        <v>34</v>
      </c>
    </row>
    <row r="7220" spans="2:12" x14ac:dyDescent="0.2">
      <c r="D7220" s="175"/>
      <c r="E7220" s="4" t="s">
        <v>39</v>
      </c>
      <c r="F7220" s="6"/>
      <c r="G7220" s="5">
        <v>27</v>
      </c>
      <c r="H7220" s="7">
        <v>0</v>
      </c>
      <c r="I7220" s="1">
        <v>1</v>
      </c>
      <c r="J7220" s="1">
        <v>12</v>
      </c>
      <c r="K7220" s="1">
        <v>12</v>
      </c>
      <c r="L7220" s="8">
        <v>2</v>
      </c>
    </row>
    <row r="7221" spans="2:12" x14ac:dyDescent="0.2">
      <c r="D7221" s="175"/>
      <c r="E7221" s="4" t="s">
        <v>40</v>
      </c>
      <c r="F7221" s="6"/>
      <c r="G7221" s="5">
        <v>74</v>
      </c>
      <c r="H7221" s="7">
        <v>4</v>
      </c>
      <c r="I7221" s="1">
        <v>3</v>
      </c>
      <c r="J7221" s="1">
        <v>22</v>
      </c>
      <c r="K7221" s="1">
        <v>43</v>
      </c>
      <c r="L7221" s="8">
        <v>2</v>
      </c>
    </row>
    <row r="7222" spans="2:12" x14ac:dyDescent="0.2">
      <c r="D7222" s="175"/>
      <c r="E7222" s="4" t="s">
        <v>41</v>
      </c>
      <c r="F7222" s="6"/>
      <c r="G7222" s="5">
        <v>96</v>
      </c>
      <c r="H7222" s="7">
        <v>2</v>
      </c>
      <c r="I7222" s="1">
        <v>6</v>
      </c>
      <c r="J7222" s="1">
        <v>48</v>
      </c>
      <c r="K7222" s="1">
        <v>39</v>
      </c>
      <c r="L7222" s="8">
        <v>1</v>
      </c>
    </row>
    <row r="7223" spans="2:12" x14ac:dyDescent="0.2">
      <c r="D7223" s="175"/>
      <c r="E7223" s="4" t="s">
        <v>42</v>
      </c>
      <c r="F7223" s="6"/>
      <c r="G7223" s="5">
        <v>97</v>
      </c>
      <c r="H7223" s="7">
        <v>4</v>
      </c>
      <c r="I7223" s="1">
        <v>17</v>
      </c>
      <c r="J7223" s="1">
        <v>42</v>
      </c>
      <c r="K7223" s="1">
        <v>29</v>
      </c>
      <c r="L7223" s="8">
        <v>5</v>
      </c>
    </row>
    <row r="7224" spans="2:12" x14ac:dyDescent="0.2">
      <c r="D7224" s="175"/>
      <c r="E7224" s="4" t="s">
        <v>43</v>
      </c>
      <c r="F7224" s="6"/>
      <c r="G7224" s="5">
        <v>103</v>
      </c>
      <c r="H7224" s="7">
        <v>3</v>
      </c>
      <c r="I7224" s="1">
        <v>19</v>
      </c>
      <c r="J7224" s="1">
        <v>55</v>
      </c>
      <c r="K7224" s="1">
        <v>19</v>
      </c>
      <c r="L7224" s="8">
        <v>7</v>
      </c>
    </row>
    <row r="7225" spans="2:12" x14ac:dyDescent="0.2">
      <c r="D7225" s="175"/>
      <c r="E7225" s="4" t="s">
        <v>44</v>
      </c>
      <c r="F7225" s="6"/>
      <c r="G7225" s="5">
        <v>109</v>
      </c>
      <c r="H7225" s="7">
        <v>4</v>
      </c>
      <c r="I7225" s="1">
        <v>18</v>
      </c>
      <c r="J7225" s="1">
        <v>62</v>
      </c>
      <c r="K7225" s="1">
        <v>18</v>
      </c>
      <c r="L7225" s="8">
        <v>7</v>
      </c>
    </row>
    <row r="7226" spans="2:12" x14ac:dyDescent="0.2">
      <c r="D7226" s="176"/>
      <c r="E7226" s="59" t="s">
        <v>45</v>
      </c>
      <c r="F7226" s="60"/>
      <c r="G7226" s="56">
        <v>87</v>
      </c>
      <c r="H7226" s="66">
        <v>4</v>
      </c>
      <c r="I7226" s="30">
        <v>8</v>
      </c>
      <c r="J7226" s="30">
        <v>48</v>
      </c>
      <c r="K7226" s="30">
        <v>17</v>
      </c>
      <c r="L7226" s="65">
        <v>10</v>
      </c>
    </row>
    <row r="7228" spans="2:12" x14ac:dyDescent="0.2">
      <c r="B7228" s="43" t="str">
        <f xml:space="preserve"> HYPERLINK("#'目次'!B268", "[262]")</f>
        <v>[262]</v>
      </c>
      <c r="C7228" s="31" t="s">
        <v>480</v>
      </c>
    </row>
    <row r="7232" spans="2:12" ht="24" x14ac:dyDescent="0.2">
      <c r="D7232" s="177"/>
      <c r="E7232" s="178"/>
      <c r="F7232" s="178"/>
      <c r="G7232" s="40" t="s">
        <v>14</v>
      </c>
      <c r="H7232" s="42" t="s">
        <v>451</v>
      </c>
      <c r="I7232" s="15" t="s">
        <v>452</v>
      </c>
      <c r="J7232" s="15" t="s">
        <v>453</v>
      </c>
      <c r="K7232" s="15" t="s">
        <v>420</v>
      </c>
      <c r="L7232" s="44" t="s">
        <v>17</v>
      </c>
    </row>
    <row r="7233" spans="4:12" x14ac:dyDescent="0.2">
      <c r="D7233" s="179"/>
      <c r="E7233" s="180"/>
      <c r="F7233" s="180"/>
      <c r="G7233" s="39"/>
      <c r="H7233" s="41"/>
      <c r="I7233" s="14"/>
      <c r="J7233" s="14"/>
      <c r="K7233" s="14"/>
      <c r="L7233" s="38"/>
    </row>
    <row r="7234" spans="4:12" x14ac:dyDescent="0.2">
      <c r="D7234" s="58"/>
      <c r="E7234" s="53" t="s">
        <v>14</v>
      </c>
      <c r="F7234" s="52"/>
      <c r="G7234" s="37">
        <v>1222</v>
      </c>
      <c r="H7234" s="17">
        <v>131</v>
      </c>
      <c r="I7234" s="17">
        <v>235</v>
      </c>
      <c r="J7234" s="17">
        <v>484</v>
      </c>
      <c r="K7234" s="17">
        <v>321</v>
      </c>
      <c r="L7234" s="55">
        <v>51</v>
      </c>
    </row>
    <row r="7235" spans="4:12" x14ac:dyDescent="0.2">
      <c r="D7235" s="174" t="s">
        <v>18</v>
      </c>
      <c r="E7235" s="20" t="s">
        <v>19</v>
      </c>
      <c r="F7235" s="22"/>
      <c r="G7235" s="21">
        <v>57</v>
      </c>
      <c r="H7235" s="25">
        <v>7</v>
      </c>
      <c r="I7235" s="3">
        <v>6</v>
      </c>
      <c r="J7235" s="3">
        <v>28</v>
      </c>
      <c r="K7235" s="3">
        <v>12</v>
      </c>
      <c r="L7235" s="26">
        <v>4</v>
      </c>
    </row>
    <row r="7236" spans="4:12" x14ac:dyDescent="0.2">
      <c r="D7236" s="175"/>
      <c r="E7236" s="4" t="s">
        <v>20</v>
      </c>
      <c r="F7236" s="6"/>
      <c r="G7236" s="5">
        <v>84</v>
      </c>
      <c r="H7236" s="7">
        <v>11</v>
      </c>
      <c r="I7236" s="1">
        <v>18</v>
      </c>
      <c r="J7236" s="1">
        <v>26</v>
      </c>
      <c r="K7236" s="1">
        <v>24</v>
      </c>
      <c r="L7236" s="8">
        <v>5</v>
      </c>
    </row>
    <row r="7237" spans="4:12" x14ac:dyDescent="0.2">
      <c r="D7237" s="175"/>
      <c r="E7237" s="4" t="s">
        <v>21</v>
      </c>
      <c r="F7237" s="6"/>
      <c r="G7237" s="5">
        <v>487</v>
      </c>
      <c r="H7237" s="7">
        <v>57</v>
      </c>
      <c r="I7237" s="1">
        <v>90</v>
      </c>
      <c r="J7237" s="1">
        <v>186</v>
      </c>
      <c r="K7237" s="1">
        <v>139</v>
      </c>
      <c r="L7237" s="8">
        <v>15</v>
      </c>
    </row>
    <row r="7238" spans="4:12" x14ac:dyDescent="0.2">
      <c r="D7238" s="175"/>
      <c r="E7238" s="4" t="s">
        <v>22</v>
      </c>
      <c r="F7238" s="6"/>
      <c r="G7238" s="5">
        <v>35</v>
      </c>
      <c r="H7238" s="7">
        <v>2</v>
      </c>
      <c r="I7238" s="1">
        <v>6</v>
      </c>
      <c r="J7238" s="1">
        <v>15</v>
      </c>
      <c r="K7238" s="1">
        <v>10</v>
      </c>
      <c r="L7238" s="8">
        <v>2</v>
      </c>
    </row>
    <row r="7239" spans="4:12" x14ac:dyDescent="0.2">
      <c r="D7239" s="175"/>
      <c r="E7239" s="4" t="s">
        <v>23</v>
      </c>
      <c r="F7239" s="6"/>
      <c r="G7239" s="5">
        <v>143</v>
      </c>
      <c r="H7239" s="7">
        <v>11</v>
      </c>
      <c r="I7239" s="1">
        <v>26</v>
      </c>
      <c r="J7239" s="1">
        <v>63</v>
      </c>
      <c r="K7239" s="1">
        <v>39</v>
      </c>
      <c r="L7239" s="8">
        <v>4</v>
      </c>
    </row>
    <row r="7240" spans="4:12" x14ac:dyDescent="0.2">
      <c r="D7240" s="175"/>
      <c r="E7240" s="4" t="s">
        <v>24</v>
      </c>
      <c r="F7240" s="6"/>
      <c r="G7240" s="5">
        <v>187</v>
      </c>
      <c r="H7240" s="7">
        <v>21</v>
      </c>
      <c r="I7240" s="1">
        <v>41</v>
      </c>
      <c r="J7240" s="1">
        <v>82</v>
      </c>
      <c r="K7240" s="1">
        <v>36</v>
      </c>
      <c r="L7240" s="8">
        <v>7</v>
      </c>
    </row>
    <row r="7241" spans="4:12" x14ac:dyDescent="0.2">
      <c r="D7241" s="175"/>
      <c r="E7241" s="4" t="s">
        <v>25</v>
      </c>
      <c r="F7241" s="6"/>
      <c r="G7241" s="5">
        <v>71</v>
      </c>
      <c r="H7241" s="7">
        <v>8</v>
      </c>
      <c r="I7241" s="1">
        <v>18</v>
      </c>
      <c r="J7241" s="1">
        <v>22</v>
      </c>
      <c r="K7241" s="1">
        <v>21</v>
      </c>
      <c r="L7241" s="8">
        <v>2</v>
      </c>
    </row>
    <row r="7242" spans="4:12" x14ac:dyDescent="0.2">
      <c r="D7242" s="175"/>
      <c r="E7242" s="4" t="s">
        <v>26</v>
      </c>
      <c r="F7242" s="6"/>
      <c r="G7242" s="5">
        <v>30</v>
      </c>
      <c r="H7242" s="7">
        <v>4</v>
      </c>
      <c r="I7242" s="1">
        <v>4</v>
      </c>
      <c r="J7242" s="1">
        <v>14</v>
      </c>
      <c r="K7242" s="1">
        <v>6</v>
      </c>
      <c r="L7242" s="8">
        <v>2</v>
      </c>
    </row>
    <row r="7243" spans="4:12" x14ac:dyDescent="0.2">
      <c r="D7243" s="175"/>
      <c r="E7243" s="4" t="s">
        <v>27</v>
      </c>
      <c r="F7243" s="6"/>
      <c r="G7243" s="5">
        <v>70</v>
      </c>
      <c r="H7243" s="7">
        <v>6</v>
      </c>
      <c r="I7243" s="1">
        <v>13</v>
      </c>
      <c r="J7243" s="1">
        <v>26</v>
      </c>
      <c r="K7243" s="1">
        <v>19</v>
      </c>
      <c r="L7243" s="8">
        <v>6</v>
      </c>
    </row>
    <row r="7244" spans="4:12" x14ac:dyDescent="0.2">
      <c r="D7244" s="175"/>
      <c r="E7244" s="4" t="s">
        <v>28</v>
      </c>
      <c r="F7244" s="6"/>
      <c r="G7244" s="5">
        <v>51</v>
      </c>
      <c r="H7244" s="7">
        <v>4</v>
      </c>
      <c r="I7244" s="1">
        <v>13</v>
      </c>
      <c r="J7244" s="1">
        <v>19</v>
      </c>
      <c r="K7244" s="1">
        <v>11</v>
      </c>
      <c r="L7244" s="8">
        <v>4</v>
      </c>
    </row>
    <row r="7245" spans="4:12" x14ac:dyDescent="0.2">
      <c r="D7245" s="175"/>
      <c r="E7245" s="4" t="s">
        <v>29</v>
      </c>
      <c r="F7245" s="6"/>
      <c r="G7245" s="5">
        <v>7</v>
      </c>
      <c r="H7245" s="7">
        <v>0</v>
      </c>
      <c r="I7245" s="1">
        <v>0</v>
      </c>
      <c r="J7245" s="1">
        <v>3</v>
      </c>
      <c r="K7245" s="1">
        <v>4</v>
      </c>
      <c r="L7245" s="8">
        <v>0</v>
      </c>
    </row>
    <row r="7246" spans="4:12" x14ac:dyDescent="0.2">
      <c r="D7246" s="174" t="s">
        <v>30</v>
      </c>
      <c r="E7246" s="20" t="s">
        <v>31</v>
      </c>
      <c r="F7246" s="22"/>
      <c r="G7246" s="21">
        <v>393</v>
      </c>
      <c r="H7246" s="25">
        <v>49</v>
      </c>
      <c r="I7246" s="3">
        <v>63</v>
      </c>
      <c r="J7246" s="3">
        <v>155</v>
      </c>
      <c r="K7246" s="3">
        <v>116</v>
      </c>
      <c r="L7246" s="26">
        <v>10</v>
      </c>
    </row>
    <row r="7247" spans="4:12" x14ac:dyDescent="0.2">
      <c r="D7247" s="175"/>
      <c r="E7247" s="4" t="s">
        <v>32</v>
      </c>
      <c r="F7247" s="6"/>
      <c r="G7247" s="5">
        <v>352</v>
      </c>
      <c r="H7247" s="7">
        <v>38</v>
      </c>
      <c r="I7247" s="1">
        <v>68</v>
      </c>
      <c r="J7247" s="1">
        <v>146</v>
      </c>
      <c r="K7247" s="1">
        <v>82</v>
      </c>
      <c r="L7247" s="8">
        <v>18</v>
      </c>
    </row>
    <row r="7248" spans="4:12" x14ac:dyDescent="0.2">
      <c r="D7248" s="175"/>
      <c r="E7248" s="4" t="s">
        <v>33</v>
      </c>
      <c r="F7248" s="6"/>
      <c r="G7248" s="5">
        <v>388</v>
      </c>
      <c r="H7248" s="7">
        <v>37</v>
      </c>
      <c r="I7248" s="1">
        <v>89</v>
      </c>
      <c r="J7248" s="1">
        <v>141</v>
      </c>
      <c r="K7248" s="1">
        <v>100</v>
      </c>
      <c r="L7248" s="8">
        <v>21</v>
      </c>
    </row>
    <row r="7249" spans="2:12" x14ac:dyDescent="0.2">
      <c r="D7249" s="175"/>
      <c r="E7249" s="4" t="s">
        <v>34</v>
      </c>
      <c r="F7249" s="6"/>
      <c r="G7249" s="5">
        <v>89</v>
      </c>
      <c r="H7249" s="7">
        <v>7</v>
      </c>
      <c r="I7249" s="1">
        <v>15</v>
      </c>
      <c r="J7249" s="1">
        <v>42</v>
      </c>
      <c r="K7249" s="1">
        <v>23</v>
      </c>
      <c r="L7249" s="8">
        <v>2</v>
      </c>
    </row>
    <row r="7250" spans="2:12" x14ac:dyDescent="0.2">
      <c r="D7250" s="174" t="s">
        <v>35</v>
      </c>
      <c r="E7250" s="20" t="s">
        <v>36</v>
      </c>
      <c r="F7250" s="22"/>
      <c r="G7250" s="21">
        <v>629</v>
      </c>
      <c r="H7250" s="25">
        <v>80</v>
      </c>
      <c r="I7250" s="3">
        <v>125</v>
      </c>
      <c r="J7250" s="3">
        <v>241</v>
      </c>
      <c r="K7250" s="3">
        <v>162</v>
      </c>
      <c r="L7250" s="26">
        <v>21</v>
      </c>
    </row>
    <row r="7251" spans="2:12" x14ac:dyDescent="0.2">
      <c r="D7251" s="175"/>
      <c r="E7251" s="4" t="s">
        <v>37</v>
      </c>
      <c r="F7251" s="6"/>
      <c r="G7251" s="5">
        <v>593</v>
      </c>
      <c r="H7251" s="7">
        <v>51</v>
      </c>
      <c r="I7251" s="1">
        <v>110</v>
      </c>
      <c r="J7251" s="1">
        <v>243</v>
      </c>
      <c r="K7251" s="1">
        <v>159</v>
      </c>
      <c r="L7251" s="8">
        <v>30</v>
      </c>
    </row>
    <row r="7252" spans="2:12" x14ac:dyDescent="0.2">
      <c r="D7252" s="174" t="s">
        <v>38</v>
      </c>
      <c r="E7252" s="20" t="s">
        <v>39</v>
      </c>
      <c r="F7252" s="22"/>
      <c r="G7252" s="21">
        <v>64</v>
      </c>
      <c r="H7252" s="25">
        <v>1</v>
      </c>
      <c r="I7252" s="3">
        <v>7</v>
      </c>
      <c r="J7252" s="3">
        <v>25</v>
      </c>
      <c r="K7252" s="3">
        <v>28</v>
      </c>
      <c r="L7252" s="26">
        <v>3</v>
      </c>
    </row>
    <row r="7253" spans="2:12" x14ac:dyDescent="0.2">
      <c r="D7253" s="175"/>
      <c r="E7253" s="4" t="s">
        <v>40</v>
      </c>
      <c r="F7253" s="6"/>
      <c r="G7253" s="5">
        <v>147</v>
      </c>
      <c r="H7253" s="7">
        <v>14</v>
      </c>
      <c r="I7253" s="1">
        <v>14</v>
      </c>
      <c r="J7253" s="1">
        <v>44</v>
      </c>
      <c r="K7253" s="1">
        <v>70</v>
      </c>
      <c r="L7253" s="8">
        <v>5</v>
      </c>
    </row>
    <row r="7254" spans="2:12" x14ac:dyDescent="0.2">
      <c r="D7254" s="175"/>
      <c r="E7254" s="4" t="s">
        <v>41</v>
      </c>
      <c r="F7254" s="6"/>
      <c r="G7254" s="5">
        <v>204</v>
      </c>
      <c r="H7254" s="7">
        <v>10</v>
      </c>
      <c r="I7254" s="1">
        <v>31</v>
      </c>
      <c r="J7254" s="1">
        <v>80</v>
      </c>
      <c r="K7254" s="1">
        <v>80</v>
      </c>
      <c r="L7254" s="8">
        <v>3</v>
      </c>
    </row>
    <row r="7255" spans="2:12" x14ac:dyDescent="0.2">
      <c r="D7255" s="175"/>
      <c r="E7255" s="4" t="s">
        <v>42</v>
      </c>
      <c r="F7255" s="6"/>
      <c r="G7255" s="5">
        <v>210</v>
      </c>
      <c r="H7255" s="7">
        <v>25</v>
      </c>
      <c r="I7255" s="1">
        <v>41</v>
      </c>
      <c r="J7255" s="1">
        <v>77</v>
      </c>
      <c r="K7255" s="1">
        <v>61</v>
      </c>
      <c r="L7255" s="8">
        <v>6</v>
      </c>
    </row>
    <row r="7256" spans="2:12" x14ac:dyDescent="0.2">
      <c r="D7256" s="175"/>
      <c r="E7256" s="4" t="s">
        <v>43</v>
      </c>
      <c r="F7256" s="6"/>
      <c r="G7256" s="5">
        <v>204</v>
      </c>
      <c r="H7256" s="7">
        <v>24</v>
      </c>
      <c r="I7256" s="1">
        <v>53</v>
      </c>
      <c r="J7256" s="1">
        <v>82</v>
      </c>
      <c r="K7256" s="1">
        <v>37</v>
      </c>
      <c r="L7256" s="8">
        <v>8</v>
      </c>
    </row>
    <row r="7257" spans="2:12" x14ac:dyDescent="0.2">
      <c r="D7257" s="175"/>
      <c r="E7257" s="4" t="s">
        <v>44</v>
      </c>
      <c r="F7257" s="6"/>
      <c r="G7257" s="5">
        <v>223</v>
      </c>
      <c r="H7257" s="7">
        <v>33</v>
      </c>
      <c r="I7257" s="1">
        <v>51</v>
      </c>
      <c r="J7257" s="1">
        <v>100</v>
      </c>
      <c r="K7257" s="1">
        <v>27</v>
      </c>
      <c r="L7257" s="8">
        <v>12</v>
      </c>
    </row>
    <row r="7258" spans="2:12" x14ac:dyDescent="0.2">
      <c r="D7258" s="176"/>
      <c r="E7258" s="59" t="s">
        <v>45</v>
      </c>
      <c r="F7258" s="60"/>
      <c r="G7258" s="56">
        <v>170</v>
      </c>
      <c r="H7258" s="66">
        <v>24</v>
      </c>
      <c r="I7258" s="30">
        <v>38</v>
      </c>
      <c r="J7258" s="30">
        <v>76</v>
      </c>
      <c r="K7258" s="30">
        <v>18</v>
      </c>
      <c r="L7258" s="65">
        <v>14</v>
      </c>
    </row>
    <row r="7260" spans="2:12" x14ac:dyDescent="0.2">
      <c r="B7260" s="43" t="str">
        <f xml:space="preserve"> HYPERLINK("#'目次'!B269", "[263]")</f>
        <v>[263]</v>
      </c>
      <c r="C7260" s="31" t="s">
        <v>480</v>
      </c>
    </row>
    <row r="7264" spans="2:12" ht="24" x14ac:dyDescent="0.2">
      <c r="D7264" s="177"/>
      <c r="E7264" s="178"/>
      <c r="F7264" s="178"/>
      <c r="G7264" s="40" t="s">
        <v>14</v>
      </c>
      <c r="H7264" s="42" t="s">
        <v>451</v>
      </c>
      <c r="I7264" s="15" t="s">
        <v>452</v>
      </c>
      <c r="J7264" s="15" t="s">
        <v>453</v>
      </c>
      <c r="K7264" s="15" t="s">
        <v>420</v>
      </c>
      <c r="L7264" s="44" t="s">
        <v>17</v>
      </c>
    </row>
    <row r="7265" spans="4:12" x14ac:dyDescent="0.2">
      <c r="D7265" s="179"/>
      <c r="E7265" s="180"/>
      <c r="F7265" s="180"/>
      <c r="G7265" s="39"/>
      <c r="H7265" s="41"/>
      <c r="I7265" s="14"/>
      <c r="J7265" s="14"/>
      <c r="K7265" s="14"/>
      <c r="L7265" s="38"/>
    </row>
    <row r="7266" spans="4:12" x14ac:dyDescent="0.2">
      <c r="D7266" s="58"/>
      <c r="E7266" s="53" t="s">
        <v>14</v>
      </c>
      <c r="F7266" s="52"/>
      <c r="G7266" s="37">
        <v>1222</v>
      </c>
      <c r="H7266" s="17">
        <v>131</v>
      </c>
      <c r="I7266" s="17">
        <v>235</v>
      </c>
      <c r="J7266" s="17">
        <v>484</v>
      </c>
      <c r="K7266" s="17">
        <v>321</v>
      </c>
      <c r="L7266" s="55">
        <v>51</v>
      </c>
    </row>
    <row r="7267" spans="4:12" x14ac:dyDescent="0.2">
      <c r="D7267" s="174" t="s">
        <v>52</v>
      </c>
      <c r="E7267" s="20" t="s">
        <v>53</v>
      </c>
      <c r="F7267" s="22"/>
      <c r="G7267" s="21">
        <v>15</v>
      </c>
      <c r="H7267" s="25">
        <v>1</v>
      </c>
      <c r="I7267" s="3">
        <v>3</v>
      </c>
      <c r="J7267" s="3">
        <v>4</v>
      </c>
      <c r="K7267" s="3">
        <v>6</v>
      </c>
      <c r="L7267" s="26">
        <v>1</v>
      </c>
    </row>
    <row r="7268" spans="4:12" ht="24" x14ac:dyDescent="0.2">
      <c r="D7268" s="175"/>
      <c r="E7268" s="4" t="s">
        <v>54</v>
      </c>
      <c r="F7268" s="6"/>
      <c r="G7268" s="5">
        <v>122</v>
      </c>
      <c r="H7268" s="7">
        <v>16</v>
      </c>
      <c r="I7268" s="1">
        <v>26</v>
      </c>
      <c r="J7268" s="1">
        <v>51</v>
      </c>
      <c r="K7268" s="1">
        <v>24</v>
      </c>
      <c r="L7268" s="8">
        <v>5</v>
      </c>
    </row>
    <row r="7269" spans="4:12" x14ac:dyDescent="0.2">
      <c r="D7269" s="175"/>
      <c r="E7269" s="4" t="s">
        <v>55</v>
      </c>
      <c r="F7269" s="6"/>
      <c r="G7269" s="5">
        <v>43</v>
      </c>
      <c r="H7269" s="7">
        <v>6</v>
      </c>
      <c r="I7269" s="1">
        <v>3</v>
      </c>
      <c r="J7269" s="1">
        <v>21</v>
      </c>
      <c r="K7269" s="1">
        <v>13</v>
      </c>
      <c r="L7269" s="8">
        <v>0</v>
      </c>
    </row>
    <row r="7270" spans="4:12" x14ac:dyDescent="0.2">
      <c r="D7270" s="175"/>
      <c r="E7270" s="4" t="s">
        <v>56</v>
      </c>
      <c r="F7270" s="6"/>
      <c r="G7270" s="5">
        <v>60</v>
      </c>
      <c r="H7270" s="7">
        <v>6</v>
      </c>
      <c r="I7270" s="1">
        <v>12</v>
      </c>
      <c r="J7270" s="1">
        <v>26</v>
      </c>
      <c r="K7270" s="1">
        <v>15</v>
      </c>
      <c r="L7270" s="8">
        <v>1</v>
      </c>
    </row>
    <row r="7271" spans="4:12" x14ac:dyDescent="0.2">
      <c r="D7271" s="175"/>
      <c r="E7271" s="4" t="s">
        <v>57</v>
      </c>
      <c r="F7271" s="6"/>
      <c r="G7271" s="5">
        <v>286</v>
      </c>
      <c r="H7271" s="7">
        <v>25</v>
      </c>
      <c r="I7271" s="1">
        <v>56</v>
      </c>
      <c r="J7271" s="1">
        <v>105</v>
      </c>
      <c r="K7271" s="1">
        <v>96</v>
      </c>
      <c r="L7271" s="8">
        <v>4</v>
      </c>
    </row>
    <row r="7272" spans="4:12" x14ac:dyDescent="0.2">
      <c r="D7272" s="175"/>
      <c r="E7272" s="4" t="s">
        <v>58</v>
      </c>
      <c r="F7272" s="6"/>
      <c r="G7272" s="5">
        <v>129</v>
      </c>
      <c r="H7272" s="7">
        <v>15</v>
      </c>
      <c r="I7272" s="1">
        <v>20</v>
      </c>
      <c r="J7272" s="1">
        <v>44</v>
      </c>
      <c r="K7272" s="1">
        <v>45</v>
      </c>
      <c r="L7272" s="8">
        <v>5</v>
      </c>
    </row>
    <row r="7273" spans="4:12" x14ac:dyDescent="0.2">
      <c r="D7273" s="175"/>
      <c r="E7273" s="4" t="s">
        <v>59</v>
      </c>
      <c r="F7273" s="6"/>
      <c r="G7273" s="5">
        <v>195</v>
      </c>
      <c r="H7273" s="7">
        <v>24</v>
      </c>
      <c r="I7273" s="1">
        <v>42</v>
      </c>
      <c r="J7273" s="1">
        <v>75</v>
      </c>
      <c r="K7273" s="1">
        <v>46</v>
      </c>
      <c r="L7273" s="8">
        <v>8</v>
      </c>
    </row>
    <row r="7274" spans="4:12" x14ac:dyDescent="0.2">
      <c r="D7274" s="175"/>
      <c r="E7274" s="4" t="s">
        <v>60</v>
      </c>
      <c r="F7274" s="6"/>
      <c r="G7274" s="5">
        <v>176</v>
      </c>
      <c r="H7274" s="7">
        <v>19</v>
      </c>
      <c r="I7274" s="1">
        <v>40</v>
      </c>
      <c r="J7274" s="1">
        <v>79</v>
      </c>
      <c r="K7274" s="1">
        <v>24</v>
      </c>
      <c r="L7274" s="8">
        <v>14</v>
      </c>
    </row>
    <row r="7275" spans="4:12" x14ac:dyDescent="0.2">
      <c r="D7275" s="175"/>
      <c r="E7275" s="4" t="s">
        <v>61</v>
      </c>
      <c r="F7275" s="6"/>
      <c r="G7275" s="5">
        <v>78</v>
      </c>
      <c r="H7275" s="7">
        <v>2</v>
      </c>
      <c r="I7275" s="1">
        <v>8</v>
      </c>
      <c r="J7275" s="1">
        <v>29</v>
      </c>
      <c r="K7275" s="1">
        <v>36</v>
      </c>
      <c r="L7275" s="8">
        <v>3</v>
      </c>
    </row>
    <row r="7276" spans="4:12" x14ac:dyDescent="0.2">
      <c r="D7276" s="175"/>
      <c r="E7276" s="4" t="s">
        <v>62</v>
      </c>
      <c r="F7276" s="6"/>
      <c r="G7276" s="5">
        <v>113</v>
      </c>
      <c r="H7276" s="7">
        <v>17</v>
      </c>
      <c r="I7276" s="1">
        <v>24</v>
      </c>
      <c r="J7276" s="1">
        <v>49</v>
      </c>
      <c r="K7276" s="1">
        <v>16</v>
      </c>
      <c r="L7276" s="8">
        <v>7</v>
      </c>
    </row>
    <row r="7277" spans="4:12" x14ac:dyDescent="0.2">
      <c r="D7277" s="174" t="s">
        <v>63</v>
      </c>
      <c r="E7277" s="20" t="s">
        <v>64</v>
      </c>
      <c r="F7277" s="22"/>
      <c r="G7277" s="21">
        <v>234</v>
      </c>
      <c r="H7277" s="25">
        <v>28</v>
      </c>
      <c r="I7277" s="3">
        <v>39</v>
      </c>
      <c r="J7277" s="3">
        <v>100</v>
      </c>
      <c r="K7277" s="3">
        <v>50</v>
      </c>
      <c r="L7277" s="26">
        <v>17</v>
      </c>
    </row>
    <row r="7278" spans="4:12" x14ac:dyDescent="0.2">
      <c r="D7278" s="175"/>
      <c r="E7278" s="4" t="s">
        <v>65</v>
      </c>
      <c r="F7278" s="6"/>
      <c r="G7278" s="5">
        <v>172</v>
      </c>
      <c r="H7278" s="7">
        <v>10</v>
      </c>
      <c r="I7278" s="1">
        <v>37</v>
      </c>
      <c r="J7278" s="1">
        <v>70</v>
      </c>
      <c r="K7278" s="1">
        <v>45</v>
      </c>
      <c r="L7278" s="8">
        <v>10</v>
      </c>
    </row>
    <row r="7279" spans="4:12" x14ac:dyDescent="0.2">
      <c r="D7279" s="175"/>
      <c r="E7279" s="4" t="s">
        <v>66</v>
      </c>
      <c r="F7279" s="6"/>
      <c r="G7279" s="5">
        <v>165</v>
      </c>
      <c r="H7279" s="7">
        <v>19</v>
      </c>
      <c r="I7279" s="1">
        <v>41</v>
      </c>
      <c r="J7279" s="1">
        <v>60</v>
      </c>
      <c r="K7279" s="1">
        <v>40</v>
      </c>
      <c r="L7279" s="8">
        <v>5</v>
      </c>
    </row>
    <row r="7280" spans="4:12" x14ac:dyDescent="0.2">
      <c r="D7280" s="175"/>
      <c r="E7280" s="4" t="s">
        <v>67</v>
      </c>
      <c r="F7280" s="6"/>
      <c r="G7280" s="5">
        <v>158</v>
      </c>
      <c r="H7280" s="7">
        <v>15</v>
      </c>
      <c r="I7280" s="1">
        <v>30</v>
      </c>
      <c r="J7280" s="1">
        <v>65</v>
      </c>
      <c r="K7280" s="1">
        <v>43</v>
      </c>
      <c r="L7280" s="8">
        <v>5</v>
      </c>
    </row>
    <row r="7281" spans="2:12" x14ac:dyDescent="0.2">
      <c r="D7281" s="175"/>
      <c r="E7281" s="4" t="s">
        <v>68</v>
      </c>
      <c r="F7281" s="6"/>
      <c r="G7281" s="5">
        <v>112</v>
      </c>
      <c r="H7281" s="7">
        <v>13</v>
      </c>
      <c r="I7281" s="1">
        <v>21</v>
      </c>
      <c r="J7281" s="1">
        <v>48</v>
      </c>
      <c r="K7281" s="1">
        <v>27</v>
      </c>
      <c r="L7281" s="8">
        <v>3</v>
      </c>
    </row>
    <row r="7282" spans="2:12" x14ac:dyDescent="0.2">
      <c r="D7282" s="175"/>
      <c r="E7282" s="4" t="s">
        <v>69</v>
      </c>
      <c r="F7282" s="6"/>
      <c r="G7282" s="5">
        <v>92</v>
      </c>
      <c r="H7282" s="7">
        <v>16</v>
      </c>
      <c r="I7282" s="1">
        <v>13</v>
      </c>
      <c r="J7282" s="1">
        <v>28</v>
      </c>
      <c r="K7282" s="1">
        <v>33</v>
      </c>
      <c r="L7282" s="8">
        <v>2</v>
      </c>
    </row>
    <row r="7283" spans="2:12" x14ac:dyDescent="0.2">
      <c r="D7283" s="175"/>
      <c r="E7283" s="4" t="s">
        <v>70</v>
      </c>
      <c r="F7283" s="6"/>
      <c r="G7283" s="5">
        <v>131</v>
      </c>
      <c r="H7283" s="7">
        <v>13</v>
      </c>
      <c r="I7283" s="1">
        <v>24</v>
      </c>
      <c r="J7283" s="1">
        <v>56</v>
      </c>
      <c r="K7283" s="1">
        <v>37</v>
      </c>
      <c r="L7283" s="8">
        <v>1</v>
      </c>
    </row>
    <row r="7284" spans="2:12" x14ac:dyDescent="0.2">
      <c r="D7284" s="175"/>
      <c r="E7284" s="4" t="s">
        <v>71</v>
      </c>
      <c r="F7284" s="6"/>
      <c r="G7284" s="5">
        <v>71</v>
      </c>
      <c r="H7284" s="7">
        <v>7</v>
      </c>
      <c r="I7284" s="1">
        <v>17</v>
      </c>
      <c r="J7284" s="1">
        <v>28</v>
      </c>
      <c r="K7284" s="1">
        <v>19</v>
      </c>
      <c r="L7284" s="8">
        <v>0</v>
      </c>
    </row>
    <row r="7285" spans="2:12" x14ac:dyDescent="0.2">
      <c r="D7285" s="176"/>
      <c r="E7285" s="59" t="s">
        <v>72</v>
      </c>
      <c r="F7285" s="60"/>
      <c r="G7285" s="56">
        <v>70</v>
      </c>
      <c r="H7285" s="66">
        <v>9</v>
      </c>
      <c r="I7285" s="30">
        <v>9</v>
      </c>
      <c r="J7285" s="30">
        <v>29</v>
      </c>
      <c r="K7285" s="30">
        <v>20</v>
      </c>
      <c r="L7285" s="65">
        <v>3</v>
      </c>
    </row>
    <row r="7287" spans="2:12" x14ac:dyDescent="0.2">
      <c r="B7287" s="43" t="str">
        <f xml:space="preserve"> HYPERLINK("#'目次'!B270", "[264]")</f>
        <v>[264]</v>
      </c>
      <c r="C7287" s="31" t="s">
        <v>480</v>
      </c>
    </row>
    <row r="7290" spans="2:12" x14ac:dyDescent="0.2">
      <c r="C7290" s="31" t="s">
        <v>75</v>
      </c>
    </row>
    <row r="7291" spans="2:12" ht="24" x14ac:dyDescent="0.2">
      <c r="D7291" s="177"/>
      <c r="E7291" s="178"/>
      <c r="F7291" s="178"/>
      <c r="G7291" s="40" t="s">
        <v>14</v>
      </c>
      <c r="H7291" s="42" t="s">
        <v>451</v>
      </c>
      <c r="I7291" s="15" t="s">
        <v>452</v>
      </c>
      <c r="J7291" s="15" t="s">
        <v>453</v>
      </c>
      <c r="K7291" s="15" t="s">
        <v>420</v>
      </c>
      <c r="L7291" s="44" t="s">
        <v>17</v>
      </c>
    </row>
    <row r="7292" spans="2:12" x14ac:dyDescent="0.2">
      <c r="D7292" s="179"/>
      <c r="E7292" s="180"/>
      <c r="F7292" s="180"/>
      <c r="G7292" s="39"/>
      <c r="H7292" s="41"/>
      <c r="I7292" s="14"/>
      <c r="J7292" s="14"/>
      <c r="K7292" s="14"/>
      <c r="L7292" s="38"/>
    </row>
    <row r="7293" spans="2:12" x14ac:dyDescent="0.2">
      <c r="D7293" s="58"/>
      <c r="E7293" s="53" t="s">
        <v>14</v>
      </c>
      <c r="F7293" s="52"/>
      <c r="G7293" s="37">
        <v>1222</v>
      </c>
      <c r="H7293" s="17">
        <v>131</v>
      </c>
      <c r="I7293" s="17">
        <v>235</v>
      </c>
      <c r="J7293" s="17">
        <v>484</v>
      </c>
      <c r="K7293" s="17">
        <v>321</v>
      </c>
      <c r="L7293" s="55">
        <v>51</v>
      </c>
    </row>
    <row r="7294" spans="2:12" x14ac:dyDescent="0.2">
      <c r="D7294" s="174" t="s">
        <v>36</v>
      </c>
      <c r="E7294" s="20" t="s">
        <v>76</v>
      </c>
      <c r="F7294" s="22"/>
      <c r="G7294" s="21">
        <v>629</v>
      </c>
      <c r="H7294" s="25">
        <v>80</v>
      </c>
      <c r="I7294" s="3">
        <v>125</v>
      </c>
      <c r="J7294" s="3">
        <v>241</v>
      </c>
      <c r="K7294" s="3">
        <v>162</v>
      </c>
      <c r="L7294" s="26">
        <v>21</v>
      </c>
    </row>
    <row r="7295" spans="2:12" x14ac:dyDescent="0.2">
      <c r="D7295" s="175"/>
      <c r="E7295" s="4" t="s">
        <v>39</v>
      </c>
      <c r="F7295" s="6"/>
      <c r="G7295" s="5">
        <v>37</v>
      </c>
      <c r="H7295" s="7">
        <v>1</v>
      </c>
      <c r="I7295" s="1">
        <v>5</v>
      </c>
      <c r="J7295" s="1">
        <v>13</v>
      </c>
      <c r="K7295" s="1">
        <v>17</v>
      </c>
      <c r="L7295" s="8">
        <v>1</v>
      </c>
    </row>
    <row r="7296" spans="2:12" x14ac:dyDescent="0.2">
      <c r="D7296" s="175"/>
      <c r="E7296" s="4" t="s">
        <v>40</v>
      </c>
      <c r="F7296" s="6"/>
      <c r="G7296" s="5">
        <v>73</v>
      </c>
      <c r="H7296" s="7">
        <v>8</v>
      </c>
      <c r="I7296" s="1">
        <v>11</v>
      </c>
      <c r="J7296" s="1">
        <v>22</v>
      </c>
      <c r="K7296" s="1">
        <v>29</v>
      </c>
      <c r="L7296" s="8">
        <v>3</v>
      </c>
    </row>
    <row r="7297" spans="2:12" x14ac:dyDescent="0.2">
      <c r="D7297" s="175"/>
      <c r="E7297" s="4" t="s">
        <v>41</v>
      </c>
      <c r="F7297" s="6"/>
      <c r="G7297" s="5">
        <v>108</v>
      </c>
      <c r="H7297" s="7">
        <v>6</v>
      </c>
      <c r="I7297" s="1">
        <v>21</v>
      </c>
      <c r="J7297" s="1">
        <v>37</v>
      </c>
      <c r="K7297" s="1">
        <v>42</v>
      </c>
      <c r="L7297" s="8">
        <v>2</v>
      </c>
    </row>
    <row r="7298" spans="2:12" x14ac:dyDescent="0.2">
      <c r="D7298" s="175"/>
      <c r="E7298" s="4" t="s">
        <v>42</v>
      </c>
      <c r="F7298" s="6"/>
      <c r="G7298" s="5">
        <v>113</v>
      </c>
      <c r="H7298" s="7">
        <v>18</v>
      </c>
      <c r="I7298" s="1">
        <v>16</v>
      </c>
      <c r="J7298" s="1">
        <v>43</v>
      </c>
      <c r="K7298" s="1">
        <v>35</v>
      </c>
      <c r="L7298" s="8">
        <v>1</v>
      </c>
    </row>
    <row r="7299" spans="2:12" x14ac:dyDescent="0.2">
      <c r="D7299" s="175"/>
      <c r="E7299" s="4" t="s">
        <v>43</v>
      </c>
      <c r="F7299" s="6"/>
      <c r="G7299" s="5">
        <v>101</v>
      </c>
      <c r="H7299" s="7">
        <v>13</v>
      </c>
      <c r="I7299" s="1">
        <v>23</v>
      </c>
      <c r="J7299" s="1">
        <v>40</v>
      </c>
      <c r="K7299" s="1">
        <v>22</v>
      </c>
      <c r="L7299" s="8">
        <v>3</v>
      </c>
    </row>
    <row r="7300" spans="2:12" x14ac:dyDescent="0.2">
      <c r="D7300" s="175"/>
      <c r="E7300" s="4" t="s">
        <v>44</v>
      </c>
      <c r="F7300" s="6"/>
      <c r="G7300" s="5">
        <v>114</v>
      </c>
      <c r="H7300" s="7">
        <v>17</v>
      </c>
      <c r="I7300" s="1">
        <v>29</v>
      </c>
      <c r="J7300" s="1">
        <v>50</v>
      </c>
      <c r="K7300" s="1">
        <v>12</v>
      </c>
      <c r="L7300" s="8">
        <v>6</v>
      </c>
    </row>
    <row r="7301" spans="2:12" x14ac:dyDescent="0.2">
      <c r="D7301" s="175"/>
      <c r="E7301" s="4" t="s">
        <v>45</v>
      </c>
      <c r="F7301" s="6"/>
      <c r="G7301" s="5">
        <v>83</v>
      </c>
      <c r="H7301" s="7">
        <v>17</v>
      </c>
      <c r="I7301" s="1">
        <v>20</v>
      </c>
      <c r="J7301" s="1">
        <v>36</v>
      </c>
      <c r="K7301" s="1">
        <v>5</v>
      </c>
      <c r="L7301" s="8">
        <v>5</v>
      </c>
    </row>
    <row r="7302" spans="2:12" x14ac:dyDescent="0.2">
      <c r="D7302" s="174" t="s">
        <v>37</v>
      </c>
      <c r="E7302" s="20" t="s">
        <v>77</v>
      </c>
      <c r="F7302" s="22"/>
      <c r="G7302" s="21">
        <v>593</v>
      </c>
      <c r="H7302" s="25">
        <v>51</v>
      </c>
      <c r="I7302" s="3">
        <v>110</v>
      </c>
      <c r="J7302" s="3">
        <v>243</v>
      </c>
      <c r="K7302" s="3">
        <v>159</v>
      </c>
      <c r="L7302" s="26">
        <v>30</v>
      </c>
    </row>
    <row r="7303" spans="2:12" x14ac:dyDescent="0.2">
      <c r="D7303" s="175"/>
      <c r="E7303" s="4" t="s">
        <v>39</v>
      </c>
      <c r="F7303" s="6"/>
      <c r="G7303" s="5">
        <v>27</v>
      </c>
      <c r="H7303" s="7">
        <v>0</v>
      </c>
      <c r="I7303" s="1">
        <v>2</v>
      </c>
      <c r="J7303" s="1">
        <v>12</v>
      </c>
      <c r="K7303" s="1">
        <v>11</v>
      </c>
      <c r="L7303" s="8">
        <v>2</v>
      </c>
    </row>
    <row r="7304" spans="2:12" x14ac:dyDescent="0.2">
      <c r="D7304" s="175"/>
      <c r="E7304" s="4" t="s">
        <v>40</v>
      </c>
      <c r="F7304" s="6"/>
      <c r="G7304" s="5">
        <v>74</v>
      </c>
      <c r="H7304" s="7">
        <v>6</v>
      </c>
      <c r="I7304" s="1">
        <v>3</v>
      </c>
      <c r="J7304" s="1">
        <v>22</v>
      </c>
      <c r="K7304" s="1">
        <v>41</v>
      </c>
      <c r="L7304" s="8">
        <v>2</v>
      </c>
    </row>
    <row r="7305" spans="2:12" x14ac:dyDescent="0.2">
      <c r="D7305" s="175"/>
      <c r="E7305" s="4" t="s">
        <v>41</v>
      </c>
      <c r="F7305" s="6"/>
      <c r="G7305" s="5">
        <v>96</v>
      </c>
      <c r="H7305" s="7">
        <v>4</v>
      </c>
      <c r="I7305" s="1">
        <v>10</v>
      </c>
      <c r="J7305" s="1">
        <v>43</v>
      </c>
      <c r="K7305" s="1">
        <v>38</v>
      </c>
      <c r="L7305" s="8">
        <v>1</v>
      </c>
    </row>
    <row r="7306" spans="2:12" x14ac:dyDescent="0.2">
      <c r="D7306" s="175"/>
      <c r="E7306" s="4" t="s">
        <v>42</v>
      </c>
      <c r="F7306" s="6"/>
      <c r="G7306" s="5">
        <v>97</v>
      </c>
      <c r="H7306" s="7">
        <v>7</v>
      </c>
      <c r="I7306" s="1">
        <v>25</v>
      </c>
      <c r="J7306" s="1">
        <v>34</v>
      </c>
      <c r="K7306" s="1">
        <v>26</v>
      </c>
      <c r="L7306" s="8">
        <v>5</v>
      </c>
    </row>
    <row r="7307" spans="2:12" x14ac:dyDescent="0.2">
      <c r="D7307" s="175"/>
      <c r="E7307" s="4" t="s">
        <v>43</v>
      </c>
      <c r="F7307" s="6"/>
      <c r="G7307" s="5">
        <v>103</v>
      </c>
      <c r="H7307" s="7">
        <v>11</v>
      </c>
      <c r="I7307" s="1">
        <v>30</v>
      </c>
      <c r="J7307" s="1">
        <v>42</v>
      </c>
      <c r="K7307" s="1">
        <v>15</v>
      </c>
      <c r="L7307" s="8">
        <v>5</v>
      </c>
    </row>
    <row r="7308" spans="2:12" x14ac:dyDescent="0.2">
      <c r="D7308" s="175"/>
      <c r="E7308" s="4" t="s">
        <v>44</v>
      </c>
      <c r="F7308" s="6"/>
      <c r="G7308" s="5">
        <v>109</v>
      </c>
      <c r="H7308" s="7">
        <v>16</v>
      </c>
      <c r="I7308" s="1">
        <v>22</v>
      </c>
      <c r="J7308" s="1">
        <v>50</v>
      </c>
      <c r="K7308" s="1">
        <v>15</v>
      </c>
      <c r="L7308" s="8">
        <v>6</v>
      </c>
    </row>
    <row r="7309" spans="2:12" x14ac:dyDescent="0.2">
      <c r="D7309" s="176"/>
      <c r="E7309" s="59" t="s">
        <v>45</v>
      </c>
      <c r="F7309" s="60"/>
      <c r="G7309" s="56">
        <v>87</v>
      </c>
      <c r="H7309" s="66">
        <v>7</v>
      </c>
      <c r="I7309" s="30">
        <v>18</v>
      </c>
      <c r="J7309" s="30">
        <v>40</v>
      </c>
      <c r="K7309" s="30">
        <v>13</v>
      </c>
      <c r="L7309" s="65">
        <v>9</v>
      </c>
    </row>
    <row r="7311" spans="2:12" x14ac:dyDescent="0.2">
      <c r="B7311" s="43" t="str">
        <f xml:space="preserve"> HYPERLINK("#'目次'!B271", "[265]")</f>
        <v>[265]</v>
      </c>
      <c r="C7311" s="31" t="s">
        <v>483</v>
      </c>
    </row>
    <row r="7315" spans="4:14" ht="72" x14ac:dyDescent="0.2">
      <c r="D7315" s="177"/>
      <c r="E7315" s="178"/>
      <c r="F7315" s="178"/>
      <c r="G7315" s="40" t="s">
        <v>14</v>
      </c>
      <c r="H7315" s="42" t="s">
        <v>484</v>
      </c>
      <c r="I7315" s="15" t="s">
        <v>485</v>
      </c>
      <c r="J7315" s="15" t="s">
        <v>486</v>
      </c>
      <c r="K7315" s="15" t="s">
        <v>487</v>
      </c>
      <c r="L7315" s="15" t="s">
        <v>488</v>
      </c>
      <c r="M7315" s="15" t="s">
        <v>86</v>
      </c>
      <c r="N7315" s="44" t="s">
        <v>17</v>
      </c>
    </row>
    <row r="7316" spans="4:14" x14ac:dyDescent="0.2">
      <c r="D7316" s="179"/>
      <c r="E7316" s="180"/>
      <c r="F7316" s="180"/>
      <c r="G7316" s="39"/>
      <c r="H7316" s="41"/>
      <c r="I7316" s="14"/>
      <c r="J7316" s="14"/>
      <c r="K7316" s="14"/>
      <c r="L7316" s="14"/>
      <c r="M7316" s="14"/>
      <c r="N7316" s="38"/>
    </row>
    <row r="7317" spans="4:14" x14ac:dyDescent="0.2">
      <c r="D7317" s="58"/>
      <c r="E7317" s="53" t="s">
        <v>14</v>
      </c>
      <c r="F7317" s="52"/>
      <c r="G7317" s="37">
        <v>1222</v>
      </c>
      <c r="H7317" s="17">
        <v>488</v>
      </c>
      <c r="I7317" s="17">
        <v>419</v>
      </c>
      <c r="J7317" s="17">
        <v>176</v>
      </c>
      <c r="K7317" s="17">
        <v>500</v>
      </c>
      <c r="L7317" s="17">
        <v>17</v>
      </c>
      <c r="M7317" s="17">
        <v>261</v>
      </c>
      <c r="N7317" s="55">
        <v>61</v>
      </c>
    </row>
    <row r="7318" spans="4:14" x14ac:dyDescent="0.2">
      <c r="D7318" s="174" t="s">
        <v>18</v>
      </c>
      <c r="E7318" s="20" t="s">
        <v>19</v>
      </c>
      <c r="F7318" s="22"/>
      <c r="G7318" s="21">
        <v>57</v>
      </c>
      <c r="H7318" s="25">
        <v>19</v>
      </c>
      <c r="I7318" s="3">
        <v>19</v>
      </c>
      <c r="J7318" s="3">
        <v>5</v>
      </c>
      <c r="K7318" s="3">
        <v>23</v>
      </c>
      <c r="L7318" s="3">
        <v>0</v>
      </c>
      <c r="M7318" s="3">
        <v>13</v>
      </c>
      <c r="N7318" s="26">
        <v>1</v>
      </c>
    </row>
    <row r="7319" spans="4:14" x14ac:dyDescent="0.2">
      <c r="D7319" s="175"/>
      <c r="E7319" s="4" t="s">
        <v>20</v>
      </c>
      <c r="F7319" s="6"/>
      <c r="G7319" s="5">
        <v>84</v>
      </c>
      <c r="H7319" s="7">
        <v>35</v>
      </c>
      <c r="I7319" s="1">
        <v>32</v>
      </c>
      <c r="J7319" s="1">
        <v>11</v>
      </c>
      <c r="K7319" s="1">
        <v>35</v>
      </c>
      <c r="L7319" s="1">
        <v>1</v>
      </c>
      <c r="M7319" s="1">
        <v>22</v>
      </c>
      <c r="N7319" s="8">
        <v>5</v>
      </c>
    </row>
    <row r="7320" spans="4:14" x14ac:dyDescent="0.2">
      <c r="D7320" s="175"/>
      <c r="E7320" s="4" t="s">
        <v>21</v>
      </c>
      <c r="F7320" s="6"/>
      <c r="G7320" s="5">
        <v>487</v>
      </c>
      <c r="H7320" s="7">
        <v>189</v>
      </c>
      <c r="I7320" s="1">
        <v>158</v>
      </c>
      <c r="J7320" s="1">
        <v>60</v>
      </c>
      <c r="K7320" s="1">
        <v>207</v>
      </c>
      <c r="L7320" s="1">
        <v>8</v>
      </c>
      <c r="M7320" s="1">
        <v>97</v>
      </c>
      <c r="N7320" s="8">
        <v>25</v>
      </c>
    </row>
    <row r="7321" spans="4:14" x14ac:dyDescent="0.2">
      <c r="D7321" s="175"/>
      <c r="E7321" s="4" t="s">
        <v>22</v>
      </c>
      <c r="F7321" s="6"/>
      <c r="G7321" s="5">
        <v>35</v>
      </c>
      <c r="H7321" s="7">
        <v>14</v>
      </c>
      <c r="I7321" s="1">
        <v>12</v>
      </c>
      <c r="J7321" s="1">
        <v>5</v>
      </c>
      <c r="K7321" s="1">
        <v>15</v>
      </c>
      <c r="L7321" s="1">
        <v>0</v>
      </c>
      <c r="M7321" s="1">
        <v>6</v>
      </c>
      <c r="N7321" s="8">
        <v>1</v>
      </c>
    </row>
    <row r="7322" spans="4:14" x14ac:dyDescent="0.2">
      <c r="D7322" s="175"/>
      <c r="E7322" s="4" t="s">
        <v>23</v>
      </c>
      <c r="F7322" s="6"/>
      <c r="G7322" s="5">
        <v>143</v>
      </c>
      <c r="H7322" s="7">
        <v>44</v>
      </c>
      <c r="I7322" s="1">
        <v>52</v>
      </c>
      <c r="J7322" s="1">
        <v>21</v>
      </c>
      <c r="K7322" s="1">
        <v>57</v>
      </c>
      <c r="L7322" s="1">
        <v>1</v>
      </c>
      <c r="M7322" s="1">
        <v>33</v>
      </c>
      <c r="N7322" s="8">
        <v>9</v>
      </c>
    </row>
    <row r="7323" spans="4:14" x14ac:dyDescent="0.2">
      <c r="D7323" s="175"/>
      <c r="E7323" s="4" t="s">
        <v>24</v>
      </c>
      <c r="F7323" s="6"/>
      <c r="G7323" s="5">
        <v>187</v>
      </c>
      <c r="H7323" s="7">
        <v>81</v>
      </c>
      <c r="I7323" s="1">
        <v>67</v>
      </c>
      <c r="J7323" s="1">
        <v>40</v>
      </c>
      <c r="K7323" s="1">
        <v>86</v>
      </c>
      <c r="L7323" s="1">
        <v>2</v>
      </c>
      <c r="M7323" s="1">
        <v>45</v>
      </c>
      <c r="N7323" s="8">
        <v>5</v>
      </c>
    </row>
    <row r="7324" spans="4:14" x14ac:dyDescent="0.2">
      <c r="D7324" s="175"/>
      <c r="E7324" s="4" t="s">
        <v>25</v>
      </c>
      <c r="F7324" s="6"/>
      <c r="G7324" s="5">
        <v>71</v>
      </c>
      <c r="H7324" s="7">
        <v>33</v>
      </c>
      <c r="I7324" s="1">
        <v>25</v>
      </c>
      <c r="J7324" s="1">
        <v>11</v>
      </c>
      <c r="K7324" s="1">
        <v>22</v>
      </c>
      <c r="L7324" s="1">
        <v>2</v>
      </c>
      <c r="M7324" s="1">
        <v>18</v>
      </c>
      <c r="N7324" s="8">
        <v>2</v>
      </c>
    </row>
    <row r="7325" spans="4:14" x14ac:dyDescent="0.2">
      <c r="D7325" s="175"/>
      <c r="E7325" s="4" t="s">
        <v>26</v>
      </c>
      <c r="F7325" s="6"/>
      <c r="G7325" s="5">
        <v>30</v>
      </c>
      <c r="H7325" s="7">
        <v>12</v>
      </c>
      <c r="I7325" s="1">
        <v>9</v>
      </c>
      <c r="J7325" s="1">
        <v>5</v>
      </c>
      <c r="K7325" s="1">
        <v>11</v>
      </c>
      <c r="L7325" s="1">
        <v>1</v>
      </c>
      <c r="M7325" s="1">
        <v>3</v>
      </c>
      <c r="N7325" s="8">
        <v>2</v>
      </c>
    </row>
    <row r="7326" spans="4:14" x14ac:dyDescent="0.2">
      <c r="D7326" s="175"/>
      <c r="E7326" s="4" t="s">
        <v>27</v>
      </c>
      <c r="F7326" s="6"/>
      <c r="G7326" s="5">
        <v>70</v>
      </c>
      <c r="H7326" s="7">
        <v>36</v>
      </c>
      <c r="I7326" s="1">
        <v>22</v>
      </c>
      <c r="J7326" s="1">
        <v>12</v>
      </c>
      <c r="K7326" s="1">
        <v>24</v>
      </c>
      <c r="L7326" s="1">
        <v>2</v>
      </c>
      <c r="M7326" s="1">
        <v>13</v>
      </c>
      <c r="N7326" s="8">
        <v>6</v>
      </c>
    </row>
    <row r="7327" spans="4:14" x14ac:dyDescent="0.2">
      <c r="D7327" s="175"/>
      <c r="E7327" s="4" t="s">
        <v>28</v>
      </c>
      <c r="F7327" s="6"/>
      <c r="G7327" s="5">
        <v>51</v>
      </c>
      <c r="H7327" s="7">
        <v>23</v>
      </c>
      <c r="I7327" s="1">
        <v>22</v>
      </c>
      <c r="J7327" s="1">
        <v>6</v>
      </c>
      <c r="K7327" s="1">
        <v>18</v>
      </c>
      <c r="L7327" s="1">
        <v>0</v>
      </c>
      <c r="M7327" s="1">
        <v>9</v>
      </c>
      <c r="N7327" s="8">
        <v>4</v>
      </c>
    </row>
    <row r="7328" spans="4:14" x14ac:dyDescent="0.2">
      <c r="D7328" s="175"/>
      <c r="E7328" s="4" t="s">
        <v>29</v>
      </c>
      <c r="F7328" s="6"/>
      <c r="G7328" s="5">
        <v>7</v>
      </c>
      <c r="H7328" s="7">
        <v>2</v>
      </c>
      <c r="I7328" s="1">
        <v>1</v>
      </c>
      <c r="J7328" s="1">
        <v>0</v>
      </c>
      <c r="K7328" s="1">
        <v>2</v>
      </c>
      <c r="L7328" s="1">
        <v>0</v>
      </c>
      <c r="M7328" s="1">
        <v>2</v>
      </c>
      <c r="N7328" s="8">
        <v>1</v>
      </c>
    </row>
    <row r="7329" spans="2:14" x14ac:dyDescent="0.2">
      <c r="D7329" s="174" t="s">
        <v>30</v>
      </c>
      <c r="E7329" s="20" t="s">
        <v>31</v>
      </c>
      <c r="F7329" s="22"/>
      <c r="G7329" s="21">
        <v>393</v>
      </c>
      <c r="H7329" s="25">
        <v>169</v>
      </c>
      <c r="I7329" s="3">
        <v>132</v>
      </c>
      <c r="J7329" s="3">
        <v>61</v>
      </c>
      <c r="K7329" s="3">
        <v>155</v>
      </c>
      <c r="L7329" s="3">
        <v>6</v>
      </c>
      <c r="M7329" s="3">
        <v>82</v>
      </c>
      <c r="N7329" s="26">
        <v>15</v>
      </c>
    </row>
    <row r="7330" spans="2:14" x14ac:dyDescent="0.2">
      <c r="D7330" s="175"/>
      <c r="E7330" s="4" t="s">
        <v>32</v>
      </c>
      <c r="F7330" s="6"/>
      <c r="G7330" s="5">
        <v>352</v>
      </c>
      <c r="H7330" s="7">
        <v>145</v>
      </c>
      <c r="I7330" s="1">
        <v>111</v>
      </c>
      <c r="J7330" s="1">
        <v>48</v>
      </c>
      <c r="K7330" s="1">
        <v>141</v>
      </c>
      <c r="L7330" s="1">
        <v>4</v>
      </c>
      <c r="M7330" s="1">
        <v>81</v>
      </c>
      <c r="N7330" s="8">
        <v>14</v>
      </c>
    </row>
    <row r="7331" spans="2:14" x14ac:dyDescent="0.2">
      <c r="D7331" s="175"/>
      <c r="E7331" s="4" t="s">
        <v>33</v>
      </c>
      <c r="F7331" s="6"/>
      <c r="G7331" s="5">
        <v>388</v>
      </c>
      <c r="H7331" s="7">
        <v>139</v>
      </c>
      <c r="I7331" s="1">
        <v>141</v>
      </c>
      <c r="J7331" s="1">
        <v>58</v>
      </c>
      <c r="K7331" s="1">
        <v>164</v>
      </c>
      <c r="L7331" s="1">
        <v>6</v>
      </c>
      <c r="M7331" s="1">
        <v>80</v>
      </c>
      <c r="N7331" s="8">
        <v>29</v>
      </c>
    </row>
    <row r="7332" spans="2:14" x14ac:dyDescent="0.2">
      <c r="D7332" s="175"/>
      <c r="E7332" s="4" t="s">
        <v>34</v>
      </c>
      <c r="F7332" s="6"/>
      <c r="G7332" s="5">
        <v>89</v>
      </c>
      <c r="H7332" s="7">
        <v>35</v>
      </c>
      <c r="I7332" s="1">
        <v>35</v>
      </c>
      <c r="J7332" s="1">
        <v>9</v>
      </c>
      <c r="K7332" s="1">
        <v>40</v>
      </c>
      <c r="L7332" s="1">
        <v>1</v>
      </c>
      <c r="M7332" s="1">
        <v>18</v>
      </c>
      <c r="N7332" s="8">
        <v>3</v>
      </c>
    </row>
    <row r="7333" spans="2:14" x14ac:dyDescent="0.2">
      <c r="D7333" s="174" t="s">
        <v>35</v>
      </c>
      <c r="E7333" s="20" t="s">
        <v>36</v>
      </c>
      <c r="F7333" s="22"/>
      <c r="G7333" s="21">
        <v>629</v>
      </c>
      <c r="H7333" s="25">
        <v>260</v>
      </c>
      <c r="I7333" s="3">
        <v>229</v>
      </c>
      <c r="J7333" s="3">
        <v>98</v>
      </c>
      <c r="K7333" s="3">
        <v>257</v>
      </c>
      <c r="L7333" s="3">
        <v>10</v>
      </c>
      <c r="M7333" s="3">
        <v>129</v>
      </c>
      <c r="N7333" s="26">
        <v>28</v>
      </c>
    </row>
    <row r="7334" spans="2:14" x14ac:dyDescent="0.2">
      <c r="D7334" s="175"/>
      <c r="E7334" s="4" t="s">
        <v>37</v>
      </c>
      <c r="F7334" s="6"/>
      <c r="G7334" s="5">
        <v>593</v>
      </c>
      <c r="H7334" s="7">
        <v>228</v>
      </c>
      <c r="I7334" s="1">
        <v>190</v>
      </c>
      <c r="J7334" s="1">
        <v>78</v>
      </c>
      <c r="K7334" s="1">
        <v>243</v>
      </c>
      <c r="L7334" s="1">
        <v>7</v>
      </c>
      <c r="M7334" s="1">
        <v>132</v>
      </c>
      <c r="N7334" s="8">
        <v>33</v>
      </c>
    </row>
    <row r="7335" spans="2:14" x14ac:dyDescent="0.2">
      <c r="D7335" s="174" t="s">
        <v>38</v>
      </c>
      <c r="E7335" s="20" t="s">
        <v>39</v>
      </c>
      <c r="F7335" s="22"/>
      <c r="G7335" s="21">
        <v>64</v>
      </c>
      <c r="H7335" s="25">
        <v>26</v>
      </c>
      <c r="I7335" s="3">
        <v>30</v>
      </c>
      <c r="J7335" s="3">
        <v>3</v>
      </c>
      <c r="K7335" s="3">
        <v>11</v>
      </c>
      <c r="L7335" s="3">
        <v>2</v>
      </c>
      <c r="M7335" s="3">
        <v>12</v>
      </c>
      <c r="N7335" s="26">
        <v>6</v>
      </c>
    </row>
    <row r="7336" spans="2:14" x14ac:dyDescent="0.2">
      <c r="D7336" s="175"/>
      <c r="E7336" s="4" t="s">
        <v>40</v>
      </c>
      <c r="F7336" s="6"/>
      <c r="G7336" s="5">
        <v>147</v>
      </c>
      <c r="H7336" s="7">
        <v>51</v>
      </c>
      <c r="I7336" s="1">
        <v>56</v>
      </c>
      <c r="J7336" s="1">
        <v>9</v>
      </c>
      <c r="K7336" s="1">
        <v>45</v>
      </c>
      <c r="L7336" s="1">
        <v>4</v>
      </c>
      <c r="M7336" s="1">
        <v>29</v>
      </c>
      <c r="N7336" s="8">
        <v>12</v>
      </c>
    </row>
    <row r="7337" spans="2:14" x14ac:dyDescent="0.2">
      <c r="D7337" s="175"/>
      <c r="E7337" s="4" t="s">
        <v>41</v>
      </c>
      <c r="F7337" s="6"/>
      <c r="G7337" s="5">
        <v>204</v>
      </c>
      <c r="H7337" s="7">
        <v>80</v>
      </c>
      <c r="I7337" s="1">
        <v>57</v>
      </c>
      <c r="J7337" s="1">
        <v>17</v>
      </c>
      <c r="K7337" s="1">
        <v>88</v>
      </c>
      <c r="L7337" s="1">
        <v>1</v>
      </c>
      <c r="M7337" s="1">
        <v>47</v>
      </c>
      <c r="N7337" s="8">
        <v>14</v>
      </c>
    </row>
    <row r="7338" spans="2:14" x14ac:dyDescent="0.2">
      <c r="D7338" s="175"/>
      <c r="E7338" s="4" t="s">
        <v>42</v>
      </c>
      <c r="F7338" s="6"/>
      <c r="G7338" s="5">
        <v>210</v>
      </c>
      <c r="H7338" s="7">
        <v>90</v>
      </c>
      <c r="I7338" s="1">
        <v>69</v>
      </c>
      <c r="J7338" s="1">
        <v>25</v>
      </c>
      <c r="K7338" s="1">
        <v>92</v>
      </c>
      <c r="L7338" s="1">
        <v>4</v>
      </c>
      <c r="M7338" s="1">
        <v>57</v>
      </c>
      <c r="N7338" s="8">
        <v>3</v>
      </c>
    </row>
    <row r="7339" spans="2:14" x14ac:dyDescent="0.2">
      <c r="D7339" s="175"/>
      <c r="E7339" s="4" t="s">
        <v>43</v>
      </c>
      <c r="F7339" s="6"/>
      <c r="G7339" s="5">
        <v>204</v>
      </c>
      <c r="H7339" s="7">
        <v>74</v>
      </c>
      <c r="I7339" s="1">
        <v>60</v>
      </c>
      <c r="J7339" s="1">
        <v>34</v>
      </c>
      <c r="K7339" s="1">
        <v>99</v>
      </c>
      <c r="L7339" s="1">
        <v>0</v>
      </c>
      <c r="M7339" s="1">
        <v>40</v>
      </c>
      <c r="N7339" s="8">
        <v>7</v>
      </c>
    </row>
    <row r="7340" spans="2:14" x14ac:dyDescent="0.2">
      <c r="D7340" s="175"/>
      <c r="E7340" s="4" t="s">
        <v>44</v>
      </c>
      <c r="F7340" s="6"/>
      <c r="G7340" s="5">
        <v>223</v>
      </c>
      <c r="H7340" s="7">
        <v>92</v>
      </c>
      <c r="I7340" s="1">
        <v>79</v>
      </c>
      <c r="J7340" s="1">
        <v>40</v>
      </c>
      <c r="K7340" s="1">
        <v>100</v>
      </c>
      <c r="L7340" s="1">
        <v>4</v>
      </c>
      <c r="M7340" s="1">
        <v>51</v>
      </c>
      <c r="N7340" s="8">
        <v>10</v>
      </c>
    </row>
    <row r="7341" spans="2:14" x14ac:dyDescent="0.2">
      <c r="D7341" s="176"/>
      <c r="E7341" s="59" t="s">
        <v>45</v>
      </c>
      <c r="F7341" s="60"/>
      <c r="G7341" s="56">
        <v>170</v>
      </c>
      <c r="H7341" s="66">
        <v>75</v>
      </c>
      <c r="I7341" s="30">
        <v>68</v>
      </c>
      <c r="J7341" s="30">
        <v>48</v>
      </c>
      <c r="K7341" s="30">
        <v>65</v>
      </c>
      <c r="L7341" s="30">
        <v>2</v>
      </c>
      <c r="M7341" s="30">
        <v>25</v>
      </c>
      <c r="N7341" s="65">
        <v>9</v>
      </c>
    </row>
    <row r="7343" spans="2:14" x14ac:dyDescent="0.2">
      <c r="B7343" s="43" t="str">
        <f xml:space="preserve"> HYPERLINK("#'目次'!B272", "[266]")</f>
        <v>[266]</v>
      </c>
      <c r="C7343" s="31" t="s">
        <v>483</v>
      </c>
    </row>
    <row r="7347" spans="4:14" ht="72" x14ac:dyDescent="0.2">
      <c r="D7347" s="177"/>
      <c r="E7347" s="178"/>
      <c r="F7347" s="178"/>
      <c r="G7347" s="40" t="s">
        <v>14</v>
      </c>
      <c r="H7347" s="42" t="s">
        <v>484</v>
      </c>
      <c r="I7347" s="15" t="s">
        <v>485</v>
      </c>
      <c r="J7347" s="15" t="s">
        <v>486</v>
      </c>
      <c r="K7347" s="15" t="s">
        <v>487</v>
      </c>
      <c r="L7347" s="15" t="s">
        <v>488</v>
      </c>
      <c r="M7347" s="15" t="s">
        <v>86</v>
      </c>
      <c r="N7347" s="44" t="s">
        <v>17</v>
      </c>
    </row>
    <row r="7348" spans="4:14" x14ac:dyDescent="0.2">
      <c r="D7348" s="179"/>
      <c r="E7348" s="180"/>
      <c r="F7348" s="180"/>
      <c r="G7348" s="39"/>
      <c r="H7348" s="41"/>
      <c r="I7348" s="14"/>
      <c r="J7348" s="14"/>
      <c r="K7348" s="14"/>
      <c r="L7348" s="14"/>
      <c r="M7348" s="14"/>
      <c r="N7348" s="38"/>
    </row>
    <row r="7349" spans="4:14" x14ac:dyDescent="0.2">
      <c r="D7349" s="58"/>
      <c r="E7349" s="53" t="s">
        <v>14</v>
      </c>
      <c r="F7349" s="52"/>
      <c r="G7349" s="37">
        <v>1222</v>
      </c>
      <c r="H7349" s="17">
        <v>488</v>
      </c>
      <c r="I7349" s="17">
        <v>419</v>
      </c>
      <c r="J7349" s="17">
        <v>176</v>
      </c>
      <c r="K7349" s="17">
        <v>500</v>
      </c>
      <c r="L7349" s="17">
        <v>17</v>
      </c>
      <c r="M7349" s="17">
        <v>261</v>
      </c>
      <c r="N7349" s="55">
        <v>61</v>
      </c>
    </row>
    <row r="7350" spans="4:14" x14ac:dyDescent="0.2">
      <c r="D7350" s="174" t="s">
        <v>52</v>
      </c>
      <c r="E7350" s="20" t="s">
        <v>53</v>
      </c>
      <c r="F7350" s="22"/>
      <c r="G7350" s="21">
        <v>15</v>
      </c>
      <c r="H7350" s="25">
        <v>8</v>
      </c>
      <c r="I7350" s="3">
        <v>5</v>
      </c>
      <c r="J7350" s="3">
        <v>1</v>
      </c>
      <c r="K7350" s="3">
        <v>1</v>
      </c>
      <c r="L7350" s="3">
        <v>0</v>
      </c>
      <c r="M7350" s="3">
        <v>2</v>
      </c>
      <c r="N7350" s="26">
        <v>2</v>
      </c>
    </row>
    <row r="7351" spans="4:14" ht="24" x14ac:dyDescent="0.2">
      <c r="D7351" s="175"/>
      <c r="E7351" s="4" t="s">
        <v>54</v>
      </c>
      <c r="F7351" s="6"/>
      <c r="G7351" s="5">
        <v>122</v>
      </c>
      <c r="H7351" s="7">
        <v>61</v>
      </c>
      <c r="I7351" s="1">
        <v>51</v>
      </c>
      <c r="J7351" s="1">
        <v>26</v>
      </c>
      <c r="K7351" s="1">
        <v>47</v>
      </c>
      <c r="L7351" s="1">
        <v>5</v>
      </c>
      <c r="M7351" s="1">
        <v>21</v>
      </c>
      <c r="N7351" s="8">
        <v>3</v>
      </c>
    </row>
    <row r="7352" spans="4:14" x14ac:dyDescent="0.2">
      <c r="D7352" s="175"/>
      <c r="E7352" s="4" t="s">
        <v>55</v>
      </c>
      <c r="F7352" s="6"/>
      <c r="G7352" s="5">
        <v>43</v>
      </c>
      <c r="H7352" s="7">
        <v>17</v>
      </c>
      <c r="I7352" s="1">
        <v>14</v>
      </c>
      <c r="J7352" s="1">
        <v>8</v>
      </c>
      <c r="K7352" s="1">
        <v>19</v>
      </c>
      <c r="L7352" s="1">
        <v>1</v>
      </c>
      <c r="M7352" s="1">
        <v>12</v>
      </c>
      <c r="N7352" s="8">
        <v>2</v>
      </c>
    </row>
    <row r="7353" spans="4:14" x14ac:dyDescent="0.2">
      <c r="D7353" s="175"/>
      <c r="E7353" s="4" t="s">
        <v>56</v>
      </c>
      <c r="F7353" s="6"/>
      <c r="G7353" s="5">
        <v>60</v>
      </c>
      <c r="H7353" s="7">
        <v>19</v>
      </c>
      <c r="I7353" s="1">
        <v>23</v>
      </c>
      <c r="J7353" s="1">
        <v>12</v>
      </c>
      <c r="K7353" s="1">
        <v>32</v>
      </c>
      <c r="L7353" s="1">
        <v>0</v>
      </c>
      <c r="M7353" s="1">
        <v>13</v>
      </c>
      <c r="N7353" s="8">
        <v>0</v>
      </c>
    </row>
    <row r="7354" spans="4:14" x14ac:dyDescent="0.2">
      <c r="D7354" s="175"/>
      <c r="E7354" s="4" t="s">
        <v>57</v>
      </c>
      <c r="F7354" s="6"/>
      <c r="G7354" s="5">
        <v>286</v>
      </c>
      <c r="H7354" s="7">
        <v>113</v>
      </c>
      <c r="I7354" s="1">
        <v>87</v>
      </c>
      <c r="J7354" s="1">
        <v>31</v>
      </c>
      <c r="K7354" s="1">
        <v>128</v>
      </c>
      <c r="L7354" s="1">
        <v>1</v>
      </c>
      <c r="M7354" s="1">
        <v>62</v>
      </c>
      <c r="N7354" s="8">
        <v>12</v>
      </c>
    </row>
    <row r="7355" spans="4:14" x14ac:dyDescent="0.2">
      <c r="D7355" s="175"/>
      <c r="E7355" s="4" t="s">
        <v>58</v>
      </c>
      <c r="F7355" s="6"/>
      <c r="G7355" s="5">
        <v>129</v>
      </c>
      <c r="H7355" s="7">
        <v>54</v>
      </c>
      <c r="I7355" s="1">
        <v>50</v>
      </c>
      <c r="J7355" s="1">
        <v>18</v>
      </c>
      <c r="K7355" s="1">
        <v>58</v>
      </c>
      <c r="L7355" s="1">
        <v>3</v>
      </c>
      <c r="M7355" s="1">
        <v>18</v>
      </c>
      <c r="N7355" s="8">
        <v>7</v>
      </c>
    </row>
    <row r="7356" spans="4:14" x14ac:dyDescent="0.2">
      <c r="D7356" s="175"/>
      <c r="E7356" s="4" t="s">
        <v>59</v>
      </c>
      <c r="F7356" s="6"/>
      <c r="G7356" s="5">
        <v>195</v>
      </c>
      <c r="H7356" s="7">
        <v>75</v>
      </c>
      <c r="I7356" s="1">
        <v>46</v>
      </c>
      <c r="J7356" s="1">
        <v>26</v>
      </c>
      <c r="K7356" s="1">
        <v>71</v>
      </c>
      <c r="L7356" s="1">
        <v>1</v>
      </c>
      <c r="M7356" s="1">
        <v>55</v>
      </c>
      <c r="N7356" s="8">
        <v>14</v>
      </c>
    </row>
    <row r="7357" spans="4:14" x14ac:dyDescent="0.2">
      <c r="D7357" s="175"/>
      <c r="E7357" s="4" t="s">
        <v>60</v>
      </c>
      <c r="F7357" s="6"/>
      <c r="G7357" s="5">
        <v>176</v>
      </c>
      <c r="H7357" s="7">
        <v>63</v>
      </c>
      <c r="I7357" s="1">
        <v>66</v>
      </c>
      <c r="J7357" s="1">
        <v>30</v>
      </c>
      <c r="K7357" s="1">
        <v>84</v>
      </c>
      <c r="L7357" s="1">
        <v>2</v>
      </c>
      <c r="M7357" s="1">
        <v>42</v>
      </c>
      <c r="N7357" s="8">
        <v>6</v>
      </c>
    </row>
    <row r="7358" spans="4:14" x14ac:dyDescent="0.2">
      <c r="D7358" s="175"/>
      <c r="E7358" s="4" t="s">
        <v>61</v>
      </c>
      <c r="F7358" s="6"/>
      <c r="G7358" s="5">
        <v>78</v>
      </c>
      <c r="H7358" s="7">
        <v>27</v>
      </c>
      <c r="I7358" s="1">
        <v>36</v>
      </c>
      <c r="J7358" s="1">
        <v>2</v>
      </c>
      <c r="K7358" s="1">
        <v>13</v>
      </c>
      <c r="L7358" s="1">
        <v>2</v>
      </c>
      <c r="M7358" s="1">
        <v>16</v>
      </c>
      <c r="N7358" s="8">
        <v>8</v>
      </c>
    </row>
    <row r="7359" spans="4:14" x14ac:dyDescent="0.2">
      <c r="D7359" s="175"/>
      <c r="E7359" s="4" t="s">
        <v>62</v>
      </c>
      <c r="F7359" s="6"/>
      <c r="G7359" s="5">
        <v>113</v>
      </c>
      <c r="H7359" s="7">
        <v>51</v>
      </c>
      <c r="I7359" s="1">
        <v>40</v>
      </c>
      <c r="J7359" s="1">
        <v>22</v>
      </c>
      <c r="K7359" s="1">
        <v>46</v>
      </c>
      <c r="L7359" s="1">
        <v>2</v>
      </c>
      <c r="M7359" s="1">
        <v>19</v>
      </c>
      <c r="N7359" s="8">
        <v>5</v>
      </c>
    </row>
    <row r="7360" spans="4:14" x14ac:dyDescent="0.2">
      <c r="D7360" s="174" t="s">
        <v>63</v>
      </c>
      <c r="E7360" s="20" t="s">
        <v>64</v>
      </c>
      <c r="F7360" s="22"/>
      <c r="G7360" s="21">
        <v>234</v>
      </c>
      <c r="H7360" s="25">
        <v>100</v>
      </c>
      <c r="I7360" s="3">
        <v>72</v>
      </c>
      <c r="J7360" s="3">
        <v>47</v>
      </c>
      <c r="K7360" s="3">
        <v>103</v>
      </c>
      <c r="L7360" s="3">
        <v>4</v>
      </c>
      <c r="M7360" s="3">
        <v>42</v>
      </c>
      <c r="N7360" s="26">
        <v>13</v>
      </c>
    </row>
    <row r="7361" spans="2:14" x14ac:dyDescent="0.2">
      <c r="D7361" s="175"/>
      <c r="E7361" s="4" t="s">
        <v>65</v>
      </c>
      <c r="F7361" s="6"/>
      <c r="G7361" s="5">
        <v>172</v>
      </c>
      <c r="H7361" s="7">
        <v>68</v>
      </c>
      <c r="I7361" s="1">
        <v>67</v>
      </c>
      <c r="J7361" s="1">
        <v>29</v>
      </c>
      <c r="K7361" s="1">
        <v>68</v>
      </c>
      <c r="L7361" s="1">
        <v>2</v>
      </c>
      <c r="M7361" s="1">
        <v>27</v>
      </c>
      <c r="N7361" s="8">
        <v>13</v>
      </c>
    </row>
    <row r="7362" spans="2:14" x14ac:dyDescent="0.2">
      <c r="D7362" s="175"/>
      <c r="E7362" s="4" t="s">
        <v>66</v>
      </c>
      <c r="F7362" s="6"/>
      <c r="G7362" s="5">
        <v>165</v>
      </c>
      <c r="H7362" s="7">
        <v>72</v>
      </c>
      <c r="I7362" s="1">
        <v>59</v>
      </c>
      <c r="J7362" s="1">
        <v>34</v>
      </c>
      <c r="K7362" s="1">
        <v>75</v>
      </c>
      <c r="L7362" s="1">
        <v>2</v>
      </c>
      <c r="M7362" s="1">
        <v>31</v>
      </c>
      <c r="N7362" s="8">
        <v>12</v>
      </c>
    </row>
    <row r="7363" spans="2:14" x14ac:dyDescent="0.2">
      <c r="D7363" s="175"/>
      <c r="E7363" s="4" t="s">
        <v>67</v>
      </c>
      <c r="F7363" s="6"/>
      <c r="G7363" s="5">
        <v>158</v>
      </c>
      <c r="H7363" s="7">
        <v>64</v>
      </c>
      <c r="I7363" s="1">
        <v>62</v>
      </c>
      <c r="J7363" s="1">
        <v>20</v>
      </c>
      <c r="K7363" s="1">
        <v>69</v>
      </c>
      <c r="L7363" s="1">
        <v>2</v>
      </c>
      <c r="M7363" s="1">
        <v>42</v>
      </c>
      <c r="N7363" s="8">
        <v>2</v>
      </c>
    </row>
    <row r="7364" spans="2:14" x14ac:dyDescent="0.2">
      <c r="D7364" s="175"/>
      <c r="E7364" s="4" t="s">
        <v>68</v>
      </c>
      <c r="F7364" s="6"/>
      <c r="G7364" s="5">
        <v>112</v>
      </c>
      <c r="H7364" s="7">
        <v>48</v>
      </c>
      <c r="I7364" s="1">
        <v>34</v>
      </c>
      <c r="J7364" s="1">
        <v>14</v>
      </c>
      <c r="K7364" s="1">
        <v>38</v>
      </c>
      <c r="L7364" s="1">
        <v>2</v>
      </c>
      <c r="M7364" s="1">
        <v>24</v>
      </c>
      <c r="N7364" s="8">
        <v>2</v>
      </c>
    </row>
    <row r="7365" spans="2:14" x14ac:dyDescent="0.2">
      <c r="D7365" s="175"/>
      <c r="E7365" s="4" t="s">
        <v>69</v>
      </c>
      <c r="F7365" s="6"/>
      <c r="G7365" s="5">
        <v>92</v>
      </c>
      <c r="H7365" s="7">
        <v>36</v>
      </c>
      <c r="I7365" s="1">
        <v>32</v>
      </c>
      <c r="J7365" s="1">
        <v>9</v>
      </c>
      <c r="K7365" s="1">
        <v>36</v>
      </c>
      <c r="L7365" s="1">
        <v>2</v>
      </c>
      <c r="M7365" s="1">
        <v>18</v>
      </c>
      <c r="N7365" s="8">
        <v>7</v>
      </c>
    </row>
    <row r="7366" spans="2:14" x14ac:dyDescent="0.2">
      <c r="D7366" s="175"/>
      <c r="E7366" s="4" t="s">
        <v>70</v>
      </c>
      <c r="F7366" s="6"/>
      <c r="G7366" s="5">
        <v>131</v>
      </c>
      <c r="H7366" s="7">
        <v>41</v>
      </c>
      <c r="I7366" s="1">
        <v>39</v>
      </c>
      <c r="J7366" s="1">
        <v>9</v>
      </c>
      <c r="K7366" s="1">
        <v>58</v>
      </c>
      <c r="L7366" s="1">
        <v>1</v>
      </c>
      <c r="M7366" s="1">
        <v>32</v>
      </c>
      <c r="N7366" s="8">
        <v>5</v>
      </c>
    </row>
    <row r="7367" spans="2:14" x14ac:dyDescent="0.2">
      <c r="D7367" s="175"/>
      <c r="E7367" s="4" t="s">
        <v>71</v>
      </c>
      <c r="F7367" s="6"/>
      <c r="G7367" s="5">
        <v>71</v>
      </c>
      <c r="H7367" s="7">
        <v>29</v>
      </c>
      <c r="I7367" s="1">
        <v>20</v>
      </c>
      <c r="J7367" s="1">
        <v>6</v>
      </c>
      <c r="K7367" s="1">
        <v>28</v>
      </c>
      <c r="L7367" s="1">
        <v>2</v>
      </c>
      <c r="M7367" s="1">
        <v>18</v>
      </c>
      <c r="N7367" s="8">
        <v>1</v>
      </c>
    </row>
    <row r="7368" spans="2:14" x14ac:dyDescent="0.2">
      <c r="D7368" s="176"/>
      <c r="E7368" s="59" t="s">
        <v>72</v>
      </c>
      <c r="F7368" s="60"/>
      <c r="G7368" s="56">
        <v>70</v>
      </c>
      <c r="H7368" s="66">
        <v>27</v>
      </c>
      <c r="I7368" s="30">
        <v>30</v>
      </c>
      <c r="J7368" s="30">
        <v>7</v>
      </c>
      <c r="K7368" s="30">
        <v>25</v>
      </c>
      <c r="L7368" s="30">
        <v>0</v>
      </c>
      <c r="M7368" s="30">
        <v>20</v>
      </c>
      <c r="N7368" s="65">
        <v>1</v>
      </c>
    </row>
    <row r="7370" spans="2:14" x14ac:dyDescent="0.2">
      <c r="B7370" s="43" t="str">
        <f xml:space="preserve"> HYPERLINK("#'目次'!B273", "[267]")</f>
        <v>[267]</v>
      </c>
      <c r="C7370" s="31" t="s">
        <v>483</v>
      </c>
    </row>
    <row r="7373" spans="2:14" x14ac:dyDescent="0.2">
      <c r="C7373" s="31" t="s">
        <v>75</v>
      </c>
    </row>
    <row r="7374" spans="2:14" ht="72" x14ac:dyDescent="0.2">
      <c r="D7374" s="177"/>
      <c r="E7374" s="178"/>
      <c r="F7374" s="178"/>
      <c r="G7374" s="40" t="s">
        <v>14</v>
      </c>
      <c r="H7374" s="42" t="s">
        <v>484</v>
      </c>
      <c r="I7374" s="15" t="s">
        <v>485</v>
      </c>
      <c r="J7374" s="15" t="s">
        <v>486</v>
      </c>
      <c r="K7374" s="15" t="s">
        <v>487</v>
      </c>
      <c r="L7374" s="15" t="s">
        <v>488</v>
      </c>
      <c r="M7374" s="15" t="s">
        <v>86</v>
      </c>
      <c r="N7374" s="44" t="s">
        <v>17</v>
      </c>
    </row>
    <row r="7375" spans="2:14" x14ac:dyDescent="0.2">
      <c r="D7375" s="179"/>
      <c r="E7375" s="180"/>
      <c r="F7375" s="180"/>
      <c r="G7375" s="39"/>
      <c r="H7375" s="41"/>
      <c r="I7375" s="14"/>
      <c r="J7375" s="14"/>
      <c r="K7375" s="14"/>
      <c r="L7375" s="14"/>
      <c r="M7375" s="14"/>
      <c r="N7375" s="38"/>
    </row>
    <row r="7376" spans="2:14" x14ac:dyDescent="0.2">
      <c r="D7376" s="58"/>
      <c r="E7376" s="53" t="s">
        <v>14</v>
      </c>
      <c r="F7376" s="52"/>
      <c r="G7376" s="37">
        <v>1222</v>
      </c>
      <c r="H7376" s="17">
        <v>488</v>
      </c>
      <c r="I7376" s="17">
        <v>419</v>
      </c>
      <c r="J7376" s="17">
        <v>176</v>
      </c>
      <c r="K7376" s="17">
        <v>500</v>
      </c>
      <c r="L7376" s="17">
        <v>17</v>
      </c>
      <c r="M7376" s="17">
        <v>261</v>
      </c>
      <c r="N7376" s="55">
        <v>61</v>
      </c>
    </row>
    <row r="7377" spans="4:14" x14ac:dyDescent="0.2">
      <c r="D7377" s="174" t="s">
        <v>36</v>
      </c>
      <c r="E7377" s="20" t="s">
        <v>76</v>
      </c>
      <c r="F7377" s="22"/>
      <c r="G7377" s="21">
        <v>629</v>
      </c>
      <c r="H7377" s="25">
        <v>260</v>
      </c>
      <c r="I7377" s="3">
        <v>229</v>
      </c>
      <c r="J7377" s="3">
        <v>98</v>
      </c>
      <c r="K7377" s="3">
        <v>257</v>
      </c>
      <c r="L7377" s="3">
        <v>10</v>
      </c>
      <c r="M7377" s="3">
        <v>129</v>
      </c>
      <c r="N7377" s="26">
        <v>28</v>
      </c>
    </row>
    <row r="7378" spans="4:14" x14ac:dyDescent="0.2">
      <c r="D7378" s="175"/>
      <c r="E7378" s="4" t="s">
        <v>39</v>
      </c>
      <c r="F7378" s="6"/>
      <c r="G7378" s="5">
        <v>37</v>
      </c>
      <c r="H7378" s="7">
        <v>14</v>
      </c>
      <c r="I7378" s="1">
        <v>17</v>
      </c>
      <c r="J7378" s="1">
        <v>1</v>
      </c>
      <c r="K7378" s="1">
        <v>7</v>
      </c>
      <c r="L7378" s="1">
        <v>0</v>
      </c>
      <c r="M7378" s="1">
        <v>7</v>
      </c>
      <c r="N7378" s="8">
        <v>4</v>
      </c>
    </row>
    <row r="7379" spans="4:14" x14ac:dyDescent="0.2">
      <c r="D7379" s="175"/>
      <c r="E7379" s="4" t="s">
        <v>40</v>
      </c>
      <c r="F7379" s="6"/>
      <c r="G7379" s="5">
        <v>73</v>
      </c>
      <c r="H7379" s="7">
        <v>26</v>
      </c>
      <c r="I7379" s="1">
        <v>29</v>
      </c>
      <c r="J7379" s="1">
        <v>6</v>
      </c>
      <c r="K7379" s="1">
        <v>28</v>
      </c>
      <c r="L7379" s="1">
        <v>1</v>
      </c>
      <c r="M7379" s="1">
        <v>17</v>
      </c>
      <c r="N7379" s="8">
        <v>5</v>
      </c>
    </row>
    <row r="7380" spans="4:14" x14ac:dyDescent="0.2">
      <c r="D7380" s="175"/>
      <c r="E7380" s="4" t="s">
        <v>41</v>
      </c>
      <c r="F7380" s="6"/>
      <c r="G7380" s="5">
        <v>108</v>
      </c>
      <c r="H7380" s="7">
        <v>41</v>
      </c>
      <c r="I7380" s="1">
        <v>35</v>
      </c>
      <c r="J7380" s="1">
        <v>13</v>
      </c>
      <c r="K7380" s="1">
        <v>49</v>
      </c>
      <c r="L7380" s="1">
        <v>1</v>
      </c>
      <c r="M7380" s="1">
        <v>24</v>
      </c>
      <c r="N7380" s="8">
        <v>5</v>
      </c>
    </row>
    <row r="7381" spans="4:14" x14ac:dyDescent="0.2">
      <c r="D7381" s="175"/>
      <c r="E7381" s="4" t="s">
        <v>42</v>
      </c>
      <c r="F7381" s="6"/>
      <c r="G7381" s="5">
        <v>113</v>
      </c>
      <c r="H7381" s="7">
        <v>50</v>
      </c>
      <c r="I7381" s="1">
        <v>46</v>
      </c>
      <c r="J7381" s="1">
        <v>15</v>
      </c>
      <c r="K7381" s="1">
        <v>53</v>
      </c>
      <c r="L7381" s="1">
        <v>4</v>
      </c>
      <c r="M7381" s="1">
        <v>24</v>
      </c>
      <c r="N7381" s="8">
        <v>1</v>
      </c>
    </row>
    <row r="7382" spans="4:14" x14ac:dyDescent="0.2">
      <c r="D7382" s="175"/>
      <c r="E7382" s="4" t="s">
        <v>43</v>
      </c>
      <c r="F7382" s="6"/>
      <c r="G7382" s="5">
        <v>101</v>
      </c>
      <c r="H7382" s="7">
        <v>36</v>
      </c>
      <c r="I7382" s="1">
        <v>32</v>
      </c>
      <c r="J7382" s="1">
        <v>17</v>
      </c>
      <c r="K7382" s="1">
        <v>47</v>
      </c>
      <c r="L7382" s="1">
        <v>0</v>
      </c>
      <c r="M7382" s="1">
        <v>18</v>
      </c>
      <c r="N7382" s="8">
        <v>5</v>
      </c>
    </row>
    <row r="7383" spans="4:14" x14ac:dyDescent="0.2">
      <c r="D7383" s="175"/>
      <c r="E7383" s="4" t="s">
        <v>44</v>
      </c>
      <c r="F7383" s="6"/>
      <c r="G7383" s="5">
        <v>114</v>
      </c>
      <c r="H7383" s="7">
        <v>53</v>
      </c>
      <c r="I7383" s="1">
        <v>36</v>
      </c>
      <c r="J7383" s="1">
        <v>20</v>
      </c>
      <c r="K7383" s="1">
        <v>43</v>
      </c>
      <c r="L7383" s="1">
        <v>3</v>
      </c>
      <c r="M7383" s="1">
        <v>26</v>
      </c>
      <c r="N7383" s="8">
        <v>5</v>
      </c>
    </row>
    <row r="7384" spans="4:14" x14ac:dyDescent="0.2">
      <c r="D7384" s="175"/>
      <c r="E7384" s="4" t="s">
        <v>45</v>
      </c>
      <c r="F7384" s="6"/>
      <c r="G7384" s="5">
        <v>83</v>
      </c>
      <c r="H7384" s="7">
        <v>40</v>
      </c>
      <c r="I7384" s="1">
        <v>34</v>
      </c>
      <c r="J7384" s="1">
        <v>26</v>
      </c>
      <c r="K7384" s="1">
        <v>30</v>
      </c>
      <c r="L7384" s="1">
        <v>1</v>
      </c>
      <c r="M7384" s="1">
        <v>13</v>
      </c>
      <c r="N7384" s="8">
        <v>3</v>
      </c>
    </row>
    <row r="7385" spans="4:14" x14ac:dyDescent="0.2">
      <c r="D7385" s="174" t="s">
        <v>37</v>
      </c>
      <c r="E7385" s="20" t="s">
        <v>77</v>
      </c>
      <c r="F7385" s="22"/>
      <c r="G7385" s="21">
        <v>593</v>
      </c>
      <c r="H7385" s="25">
        <v>228</v>
      </c>
      <c r="I7385" s="3">
        <v>190</v>
      </c>
      <c r="J7385" s="3">
        <v>78</v>
      </c>
      <c r="K7385" s="3">
        <v>243</v>
      </c>
      <c r="L7385" s="3">
        <v>7</v>
      </c>
      <c r="M7385" s="3">
        <v>132</v>
      </c>
      <c r="N7385" s="26">
        <v>33</v>
      </c>
    </row>
    <row r="7386" spans="4:14" x14ac:dyDescent="0.2">
      <c r="D7386" s="175"/>
      <c r="E7386" s="4" t="s">
        <v>39</v>
      </c>
      <c r="F7386" s="6"/>
      <c r="G7386" s="5">
        <v>27</v>
      </c>
      <c r="H7386" s="7">
        <v>12</v>
      </c>
      <c r="I7386" s="1">
        <v>13</v>
      </c>
      <c r="J7386" s="1">
        <v>2</v>
      </c>
      <c r="K7386" s="1">
        <v>4</v>
      </c>
      <c r="L7386" s="1">
        <v>2</v>
      </c>
      <c r="M7386" s="1">
        <v>5</v>
      </c>
      <c r="N7386" s="8">
        <v>2</v>
      </c>
    </row>
    <row r="7387" spans="4:14" x14ac:dyDescent="0.2">
      <c r="D7387" s="175"/>
      <c r="E7387" s="4" t="s">
        <v>40</v>
      </c>
      <c r="F7387" s="6"/>
      <c r="G7387" s="5">
        <v>74</v>
      </c>
      <c r="H7387" s="7">
        <v>25</v>
      </c>
      <c r="I7387" s="1">
        <v>27</v>
      </c>
      <c r="J7387" s="1">
        <v>3</v>
      </c>
      <c r="K7387" s="1">
        <v>17</v>
      </c>
      <c r="L7387" s="1">
        <v>3</v>
      </c>
      <c r="M7387" s="1">
        <v>12</v>
      </c>
      <c r="N7387" s="8">
        <v>7</v>
      </c>
    </row>
    <row r="7388" spans="4:14" x14ac:dyDescent="0.2">
      <c r="D7388" s="175"/>
      <c r="E7388" s="4" t="s">
        <v>41</v>
      </c>
      <c r="F7388" s="6"/>
      <c r="G7388" s="5">
        <v>96</v>
      </c>
      <c r="H7388" s="7">
        <v>39</v>
      </c>
      <c r="I7388" s="1">
        <v>22</v>
      </c>
      <c r="J7388" s="1">
        <v>4</v>
      </c>
      <c r="K7388" s="1">
        <v>39</v>
      </c>
      <c r="L7388" s="1">
        <v>0</v>
      </c>
      <c r="M7388" s="1">
        <v>23</v>
      </c>
      <c r="N7388" s="8">
        <v>9</v>
      </c>
    </row>
    <row r="7389" spans="4:14" x14ac:dyDescent="0.2">
      <c r="D7389" s="175"/>
      <c r="E7389" s="4" t="s">
        <v>42</v>
      </c>
      <c r="F7389" s="6"/>
      <c r="G7389" s="5">
        <v>97</v>
      </c>
      <c r="H7389" s="7">
        <v>40</v>
      </c>
      <c r="I7389" s="1">
        <v>23</v>
      </c>
      <c r="J7389" s="1">
        <v>10</v>
      </c>
      <c r="K7389" s="1">
        <v>39</v>
      </c>
      <c r="L7389" s="1">
        <v>0</v>
      </c>
      <c r="M7389" s="1">
        <v>33</v>
      </c>
      <c r="N7389" s="8">
        <v>2</v>
      </c>
    </row>
    <row r="7390" spans="4:14" x14ac:dyDescent="0.2">
      <c r="D7390" s="175"/>
      <c r="E7390" s="4" t="s">
        <v>43</v>
      </c>
      <c r="F7390" s="6"/>
      <c r="G7390" s="5">
        <v>103</v>
      </c>
      <c r="H7390" s="7">
        <v>38</v>
      </c>
      <c r="I7390" s="1">
        <v>28</v>
      </c>
      <c r="J7390" s="1">
        <v>17</v>
      </c>
      <c r="K7390" s="1">
        <v>52</v>
      </c>
      <c r="L7390" s="1">
        <v>0</v>
      </c>
      <c r="M7390" s="1">
        <v>22</v>
      </c>
      <c r="N7390" s="8">
        <v>2</v>
      </c>
    </row>
    <row r="7391" spans="4:14" x14ac:dyDescent="0.2">
      <c r="D7391" s="175"/>
      <c r="E7391" s="4" t="s">
        <v>44</v>
      </c>
      <c r="F7391" s="6"/>
      <c r="G7391" s="5">
        <v>109</v>
      </c>
      <c r="H7391" s="7">
        <v>39</v>
      </c>
      <c r="I7391" s="1">
        <v>43</v>
      </c>
      <c r="J7391" s="1">
        <v>20</v>
      </c>
      <c r="K7391" s="1">
        <v>57</v>
      </c>
      <c r="L7391" s="1">
        <v>1</v>
      </c>
      <c r="M7391" s="1">
        <v>25</v>
      </c>
      <c r="N7391" s="8">
        <v>5</v>
      </c>
    </row>
    <row r="7392" spans="4:14" x14ac:dyDescent="0.2">
      <c r="D7392" s="176"/>
      <c r="E7392" s="59" t="s">
        <v>45</v>
      </c>
      <c r="F7392" s="60"/>
      <c r="G7392" s="56">
        <v>87</v>
      </c>
      <c r="H7392" s="66">
        <v>35</v>
      </c>
      <c r="I7392" s="30">
        <v>34</v>
      </c>
      <c r="J7392" s="30">
        <v>22</v>
      </c>
      <c r="K7392" s="30">
        <v>35</v>
      </c>
      <c r="L7392" s="30">
        <v>1</v>
      </c>
      <c r="M7392" s="30">
        <v>12</v>
      </c>
      <c r="N7392" s="65">
        <v>6</v>
      </c>
    </row>
    <row r="7394" spans="2:11" x14ac:dyDescent="0.2">
      <c r="B7394" s="43" t="str">
        <f xml:space="preserve"> HYPERLINK("#'目次'!B274", "[268]")</f>
        <v>[268]</v>
      </c>
      <c r="C7394" s="31" t="s">
        <v>491</v>
      </c>
    </row>
    <row r="7398" spans="2:11" x14ac:dyDescent="0.2">
      <c r="D7398" s="177"/>
      <c r="E7398" s="178"/>
      <c r="F7398" s="178"/>
      <c r="G7398" s="40" t="s">
        <v>14</v>
      </c>
      <c r="H7398" s="42" t="s">
        <v>492</v>
      </c>
      <c r="I7398" s="15" t="s">
        <v>493</v>
      </c>
      <c r="J7398" s="15" t="s">
        <v>494</v>
      </c>
      <c r="K7398" s="44" t="s">
        <v>17</v>
      </c>
    </row>
    <row r="7399" spans="2:11" x14ac:dyDescent="0.2">
      <c r="D7399" s="179"/>
      <c r="E7399" s="180"/>
      <c r="F7399" s="180"/>
      <c r="G7399" s="39"/>
      <c r="H7399" s="41"/>
      <c r="I7399" s="14"/>
      <c r="J7399" s="14"/>
      <c r="K7399" s="38"/>
    </row>
    <row r="7400" spans="2:11" x14ac:dyDescent="0.2">
      <c r="D7400" s="58"/>
      <c r="E7400" s="53" t="s">
        <v>14</v>
      </c>
      <c r="F7400" s="52"/>
      <c r="G7400" s="37">
        <v>1222</v>
      </c>
      <c r="H7400" s="17">
        <v>143</v>
      </c>
      <c r="I7400" s="17">
        <v>674</v>
      </c>
      <c r="J7400" s="17">
        <v>388</v>
      </c>
      <c r="K7400" s="55">
        <v>17</v>
      </c>
    </row>
    <row r="7401" spans="2:11" x14ac:dyDescent="0.2">
      <c r="D7401" s="174" t="s">
        <v>18</v>
      </c>
      <c r="E7401" s="20" t="s">
        <v>19</v>
      </c>
      <c r="F7401" s="22"/>
      <c r="G7401" s="21">
        <v>57</v>
      </c>
      <c r="H7401" s="25">
        <v>4</v>
      </c>
      <c r="I7401" s="3">
        <v>37</v>
      </c>
      <c r="J7401" s="3">
        <v>15</v>
      </c>
      <c r="K7401" s="26">
        <v>1</v>
      </c>
    </row>
    <row r="7402" spans="2:11" x14ac:dyDescent="0.2">
      <c r="D7402" s="175"/>
      <c r="E7402" s="4" t="s">
        <v>20</v>
      </c>
      <c r="F7402" s="6"/>
      <c r="G7402" s="5">
        <v>84</v>
      </c>
      <c r="H7402" s="7">
        <v>14</v>
      </c>
      <c r="I7402" s="1">
        <v>39</v>
      </c>
      <c r="J7402" s="1">
        <v>29</v>
      </c>
      <c r="K7402" s="8">
        <v>2</v>
      </c>
    </row>
    <row r="7403" spans="2:11" x14ac:dyDescent="0.2">
      <c r="D7403" s="175"/>
      <c r="E7403" s="4" t="s">
        <v>21</v>
      </c>
      <c r="F7403" s="6"/>
      <c r="G7403" s="5">
        <v>487</v>
      </c>
      <c r="H7403" s="7">
        <v>60</v>
      </c>
      <c r="I7403" s="1">
        <v>276</v>
      </c>
      <c r="J7403" s="1">
        <v>144</v>
      </c>
      <c r="K7403" s="8">
        <v>7</v>
      </c>
    </row>
    <row r="7404" spans="2:11" x14ac:dyDescent="0.2">
      <c r="D7404" s="175"/>
      <c r="E7404" s="4" t="s">
        <v>22</v>
      </c>
      <c r="F7404" s="6"/>
      <c r="G7404" s="5">
        <v>35</v>
      </c>
      <c r="H7404" s="7">
        <v>3</v>
      </c>
      <c r="I7404" s="1">
        <v>16</v>
      </c>
      <c r="J7404" s="1">
        <v>14</v>
      </c>
      <c r="K7404" s="8">
        <v>2</v>
      </c>
    </row>
    <row r="7405" spans="2:11" x14ac:dyDescent="0.2">
      <c r="D7405" s="175"/>
      <c r="E7405" s="4" t="s">
        <v>23</v>
      </c>
      <c r="F7405" s="6"/>
      <c r="G7405" s="5">
        <v>143</v>
      </c>
      <c r="H7405" s="7">
        <v>11</v>
      </c>
      <c r="I7405" s="1">
        <v>83</v>
      </c>
      <c r="J7405" s="1">
        <v>47</v>
      </c>
      <c r="K7405" s="8">
        <v>2</v>
      </c>
    </row>
    <row r="7406" spans="2:11" x14ac:dyDescent="0.2">
      <c r="D7406" s="175"/>
      <c r="E7406" s="4" t="s">
        <v>24</v>
      </c>
      <c r="F7406" s="6"/>
      <c r="G7406" s="5">
        <v>187</v>
      </c>
      <c r="H7406" s="7">
        <v>27</v>
      </c>
      <c r="I7406" s="1">
        <v>96</v>
      </c>
      <c r="J7406" s="1">
        <v>64</v>
      </c>
      <c r="K7406" s="8">
        <v>0</v>
      </c>
    </row>
    <row r="7407" spans="2:11" x14ac:dyDescent="0.2">
      <c r="D7407" s="175"/>
      <c r="E7407" s="4" t="s">
        <v>25</v>
      </c>
      <c r="F7407" s="6"/>
      <c r="G7407" s="5">
        <v>71</v>
      </c>
      <c r="H7407" s="7">
        <v>10</v>
      </c>
      <c r="I7407" s="1">
        <v>42</v>
      </c>
      <c r="J7407" s="1">
        <v>18</v>
      </c>
      <c r="K7407" s="8">
        <v>1</v>
      </c>
    </row>
    <row r="7408" spans="2:11" x14ac:dyDescent="0.2">
      <c r="D7408" s="175"/>
      <c r="E7408" s="4" t="s">
        <v>26</v>
      </c>
      <c r="F7408" s="6"/>
      <c r="G7408" s="5">
        <v>30</v>
      </c>
      <c r="H7408" s="7">
        <v>4</v>
      </c>
      <c r="I7408" s="1">
        <v>14</v>
      </c>
      <c r="J7408" s="1">
        <v>12</v>
      </c>
      <c r="K7408" s="8">
        <v>0</v>
      </c>
    </row>
    <row r="7409" spans="4:11" x14ac:dyDescent="0.2">
      <c r="D7409" s="175"/>
      <c r="E7409" s="4" t="s">
        <v>27</v>
      </c>
      <c r="F7409" s="6"/>
      <c r="G7409" s="5">
        <v>70</v>
      </c>
      <c r="H7409" s="7">
        <v>8</v>
      </c>
      <c r="I7409" s="1">
        <v>32</v>
      </c>
      <c r="J7409" s="1">
        <v>29</v>
      </c>
      <c r="K7409" s="8">
        <v>1</v>
      </c>
    </row>
    <row r="7410" spans="4:11" x14ac:dyDescent="0.2">
      <c r="D7410" s="175"/>
      <c r="E7410" s="4" t="s">
        <v>28</v>
      </c>
      <c r="F7410" s="6"/>
      <c r="G7410" s="5">
        <v>51</v>
      </c>
      <c r="H7410" s="7">
        <v>2</v>
      </c>
      <c r="I7410" s="1">
        <v>35</v>
      </c>
      <c r="J7410" s="1">
        <v>13</v>
      </c>
      <c r="K7410" s="8">
        <v>1</v>
      </c>
    </row>
    <row r="7411" spans="4:11" x14ac:dyDescent="0.2">
      <c r="D7411" s="175"/>
      <c r="E7411" s="4" t="s">
        <v>29</v>
      </c>
      <c r="F7411" s="6"/>
      <c r="G7411" s="5">
        <v>7</v>
      </c>
      <c r="H7411" s="7">
        <v>0</v>
      </c>
      <c r="I7411" s="1">
        <v>4</v>
      </c>
      <c r="J7411" s="1">
        <v>3</v>
      </c>
      <c r="K7411" s="8">
        <v>0</v>
      </c>
    </row>
    <row r="7412" spans="4:11" x14ac:dyDescent="0.2">
      <c r="D7412" s="174" t="s">
        <v>30</v>
      </c>
      <c r="E7412" s="20" t="s">
        <v>31</v>
      </c>
      <c r="F7412" s="22"/>
      <c r="G7412" s="21">
        <v>393</v>
      </c>
      <c r="H7412" s="25">
        <v>53</v>
      </c>
      <c r="I7412" s="3">
        <v>213</v>
      </c>
      <c r="J7412" s="3">
        <v>124</v>
      </c>
      <c r="K7412" s="26">
        <v>3</v>
      </c>
    </row>
    <row r="7413" spans="4:11" x14ac:dyDescent="0.2">
      <c r="D7413" s="175"/>
      <c r="E7413" s="4" t="s">
        <v>32</v>
      </c>
      <c r="F7413" s="6"/>
      <c r="G7413" s="5">
        <v>352</v>
      </c>
      <c r="H7413" s="7">
        <v>37</v>
      </c>
      <c r="I7413" s="1">
        <v>197</v>
      </c>
      <c r="J7413" s="1">
        <v>113</v>
      </c>
      <c r="K7413" s="8">
        <v>5</v>
      </c>
    </row>
    <row r="7414" spans="4:11" x14ac:dyDescent="0.2">
      <c r="D7414" s="175"/>
      <c r="E7414" s="4" t="s">
        <v>33</v>
      </c>
      <c r="F7414" s="6"/>
      <c r="G7414" s="5">
        <v>388</v>
      </c>
      <c r="H7414" s="7">
        <v>38</v>
      </c>
      <c r="I7414" s="1">
        <v>219</v>
      </c>
      <c r="J7414" s="1">
        <v>123</v>
      </c>
      <c r="K7414" s="8">
        <v>8</v>
      </c>
    </row>
    <row r="7415" spans="4:11" x14ac:dyDescent="0.2">
      <c r="D7415" s="175"/>
      <c r="E7415" s="4" t="s">
        <v>34</v>
      </c>
      <c r="F7415" s="6"/>
      <c r="G7415" s="5">
        <v>89</v>
      </c>
      <c r="H7415" s="7">
        <v>15</v>
      </c>
      <c r="I7415" s="1">
        <v>45</v>
      </c>
      <c r="J7415" s="1">
        <v>28</v>
      </c>
      <c r="K7415" s="8">
        <v>1</v>
      </c>
    </row>
    <row r="7416" spans="4:11" x14ac:dyDescent="0.2">
      <c r="D7416" s="174" t="s">
        <v>35</v>
      </c>
      <c r="E7416" s="20" t="s">
        <v>36</v>
      </c>
      <c r="F7416" s="22"/>
      <c r="G7416" s="21">
        <v>629</v>
      </c>
      <c r="H7416" s="25">
        <v>58</v>
      </c>
      <c r="I7416" s="3">
        <v>356</v>
      </c>
      <c r="J7416" s="3">
        <v>208</v>
      </c>
      <c r="K7416" s="26">
        <v>7</v>
      </c>
    </row>
    <row r="7417" spans="4:11" x14ac:dyDescent="0.2">
      <c r="D7417" s="175"/>
      <c r="E7417" s="4" t="s">
        <v>37</v>
      </c>
      <c r="F7417" s="6"/>
      <c r="G7417" s="5">
        <v>593</v>
      </c>
      <c r="H7417" s="7">
        <v>85</v>
      </c>
      <c r="I7417" s="1">
        <v>318</v>
      </c>
      <c r="J7417" s="1">
        <v>180</v>
      </c>
      <c r="K7417" s="8">
        <v>10</v>
      </c>
    </row>
    <row r="7418" spans="4:11" x14ac:dyDescent="0.2">
      <c r="D7418" s="174" t="s">
        <v>38</v>
      </c>
      <c r="E7418" s="20" t="s">
        <v>39</v>
      </c>
      <c r="F7418" s="22"/>
      <c r="G7418" s="21">
        <v>64</v>
      </c>
      <c r="H7418" s="25">
        <v>13</v>
      </c>
      <c r="I7418" s="3">
        <v>39</v>
      </c>
      <c r="J7418" s="3">
        <v>11</v>
      </c>
      <c r="K7418" s="26">
        <v>1</v>
      </c>
    </row>
    <row r="7419" spans="4:11" x14ac:dyDescent="0.2">
      <c r="D7419" s="175"/>
      <c r="E7419" s="4" t="s">
        <v>40</v>
      </c>
      <c r="F7419" s="6"/>
      <c r="G7419" s="5">
        <v>147</v>
      </c>
      <c r="H7419" s="7">
        <v>15</v>
      </c>
      <c r="I7419" s="1">
        <v>89</v>
      </c>
      <c r="J7419" s="1">
        <v>43</v>
      </c>
      <c r="K7419" s="8">
        <v>0</v>
      </c>
    </row>
    <row r="7420" spans="4:11" x14ac:dyDescent="0.2">
      <c r="D7420" s="175"/>
      <c r="E7420" s="4" t="s">
        <v>41</v>
      </c>
      <c r="F7420" s="6"/>
      <c r="G7420" s="5">
        <v>204</v>
      </c>
      <c r="H7420" s="7">
        <v>20</v>
      </c>
      <c r="I7420" s="1">
        <v>118</v>
      </c>
      <c r="J7420" s="1">
        <v>63</v>
      </c>
      <c r="K7420" s="8">
        <v>3</v>
      </c>
    </row>
    <row r="7421" spans="4:11" x14ac:dyDescent="0.2">
      <c r="D7421" s="175"/>
      <c r="E7421" s="4" t="s">
        <v>42</v>
      </c>
      <c r="F7421" s="6"/>
      <c r="G7421" s="5">
        <v>210</v>
      </c>
      <c r="H7421" s="7">
        <v>10</v>
      </c>
      <c r="I7421" s="1">
        <v>129</v>
      </c>
      <c r="J7421" s="1">
        <v>70</v>
      </c>
      <c r="K7421" s="8">
        <v>1</v>
      </c>
    </row>
    <row r="7422" spans="4:11" x14ac:dyDescent="0.2">
      <c r="D7422" s="175"/>
      <c r="E7422" s="4" t="s">
        <v>43</v>
      </c>
      <c r="F7422" s="6"/>
      <c r="G7422" s="5">
        <v>204</v>
      </c>
      <c r="H7422" s="7">
        <v>22</v>
      </c>
      <c r="I7422" s="1">
        <v>99</v>
      </c>
      <c r="J7422" s="1">
        <v>80</v>
      </c>
      <c r="K7422" s="8">
        <v>3</v>
      </c>
    </row>
    <row r="7423" spans="4:11" x14ac:dyDescent="0.2">
      <c r="D7423" s="175"/>
      <c r="E7423" s="4" t="s">
        <v>44</v>
      </c>
      <c r="F7423" s="6"/>
      <c r="G7423" s="5">
        <v>223</v>
      </c>
      <c r="H7423" s="7">
        <v>30</v>
      </c>
      <c r="I7423" s="1">
        <v>114</v>
      </c>
      <c r="J7423" s="1">
        <v>76</v>
      </c>
      <c r="K7423" s="8">
        <v>3</v>
      </c>
    </row>
    <row r="7424" spans="4:11" x14ac:dyDescent="0.2">
      <c r="D7424" s="176"/>
      <c r="E7424" s="59" t="s">
        <v>45</v>
      </c>
      <c r="F7424" s="60"/>
      <c r="G7424" s="56">
        <v>170</v>
      </c>
      <c r="H7424" s="66">
        <v>33</v>
      </c>
      <c r="I7424" s="30">
        <v>86</v>
      </c>
      <c r="J7424" s="30">
        <v>45</v>
      </c>
      <c r="K7424" s="65">
        <v>6</v>
      </c>
    </row>
    <row r="7426" spans="2:11" x14ac:dyDescent="0.2">
      <c r="B7426" s="43" t="str">
        <f xml:space="preserve"> HYPERLINK("#'目次'!B275", "[269]")</f>
        <v>[269]</v>
      </c>
      <c r="C7426" s="31" t="s">
        <v>491</v>
      </c>
    </row>
    <row r="7430" spans="2:11" x14ac:dyDescent="0.2">
      <c r="D7430" s="177"/>
      <c r="E7430" s="178"/>
      <c r="F7430" s="178"/>
      <c r="G7430" s="40" t="s">
        <v>14</v>
      </c>
      <c r="H7430" s="42" t="s">
        <v>492</v>
      </c>
      <c r="I7430" s="15" t="s">
        <v>493</v>
      </c>
      <c r="J7430" s="15" t="s">
        <v>494</v>
      </c>
      <c r="K7430" s="44" t="s">
        <v>17</v>
      </c>
    </row>
    <row r="7431" spans="2:11" x14ac:dyDescent="0.2">
      <c r="D7431" s="179"/>
      <c r="E7431" s="180"/>
      <c r="F7431" s="180"/>
      <c r="G7431" s="39"/>
      <c r="H7431" s="41"/>
      <c r="I7431" s="14"/>
      <c r="J7431" s="14"/>
      <c r="K7431" s="38"/>
    </row>
    <row r="7432" spans="2:11" x14ac:dyDescent="0.2">
      <c r="D7432" s="58"/>
      <c r="E7432" s="53" t="s">
        <v>14</v>
      </c>
      <c r="F7432" s="52"/>
      <c r="G7432" s="37">
        <v>1222</v>
      </c>
      <c r="H7432" s="17">
        <v>143</v>
      </c>
      <c r="I7432" s="17">
        <v>674</v>
      </c>
      <c r="J7432" s="17">
        <v>388</v>
      </c>
      <c r="K7432" s="55">
        <v>17</v>
      </c>
    </row>
    <row r="7433" spans="2:11" x14ac:dyDescent="0.2">
      <c r="D7433" s="174" t="s">
        <v>52</v>
      </c>
      <c r="E7433" s="20" t="s">
        <v>53</v>
      </c>
      <c r="F7433" s="22"/>
      <c r="G7433" s="21">
        <v>15</v>
      </c>
      <c r="H7433" s="25">
        <v>1</v>
      </c>
      <c r="I7433" s="3">
        <v>10</v>
      </c>
      <c r="J7433" s="3">
        <v>4</v>
      </c>
      <c r="K7433" s="26">
        <v>0</v>
      </c>
    </row>
    <row r="7434" spans="2:11" ht="24" x14ac:dyDescent="0.2">
      <c r="D7434" s="175"/>
      <c r="E7434" s="4" t="s">
        <v>54</v>
      </c>
      <c r="F7434" s="6"/>
      <c r="G7434" s="5">
        <v>122</v>
      </c>
      <c r="H7434" s="7">
        <v>19</v>
      </c>
      <c r="I7434" s="1">
        <v>65</v>
      </c>
      <c r="J7434" s="1">
        <v>37</v>
      </c>
      <c r="K7434" s="8">
        <v>1</v>
      </c>
    </row>
    <row r="7435" spans="2:11" x14ac:dyDescent="0.2">
      <c r="D7435" s="175"/>
      <c r="E7435" s="4" t="s">
        <v>55</v>
      </c>
      <c r="F7435" s="6"/>
      <c r="G7435" s="5">
        <v>43</v>
      </c>
      <c r="H7435" s="7">
        <v>0</v>
      </c>
      <c r="I7435" s="1">
        <v>25</v>
      </c>
      <c r="J7435" s="1">
        <v>18</v>
      </c>
      <c r="K7435" s="8">
        <v>0</v>
      </c>
    </row>
    <row r="7436" spans="2:11" x14ac:dyDescent="0.2">
      <c r="D7436" s="175"/>
      <c r="E7436" s="4" t="s">
        <v>56</v>
      </c>
      <c r="F7436" s="6"/>
      <c r="G7436" s="5">
        <v>60</v>
      </c>
      <c r="H7436" s="7">
        <v>7</v>
      </c>
      <c r="I7436" s="1">
        <v>32</v>
      </c>
      <c r="J7436" s="1">
        <v>21</v>
      </c>
      <c r="K7436" s="8">
        <v>0</v>
      </c>
    </row>
    <row r="7437" spans="2:11" x14ac:dyDescent="0.2">
      <c r="D7437" s="175"/>
      <c r="E7437" s="4" t="s">
        <v>57</v>
      </c>
      <c r="F7437" s="6"/>
      <c r="G7437" s="5">
        <v>286</v>
      </c>
      <c r="H7437" s="7">
        <v>25</v>
      </c>
      <c r="I7437" s="1">
        <v>168</v>
      </c>
      <c r="J7437" s="1">
        <v>91</v>
      </c>
      <c r="K7437" s="8">
        <v>2</v>
      </c>
    </row>
    <row r="7438" spans="2:11" x14ac:dyDescent="0.2">
      <c r="D7438" s="175"/>
      <c r="E7438" s="4" t="s">
        <v>58</v>
      </c>
      <c r="F7438" s="6"/>
      <c r="G7438" s="5">
        <v>129</v>
      </c>
      <c r="H7438" s="7">
        <v>15</v>
      </c>
      <c r="I7438" s="1">
        <v>72</v>
      </c>
      <c r="J7438" s="1">
        <v>40</v>
      </c>
      <c r="K7438" s="8">
        <v>2</v>
      </c>
    </row>
    <row r="7439" spans="2:11" x14ac:dyDescent="0.2">
      <c r="D7439" s="175"/>
      <c r="E7439" s="4" t="s">
        <v>59</v>
      </c>
      <c r="F7439" s="6"/>
      <c r="G7439" s="5">
        <v>195</v>
      </c>
      <c r="H7439" s="7">
        <v>21</v>
      </c>
      <c r="I7439" s="1">
        <v>99</v>
      </c>
      <c r="J7439" s="1">
        <v>70</v>
      </c>
      <c r="K7439" s="8">
        <v>5</v>
      </c>
    </row>
    <row r="7440" spans="2:11" x14ac:dyDescent="0.2">
      <c r="D7440" s="175"/>
      <c r="E7440" s="4" t="s">
        <v>60</v>
      </c>
      <c r="F7440" s="6"/>
      <c r="G7440" s="5">
        <v>176</v>
      </c>
      <c r="H7440" s="7">
        <v>27</v>
      </c>
      <c r="I7440" s="1">
        <v>89</v>
      </c>
      <c r="J7440" s="1">
        <v>58</v>
      </c>
      <c r="K7440" s="8">
        <v>2</v>
      </c>
    </row>
    <row r="7441" spans="2:11" x14ac:dyDescent="0.2">
      <c r="D7441" s="175"/>
      <c r="E7441" s="4" t="s">
        <v>61</v>
      </c>
      <c r="F7441" s="6"/>
      <c r="G7441" s="5">
        <v>78</v>
      </c>
      <c r="H7441" s="7">
        <v>10</v>
      </c>
      <c r="I7441" s="1">
        <v>51</v>
      </c>
      <c r="J7441" s="1">
        <v>16</v>
      </c>
      <c r="K7441" s="8">
        <v>1</v>
      </c>
    </row>
    <row r="7442" spans="2:11" x14ac:dyDescent="0.2">
      <c r="D7442" s="175"/>
      <c r="E7442" s="4" t="s">
        <v>62</v>
      </c>
      <c r="F7442" s="6"/>
      <c r="G7442" s="5">
        <v>113</v>
      </c>
      <c r="H7442" s="7">
        <v>18</v>
      </c>
      <c r="I7442" s="1">
        <v>61</v>
      </c>
      <c r="J7442" s="1">
        <v>32</v>
      </c>
      <c r="K7442" s="8">
        <v>2</v>
      </c>
    </row>
    <row r="7443" spans="2:11" x14ac:dyDescent="0.2">
      <c r="D7443" s="174" t="s">
        <v>63</v>
      </c>
      <c r="E7443" s="20" t="s">
        <v>64</v>
      </c>
      <c r="F7443" s="22"/>
      <c r="G7443" s="21">
        <v>234</v>
      </c>
      <c r="H7443" s="25">
        <v>26</v>
      </c>
      <c r="I7443" s="3">
        <v>112</v>
      </c>
      <c r="J7443" s="3">
        <v>94</v>
      </c>
      <c r="K7443" s="26">
        <v>2</v>
      </c>
    </row>
    <row r="7444" spans="2:11" x14ac:dyDescent="0.2">
      <c r="D7444" s="175"/>
      <c r="E7444" s="4" t="s">
        <v>65</v>
      </c>
      <c r="F7444" s="6"/>
      <c r="G7444" s="5">
        <v>172</v>
      </c>
      <c r="H7444" s="7">
        <v>24</v>
      </c>
      <c r="I7444" s="1">
        <v>88</v>
      </c>
      <c r="J7444" s="1">
        <v>56</v>
      </c>
      <c r="K7444" s="8">
        <v>4</v>
      </c>
    </row>
    <row r="7445" spans="2:11" x14ac:dyDescent="0.2">
      <c r="D7445" s="175"/>
      <c r="E7445" s="4" t="s">
        <v>66</v>
      </c>
      <c r="F7445" s="6"/>
      <c r="G7445" s="5">
        <v>165</v>
      </c>
      <c r="H7445" s="7">
        <v>21</v>
      </c>
      <c r="I7445" s="1">
        <v>97</v>
      </c>
      <c r="J7445" s="1">
        <v>44</v>
      </c>
      <c r="K7445" s="8">
        <v>3</v>
      </c>
    </row>
    <row r="7446" spans="2:11" x14ac:dyDescent="0.2">
      <c r="D7446" s="175"/>
      <c r="E7446" s="4" t="s">
        <v>67</v>
      </c>
      <c r="F7446" s="6"/>
      <c r="G7446" s="5">
        <v>158</v>
      </c>
      <c r="H7446" s="7">
        <v>15</v>
      </c>
      <c r="I7446" s="1">
        <v>92</v>
      </c>
      <c r="J7446" s="1">
        <v>50</v>
      </c>
      <c r="K7446" s="8">
        <v>1</v>
      </c>
    </row>
    <row r="7447" spans="2:11" x14ac:dyDescent="0.2">
      <c r="D7447" s="175"/>
      <c r="E7447" s="4" t="s">
        <v>68</v>
      </c>
      <c r="F7447" s="6"/>
      <c r="G7447" s="5">
        <v>112</v>
      </c>
      <c r="H7447" s="7">
        <v>10</v>
      </c>
      <c r="I7447" s="1">
        <v>74</v>
      </c>
      <c r="J7447" s="1">
        <v>26</v>
      </c>
      <c r="K7447" s="8">
        <v>2</v>
      </c>
    </row>
    <row r="7448" spans="2:11" x14ac:dyDescent="0.2">
      <c r="D7448" s="175"/>
      <c r="E7448" s="4" t="s">
        <v>69</v>
      </c>
      <c r="F7448" s="6"/>
      <c r="G7448" s="5">
        <v>92</v>
      </c>
      <c r="H7448" s="7">
        <v>9</v>
      </c>
      <c r="I7448" s="1">
        <v>54</v>
      </c>
      <c r="J7448" s="1">
        <v>28</v>
      </c>
      <c r="K7448" s="8">
        <v>1</v>
      </c>
    </row>
    <row r="7449" spans="2:11" x14ac:dyDescent="0.2">
      <c r="D7449" s="175"/>
      <c r="E7449" s="4" t="s">
        <v>70</v>
      </c>
      <c r="F7449" s="6"/>
      <c r="G7449" s="5">
        <v>131</v>
      </c>
      <c r="H7449" s="7">
        <v>20</v>
      </c>
      <c r="I7449" s="1">
        <v>71</v>
      </c>
      <c r="J7449" s="1">
        <v>40</v>
      </c>
      <c r="K7449" s="8">
        <v>0</v>
      </c>
    </row>
    <row r="7450" spans="2:11" x14ac:dyDescent="0.2">
      <c r="D7450" s="175"/>
      <c r="E7450" s="4" t="s">
        <v>71</v>
      </c>
      <c r="F7450" s="6"/>
      <c r="G7450" s="5">
        <v>71</v>
      </c>
      <c r="H7450" s="7">
        <v>5</v>
      </c>
      <c r="I7450" s="1">
        <v>39</v>
      </c>
      <c r="J7450" s="1">
        <v>26</v>
      </c>
      <c r="K7450" s="8">
        <v>1</v>
      </c>
    </row>
    <row r="7451" spans="2:11" x14ac:dyDescent="0.2">
      <c r="D7451" s="176"/>
      <c r="E7451" s="59" t="s">
        <v>72</v>
      </c>
      <c r="F7451" s="60"/>
      <c r="G7451" s="56">
        <v>70</v>
      </c>
      <c r="H7451" s="66">
        <v>10</v>
      </c>
      <c r="I7451" s="30">
        <v>37</v>
      </c>
      <c r="J7451" s="30">
        <v>23</v>
      </c>
      <c r="K7451" s="65">
        <v>0</v>
      </c>
    </row>
    <row r="7453" spans="2:11" x14ac:dyDescent="0.2">
      <c r="B7453" s="43" t="str">
        <f xml:space="preserve"> HYPERLINK("#'目次'!B276", "[270]")</f>
        <v>[270]</v>
      </c>
      <c r="C7453" s="31" t="s">
        <v>491</v>
      </c>
    </row>
    <row r="7456" spans="2:11" x14ac:dyDescent="0.2">
      <c r="C7456" s="31" t="s">
        <v>75</v>
      </c>
    </row>
    <row r="7457" spans="4:11" x14ac:dyDescent="0.2">
      <c r="D7457" s="177"/>
      <c r="E7457" s="178"/>
      <c r="F7457" s="178"/>
      <c r="G7457" s="40" t="s">
        <v>14</v>
      </c>
      <c r="H7457" s="42" t="s">
        <v>492</v>
      </c>
      <c r="I7457" s="15" t="s">
        <v>493</v>
      </c>
      <c r="J7457" s="15" t="s">
        <v>494</v>
      </c>
      <c r="K7457" s="44" t="s">
        <v>17</v>
      </c>
    </row>
    <row r="7458" spans="4:11" x14ac:dyDescent="0.2">
      <c r="D7458" s="179"/>
      <c r="E7458" s="180"/>
      <c r="F7458" s="180"/>
      <c r="G7458" s="39"/>
      <c r="H7458" s="41"/>
      <c r="I7458" s="14"/>
      <c r="J7458" s="14"/>
      <c r="K7458" s="38"/>
    </row>
    <row r="7459" spans="4:11" x14ac:dyDescent="0.2">
      <c r="D7459" s="58"/>
      <c r="E7459" s="53" t="s">
        <v>14</v>
      </c>
      <c r="F7459" s="52"/>
      <c r="G7459" s="37">
        <v>1222</v>
      </c>
      <c r="H7459" s="17">
        <v>143</v>
      </c>
      <c r="I7459" s="17">
        <v>674</v>
      </c>
      <c r="J7459" s="17">
        <v>388</v>
      </c>
      <c r="K7459" s="55">
        <v>17</v>
      </c>
    </row>
    <row r="7460" spans="4:11" x14ac:dyDescent="0.2">
      <c r="D7460" s="174" t="s">
        <v>36</v>
      </c>
      <c r="E7460" s="20" t="s">
        <v>76</v>
      </c>
      <c r="F7460" s="22"/>
      <c r="G7460" s="21">
        <v>629</v>
      </c>
      <c r="H7460" s="25">
        <v>58</v>
      </c>
      <c r="I7460" s="3">
        <v>356</v>
      </c>
      <c r="J7460" s="3">
        <v>208</v>
      </c>
      <c r="K7460" s="26">
        <v>7</v>
      </c>
    </row>
    <row r="7461" spans="4:11" x14ac:dyDescent="0.2">
      <c r="D7461" s="175"/>
      <c r="E7461" s="4" t="s">
        <v>39</v>
      </c>
      <c r="F7461" s="6"/>
      <c r="G7461" s="5">
        <v>37</v>
      </c>
      <c r="H7461" s="7">
        <v>7</v>
      </c>
      <c r="I7461" s="1">
        <v>23</v>
      </c>
      <c r="J7461" s="1">
        <v>7</v>
      </c>
      <c r="K7461" s="8">
        <v>0</v>
      </c>
    </row>
    <row r="7462" spans="4:11" x14ac:dyDescent="0.2">
      <c r="D7462" s="175"/>
      <c r="E7462" s="4" t="s">
        <v>40</v>
      </c>
      <c r="F7462" s="6"/>
      <c r="G7462" s="5">
        <v>73</v>
      </c>
      <c r="H7462" s="7">
        <v>6</v>
      </c>
      <c r="I7462" s="1">
        <v>43</v>
      </c>
      <c r="J7462" s="1">
        <v>24</v>
      </c>
      <c r="K7462" s="8">
        <v>0</v>
      </c>
    </row>
    <row r="7463" spans="4:11" x14ac:dyDescent="0.2">
      <c r="D7463" s="175"/>
      <c r="E7463" s="4" t="s">
        <v>41</v>
      </c>
      <c r="F7463" s="6"/>
      <c r="G7463" s="5">
        <v>108</v>
      </c>
      <c r="H7463" s="7">
        <v>7</v>
      </c>
      <c r="I7463" s="1">
        <v>65</v>
      </c>
      <c r="J7463" s="1">
        <v>33</v>
      </c>
      <c r="K7463" s="8">
        <v>3</v>
      </c>
    </row>
    <row r="7464" spans="4:11" x14ac:dyDescent="0.2">
      <c r="D7464" s="175"/>
      <c r="E7464" s="4" t="s">
        <v>42</v>
      </c>
      <c r="F7464" s="6"/>
      <c r="G7464" s="5">
        <v>113</v>
      </c>
      <c r="H7464" s="7">
        <v>5</v>
      </c>
      <c r="I7464" s="1">
        <v>71</v>
      </c>
      <c r="J7464" s="1">
        <v>36</v>
      </c>
      <c r="K7464" s="8">
        <v>1</v>
      </c>
    </row>
    <row r="7465" spans="4:11" x14ac:dyDescent="0.2">
      <c r="D7465" s="175"/>
      <c r="E7465" s="4" t="s">
        <v>43</v>
      </c>
      <c r="F7465" s="6"/>
      <c r="G7465" s="5">
        <v>101</v>
      </c>
      <c r="H7465" s="7">
        <v>6</v>
      </c>
      <c r="I7465" s="1">
        <v>51</v>
      </c>
      <c r="J7465" s="1">
        <v>44</v>
      </c>
      <c r="K7465" s="8">
        <v>0</v>
      </c>
    </row>
    <row r="7466" spans="4:11" x14ac:dyDescent="0.2">
      <c r="D7466" s="175"/>
      <c r="E7466" s="4" t="s">
        <v>44</v>
      </c>
      <c r="F7466" s="6"/>
      <c r="G7466" s="5">
        <v>114</v>
      </c>
      <c r="H7466" s="7">
        <v>11</v>
      </c>
      <c r="I7466" s="1">
        <v>62</v>
      </c>
      <c r="J7466" s="1">
        <v>40</v>
      </c>
      <c r="K7466" s="8">
        <v>1</v>
      </c>
    </row>
    <row r="7467" spans="4:11" x14ac:dyDescent="0.2">
      <c r="D7467" s="175"/>
      <c r="E7467" s="4" t="s">
        <v>45</v>
      </c>
      <c r="F7467" s="6"/>
      <c r="G7467" s="5">
        <v>83</v>
      </c>
      <c r="H7467" s="7">
        <v>16</v>
      </c>
      <c r="I7467" s="1">
        <v>41</v>
      </c>
      <c r="J7467" s="1">
        <v>24</v>
      </c>
      <c r="K7467" s="8">
        <v>2</v>
      </c>
    </row>
    <row r="7468" spans="4:11" x14ac:dyDescent="0.2">
      <c r="D7468" s="174" t="s">
        <v>37</v>
      </c>
      <c r="E7468" s="20" t="s">
        <v>77</v>
      </c>
      <c r="F7468" s="22"/>
      <c r="G7468" s="21">
        <v>593</v>
      </c>
      <c r="H7468" s="25">
        <v>85</v>
      </c>
      <c r="I7468" s="3">
        <v>318</v>
      </c>
      <c r="J7468" s="3">
        <v>180</v>
      </c>
      <c r="K7468" s="26">
        <v>10</v>
      </c>
    </row>
    <row r="7469" spans="4:11" x14ac:dyDescent="0.2">
      <c r="D7469" s="175"/>
      <c r="E7469" s="4" t="s">
        <v>39</v>
      </c>
      <c r="F7469" s="6"/>
      <c r="G7469" s="5">
        <v>27</v>
      </c>
      <c r="H7469" s="7">
        <v>6</v>
      </c>
      <c r="I7469" s="1">
        <v>16</v>
      </c>
      <c r="J7469" s="1">
        <v>4</v>
      </c>
      <c r="K7469" s="8">
        <v>1</v>
      </c>
    </row>
    <row r="7470" spans="4:11" x14ac:dyDescent="0.2">
      <c r="D7470" s="175"/>
      <c r="E7470" s="4" t="s">
        <v>40</v>
      </c>
      <c r="F7470" s="6"/>
      <c r="G7470" s="5">
        <v>74</v>
      </c>
      <c r="H7470" s="7">
        <v>9</v>
      </c>
      <c r="I7470" s="1">
        <v>46</v>
      </c>
      <c r="J7470" s="1">
        <v>19</v>
      </c>
      <c r="K7470" s="8">
        <v>0</v>
      </c>
    </row>
    <row r="7471" spans="4:11" x14ac:dyDescent="0.2">
      <c r="D7471" s="175"/>
      <c r="E7471" s="4" t="s">
        <v>41</v>
      </c>
      <c r="F7471" s="6"/>
      <c r="G7471" s="5">
        <v>96</v>
      </c>
      <c r="H7471" s="7">
        <v>13</v>
      </c>
      <c r="I7471" s="1">
        <v>53</v>
      </c>
      <c r="J7471" s="1">
        <v>30</v>
      </c>
      <c r="K7471" s="8">
        <v>0</v>
      </c>
    </row>
    <row r="7472" spans="4:11" x14ac:dyDescent="0.2">
      <c r="D7472" s="175"/>
      <c r="E7472" s="4" t="s">
        <v>42</v>
      </c>
      <c r="F7472" s="6"/>
      <c r="G7472" s="5">
        <v>97</v>
      </c>
      <c r="H7472" s="7">
        <v>5</v>
      </c>
      <c r="I7472" s="1">
        <v>58</v>
      </c>
      <c r="J7472" s="1">
        <v>34</v>
      </c>
      <c r="K7472" s="8">
        <v>0</v>
      </c>
    </row>
    <row r="7473" spans="2:11" x14ac:dyDescent="0.2">
      <c r="D7473" s="175"/>
      <c r="E7473" s="4" t="s">
        <v>43</v>
      </c>
      <c r="F7473" s="6"/>
      <c r="G7473" s="5">
        <v>103</v>
      </c>
      <c r="H7473" s="7">
        <v>16</v>
      </c>
      <c r="I7473" s="1">
        <v>48</v>
      </c>
      <c r="J7473" s="1">
        <v>36</v>
      </c>
      <c r="K7473" s="8">
        <v>3</v>
      </c>
    </row>
    <row r="7474" spans="2:11" x14ac:dyDescent="0.2">
      <c r="D7474" s="175"/>
      <c r="E7474" s="4" t="s">
        <v>44</v>
      </c>
      <c r="F7474" s="6"/>
      <c r="G7474" s="5">
        <v>109</v>
      </c>
      <c r="H7474" s="7">
        <v>19</v>
      </c>
      <c r="I7474" s="1">
        <v>52</v>
      </c>
      <c r="J7474" s="1">
        <v>36</v>
      </c>
      <c r="K7474" s="8">
        <v>2</v>
      </c>
    </row>
    <row r="7475" spans="2:11" x14ac:dyDescent="0.2">
      <c r="D7475" s="176"/>
      <c r="E7475" s="59" t="s">
        <v>45</v>
      </c>
      <c r="F7475" s="60"/>
      <c r="G7475" s="56">
        <v>87</v>
      </c>
      <c r="H7475" s="66">
        <v>17</v>
      </c>
      <c r="I7475" s="30">
        <v>45</v>
      </c>
      <c r="J7475" s="30">
        <v>21</v>
      </c>
      <c r="K7475" s="65">
        <v>4</v>
      </c>
    </row>
    <row r="7477" spans="2:11" x14ac:dyDescent="0.2">
      <c r="B7477" s="43" t="str">
        <f xml:space="preserve"> HYPERLINK("#'目次'!B277", "[271]")</f>
        <v>[271]</v>
      </c>
      <c r="C7477" s="31" t="s">
        <v>497</v>
      </c>
    </row>
    <row r="7481" spans="2:11" x14ac:dyDescent="0.2">
      <c r="D7481" s="177"/>
      <c r="E7481" s="178"/>
      <c r="F7481" s="178"/>
      <c r="G7481" s="40" t="s">
        <v>14</v>
      </c>
      <c r="H7481" s="42" t="s">
        <v>492</v>
      </c>
      <c r="I7481" s="15" t="s">
        <v>493</v>
      </c>
      <c r="J7481" s="15" t="s">
        <v>494</v>
      </c>
      <c r="K7481" s="44" t="s">
        <v>17</v>
      </c>
    </row>
    <row r="7482" spans="2:11" x14ac:dyDescent="0.2">
      <c r="D7482" s="179"/>
      <c r="E7482" s="180"/>
      <c r="F7482" s="180"/>
      <c r="G7482" s="39"/>
      <c r="H7482" s="41"/>
      <c r="I7482" s="14"/>
      <c r="J7482" s="14"/>
      <c r="K7482" s="38"/>
    </row>
    <row r="7483" spans="2:11" x14ac:dyDescent="0.2">
      <c r="D7483" s="58"/>
      <c r="E7483" s="53" t="s">
        <v>14</v>
      </c>
      <c r="F7483" s="52"/>
      <c r="G7483" s="37">
        <v>1222</v>
      </c>
      <c r="H7483" s="17">
        <v>40</v>
      </c>
      <c r="I7483" s="17">
        <v>767</v>
      </c>
      <c r="J7483" s="17">
        <v>385</v>
      </c>
      <c r="K7483" s="55">
        <v>30</v>
      </c>
    </row>
    <row r="7484" spans="2:11" x14ac:dyDescent="0.2">
      <c r="D7484" s="174" t="s">
        <v>18</v>
      </c>
      <c r="E7484" s="20" t="s">
        <v>19</v>
      </c>
      <c r="F7484" s="22"/>
      <c r="G7484" s="21">
        <v>57</v>
      </c>
      <c r="H7484" s="25">
        <v>1</v>
      </c>
      <c r="I7484" s="3">
        <v>40</v>
      </c>
      <c r="J7484" s="3">
        <v>14</v>
      </c>
      <c r="K7484" s="26">
        <v>2</v>
      </c>
    </row>
    <row r="7485" spans="2:11" x14ac:dyDescent="0.2">
      <c r="D7485" s="175"/>
      <c r="E7485" s="4" t="s">
        <v>20</v>
      </c>
      <c r="F7485" s="6"/>
      <c r="G7485" s="5">
        <v>84</v>
      </c>
      <c r="H7485" s="7">
        <v>6</v>
      </c>
      <c r="I7485" s="1">
        <v>49</v>
      </c>
      <c r="J7485" s="1">
        <v>26</v>
      </c>
      <c r="K7485" s="8">
        <v>3</v>
      </c>
    </row>
    <row r="7486" spans="2:11" x14ac:dyDescent="0.2">
      <c r="D7486" s="175"/>
      <c r="E7486" s="4" t="s">
        <v>21</v>
      </c>
      <c r="F7486" s="6"/>
      <c r="G7486" s="5">
        <v>487</v>
      </c>
      <c r="H7486" s="7">
        <v>14</v>
      </c>
      <c r="I7486" s="1">
        <v>315</v>
      </c>
      <c r="J7486" s="1">
        <v>145</v>
      </c>
      <c r="K7486" s="8">
        <v>13</v>
      </c>
    </row>
    <row r="7487" spans="2:11" x14ac:dyDescent="0.2">
      <c r="D7487" s="175"/>
      <c r="E7487" s="4" t="s">
        <v>22</v>
      </c>
      <c r="F7487" s="6"/>
      <c r="G7487" s="5">
        <v>35</v>
      </c>
      <c r="H7487" s="7">
        <v>1</v>
      </c>
      <c r="I7487" s="1">
        <v>17</v>
      </c>
      <c r="J7487" s="1">
        <v>15</v>
      </c>
      <c r="K7487" s="8">
        <v>2</v>
      </c>
    </row>
    <row r="7488" spans="2:11" x14ac:dyDescent="0.2">
      <c r="D7488" s="175"/>
      <c r="E7488" s="4" t="s">
        <v>23</v>
      </c>
      <c r="F7488" s="6"/>
      <c r="G7488" s="5">
        <v>143</v>
      </c>
      <c r="H7488" s="7">
        <v>4</v>
      </c>
      <c r="I7488" s="1">
        <v>92</v>
      </c>
      <c r="J7488" s="1">
        <v>45</v>
      </c>
      <c r="K7488" s="8">
        <v>2</v>
      </c>
    </row>
    <row r="7489" spans="4:11" x14ac:dyDescent="0.2">
      <c r="D7489" s="175"/>
      <c r="E7489" s="4" t="s">
        <v>24</v>
      </c>
      <c r="F7489" s="6"/>
      <c r="G7489" s="5">
        <v>187</v>
      </c>
      <c r="H7489" s="7">
        <v>7</v>
      </c>
      <c r="I7489" s="1">
        <v>110</v>
      </c>
      <c r="J7489" s="1">
        <v>65</v>
      </c>
      <c r="K7489" s="8">
        <v>5</v>
      </c>
    </row>
    <row r="7490" spans="4:11" x14ac:dyDescent="0.2">
      <c r="D7490" s="175"/>
      <c r="E7490" s="4" t="s">
        <v>25</v>
      </c>
      <c r="F7490" s="6"/>
      <c r="G7490" s="5">
        <v>71</v>
      </c>
      <c r="H7490" s="7">
        <v>3</v>
      </c>
      <c r="I7490" s="1">
        <v>47</v>
      </c>
      <c r="J7490" s="1">
        <v>20</v>
      </c>
      <c r="K7490" s="8">
        <v>1</v>
      </c>
    </row>
    <row r="7491" spans="4:11" x14ac:dyDescent="0.2">
      <c r="D7491" s="175"/>
      <c r="E7491" s="4" t="s">
        <v>26</v>
      </c>
      <c r="F7491" s="6"/>
      <c r="G7491" s="5">
        <v>30</v>
      </c>
      <c r="H7491" s="7">
        <v>0</v>
      </c>
      <c r="I7491" s="1">
        <v>16</v>
      </c>
      <c r="J7491" s="1">
        <v>14</v>
      </c>
      <c r="K7491" s="8">
        <v>0</v>
      </c>
    </row>
    <row r="7492" spans="4:11" x14ac:dyDescent="0.2">
      <c r="D7492" s="175"/>
      <c r="E7492" s="4" t="s">
        <v>27</v>
      </c>
      <c r="F7492" s="6"/>
      <c r="G7492" s="5">
        <v>70</v>
      </c>
      <c r="H7492" s="7">
        <v>3</v>
      </c>
      <c r="I7492" s="1">
        <v>44</v>
      </c>
      <c r="J7492" s="1">
        <v>22</v>
      </c>
      <c r="K7492" s="8">
        <v>1</v>
      </c>
    </row>
    <row r="7493" spans="4:11" x14ac:dyDescent="0.2">
      <c r="D7493" s="175"/>
      <c r="E7493" s="4" t="s">
        <v>28</v>
      </c>
      <c r="F7493" s="6"/>
      <c r="G7493" s="5">
        <v>51</v>
      </c>
      <c r="H7493" s="7">
        <v>1</v>
      </c>
      <c r="I7493" s="1">
        <v>34</v>
      </c>
      <c r="J7493" s="1">
        <v>15</v>
      </c>
      <c r="K7493" s="8">
        <v>1</v>
      </c>
    </row>
    <row r="7494" spans="4:11" x14ac:dyDescent="0.2">
      <c r="D7494" s="175"/>
      <c r="E7494" s="4" t="s">
        <v>29</v>
      </c>
      <c r="F7494" s="6"/>
      <c r="G7494" s="5">
        <v>7</v>
      </c>
      <c r="H7494" s="7">
        <v>0</v>
      </c>
      <c r="I7494" s="1">
        <v>3</v>
      </c>
      <c r="J7494" s="1">
        <v>4</v>
      </c>
      <c r="K7494" s="8">
        <v>0</v>
      </c>
    </row>
    <row r="7495" spans="4:11" x14ac:dyDescent="0.2">
      <c r="D7495" s="174" t="s">
        <v>30</v>
      </c>
      <c r="E7495" s="20" t="s">
        <v>31</v>
      </c>
      <c r="F7495" s="22"/>
      <c r="G7495" s="21">
        <v>393</v>
      </c>
      <c r="H7495" s="25">
        <v>15</v>
      </c>
      <c r="I7495" s="3">
        <v>248</v>
      </c>
      <c r="J7495" s="3">
        <v>123</v>
      </c>
      <c r="K7495" s="26">
        <v>7</v>
      </c>
    </row>
    <row r="7496" spans="4:11" x14ac:dyDescent="0.2">
      <c r="D7496" s="175"/>
      <c r="E7496" s="4" t="s">
        <v>32</v>
      </c>
      <c r="F7496" s="6"/>
      <c r="G7496" s="5">
        <v>352</v>
      </c>
      <c r="H7496" s="7">
        <v>11</v>
      </c>
      <c r="I7496" s="1">
        <v>214</v>
      </c>
      <c r="J7496" s="1">
        <v>117</v>
      </c>
      <c r="K7496" s="8">
        <v>10</v>
      </c>
    </row>
    <row r="7497" spans="4:11" x14ac:dyDescent="0.2">
      <c r="D7497" s="175"/>
      <c r="E7497" s="4" t="s">
        <v>33</v>
      </c>
      <c r="F7497" s="6"/>
      <c r="G7497" s="5">
        <v>388</v>
      </c>
      <c r="H7497" s="7">
        <v>9</v>
      </c>
      <c r="I7497" s="1">
        <v>250</v>
      </c>
      <c r="J7497" s="1">
        <v>120</v>
      </c>
      <c r="K7497" s="8">
        <v>9</v>
      </c>
    </row>
    <row r="7498" spans="4:11" x14ac:dyDescent="0.2">
      <c r="D7498" s="175"/>
      <c r="E7498" s="4" t="s">
        <v>34</v>
      </c>
      <c r="F7498" s="6"/>
      <c r="G7498" s="5">
        <v>89</v>
      </c>
      <c r="H7498" s="7">
        <v>5</v>
      </c>
      <c r="I7498" s="1">
        <v>55</v>
      </c>
      <c r="J7498" s="1">
        <v>25</v>
      </c>
      <c r="K7498" s="8">
        <v>4</v>
      </c>
    </row>
    <row r="7499" spans="4:11" x14ac:dyDescent="0.2">
      <c r="D7499" s="174" t="s">
        <v>35</v>
      </c>
      <c r="E7499" s="20" t="s">
        <v>36</v>
      </c>
      <c r="F7499" s="22"/>
      <c r="G7499" s="21">
        <v>629</v>
      </c>
      <c r="H7499" s="25">
        <v>15</v>
      </c>
      <c r="I7499" s="3">
        <v>398</v>
      </c>
      <c r="J7499" s="3">
        <v>203</v>
      </c>
      <c r="K7499" s="26">
        <v>13</v>
      </c>
    </row>
    <row r="7500" spans="4:11" x14ac:dyDescent="0.2">
      <c r="D7500" s="175"/>
      <c r="E7500" s="4" t="s">
        <v>37</v>
      </c>
      <c r="F7500" s="6"/>
      <c r="G7500" s="5">
        <v>593</v>
      </c>
      <c r="H7500" s="7">
        <v>25</v>
      </c>
      <c r="I7500" s="1">
        <v>369</v>
      </c>
      <c r="J7500" s="1">
        <v>182</v>
      </c>
      <c r="K7500" s="8">
        <v>17</v>
      </c>
    </row>
    <row r="7501" spans="4:11" x14ac:dyDescent="0.2">
      <c r="D7501" s="174" t="s">
        <v>38</v>
      </c>
      <c r="E7501" s="20" t="s">
        <v>39</v>
      </c>
      <c r="F7501" s="22"/>
      <c r="G7501" s="21">
        <v>64</v>
      </c>
      <c r="H7501" s="25">
        <v>5</v>
      </c>
      <c r="I7501" s="3">
        <v>47</v>
      </c>
      <c r="J7501" s="3">
        <v>11</v>
      </c>
      <c r="K7501" s="26">
        <v>1</v>
      </c>
    </row>
    <row r="7502" spans="4:11" x14ac:dyDescent="0.2">
      <c r="D7502" s="175"/>
      <c r="E7502" s="4" t="s">
        <v>40</v>
      </c>
      <c r="F7502" s="6"/>
      <c r="G7502" s="5">
        <v>147</v>
      </c>
      <c r="H7502" s="7">
        <v>3</v>
      </c>
      <c r="I7502" s="1">
        <v>97</v>
      </c>
      <c r="J7502" s="1">
        <v>47</v>
      </c>
      <c r="K7502" s="8">
        <v>0</v>
      </c>
    </row>
    <row r="7503" spans="4:11" x14ac:dyDescent="0.2">
      <c r="D7503" s="175"/>
      <c r="E7503" s="4" t="s">
        <v>41</v>
      </c>
      <c r="F7503" s="6"/>
      <c r="G7503" s="5">
        <v>204</v>
      </c>
      <c r="H7503" s="7">
        <v>4</v>
      </c>
      <c r="I7503" s="1">
        <v>129</v>
      </c>
      <c r="J7503" s="1">
        <v>68</v>
      </c>
      <c r="K7503" s="8">
        <v>3</v>
      </c>
    </row>
    <row r="7504" spans="4:11" x14ac:dyDescent="0.2">
      <c r="D7504" s="175"/>
      <c r="E7504" s="4" t="s">
        <v>42</v>
      </c>
      <c r="F7504" s="6"/>
      <c r="G7504" s="5">
        <v>210</v>
      </c>
      <c r="H7504" s="7">
        <v>4</v>
      </c>
      <c r="I7504" s="1">
        <v>135</v>
      </c>
      <c r="J7504" s="1">
        <v>68</v>
      </c>
      <c r="K7504" s="8">
        <v>3</v>
      </c>
    </row>
    <row r="7505" spans="2:11" x14ac:dyDescent="0.2">
      <c r="D7505" s="175"/>
      <c r="E7505" s="4" t="s">
        <v>43</v>
      </c>
      <c r="F7505" s="6"/>
      <c r="G7505" s="5">
        <v>204</v>
      </c>
      <c r="H7505" s="7">
        <v>6</v>
      </c>
      <c r="I7505" s="1">
        <v>121</v>
      </c>
      <c r="J7505" s="1">
        <v>75</v>
      </c>
      <c r="K7505" s="8">
        <v>2</v>
      </c>
    </row>
    <row r="7506" spans="2:11" x14ac:dyDescent="0.2">
      <c r="D7506" s="175"/>
      <c r="E7506" s="4" t="s">
        <v>44</v>
      </c>
      <c r="F7506" s="6"/>
      <c r="G7506" s="5">
        <v>223</v>
      </c>
      <c r="H7506" s="7">
        <v>8</v>
      </c>
      <c r="I7506" s="1">
        <v>142</v>
      </c>
      <c r="J7506" s="1">
        <v>68</v>
      </c>
      <c r="K7506" s="8">
        <v>5</v>
      </c>
    </row>
    <row r="7507" spans="2:11" x14ac:dyDescent="0.2">
      <c r="D7507" s="176"/>
      <c r="E7507" s="59" t="s">
        <v>45</v>
      </c>
      <c r="F7507" s="60"/>
      <c r="G7507" s="56">
        <v>170</v>
      </c>
      <c r="H7507" s="66">
        <v>10</v>
      </c>
      <c r="I7507" s="30">
        <v>96</v>
      </c>
      <c r="J7507" s="30">
        <v>48</v>
      </c>
      <c r="K7507" s="65">
        <v>16</v>
      </c>
    </row>
    <row r="7509" spans="2:11" x14ac:dyDescent="0.2">
      <c r="B7509" s="43" t="str">
        <f xml:space="preserve"> HYPERLINK("#'目次'!B278", "[272]")</f>
        <v>[272]</v>
      </c>
      <c r="C7509" s="31" t="s">
        <v>497</v>
      </c>
    </row>
    <row r="7513" spans="2:11" x14ac:dyDescent="0.2">
      <c r="D7513" s="177"/>
      <c r="E7513" s="178"/>
      <c r="F7513" s="178"/>
      <c r="G7513" s="40" t="s">
        <v>14</v>
      </c>
      <c r="H7513" s="42" t="s">
        <v>492</v>
      </c>
      <c r="I7513" s="15" t="s">
        <v>493</v>
      </c>
      <c r="J7513" s="15" t="s">
        <v>494</v>
      </c>
      <c r="K7513" s="44" t="s">
        <v>17</v>
      </c>
    </row>
    <row r="7514" spans="2:11" x14ac:dyDescent="0.2">
      <c r="D7514" s="179"/>
      <c r="E7514" s="180"/>
      <c r="F7514" s="180"/>
      <c r="G7514" s="39"/>
      <c r="H7514" s="41"/>
      <c r="I7514" s="14"/>
      <c r="J7514" s="14"/>
      <c r="K7514" s="38"/>
    </row>
    <row r="7515" spans="2:11" x14ac:dyDescent="0.2">
      <c r="D7515" s="58"/>
      <c r="E7515" s="53" t="s">
        <v>14</v>
      </c>
      <c r="F7515" s="52"/>
      <c r="G7515" s="37">
        <v>1222</v>
      </c>
      <c r="H7515" s="17">
        <v>40</v>
      </c>
      <c r="I7515" s="17">
        <v>767</v>
      </c>
      <c r="J7515" s="17">
        <v>385</v>
      </c>
      <c r="K7515" s="55">
        <v>30</v>
      </c>
    </row>
    <row r="7516" spans="2:11" x14ac:dyDescent="0.2">
      <c r="D7516" s="174" t="s">
        <v>52</v>
      </c>
      <c r="E7516" s="20" t="s">
        <v>53</v>
      </c>
      <c r="F7516" s="22"/>
      <c r="G7516" s="21">
        <v>15</v>
      </c>
      <c r="H7516" s="25">
        <v>0</v>
      </c>
      <c r="I7516" s="3">
        <v>9</v>
      </c>
      <c r="J7516" s="3">
        <v>6</v>
      </c>
      <c r="K7516" s="26">
        <v>0</v>
      </c>
    </row>
    <row r="7517" spans="2:11" ht="24" x14ac:dyDescent="0.2">
      <c r="D7517" s="175"/>
      <c r="E7517" s="4" t="s">
        <v>54</v>
      </c>
      <c r="F7517" s="6"/>
      <c r="G7517" s="5">
        <v>122</v>
      </c>
      <c r="H7517" s="7">
        <v>8</v>
      </c>
      <c r="I7517" s="1">
        <v>77</v>
      </c>
      <c r="J7517" s="1">
        <v>34</v>
      </c>
      <c r="K7517" s="8">
        <v>3</v>
      </c>
    </row>
    <row r="7518" spans="2:11" x14ac:dyDescent="0.2">
      <c r="D7518" s="175"/>
      <c r="E7518" s="4" t="s">
        <v>55</v>
      </c>
      <c r="F7518" s="6"/>
      <c r="G7518" s="5">
        <v>43</v>
      </c>
      <c r="H7518" s="7">
        <v>0</v>
      </c>
      <c r="I7518" s="1">
        <v>22</v>
      </c>
      <c r="J7518" s="1">
        <v>21</v>
      </c>
      <c r="K7518" s="8">
        <v>0</v>
      </c>
    </row>
    <row r="7519" spans="2:11" x14ac:dyDescent="0.2">
      <c r="D7519" s="175"/>
      <c r="E7519" s="4" t="s">
        <v>56</v>
      </c>
      <c r="F7519" s="6"/>
      <c r="G7519" s="5">
        <v>60</v>
      </c>
      <c r="H7519" s="7">
        <v>1</v>
      </c>
      <c r="I7519" s="1">
        <v>42</v>
      </c>
      <c r="J7519" s="1">
        <v>16</v>
      </c>
      <c r="K7519" s="8">
        <v>1</v>
      </c>
    </row>
    <row r="7520" spans="2:11" x14ac:dyDescent="0.2">
      <c r="D7520" s="175"/>
      <c r="E7520" s="4" t="s">
        <v>57</v>
      </c>
      <c r="F7520" s="6"/>
      <c r="G7520" s="5">
        <v>286</v>
      </c>
      <c r="H7520" s="7">
        <v>7</v>
      </c>
      <c r="I7520" s="1">
        <v>183</v>
      </c>
      <c r="J7520" s="1">
        <v>94</v>
      </c>
      <c r="K7520" s="8">
        <v>2</v>
      </c>
    </row>
    <row r="7521" spans="2:11" x14ac:dyDescent="0.2">
      <c r="D7521" s="175"/>
      <c r="E7521" s="4" t="s">
        <v>58</v>
      </c>
      <c r="F7521" s="6"/>
      <c r="G7521" s="5">
        <v>129</v>
      </c>
      <c r="H7521" s="7">
        <v>1</v>
      </c>
      <c r="I7521" s="1">
        <v>82</v>
      </c>
      <c r="J7521" s="1">
        <v>45</v>
      </c>
      <c r="K7521" s="8">
        <v>1</v>
      </c>
    </row>
    <row r="7522" spans="2:11" x14ac:dyDescent="0.2">
      <c r="D7522" s="175"/>
      <c r="E7522" s="4" t="s">
        <v>59</v>
      </c>
      <c r="F7522" s="6"/>
      <c r="G7522" s="5">
        <v>195</v>
      </c>
      <c r="H7522" s="7">
        <v>8</v>
      </c>
      <c r="I7522" s="1">
        <v>111</v>
      </c>
      <c r="J7522" s="1">
        <v>69</v>
      </c>
      <c r="K7522" s="8">
        <v>7</v>
      </c>
    </row>
    <row r="7523" spans="2:11" x14ac:dyDescent="0.2">
      <c r="D7523" s="175"/>
      <c r="E7523" s="4" t="s">
        <v>60</v>
      </c>
      <c r="F7523" s="6"/>
      <c r="G7523" s="5">
        <v>176</v>
      </c>
      <c r="H7523" s="7">
        <v>11</v>
      </c>
      <c r="I7523" s="1">
        <v>106</v>
      </c>
      <c r="J7523" s="1">
        <v>52</v>
      </c>
      <c r="K7523" s="8">
        <v>7</v>
      </c>
    </row>
    <row r="7524" spans="2:11" x14ac:dyDescent="0.2">
      <c r="D7524" s="175"/>
      <c r="E7524" s="4" t="s">
        <v>61</v>
      </c>
      <c r="F7524" s="6"/>
      <c r="G7524" s="5">
        <v>78</v>
      </c>
      <c r="H7524" s="7">
        <v>3</v>
      </c>
      <c r="I7524" s="1">
        <v>58</v>
      </c>
      <c r="J7524" s="1">
        <v>16</v>
      </c>
      <c r="K7524" s="8">
        <v>1</v>
      </c>
    </row>
    <row r="7525" spans="2:11" x14ac:dyDescent="0.2">
      <c r="D7525" s="175"/>
      <c r="E7525" s="4" t="s">
        <v>62</v>
      </c>
      <c r="F7525" s="6"/>
      <c r="G7525" s="5">
        <v>113</v>
      </c>
      <c r="H7525" s="7">
        <v>1</v>
      </c>
      <c r="I7525" s="1">
        <v>75</v>
      </c>
      <c r="J7525" s="1">
        <v>31</v>
      </c>
      <c r="K7525" s="8">
        <v>6</v>
      </c>
    </row>
    <row r="7526" spans="2:11" x14ac:dyDescent="0.2">
      <c r="D7526" s="174" t="s">
        <v>63</v>
      </c>
      <c r="E7526" s="20" t="s">
        <v>64</v>
      </c>
      <c r="F7526" s="22"/>
      <c r="G7526" s="21">
        <v>234</v>
      </c>
      <c r="H7526" s="25">
        <v>10</v>
      </c>
      <c r="I7526" s="3">
        <v>127</v>
      </c>
      <c r="J7526" s="3">
        <v>89</v>
      </c>
      <c r="K7526" s="26">
        <v>8</v>
      </c>
    </row>
    <row r="7527" spans="2:11" x14ac:dyDescent="0.2">
      <c r="D7527" s="175"/>
      <c r="E7527" s="4" t="s">
        <v>65</v>
      </c>
      <c r="F7527" s="6"/>
      <c r="G7527" s="5">
        <v>172</v>
      </c>
      <c r="H7527" s="7">
        <v>7</v>
      </c>
      <c r="I7527" s="1">
        <v>97</v>
      </c>
      <c r="J7527" s="1">
        <v>59</v>
      </c>
      <c r="K7527" s="8">
        <v>9</v>
      </c>
    </row>
    <row r="7528" spans="2:11" x14ac:dyDescent="0.2">
      <c r="D7528" s="175"/>
      <c r="E7528" s="4" t="s">
        <v>66</v>
      </c>
      <c r="F7528" s="6"/>
      <c r="G7528" s="5">
        <v>165</v>
      </c>
      <c r="H7528" s="7">
        <v>8</v>
      </c>
      <c r="I7528" s="1">
        <v>109</v>
      </c>
      <c r="J7528" s="1">
        <v>44</v>
      </c>
      <c r="K7528" s="8">
        <v>4</v>
      </c>
    </row>
    <row r="7529" spans="2:11" x14ac:dyDescent="0.2">
      <c r="D7529" s="175"/>
      <c r="E7529" s="4" t="s">
        <v>67</v>
      </c>
      <c r="F7529" s="6"/>
      <c r="G7529" s="5">
        <v>158</v>
      </c>
      <c r="H7529" s="7">
        <v>3</v>
      </c>
      <c r="I7529" s="1">
        <v>97</v>
      </c>
      <c r="J7529" s="1">
        <v>56</v>
      </c>
      <c r="K7529" s="8">
        <v>2</v>
      </c>
    </row>
    <row r="7530" spans="2:11" x14ac:dyDescent="0.2">
      <c r="D7530" s="175"/>
      <c r="E7530" s="4" t="s">
        <v>68</v>
      </c>
      <c r="F7530" s="6"/>
      <c r="G7530" s="5">
        <v>112</v>
      </c>
      <c r="H7530" s="7">
        <v>1</v>
      </c>
      <c r="I7530" s="1">
        <v>80</v>
      </c>
      <c r="J7530" s="1">
        <v>29</v>
      </c>
      <c r="K7530" s="8">
        <v>2</v>
      </c>
    </row>
    <row r="7531" spans="2:11" x14ac:dyDescent="0.2">
      <c r="D7531" s="175"/>
      <c r="E7531" s="4" t="s">
        <v>69</v>
      </c>
      <c r="F7531" s="6"/>
      <c r="G7531" s="5">
        <v>92</v>
      </c>
      <c r="H7531" s="7">
        <v>4</v>
      </c>
      <c r="I7531" s="1">
        <v>59</v>
      </c>
      <c r="J7531" s="1">
        <v>28</v>
      </c>
      <c r="K7531" s="8">
        <v>1</v>
      </c>
    </row>
    <row r="7532" spans="2:11" x14ac:dyDescent="0.2">
      <c r="D7532" s="175"/>
      <c r="E7532" s="4" t="s">
        <v>70</v>
      </c>
      <c r="F7532" s="6"/>
      <c r="G7532" s="5">
        <v>131</v>
      </c>
      <c r="H7532" s="7">
        <v>4</v>
      </c>
      <c r="I7532" s="1">
        <v>85</v>
      </c>
      <c r="J7532" s="1">
        <v>42</v>
      </c>
      <c r="K7532" s="8">
        <v>0</v>
      </c>
    </row>
    <row r="7533" spans="2:11" x14ac:dyDescent="0.2">
      <c r="D7533" s="175"/>
      <c r="E7533" s="4" t="s">
        <v>71</v>
      </c>
      <c r="F7533" s="6"/>
      <c r="G7533" s="5">
        <v>71</v>
      </c>
      <c r="H7533" s="7">
        <v>0</v>
      </c>
      <c r="I7533" s="1">
        <v>49</v>
      </c>
      <c r="J7533" s="1">
        <v>21</v>
      </c>
      <c r="K7533" s="8">
        <v>1</v>
      </c>
    </row>
    <row r="7534" spans="2:11" x14ac:dyDescent="0.2">
      <c r="D7534" s="176"/>
      <c r="E7534" s="59" t="s">
        <v>72</v>
      </c>
      <c r="F7534" s="60"/>
      <c r="G7534" s="56">
        <v>70</v>
      </c>
      <c r="H7534" s="66">
        <v>1</v>
      </c>
      <c r="I7534" s="30">
        <v>53</v>
      </c>
      <c r="J7534" s="30">
        <v>16</v>
      </c>
      <c r="K7534" s="65">
        <v>0</v>
      </c>
    </row>
    <row r="7536" spans="2:11" x14ac:dyDescent="0.2">
      <c r="B7536" s="43" t="str">
        <f xml:space="preserve"> HYPERLINK("#'目次'!B279", "[273]")</f>
        <v>[273]</v>
      </c>
      <c r="C7536" s="31" t="s">
        <v>497</v>
      </c>
    </row>
    <row r="7539" spans="3:11" x14ac:dyDescent="0.2">
      <c r="C7539" s="31" t="s">
        <v>75</v>
      </c>
    </row>
    <row r="7540" spans="3:11" x14ac:dyDescent="0.2">
      <c r="D7540" s="177"/>
      <c r="E7540" s="178"/>
      <c r="F7540" s="178"/>
      <c r="G7540" s="40" t="s">
        <v>14</v>
      </c>
      <c r="H7540" s="42" t="s">
        <v>492</v>
      </c>
      <c r="I7540" s="15" t="s">
        <v>493</v>
      </c>
      <c r="J7540" s="15" t="s">
        <v>494</v>
      </c>
      <c r="K7540" s="44" t="s">
        <v>17</v>
      </c>
    </row>
    <row r="7541" spans="3:11" x14ac:dyDescent="0.2">
      <c r="D7541" s="179"/>
      <c r="E7541" s="180"/>
      <c r="F7541" s="180"/>
      <c r="G7541" s="39"/>
      <c r="H7541" s="41"/>
      <c r="I7541" s="14"/>
      <c r="J7541" s="14"/>
      <c r="K7541" s="38"/>
    </row>
    <row r="7542" spans="3:11" x14ac:dyDescent="0.2">
      <c r="D7542" s="58"/>
      <c r="E7542" s="53" t="s">
        <v>14</v>
      </c>
      <c r="F7542" s="52"/>
      <c r="G7542" s="37">
        <v>1222</v>
      </c>
      <c r="H7542" s="17">
        <v>40</v>
      </c>
      <c r="I7542" s="17">
        <v>767</v>
      </c>
      <c r="J7542" s="17">
        <v>385</v>
      </c>
      <c r="K7542" s="55">
        <v>30</v>
      </c>
    </row>
    <row r="7543" spans="3:11" x14ac:dyDescent="0.2">
      <c r="D7543" s="174" t="s">
        <v>36</v>
      </c>
      <c r="E7543" s="20" t="s">
        <v>76</v>
      </c>
      <c r="F7543" s="22"/>
      <c r="G7543" s="21">
        <v>629</v>
      </c>
      <c r="H7543" s="25">
        <v>15</v>
      </c>
      <c r="I7543" s="3">
        <v>398</v>
      </c>
      <c r="J7543" s="3">
        <v>203</v>
      </c>
      <c r="K7543" s="26">
        <v>13</v>
      </c>
    </row>
    <row r="7544" spans="3:11" x14ac:dyDescent="0.2">
      <c r="D7544" s="175"/>
      <c r="E7544" s="4" t="s">
        <v>39</v>
      </c>
      <c r="F7544" s="6"/>
      <c r="G7544" s="5">
        <v>37</v>
      </c>
      <c r="H7544" s="7">
        <v>3</v>
      </c>
      <c r="I7544" s="1">
        <v>28</v>
      </c>
      <c r="J7544" s="1">
        <v>6</v>
      </c>
      <c r="K7544" s="8">
        <v>0</v>
      </c>
    </row>
    <row r="7545" spans="3:11" x14ac:dyDescent="0.2">
      <c r="D7545" s="175"/>
      <c r="E7545" s="4" t="s">
        <v>40</v>
      </c>
      <c r="F7545" s="6"/>
      <c r="G7545" s="5">
        <v>73</v>
      </c>
      <c r="H7545" s="7">
        <v>2</v>
      </c>
      <c r="I7545" s="1">
        <v>44</v>
      </c>
      <c r="J7545" s="1">
        <v>27</v>
      </c>
      <c r="K7545" s="8">
        <v>0</v>
      </c>
    </row>
    <row r="7546" spans="3:11" x14ac:dyDescent="0.2">
      <c r="D7546" s="175"/>
      <c r="E7546" s="4" t="s">
        <v>41</v>
      </c>
      <c r="F7546" s="6"/>
      <c r="G7546" s="5">
        <v>108</v>
      </c>
      <c r="H7546" s="7">
        <v>1</v>
      </c>
      <c r="I7546" s="1">
        <v>69</v>
      </c>
      <c r="J7546" s="1">
        <v>35</v>
      </c>
      <c r="K7546" s="8">
        <v>3</v>
      </c>
    </row>
    <row r="7547" spans="3:11" x14ac:dyDescent="0.2">
      <c r="D7547" s="175"/>
      <c r="E7547" s="4" t="s">
        <v>42</v>
      </c>
      <c r="F7547" s="6"/>
      <c r="G7547" s="5">
        <v>113</v>
      </c>
      <c r="H7547" s="7">
        <v>1</v>
      </c>
      <c r="I7547" s="1">
        <v>73</v>
      </c>
      <c r="J7547" s="1">
        <v>37</v>
      </c>
      <c r="K7547" s="8">
        <v>2</v>
      </c>
    </row>
    <row r="7548" spans="3:11" x14ac:dyDescent="0.2">
      <c r="D7548" s="175"/>
      <c r="E7548" s="4" t="s">
        <v>43</v>
      </c>
      <c r="F7548" s="6"/>
      <c r="G7548" s="5">
        <v>101</v>
      </c>
      <c r="H7548" s="7">
        <v>1</v>
      </c>
      <c r="I7548" s="1">
        <v>59</v>
      </c>
      <c r="J7548" s="1">
        <v>41</v>
      </c>
      <c r="K7548" s="8">
        <v>0</v>
      </c>
    </row>
    <row r="7549" spans="3:11" x14ac:dyDescent="0.2">
      <c r="D7549" s="175"/>
      <c r="E7549" s="4" t="s">
        <v>44</v>
      </c>
      <c r="F7549" s="6"/>
      <c r="G7549" s="5">
        <v>114</v>
      </c>
      <c r="H7549" s="7">
        <v>4</v>
      </c>
      <c r="I7549" s="1">
        <v>76</v>
      </c>
      <c r="J7549" s="1">
        <v>33</v>
      </c>
      <c r="K7549" s="8">
        <v>1</v>
      </c>
    </row>
    <row r="7550" spans="3:11" x14ac:dyDescent="0.2">
      <c r="D7550" s="175"/>
      <c r="E7550" s="4" t="s">
        <v>45</v>
      </c>
      <c r="F7550" s="6"/>
      <c r="G7550" s="5">
        <v>83</v>
      </c>
      <c r="H7550" s="7">
        <v>3</v>
      </c>
      <c r="I7550" s="1">
        <v>49</v>
      </c>
      <c r="J7550" s="1">
        <v>24</v>
      </c>
      <c r="K7550" s="8">
        <v>7</v>
      </c>
    </row>
    <row r="7551" spans="3:11" x14ac:dyDescent="0.2">
      <c r="D7551" s="174" t="s">
        <v>37</v>
      </c>
      <c r="E7551" s="20" t="s">
        <v>77</v>
      </c>
      <c r="F7551" s="22"/>
      <c r="G7551" s="21">
        <v>593</v>
      </c>
      <c r="H7551" s="25">
        <v>25</v>
      </c>
      <c r="I7551" s="3">
        <v>369</v>
      </c>
      <c r="J7551" s="3">
        <v>182</v>
      </c>
      <c r="K7551" s="26">
        <v>17</v>
      </c>
    </row>
    <row r="7552" spans="3:11" x14ac:dyDescent="0.2">
      <c r="D7552" s="175"/>
      <c r="E7552" s="4" t="s">
        <v>39</v>
      </c>
      <c r="F7552" s="6"/>
      <c r="G7552" s="5">
        <v>27</v>
      </c>
      <c r="H7552" s="7">
        <v>2</v>
      </c>
      <c r="I7552" s="1">
        <v>19</v>
      </c>
      <c r="J7552" s="1">
        <v>5</v>
      </c>
      <c r="K7552" s="8">
        <v>1</v>
      </c>
    </row>
    <row r="7553" spans="2:11" x14ac:dyDescent="0.2">
      <c r="D7553" s="175"/>
      <c r="E7553" s="4" t="s">
        <v>40</v>
      </c>
      <c r="F7553" s="6"/>
      <c r="G7553" s="5">
        <v>74</v>
      </c>
      <c r="H7553" s="7">
        <v>1</v>
      </c>
      <c r="I7553" s="1">
        <v>53</v>
      </c>
      <c r="J7553" s="1">
        <v>20</v>
      </c>
      <c r="K7553" s="8">
        <v>0</v>
      </c>
    </row>
    <row r="7554" spans="2:11" x14ac:dyDescent="0.2">
      <c r="D7554" s="175"/>
      <c r="E7554" s="4" t="s">
        <v>41</v>
      </c>
      <c r="F7554" s="6"/>
      <c r="G7554" s="5">
        <v>96</v>
      </c>
      <c r="H7554" s="7">
        <v>3</v>
      </c>
      <c r="I7554" s="1">
        <v>60</v>
      </c>
      <c r="J7554" s="1">
        <v>33</v>
      </c>
      <c r="K7554" s="8">
        <v>0</v>
      </c>
    </row>
    <row r="7555" spans="2:11" x14ac:dyDescent="0.2">
      <c r="D7555" s="175"/>
      <c r="E7555" s="4" t="s">
        <v>42</v>
      </c>
      <c r="F7555" s="6"/>
      <c r="G7555" s="5">
        <v>97</v>
      </c>
      <c r="H7555" s="7">
        <v>3</v>
      </c>
      <c r="I7555" s="1">
        <v>62</v>
      </c>
      <c r="J7555" s="1">
        <v>31</v>
      </c>
      <c r="K7555" s="8">
        <v>1</v>
      </c>
    </row>
    <row r="7556" spans="2:11" x14ac:dyDescent="0.2">
      <c r="D7556" s="175"/>
      <c r="E7556" s="4" t="s">
        <v>43</v>
      </c>
      <c r="F7556" s="6"/>
      <c r="G7556" s="5">
        <v>103</v>
      </c>
      <c r="H7556" s="7">
        <v>5</v>
      </c>
      <c r="I7556" s="1">
        <v>62</v>
      </c>
      <c r="J7556" s="1">
        <v>34</v>
      </c>
      <c r="K7556" s="8">
        <v>2</v>
      </c>
    </row>
    <row r="7557" spans="2:11" x14ac:dyDescent="0.2">
      <c r="D7557" s="175"/>
      <c r="E7557" s="4" t="s">
        <v>44</v>
      </c>
      <c r="F7557" s="6"/>
      <c r="G7557" s="5">
        <v>109</v>
      </c>
      <c r="H7557" s="7">
        <v>4</v>
      </c>
      <c r="I7557" s="1">
        <v>66</v>
      </c>
      <c r="J7557" s="1">
        <v>35</v>
      </c>
      <c r="K7557" s="8">
        <v>4</v>
      </c>
    </row>
    <row r="7558" spans="2:11" x14ac:dyDescent="0.2">
      <c r="D7558" s="176"/>
      <c r="E7558" s="59" t="s">
        <v>45</v>
      </c>
      <c r="F7558" s="60"/>
      <c r="G7558" s="56">
        <v>87</v>
      </c>
      <c r="H7558" s="66">
        <v>7</v>
      </c>
      <c r="I7558" s="30">
        <v>47</v>
      </c>
      <c r="J7558" s="30">
        <v>24</v>
      </c>
      <c r="K7558" s="65">
        <v>9</v>
      </c>
    </row>
    <row r="7560" spans="2:11" x14ac:dyDescent="0.2">
      <c r="B7560" s="43" t="str">
        <f xml:space="preserve"> HYPERLINK("#'目次'!B280", "[274]")</f>
        <v>[274]</v>
      </c>
      <c r="C7560" s="31" t="s">
        <v>500</v>
      </c>
    </row>
    <row r="7564" spans="2:11" x14ac:dyDescent="0.2">
      <c r="D7564" s="177"/>
      <c r="E7564" s="178"/>
      <c r="F7564" s="178"/>
      <c r="G7564" s="40" t="s">
        <v>14</v>
      </c>
      <c r="H7564" s="42" t="s">
        <v>492</v>
      </c>
      <c r="I7564" s="15" t="s">
        <v>493</v>
      </c>
      <c r="J7564" s="15" t="s">
        <v>494</v>
      </c>
      <c r="K7564" s="44" t="s">
        <v>17</v>
      </c>
    </row>
    <row r="7565" spans="2:11" x14ac:dyDescent="0.2">
      <c r="D7565" s="179"/>
      <c r="E7565" s="180"/>
      <c r="F7565" s="180"/>
      <c r="G7565" s="39"/>
      <c r="H7565" s="41"/>
      <c r="I7565" s="14"/>
      <c r="J7565" s="14"/>
      <c r="K7565" s="38"/>
    </row>
    <row r="7566" spans="2:11" x14ac:dyDescent="0.2">
      <c r="D7566" s="58"/>
      <c r="E7566" s="53" t="s">
        <v>14</v>
      </c>
      <c r="F7566" s="52"/>
      <c r="G7566" s="37">
        <v>1222</v>
      </c>
      <c r="H7566" s="17">
        <v>8</v>
      </c>
      <c r="I7566" s="17">
        <v>661</v>
      </c>
      <c r="J7566" s="17">
        <v>478</v>
      </c>
      <c r="K7566" s="55">
        <v>75</v>
      </c>
    </row>
    <row r="7567" spans="2:11" x14ac:dyDescent="0.2">
      <c r="D7567" s="174" t="s">
        <v>18</v>
      </c>
      <c r="E7567" s="20" t="s">
        <v>19</v>
      </c>
      <c r="F7567" s="22"/>
      <c r="G7567" s="21">
        <v>57</v>
      </c>
      <c r="H7567" s="25">
        <v>0</v>
      </c>
      <c r="I7567" s="3">
        <v>27</v>
      </c>
      <c r="J7567" s="3">
        <v>27</v>
      </c>
      <c r="K7567" s="26">
        <v>3</v>
      </c>
    </row>
    <row r="7568" spans="2:11" x14ac:dyDescent="0.2">
      <c r="D7568" s="175"/>
      <c r="E7568" s="4" t="s">
        <v>20</v>
      </c>
      <c r="F7568" s="6"/>
      <c r="G7568" s="5">
        <v>84</v>
      </c>
      <c r="H7568" s="7">
        <v>1</v>
      </c>
      <c r="I7568" s="1">
        <v>38</v>
      </c>
      <c r="J7568" s="1">
        <v>38</v>
      </c>
      <c r="K7568" s="8">
        <v>7</v>
      </c>
    </row>
    <row r="7569" spans="4:11" x14ac:dyDescent="0.2">
      <c r="D7569" s="175"/>
      <c r="E7569" s="4" t="s">
        <v>21</v>
      </c>
      <c r="F7569" s="6"/>
      <c r="G7569" s="5">
        <v>487</v>
      </c>
      <c r="H7569" s="7">
        <v>2</v>
      </c>
      <c r="I7569" s="1">
        <v>276</v>
      </c>
      <c r="J7569" s="1">
        <v>179</v>
      </c>
      <c r="K7569" s="8">
        <v>30</v>
      </c>
    </row>
    <row r="7570" spans="4:11" x14ac:dyDescent="0.2">
      <c r="D7570" s="175"/>
      <c r="E7570" s="4" t="s">
        <v>22</v>
      </c>
      <c r="F7570" s="6"/>
      <c r="G7570" s="5">
        <v>35</v>
      </c>
      <c r="H7570" s="7">
        <v>0</v>
      </c>
      <c r="I7570" s="1">
        <v>15</v>
      </c>
      <c r="J7570" s="1">
        <v>18</v>
      </c>
      <c r="K7570" s="8">
        <v>2</v>
      </c>
    </row>
    <row r="7571" spans="4:11" x14ac:dyDescent="0.2">
      <c r="D7571" s="175"/>
      <c r="E7571" s="4" t="s">
        <v>23</v>
      </c>
      <c r="F7571" s="6"/>
      <c r="G7571" s="5">
        <v>143</v>
      </c>
      <c r="H7571" s="7">
        <v>0</v>
      </c>
      <c r="I7571" s="1">
        <v>82</v>
      </c>
      <c r="J7571" s="1">
        <v>54</v>
      </c>
      <c r="K7571" s="8">
        <v>7</v>
      </c>
    </row>
    <row r="7572" spans="4:11" x14ac:dyDescent="0.2">
      <c r="D7572" s="175"/>
      <c r="E7572" s="4" t="s">
        <v>24</v>
      </c>
      <c r="F7572" s="6"/>
      <c r="G7572" s="5">
        <v>187</v>
      </c>
      <c r="H7572" s="7">
        <v>3</v>
      </c>
      <c r="I7572" s="1">
        <v>99</v>
      </c>
      <c r="J7572" s="1">
        <v>70</v>
      </c>
      <c r="K7572" s="8">
        <v>15</v>
      </c>
    </row>
    <row r="7573" spans="4:11" x14ac:dyDescent="0.2">
      <c r="D7573" s="175"/>
      <c r="E7573" s="4" t="s">
        <v>25</v>
      </c>
      <c r="F7573" s="6"/>
      <c r="G7573" s="5">
        <v>71</v>
      </c>
      <c r="H7573" s="7">
        <v>0</v>
      </c>
      <c r="I7573" s="1">
        <v>41</v>
      </c>
      <c r="J7573" s="1">
        <v>27</v>
      </c>
      <c r="K7573" s="8">
        <v>3</v>
      </c>
    </row>
    <row r="7574" spans="4:11" x14ac:dyDescent="0.2">
      <c r="D7574" s="175"/>
      <c r="E7574" s="4" t="s">
        <v>26</v>
      </c>
      <c r="F7574" s="6"/>
      <c r="G7574" s="5">
        <v>30</v>
      </c>
      <c r="H7574" s="7">
        <v>0</v>
      </c>
      <c r="I7574" s="1">
        <v>16</v>
      </c>
      <c r="J7574" s="1">
        <v>12</v>
      </c>
      <c r="K7574" s="8">
        <v>2</v>
      </c>
    </row>
    <row r="7575" spans="4:11" x14ac:dyDescent="0.2">
      <c r="D7575" s="175"/>
      <c r="E7575" s="4" t="s">
        <v>27</v>
      </c>
      <c r="F7575" s="6"/>
      <c r="G7575" s="5">
        <v>70</v>
      </c>
      <c r="H7575" s="7">
        <v>1</v>
      </c>
      <c r="I7575" s="1">
        <v>34</v>
      </c>
      <c r="J7575" s="1">
        <v>32</v>
      </c>
      <c r="K7575" s="8">
        <v>3</v>
      </c>
    </row>
    <row r="7576" spans="4:11" x14ac:dyDescent="0.2">
      <c r="D7576" s="175"/>
      <c r="E7576" s="4" t="s">
        <v>28</v>
      </c>
      <c r="F7576" s="6"/>
      <c r="G7576" s="5">
        <v>51</v>
      </c>
      <c r="H7576" s="7">
        <v>0</v>
      </c>
      <c r="I7576" s="1">
        <v>32</v>
      </c>
      <c r="J7576" s="1">
        <v>16</v>
      </c>
      <c r="K7576" s="8">
        <v>3</v>
      </c>
    </row>
    <row r="7577" spans="4:11" x14ac:dyDescent="0.2">
      <c r="D7577" s="175"/>
      <c r="E7577" s="4" t="s">
        <v>29</v>
      </c>
      <c r="F7577" s="6"/>
      <c r="G7577" s="5">
        <v>7</v>
      </c>
      <c r="H7577" s="7">
        <v>1</v>
      </c>
      <c r="I7577" s="1">
        <v>1</v>
      </c>
      <c r="J7577" s="1">
        <v>5</v>
      </c>
      <c r="K7577" s="8">
        <v>0</v>
      </c>
    </row>
    <row r="7578" spans="4:11" x14ac:dyDescent="0.2">
      <c r="D7578" s="174" t="s">
        <v>30</v>
      </c>
      <c r="E7578" s="20" t="s">
        <v>31</v>
      </c>
      <c r="F7578" s="22"/>
      <c r="G7578" s="21">
        <v>393</v>
      </c>
      <c r="H7578" s="25">
        <v>3</v>
      </c>
      <c r="I7578" s="3">
        <v>208</v>
      </c>
      <c r="J7578" s="3">
        <v>159</v>
      </c>
      <c r="K7578" s="26">
        <v>23</v>
      </c>
    </row>
    <row r="7579" spans="4:11" x14ac:dyDescent="0.2">
      <c r="D7579" s="175"/>
      <c r="E7579" s="4" t="s">
        <v>32</v>
      </c>
      <c r="F7579" s="6"/>
      <c r="G7579" s="5">
        <v>352</v>
      </c>
      <c r="H7579" s="7">
        <v>2</v>
      </c>
      <c r="I7579" s="1">
        <v>185</v>
      </c>
      <c r="J7579" s="1">
        <v>141</v>
      </c>
      <c r="K7579" s="8">
        <v>24</v>
      </c>
    </row>
    <row r="7580" spans="4:11" x14ac:dyDescent="0.2">
      <c r="D7580" s="175"/>
      <c r="E7580" s="4" t="s">
        <v>33</v>
      </c>
      <c r="F7580" s="6"/>
      <c r="G7580" s="5">
        <v>388</v>
      </c>
      <c r="H7580" s="7">
        <v>2</v>
      </c>
      <c r="I7580" s="1">
        <v>225</v>
      </c>
      <c r="J7580" s="1">
        <v>137</v>
      </c>
      <c r="K7580" s="8">
        <v>24</v>
      </c>
    </row>
    <row r="7581" spans="4:11" x14ac:dyDescent="0.2">
      <c r="D7581" s="175"/>
      <c r="E7581" s="4" t="s">
        <v>34</v>
      </c>
      <c r="F7581" s="6"/>
      <c r="G7581" s="5">
        <v>89</v>
      </c>
      <c r="H7581" s="7">
        <v>1</v>
      </c>
      <c r="I7581" s="1">
        <v>43</v>
      </c>
      <c r="J7581" s="1">
        <v>41</v>
      </c>
      <c r="K7581" s="8">
        <v>4</v>
      </c>
    </row>
    <row r="7582" spans="4:11" x14ac:dyDescent="0.2">
      <c r="D7582" s="174" t="s">
        <v>35</v>
      </c>
      <c r="E7582" s="20" t="s">
        <v>36</v>
      </c>
      <c r="F7582" s="22"/>
      <c r="G7582" s="21">
        <v>629</v>
      </c>
      <c r="H7582" s="25">
        <v>4</v>
      </c>
      <c r="I7582" s="3">
        <v>338</v>
      </c>
      <c r="J7582" s="3">
        <v>251</v>
      </c>
      <c r="K7582" s="26">
        <v>36</v>
      </c>
    </row>
    <row r="7583" spans="4:11" x14ac:dyDescent="0.2">
      <c r="D7583" s="175"/>
      <c r="E7583" s="4" t="s">
        <v>37</v>
      </c>
      <c r="F7583" s="6"/>
      <c r="G7583" s="5">
        <v>593</v>
      </c>
      <c r="H7583" s="7">
        <v>4</v>
      </c>
      <c r="I7583" s="1">
        <v>323</v>
      </c>
      <c r="J7583" s="1">
        <v>227</v>
      </c>
      <c r="K7583" s="8">
        <v>39</v>
      </c>
    </row>
    <row r="7584" spans="4:11" x14ac:dyDescent="0.2">
      <c r="D7584" s="174" t="s">
        <v>38</v>
      </c>
      <c r="E7584" s="20" t="s">
        <v>39</v>
      </c>
      <c r="F7584" s="22"/>
      <c r="G7584" s="21">
        <v>64</v>
      </c>
      <c r="H7584" s="25">
        <v>0</v>
      </c>
      <c r="I7584" s="3">
        <v>53</v>
      </c>
      <c r="J7584" s="3">
        <v>9</v>
      </c>
      <c r="K7584" s="26">
        <v>2</v>
      </c>
    </row>
    <row r="7585" spans="2:11" x14ac:dyDescent="0.2">
      <c r="D7585" s="175"/>
      <c r="E7585" s="4" t="s">
        <v>40</v>
      </c>
      <c r="F7585" s="6"/>
      <c r="G7585" s="5">
        <v>147</v>
      </c>
      <c r="H7585" s="7">
        <v>1</v>
      </c>
      <c r="I7585" s="1">
        <v>95</v>
      </c>
      <c r="J7585" s="1">
        <v>50</v>
      </c>
      <c r="K7585" s="8">
        <v>1</v>
      </c>
    </row>
    <row r="7586" spans="2:11" x14ac:dyDescent="0.2">
      <c r="D7586" s="175"/>
      <c r="E7586" s="4" t="s">
        <v>41</v>
      </c>
      <c r="F7586" s="6"/>
      <c r="G7586" s="5">
        <v>204</v>
      </c>
      <c r="H7586" s="7">
        <v>1</v>
      </c>
      <c r="I7586" s="1">
        <v>126</v>
      </c>
      <c r="J7586" s="1">
        <v>72</v>
      </c>
      <c r="K7586" s="8">
        <v>5</v>
      </c>
    </row>
    <row r="7587" spans="2:11" x14ac:dyDescent="0.2">
      <c r="D7587" s="175"/>
      <c r="E7587" s="4" t="s">
        <v>42</v>
      </c>
      <c r="F7587" s="6"/>
      <c r="G7587" s="5">
        <v>210</v>
      </c>
      <c r="H7587" s="7">
        <v>2</v>
      </c>
      <c r="I7587" s="1">
        <v>114</v>
      </c>
      <c r="J7587" s="1">
        <v>84</v>
      </c>
      <c r="K7587" s="8">
        <v>10</v>
      </c>
    </row>
    <row r="7588" spans="2:11" x14ac:dyDescent="0.2">
      <c r="D7588" s="175"/>
      <c r="E7588" s="4" t="s">
        <v>43</v>
      </c>
      <c r="F7588" s="6"/>
      <c r="G7588" s="5">
        <v>204</v>
      </c>
      <c r="H7588" s="7">
        <v>1</v>
      </c>
      <c r="I7588" s="1">
        <v>109</v>
      </c>
      <c r="J7588" s="1">
        <v>90</v>
      </c>
      <c r="K7588" s="8">
        <v>4</v>
      </c>
    </row>
    <row r="7589" spans="2:11" x14ac:dyDescent="0.2">
      <c r="D7589" s="175"/>
      <c r="E7589" s="4" t="s">
        <v>44</v>
      </c>
      <c r="F7589" s="6"/>
      <c r="G7589" s="5">
        <v>223</v>
      </c>
      <c r="H7589" s="7">
        <v>2</v>
      </c>
      <c r="I7589" s="1">
        <v>98</v>
      </c>
      <c r="J7589" s="1">
        <v>107</v>
      </c>
      <c r="K7589" s="8">
        <v>16</v>
      </c>
    </row>
    <row r="7590" spans="2:11" x14ac:dyDescent="0.2">
      <c r="D7590" s="176"/>
      <c r="E7590" s="59" t="s">
        <v>45</v>
      </c>
      <c r="F7590" s="60"/>
      <c r="G7590" s="56">
        <v>170</v>
      </c>
      <c r="H7590" s="66">
        <v>1</v>
      </c>
      <c r="I7590" s="30">
        <v>66</v>
      </c>
      <c r="J7590" s="30">
        <v>66</v>
      </c>
      <c r="K7590" s="65">
        <v>37</v>
      </c>
    </row>
    <row r="7592" spans="2:11" x14ac:dyDescent="0.2">
      <c r="B7592" s="43" t="str">
        <f xml:space="preserve"> HYPERLINK("#'目次'!B281", "[275]")</f>
        <v>[275]</v>
      </c>
      <c r="C7592" s="31" t="s">
        <v>500</v>
      </c>
    </row>
    <row r="7596" spans="2:11" x14ac:dyDescent="0.2">
      <c r="D7596" s="177"/>
      <c r="E7596" s="178"/>
      <c r="F7596" s="178"/>
      <c r="G7596" s="40" t="s">
        <v>14</v>
      </c>
      <c r="H7596" s="42" t="s">
        <v>492</v>
      </c>
      <c r="I7596" s="15" t="s">
        <v>493</v>
      </c>
      <c r="J7596" s="15" t="s">
        <v>494</v>
      </c>
      <c r="K7596" s="44" t="s">
        <v>17</v>
      </c>
    </row>
    <row r="7597" spans="2:11" x14ac:dyDescent="0.2">
      <c r="D7597" s="179"/>
      <c r="E7597" s="180"/>
      <c r="F7597" s="180"/>
      <c r="G7597" s="39"/>
      <c r="H7597" s="41"/>
      <c r="I7597" s="14"/>
      <c r="J7597" s="14"/>
      <c r="K7597" s="38"/>
    </row>
    <row r="7598" spans="2:11" x14ac:dyDescent="0.2">
      <c r="D7598" s="58"/>
      <c r="E7598" s="53" t="s">
        <v>14</v>
      </c>
      <c r="F7598" s="52"/>
      <c r="G7598" s="37">
        <v>1222</v>
      </c>
      <c r="H7598" s="17">
        <v>8</v>
      </c>
      <c r="I7598" s="17">
        <v>661</v>
      </c>
      <c r="J7598" s="17">
        <v>478</v>
      </c>
      <c r="K7598" s="55">
        <v>75</v>
      </c>
    </row>
    <row r="7599" spans="2:11" x14ac:dyDescent="0.2">
      <c r="D7599" s="174" t="s">
        <v>52</v>
      </c>
      <c r="E7599" s="20" t="s">
        <v>53</v>
      </c>
      <c r="F7599" s="22"/>
      <c r="G7599" s="21">
        <v>15</v>
      </c>
      <c r="H7599" s="25">
        <v>0</v>
      </c>
      <c r="I7599" s="3">
        <v>7</v>
      </c>
      <c r="J7599" s="3">
        <v>8</v>
      </c>
      <c r="K7599" s="26">
        <v>0</v>
      </c>
    </row>
    <row r="7600" spans="2:11" ht="24" x14ac:dyDescent="0.2">
      <c r="D7600" s="175"/>
      <c r="E7600" s="4" t="s">
        <v>54</v>
      </c>
      <c r="F7600" s="6"/>
      <c r="G7600" s="5">
        <v>122</v>
      </c>
      <c r="H7600" s="7">
        <v>0</v>
      </c>
      <c r="I7600" s="1">
        <v>64</v>
      </c>
      <c r="J7600" s="1">
        <v>53</v>
      </c>
      <c r="K7600" s="8">
        <v>5</v>
      </c>
    </row>
    <row r="7601" spans="4:11" x14ac:dyDescent="0.2">
      <c r="D7601" s="175"/>
      <c r="E7601" s="4" t="s">
        <v>55</v>
      </c>
      <c r="F7601" s="6"/>
      <c r="G7601" s="5">
        <v>43</v>
      </c>
      <c r="H7601" s="7">
        <v>1</v>
      </c>
      <c r="I7601" s="1">
        <v>21</v>
      </c>
      <c r="J7601" s="1">
        <v>17</v>
      </c>
      <c r="K7601" s="8">
        <v>4</v>
      </c>
    </row>
    <row r="7602" spans="4:11" x14ac:dyDescent="0.2">
      <c r="D7602" s="175"/>
      <c r="E7602" s="4" t="s">
        <v>56</v>
      </c>
      <c r="F7602" s="6"/>
      <c r="G7602" s="5">
        <v>60</v>
      </c>
      <c r="H7602" s="7">
        <v>1</v>
      </c>
      <c r="I7602" s="1">
        <v>39</v>
      </c>
      <c r="J7602" s="1">
        <v>16</v>
      </c>
      <c r="K7602" s="8">
        <v>4</v>
      </c>
    </row>
    <row r="7603" spans="4:11" x14ac:dyDescent="0.2">
      <c r="D7603" s="175"/>
      <c r="E7603" s="4" t="s">
        <v>57</v>
      </c>
      <c r="F7603" s="6"/>
      <c r="G7603" s="5">
        <v>286</v>
      </c>
      <c r="H7603" s="7">
        <v>3</v>
      </c>
      <c r="I7603" s="1">
        <v>163</v>
      </c>
      <c r="J7603" s="1">
        <v>114</v>
      </c>
      <c r="K7603" s="8">
        <v>6</v>
      </c>
    </row>
    <row r="7604" spans="4:11" x14ac:dyDescent="0.2">
      <c r="D7604" s="175"/>
      <c r="E7604" s="4" t="s">
        <v>58</v>
      </c>
      <c r="F7604" s="6"/>
      <c r="G7604" s="5">
        <v>129</v>
      </c>
      <c r="H7604" s="7">
        <v>0</v>
      </c>
      <c r="I7604" s="1">
        <v>65</v>
      </c>
      <c r="J7604" s="1">
        <v>60</v>
      </c>
      <c r="K7604" s="8">
        <v>4</v>
      </c>
    </row>
    <row r="7605" spans="4:11" x14ac:dyDescent="0.2">
      <c r="D7605" s="175"/>
      <c r="E7605" s="4" t="s">
        <v>59</v>
      </c>
      <c r="F7605" s="6"/>
      <c r="G7605" s="5">
        <v>195</v>
      </c>
      <c r="H7605" s="7">
        <v>2</v>
      </c>
      <c r="I7605" s="1">
        <v>90</v>
      </c>
      <c r="J7605" s="1">
        <v>89</v>
      </c>
      <c r="K7605" s="8">
        <v>14</v>
      </c>
    </row>
    <row r="7606" spans="4:11" x14ac:dyDescent="0.2">
      <c r="D7606" s="175"/>
      <c r="E7606" s="4" t="s">
        <v>60</v>
      </c>
      <c r="F7606" s="6"/>
      <c r="G7606" s="5">
        <v>176</v>
      </c>
      <c r="H7606" s="7">
        <v>1</v>
      </c>
      <c r="I7606" s="1">
        <v>90</v>
      </c>
      <c r="J7606" s="1">
        <v>69</v>
      </c>
      <c r="K7606" s="8">
        <v>16</v>
      </c>
    </row>
    <row r="7607" spans="4:11" x14ac:dyDescent="0.2">
      <c r="D7607" s="175"/>
      <c r="E7607" s="4" t="s">
        <v>61</v>
      </c>
      <c r="F7607" s="6"/>
      <c r="G7607" s="5">
        <v>78</v>
      </c>
      <c r="H7607" s="7">
        <v>0</v>
      </c>
      <c r="I7607" s="1">
        <v>65</v>
      </c>
      <c r="J7607" s="1">
        <v>11</v>
      </c>
      <c r="K7607" s="8">
        <v>2</v>
      </c>
    </row>
    <row r="7608" spans="4:11" x14ac:dyDescent="0.2">
      <c r="D7608" s="175"/>
      <c r="E7608" s="4" t="s">
        <v>62</v>
      </c>
      <c r="F7608" s="6"/>
      <c r="G7608" s="5">
        <v>113</v>
      </c>
      <c r="H7608" s="7">
        <v>0</v>
      </c>
      <c r="I7608" s="1">
        <v>56</v>
      </c>
      <c r="J7608" s="1">
        <v>39</v>
      </c>
      <c r="K7608" s="8">
        <v>18</v>
      </c>
    </row>
    <row r="7609" spans="4:11" x14ac:dyDescent="0.2">
      <c r="D7609" s="174" t="s">
        <v>63</v>
      </c>
      <c r="E7609" s="20" t="s">
        <v>64</v>
      </c>
      <c r="F7609" s="22"/>
      <c r="G7609" s="21">
        <v>234</v>
      </c>
      <c r="H7609" s="25">
        <v>2</v>
      </c>
      <c r="I7609" s="3">
        <v>105</v>
      </c>
      <c r="J7609" s="3">
        <v>104</v>
      </c>
      <c r="K7609" s="26">
        <v>23</v>
      </c>
    </row>
    <row r="7610" spans="4:11" x14ac:dyDescent="0.2">
      <c r="D7610" s="175"/>
      <c r="E7610" s="4" t="s">
        <v>65</v>
      </c>
      <c r="F7610" s="6"/>
      <c r="G7610" s="5">
        <v>172</v>
      </c>
      <c r="H7610" s="7">
        <v>2</v>
      </c>
      <c r="I7610" s="1">
        <v>80</v>
      </c>
      <c r="J7610" s="1">
        <v>71</v>
      </c>
      <c r="K7610" s="8">
        <v>19</v>
      </c>
    </row>
    <row r="7611" spans="4:11" x14ac:dyDescent="0.2">
      <c r="D7611" s="175"/>
      <c r="E7611" s="4" t="s">
        <v>66</v>
      </c>
      <c r="F7611" s="6"/>
      <c r="G7611" s="5">
        <v>165</v>
      </c>
      <c r="H7611" s="7">
        <v>1</v>
      </c>
      <c r="I7611" s="1">
        <v>97</v>
      </c>
      <c r="J7611" s="1">
        <v>57</v>
      </c>
      <c r="K7611" s="8">
        <v>10</v>
      </c>
    </row>
    <row r="7612" spans="4:11" x14ac:dyDescent="0.2">
      <c r="D7612" s="175"/>
      <c r="E7612" s="4" t="s">
        <v>67</v>
      </c>
      <c r="F7612" s="6"/>
      <c r="G7612" s="5">
        <v>158</v>
      </c>
      <c r="H7612" s="7">
        <v>1</v>
      </c>
      <c r="I7612" s="1">
        <v>92</v>
      </c>
      <c r="J7612" s="1">
        <v>62</v>
      </c>
      <c r="K7612" s="8">
        <v>3</v>
      </c>
    </row>
    <row r="7613" spans="4:11" x14ac:dyDescent="0.2">
      <c r="D7613" s="175"/>
      <c r="E7613" s="4" t="s">
        <v>68</v>
      </c>
      <c r="F7613" s="6"/>
      <c r="G7613" s="5">
        <v>112</v>
      </c>
      <c r="H7613" s="7">
        <v>0</v>
      </c>
      <c r="I7613" s="1">
        <v>66</v>
      </c>
      <c r="J7613" s="1">
        <v>41</v>
      </c>
      <c r="K7613" s="8">
        <v>5</v>
      </c>
    </row>
    <row r="7614" spans="4:11" x14ac:dyDescent="0.2">
      <c r="D7614" s="175"/>
      <c r="E7614" s="4" t="s">
        <v>69</v>
      </c>
      <c r="F7614" s="6"/>
      <c r="G7614" s="5">
        <v>92</v>
      </c>
      <c r="H7614" s="7">
        <v>1</v>
      </c>
      <c r="I7614" s="1">
        <v>47</v>
      </c>
      <c r="J7614" s="1">
        <v>41</v>
      </c>
      <c r="K7614" s="8">
        <v>3</v>
      </c>
    </row>
    <row r="7615" spans="4:11" x14ac:dyDescent="0.2">
      <c r="D7615" s="175"/>
      <c r="E7615" s="4" t="s">
        <v>70</v>
      </c>
      <c r="F7615" s="6"/>
      <c r="G7615" s="5">
        <v>131</v>
      </c>
      <c r="H7615" s="7">
        <v>0</v>
      </c>
      <c r="I7615" s="1">
        <v>75</v>
      </c>
      <c r="J7615" s="1">
        <v>54</v>
      </c>
      <c r="K7615" s="8">
        <v>2</v>
      </c>
    </row>
    <row r="7616" spans="4:11" x14ac:dyDescent="0.2">
      <c r="D7616" s="175"/>
      <c r="E7616" s="4" t="s">
        <v>71</v>
      </c>
      <c r="F7616" s="6"/>
      <c r="G7616" s="5">
        <v>71</v>
      </c>
      <c r="H7616" s="7">
        <v>1</v>
      </c>
      <c r="I7616" s="1">
        <v>42</v>
      </c>
      <c r="J7616" s="1">
        <v>24</v>
      </c>
      <c r="K7616" s="8">
        <v>4</v>
      </c>
    </row>
    <row r="7617" spans="2:11" x14ac:dyDescent="0.2">
      <c r="D7617" s="176"/>
      <c r="E7617" s="59" t="s">
        <v>72</v>
      </c>
      <c r="F7617" s="60"/>
      <c r="G7617" s="56">
        <v>70</v>
      </c>
      <c r="H7617" s="66">
        <v>0</v>
      </c>
      <c r="I7617" s="30">
        <v>47</v>
      </c>
      <c r="J7617" s="30">
        <v>20</v>
      </c>
      <c r="K7617" s="65">
        <v>3</v>
      </c>
    </row>
    <row r="7619" spans="2:11" x14ac:dyDescent="0.2">
      <c r="B7619" s="43" t="str">
        <f xml:space="preserve"> HYPERLINK("#'目次'!B282", "[276]")</f>
        <v>[276]</v>
      </c>
      <c r="C7619" s="31" t="s">
        <v>500</v>
      </c>
    </row>
    <row r="7622" spans="2:11" x14ac:dyDescent="0.2">
      <c r="C7622" s="31" t="s">
        <v>75</v>
      </c>
    </row>
    <row r="7623" spans="2:11" x14ac:dyDescent="0.2">
      <c r="D7623" s="177"/>
      <c r="E7623" s="178"/>
      <c r="F7623" s="178"/>
      <c r="G7623" s="40" t="s">
        <v>14</v>
      </c>
      <c r="H7623" s="42" t="s">
        <v>492</v>
      </c>
      <c r="I7623" s="15" t="s">
        <v>493</v>
      </c>
      <c r="J7623" s="15" t="s">
        <v>494</v>
      </c>
      <c r="K7623" s="44" t="s">
        <v>17</v>
      </c>
    </row>
    <row r="7624" spans="2:11" x14ac:dyDescent="0.2">
      <c r="D7624" s="179"/>
      <c r="E7624" s="180"/>
      <c r="F7624" s="180"/>
      <c r="G7624" s="39"/>
      <c r="H7624" s="41"/>
      <c r="I7624" s="14"/>
      <c r="J7624" s="14"/>
      <c r="K7624" s="38"/>
    </row>
    <row r="7625" spans="2:11" x14ac:dyDescent="0.2">
      <c r="D7625" s="58"/>
      <c r="E7625" s="53" t="s">
        <v>14</v>
      </c>
      <c r="F7625" s="52"/>
      <c r="G7625" s="37">
        <v>1222</v>
      </c>
      <c r="H7625" s="17">
        <v>8</v>
      </c>
      <c r="I7625" s="17">
        <v>661</v>
      </c>
      <c r="J7625" s="17">
        <v>478</v>
      </c>
      <c r="K7625" s="55">
        <v>75</v>
      </c>
    </row>
    <row r="7626" spans="2:11" x14ac:dyDescent="0.2">
      <c r="D7626" s="174" t="s">
        <v>36</v>
      </c>
      <c r="E7626" s="20" t="s">
        <v>76</v>
      </c>
      <c r="F7626" s="22"/>
      <c r="G7626" s="21">
        <v>629</v>
      </c>
      <c r="H7626" s="25">
        <v>4</v>
      </c>
      <c r="I7626" s="3">
        <v>338</v>
      </c>
      <c r="J7626" s="3">
        <v>251</v>
      </c>
      <c r="K7626" s="26">
        <v>36</v>
      </c>
    </row>
    <row r="7627" spans="2:11" x14ac:dyDescent="0.2">
      <c r="D7627" s="175"/>
      <c r="E7627" s="4" t="s">
        <v>39</v>
      </c>
      <c r="F7627" s="6"/>
      <c r="G7627" s="5">
        <v>37</v>
      </c>
      <c r="H7627" s="7">
        <v>0</v>
      </c>
      <c r="I7627" s="1">
        <v>29</v>
      </c>
      <c r="J7627" s="1">
        <v>7</v>
      </c>
      <c r="K7627" s="8">
        <v>1</v>
      </c>
    </row>
    <row r="7628" spans="2:11" x14ac:dyDescent="0.2">
      <c r="D7628" s="175"/>
      <c r="E7628" s="4" t="s">
        <v>40</v>
      </c>
      <c r="F7628" s="6"/>
      <c r="G7628" s="5">
        <v>73</v>
      </c>
      <c r="H7628" s="7">
        <v>1</v>
      </c>
      <c r="I7628" s="1">
        <v>41</v>
      </c>
      <c r="J7628" s="1">
        <v>30</v>
      </c>
      <c r="K7628" s="8">
        <v>1</v>
      </c>
    </row>
    <row r="7629" spans="2:11" x14ac:dyDescent="0.2">
      <c r="D7629" s="175"/>
      <c r="E7629" s="4" t="s">
        <v>41</v>
      </c>
      <c r="F7629" s="6"/>
      <c r="G7629" s="5">
        <v>108</v>
      </c>
      <c r="H7629" s="7">
        <v>0</v>
      </c>
      <c r="I7629" s="1">
        <v>68</v>
      </c>
      <c r="J7629" s="1">
        <v>37</v>
      </c>
      <c r="K7629" s="8">
        <v>3</v>
      </c>
    </row>
    <row r="7630" spans="2:11" x14ac:dyDescent="0.2">
      <c r="D7630" s="175"/>
      <c r="E7630" s="4" t="s">
        <v>42</v>
      </c>
      <c r="F7630" s="6"/>
      <c r="G7630" s="5">
        <v>113</v>
      </c>
      <c r="H7630" s="7">
        <v>0</v>
      </c>
      <c r="I7630" s="1">
        <v>62</v>
      </c>
      <c r="J7630" s="1">
        <v>47</v>
      </c>
      <c r="K7630" s="8">
        <v>4</v>
      </c>
    </row>
    <row r="7631" spans="2:11" x14ac:dyDescent="0.2">
      <c r="D7631" s="175"/>
      <c r="E7631" s="4" t="s">
        <v>43</v>
      </c>
      <c r="F7631" s="6"/>
      <c r="G7631" s="5">
        <v>101</v>
      </c>
      <c r="H7631" s="7">
        <v>1</v>
      </c>
      <c r="I7631" s="1">
        <v>56</v>
      </c>
      <c r="J7631" s="1">
        <v>43</v>
      </c>
      <c r="K7631" s="8">
        <v>1</v>
      </c>
    </row>
    <row r="7632" spans="2:11" x14ac:dyDescent="0.2">
      <c r="D7632" s="175"/>
      <c r="E7632" s="4" t="s">
        <v>44</v>
      </c>
      <c r="F7632" s="6"/>
      <c r="G7632" s="5">
        <v>114</v>
      </c>
      <c r="H7632" s="7">
        <v>2</v>
      </c>
      <c r="I7632" s="1">
        <v>51</v>
      </c>
      <c r="J7632" s="1">
        <v>53</v>
      </c>
      <c r="K7632" s="8">
        <v>8</v>
      </c>
    </row>
    <row r="7633" spans="2:11" x14ac:dyDescent="0.2">
      <c r="D7633" s="175"/>
      <c r="E7633" s="4" t="s">
        <v>45</v>
      </c>
      <c r="F7633" s="6"/>
      <c r="G7633" s="5">
        <v>83</v>
      </c>
      <c r="H7633" s="7">
        <v>0</v>
      </c>
      <c r="I7633" s="1">
        <v>31</v>
      </c>
      <c r="J7633" s="1">
        <v>34</v>
      </c>
      <c r="K7633" s="8">
        <v>18</v>
      </c>
    </row>
    <row r="7634" spans="2:11" x14ac:dyDescent="0.2">
      <c r="D7634" s="174" t="s">
        <v>37</v>
      </c>
      <c r="E7634" s="20" t="s">
        <v>77</v>
      </c>
      <c r="F7634" s="22"/>
      <c r="G7634" s="21">
        <v>593</v>
      </c>
      <c r="H7634" s="25">
        <v>4</v>
      </c>
      <c r="I7634" s="3">
        <v>323</v>
      </c>
      <c r="J7634" s="3">
        <v>227</v>
      </c>
      <c r="K7634" s="26">
        <v>39</v>
      </c>
    </row>
    <row r="7635" spans="2:11" x14ac:dyDescent="0.2">
      <c r="D7635" s="175"/>
      <c r="E7635" s="4" t="s">
        <v>39</v>
      </c>
      <c r="F7635" s="6"/>
      <c r="G7635" s="5">
        <v>27</v>
      </c>
      <c r="H7635" s="7">
        <v>0</v>
      </c>
      <c r="I7635" s="1">
        <v>24</v>
      </c>
      <c r="J7635" s="1">
        <v>2</v>
      </c>
      <c r="K7635" s="8">
        <v>1</v>
      </c>
    </row>
    <row r="7636" spans="2:11" x14ac:dyDescent="0.2">
      <c r="D7636" s="175"/>
      <c r="E7636" s="4" t="s">
        <v>40</v>
      </c>
      <c r="F7636" s="6"/>
      <c r="G7636" s="5">
        <v>74</v>
      </c>
      <c r="H7636" s="7">
        <v>0</v>
      </c>
      <c r="I7636" s="1">
        <v>54</v>
      </c>
      <c r="J7636" s="1">
        <v>20</v>
      </c>
      <c r="K7636" s="8">
        <v>0</v>
      </c>
    </row>
    <row r="7637" spans="2:11" x14ac:dyDescent="0.2">
      <c r="D7637" s="175"/>
      <c r="E7637" s="4" t="s">
        <v>41</v>
      </c>
      <c r="F7637" s="6"/>
      <c r="G7637" s="5">
        <v>96</v>
      </c>
      <c r="H7637" s="7">
        <v>1</v>
      </c>
      <c r="I7637" s="1">
        <v>58</v>
      </c>
      <c r="J7637" s="1">
        <v>35</v>
      </c>
      <c r="K7637" s="8">
        <v>2</v>
      </c>
    </row>
    <row r="7638" spans="2:11" x14ac:dyDescent="0.2">
      <c r="D7638" s="175"/>
      <c r="E7638" s="4" t="s">
        <v>42</v>
      </c>
      <c r="F7638" s="6"/>
      <c r="G7638" s="5">
        <v>97</v>
      </c>
      <c r="H7638" s="7">
        <v>2</v>
      </c>
      <c r="I7638" s="1">
        <v>52</v>
      </c>
      <c r="J7638" s="1">
        <v>37</v>
      </c>
      <c r="K7638" s="8">
        <v>6</v>
      </c>
    </row>
    <row r="7639" spans="2:11" x14ac:dyDescent="0.2">
      <c r="D7639" s="175"/>
      <c r="E7639" s="4" t="s">
        <v>43</v>
      </c>
      <c r="F7639" s="6"/>
      <c r="G7639" s="5">
        <v>103</v>
      </c>
      <c r="H7639" s="7">
        <v>0</v>
      </c>
      <c r="I7639" s="1">
        <v>53</v>
      </c>
      <c r="J7639" s="1">
        <v>47</v>
      </c>
      <c r="K7639" s="8">
        <v>3</v>
      </c>
    </row>
    <row r="7640" spans="2:11" x14ac:dyDescent="0.2">
      <c r="D7640" s="175"/>
      <c r="E7640" s="4" t="s">
        <v>44</v>
      </c>
      <c r="F7640" s="6"/>
      <c r="G7640" s="5">
        <v>109</v>
      </c>
      <c r="H7640" s="7">
        <v>0</v>
      </c>
      <c r="I7640" s="1">
        <v>47</v>
      </c>
      <c r="J7640" s="1">
        <v>54</v>
      </c>
      <c r="K7640" s="8">
        <v>8</v>
      </c>
    </row>
    <row r="7641" spans="2:11" x14ac:dyDescent="0.2">
      <c r="D7641" s="176"/>
      <c r="E7641" s="59" t="s">
        <v>45</v>
      </c>
      <c r="F7641" s="60"/>
      <c r="G7641" s="56">
        <v>87</v>
      </c>
      <c r="H7641" s="66">
        <v>1</v>
      </c>
      <c r="I7641" s="30">
        <v>35</v>
      </c>
      <c r="J7641" s="30">
        <v>32</v>
      </c>
      <c r="K7641" s="65">
        <v>19</v>
      </c>
    </row>
    <row r="7643" spans="2:11" x14ac:dyDescent="0.2">
      <c r="B7643" s="43" t="str">
        <f xml:space="preserve"> HYPERLINK("#'目次'!B283", "[277]")</f>
        <v>[277]</v>
      </c>
      <c r="C7643" s="31" t="s">
        <v>503</v>
      </c>
    </row>
    <row r="7647" spans="2:11" x14ac:dyDescent="0.2">
      <c r="D7647" s="177"/>
      <c r="E7647" s="178"/>
      <c r="F7647" s="178"/>
      <c r="G7647" s="40" t="s">
        <v>14</v>
      </c>
      <c r="H7647" s="42" t="s">
        <v>492</v>
      </c>
      <c r="I7647" s="15" t="s">
        <v>493</v>
      </c>
      <c r="J7647" s="15" t="s">
        <v>494</v>
      </c>
      <c r="K7647" s="44" t="s">
        <v>17</v>
      </c>
    </row>
    <row r="7648" spans="2:11" x14ac:dyDescent="0.2">
      <c r="D7648" s="179"/>
      <c r="E7648" s="180"/>
      <c r="F7648" s="180"/>
      <c r="G7648" s="39"/>
      <c r="H7648" s="41"/>
      <c r="I7648" s="14"/>
      <c r="J7648" s="14"/>
      <c r="K7648" s="38"/>
    </row>
    <row r="7649" spans="4:11" x14ac:dyDescent="0.2">
      <c r="D7649" s="58"/>
      <c r="E7649" s="53" t="s">
        <v>14</v>
      </c>
      <c r="F7649" s="52"/>
      <c r="G7649" s="37">
        <v>1222</v>
      </c>
      <c r="H7649" s="17">
        <v>127</v>
      </c>
      <c r="I7649" s="17">
        <v>780</v>
      </c>
      <c r="J7649" s="17">
        <v>289</v>
      </c>
      <c r="K7649" s="55">
        <v>26</v>
      </c>
    </row>
    <row r="7650" spans="4:11" x14ac:dyDescent="0.2">
      <c r="D7650" s="174" t="s">
        <v>18</v>
      </c>
      <c r="E7650" s="20" t="s">
        <v>19</v>
      </c>
      <c r="F7650" s="22"/>
      <c r="G7650" s="21">
        <v>57</v>
      </c>
      <c r="H7650" s="25">
        <v>5</v>
      </c>
      <c r="I7650" s="3">
        <v>41</v>
      </c>
      <c r="J7650" s="3">
        <v>9</v>
      </c>
      <c r="K7650" s="26">
        <v>2</v>
      </c>
    </row>
    <row r="7651" spans="4:11" x14ac:dyDescent="0.2">
      <c r="D7651" s="175"/>
      <c r="E7651" s="4" t="s">
        <v>20</v>
      </c>
      <c r="F7651" s="6"/>
      <c r="G7651" s="5">
        <v>84</v>
      </c>
      <c r="H7651" s="7">
        <v>10</v>
      </c>
      <c r="I7651" s="1">
        <v>54</v>
      </c>
      <c r="J7651" s="1">
        <v>17</v>
      </c>
      <c r="K7651" s="8">
        <v>3</v>
      </c>
    </row>
    <row r="7652" spans="4:11" x14ac:dyDescent="0.2">
      <c r="D7652" s="175"/>
      <c r="E7652" s="4" t="s">
        <v>21</v>
      </c>
      <c r="F7652" s="6"/>
      <c r="G7652" s="5">
        <v>487</v>
      </c>
      <c r="H7652" s="7">
        <v>45</v>
      </c>
      <c r="I7652" s="1">
        <v>317</v>
      </c>
      <c r="J7652" s="1">
        <v>114</v>
      </c>
      <c r="K7652" s="8">
        <v>11</v>
      </c>
    </row>
    <row r="7653" spans="4:11" x14ac:dyDescent="0.2">
      <c r="D7653" s="175"/>
      <c r="E7653" s="4" t="s">
        <v>22</v>
      </c>
      <c r="F7653" s="6"/>
      <c r="G7653" s="5">
        <v>35</v>
      </c>
      <c r="H7653" s="7">
        <v>3</v>
      </c>
      <c r="I7653" s="1">
        <v>17</v>
      </c>
      <c r="J7653" s="1">
        <v>13</v>
      </c>
      <c r="K7653" s="8">
        <v>2</v>
      </c>
    </row>
    <row r="7654" spans="4:11" x14ac:dyDescent="0.2">
      <c r="D7654" s="175"/>
      <c r="E7654" s="4" t="s">
        <v>23</v>
      </c>
      <c r="F7654" s="6"/>
      <c r="G7654" s="5">
        <v>143</v>
      </c>
      <c r="H7654" s="7">
        <v>14</v>
      </c>
      <c r="I7654" s="1">
        <v>91</v>
      </c>
      <c r="J7654" s="1">
        <v>34</v>
      </c>
      <c r="K7654" s="8">
        <v>4</v>
      </c>
    </row>
    <row r="7655" spans="4:11" x14ac:dyDescent="0.2">
      <c r="D7655" s="175"/>
      <c r="E7655" s="4" t="s">
        <v>24</v>
      </c>
      <c r="F7655" s="6"/>
      <c r="G7655" s="5">
        <v>187</v>
      </c>
      <c r="H7655" s="7">
        <v>22</v>
      </c>
      <c r="I7655" s="1">
        <v>114</v>
      </c>
      <c r="J7655" s="1">
        <v>50</v>
      </c>
      <c r="K7655" s="8">
        <v>1</v>
      </c>
    </row>
    <row r="7656" spans="4:11" x14ac:dyDescent="0.2">
      <c r="D7656" s="175"/>
      <c r="E7656" s="4" t="s">
        <v>25</v>
      </c>
      <c r="F7656" s="6"/>
      <c r="G7656" s="5">
        <v>71</v>
      </c>
      <c r="H7656" s="7">
        <v>9</v>
      </c>
      <c r="I7656" s="1">
        <v>45</v>
      </c>
      <c r="J7656" s="1">
        <v>16</v>
      </c>
      <c r="K7656" s="8">
        <v>1</v>
      </c>
    </row>
    <row r="7657" spans="4:11" x14ac:dyDescent="0.2">
      <c r="D7657" s="175"/>
      <c r="E7657" s="4" t="s">
        <v>26</v>
      </c>
      <c r="F7657" s="6"/>
      <c r="G7657" s="5">
        <v>30</v>
      </c>
      <c r="H7657" s="7">
        <v>3</v>
      </c>
      <c r="I7657" s="1">
        <v>21</v>
      </c>
      <c r="J7657" s="1">
        <v>6</v>
      </c>
      <c r="K7657" s="8">
        <v>0</v>
      </c>
    </row>
    <row r="7658" spans="4:11" x14ac:dyDescent="0.2">
      <c r="D7658" s="175"/>
      <c r="E7658" s="4" t="s">
        <v>27</v>
      </c>
      <c r="F7658" s="6"/>
      <c r="G7658" s="5">
        <v>70</v>
      </c>
      <c r="H7658" s="7">
        <v>11</v>
      </c>
      <c r="I7658" s="1">
        <v>40</v>
      </c>
      <c r="J7658" s="1">
        <v>18</v>
      </c>
      <c r="K7658" s="8">
        <v>1</v>
      </c>
    </row>
    <row r="7659" spans="4:11" x14ac:dyDescent="0.2">
      <c r="D7659" s="175"/>
      <c r="E7659" s="4" t="s">
        <v>28</v>
      </c>
      <c r="F7659" s="6"/>
      <c r="G7659" s="5">
        <v>51</v>
      </c>
      <c r="H7659" s="7">
        <v>4</v>
      </c>
      <c r="I7659" s="1">
        <v>37</v>
      </c>
      <c r="J7659" s="1">
        <v>9</v>
      </c>
      <c r="K7659" s="8">
        <v>1</v>
      </c>
    </row>
    <row r="7660" spans="4:11" x14ac:dyDescent="0.2">
      <c r="D7660" s="175"/>
      <c r="E7660" s="4" t="s">
        <v>29</v>
      </c>
      <c r="F7660" s="6"/>
      <c r="G7660" s="5">
        <v>7</v>
      </c>
      <c r="H7660" s="7">
        <v>1</v>
      </c>
      <c r="I7660" s="1">
        <v>3</v>
      </c>
      <c r="J7660" s="1">
        <v>3</v>
      </c>
      <c r="K7660" s="8">
        <v>0</v>
      </c>
    </row>
    <row r="7661" spans="4:11" x14ac:dyDescent="0.2">
      <c r="D7661" s="174" t="s">
        <v>30</v>
      </c>
      <c r="E7661" s="20" t="s">
        <v>31</v>
      </c>
      <c r="F7661" s="22"/>
      <c r="G7661" s="21">
        <v>393</v>
      </c>
      <c r="H7661" s="25">
        <v>45</v>
      </c>
      <c r="I7661" s="3">
        <v>241</v>
      </c>
      <c r="J7661" s="3">
        <v>100</v>
      </c>
      <c r="K7661" s="26">
        <v>7</v>
      </c>
    </row>
    <row r="7662" spans="4:11" x14ac:dyDescent="0.2">
      <c r="D7662" s="175"/>
      <c r="E7662" s="4" t="s">
        <v>32</v>
      </c>
      <c r="F7662" s="6"/>
      <c r="G7662" s="5">
        <v>352</v>
      </c>
      <c r="H7662" s="7">
        <v>36</v>
      </c>
      <c r="I7662" s="1">
        <v>224</v>
      </c>
      <c r="J7662" s="1">
        <v>84</v>
      </c>
      <c r="K7662" s="8">
        <v>8</v>
      </c>
    </row>
    <row r="7663" spans="4:11" x14ac:dyDescent="0.2">
      <c r="D7663" s="175"/>
      <c r="E7663" s="4" t="s">
        <v>33</v>
      </c>
      <c r="F7663" s="6"/>
      <c r="G7663" s="5">
        <v>388</v>
      </c>
      <c r="H7663" s="7">
        <v>35</v>
      </c>
      <c r="I7663" s="1">
        <v>255</v>
      </c>
      <c r="J7663" s="1">
        <v>90</v>
      </c>
      <c r="K7663" s="8">
        <v>8</v>
      </c>
    </row>
    <row r="7664" spans="4:11" x14ac:dyDescent="0.2">
      <c r="D7664" s="175"/>
      <c r="E7664" s="4" t="s">
        <v>34</v>
      </c>
      <c r="F7664" s="6"/>
      <c r="G7664" s="5">
        <v>89</v>
      </c>
      <c r="H7664" s="7">
        <v>11</v>
      </c>
      <c r="I7664" s="1">
        <v>60</v>
      </c>
      <c r="J7664" s="1">
        <v>15</v>
      </c>
      <c r="K7664" s="8">
        <v>3</v>
      </c>
    </row>
    <row r="7665" spans="2:11" x14ac:dyDescent="0.2">
      <c r="D7665" s="174" t="s">
        <v>35</v>
      </c>
      <c r="E7665" s="20" t="s">
        <v>36</v>
      </c>
      <c r="F7665" s="22"/>
      <c r="G7665" s="21">
        <v>629</v>
      </c>
      <c r="H7665" s="25">
        <v>62</v>
      </c>
      <c r="I7665" s="3">
        <v>414</v>
      </c>
      <c r="J7665" s="3">
        <v>143</v>
      </c>
      <c r="K7665" s="26">
        <v>10</v>
      </c>
    </row>
    <row r="7666" spans="2:11" x14ac:dyDescent="0.2">
      <c r="D7666" s="175"/>
      <c r="E7666" s="4" t="s">
        <v>37</v>
      </c>
      <c r="F7666" s="6"/>
      <c r="G7666" s="5">
        <v>593</v>
      </c>
      <c r="H7666" s="7">
        <v>65</v>
      </c>
      <c r="I7666" s="1">
        <v>366</v>
      </c>
      <c r="J7666" s="1">
        <v>146</v>
      </c>
      <c r="K7666" s="8">
        <v>16</v>
      </c>
    </row>
    <row r="7667" spans="2:11" x14ac:dyDescent="0.2">
      <c r="D7667" s="174" t="s">
        <v>38</v>
      </c>
      <c r="E7667" s="20" t="s">
        <v>39</v>
      </c>
      <c r="F7667" s="22"/>
      <c r="G7667" s="21">
        <v>64</v>
      </c>
      <c r="H7667" s="25">
        <v>10</v>
      </c>
      <c r="I7667" s="3">
        <v>42</v>
      </c>
      <c r="J7667" s="3">
        <v>11</v>
      </c>
      <c r="K7667" s="26">
        <v>1</v>
      </c>
    </row>
    <row r="7668" spans="2:11" x14ac:dyDescent="0.2">
      <c r="D7668" s="175"/>
      <c r="E7668" s="4" t="s">
        <v>40</v>
      </c>
      <c r="F7668" s="6"/>
      <c r="G7668" s="5">
        <v>147</v>
      </c>
      <c r="H7668" s="7">
        <v>8</v>
      </c>
      <c r="I7668" s="1">
        <v>100</v>
      </c>
      <c r="J7668" s="1">
        <v>39</v>
      </c>
      <c r="K7668" s="8">
        <v>0</v>
      </c>
    </row>
    <row r="7669" spans="2:11" x14ac:dyDescent="0.2">
      <c r="D7669" s="175"/>
      <c r="E7669" s="4" t="s">
        <v>41</v>
      </c>
      <c r="F7669" s="6"/>
      <c r="G7669" s="5">
        <v>204</v>
      </c>
      <c r="H7669" s="7">
        <v>19</v>
      </c>
      <c r="I7669" s="1">
        <v>124</v>
      </c>
      <c r="J7669" s="1">
        <v>58</v>
      </c>
      <c r="K7669" s="8">
        <v>3</v>
      </c>
    </row>
    <row r="7670" spans="2:11" x14ac:dyDescent="0.2">
      <c r="D7670" s="175"/>
      <c r="E7670" s="4" t="s">
        <v>42</v>
      </c>
      <c r="F7670" s="6"/>
      <c r="G7670" s="5">
        <v>210</v>
      </c>
      <c r="H7670" s="7">
        <v>15</v>
      </c>
      <c r="I7670" s="1">
        <v>146</v>
      </c>
      <c r="J7670" s="1">
        <v>46</v>
      </c>
      <c r="K7670" s="8">
        <v>3</v>
      </c>
    </row>
    <row r="7671" spans="2:11" x14ac:dyDescent="0.2">
      <c r="D7671" s="175"/>
      <c r="E7671" s="4" t="s">
        <v>43</v>
      </c>
      <c r="F7671" s="6"/>
      <c r="G7671" s="5">
        <v>204</v>
      </c>
      <c r="H7671" s="7">
        <v>15</v>
      </c>
      <c r="I7671" s="1">
        <v>130</v>
      </c>
      <c r="J7671" s="1">
        <v>57</v>
      </c>
      <c r="K7671" s="8">
        <v>2</v>
      </c>
    </row>
    <row r="7672" spans="2:11" x14ac:dyDescent="0.2">
      <c r="D7672" s="175"/>
      <c r="E7672" s="4" t="s">
        <v>44</v>
      </c>
      <c r="F7672" s="6"/>
      <c r="G7672" s="5">
        <v>223</v>
      </c>
      <c r="H7672" s="7">
        <v>29</v>
      </c>
      <c r="I7672" s="1">
        <v>138</v>
      </c>
      <c r="J7672" s="1">
        <v>50</v>
      </c>
      <c r="K7672" s="8">
        <v>6</v>
      </c>
    </row>
    <row r="7673" spans="2:11" x14ac:dyDescent="0.2">
      <c r="D7673" s="176"/>
      <c r="E7673" s="59" t="s">
        <v>45</v>
      </c>
      <c r="F7673" s="60"/>
      <c r="G7673" s="56">
        <v>170</v>
      </c>
      <c r="H7673" s="66">
        <v>31</v>
      </c>
      <c r="I7673" s="30">
        <v>100</v>
      </c>
      <c r="J7673" s="30">
        <v>28</v>
      </c>
      <c r="K7673" s="65">
        <v>11</v>
      </c>
    </row>
    <row r="7675" spans="2:11" x14ac:dyDescent="0.2">
      <c r="B7675" s="43" t="str">
        <f xml:space="preserve"> HYPERLINK("#'目次'!B284", "[278]")</f>
        <v>[278]</v>
      </c>
      <c r="C7675" s="31" t="s">
        <v>503</v>
      </c>
    </row>
    <row r="7679" spans="2:11" x14ac:dyDescent="0.2">
      <c r="D7679" s="177"/>
      <c r="E7679" s="178"/>
      <c r="F7679" s="178"/>
      <c r="G7679" s="40" t="s">
        <v>14</v>
      </c>
      <c r="H7679" s="42" t="s">
        <v>492</v>
      </c>
      <c r="I7679" s="15" t="s">
        <v>493</v>
      </c>
      <c r="J7679" s="15" t="s">
        <v>494</v>
      </c>
      <c r="K7679" s="44" t="s">
        <v>17</v>
      </c>
    </row>
    <row r="7680" spans="2:11" x14ac:dyDescent="0.2">
      <c r="D7680" s="179"/>
      <c r="E7680" s="180"/>
      <c r="F7680" s="180"/>
      <c r="G7680" s="39"/>
      <c r="H7680" s="41"/>
      <c r="I7680" s="14"/>
      <c r="J7680" s="14"/>
      <c r="K7680" s="38"/>
    </row>
    <row r="7681" spans="4:11" x14ac:dyDescent="0.2">
      <c r="D7681" s="58"/>
      <c r="E7681" s="53" t="s">
        <v>14</v>
      </c>
      <c r="F7681" s="52"/>
      <c r="G7681" s="37">
        <v>1222</v>
      </c>
      <c r="H7681" s="17">
        <v>127</v>
      </c>
      <c r="I7681" s="17">
        <v>780</v>
      </c>
      <c r="J7681" s="17">
        <v>289</v>
      </c>
      <c r="K7681" s="55">
        <v>26</v>
      </c>
    </row>
    <row r="7682" spans="4:11" x14ac:dyDescent="0.2">
      <c r="D7682" s="174" t="s">
        <v>52</v>
      </c>
      <c r="E7682" s="20" t="s">
        <v>53</v>
      </c>
      <c r="F7682" s="22"/>
      <c r="G7682" s="21">
        <v>15</v>
      </c>
      <c r="H7682" s="25">
        <v>2</v>
      </c>
      <c r="I7682" s="3">
        <v>10</v>
      </c>
      <c r="J7682" s="3">
        <v>3</v>
      </c>
      <c r="K7682" s="26">
        <v>0</v>
      </c>
    </row>
    <row r="7683" spans="4:11" ht="24" x14ac:dyDescent="0.2">
      <c r="D7683" s="175"/>
      <c r="E7683" s="4" t="s">
        <v>54</v>
      </c>
      <c r="F7683" s="6"/>
      <c r="G7683" s="5">
        <v>122</v>
      </c>
      <c r="H7683" s="7">
        <v>14</v>
      </c>
      <c r="I7683" s="1">
        <v>88</v>
      </c>
      <c r="J7683" s="1">
        <v>19</v>
      </c>
      <c r="K7683" s="8">
        <v>1</v>
      </c>
    </row>
    <row r="7684" spans="4:11" x14ac:dyDescent="0.2">
      <c r="D7684" s="175"/>
      <c r="E7684" s="4" t="s">
        <v>55</v>
      </c>
      <c r="F7684" s="6"/>
      <c r="G7684" s="5">
        <v>43</v>
      </c>
      <c r="H7684" s="7">
        <v>2</v>
      </c>
      <c r="I7684" s="1">
        <v>29</v>
      </c>
      <c r="J7684" s="1">
        <v>12</v>
      </c>
      <c r="K7684" s="8">
        <v>0</v>
      </c>
    </row>
    <row r="7685" spans="4:11" x14ac:dyDescent="0.2">
      <c r="D7685" s="175"/>
      <c r="E7685" s="4" t="s">
        <v>56</v>
      </c>
      <c r="F7685" s="6"/>
      <c r="G7685" s="5">
        <v>60</v>
      </c>
      <c r="H7685" s="7">
        <v>4</v>
      </c>
      <c r="I7685" s="1">
        <v>46</v>
      </c>
      <c r="J7685" s="1">
        <v>10</v>
      </c>
      <c r="K7685" s="8">
        <v>0</v>
      </c>
    </row>
    <row r="7686" spans="4:11" x14ac:dyDescent="0.2">
      <c r="D7686" s="175"/>
      <c r="E7686" s="4" t="s">
        <v>57</v>
      </c>
      <c r="F7686" s="6"/>
      <c r="G7686" s="5">
        <v>286</v>
      </c>
      <c r="H7686" s="7">
        <v>21</v>
      </c>
      <c r="I7686" s="1">
        <v>189</v>
      </c>
      <c r="J7686" s="1">
        <v>73</v>
      </c>
      <c r="K7686" s="8">
        <v>3</v>
      </c>
    </row>
    <row r="7687" spans="4:11" x14ac:dyDescent="0.2">
      <c r="D7687" s="175"/>
      <c r="E7687" s="4" t="s">
        <v>58</v>
      </c>
      <c r="F7687" s="6"/>
      <c r="G7687" s="5">
        <v>129</v>
      </c>
      <c r="H7687" s="7">
        <v>12</v>
      </c>
      <c r="I7687" s="1">
        <v>79</v>
      </c>
      <c r="J7687" s="1">
        <v>37</v>
      </c>
      <c r="K7687" s="8">
        <v>1</v>
      </c>
    </row>
    <row r="7688" spans="4:11" x14ac:dyDescent="0.2">
      <c r="D7688" s="175"/>
      <c r="E7688" s="4" t="s">
        <v>59</v>
      </c>
      <c r="F7688" s="6"/>
      <c r="G7688" s="5">
        <v>195</v>
      </c>
      <c r="H7688" s="7">
        <v>22</v>
      </c>
      <c r="I7688" s="1">
        <v>119</v>
      </c>
      <c r="J7688" s="1">
        <v>46</v>
      </c>
      <c r="K7688" s="8">
        <v>8</v>
      </c>
    </row>
    <row r="7689" spans="4:11" x14ac:dyDescent="0.2">
      <c r="D7689" s="175"/>
      <c r="E7689" s="4" t="s">
        <v>60</v>
      </c>
      <c r="F7689" s="6"/>
      <c r="G7689" s="5">
        <v>176</v>
      </c>
      <c r="H7689" s="7">
        <v>27</v>
      </c>
      <c r="I7689" s="1">
        <v>95</v>
      </c>
      <c r="J7689" s="1">
        <v>49</v>
      </c>
      <c r="K7689" s="8">
        <v>5</v>
      </c>
    </row>
    <row r="7690" spans="4:11" x14ac:dyDescent="0.2">
      <c r="D7690" s="175"/>
      <c r="E7690" s="4" t="s">
        <v>61</v>
      </c>
      <c r="F7690" s="6"/>
      <c r="G7690" s="5">
        <v>78</v>
      </c>
      <c r="H7690" s="7">
        <v>9</v>
      </c>
      <c r="I7690" s="1">
        <v>53</v>
      </c>
      <c r="J7690" s="1">
        <v>15</v>
      </c>
      <c r="K7690" s="8">
        <v>1</v>
      </c>
    </row>
    <row r="7691" spans="4:11" x14ac:dyDescent="0.2">
      <c r="D7691" s="175"/>
      <c r="E7691" s="4" t="s">
        <v>62</v>
      </c>
      <c r="F7691" s="6"/>
      <c r="G7691" s="5">
        <v>113</v>
      </c>
      <c r="H7691" s="7">
        <v>14</v>
      </c>
      <c r="I7691" s="1">
        <v>70</v>
      </c>
      <c r="J7691" s="1">
        <v>24</v>
      </c>
      <c r="K7691" s="8">
        <v>5</v>
      </c>
    </row>
    <row r="7692" spans="4:11" x14ac:dyDescent="0.2">
      <c r="D7692" s="174" t="s">
        <v>63</v>
      </c>
      <c r="E7692" s="20" t="s">
        <v>64</v>
      </c>
      <c r="F7692" s="22"/>
      <c r="G7692" s="21">
        <v>234</v>
      </c>
      <c r="H7692" s="25">
        <v>27</v>
      </c>
      <c r="I7692" s="3">
        <v>136</v>
      </c>
      <c r="J7692" s="3">
        <v>64</v>
      </c>
      <c r="K7692" s="26">
        <v>7</v>
      </c>
    </row>
    <row r="7693" spans="4:11" x14ac:dyDescent="0.2">
      <c r="D7693" s="175"/>
      <c r="E7693" s="4" t="s">
        <v>65</v>
      </c>
      <c r="F7693" s="6"/>
      <c r="G7693" s="5">
        <v>172</v>
      </c>
      <c r="H7693" s="7">
        <v>19</v>
      </c>
      <c r="I7693" s="1">
        <v>99</v>
      </c>
      <c r="J7693" s="1">
        <v>47</v>
      </c>
      <c r="K7693" s="8">
        <v>7</v>
      </c>
    </row>
    <row r="7694" spans="4:11" x14ac:dyDescent="0.2">
      <c r="D7694" s="175"/>
      <c r="E7694" s="4" t="s">
        <v>66</v>
      </c>
      <c r="F7694" s="6"/>
      <c r="G7694" s="5">
        <v>165</v>
      </c>
      <c r="H7694" s="7">
        <v>23</v>
      </c>
      <c r="I7694" s="1">
        <v>107</v>
      </c>
      <c r="J7694" s="1">
        <v>32</v>
      </c>
      <c r="K7694" s="8">
        <v>3</v>
      </c>
    </row>
    <row r="7695" spans="4:11" x14ac:dyDescent="0.2">
      <c r="D7695" s="175"/>
      <c r="E7695" s="4" t="s">
        <v>67</v>
      </c>
      <c r="F7695" s="6"/>
      <c r="G7695" s="5">
        <v>158</v>
      </c>
      <c r="H7695" s="7">
        <v>16</v>
      </c>
      <c r="I7695" s="1">
        <v>101</v>
      </c>
      <c r="J7695" s="1">
        <v>40</v>
      </c>
      <c r="K7695" s="8">
        <v>1</v>
      </c>
    </row>
    <row r="7696" spans="4:11" x14ac:dyDescent="0.2">
      <c r="D7696" s="175"/>
      <c r="E7696" s="4" t="s">
        <v>68</v>
      </c>
      <c r="F7696" s="6"/>
      <c r="G7696" s="5">
        <v>112</v>
      </c>
      <c r="H7696" s="7">
        <v>11</v>
      </c>
      <c r="I7696" s="1">
        <v>78</v>
      </c>
      <c r="J7696" s="1">
        <v>21</v>
      </c>
      <c r="K7696" s="8">
        <v>2</v>
      </c>
    </row>
    <row r="7697" spans="2:11" x14ac:dyDescent="0.2">
      <c r="D7697" s="175"/>
      <c r="E7697" s="4" t="s">
        <v>69</v>
      </c>
      <c r="F7697" s="6"/>
      <c r="G7697" s="5">
        <v>92</v>
      </c>
      <c r="H7697" s="7">
        <v>7</v>
      </c>
      <c r="I7697" s="1">
        <v>60</v>
      </c>
      <c r="J7697" s="1">
        <v>24</v>
      </c>
      <c r="K7697" s="8">
        <v>1</v>
      </c>
    </row>
    <row r="7698" spans="2:11" x14ac:dyDescent="0.2">
      <c r="D7698" s="175"/>
      <c r="E7698" s="4" t="s">
        <v>70</v>
      </c>
      <c r="F7698" s="6"/>
      <c r="G7698" s="5">
        <v>131</v>
      </c>
      <c r="H7698" s="7">
        <v>13</v>
      </c>
      <c r="I7698" s="1">
        <v>85</v>
      </c>
      <c r="J7698" s="1">
        <v>33</v>
      </c>
      <c r="K7698" s="8">
        <v>0</v>
      </c>
    </row>
    <row r="7699" spans="2:11" x14ac:dyDescent="0.2">
      <c r="D7699" s="175"/>
      <c r="E7699" s="4" t="s">
        <v>71</v>
      </c>
      <c r="F7699" s="6"/>
      <c r="G7699" s="5">
        <v>71</v>
      </c>
      <c r="H7699" s="7">
        <v>3</v>
      </c>
      <c r="I7699" s="1">
        <v>52</v>
      </c>
      <c r="J7699" s="1">
        <v>14</v>
      </c>
      <c r="K7699" s="8">
        <v>2</v>
      </c>
    </row>
    <row r="7700" spans="2:11" x14ac:dyDescent="0.2">
      <c r="D7700" s="176"/>
      <c r="E7700" s="59" t="s">
        <v>72</v>
      </c>
      <c r="F7700" s="60"/>
      <c r="G7700" s="56">
        <v>70</v>
      </c>
      <c r="H7700" s="66">
        <v>6</v>
      </c>
      <c r="I7700" s="30">
        <v>50</v>
      </c>
      <c r="J7700" s="30">
        <v>14</v>
      </c>
      <c r="K7700" s="65">
        <v>0</v>
      </c>
    </row>
    <row r="7702" spans="2:11" x14ac:dyDescent="0.2">
      <c r="B7702" s="43" t="str">
        <f xml:space="preserve"> HYPERLINK("#'目次'!B285", "[279]")</f>
        <v>[279]</v>
      </c>
      <c r="C7702" s="31" t="s">
        <v>503</v>
      </c>
    </row>
    <row r="7705" spans="2:11" x14ac:dyDescent="0.2">
      <c r="C7705" s="31" t="s">
        <v>75</v>
      </c>
    </row>
    <row r="7706" spans="2:11" x14ac:dyDescent="0.2">
      <c r="D7706" s="177"/>
      <c r="E7706" s="178"/>
      <c r="F7706" s="178"/>
      <c r="G7706" s="40" t="s">
        <v>14</v>
      </c>
      <c r="H7706" s="42" t="s">
        <v>492</v>
      </c>
      <c r="I7706" s="15" t="s">
        <v>493</v>
      </c>
      <c r="J7706" s="15" t="s">
        <v>494</v>
      </c>
      <c r="K7706" s="44" t="s">
        <v>17</v>
      </c>
    </row>
    <row r="7707" spans="2:11" x14ac:dyDescent="0.2">
      <c r="D7707" s="179"/>
      <c r="E7707" s="180"/>
      <c r="F7707" s="180"/>
      <c r="G7707" s="39"/>
      <c r="H7707" s="41"/>
      <c r="I7707" s="14"/>
      <c r="J7707" s="14"/>
      <c r="K7707" s="38"/>
    </row>
    <row r="7708" spans="2:11" x14ac:dyDescent="0.2">
      <c r="D7708" s="58"/>
      <c r="E7708" s="53" t="s">
        <v>14</v>
      </c>
      <c r="F7708" s="52"/>
      <c r="G7708" s="37">
        <v>1222</v>
      </c>
      <c r="H7708" s="17">
        <v>127</v>
      </c>
      <c r="I7708" s="17">
        <v>780</v>
      </c>
      <c r="J7708" s="17">
        <v>289</v>
      </c>
      <c r="K7708" s="55">
        <v>26</v>
      </c>
    </row>
    <row r="7709" spans="2:11" x14ac:dyDescent="0.2">
      <c r="D7709" s="174" t="s">
        <v>36</v>
      </c>
      <c r="E7709" s="20" t="s">
        <v>76</v>
      </c>
      <c r="F7709" s="22"/>
      <c r="G7709" s="21">
        <v>629</v>
      </c>
      <c r="H7709" s="25">
        <v>62</v>
      </c>
      <c r="I7709" s="3">
        <v>414</v>
      </c>
      <c r="J7709" s="3">
        <v>143</v>
      </c>
      <c r="K7709" s="26">
        <v>10</v>
      </c>
    </row>
    <row r="7710" spans="2:11" x14ac:dyDescent="0.2">
      <c r="D7710" s="175"/>
      <c r="E7710" s="4" t="s">
        <v>39</v>
      </c>
      <c r="F7710" s="6"/>
      <c r="G7710" s="5">
        <v>37</v>
      </c>
      <c r="H7710" s="7">
        <v>7</v>
      </c>
      <c r="I7710" s="1">
        <v>23</v>
      </c>
      <c r="J7710" s="1">
        <v>7</v>
      </c>
      <c r="K7710" s="8">
        <v>0</v>
      </c>
    </row>
    <row r="7711" spans="2:11" x14ac:dyDescent="0.2">
      <c r="D7711" s="175"/>
      <c r="E7711" s="4" t="s">
        <v>40</v>
      </c>
      <c r="F7711" s="6"/>
      <c r="G7711" s="5">
        <v>73</v>
      </c>
      <c r="H7711" s="7">
        <v>4</v>
      </c>
      <c r="I7711" s="1">
        <v>45</v>
      </c>
      <c r="J7711" s="1">
        <v>24</v>
      </c>
      <c r="K7711" s="8">
        <v>0</v>
      </c>
    </row>
    <row r="7712" spans="2:11" x14ac:dyDescent="0.2">
      <c r="D7712" s="175"/>
      <c r="E7712" s="4" t="s">
        <v>41</v>
      </c>
      <c r="F7712" s="6"/>
      <c r="G7712" s="5">
        <v>108</v>
      </c>
      <c r="H7712" s="7">
        <v>8</v>
      </c>
      <c r="I7712" s="1">
        <v>70</v>
      </c>
      <c r="J7712" s="1">
        <v>27</v>
      </c>
      <c r="K7712" s="8">
        <v>3</v>
      </c>
    </row>
    <row r="7713" spans="2:11" x14ac:dyDescent="0.2">
      <c r="D7713" s="175"/>
      <c r="E7713" s="4" t="s">
        <v>42</v>
      </c>
      <c r="F7713" s="6"/>
      <c r="G7713" s="5">
        <v>113</v>
      </c>
      <c r="H7713" s="7">
        <v>6</v>
      </c>
      <c r="I7713" s="1">
        <v>81</v>
      </c>
      <c r="J7713" s="1">
        <v>24</v>
      </c>
      <c r="K7713" s="8">
        <v>2</v>
      </c>
    </row>
    <row r="7714" spans="2:11" x14ac:dyDescent="0.2">
      <c r="D7714" s="175"/>
      <c r="E7714" s="4" t="s">
        <v>43</v>
      </c>
      <c r="F7714" s="6"/>
      <c r="G7714" s="5">
        <v>101</v>
      </c>
      <c r="H7714" s="7">
        <v>7</v>
      </c>
      <c r="I7714" s="1">
        <v>64</v>
      </c>
      <c r="J7714" s="1">
        <v>30</v>
      </c>
      <c r="K7714" s="8">
        <v>0</v>
      </c>
    </row>
    <row r="7715" spans="2:11" x14ac:dyDescent="0.2">
      <c r="D7715" s="175"/>
      <c r="E7715" s="4" t="s">
        <v>44</v>
      </c>
      <c r="F7715" s="6"/>
      <c r="G7715" s="5">
        <v>114</v>
      </c>
      <c r="H7715" s="7">
        <v>14</v>
      </c>
      <c r="I7715" s="1">
        <v>79</v>
      </c>
      <c r="J7715" s="1">
        <v>20</v>
      </c>
      <c r="K7715" s="8">
        <v>1</v>
      </c>
    </row>
    <row r="7716" spans="2:11" x14ac:dyDescent="0.2">
      <c r="D7716" s="175"/>
      <c r="E7716" s="4" t="s">
        <v>45</v>
      </c>
      <c r="F7716" s="6"/>
      <c r="G7716" s="5">
        <v>83</v>
      </c>
      <c r="H7716" s="7">
        <v>16</v>
      </c>
      <c r="I7716" s="1">
        <v>52</v>
      </c>
      <c r="J7716" s="1">
        <v>11</v>
      </c>
      <c r="K7716" s="8">
        <v>4</v>
      </c>
    </row>
    <row r="7717" spans="2:11" x14ac:dyDescent="0.2">
      <c r="D7717" s="174" t="s">
        <v>37</v>
      </c>
      <c r="E7717" s="20" t="s">
        <v>77</v>
      </c>
      <c r="F7717" s="22"/>
      <c r="G7717" s="21">
        <v>593</v>
      </c>
      <c r="H7717" s="25">
        <v>65</v>
      </c>
      <c r="I7717" s="3">
        <v>366</v>
      </c>
      <c r="J7717" s="3">
        <v>146</v>
      </c>
      <c r="K7717" s="26">
        <v>16</v>
      </c>
    </row>
    <row r="7718" spans="2:11" x14ac:dyDescent="0.2">
      <c r="D7718" s="175"/>
      <c r="E7718" s="4" t="s">
        <v>39</v>
      </c>
      <c r="F7718" s="6"/>
      <c r="G7718" s="5">
        <v>27</v>
      </c>
      <c r="H7718" s="7">
        <v>3</v>
      </c>
      <c r="I7718" s="1">
        <v>19</v>
      </c>
      <c r="J7718" s="1">
        <v>4</v>
      </c>
      <c r="K7718" s="8">
        <v>1</v>
      </c>
    </row>
    <row r="7719" spans="2:11" x14ac:dyDescent="0.2">
      <c r="D7719" s="175"/>
      <c r="E7719" s="4" t="s">
        <v>40</v>
      </c>
      <c r="F7719" s="6"/>
      <c r="G7719" s="5">
        <v>74</v>
      </c>
      <c r="H7719" s="7">
        <v>4</v>
      </c>
      <c r="I7719" s="1">
        <v>55</v>
      </c>
      <c r="J7719" s="1">
        <v>15</v>
      </c>
      <c r="K7719" s="8">
        <v>0</v>
      </c>
    </row>
    <row r="7720" spans="2:11" x14ac:dyDescent="0.2">
      <c r="D7720" s="175"/>
      <c r="E7720" s="4" t="s">
        <v>41</v>
      </c>
      <c r="F7720" s="6"/>
      <c r="G7720" s="5">
        <v>96</v>
      </c>
      <c r="H7720" s="7">
        <v>11</v>
      </c>
      <c r="I7720" s="1">
        <v>54</v>
      </c>
      <c r="J7720" s="1">
        <v>31</v>
      </c>
      <c r="K7720" s="8">
        <v>0</v>
      </c>
    </row>
    <row r="7721" spans="2:11" x14ac:dyDescent="0.2">
      <c r="D7721" s="175"/>
      <c r="E7721" s="4" t="s">
        <v>42</v>
      </c>
      <c r="F7721" s="6"/>
      <c r="G7721" s="5">
        <v>97</v>
      </c>
      <c r="H7721" s="7">
        <v>9</v>
      </c>
      <c r="I7721" s="1">
        <v>65</v>
      </c>
      <c r="J7721" s="1">
        <v>22</v>
      </c>
      <c r="K7721" s="8">
        <v>1</v>
      </c>
    </row>
    <row r="7722" spans="2:11" x14ac:dyDescent="0.2">
      <c r="D7722" s="175"/>
      <c r="E7722" s="4" t="s">
        <v>43</v>
      </c>
      <c r="F7722" s="6"/>
      <c r="G7722" s="5">
        <v>103</v>
      </c>
      <c r="H7722" s="7">
        <v>8</v>
      </c>
      <c r="I7722" s="1">
        <v>66</v>
      </c>
      <c r="J7722" s="1">
        <v>27</v>
      </c>
      <c r="K7722" s="8">
        <v>2</v>
      </c>
    </row>
    <row r="7723" spans="2:11" x14ac:dyDescent="0.2">
      <c r="D7723" s="175"/>
      <c r="E7723" s="4" t="s">
        <v>44</v>
      </c>
      <c r="F7723" s="6"/>
      <c r="G7723" s="5">
        <v>109</v>
      </c>
      <c r="H7723" s="7">
        <v>15</v>
      </c>
      <c r="I7723" s="1">
        <v>59</v>
      </c>
      <c r="J7723" s="1">
        <v>30</v>
      </c>
      <c r="K7723" s="8">
        <v>5</v>
      </c>
    </row>
    <row r="7724" spans="2:11" x14ac:dyDescent="0.2">
      <c r="D7724" s="176"/>
      <c r="E7724" s="59" t="s">
        <v>45</v>
      </c>
      <c r="F7724" s="60"/>
      <c r="G7724" s="56">
        <v>87</v>
      </c>
      <c r="H7724" s="66">
        <v>15</v>
      </c>
      <c r="I7724" s="30">
        <v>48</v>
      </c>
      <c r="J7724" s="30">
        <v>17</v>
      </c>
      <c r="K7724" s="65">
        <v>7</v>
      </c>
    </row>
    <row r="7726" spans="2:11" x14ac:dyDescent="0.2">
      <c r="B7726" s="43" t="str">
        <f xml:space="preserve"> HYPERLINK("#'目次'!B286", "[280]")</f>
        <v>[280]</v>
      </c>
      <c r="C7726" s="31" t="s">
        <v>506</v>
      </c>
    </row>
    <row r="7730" spans="4:11" x14ac:dyDescent="0.2">
      <c r="D7730" s="177"/>
      <c r="E7730" s="178"/>
      <c r="F7730" s="178"/>
      <c r="G7730" s="40" t="s">
        <v>14</v>
      </c>
      <c r="H7730" s="42" t="s">
        <v>492</v>
      </c>
      <c r="I7730" s="15" t="s">
        <v>493</v>
      </c>
      <c r="J7730" s="15" t="s">
        <v>494</v>
      </c>
      <c r="K7730" s="44" t="s">
        <v>17</v>
      </c>
    </row>
    <row r="7731" spans="4:11" x14ac:dyDescent="0.2">
      <c r="D7731" s="179"/>
      <c r="E7731" s="180"/>
      <c r="F7731" s="180"/>
      <c r="G7731" s="39"/>
      <c r="H7731" s="41"/>
      <c r="I7731" s="14"/>
      <c r="J7731" s="14"/>
      <c r="K7731" s="38"/>
    </row>
    <row r="7732" spans="4:11" x14ac:dyDescent="0.2">
      <c r="D7732" s="58"/>
      <c r="E7732" s="53" t="s">
        <v>14</v>
      </c>
      <c r="F7732" s="52"/>
      <c r="G7732" s="37">
        <v>1222</v>
      </c>
      <c r="H7732" s="17">
        <v>94</v>
      </c>
      <c r="I7732" s="17">
        <v>803</v>
      </c>
      <c r="J7732" s="17">
        <v>300</v>
      </c>
      <c r="K7732" s="55">
        <v>25</v>
      </c>
    </row>
    <row r="7733" spans="4:11" x14ac:dyDescent="0.2">
      <c r="D7733" s="174" t="s">
        <v>18</v>
      </c>
      <c r="E7733" s="20" t="s">
        <v>19</v>
      </c>
      <c r="F7733" s="22"/>
      <c r="G7733" s="21">
        <v>57</v>
      </c>
      <c r="H7733" s="25">
        <v>1</v>
      </c>
      <c r="I7733" s="3">
        <v>40</v>
      </c>
      <c r="J7733" s="3">
        <v>14</v>
      </c>
      <c r="K7733" s="26">
        <v>2</v>
      </c>
    </row>
    <row r="7734" spans="4:11" x14ac:dyDescent="0.2">
      <c r="D7734" s="175"/>
      <c r="E7734" s="4" t="s">
        <v>20</v>
      </c>
      <c r="F7734" s="6"/>
      <c r="G7734" s="5">
        <v>84</v>
      </c>
      <c r="H7734" s="7">
        <v>6</v>
      </c>
      <c r="I7734" s="1">
        <v>57</v>
      </c>
      <c r="J7734" s="1">
        <v>18</v>
      </c>
      <c r="K7734" s="8">
        <v>3</v>
      </c>
    </row>
    <row r="7735" spans="4:11" x14ac:dyDescent="0.2">
      <c r="D7735" s="175"/>
      <c r="E7735" s="4" t="s">
        <v>21</v>
      </c>
      <c r="F7735" s="6"/>
      <c r="G7735" s="5">
        <v>487</v>
      </c>
      <c r="H7735" s="7">
        <v>35</v>
      </c>
      <c r="I7735" s="1">
        <v>326</v>
      </c>
      <c r="J7735" s="1">
        <v>116</v>
      </c>
      <c r="K7735" s="8">
        <v>10</v>
      </c>
    </row>
    <row r="7736" spans="4:11" x14ac:dyDescent="0.2">
      <c r="D7736" s="175"/>
      <c r="E7736" s="4" t="s">
        <v>22</v>
      </c>
      <c r="F7736" s="6"/>
      <c r="G7736" s="5">
        <v>35</v>
      </c>
      <c r="H7736" s="7">
        <v>3</v>
      </c>
      <c r="I7736" s="1">
        <v>18</v>
      </c>
      <c r="J7736" s="1">
        <v>13</v>
      </c>
      <c r="K7736" s="8">
        <v>1</v>
      </c>
    </row>
    <row r="7737" spans="4:11" x14ac:dyDescent="0.2">
      <c r="D7737" s="175"/>
      <c r="E7737" s="4" t="s">
        <v>23</v>
      </c>
      <c r="F7737" s="6"/>
      <c r="G7737" s="5">
        <v>143</v>
      </c>
      <c r="H7737" s="7">
        <v>12</v>
      </c>
      <c r="I7737" s="1">
        <v>92</v>
      </c>
      <c r="J7737" s="1">
        <v>37</v>
      </c>
      <c r="K7737" s="8">
        <v>2</v>
      </c>
    </row>
    <row r="7738" spans="4:11" x14ac:dyDescent="0.2">
      <c r="D7738" s="175"/>
      <c r="E7738" s="4" t="s">
        <v>24</v>
      </c>
      <c r="F7738" s="6"/>
      <c r="G7738" s="5">
        <v>187</v>
      </c>
      <c r="H7738" s="7">
        <v>19</v>
      </c>
      <c r="I7738" s="1">
        <v>114</v>
      </c>
      <c r="J7738" s="1">
        <v>51</v>
      </c>
      <c r="K7738" s="8">
        <v>3</v>
      </c>
    </row>
    <row r="7739" spans="4:11" x14ac:dyDescent="0.2">
      <c r="D7739" s="175"/>
      <c r="E7739" s="4" t="s">
        <v>25</v>
      </c>
      <c r="F7739" s="6"/>
      <c r="G7739" s="5">
        <v>71</v>
      </c>
      <c r="H7739" s="7">
        <v>6</v>
      </c>
      <c r="I7739" s="1">
        <v>49</v>
      </c>
      <c r="J7739" s="1">
        <v>15</v>
      </c>
      <c r="K7739" s="8">
        <v>1</v>
      </c>
    </row>
    <row r="7740" spans="4:11" x14ac:dyDescent="0.2">
      <c r="D7740" s="175"/>
      <c r="E7740" s="4" t="s">
        <v>26</v>
      </c>
      <c r="F7740" s="6"/>
      <c r="G7740" s="5">
        <v>30</v>
      </c>
      <c r="H7740" s="7">
        <v>4</v>
      </c>
      <c r="I7740" s="1">
        <v>22</v>
      </c>
      <c r="J7740" s="1">
        <v>4</v>
      </c>
      <c r="K7740" s="8">
        <v>0</v>
      </c>
    </row>
    <row r="7741" spans="4:11" x14ac:dyDescent="0.2">
      <c r="D7741" s="175"/>
      <c r="E7741" s="4" t="s">
        <v>27</v>
      </c>
      <c r="F7741" s="6"/>
      <c r="G7741" s="5">
        <v>70</v>
      </c>
      <c r="H7741" s="7">
        <v>5</v>
      </c>
      <c r="I7741" s="1">
        <v>44</v>
      </c>
      <c r="J7741" s="1">
        <v>20</v>
      </c>
      <c r="K7741" s="8">
        <v>1</v>
      </c>
    </row>
    <row r="7742" spans="4:11" x14ac:dyDescent="0.2">
      <c r="D7742" s="175"/>
      <c r="E7742" s="4" t="s">
        <v>28</v>
      </c>
      <c r="F7742" s="6"/>
      <c r="G7742" s="5">
        <v>51</v>
      </c>
      <c r="H7742" s="7">
        <v>3</v>
      </c>
      <c r="I7742" s="1">
        <v>37</v>
      </c>
      <c r="J7742" s="1">
        <v>9</v>
      </c>
      <c r="K7742" s="8">
        <v>2</v>
      </c>
    </row>
    <row r="7743" spans="4:11" x14ac:dyDescent="0.2">
      <c r="D7743" s="175"/>
      <c r="E7743" s="4" t="s">
        <v>29</v>
      </c>
      <c r="F7743" s="6"/>
      <c r="G7743" s="5">
        <v>7</v>
      </c>
      <c r="H7743" s="7">
        <v>0</v>
      </c>
      <c r="I7743" s="1">
        <v>4</v>
      </c>
      <c r="J7743" s="1">
        <v>3</v>
      </c>
      <c r="K7743" s="8">
        <v>0</v>
      </c>
    </row>
    <row r="7744" spans="4:11" x14ac:dyDescent="0.2">
      <c r="D7744" s="174" t="s">
        <v>30</v>
      </c>
      <c r="E7744" s="20" t="s">
        <v>31</v>
      </c>
      <c r="F7744" s="22"/>
      <c r="G7744" s="21">
        <v>393</v>
      </c>
      <c r="H7744" s="25">
        <v>35</v>
      </c>
      <c r="I7744" s="3">
        <v>252</v>
      </c>
      <c r="J7744" s="3">
        <v>98</v>
      </c>
      <c r="K7744" s="26">
        <v>8</v>
      </c>
    </row>
    <row r="7745" spans="2:11" x14ac:dyDescent="0.2">
      <c r="D7745" s="175"/>
      <c r="E7745" s="4" t="s">
        <v>32</v>
      </c>
      <c r="F7745" s="6"/>
      <c r="G7745" s="5">
        <v>352</v>
      </c>
      <c r="H7745" s="7">
        <v>25</v>
      </c>
      <c r="I7745" s="1">
        <v>231</v>
      </c>
      <c r="J7745" s="1">
        <v>90</v>
      </c>
      <c r="K7745" s="8">
        <v>6</v>
      </c>
    </row>
    <row r="7746" spans="2:11" x14ac:dyDescent="0.2">
      <c r="D7746" s="175"/>
      <c r="E7746" s="4" t="s">
        <v>33</v>
      </c>
      <c r="F7746" s="6"/>
      <c r="G7746" s="5">
        <v>388</v>
      </c>
      <c r="H7746" s="7">
        <v>26</v>
      </c>
      <c r="I7746" s="1">
        <v>255</v>
      </c>
      <c r="J7746" s="1">
        <v>99</v>
      </c>
      <c r="K7746" s="8">
        <v>8</v>
      </c>
    </row>
    <row r="7747" spans="2:11" x14ac:dyDescent="0.2">
      <c r="D7747" s="175"/>
      <c r="E7747" s="4" t="s">
        <v>34</v>
      </c>
      <c r="F7747" s="6"/>
      <c r="G7747" s="5">
        <v>89</v>
      </c>
      <c r="H7747" s="7">
        <v>8</v>
      </c>
      <c r="I7747" s="1">
        <v>65</v>
      </c>
      <c r="J7747" s="1">
        <v>13</v>
      </c>
      <c r="K7747" s="8">
        <v>3</v>
      </c>
    </row>
    <row r="7748" spans="2:11" x14ac:dyDescent="0.2">
      <c r="D7748" s="174" t="s">
        <v>35</v>
      </c>
      <c r="E7748" s="20" t="s">
        <v>36</v>
      </c>
      <c r="F7748" s="22"/>
      <c r="G7748" s="21">
        <v>629</v>
      </c>
      <c r="H7748" s="25">
        <v>40</v>
      </c>
      <c r="I7748" s="3">
        <v>426</v>
      </c>
      <c r="J7748" s="3">
        <v>155</v>
      </c>
      <c r="K7748" s="26">
        <v>8</v>
      </c>
    </row>
    <row r="7749" spans="2:11" x14ac:dyDescent="0.2">
      <c r="D7749" s="175"/>
      <c r="E7749" s="4" t="s">
        <v>37</v>
      </c>
      <c r="F7749" s="6"/>
      <c r="G7749" s="5">
        <v>593</v>
      </c>
      <c r="H7749" s="7">
        <v>54</v>
      </c>
      <c r="I7749" s="1">
        <v>377</v>
      </c>
      <c r="J7749" s="1">
        <v>145</v>
      </c>
      <c r="K7749" s="8">
        <v>17</v>
      </c>
    </row>
    <row r="7750" spans="2:11" x14ac:dyDescent="0.2">
      <c r="D7750" s="174" t="s">
        <v>38</v>
      </c>
      <c r="E7750" s="20" t="s">
        <v>39</v>
      </c>
      <c r="F7750" s="22"/>
      <c r="G7750" s="21">
        <v>64</v>
      </c>
      <c r="H7750" s="25">
        <v>5</v>
      </c>
      <c r="I7750" s="3">
        <v>47</v>
      </c>
      <c r="J7750" s="3">
        <v>11</v>
      </c>
      <c r="K7750" s="26">
        <v>1</v>
      </c>
    </row>
    <row r="7751" spans="2:11" x14ac:dyDescent="0.2">
      <c r="D7751" s="175"/>
      <c r="E7751" s="4" t="s">
        <v>40</v>
      </c>
      <c r="F7751" s="6"/>
      <c r="G7751" s="5">
        <v>147</v>
      </c>
      <c r="H7751" s="7">
        <v>13</v>
      </c>
      <c r="I7751" s="1">
        <v>98</v>
      </c>
      <c r="J7751" s="1">
        <v>36</v>
      </c>
      <c r="K7751" s="8">
        <v>0</v>
      </c>
    </row>
    <row r="7752" spans="2:11" x14ac:dyDescent="0.2">
      <c r="D7752" s="175"/>
      <c r="E7752" s="4" t="s">
        <v>41</v>
      </c>
      <c r="F7752" s="6"/>
      <c r="G7752" s="5">
        <v>204</v>
      </c>
      <c r="H7752" s="7">
        <v>15</v>
      </c>
      <c r="I7752" s="1">
        <v>125</v>
      </c>
      <c r="J7752" s="1">
        <v>61</v>
      </c>
      <c r="K7752" s="8">
        <v>3</v>
      </c>
    </row>
    <row r="7753" spans="2:11" x14ac:dyDescent="0.2">
      <c r="D7753" s="175"/>
      <c r="E7753" s="4" t="s">
        <v>42</v>
      </c>
      <c r="F7753" s="6"/>
      <c r="G7753" s="5">
        <v>210</v>
      </c>
      <c r="H7753" s="7">
        <v>14</v>
      </c>
      <c r="I7753" s="1">
        <v>144</v>
      </c>
      <c r="J7753" s="1">
        <v>50</v>
      </c>
      <c r="K7753" s="8">
        <v>2</v>
      </c>
    </row>
    <row r="7754" spans="2:11" x14ac:dyDescent="0.2">
      <c r="D7754" s="175"/>
      <c r="E7754" s="4" t="s">
        <v>43</v>
      </c>
      <c r="F7754" s="6"/>
      <c r="G7754" s="5">
        <v>204</v>
      </c>
      <c r="H7754" s="7">
        <v>14</v>
      </c>
      <c r="I7754" s="1">
        <v>132</v>
      </c>
      <c r="J7754" s="1">
        <v>57</v>
      </c>
      <c r="K7754" s="8">
        <v>1</v>
      </c>
    </row>
    <row r="7755" spans="2:11" x14ac:dyDescent="0.2">
      <c r="D7755" s="175"/>
      <c r="E7755" s="4" t="s">
        <v>44</v>
      </c>
      <c r="F7755" s="6"/>
      <c r="G7755" s="5">
        <v>223</v>
      </c>
      <c r="H7755" s="7">
        <v>21</v>
      </c>
      <c r="I7755" s="1">
        <v>149</v>
      </c>
      <c r="J7755" s="1">
        <v>48</v>
      </c>
      <c r="K7755" s="8">
        <v>5</v>
      </c>
    </row>
    <row r="7756" spans="2:11" x14ac:dyDescent="0.2">
      <c r="D7756" s="176"/>
      <c r="E7756" s="59" t="s">
        <v>45</v>
      </c>
      <c r="F7756" s="60"/>
      <c r="G7756" s="56">
        <v>170</v>
      </c>
      <c r="H7756" s="66">
        <v>12</v>
      </c>
      <c r="I7756" s="30">
        <v>108</v>
      </c>
      <c r="J7756" s="30">
        <v>37</v>
      </c>
      <c r="K7756" s="65">
        <v>13</v>
      </c>
    </row>
    <row r="7758" spans="2:11" x14ac:dyDescent="0.2">
      <c r="B7758" s="43" t="str">
        <f xml:space="preserve"> HYPERLINK("#'目次'!B287", "[281]")</f>
        <v>[281]</v>
      </c>
      <c r="C7758" s="31" t="s">
        <v>506</v>
      </c>
    </row>
    <row r="7762" spans="4:11" x14ac:dyDescent="0.2">
      <c r="D7762" s="177"/>
      <c r="E7762" s="178"/>
      <c r="F7762" s="178"/>
      <c r="G7762" s="40" t="s">
        <v>14</v>
      </c>
      <c r="H7762" s="42" t="s">
        <v>492</v>
      </c>
      <c r="I7762" s="15" t="s">
        <v>493</v>
      </c>
      <c r="J7762" s="15" t="s">
        <v>494</v>
      </c>
      <c r="K7762" s="44" t="s">
        <v>17</v>
      </c>
    </row>
    <row r="7763" spans="4:11" x14ac:dyDescent="0.2">
      <c r="D7763" s="179"/>
      <c r="E7763" s="180"/>
      <c r="F7763" s="180"/>
      <c r="G7763" s="39"/>
      <c r="H7763" s="41"/>
      <c r="I7763" s="14"/>
      <c r="J7763" s="14"/>
      <c r="K7763" s="38"/>
    </row>
    <row r="7764" spans="4:11" x14ac:dyDescent="0.2">
      <c r="D7764" s="58"/>
      <c r="E7764" s="53" t="s">
        <v>14</v>
      </c>
      <c r="F7764" s="52"/>
      <c r="G7764" s="37">
        <v>1222</v>
      </c>
      <c r="H7764" s="17">
        <v>94</v>
      </c>
      <c r="I7764" s="17">
        <v>803</v>
      </c>
      <c r="J7764" s="17">
        <v>300</v>
      </c>
      <c r="K7764" s="55">
        <v>25</v>
      </c>
    </row>
    <row r="7765" spans="4:11" x14ac:dyDescent="0.2">
      <c r="D7765" s="174" t="s">
        <v>52</v>
      </c>
      <c r="E7765" s="20" t="s">
        <v>53</v>
      </c>
      <c r="F7765" s="22"/>
      <c r="G7765" s="21">
        <v>15</v>
      </c>
      <c r="H7765" s="25">
        <v>0</v>
      </c>
      <c r="I7765" s="3">
        <v>11</v>
      </c>
      <c r="J7765" s="3">
        <v>4</v>
      </c>
      <c r="K7765" s="26">
        <v>0</v>
      </c>
    </row>
    <row r="7766" spans="4:11" ht="24" x14ac:dyDescent="0.2">
      <c r="D7766" s="175"/>
      <c r="E7766" s="4" t="s">
        <v>54</v>
      </c>
      <c r="F7766" s="6"/>
      <c r="G7766" s="5">
        <v>122</v>
      </c>
      <c r="H7766" s="7">
        <v>5</v>
      </c>
      <c r="I7766" s="1">
        <v>92</v>
      </c>
      <c r="J7766" s="1">
        <v>24</v>
      </c>
      <c r="K7766" s="8">
        <v>1</v>
      </c>
    </row>
    <row r="7767" spans="4:11" x14ac:dyDescent="0.2">
      <c r="D7767" s="175"/>
      <c r="E7767" s="4" t="s">
        <v>55</v>
      </c>
      <c r="F7767" s="6"/>
      <c r="G7767" s="5">
        <v>43</v>
      </c>
      <c r="H7767" s="7">
        <v>2</v>
      </c>
      <c r="I7767" s="1">
        <v>29</v>
      </c>
      <c r="J7767" s="1">
        <v>12</v>
      </c>
      <c r="K7767" s="8">
        <v>0</v>
      </c>
    </row>
    <row r="7768" spans="4:11" x14ac:dyDescent="0.2">
      <c r="D7768" s="175"/>
      <c r="E7768" s="4" t="s">
        <v>56</v>
      </c>
      <c r="F7768" s="6"/>
      <c r="G7768" s="5">
        <v>60</v>
      </c>
      <c r="H7768" s="7">
        <v>2</v>
      </c>
      <c r="I7768" s="1">
        <v>48</v>
      </c>
      <c r="J7768" s="1">
        <v>10</v>
      </c>
      <c r="K7768" s="8">
        <v>0</v>
      </c>
    </row>
    <row r="7769" spans="4:11" x14ac:dyDescent="0.2">
      <c r="D7769" s="175"/>
      <c r="E7769" s="4" t="s">
        <v>57</v>
      </c>
      <c r="F7769" s="6"/>
      <c r="G7769" s="5">
        <v>286</v>
      </c>
      <c r="H7769" s="7">
        <v>23</v>
      </c>
      <c r="I7769" s="1">
        <v>185</v>
      </c>
      <c r="J7769" s="1">
        <v>76</v>
      </c>
      <c r="K7769" s="8">
        <v>2</v>
      </c>
    </row>
    <row r="7770" spans="4:11" x14ac:dyDescent="0.2">
      <c r="D7770" s="175"/>
      <c r="E7770" s="4" t="s">
        <v>58</v>
      </c>
      <c r="F7770" s="6"/>
      <c r="G7770" s="5">
        <v>129</v>
      </c>
      <c r="H7770" s="7">
        <v>9</v>
      </c>
      <c r="I7770" s="1">
        <v>84</v>
      </c>
      <c r="J7770" s="1">
        <v>36</v>
      </c>
      <c r="K7770" s="8">
        <v>0</v>
      </c>
    </row>
    <row r="7771" spans="4:11" x14ac:dyDescent="0.2">
      <c r="D7771" s="175"/>
      <c r="E7771" s="4" t="s">
        <v>59</v>
      </c>
      <c r="F7771" s="6"/>
      <c r="G7771" s="5">
        <v>195</v>
      </c>
      <c r="H7771" s="7">
        <v>21</v>
      </c>
      <c r="I7771" s="1">
        <v>117</v>
      </c>
      <c r="J7771" s="1">
        <v>50</v>
      </c>
      <c r="K7771" s="8">
        <v>7</v>
      </c>
    </row>
    <row r="7772" spans="4:11" x14ac:dyDescent="0.2">
      <c r="D7772" s="175"/>
      <c r="E7772" s="4" t="s">
        <v>60</v>
      </c>
      <c r="F7772" s="6"/>
      <c r="G7772" s="5">
        <v>176</v>
      </c>
      <c r="H7772" s="7">
        <v>17</v>
      </c>
      <c r="I7772" s="1">
        <v>103</v>
      </c>
      <c r="J7772" s="1">
        <v>48</v>
      </c>
      <c r="K7772" s="8">
        <v>8</v>
      </c>
    </row>
    <row r="7773" spans="4:11" x14ac:dyDescent="0.2">
      <c r="D7773" s="175"/>
      <c r="E7773" s="4" t="s">
        <v>61</v>
      </c>
      <c r="F7773" s="6"/>
      <c r="G7773" s="5">
        <v>78</v>
      </c>
      <c r="H7773" s="7">
        <v>6</v>
      </c>
      <c r="I7773" s="1">
        <v>58</v>
      </c>
      <c r="J7773" s="1">
        <v>13</v>
      </c>
      <c r="K7773" s="8">
        <v>1</v>
      </c>
    </row>
    <row r="7774" spans="4:11" x14ac:dyDescent="0.2">
      <c r="D7774" s="175"/>
      <c r="E7774" s="4" t="s">
        <v>62</v>
      </c>
      <c r="F7774" s="6"/>
      <c r="G7774" s="5">
        <v>113</v>
      </c>
      <c r="H7774" s="7">
        <v>9</v>
      </c>
      <c r="I7774" s="1">
        <v>73</v>
      </c>
      <c r="J7774" s="1">
        <v>27</v>
      </c>
      <c r="K7774" s="8">
        <v>4</v>
      </c>
    </row>
    <row r="7775" spans="4:11" x14ac:dyDescent="0.2">
      <c r="D7775" s="174" t="s">
        <v>63</v>
      </c>
      <c r="E7775" s="20" t="s">
        <v>64</v>
      </c>
      <c r="F7775" s="22"/>
      <c r="G7775" s="21">
        <v>234</v>
      </c>
      <c r="H7775" s="25">
        <v>20</v>
      </c>
      <c r="I7775" s="3">
        <v>133</v>
      </c>
      <c r="J7775" s="3">
        <v>73</v>
      </c>
      <c r="K7775" s="26">
        <v>8</v>
      </c>
    </row>
    <row r="7776" spans="4:11" x14ac:dyDescent="0.2">
      <c r="D7776" s="175"/>
      <c r="E7776" s="4" t="s">
        <v>65</v>
      </c>
      <c r="F7776" s="6"/>
      <c r="G7776" s="5">
        <v>172</v>
      </c>
      <c r="H7776" s="7">
        <v>17</v>
      </c>
      <c r="I7776" s="1">
        <v>109</v>
      </c>
      <c r="J7776" s="1">
        <v>39</v>
      </c>
      <c r="K7776" s="8">
        <v>7</v>
      </c>
    </row>
    <row r="7777" spans="2:11" x14ac:dyDescent="0.2">
      <c r="D7777" s="175"/>
      <c r="E7777" s="4" t="s">
        <v>66</v>
      </c>
      <c r="F7777" s="6"/>
      <c r="G7777" s="5">
        <v>165</v>
      </c>
      <c r="H7777" s="7">
        <v>11</v>
      </c>
      <c r="I7777" s="1">
        <v>112</v>
      </c>
      <c r="J7777" s="1">
        <v>38</v>
      </c>
      <c r="K7777" s="8">
        <v>4</v>
      </c>
    </row>
    <row r="7778" spans="2:11" x14ac:dyDescent="0.2">
      <c r="D7778" s="175"/>
      <c r="E7778" s="4" t="s">
        <v>67</v>
      </c>
      <c r="F7778" s="6"/>
      <c r="G7778" s="5">
        <v>158</v>
      </c>
      <c r="H7778" s="7">
        <v>9</v>
      </c>
      <c r="I7778" s="1">
        <v>111</v>
      </c>
      <c r="J7778" s="1">
        <v>38</v>
      </c>
      <c r="K7778" s="8">
        <v>0</v>
      </c>
    </row>
    <row r="7779" spans="2:11" x14ac:dyDescent="0.2">
      <c r="D7779" s="175"/>
      <c r="E7779" s="4" t="s">
        <v>68</v>
      </c>
      <c r="F7779" s="6"/>
      <c r="G7779" s="5">
        <v>112</v>
      </c>
      <c r="H7779" s="7">
        <v>3</v>
      </c>
      <c r="I7779" s="1">
        <v>85</v>
      </c>
      <c r="J7779" s="1">
        <v>22</v>
      </c>
      <c r="K7779" s="8">
        <v>2</v>
      </c>
    </row>
    <row r="7780" spans="2:11" x14ac:dyDescent="0.2">
      <c r="D7780" s="175"/>
      <c r="E7780" s="4" t="s">
        <v>69</v>
      </c>
      <c r="F7780" s="6"/>
      <c r="G7780" s="5">
        <v>92</v>
      </c>
      <c r="H7780" s="7">
        <v>6</v>
      </c>
      <c r="I7780" s="1">
        <v>60</v>
      </c>
      <c r="J7780" s="1">
        <v>25</v>
      </c>
      <c r="K7780" s="8">
        <v>1</v>
      </c>
    </row>
    <row r="7781" spans="2:11" x14ac:dyDescent="0.2">
      <c r="D7781" s="175"/>
      <c r="E7781" s="4" t="s">
        <v>70</v>
      </c>
      <c r="F7781" s="6"/>
      <c r="G7781" s="5">
        <v>131</v>
      </c>
      <c r="H7781" s="7">
        <v>16</v>
      </c>
      <c r="I7781" s="1">
        <v>83</v>
      </c>
      <c r="J7781" s="1">
        <v>32</v>
      </c>
      <c r="K7781" s="8">
        <v>0</v>
      </c>
    </row>
    <row r="7782" spans="2:11" x14ac:dyDescent="0.2">
      <c r="D7782" s="175"/>
      <c r="E7782" s="4" t="s">
        <v>71</v>
      </c>
      <c r="F7782" s="6"/>
      <c r="G7782" s="5">
        <v>71</v>
      </c>
      <c r="H7782" s="7">
        <v>4</v>
      </c>
      <c r="I7782" s="1">
        <v>51</v>
      </c>
      <c r="J7782" s="1">
        <v>16</v>
      </c>
      <c r="K7782" s="8">
        <v>0</v>
      </c>
    </row>
    <row r="7783" spans="2:11" x14ac:dyDescent="0.2">
      <c r="D7783" s="176"/>
      <c r="E7783" s="59" t="s">
        <v>72</v>
      </c>
      <c r="F7783" s="60"/>
      <c r="G7783" s="56">
        <v>70</v>
      </c>
      <c r="H7783" s="66">
        <v>6</v>
      </c>
      <c r="I7783" s="30">
        <v>47</v>
      </c>
      <c r="J7783" s="30">
        <v>17</v>
      </c>
      <c r="K7783" s="65">
        <v>0</v>
      </c>
    </row>
    <row r="7785" spans="2:11" x14ac:dyDescent="0.2">
      <c r="B7785" s="43" t="str">
        <f xml:space="preserve"> HYPERLINK("#'目次'!B288", "[282]")</f>
        <v>[282]</v>
      </c>
      <c r="C7785" s="31" t="s">
        <v>506</v>
      </c>
    </row>
    <row r="7788" spans="2:11" x14ac:dyDescent="0.2">
      <c r="C7788" s="31" t="s">
        <v>75</v>
      </c>
    </row>
    <row r="7789" spans="2:11" x14ac:dyDescent="0.2">
      <c r="D7789" s="177"/>
      <c r="E7789" s="178"/>
      <c r="F7789" s="178"/>
      <c r="G7789" s="40" t="s">
        <v>14</v>
      </c>
      <c r="H7789" s="42" t="s">
        <v>492</v>
      </c>
      <c r="I7789" s="15" t="s">
        <v>493</v>
      </c>
      <c r="J7789" s="15" t="s">
        <v>494</v>
      </c>
      <c r="K7789" s="44" t="s">
        <v>17</v>
      </c>
    </row>
    <row r="7790" spans="2:11" x14ac:dyDescent="0.2">
      <c r="D7790" s="179"/>
      <c r="E7790" s="180"/>
      <c r="F7790" s="180"/>
      <c r="G7790" s="39"/>
      <c r="H7790" s="41"/>
      <c r="I7790" s="14"/>
      <c r="J7790" s="14"/>
      <c r="K7790" s="38"/>
    </row>
    <row r="7791" spans="2:11" x14ac:dyDescent="0.2">
      <c r="D7791" s="58"/>
      <c r="E7791" s="53" t="s">
        <v>14</v>
      </c>
      <c r="F7791" s="52"/>
      <c r="G7791" s="37">
        <v>1222</v>
      </c>
      <c r="H7791" s="17">
        <v>94</v>
      </c>
      <c r="I7791" s="17">
        <v>803</v>
      </c>
      <c r="J7791" s="17">
        <v>300</v>
      </c>
      <c r="K7791" s="55">
        <v>25</v>
      </c>
    </row>
    <row r="7792" spans="2:11" x14ac:dyDescent="0.2">
      <c r="D7792" s="174" t="s">
        <v>36</v>
      </c>
      <c r="E7792" s="20" t="s">
        <v>76</v>
      </c>
      <c r="F7792" s="22"/>
      <c r="G7792" s="21">
        <v>629</v>
      </c>
      <c r="H7792" s="25">
        <v>40</v>
      </c>
      <c r="I7792" s="3">
        <v>426</v>
      </c>
      <c r="J7792" s="3">
        <v>155</v>
      </c>
      <c r="K7792" s="26">
        <v>8</v>
      </c>
    </row>
    <row r="7793" spans="4:11" x14ac:dyDescent="0.2">
      <c r="D7793" s="175"/>
      <c r="E7793" s="4" t="s">
        <v>39</v>
      </c>
      <c r="F7793" s="6"/>
      <c r="G7793" s="5">
        <v>37</v>
      </c>
      <c r="H7793" s="7">
        <v>3</v>
      </c>
      <c r="I7793" s="1">
        <v>26</v>
      </c>
      <c r="J7793" s="1">
        <v>8</v>
      </c>
      <c r="K7793" s="8">
        <v>0</v>
      </c>
    </row>
    <row r="7794" spans="4:11" x14ac:dyDescent="0.2">
      <c r="D7794" s="175"/>
      <c r="E7794" s="4" t="s">
        <v>40</v>
      </c>
      <c r="F7794" s="6"/>
      <c r="G7794" s="5">
        <v>73</v>
      </c>
      <c r="H7794" s="7">
        <v>7</v>
      </c>
      <c r="I7794" s="1">
        <v>44</v>
      </c>
      <c r="J7794" s="1">
        <v>22</v>
      </c>
      <c r="K7794" s="8">
        <v>0</v>
      </c>
    </row>
    <row r="7795" spans="4:11" x14ac:dyDescent="0.2">
      <c r="D7795" s="175"/>
      <c r="E7795" s="4" t="s">
        <v>41</v>
      </c>
      <c r="F7795" s="6"/>
      <c r="G7795" s="5">
        <v>108</v>
      </c>
      <c r="H7795" s="7">
        <v>6</v>
      </c>
      <c r="I7795" s="1">
        <v>67</v>
      </c>
      <c r="J7795" s="1">
        <v>32</v>
      </c>
      <c r="K7795" s="8">
        <v>3</v>
      </c>
    </row>
    <row r="7796" spans="4:11" x14ac:dyDescent="0.2">
      <c r="D7796" s="175"/>
      <c r="E7796" s="4" t="s">
        <v>42</v>
      </c>
      <c r="F7796" s="6"/>
      <c r="G7796" s="5">
        <v>113</v>
      </c>
      <c r="H7796" s="7">
        <v>4</v>
      </c>
      <c r="I7796" s="1">
        <v>80</v>
      </c>
      <c r="J7796" s="1">
        <v>28</v>
      </c>
      <c r="K7796" s="8">
        <v>1</v>
      </c>
    </row>
    <row r="7797" spans="4:11" x14ac:dyDescent="0.2">
      <c r="D7797" s="175"/>
      <c r="E7797" s="4" t="s">
        <v>43</v>
      </c>
      <c r="F7797" s="6"/>
      <c r="G7797" s="5">
        <v>101</v>
      </c>
      <c r="H7797" s="7">
        <v>6</v>
      </c>
      <c r="I7797" s="1">
        <v>69</v>
      </c>
      <c r="J7797" s="1">
        <v>26</v>
      </c>
      <c r="K7797" s="8">
        <v>0</v>
      </c>
    </row>
    <row r="7798" spans="4:11" x14ac:dyDescent="0.2">
      <c r="D7798" s="175"/>
      <c r="E7798" s="4" t="s">
        <v>44</v>
      </c>
      <c r="F7798" s="6"/>
      <c r="G7798" s="5">
        <v>114</v>
      </c>
      <c r="H7798" s="7">
        <v>9</v>
      </c>
      <c r="I7798" s="1">
        <v>82</v>
      </c>
      <c r="J7798" s="1">
        <v>22</v>
      </c>
      <c r="K7798" s="8">
        <v>1</v>
      </c>
    </row>
    <row r="7799" spans="4:11" x14ac:dyDescent="0.2">
      <c r="D7799" s="175"/>
      <c r="E7799" s="4" t="s">
        <v>45</v>
      </c>
      <c r="F7799" s="6"/>
      <c r="G7799" s="5">
        <v>83</v>
      </c>
      <c r="H7799" s="7">
        <v>5</v>
      </c>
      <c r="I7799" s="1">
        <v>58</v>
      </c>
      <c r="J7799" s="1">
        <v>17</v>
      </c>
      <c r="K7799" s="8">
        <v>3</v>
      </c>
    </row>
    <row r="7800" spans="4:11" x14ac:dyDescent="0.2">
      <c r="D7800" s="174" t="s">
        <v>37</v>
      </c>
      <c r="E7800" s="20" t="s">
        <v>77</v>
      </c>
      <c r="F7800" s="22"/>
      <c r="G7800" s="21">
        <v>593</v>
      </c>
      <c r="H7800" s="25">
        <v>54</v>
      </c>
      <c r="I7800" s="3">
        <v>377</v>
      </c>
      <c r="J7800" s="3">
        <v>145</v>
      </c>
      <c r="K7800" s="26">
        <v>17</v>
      </c>
    </row>
    <row r="7801" spans="4:11" x14ac:dyDescent="0.2">
      <c r="D7801" s="175"/>
      <c r="E7801" s="4" t="s">
        <v>39</v>
      </c>
      <c r="F7801" s="6"/>
      <c r="G7801" s="5">
        <v>27</v>
      </c>
      <c r="H7801" s="7">
        <v>2</v>
      </c>
      <c r="I7801" s="1">
        <v>21</v>
      </c>
      <c r="J7801" s="1">
        <v>3</v>
      </c>
      <c r="K7801" s="8">
        <v>1</v>
      </c>
    </row>
    <row r="7802" spans="4:11" x14ac:dyDescent="0.2">
      <c r="D7802" s="175"/>
      <c r="E7802" s="4" t="s">
        <v>40</v>
      </c>
      <c r="F7802" s="6"/>
      <c r="G7802" s="5">
        <v>74</v>
      </c>
      <c r="H7802" s="7">
        <v>6</v>
      </c>
      <c r="I7802" s="1">
        <v>54</v>
      </c>
      <c r="J7802" s="1">
        <v>14</v>
      </c>
      <c r="K7802" s="8">
        <v>0</v>
      </c>
    </row>
    <row r="7803" spans="4:11" x14ac:dyDescent="0.2">
      <c r="D7803" s="175"/>
      <c r="E7803" s="4" t="s">
        <v>41</v>
      </c>
      <c r="F7803" s="6"/>
      <c r="G7803" s="5">
        <v>96</v>
      </c>
      <c r="H7803" s="7">
        <v>9</v>
      </c>
      <c r="I7803" s="1">
        <v>58</v>
      </c>
      <c r="J7803" s="1">
        <v>29</v>
      </c>
      <c r="K7803" s="8">
        <v>0</v>
      </c>
    </row>
    <row r="7804" spans="4:11" x14ac:dyDescent="0.2">
      <c r="D7804" s="175"/>
      <c r="E7804" s="4" t="s">
        <v>42</v>
      </c>
      <c r="F7804" s="6"/>
      <c r="G7804" s="5">
        <v>97</v>
      </c>
      <c r="H7804" s="7">
        <v>10</v>
      </c>
      <c r="I7804" s="1">
        <v>64</v>
      </c>
      <c r="J7804" s="1">
        <v>22</v>
      </c>
      <c r="K7804" s="8">
        <v>1</v>
      </c>
    </row>
    <row r="7805" spans="4:11" x14ac:dyDescent="0.2">
      <c r="D7805" s="175"/>
      <c r="E7805" s="4" t="s">
        <v>43</v>
      </c>
      <c r="F7805" s="6"/>
      <c r="G7805" s="5">
        <v>103</v>
      </c>
      <c r="H7805" s="7">
        <v>8</v>
      </c>
      <c r="I7805" s="1">
        <v>63</v>
      </c>
      <c r="J7805" s="1">
        <v>31</v>
      </c>
      <c r="K7805" s="8">
        <v>1</v>
      </c>
    </row>
    <row r="7806" spans="4:11" x14ac:dyDescent="0.2">
      <c r="D7806" s="175"/>
      <c r="E7806" s="4" t="s">
        <v>44</v>
      </c>
      <c r="F7806" s="6"/>
      <c r="G7806" s="5">
        <v>109</v>
      </c>
      <c r="H7806" s="7">
        <v>12</v>
      </c>
      <c r="I7806" s="1">
        <v>67</v>
      </c>
      <c r="J7806" s="1">
        <v>26</v>
      </c>
      <c r="K7806" s="8">
        <v>4</v>
      </c>
    </row>
    <row r="7807" spans="4:11" x14ac:dyDescent="0.2">
      <c r="D7807" s="176"/>
      <c r="E7807" s="59" t="s">
        <v>45</v>
      </c>
      <c r="F7807" s="60"/>
      <c r="G7807" s="56">
        <v>87</v>
      </c>
      <c r="H7807" s="66">
        <v>7</v>
      </c>
      <c r="I7807" s="30">
        <v>50</v>
      </c>
      <c r="J7807" s="30">
        <v>20</v>
      </c>
      <c r="K7807" s="65">
        <v>10</v>
      </c>
    </row>
    <row r="7809" spans="2:11" x14ac:dyDescent="0.2">
      <c r="B7809" s="43" t="str">
        <f xml:space="preserve"> HYPERLINK("#'目次'!B289", "[283]")</f>
        <v>[283]</v>
      </c>
      <c r="C7809" s="31" t="s">
        <v>509</v>
      </c>
    </row>
    <row r="7813" spans="2:11" x14ac:dyDescent="0.2">
      <c r="D7813" s="177"/>
      <c r="E7813" s="178"/>
      <c r="F7813" s="178"/>
      <c r="G7813" s="40" t="s">
        <v>14</v>
      </c>
      <c r="H7813" s="42" t="s">
        <v>492</v>
      </c>
      <c r="I7813" s="15" t="s">
        <v>493</v>
      </c>
      <c r="J7813" s="15" t="s">
        <v>494</v>
      </c>
      <c r="K7813" s="44" t="s">
        <v>17</v>
      </c>
    </row>
    <row r="7814" spans="2:11" x14ac:dyDescent="0.2">
      <c r="D7814" s="179"/>
      <c r="E7814" s="180"/>
      <c r="F7814" s="180"/>
      <c r="G7814" s="39"/>
      <c r="H7814" s="41"/>
      <c r="I7814" s="14"/>
      <c r="J7814" s="14"/>
      <c r="K7814" s="38"/>
    </row>
    <row r="7815" spans="2:11" x14ac:dyDescent="0.2">
      <c r="D7815" s="58"/>
      <c r="E7815" s="53" t="s">
        <v>14</v>
      </c>
      <c r="F7815" s="52"/>
      <c r="G7815" s="37">
        <v>1222</v>
      </c>
      <c r="H7815" s="17">
        <v>97</v>
      </c>
      <c r="I7815" s="17">
        <v>837</v>
      </c>
      <c r="J7815" s="17">
        <v>264</v>
      </c>
      <c r="K7815" s="55">
        <v>24</v>
      </c>
    </row>
    <row r="7816" spans="2:11" x14ac:dyDescent="0.2">
      <c r="D7816" s="174" t="s">
        <v>18</v>
      </c>
      <c r="E7816" s="20" t="s">
        <v>19</v>
      </c>
      <c r="F7816" s="22"/>
      <c r="G7816" s="21">
        <v>57</v>
      </c>
      <c r="H7816" s="25">
        <v>2</v>
      </c>
      <c r="I7816" s="3">
        <v>44</v>
      </c>
      <c r="J7816" s="3">
        <v>9</v>
      </c>
      <c r="K7816" s="26">
        <v>2</v>
      </c>
    </row>
    <row r="7817" spans="2:11" x14ac:dyDescent="0.2">
      <c r="D7817" s="175"/>
      <c r="E7817" s="4" t="s">
        <v>20</v>
      </c>
      <c r="F7817" s="6"/>
      <c r="G7817" s="5">
        <v>84</v>
      </c>
      <c r="H7817" s="7">
        <v>9</v>
      </c>
      <c r="I7817" s="1">
        <v>57</v>
      </c>
      <c r="J7817" s="1">
        <v>16</v>
      </c>
      <c r="K7817" s="8">
        <v>2</v>
      </c>
    </row>
    <row r="7818" spans="2:11" x14ac:dyDescent="0.2">
      <c r="D7818" s="175"/>
      <c r="E7818" s="4" t="s">
        <v>21</v>
      </c>
      <c r="F7818" s="6"/>
      <c r="G7818" s="5">
        <v>487</v>
      </c>
      <c r="H7818" s="7">
        <v>35</v>
      </c>
      <c r="I7818" s="1">
        <v>334</v>
      </c>
      <c r="J7818" s="1">
        <v>108</v>
      </c>
      <c r="K7818" s="8">
        <v>10</v>
      </c>
    </row>
    <row r="7819" spans="2:11" x14ac:dyDescent="0.2">
      <c r="D7819" s="175"/>
      <c r="E7819" s="4" t="s">
        <v>22</v>
      </c>
      <c r="F7819" s="6"/>
      <c r="G7819" s="5">
        <v>35</v>
      </c>
      <c r="H7819" s="7">
        <v>1</v>
      </c>
      <c r="I7819" s="1">
        <v>20</v>
      </c>
      <c r="J7819" s="1">
        <v>13</v>
      </c>
      <c r="K7819" s="8">
        <v>1</v>
      </c>
    </row>
    <row r="7820" spans="2:11" x14ac:dyDescent="0.2">
      <c r="D7820" s="175"/>
      <c r="E7820" s="4" t="s">
        <v>23</v>
      </c>
      <c r="F7820" s="6"/>
      <c r="G7820" s="5">
        <v>143</v>
      </c>
      <c r="H7820" s="7">
        <v>10</v>
      </c>
      <c r="I7820" s="1">
        <v>102</v>
      </c>
      <c r="J7820" s="1">
        <v>29</v>
      </c>
      <c r="K7820" s="8">
        <v>2</v>
      </c>
    </row>
    <row r="7821" spans="2:11" x14ac:dyDescent="0.2">
      <c r="D7821" s="175"/>
      <c r="E7821" s="4" t="s">
        <v>24</v>
      </c>
      <c r="F7821" s="6"/>
      <c r="G7821" s="5">
        <v>187</v>
      </c>
      <c r="H7821" s="7">
        <v>18</v>
      </c>
      <c r="I7821" s="1">
        <v>123</v>
      </c>
      <c r="J7821" s="1">
        <v>43</v>
      </c>
      <c r="K7821" s="8">
        <v>3</v>
      </c>
    </row>
    <row r="7822" spans="2:11" x14ac:dyDescent="0.2">
      <c r="D7822" s="175"/>
      <c r="E7822" s="4" t="s">
        <v>25</v>
      </c>
      <c r="F7822" s="6"/>
      <c r="G7822" s="5">
        <v>71</v>
      </c>
      <c r="H7822" s="7">
        <v>8</v>
      </c>
      <c r="I7822" s="1">
        <v>47</v>
      </c>
      <c r="J7822" s="1">
        <v>15</v>
      </c>
      <c r="K7822" s="8">
        <v>1</v>
      </c>
    </row>
    <row r="7823" spans="2:11" x14ac:dyDescent="0.2">
      <c r="D7823" s="175"/>
      <c r="E7823" s="4" t="s">
        <v>26</v>
      </c>
      <c r="F7823" s="6"/>
      <c r="G7823" s="5">
        <v>30</v>
      </c>
      <c r="H7823" s="7">
        <v>3</v>
      </c>
      <c r="I7823" s="1">
        <v>22</v>
      </c>
      <c r="J7823" s="1">
        <v>4</v>
      </c>
      <c r="K7823" s="8">
        <v>1</v>
      </c>
    </row>
    <row r="7824" spans="2:11" x14ac:dyDescent="0.2">
      <c r="D7824" s="175"/>
      <c r="E7824" s="4" t="s">
        <v>27</v>
      </c>
      <c r="F7824" s="6"/>
      <c r="G7824" s="5">
        <v>70</v>
      </c>
      <c r="H7824" s="7">
        <v>5</v>
      </c>
      <c r="I7824" s="1">
        <v>48</v>
      </c>
      <c r="J7824" s="1">
        <v>16</v>
      </c>
      <c r="K7824" s="8">
        <v>1</v>
      </c>
    </row>
    <row r="7825" spans="4:11" x14ac:dyDescent="0.2">
      <c r="D7825" s="175"/>
      <c r="E7825" s="4" t="s">
        <v>28</v>
      </c>
      <c r="F7825" s="6"/>
      <c r="G7825" s="5">
        <v>51</v>
      </c>
      <c r="H7825" s="7">
        <v>5</v>
      </c>
      <c r="I7825" s="1">
        <v>37</v>
      </c>
      <c r="J7825" s="1">
        <v>8</v>
      </c>
      <c r="K7825" s="8">
        <v>1</v>
      </c>
    </row>
    <row r="7826" spans="4:11" x14ac:dyDescent="0.2">
      <c r="D7826" s="175"/>
      <c r="E7826" s="4" t="s">
        <v>29</v>
      </c>
      <c r="F7826" s="6"/>
      <c r="G7826" s="5">
        <v>7</v>
      </c>
      <c r="H7826" s="7">
        <v>1</v>
      </c>
      <c r="I7826" s="1">
        <v>3</v>
      </c>
      <c r="J7826" s="1">
        <v>3</v>
      </c>
      <c r="K7826" s="8">
        <v>0</v>
      </c>
    </row>
    <row r="7827" spans="4:11" x14ac:dyDescent="0.2">
      <c r="D7827" s="174" t="s">
        <v>30</v>
      </c>
      <c r="E7827" s="20" t="s">
        <v>31</v>
      </c>
      <c r="F7827" s="22"/>
      <c r="G7827" s="21">
        <v>393</v>
      </c>
      <c r="H7827" s="25">
        <v>33</v>
      </c>
      <c r="I7827" s="3">
        <v>265</v>
      </c>
      <c r="J7827" s="3">
        <v>87</v>
      </c>
      <c r="K7827" s="26">
        <v>8</v>
      </c>
    </row>
    <row r="7828" spans="4:11" x14ac:dyDescent="0.2">
      <c r="D7828" s="175"/>
      <c r="E7828" s="4" t="s">
        <v>32</v>
      </c>
      <c r="F7828" s="6"/>
      <c r="G7828" s="5">
        <v>352</v>
      </c>
      <c r="H7828" s="7">
        <v>29</v>
      </c>
      <c r="I7828" s="1">
        <v>242</v>
      </c>
      <c r="J7828" s="1">
        <v>75</v>
      </c>
      <c r="K7828" s="8">
        <v>6</v>
      </c>
    </row>
    <row r="7829" spans="4:11" x14ac:dyDescent="0.2">
      <c r="D7829" s="175"/>
      <c r="E7829" s="4" t="s">
        <v>33</v>
      </c>
      <c r="F7829" s="6"/>
      <c r="G7829" s="5">
        <v>388</v>
      </c>
      <c r="H7829" s="7">
        <v>28</v>
      </c>
      <c r="I7829" s="1">
        <v>264</v>
      </c>
      <c r="J7829" s="1">
        <v>89</v>
      </c>
      <c r="K7829" s="8">
        <v>7</v>
      </c>
    </row>
    <row r="7830" spans="4:11" x14ac:dyDescent="0.2">
      <c r="D7830" s="175"/>
      <c r="E7830" s="4" t="s">
        <v>34</v>
      </c>
      <c r="F7830" s="6"/>
      <c r="G7830" s="5">
        <v>89</v>
      </c>
      <c r="H7830" s="7">
        <v>7</v>
      </c>
      <c r="I7830" s="1">
        <v>66</v>
      </c>
      <c r="J7830" s="1">
        <v>13</v>
      </c>
      <c r="K7830" s="8">
        <v>3</v>
      </c>
    </row>
    <row r="7831" spans="4:11" x14ac:dyDescent="0.2">
      <c r="D7831" s="174" t="s">
        <v>35</v>
      </c>
      <c r="E7831" s="20" t="s">
        <v>36</v>
      </c>
      <c r="F7831" s="22"/>
      <c r="G7831" s="21">
        <v>629</v>
      </c>
      <c r="H7831" s="25">
        <v>58</v>
      </c>
      <c r="I7831" s="3">
        <v>428</v>
      </c>
      <c r="J7831" s="3">
        <v>135</v>
      </c>
      <c r="K7831" s="26">
        <v>8</v>
      </c>
    </row>
    <row r="7832" spans="4:11" x14ac:dyDescent="0.2">
      <c r="D7832" s="175"/>
      <c r="E7832" s="4" t="s">
        <v>37</v>
      </c>
      <c r="F7832" s="6"/>
      <c r="G7832" s="5">
        <v>593</v>
      </c>
      <c r="H7832" s="7">
        <v>39</v>
      </c>
      <c r="I7832" s="1">
        <v>409</v>
      </c>
      <c r="J7832" s="1">
        <v>129</v>
      </c>
      <c r="K7832" s="8">
        <v>16</v>
      </c>
    </row>
    <row r="7833" spans="4:11" x14ac:dyDescent="0.2">
      <c r="D7833" s="174" t="s">
        <v>38</v>
      </c>
      <c r="E7833" s="20" t="s">
        <v>39</v>
      </c>
      <c r="F7833" s="22"/>
      <c r="G7833" s="21">
        <v>64</v>
      </c>
      <c r="H7833" s="25">
        <v>6</v>
      </c>
      <c r="I7833" s="3">
        <v>47</v>
      </c>
      <c r="J7833" s="3">
        <v>10</v>
      </c>
      <c r="K7833" s="26">
        <v>1</v>
      </c>
    </row>
    <row r="7834" spans="4:11" x14ac:dyDescent="0.2">
      <c r="D7834" s="175"/>
      <c r="E7834" s="4" t="s">
        <v>40</v>
      </c>
      <c r="F7834" s="6"/>
      <c r="G7834" s="5">
        <v>147</v>
      </c>
      <c r="H7834" s="7">
        <v>10</v>
      </c>
      <c r="I7834" s="1">
        <v>103</v>
      </c>
      <c r="J7834" s="1">
        <v>33</v>
      </c>
      <c r="K7834" s="8">
        <v>1</v>
      </c>
    </row>
    <row r="7835" spans="4:11" x14ac:dyDescent="0.2">
      <c r="D7835" s="175"/>
      <c r="E7835" s="4" t="s">
        <v>41</v>
      </c>
      <c r="F7835" s="6"/>
      <c r="G7835" s="5">
        <v>204</v>
      </c>
      <c r="H7835" s="7">
        <v>13</v>
      </c>
      <c r="I7835" s="1">
        <v>130</v>
      </c>
      <c r="J7835" s="1">
        <v>58</v>
      </c>
      <c r="K7835" s="8">
        <v>3</v>
      </c>
    </row>
    <row r="7836" spans="4:11" x14ac:dyDescent="0.2">
      <c r="D7836" s="175"/>
      <c r="E7836" s="4" t="s">
        <v>42</v>
      </c>
      <c r="F7836" s="6"/>
      <c r="G7836" s="5">
        <v>210</v>
      </c>
      <c r="H7836" s="7">
        <v>14</v>
      </c>
      <c r="I7836" s="1">
        <v>150</v>
      </c>
      <c r="J7836" s="1">
        <v>43</v>
      </c>
      <c r="K7836" s="8">
        <v>3</v>
      </c>
    </row>
    <row r="7837" spans="4:11" x14ac:dyDescent="0.2">
      <c r="D7837" s="175"/>
      <c r="E7837" s="4" t="s">
        <v>43</v>
      </c>
      <c r="F7837" s="6"/>
      <c r="G7837" s="5">
        <v>204</v>
      </c>
      <c r="H7837" s="7">
        <v>8</v>
      </c>
      <c r="I7837" s="1">
        <v>144</v>
      </c>
      <c r="J7837" s="1">
        <v>51</v>
      </c>
      <c r="K7837" s="8">
        <v>1</v>
      </c>
    </row>
    <row r="7838" spans="4:11" x14ac:dyDescent="0.2">
      <c r="D7838" s="175"/>
      <c r="E7838" s="4" t="s">
        <v>44</v>
      </c>
      <c r="F7838" s="6"/>
      <c r="G7838" s="5">
        <v>223</v>
      </c>
      <c r="H7838" s="7">
        <v>25</v>
      </c>
      <c r="I7838" s="1">
        <v>152</v>
      </c>
      <c r="J7838" s="1">
        <v>40</v>
      </c>
      <c r="K7838" s="8">
        <v>6</v>
      </c>
    </row>
    <row r="7839" spans="4:11" x14ac:dyDescent="0.2">
      <c r="D7839" s="176"/>
      <c r="E7839" s="59" t="s">
        <v>45</v>
      </c>
      <c r="F7839" s="60"/>
      <c r="G7839" s="56">
        <v>170</v>
      </c>
      <c r="H7839" s="66">
        <v>21</v>
      </c>
      <c r="I7839" s="30">
        <v>111</v>
      </c>
      <c r="J7839" s="30">
        <v>29</v>
      </c>
      <c r="K7839" s="65">
        <v>9</v>
      </c>
    </row>
    <row r="7841" spans="2:11" x14ac:dyDescent="0.2">
      <c r="B7841" s="43" t="str">
        <f xml:space="preserve"> HYPERLINK("#'目次'!B290", "[284]")</f>
        <v>[284]</v>
      </c>
      <c r="C7841" s="31" t="s">
        <v>509</v>
      </c>
    </row>
    <row r="7845" spans="2:11" x14ac:dyDescent="0.2">
      <c r="D7845" s="177"/>
      <c r="E7845" s="178"/>
      <c r="F7845" s="178"/>
      <c r="G7845" s="40" t="s">
        <v>14</v>
      </c>
      <c r="H7845" s="42" t="s">
        <v>492</v>
      </c>
      <c r="I7845" s="15" t="s">
        <v>493</v>
      </c>
      <c r="J7845" s="15" t="s">
        <v>494</v>
      </c>
      <c r="K7845" s="44" t="s">
        <v>17</v>
      </c>
    </row>
    <row r="7846" spans="2:11" x14ac:dyDescent="0.2">
      <c r="D7846" s="179"/>
      <c r="E7846" s="180"/>
      <c r="F7846" s="180"/>
      <c r="G7846" s="39"/>
      <c r="H7846" s="41"/>
      <c r="I7846" s="14"/>
      <c r="J7846" s="14"/>
      <c r="K7846" s="38"/>
    </row>
    <row r="7847" spans="2:11" x14ac:dyDescent="0.2">
      <c r="D7847" s="58"/>
      <c r="E7847" s="53" t="s">
        <v>14</v>
      </c>
      <c r="F7847" s="52"/>
      <c r="G7847" s="37">
        <v>1222</v>
      </c>
      <c r="H7847" s="17">
        <v>97</v>
      </c>
      <c r="I7847" s="17">
        <v>837</v>
      </c>
      <c r="J7847" s="17">
        <v>264</v>
      </c>
      <c r="K7847" s="55">
        <v>24</v>
      </c>
    </row>
    <row r="7848" spans="2:11" x14ac:dyDescent="0.2">
      <c r="D7848" s="174" t="s">
        <v>52</v>
      </c>
      <c r="E7848" s="20" t="s">
        <v>53</v>
      </c>
      <c r="F7848" s="22"/>
      <c r="G7848" s="21">
        <v>15</v>
      </c>
      <c r="H7848" s="25">
        <v>2</v>
      </c>
      <c r="I7848" s="3">
        <v>10</v>
      </c>
      <c r="J7848" s="3">
        <v>3</v>
      </c>
      <c r="K7848" s="26">
        <v>0</v>
      </c>
    </row>
    <row r="7849" spans="2:11" ht="24" x14ac:dyDescent="0.2">
      <c r="D7849" s="175"/>
      <c r="E7849" s="4" t="s">
        <v>54</v>
      </c>
      <c r="F7849" s="6"/>
      <c r="G7849" s="5">
        <v>122</v>
      </c>
      <c r="H7849" s="7">
        <v>15</v>
      </c>
      <c r="I7849" s="1">
        <v>89</v>
      </c>
      <c r="J7849" s="1">
        <v>17</v>
      </c>
      <c r="K7849" s="8">
        <v>1</v>
      </c>
    </row>
    <row r="7850" spans="2:11" x14ac:dyDescent="0.2">
      <c r="D7850" s="175"/>
      <c r="E7850" s="4" t="s">
        <v>55</v>
      </c>
      <c r="F7850" s="6"/>
      <c r="G7850" s="5">
        <v>43</v>
      </c>
      <c r="H7850" s="7">
        <v>3</v>
      </c>
      <c r="I7850" s="1">
        <v>30</v>
      </c>
      <c r="J7850" s="1">
        <v>10</v>
      </c>
      <c r="K7850" s="8">
        <v>0</v>
      </c>
    </row>
    <row r="7851" spans="2:11" x14ac:dyDescent="0.2">
      <c r="D7851" s="175"/>
      <c r="E7851" s="4" t="s">
        <v>56</v>
      </c>
      <c r="F7851" s="6"/>
      <c r="G7851" s="5">
        <v>60</v>
      </c>
      <c r="H7851" s="7">
        <v>4</v>
      </c>
      <c r="I7851" s="1">
        <v>47</v>
      </c>
      <c r="J7851" s="1">
        <v>9</v>
      </c>
      <c r="K7851" s="8">
        <v>0</v>
      </c>
    </row>
    <row r="7852" spans="2:11" x14ac:dyDescent="0.2">
      <c r="D7852" s="175"/>
      <c r="E7852" s="4" t="s">
        <v>57</v>
      </c>
      <c r="F7852" s="6"/>
      <c r="G7852" s="5">
        <v>286</v>
      </c>
      <c r="H7852" s="7">
        <v>20</v>
      </c>
      <c r="I7852" s="1">
        <v>195</v>
      </c>
      <c r="J7852" s="1">
        <v>69</v>
      </c>
      <c r="K7852" s="8">
        <v>2</v>
      </c>
    </row>
    <row r="7853" spans="2:11" x14ac:dyDescent="0.2">
      <c r="D7853" s="175"/>
      <c r="E7853" s="4" t="s">
        <v>58</v>
      </c>
      <c r="F7853" s="6"/>
      <c r="G7853" s="5">
        <v>129</v>
      </c>
      <c r="H7853" s="7">
        <v>7</v>
      </c>
      <c r="I7853" s="1">
        <v>87</v>
      </c>
      <c r="J7853" s="1">
        <v>34</v>
      </c>
      <c r="K7853" s="8">
        <v>1</v>
      </c>
    </row>
    <row r="7854" spans="2:11" x14ac:dyDescent="0.2">
      <c r="D7854" s="175"/>
      <c r="E7854" s="4" t="s">
        <v>59</v>
      </c>
      <c r="F7854" s="6"/>
      <c r="G7854" s="5">
        <v>195</v>
      </c>
      <c r="H7854" s="7">
        <v>18</v>
      </c>
      <c r="I7854" s="1">
        <v>126</v>
      </c>
      <c r="J7854" s="1">
        <v>43</v>
      </c>
      <c r="K7854" s="8">
        <v>8</v>
      </c>
    </row>
    <row r="7855" spans="2:11" x14ac:dyDescent="0.2">
      <c r="D7855" s="175"/>
      <c r="E7855" s="4" t="s">
        <v>60</v>
      </c>
      <c r="F7855" s="6"/>
      <c r="G7855" s="5">
        <v>176</v>
      </c>
      <c r="H7855" s="7">
        <v>13</v>
      </c>
      <c r="I7855" s="1">
        <v>114</v>
      </c>
      <c r="J7855" s="1">
        <v>44</v>
      </c>
      <c r="K7855" s="8">
        <v>5</v>
      </c>
    </row>
    <row r="7856" spans="2:11" x14ac:dyDescent="0.2">
      <c r="D7856" s="175"/>
      <c r="E7856" s="4" t="s">
        <v>61</v>
      </c>
      <c r="F7856" s="6"/>
      <c r="G7856" s="5">
        <v>78</v>
      </c>
      <c r="H7856" s="7">
        <v>6</v>
      </c>
      <c r="I7856" s="1">
        <v>59</v>
      </c>
      <c r="J7856" s="1">
        <v>12</v>
      </c>
      <c r="K7856" s="8">
        <v>1</v>
      </c>
    </row>
    <row r="7857" spans="2:11" x14ac:dyDescent="0.2">
      <c r="D7857" s="175"/>
      <c r="E7857" s="4" t="s">
        <v>62</v>
      </c>
      <c r="F7857" s="6"/>
      <c r="G7857" s="5">
        <v>113</v>
      </c>
      <c r="H7857" s="7">
        <v>8</v>
      </c>
      <c r="I7857" s="1">
        <v>78</v>
      </c>
      <c r="J7857" s="1">
        <v>23</v>
      </c>
      <c r="K7857" s="8">
        <v>4</v>
      </c>
    </row>
    <row r="7858" spans="2:11" x14ac:dyDescent="0.2">
      <c r="D7858" s="174" t="s">
        <v>63</v>
      </c>
      <c r="E7858" s="20" t="s">
        <v>64</v>
      </c>
      <c r="F7858" s="22"/>
      <c r="G7858" s="21">
        <v>234</v>
      </c>
      <c r="H7858" s="25">
        <v>19</v>
      </c>
      <c r="I7858" s="3">
        <v>149</v>
      </c>
      <c r="J7858" s="3">
        <v>59</v>
      </c>
      <c r="K7858" s="26">
        <v>7</v>
      </c>
    </row>
    <row r="7859" spans="2:11" x14ac:dyDescent="0.2">
      <c r="D7859" s="175"/>
      <c r="E7859" s="4" t="s">
        <v>65</v>
      </c>
      <c r="F7859" s="6"/>
      <c r="G7859" s="5">
        <v>172</v>
      </c>
      <c r="H7859" s="7">
        <v>19</v>
      </c>
      <c r="I7859" s="1">
        <v>109</v>
      </c>
      <c r="J7859" s="1">
        <v>37</v>
      </c>
      <c r="K7859" s="8">
        <v>7</v>
      </c>
    </row>
    <row r="7860" spans="2:11" x14ac:dyDescent="0.2">
      <c r="D7860" s="175"/>
      <c r="E7860" s="4" t="s">
        <v>66</v>
      </c>
      <c r="F7860" s="6"/>
      <c r="G7860" s="5">
        <v>165</v>
      </c>
      <c r="H7860" s="7">
        <v>20</v>
      </c>
      <c r="I7860" s="1">
        <v>111</v>
      </c>
      <c r="J7860" s="1">
        <v>31</v>
      </c>
      <c r="K7860" s="8">
        <v>3</v>
      </c>
    </row>
    <row r="7861" spans="2:11" x14ac:dyDescent="0.2">
      <c r="D7861" s="175"/>
      <c r="E7861" s="4" t="s">
        <v>67</v>
      </c>
      <c r="F7861" s="6"/>
      <c r="G7861" s="5">
        <v>158</v>
      </c>
      <c r="H7861" s="7">
        <v>11</v>
      </c>
      <c r="I7861" s="1">
        <v>112</v>
      </c>
      <c r="J7861" s="1">
        <v>35</v>
      </c>
      <c r="K7861" s="8">
        <v>0</v>
      </c>
    </row>
    <row r="7862" spans="2:11" x14ac:dyDescent="0.2">
      <c r="D7862" s="175"/>
      <c r="E7862" s="4" t="s">
        <v>68</v>
      </c>
      <c r="F7862" s="6"/>
      <c r="G7862" s="5">
        <v>112</v>
      </c>
      <c r="H7862" s="7">
        <v>6</v>
      </c>
      <c r="I7862" s="1">
        <v>87</v>
      </c>
      <c r="J7862" s="1">
        <v>17</v>
      </c>
      <c r="K7862" s="8">
        <v>2</v>
      </c>
    </row>
    <row r="7863" spans="2:11" x14ac:dyDescent="0.2">
      <c r="D7863" s="175"/>
      <c r="E7863" s="4" t="s">
        <v>69</v>
      </c>
      <c r="F7863" s="6"/>
      <c r="G7863" s="5">
        <v>92</v>
      </c>
      <c r="H7863" s="7">
        <v>6</v>
      </c>
      <c r="I7863" s="1">
        <v>61</v>
      </c>
      <c r="J7863" s="1">
        <v>24</v>
      </c>
      <c r="K7863" s="8">
        <v>1</v>
      </c>
    </row>
    <row r="7864" spans="2:11" x14ac:dyDescent="0.2">
      <c r="D7864" s="175"/>
      <c r="E7864" s="4" t="s">
        <v>70</v>
      </c>
      <c r="F7864" s="6"/>
      <c r="G7864" s="5">
        <v>131</v>
      </c>
      <c r="H7864" s="7">
        <v>10</v>
      </c>
      <c r="I7864" s="1">
        <v>88</v>
      </c>
      <c r="J7864" s="1">
        <v>33</v>
      </c>
      <c r="K7864" s="8">
        <v>0</v>
      </c>
    </row>
    <row r="7865" spans="2:11" x14ac:dyDescent="0.2">
      <c r="D7865" s="175"/>
      <c r="E7865" s="4" t="s">
        <v>71</v>
      </c>
      <c r="F7865" s="6"/>
      <c r="G7865" s="5">
        <v>71</v>
      </c>
      <c r="H7865" s="7">
        <v>1</v>
      </c>
      <c r="I7865" s="1">
        <v>57</v>
      </c>
      <c r="J7865" s="1">
        <v>12</v>
      </c>
      <c r="K7865" s="8">
        <v>1</v>
      </c>
    </row>
    <row r="7866" spans="2:11" x14ac:dyDescent="0.2">
      <c r="D7866" s="176"/>
      <c r="E7866" s="59" t="s">
        <v>72</v>
      </c>
      <c r="F7866" s="60"/>
      <c r="G7866" s="56">
        <v>70</v>
      </c>
      <c r="H7866" s="66">
        <v>3</v>
      </c>
      <c r="I7866" s="30">
        <v>51</v>
      </c>
      <c r="J7866" s="30">
        <v>16</v>
      </c>
      <c r="K7866" s="65">
        <v>0</v>
      </c>
    </row>
    <row r="7868" spans="2:11" x14ac:dyDescent="0.2">
      <c r="B7868" s="43" t="str">
        <f xml:space="preserve"> HYPERLINK("#'目次'!B291", "[285]")</f>
        <v>[285]</v>
      </c>
      <c r="C7868" s="31" t="s">
        <v>509</v>
      </c>
    </row>
    <row r="7871" spans="2:11" x14ac:dyDescent="0.2">
      <c r="C7871" s="31" t="s">
        <v>75</v>
      </c>
    </row>
    <row r="7872" spans="2:11" x14ac:dyDescent="0.2">
      <c r="D7872" s="177"/>
      <c r="E7872" s="178"/>
      <c r="F7872" s="178"/>
      <c r="G7872" s="40" t="s">
        <v>14</v>
      </c>
      <c r="H7872" s="42" t="s">
        <v>492</v>
      </c>
      <c r="I7872" s="15" t="s">
        <v>493</v>
      </c>
      <c r="J7872" s="15" t="s">
        <v>494</v>
      </c>
      <c r="K7872" s="44" t="s">
        <v>17</v>
      </c>
    </row>
    <row r="7873" spans="4:11" x14ac:dyDescent="0.2">
      <c r="D7873" s="179"/>
      <c r="E7873" s="180"/>
      <c r="F7873" s="180"/>
      <c r="G7873" s="39"/>
      <c r="H7873" s="41"/>
      <c r="I7873" s="14"/>
      <c r="J7873" s="14"/>
      <c r="K7873" s="38"/>
    </row>
    <row r="7874" spans="4:11" x14ac:dyDescent="0.2">
      <c r="D7874" s="58"/>
      <c r="E7874" s="53" t="s">
        <v>14</v>
      </c>
      <c r="F7874" s="52"/>
      <c r="G7874" s="37">
        <v>1222</v>
      </c>
      <c r="H7874" s="17">
        <v>97</v>
      </c>
      <c r="I7874" s="17">
        <v>837</v>
      </c>
      <c r="J7874" s="17">
        <v>264</v>
      </c>
      <c r="K7874" s="55">
        <v>24</v>
      </c>
    </row>
    <row r="7875" spans="4:11" x14ac:dyDescent="0.2">
      <c r="D7875" s="174" t="s">
        <v>36</v>
      </c>
      <c r="E7875" s="20" t="s">
        <v>76</v>
      </c>
      <c r="F7875" s="22"/>
      <c r="G7875" s="21">
        <v>629</v>
      </c>
      <c r="H7875" s="25">
        <v>58</v>
      </c>
      <c r="I7875" s="3">
        <v>428</v>
      </c>
      <c r="J7875" s="3">
        <v>135</v>
      </c>
      <c r="K7875" s="26">
        <v>8</v>
      </c>
    </row>
    <row r="7876" spans="4:11" x14ac:dyDescent="0.2">
      <c r="D7876" s="175"/>
      <c r="E7876" s="4" t="s">
        <v>39</v>
      </c>
      <c r="F7876" s="6"/>
      <c r="G7876" s="5">
        <v>37</v>
      </c>
      <c r="H7876" s="7">
        <v>4</v>
      </c>
      <c r="I7876" s="1">
        <v>26</v>
      </c>
      <c r="J7876" s="1">
        <v>7</v>
      </c>
      <c r="K7876" s="8">
        <v>0</v>
      </c>
    </row>
    <row r="7877" spans="4:11" x14ac:dyDescent="0.2">
      <c r="D7877" s="175"/>
      <c r="E7877" s="4" t="s">
        <v>40</v>
      </c>
      <c r="F7877" s="6"/>
      <c r="G7877" s="5">
        <v>73</v>
      </c>
      <c r="H7877" s="7">
        <v>7</v>
      </c>
      <c r="I7877" s="1">
        <v>46</v>
      </c>
      <c r="J7877" s="1">
        <v>20</v>
      </c>
      <c r="K7877" s="8">
        <v>0</v>
      </c>
    </row>
    <row r="7878" spans="4:11" x14ac:dyDescent="0.2">
      <c r="D7878" s="175"/>
      <c r="E7878" s="4" t="s">
        <v>41</v>
      </c>
      <c r="F7878" s="6"/>
      <c r="G7878" s="5">
        <v>108</v>
      </c>
      <c r="H7878" s="7">
        <v>6</v>
      </c>
      <c r="I7878" s="1">
        <v>69</v>
      </c>
      <c r="J7878" s="1">
        <v>30</v>
      </c>
      <c r="K7878" s="8">
        <v>3</v>
      </c>
    </row>
    <row r="7879" spans="4:11" x14ac:dyDescent="0.2">
      <c r="D7879" s="175"/>
      <c r="E7879" s="4" t="s">
        <v>42</v>
      </c>
      <c r="F7879" s="6"/>
      <c r="G7879" s="5">
        <v>113</v>
      </c>
      <c r="H7879" s="7">
        <v>8</v>
      </c>
      <c r="I7879" s="1">
        <v>82</v>
      </c>
      <c r="J7879" s="1">
        <v>22</v>
      </c>
      <c r="K7879" s="8">
        <v>1</v>
      </c>
    </row>
    <row r="7880" spans="4:11" x14ac:dyDescent="0.2">
      <c r="D7880" s="175"/>
      <c r="E7880" s="4" t="s">
        <v>43</v>
      </c>
      <c r="F7880" s="6"/>
      <c r="G7880" s="5">
        <v>101</v>
      </c>
      <c r="H7880" s="7">
        <v>5</v>
      </c>
      <c r="I7880" s="1">
        <v>69</v>
      </c>
      <c r="J7880" s="1">
        <v>27</v>
      </c>
      <c r="K7880" s="8">
        <v>0</v>
      </c>
    </row>
    <row r="7881" spans="4:11" x14ac:dyDescent="0.2">
      <c r="D7881" s="175"/>
      <c r="E7881" s="4" t="s">
        <v>44</v>
      </c>
      <c r="F7881" s="6"/>
      <c r="G7881" s="5">
        <v>114</v>
      </c>
      <c r="H7881" s="7">
        <v>16</v>
      </c>
      <c r="I7881" s="1">
        <v>80</v>
      </c>
      <c r="J7881" s="1">
        <v>17</v>
      </c>
      <c r="K7881" s="8">
        <v>1</v>
      </c>
    </row>
    <row r="7882" spans="4:11" x14ac:dyDescent="0.2">
      <c r="D7882" s="175"/>
      <c r="E7882" s="4" t="s">
        <v>45</v>
      </c>
      <c r="F7882" s="6"/>
      <c r="G7882" s="5">
        <v>83</v>
      </c>
      <c r="H7882" s="7">
        <v>12</v>
      </c>
      <c r="I7882" s="1">
        <v>56</v>
      </c>
      <c r="J7882" s="1">
        <v>12</v>
      </c>
      <c r="K7882" s="8">
        <v>3</v>
      </c>
    </row>
    <row r="7883" spans="4:11" x14ac:dyDescent="0.2">
      <c r="D7883" s="174" t="s">
        <v>37</v>
      </c>
      <c r="E7883" s="20" t="s">
        <v>77</v>
      </c>
      <c r="F7883" s="22"/>
      <c r="G7883" s="21">
        <v>593</v>
      </c>
      <c r="H7883" s="25">
        <v>39</v>
      </c>
      <c r="I7883" s="3">
        <v>409</v>
      </c>
      <c r="J7883" s="3">
        <v>129</v>
      </c>
      <c r="K7883" s="26">
        <v>16</v>
      </c>
    </row>
    <row r="7884" spans="4:11" x14ac:dyDescent="0.2">
      <c r="D7884" s="175"/>
      <c r="E7884" s="4" t="s">
        <v>39</v>
      </c>
      <c r="F7884" s="6"/>
      <c r="G7884" s="5">
        <v>27</v>
      </c>
      <c r="H7884" s="7">
        <v>2</v>
      </c>
      <c r="I7884" s="1">
        <v>21</v>
      </c>
      <c r="J7884" s="1">
        <v>3</v>
      </c>
      <c r="K7884" s="8">
        <v>1</v>
      </c>
    </row>
    <row r="7885" spans="4:11" x14ac:dyDescent="0.2">
      <c r="D7885" s="175"/>
      <c r="E7885" s="4" t="s">
        <v>40</v>
      </c>
      <c r="F7885" s="6"/>
      <c r="G7885" s="5">
        <v>74</v>
      </c>
      <c r="H7885" s="7">
        <v>3</v>
      </c>
      <c r="I7885" s="1">
        <v>57</v>
      </c>
      <c r="J7885" s="1">
        <v>13</v>
      </c>
      <c r="K7885" s="8">
        <v>1</v>
      </c>
    </row>
    <row r="7886" spans="4:11" x14ac:dyDescent="0.2">
      <c r="D7886" s="175"/>
      <c r="E7886" s="4" t="s">
        <v>41</v>
      </c>
      <c r="F7886" s="6"/>
      <c r="G7886" s="5">
        <v>96</v>
      </c>
      <c r="H7886" s="7">
        <v>7</v>
      </c>
      <c r="I7886" s="1">
        <v>61</v>
      </c>
      <c r="J7886" s="1">
        <v>28</v>
      </c>
      <c r="K7886" s="8">
        <v>0</v>
      </c>
    </row>
    <row r="7887" spans="4:11" x14ac:dyDescent="0.2">
      <c r="D7887" s="175"/>
      <c r="E7887" s="4" t="s">
        <v>42</v>
      </c>
      <c r="F7887" s="6"/>
      <c r="G7887" s="5">
        <v>97</v>
      </c>
      <c r="H7887" s="7">
        <v>6</v>
      </c>
      <c r="I7887" s="1">
        <v>68</v>
      </c>
      <c r="J7887" s="1">
        <v>21</v>
      </c>
      <c r="K7887" s="8">
        <v>2</v>
      </c>
    </row>
    <row r="7888" spans="4:11" x14ac:dyDescent="0.2">
      <c r="D7888" s="175"/>
      <c r="E7888" s="4" t="s">
        <v>43</v>
      </c>
      <c r="F7888" s="6"/>
      <c r="G7888" s="5">
        <v>103</v>
      </c>
      <c r="H7888" s="7">
        <v>3</v>
      </c>
      <c r="I7888" s="1">
        <v>75</v>
      </c>
      <c r="J7888" s="1">
        <v>24</v>
      </c>
      <c r="K7888" s="8">
        <v>1</v>
      </c>
    </row>
    <row r="7889" spans="2:11" x14ac:dyDescent="0.2">
      <c r="D7889" s="175"/>
      <c r="E7889" s="4" t="s">
        <v>44</v>
      </c>
      <c r="F7889" s="6"/>
      <c r="G7889" s="5">
        <v>109</v>
      </c>
      <c r="H7889" s="7">
        <v>9</v>
      </c>
      <c r="I7889" s="1">
        <v>72</v>
      </c>
      <c r="J7889" s="1">
        <v>23</v>
      </c>
      <c r="K7889" s="8">
        <v>5</v>
      </c>
    </row>
    <row r="7890" spans="2:11" x14ac:dyDescent="0.2">
      <c r="D7890" s="176"/>
      <c r="E7890" s="59" t="s">
        <v>45</v>
      </c>
      <c r="F7890" s="60"/>
      <c r="G7890" s="56">
        <v>87</v>
      </c>
      <c r="H7890" s="66">
        <v>9</v>
      </c>
      <c r="I7890" s="30">
        <v>55</v>
      </c>
      <c r="J7890" s="30">
        <v>17</v>
      </c>
      <c r="K7890" s="65">
        <v>6</v>
      </c>
    </row>
    <row r="7892" spans="2:11" x14ac:dyDescent="0.2">
      <c r="B7892" s="43" t="str">
        <f xml:space="preserve"> HYPERLINK("#'目次'!B292", "[286]")</f>
        <v>[286]</v>
      </c>
      <c r="C7892" s="31" t="s">
        <v>512</v>
      </c>
    </row>
    <row r="7896" spans="2:11" x14ac:dyDescent="0.2">
      <c r="D7896" s="177"/>
      <c r="E7896" s="178"/>
      <c r="F7896" s="178"/>
      <c r="G7896" s="40" t="s">
        <v>14</v>
      </c>
      <c r="H7896" s="42" t="s">
        <v>492</v>
      </c>
      <c r="I7896" s="15" t="s">
        <v>493</v>
      </c>
      <c r="J7896" s="15" t="s">
        <v>494</v>
      </c>
      <c r="K7896" s="44" t="s">
        <v>17</v>
      </c>
    </row>
    <row r="7897" spans="2:11" x14ac:dyDescent="0.2">
      <c r="D7897" s="179"/>
      <c r="E7897" s="180"/>
      <c r="F7897" s="180"/>
      <c r="G7897" s="39"/>
      <c r="H7897" s="41"/>
      <c r="I7897" s="14"/>
      <c r="J7897" s="14"/>
      <c r="K7897" s="38"/>
    </row>
    <row r="7898" spans="2:11" x14ac:dyDescent="0.2">
      <c r="D7898" s="58"/>
      <c r="E7898" s="53" t="s">
        <v>14</v>
      </c>
      <c r="F7898" s="52"/>
      <c r="G7898" s="37">
        <v>1222</v>
      </c>
      <c r="H7898" s="17">
        <v>55</v>
      </c>
      <c r="I7898" s="17">
        <v>848</v>
      </c>
      <c r="J7898" s="17">
        <v>292</v>
      </c>
      <c r="K7898" s="55">
        <v>27</v>
      </c>
    </row>
    <row r="7899" spans="2:11" x14ac:dyDescent="0.2">
      <c r="D7899" s="174" t="s">
        <v>18</v>
      </c>
      <c r="E7899" s="20" t="s">
        <v>19</v>
      </c>
      <c r="F7899" s="22"/>
      <c r="G7899" s="21">
        <v>57</v>
      </c>
      <c r="H7899" s="25">
        <v>1</v>
      </c>
      <c r="I7899" s="3">
        <v>44</v>
      </c>
      <c r="J7899" s="3">
        <v>10</v>
      </c>
      <c r="K7899" s="26">
        <v>2</v>
      </c>
    </row>
    <row r="7900" spans="2:11" x14ac:dyDescent="0.2">
      <c r="D7900" s="175"/>
      <c r="E7900" s="4" t="s">
        <v>20</v>
      </c>
      <c r="F7900" s="6"/>
      <c r="G7900" s="5">
        <v>84</v>
      </c>
      <c r="H7900" s="7">
        <v>5</v>
      </c>
      <c r="I7900" s="1">
        <v>59</v>
      </c>
      <c r="J7900" s="1">
        <v>18</v>
      </c>
      <c r="K7900" s="8">
        <v>2</v>
      </c>
    </row>
    <row r="7901" spans="2:11" x14ac:dyDescent="0.2">
      <c r="D7901" s="175"/>
      <c r="E7901" s="4" t="s">
        <v>21</v>
      </c>
      <c r="F7901" s="6"/>
      <c r="G7901" s="5">
        <v>487</v>
      </c>
      <c r="H7901" s="7">
        <v>21</v>
      </c>
      <c r="I7901" s="1">
        <v>334</v>
      </c>
      <c r="J7901" s="1">
        <v>121</v>
      </c>
      <c r="K7901" s="8">
        <v>11</v>
      </c>
    </row>
    <row r="7902" spans="2:11" x14ac:dyDescent="0.2">
      <c r="D7902" s="175"/>
      <c r="E7902" s="4" t="s">
        <v>22</v>
      </c>
      <c r="F7902" s="6"/>
      <c r="G7902" s="5">
        <v>35</v>
      </c>
      <c r="H7902" s="7">
        <v>2</v>
      </c>
      <c r="I7902" s="1">
        <v>19</v>
      </c>
      <c r="J7902" s="1">
        <v>11</v>
      </c>
      <c r="K7902" s="8">
        <v>3</v>
      </c>
    </row>
    <row r="7903" spans="2:11" x14ac:dyDescent="0.2">
      <c r="D7903" s="175"/>
      <c r="E7903" s="4" t="s">
        <v>23</v>
      </c>
      <c r="F7903" s="6"/>
      <c r="G7903" s="5">
        <v>143</v>
      </c>
      <c r="H7903" s="7">
        <v>2</v>
      </c>
      <c r="I7903" s="1">
        <v>106</v>
      </c>
      <c r="J7903" s="1">
        <v>32</v>
      </c>
      <c r="K7903" s="8">
        <v>3</v>
      </c>
    </row>
    <row r="7904" spans="2:11" x14ac:dyDescent="0.2">
      <c r="D7904" s="175"/>
      <c r="E7904" s="4" t="s">
        <v>24</v>
      </c>
      <c r="F7904" s="6"/>
      <c r="G7904" s="5">
        <v>187</v>
      </c>
      <c r="H7904" s="7">
        <v>14</v>
      </c>
      <c r="I7904" s="1">
        <v>121</v>
      </c>
      <c r="J7904" s="1">
        <v>50</v>
      </c>
      <c r="K7904" s="8">
        <v>2</v>
      </c>
    </row>
    <row r="7905" spans="4:11" x14ac:dyDescent="0.2">
      <c r="D7905" s="175"/>
      <c r="E7905" s="4" t="s">
        <v>25</v>
      </c>
      <c r="F7905" s="6"/>
      <c r="G7905" s="5">
        <v>71</v>
      </c>
      <c r="H7905" s="7">
        <v>3</v>
      </c>
      <c r="I7905" s="1">
        <v>50</v>
      </c>
      <c r="J7905" s="1">
        <v>17</v>
      </c>
      <c r="K7905" s="8">
        <v>1</v>
      </c>
    </row>
    <row r="7906" spans="4:11" x14ac:dyDescent="0.2">
      <c r="D7906" s="175"/>
      <c r="E7906" s="4" t="s">
        <v>26</v>
      </c>
      <c r="F7906" s="6"/>
      <c r="G7906" s="5">
        <v>30</v>
      </c>
      <c r="H7906" s="7">
        <v>1</v>
      </c>
      <c r="I7906" s="1">
        <v>24</v>
      </c>
      <c r="J7906" s="1">
        <v>4</v>
      </c>
      <c r="K7906" s="8">
        <v>1</v>
      </c>
    </row>
    <row r="7907" spans="4:11" x14ac:dyDescent="0.2">
      <c r="D7907" s="175"/>
      <c r="E7907" s="4" t="s">
        <v>27</v>
      </c>
      <c r="F7907" s="6"/>
      <c r="G7907" s="5">
        <v>70</v>
      </c>
      <c r="H7907" s="7">
        <v>3</v>
      </c>
      <c r="I7907" s="1">
        <v>49</v>
      </c>
      <c r="J7907" s="1">
        <v>17</v>
      </c>
      <c r="K7907" s="8">
        <v>1</v>
      </c>
    </row>
    <row r="7908" spans="4:11" x14ac:dyDescent="0.2">
      <c r="D7908" s="175"/>
      <c r="E7908" s="4" t="s">
        <v>28</v>
      </c>
      <c r="F7908" s="6"/>
      <c r="G7908" s="5">
        <v>51</v>
      </c>
      <c r="H7908" s="7">
        <v>3</v>
      </c>
      <c r="I7908" s="1">
        <v>38</v>
      </c>
      <c r="J7908" s="1">
        <v>9</v>
      </c>
      <c r="K7908" s="8">
        <v>1</v>
      </c>
    </row>
    <row r="7909" spans="4:11" x14ac:dyDescent="0.2">
      <c r="D7909" s="175"/>
      <c r="E7909" s="4" t="s">
        <v>29</v>
      </c>
      <c r="F7909" s="6"/>
      <c r="G7909" s="5">
        <v>7</v>
      </c>
      <c r="H7909" s="7">
        <v>0</v>
      </c>
      <c r="I7909" s="1">
        <v>4</v>
      </c>
      <c r="J7909" s="1">
        <v>3</v>
      </c>
      <c r="K7909" s="8">
        <v>0</v>
      </c>
    </row>
    <row r="7910" spans="4:11" x14ac:dyDescent="0.2">
      <c r="D7910" s="174" t="s">
        <v>30</v>
      </c>
      <c r="E7910" s="20" t="s">
        <v>31</v>
      </c>
      <c r="F7910" s="22"/>
      <c r="G7910" s="21">
        <v>393</v>
      </c>
      <c r="H7910" s="25">
        <v>19</v>
      </c>
      <c r="I7910" s="3">
        <v>268</v>
      </c>
      <c r="J7910" s="3">
        <v>99</v>
      </c>
      <c r="K7910" s="26">
        <v>7</v>
      </c>
    </row>
    <row r="7911" spans="4:11" x14ac:dyDescent="0.2">
      <c r="D7911" s="175"/>
      <c r="E7911" s="4" t="s">
        <v>32</v>
      </c>
      <c r="F7911" s="6"/>
      <c r="G7911" s="5">
        <v>352</v>
      </c>
      <c r="H7911" s="7">
        <v>17</v>
      </c>
      <c r="I7911" s="1">
        <v>245</v>
      </c>
      <c r="J7911" s="1">
        <v>83</v>
      </c>
      <c r="K7911" s="8">
        <v>7</v>
      </c>
    </row>
    <row r="7912" spans="4:11" x14ac:dyDescent="0.2">
      <c r="D7912" s="175"/>
      <c r="E7912" s="4" t="s">
        <v>33</v>
      </c>
      <c r="F7912" s="6"/>
      <c r="G7912" s="5">
        <v>388</v>
      </c>
      <c r="H7912" s="7">
        <v>16</v>
      </c>
      <c r="I7912" s="1">
        <v>266</v>
      </c>
      <c r="J7912" s="1">
        <v>96</v>
      </c>
      <c r="K7912" s="8">
        <v>10</v>
      </c>
    </row>
    <row r="7913" spans="4:11" x14ac:dyDescent="0.2">
      <c r="D7913" s="175"/>
      <c r="E7913" s="4" t="s">
        <v>34</v>
      </c>
      <c r="F7913" s="6"/>
      <c r="G7913" s="5">
        <v>89</v>
      </c>
      <c r="H7913" s="7">
        <v>3</v>
      </c>
      <c r="I7913" s="1">
        <v>69</v>
      </c>
      <c r="J7913" s="1">
        <v>14</v>
      </c>
      <c r="K7913" s="8">
        <v>3</v>
      </c>
    </row>
    <row r="7914" spans="4:11" x14ac:dyDescent="0.2">
      <c r="D7914" s="174" t="s">
        <v>35</v>
      </c>
      <c r="E7914" s="20" t="s">
        <v>36</v>
      </c>
      <c r="F7914" s="22"/>
      <c r="G7914" s="21">
        <v>629</v>
      </c>
      <c r="H7914" s="25">
        <v>29</v>
      </c>
      <c r="I7914" s="3">
        <v>442</v>
      </c>
      <c r="J7914" s="3">
        <v>148</v>
      </c>
      <c r="K7914" s="26">
        <v>10</v>
      </c>
    </row>
    <row r="7915" spans="4:11" x14ac:dyDescent="0.2">
      <c r="D7915" s="175"/>
      <c r="E7915" s="4" t="s">
        <v>37</v>
      </c>
      <c r="F7915" s="6"/>
      <c r="G7915" s="5">
        <v>593</v>
      </c>
      <c r="H7915" s="7">
        <v>26</v>
      </c>
      <c r="I7915" s="1">
        <v>406</v>
      </c>
      <c r="J7915" s="1">
        <v>144</v>
      </c>
      <c r="K7915" s="8">
        <v>17</v>
      </c>
    </row>
    <row r="7916" spans="4:11" x14ac:dyDescent="0.2">
      <c r="D7916" s="174" t="s">
        <v>38</v>
      </c>
      <c r="E7916" s="20" t="s">
        <v>39</v>
      </c>
      <c r="F7916" s="22"/>
      <c r="G7916" s="21">
        <v>64</v>
      </c>
      <c r="H7916" s="25">
        <v>4</v>
      </c>
      <c r="I7916" s="3">
        <v>49</v>
      </c>
      <c r="J7916" s="3">
        <v>9</v>
      </c>
      <c r="K7916" s="26">
        <v>2</v>
      </c>
    </row>
    <row r="7917" spans="4:11" x14ac:dyDescent="0.2">
      <c r="D7917" s="175"/>
      <c r="E7917" s="4" t="s">
        <v>40</v>
      </c>
      <c r="F7917" s="6"/>
      <c r="G7917" s="5">
        <v>147</v>
      </c>
      <c r="H7917" s="7">
        <v>8</v>
      </c>
      <c r="I7917" s="1">
        <v>105</v>
      </c>
      <c r="J7917" s="1">
        <v>34</v>
      </c>
      <c r="K7917" s="8">
        <v>0</v>
      </c>
    </row>
    <row r="7918" spans="4:11" x14ac:dyDescent="0.2">
      <c r="D7918" s="175"/>
      <c r="E7918" s="4" t="s">
        <v>41</v>
      </c>
      <c r="F7918" s="6"/>
      <c r="G7918" s="5">
        <v>204</v>
      </c>
      <c r="H7918" s="7">
        <v>4</v>
      </c>
      <c r="I7918" s="1">
        <v>135</v>
      </c>
      <c r="J7918" s="1">
        <v>62</v>
      </c>
      <c r="K7918" s="8">
        <v>3</v>
      </c>
    </row>
    <row r="7919" spans="4:11" x14ac:dyDescent="0.2">
      <c r="D7919" s="175"/>
      <c r="E7919" s="4" t="s">
        <v>42</v>
      </c>
      <c r="F7919" s="6"/>
      <c r="G7919" s="5">
        <v>210</v>
      </c>
      <c r="H7919" s="7">
        <v>12</v>
      </c>
      <c r="I7919" s="1">
        <v>148</v>
      </c>
      <c r="J7919" s="1">
        <v>47</v>
      </c>
      <c r="K7919" s="8">
        <v>3</v>
      </c>
    </row>
    <row r="7920" spans="4:11" x14ac:dyDescent="0.2">
      <c r="D7920" s="175"/>
      <c r="E7920" s="4" t="s">
        <v>43</v>
      </c>
      <c r="F7920" s="6"/>
      <c r="G7920" s="5">
        <v>204</v>
      </c>
      <c r="H7920" s="7">
        <v>7</v>
      </c>
      <c r="I7920" s="1">
        <v>139</v>
      </c>
      <c r="J7920" s="1">
        <v>56</v>
      </c>
      <c r="K7920" s="8">
        <v>2</v>
      </c>
    </row>
    <row r="7921" spans="2:11" x14ac:dyDescent="0.2">
      <c r="D7921" s="175"/>
      <c r="E7921" s="4" t="s">
        <v>44</v>
      </c>
      <c r="F7921" s="6"/>
      <c r="G7921" s="5">
        <v>223</v>
      </c>
      <c r="H7921" s="7">
        <v>12</v>
      </c>
      <c r="I7921" s="1">
        <v>159</v>
      </c>
      <c r="J7921" s="1">
        <v>46</v>
      </c>
      <c r="K7921" s="8">
        <v>6</v>
      </c>
    </row>
    <row r="7922" spans="2:11" x14ac:dyDescent="0.2">
      <c r="D7922" s="176"/>
      <c r="E7922" s="59" t="s">
        <v>45</v>
      </c>
      <c r="F7922" s="60"/>
      <c r="G7922" s="56">
        <v>170</v>
      </c>
      <c r="H7922" s="66">
        <v>8</v>
      </c>
      <c r="I7922" s="30">
        <v>113</v>
      </c>
      <c r="J7922" s="30">
        <v>38</v>
      </c>
      <c r="K7922" s="65">
        <v>11</v>
      </c>
    </row>
    <row r="7924" spans="2:11" x14ac:dyDescent="0.2">
      <c r="B7924" s="43" t="str">
        <f xml:space="preserve"> HYPERLINK("#'目次'!B293", "[287]")</f>
        <v>[287]</v>
      </c>
      <c r="C7924" s="31" t="s">
        <v>512</v>
      </c>
    </row>
    <row r="7928" spans="2:11" x14ac:dyDescent="0.2">
      <c r="D7928" s="177"/>
      <c r="E7928" s="178"/>
      <c r="F7928" s="178"/>
      <c r="G7928" s="40" t="s">
        <v>14</v>
      </c>
      <c r="H7928" s="42" t="s">
        <v>492</v>
      </c>
      <c r="I7928" s="15" t="s">
        <v>493</v>
      </c>
      <c r="J7928" s="15" t="s">
        <v>494</v>
      </c>
      <c r="K7928" s="44" t="s">
        <v>17</v>
      </c>
    </row>
    <row r="7929" spans="2:11" x14ac:dyDescent="0.2">
      <c r="D7929" s="179"/>
      <c r="E7929" s="180"/>
      <c r="F7929" s="180"/>
      <c r="G7929" s="39"/>
      <c r="H7929" s="41"/>
      <c r="I7929" s="14"/>
      <c r="J7929" s="14"/>
      <c r="K7929" s="38"/>
    </row>
    <row r="7930" spans="2:11" x14ac:dyDescent="0.2">
      <c r="D7930" s="58"/>
      <c r="E7930" s="53" t="s">
        <v>14</v>
      </c>
      <c r="F7930" s="52"/>
      <c r="G7930" s="37">
        <v>1222</v>
      </c>
      <c r="H7930" s="17">
        <v>55</v>
      </c>
      <c r="I7930" s="17">
        <v>848</v>
      </c>
      <c r="J7930" s="17">
        <v>292</v>
      </c>
      <c r="K7930" s="55">
        <v>27</v>
      </c>
    </row>
    <row r="7931" spans="2:11" x14ac:dyDescent="0.2">
      <c r="D7931" s="174" t="s">
        <v>52</v>
      </c>
      <c r="E7931" s="20" t="s">
        <v>53</v>
      </c>
      <c r="F7931" s="22"/>
      <c r="G7931" s="21">
        <v>15</v>
      </c>
      <c r="H7931" s="25">
        <v>0</v>
      </c>
      <c r="I7931" s="3">
        <v>11</v>
      </c>
      <c r="J7931" s="3">
        <v>4</v>
      </c>
      <c r="K7931" s="26">
        <v>0</v>
      </c>
    </row>
    <row r="7932" spans="2:11" ht="24" x14ac:dyDescent="0.2">
      <c r="D7932" s="175"/>
      <c r="E7932" s="4" t="s">
        <v>54</v>
      </c>
      <c r="F7932" s="6"/>
      <c r="G7932" s="5">
        <v>122</v>
      </c>
      <c r="H7932" s="7">
        <v>6</v>
      </c>
      <c r="I7932" s="1">
        <v>98</v>
      </c>
      <c r="J7932" s="1">
        <v>17</v>
      </c>
      <c r="K7932" s="8">
        <v>1</v>
      </c>
    </row>
    <row r="7933" spans="2:11" x14ac:dyDescent="0.2">
      <c r="D7933" s="175"/>
      <c r="E7933" s="4" t="s">
        <v>55</v>
      </c>
      <c r="F7933" s="6"/>
      <c r="G7933" s="5">
        <v>43</v>
      </c>
      <c r="H7933" s="7">
        <v>1</v>
      </c>
      <c r="I7933" s="1">
        <v>32</v>
      </c>
      <c r="J7933" s="1">
        <v>10</v>
      </c>
      <c r="K7933" s="8">
        <v>0</v>
      </c>
    </row>
    <row r="7934" spans="2:11" x14ac:dyDescent="0.2">
      <c r="D7934" s="175"/>
      <c r="E7934" s="4" t="s">
        <v>56</v>
      </c>
      <c r="F7934" s="6"/>
      <c r="G7934" s="5">
        <v>60</v>
      </c>
      <c r="H7934" s="7">
        <v>1</v>
      </c>
      <c r="I7934" s="1">
        <v>49</v>
      </c>
      <c r="J7934" s="1">
        <v>10</v>
      </c>
      <c r="K7934" s="8">
        <v>0</v>
      </c>
    </row>
    <row r="7935" spans="2:11" x14ac:dyDescent="0.2">
      <c r="D7935" s="175"/>
      <c r="E7935" s="4" t="s">
        <v>57</v>
      </c>
      <c r="F7935" s="6"/>
      <c r="G7935" s="5">
        <v>286</v>
      </c>
      <c r="H7935" s="7">
        <v>14</v>
      </c>
      <c r="I7935" s="1">
        <v>195</v>
      </c>
      <c r="J7935" s="1">
        <v>75</v>
      </c>
      <c r="K7935" s="8">
        <v>2</v>
      </c>
    </row>
    <row r="7936" spans="2:11" x14ac:dyDescent="0.2">
      <c r="D7936" s="175"/>
      <c r="E7936" s="4" t="s">
        <v>58</v>
      </c>
      <c r="F7936" s="6"/>
      <c r="G7936" s="5">
        <v>129</v>
      </c>
      <c r="H7936" s="7">
        <v>5</v>
      </c>
      <c r="I7936" s="1">
        <v>86</v>
      </c>
      <c r="J7936" s="1">
        <v>37</v>
      </c>
      <c r="K7936" s="8">
        <v>1</v>
      </c>
    </row>
    <row r="7937" spans="2:11" x14ac:dyDescent="0.2">
      <c r="D7937" s="175"/>
      <c r="E7937" s="4" t="s">
        <v>59</v>
      </c>
      <c r="F7937" s="6"/>
      <c r="G7937" s="5">
        <v>195</v>
      </c>
      <c r="H7937" s="7">
        <v>11</v>
      </c>
      <c r="I7937" s="1">
        <v>125</v>
      </c>
      <c r="J7937" s="1">
        <v>51</v>
      </c>
      <c r="K7937" s="8">
        <v>8</v>
      </c>
    </row>
    <row r="7938" spans="2:11" x14ac:dyDescent="0.2">
      <c r="D7938" s="175"/>
      <c r="E7938" s="4" t="s">
        <v>60</v>
      </c>
      <c r="F7938" s="6"/>
      <c r="G7938" s="5">
        <v>176</v>
      </c>
      <c r="H7938" s="7">
        <v>9</v>
      </c>
      <c r="I7938" s="1">
        <v>112</v>
      </c>
      <c r="J7938" s="1">
        <v>49</v>
      </c>
      <c r="K7938" s="8">
        <v>6</v>
      </c>
    </row>
    <row r="7939" spans="2:11" x14ac:dyDescent="0.2">
      <c r="D7939" s="175"/>
      <c r="E7939" s="4" t="s">
        <v>61</v>
      </c>
      <c r="F7939" s="6"/>
      <c r="G7939" s="5">
        <v>78</v>
      </c>
      <c r="H7939" s="7">
        <v>4</v>
      </c>
      <c r="I7939" s="1">
        <v>61</v>
      </c>
      <c r="J7939" s="1">
        <v>11</v>
      </c>
      <c r="K7939" s="8">
        <v>2</v>
      </c>
    </row>
    <row r="7940" spans="2:11" x14ac:dyDescent="0.2">
      <c r="D7940" s="175"/>
      <c r="E7940" s="4" t="s">
        <v>62</v>
      </c>
      <c r="F7940" s="6"/>
      <c r="G7940" s="5">
        <v>113</v>
      </c>
      <c r="H7940" s="7">
        <v>4</v>
      </c>
      <c r="I7940" s="1">
        <v>76</v>
      </c>
      <c r="J7940" s="1">
        <v>28</v>
      </c>
      <c r="K7940" s="8">
        <v>5</v>
      </c>
    </row>
    <row r="7941" spans="2:11" x14ac:dyDescent="0.2">
      <c r="D7941" s="174" t="s">
        <v>63</v>
      </c>
      <c r="E7941" s="20" t="s">
        <v>64</v>
      </c>
      <c r="F7941" s="22"/>
      <c r="G7941" s="21">
        <v>234</v>
      </c>
      <c r="H7941" s="25">
        <v>14</v>
      </c>
      <c r="I7941" s="3">
        <v>150</v>
      </c>
      <c r="J7941" s="3">
        <v>63</v>
      </c>
      <c r="K7941" s="26">
        <v>7</v>
      </c>
    </row>
    <row r="7942" spans="2:11" x14ac:dyDescent="0.2">
      <c r="D7942" s="175"/>
      <c r="E7942" s="4" t="s">
        <v>65</v>
      </c>
      <c r="F7942" s="6"/>
      <c r="G7942" s="5">
        <v>172</v>
      </c>
      <c r="H7942" s="7">
        <v>12</v>
      </c>
      <c r="I7942" s="1">
        <v>108</v>
      </c>
      <c r="J7942" s="1">
        <v>44</v>
      </c>
      <c r="K7942" s="8">
        <v>8</v>
      </c>
    </row>
    <row r="7943" spans="2:11" x14ac:dyDescent="0.2">
      <c r="D7943" s="175"/>
      <c r="E7943" s="4" t="s">
        <v>66</v>
      </c>
      <c r="F7943" s="6"/>
      <c r="G7943" s="5">
        <v>165</v>
      </c>
      <c r="H7943" s="7">
        <v>7</v>
      </c>
      <c r="I7943" s="1">
        <v>117</v>
      </c>
      <c r="J7943" s="1">
        <v>36</v>
      </c>
      <c r="K7943" s="8">
        <v>5</v>
      </c>
    </row>
    <row r="7944" spans="2:11" x14ac:dyDescent="0.2">
      <c r="D7944" s="175"/>
      <c r="E7944" s="4" t="s">
        <v>67</v>
      </c>
      <c r="F7944" s="6"/>
      <c r="G7944" s="5">
        <v>158</v>
      </c>
      <c r="H7944" s="7">
        <v>3</v>
      </c>
      <c r="I7944" s="1">
        <v>118</v>
      </c>
      <c r="J7944" s="1">
        <v>37</v>
      </c>
      <c r="K7944" s="8">
        <v>0</v>
      </c>
    </row>
    <row r="7945" spans="2:11" x14ac:dyDescent="0.2">
      <c r="D7945" s="175"/>
      <c r="E7945" s="4" t="s">
        <v>68</v>
      </c>
      <c r="F7945" s="6"/>
      <c r="G7945" s="5">
        <v>112</v>
      </c>
      <c r="H7945" s="7">
        <v>2</v>
      </c>
      <c r="I7945" s="1">
        <v>86</v>
      </c>
      <c r="J7945" s="1">
        <v>22</v>
      </c>
      <c r="K7945" s="8">
        <v>2</v>
      </c>
    </row>
    <row r="7946" spans="2:11" x14ac:dyDescent="0.2">
      <c r="D7946" s="175"/>
      <c r="E7946" s="4" t="s">
        <v>69</v>
      </c>
      <c r="F7946" s="6"/>
      <c r="G7946" s="5">
        <v>92</v>
      </c>
      <c r="H7946" s="7">
        <v>5</v>
      </c>
      <c r="I7946" s="1">
        <v>61</v>
      </c>
      <c r="J7946" s="1">
        <v>25</v>
      </c>
      <c r="K7946" s="8">
        <v>1</v>
      </c>
    </row>
    <row r="7947" spans="2:11" x14ac:dyDescent="0.2">
      <c r="D7947" s="175"/>
      <c r="E7947" s="4" t="s">
        <v>70</v>
      </c>
      <c r="F7947" s="6"/>
      <c r="G7947" s="5">
        <v>131</v>
      </c>
      <c r="H7947" s="7">
        <v>9</v>
      </c>
      <c r="I7947" s="1">
        <v>87</v>
      </c>
      <c r="J7947" s="1">
        <v>35</v>
      </c>
      <c r="K7947" s="8">
        <v>0</v>
      </c>
    </row>
    <row r="7948" spans="2:11" x14ac:dyDescent="0.2">
      <c r="D7948" s="175"/>
      <c r="E7948" s="4" t="s">
        <v>71</v>
      </c>
      <c r="F7948" s="6"/>
      <c r="G7948" s="5">
        <v>71</v>
      </c>
      <c r="H7948" s="7">
        <v>1</v>
      </c>
      <c r="I7948" s="1">
        <v>56</v>
      </c>
      <c r="J7948" s="1">
        <v>13</v>
      </c>
      <c r="K7948" s="8">
        <v>1</v>
      </c>
    </row>
    <row r="7949" spans="2:11" x14ac:dyDescent="0.2">
      <c r="D7949" s="176"/>
      <c r="E7949" s="59" t="s">
        <v>72</v>
      </c>
      <c r="F7949" s="60"/>
      <c r="G7949" s="56">
        <v>70</v>
      </c>
      <c r="H7949" s="66">
        <v>1</v>
      </c>
      <c r="I7949" s="30">
        <v>52</v>
      </c>
      <c r="J7949" s="30">
        <v>17</v>
      </c>
      <c r="K7949" s="65">
        <v>0</v>
      </c>
    </row>
    <row r="7951" spans="2:11" x14ac:dyDescent="0.2">
      <c r="B7951" s="43" t="str">
        <f xml:space="preserve"> HYPERLINK("#'目次'!B294", "[288]")</f>
        <v>[288]</v>
      </c>
      <c r="C7951" s="31" t="s">
        <v>512</v>
      </c>
    </row>
    <row r="7954" spans="3:11" x14ac:dyDescent="0.2">
      <c r="C7954" s="31" t="s">
        <v>75</v>
      </c>
    </row>
    <row r="7955" spans="3:11" x14ac:dyDescent="0.2">
      <c r="D7955" s="177"/>
      <c r="E7955" s="178"/>
      <c r="F7955" s="178"/>
      <c r="G7955" s="40" t="s">
        <v>14</v>
      </c>
      <c r="H7955" s="42" t="s">
        <v>492</v>
      </c>
      <c r="I7955" s="15" t="s">
        <v>493</v>
      </c>
      <c r="J7955" s="15" t="s">
        <v>494</v>
      </c>
      <c r="K7955" s="44" t="s">
        <v>17</v>
      </c>
    </row>
    <row r="7956" spans="3:11" x14ac:dyDescent="0.2">
      <c r="D7956" s="179"/>
      <c r="E7956" s="180"/>
      <c r="F7956" s="180"/>
      <c r="G7956" s="39"/>
      <c r="H7956" s="41"/>
      <c r="I7956" s="14"/>
      <c r="J7956" s="14"/>
      <c r="K7956" s="38"/>
    </row>
    <row r="7957" spans="3:11" x14ac:dyDescent="0.2">
      <c r="D7957" s="58"/>
      <c r="E7957" s="53" t="s">
        <v>14</v>
      </c>
      <c r="F7957" s="52"/>
      <c r="G7957" s="37">
        <v>1222</v>
      </c>
      <c r="H7957" s="17">
        <v>55</v>
      </c>
      <c r="I7957" s="17">
        <v>848</v>
      </c>
      <c r="J7957" s="17">
        <v>292</v>
      </c>
      <c r="K7957" s="55">
        <v>27</v>
      </c>
    </row>
    <row r="7958" spans="3:11" x14ac:dyDescent="0.2">
      <c r="D7958" s="174" t="s">
        <v>36</v>
      </c>
      <c r="E7958" s="20" t="s">
        <v>76</v>
      </c>
      <c r="F7958" s="22"/>
      <c r="G7958" s="21">
        <v>629</v>
      </c>
      <c r="H7958" s="25">
        <v>29</v>
      </c>
      <c r="I7958" s="3">
        <v>442</v>
      </c>
      <c r="J7958" s="3">
        <v>148</v>
      </c>
      <c r="K7958" s="26">
        <v>10</v>
      </c>
    </row>
    <row r="7959" spans="3:11" x14ac:dyDescent="0.2">
      <c r="D7959" s="175"/>
      <c r="E7959" s="4" t="s">
        <v>39</v>
      </c>
      <c r="F7959" s="6"/>
      <c r="G7959" s="5">
        <v>37</v>
      </c>
      <c r="H7959" s="7">
        <v>3</v>
      </c>
      <c r="I7959" s="1">
        <v>27</v>
      </c>
      <c r="J7959" s="1">
        <v>6</v>
      </c>
      <c r="K7959" s="8">
        <v>1</v>
      </c>
    </row>
    <row r="7960" spans="3:11" x14ac:dyDescent="0.2">
      <c r="D7960" s="175"/>
      <c r="E7960" s="4" t="s">
        <v>40</v>
      </c>
      <c r="F7960" s="6"/>
      <c r="G7960" s="5">
        <v>73</v>
      </c>
      <c r="H7960" s="7">
        <v>5</v>
      </c>
      <c r="I7960" s="1">
        <v>47</v>
      </c>
      <c r="J7960" s="1">
        <v>21</v>
      </c>
      <c r="K7960" s="8">
        <v>0</v>
      </c>
    </row>
    <row r="7961" spans="3:11" x14ac:dyDescent="0.2">
      <c r="D7961" s="175"/>
      <c r="E7961" s="4" t="s">
        <v>41</v>
      </c>
      <c r="F7961" s="6"/>
      <c r="G7961" s="5">
        <v>108</v>
      </c>
      <c r="H7961" s="7">
        <v>2</v>
      </c>
      <c r="I7961" s="1">
        <v>71</v>
      </c>
      <c r="J7961" s="1">
        <v>32</v>
      </c>
      <c r="K7961" s="8">
        <v>3</v>
      </c>
    </row>
    <row r="7962" spans="3:11" x14ac:dyDescent="0.2">
      <c r="D7962" s="175"/>
      <c r="E7962" s="4" t="s">
        <v>42</v>
      </c>
      <c r="F7962" s="6"/>
      <c r="G7962" s="5">
        <v>113</v>
      </c>
      <c r="H7962" s="7">
        <v>6</v>
      </c>
      <c r="I7962" s="1">
        <v>81</v>
      </c>
      <c r="J7962" s="1">
        <v>25</v>
      </c>
      <c r="K7962" s="8">
        <v>1</v>
      </c>
    </row>
    <row r="7963" spans="3:11" x14ac:dyDescent="0.2">
      <c r="D7963" s="175"/>
      <c r="E7963" s="4" t="s">
        <v>43</v>
      </c>
      <c r="F7963" s="6"/>
      <c r="G7963" s="5">
        <v>101</v>
      </c>
      <c r="H7963" s="7">
        <v>5</v>
      </c>
      <c r="I7963" s="1">
        <v>67</v>
      </c>
      <c r="J7963" s="1">
        <v>29</v>
      </c>
      <c r="K7963" s="8">
        <v>0</v>
      </c>
    </row>
    <row r="7964" spans="3:11" x14ac:dyDescent="0.2">
      <c r="D7964" s="175"/>
      <c r="E7964" s="4" t="s">
        <v>44</v>
      </c>
      <c r="F7964" s="6"/>
      <c r="G7964" s="5">
        <v>114</v>
      </c>
      <c r="H7964" s="7">
        <v>5</v>
      </c>
      <c r="I7964" s="1">
        <v>90</v>
      </c>
      <c r="J7964" s="1">
        <v>18</v>
      </c>
      <c r="K7964" s="8">
        <v>1</v>
      </c>
    </row>
    <row r="7965" spans="3:11" x14ac:dyDescent="0.2">
      <c r="D7965" s="175"/>
      <c r="E7965" s="4" t="s">
        <v>45</v>
      </c>
      <c r="F7965" s="6"/>
      <c r="G7965" s="5">
        <v>83</v>
      </c>
      <c r="H7965" s="7">
        <v>3</v>
      </c>
      <c r="I7965" s="1">
        <v>59</v>
      </c>
      <c r="J7965" s="1">
        <v>17</v>
      </c>
      <c r="K7965" s="8">
        <v>4</v>
      </c>
    </row>
    <row r="7966" spans="3:11" x14ac:dyDescent="0.2">
      <c r="D7966" s="174" t="s">
        <v>37</v>
      </c>
      <c r="E7966" s="20" t="s">
        <v>77</v>
      </c>
      <c r="F7966" s="22"/>
      <c r="G7966" s="21">
        <v>593</v>
      </c>
      <c r="H7966" s="25">
        <v>26</v>
      </c>
      <c r="I7966" s="3">
        <v>406</v>
      </c>
      <c r="J7966" s="3">
        <v>144</v>
      </c>
      <c r="K7966" s="26">
        <v>17</v>
      </c>
    </row>
    <row r="7967" spans="3:11" x14ac:dyDescent="0.2">
      <c r="D7967" s="175"/>
      <c r="E7967" s="4" t="s">
        <v>39</v>
      </c>
      <c r="F7967" s="6"/>
      <c r="G7967" s="5">
        <v>27</v>
      </c>
      <c r="H7967" s="7">
        <v>1</v>
      </c>
      <c r="I7967" s="1">
        <v>22</v>
      </c>
      <c r="J7967" s="1">
        <v>3</v>
      </c>
      <c r="K7967" s="8">
        <v>1</v>
      </c>
    </row>
    <row r="7968" spans="3:11" x14ac:dyDescent="0.2">
      <c r="D7968" s="175"/>
      <c r="E7968" s="4" t="s">
        <v>40</v>
      </c>
      <c r="F7968" s="6"/>
      <c r="G7968" s="5">
        <v>74</v>
      </c>
      <c r="H7968" s="7">
        <v>3</v>
      </c>
      <c r="I7968" s="1">
        <v>58</v>
      </c>
      <c r="J7968" s="1">
        <v>13</v>
      </c>
      <c r="K7968" s="8">
        <v>0</v>
      </c>
    </row>
    <row r="7969" spans="2:11" x14ac:dyDescent="0.2">
      <c r="D7969" s="175"/>
      <c r="E7969" s="4" t="s">
        <v>41</v>
      </c>
      <c r="F7969" s="6"/>
      <c r="G7969" s="5">
        <v>96</v>
      </c>
      <c r="H7969" s="7">
        <v>2</v>
      </c>
      <c r="I7969" s="1">
        <v>64</v>
      </c>
      <c r="J7969" s="1">
        <v>30</v>
      </c>
      <c r="K7969" s="8">
        <v>0</v>
      </c>
    </row>
    <row r="7970" spans="2:11" x14ac:dyDescent="0.2">
      <c r="D7970" s="175"/>
      <c r="E7970" s="4" t="s">
        <v>42</v>
      </c>
      <c r="F7970" s="6"/>
      <c r="G7970" s="5">
        <v>97</v>
      </c>
      <c r="H7970" s="7">
        <v>6</v>
      </c>
      <c r="I7970" s="1">
        <v>67</v>
      </c>
      <c r="J7970" s="1">
        <v>22</v>
      </c>
      <c r="K7970" s="8">
        <v>2</v>
      </c>
    </row>
    <row r="7971" spans="2:11" x14ac:dyDescent="0.2">
      <c r="D7971" s="175"/>
      <c r="E7971" s="4" t="s">
        <v>43</v>
      </c>
      <c r="F7971" s="6"/>
      <c r="G7971" s="5">
        <v>103</v>
      </c>
      <c r="H7971" s="7">
        <v>2</v>
      </c>
      <c r="I7971" s="1">
        <v>72</v>
      </c>
      <c r="J7971" s="1">
        <v>27</v>
      </c>
      <c r="K7971" s="8">
        <v>2</v>
      </c>
    </row>
    <row r="7972" spans="2:11" x14ac:dyDescent="0.2">
      <c r="D7972" s="175"/>
      <c r="E7972" s="4" t="s">
        <v>44</v>
      </c>
      <c r="F7972" s="6"/>
      <c r="G7972" s="5">
        <v>109</v>
      </c>
      <c r="H7972" s="7">
        <v>7</v>
      </c>
      <c r="I7972" s="1">
        <v>69</v>
      </c>
      <c r="J7972" s="1">
        <v>28</v>
      </c>
      <c r="K7972" s="8">
        <v>5</v>
      </c>
    </row>
    <row r="7973" spans="2:11" x14ac:dyDescent="0.2">
      <c r="D7973" s="176"/>
      <c r="E7973" s="59" t="s">
        <v>45</v>
      </c>
      <c r="F7973" s="60"/>
      <c r="G7973" s="56">
        <v>87</v>
      </c>
      <c r="H7973" s="66">
        <v>5</v>
      </c>
      <c r="I7973" s="30">
        <v>54</v>
      </c>
      <c r="J7973" s="30">
        <v>21</v>
      </c>
      <c r="K7973" s="65">
        <v>7</v>
      </c>
    </row>
    <row r="7975" spans="2:11" x14ac:dyDescent="0.2">
      <c r="B7975" s="43" t="str">
        <f xml:space="preserve"> HYPERLINK("#'目次'!B295", "[289]")</f>
        <v>[289]</v>
      </c>
      <c r="C7975" s="31" t="s">
        <v>515</v>
      </c>
    </row>
    <row r="7979" spans="2:11" x14ac:dyDescent="0.2">
      <c r="D7979" s="177"/>
      <c r="E7979" s="178"/>
      <c r="F7979" s="178"/>
      <c r="G7979" s="40" t="s">
        <v>14</v>
      </c>
      <c r="H7979" s="42" t="s">
        <v>492</v>
      </c>
      <c r="I7979" s="15" t="s">
        <v>493</v>
      </c>
      <c r="J7979" s="15" t="s">
        <v>494</v>
      </c>
      <c r="K7979" s="44" t="s">
        <v>17</v>
      </c>
    </row>
    <row r="7980" spans="2:11" x14ac:dyDescent="0.2">
      <c r="D7980" s="179"/>
      <c r="E7980" s="180"/>
      <c r="F7980" s="180"/>
      <c r="G7980" s="39"/>
      <c r="H7980" s="41"/>
      <c r="I7980" s="14"/>
      <c r="J7980" s="14"/>
      <c r="K7980" s="38"/>
    </row>
    <row r="7981" spans="2:11" x14ac:dyDescent="0.2">
      <c r="D7981" s="58"/>
      <c r="E7981" s="53" t="s">
        <v>14</v>
      </c>
      <c r="F7981" s="52"/>
      <c r="G7981" s="37">
        <v>1222</v>
      </c>
      <c r="H7981" s="17">
        <v>88</v>
      </c>
      <c r="I7981" s="17">
        <v>831</v>
      </c>
      <c r="J7981" s="17">
        <v>279</v>
      </c>
      <c r="K7981" s="55">
        <v>24</v>
      </c>
    </row>
    <row r="7982" spans="2:11" x14ac:dyDescent="0.2">
      <c r="D7982" s="174" t="s">
        <v>18</v>
      </c>
      <c r="E7982" s="20" t="s">
        <v>19</v>
      </c>
      <c r="F7982" s="22"/>
      <c r="G7982" s="21">
        <v>57</v>
      </c>
      <c r="H7982" s="25">
        <v>2</v>
      </c>
      <c r="I7982" s="3">
        <v>44</v>
      </c>
      <c r="J7982" s="3">
        <v>9</v>
      </c>
      <c r="K7982" s="26">
        <v>2</v>
      </c>
    </row>
    <row r="7983" spans="2:11" x14ac:dyDescent="0.2">
      <c r="D7983" s="175"/>
      <c r="E7983" s="4" t="s">
        <v>20</v>
      </c>
      <c r="F7983" s="6"/>
      <c r="G7983" s="5">
        <v>84</v>
      </c>
      <c r="H7983" s="7">
        <v>8</v>
      </c>
      <c r="I7983" s="1">
        <v>55</v>
      </c>
      <c r="J7983" s="1">
        <v>19</v>
      </c>
      <c r="K7983" s="8">
        <v>2</v>
      </c>
    </row>
    <row r="7984" spans="2:11" x14ac:dyDescent="0.2">
      <c r="D7984" s="175"/>
      <c r="E7984" s="4" t="s">
        <v>21</v>
      </c>
      <c r="F7984" s="6"/>
      <c r="G7984" s="5">
        <v>487</v>
      </c>
      <c r="H7984" s="7">
        <v>37</v>
      </c>
      <c r="I7984" s="1">
        <v>326</v>
      </c>
      <c r="J7984" s="1">
        <v>115</v>
      </c>
      <c r="K7984" s="8">
        <v>9</v>
      </c>
    </row>
    <row r="7985" spans="4:11" x14ac:dyDescent="0.2">
      <c r="D7985" s="175"/>
      <c r="E7985" s="4" t="s">
        <v>22</v>
      </c>
      <c r="F7985" s="6"/>
      <c r="G7985" s="5">
        <v>35</v>
      </c>
      <c r="H7985" s="7">
        <v>1</v>
      </c>
      <c r="I7985" s="1">
        <v>20</v>
      </c>
      <c r="J7985" s="1">
        <v>11</v>
      </c>
      <c r="K7985" s="8">
        <v>3</v>
      </c>
    </row>
    <row r="7986" spans="4:11" x14ac:dyDescent="0.2">
      <c r="D7986" s="175"/>
      <c r="E7986" s="4" t="s">
        <v>23</v>
      </c>
      <c r="F7986" s="6"/>
      <c r="G7986" s="5">
        <v>143</v>
      </c>
      <c r="H7986" s="7">
        <v>6</v>
      </c>
      <c r="I7986" s="1">
        <v>105</v>
      </c>
      <c r="J7986" s="1">
        <v>30</v>
      </c>
      <c r="K7986" s="8">
        <v>2</v>
      </c>
    </row>
    <row r="7987" spans="4:11" x14ac:dyDescent="0.2">
      <c r="D7987" s="175"/>
      <c r="E7987" s="4" t="s">
        <v>24</v>
      </c>
      <c r="F7987" s="6"/>
      <c r="G7987" s="5">
        <v>187</v>
      </c>
      <c r="H7987" s="7">
        <v>19</v>
      </c>
      <c r="I7987" s="1">
        <v>119</v>
      </c>
      <c r="J7987" s="1">
        <v>47</v>
      </c>
      <c r="K7987" s="8">
        <v>2</v>
      </c>
    </row>
    <row r="7988" spans="4:11" x14ac:dyDescent="0.2">
      <c r="D7988" s="175"/>
      <c r="E7988" s="4" t="s">
        <v>25</v>
      </c>
      <c r="F7988" s="6"/>
      <c r="G7988" s="5">
        <v>71</v>
      </c>
      <c r="H7988" s="7">
        <v>5</v>
      </c>
      <c r="I7988" s="1">
        <v>50</v>
      </c>
      <c r="J7988" s="1">
        <v>15</v>
      </c>
      <c r="K7988" s="8">
        <v>1</v>
      </c>
    </row>
    <row r="7989" spans="4:11" x14ac:dyDescent="0.2">
      <c r="D7989" s="175"/>
      <c r="E7989" s="4" t="s">
        <v>26</v>
      </c>
      <c r="F7989" s="6"/>
      <c r="G7989" s="5">
        <v>30</v>
      </c>
      <c r="H7989" s="7">
        <v>3</v>
      </c>
      <c r="I7989" s="1">
        <v>21</v>
      </c>
      <c r="J7989" s="1">
        <v>5</v>
      </c>
      <c r="K7989" s="8">
        <v>1</v>
      </c>
    </row>
    <row r="7990" spans="4:11" x14ac:dyDescent="0.2">
      <c r="D7990" s="175"/>
      <c r="E7990" s="4" t="s">
        <v>27</v>
      </c>
      <c r="F7990" s="6"/>
      <c r="G7990" s="5">
        <v>70</v>
      </c>
      <c r="H7990" s="7">
        <v>4</v>
      </c>
      <c r="I7990" s="1">
        <v>48</v>
      </c>
      <c r="J7990" s="1">
        <v>17</v>
      </c>
      <c r="K7990" s="8">
        <v>1</v>
      </c>
    </row>
    <row r="7991" spans="4:11" x14ac:dyDescent="0.2">
      <c r="D7991" s="175"/>
      <c r="E7991" s="4" t="s">
        <v>28</v>
      </c>
      <c r="F7991" s="6"/>
      <c r="G7991" s="5">
        <v>51</v>
      </c>
      <c r="H7991" s="7">
        <v>3</v>
      </c>
      <c r="I7991" s="1">
        <v>39</v>
      </c>
      <c r="J7991" s="1">
        <v>8</v>
      </c>
      <c r="K7991" s="8">
        <v>1</v>
      </c>
    </row>
    <row r="7992" spans="4:11" x14ac:dyDescent="0.2">
      <c r="D7992" s="175"/>
      <c r="E7992" s="4" t="s">
        <v>29</v>
      </c>
      <c r="F7992" s="6"/>
      <c r="G7992" s="5">
        <v>7</v>
      </c>
      <c r="H7992" s="7">
        <v>0</v>
      </c>
      <c r="I7992" s="1">
        <v>4</v>
      </c>
      <c r="J7992" s="1">
        <v>3</v>
      </c>
      <c r="K7992" s="8">
        <v>0</v>
      </c>
    </row>
    <row r="7993" spans="4:11" x14ac:dyDescent="0.2">
      <c r="D7993" s="174" t="s">
        <v>30</v>
      </c>
      <c r="E7993" s="20" t="s">
        <v>31</v>
      </c>
      <c r="F7993" s="22"/>
      <c r="G7993" s="21">
        <v>393</v>
      </c>
      <c r="H7993" s="25">
        <v>33</v>
      </c>
      <c r="I7993" s="3">
        <v>261</v>
      </c>
      <c r="J7993" s="3">
        <v>93</v>
      </c>
      <c r="K7993" s="26">
        <v>6</v>
      </c>
    </row>
    <row r="7994" spans="4:11" x14ac:dyDescent="0.2">
      <c r="D7994" s="175"/>
      <c r="E7994" s="4" t="s">
        <v>32</v>
      </c>
      <c r="F7994" s="6"/>
      <c r="G7994" s="5">
        <v>352</v>
      </c>
      <c r="H7994" s="7">
        <v>27</v>
      </c>
      <c r="I7994" s="1">
        <v>238</v>
      </c>
      <c r="J7994" s="1">
        <v>81</v>
      </c>
      <c r="K7994" s="8">
        <v>6</v>
      </c>
    </row>
    <row r="7995" spans="4:11" x14ac:dyDescent="0.2">
      <c r="D7995" s="175"/>
      <c r="E7995" s="4" t="s">
        <v>33</v>
      </c>
      <c r="F7995" s="6"/>
      <c r="G7995" s="5">
        <v>388</v>
      </c>
      <c r="H7995" s="7">
        <v>23</v>
      </c>
      <c r="I7995" s="1">
        <v>264</v>
      </c>
      <c r="J7995" s="1">
        <v>92</v>
      </c>
      <c r="K7995" s="8">
        <v>9</v>
      </c>
    </row>
    <row r="7996" spans="4:11" x14ac:dyDescent="0.2">
      <c r="D7996" s="175"/>
      <c r="E7996" s="4" t="s">
        <v>34</v>
      </c>
      <c r="F7996" s="6"/>
      <c r="G7996" s="5">
        <v>89</v>
      </c>
      <c r="H7996" s="7">
        <v>5</v>
      </c>
      <c r="I7996" s="1">
        <v>68</v>
      </c>
      <c r="J7996" s="1">
        <v>13</v>
      </c>
      <c r="K7996" s="8">
        <v>3</v>
      </c>
    </row>
    <row r="7997" spans="4:11" x14ac:dyDescent="0.2">
      <c r="D7997" s="174" t="s">
        <v>35</v>
      </c>
      <c r="E7997" s="20" t="s">
        <v>36</v>
      </c>
      <c r="F7997" s="22"/>
      <c r="G7997" s="21">
        <v>629</v>
      </c>
      <c r="H7997" s="25">
        <v>50</v>
      </c>
      <c r="I7997" s="3">
        <v>431</v>
      </c>
      <c r="J7997" s="3">
        <v>139</v>
      </c>
      <c r="K7997" s="26">
        <v>9</v>
      </c>
    </row>
    <row r="7998" spans="4:11" x14ac:dyDescent="0.2">
      <c r="D7998" s="175"/>
      <c r="E7998" s="4" t="s">
        <v>37</v>
      </c>
      <c r="F7998" s="6"/>
      <c r="G7998" s="5">
        <v>593</v>
      </c>
      <c r="H7998" s="7">
        <v>38</v>
      </c>
      <c r="I7998" s="1">
        <v>400</v>
      </c>
      <c r="J7998" s="1">
        <v>140</v>
      </c>
      <c r="K7998" s="8">
        <v>15</v>
      </c>
    </row>
    <row r="7999" spans="4:11" x14ac:dyDescent="0.2">
      <c r="D7999" s="174" t="s">
        <v>38</v>
      </c>
      <c r="E7999" s="20" t="s">
        <v>39</v>
      </c>
      <c r="F7999" s="22"/>
      <c r="G7999" s="21">
        <v>64</v>
      </c>
      <c r="H7999" s="25">
        <v>5</v>
      </c>
      <c r="I7999" s="3">
        <v>48</v>
      </c>
      <c r="J7999" s="3">
        <v>10</v>
      </c>
      <c r="K7999" s="26">
        <v>1</v>
      </c>
    </row>
    <row r="8000" spans="4:11" x14ac:dyDescent="0.2">
      <c r="D8000" s="175"/>
      <c r="E8000" s="4" t="s">
        <v>40</v>
      </c>
      <c r="F8000" s="6"/>
      <c r="G8000" s="5">
        <v>147</v>
      </c>
      <c r="H8000" s="7">
        <v>11</v>
      </c>
      <c r="I8000" s="1">
        <v>102</v>
      </c>
      <c r="J8000" s="1">
        <v>34</v>
      </c>
      <c r="K8000" s="8">
        <v>0</v>
      </c>
    </row>
    <row r="8001" spans="2:11" x14ac:dyDescent="0.2">
      <c r="D8001" s="175"/>
      <c r="E8001" s="4" t="s">
        <v>41</v>
      </c>
      <c r="F8001" s="6"/>
      <c r="G8001" s="5">
        <v>204</v>
      </c>
      <c r="H8001" s="7">
        <v>8</v>
      </c>
      <c r="I8001" s="1">
        <v>134</v>
      </c>
      <c r="J8001" s="1">
        <v>59</v>
      </c>
      <c r="K8001" s="8">
        <v>3</v>
      </c>
    </row>
    <row r="8002" spans="2:11" x14ac:dyDescent="0.2">
      <c r="D8002" s="175"/>
      <c r="E8002" s="4" t="s">
        <v>42</v>
      </c>
      <c r="F8002" s="6"/>
      <c r="G8002" s="5">
        <v>210</v>
      </c>
      <c r="H8002" s="7">
        <v>15</v>
      </c>
      <c r="I8002" s="1">
        <v>147</v>
      </c>
      <c r="J8002" s="1">
        <v>45</v>
      </c>
      <c r="K8002" s="8">
        <v>3</v>
      </c>
    </row>
    <row r="8003" spans="2:11" x14ac:dyDescent="0.2">
      <c r="D8003" s="175"/>
      <c r="E8003" s="4" t="s">
        <v>43</v>
      </c>
      <c r="F8003" s="6"/>
      <c r="G8003" s="5">
        <v>204</v>
      </c>
      <c r="H8003" s="7">
        <v>10</v>
      </c>
      <c r="I8003" s="1">
        <v>141</v>
      </c>
      <c r="J8003" s="1">
        <v>51</v>
      </c>
      <c r="K8003" s="8">
        <v>2</v>
      </c>
    </row>
    <row r="8004" spans="2:11" x14ac:dyDescent="0.2">
      <c r="D8004" s="175"/>
      <c r="E8004" s="4" t="s">
        <v>44</v>
      </c>
      <c r="F8004" s="6"/>
      <c r="G8004" s="5">
        <v>223</v>
      </c>
      <c r="H8004" s="7">
        <v>21</v>
      </c>
      <c r="I8004" s="1">
        <v>149</v>
      </c>
      <c r="J8004" s="1">
        <v>48</v>
      </c>
      <c r="K8004" s="8">
        <v>5</v>
      </c>
    </row>
    <row r="8005" spans="2:11" x14ac:dyDescent="0.2">
      <c r="D8005" s="176"/>
      <c r="E8005" s="59" t="s">
        <v>45</v>
      </c>
      <c r="F8005" s="60"/>
      <c r="G8005" s="56">
        <v>170</v>
      </c>
      <c r="H8005" s="66">
        <v>18</v>
      </c>
      <c r="I8005" s="30">
        <v>110</v>
      </c>
      <c r="J8005" s="30">
        <v>32</v>
      </c>
      <c r="K8005" s="65">
        <v>10</v>
      </c>
    </row>
    <row r="8007" spans="2:11" x14ac:dyDescent="0.2">
      <c r="B8007" s="43" t="str">
        <f xml:space="preserve"> HYPERLINK("#'目次'!B296", "[290]")</f>
        <v>[290]</v>
      </c>
      <c r="C8007" s="31" t="s">
        <v>515</v>
      </c>
    </row>
    <row r="8011" spans="2:11" x14ac:dyDescent="0.2">
      <c r="D8011" s="177"/>
      <c r="E8011" s="178"/>
      <c r="F8011" s="178"/>
      <c r="G8011" s="40" t="s">
        <v>14</v>
      </c>
      <c r="H8011" s="42" t="s">
        <v>492</v>
      </c>
      <c r="I8011" s="15" t="s">
        <v>493</v>
      </c>
      <c r="J8011" s="15" t="s">
        <v>494</v>
      </c>
      <c r="K8011" s="44" t="s">
        <v>17</v>
      </c>
    </row>
    <row r="8012" spans="2:11" x14ac:dyDescent="0.2">
      <c r="D8012" s="179"/>
      <c r="E8012" s="180"/>
      <c r="F8012" s="180"/>
      <c r="G8012" s="39"/>
      <c r="H8012" s="41"/>
      <c r="I8012" s="14"/>
      <c r="J8012" s="14"/>
      <c r="K8012" s="38"/>
    </row>
    <row r="8013" spans="2:11" x14ac:dyDescent="0.2">
      <c r="D8013" s="58"/>
      <c r="E8013" s="53" t="s">
        <v>14</v>
      </c>
      <c r="F8013" s="52"/>
      <c r="G8013" s="37">
        <v>1222</v>
      </c>
      <c r="H8013" s="17">
        <v>88</v>
      </c>
      <c r="I8013" s="17">
        <v>831</v>
      </c>
      <c r="J8013" s="17">
        <v>279</v>
      </c>
      <c r="K8013" s="55">
        <v>24</v>
      </c>
    </row>
    <row r="8014" spans="2:11" x14ac:dyDescent="0.2">
      <c r="D8014" s="174" t="s">
        <v>52</v>
      </c>
      <c r="E8014" s="20" t="s">
        <v>53</v>
      </c>
      <c r="F8014" s="22"/>
      <c r="G8014" s="21">
        <v>15</v>
      </c>
      <c r="H8014" s="25">
        <v>0</v>
      </c>
      <c r="I8014" s="3">
        <v>12</v>
      </c>
      <c r="J8014" s="3">
        <v>3</v>
      </c>
      <c r="K8014" s="26">
        <v>0</v>
      </c>
    </row>
    <row r="8015" spans="2:11" ht="24" x14ac:dyDescent="0.2">
      <c r="D8015" s="175"/>
      <c r="E8015" s="4" t="s">
        <v>54</v>
      </c>
      <c r="F8015" s="6"/>
      <c r="G8015" s="5">
        <v>122</v>
      </c>
      <c r="H8015" s="7">
        <v>14</v>
      </c>
      <c r="I8015" s="1">
        <v>89</v>
      </c>
      <c r="J8015" s="1">
        <v>18</v>
      </c>
      <c r="K8015" s="8">
        <v>1</v>
      </c>
    </row>
    <row r="8016" spans="2:11" x14ac:dyDescent="0.2">
      <c r="D8016" s="175"/>
      <c r="E8016" s="4" t="s">
        <v>55</v>
      </c>
      <c r="F8016" s="6"/>
      <c r="G8016" s="5">
        <v>43</v>
      </c>
      <c r="H8016" s="7">
        <v>2</v>
      </c>
      <c r="I8016" s="1">
        <v>30</v>
      </c>
      <c r="J8016" s="1">
        <v>11</v>
      </c>
      <c r="K8016" s="8">
        <v>0</v>
      </c>
    </row>
    <row r="8017" spans="4:11" x14ac:dyDescent="0.2">
      <c r="D8017" s="175"/>
      <c r="E8017" s="4" t="s">
        <v>56</v>
      </c>
      <c r="F8017" s="6"/>
      <c r="G8017" s="5">
        <v>60</v>
      </c>
      <c r="H8017" s="7">
        <v>2</v>
      </c>
      <c r="I8017" s="1">
        <v>47</v>
      </c>
      <c r="J8017" s="1">
        <v>11</v>
      </c>
      <c r="K8017" s="8">
        <v>0</v>
      </c>
    </row>
    <row r="8018" spans="4:11" x14ac:dyDescent="0.2">
      <c r="D8018" s="175"/>
      <c r="E8018" s="4" t="s">
        <v>57</v>
      </c>
      <c r="F8018" s="6"/>
      <c r="G8018" s="5">
        <v>286</v>
      </c>
      <c r="H8018" s="7">
        <v>21</v>
      </c>
      <c r="I8018" s="1">
        <v>194</v>
      </c>
      <c r="J8018" s="1">
        <v>69</v>
      </c>
      <c r="K8018" s="8">
        <v>2</v>
      </c>
    </row>
    <row r="8019" spans="4:11" x14ac:dyDescent="0.2">
      <c r="D8019" s="175"/>
      <c r="E8019" s="4" t="s">
        <v>58</v>
      </c>
      <c r="F8019" s="6"/>
      <c r="G8019" s="5">
        <v>129</v>
      </c>
      <c r="H8019" s="7">
        <v>9</v>
      </c>
      <c r="I8019" s="1">
        <v>85</v>
      </c>
      <c r="J8019" s="1">
        <v>34</v>
      </c>
      <c r="K8019" s="8">
        <v>1</v>
      </c>
    </row>
    <row r="8020" spans="4:11" x14ac:dyDescent="0.2">
      <c r="D8020" s="175"/>
      <c r="E8020" s="4" t="s">
        <v>59</v>
      </c>
      <c r="F8020" s="6"/>
      <c r="G8020" s="5">
        <v>195</v>
      </c>
      <c r="H8020" s="7">
        <v>14</v>
      </c>
      <c r="I8020" s="1">
        <v>124</v>
      </c>
      <c r="J8020" s="1">
        <v>49</v>
      </c>
      <c r="K8020" s="8">
        <v>8</v>
      </c>
    </row>
    <row r="8021" spans="4:11" x14ac:dyDescent="0.2">
      <c r="D8021" s="175"/>
      <c r="E8021" s="4" t="s">
        <v>60</v>
      </c>
      <c r="F8021" s="6"/>
      <c r="G8021" s="5">
        <v>176</v>
      </c>
      <c r="H8021" s="7">
        <v>14</v>
      </c>
      <c r="I8021" s="1">
        <v>109</v>
      </c>
      <c r="J8021" s="1">
        <v>48</v>
      </c>
      <c r="K8021" s="8">
        <v>5</v>
      </c>
    </row>
    <row r="8022" spans="4:11" x14ac:dyDescent="0.2">
      <c r="D8022" s="175"/>
      <c r="E8022" s="4" t="s">
        <v>61</v>
      </c>
      <c r="F8022" s="6"/>
      <c r="G8022" s="5">
        <v>78</v>
      </c>
      <c r="H8022" s="7">
        <v>6</v>
      </c>
      <c r="I8022" s="1">
        <v>59</v>
      </c>
      <c r="J8022" s="1">
        <v>12</v>
      </c>
      <c r="K8022" s="8">
        <v>1</v>
      </c>
    </row>
    <row r="8023" spans="4:11" x14ac:dyDescent="0.2">
      <c r="D8023" s="175"/>
      <c r="E8023" s="4" t="s">
        <v>62</v>
      </c>
      <c r="F8023" s="6"/>
      <c r="G8023" s="5">
        <v>113</v>
      </c>
      <c r="H8023" s="7">
        <v>5</v>
      </c>
      <c r="I8023" s="1">
        <v>80</v>
      </c>
      <c r="J8023" s="1">
        <v>24</v>
      </c>
      <c r="K8023" s="8">
        <v>4</v>
      </c>
    </row>
    <row r="8024" spans="4:11" x14ac:dyDescent="0.2">
      <c r="D8024" s="174" t="s">
        <v>63</v>
      </c>
      <c r="E8024" s="20" t="s">
        <v>64</v>
      </c>
      <c r="F8024" s="22"/>
      <c r="G8024" s="21">
        <v>234</v>
      </c>
      <c r="H8024" s="25">
        <v>20</v>
      </c>
      <c r="I8024" s="3">
        <v>145</v>
      </c>
      <c r="J8024" s="3">
        <v>63</v>
      </c>
      <c r="K8024" s="26">
        <v>6</v>
      </c>
    </row>
    <row r="8025" spans="4:11" x14ac:dyDescent="0.2">
      <c r="D8025" s="175"/>
      <c r="E8025" s="4" t="s">
        <v>65</v>
      </c>
      <c r="F8025" s="6"/>
      <c r="G8025" s="5">
        <v>172</v>
      </c>
      <c r="H8025" s="7">
        <v>18</v>
      </c>
      <c r="I8025" s="1">
        <v>108</v>
      </c>
      <c r="J8025" s="1">
        <v>38</v>
      </c>
      <c r="K8025" s="8">
        <v>8</v>
      </c>
    </row>
    <row r="8026" spans="4:11" x14ac:dyDescent="0.2">
      <c r="D8026" s="175"/>
      <c r="E8026" s="4" t="s">
        <v>66</v>
      </c>
      <c r="F8026" s="6"/>
      <c r="G8026" s="5">
        <v>165</v>
      </c>
      <c r="H8026" s="7">
        <v>11</v>
      </c>
      <c r="I8026" s="1">
        <v>119</v>
      </c>
      <c r="J8026" s="1">
        <v>32</v>
      </c>
      <c r="K8026" s="8">
        <v>3</v>
      </c>
    </row>
    <row r="8027" spans="4:11" x14ac:dyDescent="0.2">
      <c r="D8027" s="175"/>
      <c r="E8027" s="4" t="s">
        <v>67</v>
      </c>
      <c r="F8027" s="6"/>
      <c r="G8027" s="5">
        <v>158</v>
      </c>
      <c r="H8027" s="7">
        <v>10</v>
      </c>
      <c r="I8027" s="1">
        <v>111</v>
      </c>
      <c r="J8027" s="1">
        <v>37</v>
      </c>
      <c r="K8027" s="8">
        <v>0</v>
      </c>
    </row>
    <row r="8028" spans="4:11" x14ac:dyDescent="0.2">
      <c r="D8028" s="175"/>
      <c r="E8028" s="4" t="s">
        <v>68</v>
      </c>
      <c r="F8028" s="6"/>
      <c r="G8028" s="5">
        <v>112</v>
      </c>
      <c r="H8028" s="7">
        <v>6</v>
      </c>
      <c r="I8028" s="1">
        <v>85</v>
      </c>
      <c r="J8028" s="1">
        <v>19</v>
      </c>
      <c r="K8028" s="8">
        <v>2</v>
      </c>
    </row>
    <row r="8029" spans="4:11" x14ac:dyDescent="0.2">
      <c r="D8029" s="175"/>
      <c r="E8029" s="4" t="s">
        <v>69</v>
      </c>
      <c r="F8029" s="6"/>
      <c r="G8029" s="5">
        <v>92</v>
      </c>
      <c r="H8029" s="7">
        <v>7</v>
      </c>
      <c r="I8029" s="1">
        <v>60</v>
      </c>
      <c r="J8029" s="1">
        <v>24</v>
      </c>
      <c r="K8029" s="8">
        <v>1</v>
      </c>
    </row>
    <row r="8030" spans="4:11" x14ac:dyDescent="0.2">
      <c r="D8030" s="175"/>
      <c r="E8030" s="4" t="s">
        <v>70</v>
      </c>
      <c r="F8030" s="6"/>
      <c r="G8030" s="5">
        <v>131</v>
      </c>
      <c r="H8030" s="7">
        <v>9</v>
      </c>
      <c r="I8030" s="1">
        <v>87</v>
      </c>
      <c r="J8030" s="1">
        <v>35</v>
      </c>
      <c r="K8030" s="8">
        <v>0</v>
      </c>
    </row>
    <row r="8031" spans="4:11" x14ac:dyDescent="0.2">
      <c r="D8031" s="175"/>
      <c r="E8031" s="4" t="s">
        <v>71</v>
      </c>
      <c r="F8031" s="6"/>
      <c r="G8031" s="5">
        <v>71</v>
      </c>
      <c r="H8031" s="7">
        <v>2</v>
      </c>
      <c r="I8031" s="1">
        <v>54</v>
      </c>
      <c r="J8031" s="1">
        <v>14</v>
      </c>
      <c r="K8031" s="8">
        <v>1</v>
      </c>
    </row>
    <row r="8032" spans="4:11" x14ac:dyDescent="0.2">
      <c r="D8032" s="176"/>
      <c r="E8032" s="59" t="s">
        <v>72</v>
      </c>
      <c r="F8032" s="60"/>
      <c r="G8032" s="56">
        <v>70</v>
      </c>
      <c r="H8032" s="66">
        <v>2</v>
      </c>
      <c r="I8032" s="30">
        <v>51</v>
      </c>
      <c r="J8032" s="30">
        <v>17</v>
      </c>
      <c r="K8032" s="65">
        <v>0</v>
      </c>
    </row>
    <row r="8034" spans="2:11" x14ac:dyDescent="0.2">
      <c r="B8034" s="43" t="str">
        <f xml:space="preserve"> HYPERLINK("#'目次'!B297", "[291]")</f>
        <v>[291]</v>
      </c>
      <c r="C8034" s="31" t="s">
        <v>515</v>
      </c>
    </row>
    <row r="8037" spans="2:11" x14ac:dyDescent="0.2">
      <c r="C8037" s="31" t="s">
        <v>75</v>
      </c>
    </row>
    <row r="8038" spans="2:11" x14ac:dyDescent="0.2">
      <c r="D8038" s="177"/>
      <c r="E8038" s="178"/>
      <c r="F8038" s="178"/>
      <c r="G8038" s="40" t="s">
        <v>14</v>
      </c>
      <c r="H8038" s="42" t="s">
        <v>492</v>
      </c>
      <c r="I8038" s="15" t="s">
        <v>493</v>
      </c>
      <c r="J8038" s="15" t="s">
        <v>494</v>
      </c>
      <c r="K8038" s="44" t="s">
        <v>17</v>
      </c>
    </row>
    <row r="8039" spans="2:11" x14ac:dyDescent="0.2">
      <c r="D8039" s="179"/>
      <c r="E8039" s="180"/>
      <c r="F8039" s="180"/>
      <c r="G8039" s="39"/>
      <c r="H8039" s="41"/>
      <c r="I8039" s="14"/>
      <c r="J8039" s="14"/>
      <c r="K8039" s="38"/>
    </row>
    <row r="8040" spans="2:11" x14ac:dyDescent="0.2">
      <c r="D8040" s="58"/>
      <c r="E8040" s="53" t="s">
        <v>14</v>
      </c>
      <c r="F8040" s="52"/>
      <c r="G8040" s="37">
        <v>1222</v>
      </c>
      <c r="H8040" s="17">
        <v>88</v>
      </c>
      <c r="I8040" s="17">
        <v>831</v>
      </c>
      <c r="J8040" s="17">
        <v>279</v>
      </c>
      <c r="K8040" s="55">
        <v>24</v>
      </c>
    </row>
    <row r="8041" spans="2:11" x14ac:dyDescent="0.2">
      <c r="D8041" s="174" t="s">
        <v>36</v>
      </c>
      <c r="E8041" s="20" t="s">
        <v>76</v>
      </c>
      <c r="F8041" s="22"/>
      <c r="G8041" s="21">
        <v>629</v>
      </c>
      <c r="H8041" s="25">
        <v>50</v>
      </c>
      <c r="I8041" s="3">
        <v>431</v>
      </c>
      <c r="J8041" s="3">
        <v>139</v>
      </c>
      <c r="K8041" s="26">
        <v>9</v>
      </c>
    </row>
    <row r="8042" spans="2:11" x14ac:dyDescent="0.2">
      <c r="D8042" s="175"/>
      <c r="E8042" s="4" t="s">
        <v>39</v>
      </c>
      <c r="F8042" s="6"/>
      <c r="G8042" s="5">
        <v>37</v>
      </c>
      <c r="H8042" s="7">
        <v>4</v>
      </c>
      <c r="I8042" s="1">
        <v>26</v>
      </c>
      <c r="J8042" s="1">
        <v>7</v>
      </c>
      <c r="K8042" s="8">
        <v>0</v>
      </c>
    </row>
    <row r="8043" spans="2:11" x14ac:dyDescent="0.2">
      <c r="D8043" s="175"/>
      <c r="E8043" s="4" t="s">
        <v>40</v>
      </c>
      <c r="F8043" s="6"/>
      <c r="G8043" s="5">
        <v>73</v>
      </c>
      <c r="H8043" s="7">
        <v>5</v>
      </c>
      <c r="I8043" s="1">
        <v>48</v>
      </c>
      <c r="J8043" s="1">
        <v>20</v>
      </c>
      <c r="K8043" s="8">
        <v>0</v>
      </c>
    </row>
    <row r="8044" spans="2:11" x14ac:dyDescent="0.2">
      <c r="D8044" s="175"/>
      <c r="E8044" s="4" t="s">
        <v>41</v>
      </c>
      <c r="F8044" s="6"/>
      <c r="G8044" s="5">
        <v>108</v>
      </c>
      <c r="H8044" s="7">
        <v>4</v>
      </c>
      <c r="I8044" s="1">
        <v>72</v>
      </c>
      <c r="J8044" s="1">
        <v>29</v>
      </c>
      <c r="K8044" s="8">
        <v>3</v>
      </c>
    </row>
    <row r="8045" spans="2:11" x14ac:dyDescent="0.2">
      <c r="D8045" s="175"/>
      <c r="E8045" s="4" t="s">
        <v>42</v>
      </c>
      <c r="F8045" s="6"/>
      <c r="G8045" s="5">
        <v>113</v>
      </c>
      <c r="H8045" s="7">
        <v>9</v>
      </c>
      <c r="I8045" s="1">
        <v>79</v>
      </c>
      <c r="J8045" s="1">
        <v>24</v>
      </c>
      <c r="K8045" s="8">
        <v>1</v>
      </c>
    </row>
    <row r="8046" spans="2:11" x14ac:dyDescent="0.2">
      <c r="D8046" s="175"/>
      <c r="E8046" s="4" t="s">
        <v>43</v>
      </c>
      <c r="F8046" s="6"/>
      <c r="G8046" s="5">
        <v>101</v>
      </c>
      <c r="H8046" s="7">
        <v>8</v>
      </c>
      <c r="I8046" s="1">
        <v>67</v>
      </c>
      <c r="J8046" s="1">
        <v>26</v>
      </c>
      <c r="K8046" s="8">
        <v>0</v>
      </c>
    </row>
    <row r="8047" spans="2:11" x14ac:dyDescent="0.2">
      <c r="D8047" s="175"/>
      <c r="E8047" s="4" t="s">
        <v>44</v>
      </c>
      <c r="F8047" s="6"/>
      <c r="G8047" s="5">
        <v>114</v>
      </c>
      <c r="H8047" s="7">
        <v>13</v>
      </c>
      <c r="I8047" s="1">
        <v>80</v>
      </c>
      <c r="J8047" s="1">
        <v>20</v>
      </c>
      <c r="K8047" s="8">
        <v>1</v>
      </c>
    </row>
    <row r="8048" spans="2:11" x14ac:dyDescent="0.2">
      <c r="D8048" s="175"/>
      <c r="E8048" s="4" t="s">
        <v>45</v>
      </c>
      <c r="F8048" s="6"/>
      <c r="G8048" s="5">
        <v>83</v>
      </c>
      <c r="H8048" s="7">
        <v>7</v>
      </c>
      <c r="I8048" s="1">
        <v>59</v>
      </c>
      <c r="J8048" s="1">
        <v>13</v>
      </c>
      <c r="K8048" s="8">
        <v>4</v>
      </c>
    </row>
    <row r="8049" spans="2:11" x14ac:dyDescent="0.2">
      <c r="D8049" s="174" t="s">
        <v>37</v>
      </c>
      <c r="E8049" s="20" t="s">
        <v>77</v>
      </c>
      <c r="F8049" s="22"/>
      <c r="G8049" s="21">
        <v>593</v>
      </c>
      <c r="H8049" s="25">
        <v>38</v>
      </c>
      <c r="I8049" s="3">
        <v>400</v>
      </c>
      <c r="J8049" s="3">
        <v>140</v>
      </c>
      <c r="K8049" s="26">
        <v>15</v>
      </c>
    </row>
    <row r="8050" spans="2:11" x14ac:dyDescent="0.2">
      <c r="D8050" s="175"/>
      <c r="E8050" s="4" t="s">
        <v>39</v>
      </c>
      <c r="F8050" s="6"/>
      <c r="G8050" s="5">
        <v>27</v>
      </c>
      <c r="H8050" s="7">
        <v>1</v>
      </c>
      <c r="I8050" s="1">
        <v>22</v>
      </c>
      <c r="J8050" s="1">
        <v>3</v>
      </c>
      <c r="K8050" s="8">
        <v>1</v>
      </c>
    </row>
    <row r="8051" spans="2:11" x14ac:dyDescent="0.2">
      <c r="D8051" s="175"/>
      <c r="E8051" s="4" t="s">
        <v>40</v>
      </c>
      <c r="F8051" s="6"/>
      <c r="G8051" s="5">
        <v>74</v>
      </c>
      <c r="H8051" s="7">
        <v>6</v>
      </c>
      <c r="I8051" s="1">
        <v>54</v>
      </c>
      <c r="J8051" s="1">
        <v>14</v>
      </c>
      <c r="K8051" s="8">
        <v>0</v>
      </c>
    </row>
    <row r="8052" spans="2:11" x14ac:dyDescent="0.2">
      <c r="D8052" s="175"/>
      <c r="E8052" s="4" t="s">
        <v>41</v>
      </c>
      <c r="F8052" s="6"/>
      <c r="G8052" s="5">
        <v>96</v>
      </c>
      <c r="H8052" s="7">
        <v>4</v>
      </c>
      <c r="I8052" s="1">
        <v>62</v>
      </c>
      <c r="J8052" s="1">
        <v>30</v>
      </c>
      <c r="K8052" s="8">
        <v>0</v>
      </c>
    </row>
    <row r="8053" spans="2:11" x14ac:dyDescent="0.2">
      <c r="D8053" s="175"/>
      <c r="E8053" s="4" t="s">
        <v>42</v>
      </c>
      <c r="F8053" s="6"/>
      <c r="G8053" s="5">
        <v>97</v>
      </c>
      <c r="H8053" s="7">
        <v>6</v>
      </c>
      <c r="I8053" s="1">
        <v>68</v>
      </c>
      <c r="J8053" s="1">
        <v>21</v>
      </c>
      <c r="K8053" s="8">
        <v>2</v>
      </c>
    </row>
    <row r="8054" spans="2:11" x14ac:dyDescent="0.2">
      <c r="D8054" s="175"/>
      <c r="E8054" s="4" t="s">
        <v>43</v>
      </c>
      <c r="F8054" s="6"/>
      <c r="G8054" s="5">
        <v>103</v>
      </c>
      <c r="H8054" s="7">
        <v>2</v>
      </c>
      <c r="I8054" s="1">
        <v>74</v>
      </c>
      <c r="J8054" s="1">
        <v>25</v>
      </c>
      <c r="K8054" s="8">
        <v>2</v>
      </c>
    </row>
    <row r="8055" spans="2:11" x14ac:dyDescent="0.2">
      <c r="D8055" s="175"/>
      <c r="E8055" s="4" t="s">
        <v>44</v>
      </c>
      <c r="F8055" s="6"/>
      <c r="G8055" s="5">
        <v>109</v>
      </c>
      <c r="H8055" s="7">
        <v>8</v>
      </c>
      <c r="I8055" s="1">
        <v>69</v>
      </c>
      <c r="J8055" s="1">
        <v>28</v>
      </c>
      <c r="K8055" s="8">
        <v>4</v>
      </c>
    </row>
    <row r="8056" spans="2:11" x14ac:dyDescent="0.2">
      <c r="D8056" s="176"/>
      <c r="E8056" s="59" t="s">
        <v>45</v>
      </c>
      <c r="F8056" s="60"/>
      <c r="G8056" s="56">
        <v>87</v>
      </c>
      <c r="H8056" s="66">
        <v>11</v>
      </c>
      <c r="I8056" s="30">
        <v>51</v>
      </c>
      <c r="J8056" s="30">
        <v>19</v>
      </c>
      <c r="K8056" s="65">
        <v>6</v>
      </c>
    </row>
    <row r="8058" spans="2:11" x14ac:dyDescent="0.2">
      <c r="B8058" s="43" t="str">
        <f xml:space="preserve"> HYPERLINK("#'目次'!B298", "[292]")</f>
        <v>[292]</v>
      </c>
      <c r="C8058" s="31" t="s">
        <v>518</v>
      </c>
    </row>
    <row r="8062" spans="2:11" x14ac:dyDescent="0.2">
      <c r="D8062" s="177"/>
      <c r="E8062" s="178"/>
      <c r="F8062" s="178"/>
      <c r="G8062" s="40" t="s">
        <v>14</v>
      </c>
      <c r="H8062" s="42" t="s">
        <v>492</v>
      </c>
      <c r="I8062" s="15" t="s">
        <v>493</v>
      </c>
      <c r="J8062" s="15" t="s">
        <v>494</v>
      </c>
      <c r="K8062" s="44" t="s">
        <v>17</v>
      </c>
    </row>
    <row r="8063" spans="2:11" x14ac:dyDescent="0.2">
      <c r="D8063" s="179"/>
      <c r="E8063" s="180"/>
      <c r="F8063" s="180"/>
      <c r="G8063" s="39"/>
      <c r="H8063" s="41"/>
      <c r="I8063" s="14"/>
      <c r="J8063" s="14"/>
      <c r="K8063" s="38"/>
    </row>
    <row r="8064" spans="2:11" x14ac:dyDescent="0.2">
      <c r="D8064" s="58"/>
      <c r="E8064" s="53" t="s">
        <v>14</v>
      </c>
      <c r="F8064" s="52"/>
      <c r="G8064" s="37">
        <v>1222</v>
      </c>
      <c r="H8064" s="17">
        <v>62</v>
      </c>
      <c r="I8064" s="17">
        <v>827</v>
      </c>
      <c r="J8064" s="17">
        <v>309</v>
      </c>
      <c r="K8064" s="55">
        <v>24</v>
      </c>
    </row>
    <row r="8065" spans="4:11" x14ac:dyDescent="0.2">
      <c r="D8065" s="174" t="s">
        <v>18</v>
      </c>
      <c r="E8065" s="20" t="s">
        <v>19</v>
      </c>
      <c r="F8065" s="22"/>
      <c r="G8065" s="21">
        <v>57</v>
      </c>
      <c r="H8065" s="25">
        <v>0</v>
      </c>
      <c r="I8065" s="3">
        <v>42</v>
      </c>
      <c r="J8065" s="3">
        <v>13</v>
      </c>
      <c r="K8065" s="26">
        <v>2</v>
      </c>
    </row>
    <row r="8066" spans="4:11" x14ac:dyDescent="0.2">
      <c r="D8066" s="175"/>
      <c r="E8066" s="4" t="s">
        <v>20</v>
      </c>
      <c r="F8066" s="6"/>
      <c r="G8066" s="5">
        <v>84</v>
      </c>
      <c r="H8066" s="7">
        <v>6</v>
      </c>
      <c r="I8066" s="1">
        <v>53</v>
      </c>
      <c r="J8066" s="1">
        <v>23</v>
      </c>
      <c r="K8066" s="8">
        <v>2</v>
      </c>
    </row>
    <row r="8067" spans="4:11" x14ac:dyDescent="0.2">
      <c r="D8067" s="175"/>
      <c r="E8067" s="4" t="s">
        <v>21</v>
      </c>
      <c r="F8067" s="6"/>
      <c r="G8067" s="5">
        <v>487</v>
      </c>
      <c r="H8067" s="7">
        <v>27</v>
      </c>
      <c r="I8067" s="1">
        <v>322</v>
      </c>
      <c r="J8067" s="1">
        <v>128</v>
      </c>
      <c r="K8067" s="8">
        <v>10</v>
      </c>
    </row>
    <row r="8068" spans="4:11" x14ac:dyDescent="0.2">
      <c r="D8068" s="175"/>
      <c r="E8068" s="4" t="s">
        <v>22</v>
      </c>
      <c r="F8068" s="6"/>
      <c r="G8068" s="5">
        <v>35</v>
      </c>
      <c r="H8068" s="7">
        <v>3</v>
      </c>
      <c r="I8068" s="1">
        <v>19</v>
      </c>
      <c r="J8068" s="1">
        <v>11</v>
      </c>
      <c r="K8068" s="8">
        <v>2</v>
      </c>
    </row>
    <row r="8069" spans="4:11" x14ac:dyDescent="0.2">
      <c r="D8069" s="175"/>
      <c r="E8069" s="4" t="s">
        <v>23</v>
      </c>
      <c r="F8069" s="6"/>
      <c r="G8069" s="5">
        <v>143</v>
      </c>
      <c r="H8069" s="7">
        <v>1</v>
      </c>
      <c r="I8069" s="1">
        <v>106</v>
      </c>
      <c r="J8069" s="1">
        <v>34</v>
      </c>
      <c r="K8069" s="8">
        <v>2</v>
      </c>
    </row>
    <row r="8070" spans="4:11" x14ac:dyDescent="0.2">
      <c r="D8070" s="175"/>
      <c r="E8070" s="4" t="s">
        <v>24</v>
      </c>
      <c r="F8070" s="6"/>
      <c r="G8070" s="5">
        <v>187</v>
      </c>
      <c r="H8070" s="7">
        <v>14</v>
      </c>
      <c r="I8070" s="1">
        <v>126</v>
      </c>
      <c r="J8070" s="1">
        <v>45</v>
      </c>
      <c r="K8070" s="8">
        <v>2</v>
      </c>
    </row>
    <row r="8071" spans="4:11" x14ac:dyDescent="0.2">
      <c r="D8071" s="175"/>
      <c r="E8071" s="4" t="s">
        <v>25</v>
      </c>
      <c r="F8071" s="6"/>
      <c r="G8071" s="5">
        <v>71</v>
      </c>
      <c r="H8071" s="7">
        <v>3</v>
      </c>
      <c r="I8071" s="1">
        <v>50</v>
      </c>
      <c r="J8071" s="1">
        <v>17</v>
      </c>
      <c r="K8071" s="8">
        <v>1</v>
      </c>
    </row>
    <row r="8072" spans="4:11" x14ac:dyDescent="0.2">
      <c r="D8072" s="175"/>
      <c r="E8072" s="4" t="s">
        <v>26</v>
      </c>
      <c r="F8072" s="6"/>
      <c r="G8072" s="5">
        <v>30</v>
      </c>
      <c r="H8072" s="7">
        <v>1</v>
      </c>
      <c r="I8072" s="1">
        <v>23</v>
      </c>
      <c r="J8072" s="1">
        <v>5</v>
      </c>
      <c r="K8072" s="8">
        <v>1</v>
      </c>
    </row>
    <row r="8073" spans="4:11" x14ac:dyDescent="0.2">
      <c r="D8073" s="175"/>
      <c r="E8073" s="4" t="s">
        <v>27</v>
      </c>
      <c r="F8073" s="6"/>
      <c r="G8073" s="5">
        <v>70</v>
      </c>
      <c r="H8073" s="7">
        <v>3</v>
      </c>
      <c r="I8073" s="1">
        <v>46</v>
      </c>
      <c r="J8073" s="1">
        <v>20</v>
      </c>
      <c r="K8073" s="8">
        <v>1</v>
      </c>
    </row>
    <row r="8074" spans="4:11" x14ac:dyDescent="0.2">
      <c r="D8074" s="175"/>
      <c r="E8074" s="4" t="s">
        <v>28</v>
      </c>
      <c r="F8074" s="6"/>
      <c r="G8074" s="5">
        <v>51</v>
      </c>
      <c r="H8074" s="7">
        <v>4</v>
      </c>
      <c r="I8074" s="1">
        <v>37</v>
      </c>
      <c r="J8074" s="1">
        <v>9</v>
      </c>
      <c r="K8074" s="8">
        <v>1</v>
      </c>
    </row>
    <row r="8075" spans="4:11" x14ac:dyDescent="0.2">
      <c r="D8075" s="175"/>
      <c r="E8075" s="4" t="s">
        <v>29</v>
      </c>
      <c r="F8075" s="6"/>
      <c r="G8075" s="5">
        <v>7</v>
      </c>
      <c r="H8075" s="7">
        <v>0</v>
      </c>
      <c r="I8075" s="1">
        <v>3</v>
      </c>
      <c r="J8075" s="1">
        <v>4</v>
      </c>
      <c r="K8075" s="8">
        <v>0</v>
      </c>
    </row>
    <row r="8076" spans="4:11" x14ac:dyDescent="0.2">
      <c r="D8076" s="174" t="s">
        <v>30</v>
      </c>
      <c r="E8076" s="20" t="s">
        <v>31</v>
      </c>
      <c r="F8076" s="22"/>
      <c r="G8076" s="21">
        <v>393</v>
      </c>
      <c r="H8076" s="25">
        <v>23</v>
      </c>
      <c r="I8076" s="3">
        <v>261</v>
      </c>
      <c r="J8076" s="3">
        <v>103</v>
      </c>
      <c r="K8076" s="26">
        <v>6</v>
      </c>
    </row>
    <row r="8077" spans="4:11" x14ac:dyDescent="0.2">
      <c r="D8077" s="175"/>
      <c r="E8077" s="4" t="s">
        <v>32</v>
      </c>
      <c r="F8077" s="6"/>
      <c r="G8077" s="5">
        <v>352</v>
      </c>
      <c r="H8077" s="7">
        <v>16</v>
      </c>
      <c r="I8077" s="1">
        <v>247</v>
      </c>
      <c r="J8077" s="1">
        <v>83</v>
      </c>
      <c r="K8077" s="8">
        <v>6</v>
      </c>
    </row>
    <row r="8078" spans="4:11" x14ac:dyDescent="0.2">
      <c r="D8078" s="175"/>
      <c r="E8078" s="4" t="s">
        <v>33</v>
      </c>
      <c r="F8078" s="6"/>
      <c r="G8078" s="5">
        <v>388</v>
      </c>
      <c r="H8078" s="7">
        <v>17</v>
      </c>
      <c r="I8078" s="1">
        <v>257</v>
      </c>
      <c r="J8078" s="1">
        <v>105</v>
      </c>
      <c r="K8078" s="8">
        <v>9</v>
      </c>
    </row>
    <row r="8079" spans="4:11" x14ac:dyDescent="0.2">
      <c r="D8079" s="175"/>
      <c r="E8079" s="4" t="s">
        <v>34</v>
      </c>
      <c r="F8079" s="6"/>
      <c r="G8079" s="5">
        <v>89</v>
      </c>
      <c r="H8079" s="7">
        <v>6</v>
      </c>
      <c r="I8079" s="1">
        <v>62</v>
      </c>
      <c r="J8079" s="1">
        <v>18</v>
      </c>
      <c r="K8079" s="8">
        <v>3</v>
      </c>
    </row>
    <row r="8080" spans="4:11" x14ac:dyDescent="0.2">
      <c r="D8080" s="174" t="s">
        <v>35</v>
      </c>
      <c r="E8080" s="20" t="s">
        <v>36</v>
      </c>
      <c r="F8080" s="22"/>
      <c r="G8080" s="21">
        <v>629</v>
      </c>
      <c r="H8080" s="25">
        <v>35</v>
      </c>
      <c r="I8080" s="3">
        <v>425</v>
      </c>
      <c r="J8080" s="3">
        <v>160</v>
      </c>
      <c r="K8080" s="26">
        <v>9</v>
      </c>
    </row>
    <row r="8081" spans="2:11" x14ac:dyDescent="0.2">
      <c r="D8081" s="175"/>
      <c r="E8081" s="4" t="s">
        <v>37</v>
      </c>
      <c r="F8081" s="6"/>
      <c r="G8081" s="5">
        <v>593</v>
      </c>
      <c r="H8081" s="7">
        <v>27</v>
      </c>
      <c r="I8081" s="1">
        <v>402</v>
      </c>
      <c r="J8081" s="1">
        <v>149</v>
      </c>
      <c r="K8081" s="8">
        <v>15</v>
      </c>
    </row>
    <row r="8082" spans="2:11" x14ac:dyDescent="0.2">
      <c r="D8082" s="174" t="s">
        <v>38</v>
      </c>
      <c r="E8082" s="20" t="s">
        <v>39</v>
      </c>
      <c r="F8082" s="22"/>
      <c r="G8082" s="21">
        <v>64</v>
      </c>
      <c r="H8082" s="25">
        <v>4</v>
      </c>
      <c r="I8082" s="3">
        <v>49</v>
      </c>
      <c r="J8082" s="3">
        <v>10</v>
      </c>
      <c r="K8082" s="26">
        <v>1</v>
      </c>
    </row>
    <row r="8083" spans="2:11" x14ac:dyDescent="0.2">
      <c r="D8083" s="175"/>
      <c r="E8083" s="4" t="s">
        <v>40</v>
      </c>
      <c r="F8083" s="6"/>
      <c r="G8083" s="5">
        <v>147</v>
      </c>
      <c r="H8083" s="7">
        <v>9</v>
      </c>
      <c r="I8083" s="1">
        <v>103</v>
      </c>
      <c r="J8083" s="1">
        <v>35</v>
      </c>
      <c r="K8083" s="8">
        <v>0</v>
      </c>
    </row>
    <row r="8084" spans="2:11" x14ac:dyDescent="0.2">
      <c r="D8084" s="175"/>
      <c r="E8084" s="4" t="s">
        <v>41</v>
      </c>
      <c r="F8084" s="6"/>
      <c r="G8084" s="5">
        <v>204</v>
      </c>
      <c r="H8084" s="7">
        <v>4</v>
      </c>
      <c r="I8084" s="1">
        <v>134</v>
      </c>
      <c r="J8084" s="1">
        <v>63</v>
      </c>
      <c r="K8084" s="8">
        <v>3</v>
      </c>
    </row>
    <row r="8085" spans="2:11" x14ac:dyDescent="0.2">
      <c r="D8085" s="175"/>
      <c r="E8085" s="4" t="s">
        <v>42</v>
      </c>
      <c r="F8085" s="6"/>
      <c r="G8085" s="5">
        <v>210</v>
      </c>
      <c r="H8085" s="7">
        <v>12</v>
      </c>
      <c r="I8085" s="1">
        <v>145</v>
      </c>
      <c r="J8085" s="1">
        <v>50</v>
      </c>
      <c r="K8085" s="8">
        <v>3</v>
      </c>
    </row>
    <row r="8086" spans="2:11" x14ac:dyDescent="0.2">
      <c r="D8086" s="175"/>
      <c r="E8086" s="4" t="s">
        <v>43</v>
      </c>
      <c r="F8086" s="6"/>
      <c r="G8086" s="5">
        <v>204</v>
      </c>
      <c r="H8086" s="7">
        <v>8</v>
      </c>
      <c r="I8086" s="1">
        <v>142</v>
      </c>
      <c r="J8086" s="1">
        <v>52</v>
      </c>
      <c r="K8086" s="8">
        <v>2</v>
      </c>
    </row>
    <row r="8087" spans="2:11" x14ac:dyDescent="0.2">
      <c r="D8087" s="175"/>
      <c r="E8087" s="4" t="s">
        <v>44</v>
      </c>
      <c r="F8087" s="6"/>
      <c r="G8087" s="5">
        <v>223</v>
      </c>
      <c r="H8087" s="7">
        <v>15</v>
      </c>
      <c r="I8087" s="1">
        <v>148</v>
      </c>
      <c r="J8087" s="1">
        <v>55</v>
      </c>
      <c r="K8087" s="8">
        <v>5</v>
      </c>
    </row>
    <row r="8088" spans="2:11" x14ac:dyDescent="0.2">
      <c r="D8088" s="176"/>
      <c r="E8088" s="59" t="s">
        <v>45</v>
      </c>
      <c r="F8088" s="60"/>
      <c r="G8088" s="56">
        <v>170</v>
      </c>
      <c r="H8088" s="66">
        <v>10</v>
      </c>
      <c r="I8088" s="30">
        <v>106</v>
      </c>
      <c r="J8088" s="30">
        <v>44</v>
      </c>
      <c r="K8088" s="65">
        <v>10</v>
      </c>
    </row>
    <row r="8090" spans="2:11" x14ac:dyDescent="0.2">
      <c r="B8090" s="43" t="str">
        <f xml:space="preserve"> HYPERLINK("#'目次'!B299", "[293]")</f>
        <v>[293]</v>
      </c>
      <c r="C8090" s="31" t="s">
        <v>518</v>
      </c>
    </row>
    <row r="8094" spans="2:11" x14ac:dyDescent="0.2">
      <c r="D8094" s="177"/>
      <c r="E8094" s="178"/>
      <c r="F8094" s="178"/>
      <c r="G8094" s="40" t="s">
        <v>14</v>
      </c>
      <c r="H8094" s="42" t="s">
        <v>492</v>
      </c>
      <c r="I8094" s="15" t="s">
        <v>493</v>
      </c>
      <c r="J8094" s="15" t="s">
        <v>494</v>
      </c>
      <c r="K8094" s="44" t="s">
        <v>17</v>
      </c>
    </row>
    <row r="8095" spans="2:11" x14ac:dyDescent="0.2">
      <c r="D8095" s="179"/>
      <c r="E8095" s="180"/>
      <c r="F8095" s="180"/>
      <c r="G8095" s="39"/>
      <c r="H8095" s="41"/>
      <c r="I8095" s="14"/>
      <c r="J8095" s="14"/>
      <c r="K8095" s="38"/>
    </row>
    <row r="8096" spans="2:11" x14ac:dyDescent="0.2">
      <c r="D8096" s="58"/>
      <c r="E8096" s="53" t="s">
        <v>14</v>
      </c>
      <c r="F8096" s="52"/>
      <c r="G8096" s="37">
        <v>1222</v>
      </c>
      <c r="H8096" s="17">
        <v>62</v>
      </c>
      <c r="I8096" s="17">
        <v>827</v>
      </c>
      <c r="J8096" s="17">
        <v>309</v>
      </c>
      <c r="K8096" s="55">
        <v>24</v>
      </c>
    </row>
    <row r="8097" spans="4:11" x14ac:dyDescent="0.2">
      <c r="D8097" s="174" t="s">
        <v>52</v>
      </c>
      <c r="E8097" s="20" t="s">
        <v>53</v>
      </c>
      <c r="F8097" s="22"/>
      <c r="G8097" s="21">
        <v>15</v>
      </c>
      <c r="H8097" s="25">
        <v>0</v>
      </c>
      <c r="I8097" s="3">
        <v>11</v>
      </c>
      <c r="J8097" s="3">
        <v>4</v>
      </c>
      <c r="K8097" s="26">
        <v>0</v>
      </c>
    </row>
    <row r="8098" spans="4:11" ht="24" x14ac:dyDescent="0.2">
      <c r="D8098" s="175"/>
      <c r="E8098" s="4" t="s">
        <v>54</v>
      </c>
      <c r="F8098" s="6"/>
      <c r="G8098" s="5">
        <v>122</v>
      </c>
      <c r="H8098" s="7">
        <v>6</v>
      </c>
      <c r="I8098" s="1">
        <v>89</v>
      </c>
      <c r="J8098" s="1">
        <v>26</v>
      </c>
      <c r="K8098" s="8">
        <v>1</v>
      </c>
    </row>
    <row r="8099" spans="4:11" x14ac:dyDescent="0.2">
      <c r="D8099" s="175"/>
      <c r="E8099" s="4" t="s">
        <v>55</v>
      </c>
      <c r="F8099" s="6"/>
      <c r="G8099" s="5">
        <v>43</v>
      </c>
      <c r="H8099" s="7">
        <v>2</v>
      </c>
      <c r="I8099" s="1">
        <v>32</v>
      </c>
      <c r="J8099" s="1">
        <v>9</v>
      </c>
      <c r="K8099" s="8">
        <v>0</v>
      </c>
    </row>
    <row r="8100" spans="4:11" x14ac:dyDescent="0.2">
      <c r="D8100" s="175"/>
      <c r="E8100" s="4" t="s">
        <v>56</v>
      </c>
      <c r="F8100" s="6"/>
      <c r="G8100" s="5">
        <v>60</v>
      </c>
      <c r="H8100" s="7">
        <v>2</v>
      </c>
      <c r="I8100" s="1">
        <v>45</v>
      </c>
      <c r="J8100" s="1">
        <v>13</v>
      </c>
      <c r="K8100" s="8">
        <v>0</v>
      </c>
    </row>
    <row r="8101" spans="4:11" x14ac:dyDescent="0.2">
      <c r="D8101" s="175"/>
      <c r="E8101" s="4" t="s">
        <v>57</v>
      </c>
      <c r="F8101" s="6"/>
      <c r="G8101" s="5">
        <v>286</v>
      </c>
      <c r="H8101" s="7">
        <v>18</v>
      </c>
      <c r="I8101" s="1">
        <v>191</v>
      </c>
      <c r="J8101" s="1">
        <v>75</v>
      </c>
      <c r="K8101" s="8">
        <v>2</v>
      </c>
    </row>
    <row r="8102" spans="4:11" x14ac:dyDescent="0.2">
      <c r="D8102" s="175"/>
      <c r="E8102" s="4" t="s">
        <v>58</v>
      </c>
      <c r="F8102" s="6"/>
      <c r="G8102" s="5">
        <v>129</v>
      </c>
      <c r="H8102" s="7">
        <v>5</v>
      </c>
      <c r="I8102" s="1">
        <v>85</v>
      </c>
      <c r="J8102" s="1">
        <v>38</v>
      </c>
      <c r="K8102" s="8">
        <v>1</v>
      </c>
    </row>
    <row r="8103" spans="4:11" x14ac:dyDescent="0.2">
      <c r="D8103" s="175"/>
      <c r="E8103" s="4" t="s">
        <v>59</v>
      </c>
      <c r="F8103" s="6"/>
      <c r="G8103" s="5">
        <v>195</v>
      </c>
      <c r="H8103" s="7">
        <v>11</v>
      </c>
      <c r="I8103" s="1">
        <v>126</v>
      </c>
      <c r="J8103" s="1">
        <v>50</v>
      </c>
      <c r="K8103" s="8">
        <v>8</v>
      </c>
    </row>
    <row r="8104" spans="4:11" x14ac:dyDescent="0.2">
      <c r="D8104" s="175"/>
      <c r="E8104" s="4" t="s">
        <v>60</v>
      </c>
      <c r="F8104" s="6"/>
      <c r="G8104" s="5">
        <v>176</v>
      </c>
      <c r="H8104" s="7">
        <v>9</v>
      </c>
      <c r="I8104" s="1">
        <v>110</v>
      </c>
      <c r="J8104" s="1">
        <v>52</v>
      </c>
      <c r="K8104" s="8">
        <v>5</v>
      </c>
    </row>
    <row r="8105" spans="4:11" x14ac:dyDescent="0.2">
      <c r="D8105" s="175"/>
      <c r="E8105" s="4" t="s">
        <v>61</v>
      </c>
      <c r="F8105" s="6"/>
      <c r="G8105" s="5">
        <v>78</v>
      </c>
      <c r="H8105" s="7">
        <v>5</v>
      </c>
      <c r="I8105" s="1">
        <v>60</v>
      </c>
      <c r="J8105" s="1">
        <v>12</v>
      </c>
      <c r="K8105" s="8">
        <v>1</v>
      </c>
    </row>
    <row r="8106" spans="4:11" x14ac:dyDescent="0.2">
      <c r="D8106" s="175"/>
      <c r="E8106" s="4" t="s">
        <v>62</v>
      </c>
      <c r="F8106" s="6"/>
      <c r="G8106" s="5">
        <v>113</v>
      </c>
      <c r="H8106" s="7">
        <v>4</v>
      </c>
      <c r="I8106" s="1">
        <v>76</v>
      </c>
      <c r="J8106" s="1">
        <v>29</v>
      </c>
      <c r="K8106" s="8">
        <v>4</v>
      </c>
    </row>
    <row r="8107" spans="4:11" x14ac:dyDescent="0.2">
      <c r="D8107" s="174" t="s">
        <v>63</v>
      </c>
      <c r="E8107" s="20" t="s">
        <v>64</v>
      </c>
      <c r="F8107" s="22"/>
      <c r="G8107" s="21">
        <v>234</v>
      </c>
      <c r="H8107" s="25">
        <v>13</v>
      </c>
      <c r="I8107" s="3">
        <v>148</v>
      </c>
      <c r="J8107" s="3">
        <v>67</v>
      </c>
      <c r="K8107" s="26">
        <v>6</v>
      </c>
    </row>
    <row r="8108" spans="4:11" x14ac:dyDescent="0.2">
      <c r="D8108" s="175"/>
      <c r="E8108" s="4" t="s">
        <v>65</v>
      </c>
      <c r="F8108" s="6"/>
      <c r="G8108" s="5">
        <v>172</v>
      </c>
      <c r="H8108" s="7">
        <v>13</v>
      </c>
      <c r="I8108" s="1">
        <v>109</v>
      </c>
      <c r="J8108" s="1">
        <v>42</v>
      </c>
      <c r="K8108" s="8">
        <v>8</v>
      </c>
    </row>
    <row r="8109" spans="4:11" x14ac:dyDescent="0.2">
      <c r="D8109" s="175"/>
      <c r="E8109" s="4" t="s">
        <v>66</v>
      </c>
      <c r="F8109" s="6"/>
      <c r="G8109" s="5">
        <v>165</v>
      </c>
      <c r="H8109" s="7">
        <v>10</v>
      </c>
      <c r="I8109" s="1">
        <v>115</v>
      </c>
      <c r="J8109" s="1">
        <v>37</v>
      </c>
      <c r="K8109" s="8">
        <v>3</v>
      </c>
    </row>
    <row r="8110" spans="4:11" x14ac:dyDescent="0.2">
      <c r="D8110" s="175"/>
      <c r="E8110" s="4" t="s">
        <v>67</v>
      </c>
      <c r="F8110" s="6"/>
      <c r="G8110" s="5">
        <v>158</v>
      </c>
      <c r="H8110" s="7">
        <v>7</v>
      </c>
      <c r="I8110" s="1">
        <v>108</v>
      </c>
      <c r="J8110" s="1">
        <v>43</v>
      </c>
      <c r="K8110" s="8">
        <v>0</v>
      </c>
    </row>
    <row r="8111" spans="4:11" x14ac:dyDescent="0.2">
      <c r="D8111" s="175"/>
      <c r="E8111" s="4" t="s">
        <v>68</v>
      </c>
      <c r="F8111" s="6"/>
      <c r="G8111" s="5">
        <v>112</v>
      </c>
      <c r="H8111" s="7">
        <v>3</v>
      </c>
      <c r="I8111" s="1">
        <v>82</v>
      </c>
      <c r="J8111" s="1">
        <v>25</v>
      </c>
      <c r="K8111" s="8">
        <v>2</v>
      </c>
    </row>
    <row r="8112" spans="4:11" x14ac:dyDescent="0.2">
      <c r="D8112" s="175"/>
      <c r="E8112" s="4" t="s">
        <v>69</v>
      </c>
      <c r="F8112" s="6"/>
      <c r="G8112" s="5">
        <v>92</v>
      </c>
      <c r="H8112" s="7">
        <v>4</v>
      </c>
      <c r="I8112" s="1">
        <v>62</v>
      </c>
      <c r="J8112" s="1">
        <v>25</v>
      </c>
      <c r="K8112" s="8">
        <v>1</v>
      </c>
    </row>
    <row r="8113" spans="2:11" x14ac:dyDescent="0.2">
      <c r="D8113" s="175"/>
      <c r="E8113" s="4" t="s">
        <v>70</v>
      </c>
      <c r="F8113" s="6"/>
      <c r="G8113" s="5">
        <v>131</v>
      </c>
      <c r="H8113" s="7">
        <v>8</v>
      </c>
      <c r="I8113" s="1">
        <v>86</v>
      </c>
      <c r="J8113" s="1">
        <v>37</v>
      </c>
      <c r="K8113" s="8">
        <v>0</v>
      </c>
    </row>
    <row r="8114" spans="2:11" x14ac:dyDescent="0.2">
      <c r="D8114" s="175"/>
      <c r="E8114" s="4" t="s">
        <v>71</v>
      </c>
      <c r="F8114" s="6"/>
      <c r="G8114" s="5">
        <v>71</v>
      </c>
      <c r="H8114" s="7">
        <v>1</v>
      </c>
      <c r="I8114" s="1">
        <v>55</v>
      </c>
      <c r="J8114" s="1">
        <v>14</v>
      </c>
      <c r="K8114" s="8">
        <v>1</v>
      </c>
    </row>
    <row r="8115" spans="2:11" x14ac:dyDescent="0.2">
      <c r="D8115" s="176"/>
      <c r="E8115" s="59" t="s">
        <v>72</v>
      </c>
      <c r="F8115" s="60"/>
      <c r="G8115" s="56">
        <v>70</v>
      </c>
      <c r="H8115" s="66">
        <v>1</v>
      </c>
      <c r="I8115" s="30">
        <v>50</v>
      </c>
      <c r="J8115" s="30">
        <v>19</v>
      </c>
      <c r="K8115" s="65">
        <v>0</v>
      </c>
    </row>
    <row r="8117" spans="2:11" x14ac:dyDescent="0.2">
      <c r="B8117" s="43" t="str">
        <f xml:space="preserve"> HYPERLINK("#'目次'!B300", "[294]")</f>
        <v>[294]</v>
      </c>
      <c r="C8117" s="31" t="s">
        <v>518</v>
      </c>
    </row>
    <row r="8120" spans="2:11" x14ac:dyDescent="0.2">
      <c r="C8120" s="31" t="s">
        <v>75</v>
      </c>
    </row>
    <row r="8121" spans="2:11" x14ac:dyDescent="0.2">
      <c r="D8121" s="177"/>
      <c r="E8121" s="178"/>
      <c r="F8121" s="178"/>
      <c r="G8121" s="40" t="s">
        <v>14</v>
      </c>
      <c r="H8121" s="42" t="s">
        <v>492</v>
      </c>
      <c r="I8121" s="15" t="s">
        <v>493</v>
      </c>
      <c r="J8121" s="15" t="s">
        <v>494</v>
      </c>
      <c r="K8121" s="44" t="s">
        <v>17</v>
      </c>
    </row>
    <row r="8122" spans="2:11" x14ac:dyDescent="0.2">
      <c r="D8122" s="179"/>
      <c r="E8122" s="180"/>
      <c r="F8122" s="180"/>
      <c r="G8122" s="39"/>
      <c r="H8122" s="41"/>
      <c r="I8122" s="14"/>
      <c r="J8122" s="14"/>
      <c r="K8122" s="38"/>
    </row>
    <row r="8123" spans="2:11" x14ac:dyDescent="0.2">
      <c r="D8123" s="58"/>
      <c r="E8123" s="53" t="s">
        <v>14</v>
      </c>
      <c r="F8123" s="52"/>
      <c r="G8123" s="37">
        <v>1222</v>
      </c>
      <c r="H8123" s="17">
        <v>62</v>
      </c>
      <c r="I8123" s="17">
        <v>827</v>
      </c>
      <c r="J8123" s="17">
        <v>309</v>
      </c>
      <c r="K8123" s="55">
        <v>24</v>
      </c>
    </row>
    <row r="8124" spans="2:11" x14ac:dyDescent="0.2">
      <c r="D8124" s="174" t="s">
        <v>36</v>
      </c>
      <c r="E8124" s="20" t="s">
        <v>76</v>
      </c>
      <c r="F8124" s="22"/>
      <c r="G8124" s="21">
        <v>629</v>
      </c>
      <c r="H8124" s="25">
        <v>35</v>
      </c>
      <c r="I8124" s="3">
        <v>425</v>
      </c>
      <c r="J8124" s="3">
        <v>160</v>
      </c>
      <c r="K8124" s="26">
        <v>9</v>
      </c>
    </row>
    <row r="8125" spans="2:11" x14ac:dyDescent="0.2">
      <c r="D8125" s="175"/>
      <c r="E8125" s="4" t="s">
        <v>39</v>
      </c>
      <c r="F8125" s="6"/>
      <c r="G8125" s="5">
        <v>37</v>
      </c>
      <c r="H8125" s="7">
        <v>3</v>
      </c>
      <c r="I8125" s="1">
        <v>27</v>
      </c>
      <c r="J8125" s="1">
        <v>7</v>
      </c>
      <c r="K8125" s="8">
        <v>0</v>
      </c>
    </row>
    <row r="8126" spans="2:11" x14ac:dyDescent="0.2">
      <c r="D8126" s="175"/>
      <c r="E8126" s="4" t="s">
        <v>40</v>
      </c>
      <c r="F8126" s="6"/>
      <c r="G8126" s="5">
        <v>73</v>
      </c>
      <c r="H8126" s="7">
        <v>5</v>
      </c>
      <c r="I8126" s="1">
        <v>48</v>
      </c>
      <c r="J8126" s="1">
        <v>20</v>
      </c>
      <c r="K8126" s="8">
        <v>0</v>
      </c>
    </row>
    <row r="8127" spans="2:11" x14ac:dyDescent="0.2">
      <c r="D8127" s="175"/>
      <c r="E8127" s="4" t="s">
        <v>41</v>
      </c>
      <c r="F8127" s="6"/>
      <c r="G8127" s="5">
        <v>108</v>
      </c>
      <c r="H8127" s="7">
        <v>2</v>
      </c>
      <c r="I8127" s="1">
        <v>71</v>
      </c>
      <c r="J8127" s="1">
        <v>32</v>
      </c>
      <c r="K8127" s="8">
        <v>3</v>
      </c>
    </row>
    <row r="8128" spans="2:11" x14ac:dyDescent="0.2">
      <c r="D8128" s="175"/>
      <c r="E8128" s="4" t="s">
        <v>42</v>
      </c>
      <c r="F8128" s="6"/>
      <c r="G8128" s="5">
        <v>113</v>
      </c>
      <c r="H8128" s="7">
        <v>5</v>
      </c>
      <c r="I8128" s="1">
        <v>78</v>
      </c>
      <c r="J8128" s="1">
        <v>29</v>
      </c>
      <c r="K8128" s="8">
        <v>1</v>
      </c>
    </row>
    <row r="8129" spans="2:11" x14ac:dyDescent="0.2">
      <c r="D8129" s="175"/>
      <c r="E8129" s="4" t="s">
        <v>43</v>
      </c>
      <c r="F8129" s="6"/>
      <c r="G8129" s="5">
        <v>101</v>
      </c>
      <c r="H8129" s="7">
        <v>6</v>
      </c>
      <c r="I8129" s="1">
        <v>68</v>
      </c>
      <c r="J8129" s="1">
        <v>27</v>
      </c>
      <c r="K8129" s="8">
        <v>0</v>
      </c>
    </row>
    <row r="8130" spans="2:11" x14ac:dyDescent="0.2">
      <c r="D8130" s="175"/>
      <c r="E8130" s="4" t="s">
        <v>44</v>
      </c>
      <c r="F8130" s="6"/>
      <c r="G8130" s="5">
        <v>114</v>
      </c>
      <c r="H8130" s="7">
        <v>9</v>
      </c>
      <c r="I8130" s="1">
        <v>80</v>
      </c>
      <c r="J8130" s="1">
        <v>24</v>
      </c>
      <c r="K8130" s="8">
        <v>1</v>
      </c>
    </row>
    <row r="8131" spans="2:11" x14ac:dyDescent="0.2">
      <c r="D8131" s="175"/>
      <c r="E8131" s="4" t="s">
        <v>45</v>
      </c>
      <c r="F8131" s="6"/>
      <c r="G8131" s="5">
        <v>83</v>
      </c>
      <c r="H8131" s="7">
        <v>5</v>
      </c>
      <c r="I8131" s="1">
        <v>53</v>
      </c>
      <c r="J8131" s="1">
        <v>21</v>
      </c>
      <c r="K8131" s="8">
        <v>4</v>
      </c>
    </row>
    <row r="8132" spans="2:11" x14ac:dyDescent="0.2">
      <c r="D8132" s="174" t="s">
        <v>37</v>
      </c>
      <c r="E8132" s="20" t="s">
        <v>77</v>
      </c>
      <c r="F8132" s="22"/>
      <c r="G8132" s="21">
        <v>593</v>
      </c>
      <c r="H8132" s="25">
        <v>27</v>
      </c>
      <c r="I8132" s="3">
        <v>402</v>
      </c>
      <c r="J8132" s="3">
        <v>149</v>
      </c>
      <c r="K8132" s="26">
        <v>15</v>
      </c>
    </row>
    <row r="8133" spans="2:11" x14ac:dyDescent="0.2">
      <c r="D8133" s="175"/>
      <c r="E8133" s="4" t="s">
        <v>39</v>
      </c>
      <c r="F8133" s="6"/>
      <c r="G8133" s="5">
        <v>27</v>
      </c>
      <c r="H8133" s="7">
        <v>1</v>
      </c>
      <c r="I8133" s="1">
        <v>22</v>
      </c>
      <c r="J8133" s="1">
        <v>3</v>
      </c>
      <c r="K8133" s="8">
        <v>1</v>
      </c>
    </row>
    <row r="8134" spans="2:11" x14ac:dyDescent="0.2">
      <c r="D8134" s="175"/>
      <c r="E8134" s="4" t="s">
        <v>40</v>
      </c>
      <c r="F8134" s="6"/>
      <c r="G8134" s="5">
        <v>74</v>
      </c>
      <c r="H8134" s="7">
        <v>4</v>
      </c>
      <c r="I8134" s="1">
        <v>55</v>
      </c>
      <c r="J8134" s="1">
        <v>15</v>
      </c>
      <c r="K8134" s="8">
        <v>0</v>
      </c>
    </row>
    <row r="8135" spans="2:11" x14ac:dyDescent="0.2">
      <c r="D8135" s="175"/>
      <c r="E8135" s="4" t="s">
        <v>41</v>
      </c>
      <c r="F8135" s="6"/>
      <c r="G8135" s="5">
        <v>96</v>
      </c>
      <c r="H8135" s="7">
        <v>2</v>
      </c>
      <c r="I8135" s="1">
        <v>63</v>
      </c>
      <c r="J8135" s="1">
        <v>31</v>
      </c>
      <c r="K8135" s="8">
        <v>0</v>
      </c>
    </row>
    <row r="8136" spans="2:11" x14ac:dyDescent="0.2">
      <c r="D8136" s="175"/>
      <c r="E8136" s="4" t="s">
        <v>42</v>
      </c>
      <c r="F8136" s="6"/>
      <c r="G8136" s="5">
        <v>97</v>
      </c>
      <c r="H8136" s="7">
        <v>7</v>
      </c>
      <c r="I8136" s="1">
        <v>67</v>
      </c>
      <c r="J8136" s="1">
        <v>21</v>
      </c>
      <c r="K8136" s="8">
        <v>2</v>
      </c>
    </row>
    <row r="8137" spans="2:11" x14ac:dyDescent="0.2">
      <c r="D8137" s="175"/>
      <c r="E8137" s="4" t="s">
        <v>43</v>
      </c>
      <c r="F8137" s="6"/>
      <c r="G8137" s="5">
        <v>103</v>
      </c>
      <c r="H8137" s="7">
        <v>2</v>
      </c>
      <c r="I8137" s="1">
        <v>74</v>
      </c>
      <c r="J8137" s="1">
        <v>25</v>
      </c>
      <c r="K8137" s="8">
        <v>2</v>
      </c>
    </row>
    <row r="8138" spans="2:11" x14ac:dyDescent="0.2">
      <c r="D8138" s="175"/>
      <c r="E8138" s="4" t="s">
        <v>44</v>
      </c>
      <c r="F8138" s="6"/>
      <c r="G8138" s="5">
        <v>109</v>
      </c>
      <c r="H8138" s="7">
        <v>6</v>
      </c>
      <c r="I8138" s="1">
        <v>68</v>
      </c>
      <c r="J8138" s="1">
        <v>31</v>
      </c>
      <c r="K8138" s="8">
        <v>4</v>
      </c>
    </row>
    <row r="8139" spans="2:11" x14ac:dyDescent="0.2">
      <c r="D8139" s="176"/>
      <c r="E8139" s="59" t="s">
        <v>45</v>
      </c>
      <c r="F8139" s="60"/>
      <c r="G8139" s="56">
        <v>87</v>
      </c>
      <c r="H8139" s="66">
        <v>5</v>
      </c>
      <c r="I8139" s="30">
        <v>53</v>
      </c>
      <c r="J8139" s="30">
        <v>23</v>
      </c>
      <c r="K8139" s="65">
        <v>6</v>
      </c>
    </row>
    <row r="8141" spans="2:11" x14ac:dyDescent="0.2">
      <c r="B8141" s="43" t="str">
        <f xml:space="preserve"> HYPERLINK("#'目次'!B301", "[295]")</f>
        <v>[295]</v>
      </c>
      <c r="C8141" s="31" t="s">
        <v>521</v>
      </c>
    </row>
    <row r="8145" spans="4:11" x14ac:dyDescent="0.2">
      <c r="D8145" s="177"/>
      <c r="E8145" s="178"/>
      <c r="F8145" s="178"/>
      <c r="G8145" s="40" t="s">
        <v>14</v>
      </c>
      <c r="H8145" s="42" t="s">
        <v>492</v>
      </c>
      <c r="I8145" s="15" t="s">
        <v>493</v>
      </c>
      <c r="J8145" s="15" t="s">
        <v>494</v>
      </c>
      <c r="K8145" s="44" t="s">
        <v>17</v>
      </c>
    </row>
    <row r="8146" spans="4:11" x14ac:dyDescent="0.2">
      <c r="D8146" s="179"/>
      <c r="E8146" s="180"/>
      <c r="F8146" s="180"/>
      <c r="G8146" s="39"/>
      <c r="H8146" s="41"/>
      <c r="I8146" s="14"/>
      <c r="J8146" s="14"/>
      <c r="K8146" s="38"/>
    </row>
    <row r="8147" spans="4:11" x14ac:dyDescent="0.2">
      <c r="D8147" s="58"/>
      <c r="E8147" s="53" t="s">
        <v>14</v>
      </c>
      <c r="F8147" s="52"/>
      <c r="G8147" s="37">
        <v>1222</v>
      </c>
      <c r="H8147" s="17">
        <v>91</v>
      </c>
      <c r="I8147" s="17">
        <v>803</v>
      </c>
      <c r="J8147" s="17">
        <v>305</v>
      </c>
      <c r="K8147" s="55">
        <v>23</v>
      </c>
    </row>
    <row r="8148" spans="4:11" x14ac:dyDescent="0.2">
      <c r="D8148" s="174" t="s">
        <v>18</v>
      </c>
      <c r="E8148" s="20" t="s">
        <v>19</v>
      </c>
      <c r="F8148" s="22"/>
      <c r="G8148" s="21">
        <v>57</v>
      </c>
      <c r="H8148" s="25">
        <v>1</v>
      </c>
      <c r="I8148" s="3">
        <v>42</v>
      </c>
      <c r="J8148" s="3">
        <v>12</v>
      </c>
      <c r="K8148" s="26">
        <v>2</v>
      </c>
    </row>
    <row r="8149" spans="4:11" x14ac:dyDescent="0.2">
      <c r="D8149" s="175"/>
      <c r="E8149" s="4" t="s">
        <v>20</v>
      </c>
      <c r="F8149" s="6"/>
      <c r="G8149" s="5">
        <v>84</v>
      </c>
      <c r="H8149" s="7">
        <v>8</v>
      </c>
      <c r="I8149" s="1">
        <v>50</v>
      </c>
      <c r="J8149" s="1">
        <v>24</v>
      </c>
      <c r="K8149" s="8">
        <v>2</v>
      </c>
    </row>
    <row r="8150" spans="4:11" x14ac:dyDescent="0.2">
      <c r="D8150" s="175"/>
      <c r="E8150" s="4" t="s">
        <v>21</v>
      </c>
      <c r="F8150" s="6"/>
      <c r="G8150" s="5">
        <v>487</v>
      </c>
      <c r="H8150" s="7">
        <v>36</v>
      </c>
      <c r="I8150" s="1">
        <v>317</v>
      </c>
      <c r="J8150" s="1">
        <v>124</v>
      </c>
      <c r="K8150" s="8">
        <v>10</v>
      </c>
    </row>
    <row r="8151" spans="4:11" x14ac:dyDescent="0.2">
      <c r="D8151" s="175"/>
      <c r="E8151" s="4" t="s">
        <v>22</v>
      </c>
      <c r="F8151" s="6"/>
      <c r="G8151" s="5">
        <v>35</v>
      </c>
      <c r="H8151" s="7">
        <v>3</v>
      </c>
      <c r="I8151" s="1">
        <v>20</v>
      </c>
      <c r="J8151" s="1">
        <v>11</v>
      </c>
      <c r="K8151" s="8">
        <v>1</v>
      </c>
    </row>
    <row r="8152" spans="4:11" x14ac:dyDescent="0.2">
      <c r="D8152" s="175"/>
      <c r="E8152" s="4" t="s">
        <v>23</v>
      </c>
      <c r="F8152" s="6"/>
      <c r="G8152" s="5">
        <v>143</v>
      </c>
      <c r="H8152" s="7">
        <v>4</v>
      </c>
      <c r="I8152" s="1">
        <v>101</v>
      </c>
      <c r="J8152" s="1">
        <v>36</v>
      </c>
      <c r="K8152" s="8">
        <v>2</v>
      </c>
    </row>
    <row r="8153" spans="4:11" x14ac:dyDescent="0.2">
      <c r="D8153" s="175"/>
      <c r="E8153" s="4" t="s">
        <v>24</v>
      </c>
      <c r="F8153" s="6"/>
      <c r="G8153" s="5">
        <v>187</v>
      </c>
      <c r="H8153" s="7">
        <v>21</v>
      </c>
      <c r="I8153" s="1">
        <v>116</v>
      </c>
      <c r="J8153" s="1">
        <v>48</v>
      </c>
      <c r="K8153" s="8">
        <v>2</v>
      </c>
    </row>
    <row r="8154" spans="4:11" x14ac:dyDescent="0.2">
      <c r="D8154" s="175"/>
      <c r="E8154" s="4" t="s">
        <v>25</v>
      </c>
      <c r="F8154" s="6"/>
      <c r="G8154" s="5">
        <v>71</v>
      </c>
      <c r="H8154" s="7">
        <v>5</v>
      </c>
      <c r="I8154" s="1">
        <v>50</v>
      </c>
      <c r="J8154" s="1">
        <v>15</v>
      </c>
      <c r="K8154" s="8">
        <v>1</v>
      </c>
    </row>
    <row r="8155" spans="4:11" x14ac:dyDescent="0.2">
      <c r="D8155" s="175"/>
      <c r="E8155" s="4" t="s">
        <v>26</v>
      </c>
      <c r="F8155" s="6"/>
      <c r="G8155" s="5">
        <v>30</v>
      </c>
      <c r="H8155" s="7">
        <v>2</v>
      </c>
      <c r="I8155" s="1">
        <v>21</v>
      </c>
      <c r="J8155" s="1">
        <v>6</v>
      </c>
      <c r="K8155" s="8">
        <v>1</v>
      </c>
    </row>
    <row r="8156" spans="4:11" x14ac:dyDescent="0.2">
      <c r="D8156" s="175"/>
      <c r="E8156" s="4" t="s">
        <v>27</v>
      </c>
      <c r="F8156" s="6"/>
      <c r="G8156" s="5">
        <v>70</v>
      </c>
      <c r="H8156" s="7">
        <v>5</v>
      </c>
      <c r="I8156" s="1">
        <v>45</v>
      </c>
      <c r="J8156" s="1">
        <v>19</v>
      </c>
      <c r="K8156" s="8">
        <v>1</v>
      </c>
    </row>
    <row r="8157" spans="4:11" x14ac:dyDescent="0.2">
      <c r="D8157" s="175"/>
      <c r="E8157" s="4" t="s">
        <v>28</v>
      </c>
      <c r="F8157" s="6"/>
      <c r="G8157" s="5">
        <v>51</v>
      </c>
      <c r="H8157" s="7">
        <v>6</v>
      </c>
      <c r="I8157" s="1">
        <v>38</v>
      </c>
      <c r="J8157" s="1">
        <v>6</v>
      </c>
      <c r="K8157" s="8">
        <v>1</v>
      </c>
    </row>
    <row r="8158" spans="4:11" x14ac:dyDescent="0.2">
      <c r="D8158" s="175"/>
      <c r="E8158" s="4" t="s">
        <v>29</v>
      </c>
      <c r="F8158" s="6"/>
      <c r="G8158" s="5">
        <v>7</v>
      </c>
      <c r="H8158" s="7">
        <v>0</v>
      </c>
      <c r="I8158" s="1">
        <v>3</v>
      </c>
      <c r="J8158" s="1">
        <v>4</v>
      </c>
      <c r="K8158" s="8">
        <v>0</v>
      </c>
    </row>
    <row r="8159" spans="4:11" x14ac:dyDescent="0.2">
      <c r="D8159" s="174" t="s">
        <v>30</v>
      </c>
      <c r="E8159" s="20" t="s">
        <v>31</v>
      </c>
      <c r="F8159" s="22"/>
      <c r="G8159" s="21">
        <v>393</v>
      </c>
      <c r="H8159" s="25">
        <v>36</v>
      </c>
      <c r="I8159" s="3">
        <v>250</v>
      </c>
      <c r="J8159" s="3">
        <v>101</v>
      </c>
      <c r="K8159" s="26">
        <v>6</v>
      </c>
    </row>
    <row r="8160" spans="4:11" x14ac:dyDescent="0.2">
      <c r="D8160" s="175"/>
      <c r="E8160" s="4" t="s">
        <v>32</v>
      </c>
      <c r="F8160" s="6"/>
      <c r="G8160" s="5">
        <v>352</v>
      </c>
      <c r="H8160" s="7">
        <v>24</v>
      </c>
      <c r="I8160" s="1">
        <v>238</v>
      </c>
      <c r="J8160" s="1">
        <v>84</v>
      </c>
      <c r="K8160" s="8">
        <v>6</v>
      </c>
    </row>
    <row r="8161" spans="2:11" x14ac:dyDescent="0.2">
      <c r="D8161" s="175"/>
      <c r="E8161" s="4" t="s">
        <v>33</v>
      </c>
      <c r="F8161" s="6"/>
      <c r="G8161" s="5">
        <v>388</v>
      </c>
      <c r="H8161" s="7">
        <v>24</v>
      </c>
      <c r="I8161" s="1">
        <v>254</v>
      </c>
      <c r="J8161" s="1">
        <v>102</v>
      </c>
      <c r="K8161" s="8">
        <v>8</v>
      </c>
    </row>
    <row r="8162" spans="2:11" x14ac:dyDescent="0.2">
      <c r="D8162" s="175"/>
      <c r="E8162" s="4" t="s">
        <v>34</v>
      </c>
      <c r="F8162" s="6"/>
      <c r="G8162" s="5">
        <v>89</v>
      </c>
      <c r="H8162" s="7">
        <v>7</v>
      </c>
      <c r="I8162" s="1">
        <v>61</v>
      </c>
      <c r="J8162" s="1">
        <v>18</v>
      </c>
      <c r="K8162" s="8">
        <v>3</v>
      </c>
    </row>
    <row r="8163" spans="2:11" x14ac:dyDescent="0.2">
      <c r="D8163" s="174" t="s">
        <v>35</v>
      </c>
      <c r="E8163" s="20" t="s">
        <v>36</v>
      </c>
      <c r="F8163" s="22"/>
      <c r="G8163" s="21">
        <v>629</v>
      </c>
      <c r="H8163" s="25">
        <v>54</v>
      </c>
      <c r="I8163" s="3">
        <v>412</v>
      </c>
      <c r="J8163" s="3">
        <v>154</v>
      </c>
      <c r="K8163" s="26">
        <v>9</v>
      </c>
    </row>
    <row r="8164" spans="2:11" x14ac:dyDescent="0.2">
      <c r="D8164" s="175"/>
      <c r="E8164" s="4" t="s">
        <v>37</v>
      </c>
      <c r="F8164" s="6"/>
      <c r="G8164" s="5">
        <v>593</v>
      </c>
      <c r="H8164" s="7">
        <v>37</v>
      </c>
      <c r="I8164" s="1">
        <v>391</v>
      </c>
      <c r="J8164" s="1">
        <v>151</v>
      </c>
      <c r="K8164" s="8">
        <v>14</v>
      </c>
    </row>
    <row r="8165" spans="2:11" x14ac:dyDescent="0.2">
      <c r="D8165" s="174" t="s">
        <v>38</v>
      </c>
      <c r="E8165" s="20" t="s">
        <v>39</v>
      </c>
      <c r="F8165" s="22"/>
      <c r="G8165" s="21">
        <v>64</v>
      </c>
      <c r="H8165" s="25">
        <v>5</v>
      </c>
      <c r="I8165" s="3">
        <v>48</v>
      </c>
      <c r="J8165" s="3">
        <v>10</v>
      </c>
      <c r="K8165" s="26">
        <v>1</v>
      </c>
    </row>
    <row r="8166" spans="2:11" x14ac:dyDescent="0.2">
      <c r="D8166" s="175"/>
      <c r="E8166" s="4" t="s">
        <v>40</v>
      </c>
      <c r="F8166" s="6"/>
      <c r="G8166" s="5">
        <v>147</v>
      </c>
      <c r="H8166" s="7">
        <v>10</v>
      </c>
      <c r="I8166" s="1">
        <v>102</v>
      </c>
      <c r="J8166" s="1">
        <v>35</v>
      </c>
      <c r="K8166" s="8">
        <v>0</v>
      </c>
    </row>
    <row r="8167" spans="2:11" x14ac:dyDescent="0.2">
      <c r="D8167" s="175"/>
      <c r="E8167" s="4" t="s">
        <v>41</v>
      </c>
      <c r="F8167" s="6"/>
      <c r="G8167" s="5">
        <v>204</v>
      </c>
      <c r="H8167" s="7">
        <v>6</v>
      </c>
      <c r="I8167" s="1">
        <v>128</v>
      </c>
      <c r="J8167" s="1">
        <v>67</v>
      </c>
      <c r="K8167" s="8">
        <v>3</v>
      </c>
    </row>
    <row r="8168" spans="2:11" x14ac:dyDescent="0.2">
      <c r="D8168" s="175"/>
      <c r="E8168" s="4" t="s">
        <v>42</v>
      </c>
      <c r="F8168" s="6"/>
      <c r="G8168" s="5">
        <v>210</v>
      </c>
      <c r="H8168" s="7">
        <v>14</v>
      </c>
      <c r="I8168" s="1">
        <v>142</v>
      </c>
      <c r="J8168" s="1">
        <v>51</v>
      </c>
      <c r="K8168" s="8">
        <v>3</v>
      </c>
    </row>
    <row r="8169" spans="2:11" x14ac:dyDescent="0.2">
      <c r="D8169" s="175"/>
      <c r="E8169" s="4" t="s">
        <v>43</v>
      </c>
      <c r="F8169" s="6"/>
      <c r="G8169" s="5">
        <v>204</v>
      </c>
      <c r="H8169" s="7">
        <v>11</v>
      </c>
      <c r="I8169" s="1">
        <v>140</v>
      </c>
      <c r="J8169" s="1">
        <v>52</v>
      </c>
      <c r="K8169" s="8">
        <v>1</v>
      </c>
    </row>
    <row r="8170" spans="2:11" x14ac:dyDescent="0.2">
      <c r="D8170" s="175"/>
      <c r="E8170" s="4" t="s">
        <v>44</v>
      </c>
      <c r="F8170" s="6"/>
      <c r="G8170" s="5">
        <v>223</v>
      </c>
      <c r="H8170" s="7">
        <v>25</v>
      </c>
      <c r="I8170" s="1">
        <v>142</v>
      </c>
      <c r="J8170" s="1">
        <v>51</v>
      </c>
      <c r="K8170" s="8">
        <v>5</v>
      </c>
    </row>
    <row r="8171" spans="2:11" x14ac:dyDescent="0.2">
      <c r="D8171" s="176"/>
      <c r="E8171" s="59" t="s">
        <v>45</v>
      </c>
      <c r="F8171" s="60"/>
      <c r="G8171" s="56">
        <v>170</v>
      </c>
      <c r="H8171" s="66">
        <v>20</v>
      </c>
      <c r="I8171" s="30">
        <v>101</v>
      </c>
      <c r="J8171" s="30">
        <v>39</v>
      </c>
      <c r="K8171" s="65">
        <v>10</v>
      </c>
    </row>
    <row r="8173" spans="2:11" x14ac:dyDescent="0.2">
      <c r="B8173" s="43" t="str">
        <f xml:space="preserve"> HYPERLINK("#'目次'!B302", "[296]")</f>
        <v>[296]</v>
      </c>
      <c r="C8173" s="31" t="s">
        <v>521</v>
      </c>
    </row>
    <row r="8177" spans="4:11" x14ac:dyDescent="0.2">
      <c r="D8177" s="177"/>
      <c r="E8177" s="178"/>
      <c r="F8177" s="178"/>
      <c r="G8177" s="40" t="s">
        <v>14</v>
      </c>
      <c r="H8177" s="42" t="s">
        <v>492</v>
      </c>
      <c r="I8177" s="15" t="s">
        <v>493</v>
      </c>
      <c r="J8177" s="15" t="s">
        <v>494</v>
      </c>
      <c r="K8177" s="44" t="s">
        <v>17</v>
      </c>
    </row>
    <row r="8178" spans="4:11" x14ac:dyDescent="0.2">
      <c r="D8178" s="179"/>
      <c r="E8178" s="180"/>
      <c r="F8178" s="180"/>
      <c r="G8178" s="39"/>
      <c r="H8178" s="41"/>
      <c r="I8178" s="14"/>
      <c r="J8178" s="14"/>
      <c r="K8178" s="38"/>
    </row>
    <row r="8179" spans="4:11" x14ac:dyDescent="0.2">
      <c r="D8179" s="58"/>
      <c r="E8179" s="53" t="s">
        <v>14</v>
      </c>
      <c r="F8179" s="52"/>
      <c r="G8179" s="37">
        <v>1222</v>
      </c>
      <c r="H8179" s="17">
        <v>91</v>
      </c>
      <c r="I8179" s="17">
        <v>803</v>
      </c>
      <c r="J8179" s="17">
        <v>305</v>
      </c>
      <c r="K8179" s="55">
        <v>23</v>
      </c>
    </row>
    <row r="8180" spans="4:11" x14ac:dyDescent="0.2">
      <c r="D8180" s="174" t="s">
        <v>52</v>
      </c>
      <c r="E8180" s="20" t="s">
        <v>53</v>
      </c>
      <c r="F8180" s="22"/>
      <c r="G8180" s="21">
        <v>15</v>
      </c>
      <c r="H8180" s="25">
        <v>0</v>
      </c>
      <c r="I8180" s="3">
        <v>12</v>
      </c>
      <c r="J8180" s="3">
        <v>3</v>
      </c>
      <c r="K8180" s="26">
        <v>0</v>
      </c>
    </row>
    <row r="8181" spans="4:11" ht="24" x14ac:dyDescent="0.2">
      <c r="D8181" s="175"/>
      <c r="E8181" s="4" t="s">
        <v>54</v>
      </c>
      <c r="F8181" s="6"/>
      <c r="G8181" s="5">
        <v>122</v>
      </c>
      <c r="H8181" s="7">
        <v>11</v>
      </c>
      <c r="I8181" s="1">
        <v>82</v>
      </c>
      <c r="J8181" s="1">
        <v>28</v>
      </c>
      <c r="K8181" s="8">
        <v>1</v>
      </c>
    </row>
    <row r="8182" spans="4:11" x14ac:dyDescent="0.2">
      <c r="D8182" s="175"/>
      <c r="E8182" s="4" t="s">
        <v>55</v>
      </c>
      <c r="F8182" s="6"/>
      <c r="G8182" s="5">
        <v>43</v>
      </c>
      <c r="H8182" s="7">
        <v>3</v>
      </c>
      <c r="I8182" s="1">
        <v>29</v>
      </c>
      <c r="J8182" s="1">
        <v>11</v>
      </c>
      <c r="K8182" s="8">
        <v>0</v>
      </c>
    </row>
    <row r="8183" spans="4:11" x14ac:dyDescent="0.2">
      <c r="D8183" s="175"/>
      <c r="E8183" s="4" t="s">
        <v>56</v>
      </c>
      <c r="F8183" s="6"/>
      <c r="G8183" s="5">
        <v>60</v>
      </c>
      <c r="H8183" s="7">
        <v>3</v>
      </c>
      <c r="I8183" s="1">
        <v>45</v>
      </c>
      <c r="J8183" s="1">
        <v>12</v>
      </c>
      <c r="K8183" s="8">
        <v>0</v>
      </c>
    </row>
    <row r="8184" spans="4:11" x14ac:dyDescent="0.2">
      <c r="D8184" s="175"/>
      <c r="E8184" s="4" t="s">
        <v>57</v>
      </c>
      <c r="F8184" s="6"/>
      <c r="G8184" s="5">
        <v>286</v>
      </c>
      <c r="H8184" s="7">
        <v>24</v>
      </c>
      <c r="I8184" s="1">
        <v>186</v>
      </c>
      <c r="J8184" s="1">
        <v>74</v>
      </c>
      <c r="K8184" s="8">
        <v>2</v>
      </c>
    </row>
    <row r="8185" spans="4:11" x14ac:dyDescent="0.2">
      <c r="D8185" s="175"/>
      <c r="E8185" s="4" t="s">
        <v>58</v>
      </c>
      <c r="F8185" s="6"/>
      <c r="G8185" s="5">
        <v>129</v>
      </c>
      <c r="H8185" s="7">
        <v>5</v>
      </c>
      <c r="I8185" s="1">
        <v>88</v>
      </c>
      <c r="J8185" s="1">
        <v>36</v>
      </c>
      <c r="K8185" s="8">
        <v>0</v>
      </c>
    </row>
    <row r="8186" spans="4:11" x14ac:dyDescent="0.2">
      <c r="D8186" s="175"/>
      <c r="E8186" s="4" t="s">
        <v>59</v>
      </c>
      <c r="F8186" s="6"/>
      <c r="G8186" s="5">
        <v>195</v>
      </c>
      <c r="H8186" s="7">
        <v>17</v>
      </c>
      <c r="I8186" s="1">
        <v>119</v>
      </c>
      <c r="J8186" s="1">
        <v>51</v>
      </c>
      <c r="K8186" s="8">
        <v>8</v>
      </c>
    </row>
    <row r="8187" spans="4:11" x14ac:dyDescent="0.2">
      <c r="D8187" s="175"/>
      <c r="E8187" s="4" t="s">
        <v>60</v>
      </c>
      <c r="F8187" s="6"/>
      <c r="G8187" s="5">
        <v>176</v>
      </c>
      <c r="H8187" s="7">
        <v>14</v>
      </c>
      <c r="I8187" s="1">
        <v>105</v>
      </c>
      <c r="J8187" s="1">
        <v>52</v>
      </c>
      <c r="K8187" s="8">
        <v>5</v>
      </c>
    </row>
    <row r="8188" spans="4:11" x14ac:dyDescent="0.2">
      <c r="D8188" s="175"/>
      <c r="E8188" s="4" t="s">
        <v>61</v>
      </c>
      <c r="F8188" s="6"/>
      <c r="G8188" s="5">
        <v>78</v>
      </c>
      <c r="H8188" s="7">
        <v>6</v>
      </c>
      <c r="I8188" s="1">
        <v>59</v>
      </c>
      <c r="J8188" s="1">
        <v>12</v>
      </c>
      <c r="K8188" s="8">
        <v>1</v>
      </c>
    </row>
    <row r="8189" spans="4:11" x14ac:dyDescent="0.2">
      <c r="D8189" s="175"/>
      <c r="E8189" s="4" t="s">
        <v>62</v>
      </c>
      <c r="F8189" s="6"/>
      <c r="G8189" s="5">
        <v>113</v>
      </c>
      <c r="H8189" s="7">
        <v>8</v>
      </c>
      <c r="I8189" s="1">
        <v>76</v>
      </c>
      <c r="J8189" s="1">
        <v>25</v>
      </c>
      <c r="K8189" s="8">
        <v>4</v>
      </c>
    </row>
    <row r="8190" spans="4:11" x14ac:dyDescent="0.2">
      <c r="D8190" s="174" t="s">
        <v>63</v>
      </c>
      <c r="E8190" s="20" t="s">
        <v>64</v>
      </c>
      <c r="F8190" s="22"/>
      <c r="G8190" s="21">
        <v>234</v>
      </c>
      <c r="H8190" s="25">
        <v>22</v>
      </c>
      <c r="I8190" s="3">
        <v>142</v>
      </c>
      <c r="J8190" s="3">
        <v>64</v>
      </c>
      <c r="K8190" s="26">
        <v>6</v>
      </c>
    </row>
    <row r="8191" spans="4:11" x14ac:dyDescent="0.2">
      <c r="D8191" s="175"/>
      <c r="E8191" s="4" t="s">
        <v>65</v>
      </c>
      <c r="F8191" s="6"/>
      <c r="G8191" s="5">
        <v>172</v>
      </c>
      <c r="H8191" s="7">
        <v>17</v>
      </c>
      <c r="I8191" s="1">
        <v>102</v>
      </c>
      <c r="J8191" s="1">
        <v>45</v>
      </c>
      <c r="K8191" s="8">
        <v>8</v>
      </c>
    </row>
    <row r="8192" spans="4:11" x14ac:dyDescent="0.2">
      <c r="D8192" s="175"/>
      <c r="E8192" s="4" t="s">
        <v>66</v>
      </c>
      <c r="F8192" s="6"/>
      <c r="G8192" s="5">
        <v>165</v>
      </c>
      <c r="H8192" s="7">
        <v>13</v>
      </c>
      <c r="I8192" s="1">
        <v>114</v>
      </c>
      <c r="J8192" s="1">
        <v>35</v>
      </c>
      <c r="K8192" s="8">
        <v>3</v>
      </c>
    </row>
    <row r="8193" spans="2:11" x14ac:dyDescent="0.2">
      <c r="D8193" s="175"/>
      <c r="E8193" s="4" t="s">
        <v>67</v>
      </c>
      <c r="F8193" s="6"/>
      <c r="G8193" s="5">
        <v>158</v>
      </c>
      <c r="H8193" s="7">
        <v>9</v>
      </c>
      <c r="I8193" s="1">
        <v>105</v>
      </c>
      <c r="J8193" s="1">
        <v>44</v>
      </c>
      <c r="K8193" s="8">
        <v>0</v>
      </c>
    </row>
    <row r="8194" spans="2:11" x14ac:dyDescent="0.2">
      <c r="D8194" s="175"/>
      <c r="E8194" s="4" t="s">
        <v>68</v>
      </c>
      <c r="F8194" s="6"/>
      <c r="G8194" s="5">
        <v>112</v>
      </c>
      <c r="H8194" s="7">
        <v>5</v>
      </c>
      <c r="I8194" s="1">
        <v>82</v>
      </c>
      <c r="J8194" s="1">
        <v>23</v>
      </c>
      <c r="K8194" s="8">
        <v>2</v>
      </c>
    </row>
    <row r="8195" spans="2:11" x14ac:dyDescent="0.2">
      <c r="D8195" s="175"/>
      <c r="E8195" s="4" t="s">
        <v>69</v>
      </c>
      <c r="F8195" s="6"/>
      <c r="G8195" s="5">
        <v>92</v>
      </c>
      <c r="H8195" s="7">
        <v>6</v>
      </c>
      <c r="I8195" s="1">
        <v>60</v>
      </c>
      <c r="J8195" s="1">
        <v>25</v>
      </c>
      <c r="K8195" s="8">
        <v>1</v>
      </c>
    </row>
    <row r="8196" spans="2:11" x14ac:dyDescent="0.2">
      <c r="D8196" s="175"/>
      <c r="E8196" s="4" t="s">
        <v>70</v>
      </c>
      <c r="F8196" s="6"/>
      <c r="G8196" s="5">
        <v>131</v>
      </c>
      <c r="H8196" s="7">
        <v>12</v>
      </c>
      <c r="I8196" s="1">
        <v>82</v>
      </c>
      <c r="J8196" s="1">
        <v>37</v>
      </c>
      <c r="K8196" s="8">
        <v>0</v>
      </c>
    </row>
    <row r="8197" spans="2:11" x14ac:dyDescent="0.2">
      <c r="D8197" s="175"/>
      <c r="E8197" s="4" t="s">
        <v>71</v>
      </c>
      <c r="F8197" s="6"/>
      <c r="G8197" s="5">
        <v>71</v>
      </c>
      <c r="H8197" s="7">
        <v>1</v>
      </c>
      <c r="I8197" s="1">
        <v>56</v>
      </c>
      <c r="J8197" s="1">
        <v>14</v>
      </c>
      <c r="K8197" s="8">
        <v>0</v>
      </c>
    </row>
    <row r="8198" spans="2:11" x14ac:dyDescent="0.2">
      <c r="D8198" s="176"/>
      <c r="E8198" s="59" t="s">
        <v>72</v>
      </c>
      <c r="F8198" s="60"/>
      <c r="G8198" s="56">
        <v>70</v>
      </c>
      <c r="H8198" s="66">
        <v>3</v>
      </c>
      <c r="I8198" s="30">
        <v>49</v>
      </c>
      <c r="J8198" s="30">
        <v>18</v>
      </c>
      <c r="K8198" s="65">
        <v>0</v>
      </c>
    </row>
    <row r="8200" spans="2:11" x14ac:dyDescent="0.2">
      <c r="B8200" s="43" t="str">
        <f xml:space="preserve"> HYPERLINK("#'目次'!B303", "[297]")</f>
        <v>[297]</v>
      </c>
      <c r="C8200" s="31" t="s">
        <v>521</v>
      </c>
    </row>
    <row r="8203" spans="2:11" x14ac:dyDescent="0.2">
      <c r="C8203" s="31" t="s">
        <v>75</v>
      </c>
    </row>
    <row r="8204" spans="2:11" x14ac:dyDescent="0.2">
      <c r="D8204" s="177"/>
      <c r="E8204" s="178"/>
      <c r="F8204" s="178"/>
      <c r="G8204" s="40" t="s">
        <v>14</v>
      </c>
      <c r="H8204" s="42" t="s">
        <v>492</v>
      </c>
      <c r="I8204" s="15" t="s">
        <v>493</v>
      </c>
      <c r="J8204" s="15" t="s">
        <v>494</v>
      </c>
      <c r="K8204" s="44" t="s">
        <v>17</v>
      </c>
    </row>
    <row r="8205" spans="2:11" x14ac:dyDescent="0.2">
      <c r="D8205" s="179"/>
      <c r="E8205" s="180"/>
      <c r="F8205" s="180"/>
      <c r="G8205" s="39"/>
      <c r="H8205" s="41"/>
      <c r="I8205" s="14"/>
      <c r="J8205" s="14"/>
      <c r="K8205" s="38"/>
    </row>
    <row r="8206" spans="2:11" x14ac:dyDescent="0.2">
      <c r="D8206" s="58"/>
      <c r="E8206" s="53" t="s">
        <v>14</v>
      </c>
      <c r="F8206" s="52"/>
      <c r="G8206" s="37">
        <v>1222</v>
      </c>
      <c r="H8206" s="17">
        <v>91</v>
      </c>
      <c r="I8206" s="17">
        <v>803</v>
      </c>
      <c r="J8206" s="17">
        <v>305</v>
      </c>
      <c r="K8206" s="55">
        <v>23</v>
      </c>
    </row>
    <row r="8207" spans="2:11" x14ac:dyDescent="0.2">
      <c r="D8207" s="174" t="s">
        <v>36</v>
      </c>
      <c r="E8207" s="20" t="s">
        <v>76</v>
      </c>
      <c r="F8207" s="22"/>
      <c r="G8207" s="21">
        <v>629</v>
      </c>
      <c r="H8207" s="25">
        <v>54</v>
      </c>
      <c r="I8207" s="3">
        <v>412</v>
      </c>
      <c r="J8207" s="3">
        <v>154</v>
      </c>
      <c r="K8207" s="26">
        <v>9</v>
      </c>
    </row>
    <row r="8208" spans="2:11" x14ac:dyDescent="0.2">
      <c r="D8208" s="175"/>
      <c r="E8208" s="4" t="s">
        <v>39</v>
      </c>
      <c r="F8208" s="6"/>
      <c r="G8208" s="5">
        <v>37</v>
      </c>
      <c r="H8208" s="7">
        <v>4</v>
      </c>
      <c r="I8208" s="1">
        <v>26</v>
      </c>
      <c r="J8208" s="1">
        <v>7</v>
      </c>
      <c r="K8208" s="8">
        <v>0</v>
      </c>
    </row>
    <row r="8209" spans="2:11" x14ac:dyDescent="0.2">
      <c r="D8209" s="175"/>
      <c r="E8209" s="4" t="s">
        <v>40</v>
      </c>
      <c r="F8209" s="6"/>
      <c r="G8209" s="5">
        <v>73</v>
      </c>
      <c r="H8209" s="7">
        <v>5</v>
      </c>
      <c r="I8209" s="1">
        <v>47</v>
      </c>
      <c r="J8209" s="1">
        <v>21</v>
      </c>
      <c r="K8209" s="8">
        <v>0</v>
      </c>
    </row>
    <row r="8210" spans="2:11" x14ac:dyDescent="0.2">
      <c r="D8210" s="175"/>
      <c r="E8210" s="4" t="s">
        <v>41</v>
      </c>
      <c r="F8210" s="6"/>
      <c r="G8210" s="5">
        <v>108</v>
      </c>
      <c r="H8210" s="7">
        <v>3</v>
      </c>
      <c r="I8210" s="1">
        <v>68</v>
      </c>
      <c r="J8210" s="1">
        <v>34</v>
      </c>
      <c r="K8210" s="8">
        <v>3</v>
      </c>
    </row>
    <row r="8211" spans="2:11" x14ac:dyDescent="0.2">
      <c r="D8211" s="175"/>
      <c r="E8211" s="4" t="s">
        <v>42</v>
      </c>
      <c r="F8211" s="6"/>
      <c r="G8211" s="5">
        <v>113</v>
      </c>
      <c r="H8211" s="7">
        <v>7</v>
      </c>
      <c r="I8211" s="1">
        <v>76</v>
      </c>
      <c r="J8211" s="1">
        <v>29</v>
      </c>
      <c r="K8211" s="8">
        <v>1</v>
      </c>
    </row>
    <row r="8212" spans="2:11" x14ac:dyDescent="0.2">
      <c r="D8212" s="175"/>
      <c r="E8212" s="4" t="s">
        <v>43</v>
      </c>
      <c r="F8212" s="6"/>
      <c r="G8212" s="5">
        <v>101</v>
      </c>
      <c r="H8212" s="7">
        <v>9</v>
      </c>
      <c r="I8212" s="1">
        <v>67</v>
      </c>
      <c r="J8212" s="1">
        <v>25</v>
      </c>
      <c r="K8212" s="8">
        <v>0</v>
      </c>
    </row>
    <row r="8213" spans="2:11" x14ac:dyDescent="0.2">
      <c r="D8213" s="175"/>
      <c r="E8213" s="4" t="s">
        <v>44</v>
      </c>
      <c r="F8213" s="6"/>
      <c r="G8213" s="5">
        <v>114</v>
      </c>
      <c r="H8213" s="7">
        <v>15</v>
      </c>
      <c r="I8213" s="1">
        <v>76</v>
      </c>
      <c r="J8213" s="1">
        <v>22</v>
      </c>
      <c r="K8213" s="8">
        <v>1</v>
      </c>
    </row>
    <row r="8214" spans="2:11" x14ac:dyDescent="0.2">
      <c r="D8214" s="175"/>
      <c r="E8214" s="4" t="s">
        <v>45</v>
      </c>
      <c r="F8214" s="6"/>
      <c r="G8214" s="5">
        <v>83</v>
      </c>
      <c r="H8214" s="7">
        <v>11</v>
      </c>
      <c r="I8214" s="1">
        <v>52</v>
      </c>
      <c r="J8214" s="1">
        <v>16</v>
      </c>
      <c r="K8214" s="8">
        <v>4</v>
      </c>
    </row>
    <row r="8215" spans="2:11" x14ac:dyDescent="0.2">
      <c r="D8215" s="174" t="s">
        <v>37</v>
      </c>
      <c r="E8215" s="20" t="s">
        <v>77</v>
      </c>
      <c r="F8215" s="22"/>
      <c r="G8215" s="21">
        <v>593</v>
      </c>
      <c r="H8215" s="25">
        <v>37</v>
      </c>
      <c r="I8215" s="3">
        <v>391</v>
      </c>
      <c r="J8215" s="3">
        <v>151</v>
      </c>
      <c r="K8215" s="26">
        <v>14</v>
      </c>
    </row>
    <row r="8216" spans="2:11" x14ac:dyDescent="0.2">
      <c r="D8216" s="175"/>
      <c r="E8216" s="4" t="s">
        <v>39</v>
      </c>
      <c r="F8216" s="6"/>
      <c r="G8216" s="5">
        <v>27</v>
      </c>
      <c r="H8216" s="7">
        <v>1</v>
      </c>
      <c r="I8216" s="1">
        <v>22</v>
      </c>
      <c r="J8216" s="1">
        <v>3</v>
      </c>
      <c r="K8216" s="8">
        <v>1</v>
      </c>
    </row>
    <row r="8217" spans="2:11" x14ac:dyDescent="0.2">
      <c r="D8217" s="175"/>
      <c r="E8217" s="4" t="s">
        <v>40</v>
      </c>
      <c r="F8217" s="6"/>
      <c r="G8217" s="5">
        <v>74</v>
      </c>
      <c r="H8217" s="7">
        <v>5</v>
      </c>
      <c r="I8217" s="1">
        <v>55</v>
      </c>
      <c r="J8217" s="1">
        <v>14</v>
      </c>
      <c r="K8217" s="8">
        <v>0</v>
      </c>
    </row>
    <row r="8218" spans="2:11" x14ac:dyDescent="0.2">
      <c r="D8218" s="175"/>
      <c r="E8218" s="4" t="s">
        <v>41</v>
      </c>
      <c r="F8218" s="6"/>
      <c r="G8218" s="5">
        <v>96</v>
      </c>
      <c r="H8218" s="7">
        <v>3</v>
      </c>
      <c r="I8218" s="1">
        <v>60</v>
      </c>
      <c r="J8218" s="1">
        <v>33</v>
      </c>
      <c r="K8218" s="8">
        <v>0</v>
      </c>
    </row>
    <row r="8219" spans="2:11" x14ac:dyDescent="0.2">
      <c r="D8219" s="175"/>
      <c r="E8219" s="4" t="s">
        <v>42</v>
      </c>
      <c r="F8219" s="6"/>
      <c r="G8219" s="5">
        <v>97</v>
      </c>
      <c r="H8219" s="7">
        <v>7</v>
      </c>
      <c r="I8219" s="1">
        <v>66</v>
      </c>
      <c r="J8219" s="1">
        <v>22</v>
      </c>
      <c r="K8219" s="8">
        <v>2</v>
      </c>
    </row>
    <row r="8220" spans="2:11" x14ac:dyDescent="0.2">
      <c r="D8220" s="175"/>
      <c r="E8220" s="4" t="s">
        <v>43</v>
      </c>
      <c r="F8220" s="6"/>
      <c r="G8220" s="5">
        <v>103</v>
      </c>
      <c r="H8220" s="7">
        <v>2</v>
      </c>
      <c r="I8220" s="1">
        <v>73</v>
      </c>
      <c r="J8220" s="1">
        <v>27</v>
      </c>
      <c r="K8220" s="8">
        <v>1</v>
      </c>
    </row>
    <row r="8221" spans="2:11" x14ac:dyDescent="0.2">
      <c r="D8221" s="175"/>
      <c r="E8221" s="4" t="s">
        <v>44</v>
      </c>
      <c r="F8221" s="6"/>
      <c r="G8221" s="5">
        <v>109</v>
      </c>
      <c r="H8221" s="7">
        <v>10</v>
      </c>
      <c r="I8221" s="1">
        <v>66</v>
      </c>
      <c r="J8221" s="1">
        <v>29</v>
      </c>
      <c r="K8221" s="8">
        <v>4</v>
      </c>
    </row>
    <row r="8222" spans="2:11" x14ac:dyDescent="0.2">
      <c r="D8222" s="176"/>
      <c r="E8222" s="59" t="s">
        <v>45</v>
      </c>
      <c r="F8222" s="60"/>
      <c r="G8222" s="56">
        <v>87</v>
      </c>
      <c r="H8222" s="66">
        <v>9</v>
      </c>
      <c r="I8222" s="30">
        <v>49</v>
      </c>
      <c r="J8222" s="30">
        <v>23</v>
      </c>
      <c r="K8222" s="65">
        <v>6</v>
      </c>
    </row>
    <row r="8224" spans="2:11" x14ac:dyDescent="0.2">
      <c r="B8224" s="43" t="str">
        <f xml:space="preserve"> HYPERLINK("#'目次'!B304", "[298]")</f>
        <v>[298]</v>
      </c>
      <c r="C8224" s="31" t="s">
        <v>524</v>
      </c>
    </row>
    <row r="8228" spans="4:15" ht="84" x14ac:dyDescent="0.2">
      <c r="D8228" s="177"/>
      <c r="E8228" s="178"/>
      <c r="F8228" s="178"/>
      <c r="G8228" s="40" t="s">
        <v>14</v>
      </c>
      <c r="H8228" s="42" t="s">
        <v>525</v>
      </c>
      <c r="I8228" s="15" t="s">
        <v>526</v>
      </c>
      <c r="J8228" s="15" t="s">
        <v>527</v>
      </c>
      <c r="K8228" s="15" t="s">
        <v>528</v>
      </c>
      <c r="L8228" s="15" t="s">
        <v>529</v>
      </c>
      <c r="M8228" s="15" t="s">
        <v>530</v>
      </c>
      <c r="N8228" s="15" t="s">
        <v>531</v>
      </c>
      <c r="O8228" s="44" t="s">
        <v>17</v>
      </c>
    </row>
    <row r="8229" spans="4:15" x14ac:dyDescent="0.2">
      <c r="D8229" s="179"/>
      <c r="E8229" s="180"/>
      <c r="F8229" s="180"/>
      <c r="G8229" s="39"/>
      <c r="H8229" s="41"/>
      <c r="I8229" s="14"/>
      <c r="J8229" s="14"/>
      <c r="K8229" s="14"/>
      <c r="L8229" s="14"/>
      <c r="M8229" s="14"/>
      <c r="N8229" s="14"/>
      <c r="O8229" s="38"/>
    </row>
    <row r="8230" spans="4:15" x14ac:dyDescent="0.2">
      <c r="D8230" s="58"/>
      <c r="E8230" s="53" t="s">
        <v>14</v>
      </c>
      <c r="F8230" s="52"/>
      <c r="G8230" s="37">
        <v>1222</v>
      </c>
      <c r="H8230" s="17">
        <v>3</v>
      </c>
      <c r="I8230" s="17">
        <v>8</v>
      </c>
      <c r="J8230" s="17">
        <v>29</v>
      </c>
      <c r="K8230" s="17">
        <v>36</v>
      </c>
      <c r="L8230" s="17">
        <v>87</v>
      </c>
      <c r="M8230" s="17">
        <v>154</v>
      </c>
      <c r="N8230" s="17">
        <v>895</v>
      </c>
      <c r="O8230" s="55">
        <v>10</v>
      </c>
    </row>
    <row r="8231" spans="4:15" x14ac:dyDescent="0.2">
      <c r="D8231" s="174" t="s">
        <v>18</v>
      </c>
      <c r="E8231" s="20" t="s">
        <v>19</v>
      </c>
      <c r="F8231" s="22"/>
      <c r="G8231" s="21">
        <v>57</v>
      </c>
      <c r="H8231" s="25">
        <v>0</v>
      </c>
      <c r="I8231" s="3">
        <v>0</v>
      </c>
      <c r="J8231" s="3">
        <v>1</v>
      </c>
      <c r="K8231" s="3">
        <v>2</v>
      </c>
      <c r="L8231" s="3">
        <v>3</v>
      </c>
      <c r="M8231" s="3">
        <v>11</v>
      </c>
      <c r="N8231" s="3">
        <v>40</v>
      </c>
      <c r="O8231" s="26">
        <v>0</v>
      </c>
    </row>
    <row r="8232" spans="4:15" x14ac:dyDescent="0.2">
      <c r="D8232" s="175"/>
      <c r="E8232" s="4" t="s">
        <v>20</v>
      </c>
      <c r="F8232" s="6"/>
      <c r="G8232" s="5">
        <v>84</v>
      </c>
      <c r="H8232" s="7">
        <v>0</v>
      </c>
      <c r="I8232" s="1">
        <v>0</v>
      </c>
      <c r="J8232" s="1">
        <v>4</v>
      </c>
      <c r="K8232" s="1">
        <v>0</v>
      </c>
      <c r="L8232" s="1">
        <v>8</v>
      </c>
      <c r="M8232" s="1">
        <v>10</v>
      </c>
      <c r="N8232" s="1">
        <v>61</v>
      </c>
      <c r="O8232" s="8">
        <v>1</v>
      </c>
    </row>
    <row r="8233" spans="4:15" x14ac:dyDescent="0.2">
      <c r="D8233" s="175"/>
      <c r="E8233" s="4" t="s">
        <v>21</v>
      </c>
      <c r="F8233" s="6"/>
      <c r="G8233" s="5">
        <v>487</v>
      </c>
      <c r="H8233" s="7">
        <v>1</v>
      </c>
      <c r="I8233" s="1">
        <v>4</v>
      </c>
      <c r="J8233" s="1">
        <v>11</v>
      </c>
      <c r="K8233" s="1">
        <v>21</v>
      </c>
      <c r="L8233" s="1">
        <v>33</v>
      </c>
      <c r="M8233" s="1">
        <v>56</v>
      </c>
      <c r="N8233" s="1">
        <v>357</v>
      </c>
      <c r="O8233" s="8">
        <v>4</v>
      </c>
    </row>
    <row r="8234" spans="4:15" x14ac:dyDescent="0.2">
      <c r="D8234" s="175"/>
      <c r="E8234" s="4" t="s">
        <v>22</v>
      </c>
      <c r="F8234" s="6"/>
      <c r="G8234" s="5">
        <v>35</v>
      </c>
      <c r="H8234" s="7">
        <v>0</v>
      </c>
      <c r="I8234" s="1">
        <v>1</v>
      </c>
      <c r="J8234" s="1">
        <v>0</v>
      </c>
      <c r="K8234" s="1">
        <v>1</v>
      </c>
      <c r="L8234" s="1">
        <v>4</v>
      </c>
      <c r="M8234" s="1">
        <v>4</v>
      </c>
      <c r="N8234" s="1">
        <v>24</v>
      </c>
      <c r="O8234" s="8">
        <v>1</v>
      </c>
    </row>
    <row r="8235" spans="4:15" x14ac:dyDescent="0.2">
      <c r="D8235" s="175"/>
      <c r="E8235" s="4" t="s">
        <v>23</v>
      </c>
      <c r="F8235" s="6"/>
      <c r="G8235" s="5">
        <v>143</v>
      </c>
      <c r="H8235" s="7">
        <v>0</v>
      </c>
      <c r="I8235" s="1">
        <v>0</v>
      </c>
      <c r="J8235" s="1">
        <v>3</v>
      </c>
      <c r="K8235" s="1">
        <v>4</v>
      </c>
      <c r="L8235" s="1">
        <v>9</v>
      </c>
      <c r="M8235" s="1">
        <v>22</v>
      </c>
      <c r="N8235" s="1">
        <v>104</v>
      </c>
      <c r="O8235" s="8">
        <v>1</v>
      </c>
    </row>
    <row r="8236" spans="4:15" x14ac:dyDescent="0.2">
      <c r="D8236" s="175"/>
      <c r="E8236" s="4" t="s">
        <v>24</v>
      </c>
      <c r="F8236" s="6"/>
      <c r="G8236" s="5">
        <v>187</v>
      </c>
      <c r="H8236" s="7">
        <v>1</v>
      </c>
      <c r="I8236" s="1">
        <v>2</v>
      </c>
      <c r="J8236" s="1">
        <v>1</v>
      </c>
      <c r="K8236" s="1">
        <v>5</v>
      </c>
      <c r="L8236" s="1">
        <v>13</v>
      </c>
      <c r="M8236" s="1">
        <v>21</v>
      </c>
      <c r="N8236" s="1">
        <v>144</v>
      </c>
      <c r="O8236" s="8">
        <v>0</v>
      </c>
    </row>
    <row r="8237" spans="4:15" x14ac:dyDescent="0.2">
      <c r="D8237" s="175"/>
      <c r="E8237" s="4" t="s">
        <v>25</v>
      </c>
      <c r="F8237" s="6"/>
      <c r="G8237" s="5">
        <v>71</v>
      </c>
      <c r="H8237" s="7">
        <v>0</v>
      </c>
      <c r="I8237" s="1">
        <v>1</v>
      </c>
      <c r="J8237" s="1">
        <v>1</v>
      </c>
      <c r="K8237" s="1">
        <v>0</v>
      </c>
      <c r="L8237" s="1">
        <v>7</v>
      </c>
      <c r="M8237" s="1">
        <v>10</v>
      </c>
      <c r="N8237" s="1">
        <v>51</v>
      </c>
      <c r="O8237" s="8">
        <v>1</v>
      </c>
    </row>
    <row r="8238" spans="4:15" x14ac:dyDescent="0.2">
      <c r="D8238" s="175"/>
      <c r="E8238" s="4" t="s">
        <v>26</v>
      </c>
      <c r="F8238" s="6"/>
      <c r="G8238" s="5">
        <v>30</v>
      </c>
      <c r="H8238" s="7">
        <v>0</v>
      </c>
      <c r="I8238" s="1">
        <v>0</v>
      </c>
      <c r="J8238" s="1">
        <v>2</v>
      </c>
      <c r="K8238" s="1">
        <v>0</v>
      </c>
      <c r="L8238" s="1">
        <v>2</v>
      </c>
      <c r="M8238" s="1">
        <v>4</v>
      </c>
      <c r="N8238" s="1">
        <v>22</v>
      </c>
      <c r="O8238" s="8">
        <v>0</v>
      </c>
    </row>
    <row r="8239" spans="4:15" x14ac:dyDescent="0.2">
      <c r="D8239" s="175"/>
      <c r="E8239" s="4" t="s">
        <v>27</v>
      </c>
      <c r="F8239" s="6"/>
      <c r="G8239" s="5">
        <v>70</v>
      </c>
      <c r="H8239" s="7">
        <v>1</v>
      </c>
      <c r="I8239" s="1">
        <v>0</v>
      </c>
      <c r="J8239" s="1">
        <v>1</v>
      </c>
      <c r="K8239" s="1">
        <v>2</v>
      </c>
      <c r="L8239" s="1">
        <v>3</v>
      </c>
      <c r="M8239" s="1">
        <v>10</v>
      </c>
      <c r="N8239" s="1">
        <v>52</v>
      </c>
      <c r="O8239" s="8">
        <v>1</v>
      </c>
    </row>
    <row r="8240" spans="4:15" x14ac:dyDescent="0.2">
      <c r="D8240" s="175"/>
      <c r="E8240" s="4" t="s">
        <v>28</v>
      </c>
      <c r="F8240" s="6"/>
      <c r="G8240" s="5">
        <v>51</v>
      </c>
      <c r="H8240" s="7">
        <v>0</v>
      </c>
      <c r="I8240" s="1">
        <v>0</v>
      </c>
      <c r="J8240" s="1">
        <v>5</v>
      </c>
      <c r="K8240" s="1">
        <v>1</v>
      </c>
      <c r="L8240" s="1">
        <v>4</v>
      </c>
      <c r="M8240" s="1">
        <v>6</v>
      </c>
      <c r="N8240" s="1">
        <v>34</v>
      </c>
      <c r="O8240" s="8">
        <v>1</v>
      </c>
    </row>
    <row r="8241" spans="2:15" x14ac:dyDescent="0.2">
      <c r="D8241" s="175"/>
      <c r="E8241" s="4" t="s">
        <v>29</v>
      </c>
      <c r="F8241" s="6"/>
      <c r="G8241" s="5">
        <v>7</v>
      </c>
      <c r="H8241" s="7">
        <v>0</v>
      </c>
      <c r="I8241" s="1">
        <v>0</v>
      </c>
      <c r="J8241" s="1">
        <v>0</v>
      </c>
      <c r="K8241" s="1">
        <v>0</v>
      </c>
      <c r="L8241" s="1">
        <v>1</v>
      </c>
      <c r="M8241" s="1">
        <v>0</v>
      </c>
      <c r="N8241" s="1">
        <v>6</v>
      </c>
      <c r="O8241" s="8">
        <v>0</v>
      </c>
    </row>
    <row r="8242" spans="2:15" x14ac:dyDescent="0.2">
      <c r="D8242" s="174" t="s">
        <v>30</v>
      </c>
      <c r="E8242" s="20" t="s">
        <v>31</v>
      </c>
      <c r="F8242" s="22"/>
      <c r="G8242" s="21">
        <v>393</v>
      </c>
      <c r="H8242" s="25">
        <v>2</v>
      </c>
      <c r="I8242" s="3">
        <v>2</v>
      </c>
      <c r="J8242" s="3">
        <v>9</v>
      </c>
      <c r="K8242" s="3">
        <v>15</v>
      </c>
      <c r="L8242" s="3">
        <v>25</v>
      </c>
      <c r="M8242" s="3">
        <v>52</v>
      </c>
      <c r="N8242" s="3">
        <v>286</v>
      </c>
      <c r="O8242" s="26">
        <v>2</v>
      </c>
    </row>
    <row r="8243" spans="2:15" x14ac:dyDescent="0.2">
      <c r="D8243" s="175"/>
      <c r="E8243" s="4" t="s">
        <v>32</v>
      </c>
      <c r="F8243" s="6"/>
      <c r="G8243" s="5">
        <v>352</v>
      </c>
      <c r="H8243" s="7">
        <v>0</v>
      </c>
      <c r="I8243" s="1">
        <v>1</v>
      </c>
      <c r="J8243" s="1">
        <v>8</v>
      </c>
      <c r="K8243" s="1">
        <v>10</v>
      </c>
      <c r="L8243" s="1">
        <v>32</v>
      </c>
      <c r="M8243" s="1">
        <v>44</v>
      </c>
      <c r="N8243" s="1">
        <v>254</v>
      </c>
      <c r="O8243" s="8">
        <v>3</v>
      </c>
    </row>
    <row r="8244" spans="2:15" x14ac:dyDescent="0.2">
      <c r="D8244" s="175"/>
      <c r="E8244" s="4" t="s">
        <v>33</v>
      </c>
      <c r="F8244" s="6"/>
      <c r="G8244" s="5">
        <v>388</v>
      </c>
      <c r="H8244" s="7">
        <v>1</v>
      </c>
      <c r="I8244" s="1">
        <v>3</v>
      </c>
      <c r="J8244" s="1">
        <v>9</v>
      </c>
      <c r="K8244" s="1">
        <v>6</v>
      </c>
      <c r="L8244" s="1">
        <v>24</v>
      </c>
      <c r="M8244" s="1">
        <v>47</v>
      </c>
      <c r="N8244" s="1">
        <v>293</v>
      </c>
      <c r="O8244" s="8">
        <v>5</v>
      </c>
    </row>
    <row r="8245" spans="2:15" x14ac:dyDescent="0.2">
      <c r="D8245" s="175"/>
      <c r="E8245" s="4" t="s">
        <v>34</v>
      </c>
      <c r="F8245" s="6"/>
      <c r="G8245" s="5">
        <v>89</v>
      </c>
      <c r="H8245" s="7">
        <v>0</v>
      </c>
      <c r="I8245" s="1">
        <v>2</v>
      </c>
      <c r="J8245" s="1">
        <v>3</v>
      </c>
      <c r="K8245" s="1">
        <v>5</v>
      </c>
      <c r="L8245" s="1">
        <v>6</v>
      </c>
      <c r="M8245" s="1">
        <v>11</v>
      </c>
      <c r="N8245" s="1">
        <v>62</v>
      </c>
      <c r="O8245" s="8">
        <v>0</v>
      </c>
    </row>
    <row r="8246" spans="2:15" x14ac:dyDescent="0.2">
      <c r="D8246" s="174" t="s">
        <v>35</v>
      </c>
      <c r="E8246" s="20" t="s">
        <v>36</v>
      </c>
      <c r="F8246" s="22"/>
      <c r="G8246" s="21">
        <v>629</v>
      </c>
      <c r="H8246" s="25">
        <v>2</v>
      </c>
      <c r="I8246" s="3">
        <v>3</v>
      </c>
      <c r="J8246" s="3">
        <v>10</v>
      </c>
      <c r="K8246" s="3">
        <v>17</v>
      </c>
      <c r="L8246" s="3">
        <v>44</v>
      </c>
      <c r="M8246" s="3">
        <v>77</v>
      </c>
      <c r="N8246" s="3">
        <v>472</v>
      </c>
      <c r="O8246" s="26">
        <v>4</v>
      </c>
    </row>
    <row r="8247" spans="2:15" x14ac:dyDescent="0.2">
      <c r="D8247" s="175"/>
      <c r="E8247" s="4" t="s">
        <v>37</v>
      </c>
      <c r="F8247" s="6"/>
      <c r="G8247" s="5">
        <v>593</v>
      </c>
      <c r="H8247" s="7">
        <v>1</v>
      </c>
      <c r="I8247" s="1">
        <v>5</v>
      </c>
      <c r="J8247" s="1">
        <v>19</v>
      </c>
      <c r="K8247" s="1">
        <v>19</v>
      </c>
      <c r="L8247" s="1">
        <v>43</v>
      </c>
      <c r="M8247" s="1">
        <v>77</v>
      </c>
      <c r="N8247" s="1">
        <v>423</v>
      </c>
      <c r="O8247" s="8">
        <v>6</v>
      </c>
    </row>
    <row r="8248" spans="2:15" x14ac:dyDescent="0.2">
      <c r="D8248" s="174" t="s">
        <v>38</v>
      </c>
      <c r="E8248" s="20" t="s">
        <v>39</v>
      </c>
      <c r="F8248" s="22"/>
      <c r="G8248" s="21">
        <v>64</v>
      </c>
      <c r="H8248" s="25">
        <v>0</v>
      </c>
      <c r="I8248" s="3">
        <v>0</v>
      </c>
      <c r="J8248" s="3">
        <v>2</v>
      </c>
      <c r="K8248" s="3">
        <v>0</v>
      </c>
      <c r="L8248" s="3">
        <v>2</v>
      </c>
      <c r="M8248" s="3">
        <v>8</v>
      </c>
      <c r="N8248" s="3">
        <v>51</v>
      </c>
      <c r="O8248" s="26">
        <v>1</v>
      </c>
    </row>
    <row r="8249" spans="2:15" x14ac:dyDescent="0.2">
      <c r="D8249" s="175"/>
      <c r="E8249" s="4" t="s">
        <v>40</v>
      </c>
      <c r="F8249" s="6"/>
      <c r="G8249" s="5">
        <v>147</v>
      </c>
      <c r="H8249" s="7">
        <v>0</v>
      </c>
      <c r="I8249" s="1">
        <v>2</v>
      </c>
      <c r="J8249" s="1">
        <v>3</v>
      </c>
      <c r="K8249" s="1">
        <v>4</v>
      </c>
      <c r="L8249" s="1">
        <v>6</v>
      </c>
      <c r="M8249" s="1">
        <v>14</v>
      </c>
      <c r="N8249" s="1">
        <v>118</v>
      </c>
      <c r="O8249" s="8">
        <v>0</v>
      </c>
    </row>
    <row r="8250" spans="2:15" x14ac:dyDescent="0.2">
      <c r="D8250" s="175"/>
      <c r="E8250" s="4" t="s">
        <v>41</v>
      </c>
      <c r="F8250" s="6"/>
      <c r="G8250" s="5">
        <v>204</v>
      </c>
      <c r="H8250" s="7">
        <v>0</v>
      </c>
      <c r="I8250" s="1">
        <v>1</v>
      </c>
      <c r="J8250" s="1">
        <v>2</v>
      </c>
      <c r="K8250" s="1">
        <v>7</v>
      </c>
      <c r="L8250" s="1">
        <v>18</v>
      </c>
      <c r="M8250" s="1">
        <v>27</v>
      </c>
      <c r="N8250" s="1">
        <v>148</v>
      </c>
      <c r="O8250" s="8">
        <v>1</v>
      </c>
    </row>
    <row r="8251" spans="2:15" x14ac:dyDescent="0.2">
      <c r="D8251" s="175"/>
      <c r="E8251" s="4" t="s">
        <v>42</v>
      </c>
      <c r="F8251" s="6"/>
      <c r="G8251" s="5">
        <v>210</v>
      </c>
      <c r="H8251" s="7">
        <v>0</v>
      </c>
      <c r="I8251" s="1">
        <v>0</v>
      </c>
      <c r="J8251" s="1">
        <v>6</v>
      </c>
      <c r="K8251" s="1">
        <v>7</v>
      </c>
      <c r="L8251" s="1">
        <v>17</v>
      </c>
      <c r="M8251" s="1">
        <v>30</v>
      </c>
      <c r="N8251" s="1">
        <v>149</v>
      </c>
      <c r="O8251" s="8">
        <v>1</v>
      </c>
    </row>
    <row r="8252" spans="2:15" x14ac:dyDescent="0.2">
      <c r="D8252" s="175"/>
      <c r="E8252" s="4" t="s">
        <v>43</v>
      </c>
      <c r="F8252" s="6"/>
      <c r="G8252" s="5">
        <v>204</v>
      </c>
      <c r="H8252" s="7">
        <v>0</v>
      </c>
      <c r="I8252" s="1">
        <v>2</v>
      </c>
      <c r="J8252" s="1">
        <v>6</v>
      </c>
      <c r="K8252" s="1">
        <v>4</v>
      </c>
      <c r="L8252" s="1">
        <v>9</v>
      </c>
      <c r="M8252" s="1">
        <v>22</v>
      </c>
      <c r="N8252" s="1">
        <v>161</v>
      </c>
      <c r="O8252" s="8">
        <v>0</v>
      </c>
    </row>
    <row r="8253" spans="2:15" x14ac:dyDescent="0.2">
      <c r="D8253" s="175"/>
      <c r="E8253" s="4" t="s">
        <v>44</v>
      </c>
      <c r="F8253" s="6"/>
      <c r="G8253" s="5">
        <v>223</v>
      </c>
      <c r="H8253" s="7">
        <v>3</v>
      </c>
      <c r="I8253" s="1">
        <v>2</v>
      </c>
      <c r="J8253" s="1">
        <v>6</v>
      </c>
      <c r="K8253" s="1">
        <v>6</v>
      </c>
      <c r="L8253" s="1">
        <v>20</v>
      </c>
      <c r="M8253" s="1">
        <v>33</v>
      </c>
      <c r="N8253" s="1">
        <v>151</v>
      </c>
      <c r="O8253" s="8">
        <v>2</v>
      </c>
    </row>
    <row r="8254" spans="2:15" x14ac:dyDescent="0.2">
      <c r="D8254" s="176"/>
      <c r="E8254" s="59" t="s">
        <v>45</v>
      </c>
      <c r="F8254" s="60"/>
      <c r="G8254" s="56">
        <v>170</v>
      </c>
      <c r="H8254" s="66">
        <v>0</v>
      </c>
      <c r="I8254" s="30">
        <v>1</v>
      </c>
      <c r="J8254" s="30">
        <v>4</v>
      </c>
      <c r="K8254" s="30">
        <v>8</v>
      </c>
      <c r="L8254" s="30">
        <v>15</v>
      </c>
      <c r="M8254" s="30">
        <v>20</v>
      </c>
      <c r="N8254" s="30">
        <v>117</v>
      </c>
      <c r="O8254" s="65">
        <v>5</v>
      </c>
    </row>
    <row r="8256" spans="2:15" x14ac:dyDescent="0.2">
      <c r="B8256" s="43" t="str">
        <f xml:space="preserve"> HYPERLINK("#'目次'!B305", "[299]")</f>
        <v>[299]</v>
      </c>
      <c r="C8256" s="31" t="s">
        <v>524</v>
      </c>
    </row>
    <row r="8260" spans="4:15" ht="84" x14ac:dyDescent="0.2">
      <c r="D8260" s="177"/>
      <c r="E8260" s="178"/>
      <c r="F8260" s="178"/>
      <c r="G8260" s="40" t="s">
        <v>14</v>
      </c>
      <c r="H8260" s="42" t="s">
        <v>525</v>
      </c>
      <c r="I8260" s="15" t="s">
        <v>526</v>
      </c>
      <c r="J8260" s="15" t="s">
        <v>527</v>
      </c>
      <c r="K8260" s="15" t="s">
        <v>528</v>
      </c>
      <c r="L8260" s="15" t="s">
        <v>529</v>
      </c>
      <c r="M8260" s="15" t="s">
        <v>530</v>
      </c>
      <c r="N8260" s="15" t="s">
        <v>531</v>
      </c>
      <c r="O8260" s="44" t="s">
        <v>17</v>
      </c>
    </row>
    <row r="8261" spans="4:15" x14ac:dyDescent="0.2">
      <c r="D8261" s="179"/>
      <c r="E8261" s="180"/>
      <c r="F8261" s="180"/>
      <c r="G8261" s="39"/>
      <c r="H8261" s="41"/>
      <c r="I8261" s="14"/>
      <c r="J8261" s="14"/>
      <c r="K8261" s="14"/>
      <c r="L8261" s="14"/>
      <c r="M8261" s="14"/>
      <c r="N8261" s="14"/>
      <c r="O8261" s="38"/>
    </row>
    <row r="8262" spans="4:15" x14ac:dyDescent="0.2">
      <c r="D8262" s="58"/>
      <c r="E8262" s="53" t="s">
        <v>14</v>
      </c>
      <c r="F8262" s="52"/>
      <c r="G8262" s="37">
        <v>1222</v>
      </c>
      <c r="H8262" s="17">
        <v>3</v>
      </c>
      <c r="I8262" s="17">
        <v>8</v>
      </c>
      <c r="J8262" s="17">
        <v>29</v>
      </c>
      <c r="K8262" s="17">
        <v>36</v>
      </c>
      <c r="L8262" s="17">
        <v>87</v>
      </c>
      <c r="M8262" s="17">
        <v>154</v>
      </c>
      <c r="N8262" s="17">
        <v>895</v>
      </c>
      <c r="O8262" s="55">
        <v>10</v>
      </c>
    </row>
    <row r="8263" spans="4:15" x14ac:dyDescent="0.2">
      <c r="D8263" s="174" t="s">
        <v>52</v>
      </c>
      <c r="E8263" s="20" t="s">
        <v>53</v>
      </c>
      <c r="F8263" s="22"/>
      <c r="G8263" s="21">
        <v>15</v>
      </c>
      <c r="H8263" s="25">
        <v>0</v>
      </c>
      <c r="I8263" s="3">
        <v>0</v>
      </c>
      <c r="J8263" s="3">
        <v>0</v>
      </c>
      <c r="K8263" s="3">
        <v>1</v>
      </c>
      <c r="L8263" s="3">
        <v>2</v>
      </c>
      <c r="M8263" s="3">
        <v>2</v>
      </c>
      <c r="N8263" s="3">
        <v>10</v>
      </c>
      <c r="O8263" s="26">
        <v>0</v>
      </c>
    </row>
    <row r="8264" spans="4:15" ht="24" x14ac:dyDescent="0.2">
      <c r="D8264" s="175"/>
      <c r="E8264" s="4" t="s">
        <v>54</v>
      </c>
      <c r="F8264" s="6"/>
      <c r="G8264" s="5">
        <v>122</v>
      </c>
      <c r="H8264" s="7">
        <v>0</v>
      </c>
      <c r="I8264" s="1">
        <v>0</v>
      </c>
      <c r="J8264" s="1">
        <v>5</v>
      </c>
      <c r="K8264" s="1">
        <v>2</v>
      </c>
      <c r="L8264" s="1">
        <v>12</v>
      </c>
      <c r="M8264" s="1">
        <v>16</v>
      </c>
      <c r="N8264" s="1">
        <v>86</v>
      </c>
      <c r="O8264" s="8">
        <v>1</v>
      </c>
    </row>
    <row r="8265" spans="4:15" x14ac:dyDescent="0.2">
      <c r="D8265" s="175"/>
      <c r="E8265" s="4" t="s">
        <v>55</v>
      </c>
      <c r="F8265" s="6"/>
      <c r="G8265" s="5">
        <v>43</v>
      </c>
      <c r="H8265" s="7">
        <v>0</v>
      </c>
      <c r="I8265" s="1">
        <v>1</v>
      </c>
      <c r="J8265" s="1">
        <v>0</v>
      </c>
      <c r="K8265" s="1">
        <v>3</v>
      </c>
      <c r="L8265" s="1">
        <v>4</v>
      </c>
      <c r="M8265" s="1">
        <v>5</v>
      </c>
      <c r="N8265" s="1">
        <v>30</v>
      </c>
      <c r="O8265" s="8">
        <v>0</v>
      </c>
    </row>
    <row r="8266" spans="4:15" x14ac:dyDescent="0.2">
      <c r="D8266" s="175"/>
      <c r="E8266" s="4" t="s">
        <v>56</v>
      </c>
      <c r="F8266" s="6"/>
      <c r="G8266" s="5">
        <v>60</v>
      </c>
      <c r="H8266" s="7">
        <v>0</v>
      </c>
      <c r="I8266" s="1">
        <v>0</v>
      </c>
      <c r="J8266" s="1">
        <v>0</v>
      </c>
      <c r="K8266" s="1">
        <v>0</v>
      </c>
      <c r="L8266" s="1">
        <v>4</v>
      </c>
      <c r="M8266" s="1">
        <v>8</v>
      </c>
      <c r="N8266" s="1">
        <v>48</v>
      </c>
      <c r="O8266" s="8">
        <v>0</v>
      </c>
    </row>
    <row r="8267" spans="4:15" x14ac:dyDescent="0.2">
      <c r="D8267" s="175"/>
      <c r="E8267" s="4" t="s">
        <v>57</v>
      </c>
      <c r="F8267" s="6"/>
      <c r="G8267" s="5">
        <v>286</v>
      </c>
      <c r="H8267" s="7">
        <v>1</v>
      </c>
      <c r="I8267" s="1">
        <v>2</v>
      </c>
      <c r="J8267" s="1">
        <v>9</v>
      </c>
      <c r="K8267" s="1">
        <v>9</v>
      </c>
      <c r="L8267" s="1">
        <v>18</v>
      </c>
      <c r="M8267" s="1">
        <v>27</v>
      </c>
      <c r="N8267" s="1">
        <v>220</v>
      </c>
      <c r="O8267" s="8">
        <v>0</v>
      </c>
    </row>
    <row r="8268" spans="4:15" x14ac:dyDescent="0.2">
      <c r="D8268" s="175"/>
      <c r="E8268" s="4" t="s">
        <v>58</v>
      </c>
      <c r="F8268" s="6"/>
      <c r="G8268" s="5">
        <v>129</v>
      </c>
      <c r="H8268" s="7">
        <v>0</v>
      </c>
      <c r="I8268" s="1">
        <v>1</v>
      </c>
      <c r="J8268" s="1">
        <v>2</v>
      </c>
      <c r="K8268" s="1">
        <v>6</v>
      </c>
      <c r="L8268" s="1">
        <v>13</v>
      </c>
      <c r="M8268" s="1">
        <v>15</v>
      </c>
      <c r="N8268" s="1">
        <v>92</v>
      </c>
      <c r="O8268" s="8">
        <v>0</v>
      </c>
    </row>
    <row r="8269" spans="4:15" x14ac:dyDescent="0.2">
      <c r="D8269" s="175"/>
      <c r="E8269" s="4" t="s">
        <v>59</v>
      </c>
      <c r="F8269" s="6"/>
      <c r="G8269" s="5">
        <v>195</v>
      </c>
      <c r="H8269" s="7">
        <v>1</v>
      </c>
      <c r="I8269" s="1">
        <v>1</v>
      </c>
      <c r="J8269" s="1">
        <v>5</v>
      </c>
      <c r="K8269" s="1">
        <v>6</v>
      </c>
      <c r="L8269" s="1">
        <v>11</v>
      </c>
      <c r="M8269" s="1">
        <v>29</v>
      </c>
      <c r="N8269" s="1">
        <v>139</v>
      </c>
      <c r="O8269" s="8">
        <v>3</v>
      </c>
    </row>
    <row r="8270" spans="4:15" x14ac:dyDescent="0.2">
      <c r="D8270" s="175"/>
      <c r="E8270" s="4" t="s">
        <v>60</v>
      </c>
      <c r="F8270" s="6"/>
      <c r="G8270" s="5">
        <v>176</v>
      </c>
      <c r="H8270" s="7">
        <v>1</v>
      </c>
      <c r="I8270" s="1">
        <v>2</v>
      </c>
      <c r="J8270" s="1">
        <v>5</v>
      </c>
      <c r="K8270" s="1">
        <v>6</v>
      </c>
      <c r="L8270" s="1">
        <v>8</v>
      </c>
      <c r="M8270" s="1">
        <v>27</v>
      </c>
      <c r="N8270" s="1">
        <v>126</v>
      </c>
      <c r="O8270" s="8">
        <v>1</v>
      </c>
    </row>
    <row r="8271" spans="4:15" x14ac:dyDescent="0.2">
      <c r="D8271" s="175"/>
      <c r="E8271" s="4" t="s">
        <v>61</v>
      </c>
      <c r="F8271" s="6"/>
      <c r="G8271" s="5">
        <v>78</v>
      </c>
      <c r="H8271" s="7">
        <v>0</v>
      </c>
      <c r="I8271" s="1">
        <v>0</v>
      </c>
      <c r="J8271" s="1">
        <v>2</v>
      </c>
      <c r="K8271" s="1">
        <v>0</v>
      </c>
      <c r="L8271" s="1">
        <v>3</v>
      </c>
      <c r="M8271" s="1">
        <v>8</v>
      </c>
      <c r="N8271" s="1">
        <v>64</v>
      </c>
      <c r="O8271" s="8">
        <v>1</v>
      </c>
    </row>
    <row r="8272" spans="4:15" x14ac:dyDescent="0.2">
      <c r="D8272" s="175"/>
      <c r="E8272" s="4" t="s">
        <v>62</v>
      </c>
      <c r="F8272" s="6"/>
      <c r="G8272" s="5">
        <v>113</v>
      </c>
      <c r="H8272" s="7">
        <v>0</v>
      </c>
      <c r="I8272" s="1">
        <v>0</v>
      </c>
      <c r="J8272" s="1">
        <v>1</v>
      </c>
      <c r="K8272" s="1">
        <v>3</v>
      </c>
      <c r="L8272" s="1">
        <v>12</v>
      </c>
      <c r="M8272" s="1">
        <v>17</v>
      </c>
      <c r="N8272" s="1">
        <v>78</v>
      </c>
      <c r="O8272" s="8">
        <v>2</v>
      </c>
    </row>
    <row r="8273" spans="2:15" x14ac:dyDescent="0.2">
      <c r="D8273" s="174" t="s">
        <v>63</v>
      </c>
      <c r="E8273" s="20" t="s">
        <v>64</v>
      </c>
      <c r="F8273" s="22"/>
      <c r="G8273" s="21">
        <v>234</v>
      </c>
      <c r="H8273" s="25">
        <v>1</v>
      </c>
      <c r="I8273" s="3">
        <v>2</v>
      </c>
      <c r="J8273" s="3">
        <v>4</v>
      </c>
      <c r="K8273" s="3">
        <v>7</v>
      </c>
      <c r="L8273" s="3">
        <v>21</v>
      </c>
      <c r="M8273" s="3">
        <v>27</v>
      </c>
      <c r="N8273" s="3">
        <v>170</v>
      </c>
      <c r="O8273" s="26">
        <v>2</v>
      </c>
    </row>
    <row r="8274" spans="2:15" x14ac:dyDescent="0.2">
      <c r="D8274" s="175"/>
      <c r="E8274" s="4" t="s">
        <v>65</v>
      </c>
      <c r="F8274" s="6"/>
      <c r="G8274" s="5">
        <v>172</v>
      </c>
      <c r="H8274" s="7">
        <v>0</v>
      </c>
      <c r="I8274" s="1">
        <v>2</v>
      </c>
      <c r="J8274" s="1">
        <v>2</v>
      </c>
      <c r="K8274" s="1">
        <v>4</v>
      </c>
      <c r="L8274" s="1">
        <v>8</v>
      </c>
      <c r="M8274" s="1">
        <v>27</v>
      </c>
      <c r="N8274" s="1">
        <v>126</v>
      </c>
      <c r="O8274" s="8">
        <v>3</v>
      </c>
    </row>
    <row r="8275" spans="2:15" x14ac:dyDescent="0.2">
      <c r="D8275" s="175"/>
      <c r="E8275" s="4" t="s">
        <v>66</v>
      </c>
      <c r="F8275" s="6"/>
      <c r="G8275" s="5">
        <v>165</v>
      </c>
      <c r="H8275" s="7">
        <v>1</v>
      </c>
      <c r="I8275" s="1">
        <v>1</v>
      </c>
      <c r="J8275" s="1">
        <v>7</v>
      </c>
      <c r="K8275" s="1">
        <v>8</v>
      </c>
      <c r="L8275" s="1">
        <v>11</v>
      </c>
      <c r="M8275" s="1">
        <v>15</v>
      </c>
      <c r="N8275" s="1">
        <v>121</v>
      </c>
      <c r="O8275" s="8">
        <v>1</v>
      </c>
    </row>
    <row r="8276" spans="2:15" x14ac:dyDescent="0.2">
      <c r="D8276" s="175"/>
      <c r="E8276" s="4" t="s">
        <v>67</v>
      </c>
      <c r="F8276" s="6"/>
      <c r="G8276" s="5">
        <v>158</v>
      </c>
      <c r="H8276" s="7">
        <v>1</v>
      </c>
      <c r="I8276" s="1">
        <v>1</v>
      </c>
      <c r="J8276" s="1">
        <v>4</v>
      </c>
      <c r="K8276" s="1">
        <v>4</v>
      </c>
      <c r="L8276" s="1">
        <v>13</v>
      </c>
      <c r="M8276" s="1">
        <v>19</v>
      </c>
      <c r="N8276" s="1">
        <v>115</v>
      </c>
      <c r="O8276" s="8">
        <v>1</v>
      </c>
    </row>
    <row r="8277" spans="2:15" x14ac:dyDescent="0.2">
      <c r="D8277" s="175"/>
      <c r="E8277" s="4" t="s">
        <v>68</v>
      </c>
      <c r="F8277" s="6"/>
      <c r="G8277" s="5">
        <v>112</v>
      </c>
      <c r="H8277" s="7">
        <v>0</v>
      </c>
      <c r="I8277" s="1">
        <v>0</v>
      </c>
      <c r="J8277" s="1">
        <v>3</v>
      </c>
      <c r="K8277" s="1">
        <v>2</v>
      </c>
      <c r="L8277" s="1">
        <v>4</v>
      </c>
      <c r="M8277" s="1">
        <v>13</v>
      </c>
      <c r="N8277" s="1">
        <v>90</v>
      </c>
      <c r="O8277" s="8">
        <v>0</v>
      </c>
    </row>
    <row r="8278" spans="2:15" x14ac:dyDescent="0.2">
      <c r="D8278" s="175"/>
      <c r="E8278" s="4" t="s">
        <v>69</v>
      </c>
      <c r="F8278" s="6"/>
      <c r="G8278" s="5">
        <v>92</v>
      </c>
      <c r="H8278" s="7">
        <v>0</v>
      </c>
      <c r="I8278" s="1">
        <v>0</v>
      </c>
      <c r="J8278" s="1">
        <v>4</v>
      </c>
      <c r="K8278" s="1">
        <v>3</v>
      </c>
      <c r="L8278" s="1">
        <v>4</v>
      </c>
      <c r="M8278" s="1">
        <v>8</v>
      </c>
      <c r="N8278" s="1">
        <v>73</v>
      </c>
      <c r="O8278" s="8">
        <v>0</v>
      </c>
    </row>
    <row r="8279" spans="2:15" x14ac:dyDescent="0.2">
      <c r="D8279" s="175"/>
      <c r="E8279" s="4" t="s">
        <v>70</v>
      </c>
      <c r="F8279" s="6"/>
      <c r="G8279" s="5">
        <v>131</v>
      </c>
      <c r="H8279" s="7">
        <v>0</v>
      </c>
      <c r="I8279" s="1">
        <v>1</v>
      </c>
      <c r="J8279" s="1">
        <v>2</v>
      </c>
      <c r="K8279" s="1">
        <v>3</v>
      </c>
      <c r="L8279" s="1">
        <v>16</v>
      </c>
      <c r="M8279" s="1">
        <v>17</v>
      </c>
      <c r="N8279" s="1">
        <v>92</v>
      </c>
      <c r="O8279" s="8">
        <v>0</v>
      </c>
    </row>
    <row r="8280" spans="2:15" x14ac:dyDescent="0.2">
      <c r="D8280" s="175"/>
      <c r="E8280" s="4" t="s">
        <v>71</v>
      </c>
      <c r="F8280" s="6"/>
      <c r="G8280" s="5">
        <v>71</v>
      </c>
      <c r="H8280" s="7">
        <v>0</v>
      </c>
      <c r="I8280" s="1">
        <v>0</v>
      </c>
      <c r="J8280" s="1">
        <v>0</v>
      </c>
      <c r="K8280" s="1">
        <v>4</v>
      </c>
      <c r="L8280" s="1">
        <v>2</v>
      </c>
      <c r="M8280" s="1">
        <v>18</v>
      </c>
      <c r="N8280" s="1">
        <v>47</v>
      </c>
      <c r="O8280" s="8">
        <v>0</v>
      </c>
    </row>
    <row r="8281" spans="2:15" x14ac:dyDescent="0.2">
      <c r="D8281" s="176"/>
      <c r="E8281" s="59" t="s">
        <v>72</v>
      </c>
      <c r="F8281" s="60"/>
      <c r="G8281" s="56">
        <v>70</v>
      </c>
      <c r="H8281" s="66">
        <v>0</v>
      </c>
      <c r="I8281" s="30">
        <v>0</v>
      </c>
      <c r="J8281" s="30">
        <v>2</v>
      </c>
      <c r="K8281" s="30">
        <v>1</v>
      </c>
      <c r="L8281" s="30">
        <v>7</v>
      </c>
      <c r="M8281" s="30">
        <v>8</v>
      </c>
      <c r="N8281" s="30">
        <v>52</v>
      </c>
      <c r="O8281" s="65">
        <v>0</v>
      </c>
    </row>
    <row r="8283" spans="2:15" x14ac:dyDescent="0.2">
      <c r="B8283" s="43" t="str">
        <f xml:space="preserve"> HYPERLINK("#'目次'!B306", "[300]")</f>
        <v>[300]</v>
      </c>
      <c r="C8283" s="31" t="s">
        <v>524</v>
      </c>
    </row>
    <row r="8286" spans="2:15" x14ac:dyDescent="0.2">
      <c r="C8286" s="31" t="s">
        <v>75</v>
      </c>
    </row>
    <row r="8287" spans="2:15" ht="84" x14ac:dyDescent="0.2">
      <c r="D8287" s="177"/>
      <c r="E8287" s="178"/>
      <c r="F8287" s="178"/>
      <c r="G8287" s="40" t="s">
        <v>14</v>
      </c>
      <c r="H8287" s="42" t="s">
        <v>525</v>
      </c>
      <c r="I8287" s="15" t="s">
        <v>526</v>
      </c>
      <c r="J8287" s="15" t="s">
        <v>527</v>
      </c>
      <c r="K8287" s="15" t="s">
        <v>528</v>
      </c>
      <c r="L8287" s="15" t="s">
        <v>529</v>
      </c>
      <c r="M8287" s="15" t="s">
        <v>530</v>
      </c>
      <c r="N8287" s="15" t="s">
        <v>531</v>
      </c>
      <c r="O8287" s="44" t="s">
        <v>17</v>
      </c>
    </row>
    <row r="8288" spans="2:15" x14ac:dyDescent="0.2">
      <c r="D8288" s="179"/>
      <c r="E8288" s="180"/>
      <c r="F8288" s="180"/>
      <c r="G8288" s="39"/>
      <c r="H8288" s="41"/>
      <c r="I8288" s="14"/>
      <c r="J8288" s="14"/>
      <c r="K8288" s="14"/>
      <c r="L8288" s="14"/>
      <c r="M8288" s="14"/>
      <c r="N8288" s="14"/>
      <c r="O8288" s="38"/>
    </row>
    <row r="8289" spans="4:15" x14ac:dyDescent="0.2">
      <c r="D8289" s="58"/>
      <c r="E8289" s="53" t="s">
        <v>14</v>
      </c>
      <c r="F8289" s="52"/>
      <c r="G8289" s="37">
        <v>1222</v>
      </c>
      <c r="H8289" s="17">
        <v>3</v>
      </c>
      <c r="I8289" s="17">
        <v>8</v>
      </c>
      <c r="J8289" s="17">
        <v>29</v>
      </c>
      <c r="K8289" s="17">
        <v>36</v>
      </c>
      <c r="L8289" s="17">
        <v>87</v>
      </c>
      <c r="M8289" s="17">
        <v>154</v>
      </c>
      <c r="N8289" s="17">
        <v>895</v>
      </c>
      <c r="O8289" s="55">
        <v>10</v>
      </c>
    </row>
    <row r="8290" spans="4:15" x14ac:dyDescent="0.2">
      <c r="D8290" s="174" t="s">
        <v>36</v>
      </c>
      <c r="E8290" s="20" t="s">
        <v>76</v>
      </c>
      <c r="F8290" s="22"/>
      <c r="G8290" s="21">
        <v>629</v>
      </c>
      <c r="H8290" s="25">
        <v>2</v>
      </c>
      <c r="I8290" s="3">
        <v>3</v>
      </c>
      <c r="J8290" s="3">
        <v>10</v>
      </c>
      <c r="K8290" s="3">
        <v>17</v>
      </c>
      <c r="L8290" s="3">
        <v>44</v>
      </c>
      <c r="M8290" s="3">
        <v>77</v>
      </c>
      <c r="N8290" s="3">
        <v>472</v>
      </c>
      <c r="O8290" s="26">
        <v>4</v>
      </c>
    </row>
    <row r="8291" spans="4:15" x14ac:dyDescent="0.2">
      <c r="D8291" s="175"/>
      <c r="E8291" s="4" t="s">
        <v>39</v>
      </c>
      <c r="F8291" s="6"/>
      <c r="G8291" s="5">
        <v>37</v>
      </c>
      <c r="H8291" s="7">
        <v>0</v>
      </c>
      <c r="I8291" s="1">
        <v>0</v>
      </c>
      <c r="J8291" s="1">
        <v>0</v>
      </c>
      <c r="K8291" s="1">
        <v>0</v>
      </c>
      <c r="L8291" s="1">
        <v>1</v>
      </c>
      <c r="M8291" s="1">
        <v>5</v>
      </c>
      <c r="N8291" s="1">
        <v>31</v>
      </c>
      <c r="O8291" s="8">
        <v>0</v>
      </c>
    </row>
    <row r="8292" spans="4:15" x14ac:dyDescent="0.2">
      <c r="D8292" s="175"/>
      <c r="E8292" s="4" t="s">
        <v>40</v>
      </c>
      <c r="F8292" s="6"/>
      <c r="G8292" s="5">
        <v>73</v>
      </c>
      <c r="H8292" s="7">
        <v>0</v>
      </c>
      <c r="I8292" s="1">
        <v>1</v>
      </c>
      <c r="J8292" s="1">
        <v>1</v>
      </c>
      <c r="K8292" s="1">
        <v>3</v>
      </c>
      <c r="L8292" s="1">
        <v>4</v>
      </c>
      <c r="M8292" s="1">
        <v>4</v>
      </c>
      <c r="N8292" s="1">
        <v>60</v>
      </c>
      <c r="O8292" s="8">
        <v>0</v>
      </c>
    </row>
    <row r="8293" spans="4:15" x14ac:dyDescent="0.2">
      <c r="D8293" s="175"/>
      <c r="E8293" s="4" t="s">
        <v>41</v>
      </c>
      <c r="F8293" s="6"/>
      <c r="G8293" s="5">
        <v>108</v>
      </c>
      <c r="H8293" s="7">
        <v>0</v>
      </c>
      <c r="I8293" s="1">
        <v>0</v>
      </c>
      <c r="J8293" s="1">
        <v>1</v>
      </c>
      <c r="K8293" s="1">
        <v>4</v>
      </c>
      <c r="L8293" s="1">
        <v>9</v>
      </c>
      <c r="M8293" s="1">
        <v>15</v>
      </c>
      <c r="N8293" s="1">
        <v>78</v>
      </c>
      <c r="O8293" s="8">
        <v>1</v>
      </c>
    </row>
    <row r="8294" spans="4:15" x14ac:dyDescent="0.2">
      <c r="D8294" s="175"/>
      <c r="E8294" s="4" t="s">
        <v>42</v>
      </c>
      <c r="F8294" s="6"/>
      <c r="G8294" s="5">
        <v>113</v>
      </c>
      <c r="H8294" s="7">
        <v>0</v>
      </c>
      <c r="I8294" s="1">
        <v>0</v>
      </c>
      <c r="J8294" s="1">
        <v>5</v>
      </c>
      <c r="K8294" s="1">
        <v>4</v>
      </c>
      <c r="L8294" s="1">
        <v>7</v>
      </c>
      <c r="M8294" s="1">
        <v>16</v>
      </c>
      <c r="N8294" s="1">
        <v>80</v>
      </c>
      <c r="O8294" s="8">
        <v>1</v>
      </c>
    </row>
    <row r="8295" spans="4:15" x14ac:dyDescent="0.2">
      <c r="D8295" s="175"/>
      <c r="E8295" s="4" t="s">
        <v>43</v>
      </c>
      <c r="F8295" s="6"/>
      <c r="G8295" s="5">
        <v>101</v>
      </c>
      <c r="H8295" s="7">
        <v>0</v>
      </c>
      <c r="I8295" s="1">
        <v>1</v>
      </c>
      <c r="J8295" s="1">
        <v>1</v>
      </c>
      <c r="K8295" s="1">
        <v>1</v>
      </c>
      <c r="L8295" s="1">
        <v>4</v>
      </c>
      <c r="M8295" s="1">
        <v>8</v>
      </c>
      <c r="N8295" s="1">
        <v>86</v>
      </c>
      <c r="O8295" s="8">
        <v>0</v>
      </c>
    </row>
    <row r="8296" spans="4:15" x14ac:dyDescent="0.2">
      <c r="D8296" s="175"/>
      <c r="E8296" s="4" t="s">
        <v>44</v>
      </c>
      <c r="F8296" s="6"/>
      <c r="G8296" s="5">
        <v>114</v>
      </c>
      <c r="H8296" s="7">
        <v>2</v>
      </c>
      <c r="I8296" s="1">
        <v>1</v>
      </c>
      <c r="J8296" s="1">
        <v>1</v>
      </c>
      <c r="K8296" s="1">
        <v>2</v>
      </c>
      <c r="L8296" s="1">
        <v>8</v>
      </c>
      <c r="M8296" s="1">
        <v>20</v>
      </c>
      <c r="N8296" s="1">
        <v>79</v>
      </c>
      <c r="O8296" s="8">
        <v>1</v>
      </c>
    </row>
    <row r="8297" spans="4:15" x14ac:dyDescent="0.2">
      <c r="D8297" s="175"/>
      <c r="E8297" s="4" t="s">
        <v>45</v>
      </c>
      <c r="F8297" s="6"/>
      <c r="G8297" s="5">
        <v>83</v>
      </c>
      <c r="H8297" s="7">
        <v>0</v>
      </c>
      <c r="I8297" s="1">
        <v>0</v>
      </c>
      <c r="J8297" s="1">
        <v>1</v>
      </c>
      <c r="K8297" s="1">
        <v>3</v>
      </c>
      <c r="L8297" s="1">
        <v>11</v>
      </c>
      <c r="M8297" s="1">
        <v>9</v>
      </c>
      <c r="N8297" s="1">
        <v>58</v>
      </c>
      <c r="O8297" s="8">
        <v>1</v>
      </c>
    </row>
    <row r="8298" spans="4:15" x14ac:dyDescent="0.2">
      <c r="D8298" s="174" t="s">
        <v>37</v>
      </c>
      <c r="E8298" s="20" t="s">
        <v>77</v>
      </c>
      <c r="F8298" s="22"/>
      <c r="G8298" s="21">
        <v>593</v>
      </c>
      <c r="H8298" s="25">
        <v>1</v>
      </c>
      <c r="I8298" s="3">
        <v>5</v>
      </c>
      <c r="J8298" s="3">
        <v>19</v>
      </c>
      <c r="K8298" s="3">
        <v>19</v>
      </c>
      <c r="L8298" s="3">
        <v>43</v>
      </c>
      <c r="M8298" s="3">
        <v>77</v>
      </c>
      <c r="N8298" s="3">
        <v>423</v>
      </c>
      <c r="O8298" s="26">
        <v>6</v>
      </c>
    </row>
    <row r="8299" spans="4:15" x14ac:dyDescent="0.2">
      <c r="D8299" s="175"/>
      <c r="E8299" s="4" t="s">
        <v>39</v>
      </c>
      <c r="F8299" s="6"/>
      <c r="G8299" s="5">
        <v>27</v>
      </c>
      <c r="H8299" s="7">
        <v>0</v>
      </c>
      <c r="I8299" s="1">
        <v>0</v>
      </c>
      <c r="J8299" s="1">
        <v>2</v>
      </c>
      <c r="K8299" s="1">
        <v>0</v>
      </c>
      <c r="L8299" s="1">
        <v>1</v>
      </c>
      <c r="M8299" s="1">
        <v>3</v>
      </c>
      <c r="N8299" s="1">
        <v>20</v>
      </c>
      <c r="O8299" s="8">
        <v>1</v>
      </c>
    </row>
    <row r="8300" spans="4:15" x14ac:dyDescent="0.2">
      <c r="D8300" s="175"/>
      <c r="E8300" s="4" t="s">
        <v>40</v>
      </c>
      <c r="F8300" s="6"/>
      <c r="G8300" s="5">
        <v>74</v>
      </c>
      <c r="H8300" s="7">
        <v>0</v>
      </c>
      <c r="I8300" s="1">
        <v>1</v>
      </c>
      <c r="J8300" s="1">
        <v>2</v>
      </c>
      <c r="K8300" s="1">
        <v>1</v>
      </c>
      <c r="L8300" s="1">
        <v>2</v>
      </c>
      <c r="M8300" s="1">
        <v>10</v>
      </c>
      <c r="N8300" s="1">
        <v>58</v>
      </c>
      <c r="O8300" s="8">
        <v>0</v>
      </c>
    </row>
    <row r="8301" spans="4:15" x14ac:dyDescent="0.2">
      <c r="D8301" s="175"/>
      <c r="E8301" s="4" t="s">
        <v>41</v>
      </c>
      <c r="F8301" s="6"/>
      <c r="G8301" s="5">
        <v>96</v>
      </c>
      <c r="H8301" s="7">
        <v>0</v>
      </c>
      <c r="I8301" s="1">
        <v>1</v>
      </c>
      <c r="J8301" s="1">
        <v>1</v>
      </c>
      <c r="K8301" s="1">
        <v>3</v>
      </c>
      <c r="L8301" s="1">
        <v>9</v>
      </c>
      <c r="M8301" s="1">
        <v>12</v>
      </c>
      <c r="N8301" s="1">
        <v>70</v>
      </c>
      <c r="O8301" s="8">
        <v>0</v>
      </c>
    </row>
    <row r="8302" spans="4:15" x14ac:dyDescent="0.2">
      <c r="D8302" s="175"/>
      <c r="E8302" s="4" t="s">
        <v>42</v>
      </c>
      <c r="F8302" s="6"/>
      <c r="G8302" s="5">
        <v>97</v>
      </c>
      <c r="H8302" s="7">
        <v>0</v>
      </c>
      <c r="I8302" s="1">
        <v>0</v>
      </c>
      <c r="J8302" s="1">
        <v>1</v>
      </c>
      <c r="K8302" s="1">
        <v>3</v>
      </c>
      <c r="L8302" s="1">
        <v>10</v>
      </c>
      <c r="M8302" s="1">
        <v>14</v>
      </c>
      <c r="N8302" s="1">
        <v>69</v>
      </c>
      <c r="O8302" s="8">
        <v>0</v>
      </c>
    </row>
    <row r="8303" spans="4:15" x14ac:dyDescent="0.2">
      <c r="D8303" s="175"/>
      <c r="E8303" s="4" t="s">
        <v>43</v>
      </c>
      <c r="F8303" s="6"/>
      <c r="G8303" s="5">
        <v>103</v>
      </c>
      <c r="H8303" s="7">
        <v>0</v>
      </c>
      <c r="I8303" s="1">
        <v>1</v>
      </c>
      <c r="J8303" s="1">
        <v>5</v>
      </c>
      <c r="K8303" s="1">
        <v>3</v>
      </c>
      <c r="L8303" s="1">
        <v>5</v>
      </c>
      <c r="M8303" s="1">
        <v>14</v>
      </c>
      <c r="N8303" s="1">
        <v>75</v>
      </c>
      <c r="O8303" s="8">
        <v>0</v>
      </c>
    </row>
    <row r="8304" spans="4:15" x14ac:dyDescent="0.2">
      <c r="D8304" s="175"/>
      <c r="E8304" s="4" t="s">
        <v>44</v>
      </c>
      <c r="F8304" s="6"/>
      <c r="G8304" s="5">
        <v>109</v>
      </c>
      <c r="H8304" s="7">
        <v>1</v>
      </c>
      <c r="I8304" s="1">
        <v>1</v>
      </c>
      <c r="J8304" s="1">
        <v>5</v>
      </c>
      <c r="K8304" s="1">
        <v>4</v>
      </c>
      <c r="L8304" s="1">
        <v>12</v>
      </c>
      <c r="M8304" s="1">
        <v>13</v>
      </c>
      <c r="N8304" s="1">
        <v>72</v>
      </c>
      <c r="O8304" s="8">
        <v>1</v>
      </c>
    </row>
    <row r="8305" spans="4:15" x14ac:dyDescent="0.2">
      <c r="D8305" s="176"/>
      <c r="E8305" s="59" t="s">
        <v>45</v>
      </c>
      <c r="F8305" s="60"/>
      <c r="G8305" s="56">
        <v>87</v>
      </c>
      <c r="H8305" s="66">
        <v>0</v>
      </c>
      <c r="I8305" s="30">
        <v>1</v>
      </c>
      <c r="J8305" s="30">
        <v>3</v>
      </c>
      <c r="K8305" s="30">
        <v>5</v>
      </c>
      <c r="L8305" s="30">
        <v>4</v>
      </c>
      <c r="M8305" s="30">
        <v>11</v>
      </c>
      <c r="N8305" s="30">
        <v>59</v>
      </c>
      <c r="O8305" s="65">
        <v>4</v>
      </c>
    </row>
  </sheetData>
  <mergeCells count="1100">
    <mergeCell ref="D11:F12"/>
    <mergeCell ref="D14:D24"/>
    <mergeCell ref="D25:D28"/>
    <mergeCell ref="D29:D30"/>
    <mergeCell ref="D31:D37"/>
    <mergeCell ref="D43:F44"/>
    <mergeCell ref="D46:D55"/>
    <mergeCell ref="D56:D64"/>
    <mergeCell ref="D70:F71"/>
    <mergeCell ref="D73:D80"/>
    <mergeCell ref="D81:D88"/>
    <mergeCell ref="D94:F95"/>
    <mergeCell ref="D97:D107"/>
    <mergeCell ref="D108:D111"/>
    <mergeCell ref="D112:D113"/>
    <mergeCell ref="D114:D120"/>
    <mergeCell ref="D126:F127"/>
    <mergeCell ref="D129:D138"/>
    <mergeCell ref="D139:D147"/>
    <mergeCell ref="D153:F154"/>
    <mergeCell ref="D156:D163"/>
    <mergeCell ref="D164:D171"/>
    <mergeCell ref="D177:F178"/>
    <mergeCell ref="D180:D190"/>
    <mergeCell ref="D191:D194"/>
    <mergeCell ref="D195:D196"/>
    <mergeCell ref="D197:D203"/>
    <mergeCell ref="D209:F210"/>
    <mergeCell ref="D212:D221"/>
    <mergeCell ref="D222:D230"/>
    <mergeCell ref="D236:F237"/>
    <mergeCell ref="D239:D246"/>
    <mergeCell ref="D247:D254"/>
    <mergeCell ref="D260:F261"/>
    <mergeCell ref="D263:D273"/>
    <mergeCell ref="D274:D277"/>
    <mergeCell ref="D278:D279"/>
    <mergeCell ref="D280:D286"/>
    <mergeCell ref="D292:F293"/>
    <mergeCell ref="D295:D304"/>
    <mergeCell ref="D305:D313"/>
    <mergeCell ref="D319:F320"/>
    <mergeCell ref="D322:D329"/>
    <mergeCell ref="D330:D337"/>
    <mergeCell ref="D343:F344"/>
    <mergeCell ref="D346:D356"/>
    <mergeCell ref="D357:D360"/>
    <mergeCell ref="D361:D362"/>
    <mergeCell ref="D363:D369"/>
    <mergeCell ref="D375:F376"/>
    <mergeCell ref="D378:D387"/>
    <mergeCell ref="D388:D396"/>
    <mergeCell ref="D402:F403"/>
    <mergeCell ref="D405:D412"/>
    <mergeCell ref="D413:D420"/>
    <mergeCell ref="D426:F427"/>
    <mergeCell ref="D429:D439"/>
    <mergeCell ref="D440:D443"/>
    <mergeCell ref="D444:D445"/>
    <mergeCell ref="D446:D452"/>
    <mergeCell ref="D458:F459"/>
    <mergeCell ref="D461:D470"/>
    <mergeCell ref="D471:D479"/>
    <mergeCell ref="D485:F486"/>
    <mergeCell ref="D488:D495"/>
    <mergeCell ref="D496:D503"/>
    <mergeCell ref="D509:F510"/>
    <mergeCell ref="D512:D522"/>
    <mergeCell ref="D523:D526"/>
    <mergeCell ref="D527:D528"/>
    <mergeCell ref="D529:D535"/>
    <mergeCell ref="D541:F542"/>
    <mergeCell ref="D544:D553"/>
    <mergeCell ref="D554:D562"/>
    <mergeCell ref="D568:F569"/>
    <mergeCell ref="D571:D578"/>
    <mergeCell ref="D579:D586"/>
    <mergeCell ref="D592:F593"/>
    <mergeCell ref="D595:D605"/>
    <mergeCell ref="D606:D609"/>
    <mergeCell ref="D610:D611"/>
    <mergeCell ref="D612:D618"/>
    <mergeCell ref="D624:F625"/>
    <mergeCell ref="D627:D636"/>
    <mergeCell ref="D637:D645"/>
    <mergeCell ref="D651:F652"/>
    <mergeCell ref="D654:D661"/>
    <mergeCell ref="D662:D669"/>
    <mergeCell ref="D675:F676"/>
    <mergeCell ref="D678:D688"/>
    <mergeCell ref="D689:D692"/>
    <mergeCell ref="D693:D694"/>
    <mergeCell ref="D695:D701"/>
    <mergeCell ref="D707:F708"/>
    <mergeCell ref="D710:D719"/>
    <mergeCell ref="D720:D728"/>
    <mergeCell ref="D734:F735"/>
    <mergeCell ref="D737:D744"/>
    <mergeCell ref="D745:D752"/>
    <mergeCell ref="D758:F759"/>
    <mergeCell ref="D761:D771"/>
    <mergeCell ref="D772:D775"/>
    <mergeCell ref="D776:D777"/>
    <mergeCell ref="D778:D784"/>
    <mergeCell ref="D790:F791"/>
    <mergeCell ref="D793:D802"/>
    <mergeCell ref="D803:D811"/>
    <mergeCell ref="D817:F818"/>
    <mergeCell ref="D820:D827"/>
    <mergeCell ref="D828:D835"/>
    <mergeCell ref="D841:F842"/>
    <mergeCell ref="D844:D854"/>
    <mergeCell ref="D855:D858"/>
    <mergeCell ref="D859:D860"/>
    <mergeCell ref="D861:D867"/>
    <mergeCell ref="D873:F874"/>
    <mergeCell ref="D876:D885"/>
    <mergeCell ref="D886:D894"/>
    <mergeCell ref="D900:F901"/>
    <mergeCell ref="D903:D910"/>
    <mergeCell ref="D911:D918"/>
    <mergeCell ref="D924:F925"/>
    <mergeCell ref="D927:D937"/>
    <mergeCell ref="D938:D941"/>
    <mergeCell ref="D942:D943"/>
    <mergeCell ref="D944:D950"/>
    <mergeCell ref="D956:F957"/>
    <mergeCell ref="D959:D968"/>
    <mergeCell ref="D969:D977"/>
    <mergeCell ref="D983:F984"/>
    <mergeCell ref="D986:D993"/>
    <mergeCell ref="D994:D1001"/>
    <mergeCell ref="D1007:F1008"/>
    <mergeCell ref="D1010:D1020"/>
    <mergeCell ref="D1021:D1024"/>
    <mergeCell ref="D1025:D1026"/>
    <mergeCell ref="D1027:D1033"/>
    <mergeCell ref="D1039:F1040"/>
    <mergeCell ref="D1042:D1051"/>
    <mergeCell ref="D1052:D1060"/>
    <mergeCell ref="D1066:F1067"/>
    <mergeCell ref="D1069:D1076"/>
    <mergeCell ref="D1077:D1084"/>
    <mergeCell ref="D1090:F1091"/>
    <mergeCell ref="D1093:D1103"/>
    <mergeCell ref="D1104:D1107"/>
    <mergeCell ref="D1108:D1109"/>
    <mergeCell ref="D1110:D1116"/>
    <mergeCell ref="D1122:F1123"/>
    <mergeCell ref="D1125:D1134"/>
    <mergeCell ref="D1135:D1143"/>
    <mergeCell ref="D1149:F1150"/>
    <mergeCell ref="D1152:D1159"/>
    <mergeCell ref="D1160:D1167"/>
    <mergeCell ref="D1173:F1174"/>
    <mergeCell ref="D1176:D1186"/>
    <mergeCell ref="D1187:D1190"/>
    <mergeCell ref="D1191:D1192"/>
    <mergeCell ref="D1193:D1199"/>
    <mergeCell ref="D1205:F1206"/>
    <mergeCell ref="D1208:D1217"/>
    <mergeCell ref="D1218:D1226"/>
    <mergeCell ref="D1232:F1233"/>
    <mergeCell ref="D1235:D1242"/>
    <mergeCell ref="D1243:D1250"/>
    <mergeCell ref="D1256:F1257"/>
    <mergeCell ref="D1259:D1269"/>
    <mergeCell ref="D1270:D1273"/>
    <mergeCell ref="D1274:D1275"/>
    <mergeCell ref="D1276:D1282"/>
    <mergeCell ref="D1288:F1289"/>
    <mergeCell ref="D1291:D1300"/>
    <mergeCell ref="D1301:D1309"/>
    <mergeCell ref="D1315:F1316"/>
    <mergeCell ref="D1318:D1325"/>
    <mergeCell ref="D1326:D1333"/>
    <mergeCell ref="D1339:F1340"/>
    <mergeCell ref="D1342:D1352"/>
    <mergeCell ref="D1353:D1356"/>
    <mergeCell ref="D1357:D1358"/>
    <mergeCell ref="D1359:D1365"/>
    <mergeCell ref="D1371:F1372"/>
    <mergeCell ref="D1374:D1383"/>
    <mergeCell ref="D1384:D1392"/>
    <mergeCell ref="D1398:F1399"/>
    <mergeCell ref="D1401:D1408"/>
    <mergeCell ref="D1409:D1416"/>
    <mergeCell ref="D1422:F1423"/>
    <mergeCell ref="D1425:D1435"/>
    <mergeCell ref="D1436:D1439"/>
    <mergeCell ref="D1440:D1441"/>
    <mergeCell ref="D1442:D1448"/>
    <mergeCell ref="D1454:F1455"/>
    <mergeCell ref="D1457:D1466"/>
    <mergeCell ref="D1467:D1475"/>
    <mergeCell ref="D1481:F1482"/>
    <mergeCell ref="D1484:D1491"/>
    <mergeCell ref="D1492:D1499"/>
    <mergeCell ref="D1505:F1506"/>
    <mergeCell ref="D1508:D1518"/>
    <mergeCell ref="D1519:D1522"/>
    <mergeCell ref="D1523:D1524"/>
    <mergeCell ref="D1525:D1531"/>
    <mergeCell ref="D1537:F1538"/>
    <mergeCell ref="D1540:D1549"/>
    <mergeCell ref="D1550:D1558"/>
    <mergeCell ref="D1564:F1565"/>
    <mergeCell ref="D1567:D1574"/>
    <mergeCell ref="D1575:D1582"/>
    <mergeCell ref="D1588:F1589"/>
    <mergeCell ref="D1591:D1601"/>
    <mergeCell ref="D1602:D1605"/>
    <mergeCell ref="D1606:D1607"/>
    <mergeCell ref="D1608:D1614"/>
    <mergeCell ref="D1620:F1621"/>
    <mergeCell ref="D1623:D1632"/>
    <mergeCell ref="D1633:D1641"/>
    <mergeCell ref="D1647:F1648"/>
    <mergeCell ref="D1650:D1657"/>
    <mergeCell ref="D1658:D1665"/>
    <mergeCell ref="D1671:F1672"/>
    <mergeCell ref="D1674:D1684"/>
    <mergeCell ref="D1685:D1688"/>
    <mergeCell ref="D1689:D1690"/>
    <mergeCell ref="D1691:D1697"/>
    <mergeCell ref="D1703:F1704"/>
    <mergeCell ref="D1706:D1715"/>
    <mergeCell ref="D1716:D1724"/>
    <mergeCell ref="D1730:F1731"/>
    <mergeCell ref="D1733:D1740"/>
    <mergeCell ref="D1741:D1748"/>
    <mergeCell ref="D1754:F1755"/>
    <mergeCell ref="D1757:D1767"/>
    <mergeCell ref="D1768:D1771"/>
    <mergeCell ref="D1772:D1773"/>
    <mergeCell ref="D1774:D1780"/>
    <mergeCell ref="D1786:F1787"/>
    <mergeCell ref="D1789:D1798"/>
    <mergeCell ref="D1799:D1807"/>
    <mergeCell ref="D1813:F1814"/>
    <mergeCell ref="D1816:D1823"/>
    <mergeCell ref="D1824:D1831"/>
    <mergeCell ref="D1837:F1838"/>
    <mergeCell ref="D1840:D1850"/>
    <mergeCell ref="D1851:D1854"/>
    <mergeCell ref="D1855:D1856"/>
    <mergeCell ref="D1857:D1863"/>
    <mergeCell ref="D1869:F1870"/>
    <mergeCell ref="D1872:D1881"/>
    <mergeCell ref="D1882:D1890"/>
    <mergeCell ref="D1896:F1897"/>
    <mergeCell ref="D1899:D1906"/>
    <mergeCell ref="D1907:D1914"/>
    <mergeCell ref="D1920:F1921"/>
    <mergeCell ref="D1923:D1933"/>
    <mergeCell ref="D1934:D1937"/>
    <mergeCell ref="D1938:D1939"/>
    <mergeCell ref="D1940:D1946"/>
    <mergeCell ref="D1952:F1953"/>
    <mergeCell ref="D1955:D1964"/>
    <mergeCell ref="D1965:D1973"/>
    <mergeCell ref="D1979:F1980"/>
    <mergeCell ref="D1982:D1989"/>
    <mergeCell ref="D1990:D1997"/>
    <mergeCell ref="D2003:F2004"/>
    <mergeCell ref="D2006:D2016"/>
    <mergeCell ref="D2017:D2020"/>
    <mergeCell ref="D2021:D2022"/>
    <mergeCell ref="D2023:D2029"/>
    <mergeCell ref="D2035:F2036"/>
    <mergeCell ref="D2038:D2047"/>
    <mergeCell ref="D2048:D2056"/>
    <mergeCell ref="D2062:F2063"/>
    <mergeCell ref="D2065:D2072"/>
    <mergeCell ref="D2073:D2080"/>
    <mergeCell ref="D2086:F2087"/>
    <mergeCell ref="D2089:D2099"/>
    <mergeCell ref="D2100:D2103"/>
    <mergeCell ref="D2104:D2105"/>
    <mergeCell ref="D2106:D2112"/>
    <mergeCell ref="D2118:F2119"/>
    <mergeCell ref="D2121:D2130"/>
    <mergeCell ref="D2131:D2139"/>
    <mergeCell ref="D2145:F2146"/>
    <mergeCell ref="D2148:D2155"/>
    <mergeCell ref="D2156:D2163"/>
    <mergeCell ref="D2169:F2170"/>
    <mergeCell ref="D2172:D2182"/>
    <mergeCell ref="D2183:D2186"/>
    <mergeCell ref="D2187:D2188"/>
    <mergeCell ref="D2189:D2195"/>
    <mergeCell ref="D2201:F2202"/>
    <mergeCell ref="D2204:D2213"/>
    <mergeCell ref="D2214:D2222"/>
    <mergeCell ref="D2228:F2229"/>
    <mergeCell ref="D2231:D2238"/>
    <mergeCell ref="D2239:D2246"/>
    <mergeCell ref="D2252:F2253"/>
    <mergeCell ref="D2255:D2265"/>
    <mergeCell ref="D2266:D2269"/>
    <mergeCell ref="D2270:D2271"/>
    <mergeCell ref="D2272:D2278"/>
    <mergeCell ref="D2284:F2285"/>
    <mergeCell ref="D2287:D2296"/>
    <mergeCell ref="D2297:D2305"/>
    <mergeCell ref="D2311:F2312"/>
    <mergeCell ref="D2314:D2321"/>
    <mergeCell ref="D2322:D2329"/>
    <mergeCell ref="D2335:F2336"/>
    <mergeCell ref="D2338:D2348"/>
    <mergeCell ref="D2349:D2352"/>
    <mergeCell ref="D2353:D2354"/>
    <mergeCell ref="D2355:D2361"/>
    <mergeCell ref="D2367:F2368"/>
    <mergeCell ref="D2370:D2379"/>
    <mergeCell ref="D2380:D2388"/>
    <mergeCell ref="D2394:F2395"/>
    <mergeCell ref="D2397:D2404"/>
    <mergeCell ref="D2405:D2412"/>
    <mergeCell ref="D2418:F2419"/>
    <mergeCell ref="D2421:D2431"/>
    <mergeCell ref="D2432:D2435"/>
    <mergeCell ref="D2436:D2437"/>
    <mergeCell ref="D2438:D2444"/>
    <mergeCell ref="D2450:F2451"/>
    <mergeCell ref="D2453:D2462"/>
    <mergeCell ref="D2463:D2471"/>
    <mergeCell ref="D2477:F2478"/>
    <mergeCell ref="D2480:D2487"/>
    <mergeCell ref="D2488:D2495"/>
    <mergeCell ref="D2501:F2502"/>
    <mergeCell ref="D2504:D2514"/>
    <mergeCell ref="D2515:D2518"/>
    <mergeCell ref="D2519:D2520"/>
    <mergeCell ref="D2521:D2527"/>
    <mergeCell ref="D2533:F2534"/>
    <mergeCell ref="D2536:D2545"/>
    <mergeCell ref="D2546:D2554"/>
    <mergeCell ref="D2560:F2561"/>
    <mergeCell ref="D2563:D2570"/>
    <mergeCell ref="D2571:D2578"/>
    <mergeCell ref="D2584:F2585"/>
    <mergeCell ref="D2587:D2597"/>
    <mergeCell ref="D2598:D2601"/>
    <mergeCell ref="D2602:D2603"/>
    <mergeCell ref="D2604:D2610"/>
    <mergeCell ref="D2616:F2617"/>
    <mergeCell ref="D2619:D2628"/>
    <mergeCell ref="D2629:D2637"/>
    <mergeCell ref="D2643:F2644"/>
    <mergeCell ref="D2646:D2653"/>
    <mergeCell ref="D2654:D2661"/>
    <mergeCell ref="D2667:F2668"/>
    <mergeCell ref="D2670:D2680"/>
    <mergeCell ref="D2681:D2684"/>
    <mergeCell ref="D2685:D2686"/>
    <mergeCell ref="D2687:D2693"/>
    <mergeCell ref="D2699:F2700"/>
    <mergeCell ref="D2702:D2711"/>
    <mergeCell ref="D2712:D2720"/>
    <mergeCell ref="D2726:F2727"/>
    <mergeCell ref="D2729:D2736"/>
    <mergeCell ref="D2737:D2744"/>
    <mergeCell ref="D2750:F2751"/>
    <mergeCell ref="D2753:D2763"/>
    <mergeCell ref="D2764:D2767"/>
    <mergeCell ref="D2768:D2769"/>
    <mergeCell ref="D2770:D2776"/>
    <mergeCell ref="D2782:F2783"/>
    <mergeCell ref="D2785:D2794"/>
    <mergeCell ref="D2795:D2803"/>
    <mergeCell ref="D2809:F2810"/>
    <mergeCell ref="D2812:D2819"/>
    <mergeCell ref="D2820:D2827"/>
    <mergeCell ref="D2833:F2834"/>
    <mergeCell ref="D2836:D2846"/>
    <mergeCell ref="D2847:D2850"/>
    <mergeCell ref="D2851:D2852"/>
    <mergeCell ref="D2853:D2859"/>
    <mergeCell ref="D2865:F2866"/>
    <mergeCell ref="D2868:D2877"/>
    <mergeCell ref="D2878:D2886"/>
    <mergeCell ref="D2892:F2893"/>
    <mergeCell ref="D2895:D2902"/>
    <mergeCell ref="D2903:D2910"/>
    <mergeCell ref="D2916:F2917"/>
    <mergeCell ref="D2919:D2929"/>
    <mergeCell ref="D2930:D2933"/>
    <mergeCell ref="D2934:D2935"/>
    <mergeCell ref="D2936:D2942"/>
    <mergeCell ref="D2948:F2949"/>
    <mergeCell ref="D2951:D2960"/>
    <mergeCell ref="D2961:D2969"/>
    <mergeCell ref="D2975:F2976"/>
    <mergeCell ref="D2978:D2985"/>
    <mergeCell ref="D2986:D2993"/>
    <mergeCell ref="D2999:F3000"/>
    <mergeCell ref="D3002:D3012"/>
    <mergeCell ref="D3013:D3016"/>
    <mergeCell ref="D3017:D3018"/>
    <mergeCell ref="D3019:D3025"/>
    <mergeCell ref="D3031:F3032"/>
    <mergeCell ref="D3034:D3043"/>
    <mergeCell ref="D3044:D3052"/>
    <mergeCell ref="D3058:F3059"/>
    <mergeCell ref="D3061:D3068"/>
    <mergeCell ref="D3069:D3076"/>
    <mergeCell ref="D3082:F3083"/>
    <mergeCell ref="D3085:D3095"/>
    <mergeCell ref="D3096:D3099"/>
    <mergeCell ref="D3100:D3101"/>
    <mergeCell ref="D3102:D3108"/>
    <mergeCell ref="D3114:F3115"/>
    <mergeCell ref="D3117:D3126"/>
    <mergeCell ref="D3127:D3135"/>
    <mergeCell ref="D3141:F3142"/>
    <mergeCell ref="D3144:D3151"/>
    <mergeCell ref="D3152:D3159"/>
    <mergeCell ref="D3165:F3166"/>
    <mergeCell ref="D3168:D3178"/>
    <mergeCell ref="D3179:D3182"/>
    <mergeCell ref="D3183:D3184"/>
    <mergeCell ref="D3185:D3191"/>
    <mergeCell ref="D3197:F3198"/>
    <mergeCell ref="D3200:D3209"/>
    <mergeCell ref="D3210:D3218"/>
    <mergeCell ref="D3224:F3225"/>
    <mergeCell ref="D3227:D3234"/>
    <mergeCell ref="D3235:D3242"/>
    <mergeCell ref="D3248:F3249"/>
    <mergeCell ref="D3251:D3261"/>
    <mergeCell ref="D3262:D3265"/>
    <mergeCell ref="D3266:D3267"/>
    <mergeCell ref="D3268:D3274"/>
    <mergeCell ref="D3280:F3281"/>
    <mergeCell ref="D3283:D3292"/>
    <mergeCell ref="D3293:D3301"/>
    <mergeCell ref="D3307:F3308"/>
    <mergeCell ref="D3310:D3317"/>
    <mergeCell ref="D3318:D3325"/>
    <mergeCell ref="D3331:F3332"/>
    <mergeCell ref="D3334:D3344"/>
    <mergeCell ref="D3345:D3348"/>
    <mergeCell ref="D3349:D3350"/>
    <mergeCell ref="D3351:D3357"/>
    <mergeCell ref="D3363:F3364"/>
    <mergeCell ref="D3366:D3375"/>
    <mergeCell ref="D3376:D3384"/>
    <mergeCell ref="D3390:F3391"/>
    <mergeCell ref="D3393:D3400"/>
    <mergeCell ref="D3401:D3408"/>
    <mergeCell ref="D3414:F3415"/>
    <mergeCell ref="D3417:D3427"/>
    <mergeCell ref="D3428:D3431"/>
    <mergeCell ref="D3432:D3433"/>
    <mergeCell ref="D3434:D3440"/>
    <mergeCell ref="D3446:F3447"/>
    <mergeCell ref="D3449:D3458"/>
    <mergeCell ref="D3459:D3467"/>
    <mergeCell ref="D3473:F3474"/>
    <mergeCell ref="D3476:D3483"/>
    <mergeCell ref="D3484:D3491"/>
    <mergeCell ref="D3497:F3498"/>
    <mergeCell ref="D3500:D3510"/>
    <mergeCell ref="D3511:D3514"/>
    <mergeCell ref="D3515:D3516"/>
    <mergeCell ref="D3517:D3523"/>
    <mergeCell ref="D3529:F3530"/>
    <mergeCell ref="D3532:D3541"/>
    <mergeCell ref="D3542:D3550"/>
    <mergeCell ref="D3556:F3557"/>
    <mergeCell ref="D3559:D3566"/>
    <mergeCell ref="D3567:D3574"/>
    <mergeCell ref="D3580:F3581"/>
    <mergeCell ref="D3583:D3593"/>
    <mergeCell ref="D3594:D3597"/>
    <mergeCell ref="D3598:D3599"/>
    <mergeCell ref="D3600:D3606"/>
    <mergeCell ref="D3612:F3613"/>
    <mergeCell ref="D3615:D3624"/>
    <mergeCell ref="D3625:D3633"/>
    <mergeCell ref="D3639:F3640"/>
    <mergeCell ref="D3642:D3649"/>
    <mergeCell ref="D3650:D3657"/>
    <mergeCell ref="D3663:F3664"/>
    <mergeCell ref="D3666:D3676"/>
    <mergeCell ref="D3677:D3680"/>
    <mergeCell ref="D3681:D3682"/>
    <mergeCell ref="D3683:D3689"/>
    <mergeCell ref="D3695:F3696"/>
    <mergeCell ref="D3698:D3707"/>
    <mergeCell ref="D3708:D3716"/>
    <mergeCell ref="D3722:F3723"/>
    <mergeCell ref="D3725:D3732"/>
    <mergeCell ref="D3733:D3740"/>
    <mergeCell ref="D3746:F3747"/>
    <mergeCell ref="D3749:D3759"/>
    <mergeCell ref="D3760:D3763"/>
    <mergeCell ref="D3764:D3765"/>
    <mergeCell ref="D3766:D3772"/>
    <mergeCell ref="D3778:F3779"/>
    <mergeCell ref="D3781:D3790"/>
    <mergeCell ref="D3791:D3799"/>
    <mergeCell ref="D3805:F3806"/>
    <mergeCell ref="D3808:D3815"/>
    <mergeCell ref="D3816:D3823"/>
    <mergeCell ref="D3829:F3830"/>
    <mergeCell ref="D3832:D3842"/>
    <mergeCell ref="D3843:D3846"/>
    <mergeCell ref="D3847:D3848"/>
    <mergeCell ref="D3849:D3855"/>
    <mergeCell ref="D3861:F3862"/>
    <mergeCell ref="D3864:D3873"/>
    <mergeCell ref="D3874:D3882"/>
    <mergeCell ref="D3888:F3889"/>
    <mergeCell ref="D3891:D3898"/>
    <mergeCell ref="D3899:D3906"/>
    <mergeCell ref="D3912:F3913"/>
    <mergeCell ref="D3915:D3925"/>
    <mergeCell ref="D3926:D3929"/>
    <mergeCell ref="D3930:D3931"/>
    <mergeCell ref="D3932:D3938"/>
    <mergeCell ref="D3944:F3945"/>
    <mergeCell ref="D3947:D3956"/>
    <mergeCell ref="D3957:D3965"/>
    <mergeCell ref="D3971:F3972"/>
    <mergeCell ref="D3974:D3981"/>
    <mergeCell ref="D3982:D3989"/>
    <mergeCell ref="D3995:F3996"/>
    <mergeCell ref="D3998:D4008"/>
    <mergeCell ref="D4009:D4012"/>
    <mergeCell ref="D4013:D4014"/>
    <mergeCell ref="D4015:D4021"/>
    <mergeCell ref="D4027:F4028"/>
    <mergeCell ref="D4030:D4039"/>
    <mergeCell ref="D4040:D4048"/>
    <mergeCell ref="D4054:F4055"/>
    <mergeCell ref="D4057:D4064"/>
    <mergeCell ref="D4065:D4072"/>
    <mergeCell ref="D4078:F4079"/>
    <mergeCell ref="D4081:D4091"/>
    <mergeCell ref="D4092:D4095"/>
    <mergeCell ref="D4096:D4097"/>
    <mergeCell ref="D4098:D4104"/>
    <mergeCell ref="D4110:F4111"/>
    <mergeCell ref="D4113:D4122"/>
    <mergeCell ref="D4123:D4131"/>
    <mergeCell ref="D4137:F4138"/>
    <mergeCell ref="D4140:D4147"/>
    <mergeCell ref="D4148:D4155"/>
    <mergeCell ref="D4161:F4162"/>
    <mergeCell ref="D4164:D4174"/>
    <mergeCell ref="D4175:D4178"/>
    <mergeCell ref="D4179:D4180"/>
    <mergeCell ref="D4181:D4187"/>
    <mergeCell ref="D4193:F4194"/>
    <mergeCell ref="D4196:D4205"/>
    <mergeCell ref="D4206:D4214"/>
    <mergeCell ref="D4220:F4221"/>
    <mergeCell ref="D4223:D4230"/>
    <mergeCell ref="D4231:D4238"/>
    <mergeCell ref="D4244:F4245"/>
    <mergeCell ref="D4247:D4257"/>
    <mergeCell ref="D4258:D4261"/>
    <mergeCell ref="D4262:D4263"/>
    <mergeCell ref="D4264:D4270"/>
    <mergeCell ref="D4276:F4277"/>
    <mergeCell ref="D4279:D4288"/>
    <mergeCell ref="D4289:D4297"/>
    <mergeCell ref="D4303:F4304"/>
    <mergeCell ref="D4306:D4313"/>
    <mergeCell ref="D4314:D4321"/>
    <mergeCell ref="D4327:F4328"/>
    <mergeCell ref="D4330:D4340"/>
    <mergeCell ref="D4341:D4344"/>
    <mergeCell ref="D4345:D4346"/>
    <mergeCell ref="D4347:D4353"/>
    <mergeCell ref="D4359:F4360"/>
    <mergeCell ref="D4362:D4371"/>
    <mergeCell ref="D4372:D4380"/>
    <mergeCell ref="D4386:F4387"/>
    <mergeCell ref="D4389:D4396"/>
    <mergeCell ref="D4397:D4404"/>
    <mergeCell ref="D4410:F4411"/>
    <mergeCell ref="D4413:D4423"/>
    <mergeCell ref="D4424:D4427"/>
    <mergeCell ref="D4428:D4429"/>
    <mergeCell ref="D4430:D4436"/>
    <mergeCell ref="D4442:F4443"/>
    <mergeCell ref="D4445:D4454"/>
    <mergeCell ref="D4455:D4463"/>
    <mergeCell ref="D4469:F4470"/>
    <mergeCell ref="D4472:D4479"/>
    <mergeCell ref="D4480:D4487"/>
    <mergeCell ref="D4493:F4494"/>
    <mergeCell ref="D4496:D4506"/>
    <mergeCell ref="D4507:D4510"/>
    <mergeCell ref="D4511:D4512"/>
    <mergeCell ref="D4513:D4519"/>
    <mergeCell ref="D4525:F4526"/>
    <mergeCell ref="D4528:D4537"/>
    <mergeCell ref="D4538:D4546"/>
    <mergeCell ref="D4552:F4553"/>
    <mergeCell ref="D4555:D4562"/>
    <mergeCell ref="D4563:D4570"/>
    <mergeCell ref="D4576:F4577"/>
    <mergeCell ref="D4579:D4589"/>
    <mergeCell ref="D4590:D4593"/>
    <mergeCell ref="D4594:D4595"/>
    <mergeCell ref="D4596:D4602"/>
    <mergeCell ref="D4608:F4609"/>
    <mergeCell ref="D4611:D4620"/>
    <mergeCell ref="D4621:D4629"/>
    <mergeCell ref="D4635:F4636"/>
    <mergeCell ref="D4638:D4645"/>
    <mergeCell ref="D4646:D4653"/>
    <mergeCell ref="D4659:F4660"/>
    <mergeCell ref="D4662:D4672"/>
    <mergeCell ref="D4673:D4676"/>
    <mergeCell ref="D4677:D4678"/>
    <mergeCell ref="D4679:D4685"/>
    <mergeCell ref="D4691:F4692"/>
    <mergeCell ref="D4694:D4703"/>
    <mergeCell ref="D4704:D4712"/>
    <mergeCell ref="D4718:F4719"/>
    <mergeCell ref="D4721:D4728"/>
    <mergeCell ref="D4729:D4736"/>
    <mergeCell ref="D4742:F4743"/>
    <mergeCell ref="D4745:D4755"/>
    <mergeCell ref="D4756:D4759"/>
    <mergeCell ref="D4760:D4761"/>
    <mergeCell ref="D4762:D4768"/>
    <mergeCell ref="D4774:F4775"/>
    <mergeCell ref="D4777:D4786"/>
    <mergeCell ref="D4787:D4795"/>
    <mergeCell ref="D4801:F4802"/>
    <mergeCell ref="D4804:D4811"/>
    <mergeCell ref="D4812:D4819"/>
    <mergeCell ref="D4825:F4826"/>
    <mergeCell ref="D4828:D4838"/>
    <mergeCell ref="D4839:D4842"/>
    <mergeCell ref="D4843:D4844"/>
    <mergeCell ref="D4845:D4851"/>
    <mergeCell ref="D4857:F4858"/>
    <mergeCell ref="D4860:D4869"/>
    <mergeCell ref="D4870:D4878"/>
    <mergeCell ref="D4884:F4885"/>
    <mergeCell ref="D4887:D4894"/>
    <mergeCell ref="D4895:D4902"/>
    <mergeCell ref="D4908:F4909"/>
    <mergeCell ref="D4911:D4921"/>
    <mergeCell ref="D4922:D4925"/>
    <mergeCell ref="D4926:D4927"/>
    <mergeCell ref="D4928:D4934"/>
    <mergeCell ref="D4940:F4941"/>
    <mergeCell ref="D4943:D4952"/>
    <mergeCell ref="D4953:D4961"/>
    <mergeCell ref="D4967:F4968"/>
    <mergeCell ref="D4970:D4977"/>
    <mergeCell ref="D4978:D4985"/>
    <mergeCell ref="D4991:F4992"/>
    <mergeCell ref="D4994:D5004"/>
    <mergeCell ref="D5005:D5008"/>
    <mergeCell ref="D5009:D5010"/>
    <mergeCell ref="D5011:D5017"/>
    <mergeCell ref="D5023:F5024"/>
    <mergeCell ref="D5026:D5035"/>
    <mergeCell ref="D5036:D5044"/>
    <mergeCell ref="D5050:F5051"/>
    <mergeCell ref="D5053:D5060"/>
    <mergeCell ref="D5061:D5068"/>
    <mergeCell ref="D5074:F5075"/>
    <mergeCell ref="D5077:D5087"/>
    <mergeCell ref="D5088:D5091"/>
    <mergeCell ref="D5092:D5093"/>
    <mergeCell ref="D5094:D5100"/>
    <mergeCell ref="D5106:F5107"/>
    <mergeCell ref="D5109:D5118"/>
    <mergeCell ref="D5119:D5127"/>
    <mergeCell ref="D5133:F5134"/>
    <mergeCell ref="D5136:D5143"/>
    <mergeCell ref="D5144:D5151"/>
    <mergeCell ref="D5157:F5158"/>
    <mergeCell ref="D5160:D5170"/>
    <mergeCell ref="D5171:D5174"/>
    <mergeCell ref="D5175:D5176"/>
    <mergeCell ref="D5177:D5183"/>
    <mergeCell ref="D5189:F5190"/>
    <mergeCell ref="D5192:D5201"/>
    <mergeCell ref="D5202:D5210"/>
    <mergeCell ref="D5216:F5217"/>
    <mergeCell ref="D5219:D5226"/>
    <mergeCell ref="D5227:D5234"/>
    <mergeCell ref="D5240:F5241"/>
    <mergeCell ref="D5243:D5253"/>
    <mergeCell ref="D5254:D5257"/>
    <mergeCell ref="D5258:D5259"/>
    <mergeCell ref="D5260:D5266"/>
    <mergeCell ref="D5272:F5273"/>
    <mergeCell ref="D5275:D5284"/>
    <mergeCell ref="D5285:D5293"/>
    <mergeCell ref="D5299:F5300"/>
    <mergeCell ref="D5302:D5309"/>
    <mergeCell ref="D5310:D5317"/>
    <mergeCell ref="D5323:F5324"/>
    <mergeCell ref="D5326:D5336"/>
    <mergeCell ref="D5337:D5340"/>
    <mergeCell ref="D5341:D5342"/>
    <mergeCell ref="D5343:D5349"/>
    <mergeCell ref="D5355:F5356"/>
    <mergeCell ref="D5358:D5367"/>
    <mergeCell ref="D5368:D5376"/>
    <mergeCell ref="D5382:F5383"/>
    <mergeCell ref="D5385:D5392"/>
    <mergeCell ref="D5393:D5400"/>
    <mergeCell ref="D5406:F5407"/>
    <mergeCell ref="D5409:D5419"/>
    <mergeCell ref="D5420:D5423"/>
    <mergeCell ref="D5424:D5425"/>
    <mergeCell ref="D5426:D5432"/>
    <mergeCell ref="D5438:F5439"/>
    <mergeCell ref="D5441:D5450"/>
    <mergeCell ref="D5451:D5459"/>
    <mergeCell ref="D5465:F5466"/>
    <mergeCell ref="D5468:D5475"/>
    <mergeCell ref="D5476:D5483"/>
    <mergeCell ref="D5489:F5490"/>
    <mergeCell ref="D5492:D5502"/>
    <mergeCell ref="D5503:D5506"/>
    <mergeCell ref="D5507:D5508"/>
    <mergeCell ref="D5509:D5515"/>
    <mergeCell ref="D5521:F5522"/>
    <mergeCell ref="D5524:D5533"/>
    <mergeCell ref="D5534:D5542"/>
    <mergeCell ref="D5548:F5549"/>
    <mergeCell ref="D5551:D5558"/>
    <mergeCell ref="D5559:D5566"/>
    <mergeCell ref="D5572:F5573"/>
    <mergeCell ref="D5575:D5585"/>
    <mergeCell ref="D5586:D5589"/>
    <mergeCell ref="D5590:D5591"/>
    <mergeCell ref="D5592:D5598"/>
    <mergeCell ref="D5604:F5605"/>
    <mergeCell ref="D5607:D5616"/>
    <mergeCell ref="D5617:D5625"/>
    <mergeCell ref="D5631:F5632"/>
    <mergeCell ref="D5634:D5641"/>
    <mergeCell ref="D5642:D5649"/>
    <mergeCell ref="D5655:F5656"/>
    <mergeCell ref="D5658:D5668"/>
    <mergeCell ref="D5669:D5672"/>
    <mergeCell ref="D5673:D5674"/>
    <mergeCell ref="D5675:D5681"/>
    <mergeCell ref="D5687:F5688"/>
    <mergeCell ref="D5690:D5699"/>
    <mergeCell ref="D5700:D5708"/>
    <mergeCell ref="D5714:F5715"/>
    <mergeCell ref="D5717:D5724"/>
    <mergeCell ref="D5725:D5732"/>
    <mergeCell ref="D5738:F5739"/>
    <mergeCell ref="D5741:D5751"/>
    <mergeCell ref="D5752:D5755"/>
    <mergeCell ref="D5756:D5757"/>
    <mergeCell ref="D5758:D5764"/>
    <mergeCell ref="D5770:F5771"/>
    <mergeCell ref="D5773:D5782"/>
    <mergeCell ref="D5783:D5791"/>
    <mergeCell ref="D5797:F5798"/>
    <mergeCell ref="D5800:D5807"/>
    <mergeCell ref="D5808:D5815"/>
    <mergeCell ref="D5821:F5822"/>
    <mergeCell ref="D5824:D5834"/>
    <mergeCell ref="D5835:D5838"/>
    <mergeCell ref="D5839:D5840"/>
    <mergeCell ref="D5841:D5847"/>
    <mergeCell ref="D5853:F5854"/>
    <mergeCell ref="D5856:D5865"/>
    <mergeCell ref="D5866:D5874"/>
    <mergeCell ref="D5880:F5881"/>
    <mergeCell ref="D5883:D5890"/>
    <mergeCell ref="D5891:D5898"/>
    <mergeCell ref="D5904:F5905"/>
    <mergeCell ref="D5907:D5917"/>
    <mergeCell ref="D5918:D5921"/>
    <mergeCell ref="D5922:D5923"/>
    <mergeCell ref="D5924:D5930"/>
    <mergeCell ref="D5936:F5937"/>
    <mergeCell ref="D5939:D5948"/>
    <mergeCell ref="D5949:D5957"/>
    <mergeCell ref="D5963:F5964"/>
    <mergeCell ref="D5966:D5973"/>
    <mergeCell ref="D5974:D5981"/>
    <mergeCell ref="D5987:F5988"/>
    <mergeCell ref="D5990:D6000"/>
    <mergeCell ref="D6001:D6004"/>
    <mergeCell ref="D6005:D6006"/>
    <mergeCell ref="D6007:D6013"/>
    <mergeCell ref="D6019:F6020"/>
    <mergeCell ref="D6022:D6031"/>
    <mergeCell ref="D6032:D6040"/>
    <mergeCell ref="D6046:F6047"/>
    <mergeCell ref="D6049:D6056"/>
    <mergeCell ref="D6057:D6064"/>
    <mergeCell ref="D6070:F6071"/>
    <mergeCell ref="D6073:D6083"/>
    <mergeCell ref="D6084:D6087"/>
    <mergeCell ref="D6088:D6089"/>
    <mergeCell ref="D6090:D6096"/>
    <mergeCell ref="D6102:F6103"/>
    <mergeCell ref="D6105:D6114"/>
    <mergeCell ref="D6115:D6123"/>
    <mergeCell ref="D6129:F6130"/>
    <mergeCell ref="D6132:D6139"/>
    <mergeCell ref="D6140:D6147"/>
    <mergeCell ref="D6153:F6154"/>
    <mergeCell ref="D6156:D6166"/>
    <mergeCell ref="D6167:D6170"/>
    <mergeCell ref="D6171:D6172"/>
    <mergeCell ref="D6173:D6179"/>
    <mergeCell ref="D6185:F6186"/>
    <mergeCell ref="D6188:D6197"/>
    <mergeCell ref="D6198:D6206"/>
    <mergeCell ref="D6212:F6213"/>
    <mergeCell ref="D6215:D6222"/>
    <mergeCell ref="D6223:D6230"/>
    <mergeCell ref="D6236:F6237"/>
    <mergeCell ref="D6239:D6249"/>
    <mergeCell ref="D6250:D6253"/>
    <mergeCell ref="D6254:D6255"/>
    <mergeCell ref="D6256:D6262"/>
    <mergeCell ref="D6268:F6269"/>
    <mergeCell ref="D6271:D6280"/>
    <mergeCell ref="D6281:D6289"/>
    <mergeCell ref="D6295:F6296"/>
    <mergeCell ref="D6298:D6305"/>
    <mergeCell ref="D6306:D6313"/>
    <mergeCell ref="D6319:F6320"/>
    <mergeCell ref="D6322:D6332"/>
    <mergeCell ref="D6333:D6336"/>
    <mergeCell ref="D6337:D6338"/>
    <mergeCell ref="D6339:D6345"/>
    <mergeCell ref="D6351:F6352"/>
    <mergeCell ref="D6354:D6363"/>
    <mergeCell ref="D6364:D6372"/>
    <mergeCell ref="D6378:F6379"/>
    <mergeCell ref="D6381:D6388"/>
    <mergeCell ref="D6389:D6396"/>
    <mergeCell ref="D6402:F6403"/>
    <mergeCell ref="D6405:D6415"/>
    <mergeCell ref="D6416:D6419"/>
    <mergeCell ref="D6420:D6421"/>
    <mergeCell ref="D6422:D6428"/>
    <mergeCell ref="D6434:F6435"/>
    <mergeCell ref="D6437:D6446"/>
    <mergeCell ref="D6447:D6455"/>
    <mergeCell ref="D6461:F6462"/>
    <mergeCell ref="D6464:D6471"/>
    <mergeCell ref="D6472:D6479"/>
    <mergeCell ref="D6485:F6486"/>
    <mergeCell ref="D6488:D6498"/>
    <mergeCell ref="D6499:D6502"/>
    <mergeCell ref="D6503:D6504"/>
    <mergeCell ref="D6505:D6511"/>
    <mergeCell ref="D6517:F6518"/>
    <mergeCell ref="D6520:D6529"/>
    <mergeCell ref="D6530:D6538"/>
    <mergeCell ref="D6544:F6545"/>
    <mergeCell ref="D6547:D6554"/>
    <mergeCell ref="D6555:D6562"/>
    <mergeCell ref="D6568:F6569"/>
    <mergeCell ref="D6571:D6581"/>
    <mergeCell ref="D6582:D6585"/>
    <mergeCell ref="D6586:D6587"/>
    <mergeCell ref="D6588:D6594"/>
    <mergeCell ref="D6600:F6601"/>
    <mergeCell ref="D6603:D6612"/>
    <mergeCell ref="D6613:D6621"/>
    <mergeCell ref="D6627:F6628"/>
    <mergeCell ref="D6630:D6637"/>
    <mergeCell ref="D6638:D6645"/>
    <mergeCell ref="D6651:F6652"/>
    <mergeCell ref="D6654:D6664"/>
    <mergeCell ref="D6665:D6668"/>
    <mergeCell ref="D6669:D6670"/>
    <mergeCell ref="D6671:D6677"/>
    <mergeCell ref="D6683:F6684"/>
    <mergeCell ref="D6686:D6695"/>
    <mergeCell ref="D6696:D6704"/>
    <mergeCell ref="D6710:F6711"/>
    <mergeCell ref="D6713:D6720"/>
    <mergeCell ref="D6721:D6728"/>
    <mergeCell ref="D6734:F6735"/>
    <mergeCell ref="D6737:D6747"/>
    <mergeCell ref="D6748:D6751"/>
    <mergeCell ref="D6752:D6753"/>
    <mergeCell ref="D6754:D6760"/>
    <mergeCell ref="D6766:F6767"/>
    <mergeCell ref="D6769:D6778"/>
    <mergeCell ref="D6779:D6787"/>
    <mergeCell ref="D6793:F6794"/>
    <mergeCell ref="D6796:D6803"/>
    <mergeCell ref="D6804:D6811"/>
    <mergeCell ref="D6817:F6818"/>
    <mergeCell ref="D6820:D6830"/>
    <mergeCell ref="D6831:D6834"/>
    <mergeCell ref="D6835:D6836"/>
    <mergeCell ref="D6837:D6843"/>
    <mergeCell ref="D6849:F6850"/>
    <mergeCell ref="D6852:D6861"/>
    <mergeCell ref="D6862:D6870"/>
    <mergeCell ref="D6876:F6877"/>
    <mergeCell ref="D6879:D6886"/>
    <mergeCell ref="D6887:D6894"/>
    <mergeCell ref="D6900:F6901"/>
    <mergeCell ref="D6903:D6913"/>
    <mergeCell ref="D6914:D6917"/>
    <mergeCell ref="D6918:D6919"/>
    <mergeCell ref="D6920:D6926"/>
    <mergeCell ref="D6932:F6933"/>
    <mergeCell ref="D6935:D6944"/>
    <mergeCell ref="D6945:D6953"/>
    <mergeCell ref="D6959:F6960"/>
    <mergeCell ref="D6962:D6969"/>
    <mergeCell ref="D6970:D6977"/>
    <mergeCell ref="D6983:F6984"/>
    <mergeCell ref="D6986:D6996"/>
    <mergeCell ref="D6997:D7000"/>
    <mergeCell ref="D7001:D7002"/>
    <mergeCell ref="D7003:D7009"/>
    <mergeCell ref="D7015:F7016"/>
    <mergeCell ref="D7018:D7027"/>
    <mergeCell ref="D7028:D7036"/>
    <mergeCell ref="D7042:F7043"/>
    <mergeCell ref="D7045:D7052"/>
    <mergeCell ref="D7053:D7060"/>
    <mergeCell ref="D7066:F7067"/>
    <mergeCell ref="D7069:D7079"/>
    <mergeCell ref="D7080:D7083"/>
    <mergeCell ref="D7084:D7085"/>
    <mergeCell ref="D7086:D7092"/>
    <mergeCell ref="D7098:F7099"/>
    <mergeCell ref="D7101:D7110"/>
    <mergeCell ref="D7111:D7119"/>
    <mergeCell ref="D7125:F7126"/>
    <mergeCell ref="D7128:D7135"/>
    <mergeCell ref="D7136:D7143"/>
    <mergeCell ref="D7149:F7150"/>
    <mergeCell ref="D7152:D7162"/>
    <mergeCell ref="D7163:D7166"/>
    <mergeCell ref="D7167:D7168"/>
    <mergeCell ref="D7169:D7175"/>
    <mergeCell ref="D7181:F7182"/>
    <mergeCell ref="D7184:D7193"/>
    <mergeCell ref="D7194:D7202"/>
    <mergeCell ref="D7208:F7209"/>
    <mergeCell ref="D7211:D7218"/>
    <mergeCell ref="D7219:D7226"/>
    <mergeCell ref="D7232:F7233"/>
    <mergeCell ref="D7235:D7245"/>
    <mergeCell ref="D7246:D7249"/>
    <mergeCell ref="D7250:D7251"/>
    <mergeCell ref="D7252:D7258"/>
    <mergeCell ref="D7264:F7265"/>
    <mergeCell ref="D7267:D7276"/>
    <mergeCell ref="D7277:D7285"/>
    <mergeCell ref="D7291:F7292"/>
    <mergeCell ref="D7294:D7301"/>
    <mergeCell ref="D7302:D7309"/>
    <mergeCell ref="D7315:F7316"/>
    <mergeCell ref="D7318:D7328"/>
    <mergeCell ref="D7329:D7332"/>
    <mergeCell ref="D7333:D7334"/>
    <mergeCell ref="D7335:D7341"/>
    <mergeCell ref="D7347:F7348"/>
    <mergeCell ref="D7350:D7359"/>
    <mergeCell ref="D7360:D7368"/>
    <mergeCell ref="D7374:F7375"/>
    <mergeCell ref="D7377:D7384"/>
    <mergeCell ref="D7385:D7392"/>
    <mergeCell ref="D7398:F7399"/>
    <mergeCell ref="D7401:D7411"/>
    <mergeCell ref="D7412:D7415"/>
    <mergeCell ref="D7416:D7417"/>
    <mergeCell ref="D7418:D7424"/>
    <mergeCell ref="D7430:F7431"/>
    <mergeCell ref="D7433:D7442"/>
    <mergeCell ref="D7443:D7451"/>
    <mergeCell ref="D7457:F7458"/>
    <mergeCell ref="D7460:D7467"/>
    <mergeCell ref="D7468:D7475"/>
    <mergeCell ref="D7481:F7482"/>
    <mergeCell ref="D7484:D7494"/>
    <mergeCell ref="D7495:D7498"/>
    <mergeCell ref="D7499:D7500"/>
    <mergeCell ref="D7501:D7507"/>
    <mergeCell ref="D7513:F7514"/>
    <mergeCell ref="D7516:D7525"/>
    <mergeCell ref="D7526:D7534"/>
    <mergeCell ref="D7540:F7541"/>
    <mergeCell ref="D7543:D7550"/>
    <mergeCell ref="D7551:D7558"/>
    <mergeCell ref="D7564:F7565"/>
    <mergeCell ref="D7567:D7577"/>
    <mergeCell ref="D7578:D7581"/>
    <mergeCell ref="D7582:D7583"/>
    <mergeCell ref="D7584:D7590"/>
    <mergeCell ref="D7596:F7597"/>
    <mergeCell ref="D7599:D7608"/>
    <mergeCell ref="D7609:D7617"/>
    <mergeCell ref="D7623:F7624"/>
    <mergeCell ref="D7626:D7633"/>
    <mergeCell ref="D7634:D7641"/>
    <mergeCell ref="D7647:F7648"/>
    <mergeCell ref="D7650:D7660"/>
    <mergeCell ref="D7661:D7664"/>
    <mergeCell ref="D7665:D7666"/>
    <mergeCell ref="D7667:D7673"/>
    <mergeCell ref="D7679:F7680"/>
    <mergeCell ref="D7682:D7691"/>
    <mergeCell ref="D7692:D7700"/>
    <mergeCell ref="D7706:F7707"/>
    <mergeCell ref="D7709:D7716"/>
    <mergeCell ref="D7717:D7724"/>
    <mergeCell ref="D7730:F7731"/>
    <mergeCell ref="D7733:D7743"/>
    <mergeCell ref="D7744:D7747"/>
    <mergeCell ref="D7748:D7749"/>
    <mergeCell ref="D7750:D7756"/>
    <mergeCell ref="D7762:F7763"/>
    <mergeCell ref="D7765:D7774"/>
    <mergeCell ref="D7775:D7783"/>
    <mergeCell ref="D7789:F7790"/>
    <mergeCell ref="D7792:D7799"/>
    <mergeCell ref="D7800:D7807"/>
    <mergeCell ref="D7813:F7814"/>
    <mergeCell ref="D7816:D7826"/>
    <mergeCell ref="D7827:D7830"/>
    <mergeCell ref="D7831:D7832"/>
    <mergeCell ref="D7833:D7839"/>
    <mergeCell ref="D7845:F7846"/>
    <mergeCell ref="D7848:D7857"/>
    <mergeCell ref="D7858:D7866"/>
    <mergeCell ref="D7872:F7873"/>
    <mergeCell ref="D7875:D7882"/>
    <mergeCell ref="D7883:D7890"/>
    <mergeCell ref="D7896:F7897"/>
    <mergeCell ref="D7899:D7909"/>
    <mergeCell ref="D7910:D7913"/>
    <mergeCell ref="D7914:D7915"/>
    <mergeCell ref="D7916:D7922"/>
    <mergeCell ref="D7928:F7929"/>
    <mergeCell ref="D7931:D7940"/>
    <mergeCell ref="D7941:D7949"/>
    <mergeCell ref="D7955:F7956"/>
    <mergeCell ref="D7958:D7965"/>
    <mergeCell ref="D7966:D7973"/>
    <mergeCell ref="D7979:F7980"/>
    <mergeCell ref="D7982:D7992"/>
    <mergeCell ref="D7993:D7996"/>
    <mergeCell ref="D7997:D7998"/>
    <mergeCell ref="D7999:D8005"/>
    <mergeCell ref="D8011:F8012"/>
    <mergeCell ref="D8014:D8023"/>
    <mergeCell ref="D8024:D8032"/>
    <mergeCell ref="D8038:F8039"/>
    <mergeCell ref="D8041:D8048"/>
    <mergeCell ref="D8049:D8056"/>
    <mergeCell ref="D8062:F8063"/>
    <mergeCell ref="D8065:D8075"/>
    <mergeCell ref="D8076:D8079"/>
    <mergeCell ref="D8080:D8081"/>
    <mergeCell ref="D8215:D8222"/>
    <mergeCell ref="D8228:F8229"/>
    <mergeCell ref="D8231:D8241"/>
    <mergeCell ref="D8242:D8245"/>
    <mergeCell ref="D8246:D8247"/>
    <mergeCell ref="D8248:D8254"/>
    <mergeCell ref="D8260:F8261"/>
    <mergeCell ref="D8263:D8272"/>
    <mergeCell ref="D8273:D8281"/>
    <mergeCell ref="D8287:F8288"/>
    <mergeCell ref="D8290:D8297"/>
    <mergeCell ref="D8298:D8305"/>
    <mergeCell ref="D8082:D8088"/>
    <mergeCell ref="D8094:F8095"/>
    <mergeCell ref="D8097:D8106"/>
    <mergeCell ref="D8107:D8115"/>
    <mergeCell ref="D8121:F8122"/>
    <mergeCell ref="D8124:D8131"/>
    <mergeCell ref="D8132:D8139"/>
    <mergeCell ref="D8145:F8146"/>
    <mergeCell ref="D8148:D8158"/>
    <mergeCell ref="D8159:D8162"/>
    <mergeCell ref="D8163:D8164"/>
    <mergeCell ref="D8165:D8171"/>
    <mergeCell ref="D8177:F8178"/>
    <mergeCell ref="D8180:D8189"/>
    <mergeCell ref="D8190:D8198"/>
    <mergeCell ref="D8204:F8205"/>
    <mergeCell ref="D8207:D8214"/>
  </mergeCells>
  <phoneticPr fontId="7"/>
  <pageMargins left="0.7" right="0.7" top="0.75" bottom="0.75" header="0.3" footer="0.3"/>
  <pageSetup paperSize="9" scale="63" pageOrder="overThenDown" orientation="landscape"/>
  <headerFooter>
    <oddFooter>&amp;CN(1)</oddFooter>
  </headerFooter>
  <rowBreaks count="300" manualBreakCount="300">
    <brk id="37" max="16383" man="1"/>
    <brk id="64" max="16383" man="1"/>
    <brk id="88" max="16383" man="1"/>
    <brk id="120" max="16383" man="1"/>
    <brk id="147" max="16383" man="1"/>
    <brk id="171" max="16383" man="1"/>
    <brk id="203" max="16383" man="1"/>
    <brk id="230" max="16383" man="1"/>
    <brk id="254" max="16383" man="1"/>
    <brk id="286" max="16383" man="1"/>
    <brk id="313" max="16383" man="1"/>
    <brk id="337" max="16383" man="1"/>
    <brk id="369" max="16383" man="1"/>
    <brk id="396" max="16383" man="1"/>
    <brk id="420" max="16383" man="1"/>
    <brk id="452" max="16383" man="1"/>
    <brk id="479" max="16383" man="1"/>
    <brk id="503" max="16383" man="1"/>
    <brk id="535" max="16383" man="1"/>
    <brk id="562" max="16383" man="1"/>
    <brk id="586" max="16383" man="1"/>
    <brk id="618" max="16383" man="1"/>
    <brk id="645" max="16383" man="1"/>
    <brk id="669" max="16383" man="1"/>
    <brk id="701" max="16383" man="1"/>
    <brk id="728" max="16383" man="1"/>
    <brk id="752" max="16383" man="1"/>
    <brk id="784" max="16383" man="1"/>
    <brk id="811" max="16383" man="1"/>
    <brk id="835" max="16383" man="1"/>
    <brk id="867" max="16383" man="1"/>
    <brk id="894" max="16383" man="1"/>
    <brk id="918" max="16383" man="1"/>
    <brk id="950" max="16383" man="1"/>
    <brk id="977" max="16383" man="1"/>
    <brk id="1001" max="16383" man="1"/>
    <brk id="1033" max="16383" man="1"/>
    <brk id="1060" max="16383" man="1"/>
    <brk id="1084" max="16383" man="1"/>
    <brk id="1116" max="16383" man="1"/>
    <brk id="1143" max="16383" man="1"/>
    <brk id="1167" max="16383" man="1"/>
    <brk id="1199" max="16383" man="1"/>
    <brk id="1226" max="16383" man="1"/>
    <brk id="1250" max="16383" man="1"/>
    <brk id="1282" max="16383" man="1"/>
    <brk id="1309" max="16383" man="1"/>
    <brk id="1333" max="16383" man="1"/>
    <brk id="1365" max="16383" man="1"/>
    <brk id="1392" max="16383" man="1"/>
    <brk id="1416" max="16383" man="1"/>
    <brk id="1448" max="16383" man="1"/>
    <brk id="1475" max="16383" man="1"/>
    <brk id="1499" max="16383" man="1"/>
    <brk id="1531" max="16383" man="1"/>
    <brk id="1558" max="16383" man="1"/>
    <brk id="1582" max="16383" man="1"/>
    <brk id="1614" max="16383" man="1"/>
    <brk id="1641" max="16383" man="1"/>
    <brk id="1665" max="16383" man="1"/>
    <brk id="1697" max="16383" man="1"/>
    <brk id="1724" max="16383" man="1"/>
    <brk id="1748" max="16383" man="1"/>
    <brk id="1780" max="16383" man="1"/>
    <brk id="1807" max="16383" man="1"/>
    <brk id="1831" max="16383" man="1"/>
    <brk id="1863" max="16383" man="1"/>
    <brk id="1890" max="16383" man="1"/>
    <brk id="1914" max="16383" man="1"/>
    <brk id="1946" max="16383" man="1"/>
    <brk id="1973" max="16383" man="1"/>
    <brk id="1997" max="16383" man="1"/>
    <brk id="2029" max="16383" man="1"/>
    <brk id="2056" max="16383" man="1"/>
    <brk id="2080" max="16383" man="1"/>
    <brk id="2112" max="16383" man="1"/>
    <brk id="2139" max="16383" man="1"/>
    <brk id="2163" max="16383" man="1"/>
    <brk id="2195" max="16383" man="1"/>
    <brk id="2222" max="16383" man="1"/>
    <brk id="2246" max="16383" man="1"/>
    <brk id="2278" max="16383" man="1"/>
    <brk id="2305" max="16383" man="1"/>
    <brk id="2329" max="16383" man="1"/>
    <brk id="2361" max="16383" man="1"/>
    <brk id="2388" max="16383" man="1"/>
    <brk id="2412" max="16383" man="1"/>
    <brk id="2444" max="16383" man="1"/>
    <brk id="2471" max="16383" man="1"/>
    <brk id="2495" max="16383" man="1"/>
    <brk id="2527" max="16383" man="1"/>
    <brk id="2554" max="16383" man="1"/>
    <brk id="2578" max="16383" man="1"/>
    <brk id="2610" max="16383" man="1"/>
    <brk id="2637" max="16383" man="1"/>
    <brk id="2661" max="16383" man="1"/>
    <brk id="2693" max="16383" man="1"/>
    <brk id="2720" max="16383" man="1"/>
    <brk id="2744" max="16383" man="1"/>
    <brk id="2776" max="16383" man="1"/>
    <brk id="2803" max="16383" man="1"/>
    <brk id="2827" max="16383" man="1"/>
    <brk id="2859" max="16383" man="1"/>
    <brk id="2886" max="16383" man="1"/>
    <brk id="2910" max="16383" man="1"/>
    <brk id="2942" max="16383" man="1"/>
    <brk id="2969" max="16383" man="1"/>
    <brk id="2993" max="16383" man="1"/>
    <brk id="3025" max="16383" man="1"/>
    <brk id="3052" max="16383" man="1"/>
    <brk id="3076" max="16383" man="1"/>
    <brk id="3108" max="16383" man="1"/>
    <brk id="3135" max="16383" man="1"/>
    <brk id="3159" max="16383" man="1"/>
    <brk id="3191" max="16383" man="1"/>
    <brk id="3218" max="16383" man="1"/>
    <brk id="3242" max="16383" man="1"/>
    <brk id="3274" max="16383" man="1"/>
    <brk id="3301" max="16383" man="1"/>
    <brk id="3325" max="16383" man="1"/>
    <brk id="3357" max="16383" man="1"/>
    <brk id="3384" max="16383" man="1"/>
    <brk id="3408" max="16383" man="1"/>
    <brk id="3440" max="16383" man="1"/>
    <brk id="3467" max="16383" man="1"/>
    <brk id="3491" max="16383" man="1"/>
    <brk id="3523" max="16383" man="1"/>
    <brk id="3550" max="16383" man="1"/>
    <brk id="3574" max="16383" man="1"/>
    <brk id="3606" max="16383" man="1"/>
    <brk id="3633" max="16383" man="1"/>
    <brk id="3657" max="16383" man="1"/>
    <brk id="3689" max="16383" man="1"/>
    <brk id="3716" max="16383" man="1"/>
    <brk id="3740" max="16383" man="1"/>
    <brk id="3772" max="16383" man="1"/>
    <brk id="3799" max="16383" man="1"/>
    <brk id="3823" max="16383" man="1"/>
    <brk id="3855" max="16383" man="1"/>
    <brk id="3882" max="16383" man="1"/>
    <brk id="3906" max="16383" man="1"/>
    <brk id="3938" max="16383" man="1"/>
    <brk id="3965" max="16383" man="1"/>
    <brk id="3989" max="16383" man="1"/>
    <brk id="4021" max="16383" man="1"/>
    <brk id="4048" max="16383" man="1"/>
    <brk id="4072" max="16383" man="1"/>
    <brk id="4104" max="16383" man="1"/>
    <brk id="4131" max="16383" man="1"/>
    <brk id="4155" max="16383" man="1"/>
    <brk id="4187" max="16383" man="1"/>
    <brk id="4214" max="16383" man="1"/>
    <brk id="4238" max="16383" man="1"/>
    <brk id="4270" max="16383" man="1"/>
    <brk id="4297" max="16383" man="1"/>
    <brk id="4321" max="16383" man="1"/>
    <brk id="4353" max="16383" man="1"/>
    <brk id="4380" max="16383" man="1"/>
    <brk id="4404" max="16383" man="1"/>
    <brk id="4436" max="16383" man="1"/>
    <brk id="4463" max="16383" man="1"/>
    <brk id="4487" max="16383" man="1"/>
    <brk id="4519" max="16383" man="1"/>
    <brk id="4546" max="16383" man="1"/>
    <brk id="4570" max="16383" man="1"/>
    <brk id="4602" max="16383" man="1"/>
    <brk id="4629" max="16383" man="1"/>
    <brk id="4653" max="16383" man="1"/>
    <brk id="4685" max="16383" man="1"/>
    <brk id="4712" max="16383" man="1"/>
    <brk id="4736" max="16383" man="1"/>
    <brk id="4768" max="16383" man="1"/>
    <brk id="4795" max="16383" man="1"/>
    <brk id="4819" max="16383" man="1"/>
    <brk id="4851" max="16383" man="1"/>
    <brk id="4878" max="16383" man="1"/>
    <brk id="4902" max="16383" man="1"/>
    <brk id="4934" max="16383" man="1"/>
    <brk id="4961" max="16383" man="1"/>
    <brk id="4985" max="16383" man="1"/>
    <brk id="5017" max="16383" man="1"/>
    <brk id="5044" max="16383" man="1"/>
    <brk id="5068" max="16383" man="1"/>
    <brk id="5100" max="16383" man="1"/>
    <brk id="5127" max="16383" man="1"/>
    <brk id="5151" max="16383" man="1"/>
    <brk id="5183" max="16383" man="1"/>
    <brk id="5210" max="16383" man="1"/>
    <brk id="5234" max="16383" man="1"/>
    <brk id="5266" max="16383" man="1"/>
    <brk id="5293" max="16383" man="1"/>
    <brk id="5317" max="16383" man="1"/>
    <brk id="5349" max="16383" man="1"/>
    <brk id="5376" max="16383" man="1"/>
    <brk id="5400" max="16383" man="1"/>
    <brk id="5432" max="16383" man="1"/>
    <brk id="5459" max="16383" man="1"/>
    <brk id="5483" max="16383" man="1"/>
    <brk id="5515" max="16383" man="1"/>
    <brk id="5542" max="16383" man="1"/>
    <brk id="5566" max="16383" man="1"/>
    <brk id="5598" max="16383" man="1"/>
    <brk id="5625" max="16383" man="1"/>
    <brk id="5649" max="16383" man="1"/>
    <brk id="5681" max="16383" man="1"/>
    <brk id="5708" max="16383" man="1"/>
    <brk id="5732" max="16383" man="1"/>
    <brk id="5764" max="16383" man="1"/>
    <brk id="5791" max="16383" man="1"/>
    <brk id="5815" max="16383" man="1"/>
    <brk id="5847" max="16383" man="1"/>
    <brk id="5874" max="16383" man="1"/>
    <brk id="5898" max="16383" man="1"/>
    <brk id="5930" max="16383" man="1"/>
    <brk id="5957" max="16383" man="1"/>
    <brk id="5981" max="16383" man="1"/>
    <brk id="6013" max="16383" man="1"/>
    <brk id="6040" max="16383" man="1"/>
    <brk id="6064" max="16383" man="1"/>
    <brk id="6096" max="16383" man="1"/>
    <brk id="6123" max="16383" man="1"/>
    <brk id="6147" max="16383" man="1"/>
    <brk id="6179" max="16383" man="1"/>
    <brk id="6206" max="16383" man="1"/>
    <brk id="6230" max="16383" man="1"/>
    <brk id="6262" max="16383" man="1"/>
    <brk id="6289" max="16383" man="1"/>
    <brk id="6313" max="16383" man="1"/>
    <brk id="6345" max="16383" man="1"/>
    <brk id="6372" max="16383" man="1"/>
    <brk id="6396" max="16383" man="1"/>
    <brk id="6428" max="16383" man="1"/>
    <brk id="6455" max="16383" man="1"/>
    <brk id="6479" max="16383" man="1"/>
    <brk id="6511" max="16383" man="1"/>
    <brk id="6538" max="16383" man="1"/>
    <brk id="6562" max="16383" man="1"/>
    <brk id="6594" max="16383" man="1"/>
    <brk id="6621" max="16383" man="1"/>
    <brk id="6645" max="16383" man="1"/>
    <brk id="6677" max="16383" man="1"/>
    <brk id="6704" max="16383" man="1"/>
    <brk id="6728" max="16383" man="1"/>
    <brk id="6760" max="16383" man="1"/>
    <brk id="6787" max="16383" man="1"/>
    <brk id="6811" max="16383" man="1"/>
    <brk id="6843" max="16383" man="1"/>
    <brk id="6870" max="16383" man="1"/>
    <brk id="6894" max="16383" man="1"/>
    <brk id="6926" max="16383" man="1"/>
    <brk id="6953" max="16383" man="1"/>
    <brk id="6977" max="16383" man="1"/>
    <brk id="7009" max="16383" man="1"/>
    <brk id="7036" max="16383" man="1"/>
    <brk id="7060" max="16383" man="1"/>
    <brk id="7092" max="16383" man="1"/>
    <brk id="7119" max="16383" man="1"/>
    <brk id="7143" max="16383" man="1"/>
    <brk id="7175" max="16383" man="1"/>
    <brk id="7202" max="16383" man="1"/>
    <brk id="7226" max="16383" man="1"/>
    <brk id="7258" max="16383" man="1"/>
    <brk id="7285" max="16383" man="1"/>
    <brk id="7309" max="16383" man="1"/>
    <brk id="7341" max="16383" man="1"/>
    <brk id="7368" max="16383" man="1"/>
    <brk id="7392" max="16383" man="1"/>
    <brk id="7424" max="16383" man="1"/>
    <brk id="7451" max="16383" man="1"/>
    <brk id="7475" max="16383" man="1"/>
    <brk id="7507" max="16383" man="1"/>
    <brk id="7534" max="16383" man="1"/>
    <brk id="7558" max="16383" man="1"/>
    <brk id="7590" max="16383" man="1"/>
    <brk id="7617" max="16383" man="1"/>
    <brk id="7641" max="16383" man="1"/>
    <brk id="7673" max="16383" man="1"/>
    <brk id="7700" max="16383" man="1"/>
    <brk id="7724" max="16383" man="1"/>
    <brk id="7756" max="16383" man="1"/>
    <brk id="7783" max="16383" man="1"/>
    <brk id="7807" max="16383" man="1"/>
    <brk id="7839" max="16383" man="1"/>
    <brk id="7866" max="16383" man="1"/>
    <brk id="7890" max="16383" man="1"/>
    <brk id="7922" max="16383" man="1"/>
    <brk id="7949" max="16383" man="1"/>
    <brk id="7973" max="16383" man="1"/>
    <brk id="8005" max="16383" man="1"/>
    <brk id="8032" max="16383" man="1"/>
    <brk id="8056" max="16383" man="1"/>
    <brk id="8088" max="16383" man="1"/>
    <brk id="8115" max="16383" man="1"/>
    <brk id="8139" max="16383" man="1"/>
    <brk id="8171" max="16383" man="1"/>
    <brk id="8198" max="16383" man="1"/>
    <brk id="8222" max="16383" man="1"/>
    <brk id="8254" max="16383" man="1"/>
    <brk id="8281" max="16383" man="1"/>
    <brk id="830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T8305"/>
  <sheetViews>
    <sheetView workbookViewId="0"/>
  </sheetViews>
  <sheetFormatPr defaultColWidth="8.875" defaultRowHeight="12" x14ac:dyDescent="0.2"/>
  <cols>
    <col min="1" max="1" width="3.625" style="156" customWidth="1"/>
    <col min="2" max="2" width="4.625" style="156" customWidth="1"/>
    <col min="3" max="4" width="7.625" style="156" customWidth="1"/>
    <col min="5" max="5" width="16.625" style="156" customWidth="1"/>
    <col min="6" max="6" width="5.625" style="156" customWidth="1"/>
    <col min="7" max="20" width="8.625" style="156" customWidth="1"/>
    <col min="21" max="16384" width="8.875" style="156"/>
  </cols>
  <sheetData>
    <row r="7" spans="2:10" x14ac:dyDescent="0.2">
      <c r="B7" s="43" t="str">
        <f xml:space="preserve"> HYPERLINK("#'目次'!B7", "[1]")</f>
        <v>[1]</v>
      </c>
      <c r="C7" s="31" t="s">
        <v>13</v>
      </c>
    </row>
    <row r="11" spans="2:10" x14ac:dyDescent="0.2">
      <c r="D11" s="177"/>
      <c r="E11" s="178"/>
      <c r="F11" s="178"/>
      <c r="G11" s="40" t="s">
        <v>14</v>
      </c>
      <c r="H11" s="42" t="s">
        <v>15</v>
      </c>
      <c r="I11" s="15" t="s">
        <v>16</v>
      </c>
      <c r="J11" s="44" t="s">
        <v>17</v>
      </c>
    </row>
    <row r="12" spans="2:10" x14ac:dyDescent="0.2">
      <c r="D12" s="179"/>
      <c r="E12" s="180"/>
      <c r="F12" s="180"/>
      <c r="G12" s="39"/>
      <c r="H12" s="41"/>
      <c r="I12" s="14"/>
      <c r="J12" s="38"/>
    </row>
    <row r="13" spans="2:10" x14ac:dyDescent="0.2">
      <c r="D13" s="58"/>
      <c r="E13" s="53" t="s">
        <v>14</v>
      </c>
      <c r="F13" s="52"/>
      <c r="G13" s="37">
        <v>1222</v>
      </c>
      <c r="H13" s="24">
        <v>69.312602291326002</v>
      </c>
      <c r="I13" s="24">
        <v>29.541734860883999</v>
      </c>
      <c r="J13" s="68">
        <v>1.145662847791</v>
      </c>
    </row>
    <row r="14" spans="2:10" x14ac:dyDescent="0.2">
      <c r="D14" s="174" t="s">
        <v>18</v>
      </c>
      <c r="E14" s="20" t="s">
        <v>19</v>
      </c>
      <c r="F14" s="22"/>
      <c r="G14" s="21">
        <v>57</v>
      </c>
      <c r="H14" s="51">
        <v>64.912280701754</v>
      </c>
      <c r="I14" s="19">
        <v>33.333333333333002</v>
      </c>
      <c r="J14" s="50">
        <v>1.7543859649119999</v>
      </c>
    </row>
    <row r="15" spans="2:10" x14ac:dyDescent="0.2">
      <c r="D15" s="175"/>
      <c r="E15" s="4" t="s">
        <v>20</v>
      </c>
      <c r="F15" s="6"/>
      <c r="G15" s="5">
        <v>84</v>
      </c>
      <c r="H15" s="77">
        <v>63.095238095238003</v>
      </c>
      <c r="I15" s="12">
        <v>34.523809523810002</v>
      </c>
      <c r="J15" s="34">
        <v>2.3809523809519999</v>
      </c>
    </row>
    <row r="16" spans="2:10" x14ac:dyDescent="0.2">
      <c r="D16" s="175"/>
      <c r="E16" s="4" t="s">
        <v>21</v>
      </c>
      <c r="F16" s="6"/>
      <c r="G16" s="5">
        <v>487</v>
      </c>
      <c r="H16" s="75">
        <v>75.154004106776</v>
      </c>
      <c r="I16" s="33">
        <v>24.435318275154</v>
      </c>
      <c r="J16" s="34">
        <v>0.41067761806999997</v>
      </c>
    </row>
    <row r="17" spans="4:10" x14ac:dyDescent="0.2">
      <c r="D17" s="175"/>
      <c r="E17" s="4" t="s">
        <v>22</v>
      </c>
      <c r="F17" s="6"/>
      <c r="G17" s="5">
        <v>35</v>
      </c>
      <c r="H17" s="77">
        <v>62.857142857143003</v>
      </c>
      <c r="I17" s="12">
        <v>34.285714285714</v>
      </c>
      <c r="J17" s="34">
        <v>2.8571428571430002</v>
      </c>
    </row>
    <row r="18" spans="4:10" x14ac:dyDescent="0.2">
      <c r="D18" s="175"/>
      <c r="E18" s="4" t="s">
        <v>23</v>
      </c>
      <c r="F18" s="6"/>
      <c r="G18" s="5">
        <v>143</v>
      </c>
      <c r="H18" s="32">
        <v>67.132867132867005</v>
      </c>
      <c r="I18" s="12">
        <v>30.769230769231001</v>
      </c>
      <c r="J18" s="34">
        <v>2.0979020979020002</v>
      </c>
    </row>
    <row r="19" spans="4:10" x14ac:dyDescent="0.2">
      <c r="D19" s="175"/>
      <c r="E19" s="4" t="s">
        <v>24</v>
      </c>
      <c r="F19" s="6"/>
      <c r="G19" s="5">
        <v>187</v>
      </c>
      <c r="H19" s="32">
        <v>65.240641711229998</v>
      </c>
      <c r="I19" s="12">
        <v>33.155080213904</v>
      </c>
      <c r="J19" s="34">
        <v>1.6042780748659999</v>
      </c>
    </row>
    <row r="20" spans="4:10" x14ac:dyDescent="0.2">
      <c r="D20" s="175"/>
      <c r="E20" s="4" t="s">
        <v>25</v>
      </c>
      <c r="F20" s="6"/>
      <c r="G20" s="5">
        <v>71</v>
      </c>
      <c r="H20" s="32">
        <v>66.197183098592006</v>
      </c>
      <c r="I20" s="12">
        <v>32.394366197182997</v>
      </c>
      <c r="J20" s="34">
        <v>1.4084507042250001</v>
      </c>
    </row>
    <row r="21" spans="4:10" x14ac:dyDescent="0.2">
      <c r="D21" s="175"/>
      <c r="E21" s="4" t="s">
        <v>26</v>
      </c>
      <c r="F21" s="6"/>
      <c r="G21" s="5">
        <v>30</v>
      </c>
      <c r="H21" s="32">
        <v>66.666666666666998</v>
      </c>
      <c r="I21" s="12">
        <v>33.333333333333002</v>
      </c>
      <c r="J21" s="62">
        <v>0</v>
      </c>
    </row>
    <row r="22" spans="4:10" x14ac:dyDescent="0.2">
      <c r="D22" s="175"/>
      <c r="E22" s="4" t="s">
        <v>27</v>
      </c>
      <c r="F22" s="6"/>
      <c r="G22" s="5">
        <v>70</v>
      </c>
      <c r="H22" s="32">
        <v>67.142857142856997</v>
      </c>
      <c r="I22" s="12">
        <v>31.428571428571001</v>
      </c>
      <c r="J22" s="34">
        <v>1.4285714285710001</v>
      </c>
    </row>
    <row r="23" spans="4:10" x14ac:dyDescent="0.2">
      <c r="D23" s="175"/>
      <c r="E23" s="4" t="s">
        <v>28</v>
      </c>
      <c r="F23" s="6"/>
      <c r="G23" s="5">
        <v>51</v>
      </c>
      <c r="H23" s="77">
        <v>62.745098039216003</v>
      </c>
      <c r="I23" s="28">
        <v>37.254901960783997</v>
      </c>
      <c r="J23" s="62">
        <v>0</v>
      </c>
    </row>
    <row r="24" spans="4:10" x14ac:dyDescent="0.2">
      <c r="D24" s="175"/>
      <c r="E24" s="4" t="s">
        <v>29</v>
      </c>
      <c r="F24" s="6"/>
      <c r="G24" s="5">
        <v>7</v>
      </c>
      <c r="H24" s="32">
        <v>71.428571428571004</v>
      </c>
      <c r="I24" s="12">
        <v>28.571428571428999</v>
      </c>
      <c r="J24" s="62">
        <v>0</v>
      </c>
    </row>
    <row r="25" spans="4:10" x14ac:dyDescent="0.2">
      <c r="D25" s="174" t="s">
        <v>30</v>
      </c>
      <c r="E25" s="20" t="s">
        <v>31</v>
      </c>
      <c r="F25" s="22"/>
      <c r="G25" s="21">
        <v>393</v>
      </c>
      <c r="H25" s="51">
        <v>70.992366412213997</v>
      </c>
      <c r="I25" s="19">
        <v>27.989821882952</v>
      </c>
      <c r="J25" s="50">
        <v>1.0178117048349999</v>
      </c>
    </row>
    <row r="26" spans="4:10" x14ac:dyDescent="0.2">
      <c r="D26" s="175"/>
      <c r="E26" s="4" t="s">
        <v>32</v>
      </c>
      <c r="F26" s="6"/>
      <c r="G26" s="5">
        <v>352</v>
      </c>
      <c r="H26" s="32">
        <v>66.193181818181998</v>
      </c>
      <c r="I26" s="12">
        <v>33.522727272727003</v>
      </c>
      <c r="J26" s="34">
        <v>0.28409090909099999</v>
      </c>
    </row>
    <row r="27" spans="4:10" x14ac:dyDescent="0.2">
      <c r="D27" s="175"/>
      <c r="E27" s="4" t="s">
        <v>33</v>
      </c>
      <c r="F27" s="6"/>
      <c r="G27" s="5">
        <v>388</v>
      </c>
      <c r="H27" s="32">
        <v>71.391752577320005</v>
      </c>
      <c r="I27" s="12">
        <v>27.319587628866</v>
      </c>
      <c r="J27" s="34">
        <v>1.2886597938140001</v>
      </c>
    </row>
    <row r="28" spans="4:10" x14ac:dyDescent="0.2">
      <c r="D28" s="175"/>
      <c r="E28" s="4" t="s">
        <v>34</v>
      </c>
      <c r="F28" s="6"/>
      <c r="G28" s="5">
        <v>89</v>
      </c>
      <c r="H28" s="32">
        <v>65.168539325843</v>
      </c>
      <c r="I28" s="12">
        <v>30.337078651685001</v>
      </c>
      <c r="J28" s="34">
        <v>4.4943820224720001</v>
      </c>
    </row>
    <row r="29" spans="4:10" x14ac:dyDescent="0.2">
      <c r="D29" s="174" t="s">
        <v>35</v>
      </c>
      <c r="E29" s="20" t="s">
        <v>36</v>
      </c>
      <c r="F29" s="22"/>
      <c r="G29" s="21">
        <v>629</v>
      </c>
      <c r="H29" s="51">
        <v>72.972972972972997</v>
      </c>
      <c r="I29" s="19">
        <v>25.755166931638001</v>
      </c>
      <c r="J29" s="50">
        <v>1.2718600953899999</v>
      </c>
    </row>
    <row r="30" spans="4:10" x14ac:dyDescent="0.2">
      <c r="D30" s="175"/>
      <c r="E30" s="4" t="s">
        <v>37</v>
      </c>
      <c r="F30" s="6"/>
      <c r="G30" s="5">
        <v>593</v>
      </c>
      <c r="H30" s="32">
        <v>65.430016863405996</v>
      </c>
      <c r="I30" s="12">
        <v>33.558178752107999</v>
      </c>
      <c r="J30" s="34">
        <v>1.0118043844860001</v>
      </c>
    </row>
    <row r="31" spans="4:10" x14ac:dyDescent="0.2">
      <c r="D31" s="174" t="s">
        <v>38</v>
      </c>
      <c r="E31" s="20" t="s">
        <v>39</v>
      </c>
      <c r="F31" s="22"/>
      <c r="G31" s="21">
        <v>64</v>
      </c>
      <c r="H31" s="51">
        <v>68.75</v>
      </c>
      <c r="I31" s="19">
        <v>29.6875</v>
      </c>
      <c r="J31" s="50">
        <v>1.5625</v>
      </c>
    </row>
    <row r="32" spans="4:10" x14ac:dyDescent="0.2">
      <c r="D32" s="175"/>
      <c r="E32" s="4" t="s">
        <v>40</v>
      </c>
      <c r="F32" s="6"/>
      <c r="G32" s="5">
        <v>147</v>
      </c>
      <c r="H32" s="106">
        <v>58.503401360543997</v>
      </c>
      <c r="I32" s="49">
        <v>41.496598639456003</v>
      </c>
      <c r="J32" s="62">
        <v>0</v>
      </c>
    </row>
    <row r="33" spans="2:10" x14ac:dyDescent="0.2">
      <c r="D33" s="175"/>
      <c r="E33" s="4" t="s">
        <v>41</v>
      </c>
      <c r="F33" s="6"/>
      <c r="G33" s="5">
        <v>204</v>
      </c>
      <c r="H33" s="77">
        <v>63.235294117647001</v>
      </c>
      <c r="I33" s="28">
        <v>35.784313725490001</v>
      </c>
      <c r="J33" s="34">
        <v>0.98039215686299996</v>
      </c>
    </row>
    <row r="34" spans="2:10" x14ac:dyDescent="0.2">
      <c r="D34" s="175"/>
      <c r="E34" s="4" t="s">
        <v>42</v>
      </c>
      <c r="F34" s="6"/>
      <c r="G34" s="5">
        <v>210</v>
      </c>
      <c r="H34" s="32">
        <v>71.904761904761997</v>
      </c>
      <c r="I34" s="12">
        <v>27.619047619048001</v>
      </c>
      <c r="J34" s="34">
        <v>0.47619047618999999</v>
      </c>
    </row>
    <row r="35" spans="2:10" x14ac:dyDescent="0.2">
      <c r="D35" s="175"/>
      <c r="E35" s="4" t="s">
        <v>43</v>
      </c>
      <c r="F35" s="6"/>
      <c r="G35" s="5">
        <v>204</v>
      </c>
      <c r="H35" s="32">
        <v>68.627450980391998</v>
      </c>
      <c r="I35" s="12">
        <v>29.901960784313999</v>
      </c>
      <c r="J35" s="34">
        <v>1.4705882352940001</v>
      </c>
    </row>
    <row r="36" spans="2:10" x14ac:dyDescent="0.2">
      <c r="D36" s="175"/>
      <c r="E36" s="4" t="s">
        <v>44</v>
      </c>
      <c r="F36" s="6"/>
      <c r="G36" s="5">
        <v>223</v>
      </c>
      <c r="H36" s="75">
        <v>78.026905829596004</v>
      </c>
      <c r="I36" s="33">
        <v>21.076233183856999</v>
      </c>
      <c r="J36" s="34">
        <v>0.89686098654699997</v>
      </c>
    </row>
    <row r="37" spans="2:10" x14ac:dyDescent="0.2">
      <c r="D37" s="176"/>
      <c r="E37" s="59" t="s">
        <v>45</v>
      </c>
      <c r="F37" s="60"/>
      <c r="G37" s="56">
        <v>170</v>
      </c>
      <c r="H37" s="83">
        <v>72.352941176471006</v>
      </c>
      <c r="I37" s="47">
        <v>24.705882352941</v>
      </c>
      <c r="J37" s="85">
        <v>2.9411764705880001</v>
      </c>
    </row>
    <row r="39" spans="2:10" x14ac:dyDescent="0.2">
      <c r="B39" s="43" t="str">
        <f xml:space="preserve"> HYPERLINK("#'目次'!B8", "[2]")</f>
        <v>[2]</v>
      </c>
      <c r="C39" s="31" t="s">
        <v>13</v>
      </c>
    </row>
    <row r="43" spans="2:10" x14ac:dyDescent="0.2">
      <c r="D43" s="177"/>
      <c r="E43" s="178"/>
      <c r="F43" s="178"/>
      <c r="G43" s="40" t="s">
        <v>14</v>
      </c>
      <c r="H43" s="42" t="s">
        <v>15</v>
      </c>
      <c r="I43" s="15" t="s">
        <v>16</v>
      </c>
      <c r="J43" s="44" t="s">
        <v>17</v>
      </c>
    </row>
    <row r="44" spans="2:10" x14ac:dyDescent="0.2">
      <c r="D44" s="179"/>
      <c r="E44" s="180"/>
      <c r="F44" s="180"/>
      <c r="G44" s="39"/>
      <c r="H44" s="41"/>
      <c r="I44" s="14"/>
      <c r="J44" s="38"/>
    </row>
    <row r="45" spans="2:10" x14ac:dyDescent="0.2">
      <c r="D45" s="58"/>
      <c r="E45" s="53" t="s">
        <v>14</v>
      </c>
      <c r="F45" s="52"/>
      <c r="G45" s="37">
        <v>1222</v>
      </c>
      <c r="H45" s="24">
        <v>69.312602291326002</v>
      </c>
      <c r="I45" s="24">
        <v>29.541734860883999</v>
      </c>
      <c r="J45" s="68">
        <v>1.145662847791</v>
      </c>
    </row>
    <row r="46" spans="2:10" x14ac:dyDescent="0.2">
      <c r="D46" s="174" t="s">
        <v>52</v>
      </c>
      <c r="E46" s="20" t="s">
        <v>53</v>
      </c>
      <c r="F46" s="22"/>
      <c r="G46" s="21">
        <v>15</v>
      </c>
      <c r="H46" s="51">
        <v>66.666666666666998</v>
      </c>
      <c r="I46" s="19">
        <v>33.333333333333002</v>
      </c>
      <c r="J46" s="100">
        <v>0</v>
      </c>
    </row>
    <row r="47" spans="2:10" ht="24" x14ac:dyDescent="0.2">
      <c r="D47" s="175"/>
      <c r="E47" s="4" t="s">
        <v>54</v>
      </c>
      <c r="F47" s="6"/>
      <c r="G47" s="5">
        <v>122</v>
      </c>
      <c r="H47" s="32">
        <v>72.950819672131004</v>
      </c>
      <c r="I47" s="12">
        <v>26.229508196721</v>
      </c>
      <c r="J47" s="34">
        <v>0.81967213114799997</v>
      </c>
    </row>
    <row r="48" spans="2:10" x14ac:dyDescent="0.2">
      <c r="D48" s="175"/>
      <c r="E48" s="4" t="s">
        <v>55</v>
      </c>
      <c r="F48" s="6"/>
      <c r="G48" s="5">
        <v>43</v>
      </c>
      <c r="H48" s="32">
        <v>72.093023255814003</v>
      </c>
      <c r="I48" s="12">
        <v>27.906976744186</v>
      </c>
      <c r="J48" s="62">
        <v>0</v>
      </c>
    </row>
    <row r="49" spans="4:10" x14ac:dyDescent="0.2">
      <c r="D49" s="175"/>
      <c r="E49" s="4" t="s">
        <v>56</v>
      </c>
      <c r="F49" s="6"/>
      <c r="G49" s="5">
        <v>60</v>
      </c>
      <c r="H49" s="75">
        <v>78.333333333333002</v>
      </c>
      <c r="I49" s="33">
        <v>21.666666666666998</v>
      </c>
      <c r="J49" s="62">
        <v>0</v>
      </c>
    </row>
    <row r="50" spans="4:10" x14ac:dyDescent="0.2">
      <c r="D50" s="175"/>
      <c r="E50" s="4" t="s">
        <v>57</v>
      </c>
      <c r="F50" s="6"/>
      <c r="G50" s="5">
        <v>286</v>
      </c>
      <c r="H50" s="32">
        <v>68.881118881118994</v>
      </c>
      <c r="I50" s="12">
        <v>29.720279720280001</v>
      </c>
      <c r="J50" s="34">
        <v>1.398601398601</v>
      </c>
    </row>
    <row r="51" spans="4:10" x14ac:dyDescent="0.2">
      <c r="D51" s="175"/>
      <c r="E51" s="4" t="s">
        <v>58</v>
      </c>
      <c r="F51" s="6"/>
      <c r="G51" s="5">
        <v>129</v>
      </c>
      <c r="H51" s="32">
        <v>65.891472868216994</v>
      </c>
      <c r="I51" s="12">
        <v>32.558139534883999</v>
      </c>
      <c r="J51" s="34">
        <v>1.550387596899</v>
      </c>
    </row>
    <row r="52" spans="4:10" x14ac:dyDescent="0.2">
      <c r="D52" s="175"/>
      <c r="E52" s="4" t="s">
        <v>59</v>
      </c>
      <c r="F52" s="6"/>
      <c r="G52" s="5">
        <v>195</v>
      </c>
      <c r="H52" s="32">
        <v>68.205128205128005</v>
      </c>
      <c r="I52" s="12">
        <v>30.769230769231001</v>
      </c>
      <c r="J52" s="34">
        <v>1.025641025641</v>
      </c>
    </row>
    <row r="53" spans="4:10" x14ac:dyDescent="0.2">
      <c r="D53" s="175"/>
      <c r="E53" s="4" t="s">
        <v>60</v>
      </c>
      <c r="F53" s="6"/>
      <c r="G53" s="5">
        <v>176</v>
      </c>
      <c r="H53" s="32">
        <v>67.045454545455001</v>
      </c>
      <c r="I53" s="12">
        <v>32.386363636364003</v>
      </c>
      <c r="J53" s="34">
        <v>0.56818181818199998</v>
      </c>
    </row>
    <row r="54" spans="4:10" x14ac:dyDescent="0.2">
      <c r="D54" s="175"/>
      <c r="E54" s="4" t="s">
        <v>61</v>
      </c>
      <c r="F54" s="6"/>
      <c r="G54" s="5">
        <v>78</v>
      </c>
      <c r="H54" s="32">
        <v>69.230769230768999</v>
      </c>
      <c r="I54" s="12">
        <v>29.487179487178999</v>
      </c>
      <c r="J54" s="34">
        <v>1.2820512820509999</v>
      </c>
    </row>
    <row r="55" spans="4:10" x14ac:dyDescent="0.2">
      <c r="D55" s="175"/>
      <c r="E55" s="4" t="s">
        <v>62</v>
      </c>
      <c r="F55" s="6"/>
      <c r="G55" s="5">
        <v>113</v>
      </c>
      <c r="H55" s="32">
        <v>70.796460176991005</v>
      </c>
      <c r="I55" s="12">
        <v>27.433628318583999</v>
      </c>
      <c r="J55" s="34">
        <v>1.769911504425</v>
      </c>
    </row>
    <row r="56" spans="4:10" x14ac:dyDescent="0.2">
      <c r="D56" s="174" t="s">
        <v>63</v>
      </c>
      <c r="E56" s="20" t="s">
        <v>64</v>
      </c>
      <c r="F56" s="22"/>
      <c r="G56" s="21">
        <v>234</v>
      </c>
      <c r="H56" s="51">
        <v>68.803418803419007</v>
      </c>
      <c r="I56" s="19">
        <v>29.059829059828999</v>
      </c>
      <c r="J56" s="50">
        <v>2.1367521367519999</v>
      </c>
    </row>
    <row r="57" spans="4:10" x14ac:dyDescent="0.2">
      <c r="D57" s="175"/>
      <c r="E57" s="4" t="s">
        <v>65</v>
      </c>
      <c r="F57" s="6"/>
      <c r="G57" s="5">
        <v>172</v>
      </c>
      <c r="H57" s="32">
        <v>68.023255813953</v>
      </c>
      <c r="I57" s="12">
        <v>31.976744186047</v>
      </c>
      <c r="J57" s="62">
        <v>0</v>
      </c>
    </row>
    <row r="58" spans="4:10" x14ac:dyDescent="0.2">
      <c r="D58" s="175"/>
      <c r="E58" s="4" t="s">
        <v>66</v>
      </c>
      <c r="F58" s="6"/>
      <c r="G58" s="5">
        <v>165</v>
      </c>
      <c r="H58" s="75">
        <v>75.757575757576006</v>
      </c>
      <c r="I58" s="33">
        <v>23.636363636363999</v>
      </c>
      <c r="J58" s="34">
        <v>0.60606060606099998</v>
      </c>
    </row>
    <row r="59" spans="4:10" x14ac:dyDescent="0.2">
      <c r="D59" s="175"/>
      <c r="E59" s="4" t="s">
        <v>67</v>
      </c>
      <c r="F59" s="6"/>
      <c r="G59" s="5">
        <v>158</v>
      </c>
      <c r="H59" s="32">
        <v>66.455696202531996</v>
      </c>
      <c r="I59" s="12">
        <v>32.278481012657998</v>
      </c>
      <c r="J59" s="34">
        <v>1.2658227848100001</v>
      </c>
    </row>
    <row r="60" spans="4:10" x14ac:dyDescent="0.2">
      <c r="D60" s="175"/>
      <c r="E60" s="4" t="s">
        <v>68</v>
      </c>
      <c r="F60" s="6"/>
      <c r="G60" s="5">
        <v>112</v>
      </c>
      <c r="H60" s="32">
        <v>67.857142857143003</v>
      </c>
      <c r="I60" s="12">
        <v>31.25</v>
      </c>
      <c r="J60" s="34">
        <v>0.89285714285700002</v>
      </c>
    </row>
    <row r="61" spans="4:10" x14ac:dyDescent="0.2">
      <c r="D61" s="175"/>
      <c r="E61" s="4" t="s">
        <v>69</v>
      </c>
      <c r="F61" s="6"/>
      <c r="G61" s="5">
        <v>92</v>
      </c>
      <c r="H61" s="77">
        <v>60.869565217390999</v>
      </c>
      <c r="I61" s="28">
        <v>36.956521739129997</v>
      </c>
      <c r="J61" s="34">
        <v>2.1739130434780001</v>
      </c>
    </row>
    <row r="62" spans="4:10" x14ac:dyDescent="0.2">
      <c r="D62" s="175"/>
      <c r="E62" s="4" t="s">
        <v>70</v>
      </c>
      <c r="F62" s="6"/>
      <c r="G62" s="5">
        <v>131</v>
      </c>
      <c r="H62" s="32">
        <v>71.755725190839996</v>
      </c>
      <c r="I62" s="12">
        <v>28.24427480916</v>
      </c>
      <c r="J62" s="62">
        <v>0</v>
      </c>
    </row>
    <row r="63" spans="4:10" x14ac:dyDescent="0.2">
      <c r="D63" s="175"/>
      <c r="E63" s="4" t="s">
        <v>71</v>
      </c>
      <c r="F63" s="6"/>
      <c r="G63" s="5">
        <v>71</v>
      </c>
      <c r="H63" s="32">
        <v>66.197183098592006</v>
      </c>
      <c r="I63" s="12">
        <v>32.394366197182997</v>
      </c>
      <c r="J63" s="34">
        <v>1.4084507042250001</v>
      </c>
    </row>
    <row r="64" spans="4:10" x14ac:dyDescent="0.2">
      <c r="D64" s="176"/>
      <c r="E64" s="59" t="s">
        <v>72</v>
      </c>
      <c r="F64" s="60"/>
      <c r="G64" s="56">
        <v>70</v>
      </c>
      <c r="H64" s="132">
        <v>77.142857142856997</v>
      </c>
      <c r="I64" s="95">
        <v>21.428571428571001</v>
      </c>
      <c r="J64" s="85">
        <v>1.4285714285710001</v>
      </c>
    </row>
    <row r="66" spans="2:10" x14ac:dyDescent="0.2">
      <c r="B66" s="43" t="str">
        <f xml:space="preserve"> HYPERLINK("#'目次'!B9", "[3]")</f>
        <v>[3]</v>
      </c>
      <c r="C66" s="31" t="s">
        <v>13</v>
      </c>
    </row>
    <row r="69" spans="2:10" x14ac:dyDescent="0.2">
      <c r="C69" s="31" t="s">
        <v>75</v>
      </c>
    </row>
    <row r="70" spans="2:10" x14ac:dyDescent="0.2">
      <c r="D70" s="177"/>
      <c r="E70" s="178"/>
      <c r="F70" s="178"/>
      <c r="G70" s="40" t="s">
        <v>14</v>
      </c>
      <c r="H70" s="42" t="s">
        <v>15</v>
      </c>
      <c r="I70" s="15" t="s">
        <v>16</v>
      </c>
      <c r="J70" s="44" t="s">
        <v>17</v>
      </c>
    </row>
    <row r="71" spans="2:10" x14ac:dyDescent="0.2">
      <c r="D71" s="179"/>
      <c r="E71" s="180"/>
      <c r="F71" s="180"/>
      <c r="G71" s="39"/>
      <c r="H71" s="41"/>
      <c r="I71" s="14"/>
      <c r="J71" s="38"/>
    </row>
    <row r="72" spans="2:10" x14ac:dyDescent="0.2">
      <c r="D72" s="58"/>
      <c r="E72" s="53" t="s">
        <v>14</v>
      </c>
      <c r="F72" s="52"/>
      <c r="G72" s="37">
        <v>1222</v>
      </c>
      <c r="H72" s="24">
        <v>69.312602291326002</v>
      </c>
      <c r="I72" s="24">
        <v>29.541734860883999</v>
      </c>
      <c r="J72" s="68">
        <v>1.145662847791</v>
      </c>
    </row>
    <row r="73" spans="2:10" x14ac:dyDescent="0.2">
      <c r="D73" s="174" t="s">
        <v>36</v>
      </c>
      <c r="E73" s="20" t="s">
        <v>76</v>
      </c>
      <c r="F73" s="22"/>
      <c r="G73" s="21">
        <v>629</v>
      </c>
      <c r="H73" s="51">
        <v>72.972972972972997</v>
      </c>
      <c r="I73" s="19">
        <v>25.755166931638001</v>
      </c>
      <c r="J73" s="50">
        <v>1.2718600953899999</v>
      </c>
    </row>
    <row r="74" spans="2:10" x14ac:dyDescent="0.2">
      <c r="D74" s="175"/>
      <c r="E74" s="4" t="s">
        <v>39</v>
      </c>
      <c r="F74" s="6"/>
      <c r="G74" s="5">
        <v>37</v>
      </c>
      <c r="H74" s="32">
        <v>67.567567567568005</v>
      </c>
      <c r="I74" s="12">
        <v>29.72972972973</v>
      </c>
      <c r="J74" s="34">
        <v>2.7027027027030002</v>
      </c>
    </row>
    <row r="75" spans="2:10" x14ac:dyDescent="0.2">
      <c r="D75" s="175"/>
      <c r="E75" s="4" t="s">
        <v>40</v>
      </c>
      <c r="F75" s="6"/>
      <c r="G75" s="5">
        <v>73</v>
      </c>
      <c r="H75" s="32">
        <v>67.123287671233001</v>
      </c>
      <c r="I75" s="12">
        <v>32.876712328766999</v>
      </c>
      <c r="J75" s="62">
        <v>0</v>
      </c>
    </row>
    <row r="76" spans="2:10" x14ac:dyDescent="0.2">
      <c r="D76" s="175"/>
      <c r="E76" s="4" t="s">
        <v>41</v>
      </c>
      <c r="F76" s="6"/>
      <c r="G76" s="5">
        <v>108</v>
      </c>
      <c r="H76" s="32">
        <v>67.592592592592993</v>
      </c>
      <c r="I76" s="12">
        <v>31.481481481481001</v>
      </c>
      <c r="J76" s="34">
        <v>0.92592592592599998</v>
      </c>
    </row>
    <row r="77" spans="2:10" x14ac:dyDescent="0.2">
      <c r="D77" s="175"/>
      <c r="E77" s="4" t="s">
        <v>42</v>
      </c>
      <c r="F77" s="6"/>
      <c r="G77" s="5">
        <v>113</v>
      </c>
      <c r="H77" s="75">
        <v>75.221238938053006</v>
      </c>
      <c r="I77" s="33">
        <v>23.893805309735001</v>
      </c>
      <c r="J77" s="34">
        <v>0.88495575221199996</v>
      </c>
    </row>
    <row r="78" spans="2:10" x14ac:dyDescent="0.2">
      <c r="D78" s="175"/>
      <c r="E78" s="4" t="s">
        <v>43</v>
      </c>
      <c r="F78" s="6"/>
      <c r="G78" s="5">
        <v>101</v>
      </c>
      <c r="H78" s="32">
        <v>68.316831683168004</v>
      </c>
      <c r="I78" s="12">
        <v>28.712871287129001</v>
      </c>
      <c r="J78" s="34">
        <v>2.970297029703</v>
      </c>
    </row>
    <row r="79" spans="2:10" x14ac:dyDescent="0.2">
      <c r="D79" s="175"/>
      <c r="E79" s="4" t="s">
        <v>44</v>
      </c>
      <c r="F79" s="6"/>
      <c r="G79" s="5">
        <v>114</v>
      </c>
      <c r="H79" s="94">
        <v>82.456140350877007</v>
      </c>
      <c r="I79" s="61">
        <v>17.543859649123</v>
      </c>
      <c r="J79" s="62">
        <v>0</v>
      </c>
    </row>
    <row r="80" spans="2:10" x14ac:dyDescent="0.2">
      <c r="D80" s="175"/>
      <c r="E80" s="4" t="s">
        <v>45</v>
      </c>
      <c r="F80" s="6"/>
      <c r="G80" s="5">
        <v>83</v>
      </c>
      <c r="H80" s="75">
        <v>77.108433734939993</v>
      </c>
      <c r="I80" s="33">
        <v>20.481927710842999</v>
      </c>
      <c r="J80" s="34">
        <v>2.409638554217</v>
      </c>
    </row>
    <row r="81" spans="2:12" x14ac:dyDescent="0.2">
      <c r="D81" s="174" t="s">
        <v>37</v>
      </c>
      <c r="E81" s="20" t="s">
        <v>77</v>
      </c>
      <c r="F81" s="22"/>
      <c r="G81" s="21">
        <v>593</v>
      </c>
      <c r="H81" s="51">
        <v>65.430016863405996</v>
      </c>
      <c r="I81" s="19">
        <v>33.558178752107999</v>
      </c>
      <c r="J81" s="50">
        <v>1.0118043844860001</v>
      </c>
    </row>
    <row r="82" spans="2:12" x14ac:dyDescent="0.2">
      <c r="D82" s="175"/>
      <c r="E82" s="4" t="s">
        <v>39</v>
      </c>
      <c r="F82" s="6"/>
      <c r="G82" s="5">
        <v>27</v>
      </c>
      <c r="H82" s="32">
        <v>70.370370370369997</v>
      </c>
      <c r="I82" s="12">
        <v>29.629629629629999</v>
      </c>
      <c r="J82" s="62">
        <v>0</v>
      </c>
    </row>
    <row r="83" spans="2:12" x14ac:dyDescent="0.2">
      <c r="D83" s="175"/>
      <c r="E83" s="4" t="s">
        <v>40</v>
      </c>
      <c r="F83" s="6"/>
      <c r="G83" s="5">
        <v>74</v>
      </c>
      <c r="H83" s="106">
        <v>50</v>
      </c>
      <c r="I83" s="49">
        <v>50</v>
      </c>
      <c r="J83" s="62">
        <v>0</v>
      </c>
    </row>
    <row r="84" spans="2:12" x14ac:dyDescent="0.2">
      <c r="D84" s="175"/>
      <c r="E84" s="4" t="s">
        <v>41</v>
      </c>
      <c r="F84" s="6"/>
      <c r="G84" s="5">
        <v>96</v>
      </c>
      <c r="H84" s="106">
        <v>58.333333333333002</v>
      </c>
      <c r="I84" s="49">
        <v>40.625</v>
      </c>
      <c r="J84" s="34">
        <v>1.041666666667</v>
      </c>
    </row>
    <row r="85" spans="2:12" x14ac:dyDescent="0.2">
      <c r="D85" s="175"/>
      <c r="E85" s="4" t="s">
        <v>42</v>
      </c>
      <c r="F85" s="6"/>
      <c r="G85" s="5">
        <v>97</v>
      </c>
      <c r="H85" s="32">
        <v>68.041237113402005</v>
      </c>
      <c r="I85" s="12">
        <v>31.958762886597999</v>
      </c>
      <c r="J85" s="62">
        <v>0</v>
      </c>
    </row>
    <row r="86" spans="2:12" x14ac:dyDescent="0.2">
      <c r="D86" s="175"/>
      <c r="E86" s="4" t="s">
        <v>43</v>
      </c>
      <c r="F86" s="6"/>
      <c r="G86" s="5">
        <v>103</v>
      </c>
      <c r="H86" s="32">
        <v>68.932038834951001</v>
      </c>
      <c r="I86" s="12">
        <v>31.067961165048999</v>
      </c>
      <c r="J86" s="62">
        <v>0</v>
      </c>
    </row>
    <row r="87" spans="2:12" x14ac:dyDescent="0.2">
      <c r="D87" s="175"/>
      <c r="E87" s="4" t="s">
        <v>44</v>
      </c>
      <c r="F87" s="6"/>
      <c r="G87" s="5">
        <v>109</v>
      </c>
      <c r="H87" s="32">
        <v>73.394495412843995</v>
      </c>
      <c r="I87" s="12">
        <v>24.770642201834999</v>
      </c>
      <c r="J87" s="34">
        <v>1.834862385321</v>
      </c>
    </row>
    <row r="88" spans="2:12" x14ac:dyDescent="0.2">
      <c r="D88" s="176"/>
      <c r="E88" s="59" t="s">
        <v>45</v>
      </c>
      <c r="F88" s="60"/>
      <c r="G88" s="56">
        <v>87</v>
      </c>
      <c r="H88" s="83">
        <v>67.816091954022994</v>
      </c>
      <c r="I88" s="47">
        <v>28.735632183907999</v>
      </c>
      <c r="J88" s="85">
        <v>3.4482758620689999</v>
      </c>
    </row>
    <row r="90" spans="2:12" x14ac:dyDescent="0.2">
      <c r="B90" s="43" t="str">
        <f xml:space="preserve"> HYPERLINK("#'目次'!B10", "[4]")</f>
        <v>[4]</v>
      </c>
      <c r="C90" s="31" t="s">
        <v>81</v>
      </c>
    </row>
    <row r="91" spans="2:12" x14ac:dyDescent="0.2">
      <c r="C91" s="156" t="s">
        <v>82</v>
      </c>
    </row>
    <row r="94" spans="2:12" ht="36" x14ac:dyDescent="0.2">
      <c r="D94" s="177"/>
      <c r="E94" s="178"/>
      <c r="F94" s="178"/>
      <c r="G94" s="40" t="s">
        <v>14</v>
      </c>
      <c r="H94" s="42" t="s">
        <v>83</v>
      </c>
      <c r="I94" s="15" t="s">
        <v>84</v>
      </c>
      <c r="J94" s="15" t="s">
        <v>85</v>
      </c>
      <c r="K94" s="15" t="s">
        <v>86</v>
      </c>
      <c r="L94" s="44" t="s">
        <v>17</v>
      </c>
    </row>
    <row r="95" spans="2:12" x14ac:dyDescent="0.2">
      <c r="D95" s="179"/>
      <c r="E95" s="180"/>
      <c r="F95" s="180"/>
      <c r="G95" s="39"/>
      <c r="H95" s="41"/>
      <c r="I95" s="14"/>
      <c r="J95" s="14"/>
      <c r="K95" s="14"/>
      <c r="L95" s="38"/>
    </row>
    <row r="96" spans="2:12" x14ac:dyDescent="0.2">
      <c r="D96" s="58"/>
      <c r="E96" s="53" t="s">
        <v>14</v>
      </c>
      <c r="F96" s="52"/>
      <c r="G96" s="37">
        <v>847</v>
      </c>
      <c r="H96" s="24">
        <v>2.0070838252660002</v>
      </c>
      <c r="I96" s="24">
        <v>4.2502951593859999</v>
      </c>
      <c r="J96" s="24">
        <v>95.867768595040999</v>
      </c>
      <c r="K96" s="24">
        <v>3.0696576151119999</v>
      </c>
      <c r="L96" s="68">
        <v>0.47225501771</v>
      </c>
    </row>
    <row r="97" spans="4:12" x14ac:dyDescent="0.2">
      <c r="D97" s="174" t="s">
        <v>18</v>
      </c>
      <c r="E97" s="20" t="s">
        <v>19</v>
      </c>
      <c r="F97" s="22"/>
      <c r="G97" s="21">
        <v>37</v>
      </c>
      <c r="H97" s="51">
        <v>2.7027027027030002</v>
      </c>
      <c r="I97" s="19">
        <v>5.4054054054050003</v>
      </c>
      <c r="J97" s="19">
        <v>97.297297297297007</v>
      </c>
      <c r="K97" s="74">
        <v>0</v>
      </c>
      <c r="L97" s="100">
        <v>0</v>
      </c>
    </row>
    <row r="98" spans="4:12" x14ac:dyDescent="0.2">
      <c r="D98" s="175"/>
      <c r="E98" s="4" t="s">
        <v>20</v>
      </c>
      <c r="F98" s="6"/>
      <c r="G98" s="5">
        <v>53</v>
      </c>
      <c r="H98" s="32">
        <v>1.88679245283</v>
      </c>
      <c r="I98" s="12">
        <v>3.7735849056599999</v>
      </c>
      <c r="J98" s="12">
        <v>96.226415094339998</v>
      </c>
      <c r="K98" s="12">
        <v>1.88679245283</v>
      </c>
      <c r="L98" s="34">
        <v>1.88679245283</v>
      </c>
    </row>
    <row r="99" spans="4:12" x14ac:dyDescent="0.2">
      <c r="D99" s="175"/>
      <c r="E99" s="4" t="s">
        <v>21</v>
      </c>
      <c r="F99" s="6"/>
      <c r="G99" s="5">
        <v>366</v>
      </c>
      <c r="H99" s="32">
        <v>2.732240437158</v>
      </c>
      <c r="I99" s="12">
        <v>4.371584699454</v>
      </c>
      <c r="J99" s="12">
        <v>94.808743169398994</v>
      </c>
      <c r="K99" s="12">
        <v>4.0983606557380003</v>
      </c>
      <c r="L99" s="34">
        <v>0.27322404371600001</v>
      </c>
    </row>
    <row r="100" spans="4:12" x14ac:dyDescent="0.2">
      <c r="D100" s="175"/>
      <c r="E100" s="4" t="s">
        <v>22</v>
      </c>
      <c r="F100" s="6"/>
      <c r="G100" s="5">
        <v>22</v>
      </c>
      <c r="H100" s="63">
        <v>0</v>
      </c>
      <c r="I100" s="12">
        <v>9.0909090909089993</v>
      </c>
      <c r="J100" s="12">
        <v>90.909090909091006</v>
      </c>
      <c r="K100" s="28">
        <v>9.0909090909089993</v>
      </c>
      <c r="L100" s="62">
        <v>0</v>
      </c>
    </row>
    <row r="101" spans="4:12" x14ac:dyDescent="0.2">
      <c r="D101" s="175"/>
      <c r="E101" s="4" t="s">
        <v>23</v>
      </c>
      <c r="F101" s="6"/>
      <c r="G101" s="5">
        <v>96</v>
      </c>
      <c r="H101" s="63">
        <v>0</v>
      </c>
      <c r="I101" s="12">
        <v>4.166666666667</v>
      </c>
      <c r="J101" s="12">
        <v>97.916666666666998</v>
      </c>
      <c r="K101" s="12">
        <v>2.083333333333</v>
      </c>
      <c r="L101" s="62">
        <v>0</v>
      </c>
    </row>
    <row r="102" spans="4:12" x14ac:dyDescent="0.2">
      <c r="D102" s="175"/>
      <c r="E102" s="4" t="s">
        <v>24</v>
      </c>
      <c r="F102" s="6"/>
      <c r="G102" s="5">
        <v>122</v>
      </c>
      <c r="H102" s="32">
        <v>2.459016393443</v>
      </c>
      <c r="I102" s="12">
        <v>4.918032786885</v>
      </c>
      <c r="J102" s="12">
        <v>98.360655737705002</v>
      </c>
      <c r="K102" s="12">
        <v>1.6393442622950001</v>
      </c>
      <c r="L102" s="62">
        <v>0</v>
      </c>
    </row>
    <row r="103" spans="4:12" x14ac:dyDescent="0.2">
      <c r="D103" s="175"/>
      <c r="E103" s="4" t="s">
        <v>25</v>
      </c>
      <c r="F103" s="6"/>
      <c r="G103" s="5">
        <v>47</v>
      </c>
      <c r="H103" s="63">
        <v>0</v>
      </c>
      <c r="I103" s="12">
        <v>2.1276595744679998</v>
      </c>
      <c r="J103" s="12">
        <v>97.872340425532002</v>
      </c>
      <c r="K103" s="12">
        <v>2.1276595744679998</v>
      </c>
      <c r="L103" s="34">
        <v>2.1276595744679998</v>
      </c>
    </row>
    <row r="104" spans="4:12" x14ac:dyDescent="0.2">
      <c r="D104" s="175"/>
      <c r="E104" s="4" t="s">
        <v>26</v>
      </c>
      <c r="F104" s="6"/>
      <c r="G104" s="5">
        <v>20</v>
      </c>
      <c r="H104" s="32">
        <v>5</v>
      </c>
      <c r="I104" s="12">
        <v>5</v>
      </c>
      <c r="J104" s="33">
        <v>90</v>
      </c>
      <c r="K104" s="12">
        <v>5</v>
      </c>
      <c r="L104" s="62">
        <v>0</v>
      </c>
    </row>
    <row r="105" spans="4:12" x14ac:dyDescent="0.2">
      <c r="D105" s="175"/>
      <c r="E105" s="4" t="s">
        <v>27</v>
      </c>
      <c r="F105" s="6"/>
      <c r="G105" s="5">
        <v>47</v>
      </c>
      <c r="H105" s="63">
        <v>0</v>
      </c>
      <c r="I105" s="29">
        <v>0</v>
      </c>
      <c r="J105" s="12">
        <v>97.872340425532002</v>
      </c>
      <c r="K105" s="12">
        <v>2.1276595744679998</v>
      </c>
      <c r="L105" s="34">
        <v>2.1276595744679998</v>
      </c>
    </row>
    <row r="106" spans="4:12" x14ac:dyDescent="0.2">
      <c r="D106" s="175"/>
      <c r="E106" s="4" t="s">
        <v>28</v>
      </c>
      <c r="F106" s="6"/>
      <c r="G106" s="5">
        <v>32</v>
      </c>
      <c r="H106" s="63">
        <v>0</v>
      </c>
      <c r="I106" s="12">
        <v>6.25</v>
      </c>
      <c r="J106" s="12">
        <v>93.75</v>
      </c>
      <c r="K106" s="12">
        <v>3.125</v>
      </c>
      <c r="L106" s="62">
        <v>0</v>
      </c>
    </row>
    <row r="107" spans="4:12" x14ac:dyDescent="0.2">
      <c r="D107" s="175"/>
      <c r="E107" s="4" t="s">
        <v>29</v>
      </c>
      <c r="F107" s="6"/>
      <c r="G107" s="5">
        <v>5</v>
      </c>
      <c r="H107" s="94">
        <v>20</v>
      </c>
      <c r="I107" s="29">
        <v>0</v>
      </c>
      <c r="J107" s="61">
        <v>80</v>
      </c>
      <c r="K107" s="29">
        <v>0</v>
      </c>
      <c r="L107" s="62">
        <v>0</v>
      </c>
    </row>
    <row r="108" spans="4:12" x14ac:dyDescent="0.2">
      <c r="D108" s="174" t="s">
        <v>30</v>
      </c>
      <c r="E108" s="20" t="s">
        <v>31</v>
      </c>
      <c r="F108" s="22"/>
      <c r="G108" s="21">
        <v>279</v>
      </c>
      <c r="H108" s="51">
        <v>1.0752688172039999</v>
      </c>
      <c r="I108" s="19">
        <v>3.2258064516129998</v>
      </c>
      <c r="J108" s="19">
        <v>97.132616487454996</v>
      </c>
      <c r="K108" s="19">
        <v>2.1505376344089999</v>
      </c>
      <c r="L108" s="100">
        <v>0</v>
      </c>
    </row>
    <row r="109" spans="4:12" x14ac:dyDescent="0.2">
      <c r="D109" s="175"/>
      <c r="E109" s="4" t="s">
        <v>32</v>
      </c>
      <c r="F109" s="6"/>
      <c r="G109" s="5">
        <v>233</v>
      </c>
      <c r="H109" s="32">
        <v>1.287553648069</v>
      </c>
      <c r="I109" s="12">
        <v>4.2918454935619996</v>
      </c>
      <c r="J109" s="12">
        <v>94.420600858368999</v>
      </c>
      <c r="K109" s="12">
        <v>4.2918454935619996</v>
      </c>
      <c r="L109" s="34">
        <v>0.85836909871199996</v>
      </c>
    </row>
    <row r="110" spans="4:12" x14ac:dyDescent="0.2">
      <c r="D110" s="175"/>
      <c r="E110" s="4" t="s">
        <v>33</v>
      </c>
      <c r="F110" s="6"/>
      <c r="G110" s="5">
        <v>277</v>
      </c>
      <c r="H110" s="32">
        <v>2.8880866425990002</v>
      </c>
      <c r="I110" s="12">
        <v>5.0541516245490001</v>
      </c>
      <c r="J110" s="12">
        <v>96.750902527075993</v>
      </c>
      <c r="K110" s="12">
        <v>2.527075812274</v>
      </c>
      <c r="L110" s="34">
        <v>0.36101083032499998</v>
      </c>
    </row>
    <row r="111" spans="4:12" x14ac:dyDescent="0.2">
      <c r="D111" s="175"/>
      <c r="E111" s="4" t="s">
        <v>34</v>
      </c>
      <c r="F111" s="6"/>
      <c r="G111" s="5">
        <v>58</v>
      </c>
      <c r="H111" s="32">
        <v>5.1724137931029999</v>
      </c>
      <c r="I111" s="12">
        <v>5.1724137931029999</v>
      </c>
      <c r="J111" s="12">
        <v>91.379310344827999</v>
      </c>
      <c r="K111" s="12">
        <v>5.1724137931029999</v>
      </c>
      <c r="L111" s="34">
        <v>1.7241379310339999</v>
      </c>
    </row>
    <row r="112" spans="4:12" x14ac:dyDescent="0.2">
      <c r="D112" s="174" t="s">
        <v>35</v>
      </c>
      <c r="E112" s="20" t="s">
        <v>36</v>
      </c>
      <c r="F112" s="22"/>
      <c r="G112" s="21">
        <v>459</v>
      </c>
      <c r="H112" s="51">
        <v>3.0501089324619999</v>
      </c>
      <c r="I112" s="19">
        <v>4.5751633986930003</v>
      </c>
      <c r="J112" s="19">
        <v>96.949891067538005</v>
      </c>
      <c r="K112" s="19">
        <v>2.178649237473</v>
      </c>
      <c r="L112" s="50">
        <v>0.21786492374700001</v>
      </c>
    </row>
    <row r="113" spans="2:12" x14ac:dyDescent="0.2">
      <c r="D113" s="175"/>
      <c r="E113" s="4" t="s">
        <v>37</v>
      </c>
      <c r="F113" s="6"/>
      <c r="G113" s="5">
        <v>388</v>
      </c>
      <c r="H113" s="32">
        <v>0.77319587628899999</v>
      </c>
      <c r="I113" s="12">
        <v>3.8659793814430001</v>
      </c>
      <c r="J113" s="12">
        <v>94.587628865978999</v>
      </c>
      <c r="K113" s="12">
        <v>4.1237113402060004</v>
      </c>
      <c r="L113" s="34">
        <v>0.77319587628899999</v>
      </c>
    </row>
    <row r="114" spans="2:12" x14ac:dyDescent="0.2">
      <c r="D114" s="174" t="s">
        <v>38</v>
      </c>
      <c r="E114" s="20" t="s">
        <v>39</v>
      </c>
      <c r="F114" s="22"/>
      <c r="G114" s="21">
        <v>44</v>
      </c>
      <c r="H114" s="51">
        <v>4.5454545454549997</v>
      </c>
      <c r="I114" s="105">
        <v>29.545454545455001</v>
      </c>
      <c r="J114" s="98">
        <v>81.818181818181998</v>
      </c>
      <c r="K114" s="88">
        <v>9.0909090909089993</v>
      </c>
      <c r="L114" s="100">
        <v>0</v>
      </c>
    </row>
    <row r="115" spans="2:12" x14ac:dyDescent="0.2">
      <c r="D115" s="175"/>
      <c r="E115" s="4" t="s">
        <v>40</v>
      </c>
      <c r="F115" s="6"/>
      <c r="G115" s="5">
        <v>86</v>
      </c>
      <c r="H115" s="32">
        <v>3.488372093023</v>
      </c>
      <c r="I115" s="28">
        <v>13.953488372093</v>
      </c>
      <c r="J115" s="33">
        <v>90.697674418605004</v>
      </c>
      <c r="K115" s="12">
        <v>2.3255813953489999</v>
      </c>
      <c r="L115" s="62">
        <v>0</v>
      </c>
    </row>
    <row r="116" spans="2:12" x14ac:dyDescent="0.2">
      <c r="D116" s="175"/>
      <c r="E116" s="4" t="s">
        <v>41</v>
      </c>
      <c r="F116" s="6"/>
      <c r="G116" s="5">
        <v>129</v>
      </c>
      <c r="H116" s="63">
        <v>0</v>
      </c>
      <c r="I116" s="12">
        <v>4.6511627906979998</v>
      </c>
      <c r="J116" s="12">
        <v>96.124031007751995</v>
      </c>
      <c r="K116" s="12">
        <v>4.6511627906979998</v>
      </c>
      <c r="L116" s="62">
        <v>0</v>
      </c>
    </row>
    <row r="117" spans="2:12" x14ac:dyDescent="0.2">
      <c r="D117" s="175"/>
      <c r="E117" s="4" t="s">
        <v>42</v>
      </c>
      <c r="F117" s="6"/>
      <c r="G117" s="5">
        <v>151</v>
      </c>
      <c r="H117" s="32">
        <v>1.9867549668869999</v>
      </c>
      <c r="I117" s="12">
        <v>1.9867549668869999</v>
      </c>
      <c r="J117" s="12">
        <v>98.013245033112995</v>
      </c>
      <c r="K117" s="12">
        <v>1.9867549668869999</v>
      </c>
      <c r="L117" s="62">
        <v>0</v>
      </c>
    </row>
    <row r="118" spans="2:12" x14ac:dyDescent="0.2">
      <c r="D118" s="175"/>
      <c r="E118" s="4" t="s">
        <v>43</v>
      </c>
      <c r="F118" s="6"/>
      <c r="G118" s="5">
        <v>140</v>
      </c>
      <c r="H118" s="32">
        <v>1.4285714285710001</v>
      </c>
      <c r="I118" s="29">
        <v>0</v>
      </c>
      <c r="J118" s="12">
        <v>98.571428571428996</v>
      </c>
      <c r="K118" s="12">
        <v>0.71428571428599996</v>
      </c>
      <c r="L118" s="62">
        <v>0</v>
      </c>
    </row>
    <row r="119" spans="2:12" x14ac:dyDescent="0.2">
      <c r="D119" s="175"/>
      <c r="E119" s="4" t="s">
        <v>44</v>
      </c>
      <c r="F119" s="6"/>
      <c r="G119" s="5">
        <v>174</v>
      </c>
      <c r="H119" s="32">
        <v>1.149425287356</v>
      </c>
      <c r="I119" s="12">
        <v>1.149425287356</v>
      </c>
      <c r="J119" s="12">
        <v>98.275862068966006</v>
      </c>
      <c r="K119" s="12">
        <v>1.7241379310339999</v>
      </c>
      <c r="L119" s="34">
        <v>1.149425287356</v>
      </c>
    </row>
    <row r="120" spans="2:12" x14ac:dyDescent="0.2">
      <c r="D120" s="176"/>
      <c r="E120" s="59" t="s">
        <v>45</v>
      </c>
      <c r="F120" s="60"/>
      <c r="G120" s="56">
        <v>123</v>
      </c>
      <c r="H120" s="83">
        <v>4.065040650407</v>
      </c>
      <c r="I120" s="80">
        <v>0</v>
      </c>
      <c r="J120" s="47">
        <v>95.121951219511999</v>
      </c>
      <c r="K120" s="47">
        <v>5.6910569105690003</v>
      </c>
      <c r="L120" s="85">
        <v>1.6260162601629999</v>
      </c>
    </row>
    <row r="122" spans="2:12" x14ac:dyDescent="0.2">
      <c r="B122" s="43" t="str">
        <f xml:space="preserve"> HYPERLINK("#'目次'!B11", "[5]")</f>
        <v>[5]</v>
      </c>
      <c r="C122" s="31" t="s">
        <v>81</v>
      </c>
    </row>
    <row r="123" spans="2:12" x14ac:dyDescent="0.2">
      <c r="C123" s="156" t="s">
        <v>82</v>
      </c>
    </row>
    <row r="126" spans="2:12" ht="36" x14ac:dyDescent="0.2">
      <c r="D126" s="177"/>
      <c r="E126" s="178"/>
      <c r="F126" s="178"/>
      <c r="G126" s="40" t="s">
        <v>14</v>
      </c>
      <c r="H126" s="42" t="s">
        <v>83</v>
      </c>
      <c r="I126" s="15" t="s">
        <v>84</v>
      </c>
      <c r="J126" s="15" t="s">
        <v>85</v>
      </c>
      <c r="K126" s="15" t="s">
        <v>86</v>
      </c>
      <c r="L126" s="44" t="s">
        <v>17</v>
      </c>
    </row>
    <row r="127" spans="2:12" x14ac:dyDescent="0.2">
      <c r="D127" s="179"/>
      <c r="E127" s="180"/>
      <c r="F127" s="180"/>
      <c r="G127" s="39"/>
      <c r="H127" s="41"/>
      <c r="I127" s="14"/>
      <c r="J127" s="14"/>
      <c r="K127" s="14"/>
      <c r="L127" s="38"/>
    </row>
    <row r="128" spans="2:12" x14ac:dyDescent="0.2">
      <c r="D128" s="58"/>
      <c r="E128" s="53" t="s">
        <v>14</v>
      </c>
      <c r="F128" s="52"/>
      <c r="G128" s="37">
        <v>847</v>
      </c>
      <c r="H128" s="24">
        <v>2.0070838252660002</v>
      </c>
      <c r="I128" s="24">
        <v>4.2502951593859999</v>
      </c>
      <c r="J128" s="24">
        <v>95.867768595040999</v>
      </c>
      <c r="K128" s="24">
        <v>3.0696576151119999</v>
      </c>
      <c r="L128" s="68">
        <v>0.47225501771</v>
      </c>
    </row>
    <row r="129" spans="4:12" x14ac:dyDescent="0.2">
      <c r="D129" s="174" t="s">
        <v>52</v>
      </c>
      <c r="E129" s="20" t="s">
        <v>53</v>
      </c>
      <c r="F129" s="22"/>
      <c r="G129" s="21">
        <v>10</v>
      </c>
      <c r="H129" s="129">
        <v>10</v>
      </c>
      <c r="I129" s="88">
        <v>10</v>
      </c>
      <c r="J129" s="78">
        <v>90</v>
      </c>
      <c r="K129" s="74">
        <v>0</v>
      </c>
      <c r="L129" s="100">
        <v>0</v>
      </c>
    </row>
    <row r="130" spans="4:12" ht="24" x14ac:dyDescent="0.2">
      <c r="D130" s="175"/>
      <c r="E130" s="4" t="s">
        <v>54</v>
      </c>
      <c r="F130" s="6"/>
      <c r="G130" s="5">
        <v>89</v>
      </c>
      <c r="H130" s="32">
        <v>5.61797752809</v>
      </c>
      <c r="I130" s="29">
        <v>0</v>
      </c>
      <c r="J130" s="12">
        <v>95.505617977528004</v>
      </c>
      <c r="K130" s="12">
        <v>3.3707865168539999</v>
      </c>
      <c r="L130" s="34">
        <v>1.123595505618</v>
      </c>
    </row>
    <row r="131" spans="4:12" x14ac:dyDescent="0.2">
      <c r="D131" s="175"/>
      <c r="E131" s="4" t="s">
        <v>55</v>
      </c>
      <c r="F131" s="6"/>
      <c r="G131" s="5">
        <v>31</v>
      </c>
      <c r="H131" s="32">
        <v>3.2258064516129998</v>
      </c>
      <c r="I131" s="12">
        <v>6.4516129032259997</v>
      </c>
      <c r="J131" s="33">
        <v>87.096774193548001</v>
      </c>
      <c r="K131" s="12">
        <v>3.2258064516129998</v>
      </c>
      <c r="L131" s="34">
        <v>3.2258064516129998</v>
      </c>
    </row>
    <row r="132" spans="4:12" x14ac:dyDescent="0.2">
      <c r="D132" s="175"/>
      <c r="E132" s="4" t="s">
        <v>56</v>
      </c>
      <c r="F132" s="6"/>
      <c r="G132" s="5">
        <v>47</v>
      </c>
      <c r="H132" s="63">
        <v>0</v>
      </c>
      <c r="I132" s="29">
        <v>0</v>
      </c>
      <c r="J132" s="12">
        <v>100</v>
      </c>
      <c r="K132" s="12">
        <v>2.1276595744679998</v>
      </c>
      <c r="L132" s="62">
        <v>0</v>
      </c>
    </row>
    <row r="133" spans="4:12" x14ac:dyDescent="0.2">
      <c r="D133" s="175"/>
      <c r="E133" s="4" t="s">
        <v>57</v>
      </c>
      <c r="F133" s="6"/>
      <c r="G133" s="5">
        <v>197</v>
      </c>
      <c r="H133" s="32">
        <v>2.0304568527920002</v>
      </c>
      <c r="I133" s="12">
        <v>3.553299492386</v>
      </c>
      <c r="J133" s="12">
        <v>97.461928934010004</v>
      </c>
      <c r="K133" s="12">
        <v>1.522842639594</v>
      </c>
      <c r="L133" s="62">
        <v>0</v>
      </c>
    </row>
    <row r="134" spans="4:12" x14ac:dyDescent="0.2">
      <c r="D134" s="175"/>
      <c r="E134" s="4" t="s">
        <v>58</v>
      </c>
      <c r="F134" s="6"/>
      <c r="G134" s="5">
        <v>85</v>
      </c>
      <c r="H134" s="63">
        <v>0</v>
      </c>
      <c r="I134" s="12">
        <v>8.2352941176469994</v>
      </c>
      <c r="J134" s="12">
        <v>94.117647058824005</v>
      </c>
      <c r="K134" s="12">
        <v>3.5294117647059999</v>
      </c>
      <c r="L134" s="62">
        <v>0</v>
      </c>
    </row>
    <row r="135" spans="4:12" x14ac:dyDescent="0.2">
      <c r="D135" s="175"/>
      <c r="E135" s="4" t="s">
        <v>59</v>
      </c>
      <c r="F135" s="6"/>
      <c r="G135" s="5">
        <v>133</v>
      </c>
      <c r="H135" s="32">
        <v>1.503759398496</v>
      </c>
      <c r="I135" s="12">
        <v>3.7593984962409999</v>
      </c>
      <c r="J135" s="12">
        <v>96.992481203007998</v>
      </c>
      <c r="K135" s="12">
        <v>1.503759398496</v>
      </c>
      <c r="L135" s="62">
        <v>0</v>
      </c>
    </row>
    <row r="136" spans="4:12" x14ac:dyDescent="0.2">
      <c r="D136" s="175"/>
      <c r="E136" s="4" t="s">
        <v>60</v>
      </c>
      <c r="F136" s="6"/>
      <c r="G136" s="5">
        <v>118</v>
      </c>
      <c r="H136" s="63">
        <v>0</v>
      </c>
      <c r="I136" s="12">
        <v>0.84745762711899997</v>
      </c>
      <c r="J136" s="12">
        <v>97.457627118643998</v>
      </c>
      <c r="K136" s="12">
        <v>4.2372881355930003</v>
      </c>
      <c r="L136" s="34">
        <v>0.84745762711899997</v>
      </c>
    </row>
    <row r="137" spans="4:12" x14ac:dyDescent="0.2">
      <c r="D137" s="175"/>
      <c r="E137" s="4" t="s">
        <v>61</v>
      </c>
      <c r="F137" s="6"/>
      <c r="G137" s="5">
        <v>54</v>
      </c>
      <c r="H137" s="32">
        <v>5.5555555555560003</v>
      </c>
      <c r="I137" s="49">
        <v>22.222222222222001</v>
      </c>
      <c r="J137" s="33">
        <v>87.037037037036995</v>
      </c>
      <c r="K137" s="28">
        <v>9.2592592592590002</v>
      </c>
      <c r="L137" s="62">
        <v>0</v>
      </c>
    </row>
    <row r="138" spans="4:12" x14ac:dyDescent="0.2">
      <c r="D138" s="175"/>
      <c r="E138" s="4" t="s">
        <v>62</v>
      </c>
      <c r="F138" s="6"/>
      <c r="G138" s="5">
        <v>80</v>
      </c>
      <c r="H138" s="32">
        <v>1.25</v>
      </c>
      <c r="I138" s="12">
        <v>1.25</v>
      </c>
      <c r="J138" s="12">
        <v>97.5</v>
      </c>
      <c r="K138" s="12">
        <v>3.75</v>
      </c>
      <c r="L138" s="34">
        <v>1.25</v>
      </c>
    </row>
    <row r="139" spans="4:12" x14ac:dyDescent="0.2">
      <c r="D139" s="174" t="s">
        <v>63</v>
      </c>
      <c r="E139" s="20" t="s">
        <v>64</v>
      </c>
      <c r="F139" s="22"/>
      <c r="G139" s="21">
        <v>161</v>
      </c>
      <c r="H139" s="51">
        <v>1.8633540372670001</v>
      </c>
      <c r="I139" s="19">
        <v>3.7267080745340002</v>
      </c>
      <c r="J139" s="19">
        <v>94.409937888198996</v>
      </c>
      <c r="K139" s="19">
        <v>5.5900621118010001</v>
      </c>
      <c r="L139" s="50">
        <v>0.62111801242200004</v>
      </c>
    </row>
    <row r="140" spans="4:12" x14ac:dyDescent="0.2">
      <c r="D140" s="175"/>
      <c r="E140" s="4" t="s">
        <v>65</v>
      </c>
      <c r="F140" s="6"/>
      <c r="G140" s="5">
        <v>117</v>
      </c>
      <c r="H140" s="32">
        <v>1.709401709402</v>
      </c>
      <c r="I140" s="12">
        <v>4.2735042735039999</v>
      </c>
      <c r="J140" s="12">
        <v>94.017094017093996</v>
      </c>
      <c r="K140" s="12">
        <v>3.4188034188029999</v>
      </c>
      <c r="L140" s="34">
        <v>1.709401709402</v>
      </c>
    </row>
    <row r="141" spans="4:12" x14ac:dyDescent="0.2">
      <c r="D141" s="175"/>
      <c r="E141" s="4" t="s">
        <v>66</v>
      </c>
      <c r="F141" s="6"/>
      <c r="G141" s="5">
        <v>125</v>
      </c>
      <c r="H141" s="32">
        <v>2.4</v>
      </c>
      <c r="I141" s="12">
        <v>2.4</v>
      </c>
      <c r="J141" s="12">
        <v>97.6</v>
      </c>
      <c r="K141" s="12">
        <v>4</v>
      </c>
      <c r="L141" s="62">
        <v>0</v>
      </c>
    </row>
    <row r="142" spans="4:12" x14ac:dyDescent="0.2">
      <c r="D142" s="175"/>
      <c r="E142" s="4" t="s">
        <v>67</v>
      </c>
      <c r="F142" s="6"/>
      <c r="G142" s="5">
        <v>105</v>
      </c>
      <c r="H142" s="32">
        <v>0.95238095238099996</v>
      </c>
      <c r="I142" s="12">
        <v>6.666666666667</v>
      </c>
      <c r="J142" s="12">
        <v>95.238095238094999</v>
      </c>
      <c r="K142" s="12">
        <v>1.9047619047619999</v>
      </c>
      <c r="L142" s="62">
        <v>0</v>
      </c>
    </row>
    <row r="143" spans="4:12" x14ac:dyDescent="0.2">
      <c r="D143" s="175"/>
      <c r="E143" s="4" t="s">
        <v>68</v>
      </c>
      <c r="F143" s="6"/>
      <c r="G143" s="5">
        <v>76</v>
      </c>
      <c r="H143" s="32">
        <v>1.3157894736839999</v>
      </c>
      <c r="I143" s="12">
        <v>2.6315789473679998</v>
      </c>
      <c r="J143" s="12">
        <v>97.368421052632002</v>
      </c>
      <c r="K143" s="12">
        <v>1.3157894736839999</v>
      </c>
      <c r="L143" s="34">
        <v>1.3157894736839999</v>
      </c>
    </row>
    <row r="144" spans="4:12" x14ac:dyDescent="0.2">
      <c r="D144" s="175"/>
      <c r="E144" s="4" t="s">
        <v>69</v>
      </c>
      <c r="F144" s="6"/>
      <c r="G144" s="5">
        <v>56</v>
      </c>
      <c r="H144" s="32">
        <v>1.785714285714</v>
      </c>
      <c r="I144" s="12">
        <v>1.785714285714</v>
      </c>
      <c r="J144" s="12">
        <v>94.642857142856997</v>
      </c>
      <c r="K144" s="12">
        <v>3.5714285714290002</v>
      </c>
      <c r="L144" s="62">
        <v>0</v>
      </c>
    </row>
    <row r="145" spans="2:12" x14ac:dyDescent="0.2">
      <c r="D145" s="175"/>
      <c r="E145" s="4" t="s">
        <v>70</v>
      </c>
      <c r="F145" s="6"/>
      <c r="G145" s="5">
        <v>94</v>
      </c>
      <c r="H145" s="32">
        <v>4.2553191489359996</v>
      </c>
      <c r="I145" s="12">
        <v>6.3829787234040003</v>
      </c>
      <c r="J145" s="12">
        <v>98.936170212766001</v>
      </c>
      <c r="K145" s="29">
        <v>0</v>
      </c>
      <c r="L145" s="62">
        <v>0</v>
      </c>
    </row>
    <row r="146" spans="2:12" x14ac:dyDescent="0.2">
      <c r="D146" s="175"/>
      <c r="E146" s="4" t="s">
        <v>71</v>
      </c>
      <c r="F146" s="6"/>
      <c r="G146" s="5">
        <v>47</v>
      </c>
      <c r="H146" s="63">
        <v>0</v>
      </c>
      <c r="I146" s="12">
        <v>2.1276595744679998</v>
      </c>
      <c r="J146" s="12">
        <v>95.744680851064004</v>
      </c>
      <c r="K146" s="12">
        <v>4.2553191489359996</v>
      </c>
      <c r="L146" s="62">
        <v>0</v>
      </c>
    </row>
    <row r="147" spans="2:12" x14ac:dyDescent="0.2">
      <c r="D147" s="176"/>
      <c r="E147" s="59" t="s">
        <v>72</v>
      </c>
      <c r="F147" s="60"/>
      <c r="G147" s="56">
        <v>54</v>
      </c>
      <c r="H147" s="83">
        <v>3.7037037037039999</v>
      </c>
      <c r="I147" s="47">
        <v>5.5555555555560003</v>
      </c>
      <c r="J147" s="47">
        <v>98.148148148147996</v>
      </c>
      <c r="K147" s="80">
        <v>0</v>
      </c>
      <c r="L147" s="125">
        <v>0</v>
      </c>
    </row>
    <row r="149" spans="2:12" x14ac:dyDescent="0.2">
      <c r="B149" s="43" t="str">
        <f xml:space="preserve"> HYPERLINK("#'目次'!B12", "[6]")</f>
        <v>[6]</v>
      </c>
      <c r="C149" s="31" t="s">
        <v>81</v>
      </c>
    </row>
    <row r="150" spans="2:12" x14ac:dyDescent="0.2">
      <c r="C150" s="156" t="s">
        <v>82</v>
      </c>
    </row>
    <row r="152" spans="2:12" x14ac:dyDescent="0.2">
      <c r="C152" s="31" t="s">
        <v>75</v>
      </c>
    </row>
    <row r="153" spans="2:12" ht="36" x14ac:dyDescent="0.2">
      <c r="D153" s="177"/>
      <c r="E153" s="178"/>
      <c r="F153" s="178"/>
      <c r="G153" s="40" t="s">
        <v>14</v>
      </c>
      <c r="H153" s="42" t="s">
        <v>83</v>
      </c>
      <c r="I153" s="15" t="s">
        <v>84</v>
      </c>
      <c r="J153" s="15" t="s">
        <v>85</v>
      </c>
      <c r="K153" s="15" t="s">
        <v>86</v>
      </c>
      <c r="L153" s="44" t="s">
        <v>17</v>
      </c>
    </row>
    <row r="154" spans="2:12" x14ac:dyDescent="0.2">
      <c r="D154" s="179"/>
      <c r="E154" s="180"/>
      <c r="F154" s="180"/>
      <c r="G154" s="39"/>
      <c r="H154" s="41"/>
      <c r="I154" s="14"/>
      <c r="J154" s="14"/>
      <c r="K154" s="14"/>
      <c r="L154" s="38"/>
    </row>
    <row r="155" spans="2:12" x14ac:dyDescent="0.2">
      <c r="D155" s="58"/>
      <c r="E155" s="53" t="s">
        <v>14</v>
      </c>
      <c r="F155" s="52"/>
      <c r="G155" s="37">
        <v>847</v>
      </c>
      <c r="H155" s="24">
        <v>2.0070838252660002</v>
      </c>
      <c r="I155" s="24">
        <v>4.2502951593859999</v>
      </c>
      <c r="J155" s="24">
        <v>95.867768595040999</v>
      </c>
      <c r="K155" s="24">
        <v>3.0696576151119999</v>
      </c>
      <c r="L155" s="68">
        <v>0.47225501771</v>
      </c>
    </row>
    <row r="156" spans="2:12" x14ac:dyDescent="0.2">
      <c r="D156" s="174" t="s">
        <v>36</v>
      </c>
      <c r="E156" s="20" t="s">
        <v>76</v>
      </c>
      <c r="F156" s="22"/>
      <c r="G156" s="21">
        <v>459</v>
      </c>
      <c r="H156" s="51">
        <v>3.0501089324619999</v>
      </c>
      <c r="I156" s="19">
        <v>4.5751633986930003</v>
      </c>
      <c r="J156" s="19">
        <v>96.949891067538005</v>
      </c>
      <c r="K156" s="19">
        <v>2.178649237473</v>
      </c>
      <c r="L156" s="50">
        <v>0.21786492374700001</v>
      </c>
    </row>
    <row r="157" spans="2:12" x14ac:dyDescent="0.2">
      <c r="D157" s="175"/>
      <c r="E157" s="4" t="s">
        <v>39</v>
      </c>
      <c r="F157" s="6"/>
      <c r="G157" s="5">
        <v>25</v>
      </c>
      <c r="H157" s="75">
        <v>8</v>
      </c>
      <c r="I157" s="49">
        <v>28</v>
      </c>
      <c r="J157" s="61">
        <v>84</v>
      </c>
      <c r="K157" s="28">
        <v>12</v>
      </c>
      <c r="L157" s="62">
        <v>0</v>
      </c>
    </row>
    <row r="158" spans="2:12" x14ac:dyDescent="0.2">
      <c r="D158" s="175"/>
      <c r="E158" s="4" t="s">
        <v>40</v>
      </c>
      <c r="F158" s="6"/>
      <c r="G158" s="5">
        <v>49</v>
      </c>
      <c r="H158" s="32">
        <v>4.0816326530609999</v>
      </c>
      <c r="I158" s="49">
        <v>14.285714285714</v>
      </c>
      <c r="J158" s="33">
        <v>89.795918367346999</v>
      </c>
      <c r="K158" s="12">
        <v>2.040816326531</v>
      </c>
      <c r="L158" s="62">
        <v>0</v>
      </c>
    </row>
    <row r="159" spans="2:12" x14ac:dyDescent="0.2">
      <c r="D159" s="175"/>
      <c r="E159" s="4" t="s">
        <v>41</v>
      </c>
      <c r="F159" s="6"/>
      <c r="G159" s="5">
        <v>73</v>
      </c>
      <c r="H159" s="63">
        <v>0</v>
      </c>
      <c r="I159" s="12">
        <v>5.4794520547949999</v>
      </c>
      <c r="J159" s="12">
        <v>100</v>
      </c>
      <c r="K159" s="12">
        <v>1.369863013699</v>
      </c>
      <c r="L159" s="62">
        <v>0</v>
      </c>
    </row>
    <row r="160" spans="2:12" x14ac:dyDescent="0.2">
      <c r="D160" s="175"/>
      <c r="E160" s="4" t="s">
        <v>42</v>
      </c>
      <c r="F160" s="6"/>
      <c r="G160" s="5">
        <v>85</v>
      </c>
      <c r="H160" s="32">
        <v>2.352941176471</v>
      </c>
      <c r="I160" s="12">
        <v>2.352941176471</v>
      </c>
      <c r="J160" s="12">
        <v>100</v>
      </c>
      <c r="K160" s="12">
        <v>1.1764705882349999</v>
      </c>
      <c r="L160" s="62">
        <v>0</v>
      </c>
    </row>
    <row r="161" spans="2:12" x14ac:dyDescent="0.2">
      <c r="D161" s="175"/>
      <c r="E161" s="4" t="s">
        <v>43</v>
      </c>
      <c r="F161" s="6"/>
      <c r="G161" s="5">
        <v>69</v>
      </c>
      <c r="H161" s="32">
        <v>2.898550724638</v>
      </c>
      <c r="I161" s="29">
        <v>0</v>
      </c>
      <c r="J161" s="12">
        <v>98.550724637681</v>
      </c>
      <c r="K161" s="29">
        <v>0</v>
      </c>
      <c r="L161" s="62">
        <v>0</v>
      </c>
    </row>
    <row r="162" spans="2:12" x14ac:dyDescent="0.2">
      <c r="D162" s="175"/>
      <c r="E162" s="4" t="s">
        <v>44</v>
      </c>
      <c r="F162" s="6"/>
      <c r="G162" s="5">
        <v>94</v>
      </c>
      <c r="H162" s="32">
        <v>2.1276595744679998</v>
      </c>
      <c r="I162" s="12">
        <v>1.0638297872339999</v>
      </c>
      <c r="J162" s="12">
        <v>97.872340425532002</v>
      </c>
      <c r="K162" s="12">
        <v>1.0638297872339999</v>
      </c>
      <c r="L162" s="34">
        <v>1.0638297872339999</v>
      </c>
    </row>
    <row r="163" spans="2:12" x14ac:dyDescent="0.2">
      <c r="D163" s="175"/>
      <c r="E163" s="4" t="s">
        <v>45</v>
      </c>
      <c r="F163" s="6"/>
      <c r="G163" s="5">
        <v>64</v>
      </c>
      <c r="H163" s="32">
        <v>6.25</v>
      </c>
      <c r="I163" s="29">
        <v>0</v>
      </c>
      <c r="J163" s="12">
        <v>96.875</v>
      </c>
      <c r="K163" s="12">
        <v>4.6875</v>
      </c>
      <c r="L163" s="62">
        <v>0</v>
      </c>
    </row>
    <row r="164" spans="2:12" x14ac:dyDescent="0.2">
      <c r="D164" s="174" t="s">
        <v>37</v>
      </c>
      <c r="E164" s="20" t="s">
        <v>77</v>
      </c>
      <c r="F164" s="22"/>
      <c r="G164" s="21">
        <v>388</v>
      </c>
      <c r="H164" s="51">
        <v>0.77319587628899999</v>
      </c>
      <c r="I164" s="19">
        <v>3.8659793814430001</v>
      </c>
      <c r="J164" s="19">
        <v>94.587628865978999</v>
      </c>
      <c r="K164" s="19">
        <v>4.1237113402060004</v>
      </c>
      <c r="L164" s="50">
        <v>0.77319587628899999</v>
      </c>
    </row>
    <row r="165" spans="2:12" x14ac:dyDescent="0.2">
      <c r="D165" s="175"/>
      <c r="E165" s="4" t="s">
        <v>39</v>
      </c>
      <c r="F165" s="6"/>
      <c r="G165" s="5">
        <v>19</v>
      </c>
      <c r="H165" s="63">
        <v>0</v>
      </c>
      <c r="I165" s="49">
        <v>31.578947368421002</v>
      </c>
      <c r="J165" s="61">
        <v>78.947368421053</v>
      </c>
      <c r="K165" s="12">
        <v>5.2631578947369997</v>
      </c>
      <c r="L165" s="62">
        <v>0</v>
      </c>
    </row>
    <row r="166" spans="2:12" x14ac:dyDescent="0.2">
      <c r="D166" s="175"/>
      <c r="E166" s="4" t="s">
        <v>40</v>
      </c>
      <c r="F166" s="6"/>
      <c r="G166" s="5">
        <v>37</v>
      </c>
      <c r="H166" s="32">
        <v>2.7027027027030002</v>
      </c>
      <c r="I166" s="28">
        <v>13.513513513514001</v>
      </c>
      <c r="J166" s="12">
        <v>91.891891891892001</v>
      </c>
      <c r="K166" s="12">
        <v>2.7027027027030002</v>
      </c>
      <c r="L166" s="62">
        <v>0</v>
      </c>
    </row>
    <row r="167" spans="2:12" x14ac:dyDescent="0.2">
      <c r="D167" s="175"/>
      <c r="E167" s="4" t="s">
        <v>41</v>
      </c>
      <c r="F167" s="6"/>
      <c r="G167" s="5">
        <v>56</v>
      </c>
      <c r="H167" s="63">
        <v>0</v>
      </c>
      <c r="I167" s="12">
        <v>3.5714285714290002</v>
      </c>
      <c r="J167" s="12">
        <v>91.071428571428996</v>
      </c>
      <c r="K167" s="28">
        <v>8.9285714285710007</v>
      </c>
      <c r="L167" s="62">
        <v>0</v>
      </c>
    </row>
    <row r="168" spans="2:12" x14ac:dyDescent="0.2">
      <c r="D168" s="175"/>
      <c r="E168" s="4" t="s">
        <v>42</v>
      </c>
      <c r="F168" s="6"/>
      <c r="G168" s="5">
        <v>66</v>
      </c>
      <c r="H168" s="32">
        <v>1.5151515151520001</v>
      </c>
      <c r="I168" s="12">
        <v>1.5151515151520001</v>
      </c>
      <c r="J168" s="12">
        <v>95.454545454544999</v>
      </c>
      <c r="K168" s="12">
        <v>3.0303030303030001</v>
      </c>
      <c r="L168" s="62">
        <v>0</v>
      </c>
    </row>
    <row r="169" spans="2:12" x14ac:dyDescent="0.2">
      <c r="D169" s="175"/>
      <c r="E169" s="4" t="s">
        <v>43</v>
      </c>
      <c r="F169" s="6"/>
      <c r="G169" s="5">
        <v>71</v>
      </c>
      <c r="H169" s="63">
        <v>0</v>
      </c>
      <c r="I169" s="29">
        <v>0</v>
      </c>
      <c r="J169" s="12">
        <v>98.591549295774996</v>
      </c>
      <c r="K169" s="12">
        <v>1.4084507042250001</v>
      </c>
      <c r="L169" s="62">
        <v>0</v>
      </c>
    </row>
    <row r="170" spans="2:12" x14ac:dyDescent="0.2">
      <c r="D170" s="175"/>
      <c r="E170" s="4" t="s">
        <v>44</v>
      </c>
      <c r="F170" s="6"/>
      <c r="G170" s="5">
        <v>80</v>
      </c>
      <c r="H170" s="63">
        <v>0</v>
      </c>
      <c r="I170" s="12">
        <v>1.25</v>
      </c>
      <c r="J170" s="12">
        <v>98.75</v>
      </c>
      <c r="K170" s="12">
        <v>2.5</v>
      </c>
      <c r="L170" s="34">
        <v>1.25</v>
      </c>
    </row>
    <row r="171" spans="2:12" x14ac:dyDescent="0.2">
      <c r="D171" s="176"/>
      <c r="E171" s="59" t="s">
        <v>45</v>
      </c>
      <c r="F171" s="60"/>
      <c r="G171" s="56">
        <v>59</v>
      </c>
      <c r="H171" s="83">
        <v>1.6949152542370001</v>
      </c>
      <c r="I171" s="80">
        <v>0</v>
      </c>
      <c r="J171" s="47">
        <v>93.220338983050993</v>
      </c>
      <c r="K171" s="47">
        <v>6.7796610169490004</v>
      </c>
      <c r="L171" s="85">
        <v>3.3898305084749998</v>
      </c>
    </row>
    <row r="173" spans="2:12" x14ac:dyDescent="0.2">
      <c r="B173" s="43" t="str">
        <f xml:space="preserve"> HYPERLINK("#'目次'!B13", "[7]")</f>
        <v>[7]</v>
      </c>
      <c r="C173" s="31" t="s">
        <v>90</v>
      </c>
    </row>
    <row r="177" spans="4:10" x14ac:dyDescent="0.2">
      <c r="D177" s="177"/>
      <c r="E177" s="178"/>
      <c r="F177" s="178"/>
      <c r="G177" s="40" t="s">
        <v>14</v>
      </c>
      <c r="H177" s="42" t="s">
        <v>15</v>
      </c>
      <c r="I177" s="15" t="s">
        <v>16</v>
      </c>
      <c r="J177" s="44" t="s">
        <v>17</v>
      </c>
    </row>
    <row r="178" spans="4:10" x14ac:dyDescent="0.2">
      <c r="D178" s="179"/>
      <c r="E178" s="180"/>
      <c r="F178" s="180"/>
      <c r="G178" s="39"/>
      <c r="H178" s="41"/>
      <c r="I178" s="14"/>
      <c r="J178" s="38"/>
    </row>
    <row r="179" spans="4:10" x14ac:dyDescent="0.2">
      <c r="D179" s="58"/>
      <c r="E179" s="53" t="s">
        <v>14</v>
      </c>
      <c r="F179" s="52"/>
      <c r="G179" s="37">
        <v>1222</v>
      </c>
      <c r="H179" s="24">
        <v>27.905073649755</v>
      </c>
      <c r="I179" s="24">
        <v>71.031096563011005</v>
      </c>
      <c r="J179" s="68">
        <v>1.0638297872339999</v>
      </c>
    </row>
    <row r="180" spans="4:10" x14ac:dyDescent="0.2">
      <c r="D180" s="174" t="s">
        <v>18</v>
      </c>
      <c r="E180" s="20" t="s">
        <v>19</v>
      </c>
      <c r="F180" s="22"/>
      <c r="G180" s="21">
        <v>57</v>
      </c>
      <c r="H180" s="51">
        <v>29.824561403509001</v>
      </c>
      <c r="I180" s="19">
        <v>70.175438596491006</v>
      </c>
      <c r="J180" s="100">
        <v>0</v>
      </c>
    </row>
    <row r="181" spans="4:10" x14ac:dyDescent="0.2">
      <c r="D181" s="175"/>
      <c r="E181" s="4" t="s">
        <v>20</v>
      </c>
      <c r="F181" s="6"/>
      <c r="G181" s="5">
        <v>84</v>
      </c>
      <c r="H181" s="94">
        <v>38.095238095238003</v>
      </c>
      <c r="I181" s="61">
        <v>58.333333333333002</v>
      </c>
      <c r="J181" s="34">
        <v>3.5714285714290002</v>
      </c>
    </row>
    <row r="182" spans="4:10" x14ac:dyDescent="0.2">
      <c r="D182" s="175"/>
      <c r="E182" s="4" t="s">
        <v>21</v>
      </c>
      <c r="F182" s="6"/>
      <c r="G182" s="5">
        <v>487</v>
      </c>
      <c r="H182" s="32">
        <v>28.542094455851998</v>
      </c>
      <c r="I182" s="12">
        <v>70.636550308007998</v>
      </c>
      <c r="J182" s="34">
        <v>0.82135523613999994</v>
      </c>
    </row>
    <row r="183" spans="4:10" x14ac:dyDescent="0.2">
      <c r="D183" s="175"/>
      <c r="E183" s="4" t="s">
        <v>22</v>
      </c>
      <c r="F183" s="6"/>
      <c r="G183" s="5">
        <v>35</v>
      </c>
      <c r="H183" s="32">
        <v>31.428571428571001</v>
      </c>
      <c r="I183" s="33">
        <v>65.714285714286007</v>
      </c>
      <c r="J183" s="34">
        <v>2.8571428571430002</v>
      </c>
    </row>
    <row r="184" spans="4:10" x14ac:dyDescent="0.2">
      <c r="D184" s="175"/>
      <c r="E184" s="4" t="s">
        <v>23</v>
      </c>
      <c r="F184" s="6"/>
      <c r="G184" s="5">
        <v>143</v>
      </c>
      <c r="H184" s="32">
        <v>26.573426573427</v>
      </c>
      <c r="I184" s="12">
        <v>71.328671328671007</v>
      </c>
      <c r="J184" s="34">
        <v>2.0979020979020002</v>
      </c>
    </row>
    <row r="185" spans="4:10" x14ac:dyDescent="0.2">
      <c r="D185" s="175"/>
      <c r="E185" s="4" t="s">
        <v>24</v>
      </c>
      <c r="F185" s="6"/>
      <c r="G185" s="5">
        <v>187</v>
      </c>
      <c r="H185" s="32">
        <v>26.203208556149999</v>
      </c>
      <c r="I185" s="12">
        <v>73.262032085561003</v>
      </c>
      <c r="J185" s="34">
        <v>0.53475935828900001</v>
      </c>
    </row>
    <row r="186" spans="4:10" x14ac:dyDescent="0.2">
      <c r="D186" s="175"/>
      <c r="E186" s="4" t="s">
        <v>25</v>
      </c>
      <c r="F186" s="6"/>
      <c r="G186" s="5">
        <v>71</v>
      </c>
      <c r="H186" s="32">
        <v>26.760563380282001</v>
      </c>
      <c r="I186" s="12">
        <v>71.830985915493002</v>
      </c>
      <c r="J186" s="34">
        <v>1.4084507042250001</v>
      </c>
    </row>
    <row r="187" spans="4:10" x14ac:dyDescent="0.2">
      <c r="D187" s="175"/>
      <c r="E187" s="4" t="s">
        <v>26</v>
      </c>
      <c r="F187" s="6"/>
      <c r="G187" s="5">
        <v>30</v>
      </c>
      <c r="H187" s="32">
        <v>23.333333333333002</v>
      </c>
      <c r="I187" s="28">
        <v>76.666666666666998</v>
      </c>
      <c r="J187" s="62">
        <v>0</v>
      </c>
    </row>
    <row r="188" spans="4:10" x14ac:dyDescent="0.2">
      <c r="D188" s="175"/>
      <c r="E188" s="4" t="s">
        <v>27</v>
      </c>
      <c r="F188" s="6"/>
      <c r="G188" s="5">
        <v>70</v>
      </c>
      <c r="H188" s="106">
        <v>15.714285714286</v>
      </c>
      <c r="I188" s="49">
        <v>84.285714285713993</v>
      </c>
      <c r="J188" s="62">
        <v>0</v>
      </c>
    </row>
    <row r="189" spans="4:10" x14ac:dyDescent="0.2">
      <c r="D189" s="175"/>
      <c r="E189" s="4" t="s">
        <v>28</v>
      </c>
      <c r="F189" s="6"/>
      <c r="G189" s="5">
        <v>51</v>
      </c>
      <c r="H189" s="32">
        <v>27.450980392157</v>
      </c>
      <c r="I189" s="12">
        <v>72.549019607842993</v>
      </c>
      <c r="J189" s="62">
        <v>0</v>
      </c>
    </row>
    <row r="190" spans="4:10" x14ac:dyDescent="0.2">
      <c r="D190" s="175"/>
      <c r="E190" s="4" t="s">
        <v>29</v>
      </c>
      <c r="F190" s="6"/>
      <c r="G190" s="5">
        <v>7</v>
      </c>
      <c r="H190" s="94">
        <v>57.142857142856997</v>
      </c>
      <c r="I190" s="61">
        <v>42.857142857143003</v>
      </c>
      <c r="J190" s="62">
        <v>0</v>
      </c>
    </row>
    <row r="191" spans="4:10" x14ac:dyDescent="0.2">
      <c r="D191" s="174" t="s">
        <v>30</v>
      </c>
      <c r="E191" s="20" t="s">
        <v>31</v>
      </c>
      <c r="F191" s="22"/>
      <c r="G191" s="21">
        <v>393</v>
      </c>
      <c r="H191" s="51">
        <v>27.735368956742999</v>
      </c>
      <c r="I191" s="19">
        <v>71.246819338422</v>
      </c>
      <c r="J191" s="50">
        <v>1.0178117048349999</v>
      </c>
    </row>
    <row r="192" spans="4:10" x14ac:dyDescent="0.2">
      <c r="D192" s="175"/>
      <c r="E192" s="4" t="s">
        <v>32</v>
      </c>
      <c r="F192" s="6"/>
      <c r="G192" s="5">
        <v>352</v>
      </c>
      <c r="H192" s="32">
        <v>26.136363636363999</v>
      </c>
      <c r="I192" s="12">
        <v>73.011363636363996</v>
      </c>
      <c r="J192" s="34">
        <v>0.85227272727299996</v>
      </c>
    </row>
    <row r="193" spans="2:10" x14ac:dyDescent="0.2">
      <c r="D193" s="175"/>
      <c r="E193" s="4" t="s">
        <v>33</v>
      </c>
      <c r="F193" s="6"/>
      <c r="G193" s="5">
        <v>388</v>
      </c>
      <c r="H193" s="32">
        <v>30.154639175258001</v>
      </c>
      <c r="I193" s="12">
        <v>69.329896907215996</v>
      </c>
      <c r="J193" s="34">
        <v>0.51546391752599996</v>
      </c>
    </row>
    <row r="194" spans="2:10" x14ac:dyDescent="0.2">
      <c r="D194" s="175"/>
      <c r="E194" s="4" t="s">
        <v>34</v>
      </c>
      <c r="F194" s="6"/>
      <c r="G194" s="5">
        <v>89</v>
      </c>
      <c r="H194" s="32">
        <v>25.842696629212998</v>
      </c>
      <c r="I194" s="12">
        <v>69.662921348314995</v>
      </c>
      <c r="J194" s="34">
        <v>4.4943820224720001</v>
      </c>
    </row>
    <row r="195" spans="2:10" x14ac:dyDescent="0.2">
      <c r="D195" s="174" t="s">
        <v>35</v>
      </c>
      <c r="E195" s="20" t="s">
        <v>36</v>
      </c>
      <c r="F195" s="22"/>
      <c r="G195" s="21">
        <v>629</v>
      </c>
      <c r="H195" s="51">
        <v>31.319554848967002</v>
      </c>
      <c r="I195" s="19">
        <v>67.249602543720002</v>
      </c>
      <c r="J195" s="50">
        <v>1.4308426073130001</v>
      </c>
    </row>
    <row r="196" spans="2:10" x14ac:dyDescent="0.2">
      <c r="D196" s="175"/>
      <c r="E196" s="4" t="s">
        <v>37</v>
      </c>
      <c r="F196" s="6"/>
      <c r="G196" s="5">
        <v>593</v>
      </c>
      <c r="H196" s="32">
        <v>24.283305227656001</v>
      </c>
      <c r="I196" s="12">
        <v>75.042158516019995</v>
      </c>
      <c r="J196" s="34">
        <v>0.67453625632400005</v>
      </c>
    </row>
    <row r="197" spans="2:10" x14ac:dyDescent="0.2">
      <c r="D197" s="174" t="s">
        <v>38</v>
      </c>
      <c r="E197" s="20" t="s">
        <v>39</v>
      </c>
      <c r="F197" s="22"/>
      <c r="G197" s="21">
        <v>64</v>
      </c>
      <c r="H197" s="134">
        <v>21.875</v>
      </c>
      <c r="I197" s="88">
        <v>76.5625</v>
      </c>
      <c r="J197" s="50">
        <v>1.5625</v>
      </c>
    </row>
    <row r="198" spans="2:10" x14ac:dyDescent="0.2">
      <c r="D198" s="175"/>
      <c r="E198" s="4" t="s">
        <v>40</v>
      </c>
      <c r="F198" s="6"/>
      <c r="G198" s="5">
        <v>147</v>
      </c>
      <c r="H198" s="106">
        <v>17.006802721088</v>
      </c>
      <c r="I198" s="49">
        <v>82.993197278912007</v>
      </c>
      <c r="J198" s="62">
        <v>0</v>
      </c>
    </row>
    <row r="199" spans="2:10" x14ac:dyDescent="0.2">
      <c r="D199" s="175"/>
      <c r="E199" s="4" t="s">
        <v>41</v>
      </c>
      <c r="F199" s="6"/>
      <c r="G199" s="5">
        <v>204</v>
      </c>
      <c r="H199" s="32">
        <v>26.960784313725</v>
      </c>
      <c r="I199" s="12">
        <v>73.039215686275</v>
      </c>
      <c r="J199" s="62">
        <v>0</v>
      </c>
    </row>
    <row r="200" spans="2:10" x14ac:dyDescent="0.2">
      <c r="D200" s="175"/>
      <c r="E200" s="4" t="s">
        <v>42</v>
      </c>
      <c r="F200" s="6"/>
      <c r="G200" s="5">
        <v>210</v>
      </c>
      <c r="H200" s="32">
        <v>29.047619047619001</v>
      </c>
      <c r="I200" s="12">
        <v>70.476190476189998</v>
      </c>
      <c r="J200" s="34">
        <v>0.47619047618999999</v>
      </c>
    </row>
    <row r="201" spans="2:10" x14ac:dyDescent="0.2">
      <c r="D201" s="175"/>
      <c r="E201" s="4" t="s">
        <v>43</v>
      </c>
      <c r="F201" s="6"/>
      <c r="G201" s="5">
        <v>204</v>
      </c>
      <c r="H201" s="32">
        <v>23.039215686275</v>
      </c>
      <c r="I201" s="12">
        <v>75.490196078430998</v>
      </c>
      <c r="J201" s="34">
        <v>1.4705882352940001</v>
      </c>
    </row>
    <row r="202" spans="2:10" x14ac:dyDescent="0.2">
      <c r="D202" s="175"/>
      <c r="E202" s="4" t="s">
        <v>44</v>
      </c>
      <c r="F202" s="6"/>
      <c r="G202" s="5">
        <v>223</v>
      </c>
      <c r="H202" s="32">
        <v>32.735426008969</v>
      </c>
      <c r="I202" s="33">
        <v>64.573991031389994</v>
      </c>
      <c r="J202" s="34">
        <v>2.690582959641</v>
      </c>
    </row>
    <row r="203" spans="2:10" x14ac:dyDescent="0.2">
      <c r="D203" s="176"/>
      <c r="E203" s="59" t="s">
        <v>45</v>
      </c>
      <c r="F203" s="60"/>
      <c r="G203" s="56">
        <v>170</v>
      </c>
      <c r="H203" s="142">
        <v>38.823529411765001</v>
      </c>
      <c r="I203" s="92">
        <v>60</v>
      </c>
      <c r="J203" s="85">
        <v>1.1764705882349999</v>
      </c>
    </row>
    <row r="205" spans="2:10" x14ac:dyDescent="0.2">
      <c r="B205" s="43" t="str">
        <f xml:space="preserve"> HYPERLINK("#'目次'!B14", "[8]")</f>
        <v>[8]</v>
      </c>
      <c r="C205" s="31" t="s">
        <v>90</v>
      </c>
    </row>
    <row r="209" spans="4:10" x14ac:dyDescent="0.2">
      <c r="D209" s="177"/>
      <c r="E209" s="178"/>
      <c r="F209" s="178"/>
      <c r="G209" s="40" t="s">
        <v>14</v>
      </c>
      <c r="H209" s="42" t="s">
        <v>15</v>
      </c>
      <c r="I209" s="15" t="s">
        <v>16</v>
      </c>
      <c r="J209" s="44" t="s">
        <v>17</v>
      </c>
    </row>
    <row r="210" spans="4:10" x14ac:dyDescent="0.2">
      <c r="D210" s="179"/>
      <c r="E210" s="180"/>
      <c r="F210" s="180"/>
      <c r="G210" s="39"/>
      <c r="H210" s="41"/>
      <c r="I210" s="14"/>
      <c r="J210" s="38"/>
    </row>
    <row r="211" spans="4:10" x14ac:dyDescent="0.2">
      <c r="D211" s="58"/>
      <c r="E211" s="53" t="s">
        <v>14</v>
      </c>
      <c r="F211" s="52"/>
      <c r="G211" s="37">
        <v>1222</v>
      </c>
      <c r="H211" s="24">
        <v>27.905073649755</v>
      </c>
      <c r="I211" s="24">
        <v>71.031096563011005</v>
      </c>
      <c r="J211" s="68">
        <v>1.0638297872339999</v>
      </c>
    </row>
    <row r="212" spans="4:10" x14ac:dyDescent="0.2">
      <c r="D212" s="174" t="s">
        <v>52</v>
      </c>
      <c r="E212" s="20" t="s">
        <v>53</v>
      </c>
      <c r="F212" s="22"/>
      <c r="G212" s="21">
        <v>15</v>
      </c>
      <c r="H212" s="119">
        <v>40</v>
      </c>
      <c r="I212" s="98">
        <v>60</v>
      </c>
      <c r="J212" s="100">
        <v>0</v>
      </c>
    </row>
    <row r="213" spans="4:10" ht="24" x14ac:dyDescent="0.2">
      <c r="D213" s="175"/>
      <c r="E213" s="4" t="s">
        <v>54</v>
      </c>
      <c r="F213" s="6"/>
      <c r="G213" s="5">
        <v>122</v>
      </c>
      <c r="H213" s="32">
        <v>32.786885245901999</v>
      </c>
      <c r="I213" s="12">
        <v>66.393442622951</v>
      </c>
      <c r="J213" s="34">
        <v>0.81967213114799997</v>
      </c>
    </row>
    <row r="214" spans="4:10" x14ac:dyDescent="0.2">
      <c r="D214" s="175"/>
      <c r="E214" s="4" t="s">
        <v>55</v>
      </c>
      <c r="F214" s="6"/>
      <c r="G214" s="5">
        <v>43</v>
      </c>
      <c r="H214" s="32">
        <v>30.232558139535001</v>
      </c>
      <c r="I214" s="12">
        <v>67.441860465115994</v>
      </c>
      <c r="J214" s="34">
        <v>2.3255813953489999</v>
      </c>
    </row>
    <row r="215" spans="4:10" x14ac:dyDescent="0.2">
      <c r="D215" s="175"/>
      <c r="E215" s="4" t="s">
        <v>56</v>
      </c>
      <c r="F215" s="6"/>
      <c r="G215" s="5">
        <v>60</v>
      </c>
      <c r="H215" s="32">
        <v>23.333333333333002</v>
      </c>
      <c r="I215" s="28">
        <v>76.666666666666998</v>
      </c>
      <c r="J215" s="62">
        <v>0</v>
      </c>
    </row>
    <row r="216" spans="4:10" x14ac:dyDescent="0.2">
      <c r="D216" s="175"/>
      <c r="E216" s="4" t="s">
        <v>57</v>
      </c>
      <c r="F216" s="6"/>
      <c r="G216" s="5">
        <v>286</v>
      </c>
      <c r="H216" s="32">
        <v>24.475524475524001</v>
      </c>
      <c r="I216" s="12">
        <v>74.125874125874006</v>
      </c>
      <c r="J216" s="34">
        <v>1.398601398601</v>
      </c>
    </row>
    <row r="217" spans="4:10" x14ac:dyDescent="0.2">
      <c r="D217" s="175"/>
      <c r="E217" s="4" t="s">
        <v>58</v>
      </c>
      <c r="F217" s="6"/>
      <c r="G217" s="5">
        <v>129</v>
      </c>
      <c r="H217" s="32">
        <v>30.232558139535001</v>
      </c>
      <c r="I217" s="12">
        <v>68.992248062016003</v>
      </c>
      <c r="J217" s="34">
        <v>0.77519379845000003</v>
      </c>
    </row>
    <row r="218" spans="4:10" x14ac:dyDescent="0.2">
      <c r="D218" s="175"/>
      <c r="E218" s="4" t="s">
        <v>59</v>
      </c>
      <c r="F218" s="6"/>
      <c r="G218" s="5">
        <v>195</v>
      </c>
      <c r="H218" s="32">
        <v>26.666666666666998</v>
      </c>
      <c r="I218" s="12">
        <v>71.794871794871995</v>
      </c>
      <c r="J218" s="34">
        <v>1.538461538462</v>
      </c>
    </row>
    <row r="219" spans="4:10" x14ac:dyDescent="0.2">
      <c r="D219" s="175"/>
      <c r="E219" s="4" t="s">
        <v>60</v>
      </c>
      <c r="F219" s="6"/>
      <c r="G219" s="5">
        <v>176</v>
      </c>
      <c r="H219" s="32">
        <v>27.272727272727</v>
      </c>
      <c r="I219" s="12">
        <v>72.727272727273004</v>
      </c>
      <c r="J219" s="62">
        <v>0</v>
      </c>
    </row>
    <row r="220" spans="4:10" x14ac:dyDescent="0.2">
      <c r="D220" s="175"/>
      <c r="E220" s="4" t="s">
        <v>61</v>
      </c>
      <c r="F220" s="6"/>
      <c r="G220" s="5">
        <v>78</v>
      </c>
      <c r="H220" s="32">
        <v>23.076923076922998</v>
      </c>
      <c r="I220" s="12">
        <v>75.641025641026005</v>
      </c>
      <c r="J220" s="34">
        <v>1.2820512820509999</v>
      </c>
    </row>
    <row r="221" spans="4:10" x14ac:dyDescent="0.2">
      <c r="D221" s="175"/>
      <c r="E221" s="4" t="s">
        <v>62</v>
      </c>
      <c r="F221" s="6"/>
      <c r="G221" s="5">
        <v>113</v>
      </c>
      <c r="H221" s="75">
        <v>35.398230088496</v>
      </c>
      <c r="I221" s="33">
        <v>63.716814159291999</v>
      </c>
      <c r="J221" s="34">
        <v>0.88495575221199996</v>
      </c>
    </row>
    <row r="222" spans="4:10" x14ac:dyDescent="0.2">
      <c r="D222" s="174" t="s">
        <v>63</v>
      </c>
      <c r="E222" s="20" t="s">
        <v>64</v>
      </c>
      <c r="F222" s="22"/>
      <c r="G222" s="21">
        <v>234</v>
      </c>
      <c r="H222" s="51">
        <v>27.350427350427001</v>
      </c>
      <c r="I222" s="19">
        <v>72.222222222222001</v>
      </c>
      <c r="J222" s="50">
        <v>0.42735042735000001</v>
      </c>
    </row>
    <row r="223" spans="4:10" x14ac:dyDescent="0.2">
      <c r="D223" s="175"/>
      <c r="E223" s="4" t="s">
        <v>65</v>
      </c>
      <c r="F223" s="6"/>
      <c r="G223" s="5">
        <v>172</v>
      </c>
      <c r="H223" s="32">
        <v>27.906976744186</v>
      </c>
      <c r="I223" s="12">
        <v>71.511627906976997</v>
      </c>
      <c r="J223" s="34">
        <v>0.58139534883699995</v>
      </c>
    </row>
    <row r="224" spans="4:10" x14ac:dyDescent="0.2">
      <c r="D224" s="175"/>
      <c r="E224" s="4" t="s">
        <v>66</v>
      </c>
      <c r="F224" s="6"/>
      <c r="G224" s="5">
        <v>165</v>
      </c>
      <c r="H224" s="75">
        <v>34.545454545455001</v>
      </c>
      <c r="I224" s="33">
        <v>64.848484848485</v>
      </c>
      <c r="J224" s="34">
        <v>0.60606060606099998</v>
      </c>
    </row>
    <row r="225" spans="2:10" x14ac:dyDescent="0.2">
      <c r="D225" s="175"/>
      <c r="E225" s="4" t="s">
        <v>67</v>
      </c>
      <c r="F225" s="6"/>
      <c r="G225" s="5">
        <v>158</v>
      </c>
      <c r="H225" s="77">
        <v>21.518987341772</v>
      </c>
      <c r="I225" s="28">
        <v>76.582278481013006</v>
      </c>
      <c r="J225" s="34">
        <v>1.8987341772149999</v>
      </c>
    </row>
    <row r="226" spans="2:10" x14ac:dyDescent="0.2">
      <c r="D226" s="175"/>
      <c r="E226" s="4" t="s">
        <v>68</v>
      </c>
      <c r="F226" s="6"/>
      <c r="G226" s="5">
        <v>112</v>
      </c>
      <c r="H226" s="75">
        <v>33.035714285714</v>
      </c>
      <c r="I226" s="33">
        <v>65.178571428571004</v>
      </c>
      <c r="J226" s="34">
        <v>1.785714285714</v>
      </c>
    </row>
    <row r="227" spans="2:10" x14ac:dyDescent="0.2">
      <c r="D227" s="175"/>
      <c r="E227" s="4" t="s">
        <v>69</v>
      </c>
      <c r="F227" s="6"/>
      <c r="G227" s="5">
        <v>92</v>
      </c>
      <c r="H227" s="77">
        <v>22.826086956522001</v>
      </c>
      <c r="I227" s="12">
        <v>75</v>
      </c>
      <c r="J227" s="34">
        <v>2.1739130434780001</v>
      </c>
    </row>
    <row r="228" spans="2:10" x14ac:dyDescent="0.2">
      <c r="D228" s="175"/>
      <c r="E228" s="4" t="s">
        <v>70</v>
      </c>
      <c r="F228" s="6"/>
      <c r="G228" s="5">
        <v>131</v>
      </c>
      <c r="H228" s="32">
        <v>24.427480916031001</v>
      </c>
      <c r="I228" s="12">
        <v>75.572519083968999</v>
      </c>
      <c r="J228" s="62">
        <v>0</v>
      </c>
    </row>
    <row r="229" spans="2:10" x14ac:dyDescent="0.2">
      <c r="D229" s="175"/>
      <c r="E229" s="4" t="s">
        <v>71</v>
      </c>
      <c r="F229" s="6"/>
      <c r="G229" s="5">
        <v>71</v>
      </c>
      <c r="H229" s="32">
        <v>30.985915492958</v>
      </c>
      <c r="I229" s="12">
        <v>67.605633802816996</v>
      </c>
      <c r="J229" s="34">
        <v>1.4084507042250001</v>
      </c>
    </row>
    <row r="230" spans="2:10" x14ac:dyDescent="0.2">
      <c r="D230" s="176"/>
      <c r="E230" s="59" t="s">
        <v>72</v>
      </c>
      <c r="F230" s="60"/>
      <c r="G230" s="56">
        <v>70</v>
      </c>
      <c r="H230" s="83">
        <v>32.857142857143003</v>
      </c>
      <c r="I230" s="95">
        <v>65.714285714286007</v>
      </c>
      <c r="J230" s="85">
        <v>1.4285714285710001</v>
      </c>
    </row>
    <row r="232" spans="2:10" x14ac:dyDescent="0.2">
      <c r="B232" s="43" t="str">
        <f xml:space="preserve"> HYPERLINK("#'目次'!B15", "[9]")</f>
        <v>[9]</v>
      </c>
      <c r="C232" s="31" t="s">
        <v>90</v>
      </c>
    </row>
    <row r="235" spans="2:10" x14ac:dyDescent="0.2">
      <c r="C235" s="31" t="s">
        <v>75</v>
      </c>
    </row>
    <row r="236" spans="2:10" x14ac:dyDescent="0.2">
      <c r="D236" s="177"/>
      <c r="E236" s="178"/>
      <c r="F236" s="178"/>
      <c r="G236" s="40" t="s">
        <v>14</v>
      </c>
      <c r="H236" s="42" t="s">
        <v>15</v>
      </c>
      <c r="I236" s="15" t="s">
        <v>16</v>
      </c>
      <c r="J236" s="44" t="s">
        <v>17</v>
      </c>
    </row>
    <row r="237" spans="2:10" x14ac:dyDescent="0.2">
      <c r="D237" s="179"/>
      <c r="E237" s="180"/>
      <c r="F237" s="180"/>
      <c r="G237" s="39"/>
      <c r="H237" s="41"/>
      <c r="I237" s="14"/>
      <c r="J237" s="38"/>
    </row>
    <row r="238" spans="2:10" x14ac:dyDescent="0.2">
      <c r="D238" s="58"/>
      <c r="E238" s="53" t="s">
        <v>14</v>
      </c>
      <c r="F238" s="52"/>
      <c r="G238" s="37">
        <v>1222</v>
      </c>
      <c r="H238" s="24">
        <v>27.905073649755</v>
      </c>
      <c r="I238" s="24">
        <v>71.031096563011005</v>
      </c>
      <c r="J238" s="68">
        <v>1.0638297872339999</v>
      </c>
    </row>
    <row r="239" spans="2:10" x14ac:dyDescent="0.2">
      <c r="D239" s="174" t="s">
        <v>36</v>
      </c>
      <c r="E239" s="20" t="s">
        <v>76</v>
      </c>
      <c r="F239" s="22"/>
      <c r="G239" s="21">
        <v>629</v>
      </c>
      <c r="H239" s="51">
        <v>31.319554848967002</v>
      </c>
      <c r="I239" s="19">
        <v>67.249602543720002</v>
      </c>
      <c r="J239" s="50">
        <v>1.4308426073130001</v>
      </c>
    </row>
    <row r="240" spans="2:10" x14ac:dyDescent="0.2">
      <c r="D240" s="175"/>
      <c r="E240" s="4" t="s">
        <v>39</v>
      </c>
      <c r="F240" s="6"/>
      <c r="G240" s="5">
        <v>37</v>
      </c>
      <c r="H240" s="77">
        <v>21.621621621622001</v>
      </c>
      <c r="I240" s="12">
        <v>75.675675675676004</v>
      </c>
      <c r="J240" s="34">
        <v>2.7027027027030002</v>
      </c>
    </row>
    <row r="241" spans="2:10" x14ac:dyDescent="0.2">
      <c r="D241" s="175"/>
      <c r="E241" s="4" t="s">
        <v>40</v>
      </c>
      <c r="F241" s="6"/>
      <c r="G241" s="5">
        <v>73</v>
      </c>
      <c r="H241" s="77">
        <v>20.547945205478999</v>
      </c>
      <c r="I241" s="28">
        <v>79.452054794521004</v>
      </c>
      <c r="J241" s="62">
        <v>0</v>
      </c>
    </row>
    <row r="242" spans="2:10" x14ac:dyDescent="0.2">
      <c r="D242" s="175"/>
      <c r="E242" s="4" t="s">
        <v>41</v>
      </c>
      <c r="F242" s="6"/>
      <c r="G242" s="5">
        <v>108</v>
      </c>
      <c r="H242" s="32">
        <v>25.925925925925998</v>
      </c>
      <c r="I242" s="12">
        <v>74.074074074074005</v>
      </c>
      <c r="J242" s="62">
        <v>0</v>
      </c>
    </row>
    <row r="243" spans="2:10" x14ac:dyDescent="0.2">
      <c r="D243" s="175"/>
      <c r="E243" s="4" t="s">
        <v>42</v>
      </c>
      <c r="F243" s="6"/>
      <c r="G243" s="5">
        <v>113</v>
      </c>
      <c r="H243" s="75">
        <v>35.398230088496</v>
      </c>
      <c r="I243" s="33">
        <v>63.716814159291999</v>
      </c>
      <c r="J243" s="34">
        <v>0.88495575221199996</v>
      </c>
    </row>
    <row r="244" spans="2:10" x14ac:dyDescent="0.2">
      <c r="D244" s="175"/>
      <c r="E244" s="4" t="s">
        <v>43</v>
      </c>
      <c r="F244" s="6"/>
      <c r="G244" s="5">
        <v>101</v>
      </c>
      <c r="H244" s="32">
        <v>25.742574257426</v>
      </c>
      <c r="I244" s="12">
        <v>71.287128712870995</v>
      </c>
      <c r="J244" s="34">
        <v>2.970297029703</v>
      </c>
    </row>
    <row r="245" spans="2:10" x14ac:dyDescent="0.2">
      <c r="D245" s="175"/>
      <c r="E245" s="4" t="s">
        <v>44</v>
      </c>
      <c r="F245" s="6"/>
      <c r="G245" s="5">
        <v>114</v>
      </c>
      <c r="H245" s="75">
        <v>37.719298245613999</v>
      </c>
      <c r="I245" s="61">
        <v>59.649122807018003</v>
      </c>
      <c r="J245" s="34">
        <v>2.6315789473679998</v>
      </c>
    </row>
    <row r="246" spans="2:10" x14ac:dyDescent="0.2">
      <c r="D246" s="175"/>
      <c r="E246" s="4" t="s">
        <v>45</v>
      </c>
      <c r="F246" s="6"/>
      <c r="G246" s="5">
        <v>83</v>
      </c>
      <c r="H246" s="94">
        <v>44.578313253011999</v>
      </c>
      <c r="I246" s="61">
        <v>54.21686746988</v>
      </c>
      <c r="J246" s="34">
        <v>1.204819277108</v>
      </c>
    </row>
    <row r="247" spans="2:10" x14ac:dyDescent="0.2">
      <c r="D247" s="174" t="s">
        <v>37</v>
      </c>
      <c r="E247" s="20" t="s">
        <v>77</v>
      </c>
      <c r="F247" s="22"/>
      <c r="G247" s="21">
        <v>593</v>
      </c>
      <c r="H247" s="51">
        <v>24.283305227656001</v>
      </c>
      <c r="I247" s="19">
        <v>75.042158516019995</v>
      </c>
      <c r="J247" s="50">
        <v>0.67453625632400005</v>
      </c>
    </row>
    <row r="248" spans="2:10" x14ac:dyDescent="0.2">
      <c r="D248" s="175"/>
      <c r="E248" s="4" t="s">
        <v>39</v>
      </c>
      <c r="F248" s="6"/>
      <c r="G248" s="5">
        <v>27</v>
      </c>
      <c r="H248" s="77">
        <v>22.222222222222001</v>
      </c>
      <c r="I248" s="28">
        <v>77.777777777777999</v>
      </c>
      <c r="J248" s="62">
        <v>0</v>
      </c>
    </row>
    <row r="249" spans="2:10" x14ac:dyDescent="0.2">
      <c r="D249" s="175"/>
      <c r="E249" s="4" t="s">
        <v>40</v>
      </c>
      <c r="F249" s="6"/>
      <c r="G249" s="5">
        <v>74</v>
      </c>
      <c r="H249" s="106">
        <v>13.513513513514001</v>
      </c>
      <c r="I249" s="49">
        <v>86.486486486486001</v>
      </c>
      <c r="J249" s="62">
        <v>0</v>
      </c>
    </row>
    <row r="250" spans="2:10" x14ac:dyDescent="0.2">
      <c r="D250" s="175"/>
      <c r="E250" s="4" t="s">
        <v>41</v>
      </c>
      <c r="F250" s="6"/>
      <c r="G250" s="5">
        <v>96</v>
      </c>
      <c r="H250" s="32">
        <v>28.125</v>
      </c>
      <c r="I250" s="12">
        <v>71.875</v>
      </c>
      <c r="J250" s="62">
        <v>0</v>
      </c>
    </row>
    <row r="251" spans="2:10" x14ac:dyDescent="0.2">
      <c r="D251" s="175"/>
      <c r="E251" s="4" t="s">
        <v>42</v>
      </c>
      <c r="F251" s="6"/>
      <c r="G251" s="5">
        <v>97</v>
      </c>
      <c r="H251" s="77">
        <v>21.649484536081999</v>
      </c>
      <c r="I251" s="28">
        <v>78.350515463918001</v>
      </c>
      <c r="J251" s="62">
        <v>0</v>
      </c>
    </row>
    <row r="252" spans="2:10" x14ac:dyDescent="0.2">
      <c r="D252" s="175"/>
      <c r="E252" s="4" t="s">
        <v>43</v>
      </c>
      <c r="F252" s="6"/>
      <c r="G252" s="5">
        <v>103</v>
      </c>
      <c r="H252" s="77">
        <v>20.388349514563</v>
      </c>
      <c r="I252" s="28">
        <v>79.611650485436996</v>
      </c>
      <c r="J252" s="62">
        <v>0</v>
      </c>
    </row>
    <row r="253" spans="2:10" x14ac:dyDescent="0.2">
      <c r="D253" s="175"/>
      <c r="E253" s="4" t="s">
        <v>44</v>
      </c>
      <c r="F253" s="6"/>
      <c r="G253" s="5">
        <v>109</v>
      </c>
      <c r="H253" s="32">
        <v>27.522935779817001</v>
      </c>
      <c r="I253" s="12">
        <v>69.724770642202003</v>
      </c>
      <c r="J253" s="34">
        <v>2.7522935779819999</v>
      </c>
    </row>
    <row r="254" spans="2:10" x14ac:dyDescent="0.2">
      <c r="D254" s="176"/>
      <c r="E254" s="59" t="s">
        <v>45</v>
      </c>
      <c r="F254" s="60"/>
      <c r="G254" s="56">
        <v>87</v>
      </c>
      <c r="H254" s="132">
        <v>33.333333333333002</v>
      </c>
      <c r="I254" s="95">
        <v>65.517241379309993</v>
      </c>
      <c r="J254" s="85">
        <v>1.149425287356</v>
      </c>
    </row>
    <row r="256" spans="2:10" x14ac:dyDescent="0.2">
      <c r="B256" s="43" t="str">
        <f xml:space="preserve"> HYPERLINK("#'目次'!B16", "[10]")</f>
        <v>[10]</v>
      </c>
      <c r="C256" s="31" t="s">
        <v>93</v>
      </c>
    </row>
    <row r="257" spans="3:12" x14ac:dyDescent="0.2">
      <c r="C257" s="156" t="s">
        <v>94</v>
      </c>
    </row>
    <row r="260" spans="3:12" ht="36" x14ac:dyDescent="0.2">
      <c r="D260" s="177"/>
      <c r="E260" s="178"/>
      <c r="F260" s="178"/>
      <c r="G260" s="40" t="s">
        <v>14</v>
      </c>
      <c r="H260" s="42" t="s">
        <v>83</v>
      </c>
      <c r="I260" s="15" t="s">
        <v>84</v>
      </c>
      <c r="J260" s="15" t="s">
        <v>85</v>
      </c>
      <c r="K260" s="15" t="s">
        <v>86</v>
      </c>
      <c r="L260" s="44" t="s">
        <v>17</v>
      </c>
    </row>
    <row r="261" spans="3:12" x14ac:dyDescent="0.2">
      <c r="D261" s="179"/>
      <c r="E261" s="180"/>
      <c r="F261" s="180"/>
      <c r="G261" s="39"/>
      <c r="H261" s="41"/>
      <c r="I261" s="14"/>
      <c r="J261" s="14"/>
      <c r="K261" s="14"/>
      <c r="L261" s="38"/>
    </row>
    <row r="262" spans="3:12" x14ac:dyDescent="0.2">
      <c r="D262" s="58"/>
      <c r="E262" s="53" t="s">
        <v>14</v>
      </c>
      <c r="F262" s="52"/>
      <c r="G262" s="37">
        <v>341</v>
      </c>
      <c r="H262" s="24">
        <v>3.812316715543</v>
      </c>
      <c r="I262" s="24">
        <v>4.3988269794720001</v>
      </c>
      <c r="J262" s="24">
        <v>94.721407624633002</v>
      </c>
      <c r="K262" s="24">
        <v>3.5190615835779999</v>
      </c>
      <c r="L262" s="68">
        <v>0.87976539589400005</v>
      </c>
    </row>
    <row r="263" spans="3:12" x14ac:dyDescent="0.2">
      <c r="D263" s="174" t="s">
        <v>18</v>
      </c>
      <c r="E263" s="20" t="s">
        <v>19</v>
      </c>
      <c r="F263" s="22"/>
      <c r="G263" s="21">
        <v>17</v>
      </c>
      <c r="H263" s="51">
        <v>5.8823529411760003</v>
      </c>
      <c r="I263" s="19">
        <v>5.8823529411760003</v>
      </c>
      <c r="J263" s="19">
        <v>94.117647058824005</v>
      </c>
      <c r="K263" s="19">
        <v>5.8823529411760003</v>
      </c>
      <c r="L263" s="100">
        <v>0</v>
      </c>
    </row>
    <row r="264" spans="3:12" x14ac:dyDescent="0.2">
      <c r="D264" s="175"/>
      <c r="E264" s="4" t="s">
        <v>20</v>
      </c>
      <c r="F264" s="6"/>
      <c r="G264" s="5">
        <v>32</v>
      </c>
      <c r="H264" s="32">
        <v>3.125</v>
      </c>
      <c r="I264" s="29">
        <v>0</v>
      </c>
      <c r="J264" s="12">
        <v>96.875</v>
      </c>
      <c r="K264" s="12">
        <v>6.25</v>
      </c>
      <c r="L264" s="62">
        <v>0</v>
      </c>
    </row>
    <row r="265" spans="3:12" x14ac:dyDescent="0.2">
      <c r="D265" s="175"/>
      <c r="E265" s="4" t="s">
        <v>21</v>
      </c>
      <c r="F265" s="6"/>
      <c r="G265" s="5">
        <v>139</v>
      </c>
      <c r="H265" s="32">
        <v>5.755395683453</v>
      </c>
      <c r="I265" s="12">
        <v>4.3165467625899998</v>
      </c>
      <c r="J265" s="12">
        <v>94.244604316546997</v>
      </c>
      <c r="K265" s="12">
        <v>5.035971223022</v>
      </c>
      <c r="L265" s="34">
        <v>0.71942446043200003</v>
      </c>
    </row>
    <row r="266" spans="3:12" x14ac:dyDescent="0.2">
      <c r="D266" s="175"/>
      <c r="E266" s="4" t="s">
        <v>22</v>
      </c>
      <c r="F266" s="6"/>
      <c r="G266" s="5">
        <v>11</v>
      </c>
      <c r="H266" s="63">
        <v>0</v>
      </c>
      <c r="I266" s="12">
        <v>9.0909090909089993</v>
      </c>
      <c r="J266" s="28">
        <v>100</v>
      </c>
      <c r="K266" s="29">
        <v>0</v>
      </c>
      <c r="L266" s="62">
        <v>0</v>
      </c>
    </row>
    <row r="267" spans="3:12" x14ac:dyDescent="0.2">
      <c r="D267" s="175"/>
      <c r="E267" s="4" t="s">
        <v>23</v>
      </c>
      <c r="F267" s="6"/>
      <c r="G267" s="5">
        <v>38</v>
      </c>
      <c r="H267" s="63">
        <v>0</v>
      </c>
      <c r="I267" s="12">
        <v>2.6315789473679998</v>
      </c>
      <c r="J267" s="12">
        <v>97.368421052632002</v>
      </c>
      <c r="K267" s="12">
        <v>2.6315789473679998</v>
      </c>
      <c r="L267" s="62">
        <v>0</v>
      </c>
    </row>
    <row r="268" spans="3:12" x14ac:dyDescent="0.2">
      <c r="D268" s="175"/>
      <c r="E268" s="4" t="s">
        <v>24</v>
      </c>
      <c r="F268" s="6"/>
      <c r="G268" s="5">
        <v>49</v>
      </c>
      <c r="H268" s="32">
        <v>4.0816326530609999</v>
      </c>
      <c r="I268" s="12">
        <v>8.1632653061219997</v>
      </c>
      <c r="J268" s="12">
        <v>91.836734693878</v>
      </c>
      <c r="K268" s="12">
        <v>2.040816326531</v>
      </c>
      <c r="L268" s="34">
        <v>2.040816326531</v>
      </c>
    </row>
    <row r="269" spans="3:12" x14ac:dyDescent="0.2">
      <c r="D269" s="175"/>
      <c r="E269" s="4" t="s">
        <v>25</v>
      </c>
      <c r="F269" s="6"/>
      <c r="G269" s="5">
        <v>19</v>
      </c>
      <c r="H269" s="63">
        <v>0</v>
      </c>
      <c r="I269" s="29">
        <v>0</v>
      </c>
      <c r="J269" s="28">
        <v>100</v>
      </c>
      <c r="K269" s="29">
        <v>0</v>
      </c>
      <c r="L269" s="62">
        <v>0</v>
      </c>
    </row>
    <row r="270" spans="3:12" x14ac:dyDescent="0.2">
      <c r="D270" s="175"/>
      <c r="E270" s="4" t="s">
        <v>26</v>
      </c>
      <c r="F270" s="6"/>
      <c r="G270" s="5">
        <v>7</v>
      </c>
      <c r="H270" s="63">
        <v>0</v>
      </c>
      <c r="I270" s="28">
        <v>14.285714285714</v>
      </c>
      <c r="J270" s="33">
        <v>85.714285714286007</v>
      </c>
      <c r="K270" s="29">
        <v>0</v>
      </c>
      <c r="L270" s="62">
        <v>0</v>
      </c>
    </row>
    <row r="271" spans="3:12" x14ac:dyDescent="0.2">
      <c r="D271" s="175"/>
      <c r="E271" s="4" t="s">
        <v>27</v>
      </c>
      <c r="F271" s="6"/>
      <c r="G271" s="5">
        <v>11</v>
      </c>
      <c r="H271" s="63">
        <v>0</v>
      </c>
      <c r="I271" s="29">
        <v>0</v>
      </c>
      <c r="J271" s="28">
        <v>100</v>
      </c>
      <c r="K271" s="29">
        <v>0</v>
      </c>
      <c r="L271" s="62">
        <v>0</v>
      </c>
    </row>
    <row r="272" spans="3:12" x14ac:dyDescent="0.2">
      <c r="D272" s="175"/>
      <c r="E272" s="4" t="s">
        <v>28</v>
      </c>
      <c r="F272" s="6"/>
      <c r="G272" s="5">
        <v>14</v>
      </c>
      <c r="H272" s="63">
        <v>0</v>
      </c>
      <c r="I272" s="12">
        <v>7.1428571428570002</v>
      </c>
      <c r="J272" s="12">
        <v>92.857142857143003</v>
      </c>
      <c r="K272" s="29">
        <v>0</v>
      </c>
      <c r="L272" s="97">
        <v>7.1428571428570002</v>
      </c>
    </row>
    <row r="273" spans="2:12" x14ac:dyDescent="0.2">
      <c r="D273" s="175"/>
      <c r="E273" s="4" t="s">
        <v>29</v>
      </c>
      <c r="F273" s="6"/>
      <c r="G273" s="5">
        <v>4</v>
      </c>
      <c r="H273" s="94">
        <v>25</v>
      </c>
      <c r="I273" s="29">
        <v>0</v>
      </c>
      <c r="J273" s="61">
        <v>75</v>
      </c>
      <c r="K273" s="29">
        <v>0</v>
      </c>
      <c r="L273" s="62">
        <v>0</v>
      </c>
    </row>
    <row r="274" spans="2:12" x14ac:dyDescent="0.2">
      <c r="D274" s="174" t="s">
        <v>30</v>
      </c>
      <c r="E274" s="20" t="s">
        <v>31</v>
      </c>
      <c r="F274" s="22"/>
      <c r="G274" s="21">
        <v>109</v>
      </c>
      <c r="H274" s="51">
        <v>1.834862385321</v>
      </c>
      <c r="I274" s="19">
        <v>5.5045871559629997</v>
      </c>
      <c r="J274" s="19">
        <v>95.412844036696995</v>
      </c>
      <c r="K274" s="19">
        <v>3.669724770642</v>
      </c>
      <c r="L274" s="100">
        <v>0</v>
      </c>
    </row>
    <row r="275" spans="2:12" x14ac:dyDescent="0.2">
      <c r="D275" s="175"/>
      <c r="E275" s="4" t="s">
        <v>32</v>
      </c>
      <c r="F275" s="6"/>
      <c r="G275" s="5">
        <v>92</v>
      </c>
      <c r="H275" s="32">
        <v>3.2608695652169999</v>
      </c>
      <c r="I275" s="12">
        <v>4.3478260869570002</v>
      </c>
      <c r="J275" s="12">
        <v>94.565217391304003</v>
      </c>
      <c r="K275" s="12">
        <v>2.1739130434780001</v>
      </c>
      <c r="L275" s="34">
        <v>1.086956521739</v>
      </c>
    </row>
    <row r="276" spans="2:12" x14ac:dyDescent="0.2">
      <c r="D276" s="175"/>
      <c r="E276" s="4" t="s">
        <v>33</v>
      </c>
      <c r="F276" s="6"/>
      <c r="G276" s="5">
        <v>117</v>
      </c>
      <c r="H276" s="32">
        <v>5.1282051282049999</v>
      </c>
      <c r="I276" s="12">
        <v>2.564102564103</v>
      </c>
      <c r="J276" s="12">
        <v>94.871794871795004</v>
      </c>
      <c r="K276" s="12">
        <v>3.4188034188029999</v>
      </c>
      <c r="L276" s="34">
        <v>1.709401709402</v>
      </c>
    </row>
    <row r="277" spans="2:12" x14ac:dyDescent="0.2">
      <c r="D277" s="175"/>
      <c r="E277" s="4" t="s">
        <v>34</v>
      </c>
      <c r="F277" s="6"/>
      <c r="G277" s="5">
        <v>23</v>
      </c>
      <c r="H277" s="32">
        <v>8.6956521739130004</v>
      </c>
      <c r="I277" s="12">
        <v>8.6956521739130004</v>
      </c>
      <c r="J277" s="12">
        <v>91.304347826086996</v>
      </c>
      <c r="K277" s="28">
        <v>8.6956521739130004</v>
      </c>
      <c r="L277" s="62">
        <v>0</v>
      </c>
    </row>
    <row r="278" spans="2:12" x14ac:dyDescent="0.2">
      <c r="D278" s="174" t="s">
        <v>35</v>
      </c>
      <c r="E278" s="20" t="s">
        <v>36</v>
      </c>
      <c r="F278" s="22"/>
      <c r="G278" s="21">
        <v>197</v>
      </c>
      <c r="H278" s="51">
        <v>5.0761421319800002</v>
      </c>
      <c r="I278" s="19">
        <v>5.0761421319800002</v>
      </c>
      <c r="J278" s="19">
        <v>96.446700507613997</v>
      </c>
      <c r="K278" s="19">
        <v>2.0304568527920002</v>
      </c>
      <c r="L278" s="50">
        <v>1.0152284263960001</v>
      </c>
    </row>
    <row r="279" spans="2:12" x14ac:dyDescent="0.2">
      <c r="D279" s="175"/>
      <c r="E279" s="4" t="s">
        <v>37</v>
      </c>
      <c r="F279" s="6"/>
      <c r="G279" s="5">
        <v>144</v>
      </c>
      <c r="H279" s="32">
        <v>2.083333333333</v>
      </c>
      <c r="I279" s="12">
        <v>3.4722222222219998</v>
      </c>
      <c r="J279" s="12">
        <v>92.361111111111001</v>
      </c>
      <c r="K279" s="12">
        <v>5.5555555555560003</v>
      </c>
      <c r="L279" s="34">
        <v>0.694444444444</v>
      </c>
    </row>
    <row r="280" spans="2:12" x14ac:dyDescent="0.2">
      <c r="D280" s="174" t="s">
        <v>38</v>
      </c>
      <c r="E280" s="20" t="s">
        <v>39</v>
      </c>
      <c r="F280" s="22"/>
      <c r="G280" s="21">
        <v>14</v>
      </c>
      <c r="H280" s="119">
        <v>14.285714285714</v>
      </c>
      <c r="I280" s="105">
        <v>28.571428571428999</v>
      </c>
      <c r="J280" s="78">
        <v>85.714285714286007</v>
      </c>
      <c r="K280" s="19">
        <v>7.1428571428570002</v>
      </c>
      <c r="L280" s="128">
        <v>7.1428571428570002</v>
      </c>
    </row>
    <row r="281" spans="2:12" x14ac:dyDescent="0.2">
      <c r="D281" s="175"/>
      <c r="E281" s="4" t="s">
        <v>40</v>
      </c>
      <c r="F281" s="6"/>
      <c r="G281" s="5">
        <v>25</v>
      </c>
      <c r="H281" s="32">
        <v>4</v>
      </c>
      <c r="I281" s="49">
        <v>16</v>
      </c>
      <c r="J281" s="61">
        <v>84</v>
      </c>
      <c r="K281" s="12">
        <v>8</v>
      </c>
      <c r="L281" s="62">
        <v>0</v>
      </c>
    </row>
    <row r="282" spans="2:12" x14ac:dyDescent="0.2">
      <c r="D282" s="175"/>
      <c r="E282" s="4" t="s">
        <v>41</v>
      </c>
      <c r="F282" s="6"/>
      <c r="G282" s="5">
        <v>55</v>
      </c>
      <c r="H282" s="32">
        <v>1.818181818182</v>
      </c>
      <c r="I282" s="12">
        <v>7.2727272727269998</v>
      </c>
      <c r="J282" s="12">
        <v>94.545454545455001</v>
      </c>
      <c r="K282" s="12">
        <v>1.818181818182</v>
      </c>
      <c r="L282" s="62">
        <v>0</v>
      </c>
    </row>
    <row r="283" spans="2:12" x14ac:dyDescent="0.2">
      <c r="D283" s="175"/>
      <c r="E283" s="4" t="s">
        <v>42</v>
      </c>
      <c r="F283" s="6"/>
      <c r="G283" s="5">
        <v>61</v>
      </c>
      <c r="H283" s="32">
        <v>4.918032786885</v>
      </c>
      <c r="I283" s="12">
        <v>3.2786885245900002</v>
      </c>
      <c r="J283" s="12">
        <v>96.721311475410005</v>
      </c>
      <c r="K283" s="12">
        <v>4.918032786885</v>
      </c>
      <c r="L283" s="34">
        <v>1.6393442622950001</v>
      </c>
    </row>
    <row r="284" spans="2:12" x14ac:dyDescent="0.2">
      <c r="D284" s="175"/>
      <c r="E284" s="4" t="s">
        <v>43</v>
      </c>
      <c r="F284" s="6"/>
      <c r="G284" s="5">
        <v>47</v>
      </c>
      <c r="H284" s="32">
        <v>2.1276595744679998</v>
      </c>
      <c r="I284" s="29">
        <v>0</v>
      </c>
      <c r="J284" s="12">
        <v>91.489361702127994</v>
      </c>
      <c r="K284" s="12">
        <v>6.3829787234040003</v>
      </c>
      <c r="L284" s="62">
        <v>0</v>
      </c>
    </row>
    <row r="285" spans="2:12" x14ac:dyDescent="0.2">
      <c r="D285" s="175"/>
      <c r="E285" s="4" t="s">
        <v>44</v>
      </c>
      <c r="F285" s="6"/>
      <c r="G285" s="5">
        <v>73</v>
      </c>
      <c r="H285" s="32">
        <v>1.369863013699</v>
      </c>
      <c r="I285" s="12">
        <v>1.369863013699</v>
      </c>
      <c r="J285" s="12">
        <v>98.630136986300997</v>
      </c>
      <c r="K285" s="29">
        <v>0</v>
      </c>
      <c r="L285" s="62">
        <v>0</v>
      </c>
    </row>
    <row r="286" spans="2:12" x14ac:dyDescent="0.2">
      <c r="D286" s="176"/>
      <c r="E286" s="59" t="s">
        <v>45</v>
      </c>
      <c r="F286" s="60"/>
      <c r="G286" s="56">
        <v>66</v>
      </c>
      <c r="H286" s="83">
        <v>6.0606060606060002</v>
      </c>
      <c r="I286" s="80">
        <v>0</v>
      </c>
      <c r="J286" s="47">
        <v>96.969696969696997</v>
      </c>
      <c r="K286" s="47">
        <v>3.0303030303030001</v>
      </c>
      <c r="L286" s="85">
        <v>1.5151515151520001</v>
      </c>
    </row>
    <row r="288" spans="2:12" x14ac:dyDescent="0.2">
      <c r="B288" s="43" t="str">
        <f xml:space="preserve"> HYPERLINK("#'目次'!B17", "[11]")</f>
        <v>[11]</v>
      </c>
      <c r="C288" s="31" t="s">
        <v>93</v>
      </c>
    </row>
    <row r="289" spans="3:12" x14ac:dyDescent="0.2">
      <c r="C289" s="156" t="s">
        <v>94</v>
      </c>
    </row>
    <row r="292" spans="3:12" ht="36" x14ac:dyDescent="0.2">
      <c r="D292" s="177"/>
      <c r="E292" s="178"/>
      <c r="F292" s="178"/>
      <c r="G292" s="40" t="s">
        <v>14</v>
      </c>
      <c r="H292" s="42" t="s">
        <v>83</v>
      </c>
      <c r="I292" s="15" t="s">
        <v>84</v>
      </c>
      <c r="J292" s="15" t="s">
        <v>85</v>
      </c>
      <c r="K292" s="15" t="s">
        <v>86</v>
      </c>
      <c r="L292" s="44" t="s">
        <v>17</v>
      </c>
    </row>
    <row r="293" spans="3:12" x14ac:dyDescent="0.2">
      <c r="D293" s="179"/>
      <c r="E293" s="180"/>
      <c r="F293" s="180"/>
      <c r="G293" s="39"/>
      <c r="H293" s="41"/>
      <c r="I293" s="14"/>
      <c r="J293" s="14"/>
      <c r="K293" s="14"/>
      <c r="L293" s="38"/>
    </row>
    <row r="294" spans="3:12" x14ac:dyDescent="0.2">
      <c r="D294" s="58"/>
      <c r="E294" s="53" t="s">
        <v>14</v>
      </c>
      <c r="F294" s="52"/>
      <c r="G294" s="37">
        <v>341</v>
      </c>
      <c r="H294" s="24">
        <v>3.812316715543</v>
      </c>
      <c r="I294" s="24">
        <v>4.3988269794720001</v>
      </c>
      <c r="J294" s="24">
        <v>94.721407624633002</v>
      </c>
      <c r="K294" s="24">
        <v>3.5190615835779999</v>
      </c>
      <c r="L294" s="68">
        <v>0.87976539589400005</v>
      </c>
    </row>
    <row r="295" spans="3:12" x14ac:dyDescent="0.2">
      <c r="D295" s="174" t="s">
        <v>52</v>
      </c>
      <c r="E295" s="20" t="s">
        <v>53</v>
      </c>
      <c r="F295" s="22"/>
      <c r="G295" s="21">
        <v>6</v>
      </c>
      <c r="H295" s="110">
        <v>0</v>
      </c>
      <c r="I295" s="74">
        <v>0</v>
      </c>
      <c r="J295" s="88">
        <v>100</v>
      </c>
      <c r="K295" s="74">
        <v>0</v>
      </c>
      <c r="L295" s="100">
        <v>0</v>
      </c>
    </row>
    <row r="296" spans="3:12" ht="24" x14ac:dyDescent="0.2">
      <c r="D296" s="175"/>
      <c r="E296" s="4" t="s">
        <v>54</v>
      </c>
      <c r="F296" s="6"/>
      <c r="G296" s="5">
        <v>40</v>
      </c>
      <c r="H296" s="32">
        <v>7.5</v>
      </c>
      <c r="I296" s="29">
        <v>0</v>
      </c>
      <c r="J296" s="28">
        <v>100</v>
      </c>
      <c r="K296" s="29">
        <v>0</v>
      </c>
      <c r="L296" s="62">
        <v>0</v>
      </c>
    </row>
    <row r="297" spans="3:12" x14ac:dyDescent="0.2">
      <c r="D297" s="175"/>
      <c r="E297" s="4" t="s">
        <v>55</v>
      </c>
      <c r="F297" s="6"/>
      <c r="G297" s="5">
        <v>13</v>
      </c>
      <c r="H297" s="32">
        <v>7.6923076923079998</v>
      </c>
      <c r="I297" s="49">
        <v>15.384615384615</v>
      </c>
      <c r="J297" s="61">
        <v>84.615384615384997</v>
      </c>
      <c r="K297" s="29">
        <v>0</v>
      </c>
      <c r="L297" s="62">
        <v>0</v>
      </c>
    </row>
    <row r="298" spans="3:12" x14ac:dyDescent="0.2">
      <c r="D298" s="175"/>
      <c r="E298" s="4" t="s">
        <v>56</v>
      </c>
      <c r="F298" s="6"/>
      <c r="G298" s="5">
        <v>14</v>
      </c>
      <c r="H298" s="63">
        <v>0</v>
      </c>
      <c r="I298" s="29">
        <v>0</v>
      </c>
      <c r="J298" s="33">
        <v>85.714285714286007</v>
      </c>
      <c r="K298" s="49">
        <v>21.428571428571001</v>
      </c>
      <c r="L298" s="62">
        <v>0</v>
      </c>
    </row>
    <row r="299" spans="3:12" x14ac:dyDescent="0.2">
      <c r="D299" s="175"/>
      <c r="E299" s="4" t="s">
        <v>57</v>
      </c>
      <c r="F299" s="6"/>
      <c r="G299" s="5">
        <v>70</v>
      </c>
      <c r="H299" s="32">
        <v>5.7142857142860004</v>
      </c>
      <c r="I299" s="12">
        <v>5.7142857142860004</v>
      </c>
      <c r="J299" s="12">
        <v>92.857142857143003</v>
      </c>
      <c r="K299" s="12">
        <v>2.8571428571430002</v>
      </c>
      <c r="L299" s="62">
        <v>0</v>
      </c>
    </row>
    <row r="300" spans="3:12" x14ac:dyDescent="0.2">
      <c r="D300" s="175"/>
      <c r="E300" s="4" t="s">
        <v>58</v>
      </c>
      <c r="F300" s="6"/>
      <c r="G300" s="5">
        <v>39</v>
      </c>
      <c r="H300" s="63">
        <v>0</v>
      </c>
      <c r="I300" s="12">
        <v>7.6923076923079998</v>
      </c>
      <c r="J300" s="12">
        <v>92.307692307691994</v>
      </c>
      <c r="K300" s="12">
        <v>5.1282051282049999</v>
      </c>
      <c r="L300" s="62">
        <v>0</v>
      </c>
    </row>
    <row r="301" spans="3:12" x14ac:dyDescent="0.2">
      <c r="D301" s="175"/>
      <c r="E301" s="4" t="s">
        <v>59</v>
      </c>
      <c r="F301" s="6"/>
      <c r="G301" s="5">
        <v>52</v>
      </c>
      <c r="H301" s="32">
        <v>3.8461538461539999</v>
      </c>
      <c r="I301" s="12">
        <v>1.923076923077</v>
      </c>
      <c r="J301" s="12">
        <v>96.153846153846004</v>
      </c>
      <c r="K301" s="12">
        <v>3.8461538461539999</v>
      </c>
      <c r="L301" s="62">
        <v>0</v>
      </c>
    </row>
    <row r="302" spans="3:12" x14ac:dyDescent="0.2">
      <c r="D302" s="175"/>
      <c r="E302" s="4" t="s">
        <v>60</v>
      </c>
      <c r="F302" s="6"/>
      <c r="G302" s="5">
        <v>48</v>
      </c>
      <c r="H302" s="63">
        <v>0</v>
      </c>
      <c r="I302" s="12">
        <v>2.083333333333</v>
      </c>
      <c r="J302" s="28">
        <v>100</v>
      </c>
      <c r="K302" s="12">
        <v>4.166666666667</v>
      </c>
      <c r="L302" s="62">
        <v>0</v>
      </c>
    </row>
    <row r="303" spans="3:12" x14ac:dyDescent="0.2">
      <c r="D303" s="175"/>
      <c r="E303" s="4" t="s">
        <v>61</v>
      </c>
      <c r="F303" s="6"/>
      <c r="G303" s="5">
        <v>18</v>
      </c>
      <c r="H303" s="75">
        <v>11.111111111111001</v>
      </c>
      <c r="I303" s="49">
        <v>16.666666666666998</v>
      </c>
      <c r="J303" s="12">
        <v>94.444444444444002</v>
      </c>
      <c r="K303" s="12">
        <v>5.5555555555560003</v>
      </c>
      <c r="L303" s="34">
        <v>5.5555555555560003</v>
      </c>
    </row>
    <row r="304" spans="3:12" x14ac:dyDescent="0.2">
      <c r="D304" s="175"/>
      <c r="E304" s="4" t="s">
        <v>62</v>
      </c>
      <c r="F304" s="6"/>
      <c r="G304" s="5">
        <v>40</v>
      </c>
      <c r="H304" s="32">
        <v>2.5</v>
      </c>
      <c r="I304" s="12">
        <v>2.5</v>
      </c>
      <c r="J304" s="12">
        <v>95</v>
      </c>
      <c r="K304" s="29">
        <v>0</v>
      </c>
      <c r="L304" s="34">
        <v>2.5</v>
      </c>
    </row>
    <row r="305" spans="2:12" x14ac:dyDescent="0.2">
      <c r="D305" s="174" t="s">
        <v>63</v>
      </c>
      <c r="E305" s="20" t="s">
        <v>64</v>
      </c>
      <c r="F305" s="22"/>
      <c r="G305" s="21">
        <v>64</v>
      </c>
      <c r="H305" s="51">
        <v>3.125</v>
      </c>
      <c r="I305" s="19">
        <v>4.6875</v>
      </c>
      <c r="J305" s="19">
        <v>92.1875</v>
      </c>
      <c r="K305" s="19">
        <v>6.25</v>
      </c>
      <c r="L305" s="50">
        <v>1.5625</v>
      </c>
    </row>
    <row r="306" spans="2:12" x14ac:dyDescent="0.2">
      <c r="D306" s="175"/>
      <c r="E306" s="4" t="s">
        <v>65</v>
      </c>
      <c r="F306" s="6"/>
      <c r="G306" s="5">
        <v>48</v>
      </c>
      <c r="H306" s="32">
        <v>4.166666666667</v>
      </c>
      <c r="I306" s="12">
        <v>4.166666666667</v>
      </c>
      <c r="J306" s="12">
        <v>95.833333333333002</v>
      </c>
      <c r="K306" s="12">
        <v>2.083333333333</v>
      </c>
      <c r="L306" s="62">
        <v>0</v>
      </c>
    </row>
    <row r="307" spans="2:12" x14ac:dyDescent="0.2">
      <c r="D307" s="175"/>
      <c r="E307" s="4" t="s">
        <v>66</v>
      </c>
      <c r="F307" s="6"/>
      <c r="G307" s="5">
        <v>57</v>
      </c>
      <c r="H307" s="32">
        <v>5.2631578947369997</v>
      </c>
      <c r="I307" s="12">
        <v>3.508771929825</v>
      </c>
      <c r="J307" s="12">
        <v>94.736842105262994</v>
      </c>
      <c r="K307" s="12">
        <v>1.7543859649119999</v>
      </c>
      <c r="L307" s="34">
        <v>1.7543859649119999</v>
      </c>
    </row>
    <row r="308" spans="2:12" x14ac:dyDescent="0.2">
      <c r="D308" s="175"/>
      <c r="E308" s="4" t="s">
        <v>67</v>
      </c>
      <c r="F308" s="6"/>
      <c r="G308" s="5">
        <v>34</v>
      </c>
      <c r="H308" s="32">
        <v>2.9411764705880001</v>
      </c>
      <c r="I308" s="29">
        <v>0</v>
      </c>
      <c r="J308" s="12">
        <v>97.058823529411995</v>
      </c>
      <c r="K308" s="12">
        <v>2.9411764705880001</v>
      </c>
      <c r="L308" s="62">
        <v>0</v>
      </c>
    </row>
    <row r="309" spans="2:12" x14ac:dyDescent="0.2">
      <c r="D309" s="175"/>
      <c r="E309" s="4" t="s">
        <v>68</v>
      </c>
      <c r="F309" s="6"/>
      <c r="G309" s="5">
        <v>37</v>
      </c>
      <c r="H309" s="63">
        <v>0</v>
      </c>
      <c r="I309" s="29">
        <v>0</v>
      </c>
      <c r="J309" s="28">
        <v>100</v>
      </c>
      <c r="K309" s="29">
        <v>0</v>
      </c>
      <c r="L309" s="62">
        <v>0</v>
      </c>
    </row>
    <row r="310" spans="2:12" x14ac:dyDescent="0.2">
      <c r="D310" s="175"/>
      <c r="E310" s="4" t="s">
        <v>69</v>
      </c>
      <c r="F310" s="6"/>
      <c r="G310" s="5">
        <v>21</v>
      </c>
      <c r="H310" s="63">
        <v>0</v>
      </c>
      <c r="I310" s="12">
        <v>4.7619047619049999</v>
      </c>
      <c r="J310" s="12">
        <v>95.238095238094999</v>
      </c>
      <c r="K310" s="29">
        <v>0</v>
      </c>
      <c r="L310" s="62">
        <v>0</v>
      </c>
    </row>
    <row r="311" spans="2:12" x14ac:dyDescent="0.2">
      <c r="D311" s="175"/>
      <c r="E311" s="4" t="s">
        <v>70</v>
      </c>
      <c r="F311" s="6"/>
      <c r="G311" s="5">
        <v>32</v>
      </c>
      <c r="H311" s="75">
        <v>9.375</v>
      </c>
      <c r="I311" s="28">
        <v>12.5</v>
      </c>
      <c r="J311" s="12">
        <v>96.875</v>
      </c>
      <c r="K311" s="12">
        <v>3.125</v>
      </c>
      <c r="L311" s="62">
        <v>0</v>
      </c>
    </row>
    <row r="312" spans="2:12" x14ac:dyDescent="0.2">
      <c r="D312" s="175"/>
      <c r="E312" s="4" t="s">
        <v>71</v>
      </c>
      <c r="F312" s="6"/>
      <c r="G312" s="5">
        <v>22</v>
      </c>
      <c r="H312" s="63">
        <v>0</v>
      </c>
      <c r="I312" s="29">
        <v>0</v>
      </c>
      <c r="J312" s="33">
        <v>86.363636363636004</v>
      </c>
      <c r="K312" s="49">
        <v>13.636363636364001</v>
      </c>
      <c r="L312" s="62">
        <v>0</v>
      </c>
    </row>
    <row r="313" spans="2:12" x14ac:dyDescent="0.2">
      <c r="D313" s="176"/>
      <c r="E313" s="59" t="s">
        <v>72</v>
      </c>
      <c r="F313" s="60"/>
      <c r="G313" s="56">
        <v>23</v>
      </c>
      <c r="H313" s="83">
        <v>8.6956521739130004</v>
      </c>
      <c r="I313" s="47">
        <v>8.6956521739130004</v>
      </c>
      <c r="J313" s="47">
        <v>95.652173913043001</v>
      </c>
      <c r="K313" s="47">
        <v>4.3478260869570002</v>
      </c>
      <c r="L313" s="125">
        <v>0</v>
      </c>
    </row>
    <row r="315" spans="2:12" x14ac:dyDescent="0.2">
      <c r="B315" s="43" t="str">
        <f xml:space="preserve"> HYPERLINK("#'目次'!B18", "[12]")</f>
        <v>[12]</v>
      </c>
      <c r="C315" s="31" t="s">
        <v>93</v>
      </c>
    </row>
    <row r="316" spans="2:12" x14ac:dyDescent="0.2">
      <c r="C316" s="156" t="s">
        <v>94</v>
      </c>
    </row>
    <row r="318" spans="2:12" x14ac:dyDescent="0.2">
      <c r="C318" s="31" t="s">
        <v>75</v>
      </c>
    </row>
    <row r="319" spans="2:12" ht="36" x14ac:dyDescent="0.2">
      <c r="D319" s="177"/>
      <c r="E319" s="178"/>
      <c r="F319" s="178"/>
      <c r="G319" s="40" t="s">
        <v>14</v>
      </c>
      <c r="H319" s="42" t="s">
        <v>83</v>
      </c>
      <c r="I319" s="15" t="s">
        <v>84</v>
      </c>
      <c r="J319" s="15" t="s">
        <v>85</v>
      </c>
      <c r="K319" s="15" t="s">
        <v>86</v>
      </c>
      <c r="L319" s="44" t="s">
        <v>17</v>
      </c>
    </row>
    <row r="320" spans="2:12" x14ac:dyDescent="0.2">
      <c r="D320" s="179"/>
      <c r="E320" s="180"/>
      <c r="F320" s="180"/>
      <c r="G320" s="39"/>
      <c r="H320" s="41"/>
      <c r="I320" s="14"/>
      <c r="J320" s="14"/>
      <c r="K320" s="14"/>
      <c r="L320" s="38"/>
    </row>
    <row r="321" spans="4:12" x14ac:dyDescent="0.2">
      <c r="D321" s="58"/>
      <c r="E321" s="53" t="s">
        <v>14</v>
      </c>
      <c r="F321" s="52"/>
      <c r="G321" s="37">
        <v>341</v>
      </c>
      <c r="H321" s="24">
        <v>3.812316715543</v>
      </c>
      <c r="I321" s="24">
        <v>4.3988269794720001</v>
      </c>
      <c r="J321" s="24">
        <v>94.721407624633002</v>
      </c>
      <c r="K321" s="24">
        <v>3.5190615835779999</v>
      </c>
      <c r="L321" s="68">
        <v>0.87976539589400005</v>
      </c>
    </row>
    <row r="322" spans="4:12" x14ac:dyDescent="0.2">
      <c r="D322" s="174" t="s">
        <v>36</v>
      </c>
      <c r="E322" s="20" t="s">
        <v>76</v>
      </c>
      <c r="F322" s="22"/>
      <c r="G322" s="21">
        <v>197</v>
      </c>
      <c r="H322" s="51">
        <v>5.0761421319800002</v>
      </c>
      <c r="I322" s="19">
        <v>5.0761421319800002</v>
      </c>
      <c r="J322" s="19">
        <v>96.446700507613997</v>
      </c>
      <c r="K322" s="19">
        <v>2.0304568527920002</v>
      </c>
      <c r="L322" s="50">
        <v>1.0152284263960001</v>
      </c>
    </row>
    <row r="323" spans="4:12" x14ac:dyDescent="0.2">
      <c r="D323" s="175"/>
      <c r="E323" s="4" t="s">
        <v>39</v>
      </c>
      <c r="F323" s="6"/>
      <c r="G323" s="5">
        <v>8</v>
      </c>
      <c r="H323" s="94">
        <v>25</v>
      </c>
      <c r="I323" s="49">
        <v>50</v>
      </c>
      <c r="J323" s="33">
        <v>87.5</v>
      </c>
      <c r="K323" s="28">
        <v>12.5</v>
      </c>
      <c r="L323" s="62">
        <v>0</v>
      </c>
    </row>
    <row r="324" spans="4:12" x14ac:dyDescent="0.2">
      <c r="D324" s="175"/>
      <c r="E324" s="4" t="s">
        <v>40</v>
      </c>
      <c r="F324" s="6"/>
      <c r="G324" s="5">
        <v>15</v>
      </c>
      <c r="H324" s="32">
        <v>6.666666666667</v>
      </c>
      <c r="I324" s="28">
        <v>13.333333333333</v>
      </c>
      <c r="J324" s="28">
        <v>100</v>
      </c>
      <c r="K324" s="29">
        <v>0</v>
      </c>
      <c r="L324" s="62">
        <v>0</v>
      </c>
    </row>
    <row r="325" spans="4:12" x14ac:dyDescent="0.2">
      <c r="D325" s="175"/>
      <c r="E325" s="4" t="s">
        <v>41</v>
      </c>
      <c r="F325" s="6"/>
      <c r="G325" s="5">
        <v>28</v>
      </c>
      <c r="H325" s="63">
        <v>0</v>
      </c>
      <c r="I325" s="12">
        <v>7.1428571428570002</v>
      </c>
      <c r="J325" s="28">
        <v>100</v>
      </c>
      <c r="K325" s="29">
        <v>0</v>
      </c>
      <c r="L325" s="62">
        <v>0</v>
      </c>
    </row>
    <row r="326" spans="4:12" x14ac:dyDescent="0.2">
      <c r="D326" s="175"/>
      <c r="E326" s="4" t="s">
        <v>42</v>
      </c>
      <c r="F326" s="6"/>
      <c r="G326" s="5">
        <v>40</v>
      </c>
      <c r="H326" s="32">
        <v>5</v>
      </c>
      <c r="I326" s="12">
        <v>5</v>
      </c>
      <c r="J326" s="12">
        <v>97.5</v>
      </c>
      <c r="K326" s="12">
        <v>2.5</v>
      </c>
      <c r="L326" s="34">
        <v>2.5</v>
      </c>
    </row>
    <row r="327" spans="4:12" x14ac:dyDescent="0.2">
      <c r="D327" s="175"/>
      <c r="E327" s="4" t="s">
        <v>43</v>
      </c>
      <c r="F327" s="6"/>
      <c r="G327" s="5">
        <v>26</v>
      </c>
      <c r="H327" s="32">
        <v>3.8461538461539999</v>
      </c>
      <c r="I327" s="29">
        <v>0</v>
      </c>
      <c r="J327" s="33">
        <v>88.461538461537998</v>
      </c>
      <c r="K327" s="12">
        <v>7.6923076923079998</v>
      </c>
      <c r="L327" s="62">
        <v>0</v>
      </c>
    </row>
    <row r="328" spans="4:12" x14ac:dyDescent="0.2">
      <c r="D328" s="175"/>
      <c r="E328" s="4" t="s">
        <v>44</v>
      </c>
      <c r="F328" s="6"/>
      <c r="G328" s="5">
        <v>43</v>
      </c>
      <c r="H328" s="32">
        <v>2.3255813953489999</v>
      </c>
      <c r="I328" s="29">
        <v>0</v>
      </c>
      <c r="J328" s="12">
        <v>97.674418604650995</v>
      </c>
      <c r="K328" s="29">
        <v>0</v>
      </c>
      <c r="L328" s="62">
        <v>0</v>
      </c>
    </row>
    <row r="329" spans="4:12" x14ac:dyDescent="0.2">
      <c r="D329" s="175"/>
      <c r="E329" s="4" t="s">
        <v>45</v>
      </c>
      <c r="F329" s="6"/>
      <c r="G329" s="5">
        <v>37</v>
      </c>
      <c r="H329" s="32">
        <v>8.1081081081080004</v>
      </c>
      <c r="I329" s="29">
        <v>0</v>
      </c>
      <c r="J329" s="12">
        <v>97.297297297297007</v>
      </c>
      <c r="K329" s="29">
        <v>0</v>
      </c>
      <c r="L329" s="34">
        <v>2.7027027027030002</v>
      </c>
    </row>
    <row r="330" spans="4:12" x14ac:dyDescent="0.2">
      <c r="D330" s="174" t="s">
        <v>37</v>
      </c>
      <c r="E330" s="20" t="s">
        <v>77</v>
      </c>
      <c r="F330" s="22"/>
      <c r="G330" s="21">
        <v>144</v>
      </c>
      <c r="H330" s="51">
        <v>2.083333333333</v>
      </c>
      <c r="I330" s="19">
        <v>3.4722222222219998</v>
      </c>
      <c r="J330" s="19">
        <v>92.361111111111001</v>
      </c>
      <c r="K330" s="19">
        <v>5.5555555555560003</v>
      </c>
      <c r="L330" s="50">
        <v>0.694444444444</v>
      </c>
    </row>
    <row r="331" spans="4:12" x14ac:dyDescent="0.2">
      <c r="D331" s="175"/>
      <c r="E331" s="4" t="s">
        <v>39</v>
      </c>
      <c r="F331" s="6"/>
      <c r="G331" s="5">
        <v>6</v>
      </c>
      <c r="H331" s="63">
        <v>0</v>
      </c>
      <c r="I331" s="29">
        <v>0</v>
      </c>
      <c r="J331" s="61">
        <v>83.333333333333002</v>
      </c>
      <c r="K331" s="29">
        <v>0</v>
      </c>
      <c r="L331" s="107">
        <v>16.666666666666998</v>
      </c>
    </row>
    <row r="332" spans="4:12" x14ac:dyDescent="0.2">
      <c r="D332" s="175"/>
      <c r="E332" s="4" t="s">
        <v>40</v>
      </c>
      <c r="F332" s="6"/>
      <c r="G332" s="5">
        <v>10</v>
      </c>
      <c r="H332" s="63">
        <v>0</v>
      </c>
      <c r="I332" s="49">
        <v>20</v>
      </c>
      <c r="J332" s="61">
        <v>60</v>
      </c>
      <c r="K332" s="49">
        <v>20</v>
      </c>
      <c r="L332" s="62">
        <v>0</v>
      </c>
    </row>
    <row r="333" spans="4:12" x14ac:dyDescent="0.2">
      <c r="D333" s="175"/>
      <c r="E333" s="4" t="s">
        <v>41</v>
      </c>
      <c r="F333" s="6"/>
      <c r="G333" s="5">
        <v>27</v>
      </c>
      <c r="H333" s="32">
        <v>3.7037037037039999</v>
      </c>
      <c r="I333" s="12">
        <v>7.4074074074069998</v>
      </c>
      <c r="J333" s="33">
        <v>88.888888888888999</v>
      </c>
      <c r="K333" s="12">
        <v>3.7037037037039999</v>
      </c>
      <c r="L333" s="62">
        <v>0</v>
      </c>
    </row>
    <row r="334" spans="4:12" x14ac:dyDescent="0.2">
      <c r="D334" s="175"/>
      <c r="E334" s="4" t="s">
        <v>42</v>
      </c>
      <c r="F334" s="6"/>
      <c r="G334" s="5">
        <v>21</v>
      </c>
      <c r="H334" s="32">
        <v>4.7619047619049999</v>
      </c>
      <c r="I334" s="29">
        <v>0</v>
      </c>
      <c r="J334" s="12">
        <v>95.238095238094999</v>
      </c>
      <c r="K334" s="28">
        <v>9.5238095238099998</v>
      </c>
      <c r="L334" s="62">
        <v>0</v>
      </c>
    </row>
    <row r="335" spans="4:12" x14ac:dyDescent="0.2">
      <c r="D335" s="175"/>
      <c r="E335" s="4" t="s">
        <v>43</v>
      </c>
      <c r="F335" s="6"/>
      <c r="G335" s="5">
        <v>21</v>
      </c>
      <c r="H335" s="63">
        <v>0</v>
      </c>
      <c r="I335" s="29">
        <v>0</v>
      </c>
      <c r="J335" s="12">
        <v>95.238095238094999</v>
      </c>
      <c r="K335" s="12">
        <v>4.7619047619049999</v>
      </c>
      <c r="L335" s="62">
        <v>0</v>
      </c>
    </row>
    <row r="336" spans="4:12" x14ac:dyDescent="0.2">
      <c r="D336" s="175"/>
      <c r="E336" s="4" t="s">
        <v>44</v>
      </c>
      <c r="F336" s="6"/>
      <c r="G336" s="5">
        <v>30</v>
      </c>
      <c r="H336" s="63">
        <v>0</v>
      </c>
      <c r="I336" s="12">
        <v>3.333333333333</v>
      </c>
      <c r="J336" s="28">
        <v>100</v>
      </c>
      <c r="K336" s="29">
        <v>0</v>
      </c>
      <c r="L336" s="62">
        <v>0</v>
      </c>
    </row>
    <row r="337" spans="2:12" x14ac:dyDescent="0.2">
      <c r="D337" s="176"/>
      <c r="E337" s="59" t="s">
        <v>45</v>
      </c>
      <c r="F337" s="60"/>
      <c r="G337" s="56">
        <v>29</v>
      </c>
      <c r="H337" s="83">
        <v>3.4482758620689999</v>
      </c>
      <c r="I337" s="80">
        <v>0</v>
      </c>
      <c r="J337" s="47">
        <v>96.551724137931004</v>
      </c>
      <c r="K337" s="47">
        <v>6.8965517241379999</v>
      </c>
      <c r="L337" s="125">
        <v>0</v>
      </c>
    </row>
    <row r="339" spans="2:12" x14ac:dyDescent="0.2">
      <c r="B339" s="43" t="str">
        <f xml:space="preserve"> HYPERLINK("#'目次'!B19", "[13]")</f>
        <v>[13]</v>
      </c>
      <c r="C339" s="31" t="s">
        <v>98</v>
      </c>
    </row>
    <row r="343" spans="2:12" ht="48" x14ac:dyDescent="0.2">
      <c r="D343" s="177"/>
      <c r="E343" s="178"/>
      <c r="F343" s="178"/>
      <c r="G343" s="40" t="s">
        <v>14</v>
      </c>
      <c r="H343" s="42" t="s">
        <v>99</v>
      </c>
      <c r="I343" s="15" t="s">
        <v>100</v>
      </c>
      <c r="J343" s="15" t="s">
        <v>86</v>
      </c>
      <c r="K343" s="44" t="s">
        <v>17</v>
      </c>
    </row>
    <row r="344" spans="2:12" x14ac:dyDescent="0.2">
      <c r="D344" s="179"/>
      <c r="E344" s="180"/>
      <c r="F344" s="180"/>
      <c r="G344" s="39"/>
      <c r="H344" s="41"/>
      <c r="I344" s="14"/>
      <c r="J344" s="14"/>
      <c r="K344" s="38"/>
    </row>
    <row r="345" spans="2:12" x14ac:dyDescent="0.2">
      <c r="D345" s="58"/>
      <c r="E345" s="53" t="s">
        <v>14</v>
      </c>
      <c r="F345" s="52"/>
      <c r="G345" s="37">
        <v>1222</v>
      </c>
      <c r="H345" s="24">
        <v>96.972176759410999</v>
      </c>
      <c r="I345" s="24">
        <v>0.81833060556500004</v>
      </c>
      <c r="J345" s="24">
        <v>1.5548281505729999</v>
      </c>
      <c r="K345" s="68">
        <v>0.65466448445199998</v>
      </c>
    </row>
    <row r="346" spans="2:12" x14ac:dyDescent="0.2">
      <c r="D346" s="174" t="s">
        <v>18</v>
      </c>
      <c r="E346" s="20" t="s">
        <v>19</v>
      </c>
      <c r="F346" s="22"/>
      <c r="G346" s="21">
        <v>57</v>
      </c>
      <c r="H346" s="51">
        <v>98.245614035087996</v>
      </c>
      <c r="I346" s="74">
        <v>0</v>
      </c>
      <c r="J346" s="19">
        <v>1.7543859649119999</v>
      </c>
      <c r="K346" s="100">
        <v>0</v>
      </c>
    </row>
    <row r="347" spans="2:12" x14ac:dyDescent="0.2">
      <c r="D347" s="175"/>
      <c r="E347" s="4" t="s">
        <v>20</v>
      </c>
      <c r="F347" s="6"/>
      <c r="G347" s="5">
        <v>84</v>
      </c>
      <c r="H347" s="32">
        <v>96.428571428571004</v>
      </c>
      <c r="I347" s="29">
        <v>0</v>
      </c>
      <c r="J347" s="12">
        <v>1.190476190476</v>
      </c>
      <c r="K347" s="34">
        <v>2.3809523809519999</v>
      </c>
    </row>
    <row r="348" spans="2:12" x14ac:dyDescent="0.2">
      <c r="D348" s="175"/>
      <c r="E348" s="4" t="s">
        <v>21</v>
      </c>
      <c r="F348" s="6"/>
      <c r="G348" s="5">
        <v>487</v>
      </c>
      <c r="H348" s="32">
        <v>96.714579055441007</v>
      </c>
      <c r="I348" s="12">
        <v>1.4373716632439999</v>
      </c>
      <c r="J348" s="12">
        <v>1.4373716632439999</v>
      </c>
      <c r="K348" s="34">
        <v>0.41067761806999997</v>
      </c>
    </row>
    <row r="349" spans="2:12" x14ac:dyDescent="0.2">
      <c r="D349" s="175"/>
      <c r="E349" s="4" t="s">
        <v>22</v>
      </c>
      <c r="F349" s="6"/>
      <c r="G349" s="5">
        <v>35</v>
      </c>
      <c r="H349" s="106">
        <v>85.714285714286007</v>
      </c>
      <c r="I349" s="12">
        <v>2.8571428571430002</v>
      </c>
      <c r="J349" s="28">
        <v>8.5714285714289993</v>
      </c>
      <c r="K349" s="34">
        <v>2.8571428571430002</v>
      </c>
    </row>
    <row r="350" spans="2:12" x14ac:dyDescent="0.2">
      <c r="D350" s="175"/>
      <c r="E350" s="4" t="s">
        <v>23</v>
      </c>
      <c r="F350" s="6"/>
      <c r="G350" s="5">
        <v>143</v>
      </c>
      <c r="H350" s="32">
        <v>97.202797202797001</v>
      </c>
      <c r="I350" s="12">
        <v>0.69930069930100003</v>
      </c>
      <c r="J350" s="12">
        <v>1.398601398601</v>
      </c>
      <c r="K350" s="34">
        <v>0.69930069930100003</v>
      </c>
    </row>
    <row r="351" spans="2:12" x14ac:dyDescent="0.2">
      <c r="D351" s="175"/>
      <c r="E351" s="4" t="s">
        <v>24</v>
      </c>
      <c r="F351" s="6"/>
      <c r="G351" s="5">
        <v>187</v>
      </c>
      <c r="H351" s="32">
        <v>96.791443850267001</v>
      </c>
      <c r="I351" s="29">
        <v>0</v>
      </c>
      <c r="J351" s="12">
        <v>2.1390374331549999</v>
      </c>
      <c r="K351" s="34">
        <v>1.069518716578</v>
      </c>
    </row>
    <row r="352" spans="2:12" x14ac:dyDescent="0.2">
      <c r="D352" s="175"/>
      <c r="E352" s="4" t="s">
        <v>25</v>
      </c>
      <c r="F352" s="6"/>
      <c r="G352" s="5">
        <v>71</v>
      </c>
      <c r="H352" s="32">
        <v>98.591549295774996</v>
      </c>
      <c r="I352" s="29">
        <v>0</v>
      </c>
      <c r="J352" s="12">
        <v>1.4084507042250001</v>
      </c>
      <c r="K352" s="62">
        <v>0</v>
      </c>
    </row>
    <row r="353" spans="4:11" x14ac:dyDescent="0.2">
      <c r="D353" s="175"/>
      <c r="E353" s="4" t="s">
        <v>26</v>
      </c>
      <c r="F353" s="6"/>
      <c r="G353" s="5">
        <v>30</v>
      </c>
      <c r="H353" s="32">
        <v>100</v>
      </c>
      <c r="I353" s="29">
        <v>0</v>
      </c>
      <c r="J353" s="29">
        <v>0</v>
      </c>
      <c r="K353" s="62">
        <v>0</v>
      </c>
    </row>
    <row r="354" spans="4:11" x14ac:dyDescent="0.2">
      <c r="D354" s="175"/>
      <c r="E354" s="4" t="s">
        <v>27</v>
      </c>
      <c r="F354" s="6"/>
      <c r="G354" s="5">
        <v>70</v>
      </c>
      <c r="H354" s="32">
        <v>98.571428571428996</v>
      </c>
      <c r="I354" s="12">
        <v>1.4285714285710001</v>
      </c>
      <c r="J354" s="29">
        <v>0</v>
      </c>
      <c r="K354" s="62">
        <v>0</v>
      </c>
    </row>
    <row r="355" spans="4:11" x14ac:dyDescent="0.2">
      <c r="D355" s="175"/>
      <c r="E355" s="4" t="s">
        <v>28</v>
      </c>
      <c r="F355" s="6"/>
      <c r="G355" s="5">
        <v>51</v>
      </c>
      <c r="H355" s="32">
        <v>100</v>
      </c>
      <c r="I355" s="29">
        <v>0</v>
      </c>
      <c r="J355" s="29">
        <v>0</v>
      </c>
      <c r="K355" s="62">
        <v>0</v>
      </c>
    </row>
    <row r="356" spans="4:11" x14ac:dyDescent="0.2">
      <c r="D356" s="175"/>
      <c r="E356" s="4" t="s">
        <v>29</v>
      </c>
      <c r="F356" s="6"/>
      <c r="G356" s="5">
        <v>7</v>
      </c>
      <c r="H356" s="32">
        <v>100</v>
      </c>
      <c r="I356" s="29">
        <v>0</v>
      </c>
      <c r="J356" s="29">
        <v>0</v>
      </c>
      <c r="K356" s="62">
        <v>0</v>
      </c>
    </row>
    <row r="357" spans="4:11" x14ac:dyDescent="0.2">
      <c r="D357" s="174" t="s">
        <v>30</v>
      </c>
      <c r="E357" s="20" t="s">
        <v>31</v>
      </c>
      <c r="F357" s="22"/>
      <c r="G357" s="21">
        <v>393</v>
      </c>
      <c r="H357" s="51">
        <v>97.201017811705</v>
      </c>
      <c r="I357" s="19">
        <v>0.50890585241700004</v>
      </c>
      <c r="J357" s="19">
        <v>1.2722646310429999</v>
      </c>
      <c r="K357" s="50">
        <v>1.0178117048349999</v>
      </c>
    </row>
    <row r="358" spans="4:11" x14ac:dyDescent="0.2">
      <c r="D358" s="175"/>
      <c r="E358" s="4" t="s">
        <v>32</v>
      </c>
      <c r="F358" s="6"/>
      <c r="G358" s="5">
        <v>352</v>
      </c>
      <c r="H358" s="32">
        <v>96.590909090908994</v>
      </c>
      <c r="I358" s="12">
        <v>1.136363636364</v>
      </c>
      <c r="J358" s="12">
        <v>1.7045454545450001</v>
      </c>
      <c r="K358" s="34">
        <v>0.56818181818199998</v>
      </c>
    </row>
    <row r="359" spans="4:11" x14ac:dyDescent="0.2">
      <c r="D359" s="175"/>
      <c r="E359" s="4" t="s">
        <v>33</v>
      </c>
      <c r="F359" s="6"/>
      <c r="G359" s="5">
        <v>388</v>
      </c>
      <c r="H359" s="32">
        <v>96.907216494845002</v>
      </c>
      <c r="I359" s="12">
        <v>0.77319587628899999</v>
      </c>
      <c r="J359" s="12">
        <v>1.8041237113399999</v>
      </c>
      <c r="K359" s="34">
        <v>0.51546391752599996</v>
      </c>
    </row>
    <row r="360" spans="4:11" x14ac:dyDescent="0.2">
      <c r="D360" s="175"/>
      <c r="E360" s="4" t="s">
        <v>34</v>
      </c>
      <c r="F360" s="6"/>
      <c r="G360" s="5">
        <v>89</v>
      </c>
      <c r="H360" s="32">
        <v>97.752808988764002</v>
      </c>
      <c r="I360" s="12">
        <v>1.123595505618</v>
      </c>
      <c r="J360" s="12">
        <v>1.123595505618</v>
      </c>
      <c r="K360" s="62">
        <v>0</v>
      </c>
    </row>
    <row r="361" spans="4:11" x14ac:dyDescent="0.2">
      <c r="D361" s="174" t="s">
        <v>35</v>
      </c>
      <c r="E361" s="20" t="s">
        <v>36</v>
      </c>
      <c r="F361" s="22"/>
      <c r="G361" s="21">
        <v>629</v>
      </c>
      <c r="H361" s="51">
        <v>96.025437201908005</v>
      </c>
      <c r="I361" s="19">
        <v>1.5898251192370001</v>
      </c>
      <c r="J361" s="19">
        <v>1.9077901430840001</v>
      </c>
      <c r="K361" s="50">
        <v>0.47694753577100002</v>
      </c>
    </row>
    <row r="362" spans="4:11" x14ac:dyDescent="0.2">
      <c r="D362" s="175"/>
      <c r="E362" s="4" t="s">
        <v>37</v>
      </c>
      <c r="F362" s="6"/>
      <c r="G362" s="5">
        <v>593</v>
      </c>
      <c r="H362" s="32">
        <v>97.976391231028998</v>
      </c>
      <c r="I362" s="29">
        <v>0</v>
      </c>
      <c r="J362" s="12">
        <v>1.1804384485670001</v>
      </c>
      <c r="K362" s="34">
        <v>0.84317032040499995</v>
      </c>
    </row>
    <row r="363" spans="4:11" x14ac:dyDescent="0.2">
      <c r="D363" s="174" t="s">
        <v>38</v>
      </c>
      <c r="E363" s="20" t="s">
        <v>39</v>
      </c>
      <c r="F363" s="22"/>
      <c r="G363" s="21">
        <v>64</v>
      </c>
      <c r="H363" s="51">
        <v>96.875</v>
      </c>
      <c r="I363" s="19">
        <v>1.5625</v>
      </c>
      <c r="J363" s="19">
        <v>1.5625</v>
      </c>
      <c r="K363" s="100">
        <v>0</v>
      </c>
    </row>
    <row r="364" spans="4:11" x14ac:dyDescent="0.2">
      <c r="D364" s="175"/>
      <c r="E364" s="4" t="s">
        <v>40</v>
      </c>
      <c r="F364" s="6"/>
      <c r="G364" s="5">
        <v>147</v>
      </c>
      <c r="H364" s="32">
        <v>97.278911564626</v>
      </c>
      <c r="I364" s="12">
        <v>0.68027210884400002</v>
      </c>
      <c r="J364" s="12">
        <v>2.040816326531</v>
      </c>
      <c r="K364" s="62">
        <v>0</v>
      </c>
    </row>
    <row r="365" spans="4:11" x14ac:dyDescent="0.2">
      <c r="D365" s="175"/>
      <c r="E365" s="4" t="s">
        <v>41</v>
      </c>
      <c r="F365" s="6"/>
      <c r="G365" s="5">
        <v>204</v>
      </c>
      <c r="H365" s="32">
        <v>96.568627450980003</v>
      </c>
      <c r="I365" s="12">
        <v>0.49019607843099999</v>
      </c>
      <c r="J365" s="12">
        <v>2.4509803921570001</v>
      </c>
      <c r="K365" s="34">
        <v>0.49019607843099999</v>
      </c>
    </row>
    <row r="366" spans="4:11" x14ac:dyDescent="0.2">
      <c r="D366" s="175"/>
      <c r="E366" s="4" t="s">
        <v>42</v>
      </c>
      <c r="F366" s="6"/>
      <c r="G366" s="5">
        <v>210</v>
      </c>
      <c r="H366" s="32">
        <v>96.666666666666998</v>
      </c>
      <c r="I366" s="12">
        <v>0.95238095238099996</v>
      </c>
      <c r="J366" s="12">
        <v>0.95238095238099996</v>
      </c>
      <c r="K366" s="34">
        <v>1.4285714285710001</v>
      </c>
    </row>
    <row r="367" spans="4:11" x14ac:dyDescent="0.2">
      <c r="D367" s="175"/>
      <c r="E367" s="4" t="s">
        <v>43</v>
      </c>
      <c r="F367" s="6"/>
      <c r="G367" s="5">
        <v>204</v>
      </c>
      <c r="H367" s="32">
        <v>99.019607843136995</v>
      </c>
      <c r="I367" s="12">
        <v>0.49019607843099999</v>
      </c>
      <c r="J367" s="12">
        <v>0.49019607843099999</v>
      </c>
      <c r="K367" s="62">
        <v>0</v>
      </c>
    </row>
    <row r="368" spans="4:11" x14ac:dyDescent="0.2">
      <c r="D368" s="175"/>
      <c r="E368" s="4" t="s">
        <v>44</v>
      </c>
      <c r="F368" s="6"/>
      <c r="G368" s="5">
        <v>223</v>
      </c>
      <c r="H368" s="32">
        <v>95.964125560537994</v>
      </c>
      <c r="I368" s="12">
        <v>1.3452914798210001</v>
      </c>
      <c r="J368" s="12">
        <v>1.7937219730939999</v>
      </c>
      <c r="K368" s="34">
        <v>0.89686098654699997</v>
      </c>
    </row>
    <row r="369" spans="2:11" x14ac:dyDescent="0.2">
      <c r="D369" s="176"/>
      <c r="E369" s="59" t="s">
        <v>45</v>
      </c>
      <c r="F369" s="60"/>
      <c r="G369" s="56">
        <v>170</v>
      </c>
      <c r="H369" s="83">
        <v>96.470588235294002</v>
      </c>
      <c r="I369" s="47">
        <v>0.58823529411800002</v>
      </c>
      <c r="J369" s="47">
        <v>1.764705882353</v>
      </c>
      <c r="K369" s="85">
        <v>1.1764705882349999</v>
      </c>
    </row>
    <row r="371" spans="2:11" x14ac:dyDescent="0.2">
      <c r="B371" s="43" t="str">
        <f xml:space="preserve"> HYPERLINK("#'目次'!B20", "[14]")</f>
        <v>[14]</v>
      </c>
      <c r="C371" s="31" t="s">
        <v>98</v>
      </c>
    </row>
    <row r="375" spans="2:11" ht="48" x14ac:dyDescent="0.2">
      <c r="D375" s="177"/>
      <c r="E375" s="178"/>
      <c r="F375" s="178"/>
      <c r="G375" s="40" t="s">
        <v>14</v>
      </c>
      <c r="H375" s="42" t="s">
        <v>99</v>
      </c>
      <c r="I375" s="15" t="s">
        <v>100</v>
      </c>
      <c r="J375" s="15" t="s">
        <v>86</v>
      </c>
      <c r="K375" s="44" t="s">
        <v>17</v>
      </c>
    </row>
    <row r="376" spans="2:11" x14ac:dyDescent="0.2">
      <c r="D376" s="179"/>
      <c r="E376" s="180"/>
      <c r="F376" s="180"/>
      <c r="G376" s="39"/>
      <c r="H376" s="41"/>
      <c r="I376" s="14"/>
      <c r="J376" s="14"/>
      <c r="K376" s="38"/>
    </row>
    <row r="377" spans="2:11" x14ac:dyDescent="0.2">
      <c r="D377" s="58"/>
      <c r="E377" s="53" t="s">
        <v>14</v>
      </c>
      <c r="F377" s="52"/>
      <c r="G377" s="37">
        <v>1222</v>
      </c>
      <c r="H377" s="24">
        <v>96.972176759410999</v>
      </c>
      <c r="I377" s="24">
        <v>0.81833060556500004</v>
      </c>
      <c r="J377" s="24">
        <v>1.5548281505729999</v>
      </c>
      <c r="K377" s="68">
        <v>0.65466448445199998</v>
      </c>
    </row>
    <row r="378" spans="2:11" x14ac:dyDescent="0.2">
      <c r="D378" s="174" t="s">
        <v>52</v>
      </c>
      <c r="E378" s="20" t="s">
        <v>53</v>
      </c>
      <c r="F378" s="22"/>
      <c r="G378" s="21">
        <v>15</v>
      </c>
      <c r="H378" s="51">
        <v>93.333333333333002</v>
      </c>
      <c r="I378" s="74">
        <v>0</v>
      </c>
      <c r="J378" s="88">
        <v>6.666666666667</v>
      </c>
      <c r="K378" s="100">
        <v>0</v>
      </c>
    </row>
    <row r="379" spans="2:11" ht="24" x14ac:dyDescent="0.2">
      <c r="D379" s="175"/>
      <c r="E379" s="4" t="s">
        <v>54</v>
      </c>
      <c r="F379" s="6"/>
      <c r="G379" s="5">
        <v>122</v>
      </c>
      <c r="H379" s="32">
        <v>98.360655737705002</v>
      </c>
      <c r="I379" s="29">
        <v>0</v>
      </c>
      <c r="J379" s="12">
        <v>1.6393442622950001</v>
      </c>
      <c r="K379" s="62">
        <v>0</v>
      </c>
    </row>
    <row r="380" spans="2:11" x14ac:dyDescent="0.2">
      <c r="D380" s="175"/>
      <c r="E380" s="4" t="s">
        <v>55</v>
      </c>
      <c r="F380" s="6"/>
      <c r="G380" s="5">
        <v>43</v>
      </c>
      <c r="H380" s="32">
        <v>93.023255813953</v>
      </c>
      <c r="I380" s="12">
        <v>2.3255813953489999</v>
      </c>
      <c r="J380" s="12">
        <v>4.6511627906979998</v>
      </c>
      <c r="K380" s="62">
        <v>0</v>
      </c>
    </row>
    <row r="381" spans="2:11" x14ac:dyDescent="0.2">
      <c r="D381" s="175"/>
      <c r="E381" s="4" t="s">
        <v>56</v>
      </c>
      <c r="F381" s="6"/>
      <c r="G381" s="5">
        <v>60</v>
      </c>
      <c r="H381" s="32">
        <v>98.333333333333002</v>
      </c>
      <c r="I381" s="29">
        <v>0</v>
      </c>
      <c r="J381" s="12">
        <v>1.666666666667</v>
      </c>
      <c r="K381" s="62">
        <v>0</v>
      </c>
    </row>
    <row r="382" spans="2:11" x14ac:dyDescent="0.2">
      <c r="D382" s="175"/>
      <c r="E382" s="4" t="s">
        <v>57</v>
      </c>
      <c r="F382" s="6"/>
      <c r="G382" s="5">
        <v>286</v>
      </c>
      <c r="H382" s="32">
        <v>95.104895104894993</v>
      </c>
      <c r="I382" s="12">
        <v>1.398601398601</v>
      </c>
      <c r="J382" s="12">
        <v>2.4475524475519999</v>
      </c>
      <c r="K382" s="34">
        <v>1.0489510489510001</v>
      </c>
    </row>
    <row r="383" spans="2:11" x14ac:dyDescent="0.2">
      <c r="D383" s="175"/>
      <c r="E383" s="4" t="s">
        <v>58</v>
      </c>
      <c r="F383" s="6"/>
      <c r="G383" s="5">
        <v>129</v>
      </c>
      <c r="H383" s="32">
        <v>99.224806201549995</v>
      </c>
      <c r="I383" s="12">
        <v>0.77519379845000003</v>
      </c>
      <c r="J383" s="29">
        <v>0</v>
      </c>
      <c r="K383" s="62">
        <v>0</v>
      </c>
    </row>
    <row r="384" spans="2:11" x14ac:dyDescent="0.2">
      <c r="D384" s="175"/>
      <c r="E384" s="4" t="s">
        <v>59</v>
      </c>
      <c r="F384" s="6"/>
      <c r="G384" s="5">
        <v>195</v>
      </c>
      <c r="H384" s="32">
        <v>96.923076923077005</v>
      </c>
      <c r="I384" s="12">
        <v>1.025641025641</v>
      </c>
      <c r="J384" s="12">
        <v>0.51282051282100005</v>
      </c>
      <c r="K384" s="34">
        <v>1.538461538462</v>
      </c>
    </row>
    <row r="385" spans="2:11" x14ac:dyDescent="0.2">
      <c r="D385" s="175"/>
      <c r="E385" s="4" t="s">
        <v>60</v>
      </c>
      <c r="F385" s="6"/>
      <c r="G385" s="5">
        <v>176</v>
      </c>
      <c r="H385" s="32">
        <v>97.727272727273004</v>
      </c>
      <c r="I385" s="29">
        <v>0</v>
      </c>
      <c r="J385" s="12">
        <v>1.7045454545450001</v>
      </c>
      <c r="K385" s="34">
        <v>0.56818181818199998</v>
      </c>
    </row>
    <row r="386" spans="2:11" x14ac:dyDescent="0.2">
      <c r="D386" s="175"/>
      <c r="E386" s="4" t="s">
        <v>61</v>
      </c>
      <c r="F386" s="6"/>
      <c r="G386" s="5">
        <v>78</v>
      </c>
      <c r="H386" s="32">
        <v>97.435897435897004</v>
      </c>
      <c r="I386" s="12">
        <v>1.2820512820509999</v>
      </c>
      <c r="J386" s="12">
        <v>1.2820512820509999</v>
      </c>
      <c r="K386" s="62">
        <v>0</v>
      </c>
    </row>
    <row r="387" spans="2:11" x14ac:dyDescent="0.2">
      <c r="D387" s="175"/>
      <c r="E387" s="4" t="s">
        <v>62</v>
      </c>
      <c r="F387" s="6"/>
      <c r="G387" s="5">
        <v>113</v>
      </c>
      <c r="H387" s="32">
        <v>98.230088495575004</v>
      </c>
      <c r="I387" s="12">
        <v>0.88495575221199996</v>
      </c>
      <c r="J387" s="12">
        <v>0.88495575221199996</v>
      </c>
      <c r="K387" s="62">
        <v>0</v>
      </c>
    </row>
    <row r="388" spans="2:11" x14ac:dyDescent="0.2">
      <c r="D388" s="174" t="s">
        <v>63</v>
      </c>
      <c r="E388" s="20" t="s">
        <v>64</v>
      </c>
      <c r="F388" s="22"/>
      <c r="G388" s="21">
        <v>234</v>
      </c>
      <c r="H388" s="51">
        <v>98.290598290597998</v>
      </c>
      <c r="I388" s="19">
        <v>0.42735042735000001</v>
      </c>
      <c r="J388" s="19">
        <v>0.85470085470099999</v>
      </c>
      <c r="K388" s="50">
        <v>0.42735042735000001</v>
      </c>
    </row>
    <row r="389" spans="2:11" x14ac:dyDescent="0.2">
      <c r="D389" s="175"/>
      <c r="E389" s="4" t="s">
        <v>65</v>
      </c>
      <c r="F389" s="6"/>
      <c r="G389" s="5">
        <v>172</v>
      </c>
      <c r="H389" s="32">
        <v>96.511627906976997</v>
      </c>
      <c r="I389" s="12">
        <v>1.1627906976739999</v>
      </c>
      <c r="J389" s="12">
        <v>1.1627906976739999</v>
      </c>
      <c r="K389" s="34">
        <v>1.1627906976739999</v>
      </c>
    </row>
    <row r="390" spans="2:11" x14ac:dyDescent="0.2">
      <c r="D390" s="175"/>
      <c r="E390" s="4" t="s">
        <v>66</v>
      </c>
      <c r="F390" s="6"/>
      <c r="G390" s="5">
        <v>165</v>
      </c>
      <c r="H390" s="32">
        <v>96.363636363636004</v>
      </c>
      <c r="I390" s="12">
        <v>2.4242424242420002</v>
      </c>
      <c r="J390" s="12">
        <v>1.2121212121210001</v>
      </c>
      <c r="K390" s="62">
        <v>0</v>
      </c>
    </row>
    <row r="391" spans="2:11" x14ac:dyDescent="0.2">
      <c r="D391" s="175"/>
      <c r="E391" s="4" t="s">
        <v>67</v>
      </c>
      <c r="F391" s="6"/>
      <c r="G391" s="5">
        <v>158</v>
      </c>
      <c r="H391" s="32">
        <v>96.835443037974997</v>
      </c>
      <c r="I391" s="29">
        <v>0</v>
      </c>
      <c r="J391" s="12">
        <v>2.5316455696200002</v>
      </c>
      <c r="K391" s="34">
        <v>0.63291139240500005</v>
      </c>
    </row>
    <row r="392" spans="2:11" x14ac:dyDescent="0.2">
      <c r="D392" s="175"/>
      <c r="E392" s="4" t="s">
        <v>68</v>
      </c>
      <c r="F392" s="6"/>
      <c r="G392" s="5">
        <v>112</v>
      </c>
      <c r="H392" s="32">
        <v>97.321428571428996</v>
      </c>
      <c r="I392" s="12">
        <v>0.89285714285700002</v>
      </c>
      <c r="J392" s="12">
        <v>0.89285714285700002</v>
      </c>
      <c r="K392" s="34">
        <v>0.89285714285700002</v>
      </c>
    </row>
    <row r="393" spans="2:11" x14ac:dyDescent="0.2">
      <c r="D393" s="175"/>
      <c r="E393" s="4" t="s">
        <v>69</v>
      </c>
      <c r="F393" s="6"/>
      <c r="G393" s="5">
        <v>92</v>
      </c>
      <c r="H393" s="32">
        <v>97.826086956522005</v>
      </c>
      <c r="I393" s="29">
        <v>0</v>
      </c>
      <c r="J393" s="12">
        <v>2.1739130434780001</v>
      </c>
      <c r="K393" s="62">
        <v>0</v>
      </c>
    </row>
    <row r="394" spans="2:11" x14ac:dyDescent="0.2">
      <c r="D394" s="175"/>
      <c r="E394" s="4" t="s">
        <v>70</v>
      </c>
      <c r="F394" s="6"/>
      <c r="G394" s="5">
        <v>131</v>
      </c>
      <c r="H394" s="32">
        <v>96.946564885496002</v>
      </c>
      <c r="I394" s="12">
        <v>1.526717557252</v>
      </c>
      <c r="J394" s="12">
        <v>0.76335877862599999</v>
      </c>
      <c r="K394" s="34">
        <v>0.76335877862599999</v>
      </c>
    </row>
    <row r="395" spans="2:11" x14ac:dyDescent="0.2">
      <c r="D395" s="175"/>
      <c r="E395" s="4" t="s">
        <v>71</v>
      </c>
      <c r="F395" s="6"/>
      <c r="G395" s="5">
        <v>71</v>
      </c>
      <c r="H395" s="32">
        <v>97.183098591548998</v>
      </c>
      <c r="I395" s="29">
        <v>0</v>
      </c>
      <c r="J395" s="12">
        <v>2.8169014084509998</v>
      </c>
      <c r="K395" s="62">
        <v>0</v>
      </c>
    </row>
    <row r="396" spans="2:11" x14ac:dyDescent="0.2">
      <c r="D396" s="176"/>
      <c r="E396" s="59" t="s">
        <v>72</v>
      </c>
      <c r="F396" s="60"/>
      <c r="G396" s="56">
        <v>70</v>
      </c>
      <c r="H396" s="83">
        <v>95.714285714286007</v>
      </c>
      <c r="I396" s="80">
        <v>0</v>
      </c>
      <c r="J396" s="47">
        <v>2.8571428571430002</v>
      </c>
      <c r="K396" s="85">
        <v>1.4285714285710001</v>
      </c>
    </row>
    <row r="398" spans="2:11" x14ac:dyDescent="0.2">
      <c r="B398" s="43" t="str">
        <f xml:space="preserve"> HYPERLINK("#'目次'!B21", "[15]")</f>
        <v>[15]</v>
      </c>
      <c r="C398" s="31" t="s">
        <v>98</v>
      </c>
    </row>
    <row r="401" spans="3:11" x14ac:dyDescent="0.2">
      <c r="C401" s="31" t="s">
        <v>75</v>
      </c>
    </row>
    <row r="402" spans="3:11" ht="48" x14ac:dyDescent="0.2">
      <c r="D402" s="177"/>
      <c r="E402" s="178"/>
      <c r="F402" s="178"/>
      <c r="G402" s="40" t="s">
        <v>14</v>
      </c>
      <c r="H402" s="42" t="s">
        <v>99</v>
      </c>
      <c r="I402" s="15" t="s">
        <v>100</v>
      </c>
      <c r="J402" s="15" t="s">
        <v>86</v>
      </c>
      <c r="K402" s="44" t="s">
        <v>17</v>
      </c>
    </row>
    <row r="403" spans="3:11" x14ac:dyDescent="0.2">
      <c r="D403" s="179"/>
      <c r="E403" s="180"/>
      <c r="F403" s="180"/>
      <c r="G403" s="39"/>
      <c r="H403" s="41"/>
      <c r="I403" s="14"/>
      <c r="J403" s="14"/>
      <c r="K403" s="38"/>
    </row>
    <row r="404" spans="3:11" x14ac:dyDescent="0.2">
      <c r="D404" s="58"/>
      <c r="E404" s="53" t="s">
        <v>14</v>
      </c>
      <c r="F404" s="52"/>
      <c r="G404" s="37">
        <v>1222</v>
      </c>
      <c r="H404" s="24">
        <v>96.972176759410999</v>
      </c>
      <c r="I404" s="24">
        <v>0.81833060556500004</v>
      </c>
      <c r="J404" s="24">
        <v>1.5548281505729999</v>
      </c>
      <c r="K404" s="68">
        <v>0.65466448445199998</v>
      </c>
    </row>
    <row r="405" spans="3:11" x14ac:dyDescent="0.2">
      <c r="D405" s="174" t="s">
        <v>36</v>
      </c>
      <c r="E405" s="20" t="s">
        <v>76</v>
      </c>
      <c r="F405" s="22"/>
      <c r="G405" s="21">
        <v>629</v>
      </c>
      <c r="H405" s="51">
        <v>96.025437201908005</v>
      </c>
      <c r="I405" s="19">
        <v>1.5898251192370001</v>
      </c>
      <c r="J405" s="19">
        <v>1.9077901430840001</v>
      </c>
      <c r="K405" s="50">
        <v>0.47694753577100002</v>
      </c>
    </row>
    <row r="406" spans="3:11" x14ac:dyDescent="0.2">
      <c r="D406" s="175"/>
      <c r="E406" s="4" t="s">
        <v>39</v>
      </c>
      <c r="F406" s="6"/>
      <c r="G406" s="5">
        <v>37</v>
      </c>
      <c r="H406" s="32">
        <v>94.594594594594994</v>
      </c>
      <c r="I406" s="12">
        <v>2.7027027027030002</v>
      </c>
      <c r="J406" s="12">
        <v>2.7027027027030002</v>
      </c>
      <c r="K406" s="62">
        <v>0</v>
      </c>
    </row>
    <row r="407" spans="3:11" x14ac:dyDescent="0.2">
      <c r="D407" s="175"/>
      <c r="E407" s="4" t="s">
        <v>40</v>
      </c>
      <c r="F407" s="6"/>
      <c r="G407" s="5">
        <v>73</v>
      </c>
      <c r="H407" s="32">
        <v>95.890410958903999</v>
      </c>
      <c r="I407" s="12">
        <v>1.369863013699</v>
      </c>
      <c r="J407" s="12">
        <v>2.7397260273969999</v>
      </c>
      <c r="K407" s="62">
        <v>0</v>
      </c>
    </row>
    <row r="408" spans="3:11" x14ac:dyDescent="0.2">
      <c r="D408" s="175"/>
      <c r="E408" s="4" t="s">
        <v>41</v>
      </c>
      <c r="F408" s="6"/>
      <c r="G408" s="5">
        <v>108</v>
      </c>
      <c r="H408" s="32">
        <v>97.222222222222001</v>
      </c>
      <c r="I408" s="12">
        <v>0.92592592592599998</v>
      </c>
      <c r="J408" s="12">
        <v>1.851851851852</v>
      </c>
      <c r="K408" s="62">
        <v>0</v>
      </c>
    </row>
    <row r="409" spans="3:11" x14ac:dyDescent="0.2">
      <c r="D409" s="175"/>
      <c r="E409" s="4" t="s">
        <v>42</v>
      </c>
      <c r="F409" s="6"/>
      <c r="G409" s="5">
        <v>113</v>
      </c>
      <c r="H409" s="32">
        <v>94.690265486726005</v>
      </c>
      <c r="I409" s="12">
        <v>1.769911504425</v>
      </c>
      <c r="J409" s="12">
        <v>1.769911504425</v>
      </c>
      <c r="K409" s="34">
        <v>1.769911504425</v>
      </c>
    </row>
    <row r="410" spans="3:11" x14ac:dyDescent="0.2">
      <c r="D410" s="175"/>
      <c r="E410" s="4" t="s">
        <v>43</v>
      </c>
      <c r="F410" s="6"/>
      <c r="G410" s="5">
        <v>101</v>
      </c>
      <c r="H410" s="32">
        <v>98.019801980197997</v>
      </c>
      <c r="I410" s="12">
        <v>0.99009900990099997</v>
      </c>
      <c r="J410" s="12">
        <v>0.99009900990099997</v>
      </c>
      <c r="K410" s="62">
        <v>0</v>
      </c>
    </row>
    <row r="411" spans="3:11" x14ac:dyDescent="0.2">
      <c r="D411" s="175"/>
      <c r="E411" s="4" t="s">
        <v>44</v>
      </c>
      <c r="F411" s="6"/>
      <c r="G411" s="5">
        <v>114</v>
      </c>
      <c r="H411" s="32">
        <v>94.736842105262994</v>
      </c>
      <c r="I411" s="12">
        <v>2.6315789473679998</v>
      </c>
      <c r="J411" s="12">
        <v>2.6315789473679998</v>
      </c>
      <c r="K411" s="62">
        <v>0</v>
      </c>
    </row>
    <row r="412" spans="3:11" x14ac:dyDescent="0.2">
      <c r="D412" s="175"/>
      <c r="E412" s="4" t="s">
        <v>45</v>
      </c>
      <c r="F412" s="6"/>
      <c r="G412" s="5">
        <v>83</v>
      </c>
      <c r="H412" s="32">
        <v>96.385542168675002</v>
      </c>
      <c r="I412" s="12">
        <v>1.204819277108</v>
      </c>
      <c r="J412" s="12">
        <v>1.204819277108</v>
      </c>
      <c r="K412" s="34">
        <v>1.204819277108</v>
      </c>
    </row>
    <row r="413" spans="3:11" x14ac:dyDescent="0.2">
      <c r="D413" s="174" t="s">
        <v>37</v>
      </c>
      <c r="E413" s="20" t="s">
        <v>77</v>
      </c>
      <c r="F413" s="22"/>
      <c r="G413" s="21">
        <v>593</v>
      </c>
      <c r="H413" s="51">
        <v>97.976391231028998</v>
      </c>
      <c r="I413" s="74">
        <v>0</v>
      </c>
      <c r="J413" s="19">
        <v>1.1804384485670001</v>
      </c>
      <c r="K413" s="50">
        <v>0.84317032040499995</v>
      </c>
    </row>
    <row r="414" spans="3:11" x14ac:dyDescent="0.2">
      <c r="D414" s="175"/>
      <c r="E414" s="4" t="s">
        <v>39</v>
      </c>
      <c r="F414" s="6"/>
      <c r="G414" s="5">
        <v>27</v>
      </c>
      <c r="H414" s="32">
        <v>100</v>
      </c>
      <c r="I414" s="29">
        <v>0</v>
      </c>
      <c r="J414" s="29">
        <v>0</v>
      </c>
      <c r="K414" s="62">
        <v>0</v>
      </c>
    </row>
    <row r="415" spans="3:11" x14ac:dyDescent="0.2">
      <c r="D415" s="175"/>
      <c r="E415" s="4" t="s">
        <v>40</v>
      </c>
      <c r="F415" s="6"/>
      <c r="G415" s="5">
        <v>74</v>
      </c>
      <c r="H415" s="32">
        <v>98.648648648649001</v>
      </c>
      <c r="I415" s="29">
        <v>0</v>
      </c>
      <c r="J415" s="12">
        <v>1.351351351351</v>
      </c>
      <c r="K415" s="62">
        <v>0</v>
      </c>
    </row>
    <row r="416" spans="3:11" x14ac:dyDescent="0.2">
      <c r="D416" s="175"/>
      <c r="E416" s="4" t="s">
        <v>41</v>
      </c>
      <c r="F416" s="6"/>
      <c r="G416" s="5">
        <v>96</v>
      </c>
      <c r="H416" s="32">
        <v>95.833333333333002</v>
      </c>
      <c r="I416" s="29">
        <v>0</v>
      </c>
      <c r="J416" s="12">
        <v>3.125</v>
      </c>
      <c r="K416" s="34">
        <v>1.041666666667</v>
      </c>
    </row>
    <row r="417" spans="2:11" x14ac:dyDescent="0.2">
      <c r="D417" s="175"/>
      <c r="E417" s="4" t="s">
        <v>42</v>
      </c>
      <c r="F417" s="6"/>
      <c r="G417" s="5">
        <v>97</v>
      </c>
      <c r="H417" s="32">
        <v>98.969072164948003</v>
      </c>
      <c r="I417" s="29">
        <v>0</v>
      </c>
      <c r="J417" s="29">
        <v>0</v>
      </c>
      <c r="K417" s="34">
        <v>1.0309278350519999</v>
      </c>
    </row>
    <row r="418" spans="2:11" x14ac:dyDescent="0.2">
      <c r="D418" s="175"/>
      <c r="E418" s="4" t="s">
        <v>43</v>
      </c>
      <c r="F418" s="6"/>
      <c r="G418" s="5">
        <v>103</v>
      </c>
      <c r="H418" s="32">
        <v>100</v>
      </c>
      <c r="I418" s="29">
        <v>0</v>
      </c>
      <c r="J418" s="29">
        <v>0</v>
      </c>
      <c r="K418" s="62">
        <v>0</v>
      </c>
    </row>
    <row r="419" spans="2:11" x14ac:dyDescent="0.2">
      <c r="D419" s="175"/>
      <c r="E419" s="4" t="s">
        <v>44</v>
      </c>
      <c r="F419" s="6"/>
      <c r="G419" s="5">
        <v>109</v>
      </c>
      <c r="H419" s="32">
        <v>97.247706422017998</v>
      </c>
      <c r="I419" s="29">
        <v>0</v>
      </c>
      <c r="J419" s="12">
        <v>0.91743119266100004</v>
      </c>
      <c r="K419" s="34">
        <v>1.834862385321</v>
      </c>
    </row>
    <row r="420" spans="2:11" x14ac:dyDescent="0.2">
      <c r="D420" s="176"/>
      <c r="E420" s="59" t="s">
        <v>45</v>
      </c>
      <c r="F420" s="60"/>
      <c r="G420" s="56">
        <v>87</v>
      </c>
      <c r="H420" s="83">
        <v>96.551724137931004</v>
      </c>
      <c r="I420" s="80">
        <v>0</v>
      </c>
      <c r="J420" s="47">
        <v>2.2988505747130001</v>
      </c>
      <c r="K420" s="85">
        <v>1.149425287356</v>
      </c>
    </row>
    <row r="422" spans="2:11" x14ac:dyDescent="0.2">
      <c r="B422" s="43" t="str">
        <f xml:space="preserve"> HYPERLINK("#'目次'!B22", "[16]")</f>
        <v>[16]</v>
      </c>
      <c r="C422" s="31" t="s">
        <v>103</v>
      </c>
    </row>
    <row r="426" spans="2:11" ht="48" x14ac:dyDescent="0.2">
      <c r="D426" s="177"/>
      <c r="E426" s="178"/>
      <c r="F426" s="178"/>
      <c r="G426" s="40" t="s">
        <v>14</v>
      </c>
      <c r="H426" s="42" t="s">
        <v>104</v>
      </c>
      <c r="I426" s="15" t="s">
        <v>105</v>
      </c>
      <c r="J426" s="15" t="s">
        <v>86</v>
      </c>
      <c r="K426" s="44" t="s">
        <v>17</v>
      </c>
    </row>
    <row r="427" spans="2:11" x14ac:dyDescent="0.2">
      <c r="D427" s="179"/>
      <c r="E427" s="180"/>
      <c r="F427" s="180"/>
      <c r="G427" s="39"/>
      <c r="H427" s="41"/>
      <c r="I427" s="14"/>
      <c r="J427" s="14"/>
      <c r="K427" s="38"/>
    </row>
    <row r="428" spans="2:11" x14ac:dyDescent="0.2">
      <c r="D428" s="58"/>
      <c r="E428" s="53" t="s">
        <v>14</v>
      </c>
      <c r="F428" s="52"/>
      <c r="G428" s="37">
        <v>1222</v>
      </c>
      <c r="H428" s="24">
        <v>78.150572831424</v>
      </c>
      <c r="I428" s="24">
        <v>3.2733224222590001</v>
      </c>
      <c r="J428" s="24">
        <v>17.59410801964</v>
      </c>
      <c r="K428" s="68">
        <v>1.145662847791</v>
      </c>
    </row>
    <row r="429" spans="2:11" x14ac:dyDescent="0.2">
      <c r="D429" s="174" t="s">
        <v>18</v>
      </c>
      <c r="E429" s="20" t="s">
        <v>19</v>
      </c>
      <c r="F429" s="22"/>
      <c r="G429" s="21">
        <v>57</v>
      </c>
      <c r="H429" s="51">
        <v>77.192982456140001</v>
      </c>
      <c r="I429" s="19">
        <v>3.508771929825</v>
      </c>
      <c r="J429" s="19">
        <v>19.298245614035</v>
      </c>
      <c r="K429" s="100">
        <v>0</v>
      </c>
    </row>
    <row r="430" spans="2:11" x14ac:dyDescent="0.2">
      <c r="D430" s="175"/>
      <c r="E430" s="4" t="s">
        <v>20</v>
      </c>
      <c r="F430" s="6"/>
      <c r="G430" s="5">
        <v>84</v>
      </c>
      <c r="H430" s="32">
        <v>80.952380952381006</v>
      </c>
      <c r="I430" s="12">
        <v>1.190476190476</v>
      </c>
      <c r="J430" s="12">
        <v>16.666666666666998</v>
      </c>
      <c r="K430" s="34">
        <v>1.190476190476</v>
      </c>
    </row>
    <row r="431" spans="2:11" x14ac:dyDescent="0.2">
      <c r="D431" s="175"/>
      <c r="E431" s="4" t="s">
        <v>21</v>
      </c>
      <c r="F431" s="6"/>
      <c r="G431" s="5">
        <v>487</v>
      </c>
      <c r="H431" s="32">
        <v>75.975359342915993</v>
      </c>
      <c r="I431" s="12">
        <v>4.722792607803</v>
      </c>
      <c r="J431" s="12">
        <v>18.480492813142</v>
      </c>
      <c r="K431" s="34">
        <v>0.82135523613999994</v>
      </c>
    </row>
    <row r="432" spans="2:11" x14ac:dyDescent="0.2">
      <c r="D432" s="175"/>
      <c r="E432" s="4" t="s">
        <v>22</v>
      </c>
      <c r="F432" s="6"/>
      <c r="G432" s="5">
        <v>35</v>
      </c>
      <c r="H432" s="77">
        <v>71.428571428571004</v>
      </c>
      <c r="I432" s="12">
        <v>5.7142857142860004</v>
      </c>
      <c r="J432" s="12">
        <v>20</v>
      </c>
      <c r="K432" s="34">
        <v>2.8571428571430002</v>
      </c>
    </row>
    <row r="433" spans="4:11" x14ac:dyDescent="0.2">
      <c r="D433" s="175"/>
      <c r="E433" s="4" t="s">
        <v>23</v>
      </c>
      <c r="F433" s="6"/>
      <c r="G433" s="5">
        <v>143</v>
      </c>
      <c r="H433" s="32">
        <v>82.517482517483003</v>
      </c>
      <c r="I433" s="12">
        <v>2.0979020979020002</v>
      </c>
      <c r="J433" s="12">
        <v>15.384615384615</v>
      </c>
      <c r="K433" s="34">
        <v>0.69930069930100003</v>
      </c>
    </row>
    <row r="434" spans="4:11" x14ac:dyDescent="0.2">
      <c r="D434" s="175"/>
      <c r="E434" s="4" t="s">
        <v>24</v>
      </c>
      <c r="F434" s="6"/>
      <c r="G434" s="5">
        <v>187</v>
      </c>
      <c r="H434" s="32">
        <v>78.074866310160004</v>
      </c>
      <c r="I434" s="12">
        <v>2.1390374331549999</v>
      </c>
      <c r="J434" s="12">
        <v>18.716577540107</v>
      </c>
      <c r="K434" s="34">
        <v>1.6042780748659999</v>
      </c>
    </row>
    <row r="435" spans="4:11" x14ac:dyDescent="0.2">
      <c r="D435" s="175"/>
      <c r="E435" s="4" t="s">
        <v>25</v>
      </c>
      <c r="F435" s="6"/>
      <c r="G435" s="5">
        <v>71</v>
      </c>
      <c r="H435" s="32">
        <v>83.098591549296003</v>
      </c>
      <c r="I435" s="12">
        <v>1.4084507042250001</v>
      </c>
      <c r="J435" s="12">
        <v>12.676056338027999</v>
      </c>
      <c r="K435" s="34">
        <v>2.8169014084509998</v>
      </c>
    </row>
    <row r="436" spans="4:11" x14ac:dyDescent="0.2">
      <c r="D436" s="175"/>
      <c r="E436" s="4" t="s">
        <v>26</v>
      </c>
      <c r="F436" s="6"/>
      <c r="G436" s="5">
        <v>30</v>
      </c>
      <c r="H436" s="32">
        <v>73.333333333333002</v>
      </c>
      <c r="I436" s="12">
        <v>3.333333333333</v>
      </c>
      <c r="J436" s="12">
        <v>20</v>
      </c>
      <c r="K436" s="34">
        <v>3.333333333333</v>
      </c>
    </row>
    <row r="437" spans="4:11" x14ac:dyDescent="0.2">
      <c r="D437" s="175"/>
      <c r="E437" s="4" t="s">
        <v>27</v>
      </c>
      <c r="F437" s="6"/>
      <c r="G437" s="5">
        <v>70</v>
      </c>
      <c r="H437" s="32">
        <v>78.571428571428996</v>
      </c>
      <c r="I437" s="12">
        <v>2.8571428571430002</v>
      </c>
      <c r="J437" s="12">
        <v>18.571428571428999</v>
      </c>
      <c r="K437" s="62">
        <v>0</v>
      </c>
    </row>
    <row r="438" spans="4:11" x14ac:dyDescent="0.2">
      <c r="D438" s="175"/>
      <c r="E438" s="4" t="s">
        <v>28</v>
      </c>
      <c r="F438" s="6"/>
      <c r="G438" s="5">
        <v>51</v>
      </c>
      <c r="H438" s="32">
        <v>80.392156862744997</v>
      </c>
      <c r="I438" s="12">
        <v>1.9607843137250001</v>
      </c>
      <c r="J438" s="12">
        <v>15.686274509804001</v>
      </c>
      <c r="K438" s="34">
        <v>1.9607843137250001</v>
      </c>
    </row>
    <row r="439" spans="4:11" x14ac:dyDescent="0.2">
      <c r="D439" s="175"/>
      <c r="E439" s="4" t="s">
        <v>29</v>
      </c>
      <c r="F439" s="6"/>
      <c r="G439" s="5">
        <v>7</v>
      </c>
      <c r="H439" s="94">
        <v>100</v>
      </c>
      <c r="I439" s="29">
        <v>0</v>
      </c>
      <c r="J439" s="87">
        <v>0</v>
      </c>
      <c r="K439" s="62">
        <v>0</v>
      </c>
    </row>
    <row r="440" spans="4:11" x14ac:dyDescent="0.2">
      <c r="D440" s="174" t="s">
        <v>30</v>
      </c>
      <c r="E440" s="20" t="s">
        <v>31</v>
      </c>
      <c r="F440" s="22"/>
      <c r="G440" s="21">
        <v>393</v>
      </c>
      <c r="H440" s="51">
        <v>78.117048346055995</v>
      </c>
      <c r="I440" s="19">
        <v>3.562340966921</v>
      </c>
      <c r="J440" s="19">
        <v>17.557251908396999</v>
      </c>
      <c r="K440" s="50">
        <v>0.76335877862599999</v>
      </c>
    </row>
    <row r="441" spans="4:11" x14ac:dyDescent="0.2">
      <c r="D441" s="175"/>
      <c r="E441" s="4" t="s">
        <v>32</v>
      </c>
      <c r="F441" s="6"/>
      <c r="G441" s="5">
        <v>352</v>
      </c>
      <c r="H441" s="32">
        <v>77.556818181818002</v>
      </c>
      <c r="I441" s="12">
        <v>3.125</v>
      </c>
      <c r="J441" s="12">
        <v>18.181818181817999</v>
      </c>
      <c r="K441" s="34">
        <v>1.136363636364</v>
      </c>
    </row>
    <row r="442" spans="4:11" x14ac:dyDescent="0.2">
      <c r="D442" s="175"/>
      <c r="E442" s="4" t="s">
        <v>33</v>
      </c>
      <c r="F442" s="6"/>
      <c r="G442" s="5">
        <v>388</v>
      </c>
      <c r="H442" s="32">
        <v>79.896907216494995</v>
      </c>
      <c r="I442" s="12">
        <v>3.0927835051549999</v>
      </c>
      <c r="J442" s="12">
        <v>15.721649484536</v>
      </c>
      <c r="K442" s="34">
        <v>1.8041237113399999</v>
      </c>
    </row>
    <row r="443" spans="4:11" x14ac:dyDescent="0.2">
      <c r="D443" s="175"/>
      <c r="E443" s="4" t="s">
        <v>34</v>
      </c>
      <c r="F443" s="6"/>
      <c r="G443" s="5">
        <v>89</v>
      </c>
      <c r="H443" s="77">
        <v>73.033707865169006</v>
      </c>
      <c r="I443" s="12">
        <v>3.3707865168539999</v>
      </c>
      <c r="J443" s="28">
        <v>23.595505617977999</v>
      </c>
      <c r="K443" s="62">
        <v>0</v>
      </c>
    </row>
    <row r="444" spans="4:11" x14ac:dyDescent="0.2">
      <c r="D444" s="174" t="s">
        <v>35</v>
      </c>
      <c r="E444" s="20" t="s">
        <v>36</v>
      </c>
      <c r="F444" s="22"/>
      <c r="G444" s="21">
        <v>629</v>
      </c>
      <c r="H444" s="51">
        <v>76.788553259140997</v>
      </c>
      <c r="I444" s="19">
        <v>5.4054054054050003</v>
      </c>
      <c r="J444" s="19">
        <v>17.170111287758001</v>
      </c>
      <c r="K444" s="50">
        <v>0.95389507154200004</v>
      </c>
    </row>
    <row r="445" spans="4:11" x14ac:dyDescent="0.2">
      <c r="D445" s="175"/>
      <c r="E445" s="4" t="s">
        <v>37</v>
      </c>
      <c r="F445" s="6"/>
      <c r="G445" s="5">
        <v>593</v>
      </c>
      <c r="H445" s="32">
        <v>79.595278246205993</v>
      </c>
      <c r="I445" s="12">
        <v>1.0118043844860001</v>
      </c>
      <c r="J445" s="12">
        <v>18.043844856661</v>
      </c>
      <c r="K445" s="34">
        <v>1.3490725126480001</v>
      </c>
    </row>
    <row r="446" spans="4:11" x14ac:dyDescent="0.2">
      <c r="D446" s="174" t="s">
        <v>38</v>
      </c>
      <c r="E446" s="20" t="s">
        <v>39</v>
      </c>
      <c r="F446" s="22"/>
      <c r="G446" s="21">
        <v>64</v>
      </c>
      <c r="H446" s="129">
        <v>84.375</v>
      </c>
      <c r="I446" s="19">
        <v>7.8125</v>
      </c>
      <c r="J446" s="98">
        <v>6.25</v>
      </c>
      <c r="K446" s="50">
        <v>1.5625</v>
      </c>
    </row>
    <row r="447" spans="4:11" x14ac:dyDescent="0.2">
      <c r="D447" s="175"/>
      <c r="E447" s="4" t="s">
        <v>40</v>
      </c>
      <c r="F447" s="6"/>
      <c r="G447" s="5">
        <v>147</v>
      </c>
      <c r="H447" s="94">
        <v>91.156462585034006</v>
      </c>
      <c r="I447" s="12">
        <v>1.360544217687</v>
      </c>
      <c r="J447" s="61">
        <v>6.1224489795919999</v>
      </c>
      <c r="K447" s="34">
        <v>1.360544217687</v>
      </c>
    </row>
    <row r="448" spans="4:11" x14ac:dyDescent="0.2">
      <c r="D448" s="175"/>
      <c r="E448" s="4" t="s">
        <v>41</v>
      </c>
      <c r="F448" s="6"/>
      <c r="G448" s="5">
        <v>204</v>
      </c>
      <c r="H448" s="32">
        <v>81.862745098038999</v>
      </c>
      <c r="I448" s="12">
        <v>2.9411764705880001</v>
      </c>
      <c r="J448" s="12">
        <v>13.725490196078001</v>
      </c>
      <c r="K448" s="34">
        <v>1.4705882352940001</v>
      </c>
    </row>
    <row r="449" spans="2:11" x14ac:dyDescent="0.2">
      <c r="D449" s="175"/>
      <c r="E449" s="4" t="s">
        <v>42</v>
      </c>
      <c r="F449" s="6"/>
      <c r="G449" s="5">
        <v>210</v>
      </c>
      <c r="H449" s="32">
        <v>77.619047619048004</v>
      </c>
      <c r="I449" s="12">
        <v>2.3809523809519999</v>
      </c>
      <c r="J449" s="12">
        <v>19.047619047619001</v>
      </c>
      <c r="K449" s="34">
        <v>1.4285714285710001</v>
      </c>
    </row>
    <row r="450" spans="2:11" x14ac:dyDescent="0.2">
      <c r="D450" s="175"/>
      <c r="E450" s="4" t="s">
        <v>43</v>
      </c>
      <c r="F450" s="6"/>
      <c r="G450" s="5">
        <v>204</v>
      </c>
      <c r="H450" s="32">
        <v>76.470588235294002</v>
      </c>
      <c r="I450" s="12">
        <v>2.9411764705880001</v>
      </c>
      <c r="J450" s="12">
        <v>20.098039215686001</v>
      </c>
      <c r="K450" s="34">
        <v>0.49019607843099999</v>
      </c>
    </row>
    <row r="451" spans="2:11" x14ac:dyDescent="0.2">
      <c r="D451" s="175"/>
      <c r="E451" s="4" t="s">
        <v>44</v>
      </c>
      <c r="F451" s="6"/>
      <c r="G451" s="5">
        <v>223</v>
      </c>
      <c r="H451" s="77">
        <v>69.058295964126003</v>
      </c>
      <c r="I451" s="12">
        <v>3.5874439461879999</v>
      </c>
      <c r="J451" s="28">
        <v>26.008968609865001</v>
      </c>
      <c r="K451" s="34">
        <v>1.3452914798210001</v>
      </c>
    </row>
    <row r="452" spans="2:11" x14ac:dyDescent="0.2">
      <c r="D452" s="176"/>
      <c r="E452" s="59" t="s">
        <v>45</v>
      </c>
      <c r="F452" s="60"/>
      <c r="G452" s="56">
        <v>170</v>
      </c>
      <c r="H452" s="83">
        <v>74.705882352941003</v>
      </c>
      <c r="I452" s="47">
        <v>4.7058823529409999</v>
      </c>
      <c r="J452" s="47">
        <v>20.588235294118</v>
      </c>
      <c r="K452" s="85">
        <v>0.58823529411800002</v>
      </c>
    </row>
    <row r="454" spans="2:11" x14ac:dyDescent="0.2">
      <c r="B454" s="43" t="str">
        <f xml:space="preserve"> HYPERLINK("#'目次'!B23", "[17]")</f>
        <v>[17]</v>
      </c>
      <c r="C454" s="31" t="s">
        <v>103</v>
      </c>
    </row>
    <row r="458" spans="2:11" ht="48" x14ac:dyDescent="0.2">
      <c r="D458" s="177"/>
      <c r="E458" s="178"/>
      <c r="F458" s="178"/>
      <c r="G458" s="40" t="s">
        <v>14</v>
      </c>
      <c r="H458" s="42" t="s">
        <v>104</v>
      </c>
      <c r="I458" s="15" t="s">
        <v>105</v>
      </c>
      <c r="J458" s="15" t="s">
        <v>86</v>
      </c>
      <c r="K458" s="44" t="s">
        <v>17</v>
      </c>
    </row>
    <row r="459" spans="2:11" x14ac:dyDescent="0.2">
      <c r="D459" s="179"/>
      <c r="E459" s="180"/>
      <c r="F459" s="180"/>
      <c r="G459" s="39"/>
      <c r="H459" s="41"/>
      <c r="I459" s="14"/>
      <c r="J459" s="14"/>
      <c r="K459" s="38"/>
    </row>
    <row r="460" spans="2:11" x14ac:dyDescent="0.2">
      <c r="D460" s="58"/>
      <c r="E460" s="53" t="s">
        <v>14</v>
      </c>
      <c r="F460" s="52"/>
      <c r="G460" s="37">
        <v>1222</v>
      </c>
      <c r="H460" s="24">
        <v>78.150572831424</v>
      </c>
      <c r="I460" s="24">
        <v>3.2733224222590001</v>
      </c>
      <c r="J460" s="24">
        <v>17.59410801964</v>
      </c>
      <c r="K460" s="68">
        <v>1.145662847791</v>
      </c>
    </row>
    <row r="461" spans="2:11" x14ac:dyDescent="0.2">
      <c r="D461" s="174" t="s">
        <v>52</v>
      </c>
      <c r="E461" s="20" t="s">
        <v>53</v>
      </c>
      <c r="F461" s="22"/>
      <c r="G461" s="21">
        <v>15</v>
      </c>
      <c r="H461" s="119">
        <v>93.333333333333002</v>
      </c>
      <c r="I461" s="74">
        <v>0</v>
      </c>
      <c r="J461" s="98">
        <v>6.666666666667</v>
      </c>
      <c r="K461" s="100">
        <v>0</v>
      </c>
    </row>
    <row r="462" spans="2:11" ht="24" x14ac:dyDescent="0.2">
      <c r="D462" s="175"/>
      <c r="E462" s="4" t="s">
        <v>54</v>
      </c>
      <c r="F462" s="6"/>
      <c r="G462" s="5">
        <v>122</v>
      </c>
      <c r="H462" s="32">
        <v>76.229508196721</v>
      </c>
      <c r="I462" s="12">
        <v>4.918032786885</v>
      </c>
      <c r="J462" s="12">
        <v>18.032786885246001</v>
      </c>
      <c r="K462" s="34">
        <v>0.81967213114799997</v>
      </c>
    </row>
    <row r="463" spans="2:11" x14ac:dyDescent="0.2">
      <c r="D463" s="175"/>
      <c r="E463" s="4" t="s">
        <v>55</v>
      </c>
      <c r="F463" s="6"/>
      <c r="G463" s="5">
        <v>43</v>
      </c>
      <c r="H463" s="32">
        <v>81.395348837208999</v>
      </c>
      <c r="I463" s="12">
        <v>4.6511627906979998</v>
      </c>
      <c r="J463" s="33">
        <v>11.627906976744001</v>
      </c>
      <c r="K463" s="34">
        <v>2.3255813953489999</v>
      </c>
    </row>
    <row r="464" spans="2:11" x14ac:dyDescent="0.2">
      <c r="D464" s="175"/>
      <c r="E464" s="4" t="s">
        <v>56</v>
      </c>
      <c r="F464" s="6"/>
      <c r="G464" s="5">
        <v>60</v>
      </c>
      <c r="H464" s="32">
        <v>76.666666666666998</v>
      </c>
      <c r="I464" s="12">
        <v>1.666666666667</v>
      </c>
      <c r="J464" s="12">
        <v>21.666666666666998</v>
      </c>
      <c r="K464" s="62">
        <v>0</v>
      </c>
    </row>
    <row r="465" spans="4:11" x14ac:dyDescent="0.2">
      <c r="D465" s="175"/>
      <c r="E465" s="4" t="s">
        <v>57</v>
      </c>
      <c r="F465" s="6"/>
      <c r="G465" s="5">
        <v>286</v>
      </c>
      <c r="H465" s="32">
        <v>79.720279720280004</v>
      </c>
      <c r="I465" s="12">
        <v>2.797202797203</v>
      </c>
      <c r="J465" s="12">
        <v>16.433566433566</v>
      </c>
      <c r="K465" s="34">
        <v>1.398601398601</v>
      </c>
    </row>
    <row r="466" spans="4:11" x14ac:dyDescent="0.2">
      <c r="D466" s="175"/>
      <c r="E466" s="4" t="s">
        <v>58</v>
      </c>
      <c r="F466" s="6"/>
      <c r="G466" s="5">
        <v>129</v>
      </c>
      <c r="H466" s="32">
        <v>79.844961240309999</v>
      </c>
      <c r="I466" s="12">
        <v>3.8759689922480001</v>
      </c>
      <c r="J466" s="12">
        <v>15.503875968992</v>
      </c>
      <c r="K466" s="34">
        <v>0.77519379845000003</v>
      </c>
    </row>
    <row r="467" spans="4:11" x14ac:dyDescent="0.2">
      <c r="D467" s="175"/>
      <c r="E467" s="4" t="s">
        <v>59</v>
      </c>
      <c r="F467" s="6"/>
      <c r="G467" s="5">
        <v>195</v>
      </c>
      <c r="H467" s="32">
        <v>78.461538461537998</v>
      </c>
      <c r="I467" s="12">
        <v>1.025641025641</v>
      </c>
      <c r="J467" s="12">
        <v>18.461538461538002</v>
      </c>
      <c r="K467" s="34">
        <v>2.051282051282</v>
      </c>
    </row>
    <row r="468" spans="4:11" x14ac:dyDescent="0.2">
      <c r="D468" s="175"/>
      <c r="E468" s="4" t="s">
        <v>60</v>
      </c>
      <c r="F468" s="6"/>
      <c r="G468" s="5">
        <v>176</v>
      </c>
      <c r="H468" s="32">
        <v>75.568181818181998</v>
      </c>
      <c r="I468" s="12">
        <v>1.7045454545450001</v>
      </c>
      <c r="J468" s="12">
        <v>22.159090909090999</v>
      </c>
      <c r="K468" s="34">
        <v>0.56818181818199998</v>
      </c>
    </row>
    <row r="469" spans="4:11" x14ac:dyDescent="0.2">
      <c r="D469" s="175"/>
      <c r="E469" s="4" t="s">
        <v>61</v>
      </c>
      <c r="F469" s="6"/>
      <c r="G469" s="5">
        <v>78</v>
      </c>
      <c r="H469" s="75">
        <v>87.179487179486998</v>
      </c>
      <c r="I469" s="12">
        <v>6.4102564102560002</v>
      </c>
      <c r="J469" s="61">
        <v>5.1282051282049999</v>
      </c>
      <c r="K469" s="34">
        <v>1.2820512820509999</v>
      </c>
    </row>
    <row r="470" spans="4:11" x14ac:dyDescent="0.2">
      <c r="D470" s="175"/>
      <c r="E470" s="4" t="s">
        <v>62</v>
      </c>
      <c r="F470" s="6"/>
      <c r="G470" s="5">
        <v>113</v>
      </c>
      <c r="H470" s="77">
        <v>69.026548672565994</v>
      </c>
      <c r="I470" s="12">
        <v>7.0796460176989999</v>
      </c>
      <c r="J470" s="28">
        <v>24.778761061947002</v>
      </c>
      <c r="K470" s="62">
        <v>0</v>
      </c>
    </row>
    <row r="471" spans="4:11" x14ac:dyDescent="0.2">
      <c r="D471" s="174" t="s">
        <v>63</v>
      </c>
      <c r="E471" s="20" t="s">
        <v>64</v>
      </c>
      <c r="F471" s="22"/>
      <c r="G471" s="21">
        <v>234</v>
      </c>
      <c r="H471" s="51">
        <v>76.923076923077005</v>
      </c>
      <c r="I471" s="19">
        <v>3.4188034188029999</v>
      </c>
      <c r="J471" s="19">
        <v>19.230769230768999</v>
      </c>
      <c r="K471" s="50">
        <v>0.42735042735000001</v>
      </c>
    </row>
    <row r="472" spans="4:11" x14ac:dyDescent="0.2">
      <c r="D472" s="175"/>
      <c r="E472" s="4" t="s">
        <v>65</v>
      </c>
      <c r="F472" s="6"/>
      <c r="G472" s="5">
        <v>172</v>
      </c>
      <c r="H472" s="32">
        <v>77.325581395349005</v>
      </c>
      <c r="I472" s="12">
        <v>2.9069767441860002</v>
      </c>
      <c r="J472" s="12">
        <v>18.604651162791001</v>
      </c>
      <c r="K472" s="34">
        <v>1.1627906976739999</v>
      </c>
    </row>
    <row r="473" spans="4:11" x14ac:dyDescent="0.2">
      <c r="D473" s="175"/>
      <c r="E473" s="4" t="s">
        <v>66</v>
      </c>
      <c r="F473" s="6"/>
      <c r="G473" s="5">
        <v>165</v>
      </c>
      <c r="H473" s="32">
        <v>78.181818181818002</v>
      </c>
      <c r="I473" s="12">
        <v>4.2424242424239997</v>
      </c>
      <c r="J473" s="12">
        <v>17.575757575758001</v>
      </c>
      <c r="K473" s="34">
        <v>1.2121212121210001</v>
      </c>
    </row>
    <row r="474" spans="4:11" x14ac:dyDescent="0.2">
      <c r="D474" s="175"/>
      <c r="E474" s="4" t="s">
        <v>67</v>
      </c>
      <c r="F474" s="6"/>
      <c r="G474" s="5">
        <v>158</v>
      </c>
      <c r="H474" s="32">
        <v>76.582278481013006</v>
      </c>
      <c r="I474" s="12">
        <v>3.1645569620249998</v>
      </c>
      <c r="J474" s="12">
        <v>17.721518987342002</v>
      </c>
      <c r="K474" s="34">
        <v>2.5316455696200002</v>
      </c>
    </row>
    <row r="475" spans="4:11" x14ac:dyDescent="0.2">
      <c r="D475" s="175"/>
      <c r="E475" s="4" t="s">
        <v>68</v>
      </c>
      <c r="F475" s="6"/>
      <c r="G475" s="5">
        <v>112</v>
      </c>
      <c r="H475" s="32">
        <v>83.035714285713993</v>
      </c>
      <c r="I475" s="12">
        <v>2.6785714285709998</v>
      </c>
      <c r="J475" s="33">
        <v>12.5</v>
      </c>
      <c r="K475" s="34">
        <v>1.785714285714</v>
      </c>
    </row>
    <row r="476" spans="4:11" x14ac:dyDescent="0.2">
      <c r="D476" s="175"/>
      <c r="E476" s="4" t="s">
        <v>69</v>
      </c>
      <c r="F476" s="6"/>
      <c r="G476" s="5">
        <v>92</v>
      </c>
      <c r="H476" s="32">
        <v>76.086956521738998</v>
      </c>
      <c r="I476" s="12">
        <v>3.2608695652169999</v>
      </c>
      <c r="J476" s="12">
        <v>20.652173913043001</v>
      </c>
      <c r="K476" s="62">
        <v>0</v>
      </c>
    </row>
    <row r="477" spans="4:11" x14ac:dyDescent="0.2">
      <c r="D477" s="175"/>
      <c r="E477" s="4" t="s">
        <v>70</v>
      </c>
      <c r="F477" s="6"/>
      <c r="G477" s="5">
        <v>131</v>
      </c>
      <c r="H477" s="32">
        <v>80.152671755724995</v>
      </c>
      <c r="I477" s="12">
        <v>2.2900763358780001</v>
      </c>
      <c r="J477" s="12">
        <v>17.557251908396999</v>
      </c>
      <c r="K477" s="62">
        <v>0</v>
      </c>
    </row>
    <row r="478" spans="4:11" x14ac:dyDescent="0.2">
      <c r="D478" s="175"/>
      <c r="E478" s="4" t="s">
        <v>71</v>
      </c>
      <c r="F478" s="6"/>
      <c r="G478" s="5">
        <v>71</v>
      </c>
      <c r="H478" s="32">
        <v>78.873239436619997</v>
      </c>
      <c r="I478" s="12">
        <v>4.2253521126760001</v>
      </c>
      <c r="J478" s="12">
        <v>16.901408450704</v>
      </c>
      <c r="K478" s="62">
        <v>0</v>
      </c>
    </row>
    <row r="479" spans="4:11" x14ac:dyDescent="0.2">
      <c r="D479" s="176"/>
      <c r="E479" s="59" t="s">
        <v>72</v>
      </c>
      <c r="F479" s="60"/>
      <c r="G479" s="56">
        <v>70</v>
      </c>
      <c r="H479" s="83">
        <v>74.285714285713993</v>
      </c>
      <c r="I479" s="47">
        <v>4.2857142857139996</v>
      </c>
      <c r="J479" s="47">
        <v>18.571428571428999</v>
      </c>
      <c r="K479" s="85">
        <v>2.8571428571430002</v>
      </c>
    </row>
    <row r="481" spans="2:11" x14ac:dyDescent="0.2">
      <c r="B481" s="43" t="str">
        <f xml:space="preserve"> HYPERLINK("#'目次'!B24", "[18]")</f>
        <v>[18]</v>
      </c>
      <c r="C481" s="31" t="s">
        <v>103</v>
      </c>
    </row>
    <row r="484" spans="2:11" x14ac:dyDescent="0.2">
      <c r="C484" s="31" t="s">
        <v>75</v>
      </c>
    </row>
    <row r="485" spans="2:11" ht="48" x14ac:dyDescent="0.2">
      <c r="D485" s="177"/>
      <c r="E485" s="178"/>
      <c r="F485" s="178"/>
      <c r="G485" s="40" t="s">
        <v>14</v>
      </c>
      <c r="H485" s="42" t="s">
        <v>104</v>
      </c>
      <c r="I485" s="15" t="s">
        <v>105</v>
      </c>
      <c r="J485" s="15" t="s">
        <v>86</v>
      </c>
      <c r="K485" s="44" t="s">
        <v>17</v>
      </c>
    </row>
    <row r="486" spans="2:11" x14ac:dyDescent="0.2">
      <c r="D486" s="179"/>
      <c r="E486" s="180"/>
      <c r="F486" s="180"/>
      <c r="G486" s="39"/>
      <c r="H486" s="41"/>
      <c r="I486" s="14"/>
      <c r="J486" s="14"/>
      <c r="K486" s="38"/>
    </row>
    <row r="487" spans="2:11" x14ac:dyDescent="0.2">
      <c r="D487" s="58"/>
      <c r="E487" s="53" t="s">
        <v>14</v>
      </c>
      <c r="F487" s="52"/>
      <c r="G487" s="37">
        <v>1222</v>
      </c>
      <c r="H487" s="24">
        <v>78.150572831424</v>
      </c>
      <c r="I487" s="24">
        <v>3.2733224222590001</v>
      </c>
      <c r="J487" s="24">
        <v>17.59410801964</v>
      </c>
      <c r="K487" s="68">
        <v>1.145662847791</v>
      </c>
    </row>
    <row r="488" spans="2:11" x14ac:dyDescent="0.2">
      <c r="D488" s="174" t="s">
        <v>36</v>
      </c>
      <c r="E488" s="20" t="s">
        <v>76</v>
      </c>
      <c r="F488" s="22"/>
      <c r="G488" s="21">
        <v>629</v>
      </c>
      <c r="H488" s="51">
        <v>76.788553259140997</v>
      </c>
      <c r="I488" s="19">
        <v>5.4054054054050003</v>
      </c>
      <c r="J488" s="19">
        <v>17.170111287758001</v>
      </c>
      <c r="K488" s="50">
        <v>0.95389507154200004</v>
      </c>
    </row>
    <row r="489" spans="2:11" x14ac:dyDescent="0.2">
      <c r="D489" s="175"/>
      <c r="E489" s="4" t="s">
        <v>39</v>
      </c>
      <c r="F489" s="6"/>
      <c r="G489" s="5">
        <v>37</v>
      </c>
      <c r="H489" s="32">
        <v>75.675675675676004</v>
      </c>
      <c r="I489" s="49">
        <v>13.513513513514001</v>
      </c>
      <c r="J489" s="33">
        <v>10.810810810811001</v>
      </c>
      <c r="K489" s="62">
        <v>0</v>
      </c>
    </row>
    <row r="490" spans="2:11" x14ac:dyDescent="0.2">
      <c r="D490" s="175"/>
      <c r="E490" s="4" t="s">
        <v>40</v>
      </c>
      <c r="F490" s="6"/>
      <c r="G490" s="5">
        <v>73</v>
      </c>
      <c r="H490" s="75">
        <v>87.671232876711997</v>
      </c>
      <c r="I490" s="12">
        <v>2.7397260273969999</v>
      </c>
      <c r="J490" s="33">
        <v>8.2191780821920002</v>
      </c>
      <c r="K490" s="34">
        <v>1.369863013699</v>
      </c>
    </row>
    <row r="491" spans="2:11" x14ac:dyDescent="0.2">
      <c r="D491" s="175"/>
      <c r="E491" s="4" t="s">
        <v>41</v>
      </c>
      <c r="F491" s="6"/>
      <c r="G491" s="5">
        <v>108</v>
      </c>
      <c r="H491" s="32">
        <v>81.481481481480998</v>
      </c>
      <c r="I491" s="12">
        <v>5.5555555555560003</v>
      </c>
      <c r="J491" s="33">
        <v>12.037037037037001</v>
      </c>
      <c r="K491" s="34">
        <v>0.92592592592599998</v>
      </c>
    </row>
    <row r="492" spans="2:11" x14ac:dyDescent="0.2">
      <c r="D492" s="175"/>
      <c r="E492" s="4" t="s">
        <v>42</v>
      </c>
      <c r="F492" s="6"/>
      <c r="G492" s="5">
        <v>113</v>
      </c>
      <c r="H492" s="32">
        <v>76.991150442478002</v>
      </c>
      <c r="I492" s="12">
        <v>3.53982300885</v>
      </c>
      <c r="J492" s="12">
        <v>18.584070796460001</v>
      </c>
      <c r="K492" s="34">
        <v>1.769911504425</v>
      </c>
    </row>
    <row r="493" spans="2:11" x14ac:dyDescent="0.2">
      <c r="D493" s="175"/>
      <c r="E493" s="4" t="s">
        <v>43</v>
      </c>
      <c r="F493" s="6"/>
      <c r="G493" s="5">
        <v>101</v>
      </c>
      <c r="H493" s="32">
        <v>77.227722772277005</v>
      </c>
      <c r="I493" s="12">
        <v>3.9603960396039999</v>
      </c>
      <c r="J493" s="12">
        <v>18.811881188118999</v>
      </c>
      <c r="K493" s="62">
        <v>0</v>
      </c>
    </row>
    <row r="494" spans="2:11" x14ac:dyDescent="0.2">
      <c r="D494" s="175"/>
      <c r="E494" s="4" t="s">
        <v>44</v>
      </c>
      <c r="F494" s="6"/>
      <c r="G494" s="5">
        <v>114</v>
      </c>
      <c r="H494" s="77">
        <v>70.175438596491006</v>
      </c>
      <c r="I494" s="12">
        <v>6.1403508771929998</v>
      </c>
      <c r="J494" s="28">
        <v>22.807017543859999</v>
      </c>
      <c r="K494" s="34">
        <v>0.87719298245599997</v>
      </c>
    </row>
    <row r="495" spans="2:11" x14ac:dyDescent="0.2">
      <c r="D495" s="175"/>
      <c r="E495" s="4" t="s">
        <v>45</v>
      </c>
      <c r="F495" s="6"/>
      <c r="G495" s="5">
        <v>83</v>
      </c>
      <c r="H495" s="77">
        <v>69.879518072289002</v>
      </c>
      <c r="I495" s="12">
        <v>7.2289156626509996</v>
      </c>
      <c r="J495" s="28">
        <v>22.89156626506</v>
      </c>
      <c r="K495" s="34">
        <v>1.204819277108</v>
      </c>
    </row>
    <row r="496" spans="2:11" x14ac:dyDescent="0.2">
      <c r="D496" s="174" t="s">
        <v>37</v>
      </c>
      <c r="E496" s="20" t="s">
        <v>77</v>
      </c>
      <c r="F496" s="22"/>
      <c r="G496" s="21">
        <v>593</v>
      </c>
      <c r="H496" s="51">
        <v>79.595278246205993</v>
      </c>
      <c r="I496" s="19">
        <v>1.0118043844860001</v>
      </c>
      <c r="J496" s="19">
        <v>18.043844856661</v>
      </c>
      <c r="K496" s="50">
        <v>1.3490725126480001</v>
      </c>
    </row>
    <row r="497" spans="2:14" x14ac:dyDescent="0.2">
      <c r="D497" s="175"/>
      <c r="E497" s="4" t="s">
        <v>39</v>
      </c>
      <c r="F497" s="6"/>
      <c r="G497" s="5">
        <v>27</v>
      </c>
      <c r="H497" s="94">
        <v>96.296296296296006</v>
      </c>
      <c r="I497" s="29">
        <v>0</v>
      </c>
      <c r="J497" s="87">
        <v>0</v>
      </c>
      <c r="K497" s="34">
        <v>3.7037037037039999</v>
      </c>
    </row>
    <row r="498" spans="2:14" x14ac:dyDescent="0.2">
      <c r="D498" s="175"/>
      <c r="E498" s="4" t="s">
        <v>40</v>
      </c>
      <c r="F498" s="6"/>
      <c r="G498" s="5">
        <v>74</v>
      </c>
      <c r="H498" s="94">
        <v>94.594594594594994</v>
      </c>
      <c r="I498" s="29">
        <v>0</v>
      </c>
      <c r="J498" s="61">
        <v>4.0540540540540002</v>
      </c>
      <c r="K498" s="34">
        <v>1.351351351351</v>
      </c>
    </row>
    <row r="499" spans="2:14" x14ac:dyDescent="0.2">
      <c r="D499" s="175"/>
      <c r="E499" s="4" t="s">
        <v>41</v>
      </c>
      <c r="F499" s="6"/>
      <c r="G499" s="5">
        <v>96</v>
      </c>
      <c r="H499" s="32">
        <v>82.291666666666998</v>
      </c>
      <c r="I499" s="29">
        <v>0</v>
      </c>
      <c r="J499" s="12">
        <v>15.625</v>
      </c>
      <c r="K499" s="34">
        <v>2.083333333333</v>
      </c>
    </row>
    <row r="500" spans="2:14" x14ac:dyDescent="0.2">
      <c r="D500" s="175"/>
      <c r="E500" s="4" t="s">
        <v>42</v>
      </c>
      <c r="F500" s="6"/>
      <c r="G500" s="5">
        <v>97</v>
      </c>
      <c r="H500" s="32">
        <v>78.350515463918001</v>
      </c>
      <c r="I500" s="12">
        <v>1.0309278350519999</v>
      </c>
      <c r="J500" s="12">
        <v>19.587628865978999</v>
      </c>
      <c r="K500" s="34">
        <v>1.0309278350519999</v>
      </c>
    </row>
    <row r="501" spans="2:14" x14ac:dyDescent="0.2">
      <c r="D501" s="175"/>
      <c r="E501" s="4" t="s">
        <v>43</v>
      </c>
      <c r="F501" s="6"/>
      <c r="G501" s="5">
        <v>103</v>
      </c>
      <c r="H501" s="32">
        <v>75.728155339805994</v>
      </c>
      <c r="I501" s="12">
        <v>1.9417475728160001</v>
      </c>
      <c r="J501" s="12">
        <v>21.359223300970999</v>
      </c>
      <c r="K501" s="34">
        <v>0.97087378640800004</v>
      </c>
    </row>
    <row r="502" spans="2:14" x14ac:dyDescent="0.2">
      <c r="D502" s="175"/>
      <c r="E502" s="4" t="s">
        <v>44</v>
      </c>
      <c r="F502" s="6"/>
      <c r="G502" s="5">
        <v>109</v>
      </c>
      <c r="H502" s="106">
        <v>67.889908256881</v>
      </c>
      <c r="I502" s="12">
        <v>0.91743119266100004</v>
      </c>
      <c r="J502" s="49">
        <v>29.357798165138</v>
      </c>
      <c r="K502" s="34">
        <v>1.834862385321</v>
      </c>
    </row>
    <row r="503" spans="2:14" x14ac:dyDescent="0.2">
      <c r="D503" s="176"/>
      <c r="E503" s="59" t="s">
        <v>45</v>
      </c>
      <c r="F503" s="60"/>
      <c r="G503" s="56">
        <v>87</v>
      </c>
      <c r="H503" s="83">
        <v>79.310344827585993</v>
      </c>
      <c r="I503" s="47">
        <v>2.2988505747130001</v>
      </c>
      <c r="J503" s="47">
        <v>18.390804597700999</v>
      </c>
      <c r="K503" s="125">
        <v>0</v>
      </c>
    </row>
    <row r="505" spans="2:14" x14ac:dyDescent="0.2">
      <c r="B505" s="43" t="str">
        <f xml:space="preserve"> HYPERLINK("#'目次'!B25", "[19]")</f>
        <v>[19]</v>
      </c>
      <c r="C505" s="31" t="s">
        <v>108</v>
      </c>
    </row>
    <row r="509" spans="2:14" x14ac:dyDescent="0.2">
      <c r="D509" s="177"/>
      <c r="E509" s="178"/>
      <c r="F509" s="178"/>
      <c r="G509" s="40" t="s">
        <v>14</v>
      </c>
      <c r="H509" s="42" t="s">
        <v>109</v>
      </c>
      <c r="I509" s="15" t="s">
        <v>110</v>
      </c>
      <c r="J509" s="15" t="s">
        <v>111</v>
      </c>
      <c r="K509" s="15" t="s">
        <v>112</v>
      </c>
      <c r="L509" s="15" t="s">
        <v>113</v>
      </c>
      <c r="M509" s="15" t="s">
        <v>114</v>
      </c>
      <c r="N509" s="44" t="s">
        <v>17</v>
      </c>
    </row>
    <row r="510" spans="2:14" x14ac:dyDescent="0.2">
      <c r="D510" s="179"/>
      <c r="E510" s="180"/>
      <c r="F510" s="180"/>
      <c r="G510" s="39"/>
      <c r="H510" s="41"/>
      <c r="I510" s="14"/>
      <c r="J510" s="14"/>
      <c r="K510" s="14"/>
      <c r="L510" s="14"/>
      <c r="M510" s="14"/>
      <c r="N510" s="38"/>
    </row>
    <row r="511" spans="2:14" x14ac:dyDescent="0.2">
      <c r="D511" s="58"/>
      <c r="E511" s="53" t="s">
        <v>14</v>
      </c>
      <c r="F511" s="52"/>
      <c r="G511" s="37">
        <v>1222</v>
      </c>
      <c r="H511" s="24">
        <v>6.055646481178</v>
      </c>
      <c r="I511" s="24">
        <v>83.469721767593995</v>
      </c>
      <c r="J511" s="24">
        <v>0.32733224222599999</v>
      </c>
      <c r="K511" s="24">
        <v>6.546644844517</v>
      </c>
      <c r="L511" s="24">
        <v>0.24549918166900001</v>
      </c>
      <c r="M511" s="24">
        <v>2.3731587561369998</v>
      </c>
      <c r="N511" s="68">
        <v>0.98199672667799998</v>
      </c>
    </row>
    <row r="512" spans="2:14" x14ac:dyDescent="0.2">
      <c r="D512" s="174" t="s">
        <v>18</v>
      </c>
      <c r="E512" s="20" t="s">
        <v>19</v>
      </c>
      <c r="F512" s="22"/>
      <c r="G512" s="21">
        <v>57</v>
      </c>
      <c r="H512" s="51">
        <v>5.2631578947369997</v>
      </c>
      <c r="I512" s="19">
        <v>87.719298245613999</v>
      </c>
      <c r="J512" s="74">
        <v>0</v>
      </c>
      <c r="K512" s="19">
        <v>5.2631578947369997</v>
      </c>
      <c r="L512" s="74">
        <v>0</v>
      </c>
      <c r="M512" s="19">
        <v>1.7543859649119999</v>
      </c>
      <c r="N512" s="100">
        <v>0</v>
      </c>
    </row>
    <row r="513" spans="4:14" x14ac:dyDescent="0.2">
      <c r="D513" s="175"/>
      <c r="E513" s="4" t="s">
        <v>20</v>
      </c>
      <c r="F513" s="6"/>
      <c r="G513" s="5">
        <v>84</v>
      </c>
      <c r="H513" s="32">
        <v>2.3809523809519999</v>
      </c>
      <c r="I513" s="28">
        <v>89.285714285713993</v>
      </c>
      <c r="J513" s="29">
        <v>0</v>
      </c>
      <c r="K513" s="12">
        <v>4.7619047619049999</v>
      </c>
      <c r="L513" s="29">
        <v>0</v>
      </c>
      <c r="M513" s="12">
        <v>1.190476190476</v>
      </c>
      <c r="N513" s="34">
        <v>2.3809523809519999</v>
      </c>
    </row>
    <row r="514" spans="4:14" x14ac:dyDescent="0.2">
      <c r="D514" s="175"/>
      <c r="E514" s="4" t="s">
        <v>21</v>
      </c>
      <c r="F514" s="6"/>
      <c r="G514" s="5">
        <v>487</v>
      </c>
      <c r="H514" s="32">
        <v>5.9548254620119998</v>
      </c>
      <c r="I514" s="12">
        <v>84.394250513347004</v>
      </c>
      <c r="J514" s="29">
        <v>0</v>
      </c>
      <c r="K514" s="12">
        <v>6.7761806981520003</v>
      </c>
      <c r="L514" s="12">
        <v>0.41067761806999997</v>
      </c>
      <c r="M514" s="12">
        <v>1.642710472279</v>
      </c>
      <c r="N514" s="34">
        <v>0.82135523613999994</v>
      </c>
    </row>
    <row r="515" spans="4:14" x14ac:dyDescent="0.2">
      <c r="D515" s="175"/>
      <c r="E515" s="4" t="s">
        <v>22</v>
      </c>
      <c r="F515" s="6"/>
      <c r="G515" s="5">
        <v>35</v>
      </c>
      <c r="H515" s="32">
        <v>2.8571428571430002</v>
      </c>
      <c r="I515" s="12">
        <v>82.857142857143003</v>
      </c>
      <c r="J515" s="12">
        <v>2.8571428571430002</v>
      </c>
      <c r="K515" s="12">
        <v>8.5714285714289993</v>
      </c>
      <c r="L515" s="29">
        <v>0</v>
      </c>
      <c r="M515" s="12">
        <v>2.8571428571430002</v>
      </c>
      <c r="N515" s="62">
        <v>0</v>
      </c>
    </row>
    <row r="516" spans="4:14" x14ac:dyDescent="0.2">
      <c r="D516" s="175"/>
      <c r="E516" s="4" t="s">
        <v>23</v>
      </c>
      <c r="F516" s="6"/>
      <c r="G516" s="5">
        <v>143</v>
      </c>
      <c r="H516" s="32">
        <v>5.594405594406</v>
      </c>
      <c r="I516" s="12">
        <v>81.118881118881006</v>
      </c>
      <c r="J516" s="29">
        <v>0</v>
      </c>
      <c r="K516" s="12">
        <v>8.3916083916080009</v>
      </c>
      <c r="L516" s="29">
        <v>0</v>
      </c>
      <c r="M516" s="12">
        <v>2.797202797203</v>
      </c>
      <c r="N516" s="34">
        <v>2.0979020979020002</v>
      </c>
    </row>
    <row r="517" spans="4:14" x14ac:dyDescent="0.2">
      <c r="D517" s="175"/>
      <c r="E517" s="4" t="s">
        <v>24</v>
      </c>
      <c r="F517" s="6"/>
      <c r="G517" s="5">
        <v>187</v>
      </c>
      <c r="H517" s="32">
        <v>8.0213903743320003</v>
      </c>
      <c r="I517" s="33">
        <v>77.540106951872005</v>
      </c>
      <c r="J517" s="12">
        <v>0.53475935828900001</v>
      </c>
      <c r="K517" s="12">
        <v>8.5561497326199998</v>
      </c>
      <c r="L517" s="29">
        <v>0</v>
      </c>
      <c r="M517" s="12">
        <v>4.2780748663099999</v>
      </c>
      <c r="N517" s="34">
        <v>1.069518716578</v>
      </c>
    </row>
    <row r="518" spans="4:14" x14ac:dyDescent="0.2">
      <c r="D518" s="175"/>
      <c r="E518" s="4" t="s">
        <v>25</v>
      </c>
      <c r="F518" s="6"/>
      <c r="G518" s="5">
        <v>71</v>
      </c>
      <c r="H518" s="32">
        <v>8.4507042253520002</v>
      </c>
      <c r="I518" s="12">
        <v>81.690140845070005</v>
      </c>
      <c r="J518" s="12">
        <v>2.8169014084509998</v>
      </c>
      <c r="K518" s="12">
        <v>5.6338028169010004</v>
      </c>
      <c r="L518" s="29">
        <v>0</v>
      </c>
      <c r="M518" s="12">
        <v>1.4084507042250001</v>
      </c>
      <c r="N518" s="62">
        <v>0</v>
      </c>
    </row>
    <row r="519" spans="4:14" x14ac:dyDescent="0.2">
      <c r="D519" s="175"/>
      <c r="E519" s="4" t="s">
        <v>26</v>
      </c>
      <c r="F519" s="6"/>
      <c r="G519" s="5">
        <v>30</v>
      </c>
      <c r="H519" s="32">
        <v>6.666666666667</v>
      </c>
      <c r="I519" s="12">
        <v>86.666666666666998</v>
      </c>
      <c r="J519" s="29">
        <v>0</v>
      </c>
      <c r="K519" s="12">
        <v>3.333333333333</v>
      </c>
      <c r="L519" s="29">
        <v>0</v>
      </c>
      <c r="M519" s="12">
        <v>3.333333333333</v>
      </c>
      <c r="N519" s="62">
        <v>0</v>
      </c>
    </row>
    <row r="520" spans="4:14" x14ac:dyDescent="0.2">
      <c r="D520" s="175"/>
      <c r="E520" s="4" t="s">
        <v>27</v>
      </c>
      <c r="F520" s="6"/>
      <c r="G520" s="5">
        <v>70</v>
      </c>
      <c r="H520" s="32">
        <v>7.1428571428570002</v>
      </c>
      <c r="I520" s="12">
        <v>85.714285714286007</v>
      </c>
      <c r="J520" s="29">
        <v>0</v>
      </c>
      <c r="K520" s="33">
        <v>1.4285714285710001</v>
      </c>
      <c r="L520" s="12">
        <v>1.4285714285710001</v>
      </c>
      <c r="M520" s="12">
        <v>2.8571428571430002</v>
      </c>
      <c r="N520" s="34">
        <v>1.4285714285710001</v>
      </c>
    </row>
    <row r="521" spans="4:14" x14ac:dyDescent="0.2">
      <c r="D521" s="175"/>
      <c r="E521" s="4" t="s">
        <v>28</v>
      </c>
      <c r="F521" s="6"/>
      <c r="G521" s="5">
        <v>51</v>
      </c>
      <c r="H521" s="32">
        <v>5.8823529411760003</v>
      </c>
      <c r="I521" s="12">
        <v>84.313725490196006</v>
      </c>
      <c r="J521" s="29">
        <v>0</v>
      </c>
      <c r="K521" s="12">
        <v>5.8823529411760003</v>
      </c>
      <c r="L521" s="29">
        <v>0</v>
      </c>
      <c r="M521" s="12">
        <v>3.9215686274510002</v>
      </c>
      <c r="N521" s="62">
        <v>0</v>
      </c>
    </row>
    <row r="522" spans="4:14" x14ac:dyDescent="0.2">
      <c r="D522" s="175"/>
      <c r="E522" s="4" t="s">
        <v>29</v>
      </c>
      <c r="F522" s="6"/>
      <c r="G522" s="5">
        <v>7</v>
      </c>
      <c r="H522" s="133">
        <v>0</v>
      </c>
      <c r="I522" s="49">
        <v>100</v>
      </c>
      <c r="J522" s="29">
        <v>0</v>
      </c>
      <c r="K522" s="90">
        <v>0</v>
      </c>
      <c r="L522" s="29">
        <v>0</v>
      </c>
      <c r="M522" s="29">
        <v>0</v>
      </c>
      <c r="N522" s="62">
        <v>0</v>
      </c>
    </row>
    <row r="523" spans="4:14" x14ac:dyDescent="0.2">
      <c r="D523" s="174" t="s">
        <v>30</v>
      </c>
      <c r="E523" s="20" t="s">
        <v>31</v>
      </c>
      <c r="F523" s="22"/>
      <c r="G523" s="21">
        <v>393</v>
      </c>
      <c r="H523" s="51">
        <v>7.6335877862599997</v>
      </c>
      <c r="I523" s="19">
        <v>82.951653944019995</v>
      </c>
      <c r="J523" s="74">
        <v>0</v>
      </c>
      <c r="K523" s="19">
        <v>6.1068702290079999</v>
      </c>
      <c r="L523" s="19">
        <v>0.50890585241700004</v>
      </c>
      <c r="M523" s="19">
        <v>1.781170483461</v>
      </c>
      <c r="N523" s="50">
        <v>1.0178117048349999</v>
      </c>
    </row>
    <row r="524" spans="4:14" x14ac:dyDescent="0.2">
      <c r="D524" s="175"/>
      <c r="E524" s="4" t="s">
        <v>32</v>
      </c>
      <c r="F524" s="6"/>
      <c r="G524" s="5">
        <v>352</v>
      </c>
      <c r="H524" s="32">
        <v>4.261363636364</v>
      </c>
      <c r="I524" s="12">
        <v>86.079545454544999</v>
      </c>
      <c r="J524" s="12">
        <v>0.56818181818199998</v>
      </c>
      <c r="K524" s="12">
        <v>5.3977272727269998</v>
      </c>
      <c r="L524" s="29">
        <v>0</v>
      </c>
      <c r="M524" s="12">
        <v>3.125</v>
      </c>
      <c r="N524" s="34">
        <v>0.56818181818199998</v>
      </c>
    </row>
    <row r="525" spans="4:14" x14ac:dyDescent="0.2">
      <c r="D525" s="175"/>
      <c r="E525" s="4" t="s">
        <v>33</v>
      </c>
      <c r="F525" s="6"/>
      <c r="G525" s="5">
        <v>388</v>
      </c>
      <c r="H525" s="32">
        <v>6.7010309278350002</v>
      </c>
      <c r="I525" s="12">
        <v>80.412371134021001</v>
      </c>
      <c r="J525" s="12">
        <v>0.51546391752599996</v>
      </c>
      <c r="K525" s="12">
        <v>7.9896907216489996</v>
      </c>
      <c r="L525" s="12">
        <v>0.25773195876299998</v>
      </c>
      <c r="M525" s="12">
        <v>2.5773195876289998</v>
      </c>
      <c r="N525" s="34">
        <v>1.5463917525769999</v>
      </c>
    </row>
    <row r="526" spans="4:14" x14ac:dyDescent="0.2">
      <c r="D526" s="175"/>
      <c r="E526" s="4" t="s">
        <v>34</v>
      </c>
      <c r="F526" s="6"/>
      <c r="G526" s="5">
        <v>89</v>
      </c>
      <c r="H526" s="32">
        <v>3.3707865168539999</v>
      </c>
      <c r="I526" s="28">
        <v>88.764044943819997</v>
      </c>
      <c r="J526" s="29">
        <v>0</v>
      </c>
      <c r="K526" s="12">
        <v>6.7415730337079998</v>
      </c>
      <c r="L526" s="29">
        <v>0</v>
      </c>
      <c r="M526" s="12">
        <v>1.123595505618</v>
      </c>
      <c r="N526" s="62">
        <v>0</v>
      </c>
    </row>
    <row r="527" spans="4:14" x14ac:dyDescent="0.2">
      <c r="D527" s="174" t="s">
        <v>35</v>
      </c>
      <c r="E527" s="20" t="s">
        <v>36</v>
      </c>
      <c r="F527" s="22"/>
      <c r="G527" s="21">
        <v>629</v>
      </c>
      <c r="H527" s="51">
        <v>7.4721780604130004</v>
      </c>
      <c r="I527" s="19">
        <v>82.670906200318001</v>
      </c>
      <c r="J527" s="19">
        <v>0.31796502384699998</v>
      </c>
      <c r="K527" s="19">
        <v>5.4054054054050003</v>
      </c>
      <c r="L527" s="19">
        <v>0.31796502384699998</v>
      </c>
      <c r="M527" s="19">
        <v>2.5437201907790001</v>
      </c>
      <c r="N527" s="50">
        <v>1.2718600953899999</v>
      </c>
    </row>
    <row r="528" spans="4:14" x14ac:dyDescent="0.2">
      <c r="D528" s="175"/>
      <c r="E528" s="4" t="s">
        <v>37</v>
      </c>
      <c r="F528" s="6"/>
      <c r="G528" s="5">
        <v>593</v>
      </c>
      <c r="H528" s="32">
        <v>4.5531197301850002</v>
      </c>
      <c r="I528" s="12">
        <v>84.317032040472</v>
      </c>
      <c r="J528" s="12">
        <v>0.33726812816200002</v>
      </c>
      <c r="K528" s="12">
        <v>7.7571669477230003</v>
      </c>
      <c r="L528" s="12">
        <v>0.16863406408100001</v>
      </c>
      <c r="M528" s="12">
        <v>2.1922428330520001</v>
      </c>
      <c r="N528" s="34">
        <v>0.67453625632400005</v>
      </c>
    </row>
    <row r="529" spans="2:14" x14ac:dyDescent="0.2">
      <c r="D529" s="174" t="s">
        <v>38</v>
      </c>
      <c r="E529" s="20" t="s">
        <v>39</v>
      </c>
      <c r="F529" s="22"/>
      <c r="G529" s="21">
        <v>64</v>
      </c>
      <c r="H529" s="51">
        <v>3.125</v>
      </c>
      <c r="I529" s="19">
        <v>85.9375</v>
      </c>
      <c r="J529" s="19">
        <v>1.5625</v>
      </c>
      <c r="K529" s="19">
        <v>6.25</v>
      </c>
      <c r="L529" s="74">
        <v>0</v>
      </c>
      <c r="M529" s="19">
        <v>3.125</v>
      </c>
      <c r="N529" s="100">
        <v>0</v>
      </c>
    </row>
    <row r="530" spans="2:14" x14ac:dyDescent="0.2">
      <c r="D530" s="175"/>
      <c r="E530" s="4" t="s">
        <v>40</v>
      </c>
      <c r="F530" s="6"/>
      <c r="G530" s="5">
        <v>147</v>
      </c>
      <c r="H530" s="32">
        <v>7.4829931972789998</v>
      </c>
      <c r="I530" s="12">
        <v>82.993197278912007</v>
      </c>
      <c r="J530" s="12">
        <v>0.68027210884400002</v>
      </c>
      <c r="K530" s="12">
        <v>3.4013605442179999</v>
      </c>
      <c r="L530" s="12">
        <v>0.68027210884400002</v>
      </c>
      <c r="M530" s="12">
        <v>3.4013605442179999</v>
      </c>
      <c r="N530" s="34">
        <v>1.360544217687</v>
      </c>
    </row>
    <row r="531" spans="2:14" x14ac:dyDescent="0.2">
      <c r="D531" s="175"/>
      <c r="E531" s="4" t="s">
        <v>41</v>
      </c>
      <c r="F531" s="6"/>
      <c r="G531" s="5">
        <v>204</v>
      </c>
      <c r="H531" s="32">
        <v>6.8627450980390003</v>
      </c>
      <c r="I531" s="12">
        <v>83.333333333333002</v>
      </c>
      <c r="J531" s="29">
        <v>0</v>
      </c>
      <c r="K531" s="12">
        <v>6.8627450980390003</v>
      </c>
      <c r="L531" s="29">
        <v>0</v>
      </c>
      <c r="M531" s="12">
        <v>1.9607843137250001</v>
      </c>
      <c r="N531" s="34">
        <v>0.98039215686299996</v>
      </c>
    </row>
    <row r="532" spans="2:14" x14ac:dyDescent="0.2">
      <c r="D532" s="175"/>
      <c r="E532" s="4" t="s">
        <v>42</v>
      </c>
      <c r="F532" s="6"/>
      <c r="G532" s="5">
        <v>210</v>
      </c>
      <c r="H532" s="32">
        <v>4.7619047619049999</v>
      </c>
      <c r="I532" s="12">
        <v>84.761904761905001</v>
      </c>
      <c r="J532" s="29">
        <v>0</v>
      </c>
      <c r="K532" s="12">
        <v>5.7142857142860004</v>
      </c>
      <c r="L532" s="12">
        <v>0.47619047618999999</v>
      </c>
      <c r="M532" s="12">
        <v>3.333333333333</v>
      </c>
      <c r="N532" s="34">
        <v>0.95238095238099996</v>
      </c>
    </row>
    <row r="533" spans="2:14" x14ac:dyDescent="0.2">
      <c r="D533" s="175"/>
      <c r="E533" s="4" t="s">
        <v>43</v>
      </c>
      <c r="F533" s="6"/>
      <c r="G533" s="5">
        <v>204</v>
      </c>
      <c r="H533" s="32">
        <v>6.8627450980390003</v>
      </c>
      <c r="I533" s="12">
        <v>80.882352941175995</v>
      </c>
      <c r="J533" s="29">
        <v>0</v>
      </c>
      <c r="K533" s="12">
        <v>8.333333333333</v>
      </c>
      <c r="L533" s="29">
        <v>0</v>
      </c>
      <c r="M533" s="12">
        <v>2.9411764705880001</v>
      </c>
      <c r="N533" s="34">
        <v>0.98039215686299996</v>
      </c>
    </row>
    <row r="534" spans="2:14" x14ac:dyDescent="0.2">
      <c r="D534" s="175"/>
      <c r="E534" s="4" t="s">
        <v>44</v>
      </c>
      <c r="F534" s="6"/>
      <c r="G534" s="5">
        <v>223</v>
      </c>
      <c r="H534" s="32">
        <v>5.3811659192830001</v>
      </c>
      <c r="I534" s="12">
        <v>82.959641255605007</v>
      </c>
      <c r="J534" s="29">
        <v>0</v>
      </c>
      <c r="K534" s="12">
        <v>8.9686098654710005</v>
      </c>
      <c r="L534" s="29">
        <v>0</v>
      </c>
      <c r="M534" s="12">
        <v>1.3452914798210001</v>
      </c>
      <c r="N534" s="34">
        <v>1.3452914798210001</v>
      </c>
    </row>
    <row r="535" spans="2:14" x14ac:dyDescent="0.2">
      <c r="D535" s="176"/>
      <c r="E535" s="59" t="s">
        <v>45</v>
      </c>
      <c r="F535" s="60"/>
      <c r="G535" s="56">
        <v>170</v>
      </c>
      <c r="H535" s="83">
        <v>6.4705882352939996</v>
      </c>
      <c r="I535" s="47">
        <v>85.294117647058997</v>
      </c>
      <c r="J535" s="47">
        <v>1.1764705882349999</v>
      </c>
      <c r="K535" s="47">
        <v>4.7058823529409999</v>
      </c>
      <c r="L535" s="47">
        <v>0.58823529411800002</v>
      </c>
      <c r="M535" s="47">
        <v>1.1764705882349999</v>
      </c>
      <c r="N535" s="85">
        <v>0.58823529411800002</v>
      </c>
    </row>
    <row r="537" spans="2:14" x14ac:dyDescent="0.2">
      <c r="B537" s="43" t="str">
        <f xml:space="preserve"> HYPERLINK("#'目次'!B26", "[20]")</f>
        <v>[20]</v>
      </c>
      <c r="C537" s="31" t="s">
        <v>108</v>
      </c>
    </row>
    <row r="541" spans="2:14" x14ac:dyDescent="0.2">
      <c r="D541" s="177"/>
      <c r="E541" s="178"/>
      <c r="F541" s="178"/>
      <c r="G541" s="40" t="s">
        <v>14</v>
      </c>
      <c r="H541" s="42" t="s">
        <v>109</v>
      </c>
      <c r="I541" s="15" t="s">
        <v>110</v>
      </c>
      <c r="J541" s="15" t="s">
        <v>111</v>
      </c>
      <c r="K541" s="15" t="s">
        <v>112</v>
      </c>
      <c r="L541" s="15" t="s">
        <v>113</v>
      </c>
      <c r="M541" s="15" t="s">
        <v>114</v>
      </c>
      <c r="N541" s="44" t="s">
        <v>17</v>
      </c>
    </row>
    <row r="542" spans="2:14" x14ac:dyDescent="0.2">
      <c r="D542" s="179"/>
      <c r="E542" s="180"/>
      <c r="F542" s="180"/>
      <c r="G542" s="39"/>
      <c r="H542" s="41"/>
      <c r="I542" s="14"/>
      <c r="J542" s="14"/>
      <c r="K542" s="14"/>
      <c r="L542" s="14"/>
      <c r="M542" s="14"/>
      <c r="N542" s="38"/>
    </row>
    <row r="543" spans="2:14" x14ac:dyDescent="0.2">
      <c r="D543" s="58"/>
      <c r="E543" s="53" t="s">
        <v>14</v>
      </c>
      <c r="F543" s="52"/>
      <c r="G543" s="37">
        <v>1222</v>
      </c>
      <c r="H543" s="24">
        <v>6.055646481178</v>
      </c>
      <c r="I543" s="24">
        <v>83.469721767593995</v>
      </c>
      <c r="J543" s="24">
        <v>0.32733224222599999</v>
      </c>
      <c r="K543" s="24">
        <v>6.546644844517</v>
      </c>
      <c r="L543" s="24">
        <v>0.24549918166900001</v>
      </c>
      <c r="M543" s="24">
        <v>2.3731587561369998</v>
      </c>
      <c r="N543" s="68">
        <v>0.98199672667799998</v>
      </c>
    </row>
    <row r="544" spans="2:14" x14ac:dyDescent="0.2">
      <c r="D544" s="174" t="s">
        <v>52</v>
      </c>
      <c r="E544" s="20" t="s">
        <v>53</v>
      </c>
      <c r="F544" s="22"/>
      <c r="G544" s="21">
        <v>15</v>
      </c>
      <c r="H544" s="129">
        <v>13.333333333333</v>
      </c>
      <c r="I544" s="19">
        <v>80</v>
      </c>
      <c r="J544" s="74">
        <v>0</v>
      </c>
      <c r="K544" s="123">
        <v>0</v>
      </c>
      <c r="L544" s="74">
        <v>0</v>
      </c>
      <c r="M544" s="19">
        <v>6.666666666667</v>
      </c>
      <c r="N544" s="100">
        <v>0</v>
      </c>
    </row>
    <row r="545" spans="4:14" ht="24" x14ac:dyDescent="0.2">
      <c r="D545" s="175"/>
      <c r="E545" s="4" t="s">
        <v>54</v>
      </c>
      <c r="F545" s="6"/>
      <c r="G545" s="5">
        <v>122</v>
      </c>
      <c r="H545" s="32">
        <v>8.1967213114750006</v>
      </c>
      <c r="I545" s="28">
        <v>90.16393442623</v>
      </c>
      <c r="J545" s="29">
        <v>0</v>
      </c>
      <c r="K545" s="12">
        <v>1.6393442622950001</v>
      </c>
      <c r="L545" s="29">
        <v>0</v>
      </c>
      <c r="M545" s="29">
        <v>0</v>
      </c>
      <c r="N545" s="62">
        <v>0</v>
      </c>
    </row>
    <row r="546" spans="4:14" x14ac:dyDescent="0.2">
      <c r="D546" s="175"/>
      <c r="E546" s="4" t="s">
        <v>55</v>
      </c>
      <c r="F546" s="6"/>
      <c r="G546" s="5">
        <v>43</v>
      </c>
      <c r="H546" s="32">
        <v>4.6511627906979998</v>
      </c>
      <c r="I546" s="12">
        <v>86.046511627906995</v>
      </c>
      <c r="J546" s="12">
        <v>2.3255813953489999</v>
      </c>
      <c r="K546" s="12">
        <v>2.3255813953489999</v>
      </c>
      <c r="L546" s="29">
        <v>0</v>
      </c>
      <c r="M546" s="12">
        <v>4.6511627906979998</v>
      </c>
      <c r="N546" s="62">
        <v>0</v>
      </c>
    </row>
    <row r="547" spans="4:14" x14ac:dyDescent="0.2">
      <c r="D547" s="175"/>
      <c r="E547" s="4" t="s">
        <v>56</v>
      </c>
      <c r="F547" s="6"/>
      <c r="G547" s="5">
        <v>60</v>
      </c>
      <c r="H547" s="75">
        <v>11.666666666667</v>
      </c>
      <c r="I547" s="12">
        <v>81.666666666666998</v>
      </c>
      <c r="J547" s="29">
        <v>0</v>
      </c>
      <c r="K547" s="12">
        <v>3.333333333333</v>
      </c>
      <c r="L547" s="29">
        <v>0</v>
      </c>
      <c r="M547" s="12">
        <v>3.333333333333</v>
      </c>
      <c r="N547" s="62">
        <v>0</v>
      </c>
    </row>
    <row r="548" spans="4:14" x14ac:dyDescent="0.2">
      <c r="D548" s="175"/>
      <c r="E548" s="4" t="s">
        <v>57</v>
      </c>
      <c r="F548" s="6"/>
      <c r="G548" s="5">
        <v>286</v>
      </c>
      <c r="H548" s="32">
        <v>5.594405594406</v>
      </c>
      <c r="I548" s="12">
        <v>84.265734265733997</v>
      </c>
      <c r="J548" s="29">
        <v>0</v>
      </c>
      <c r="K548" s="12">
        <v>6.2937062937060002</v>
      </c>
      <c r="L548" s="29">
        <v>0</v>
      </c>
      <c r="M548" s="12">
        <v>2.797202797203</v>
      </c>
      <c r="N548" s="34">
        <v>1.0489510489510001</v>
      </c>
    </row>
    <row r="549" spans="4:14" x14ac:dyDescent="0.2">
      <c r="D549" s="175"/>
      <c r="E549" s="4" t="s">
        <v>58</v>
      </c>
      <c r="F549" s="6"/>
      <c r="G549" s="5">
        <v>129</v>
      </c>
      <c r="H549" s="32">
        <v>4.6511627906979998</v>
      </c>
      <c r="I549" s="12">
        <v>82.170542635659004</v>
      </c>
      <c r="J549" s="29">
        <v>0</v>
      </c>
      <c r="K549" s="12">
        <v>9.3023255813949994</v>
      </c>
      <c r="L549" s="12">
        <v>0.77519379845000003</v>
      </c>
      <c r="M549" s="12">
        <v>0.77519379845000003</v>
      </c>
      <c r="N549" s="34">
        <v>2.3255813953489999</v>
      </c>
    </row>
    <row r="550" spans="4:14" x14ac:dyDescent="0.2">
      <c r="D550" s="175"/>
      <c r="E550" s="4" t="s">
        <v>59</v>
      </c>
      <c r="F550" s="6"/>
      <c r="G550" s="5">
        <v>195</v>
      </c>
      <c r="H550" s="32">
        <v>4.6153846153850004</v>
      </c>
      <c r="I550" s="12">
        <v>80.512820512820994</v>
      </c>
      <c r="J550" s="29">
        <v>0</v>
      </c>
      <c r="K550" s="12">
        <v>9.7435897435900003</v>
      </c>
      <c r="L550" s="12">
        <v>0.51282051282100005</v>
      </c>
      <c r="M550" s="12">
        <v>3.5897435897440002</v>
      </c>
      <c r="N550" s="34">
        <v>1.025641025641</v>
      </c>
    </row>
    <row r="551" spans="4:14" x14ac:dyDescent="0.2">
      <c r="D551" s="175"/>
      <c r="E551" s="4" t="s">
        <v>60</v>
      </c>
      <c r="F551" s="6"/>
      <c r="G551" s="5">
        <v>176</v>
      </c>
      <c r="H551" s="32">
        <v>6.8181818181820004</v>
      </c>
      <c r="I551" s="12">
        <v>83.522727272726996</v>
      </c>
      <c r="J551" s="29">
        <v>0</v>
      </c>
      <c r="K551" s="12">
        <v>7.9545454545450003</v>
      </c>
      <c r="L551" s="12">
        <v>0.56818181818199998</v>
      </c>
      <c r="M551" s="12">
        <v>1.136363636364</v>
      </c>
      <c r="N551" s="62">
        <v>0</v>
      </c>
    </row>
    <row r="552" spans="4:14" x14ac:dyDescent="0.2">
      <c r="D552" s="175"/>
      <c r="E552" s="4" t="s">
        <v>61</v>
      </c>
      <c r="F552" s="6"/>
      <c r="G552" s="5">
        <v>78</v>
      </c>
      <c r="H552" s="32">
        <v>5.1282051282049999</v>
      </c>
      <c r="I552" s="12">
        <v>84.615384615384997</v>
      </c>
      <c r="J552" s="12">
        <v>2.564102564103</v>
      </c>
      <c r="K552" s="12">
        <v>3.8461538461539999</v>
      </c>
      <c r="L552" s="29">
        <v>0</v>
      </c>
      <c r="M552" s="12">
        <v>2.564102564103</v>
      </c>
      <c r="N552" s="34">
        <v>1.2820512820509999</v>
      </c>
    </row>
    <row r="553" spans="4:14" x14ac:dyDescent="0.2">
      <c r="D553" s="175"/>
      <c r="E553" s="4" t="s">
        <v>62</v>
      </c>
      <c r="F553" s="6"/>
      <c r="G553" s="5">
        <v>113</v>
      </c>
      <c r="H553" s="32">
        <v>5.3097345132739999</v>
      </c>
      <c r="I553" s="12">
        <v>82.300884955751997</v>
      </c>
      <c r="J553" s="12">
        <v>0.88495575221199996</v>
      </c>
      <c r="K553" s="12">
        <v>7.0796460176989999</v>
      </c>
      <c r="L553" s="29">
        <v>0</v>
      </c>
      <c r="M553" s="12">
        <v>2.654867256637</v>
      </c>
      <c r="N553" s="34">
        <v>1.769911504425</v>
      </c>
    </row>
    <row r="554" spans="4:14" x14ac:dyDescent="0.2">
      <c r="D554" s="174" t="s">
        <v>63</v>
      </c>
      <c r="E554" s="20" t="s">
        <v>64</v>
      </c>
      <c r="F554" s="22"/>
      <c r="G554" s="21">
        <v>234</v>
      </c>
      <c r="H554" s="51">
        <v>7.2649572649570002</v>
      </c>
      <c r="I554" s="19">
        <v>82.478632478631994</v>
      </c>
      <c r="J554" s="19">
        <v>1.2820512820509999</v>
      </c>
      <c r="K554" s="19">
        <v>6.4102564102560002</v>
      </c>
      <c r="L554" s="19">
        <v>0.42735042735000001</v>
      </c>
      <c r="M554" s="19">
        <v>1.709401709402</v>
      </c>
      <c r="N554" s="50">
        <v>0.42735042735000001</v>
      </c>
    </row>
    <row r="555" spans="4:14" x14ac:dyDescent="0.2">
      <c r="D555" s="175"/>
      <c r="E555" s="4" t="s">
        <v>65</v>
      </c>
      <c r="F555" s="6"/>
      <c r="G555" s="5">
        <v>172</v>
      </c>
      <c r="H555" s="32">
        <v>6.9767441860470001</v>
      </c>
      <c r="I555" s="12">
        <v>83.720930232558004</v>
      </c>
      <c r="J555" s="29">
        <v>0</v>
      </c>
      <c r="K555" s="12">
        <v>5.2325581395349996</v>
      </c>
      <c r="L555" s="29">
        <v>0</v>
      </c>
      <c r="M555" s="12">
        <v>3.488372093023</v>
      </c>
      <c r="N555" s="34">
        <v>0.58139534883699995</v>
      </c>
    </row>
    <row r="556" spans="4:14" x14ac:dyDescent="0.2">
      <c r="D556" s="175"/>
      <c r="E556" s="4" t="s">
        <v>66</v>
      </c>
      <c r="F556" s="6"/>
      <c r="G556" s="5">
        <v>165</v>
      </c>
      <c r="H556" s="32">
        <v>4.8484848484849996</v>
      </c>
      <c r="I556" s="12">
        <v>82.424242424241996</v>
      </c>
      <c r="J556" s="29">
        <v>0</v>
      </c>
      <c r="K556" s="12">
        <v>7.2727272727269998</v>
      </c>
      <c r="L556" s="12">
        <v>0.60606060606099998</v>
      </c>
      <c r="M556" s="12">
        <v>2.4242424242420002</v>
      </c>
      <c r="N556" s="34">
        <v>2.4242424242420002</v>
      </c>
    </row>
    <row r="557" spans="4:14" x14ac:dyDescent="0.2">
      <c r="D557" s="175"/>
      <c r="E557" s="4" t="s">
        <v>67</v>
      </c>
      <c r="F557" s="6"/>
      <c r="G557" s="5">
        <v>158</v>
      </c>
      <c r="H557" s="32">
        <v>7.5949367088609998</v>
      </c>
      <c r="I557" s="12">
        <v>85.443037974684003</v>
      </c>
      <c r="J557" s="29">
        <v>0</v>
      </c>
      <c r="K557" s="12">
        <v>4.4303797468350004</v>
      </c>
      <c r="L557" s="12">
        <v>0.63291139240500005</v>
      </c>
      <c r="M557" s="12">
        <v>1.2658227848100001</v>
      </c>
      <c r="N557" s="34">
        <v>0.63291139240500005</v>
      </c>
    </row>
    <row r="558" spans="4:14" x14ac:dyDescent="0.2">
      <c r="D558" s="175"/>
      <c r="E558" s="4" t="s">
        <v>68</v>
      </c>
      <c r="F558" s="6"/>
      <c r="G558" s="5">
        <v>112</v>
      </c>
      <c r="H558" s="32">
        <v>3.5714285714290002</v>
      </c>
      <c r="I558" s="12">
        <v>82.142857142856997</v>
      </c>
      <c r="J558" s="29">
        <v>0</v>
      </c>
      <c r="K558" s="12">
        <v>10.714285714286</v>
      </c>
      <c r="L558" s="29">
        <v>0</v>
      </c>
      <c r="M558" s="12">
        <v>3.5714285714290002</v>
      </c>
      <c r="N558" s="62">
        <v>0</v>
      </c>
    </row>
    <row r="559" spans="4:14" x14ac:dyDescent="0.2">
      <c r="D559" s="175"/>
      <c r="E559" s="4" t="s">
        <v>69</v>
      </c>
      <c r="F559" s="6"/>
      <c r="G559" s="5">
        <v>92</v>
      </c>
      <c r="H559" s="32">
        <v>5.4347826086959996</v>
      </c>
      <c r="I559" s="12">
        <v>85.869565217390999</v>
      </c>
      <c r="J559" s="29">
        <v>0</v>
      </c>
      <c r="K559" s="12">
        <v>8.6956521739130004</v>
      </c>
      <c r="L559" s="29">
        <v>0</v>
      </c>
      <c r="M559" s="29">
        <v>0</v>
      </c>
      <c r="N559" s="62">
        <v>0</v>
      </c>
    </row>
    <row r="560" spans="4:14" x14ac:dyDescent="0.2">
      <c r="D560" s="175"/>
      <c r="E560" s="4" t="s">
        <v>70</v>
      </c>
      <c r="F560" s="6"/>
      <c r="G560" s="5">
        <v>131</v>
      </c>
      <c r="H560" s="32">
        <v>6.1068702290079999</v>
      </c>
      <c r="I560" s="12">
        <v>87.022900763359004</v>
      </c>
      <c r="J560" s="29">
        <v>0</v>
      </c>
      <c r="K560" s="12">
        <v>3.8167938931299998</v>
      </c>
      <c r="L560" s="29">
        <v>0</v>
      </c>
      <c r="M560" s="12">
        <v>2.2900763358780001</v>
      </c>
      <c r="N560" s="34">
        <v>0.76335877862599999</v>
      </c>
    </row>
    <row r="561" spans="2:14" x14ac:dyDescent="0.2">
      <c r="D561" s="175"/>
      <c r="E561" s="4" t="s">
        <v>71</v>
      </c>
      <c r="F561" s="6"/>
      <c r="G561" s="5">
        <v>71</v>
      </c>
      <c r="H561" s="32">
        <v>7.0422535211269999</v>
      </c>
      <c r="I561" s="12">
        <v>83.098591549296003</v>
      </c>
      <c r="J561" s="29">
        <v>0</v>
      </c>
      <c r="K561" s="12">
        <v>7.0422535211269999</v>
      </c>
      <c r="L561" s="29">
        <v>0</v>
      </c>
      <c r="M561" s="12">
        <v>2.8169014084509998</v>
      </c>
      <c r="N561" s="62">
        <v>0</v>
      </c>
    </row>
    <row r="562" spans="2:14" x14ac:dyDescent="0.2">
      <c r="D562" s="176"/>
      <c r="E562" s="59" t="s">
        <v>72</v>
      </c>
      <c r="F562" s="60"/>
      <c r="G562" s="56">
        <v>70</v>
      </c>
      <c r="H562" s="83">
        <v>4.2857142857139996</v>
      </c>
      <c r="I562" s="47">
        <v>85.714285714286007</v>
      </c>
      <c r="J562" s="80">
        <v>0</v>
      </c>
      <c r="K562" s="47">
        <v>7.1428571428570002</v>
      </c>
      <c r="L562" s="80">
        <v>0</v>
      </c>
      <c r="M562" s="47">
        <v>1.4285714285710001</v>
      </c>
      <c r="N562" s="85">
        <v>1.4285714285710001</v>
      </c>
    </row>
    <row r="564" spans="2:14" x14ac:dyDescent="0.2">
      <c r="B564" s="43" t="str">
        <f xml:space="preserve"> HYPERLINK("#'目次'!B27", "[21]")</f>
        <v>[21]</v>
      </c>
      <c r="C564" s="31" t="s">
        <v>108</v>
      </c>
    </row>
    <row r="567" spans="2:14" x14ac:dyDescent="0.2">
      <c r="C567" s="31" t="s">
        <v>75</v>
      </c>
    </row>
    <row r="568" spans="2:14" x14ac:dyDescent="0.2">
      <c r="D568" s="177"/>
      <c r="E568" s="178"/>
      <c r="F568" s="178"/>
      <c r="G568" s="40" t="s">
        <v>14</v>
      </c>
      <c r="H568" s="42" t="s">
        <v>109</v>
      </c>
      <c r="I568" s="15" t="s">
        <v>110</v>
      </c>
      <c r="J568" s="15" t="s">
        <v>111</v>
      </c>
      <c r="K568" s="15" t="s">
        <v>112</v>
      </c>
      <c r="L568" s="15" t="s">
        <v>113</v>
      </c>
      <c r="M568" s="15" t="s">
        <v>114</v>
      </c>
      <c r="N568" s="44" t="s">
        <v>17</v>
      </c>
    </row>
    <row r="569" spans="2:14" x14ac:dyDescent="0.2">
      <c r="D569" s="179"/>
      <c r="E569" s="180"/>
      <c r="F569" s="180"/>
      <c r="G569" s="39"/>
      <c r="H569" s="41"/>
      <c r="I569" s="14"/>
      <c r="J569" s="14"/>
      <c r="K569" s="14"/>
      <c r="L569" s="14"/>
      <c r="M569" s="14"/>
      <c r="N569" s="38"/>
    </row>
    <row r="570" spans="2:14" x14ac:dyDescent="0.2">
      <c r="D570" s="58"/>
      <c r="E570" s="53" t="s">
        <v>14</v>
      </c>
      <c r="F570" s="52"/>
      <c r="G570" s="37">
        <v>1222</v>
      </c>
      <c r="H570" s="24">
        <v>6.055646481178</v>
      </c>
      <c r="I570" s="24">
        <v>83.469721767593995</v>
      </c>
      <c r="J570" s="24">
        <v>0.32733224222599999</v>
      </c>
      <c r="K570" s="24">
        <v>6.546644844517</v>
      </c>
      <c r="L570" s="24">
        <v>0.24549918166900001</v>
      </c>
      <c r="M570" s="24">
        <v>2.3731587561369998</v>
      </c>
      <c r="N570" s="68">
        <v>0.98199672667799998</v>
      </c>
    </row>
    <row r="571" spans="2:14" x14ac:dyDescent="0.2">
      <c r="D571" s="174" t="s">
        <v>36</v>
      </c>
      <c r="E571" s="20" t="s">
        <v>76</v>
      </c>
      <c r="F571" s="22"/>
      <c r="G571" s="21">
        <v>629</v>
      </c>
      <c r="H571" s="51">
        <v>7.4721780604130004</v>
      </c>
      <c r="I571" s="19">
        <v>82.670906200318001</v>
      </c>
      <c r="J571" s="19">
        <v>0.31796502384699998</v>
      </c>
      <c r="K571" s="19">
        <v>5.4054054054050003</v>
      </c>
      <c r="L571" s="19">
        <v>0.31796502384699998</v>
      </c>
      <c r="M571" s="19">
        <v>2.5437201907790001</v>
      </c>
      <c r="N571" s="50">
        <v>1.2718600953899999</v>
      </c>
    </row>
    <row r="572" spans="2:14" x14ac:dyDescent="0.2">
      <c r="D572" s="175"/>
      <c r="E572" s="4" t="s">
        <v>39</v>
      </c>
      <c r="F572" s="6"/>
      <c r="G572" s="5">
        <v>37</v>
      </c>
      <c r="H572" s="32">
        <v>5.4054054054050003</v>
      </c>
      <c r="I572" s="12">
        <v>86.486486486486001</v>
      </c>
      <c r="J572" s="29">
        <v>0</v>
      </c>
      <c r="K572" s="12">
        <v>2.7027027027030002</v>
      </c>
      <c r="L572" s="29">
        <v>0</v>
      </c>
      <c r="M572" s="12">
        <v>5.4054054054050003</v>
      </c>
      <c r="N572" s="62">
        <v>0</v>
      </c>
    </row>
    <row r="573" spans="2:14" x14ac:dyDescent="0.2">
      <c r="D573" s="175"/>
      <c r="E573" s="4" t="s">
        <v>40</v>
      </c>
      <c r="F573" s="6"/>
      <c r="G573" s="5">
        <v>73</v>
      </c>
      <c r="H573" s="75">
        <v>12.328767123287999</v>
      </c>
      <c r="I573" s="33">
        <v>78.082191780822001</v>
      </c>
      <c r="J573" s="12">
        <v>1.369863013699</v>
      </c>
      <c r="K573" s="33">
        <v>1.369863013699</v>
      </c>
      <c r="L573" s="12">
        <v>1.369863013699</v>
      </c>
      <c r="M573" s="12">
        <v>4.1095890410960001</v>
      </c>
      <c r="N573" s="34">
        <v>1.369863013699</v>
      </c>
    </row>
    <row r="574" spans="2:14" x14ac:dyDescent="0.2">
      <c r="D574" s="175"/>
      <c r="E574" s="4" t="s">
        <v>41</v>
      </c>
      <c r="F574" s="6"/>
      <c r="G574" s="5">
        <v>108</v>
      </c>
      <c r="H574" s="32">
        <v>9.2592592592590002</v>
      </c>
      <c r="I574" s="12">
        <v>84.259259259258997</v>
      </c>
      <c r="J574" s="29">
        <v>0</v>
      </c>
      <c r="K574" s="12">
        <v>2.7777777777780002</v>
      </c>
      <c r="L574" s="29">
        <v>0</v>
      </c>
      <c r="M574" s="12">
        <v>1.851851851852</v>
      </c>
      <c r="N574" s="34">
        <v>1.851851851852</v>
      </c>
    </row>
    <row r="575" spans="2:14" x14ac:dyDescent="0.2">
      <c r="D575" s="175"/>
      <c r="E575" s="4" t="s">
        <v>42</v>
      </c>
      <c r="F575" s="6"/>
      <c r="G575" s="5">
        <v>113</v>
      </c>
      <c r="H575" s="32">
        <v>7.0796460176989999</v>
      </c>
      <c r="I575" s="12">
        <v>84.070796460176993</v>
      </c>
      <c r="J575" s="29">
        <v>0</v>
      </c>
      <c r="K575" s="12">
        <v>4.424778761062</v>
      </c>
      <c r="L575" s="12">
        <v>0.88495575221199996</v>
      </c>
      <c r="M575" s="12">
        <v>2.654867256637</v>
      </c>
      <c r="N575" s="34">
        <v>0.88495575221199996</v>
      </c>
    </row>
    <row r="576" spans="2:14" x14ac:dyDescent="0.2">
      <c r="D576" s="175"/>
      <c r="E576" s="4" t="s">
        <v>43</v>
      </c>
      <c r="F576" s="6"/>
      <c r="G576" s="5">
        <v>101</v>
      </c>
      <c r="H576" s="32">
        <v>9.9009900990100004</v>
      </c>
      <c r="I576" s="12">
        <v>80.198019801979996</v>
      </c>
      <c r="J576" s="29">
        <v>0</v>
      </c>
      <c r="K576" s="12">
        <v>6.9306930693069999</v>
      </c>
      <c r="L576" s="29">
        <v>0</v>
      </c>
      <c r="M576" s="12">
        <v>2.970297029703</v>
      </c>
      <c r="N576" s="62">
        <v>0</v>
      </c>
    </row>
    <row r="577" spans="2:14" x14ac:dyDescent="0.2">
      <c r="D577" s="175"/>
      <c r="E577" s="4" t="s">
        <v>44</v>
      </c>
      <c r="F577" s="6"/>
      <c r="G577" s="5">
        <v>114</v>
      </c>
      <c r="H577" s="32">
        <v>2.6315789473679998</v>
      </c>
      <c r="I577" s="12">
        <v>81.578947368420998</v>
      </c>
      <c r="J577" s="29">
        <v>0</v>
      </c>
      <c r="K577" s="12">
        <v>11.403508771929999</v>
      </c>
      <c r="L577" s="29">
        <v>0</v>
      </c>
      <c r="M577" s="12">
        <v>1.7543859649119999</v>
      </c>
      <c r="N577" s="34">
        <v>2.6315789473679998</v>
      </c>
    </row>
    <row r="578" spans="2:14" x14ac:dyDescent="0.2">
      <c r="D578" s="175"/>
      <c r="E578" s="4" t="s">
        <v>45</v>
      </c>
      <c r="F578" s="6"/>
      <c r="G578" s="5">
        <v>83</v>
      </c>
      <c r="H578" s="32">
        <v>6.0240963855420002</v>
      </c>
      <c r="I578" s="12">
        <v>85.542168674698999</v>
      </c>
      <c r="J578" s="12">
        <v>1.204819277108</v>
      </c>
      <c r="K578" s="12">
        <v>4.819277108434</v>
      </c>
      <c r="L578" s="29">
        <v>0</v>
      </c>
      <c r="M578" s="12">
        <v>1.204819277108</v>
      </c>
      <c r="N578" s="34">
        <v>1.204819277108</v>
      </c>
    </row>
    <row r="579" spans="2:14" x14ac:dyDescent="0.2">
      <c r="D579" s="174" t="s">
        <v>37</v>
      </c>
      <c r="E579" s="20" t="s">
        <v>77</v>
      </c>
      <c r="F579" s="22"/>
      <c r="G579" s="21">
        <v>593</v>
      </c>
      <c r="H579" s="51">
        <v>4.5531197301850002</v>
      </c>
      <c r="I579" s="19">
        <v>84.317032040472</v>
      </c>
      <c r="J579" s="19">
        <v>0.33726812816200002</v>
      </c>
      <c r="K579" s="19">
        <v>7.7571669477230003</v>
      </c>
      <c r="L579" s="19">
        <v>0.16863406408100001</v>
      </c>
      <c r="M579" s="19">
        <v>2.1922428330520001</v>
      </c>
      <c r="N579" s="50">
        <v>0.67453625632400005</v>
      </c>
    </row>
    <row r="580" spans="2:14" x14ac:dyDescent="0.2">
      <c r="D580" s="175"/>
      <c r="E580" s="4" t="s">
        <v>39</v>
      </c>
      <c r="F580" s="6"/>
      <c r="G580" s="5">
        <v>27</v>
      </c>
      <c r="H580" s="133">
        <v>0</v>
      </c>
      <c r="I580" s="12">
        <v>85.185185185185006</v>
      </c>
      <c r="J580" s="12">
        <v>3.7037037037039999</v>
      </c>
      <c r="K580" s="12">
        <v>11.111111111111001</v>
      </c>
      <c r="L580" s="29">
        <v>0</v>
      </c>
      <c r="M580" s="29">
        <v>0</v>
      </c>
      <c r="N580" s="62">
        <v>0</v>
      </c>
    </row>
    <row r="581" spans="2:14" x14ac:dyDescent="0.2">
      <c r="D581" s="175"/>
      <c r="E581" s="4" t="s">
        <v>40</v>
      </c>
      <c r="F581" s="6"/>
      <c r="G581" s="5">
        <v>74</v>
      </c>
      <c r="H581" s="32">
        <v>2.7027027027030002</v>
      </c>
      <c r="I581" s="12">
        <v>87.837837837837995</v>
      </c>
      <c r="J581" s="29">
        <v>0</v>
      </c>
      <c r="K581" s="12">
        <v>5.4054054054050003</v>
      </c>
      <c r="L581" s="29">
        <v>0</v>
      </c>
      <c r="M581" s="12">
        <v>2.7027027027030002</v>
      </c>
      <c r="N581" s="34">
        <v>1.351351351351</v>
      </c>
    </row>
    <row r="582" spans="2:14" x14ac:dyDescent="0.2">
      <c r="D582" s="175"/>
      <c r="E582" s="4" t="s">
        <v>41</v>
      </c>
      <c r="F582" s="6"/>
      <c r="G582" s="5">
        <v>96</v>
      </c>
      <c r="H582" s="32">
        <v>4.166666666667</v>
      </c>
      <c r="I582" s="12">
        <v>82.291666666666998</v>
      </c>
      <c r="J582" s="29">
        <v>0</v>
      </c>
      <c r="K582" s="12">
        <v>11.458333333333</v>
      </c>
      <c r="L582" s="29">
        <v>0</v>
      </c>
      <c r="M582" s="12">
        <v>2.083333333333</v>
      </c>
      <c r="N582" s="62">
        <v>0</v>
      </c>
    </row>
    <row r="583" spans="2:14" x14ac:dyDescent="0.2">
      <c r="D583" s="175"/>
      <c r="E583" s="4" t="s">
        <v>42</v>
      </c>
      <c r="F583" s="6"/>
      <c r="G583" s="5">
        <v>97</v>
      </c>
      <c r="H583" s="32">
        <v>2.0618556701030002</v>
      </c>
      <c r="I583" s="12">
        <v>85.567010309278004</v>
      </c>
      <c r="J583" s="29">
        <v>0</v>
      </c>
      <c r="K583" s="12">
        <v>7.2164948453609998</v>
      </c>
      <c r="L583" s="29">
        <v>0</v>
      </c>
      <c r="M583" s="12">
        <v>4.1237113402060004</v>
      </c>
      <c r="N583" s="34">
        <v>1.0309278350519999</v>
      </c>
    </row>
    <row r="584" spans="2:14" x14ac:dyDescent="0.2">
      <c r="D584" s="175"/>
      <c r="E584" s="4" t="s">
        <v>43</v>
      </c>
      <c r="F584" s="6"/>
      <c r="G584" s="5">
        <v>103</v>
      </c>
      <c r="H584" s="32">
        <v>3.8834951456310001</v>
      </c>
      <c r="I584" s="12">
        <v>81.553398058252</v>
      </c>
      <c r="J584" s="29">
        <v>0</v>
      </c>
      <c r="K584" s="12">
        <v>9.7087378640779995</v>
      </c>
      <c r="L584" s="29">
        <v>0</v>
      </c>
      <c r="M584" s="12">
        <v>2.9126213592229999</v>
      </c>
      <c r="N584" s="34">
        <v>1.9417475728160001</v>
      </c>
    </row>
    <row r="585" spans="2:14" x14ac:dyDescent="0.2">
      <c r="D585" s="175"/>
      <c r="E585" s="4" t="s">
        <v>44</v>
      </c>
      <c r="F585" s="6"/>
      <c r="G585" s="5">
        <v>109</v>
      </c>
      <c r="H585" s="32">
        <v>8.2568807339449997</v>
      </c>
      <c r="I585" s="12">
        <v>84.403669724771007</v>
      </c>
      <c r="J585" s="29">
        <v>0</v>
      </c>
      <c r="K585" s="12">
        <v>6.4220183486240003</v>
      </c>
      <c r="L585" s="29">
        <v>0</v>
      </c>
      <c r="M585" s="12">
        <v>0.91743119266100004</v>
      </c>
      <c r="N585" s="62">
        <v>0</v>
      </c>
    </row>
    <row r="586" spans="2:14" x14ac:dyDescent="0.2">
      <c r="D586" s="176"/>
      <c r="E586" s="59" t="s">
        <v>45</v>
      </c>
      <c r="F586" s="60"/>
      <c r="G586" s="56">
        <v>87</v>
      </c>
      <c r="H586" s="83">
        <v>6.8965517241379999</v>
      </c>
      <c r="I586" s="47">
        <v>85.057471264368004</v>
      </c>
      <c r="J586" s="47">
        <v>1.149425287356</v>
      </c>
      <c r="K586" s="47">
        <v>4.5977011494250002</v>
      </c>
      <c r="L586" s="47">
        <v>1.149425287356</v>
      </c>
      <c r="M586" s="47">
        <v>1.149425287356</v>
      </c>
      <c r="N586" s="125">
        <v>0</v>
      </c>
    </row>
    <row r="588" spans="2:14" x14ac:dyDescent="0.2">
      <c r="B588" s="43" t="str">
        <f xml:space="preserve"> HYPERLINK("#'目次'!B28", "[22]")</f>
        <v>[22]</v>
      </c>
      <c r="C588" s="31" t="s">
        <v>117</v>
      </c>
    </row>
    <row r="592" spans="2:14" x14ac:dyDescent="0.2">
      <c r="D592" s="177"/>
      <c r="E592" s="178"/>
      <c r="F592" s="178"/>
      <c r="G592" s="40" t="s">
        <v>14</v>
      </c>
      <c r="H592" s="42" t="s">
        <v>109</v>
      </c>
      <c r="I592" s="15" t="s">
        <v>110</v>
      </c>
      <c r="J592" s="15" t="s">
        <v>111</v>
      </c>
      <c r="K592" s="15" t="s">
        <v>112</v>
      </c>
      <c r="L592" s="15" t="s">
        <v>113</v>
      </c>
      <c r="M592" s="15" t="s">
        <v>114</v>
      </c>
      <c r="N592" s="44" t="s">
        <v>17</v>
      </c>
    </row>
    <row r="593" spans="4:14" x14ac:dyDescent="0.2">
      <c r="D593" s="179"/>
      <c r="E593" s="180"/>
      <c r="F593" s="180"/>
      <c r="G593" s="39"/>
      <c r="H593" s="41"/>
      <c r="I593" s="14"/>
      <c r="J593" s="14"/>
      <c r="K593" s="14"/>
      <c r="L593" s="14"/>
      <c r="M593" s="14"/>
      <c r="N593" s="38"/>
    </row>
    <row r="594" spans="4:14" x14ac:dyDescent="0.2">
      <c r="D594" s="58"/>
      <c r="E594" s="53" t="s">
        <v>14</v>
      </c>
      <c r="F594" s="52"/>
      <c r="G594" s="37">
        <v>1222</v>
      </c>
      <c r="H594" s="24">
        <v>18.494271685760999</v>
      </c>
      <c r="I594" s="24">
        <v>9.4108019639930003</v>
      </c>
      <c r="J594" s="24">
        <v>4.0098199672670001</v>
      </c>
      <c r="K594" s="24">
        <v>62.193126022912999</v>
      </c>
      <c r="L594" s="24">
        <v>0.81833060556500004</v>
      </c>
      <c r="M594" s="24">
        <v>3.9279869067100002</v>
      </c>
      <c r="N594" s="68">
        <v>1.145662847791</v>
      </c>
    </row>
    <row r="595" spans="4:14" x14ac:dyDescent="0.2">
      <c r="D595" s="174" t="s">
        <v>18</v>
      </c>
      <c r="E595" s="20" t="s">
        <v>19</v>
      </c>
      <c r="F595" s="22"/>
      <c r="G595" s="21">
        <v>57</v>
      </c>
      <c r="H595" s="51">
        <v>15.789473684211</v>
      </c>
      <c r="I595" s="19">
        <v>7.0175438596489998</v>
      </c>
      <c r="J595" s="19">
        <v>7.0175438596489998</v>
      </c>
      <c r="K595" s="19">
        <v>66.666666666666998</v>
      </c>
      <c r="L595" s="19">
        <v>3.508771929825</v>
      </c>
      <c r="M595" s="74">
        <v>0</v>
      </c>
      <c r="N595" s="100">
        <v>0</v>
      </c>
    </row>
    <row r="596" spans="4:14" x14ac:dyDescent="0.2">
      <c r="D596" s="175"/>
      <c r="E596" s="4" t="s">
        <v>20</v>
      </c>
      <c r="F596" s="6"/>
      <c r="G596" s="5">
        <v>84</v>
      </c>
      <c r="H596" s="32">
        <v>20.238095238094999</v>
      </c>
      <c r="I596" s="12">
        <v>5.9523809523809996</v>
      </c>
      <c r="J596" s="12">
        <v>4.7619047619049999</v>
      </c>
      <c r="K596" s="12">
        <v>60.714285714286</v>
      </c>
      <c r="L596" s="29">
        <v>0</v>
      </c>
      <c r="M596" s="12">
        <v>5.9523809523809996</v>
      </c>
      <c r="N596" s="34">
        <v>2.3809523809519999</v>
      </c>
    </row>
    <row r="597" spans="4:14" x14ac:dyDescent="0.2">
      <c r="D597" s="175"/>
      <c r="E597" s="4" t="s">
        <v>21</v>
      </c>
      <c r="F597" s="6"/>
      <c r="G597" s="5">
        <v>487</v>
      </c>
      <c r="H597" s="32">
        <v>18.685831622177002</v>
      </c>
      <c r="I597" s="12">
        <v>8.2135523613959993</v>
      </c>
      <c r="J597" s="12">
        <v>4.1067761806979997</v>
      </c>
      <c r="K597" s="12">
        <v>63.449691991785997</v>
      </c>
      <c r="L597" s="12">
        <v>0.82135523613999994</v>
      </c>
      <c r="M597" s="12">
        <v>3.6960985626279999</v>
      </c>
      <c r="N597" s="34">
        <v>1.026694045175</v>
      </c>
    </row>
    <row r="598" spans="4:14" x14ac:dyDescent="0.2">
      <c r="D598" s="175"/>
      <c r="E598" s="4" t="s">
        <v>22</v>
      </c>
      <c r="F598" s="6"/>
      <c r="G598" s="5">
        <v>35</v>
      </c>
      <c r="H598" s="75">
        <v>25.714285714286</v>
      </c>
      <c r="I598" s="12">
        <v>5.7142857142860004</v>
      </c>
      <c r="J598" s="12">
        <v>8.5714285714289993</v>
      </c>
      <c r="K598" s="33">
        <v>57.142857142856997</v>
      </c>
      <c r="L598" s="29">
        <v>0</v>
      </c>
      <c r="M598" s="12">
        <v>2.8571428571430002</v>
      </c>
      <c r="N598" s="62">
        <v>0</v>
      </c>
    </row>
    <row r="599" spans="4:14" x14ac:dyDescent="0.2">
      <c r="D599" s="175"/>
      <c r="E599" s="4" t="s">
        <v>23</v>
      </c>
      <c r="F599" s="6"/>
      <c r="G599" s="5">
        <v>143</v>
      </c>
      <c r="H599" s="32">
        <v>18.181818181817999</v>
      </c>
      <c r="I599" s="12">
        <v>9.0909090909089993</v>
      </c>
      <c r="J599" s="12">
        <v>4.8951048951049998</v>
      </c>
      <c r="K599" s="12">
        <v>60.839160839161003</v>
      </c>
      <c r="L599" s="29">
        <v>0</v>
      </c>
      <c r="M599" s="12">
        <v>4.8951048951049998</v>
      </c>
      <c r="N599" s="34">
        <v>2.0979020979020002</v>
      </c>
    </row>
    <row r="600" spans="4:14" x14ac:dyDescent="0.2">
      <c r="D600" s="175"/>
      <c r="E600" s="4" t="s">
        <v>24</v>
      </c>
      <c r="F600" s="6"/>
      <c r="G600" s="5">
        <v>187</v>
      </c>
      <c r="H600" s="32">
        <v>21.390374331551001</v>
      </c>
      <c r="I600" s="28">
        <v>14.438502673797</v>
      </c>
      <c r="J600" s="12">
        <v>1.6042780748659999</v>
      </c>
      <c r="K600" s="33">
        <v>56.149732620320997</v>
      </c>
      <c r="L600" s="12">
        <v>1.069518716578</v>
      </c>
      <c r="M600" s="12">
        <v>4.2780748663099999</v>
      </c>
      <c r="N600" s="34">
        <v>1.069518716578</v>
      </c>
    </row>
    <row r="601" spans="4:14" x14ac:dyDescent="0.2">
      <c r="D601" s="175"/>
      <c r="E601" s="4" t="s">
        <v>25</v>
      </c>
      <c r="F601" s="6"/>
      <c r="G601" s="5">
        <v>71</v>
      </c>
      <c r="H601" s="77">
        <v>11.267605633803001</v>
      </c>
      <c r="I601" s="12">
        <v>9.8591549295770005</v>
      </c>
      <c r="J601" s="12">
        <v>2.8169014084509998</v>
      </c>
      <c r="K601" s="28">
        <v>67.605633802816996</v>
      </c>
      <c r="L601" s="29">
        <v>0</v>
      </c>
      <c r="M601" s="12">
        <v>7.0422535211269999</v>
      </c>
      <c r="N601" s="34">
        <v>1.4084507042250001</v>
      </c>
    </row>
    <row r="602" spans="4:14" x14ac:dyDescent="0.2">
      <c r="D602" s="175"/>
      <c r="E602" s="4" t="s">
        <v>26</v>
      </c>
      <c r="F602" s="6"/>
      <c r="G602" s="5">
        <v>30</v>
      </c>
      <c r="H602" s="32">
        <v>16.666666666666998</v>
      </c>
      <c r="I602" s="12">
        <v>13.333333333333</v>
      </c>
      <c r="J602" s="12">
        <v>3.333333333333</v>
      </c>
      <c r="K602" s="12">
        <v>66.666666666666998</v>
      </c>
      <c r="L602" s="29">
        <v>0</v>
      </c>
      <c r="M602" s="29">
        <v>0</v>
      </c>
      <c r="N602" s="62">
        <v>0</v>
      </c>
    </row>
    <row r="603" spans="4:14" x14ac:dyDescent="0.2">
      <c r="D603" s="175"/>
      <c r="E603" s="4" t="s">
        <v>27</v>
      </c>
      <c r="F603" s="6"/>
      <c r="G603" s="5">
        <v>70</v>
      </c>
      <c r="H603" s="32">
        <v>15.714285714286</v>
      </c>
      <c r="I603" s="12">
        <v>8.5714285714289993</v>
      </c>
      <c r="J603" s="12">
        <v>5.7142857142860004</v>
      </c>
      <c r="K603" s="12">
        <v>62.857142857143003</v>
      </c>
      <c r="L603" s="12">
        <v>1.4285714285710001</v>
      </c>
      <c r="M603" s="12">
        <v>4.2857142857139996</v>
      </c>
      <c r="N603" s="34">
        <v>1.4285714285710001</v>
      </c>
    </row>
    <row r="604" spans="4:14" x14ac:dyDescent="0.2">
      <c r="D604" s="175"/>
      <c r="E604" s="4" t="s">
        <v>28</v>
      </c>
      <c r="F604" s="6"/>
      <c r="G604" s="5">
        <v>51</v>
      </c>
      <c r="H604" s="32">
        <v>19.607843137254999</v>
      </c>
      <c r="I604" s="12">
        <v>13.725490196078001</v>
      </c>
      <c r="J604" s="12">
        <v>1.9607843137250001</v>
      </c>
      <c r="K604" s="12">
        <v>60.784313725490001</v>
      </c>
      <c r="L604" s="12">
        <v>1.9607843137250001</v>
      </c>
      <c r="M604" s="12">
        <v>1.9607843137250001</v>
      </c>
      <c r="N604" s="62">
        <v>0</v>
      </c>
    </row>
    <row r="605" spans="4:14" x14ac:dyDescent="0.2">
      <c r="D605" s="175"/>
      <c r="E605" s="4" t="s">
        <v>29</v>
      </c>
      <c r="F605" s="6"/>
      <c r="G605" s="5">
        <v>7</v>
      </c>
      <c r="H605" s="120">
        <v>0</v>
      </c>
      <c r="I605" s="90">
        <v>0</v>
      </c>
      <c r="J605" s="29">
        <v>0</v>
      </c>
      <c r="K605" s="49">
        <v>100</v>
      </c>
      <c r="L605" s="29">
        <v>0</v>
      </c>
      <c r="M605" s="29">
        <v>0</v>
      </c>
      <c r="N605" s="62">
        <v>0</v>
      </c>
    </row>
    <row r="606" spans="4:14" x14ac:dyDescent="0.2">
      <c r="D606" s="174" t="s">
        <v>30</v>
      </c>
      <c r="E606" s="20" t="s">
        <v>31</v>
      </c>
      <c r="F606" s="22"/>
      <c r="G606" s="21">
        <v>393</v>
      </c>
      <c r="H606" s="51">
        <v>22.646310432570001</v>
      </c>
      <c r="I606" s="19">
        <v>9.6692111959289999</v>
      </c>
      <c r="J606" s="19">
        <v>2.7989821882950001</v>
      </c>
      <c r="K606" s="19">
        <v>59.287531806616002</v>
      </c>
      <c r="L606" s="19">
        <v>0.76335877862599999</v>
      </c>
      <c r="M606" s="19">
        <v>3.562340966921</v>
      </c>
      <c r="N606" s="50">
        <v>1.2722646310429999</v>
      </c>
    </row>
    <row r="607" spans="4:14" x14ac:dyDescent="0.2">
      <c r="D607" s="175"/>
      <c r="E607" s="4" t="s">
        <v>32</v>
      </c>
      <c r="F607" s="6"/>
      <c r="G607" s="5">
        <v>352</v>
      </c>
      <c r="H607" s="32">
        <v>16.761363636363999</v>
      </c>
      <c r="I607" s="12">
        <v>7.1022727272730002</v>
      </c>
      <c r="J607" s="12">
        <v>5.3977272727269998</v>
      </c>
      <c r="K607" s="12">
        <v>64.772727272726996</v>
      </c>
      <c r="L607" s="12">
        <v>1.4204545454549999</v>
      </c>
      <c r="M607" s="12">
        <v>3.693181818182</v>
      </c>
      <c r="N607" s="34">
        <v>0.85227272727299996</v>
      </c>
    </row>
    <row r="608" spans="4:14" x14ac:dyDescent="0.2">
      <c r="D608" s="175"/>
      <c r="E608" s="4" t="s">
        <v>33</v>
      </c>
      <c r="F608" s="6"/>
      <c r="G608" s="5">
        <v>388</v>
      </c>
      <c r="H608" s="32">
        <v>15.463917525773001</v>
      </c>
      <c r="I608" s="12">
        <v>12.113402061856</v>
      </c>
      <c r="J608" s="12">
        <v>3.8659793814430001</v>
      </c>
      <c r="K608" s="12">
        <v>62.371134020619003</v>
      </c>
      <c r="L608" s="12">
        <v>0.25773195876299998</v>
      </c>
      <c r="M608" s="12">
        <v>4.3814432989689998</v>
      </c>
      <c r="N608" s="34">
        <v>1.5463917525769999</v>
      </c>
    </row>
    <row r="609" spans="2:14" x14ac:dyDescent="0.2">
      <c r="D609" s="175"/>
      <c r="E609" s="4" t="s">
        <v>34</v>
      </c>
      <c r="F609" s="6"/>
      <c r="G609" s="5">
        <v>89</v>
      </c>
      <c r="H609" s="32">
        <v>20.224719101123998</v>
      </c>
      <c r="I609" s="12">
        <v>5.61797752809</v>
      </c>
      <c r="J609" s="12">
        <v>4.4943820224720001</v>
      </c>
      <c r="K609" s="12">
        <v>64.044943820225001</v>
      </c>
      <c r="L609" s="12">
        <v>1.123595505618</v>
      </c>
      <c r="M609" s="12">
        <v>4.4943820224720001</v>
      </c>
      <c r="N609" s="62">
        <v>0</v>
      </c>
    </row>
    <row r="610" spans="2:14" x14ac:dyDescent="0.2">
      <c r="D610" s="174" t="s">
        <v>35</v>
      </c>
      <c r="E610" s="20" t="s">
        <v>36</v>
      </c>
      <c r="F610" s="22"/>
      <c r="G610" s="21">
        <v>629</v>
      </c>
      <c r="H610" s="51">
        <v>18.282988871223999</v>
      </c>
      <c r="I610" s="19">
        <v>9.8569157392690006</v>
      </c>
      <c r="J610" s="19">
        <v>4.1335453100160002</v>
      </c>
      <c r="K610" s="19">
        <v>62.162162162161998</v>
      </c>
      <c r="L610" s="19">
        <v>0.95389507154200004</v>
      </c>
      <c r="M610" s="19">
        <v>3.3386327503970001</v>
      </c>
      <c r="N610" s="50">
        <v>1.2718600953899999</v>
      </c>
    </row>
    <row r="611" spans="2:14" x14ac:dyDescent="0.2">
      <c r="D611" s="175"/>
      <c r="E611" s="4" t="s">
        <v>37</v>
      </c>
      <c r="F611" s="6"/>
      <c r="G611" s="5">
        <v>593</v>
      </c>
      <c r="H611" s="32">
        <v>18.718381112985</v>
      </c>
      <c r="I611" s="12">
        <v>8.9376053962899995</v>
      </c>
      <c r="J611" s="12">
        <v>3.8785834738620002</v>
      </c>
      <c r="K611" s="12">
        <v>62.225969645867998</v>
      </c>
      <c r="L611" s="12">
        <v>0.67453625632400005</v>
      </c>
      <c r="M611" s="12">
        <v>4.5531197301850002</v>
      </c>
      <c r="N611" s="34">
        <v>1.0118043844860001</v>
      </c>
    </row>
    <row r="612" spans="2:14" x14ac:dyDescent="0.2">
      <c r="D612" s="174" t="s">
        <v>38</v>
      </c>
      <c r="E612" s="20" t="s">
        <v>39</v>
      </c>
      <c r="F612" s="22"/>
      <c r="G612" s="21">
        <v>64</v>
      </c>
      <c r="H612" s="51">
        <v>23.4375</v>
      </c>
      <c r="I612" s="19">
        <v>7.8125</v>
      </c>
      <c r="J612" s="19">
        <v>6.25</v>
      </c>
      <c r="K612" s="19">
        <v>57.8125</v>
      </c>
      <c r="L612" s="74">
        <v>0</v>
      </c>
      <c r="M612" s="19">
        <v>4.6875</v>
      </c>
      <c r="N612" s="100">
        <v>0</v>
      </c>
    </row>
    <row r="613" spans="2:14" x14ac:dyDescent="0.2">
      <c r="D613" s="175"/>
      <c r="E613" s="4" t="s">
        <v>40</v>
      </c>
      <c r="F613" s="6"/>
      <c r="G613" s="5">
        <v>147</v>
      </c>
      <c r="H613" s="32">
        <v>17.687074829932001</v>
      </c>
      <c r="I613" s="12">
        <v>11.564625850340001</v>
      </c>
      <c r="J613" s="12">
        <v>4.0816326530609999</v>
      </c>
      <c r="K613" s="12">
        <v>62.585034013604997</v>
      </c>
      <c r="L613" s="29">
        <v>0</v>
      </c>
      <c r="M613" s="12">
        <v>2.7210884353739999</v>
      </c>
      <c r="N613" s="34">
        <v>1.360544217687</v>
      </c>
    </row>
    <row r="614" spans="2:14" x14ac:dyDescent="0.2">
      <c r="D614" s="175"/>
      <c r="E614" s="4" t="s">
        <v>41</v>
      </c>
      <c r="F614" s="6"/>
      <c r="G614" s="5">
        <v>204</v>
      </c>
      <c r="H614" s="32">
        <v>15.686274509804001</v>
      </c>
      <c r="I614" s="12">
        <v>11.274509803921999</v>
      </c>
      <c r="J614" s="12">
        <v>6.3725490196079999</v>
      </c>
      <c r="K614" s="12">
        <v>62.745098039216003</v>
      </c>
      <c r="L614" s="29">
        <v>0</v>
      </c>
      <c r="M614" s="12">
        <v>2.9411764705880001</v>
      </c>
      <c r="N614" s="34">
        <v>0.98039215686299996</v>
      </c>
    </row>
    <row r="615" spans="2:14" x14ac:dyDescent="0.2">
      <c r="D615" s="175"/>
      <c r="E615" s="4" t="s">
        <v>42</v>
      </c>
      <c r="F615" s="6"/>
      <c r="G615" s="5">
        <v>210</v>
      </c>
      <c r="H615" s="32">
        <v>20.476190476189998</v>
      </c>
      <c r="I615" s="12">
        <v>8.5714285714289993</v>
      </c>
      <c r="J615" s="12">
        <v>4.2857142857139996</v>
      </c>
      <c r="K615" s="12">
        <v>62.857142857143003</v>
      </c>
      <c r="L615" s="12">
        <v>0.95238095238099996</v>
      </c>
      <c r="M615" s="12">
        <v>1.9047619047619999</v>
      </c>
      <c r="N615" s="34">
        <v>0.95238095238099996</v>
      </c>
    </row>
    <row r="616" spans="2:14" x14ac:dyDescent="0.2">
      <c r="D616" s="175"/>
      <c r="E616" s="4" t="s">
        <v>43</v>
      </c>
      <c r="F616" s="6"/>
      <c r="G616" s="5">
        <v>204</v>
      </c>
      <c r="H616" s="32">
        <v>17.156862745098</v>
      </c>
      <c r="I616" s="12">
        <v>8.8235294117649996</v>
      </c>
      <c r="J616" s="12">
        <v>1.9607843137250001</v>
      </c>
      <c r="K616" s="12">
        <v>61.274509803922001</v>
      </c>
      <c r="L616" s="12">
        <v>0.49019607843099999</v>
      </c>
      <c r="M616" s="28">
        <v>9.3137254901959992</v>
      </c>
      <c r="N616" s="34">
        <v>0.98039215686299996</v>
      </c>
    </row>
    <row r="617" spans="2:14" x14ac:dyDescent="0.2">
      <c r="D617" s="175"/>
      <c r="E617" s="4" t="s">
        <v>44</v>
      </c>
      <c r="F617" s="6"/>
      <c r="G617" s="5">
        <v>223</v>
      </c>
      <c r="H617" s="32">
        <v>20.627802690583</v>
      </c>
      <c r="I617" s="12">
        <v>9.4170403587439999</v>
      </c>
      <c r="J617" s="12">
        <v>2.690582959641</v>
      </c>
      <c r="K617" s="12">
        <v>60.538116591928002</v>
      </c>
      <c r="L617" s="12">
        <v>2.2421524663680001</v>
      </c>
      <c r="M617" s="12">
        <v>3.139013452915</v>
      </c>
      <c r="N617" s="34">
        <v>1.3452914798210001</v>
      </c>
    </row>
    <row r="618" spans="2:14" x14ac:dyDescent="0.2">
      <c r="D618" s="176"/>
      <c r="E618" s="59" t="s">
        <v>45</v>
      </c>
      <c r="F618" s="60"/>
      <c r="G618" s="56">
        <v>170</v>
      </c>
      <c r="H618" s="83">
        <v>17.058823529411999</v>
      </c>
      <c r="I618" s="47">
        <v>7.647058823529</v>
      </c>
      <c r="J618" s="47">
        <v>4.1176470588239997</v>
      </c>
      <c r="K618" s="47">
        <v>65.294117647058997</v>
      </c>
      <c r="L618" s="47">
        <v>1.1764705882349999</v>
      </c>
      <c r="M618" s="47">
        <v>2.9411764705880001</v>
      </c>
      <c r="N618" s="85">
        <v>1.764705882353</v>
      </c>
    </row>
    <row r="620" spans="2:14" x14ac:dyDescent="0.2">
      <c r="B620" s="43" t="str">
        <f xml:space="preserve"> HYPERLINK("#'目次'!B29", "[23]")</f>
        <v>[23]</v>
      </c>
      <c r="C620" s="31" t="s">
        <v>117</v>
      </c>
    </row>
    <row r="624" spans="2:14" x14ac:dyDescent="0.2">
      <c r="D624" s="177"/>
      <c r="E624" s="178"/>
      <c r="F624" s="178"/>
      <c r="G624" s="40" t="s">
        <v>14</v>
      </c>
      <c r="H624" s="42" t="s">
        <v>109</v>
      </c>
      <c r="I624" s="15" t="s">
        <v>110</v>
      </c>
      <c r="J624" s="15" t="s">
        <v>111</v>
      </c>
      <c r="K624" s="15" t="s">
        <v>112</v>
      </c>
      <c r="L624" s="15" t="s">
        <v>113</v>
      </c>
      <c r="M624" s="15" t="s">
        <v>114</v>
      </c>
      <c r="N624" s="44" t="s">
        <v>17</v>
      </c>
    </row>
    <row r="625" spans="4:14" x14ac:dyDescent="0.2">
      <c r="D625" s="179"/>
      <c r="E625" s="180"/>
      <c r="F625" s="180"/>
      <c r="G625" s="39"/>
      <c r="H625" s="41"/>
      <c r="I625" s="14"/>
      <c r="J625" s="14"/>
      <c r="K625" s="14"/>
      <c r="L625" s="14"/>
      <c r="M625" s="14"/>
      <c r="N625" s="38"/>
    </row>
    <row r="626" spans="4:14" x14ac:dyDescent="0.2">
      <c r="D626" s="58"/>
      <c r="E626" s="53" t="s">
        <v>14</v>
      </c>
      <c r="F626" s="52"/>
      <c r="G626" s="37">
        <v>1222</v>
      </c>
      <c r="H626" s="24">
        <v>18.494271685760999</v>
      </c>
      <c r="I626" s="24">
        <v>9.4108019639930003</v>
      </c>
      <c r="J626" s="24">
        <v>4.0098199672670001</v>
      </c>
      <c r="K626" s="24">
        <v>62.193126022912999</v>
      </c>
      <c r="L626" s="24">
        <v>0.81833060556500004</v>
      </c>
      <c r="M626" s="24">
        <v>3.9279869067100002</v>
      </c>
      <c r="N626" s="68">
        <v>1.145662847791</v>
      </c>
    </row>
    <row r="627" spans="4:14" x14ac:dyDescent="0.2">
      <c r="D627" s="174" t="s">
        <v>52</v>
      </c>
      <c r="E627" s="20" t="s">
        <v>53</v>
      </c>
      <c r="F627" s="22"/>
      <c r="G627" s="21">
        <v>15</v>
      </c>
      <c r="H627" s="51">
        <v>20</v>
      </c>
      <c r="I627" s="19">
        <v>13.333333333333</v>
      </c>
      <c r="J627" s="74">
        <v>0</v>
      </c>
      <c r="K627" s="19">
        <v>66.666666666666998</v>
      </c>
      <c r="L627" s="74">
        <v>0</v>
      </c>
      <c r="M627" s="74">
        <v>0</v>
      </c>
      <c r="N627" s="100">
        <v>0</v>
      </c>
    </row>
    <row r="628" spans="4:14" ht="24" x14ac:dyDescent="0.2">
      <c r="D628" s="175"/>
      <c r="E628" s="4" t="s">
        <v>54</v>
      </c>
      <c r="F628" s="6"/>
      <c r="G628" s="5">
        <v>122</v>
      </c>
      <c r="H628" s="32">
        <v>22.131147540983999</v>
      </c>
      <c r="I628" s="12">
        <v>6.5573770491800003</v>
      </c>
      <c r="J628" s="12">
        <v>4.918032786885</v>
      </c>
      <c r="K628" s="12">
        <v>64.754098360656002</v>
      </c>
      <c r="L628" s="29">
        <v>0</v>
      </c>
      <c r="M628" s="12">
        <v>1.6393442622950001</v>
      </c>
      <c r="N628" s="62">
        <v>0</v>
      </c>
    </row>
    <row r="629" spans="4:14" x14ac:dyDescent="0.2">
      <c r="D629" s="175"/>
      <c r="E629" s="4" t="s">
        <v>55</v>
      </c>
      <c r="F629" s="6"/>
      <c r="G629" s="5">
        <v>43</v>
      </c>
      <c r="H629" s="75">
        <v>27.906976744186</v>
      </c>
      <c r="I629" s="33">
        <v>2.3255813953489999</v>
      </c>
      <c r="J629" s="12">
        <v>4.6511627906979998</v>
      </c>
      <c r="K629" s="12">
        <v>60.465116279070003</v>
      </c>
      <c r="L629" s="12">
        <v>4.6511627906979998</v>
      </c>
      <c r="M629" s="29">
        <v>0</v>
      </c>
      <c r="N629" s="62">
        <v>0</v>
      </c>
    </row>
    <row r="630" spans="4:14" x14ac:dyDescent="0.2">
      <c r="D630" s="175"/>
      <c r="E630" s="4" t="s">
        <v>56</v>
      </c>
      <c r="F630" s="6"/>
      <c r="G630" s="5">
        <v>60</v>
      </c>
      <c r="H630" s="106">
        <v>8.333333333333</v>
      </c>
      <c r="I630" s="12">
        <v>11.666666666667</v>
      </c>
      <c r="J630" s="12">
        <v>1.666666666667</v>
      </c>
      <c r="K630" s="49">
        <v>73.333333333333002</v>
      </c>
      <c r="L630" s="29">
        <v>0</v>
      </c>
      <c r="M630" s="12">
        <v>5</v>
      </c>
      <c r="N630" s="62">
        <v>0</v>
      </c>
    </row>
    <row r="631" spans="4:14" x14ac:dyDescent="0.2">
      <c r="D631" s="175"/>
      <c r="E631" s="4" t="s">
        <v>57</v>
      </c>
      <c r="F631" s="6"/>
      <c r="G631" s="5">
        <v>286</v>
      </c>
      <c r="H631" s="32">
        <v>19.930069930070001</v>
      </c>
      <c r="I631" s="12">
        <v>9.7902097902099996</v>
      </c>
      <c r="J631" s="12">
        <v>3.4965034965030002</v>
      </c>
      <c r="K631" s="12">
        <v>60.139860139859998</v>
      </c>
      <c r="L631" s="12">
        <v>1.0489510489510001</v>
      </c>
      <c r="M631" s="12">
        <v>4.5454545454549997</v>
      </c>
      <c r="N631" s="34">
        <v>1.0489510489510001</v>
      </c>
    </row>
    <row r="632" spans="4:14" x14ac:dyDescent="0.2">
      <c r="D632" s="175"/>
      <c r="E632" s="4" t="s">
        <v>58</v>
      </c>
      <c r="F632" s="6"/>
      <c r="G632" s="5">
        <v>129</v>
      </c>
      <c r="H632" s="32">
        <v>15.503875968992</v>
      </c>
      <c r="I632" s="12">
        <v>10.852713178295</v>
      </c>
      <c r="J632" s="12">
        <v>4.6511627906979998</v>
      </c>
      <c r="K632" s="12">
        <v>59.689922480619998</v>
      </c>
      <c r="L632" s="12">
        <v>0.77519379845000003</v>
      </c>
      <c r="M632" s="12">
        <v>6.2015503875969999</v>
      </c>
      <c r="N632" s="34">
        <v>2.3255813953489999</v>
      </c>
    </row>
    <row r="633" spans="4:14" x14ac:dyDescent="0.2">
      <c r="D633" s="175"/>
      <c r="E633" s="4" t="s">
        <v>59</v>
      </c>
      <c r="F633" s="6"/>
      <c r="G633" s="5">
        <v>195</v>
      </c>
      <c r="H633" s="32">
        <v>16.923076923077002</v>
      </c>
      <c r="I633" s="12">
        <v>11.282051282051</v>
      </c>
      <c r="J633" s="12">
        <v>3.5897435897440002</v>
      </c>
      <c r="K633" s="12">
        <v>62.564102564103003</v>
      </c>
      <c r="L633" s="12">
        <v>0.51282051282100005</v>
      </c>
      <c r="M633" s="12">
        <v>4.1025641025640001</v>
      </c>
      <c r="N633" s="34">
        <v>1.025641025641</v>
      </c>
    </row>
    <row r="634" spans="4:14" x14ac:dyDescent="0.2">
      <c r="D634" s="175"/>
      <c r="E634" s="4" t="s">
        <v>60</v>
      </c>
      <c r="F634" s="6"/>
      <c r="G634" s="5">
        <v>176</v>
      </c>
      <c r="H634" s="32">
        <v>15.909090909091001</v>
      </c>
      <c r="I634" s="12">
        <v>10.795454545455</v>
      </c>
      <c r="J634" s="12">
        <v>3.4090909090910002</v>
      </c>
      <c r="K634" s="12">
        <v>64.772727272726996</v>
      </c>
      <c r="L634" s="12">
        <v>1.136363636364</v>
      </c>
      <c r="M634" s="12">
        <v>3.4090909090910002</v>
      </c>
      <c r="N634" s="34">
        <v>0.56818181818199998</v>
      </c>
    </row>
    <row r="635" spans="4:14" x14ac:dyDescent="0.2">
      <c r="D635" s="175"/>
      <c r="E635" s="4" t="s">
        <v>61</v>
      </c>
      <c r="F635" s="6"/>
      <c r="G635" s="5">
        <v>78</v>
      </c>
      <c r="H635" s="75">
        <v>24.358974358973999</v>
      </c>
      <c r="I635" s="12">
        <v>8.9743589743589993</v>
      </c>
      <c r="J635" s="12">
        <v>5.1282051282049999</v>
      </c>
      <c r="K635" s="12">
        <v>57.692307692307999</v>
      </c>
      <c r="L635" s="29">
        <v>0</v>
      </c>
      <c r="M635" s="12">
        <v>2.564102564103</v>
      </c>
      <c r="N635" s="34">
        <v>1.2820512820509999</v>
      </c>
    </row>
    <row r="636" spans="4:14" x14ac:dyDescent="0.2">
      <c r="D636" s="175"/>
      <c r="E636" s="4" t="s">
        <v>62</v>
      </c>
      <c r="F636" s="6"/>
      <c r="G636" s="5">
        <v>113</v>
      </c>
      <c r="H636" s="32">
        <v>18.584070796460001</v>
      </c>
      <c r="I636" s="12">
        <v>6.194690265487</v>
      </c>
      <c r="J636" s="12">
        <v>5.3097345132739999</v>
      </c>
      <c r="K636" s="12">
        <v>61.061946902655002</v>
      </c>
      <c r="L636" s="12">
        <v>0.88495575221199996</v>
      </c>
      <c r="M636" s="12">
        <v>5.3097345132739999</v>
      </c>
      <c r="N636" s="34">
        <v>2.654867256637</v>
      </c>
    </row>
    <row r="637" spans="4:14" x14ac:dyDescent="0.2">
      <c r="D637" s="174" t="s">
        <v>63</v>
      </c>
      <c r="E637" s="20" t="s">
        <v>64</v>
      </c>
      <c r="F637" s="22"/>
      <c r="G637" s="21">
        <v>234</v>
      </c>
      <c r="H637" s="51">
        <v>21.794871794872002</v>
      </c>
      <c r="I637" s="19">
        <v>9.4017094017090006</v>
      </c>
      <c r="J637" s="19">
        <v>5.9829059829059998</v>
      </c>
      <c r="K637" s="78">
        <v>56.837606837606998</v>
      </c>
      <c r="L637" s="19">
        <v>2.1367521367519999</v>
      </c>
      <c r="M637" s="19">
        <v>2.9914529914529999</v>
      </c>
      <c r="N637" s="50">
        <v>0.85470085470099999</v>
      </c>
    </row>
    <row r="638" spans="4:14" x14ac:dyDescent="0.2">
      <c r="D638" s="175"/>
      <c r="E638" s="4" t="s">
        <v>65</v>
      </c>
      <c r="F638" s="6"/>
      <c r="G638" s="5">
        <v>172</v>
      </c>
      <c r="H638" s="32">
        <v>19.186046511628</v>
      </c>
      <c r="I638" s="12">
        <v>11.046511627907</v>
      </c>
      <c r="J638" s="12">
        <v>2.3255813953489999</v>
      </c>
      <c r="K638" s="12">
        <v>62.209302325581</v>
      </c>
      <c r="L638" s="12">
        <v>1.1627906976739999</v>
      </c>
      <c r="M638" s="12">
        <v>3.488372093023</v>
      </c>
      <c r="N638" s="34">
        <v>0.58139534883699995</v>
      </c>
    </row>
    <row r="639" spans="4:14" x14ac:dyDescent="0.2">
      <c r="D639" s="175"/>
      <c r="E639" s="4" t="s">
        <v>66</v>
      </c>
      <c r="F639" s="6"/>
      <c r="G639" s="5">
        <v>165</v>
      </c>
      <c r="H639" s="32">
        <v>15.757575757575999</v>
      </c>
      <c r="I639" s="12">
        <v>6.666666666667</v>
      </c>
      <c r="J639" s="12">
        <v>4.8484848484849996</v>
      </c>
      <c r="K639" s="12">
        <v>64.242424242423994</v>
      </c>
      <c r="L639" s="12">
        <v>0.60606060606099998</v>
      </c>
      <c r="M639" s="12">
        <v>4.8484848484849996</v>
      </c>
      <c r="N639" s="34">
        <v>3.0303030303030001</v>
      </c>
    </row>
    <row r="640" spans="4:14" x14ac:dyDescent="0.2">
      <c r="D640" s="175"/>
      <c r="E640" s="4" t="s">
        <v>67</v>
      </c>
      <c r="F640" s="6"/>
      <c r="G640" s="5">
        <v>158</v>
      </c>
      <c r="H640" s="32">
        <v>22.151898734176999</v>
      </c>
      <c r="I640" s="12">
        <v>11.392405063290999</v>
      </c>
      <c r="J640" s="12">
        <v>3.7974683544299999</v>
      </c>
      <c r="K640" s="12">
        <v>58.860759493670997</v>
      </c>
      <c r="L640" s="29">
        <v>0</v>
      </c>
      <c r="M640" s="12">
        <v>3.1645569620249998</v>
      </c>
      <c r="N640" s="34">
        <v>0.63291139240500005</v>
      </c>
    </row>
    <row r="641" spans="2:14" x14ac:dyDescent="0.2">
      <c r="D641" s="175"/>
      <c r="E641" s="4" t="s">
        <v>68</v>
      </c>
      <c r="F641" s="6"/>
      <c r="G641" s="5">
        <v>112</v>
      </c>
      <c r="H641" s="32">
        <v>16.071428571428999</v>
      </c>
      <c r="I641" s="12">
        <v>9.8214285714289993</v>
      </c>
      <c r="J641" s="12">
        <v>4.4642857142860004</v>
      </c>
      <c r="K641" s="12">
        <v>64.285714285713993</v>
      </c>
      <c r="L641" s="12">
        <v>1.785714285714</v>
      </c>
      <c r="M641" s="12">
        <v>3.5714285714290002</v>
      </c>
      <c r="N641" s="62">
        <v>0</v>
      </c>
    </row>
    <row r="642" spans="2:14" x14ac:dyDescent="0.2">
      <c r="D642" s="175"/>
      <c r="E642" s="4" t="s">
        <v>69</v>
      </c>
      <c r="F642" s="6"/>
      <c r="G642" s="5">
        <v>92</v>
      </c>
      <c r="H642" s="32">
        <v>18.478260869564998</v>
      </c>
      <c r="I642" s="12">
        <v>11.95652173913</v>
      </c>
      <c r="J642" s="12">
        <v>3.2608695652169999</v>
      </c>
      <c r="K642" s="12">
        <v>60.869565217390999</v>
      </c>
      <c r="L642" s="29">
        <v>0</v>
      </c>
      <c r="M642" s="12">
        <v>5.4347826086959996</v>
      </c>
      <c r="N642" s="62">
        <v>0</v>
      </c>
    </row>
    <row r="643" spans="2:14" x14ac:dyDescent="0.2">
      <c r="D643" s="175"/>
      <c r="E643" s="4" t="s">
        <v>70</v>
      </c>
      <c r="F643" s="6"/>
      <c r="G643" s="5">
        <v>131</v>
      </c>
      <c r="H643" s="32">
        <v>13.740458015267</v>
      </c>
      <c r="I643" s="12">
        <v>9.1603053435110002</v>
      </c>
      <c r="J643" s="12">
        <v>3.8167938931299998</v>
      </c>
      <c r="K643" s="28">
        <v>70.229007633587997</v>
      </c>
      <c r="L643" s="29">
        <v>0</v>
      </c>
      <c r="M643" s="12">
        <v>2.2900763358780001</v>
      </c>
      <c r="N643" s="34">
        <v>0.76335877862599999</v>
      </c>
    </row>
    <row r="644" spans="2:14" x14ac:dyDescent="0.2">
      <c r="D644" s="175"/>
      <c r="E644" s="4" t="s">
        <v>71</v>
      </c>
      <c r="F644" s="6"/>
      <c r="G644" s="5">
        <v>71</v>
      </c>
      <c r="H644" s="32">
        <v>16.901408450704</v>
      </c>
      <c r="I644" s="12">
        <v>9.8591549295770005</v>
      </c>
      <c r="J644" s="12">
        <v>2.8169014084509998</v>
      </c>
      <c r="K644" s="12">
        <v>66.197183098592006</v>
      </c>
      <c r="L644" s="29">
        <v>0</v>
      </c>
      <c r="M644" s="12">
        <v>4.2253521126760001</v>
      </c>
      <c r="N644" s="62">
        <v>0</v>
      </c>
    </row>
    <row r="645" spans="2:14" x14ac:dyDescent="0.2">
      <c r="D645" s="176"/>
      <c r="E645" s="59" t="s">
        <v>72</v>
      </c>
      <c r="F645" s="60"/>
      <c r="G645" s="56">
        <v>70</v>
      </c>
      <c r="H645" s="83">
        <v>20</v>
      </c>
      <c r="I645" s="95">
        <v>4.2857142857139996</v>
      </c>
      <c r="J645" s="47">
        <v>1.4285714285710001</v>
      </c>
      <c r="K645" s="47">
        <v>64.285714285713993</v>
      </c>
      <c r="L645" s="80">
        <v>0</v>
      </c>
      <c r="M645" s="47">
        <v>8.5714285714289993</v>
      </c>
      <c r="N645" s="85">
        <v>1.4285714285710001</v>
      </c>
    </row>
    <row r="647" spans="2:14" x14ac:dyDescent="0.2">
      <c r="B647" s="43" t="str">
        <f xml:space="preserve"> HYPERLINK("#'目次'!B30", "[24]")</f>
        <v>[24]</v>
      </c>
      <c r="C647" s="31" t="s">
        <v>117</v>
      </c>
    </row>
    <row r="650" spans="2:14" x14ac:dyDescent="0.2">
      <c r="C650" s="31" t="s">
        <v>75</v>
      </c>
    </row>
    <row r="651" spans="2:14" x14ac:dyDescent="0.2">
      <c r="D651" s="177"/>
      <c r="E651" s="178"/>
      <c r="F651" s="178"/>
      <c r="G651" s="40" t="s">
        <v>14</v>
      </c>
      <c r="H651" s="42" t="s">
        <v>109</v>
      </c>
      <c r="I651" s="15" t="s">
        <v>110</v>
      </c>
      <c r="J651" s="15" t="s">
        <v>111</v>
      </c>
      <c r="K651" s="15" t="s">
        <v>112</v>
      </c>
      <c r="L651" s="15" t="s">
        <v>113</v>
      </c>
      <c r="M651" s="15" t="s">
        <v>114</v>
      </c>
      <c r="N651" s="44" t="s">
        <v>17</v>
      </c>
    </row>
    <row r="652" spans="2:14" x14ac:dyDescent="0.2">
      <c r="D652" s="179"/>
      <c r="E652" s="180"/>
      <c r="F652" s="180"/>
      <c r="G652" s="39"/>
      <c r="H652" s="41"/>
      <c r="I652" s="14"/>
      <c r="J652" s="14"/>
      <c r="K652" s="14"/>
      <c r="L652" s="14"/>
      <c r="M652" s="14"/>
      <c r="N652" s="38"/>
    </row>
    <row r="653" spans="2:14" x14ac:dyDescent="0.2">
      <c r="D653" s="58"/>
      <c r="E653" s="53" t="s">
        <v>14</v>
      </c>
      <c r="F653" s="52"/>
      <c r="G653" s="37">
        <v>1222</v>
      </c>
      <c r="H653" s="24">
        <v>18.494271685760999</v>
      </c>
      <c r="I653" s="24">
        <v>9.4108019639930003</v>
      </c>
      <c r="J653" s="24">
        <v>4.0098199672670001</v>
      </c>
      <c r="K653" s="24">
        <v>62.193126022912999</v>
      </c>
      <c r="L653" s="24">
        <v>0.81833060556500004</v>
      </c>
      <c r="M653" s="24">
        <v>3.9279869067100002</v>
      </c>
      <c r="N653" s="68">
        <v>1.145662847791</v>
      </c>
    </row>
    <row r="654" spans="2:14" x14ac:dyDescent="0.2">
      <c r="D654" s="174" t="s">
        <v>36</v>
      </c>
      <c r="E654" s="20" t="s">
        <v>76</v>
      </c>
      <c r="F654" s="22"/>
      <c r="G654" s="21">
        <v>629</v>
      </c>
      <c r="H654" s="51">
        <v>18.282988871223999</v>
      </c>
      <c r="I654" s="19">
        <v>9.8569157392690006</v>
      </c>
      <c r="J654" s="19">
        <v>4.1335453100160002</v>
      </c>
      <c r="K654" s="19">
        <v>62.162162162161998</v>
      </c>
      <c r="L654" s="19">
        <v>0.95389507154200004</v>
      </c>
      <c r="M654" s="19">
        <v>3.3386327503970001</v>
      </c>
      <c r="N654" s="50">
        <v>1.2718600953899999</v>
      </c>
    </row>
    <row r="655" spans="2:14" x14ac:dyDescent="0.2">
      <c r="D655" s="175"/>
      <c r="E655" s="4" t="s">
        <v>39</v>
      </c>
      <c r="F655" s="6"/>
      <c r="G655" s="5">
        <v>37</v>
      </c>
      <c r="H655" s="32">
        <v>21.621621621622001</v>
      </c>
      <c r="I655" s="12">
        <v>8.1081081081080004</v>
      </c>
      <c r="J655" s="28">
        <v>10.810810810811001</v>
      </c>
      <c r="K655" s="33">
        <v>56.756756756756999</v>
      </c>
      <c r="L655" s="29">
        <v>0</v>
      </c>
      <c r="M655" s="12">
        <v>2.7027027027030002</v>
      </c>
      <c r="N655" s="62">
        <v>0</v>
      </c>
    </row>
    <row r="656" spans="2:14" x14ac:dyDescent="0.2">
      <c r="D656" s="175"/>
      <c r="E656" s="4" t="s">
        <v>40</v>
      </c>
      <c r="F656" s="6"/>
      <c r="G656" s="5">
        <v>73</v>
      </c>
      <c r="H656" s="32">
        <v>19.178082191781002</v>
      </c>
      <c r="I656" s="28">
        <v>15.068493150685001</v>
      </c>
      <c r="J656" s="12">
        <v>4.1095890410960001</v>
      </c>
      <c r="K656" s="33">
        <v>56.164383561644001</v>
      </c>
      <c r="L656" s="29">
        <v>0</v>
      </c>
      <c r="M656" s="12">
        <v>4.1095890410960001</v>
      </c>
      <c r="N656" s="34">
        <v>1.369863013699</v>
      </c>
    </row>
    <row r="657" spans="2:14" x14ac:dyDescent="0.2">
      <c r="D657" s="175"/>
      <c r="E657" s="4" t="s">
        <v>41</v>
      </c>
      <c r="F657" s="6"/>
      <c r="G657" s="5">
        <v>108</v>
      </c>
      <c r="H657" s="32">
        <v>15.740740740741</v>
      </c>
      <c r="I657" s="12">
        <v>10.185185185185</v>
      </c>
      <c r="J657" s="12">
        <v>6.4814814814809996</v>
      </c>
      <c r="K657" s="12">
        <v>63.888888888888999</v>
      </c>
      <c r="L657" s="29">
        <v>0</v>
      </c>
      <c r="M657" s="12">
        <v>1.851851851852</v>
      </c>
      <c r="N657" s="34">
        <v>1.851851851852</v>
      </c>
    </row>
    <row r="658" spans="2:14" x14ac:dyDescent="0.2">
      <c r="D658" s="175"/>
      <c r="E658" s="4" t="s">
        <v>42</v>
      </c>
      <c r="F658" s="6"/>
      <c r="G658" s="5">
        <v>113</v>
      </c>
      <c r="H658" s="32">
        <v>23.008849557522002</v>
      </c>
      <c r="I658" s="12">
        <v>8.8495575221239999</v>
      </c>
      <c r="J658" s="12">
        <v>4.424778761062</v>
      </c>
      <c r="K658" s="12">
        <v>59.292035398229999</v>
      </c>
      <c r="L658" s="12">
        <v>0.88495575221199996</v>
      </c>
      <c r="M658" s="12">
        <v>2.654867256637</v>
      </c>
      <c r="N658" s="34">
        <v>0.88495575221199996</v>
      </c>
    </row>
    <row r="659" spans="2:14" x14ac:dyDescent="0.2">
      <c r="D659" s="175"/>
      <c r="E659" s="4" t="s">
        <v>43</v>
      </c>
      <c r="F659" s="6"/>
      <c r="G659" s="5">
        <v>101</v>
      </c>
      <c r="H659" s="32">
        <v>13.861386138614</v>
      </c>
      <c r="I659" s="12">
        <v>10.891089108911</v>
      </c>
      <c r="J659" s="12">
        <v>2.970297029703</v>
      </c>
      <c r="K659" s="12">
        <v>65.346534653465</v>
      </c>
      <c r="L659" s="12">
        <v>0.99009900990099997</v>
      </c>
      <c r="M659" s="12">
        <v>5.940594059406</v>
      </c>
      <c r="N659" s="62">
        <v>0</v>
      </c>
    </row>
    <row r="660" spans="2:14" x14ac:dyDescent="0.2">
      <c r="D660" s="175"/>
      <c r="E660" s="4" t="s">
        <v>44</v>
      </c>
      <c r="F660" s="6"/>
      <c r="G660" s="5">
        <v>114</v>
      </c>
      <c r="H660" s="32">
        <v>18.421052631578998</v>
      </c>
      <c r="I660" s="12">
        <v>8.7719298245609991</v>
      </c>
      <c r="J660" s="12">
        <v>1.7543859649119999</v>
      </c>
      <c r="K660" s="12">
        <v>63.157894736842003</v>
      </c>
      <c r="L660" s="12">
        <v>2.6315789473679998</v>
      </c>
      <c r="M660" s="12">
        <v>2.6315789473679998</v>
      </c>
      <c r="N660" s="34">
        <v>2.6315789473679998</v>
      </c>
    </row>
    <row r="661" spans="2:14" x14ac:dyDescent="0.2">
      <c r="D661" s="175"/>
      <c r="E661" s="4" t="s">
        <v>45</v>
      </c>
      <c r="F661" s="6"/>
      <c r="G661" s="5">
        <v>83</v>
      </c>
      <c r="H661" s="32">
        <v>18.072289156627001</v>
      </c>
      <c r="I661" s="12">
        <v>7.2289156626509996</v>
      </c>
      <c r="J661" s="12">
        <v>2.409638554217</v>
      </c>
      <c r="K661" s="12">
        <v>66.265060240964004</v>
      </c>
      <c r="L661" s="12">
        <v>1.204819277108</v>
      </c>
      <c r="M661" s="12">
        <v>3.6144578313250002</v>
      </c>
      <c r="N661" s="34">
        <v>1.204819277108</v>
      </c>
    </row>
    <row r="662" spans="2:14" x14ac:dyDescent="0.2">
      <c r="D662" s="174" t="s">
        <v>37</v>
      </c>
      <c r="E662" s="20" t="s">
        <v>77</v>
      </c>
      <c r="F662" s="22"/>
      <c r="G662" s="21">
        <v>593</v>
      </c>
      <c r="H662" s="51">
        <v>18.718381112985</v>
      </c>
      <c r="I662" s="19">
        <v>8.9376053962899995</v>
      </c>
      <c r="J662" s="19">
        <v>3.8785834738620002</v>
      </c>
      <c r="K662" s="19">
        <v>62.225969645867998</v>
      </c>
      <c r="L662" s="19">
        <v>0.67453625632400005</v>
      </c>
      <c r="M662" s="19">
        <v>4.5531197301850002</v>
      </c>
      <c r="N662" s="50">
        <v>1.0118043844860001</v>
      </c>
    </row>
    <row r="663" spans="2:14" x14ac:dyDescent="0.2">
      <c r="D663" s="175"/>
      <c r="E663" s="4" t="s">
        <v>39</v>
      </c>
      <c r="F663" s="6"/>
      <c r="G663" s="5">
        <v>27</v>
      </c>
      <c r="H663" s="75">
        <v>25.925925925925998</v>
      </c>
      <c r="I663" s="12">
        <v>7.4074074074069998</v>
      </c>
      <c r="J663" s="29">
        <v>0</v>
      </c>
      <c r="K663" s="12">
        <v>59.259259259258997</v>
      </c>
      <c r="L663" s="29">
        <v>0</v>
      </c>
      <c r="M663" s="12">
        <v>7.4074074074069998</v>
      </c>
      <c r="N663" s="62">
        <v>0</v>
      </c>
    </row>
    <row r="664" spans="2:14" x14ac:dyDescent="0.2">
      <c r="D664" s="175"/>
      <c r="E664" s="4" t="s">
        <v>40</v>
      </c>
      <c r="F664" s="6"/>
      <c r="G664" s="5">
        <v>74</v>
      </c>
      <c r="H664" s="32">
        <v>16.216216216216001</v>
      </c>
      <c r="I664" s="12">
        <v>8.1081081081080004</v>
      </c>
      <c r="J664" s="12">
        <v>4.0540540540540002</v>
      </c>
      <c r="K664" s="28">
        <v>68.918918918919005</v>
      </c>
      <c r="L664" s="29">
        <v>0</v>
      </c>
      <c r="M664" s="12">
        <v>1.351351351351</v>
      </c>
      <c r="N664" s="34">
        <v>1.351351351351</v>
      </c>
    </row>
    <row r="665" spans="2:14" x14ac:dyDescent="0.2">
      <c r="D665" s="175"/>
      <c r="E665" s="4" t="s">
        <v>41</v>
      </c>
      <c r="F665" s="6"/>
      <c r="G665" s="5">
        <v>96</v>
      </c>
      <c r="H665" s="32">
        <v>15.625</v>
      </c>
      <c r="I665" s="12">
        <v>12.5</v>
      </c>
      <c r="J665" s="12">
        <v>6.25</v>
      </c>
      <c r="K665" s="12">
        <v>61.458333333333002</v>
      </c>
      <c r="L665" s="29">
        <v>0</v>
      </c>
      <c r="M665" s="12">
        <v>4.166666666667</v>
      </c>
      <c r="N665" s="62">
        <v>0</v>
      </c>
    </row>
    <row r="666" spans="2:14" x14ac:dyDescent="0.2">
      <c r="D666" s="175"/>
      <c r="E666" s="4" t="s">
        <v>42</v>
      </c>
      <c r="F666" s="6"/>
      <c r="G666" s="5">
        <v>97</v>
      </c>
      <c r="H666" s="32">
        <v>17.525773195875999</v>
      </c>
      <c r="I666" s="12">
        <v>8.2474226804120008</v>
      </c>
      <c r="J666" s="12">
        <v>4.1237113402060004</v>
      </c>
      <c r="K666" s="12">
        <v>67.010309278351002</v>
      </c>
      <c r="L666" s="12">
        <v>1.0309278350519999</v>
      </c>
      <c r="M666" s="12">
        <v>1.0309278350519999</v>
      </c>
      <c r="N666" s="34">
        <v>1.0309278350519999</v>
      </c>
    </row>
    <row r="667" spans="2:14" x14ac:dyDescent="0.2">
      <c r="D667" s="175"/>
      <c r="E667" s="4" t="s">
        <v>43</v>
      </c>
      <c r="F667" s="6"/>
      <c r="G667" s="5">
        <v>103</v>
      </c>
      <c r="H667" s="32">
        <v>20.388349514563</v>
      </c>
      <c r="I667" s="12">
        <v>6.796116504854</v>
      </c>
      <c r="J667" s="12">
        <v>0.97087378640800004</v>
      </c>
      <c r="K667" s="12">
        <v>57.281553398058001</v>
      </c>
      <c r="L667" s="29">
        <v>0</v>
      </c>
      <c r="M667" s="28">
        <v>12.621359223301001</v>
      </c>
      <c r="N667" s="34">
        <v>1.9417475728160001</v>
      </c>
    </row>
    <row r="668" spans="2:14" x14ac:dyDescent="0.2">
      <c r="D668" s="175"/>
      <c r="E668" s="4" t="s">
        <v>44</v>
      </c>
      <c r="F668" s="6"/>
      <c r="G668" s="5">
        <v>109</v>
      </c>
      <c r="H668" s="32">
        <v>22.935779816514</v>
      </c>
      <c r="I668" s="12">
        <v>10.091743119266001</v>
      </c>
      <c r="J668" s="12">
        <v>3.669724770642</v>
      </c>
      <c r="K668" s="12">
        <v>57.798165137615001</v>
      </c>
      <c r="L668" s="12">
        <v>1.834862385321</v>
      </c>
      <c r="M668" s="12">
        <v>3.669724770642</v>
      </c>
      <c r="N668" s="62">
        <v>0</v>
      </c>
    </row>
    <row r="669" spans="2:14" x14ac:dyDescent="0.2">
      <c r="D669" s="176"/>
      <c r="E669" s="59" t="s">
        <v>45</v>
      </c>
      <c r="F669" s="60"/>
      <c r="G669" s="56">
        <v>87</v>
      </c>
      <c r="H669" s="83">
        <v>16.091954022989</v>
      </c>
      <c r="I669" s="47">
        <v>8.0459770114939992</v>
      </c>
      <c r="J669" s="47">
        <v>5.7471264367819996</v>
      </c>
      <c r="K669" s="47">
        <v>64.367816091953998</v>
      </c>
      <c r="L669" s="47">
        <v>1.149425287356</v>
      </c>
      <c r="M669" s="47">
        <v>2.2988505747130001</v>
      </c>
      <c r="N669" s="85">
        <v>2.2988505747130001</v>
      </c>
    </row>
    <row r="671" spans="2:14" x14ac:dyDescent="0.2">
      <c r="B671" s="43" t="str">
        <f xml:space="preserve"> HYPERLINK("#'目次'!B31", "[25]")</f>
        <v>[25]</v>
      </c>
      <c r="C671" s="31" t="s">
        <v>120</v>
      </c>
    </row>
    <row r="675" spans="4:14" x14ac:dyDescent="0.2">
      <c r="D675" s="177"/>
      <c r="E675" s="178"/>
      <c r="F675" s="178"/>
      <c r="G675" s="40" t="s">
        <v>14</v>
      </c>
      <c r="H675" s="42" t="s">
        <v>109</v>
      </c>
      <c r="I675" s="15" t="s">
        <v>110</v>
      </c>
      <c r="J675" s="15" t="s">
        <v>111</v>
      </c>
      <c r="K675" s="15" t="s">
        <v>112</v>
      </c>
      <c r="L675" s="15" t="s">
        <v>113</v>
      </c>
      <c r="M675" s="15" t="s">
        <v>114</v>
      </c>
      <c r="N675" s="44" t="s">
        <v>17</v>
      </c>
    </row>
    <row r="676" spans="4:14" x14ac:dyDescent="0.2">
      <c r="D676" s="179"/>
      <c r="E676" s="180"/>
      <c r="F676" s="180"/>
      <c r="G676" s="39"/>
      <c r="H676" s="41"/>
      <c r="I676" s="14"/>
      <c r="J676" s="14"/>
      <c r="K676" s="14"/>
      <c r="L676" s="14"/>
      <c r="M676" s="14"/>
      <c r="N676" s="38"/>
    </row>
    <row r="677" spans="4:14" x14ac:dyDescent="0.2">
      <c r="D677" s="58"/>
      <c r="E677" s="53" t="s">
        <v>14</v>
      </c>
      <c r="F677" s="52"/>
      <c r="G677" s="37">
        <v>1222</v>
      </c>
      <c r="H677" s="24">
        <v>22.422258592471</v>
      </c>
      <c r="I677" s="24">
        <v>2.6186579378069998</v>
      </c>
      <c r="J677" s="24">
        <v>10.965630114566</v>
      </c>
      <c r="K677" s="24">
        <v>23.322422258591999</v>
      </c>
      <c r="L677" s="24">
        <v>2.9459901800330002</v>
      </c>
      <c r="M677" s="24">
        <v>34.615384615384997</v>
      </c>
      <c r="N677" s="68">
        <v>3.1096563011459999</v>
      </c>
    </row>
    <row r="678" spans="4:14" x14ac:dyDescent="0.2">
      <c r="D678" s="174" t="s">
        <v>18</v>
      </c>
      <c r="E678" s="20" t="s">
        <v>19</v>
      </c>
      <c r="F678" s="22"/>
      <c r="G678" s="21">
        <v>57</v>
      </c>
      <c r="H678" s="51">
        <v>24.561403508771999</v>
      </c>
      <c r="I678" s="74">
        <v>0</v>
      </c>
      <c r="J678" s="78">
        <v>3.508771929825</v>
      </c>
      <c r="K678" s="19">
        <v>21.052631578947</v>
      </c>
      <c r="L678" s="19">
        <v>3.508771929825</v>
      </c>
      <c r="M678" s="105">
        <v>47.368421052632002</v>
      </c>
      <c r="N678" s="100">
        <v>0</v>
      </c>
    </row>
    <row r="679" spans="4:14" x14ac:dyDescent="0.2">
      <c r="D679" s="175"/>
      <c r="E679" s="4" t="s">
        <v>20</v>
      </c>
      <c r="F679" s="6"/>
      <c r="G679" s="5">
        <v>84</v>
      </c>
      <c r="H679" s="32">
        <v>22.619047619048001</v>
      </c>
      <c r="I679" s="29">
        <v>0</v>
      </c>
      <c r="J679" s="33">
        <v>4.7619047619049999</v>
      </c>
      <c r="K679" s="12">
        <v>22.619047619048001</v>
      </c>
      <c r="L679" s="12">
        <v>5.9523809523809996</v>
      </c>
      <c r="M679" s="12">
        <v>36.904761904761997</v>
      </c>
      <c r="N679" s="34">
        <v>7.1428571428570002</v>
      </c>
    </row>
    <row r="680" spans="4:14" x14ac:dyDescent="0.2">
      <c r="D680" s="175"/>
      <c r="E680" s="4" t="s">
        <v>21</v>
      </c>
      <c r="F680" s="6"/>
      <c r="G680" s="5">
        <v>487</v>
      </c>
      <c r="H680" s="32">
        <v>23.613963039013999</v>
      </c>
      <c r="I680" s="12">
        <v>2.6694045174540002</v>
      </c>
      <c r="J680" s="12">
        <v>12.731006160164</v>
      </c>
      <c r="K680" s="12">
        <v>21.971252566735</v>
      </c>
      <c r="L680" s="12">
        <v>2.8747433264889999</v>
      </c>
      <c r="M680" s="12">
        <v>33.264887063655003</v>
      </c>
      <c r="N680" s="34">
        <v>2.8747433264889999</v>
      </c>
    </row>
    <row r="681" spans="4:14" x14ac:dyDescent="0.2">
      <c r="D681" s="175"/>
      <c r="E681" s="4" t="s">
        <v>22</v>
      </c>
      <c r="F681" s="6"/>
      <c r="G681" s="5">
        <v>35</v>
      </c>
      <c r="H681" s="77">
        <v>17.142857142857</v>
      </c>
      <c r="I681" s="12">
        <v>5.7142857142860004</v>
      </c>
      <c r="J681" s="33">
        <v>5.7142857142860004</v>
      </c>
      <c r="K681" s="12">
        <v>25.714285714286</v>
      </c>
      <c r="L681" s="12">
        <v>2.8571428571430002</v>
      </c>
      <c r="M681" s="12">
        <v>37.142857142856997</v>
      </c>
      <c r="N681" s="34">
        <v>5.7142857142860004</v>
      </c>
    </row>
    <row r="682" spans="4:14" x14ac:dyDescent="0.2">
      <c r="D682" s="175"/>
      <c r="E682" s="4" t="s">
        <v>23</v>
      </c>
      <c r="F682" s="6"/>
      <c r="G682" s="5">
        <v>143</v>
      </c>
      <c r="H682" s="32">
        <v>20.279720279719999</v>
      </c>
      <c r="I682" s="12">
        <v>4.1958041958040004</v>
      </c>
      <c r="J682" s="12">
        <v>11.888111888112</v>
      </c>
      <c r="K682" s="12">
        <v>25.174825174824999</v>
      </c>
      <c r="L682" s="12">
        <v>3.4965034965030002</v>
      </c>
      <c r="M682" s="12">
        <v>31.468531468531001</v>
      </c>
      <c r="N682" s="34">
        <v>3.4965034965030002</v>
      </c>
    </row>
    <row r="683" spans="4:14" x14ac:dyDescent="0.2">
      <c r="D683" s="175"/>
      <c r="E683" s="4" t="s">
        <v>24</v>
      </c>
      <c r="F683" s="6"/>
      <c r="G683" s="5">
        <v>187</v>
      </c>
      <c r="H683" s="77">
        <v>16.577540106952</v>
      </c>
      <c r="I683" s="12">
        <v>3.7433155080209999</v>
      </c>
      <c r="J683" s="12">
        <v>14.438502673797</v>
      </c>
      <c r="K683" s="28">
        <v>28.877005347594</v>
      </c>
      <c r="L683" s="12">
        <v>2.673796791444</v>
      </c>
      <c r="M683" s="12">
        <v>31.550802139037</v>
      </c>
      <c r="N683" s="34">
        <v>2.1390374331549999</v>
      </c>
    </row>
    <row r="684" spans="4:14" x14ac:dyDescent="0.2">
      <c r="D684" s="175"/>
      <c r="E684" s="4" t="s">
        <v>25</v>
      </c>
      <c r="F684" s="6"/>
      <c r="G684" s="5">
        <v>71</v>
      </c>
      <c r="H684" s="32">
        <v>22.535211267606002</v>
      </c>
      <c r="I684" s="12">
        <v>4.2253521126760001</v>
      </c>
      <c r="J684" s="12">
        <v>11.267605633803001</v>
      </c>
      <c r="K684" s="12">
        <v>19.718309859154999</v>
      </c>
      <c r="L684" s="12">
        <v>2.8169014084509998</v>
      </c>
      <c r="M684" s="12">
        <v>38.028169014085002</v>
      </c>
      <c r="N684" s="34">
        <v>1.4084507042250001</v>
      </c>
    </row>
    <row r="685" spans="4:14" x14ac:dyDescent="0.2">
      <c r="D685" s="175"/>
      <c r="E685" s="4" t="s">
        <v>26</v>
      </c>
      <c r="F685" s="6"/>
      <c r="G685" s="5">
        <v>30</v>
      </c>
      <c r="H685" s="75">
        <v>30</v>
      </c>
      <c r="I685" s="29">
        <v>0</v>
      </c>
      <c r="J685" s="12">
        <v>10</v>
      </c>
      <c r="K685" s="12">
        <v>26.666666666666998</v>
      </c>
      <c r="L685" s="29">
        <v>0</v>
      </c>
      <c r="M685" s="12">
        <v>33.333333333333002</v>
      </c>
      <c r="N685" s="62">
        <v>0</v>
      </c>
    </row>
    <row r="686" spans="4:14" x14ac:dyDescent="0.2">
      <c r="D686" s="175"/>
      <c r="E686" s="4" t="s">
        <v>27</v>
      </c>
      <c r="F686" s="6"/>
      <c r="G686" s="5">
        <v>70</v>
      </c>
      <c r="H686" s="75">
        <v>28.571428571428999</v>
      </c>
      <c r="I686" s="12">
        <v>1.4285714285710001</v>
      </c>
      <c r="J686" s="12">
        <v>8.5714285714289993</v>
      </c>
      <c r="K686" s="33">
        <v>17.142857142857</v>
      </c>
      <c r="L686" s="12">
        <v>1.4285714285710001</v>
      </c>
      <c r="M686" s="12">
        <v>37.142857142856997</v>
      </c>
      <c r="N686" s="34">
        <v>5.7142857142860004</v>
      </c>
    </row>
    <row r="687" spans="4:14" x14ac:dyDescent="0.2">
      <c r="D687" s="175"/>
      <c r="E687" s="4" t="s">
        <v>28</v>
      </c>
      <c r="F687" s="6"/>
      <c r="G687" s="5">
        <v>51</v>
      </c>
      <c r="H687" s="32">
        <v>25.490196078431001</v>
      </c>
      <c r="I687" s="29">
        <v>0</v>
      </c>
      <c r="J687" s="33">
        <v>3.9215686274510002</v>
      </c>
      <c r="K687" s="12">
        <v>27.450980392157</v>
      </c>
      <c r="L687" s="12">
        <v>1.9607843137250001</v>
      </c>
      <c r="M687" s="12">
        <v>39.215686274509999</v>
      </c>
      <c r="N687" s="34">
        <v>1.9607843137250001</v>
      </c>
    </row>
    <row r="688" spans="4:14" x14ac:dyDescent="0.2">
      <c r="D688" s="175"/>
      <c r="E688" s="4" t="s">
        <v>29</v>
      </c>
      <c r="F688" s="6"/>
      <c r="G688" s="5">
        <v>7</v>
      </c>
      <c r="H688" s="75">
        <v>28.571428571428999</v>
      </c>
      <c r="I688" s="29">
        <v>0</v>
      </c>
      <c r="J688" s="12">
        <v>14.285714285714</v>
      </c>
      <c r="K688" s="87">
        <v>0</v>
      </c>
      <c r="L688" s="29">
        <v>0</v>
      </c>
      <c r="M688" s="28">
        <v>42.857142857143003</v>
      </c>
      <c r="N688" s="107">
        <v>14.285714285714</v>
      </c>
    </row>
    <row r="689" spans="2:14" x14ac:dyDescent="0.2">
      <c r="D689" s="174" t="s">
        <v>30</v>
      </c>
      <c r="E689" s="20" t="s">
        <v>31</v>
      </c>
      <c r="F689" s="22"/>
      <c r="G689" s="21">
        <v>393</v>
      </c>
      <c r="H689" s="51">
        <v>21.628498727735</v>
      </c>
      <c r="I689" s="19">
        <v>2.5445292620869999</v>
      </c>
      <c r="J689" s="19">
        <v>13.486005089059001</v>
      </c>
      <c r="K689" s="19">
        <v>26.208651399491</v>
      </c>
      <c r="L689" s="19">
        <v>3.562340966921</v>
      </c>
      <c r="M689" s="78">
        <v>28.753180661578</v>
      </c>
      <c r="N689" s="50">
        <v>3.8167938931299998</v>
      </c>
    </row>
    <row r="690" spans="2:14" x14ac:dyDescent="0.2">
      <c r="D690" s="175"/>
      <c r="E690" s="4" t="s">
        <v>32</v>
      </c>
      <c r="F690" s="6"/>
      <c r="G690" s="5">
        <v>352</v>
      </c>
      <c r="H690" s="32">
        <v>25.852272727273</v>
      </c>
      <c r="I690" s="12">
        <v>1.988636363636</v>
      </c>
      <c r="J690" s="12">
        <v>10.227272727273</v>
      </c>
      <c r="K690" s="12">
        <v>23.011363636363999</v>
      </c>
      <c r="L690" s="12">
        <v>3.4090909090910002</v>
      </c>
      <c r="M690" s="12">
        <v>32.670454545455001</v>
      </c>
      <c r="N690" s="34">
        <v>2.8409090909089998</v>
      </c>
    </row>
    <row r="691" spans="2:14" x14ac:dyDescent="0.2">
      <c r="D691" s="175"/>
      <c r="E691" s="4" t="s">
        <v>33</v>
      </c>
      <c r="F691" s="6"/>
      <c r="G691" s="5">
        <v>388</v>
      </c>
      <c r="H691" s="32">
        <v>20.876288659794</v>
      </c>
      <c r="I691" s="12">
        <v>3.6082474226799999</v>
      </c>
      <c r="J691" s="12">
        <v>10.567010309278</v>
      </c>
      <c r="K691" s="12">
        <v>20.360824742268001</v>
      </c>
      <c r="L691" s="12">
        <v>2.0618556701030002</v>
      </c>
      <c r="M691" s="28">
        <v>39.690721649484999</v>
      </c>
      <c r="N691" s="34">
        <v>2.8350515463920001</v>
      </c>
    </row>
    <row r="692" spans="2:14" x14ac:dyDescent="0.2">
      <c r="D692" s="175"/>
      <c r="E692" s="4" t="s">
        <v>34</v>
      </c>
      <c r="F692" s="6"/>
      <c r="G692" s="5">
        <v>89</v>
      </c>
      <c r="H692" s="32">
        <v>19.101123595505999</v>
      </c>
      <c r="I692" s="12">
        <v>1.123595505618</v>
      </c>
      <c r="J692" s="33">
        <v>4.4943820224720001</v>
      </c>
      <c r="K692" s="12">
        <v>24.719101123596001</v>
      </c>
      <c r="L692" s="12">
        <v>2.2471910112360001</v>
      </c>
      <c r="M692" s="49">
        <v>46.067415730336997</v>
      </c>
      <c r="N692" s="34">
        <v>2.2471910112360001</v>
      </c>
    </row>
    <row r="693" spans="2:14" x14ac:dyDescent="0.2">
      <c r="D693" s="174" t="s">
        <v>35</v>
      </c>
      <c r="E693" s="20" t="s">
        <v>36</v>
      </c>
      <c r="F693" s="22"/>
      <c r="G693" s="21">
        <v>629</v>
      </c>
      <c r="H693" s="51">
        <v>23.68839427663</v>
      </c>
      <c r="I693" s="19">
        <v>3.0206677265500002</v>
      </c>
      <c r="J693" s="19">
        <v>10.015898251192001</v>
      </c>
      <c r="K693" s="19">
        <v>24.801271860095</v>
      </c>
      <c r="L693" s="19">
        <v>2.5437201907790001</v>
      </c>
      <c r="M693" s="19">
        <v>33.545310015898004</v>
      </c>
      <c r="N693" s="50">
        <v>2.3847376788550001</v>
      </c>
    </row>
    <row r="694" spans="2:14" x14ac:dyDescent="0.2">
      <c r="D694" s="175"/>
      <c r="E694" s="4" t="s">
        <v>37</v>
      </c>
      <c r="F694" s="6"/>
      <c r="G694" s="5">
        <v>593</v>
      </c>
      <c r="H694" s="32">
        <v>21.079258010118</v>
      </c>
      <c r="I694" s="12">
        <v>2.1922428330520001</v>
      </c>
      <c r="J694" s="12">
        <v>11.973018549747</v>
      </c>
      <c r="K694" s="12">
        <v>21.753794266442</v>
      </c>
      <c r="L694" s="12">
        <v>3.3726812816190002</v>
      </c>
      <c r="M694" s="12">
        <v>35.750421585159998</v>
      </c>
      <c r="N694" s="34">
        <v>3.8785834738620002</v>
      </c>
    </row>
    <row r="695" spans="2:14" x14ac:dyDescent="0.2">
      <c r="D695" s="174" t="s">
        <v>38</v>
      </c>
      <c r="E695" s="20" t="s">
        <v>39</v>
      </c>
      <c r="F695" s="22"/>
      <c r="G695" s="21">
        <v>64</v>
      </c>
      <c r="H695" s="51">
        <v>23.4375</v>
      </c>
      <c r="I695" s="19">
        <v>1.5625</v>
      </c>
      <c r="J695" s="88">
        <v>17.1875</v>
      </c>
      <c r="K695" s="19">
        <v>28.125</v>
      </c>
      <c r="L695" s="19">
        <v>1.5625</v>
      </c>
      <c r="M695" s="78">
        <v>25</v>
      </c>
      <c r="N695" s="50">
        <v>3.125</v>
      </c>
    </row>
    <row r="696" spans="2:14" x14ac:dyDescent="0.2">
      <c r="D696" s="175"/>
      <c r="E696" s="4" t="s">
        <v>40</v>
      </c>
      <c r="F696" s="6"/>
      <c r="G696" s="5">
        <v>147</v>
      </c>
      <c r="H696" s="32">
        <v>19.727891156462999</v>
      </c>
      <c r="I696" s="12">
        <v>2.7210884353739999</v>
      </c>
      <c r="J696" s="12">
        <v>10.204081632653001</v>
      </c>
      <c r="K696" s="12">
        <v>25.170068027210998</v>
      </c>
      <c r="L696" s="12">
        <v>3.4013605442179999</v>
      </c>
      <c r="M696" s="12">
        <v>34.693877551020002</v>
      </c>
      <c r="N696" s="34">
        <v>4.0816326530609999</v>
      </c>
    </row>
    <row r="697" spans="2:14" x14ac:dyDescent="0.2">
      <c r="D697" s="175"/>
      <c r="E697" s="4" t="s">
        <v>41</v>
      </c>
      <c r="F697" s="6"/>
      <c r="G697" s="5">
        <v>204</v>
      </c>
      <c r="H697" s="32">
        <v>26.960784313725</v>
      </c>
      <c r="I697" s="12">
        <v>2.9411764705880001</v>
      </c>
      <c r="J697" s="12">
        <v>7.8431372549020004</v>
      </c>
      <c r="K697" s="12">
        <v>23.529411764706001</v>
      </c>
      <c r="L697" s="12">
        <v>2.9411764705880001</v>
      </c>
      <c r="M697" s="12">
        <v>34.803921568626997</v>
      </c>
      <c r="N697" s="34">
        <v>0.98039215686299996</v>
      </c>
    </row>
    <row r="698" spans="2:14" x14ac:dyDescent="0.2">
      <c r="D698" s="175"/>
      <c r="E698" s="4" t="s">
        <v>42</v>
      </c>
      <c r="F698" s="6"/>
      <c r="G698" s="5">
        <v>210</v>
      </c>
      <c r="H698" s="32">
        <v>19.047619047619001</v>
      </c>
      <c r="I698" s="12">
        <v>2.8571428571430002</v>
      </c>
      <c r="J698" s="12">
        <v>8.0952380952380008</v>
      </c>
      <c r="K698" s="12">
        <v>26.666666666666998</v>
      </c>
      <c r="L698" s="12">
        <v>2.3809523809519999</v>
      </c>
      <c r="M698" s="12">
        <v>38.571428571429003</v>
      </c>
      <c r="N698" s="34">
        <v>2.3809523809519999</v>
      </c>
    </row>
    <row r="699" spans="2:14" x14ac:dyDescent="0.2">
      <c r="D699" s="175"/>
      <c r="E699" s="4" t="s">
        <v>43</v>
      </c>
      <c r="F699" s="6"/>
      <c r="G699" s="5">
        <v>204</v>
      </c>
      <c r="H699" s="32">
        <v>23.529411764706001</v>
      </c>
      <c r="I699" s="12">
        <v>5.3921568627449998</v>
      </c>
      <c r="J699" s="12">
        <v>11.274509803921999</v>
      </c>
      <c r="K699" s="12">
        <v>23.529411764706001</v>
      </c>
      <c r="L699" s="12">
        <v>3.4313725490200002</v>
      </c>
      <c r="M699" s="12">
        <v>31.862745098038999</v>
      </c>
      <c r="N699" s="34">
        <v>0.98039215686299996</v>
      </c>
    </row>
    <row r="700" spans="2:14" x14ac:dyDescent="0.2">
      <c r="D700" s="175"/>
      <c r="E700" s="4" t="s">
        <v>44</v>
      </c>
      <c r="F700" s="6"/>
      <c r="G700" s="5">
        <v>223</v>
      </c>
      <c r="H700" s="32">
        <v>23.318385650223998</v>
      </c>
      <c r="I700" s="12">
        <v>1.3452914798210001</v>
      </c>
      <c r="J700" s="12">
        <v>12.107623318386</v>
      </c>
      <c r="K700" s="12">
        <v>18.385650224214999</v>
      </c>
      <c r="L700" s="12">
        <v>1.7937219730939999</v>
      </c>
      <c r="M700" s="12">
        <v>37.668161434978003</v>
      </c>
      <c r="N700" s="34">
        <v>5.3811659192830001</v>
      </c>
    </row>
    <row r="701" spans="2:14" x14ac:dyDescent="0.2">
      <c r="D701" s="176"/>
      <c r="E701" s="59" t="s">
        <v>45</v>
      </c>
      <c r="F701" s="60"/>
      <c r="G701" s="56">
        <v>170</v>
      </c>
      <c r="H701" s="83">
        <v>20.588235294118</v>
      </c>
      <c r="I701" s="47">
        <v>0.58823529411800002</v>
      </c>
      <c r="J701" s="47">
        <v>14.705882352941</v>
      </c>
      <c r="K701" s="47">
        <v>21.764705882352999</v>
      </c>
      <c r="L701" s="47">
        <v>4.7058823529409999</v>
      </c>
      <c r="M701" s="47">
        <v>32.352941176470999</v>
      </c>
      <c r="N701" s="85">
        <v>5.2941176470590001</v>
      </c>
    </row>
    <row r="703" spans="2:14" x14ac:dyDescent="0.2">
      <c r="B703" s="43" t="str">
        <f xml:space="preserve"> HYPERLINK("#'目次'!B32", "[26]")</f>
        <v>[26]</v>
      </c>
      <c r="C703" s="31" t="s">
        <v>120</v>
      </c>
    </row>
    <row r="707" spans="4:14" x14ac:dyDescent="0.2">
      <c r="D707" s="177"/>
      <c r="E707" s="178"/>
      <c r="F707" s="178"/>
      <c r="G707" s="40" t="s">
        <v>14</v>
      </c>
      <c r="H707" s="42" t="s">
        <v>109</v>
      </c>
      <c r="I707" s="15" t="s">
        <v>110</v>
      </c>
      <c r="J707" s="15" t="s">
        <v>111</v>
      </c>
      <c r="K707" s="15" t="s">
        <v>112</v>
      </c>
      <c r="L707" s="15" t="s">
        <v>113</v>
      </c>
      <c r="M707" s="15" t="s">
        <v>114</v>
      </c>
      <c r="N707" s="44" t="s">
        <v>17</v>
      </c>
    </row>
    <row r="708" spans="4:14" x14ac:dyDescent="0.2">
      <c r="D708" s="179"/>
      <c r="E708" s="180"/>
      <c r="F708" s="180"/>
      <c r="G708" s="39"/>
      <c r="H708" s="41"/>
      <c r="I708" s="14"/>
      <c r="J708" s="14"/>
      <c r="K708" s="14"/>
      <c r="L708" s="14"/>
      <c r="M708" s="14"/>
      <c r="N708" s="38"/>
    </row>
    <row r="709" spans="4:14" x14ac:dyDescent="0.2">
      <c r="D709" s="58"/>
      <c r="E709" s="53" t="s">
        <v>14</v>
      </c>
      <c r="F709" s="52"/>
      <c r="G709" s="37">
        <v>1222</v>
      </c>
      <c r="H709" s="24">
        <v>22.422258592471</v>
      </c>
      <c r="I709" s="24">
        <v>2.6186579378069998</v>
      </c>
      <c r="J709" s="24">
        <v>10.965630114566</v>
      </c>
      <c r="K709" s="24">
        <v>23.322422258591999</v>
      </c>
      <c r="L709" s="24">
        <v>2.9459901800330002</v>
      </c>
      <c r="M709" s="24">
        <v>34.615384615384997</v>
      </c>
      <c r="N709" s="68">
        <v>3.1096563011459999</v>
      </c>
    </row>
    <row r="710" spans="4:14" x14ac:dyDescent="0.2">
      <c r="D710" s="174" t="s">
        <v>52</v>
      </c>
      <c r="E710" s="20" t="s">
        <v>53</v>
      </c>
      <c r="F710" s="22"/>
      <c r="G710" s="21">
        <v>15</v>
      </c>
      <c r="H710" s="119">
        <v>33.333333333333002</v>
      </c>
      <c r="I710" s="19">
        <v>6.666666666667</v>
      </c>
      <c r="J710" s="19">
        <v>6.666666666667</v>
      </c>
      <c r="K710" s="19">
        <v>26.666666666666998</v>
      </c>
      <c r="L710" s="19">
        <v>6.666666666667</v>
      </c>
      <c r="M710" s="98">
        <v>20</v>
      </c>
      <c r="N710" s="100">
        <v>0</v>
      </c>
    </row>
    <row r="711" spans="4:14" ht="24" x14ac:dyDescent="0.2">
      <c r="D711" s="175"/>
      <c r="E711" s="4" t="s">
        <v>54</v>
      </c>
      <c r="F711" s="6"/>
      <c r="G711" s="5">
        <v>122</v>
      </c>
      <c r="H711" s="32">
        <v>22.950819672131001</v>
      </c>
      <c r="I711" s="12">
        <v>0.81967213114799997</v>
      </c>
      <c r="J711" s="12">
        <v>8.1967213114750006</v>
      </c>
      <c r="K711" s="12">
        <v>27.049180327868999</v>
      </c>
      <c r="L711" s="12">
        <v>1.6393442622950001</v>
      </c>
      <c r="M711" s="12">
        <v>36.065573770492001</v>
      </c>
      <c r="N711" s="34">
        <v>3.2786885245900002</v>
      </c>
    </row>
    <row r="712" spans="4:14" x14ac:dyDescent="0.2">
      <c r="D712" s="175"/>
      <c r="E712" s="4" t="s">
        <v>55</v>
      </c>
      <c r="F712" s="6"/>
      <c r="G712" s="5">
        <v>43</v>
      </c>
      <c r="H712" s="77">
        <v>13.953488372093</v>
      </c>
      <c r="I712" s="12">
        <v>4.6511627906979998</v>
      </c>
      <c r="J712" s="12">
        <v>9.3023255813949994</v>
      </c>
      <c r="K712" s="12">
        <v>27.906976744186</v>
      </c>
      <c r="L712" s="12">
        <v>2.3255813953489999</v>
      </c>
      <c r="M712" s="12">
        <v>37.209302325581</v>
      </c>
      <c r="N712" s="34">
        <v>4.6511627906979998</v>
      </c>
    </row>
    <row r="713" spans="4:14" x14ac:dyDescent="0.2">
      <c r="D713" s="175"/>
      <c r="E713" s="4" t="s">
        <v>56</v>
      </c>
      <c r="F713" s="6"/>
      <c r="G713" s="5">
        <v>60</v>
      </c>
      <c r="H713" s="32">
        <v>23.333333333333002</v>
      </c>
      <c r="I713" s="12">
        <v>5</v>
      </c>
      <c r="J713" s="28">
        <v>16.666666666666998</v>
      </c>
      <c r="K713" s="12">
        <v>20</v>
      </c>
      <c r="L713" s="29">
        <v>0</v>
      </c>
      <c r="M713" s="12">
        <v>35</v>
      </c>
      <c r="N713" s="62">
        <v>0</v>
      </c>
    </row>
    <row r="714" spans="4:14" x14ac:dyDescent="0.2">
      <c r="D714" s="175"/>
      <c r="E714" s="4" t="s">
        <v>57</v>
      </c>
      <c r="F714" s="6"/>
      <c r="G714" s="5">
        <v>286</v>
      </c>
      <c r="H714" s="32">
        <v>25.174825174824999</v>
      </c>
      <c r="I714" s="12">
        <v>3.1468531468530001</v>
      </c>
      <c r="J714" s="12">
        <v>8.3916083916080009</v>
      </c>
      <c r="K714" s="12">
        <v>27.622377622378</v>
      </c>
      <c r="L714" s="12">
        <v>4.1958041958040004</v>
      </c>
      <c r="M714" s="12">
        <v>30.069930069929999</v>
      </c>
      <c r="N714" s="34">
        <v>1.398601398601</v>
      </c>
    </row>
    <row r="715" spans="4:14" x14ac:dyDescent="0.2">
      <c r="D715" s="175"/>
      <c r="E715" s="4" t="s">
        <v>58</v>
      </c>
      <c r="F715" s="6"/>
      <c r="G715" s="5">
        <v>129</v>
      </c>
      <c r="H715" s="32">
        <v>26.356589147287</v>
      </c>
      <c r="I715" s="12">
        <v>3.1007751937979999</v>
      </c>
      <c r="J715" s="33">
        <v>5.4263565891469998</v>
      </c>
      <c r="K715" s="12">
        <v>23.255813953488001</v>
      </c>
      <c r="L715" s="12">
        <v>3.1007751937979999</v>
      </c>
      <c r="M715" s="12">
        <v>36.434108527131997</v>
      </c>
      <c r="N715" s="34">
        <v>2.3255813953489999</v>
      </c>
    </row>
    <row r="716" spans="4:14" x14ac:dyDescent="0.2">
      <c r="D716" s="175"/>
      <c r="E716" s="4" t="s">
        <v>59</v>
      </c>
      <c r="F716" s="6"/>
      <c r="G716" s="5">
        <v>195</v>
      </c>
      <c r="H716" s="32">
        <v>21.538461538461998</v>
      </c>
      <c r="I716" s="12">
        <v>2.051282051282</v>
      </c>
      <c r="J716" s="12">
        <v>12.307692307691999</v>
      </c>
      <c r="K716" s="12">
        <v>19.487179487178999</v>
      </c>
      <c r="L716" s="12">
        <v>2.051282051282</v>
      </c>
      <c r="M716" s="12">
        <v>39.487179487178999</v>
      </c>
      <c r="N716" s="34">
        <v>3.0769230769229998</v>
      </c>
    </row>
    <row r="717" spans="4:14" x14ac:dyDescent="0.2">
      <c r="D717" s="175"/>
      <c r="E717" s="4" t="s">
        <v>60</v>
      </c>
      <c r="F717" s="6"/>
      <c r="G717" s="5">
        <v>176</v>
      </c>
      <c r="H717" s="32">
        <v>23.863636363636001</v>
      </c>
      <c r="I717" s="12">
        <v>1.136363636364</v>
      </c>
      <c r="J717" s="12">
        <v>14.204545454545</v>
      </c>
      <c r="K717" s="33">
        <v>16.477272727273</v>
      </c>
      <c r="L717" s="12">
        <v>3.9772727272730002</v>
      </c>
      <c r="M717" s="12">
        <v>35.227272727272997</v>
      </c>
      <c r="N717" s="34">
        <v>5.113636363636</v>
      </c>
    </row>
    <row r="718" spans="4:14" x14ac:dyDescent="0.2">
      <c r="D718" s="175"/>
      <c r="E718" s="4" t="s">
        <v>61</v>
      </c>
      <c r="F718" s="6"/>
      <c r="G718" s="5">
        <v>78</v>
      </c>
      <c r="H718" s="77">
        <v>16.666666666666998</v>
      </c>
      <c r="I718" s="12">
        <v>2.564102564103</v>
      </c>
      <c r="J718" s="12">
        <v>14.102564102563999</v>
      </c>
      <c r="K718" s="12">
        <v>28.205128205127998</v>
      </c>
      <c r="L718" s="12">
        <v>1.2820512820509999</v>
      </c>
      <c r="M718" s="12">
        <v>32.051282051282001</v>
      </c>
      <c r="N718" s="34">
        <v>5.1282051282049999</v>
      </c>
    </row>
    <row r="719" spans="4:14" x14ac:dyDescent="0.2">
      <c r="D719" s="175"/>
      <c r="E719" s="4" t="s">
        <v>62</v>
      </c>
      <c r="F719" s="6"/>
      <c r="G719" s="5">
        <v>113</v>
      </c>
      <c r="H719" s="77">
        <v>15.929203539823</v>
      </c>
      <c r="I719" s="12">
        <v>1.769911504425</v>
      </c>
      <c r="J719" s="12">
        <v>15.929203539823</v>
      </c>
      <c r="K719" s="12">
        <v>22.123893805310001</v>
      </c>
      <c r="L719" s="12">
        <v>3.53982300885</v>
      </c>
      <c r="M719" s="12">
        <v>36.283185840708001</v>
      </c>
      <c r="N719" s="34">
        <v>4.424778761062</v>
      </c>
    </row>
    <row r="720" spans="4:14" x14ac:dyDescent="0.2">
      <c r="D720" s="174" t="s">
        <v>63</v>
      </c>
      <c r="E720" s="20" t="s">
        <v>64</v>
      </c>
      <c r="F720" s="22"/>
      <c r="G720" s="21">
        <v>234</v>
      </c>
      <c r="H720" s="51">
        <v>23.931623931623999</v>
      </c>
      <c r="I720" s="19">
        <v>1.2820512820509999</v>
      </c>
      <c r="J720" s="19">
        <v>10.25641025641</v>
      </c>
      <c r="K720" s="19">
        <v>25.213675213675</v>
      </c>
      <c r="L720" s="19">
        <v>4.2735042735039999</v>
      </c>
      <c r="M720" s="19">
        <v>30.769230769231001</v>
      </c>
      <c r="N720" s="50">
        <v>4.2735042735039999</v>
      </c>
    </row>
    <row r="721" spans="2:14" x14ac:dyDescent="0.2">
      <c r="D721" s="175"/>
      <c r="E721" s="4" t="s">
        <v>65</v>
      </c>
      <c r="F721" s="6"/>
      <c r="G721" s="5">
        <v>172</v>
      </c>
      <c r="H721" s="32">
        <v>20.348837209302001</v>
      </c>
      <c r="I721" s="12">
        <v>1.744186046512</v>
      </c>
      <c r="J721" s="12">
        <v>14.534883720930001</v>
      </c>
      <c r="K721" s="12">
        <v>22.674418604650999</v>
      </c>
      <c r="L721" s="12">
        <v>2.9069767441860002</v>
      </c>
      <c r="M721" s="12">
        <v>34.883720930232997</v>
      </c>
      <c r="N721" s="34">
        <v>2.9069767441860002</v>
      </c>
    </row>
    <row r="722" spans="2:14" x14ac:dyDescent="0.2">
      <c r="D722" s="175"/>
      <c r="E722" s="4" t="s">
        <v>66</v>
      </c>
      <c r="F722" s="6"/>
      <c r="G722" s="5">
        <v>165</v>
      </c>
      <c r="H722" s="32">
        <v>23.030303030302999</v>
      </c>
      <c r="I722" s="12">
        <v>4.2424242424239997</v>
      </c>
      <c r="J722" s="12">
        <v>7.2727272727269998</v>
      </c>
      <c r="K722" s="12">
        <v>20</v>
      </c>
      <c r="L722" s="12">
        <v>3.0303030303030001</v>
      </c>
      <c r="M722" s="12">
        <v>37.575757575757997</v>
      </c>
      <c r="N722" s="34">
        <v>4.8484848484849996</v>
      </c>
    </row>
    <row r="723" spans="2:14" x14ac:dyDescent="0.2">
      <c r="D723" s="175"/>
      <c r="E723" s="4" t="s">
        <v>67</v>
      </c>
      <c r="F723" s="6"/>
      <c r="G723" s="5">
        <v>158</v>
      </c>
      <c r="H723" s="32">
        <v>17.721518987342002</v>
      </c>
      <c r="I723" s="12">
        <v>0.63291139240500005</v>
      </c>
      <c r="J723" s="12">
        <v>9.493670886076</v>
      </c>
      <c r="K723" s="28">
        <v>30.379746835443001</v>
      </c>
      <c r="L723" s="12">
        <v>3.7974683544299999</v>
      </c>
      <c r="M723" s="12">
        <v>36.708860759494002</v>
      </c>
      <c r="N723" s="34">
        <v>1.2658227848100001</v>
      </c>
    </row>
    <row r="724" spans="2:14" x14ac:dyDescent="0.2">
      <c r="D724" s="175"/>
      <c r="E724" s="4" t="s">
        <v>68</v>
      </c>
      <c r="F724" s="6"/>
      <c r="G724" s="5">
        <v>112</v>
      </c>
      <c r="H724" s="32">
        <v>22.321428571428999</v>
      </c>
      <c r="I724" s="12">
        <v>4.4642857142860004</v>
      </c>
      <c r="J724" s="12">
        <v>10.714285714286</v>
      </c>
      <c r="K724" s="12">
        <v>21.428571428571001</v>
      </c>
      <c r="L724" s="12">
        <v>0.89285714285700002</v>
      </c>
      <c r="M724" s="12">
        <v>38.392857142856997</v>
      </c>
      <c r="N724" s="34">
        <v>1.785714285714</v>
      </c>
    </row>
    <row r="725" spans="2:14" x14ac:dyDescent="0.2">
      <c r="D725" s="175"/>
      <c r="E725" s="4" t="s">
        <v>69</v>
      </c>
      <c r="F725" s="6"/>
      <c r="G725" s="5">
        <v>92</v>
      </c>
      <c r="H725" s="75">
        <v>28.260869565217</v>
      </c>
      <c r="I725" s="12">
        <v>2.1739130434780001</v>
      </c>
      <c r="J725" s="12">
        <v>8.6956521739130004</v>
      </c>
      <c r="K725" s="12">
        <v>26.086956521739001</v>
      </c>
      <c r="L725" s="29">
        <v>0</v>
      </c>
      <c r="M725" s="12">
        <v>33.695652173912997</v>
      </c>
      <c r="N725" s="34">
        <v>1.086956521739</v>
      </c>
    </row>
    <row r="726" spans="2:14" x14ac:dyDescent="0.2">
      <c r="D726" s="175"/>
      <c r="E726" s="4" t="s">
        <v>70</v>
      </c>
      <c r="F726" s="6"/>
      <c r="G726" s="5">
        <v>131</v>
      </c>
      <c r="H726" s="32">
        <v>20.610687022901001</v>
      </c>
      <c r="I726" s="12">
        <v>1.526717557252</v>
      </c>
      <c r="J726" s="12">
        <v>14.503816793893</v>
      </c>
      <c r="K726" s="12">
        <v>19.847328244275001</v>
      </c>
      <c r="L726" s="12">
        <v>3.053435114504</v>
      </c>
      <c r="M726" s="12">
        <v>38.931297709924003</v>
      </c>
      <c r="N726" s="34">
        <v>1.526717557252</v>
      </c>
    </row>
    <row r="727" spans="2:14" x14ac:dyDescent="0.2">
      <c r="D727" s="175"/>
      <c r="E727" s="4" t="s">
        <v>71</v>
      </c>
      <c r="F727" s="6"/>
      <c r="G727" s="5">
        <v>71</v>
      </c>
      <c r="H727" s="32">
        <v>26.760563380282001</v>
      </c>
      <c r="I727" s="12">
        <v>1.4084507042250001</v>
      </c>
      <c r="J727" s="28">
        <v>16.901408450704</v>
      </c>
      <c r="K727" s="33">
        <v>18.309859154929999</v>
      </c>
      <c r="L727" s="12">
        <v>4.2253521126760001</v>
      </c>
      <c r="M727" s="33">
        <v>29.577464788732001</v>
      </c>
      <c r="N727" s="34">
        <v>2.8169014084509998</v>
      </c>
    </row>
    <row r="728" spans="2:14" x14ac:dyDescent="0.2">
      <c r="D728" s="176"/>
      <c r="E728" s="59" t="s">
        <v>72</v>
      </c>
      <c r="F728" s="60"/>
      <c r="G728" s="56">
        <v>70</v>
      </c>
      <c r="H728" s="83">
        <v>27.142857142857</v>
      </c>
      <c r="I728" s="47">
        <v>7.1428571428570002</v>
      </c>
      <c r="J728" s="47">
        <v>8.5714285714289993</v>
      </c>
      <c r="K728" s="47">
        <v>24.285714285714</v>
      </c>
      <c r="L728" s="47">
        <v>2.8571428571430002</v>
      </c>
      <c r="M728" s="95">
        <v>28.571428571428999</v>
      </c>
      <c r="N728" s="85">
        <v>1.4285714285710001</v>
      </c>
    </row>
    <row r="730" spans="2:14" x14ac:dyDescent="0.2">
      <c r="B730" s="43" t="str">
        <f xml:space="preserve"> HYPERLINK("#'目次'!B33", "[27]")</f>
        <v>[27]</v>
      </c>
      <c r="C730" s="31" t="s">
        <v>120</v>
      </c>
    </row>
    <row r="733" spans="2:14" x14ac:dyDescent="0.2">
      <c r="C733" s="31" t="s">
        <v>75</v>
      </c>
    </row>
    <row r="734" spans="2:14" x14ac:dyDescent="0.2">
      <c r="D734" s="177"/>
      <c r="E734" s="178"/>
      <c r="F734" s="178"/>
      <c r="G734" s="40" t="s">
        <v>14</v>
      </c>
      <c r="H734" s="42" t="s">
        <v>109</v>
      </c>
      <c r="I734" s="15" t="s">
        <v>110</v>
      </c>
      <c r="J734" s="15" t="s">
        <v>111</v>
      </c>
      <c r="K734" s="15" t="s">
        <v>112</v>
      </c>
      <c r="L734" s="15" t="s">
        <v>113</v>
      </c>
      <c r="M734" s="15" t="s">
        <v>114</v>
      </c>
      <c r="N734" s="44" t="s">
        <v>17</v>
      </c>
    </row>
    <row r="735" spans="2:14" x14ac:dyDescent="0.2">
      <c r="D735" s="179"/>
      <c r="E735" s="180"/>
      <c r="F735" s="180"/>
      <c r="G735" s="39"/>
      <c r="H735" s="41"/>
      <c r="I735" s="14"/>
      <c r="J735" s="14"/>
      <c r="K735" s="14"/>
      <c r="L735" s="14"/>
      <c r="M735" s="14"/>
      <c r="N735" s="38"/>
    </row>
    <row r="736" spans="2:14" x14ac:dyDescent="0.2">
      <c r="D736" s="58"/>
      <c r="E736" s="53" t="s">
        <v>14</v>
      </c>
      <c r="F736" s="52"/>
      <c r="G736" s="37">
        <v>1222</v>
      </c>
      <c r="H736" s="24">
        <v>22.422258592471</v>
      </c>
      <c r="I736" s="24">
        <v>2.6186579378069998</v>
      </c>
      <c r="J736" s="24">
        <v>10.965630114566</v>
      </c>
      <c r="K736" s="24">
        <v>23.322422258591999</v>
      </c>
      <c r="L736" s="24">
        <v>2.9459901800330002</v>
      </c>
      <c r="M736" s="24">
        <v>34.615384615384997</v>
      </c>
      <c r="N736" s="68">
        <v>3.1096563011459999</v>
      </c>
    </row>
    <row r="737" spans="4:14" x14ac:dyDescent="0.2">
      <c r="D737" s="174" t="s">
        <v>36</v>
      </c>
      <c r="E737" s="20" t="s">
        <v>76</v>
      </c>
      <c r="F737" s="22"/>
      <c r="G737" s="21">
        <v>629</v>
      </c>
      <c r="H737" s="51">
        <v>23.68839427663</v>
      </c>
      <c r="I737" s="19">
        <v>3.0206677265500002</v>
      </c>
      <c r="J737" s="19">
        <v>10.015898251192001</v>
      </c>
      <c r="K737" s="19">
        <v>24.801271860095</v>
      </c>
      <c r="L737" s="19">
        <v>2.5437201907790001</v>
      </c>
      <c r="M737" s="19">
        <v>33.545310015898004</v>
      </c>
      <c r="N737" s="50">
        <v>2.3847376788550001</v>
      </c>
    </row>
    <row r="738" spans="4:14" x14ac:dyDescent="0.2">
      <c r="D738" s="175"/>
      <c r="E738" s="4" t="s">
        <v>39</v>
      </c>
      <c r="F738" s="6"/>
      <c r="G738" s="5">
        <v>37</v>
      </c>
      <c r="H738" s="32">
        <v>27.027027027027</v>
      </c>
      <c r="I738" s="12">
        <v>2.7027027027030002</v>
      </c>
      <c r="J738" s="12">
        <v>13.513513513514001</v>
      </c>
      <c r="K738" s="28">
        <v>32.432432432432002</v>
      </c>
      <c r="L738" s="12">
        <v>2.7027027027030002</v>
      </c>
      <c r="M738" s="61">
        <v>21.621621621622001</v>
      </c>
      <c r="N738" s="62">
        <v>0</v>
      </c>
    </row>
    <row r="739" spans="4:14" x14ac:dyDescent="0.2">
      <c r="D739" s="175"/>
      <c r="E739" s="4" t="s">
        <v>40</v>
      </c>
      <c r="F739" s="6"/>
      <c r="G739" s="5">
        <v>73</v>
      </c>
      <c r="H739" s="32">
        <v>19.178082191781002</v>
      </c>
      <c r="I739" s="12">
        <v>4.1095890410960001</v>
      </c>
      <c r="J739" s="12">
        <v>9.5890410958899999</v>
      </c>
      <c r="K739" s="28">
        <v>30.136986301370001</v>
      </c>
      <c r="L739" s="12">
        <v>1.369863013699</v>
      </c>
      <c r="M739" s="12">
        <v>32.876712328766999</v>
      </c>
      <c r="N739" s="34">
        <v>2.7397260273969999</v>
      </c>
    </row>
    <row r="740" spans="4:14" x14ac:dyDescent="0.2">
      <c r="D740" s="175"/>
      <c r="E740" s="4" t="s">
        <v>41</v>
      </c>
      <c r="F740" s="6"/>
      <c r="G740" s="5">
        <v>108</v>
      </c>
      <c r="H740" s="75">
        <v>29.629629629629999</v>
      </c>
      <c r="I740" s="12">
        <v>1.851851851852</v>
      </c>
      <c r="J740" s="33">
        <v>5.5555555555560003</v>
      </c>
      <c r="K740" s="12">
        <v>25.925925925925998</v>
      </c>
      <c r="L740" s="12">
        <v>1.851851851852</v>
      </c>
      <c r="M740" s="12">
        <v>33.333333333333002</v>
      </c>
      <c r="N740" s="34">
        <v>1.851851851852</v>
      </c>
    </row>
    <row r="741" spans="4:14" x14ac:dyDescent="0.2">
      <c r="D741" s="175"/>
      <c r="E741" s="4" t="s">
        <v>42</v>
      </c>
      <c r="F741" s="6"/>
      <c r="G741" s="5">
        <v>113</v>
      </c>
      <c r="H741" s="32">
        <v>23.008849557522002</v>
      </c>
      <c r="I741" s="12">
        <v>4.424778761062</v>
      </c>
      <c r="J741" s="12">
        <v>7.964601769912</v>
      </c>
      <c r="K741" s="28">
        <v>30.088495575221</v>
      </c>
      <c r="L741" s="12">
        <v>1.769911504425</v>
      </c>
      <c r="M741" s="12">
        <v>30.973451327433999</v>
      </c>
      <c r="N741" s="34">
        <v>1.769911504425</v>
      </c>
    </row>
    <row r="742" spans="4:14" x14ac:dyDescent="0.2">
      <c r="D742" s="175"/>
      <c r="E742" s="4" t="s">
        <v>43</v>
      </c>
      <c r="F742" s="6"/>
      <c r="G742" s="5">
        <v>101</v>
      </c>
      <c r="H742" s="32">
        <v>25.742574257426</v>
      </c>
      <c r="I742" s="12">
        <v>5.940594059406</v>
      </c>
      <c r="J742" s="12">
        <v>9.9009900990100004</v>
      </c>
      <c r="K742" s="12">
        <v>20.792079207920999</v>
      </c>
      <c r="L742" s="12">
        <v>2.970297029703</v>
      </c>
      <c r="M742" s="12">
        <v>34.653465346535</v>
      </c>
      <c r="N742" s="62">
        <v>0</v>
      </c>
    </row>
    <row r="743" spans="4:14" x14ac:dyDescent="0.2">
      <c r="D743" s="175"/>
      <c r="E743" s="4" t="s">
        <v>44</v>
      </c>
      <c r="F743" s="6"/>
      <c r="G743" s="5">
        <v>114</v>
      </c>
      <c r="H743" s="32">
        <v>24.561403508771999</v>
      </c>
      <c r="I743" s="12">
        <v>0.87719298245599997</v>
      </c>
      <c r="J743" s="12">
        <v>13.157894736842</v>
      </c>
      <c r="K743" s="33">
        <v>16.666666666666998</v>
      </c>
      <c r="L743" s="12">
        <v>3.508771929825</v>
      </c>
      <c r="M743" s="12">
        <v>37.719298245613999</v>
      </c>
      <c r="N743" s="34">
        <v>3.508771929825</v>
      </c>
    </row>
    <row r="744" spans="4:14" x14ac:dyDescent="0.2">
      <c r="D744" s="175"/>
      <c r="E744" s="4" t="s">
        <v>45</v>
      </c>
      <c r="F744" s="6"/>
      <c r="G744" s="5">
        <v>83</v>
      </c>
      <c r="H744" s="77">
        <v>15.66265060241</v>
      </c>
      <c r="I744" s="12">
        <v>1.204819277108</v>
      </c>
      <c r="J744" s="12">
        <v>13.253012048193</v>
      </c>
      <c r="K744" s="12">
        <v>24.096385542168999</v>
      </c>
      <c r="L744" s="12">
        <v>3.6144578313250002</v>
      </c>
      <c r="M744" s="12">
        <v>36.144578313253</v>
      </c>
      <c r="N744" s="34">
        <v>6.0240963855420002</v>
      </c>
    </row>
    <row r="745" spans="4:14" x14ac:dyDescent="0.2">
      <c r="D745" s="174" t="s">
        <v>37</v>
      </c>
      <c r="E745" s="20" t="s">
        <v>77</v>
      </c>
      <c r="F745" s="22"/>
      <c r="G745" s="21">
        <v>593</v>
      </c>
      <c r="H745" s="51">
        <v>21.079258010118</v>
      </c>
      <c r="I745" s="19">
        <v>2.1922428330520001</v>
      </c>
      <c r="J745" s="19">
        <v>11.973018549747</v>
      </c>
      <c r="K745" s="19">
        <v>21.753794266442</v>
      </c>
      <c r="L745" s="19">
        <v>3.3726812816190002</v>
      </c>
      <c r="M745" s="19">
        <v>35.750421585159998</v>
      </c>
      <c r="N745" s="50">
        <v>3.8785834738620002</v>
      </c>
    </row>
    <row r="746" spans="4:14" x14ac:dyDescent="0.2">
      <c r="D746" s="175"/>
      <c r="E746" s="4" t="s">
        <v>39</v>
      </c>
      <c r="F746" s="6"/>
      <c r="G746" s="5">
        <v>27</v>
      </c>
      <c r="H746" s="32">
        <v>18.518518518518999</v>
      </c>
      <c r="I746" s="29">
        <v>0</v>
      </c>
      <c r="J746" s="49">
        <v>22.222222222222001</v>
      </c>
      <c r="K746" s="12">
        <v>22.222222222222001</v>
      </c>
      <c r="L746" s="29">
        <v>0</v>
      </c>
      <c r="M746" s="12">
        <v>29.629629629629999</v>
      </c>
      <c r="N746" s="34">
        <v>7.4074074074069998</v>
      </c>
    </row>
    <row r="747" spans="4:14" x14ac:dyDescent="0.2">
      <c r="D747" s="175"/>
      <c r="E747" s="4" t="s">
        <v>40</v>
      </c>
      <c r="F747" s="6"/>
      <c r="G747" s="5">
        <v>74</v>
      </c>
      <c r="H747" s="32">
        <v>20.27027027027</v>
      </c>
      <c r="I747" s="12">
        <v>1.351351351351</v>
      </c>
      <c r="J747" s="12">
        <v>10.810810810811001</v>
      </c>
      <c r="K747" s="12">
        <v>20.27027027027</v>
      </c>
      <c r="L747" s="12">
        <v>5.4054054054050003</v>
      </c>
      <c r="M747" s="12">
        <v>36.486486486486001</v>
      </c>
      <c r="N747" s="34">
        <v>5.4054054054050003</v>
      </c>
    </row>
    <row r="748" spans="4:14" x14ac:dyDescent="0.2">
      <c r="D748" s="175"/>
      <c r="E748" s="4" t="s">
        <v>41</v>
      </c>
      <c r="F748" s="6"/>
      <c r="G748" s="5">
        <v>96</v>
      </c>
      <c r="H748" s="32">
        <v>23.958333333333002</v>
      </c>
      <c r="I748" s="12">
        <v>4.166666666667</v>
      </c>
      <c r="J748" s="12">
        <v>10.416666666667</v>
      </c>
      <c r="K748" s="12">
        <v>20.833333333333002</v>
      </c>
      <c r="L748" s="12">
        <v>4.166666666667</v>
      </c>
      <c r="M748" s="12">
        <v>36.458333333333002</v>
      </c>
      <c r="N748" s="62">
        <v>0</v>
      </c>
    </row>
    <row r="749" spans="4:14" x14ac:dyDescent="0.2">
      <c r="D749" s="175"/>
      <c r="E749" s="4" t="s">
        <v>42</v>
      </c>
      <c r="F749" s="6"/>
      <c r="G749" s="5">
        <v>97</v>
      </c>
      <c r="H749" s="77">
        <v>14.432989690722</v>
      </c>
      <c r="I749" s="12">
        <v>1.0309278350519999</v>
      </c>
      <c r="J749" s="12">
        <v>8.2474226804120008</v>
      </c>
      <c r="K749" s="12">
        <v>22.680412371134</v>
      </c>
      <c r="L749" s="12">
        <v>3.0927835051549999</v>
      </c>
      <c r="M749" s="49">
        <v>47.422680412371001</v>
      </c>
      <c r="N749" s="34">
        <v>3.0927835051549999</v>
      </c>
    </row>
    <row r="750" spans="4:14" x14ac:dyDescent="0.2">
      <c r="D750" s="175"/>
      <c r="E750" s="4" t="s">
        <v>43</v>
      </c>
      <c r="F750" s="6"/>
      <c r="G750" s="5">
        <v>103</v>
      </c>
      <c r="H750" s="32">
        <v>21.359223300970999</v>
      </c>
      <c r="I750" s="12">
        <v>4.8543689320389998</v>
      </c>
      <c r="J750" s="12">
        <v>12.621359223301001</v>
      </c>
      <c r="K750" s="12">
        <v>26.213592233010001</v>
      </c>
      <c r="L750" s="12">
        <v>3.8834951456310001</v>
      </c>
      <c r="M750" s="33">
        <v>29.126213592233</v>
      </c>
      <c r="N750" s="34">
        <v>1.9417475728160001</v>
      </c>
    </row>
    <row r="751" spans="4:14" x14ac:dyDescent="0.2">
      <c r="D751" s="175"/>
      <c r="E751" s="4" t="s">
        <v>44</v>
      </c>
      <c r="F751" s="6"/>
      <c r="G751" s="5">
        <v>109</v>
      </c>
      <c r="H751" s="32">
        <v>22.018348623853001</v>
      </c>
      <c r="I751" s="12">
        <v>1.834862385321</v>
      </c>
      <c r="J751" s="12">
        <v>11.009174311927</v>
      </c>
      <c r="K751" s="12">
        <v>20.183486238532002</v>
      </c>
      <c r="L751" s="29">
        <v>0</v>
      </c>
      <c r="M751" s="12">
        <v>37.614678899083003</v>
      </c>
      <c r="N751" s="34">
        <v>7.339449541284</v>
      </c>
    </row>
    <row r="752" spans="4:14" x14ac:dyDescent="0.2">
      <c r="D752" s="176"/>
      <c r="E752" s="59" t="s">
        <v>45</v>
      </c>
      <c r="F752" s="60"/>
      <c r="G752" s="56">
        <v>87</v>
      </c>
      <c r="H752" s="83">
        <v>25.287356321838999</v>
      </c>
      <c r="I752" s="80">
        <v>0</v>
      </c>
      <c r="J752" s="102">
        <v>16.091954022989</v>
      </c>
      <c r="K752" s="47">
        <v>19.540229885056998</v>
      </c>
      <c r="L752" s="47">
        <v>5.7471264367819996</v>
      </c>
      <c r="M752" s="95">
        <v>28.735632183907999</v>
      </c>
      <c r="N752" s="85">
        <v>4.5977011494250002</v>
      </c>
    </row>
    <row r="754" spans="2:12" x14ac:dyDescent="0.2">
      <c r="B754" s="43" t="str">
        <f xml:space="preserve"> HYPERLINK("#'目次'!B34", "[28]")</f>
        <v>[28]</v>
      </c>
      <c r="C754" s="31" t="s">
        <v>123</v>
      </c>
    </row>
    <row r="758" spans="2:12" ht="36" x14ac:dyDescent="0.2">
      <c r="D758" s="177"/>
      <c r="E758" s="178"/>
      <c r="F758" s="178"/>
      <c r="G758" s="40" t="s">
        <v>14</v>
      </c>
      <c r="H758" s="42" t="s">
        <v>124</v>
      </c>
      <c r="I758" s="15" t="s">
        <v>125</v>
      </c>
      <c r="J758" s="15" t="s">
        <v>126</v>
      </c>
      <c r="K758" s="15" t="s">
        <v>127</v>
      </c>
      <c r="L758" s="44" t="s">
        <v>17</v>
      </c>
    </row>
    <row r="759" spans="2:12" x14ac:dyDescent="0.2">
      <c r="D759" s="179"/>
      <c r="E759" s="180"/>
      <c r="F759" s="180"/>
      <c r="G759" s="39"/>
      <c r="H759" s="41"/>
      <c r="I759" s="14"/>
      <c r="J759" s="14"/>
      <c r="K759" s="14"/>
      <c r="L759" s="38"/>
    </row>
    <row r="760" spans="2:12" x14ac:dyDescent="0.2">
      <c r="D760" s="58"/>
      <c r="E760" s="53" t="s">
        <v>14</v>
      </c>
      <c r="F760" s="52"/>
      <c r="G760" s="37">
        <v>1222</v>
      </c>
      <c r="H760" s="24">
        <v>3.8461538461539999</v>
      </c>
      <c r="I760" s="24">
        <v>12.029459901799999</v>
      </c>
      <c r="J760" s="24">
        <v>27.086743044190001</v>
      </c>
      <c r="K760" s="24">
        <v>53.355155482815</v>
      </c>
      <c r="L760" s="68">
        <v>3.6824877250410002</v>
      </c>
    </row>
    <row r="761" spans="2:12" x14ac:dyDescent="0.2">
      <c r="D761" s="174" t="s">
        <v>18</v>
      </c>
      <c r="E761" s="20" t="s">
        <v>19</v>
      </c>
      <c r="F761" s="22"/>
      <c r="G761" s="21">
        <v>57</v>
      </c>
      <c r="H761" s="51">
        <v>7.0175438596489998</v>
      </c>
      <c r="I761" s="19">
        <v>8.7719298245609991</v>
      </c>
      <c r="J761" s="19">
        <v>24.561403508771999</v>
      </c>
      <c r="K761" s="88">
        <v>59.649122807018003</v>
      </c>
      <c r="L761" s="100">
        <v>0</v>
      </c>
    </row>
    <row r="762" spans="2:12" x14ac:dyDescent="0.2">
      <c r="D762" s="175"/>
      <c r="E762" s="4" t="s">
        <v>20</v>
      </c>
      <c r="F762" s="6"/>
      <c r="G762" s="5">
        <v>84</v>
      </c>
      <c r="H762" s="32">
        <v>4.7619047619049999</v>
      </c>
      <c r="I762" s="12">
        <v>16.666666666666998</v>
      </c>
      <c r="J762" s="61">
        <v>15.47619047619</v>
      </c>
      <c r="K762" s="12">
        <v>55.952380952380999</v>
      </c>
      <c r="L762" s="34">
        <v>7.1428571428570002</v>
      </c>
    </row>
    <row r="763" spans="2:12" x14ac:dyDescent="0.2">
      <c r="D763" s="175"/>
      <c r="E763" s="4" t="s">
        <v>21</v>
      </c>
      <c r="F763" s="6"/>
      <c r="G763" s="5">
        <v>487</v>
      </c>
      <c r="H763" s="32">
        <v>3.901437371663</v>
      </c>
      <c r="I763" s="12">
        <v>15.195071868583</v>
      </c>
      <c r="J763" s="12">
        <v>26.488706365502999</v>
      </c>
      <c r="K763" s="12">
        <v>51.540041067761997</v>
      </c>
      <c r="L763" s="34">
        <v>2.8747433264889999</v>
      </c>
    </row>
    <row r="764" spans="2:12" x14ac:dyDescent="0.2">
      <c r="D764" s="175"/>
      <c r="E764" s="4" t="s">
        <v>22</v>
      </c>
      <c r="F764" s="6"/>
      <c r="G764" s="5">
        <v>35</v>
      </c>
      <c r="H764" s="63">
        <v>0</v>
      </c>
      <c r="I764" s="12">
        <v>8.5714285714289993</v>
      </c>
      <c r="J764" s="12">
        <v>28.571428571428999</v>
      </c>
      <c r="K764" s="12">
        <v>57.142857142856997</v>
      </c>
      <c r="L764" s="34">
        <v>5.7142857142860004</v>
      </c>
    </row>
    <row r="765" spans="2:12" x14ac:dyDescent="0.2">
      <c r="D765" s="175"/>
      <c r="E765" s="4" t="s">
        <v>23</v>
      </c>
      <c r="F765" s="6"/>
      <c r="G765" s="5">
        <v>143</v>
      </c>
      <c r="H765" s="32">
        <v>4.1958041958040004</v>
      </c>
      <c r="I765" s="12">
        <v>10.48951048951</v>
      </c>
      <c r="J765" s="12">
        <v>25.874125874126001</v>
      </c>
      <c r="K765" s="12">
        <v>53.846153846154003</v>
      </c>
      <c r="L765" s="34">
        <v>5.594405594406</v>
      </c>
    </row>
    <row r="766" spans="2:12" x14ac:dyDescent="0.2">
      <c r="D766" s="175"/>
      <c r="E766" s="4" t="s">
        <v>24</v>
      </c>
      <c r="F766" s="6"/>
      <c r="G766" s="5">
        <v>187</v>
      </c>
      <c r="H766" s="32">
        <v>5.3475935828879999</v>
      </c>
      <c r="I766" s="12">
        <v>8.0213903743320003</v>
      </c>
      <c r="J766" s="28">
        <v>34.224598930481001</v>
      </c>
      <c r="K766" s="12">
        <v>51.336898395722002</v>
      </c>
      <c r="L766" s="34">
        <v>1.069518716578</v>
      </c>
    </row>
    <row r="767" spans="2:12" x14ac:dyDescent="0.2">
      <c r="D767" s="175"/>
      <c r="E767" s="4" t="s">
        <v>25</v>
      </c>
      <c r="F767" s="6"/>
      <c r="G767" s="5">
        <v>71</v>
      </c>
      <c r="H767" s="32">
        <v>1.4084507042250001</v>
      </c>
      <c r="I767" s="33">
        <v>5.6338028169010004</v>
      </c>
      <c r="J767" s="12">
        <v>26.760563380282001</v>
      </c>
      <c r="K767" s="28">
        <v>60.563380281690002</v>
      </c>
      <c r="L767" s="34">
        <v>5.6338028169010004</v>
      </c>
    </row>
    <row r="768" spans="2:12" x14ac:dyDescent="0.2">
      <c r="D768" s="175"/>
      <c r="E768" s="4" t="s">
        <v>26</v>
      </c>
      <c r="F768" s="6"/>
      <c r="G768" s="5">
        <v>30</v>
      </c>
      <c r="H768" s="32">
        <v>3.333333333333</v>
      </c>
      <c r="I768" s="12">
        <v>10</v>
      </c>
      <c r="J768" s="33">
        <v>20</v>
      </c>
      <c r="K768" s="12">
        <v>56.666666666666998</v>
      </c>
      <c r="L768" s="97">
        <v>10</v>
      </c>
    </row>
    <row r="769" spans="4:12" x14ac:dyDescent="0.2">
      <c r="D769" s="175"/>
      <c r="E769" s="4" t="s">
        <v>27</v>
      </c>
      <c r="F769" s="6"/>
      <c r="G769" s="5">
        <v>70</v>
      </c>
      <c r="H769" s="32">
        <v>1.4285714285710001</v>
      </c>
      <c r="I769" s="12">
        <v>14.285714285714</v>
      </c>
      <c r="J769" s="28">
        <v>32.857142857143003</v>
      </c>
      <c r="K769" s="33">
        <v>47.142857142856997</v>
      </c>
      <c r="L769" s="34">
        <v>4.2857142857139996</v>
      </c>
    </row>
    <row r="770" spans="4:12" x14ac:dyDescent="0.2">
      <c r="D770" s="175"/>
      <c r="E770" s="4" t="s">
        <v>28</v>
      </c>
      <c r="F770" s="6"/>
      <c r="G770" s="5">
        <v>51</v>
      </c>
      <c r="H770" s="32">
        <v>1.9607843137250001</v>
      </c>
      <c r="I770" s="12">
        <v>7.8431372549020004</v>
      </c>
      <c r="J770" s="12">
        <v>27.450980392157</v>
      </c>
      <c r="K770" s="28">
        <v>60.784313725490001</v>
      </c>
      <c r="L770" s="34">
        <v>1.9607843137250001</v>
      </c>
    </row>
    <row r="771" spans="4:12" x14ac:dyDescent="0.2">
      <c r="D771" s="175"/>
      <c r="E771" s="4" t="s">
        <v>29</v>
      </c>
      <c r="F771" s="6"/>
      <c r="G771" s="5">
        <v>7</v>
      </c>
      <c r="H771" s="63">
        <v>0</v>
      </c>
      <c r="I771" s="87">
        <v>0</v>
      </c>
      <c r="J771" s="12">
        <v>28.571428571428999</v>
      </c>
      <c r="K771" s="61">
        <v>42.857142857143003</v>
      </c>
      <c r="L771" s="107">
        <v>28.571428571428999</v>
      </c>
    </row>
    <row r="772" spans="4:12" x14ac:dyDescent="0.2">
      <c r="D772" s="174" t="s">
        <v>30</v>
      </c>
      <c r="E772" s="20" t="s">
        <v>31</v>
      </c>
      <c r="F772" s="22"/>
      <c r="G772" s="21">
        <v>393</v>
      </c>
      <c r="H772" s="51">
        <v>4.8346055979639999</v>
      </c>
      <c r="I772" s="19">
        <v>14.503816793893</v>
      </c>
      <c r="J772" s="19">
        <v>26.463104325700002</v>
      </c>
      <c r="K772" s="19">
        <v>50.636132315521998</v>
      </c>
      <c r="L772" s="50">
        <v>3.562340966921</v>
      </c>
    </row>
    <row r="773" spans="4:12" x14ac:dyDescent="0.2">
      <c r="D773" s="175"/>
      <c r="E773" s="4" t="s">
        <v>32</v>
      </c>
      <c r="F773" s="6"/>
      <c r="G773" s="5">
        <v>352</v>
      </c>
      <c r="H773" s="32">
        <v>3.4090909090910002</v>
      </c>
      <c r="I773" s="12">
        <v>12.784090909091001</v>
      </c>
      <c r="J773" s="12">
        <v>26.988636363636001</v>
      </c>
      <c r="K773" s="12">
        <v>53.409090909090999</v>
      </c>
      <c r="L773" s="34">
        <v>3.4090909090910002</v>
      </c>
    </row>
    <row r="774" spans="4:12" x14ac:dyDescent="0.2">
      <c r="D774" s="175"/>
      <c r="E774" s="4" t="s">
        <v>33</v>
      </c>
      <c r="F774" s="6"/>
      <c r="G774" s="5">
        <v>388</v>
      </c>
      <c r="H774" s="32">
        <v>3.3505154639180001</v>
      </c>
      <c r="I774" s="12">
        <v>9.278350515464</v>
      </c>
      <c r="J774" s="12">
        <v>28.350515463918001</v>
      </c>
      <c r="K774" s="12">
        <v>54.639175257731999</v>
      </c>
      <c r="L774" s="34">
        <v>4.3814432989689998</v>
      </c>
    </row>
    <row r="775" spans="4:12" x14ac:dyDescent="0.2">
      <c r="D775" s="175"/>
      <c r="E775" s="4" t="s">
        <v>34</v>
      </c>
      <c r="F775" s="6"/>
      <c r="G775" s="5">
        <v>89</v>
      </c>
      <c r="H775" s="32">
        <v>3.3707865168539999</v>
      </c>
      <c r="I775" s="12">
        <v>10.112359550561999</v>
      </c>
      <c r="J775" s="12">
        <v>24.719101123596001</v>
      </c>
      <c r="K775" s="28">
        <v>59.550561797752998</v>
      </c>
      <c r="L775" s="34">
        <v>2.2471910112360001</v>
      </c>
    </row>
    <row r="776" spans="4:12" x14ac:dyDescent="0.2">
      <c r="D776" s="174" t="s">
        <v>35</v>
      </c>
      <c r="E776" s="20" t="s">
        <v>36</v>
      </c>
      <c r="F776" s="22"/>
      <c r="G776" s="21">
        <v>629</v>
      </c>
      <c r="H776" s="51">
        <v>3.6565977742450002</v>
      </c>
      <c r="I776" s="19">
        <v>10.015898251192001</v>
      </c>
      <c r="J776" s="19">
        <v>29.093799682035002</v>
      </c>
      <c r="K776" s="19">
        <v>53.418124006359001</v>
      </c>
      <c r="L776" s="50">
        <v>3.8155802861689998</v>
      </c>
    </row>
    <row r="777" spans="4:12" x14ac:dyDescent="0.2">
      <c r="D777" s="175"/>
      <c r="E777" s="4" t="s">
        <v>37</v>
      </c>
      <c r="F777" s="6"/>
      <c r="G777" s="5">
        <v>593</v>
      </c>
      <c r="H777" s="32">
        <v>4.0472175379430002</v>
      </c>
      <c r="I777" s="12">
        <v>14.165261382799001</v>
      </c>
      <c r="J777" s="12">
        <v>24.957841483980001</v>
      </c>
      <c r="K777" s="12">
        <v>53.288364249578002</v>
      </c>
      <c r="L777" s="34">
        <v>3.5413153457000002</v>
      </c>
    </row>
    <row r="778" spans="4:12" x14ac:dyDescent="0.2">
      <c r="D778" s="174" t="s">
        <v>38</v>
      </c>
      <c r="E778" s="20" t="s">
        <v>39</v>
      </c>
      <c r="F778" s="22"/>
      <c r="G778" s="21">
        <v>64</v>
      </c>
      <c r="H778" s="51">
        <v>4.6875</v>
      </c>
      <c r="I778" s="78">
        <v>6.25</v>
      </c>
      <c r="J778" s="19">
        <v>23.4375</v>
      </c>
      <c r="K778" s="105">
        <v>64.0625</v>
      </c>
      <c r="L778" s="50">
        <v>1.5625</v>
      </c>
    </row>
    <row r="779" spans="4:12" x14ac:dyDescent="0.2">
      <c r="D779" s="175"/>
      <c r="E779" s="4" t="s">
        <v>40</v>
      </c>
      <c r="F779" s="6"/>
      <c r="G779" s="5">
        <v>147</v>
      </c>
      <c r="H779" s="75">
        <v>11.564625850340001</v>
      </c>
      <c r="I779" s="12">
        <v>16.326530612245001</v>
      </c>
      <c r="J779" s="33">
        <v>19.727891156462999</v>
      </c>
      <c r="K779" s="12">
        <v>50.340136054421997</v>
      </c>
      <c r="L779" s="34">
        <v>2.040816326531</v>
      </c>
    </row>
    <row r="780" spans="4:12" x14ac:dyDescent="0.2">
      <c r="D780" s="175"/>
      <c r="E780" s="4" t="s">
        <v>41</v>
      </c>
      <c r="F780" s="6"/>
      <c r="G780" s="5">
        <v>204</v>
      </c>
      <c r="H780" s="32">
        <v>3.9215686274510002</v>
      </c>
      <c r="I780" s="12">
        <v>15.686274509804001</v>
      </c>
      <c r="J780" s="28">
        <v>32.352941176470999</v>
      </c>
      <c r="K780" s="33">
        <v>46.568627450980003</v>
      </c>
      <c r="L780" s="34">
        <v>1.4705882352940001</v>
      </c>
    </row>
    <row r="781" spans="4:12" x14ac:dyDescent="0.2">
      <c r="D781" s="175"/>
      <c r="E781" s="4" t="s">
        <v>42</v>
      </c>
      <c r="F781" s="6"/>
      <c r="G781" s="5">
        <v>210</v>
      </c>
      <c r="H781" s="32">
        <v>3.8095238095239998</v>
      </c>
      <c r="I781" s="12">
        <v>12.857142857143</v>
      </c>
      <c r="J781" s="28">
        <v>33.809523809524002</v>
      </c>
      <c r="K781" s="33">
        <v>47.142857142856997</v>
      </c>
      <c r="L781" s="34">
        <v>2.3809523809519999</v>
      </c>
    </row>
    <row r="782" spans="4:12" x14ac:dyDescent="0.2">
      <c r="D782" s="175"/>
      <c r="E782" s="4" t="s">
        <v>43</v>
      </c>
      <c r="F782" s="6"/>
      <c r="G782" s="5">
        <v>204</v>
      </c>
      <c r="H782" s="32">
        <v>3.4313725490200002</v>
      </c>
      <c r="I782" s="12">
        <v>12.745098039216</v>
      </c>
      <c r="J782" s="12">
        <v>25</v>
      </c>
      <c r="K782" s="12">
        <v>56.862745098038999</v>
      </c>
      <c r="L782" s="34">
        <v>1.9607843137250001</v>
      </c>
    </row>
    <row r="783" spans="4:12" x14ac:dyDescent="0.2">
      <c r="D783" s="175"/>
      <c r="E783" s="4" t="s">
        <v>44</v>
      </c>
      <c r="F783" s="6"/>
      <c r="G783" s="5">
        <v>223</v>
      </c>
      <c r="H783" s="32">
        <v>0.89686098654699997</v>
      </c>
      <c r="I783" s="12">
        <v>9.8654708520179994</v>
      </c>
      <c r="J783" s="12">
        <v>28.251121076233002</v>
      </c>
      <c r="K783" s="12">
        <v>53.811659192824997</v>
      </c>
      <c r="L783" s="34">
        <v>7.1748878923769999</v>
      </c>
    </row>
    <row r="784" spans="4:12" x14ac:dyDescent="0.2">
      <c r="D784" s="176"/>
      <c r="E784" s="59" t="s">
        <v>45</v>
      </c>
      <c r="F784" s="60"/>
      <c r="G784" s="56">
        <v>170</v>
      </c>
      <c r="H784" s="83">
        <v>1.1764705882349999</v>
      </c>
      <c r="I784" s="47">
        <v>7.0588235294119999</v>
      </c>
      <c r="J784" s="95">
        <v>21.176470588234999</v>
      </c>
      <c r="K784" s="102">
        <v>62.941176470587997</v>
      </c>
      <c r="L784" s="85">
        <v>7.647058823529</v>
      </c>
    </row>
    <row r="786" spans="2:12" x14ac:dyDescent="0.2">
      <c r="B786" s="43" t="str">
        <f xml:space="preserve"> HYPERLINK("#'目次'!B35", "[29]")</f>
        <v>[29]</v>
      </c>
      <c r="C786" s="31" t="s">
        <v>123</v>
      </c>
    </row>
    <row r="790" spans="2:12" ht="36" x14ac:dyDescent="0.2">
      <c r="D790" s="177"/>
      <c r="E790" s="178"/>
      <c r="F790" s="178"/>
      <c r="G790" s="40" t="s">
        <v>14</v>
      </c>
      <c r="H790" s="42" t="s">
        <v>124</v>
      </c>
      <c r="I790" s="15" t="s">
        <v>125</v>
      </c>
      <c r="J790" s="15" t="s">
        <v>126</v>
      </c>
      <c r="K790" s="15" t="s">
        <v>127</v>
      </c>
      <c r="L790" s="44" t="s">
        <v>17</v>
      </c>
    </row>
    <row r="791" spans="2:12" x14ac:dyDescent="0.2">
      <c r="D791" s="179"/>
      <c r="E791" s="180"/>
      <c r="F791" s="180"/>
      <c r="G791" s="39"/>
      <c r="H791" s="41"/>
      <c r="I791" s="14"/>
      <c r="J791" s="14"/>
      <c r="K791" s="14"/>
      <c r="L791" s="38"/>
    </row>
    <row r="792" spans="2:12" x14ac:dyDescent="0.2">
      <c r="D792" s="58"/>
      <c r="E792" s="53" t="s">
        <v>14</v>
      </c>
      <c r="F792" s="52"/>
      <c r="G792" s="37">
        <v>1222</v>
      </c>
      <c r="H792" s="24">
        <v>3.8461538461539999</v>
      </c>
      <c r="I792" s="24">
        <v>12.029459901799999</v>
      </c>
      <c r="J792" s="24">
        <v>27.086743044190001</v>
      </c>
      <c r="K792" s="24">
        <v>53.355155482815</v>
      </c>
      <c r="L792" s="68">
        <v>3.6824877250410002</v>
      </c>
    </row>
    <row r="793" spans="2:12" x14ac:dyDescent="0.2">
      <c r="D793" s="174" t="s">
        <v>52</v>
      </c>
      <c r="E793" s="20" t="s">
        <v>53</v>
      </c>
      <c r="F793" s="22"/>
      <c r="G793" s="21">
        <v>15</v>
      </c>
      <c r="H793" s="51">
        <v>6.666666666667</v>
      </c>
      <c r="I793" s="78">
        <v>6.666666666667</v>
      </c>
      <c r="J793" s="88">
        <v>33.333333333333002</v>
      </c>
      <c r="K793" s="78">
        <v>46.666666666666998</v>
      </c>
      <c r="L793" s="50">
        <v>6.666666666667</v>
      </c>
    </row>
    <row r="794" spans="2:12" ht="24" x14ac:dyDescent="0.2">
      <c r="D794" s="175"/>
      <c r="E794" s="4" t="s">
        <v>54</v>
      </c>
      <c r="F794" s="6"/>
      <c r="G794" s="5">
        <v>122</v>
      </c>
      <c r="H794" s="32">
        <v>2.459016393443</v>
      </c>
      <c r="I794" s="12">
        <v>9.83606557377</v>
      </c>
      <c r="J794" s="12">
        <v>31.147540983607001</v>
      </c>
      <c r="K794" s="12">
        <v>54.098360655737999</v>
      </c>
      <c r="L794" s="34">
        <v>2.459016393443</v>
      </c>
    </row>
    <row r="795" spans="2:12" x14ac:dyDescent="0.2">
      <c r="D795" s="175"/>
      <c r="E795" s="4" t="s">
        <v>55</v>
      </c>
      <c r="F795" s="6"/>
      <c r="G795" s="5">
        <v>43</v>
      </c>
      <c r="H795" s="32">
        <v>2.3255813953489999</v>
      </c>
      <c r="I795" s="12">
        <v>13.953488372093</v>
      </c>
      <c r="J795" s="28">
        <v>32.558139534883999</v>
      </c>
      <c r="K795" s="33">
        <v>46.511627906976997</v>
      </c>
      <c r="L795" s="34">
        <v>4.6511627906979998</v>
      </c>
    </row>
    <row r="796" spans="2:12" x14ac:dyDescent="0.2">
      <c r="D796" s="175"/>
      <c r="E796" s="4" t="s">
        <v>56</v>
      </c>
      <c r="F796" s="6"/>
      <c r="G796" s="5">
        <v>60</v>
      </c>
      <c r="H796" s="32">
        <v>3.333333333333</v>
      </c>
      <c r="I796" s="12">
        <v>13.333333333333</v>
      </c>
      <c r="J796" s="12">
        <v>23.333333333333002</v>
      </c>
      <c r="K796" s="28">
        <v>60</v>
      </c>
      <c r="L796" s="62">
        <v>0</v>
      </c>
    </row>
    <row r="797" spans="2:12" x14ac:dyDescent="0.2">
      <c r="D797" s="175"/>
      <c r="E797" s="4" t="s">
        <v>57</v>
      </c>
      <c r="F797" s="6"/>
      <c r="G797" s="5">
        <v>286</v>
      </c>
      <c r="H797" s="32">
        <v>5.2447552447549999</v>
      </c>
      <c r="I797" s="12">
        <v>13.286713286713001</v>
      </c>
      <c r="J797" s="28">
        <v>32.167832167832003</v>
      </c>
      <c r="K797" s="33">
        <v>46.853146853147003</v>
      </c>
      <c r="L797" s="34">
        <v>2.4475524475519999</v>
      </c>
    </row>
    <row r="798" spans="2:12" x14ac:dyDescent="0.2">
      <c r="D798" s="175"/>
      <c r="E798" s="4" t="s">
        <v>58</v>
      </c>
      <c r="F798" s="6"/>
      <c r="G798" s="5">
        <v>129</v>
      </c>
      <c r="H798" s="32">
        <v>4.6511627906979998</v>
      </c>
      <c r="I798" s="12">
        <v>13.178294573643001</v>
      </c>
      <c r="J798" s="12">
        <v>26.356589147287</v>
      </c>
      <c r="K798" s="12">
        <v>50.387596899225002</v>
      </c>
      <c r="L798" s="34">
        <v>5.4263565891469998</v>
      </c>
    </row>
    <row r="799" spans="2:12" x14ac:dyDescent="0.2">
      <c r="D799" s="175"/>
      <c r="E799" s="4" t="s">
        <v>59</v>
      </c>
      <c r="F799" s="6"/>
      <c r="G799" s="5">
        <v>195</v>
      </c>
      <c r="H799" s="32">
        <v>2.564102564103</v>
      </c>
      <c r="I799" s="12">
        <v>9.7435897435900003</v>
      </c>
      <c r="J799" s="12">
        <v>25.641025641026001</v>
      </c>
      <c r="K799" s="28">
        <v>59.487179487178999</v>
      </c>
      <c r="L799" s="34">
        <v>2.564102564103</v>
      </c>
    </row>
    <row r="800" spans="2:12" x14ac:dyDescent="0.2">
      <c r="D800" s="175"/>
      <c r="E800" s="4" t="s">
        <v>60</v>
      </c>
      <c r="F800" s="6"/>
      <c r="G800" s="5">
        <v>176</v>
      </c>
      <c r="H800" s="32">
        <v>2.8409090909089998</v>
      </c>
      <c r="I800" s="12">
        <v>16.477272727273</v>
      </c>
      <c r="J800" s="12">
        <v>23.295454545455001</v>
      </c>
      <c r="K800" s="12">
        <v>51.704545454544999</v>
      </c>
      <c r="L800" s="34">
        <v>5.6818181818179996</v>
      </c>
    </row>
    <row r="801" spans="2:12" x14ac:dyDescent="0.2">
      <c r="D801" s="175"/>
      <c r="E801" s="4" t="s">
        <v>61</v>
      </c>
      <c r="F801" s="6"/>
      <c r="G801" s="5">
        <v>78</v>
      </c>
      <c r="H801" s="32">
        <v>7.6923076923079998</v>
      </c>
      <c r="I801" s="12">
        <v>8.9743589743589993</v>
      </c>
      <c r="J801" s="33">
        <v>20.512820512821001</v>
      </c>
      <c r="K801" s="28">
        <v>60.25641025641</v>
      </c>
      <c r="L801" s="34">
        <v>2.564102564103</v>
      </c>
    </row>
    <row r="802" spans="2:12" x14ac:dyDescent="0.2">
      <c r="D802" s="175"/>
      <c r="E802" s="4" t="s">
        <v>62</v>
      </c>
      <c r="F802" s="6"/>
      <c r="G802" s="5">
        <v>113</v>
      </c>
      <c r="H802" s="32">
        <v>2.654867256637</v>
      </c>
      <c r="I802" s="12">
        <v>7.964601769912</v>
      </c>
      <c r="J802" s="12">
        <v>23.893805309735001</v>
      </c>
      <c r="K802" s="28">
        <v>60.176991150441999</v>
      </c>
      <c r="L802" s="34">
        <v>5.3097345132739999</v>
      </c>
    </row>
    <row r="803" spans="2:12" x14ac:dyDescent="0.2">
      <c r="D803" s="174" t="s">
        <v>63</v>
      </c>
      <c r="E803" s="20" t="s">
        <v>64</v>
      </c>
      <c r="F803" s="22"/>
      <c r="G803" s="21">
        <v>234</v>
      </c>
      <c r="H803" s="51">
        <v>5.1282051282049999</v>
      </c>
      <c r="I803" s="19">
        <v>8.5470085470089998</v>
      </c>
      <c r="J803" s="19">
        <v>28.632478632479</v>
      </c>
      <c r="K803" s="19">
        <v>54.273504273504003</v>
      </c>
      <c r="L803" s="50">
        <v>3.4188034188029999</v>
      </c>
    </row>
    <row r="804" spans="2:12" x14ac:dyDescent="0.2">
      <c r="D804" s="175"/>
      <c r="E804" s="4" t="s">
        <v>65</v>
      </c>
      <c r="F804" s="6"/>
      <c r="G804" s="5">
        <v>172</v>
      </c>
      <c r="H804" s="32">
        <v>4.6511627906979998</v>
      </c>
      <c r="I804" s="12">
        <v>12.209302325581</v>
      </c>
      <c r="J804" s="33">
        <v>19.186046511628</v>
      </c>
      <c r="K804" s="12">
        <v>58.139534883720998</v>
      </c>
      <c r="L804" s="34">
        <v>5.8139534883720003</v>
      </c>
    </row>
    <row r="805" spans="2:12" x14ac:dyDescent="0.2">
      <c r="D805" s="175"/>
      <c r="E805" s="4" t="s">
        <v>66</v>
      </c>
      <c r="F805" s="6"/>
      <c r="G805" s="5">
        <v>165</v>
      </c>
      <c r="H805" s="32">
        <v>5.4545454545450003</v>
      </c>
      <c r="I805" s="12">
        <v>10.303030303030001</v>
      </c>
      <c r="J805" s="28">
        <v>32.121212121211997</v>
      </c>
      <c r="K805" s="12">
        <v>49.090909090909001</v>
      </c>
      <c r="L805" s="34">
        <v>3.0303030303030001</v>
      </c>
    </row>
    <row r="806" spans="2:12" x14ac:dyDescent="0.2">
      <c r="D806" s="175"/>
      <c r="E806" s="4" t="s">
        <v>67</v>
      </c>
      <c r="F806" s="6"/>
      <c r="G806" s="5">
        <v>158</v>
      </c>
      <c r="H806" s="32">
        <v>2.5316455696200002</v>
      </c>
      <c r="I806" s="12">
        <v>15.189873417722</v>
      </c>
      <c r="J806" s="12">
        <v>26.582278481012999</v>
      </c>
      <c r="K806" s="12">
        <v>51.898734177214997</v>
      </c>
      <c r="L806" s="34">
        <v>3.7974683544299999</v>
      </c>
    </row>
    <row r="807" spans="2:12" x14ac:dyDescent="0.2">
      <c r="D807" s="175"/>
      <c r="E807" s="4" t="s">
        <v>68</v>
      </c>
      <c r="F807" s="6"/>
      <c r="G807" s="5">
        <v>112</v>
      </c>
      <c r="H807" s="32">
        <v>0.89285714285700002</v>
      </c>
      <c r="I807" s="12">
        <v>16.071428571428999</v>
      </c>
      <c r="J807" s="12">
        <v>27.678571428571001</v>
      </c>
      <c r="K807" s="12">
        <v>53.571428571429003</v>
      </c>
      <c r="L807" s="34">
        <v>1.785714285714</v>
      </c>
    </row>
    <row r="808" spans="2:12" x14ac:dyDescent="0.2">
      <c r="D808" s="175"/>
      <c r="E808" s="4" t="s">
        <v>69</v>
      </c>
      <c r="F808" s="6"/>
      <c r="G808" s="5">
        <v>92</v>
      </c>
      <c r="H808" s="32">
        <v>3.2608695652169999</v>
      </c>
      <c r="I808" s="12">
        <v>7.6086956521740001</v>
      </c>
      <c r="J808" s="12">
        <v>27.173913043477999</v>
      </c>
      <c r="K808" s="12">
        <v>56.521739130435002</v>
      </c>
      <c r="L808" s="34">
        <v>5.4347826086959996</v>
      </c>
    </row>
    <row r="809" spans="2:12" x14ac:dyDescent="0.2">
      <c r="D809" s="175"/>
      <c r="E809" s="4" t="s">
        <v>70</v>
      </c>
      <c r="F809" s="6"/>
      <c r="G809" s="5">
        <v>131</v>
      </c>
      <c r="H809" s="32">
        <v>3.053435114504</v>
      </c>
      <c r="I809" s="28">
        <v>19.847328244275001</v>
      </c>
      <c r="J809" s="12">
        <v>25.190839694655999</v>
      </c>
      <c r="K809" s="12">
        <v>50.381679389313</v>
      </c>
      <c r="L809" s="34">
        <v>1.526717557252</v>
      </c>
    </row>
    <row r="810" spans="2:12" x14ac:dyDescent="0.2">
      <c r="D810" s="175"/>
      <c r="E810" s="4" t="s">
        <v>71</v>
      </c>
      <c r="F810" s="6"/>
      <c r="G810" s="5">
        <v>71</v>
      </c>
      <c r="H810" s="32">
        <v>5.6338028169010004</v>
      </c>
      <c r="I810" s="12">
        <v>8.4507042253520002</v>
      </c>
      <c r="J810" s="28">
        <v>32.394366197182997</v>
      </c>
      <c r="K810" s="12">
        <v>50.704225352112999</v>
      </c>
      <c r="L810" s="34">
        <v>2.8169014084509998</v>
      </c>
    </row>
    <row r="811" spans="2:12" x14ac:dyDescent="0.2">
      <c r="D811" s="176"/>
      <c r="E811" s="59" t="s">
        <v>72</v>
      </c>
      <c r="F811" s="60"/>
      <c r="G811" s="56">
        <v>70</v>
      </c>
      <c r="H811" s="83">
        <v>1.4285714285710001</v>
      </c>
      <c r="I811" s="47">
        <v>8.5714285714289993</v>
      </c>
      <c r="J811" s="47">
        <v>31.428571428571001</v>
      </c>
      <c r="K811" s="47">
        <v>55.714285714286</v>
      </c>
      <c r="L811" s="85">
        <v>2.8571428571430002</v>
      </c>
    </row>
    <row r="813" spans="2:12" x14ac:dyDescent="0.2">
      <c r="B813" s="43" t="str">
        <f xml:space="preserve"> HYPERLINK("#'目次'!B36", "[30]")</f>
        <v>[30]</v>
      </c>
      <c r="C813" s="31" t="s">
        <v>123</v>
      </c>
    </row>
    <row r="816" spans="2:12" x14ac:dyDescent="0.2">
      <c r="C816" s="31" t="s">
        <v>75</v>
      </c>
    </row>
    <row r="817" spans="4:12" ht="36" x14ac:dyDescent="0.2">
      <c r="D817" s="177"/>
      <c r="E817" s="178"/>
      <c r="F817" s="178"/>
      <c r="G817" s="40" t="s">
        <v>14</v>
      </c>
      <c r="H817" s="42" t="s">
        <v>124</v>
      </c>
      <c r="I817" s="15" t="s">
        <v>125</v>
      </c>
      <c r="J817" s="15" t="s">
        <v>126</v>
      </c>
      <c r="K817" s="15" t="s">
        <v>127</v>
      </c>
      <c r="L817" s="44" t="s">
        <v>17</v>
      </c>
    </row>
    <row r="818" spans="4:12" x14ac:dyDescent="0.2">
      <c r="D818" s="179"/>
      <c r="E818" s="180"/>
      <c r="F818" s="180"/>
      <c r="G818" s="39"/>
      <c r="H818" s="41"/>
      <c r="I818" s="14"/>
      <c r="J818" s="14"/>
      <c r="K818" s="14"/>
      <c r="L818" s="38"/>
    </row>
    <row r="819" spans="4:12" x14ac:dyDescent="0.2">
      <c r="D819" s="58"/>
      <c r="E819" s="53" t="s">
        <v>14</v>
      </c>
      <c r="F819" s="52"/>
      <c r="G819" s="37">
        <v>1222</v>
      </c>
      <c r="H819" s="24">
        <v>3.8461538461539999</v>
      </c>
      <c r="I819" s="24">
        <v>12.029459901799999</v>
      </c>
      <c r="J819" s="24">
        <v>27.086743044190001</v>
      </c>
      <c r="K819" s="24">
        <v>53.355155482815</v>
      </c>
      <c r="L819" s="68">
        <v>3.6824877250410002</v>
      </c>
    </row>
    <row r="820" spans="4:12" x14ac:dyDescent="0.2">
      <c r="D820" s="174" t="s">
        <v>36</v>
      </c>
      <c r="E820" s="20" t="s">
        <v>76</v>
      </c>
      <c r="F820" s="22"/>
      <c r="G820" s="21">
        <v>629</v>
      </c>
      <c r="H820" s="51">
        <v>3.6565977742450002</v>
      </c>
      <c r="I820" s="19">
        <v>10.015898251192001</v>
      </c>
      <c r="J820" s="19">
        <v>29.093799682035002</v>
      </c>
      <c r="K820" s="19">
        <v>53.418124006359001</v>
      </c>
      <c r="L820" s="50">
        <v>3.8155802861689998</v>
      </c>
    </row>
    <row r="821" spans="4:12" x14ac:dyDescent="0.2">
      <c r="D821" s="175"/>
      <c r="E821" s="4" t="s">
        <v>39</v>
      </c>
      <c r="F821" s="6"/>
      <c r="G821" s="5">
        <v>37</v>
      </c>
      <c r="H821" s="32">
        <v>5.4054054054050003</v>
      </c>
      <c r="I821" s="33">
        <v>5.4054054054050003</v>
      </c>
      <c r="J821" s="12">
        <v>27.027027027027</v>
      </c>
      <c r="K821" s="28">
        <v>59.459459459458998</v>
      </c>
      <c r="L821" s="34">
        <v>2.7027027027030002</v>
      </c>
    </row>
    <row r="822" spans="4:12" x14ac:dyDescent="0.2">
      <c r="D822" s="175"/>
      <c r="E822" s="4" t="s">
        <v>40</v>
      </c>
      <c r="F822" s="6"/>
      <c r="G822" s="5">
        <v>73</v>
      </c>
      <c r="H822" s="75">
        <v>13.698630136986001</v>
      </c>
      <c r="I822" s="12">
        <v>13.698630136986001</v>
      </c>
      <c r="J822" s="33">
        <v>21.917808219177999</v>
      </c>
      <c r="K822" s="33">
        <v>47.945205479452</v>
      </c>
      <c r="L822" s="34">
        <v>2.7397260273969999</v>
      </c>
    </row>
    <row r="823" spans="4:12" x14ac:dyDescent="0.2">
      <c r="D823" s="175"/>
      <c r="E823" s="4" t="s">
        <v>41</v>
      </c>
      <c r="F823" s="6"/>
      <c r="G823" s="5">
        <v>108</v>
      </c>
      <c r="H823" s="32">
        <v>4.6296296296300001</v>
      </c>
      <c r="I823" s="12">
        <v>12.962962962962999</v>
      </c>
      <c r="J823" s="28">
        <v>33.333333333333002</v>
      </c>
      <c r="K823" s="33">
        <v>47.222222222222001</v>
      </c>
      <c r="L823" s="34">
        <v>1.851851851852</v>
      </c>
    </row>
    <row r="824" spans="4:12" x14ac:dyDescent="0.2">
      <c r="D824" s="175"/>
      <c r="E824" s="4" t="s">
        <v>42</v>
      </c>
      <c r="F824" s="6"/>
      <c r="G824" s="5">
        <v>113</v>
      </c>
      <c r="H824" s="32">
        <v>3.53982300885</v>
      </c>
      <c r="I824" s="12">
        <v>13.274336283186001</v>
      </c>
      <c r="J824" s="28">
        <v>33.628318584071003</v>
      </c>
      <c r="K824" s="12">
        <v>48.672566371681</v>
      </c>
      <c r="L824" s="34">
        <v>0.88495575221199996</v>
      </c>
    </row>
    <row r="825" spans="4:12" x14ac:dyDescent="0.2">
      <c r="D825" s="175"/>
      <c r="E825" s="4" t="s">
        <v>43</v>
      </c>
      <c r="F825" s="6"/>
      <c r="G825" s="5">
        <v>101</v>
      </c>
      <c r="H825" s="32">
        <v>1.9801980198019999</v>
      </c>
      <c r="I825" s="12">
        <v>8.9108910891090005</v>
      </c>
      <c r="J825" s="12">
        <v>26.732673267327002</v>
      </c>
      <c r="K825" s="28">
        <v>61.386138613861</v>
      </c>
      <c r="L825" s="34">
        <v>0.99009900990099997</v>
      </c>
    </row>
    <row r="826" spans="4:12" x14ac:dyDescent="0.2">
      <c r="D826" s="175"/>
      <c r="E826" s="4" t="s">
        <v>44</v>
      </c>
      <c r="F826" s="6"/>
      <c r="G826" s="5">
        <v>114</v>
      </c>
      <c r="H826" s="63">
        <v>0</v>
      </c>
      <c r="I826" s="33">
        <v>5.2631578947369997</v>
      </c>
      <c r="J826" s="28">
        <v>32.456140350877</v>
      </c>
      <c r="K826" s="12">
        <v>53.508771929825002</v>
      </c>
      <c r="L826" s="97">
        <v>8.7719298245609991</v>
      </c>
    </row>
    <row r="827" spans="4:12" x14ac:dyDescent="0.2">
      <c r="D827" s="175"/>
      <c r="E827" s="4" t="s">
        <v>45</v>
      </c>
      <c r="F827" s="6"/>
      <c r="G827" s="5">
        <v>83</v>
      </c>
      <c r="H827" s="63">
        <v>0</v>
      </c>
      <c r="I827" s="12">
        <v>8.4337349397590007</v>
      </c>
      <c r="J827" s="12">
        <v>22.89156626506</v>
      </c>
      <c r="K827" s="28">
        <v>60.240963855422002</v>
      </c>
      <c r="L827" s="34">
        <v>8.4337349397590007</v>
      </c>
    </row>
    <row r="828" spans="4:12" x14ac:dyDescent="0.2">
      <c r="D828" s="174" t="s">
        <v>37</v>
      </c>
      <c r="E828" s="20" t="s">
        <v>77</v>
      </c>
      <c r="F828" s="22"/>
      <c r="G828" s="21">
        <v>593</v>
      </c>
      <c r="H828" s="51">
        <v>4.0472175379430002</v>
      </c>
      <c r="I828" s="19">
        <v>14.165261382799001</v>
      </c>
      <c r="J828" s="19">
        <v>24.957841483980001</v>
      </c>
      <c r="K828" s="19">
        <v>53.288364249578002</v>
      </c>
      <c r="L828" s="50">
        <v>3.5413153457000002</v>
      </c>
    </row>
    <row r="829" spans="4:12" x14ac:dyDescent="0.2">
      <c r="D829" s="175"/>
      <c r="E829" s="4" t="s">
        <v>39</v>
      </c>
      <c r="F829" s="6"/>
      <c r="G829" s="5">
        <v>27</v>
      </c>
      <c r="H829" s="32">
        <v>3.7037037037039999</v>
      </c>
      <c r="I829" s="12">
        <v>7.4074074074069998</v>
      </c>
      <c r="J829" s="33">
        <v>18.518518518518999</v>
      </c>
      <c r="K829" s="49">
        <v>70.370370370369997</v>
      </c>
      <c r="L829" s="62">
        <v>0</v>
      </c>
    </row>
    <row r="830" spans="4:12" x14ac:dyDescent="0.2">
      <c r="D830" s="175"/>
      <c r="E830" s="4" t="s">
        <v>40</v>
      </c>
      <c r="F830" s="6"/>
      <c r="G830" s="5">
        <v>74</v>
      </c>
      <c r="H830" s="75">
        <v>9.4594594594589996</v>
      </c>
      <c r="I830" s="28">
        <v>18.918918918919001</v>
      </c>
      <c r="J830" s="33">
        <v>17.567567567567998</v>
      </c>
      <c r="K830" s="12">
        <v>52.702702702703</v>
      </c>
      <c r="L830" s="34">
        <v>1.351351351351</v>
      </c>
    </row>
    <row r="831" spans="4:12" x14ac:dyDescent="0.2">
      <c r="D831" s="175"/>
      <c r="E831" s="4" t="s">
        <v>41</v>
      </c>
      <c r="F831" s="6"/>
      <c r="G831" s="5">
        <v>96</v>
      </c>
      <c r="H831" s="32">
        <v>3.125</v>
      </c>
      <c r="I831" s="28">
        <v>18.75</v>
      </c>
      <c r="J831" s="12">
        <v>31.25</v>
      </c>
      <c r="K831" s="33">
        <v>45.833333333333002</v>
      </c>
      <c r="L831" s="34">
        <v>1.041666666667</v>
      </c>
    </row>
    <row r="832" spans="4:12" x14ac:dyDescent="0.2">
      <c r="D832" s="175"/>
      <c r="E832" s="4" t="s">
        <v>42</v>
      </c>
      <c r="F832" s="6"/>
      <c r="G832" s="5">
        <v>97</v>
      </c>
      <c r="H832" s="32">
        <v>4.1237113402060004</v>
      </c>
      <c r="I832" s="12">
        <v>12.371134020618999</v>
      </c>
      <c r="J832" s="28">
        <v>34.020618556701002</v>
      </c>
      <c r="K832" s="33">
        <v>45.360824742268001</v>
      </c>
      <c r="L832" s="34">
        <v>4.1237113402060004</v>
      </c>
    </row>
    <row r="833" spans="2:12" x14ac:dyDescent="0.2">
      <c r="D833" s="175"/>
      <c r="E833" s="4" t="s">
        <v>43</v>
      </c>
      <c r="F833" s="6"/>
      <c r="G833" s="5">
        <v>103</v>
      </c>
      <c r="H833" s="32">
        <v>4.8543689320389998</v>
      </c>
      <c r="I833" s="12">
        <v>16.504854368932001</v>
      </c>
      <c r="J833" s="12">
        <v>23.300970873786</v>
      </c>
      <c r="K833" s="12">
        <v>52.427184466019</v>
      </c>
      <c r="L833" s="34">
        <v>2.9126213592229999</v>
      </c>
    </row>
    <row r="834" spans="2:12" x14ac:dyDescent="0.2">
      <c r="D834" s="175"/>
      <c r="E834" s="4" t="s">
        <v>44</v>
      </c>
      <c r="F834" s="6"/>
      <c r="G834" s="5">
        <v>109</v>
      </c>
      <c r="H834" s="32">
        <v>1.834862385321</v>
      </c>
      <c r="I834" s="12">
        <v>14.678899082569</v>
      </c>
      <c r="J834" s="12">
        <v>23.853211009174</v>
      </c>
      <c r="K834" s="12">
        <v>54.128440366972001</v>
      </c>
      <c r="L834" s="34">
        <v>5.5045871559629997</v>
      </c>
    </row>
    <row r="835" spans="2:12" x14ac:dyDescent="0.2">
      <c r="D835" s="176"/>
      <c r="E835" s="59" t="s">
        <v>45</v>
      </c>
      <c r="F835" s="60"/>
      <c r="G835" s="56">
        <v>87</v>
      </c>
      <c r="H835" s="83">
        <v>2.2988505747130001</v>
      </c>
      <c r="I835" s="95">
        <v>5.7471264367819996</v>
      </c>
      <c r="J835" s="95">
        <v>19.540229885056998</v>
      </c>
      <c r="K835" s="109">
        <v>65.517241379309993</v>
      </c>
      <c r="L835" s="85">
        <v>6.8965517241379999</v>
      </c>
    </row>
    <row r="837" spans="2:12" x14ac:dyDescent="0.2">
      <c r="B837" s="43" t="str">
        <f xml:space="preserve"> HYPERLINK("#'目次'!B37", "[31]")</f>
        <v>[31]</v>
      </c>
      <c r="C837" s="31" t="s">
        <v>130</v>
      </c>
    </row>
    <row r="841" spans="2:12" ht="36" x14ac:dyDescent="0.2">
      <c r="D841" s="177"/>
      <c r="E841" s="178"/>
      <c r="F841" s="178"/>
      <c r="G841" s="40" t="s">
        <v>14</v>
      </c>
      <c r="H841" s="42" t="s">
        <v>124</v>
      </c>
      <c r="I841" s="15" t="s">
        <v>125</v>
      </c>
      <c r="J841" s="15" t="s">
        <v>126</v>
      </c>
      <c r="K841" s="15" t="s">
        <v>127</v>
      </c>
      <c r="L841" s="44" t="s">
        <v>17</v>
      </c>
    </row>
    <row r="842" spans="2:12" x14ac:dyDescent="0.2">
      <c r="D842" s="179"/>
      <c r="E842" s="180"/>
      <c r="F842" s="180"/>
      <c r="G842" s="39"/>
      <c r="H842" s="41"/>
      <c r="I842" s="14"/>
      <c r="J842" s="14"/>
      <c r="K842" s="14"/>
      <c r="L842" s="38"/>
    </row>
    <row r="843" spans="2:12" x14ac:dyDescent="0.2">
      <c r="D843" s="58"/>
      <c r="E843" s="53" t="s">
        <v>14</v>
      </c>
      <c r="F843" s="52"/>
      <c r="G843" s="37">
        <v>1222</v>
      </c>
      <c r="H843" s="24">
        <v>2.8641571194759998</v>
      </c>
      <c r="I843" s="24">
        <v>10.229132569558001</v>
      </c>
      <c r="J843" s="24">
        <v>26.841243862519999</v>
      </c>
      <c r="K843" s="24">
        <v>55.728314238952997</v>
      </c>
      <c r="L843" s="68">
        <v>4.3371522094930004</v>
      </c>
    </row>
    <row r="844" spans="2:12" x14ac:dyDescent="0.2">
      <c r="D844" s="174" t="s">
        <v>18</v>
      </c>
      <c r="E844" s="20" t="s">
        <v>19</v>
      </c>
      <c r="F844" s="22"/>
      <c r="G844" s="21">
        <v>57</v>
      </c>
      <c r="H844" s="51">
        <v>5.2631578947369997</v>
      </c>
      <c r="I844" s="19">
        <v>8.7719298245609991</v>
      </c>
      <c r="J844" s="19">
        <v>22.807017543859999</v>
      </c>
      <c r="K844" s="88">
        <v>63.157894736842003</v>
      </c>
      <c r="L844" s="100">
        <v>0</v>
      </c>
    </row>
    <row r="845" spans="2:12" x14ac:dyDescent="0.2">
      <c r="D845" s="175"/>
      <c r="E845" s="4" t="s">
        <v>20</v>
      </c>
      <c r="F845" s="6"/>
      <c r="G845" s="5">
        <v>84</v>
      </c>
      <c r="H845" s="32">
        <v>2.3809523809519999</v>
      </c>
      <c r="I845" s="12">
        <v>9.5238095238099998</v>
      </c>
      <c r="J845" s="33">
        <v>19.047619047619001</v>
      </c>
      <c r="K845" s="28">
        <v>61.904761904761997</v>
      </c>
      <c r="L845" s="34">
        <v>7.1428571428570002</v>
      </c>
    </row>
    <row r="846" spans="2:12" x14ac:dyDescent="0.2">
      <c r="D846" s="175"/>
      <c r="E846" s="4" t="s">
        <v>21</v>
      </c>
      <c r="F846" s="6"/>
      <c r="G846" s="5">
        <v>487</v>
      </c>
      <c r="H846" s="32">
        <v>2.8747433264889999</v>
      </c>
      <c r="I846" s="12">
        <v>12.11498973306</v>
      </c>
      <c r="J846" s="12">
        <v>28.336755646817</v>
      </c>
      <c r="K846" s="12">
        <v>53.593429158111</v>
      </c>
      <c r="L846" s="34">
        <v>3.080082135524</v>
      </c>
    </row>
    <row r="847" spans="2:12" x14ac:dyDescent="0.2">
      <c r="D847" s="175"/>
      <c r="E847" s="4" t="s">
        <v>22</v>
      </c>
      <c r="F847" s="6"/>
      <c r="G847" s="5">
        <v>35</v>
      </c>
      <c r="H847" s="63">
        <v>0</v>
      </c>
      <c r="I847" s="12">
        <v>14.285714285714</v>
      </c>
      <c r="J847" s="12">
        <v>25.714285714286</v>
      </c>
      <c r="K847" s="12">
        <v>54.285714285714</v>
      </c>
      <c r="L847" s="34">
        <v>5.7142857142860004</v>
      </c>
    </row>
    <row r="848" spans="2:12" x14ac:dyDescent="0.2">
      <c r="D848" s="175"/>
      <c r="E848" s="4" t="s">
        <v>23</v>
      </c>
      <c r="F848" s="6"/>
      <c r="G848" s="5">
        <v>143</v>
      </c>
      <c r="H848" s="32">
        <v>3.4965034965030002</v>
      </c>
      <c r="I848" s="12">
        <v>13.286713286713001</v>
      </c>
      <c r="J848" s="12">
        <v>22.377622377622</v>
      </c>
      <c r="K848" s="12">
        <v>54.545454545455001</v>
      </c>
      <c r="L848" s="34">
        <v>6.2937062937060002</v>
      </c>
    </row>
    <row r="849" spans="4:12" x14ac:dyDescent="0.2">
      <c r="D849" s="175"/>
      <c r="E849" s="4" t="s">
        <v>24</v>
      </c>
      <c r="F849" s="6"/>
      <c r="G849" s="5">
        <v>187</v>
      </c>
      <c r="H849" s="32">
        <v>4.2780748663099999</v>
      </c>
      <c r="I849" s="12">
        <v>8.5561497326199998</v>
      </c>
      <c r="J849" s="28">
        <v>32.085561497325997</v>
      </c>
      <c r="K849" s="12">
        <v>52.941176470587997</v>
      </c>
      <c r="L849" s="34">
        <v>2.1390374331549999</v>
      </c>
    </row>
    <row r="850" spans="4:12" x14ac:dyDescent="0.2">
      <c r="D850" s="175"/>
      <c r="E850" s="4" t="s">
        <v>25</v>
      </c>
      <c r="F850" s="6"/>
      <c r="G850" s="5">
        <v>71</v>
      </c>
      <c r="H850" s="32">
        <v>1.4084507042250001</v>
      </c>
      <c r="I850" s="33">
        <v>4.2253521126760001</v>
      </c>
      <c r="J850" s="12">
        <v>23.943661971830998</v>
      </c>
      <c r="K850" s="28">
        <v>63.380281690140997</v>
      </c>
      <c r="L850" s="34">
        <v>7.0422535211269999</v>
      </c>
    </row>
    <row r="851" spans="4:12" x14ac:dyDescent="0.2">
      <c r="D851" s="175"/>
      <c r="E851" s="4" t="s">
        <v>26</v>
      </c>
      <c r="F851" s="6"/>
      <c r="G851" s="5">
        <v>30</v>
      </c>
      <c r="H851" s="32">
        <v>3.333333333333</v>
      </c>
      <c r="I851" s="12">
        <v>6.666666666667</v>
      </c>
      <c r="J851" s="61">
        <v>16.666666666666998</v>
      </c>
      <c r="K851" s="12">
        <v>60</v>
      </c>
      <c r="L851" s="97">
        <v>13.333333333333</v>
      </c>
    </row>
    <row r="852" spans="4:12" x14ac:dyDescent="0.2">
      <c r="D852" s="175"/>
      <c r="E852" s="4" t="s">
        <v>27</v>
      </c>
      <c r="F852" s="6"/>
      <c r="G852" s="5">
        <v>70</v>
      </c>
      <c r="H852" s="63">
        <v>0</v>
      </c>
      <c r="I852" s="12">
        <v>11.428571428571001</v>
      </c>
      <c r="J852" s="12">
        <v>30</v>
      </c>
      <c r="K852" s="12">
        <v>52.857142857143003</v>
      </c>
      <c r="L852" s="34">
        <v>5.7142857142860004</v>
      </c>
    </row>
    <row r="853" spans="4:12" x14ac:dyDescent="0.2">
      <c r="D853" s="175"/>
      <c r="E853" s="4" t="s">
        <v>28</v>
      </c>
      <c r="F853" s="6"/>
      <c r="G853" s="5">
        <v>51</v>
      </c>
      <c r="H853" s="32">
        <v>1.9607843137250001</v>
      </c>
      <c r="I853" s="87">
        <v>0</v>
      </c>
      <c r="J853" s="12">
        <v>29.411764705882</v>
      </c>
      <c r="K853" s="28">
        <v>64.705882352941003</v>
      </c>
      <c r="L853" s="34">
        <v>3.9215686274510002</v>
      </c>
    </row>
    <row r="854" spans="4:12" x14ac:dyDescent="0.2">
      <c r="D854" s="175"/>
      <c r="E854" s="4" t="s">
        <v>29</v>
      </c>
      <c r="F854" s="6"/>
      <c r="G854" s="5">
        <v>7</v>
      </c>
      <c r="H854" s="63">
        <v>0</v>
      </c>
      <c r="I854" s="87">
        <v>0</v>
      </c>
      <c r="J854" s="12">
        <v>28.571428571428999</v>
      </c>
      <c r="K854" s="61">
        <v>42.857142857143003</v>
      </c>
      <c r="L854" s="107">
        <v>28.571428571428999</v>
      </c>
    </row>
    <row r="855" spans="4:12" x14ac:dyDescent="0.2">
      <c r="D855" s="174" t="s">
        <v>30</v>
      </c>
      <c r="E855" s="20" t="s">
        <v>31</v>
      </c>
      <c r="F855" s="22"/>
      <c r="G855" s="21">
        <v>393</v>
      </c>
      <c r="H855" s="51">
        <v>3.8167938931299998</v>
      </c>
      <c r="I855" s="19">
        <v>11.195928753181001</v>
      </c>
      <c r="J855" s="19">
        <v>26.972010178116999</v>
      </c>
      <c r="K855" s="19">
        <v>53.435114503816997</v>
      </c>
      <c r="L855" s="50">
        <v>4.5801526717560002</v>
      </c>
    </row>
    <row r="856" spans="4:12" x14ac:dyDescent="0.2">
      <c r="D856" s="175"/>
      <c r="E856" s="4" t="s">
        <v>32</v>
      </c>
      <c r="F856" s="6"/>
      <c r="G856" s="5">
        <v>352</v>
      </c>
      <c r="H856" s="32">
        <v>2.556818181818</v>
      </c>
      <c r="I856" s="12">
        <v>10.227272727273</v>
      </c>
      <c r="J856" s="12">
        <v>26.988636363636001</v>
      </c>
      <c r="K856" s="12">
        <v>56.534090909090999</v>
      </c>
      <c r="L856" s="34">
        <v>3.693181818182</v>
      </c>
    </row>
    <row r="857" spans="4:12" x14ac:dyDescent="0.2">
      <c r="D857" s="175"/>
      <c r="E857" s="4" t="s">
        <v>33</v>
      </c>
      <c r="F857" s="6"/>
      <c r="G857" s="5">
        <v>388</v>
      </c>
      <c r="H857" s="32">
        <v>2.0618556701030002</v>
      </c>
      <c r="I857" s="12">
        <v>10.051546391753</v>
      </c>
      <c r="J857" s="12">
        <v>27.061855670103</v>
      </c>
      <c r="K857" s="12">
        <v>55.670103092783997</v>
      </c>
      <c r="L857" s="34">
        <v>5.1546391752579996</v>
      </c>
    </row>
    <row r="858" spans="4:12" x14ac:dyDescent="0.2">
      <c r="D858" s="175"/>
      <c r="E858" s="4" t="s">
        <v>34</v>
      </c>
      <c r="F858" s="6"/>
      <c r="G858" s="5">
        <v>89</v>
      </c>
      <c r="H858" s="32">
        <v>3.3707865168539999</v>
      </c>
      <c r="I858" s="12">
        <v>6.7415730337079998</v>
      </c>
      <c r="J858" s="12">
        <v>24.719101123596001</v>
      </c>
      <c r="K858" s="28">
        <v>62.921348314607002</v>
      </c>
      <c r="L858" s="34">
        <v>2.2471910112360001</v>
      </c>
    </row>
    <row r="859" spans="4:12" x14ac:dyDescent="0.2">
      <c r="D859" s="174" t="s">
        <v>35</v>
      </c>
      <c r="E859" s="20" t="s">
        <v>36</v>
      </c>
      <c r="F859" s="22"/>
      <c r="G859" s="21">
        <v>629</v>
      </c>
      <c r="H859" s="51">
        <v>3.3386327503970001</v>
      </c>
      <c r="I859" s="19">
        <v>10.174880763116001</v>
      </c>
      <c r="J859" s="19">
        <v>27.186009538951001</v>
      </c>
      <c r="K859" s="19">
        <v>55.325914149444003</v>
      </c>
      <c r="L859" s="50">
        <v>3.9745627980920002</v>
      </c>
    </row>
    <row r="860" spans="4:12" x14ac:dyDescent="0.2">
      <c r="D860" s="175"/>
      <c r="E860" s="4" t="s">
        <v>37</v>
      </c>
      <c r="F860" s="6"/>
      <c r="G860" s="5">
        <v>593</v>
      </c>
      <c r="H860" s="32">
        <v>2.3608768971330001</v>
      </c>
      <c r="I860" s="12">
        <v>10.286677908938</v>
      </c>
      <c r="J860" s="12">
        <v>26.475548060708</v>
      </c>
      <c r="K860" s="12">
        <v>56.155143338953998</v>
      </c>
      <c r="L860" s="34">
        <v>4.7217537942660002</v>
      </c>
    </row>
    <row r="861" spans="4:12" x14ac:dyDescent="0.2">
      <c r="D861" s="174" t="s">
        <v>38</v>
      </c>
      <c r="E861" s="20" t="s">
        <v>39</v>
      </c>
      <c r="F861" s="22"/>
      <c r="G861" s="21">
        <v>64</v>
      </c>
      <c r="H861" s="51">
        <v>3.125</v>
      </c>
      <c r="I861" s="19">
        <v>6.25</v>
      </c>
      <c r="J861" s="19">
        <v>28.125</v>
      </c>
      <c r="K861" s="19">
        <v>59.375</v>
      </c>
      <c r="L861" s="50">
        <v>3.125</v>
      </c>
    </row>
    <row r="862" spans="4:12" x14ac:dyDescent="0.2">
      <c r="D862" s="175"/>
      <c r="E862" s="4" t="s">
        <v>40</v>
      </c>
      <c r="F862" s="6"/>
      <c r="G862" s="5">
        <v>147</v>
      </c>
      <c r="H862" s="75">
        <v>8.8435374149660007</v>
      </c>
      <c r="I862" s="28">
        <v>17.006802721088</v>
      </c>
      <c r="J862" s="12">
        <v>23.129251700680001</v>
      </c>
      <c r="K862" s="33">
        <v>48.979591836734997</v>
      </c>
      <c r="L862" s="34">
        <v>2.040816326531</v>
      </c>
    </row>
    <row r="863" spans="4:12" x14ac:dyDescent="0.2">
      <c r="D863" s="175"/>
      <c r="E863" s="4" t="s">
        <v>41</v>
      </c>
      <c r="F863" s="6"/>
      <c r="G863" s="5">
        <v>204</v>
      </c>
      <c r="H863" s="32">
        <v>2.9411764705880001</v>
      </c>
      <c r="I863" s="12">
        <v>15.196078431373</v>
      </c>
      <c r="J863" s="28">
        <v>32.843137254901997</v>
      </c>
      <c r="K863" s="33">
        <v>48.039215686275</v>
      </c>
      <c r="L863" s="34">
        <v>0.98039215686299996</v>
      </c>
    </row>
    <row r="864" spans="4:12" x14ac:dyDescent="0.2">
      <c r="D864" s="175"/>
      <c r="E864" s="4" t="s">
        <v>42</v>
      </c>
      <c r="F864" s="6"/>
      <c r="G864" s="5">
        <v>210</v>
      </c>
      <c r="H864" s="32">
        <v>2.8571428571430002</v>
      </c>
      <c r="I864" s="12">
        <v>14.285714285714</v>
      </c>
      <c r="J864" s="12">
        <v>30.476190476189998</v>
      </c>
      <c r="K864" s="33">
        <v>50</v>
      </c>
      <c r="L864" s="34">
        <v>2.3809523809519999</v>
      </c>
    </row>
    <row r="865" spans="2:12" x14ac:dyDescent="0.2">
      <c r="D865" s="175"/>
      <c r="E865" s="4" t="s">
        <v>43</v>
      </c>
      <c r="F865" s="6"/>
      <c r="G865" s="5">
        <v>204</v>
      </c>
      <c r="H865" s="32">
        <v>2.4509803921570001</v>
      </c>
      <c r="I865" s="12">
        <v>7.352941176471</v>
      </c>
      <c r="J865" s="12">
        <v>26.960784313725</v>
      </c>
      <c r="K865" s="28">
        <v>60.784313725490001</v>
      </c>
      <c r="L865" s="34">
        <v>2.4509803921570001</v>
      </c>
    </row>
    <row r="866" spans="2:12" x14ac:dyDescent="0.2">
      <c r="D866" s="175"/>
      <c r="E866" s="4" t="s">
        <v>44</v>
      </c>
      <c r="F866" s="6"/>
      <c r="G866" s="5">
        <v>223</v>
      </c>
      <c r="H866" s="63">
        <v>0</v>
      </c>
      <c r="I866" s="12">
        <v>6.7264573991030003</v>
      </c>
      <c r="J866" s="12">
        <v>26.008968609865001</v>
      </c>
      <c r="K866" s="12">
        <v>58.744394618834001</v>
      </c>
      <c r="L866" s="34">
        <v>8.5201793721969992</v>
      </c>
    </row>
    <row r="867" spans="2:12" x14ac:dyDescent="0.2">
      <c r="D867" s="176"/>
      <c r="E867" s="59" t="s">
        <v>45</v>
      </c>
      <c r="F867" s="60"/>
      <c r="G867" s="56">
        <v>170</v>
      </c>
      <c r="H867" s="83">
        <v>1.764705882353</v>
      </c>
      <c r="I867" s="95">
        <v>2.9411764705880001</v>
      </c>
      <c r="J867" s="95">
        <v>18.823529411765001</v>
      </c>
      <c r="K867" s="109">
        <v>66.470588235294002</v>
      </c>
      <c r="L867" s="112">
        <v>10</v>
      </c>
    </row>
    <row r="869" spans="2:12" x14ac:dyDescent="0.2">
      <c r="B869" s="43" t="str">
        <f xml:space="preserve"> HYPERLINK("#'目次'!B38", "[32]")</f>
        <v>[32]</v>
      </c>
      <c r="C869" s="31" t="s">
        <v>130</v>
      </c>
    </row>
    <row r="873" spans="2:12" ht="36" x14ac:dyDescent="0.2">
      <c r="D873" s="177"/>
      <c r="E873" s="178"/>
      <c r="F873" s="178"/>
      <c r="G873" s="40" t="s">
        <v>14</v>
      </c>
      <c r="H873" s="42" t="s">
        <v>124</v>
      </c>
      <c r="I873" s="15" t="s">
        <v>125</v>
      </c>
      <c r="J873" s="15" t="s">
        <v>126</v>
      </c>
      <c r="K873" s="15" t="s">
        <v>127</v>
      </c>
      <c r="L873" s="44" t="s">
        <v>17</v>
      </c>
    </row>
    <row r="874" spans="2:12" x14ac:dyDescent="0.2">
      <c r="D874" s="179"/>
      <c r="E874" s="180"/>
      <c r="F874" s="180"/>
      <c r="G874" s="39"/>
      <c r="H874" s="41"/>
      <c r="I874" s="14"/>
      <c r="J874" s="14"/>
      <c r="K874" s="14"/>
      <c r="L874" s="38"/>
    </row>
    <row r="875" spans="2:12" x14ac:dyDescent="0.2">
      <c r="D875" s="58"/>
      <c r="E875" s="53" t="s">
        <v>14</v>
      </c>
      <c r="F875" s="52"/>
      <c r="G875" s="37">
        <v>1222</v>
      </c>
      <c r="H875" s="24">
        <v>2.8641571194759998</v>
      </c>
      <c r="I875" s="24">
        <v>10.229132569558001</v>
      </c>
      <c r="J875" s="24">
        <v>26.841243862519999</v>
      </c>
      <c r="K875" s="24">
        <v>55.728314238952997</v>
      </c>
      <c r="L875" s="68">
        <v>4.3371522094930004</v>
      </c>
    </row>
    <row r="876" spans="2:12" x14ac:dyDescent="0.2">
      <c r="D876" s="174" t="s">
        <v>52</v>
      </c>
      <c r="E876" s="20" t="s">
        <v>53</v>
      </c>
      <c r="F876" s="22"/>
      <c r="G876" s="21">
        <v>15</v>
      </c>
      <c r="H876" s="110">
        <v>0</v>
      </c>
      <c r="I876" s="19">
        <v>13.333333333333</v>
      </c>
      <c r="J876" s="88">
        <v>33.333333333333002</v>
      </c>
      <c r="K876" s="78">
        <v>46.666666666666998</v>
      </c>
      <c r="L876" s="50">
        <v>6.666666666667</v>
      </c>
    </row>
    <row r="877" spans="2:12" ht="24" x14ac:dyDescent="0.2">
      <c r="D877" s="175"/>
      <c r="E877" s="4" t="s">
        <v>54</v>
      </c>
      <c r="F877" s="6"/>
      <c r="G877" s="5">
        <v>122</v>
      </c>
      <c r="H877" s="32">
        <v>1.6393442622950001</v>
      </c>
      <c r="I877" s="12">
        <v>7.3770491803280001</v>
      </c>
      <c r="J877" s="12">
        <v>28.688524590164</v>
      </c>
      <c r="K877" s="12">
        <v>59.83606557377</v>
      </c>
      <c r="L877" s="34">
        <v>2.459016393443</v>
      </c>
    </row>
    <row r="878" spans="2:12" x14ac:dyDescent="0.2">
      <c r="D878" s="175"/>
      <c r="E878" s="4" t="s">
        <v>55</v>
      </c>
      <c r="F878" s="6"/>
      <c r="G878" s="5">
        <v>43</v>
      </c>
      <c r="H878" s="63">
        <v>0</v>
      </c>
      <c r="I878" s="12">
        <v>13.953488372093</v>
      </c>
      <c r="J878" s="12">
        <v>30.232558139535001</v>
      </c>
      <c r="K878" s="12">
        <v>51.162790697673998</v>
      </c>
      <c r="L878" s="34">
        <v>4.6511627906979998</v>
      </c>
    </row>
    <row r="879" spans="2:12" x14ac:dyDescent="0.2">
      <c r="D879" s="175"/>
      <c r="E879" s="4" t="s">
        <v>56</v>
      </c>
      <c r="F879" s="6"/>
      <c r="G879" s="5">
        <v>60</v>
      </c>
      <c r="H879" s="32">
        <v>3.333333333333</v>
      </c>
      <c r="I879" s="12">
        <v>15</v>
      </c>
      <c r="J879" s="33">
        <v>21.666666666666998</v>
      </c>
      <c r="K879" s="12">
        <v>58.333333333333002</v>
      </c>
      <c r="L879" s="34">
        <v>1.666666666667</v>
      </c>
    </row>
    <row r="880" spans="2:12" x14ac:dyDescent="0.2">
      <c r="D880" s="175"/>
      <c r="E880" s="4" t="s">
        <v>57</v>
      </c>
      <c r="F880" s="6"/>
      <c r="G880" s="5">
        <v>286</v>
      </c>
      <c r="H880" s="32">
        <v>4.1958041958040004</v>
      </c>
      <c r="I880" s="12">
        <v>10.48951048951</v>
      </c>
      <c r="J880" s="12">
        <v>31.468531468531001</v>
      </c>
      <c r="K880" s="12">
        <v>51.748251748252002</v>
      </c>
      <c r="L880" s="34">
        <v>2.0979020979020002</v>
      </c>
    </row>
    <row r="881" spans="2:12" x14ac:dyDescent="0.2">
      <c r="D881" s="175"/>
      <c r="E881" s="4" t="s">
        <v>58</v>
      </c>
      <c r="F881" s="6"/>
      <c r="G881" s="5">
        <v>129</v>
      </c>
      <c r="H881" s="32">
        <v>3.1007751937979999</v>
      </c>
      <c r="I881" s="12">
        <v>13.178294573643001</v>
      </c>
      <c r="J881" s="12">
        <v>28.682170542636001</v>
      </c>
      <c r="K881" s="33">
        <v>49.612403100774998</v>
      </c>
      <c r="L881" s="34">
        <v>5.4263565891469998</v>
      </c>
    </row>
    <row r="882" spans="2:12" x14ac:dyDescent="0.2">
      <c r="D882" s="175"/>
      <c r="E882" s="4" t="s">
        <v>59</v>
      </c>
      <c r="F882" s="6"/>
      <c r="G882" s="5">
        <v>195</v>
      </c>
      <c r="H882" s="32">
        <v>3.0769230769229998</v>
      </c>
      <c r="I882" s="12">
        <v>8.7179487179489996</v>
      </c>
      <c r="J882" s="33">
        <v>21.025641025641001</v>
      </c>
      <c r="K882" s="28">
        <v>63.076923076923002</v>
      </c>
      <c r="L882" s="34">
        <v>4.1025641025640001</v>
      </c>
    </row>
    <row r="883" spans="2:12" x14ac:dyDescent="0.2">
      <c r="D883" s="175"/>
      <c r="E883" s="4" t="s">
        <v>60</v>
      </c>
      <c r="F883" s="6"/>
      <c r="G883" s="5">
        <v>176</v>
      </c>
      <c r="H883" s="32">
        <v>1.7045454545450001</v>
      </c>
      <c r="I883" s="12">
        <v>10.227272727273</v>
      </c>
      <c r="J883" s="12">
        <v>28.977272727273</v>
      </c>
      <c r="K883" s="12">
        <v>52.272727272727003</v>
      </c>
      <c r="L883" s="34">
        <v>6.8181818181820004</v>
      </c>
    </row>
    <row r="884" spans="2:12" x14ac:dyDescent="0.2">
      <c r="D884" s="175"/>
      <c r="E884" s="4" t="s">
        <v>61</v>
      </c>
      <c r="F884" s="6"/>
      <c r="G884" s="5">
        <v>78</v>
      </c>
      <c r="H884" s="32">
        <v>5.1282051282049999</v>
      </c>
      <c r="I884" s="12">
        <v>10.25641025641</v>
      </c>
      <c r="J884" s="12">
        <v>26.923076923077002</v>
      </c>
      <c r="K884" s="12">
        <v>53.846153846154003</v>
      </c>
      <c r="L884" s="34">
        <v>3.8461538461539999</v>
      </c>
    </row>
    <row r="885" spans="2:12" x14ac:dyDescent="0.2">
      <c r="D885" s="175"/>
      <c r="E885" s="4" t="s">
        <v>62</v>
      </c>
      <c r="F885" s="6"/>
      <c r="G885" s="5">
        <v>113</v>
      </c>
      <c r="H885" s="32">
        <v>1.769911504425</v>
      </c>
      <c r="I885" s="12">
        <v>7.964601769912</v>
      </c>
      <c r="J885" s="33">
        <v>19.469026548673</v>
      </c>
      <c r="K885" s="28">
        <v>63.716814159291999</v>
      </c>
      <c r="L885" s="34">
        <v>7.0796460176989999</v>
      </c>
    </row>
    <row r="886" spans="2:12" x14ac:dyDescent="0.2">
      <c r="D886" s="174" t="s">
        <v>63</v>
      </c>
      <c r="E886" s="20" t="s">
        <v>64</v>
      </c>
      <c r="F886" s="22"/>
      <c r="G886" s="21">
        <v>234</v>
      </c>
      <c r="H886" s="51">
        <v>2.1367521367519999</v>
      </c>
      <c r="I886" s="19">
        <v>10.25641025641</v>
      </c>
      <c r="J886" s="19">
        <v>27.777777777777999</v>
      </c>
      <c r="K886" s="19">
        <v>54.700854700854997</v>
      </c>
      <c r="L886" s="50">
        <v>5.1282051282049999</v>
      </c>
    </row>
    <row r="887" spans="2:12" x14ac:dyDescent="0.2">
      <c r="D887" s="175"/>
      <c r="E887" s="4" t="s">
        <v>65</v>
      </c>
      <c r="F887" s="6"/>
      <c r="G887" s="5">
        <v>172</v>
      </c>
      <c r="H887" s="32">
        <v>4.0697674418599998</v>
      </c>
      <c r="I887" s="12">
        <v>8.1395348837209998</v>
      </c>
      <c r="J887" s="33">
        <v>21.511627906977001</v>
      </c>
      <c r="K887" s="12">
        <v>59.883720930232997</v>
      </c>
      <c r="L887" s="34">
        <v>6.3953488372090002</v>
      </c>
    </row>
    <row r="888" spans="2:12" x14ac:dyDescent="0.2">
      <c r="D888" s="175"/>
      <c r="E888" s="4" t="s">
        <v>66</v>
      </c>
      <c r="F888" s="6"/>
      <c r="G888" s="5">
        <v>165</v>
      </c>
      <c r="H888" s="32">
        <v>4.8484848484849996</v>
      </c>
      <c r="I888" s="12">
        <v>10.303030303030001</v>
      </c>
      <c r="J888" s="12">
        <v>26.060606060605998</v>
      </c>
      <c r="K888" s="12">
        <v>54.545454545455001</v>
      </c>
      <c r="L888" s="34">
        <v>4.2424242424239997</v>
      </c>
    </row>
    <row r="889" spans="2:12" x14ac:dyDescent="0.2">
      <c r="D889" s="175"/>
      <c r="E889" s="4" t="s">
        <v>67</v>
      </c>
      <c r="F889" s="6"/>
      <c r="G889" s="5">
        <v>158</v>
      </c>
      <c r="H889" s="32">
        <v>1.8987341772149999</v>
      </c>
      <c r="I889" s="12">
        <v>13.924050632910999</v>
      </c>
      <c r="J889" s="12">
        <v>25.949367088608</v>
      </c>
      <c r="K889" s="12">
        <v>55.063291139241002</v>
      </c>
      <c r="L889" s="34">
        <v>3.1645569620249998</v>
      </c>
    </row>
    <row r="890" spans="2:12" x14ac:dyDescent="0.2">
      <c r="D890" s="175"/>
      <c r="E890" s="4" t="s">
        <v>68</v>
      </c>
      <c r="F890" s="6"/>
      <c r="G890" s="5">
        <v>112</v>
      </c>
      <c r="H890" s="63">
        <v>0</v>
      </c>
      <c r="I890" s="12">
        <v>9.8214285714289993</v>
      </c>
      <c r="J890" s="12">
        <v>28.571428571428999</v>
      </c>
      <c r="K890" s="12">
        <v>58.928571428570997</v>
      </c>
      <c r="L890" s="34">
        <v>2.6785714285709998</v>
      </c>
    </row>
    <row r="891" spans="2:12" x14ac:dyDescent="0.2">
      <c r="D891" s="175"/>
      <c r="E891" s="4" t="s">
        <v>69</v>
      </c>
      <c r="F891" s="6"/>
      <c r="G891" s="5">
        <v>92</v>
      </c>
      <c r="H891" s="32">
        <v>3.2608695652169999</v>
      </c>
      <c r="I891" s="12">
        <v>6.5217391304349999</v>
      </c>
      <c r="J891" s="12">
        <v>28.260869565217</v>
      </c>
      <c r="K891" s="12">
        <v>56.521739130435002</v>
      </c>
      <c r="L891" s="34">
        <v>5.4347826086959996</v>
      </c>
    </row>
    <row r="892" spans="2:12" x14ac:dyDescent="0.2">
      <c r="D892" s="175"/>
      <c r="E892" s="4" t="s">
        <v>70</v>
      </c>
      <c r="F892" s="6"/>
      <c r="G892" s="5">
        <v>131</v>
      </c>
      <c r="H892" s="32">
        <v>2.2900763358780001</v>
      </c>
      <c r="I892" s="12">
        <v>13.740458015267</v>
      </c>
      <c r="J892" s="12">
        <v>28.24427480916</v>
      </c>
      <c r="K892" s="12">
        <v>54.198473282442997</v>
      </c>
      <c r="L892" s="34">
        <v>1.526717557252</v>
      </c>
    </row>
    <row r="893" spans="2:12" x14ac:dyDescent="0.2">
      <c r="D893" s="175"/>
      <c r="E893" s="4" t="s">
        <v>71</v>
      </c>
      <c r="F893" s="6"/>
      <c r="G893" s="5">
        <v>71</v>
      </c>
      <c r="H893" s="32">
        <v>5.6338028169010004</v>
      </c>
      <c r="I893" s="12">
        <v>9.8591549295770005</v>
      </c>
      <c r="J893" s="12">
        <v>30.985915492958</v>
      </c>
      <c r="K893" s="33">
        <v>49.295774647887001</v>
      </c>
      <c r="L893" s="34">
        <v>4.2253521126760001</v>
      </c>
    </row>
    <row r="894" spans="2:12" x14ac:dyDescent="0.2">
      <c r="D894" s="176"/>
      <c r="E894" s="59" t="s">
        <v>72</v>
      </c>
      <c r="F894" s="60"/>
      <c r="G894" s="56">
        <v>70</v>
      </c>
      <c r="H894" s="83">
        <v>1.4285714285710001</v>
      </c>
      <c r="I894" s="47">
        <v>7.1428571428570002</v>
      </c>
      <c r="J894" s="47">
        <v>31.428571428571001</v>
      </c>
      <c r="K894" s="47">
        <v>57.142857142856997</v>
      </c>
      <c r="L894" s="85">
        <v>2.8571428571430002</v>
      </c>
    </row>
    <row r="896" spans="2:12" x14ac:dyDescent="0.2">
      <c r="B896" s="43" t="str">
        <f xml:space="preserve"> HYPERLINK("#'目次'!B39", "[33]")</f>
        <v>[33]</v>
      </c>
      <c r="C896" s="31" t="s">
        <v>130</v>
      </c>
    </row>
    <row r="899" spans="3:12" x14ac:dyDescent="0.2">
      <c r="C899" s="31" t="s">
        <v>75</v>
      </c>
    </row>
    <row r="900" spans="3:12" ht="36" x14ac:dyDescent="0.2">
      <c r="D900" s="177"/>
      <c r="E900" s="178"/>
      <c r="F900" s="178"/>
      <c r="G900" s="40" t="s">
        <v>14</v>
      </c>
      <c r="H900" s="42" t="s">
        <v>124</v>
      </c>
      <c r="I900" s="15" t="s">
        <v>125</v>
      </c>
      <c r="J900" s="15" t="s">
        <v>126</v>
      </c>
      <c r="K900" s="15" t="s">
        <v>127</v>
      </c>
      <c r="L900" s="44" t="s">
        <v>17</v>
      </c>
    </row>
    <row r="901" spans="3:12" x14ac:dyDescent="0.2">
      <c r="D901" s="179"/>
      <c r="E901" s="180"/>
      <c r="F901" s="180"/>
      <c r="G901" s="39"/>
      <c r="H901" s="41"/>
      <c r="I901" s="14"/>
      <c r="J901" s="14"/>
      <c r="K901" s="14"/>
      <c r="L901" s="38"/>
    </row>
    <row r="902" spans="3:12" x14ac:dyDescent="0.2">
      <c r="D902" s="58"/>
      <c r="E902" s="53" t="s">
        <v>14</v>
      </c>
      <c r="F902" s="52"/>
      <c r="G902" s="37">
        <v>1222</v>
      </c>
      <c r="H902" s="24">
        <v>2.8641571194759998</v>
      </c>
      <c r="I902" s="24">
        <v>10.229132569558001</v>
      </c>
      <c r="J902" s="24">
        <v>26.841243862519999</v>
      </c>
      <c r="K902" s="24">
        <v>55.728314238952997</v>
      </c>
      <c r="L902" s="68">
        <v>4.3371522094930004</v>
      </c>
    </row>
    <row r="903" spans="3:12" x14ac:dyDescent="0.2">
      <c r="D903" s="174" t="s">
        <v>36</v>
      </c>
      <c r="E903" s="20" t="s">
        <v>76</v>
      </c>
      <c r="F903" s="22"/>
      <c r="G903" s="21">
        <v>629</v>
      </c>
      <c r="H903" s="51">
        <v>3.3386327503970001</v>
      </c>
      <c r="I903" s="19">
        <v>10.174880763116001</v>
      </c>
      <c r="J903" s="19">
        <v>27.186009538951001</v>
      </c>
      <c r="K903" s="19">
        <v>55.325914149444003</v>
      </c>
      <c r="L903" s="50">
        <v>3.9745627980920002</v>
      </c>
    </row>
    <row r="904" spans="3:12" x14ac:dyDescent="0.2">
      <c r="D904" s="175"/>
      <c r="E904" s="4" t="s">
        <v>39</v>
      </c>
      <c r="F904" s="6"/>
      <c r="G904" s="5">
        <v>37</v>
      </c>
      <c r="H904" s="32">
        <v>5.4054054054050003</v>
      </c>
      <c r="I904" s="12">
        <v>8.1081081081080004</v>
      </c>
      <c r="J904" s="28">
        <v>32.432432432432002</v>
      </c>
      <c r="K904" s="12">
        <v>51.351351351350999</v>
      </c>
      <c r="L904" s="34">
        <v>2.7027027027030002</v>
      </c>
    </row>
    <row r="905" spans="3:12" x14ac:dyDescent="0.2">
      <c r="D905" s="175"/>
      <c r="E905" s="4" t="s">
        <v>40</v>
      </c>
      <c r="F905" s="6"/>
      <c r="G905" s="5">
        <v>73</v>
      </c>
      <c r="H905" s="75">
        <v>12.328767123287999</v>
      </c>
      <c r="I905" s="12">
        <v>15.068493150685001</v>
      </c>
      <c r="J905" s="33">
        <v>20.547945205478999</v>
      </c>
      <c r="K905" s="33">
        <v>49.315068493151003</v>
      </c>
      <c r="L905" s="34">
        <v>2.7397260273969999</v>
      </c>
    </row>
    <row r="906" spans="3:12" x14ac:dyDescent="0.2">
      <c r="D906" s="175"/>
      <c r="E906" s="4" t="s">
        <v>41</v>
      </c>
      <c r="F906" s="6"/>
      <c r="G906" s="5">
        <v>108</v>
      </c>
      <c r="H906" s="32">
        <v>3.7037037037039999</v>
      </c>
      <c r="I906" s="28">
        <v>15.740740740741</v>
      </c>
      <c r="J906" s="12">
        <v>30.555555555556001</v>
      </c>
      <c r="K906" s="33">
        <v>48.148148148148003</v>
      </c>
      <c r="L906" s="34">
        <v>1.851851851852</v>
      </c>
    </row>
    <row r="907" spans="3:12" x14ac:dyDescent="0.2">
      <c r="D907" s="175"/>
      <c r="E907" s="4" t="s">
        <v>42</v>
      </c>
      <c r="F907" s="6"/>
      <c r="G907" s="5">
        <v>113</v>
      </c>
      <c r="H907" s="32">
        <v>2.654867256637</v>
      </c>
      <c r="I907" s="28">
        <v>15.929203539823</v>
      </c>
      <c r="J907" s="12">
        <v>29.203539823008999</v>
      </c>
      <c r="K907" s="12">
        <v>51.327433628319</v>
      </c>
      <c r="L907" s="34">
        <v>0.88495575221199996</v>
      </c>
    </row>
    <row r="908" spans="3:12" x14ac:dyDescent="0.2">
      <c r="D908" s="175"/>
      <c r="E908" s="4" t="s">
        <v>43</v>
      </c>
      <c r="F908" s="6"/>
      <c r="G908" s="5">
        <v>101</v>
      </c>
      <c r="H908" s="32">
        <v>1.9801980198019999</v>
      </c>
      <c r="I908" s="33">
        <v>4.9504950495050002</v>
      </c>
      <c r="J908" s="12">
        <v>28.712871287129001</v>
      </c>
      <c r="K908" s="28">
        <v>63.366336633663003</v>
      </c>
      <c r="L908" s="34">
        <v>0.99009900990099997</v>
      </c>
    </row>
    <row r="909" spans="3:12" x14ac:dyDescent="0.2">
      <c r="D909" s="175"/>
      <c r="E909" s="4" t="s">
        <v>44</v>
      </c>
      <c r="F909" s="6"/>
      <c r="G909" s="5">
        <v>114</v>
      </c>
      <c r="H909" s="63">
        <v>0</v>
      </c>
      <c r="I909" s="12">
        <v>5.2631578947369997</v>
      </c>
      <c r="J909" s="12">
        <v>28.070175438595999</v>
      </c>
      <c r="K909" s="12">
        <v>57.894736842104997</v>
      </c>
      <c r="L909" s="34">
        <v>8.7719298245609991</v>
      </c>
    </row>
    <row r="910" spans="3:12" x14ac:dyDescent="0.2">
      <c r="D910" s="175"/>
      <c r="E910" s="4" t="s">
        <v>45</v>
      </c>
      <c r="F910" s="6"/>
      <c r="G910" s="5">
        <v>83</v>
      </c>
      <c r="H910" s="32">
        <v>1.204819277108</v>
      </c>
      <c r="I910" s="33">
        <v>4.819277108434</v>
      </c>
      <c r="J910" s="33">
        <v>20.481927710842999</v>
      </c>
      <c r="K910" s="28">
        <v>63.855421686747</v>
      </c>
      <c r="L910" s="97">
        <v>9.638554216867</v>
      </c>
    </row>
    <row r="911" spans="3:12" x14ac:dyDescent="0.2">
      <c r="D911" s="174" t="s">
        <v>37</v>
      </c>
      <c r="E911" s="20" t="s">
        <v>77</v>
      </c>
      <c r="F911" s="22"/>
      <c r="G911" s="21">
        <v>593</v>
      </c>
      <c r="H911" s="51">
        <v>2.3608768971330001</v>
      </c>
      <c r="I911" s="19">
        <v>10.286677908938</v>
      </c>
      <c r="J911" s="19">
        <v>26.475548060708</v>
      </c>
      <c r="K911" s="19">
        <v>56.155143338953998</v>
      </c>
      <c r="L911" s="50">
        <v>4.7217537942660002</v>
      </c>
    </row>
    <row r="912" spans="3:12" x14ac:dyDescent="0.2">
      <c r="D912" s="175"/>
      <c r="E912" s="4" t="s">
        <v>39</v>
      </c>
      <c r="F912" s="6"/>
      <c r="G912" s="5">
        <v>27</v>
      </c>
      <c r="H912" s="63">
        <v>0</v>
      </c>
      <c r="I912" s="33">
        <v>3.7037037037039999</v>
      </c>
      <c r="J912" s="12">
        <v>22.222222222222001</v>
      </c>
      <c r="K912" s="49">
        <v>70.370370370369997</v>
      </c>
      <c r="L912" s="34">
        <v>3.7037037037039999</v>
      </c>
    </row>
    <row r="913" spans="2:12" x14ac:dyDescent="0.2">
      <c r="D913" s="175"/>
      <c r="E913" s="4" t="s">
        <v>40</v>
      </c>
      <c r="F913" s="6"/>
      <c r="G913" s="5">
        <v>74</v>
      </c>
      <c r="H913" s="32">
        <v>5.4054054054050003</v>
      </c>
      <c r="I913" s="28">
        <v>18.918918918919001</v>
      </c>
      <c r="J913" s="12">
        <v>25.675675675676001</v>
      </c>
      <c r="K913" s="33">
        <v>48.648648648649001</v>
      </c>
      <c r="L913" s="34">
        <v>1.351351351351</v>
      </c>
    </row>
    <row r="914" spans="2:12" x14ac:dyDescent="0.2">
      <c r="D914" s="175"/>
      <c r="E914" s="4" t="s">
        <v>41</v>
      </c>
      <c r="F914" s="6"/>
      <c r="G914" s="5">
        <v>96</v>
      </c>
      <c r="H914" s="32">
        <v>2.083333333333</v>
      </c>
      <c r="I914" s="12">
        <v>14.583333333333</v>
      </c>
      <c r="J914" s="28">
        <v>35.416666666666998</v>
      </c>
      <c r="K914" s="33">
        <v>47.916666666666998</v>
      </c>
      <c r="L914" s="62">
        <v>0</v>
      </c>
    </row>
    <row r="915" spans="2:12" x14ac:dyDescent="0.2">
      <c r="D915" s="175"/>
      <c r="E915" s="4" t="s">
        <v>42</v>
      </c>
      <c r="F915" s="6"/>
      <c r="G915" s="5">
        <v>97</v>
      </c>
      <c r="H915" s="32">
        <v>3.0927835051549999</v>
      </c>
      <c r="I915" s="12">
        <v>12.371134020618999</v>
      </c>
      <c r="J915" s="28">
        <v>31.958762886597999</v>
      </c>
      <c r="K915" s="33">
        <v>48.453608247422999</v>
      </c>
      <c r="L915" s="34">
        <v>4.1237113402060004</v>
      </c>
    </row>
    <row r="916" spans="2:12" x14ac:dyDescent="0.2">
      <c r="D916" s="175"/>
      <c r="E916" s="4" t="s">
        <v>43</v>
      </c>
      <c r="F916" s="6"/>
      <c r="G916" s="5">
        <v>103</v>
      </c>
      <c r="H916" s="32">
        <v>2.9126213592229999</v>
      </c>
      <c r="I916" s="12">
        <v>9.7087378640779995</v>
      </c>
      <c r="J916" s="12">
        <v>25.242718446602002</v>
      </c>
      <c r="K916" s="12">
        <v>58.252427184466001</v>
      </c>
      <c r="L916" s="34">
        <v>3.8834951456310001</v>
      </c>
    </row>
    <row r="917" spans="2:12" x14ac:dyDescent="0.2">
      <c r="D917" s="175"/>
      <c r="E917" s="4" t="s">
        <v>44</v>
      </c>
      <c r="F917" s="6"/>
      <c r="G917" s="5">
        <v>109</v>
      </c>
      <c r="H917" s="63">
        <v>0</v>
      </c>
      <c r="I917" s="12">
        <v>8.2568807339449997</v>
      </c>
      <c r="J917" s="12">
        <v>23.853211009174</v>
      </c>
      <c r="K917" s="12">
        <v>59.633027522935997</v>
      </c>
      <c r="L917" s="34">
        <v>8.2568807339449997</v>
      </c>
    </row>
    <row r="918" spans="2:12" x14ac:dyDescent="0.2">
      <c r="D918" s="176"/>
      <c r="E918" s="59" t="s">
        <v>45</v>
      </c>
      <c r="F918" s="60"/>
      <c r="G918" s="56">
        <v>87</v>
      </c>
      <c r="H918" s="83">
        <v>2.2988505747130001</v>
      </c>
      <c r="I918" s="95">
        <v>1.149425287356</v>
      </c>
      <c r="J918" s="95">
        <v>17.241379310345</v>
      </c>
      <c r="K918" s="109">
        <v>68.965517241379004</v>
      </c>
      <c r="L918" s="112">
        <v>10.344827586207</v>
      </c>
    </row>
    <row r="920" spans="2:12" x14ac:dyDescent="0.2">
      <c r="B920" s="43" t="str">
        <f xml:space="preserve"> HYPERLINK("#'目次'!B40", "[34]")</f>
        <v>[34]</v>
      </c>
      <c r="C920" s="31" t="s">
        <v>133</v>
      </c>
    </row>
    <row r="924" spans="2:12" ht="36" x14ac:dyDescent="0.2">
      <c r="D924" s="177"/>
      <c r="E924" s="178"/>
      <c r="F924" s="178"/>
      <c r="G924" s="40" t="s">
        <v>14</v>
      </c>
      <c r="H924" s="42" t="s">
        <v>124</v>
      </c>
      <c r="I924" s="15" t="s">
        <v>125</v>
      </c>
      <c r="J924" s="15" t="s">
        <v>126</v>
      </c>
      <c r="K924" s="15" t="s">
        <v>127</v>
      </c>
      <c r="L924" s="44" t="s">
        <v>17</v>
      </c>
    </row>
    <row r="925" spans="2:12" x14ac:dyDescent="0.2">
      <c r="D925" s="179"/>
      <c r="E925" s="180"/>
      <c r="F925" s="180"/>
      <c r="G925" s="39"/>
      <c r="H925" s="41"/>
      <c r="I925" s="14"/>
      <c r="J925" s="14"/>
      <c r="K925" s="14"/>
      <c r="L925" s="38"/>
    </row>
    <row r="926" spans="2:12" x14ac:dyDescent="0.2">
      <c r="D926" s="58"/>
      <c r="E926" s="53" t="s">
        <v>14</v>
      </c>
      <c r="F926" s="52"/>
      <c r="G926" s="37">
        <v>1222</v>
      </c>
      <c r="H926" s="24">
        <v>7.4468085106380002</v>
      </c>
      <c r="I926" s="24">
        <v>5.3191489361700004</v>
      </c>
      <c r="J926" s="24">
        <v>9.9018003273319994</v>
      </c>
      <c r="K926" s="24">
        <v>67.348608837971</v>
      </c>
      <c r="L926" s="68">
        <v>9.9836333878890002</v>
      </c>
    </row>
    <row r="927" spans="2:12" x14ac:dyDescent="0.2">
      <c r="D927" s="174" t="s">
        <v>18</v>
      </c>
      <c r="E927" s="20" t="s">
        <v>19</v>
      </c>
      <c r="F927" s="22"/>
      <c r="G927" s="21">
        <v>57</v>
      </c>
      <c r="H927" s="51">
        <v>12.280701754386</v>
      </c>
      <c r="I927" s="19">
        <v>3.508771929825</v>
      </c>
      <c r="J927" s="78">
        <v>3.508771929825</v>
      </c>
      <c r="K927" s="19">
        <v>70.175438596491006</v>
      </c>
      <c r="L927" s="50">
        <v>10.526315789473999</v>
      </c>
    </row>
    <row r="928" spans="2:12" x14ac:dyDescent="0.2">
      <c r="D928" s="175"/>
      <c r="E928" s="4" t="s">
        <v>20</v>
      </c>
      <c r="F928" s="6"/>
      <c r="G928" s="5">
        <v>84</v>
      </c>
      <c r="H928" s="32">
        <v>3.5714285714290002</v>
      </c>
      <c r="I928" s="12">
        <v>9.5238095238099998</v>
      </c>
      <c r="J928" s="12">
        <v>9.5238095238099998</v>
      </c>
      <c r="K928" s="12">
        <v>67.857142857143003</v>
      </c>
      <c r="L928" s="34">
        <v>9.5238095238099998</v>
      </c>
    </row>
    <row r="929" spans="4:12" x14ac:dyDescent="0.2">
      <c r="D929" s="175"/>
      <c r="E929" s="4" t="s">
        <v>21</v>
      </c>
      <c r="F929" s="6"/>
      <c r="G929" s="5">
        <v>487</v>
      </c>
      <c r="H929" s="32">
        <v>8.2135523613959993</v>
      </c>
      <c r="I929" s="12">
        <v>5.1334702258730003</v>
      </c>
      <c r="J929" s="12">
        <v>10.882956878850001</v>
      </c>
      <c r="K929" s="12">
        <v>67.145790554415001</v>
      </c>
      <c r="L929" s="34">
        <v>8.6242299794659996</v>
      </c>
    </row>
    <row r="930" spans="4:12" x14ac:dyDescent="0.2">
      <c r="D930" s="175"/>
      <c r="E930" s="4" t="s">
        <v>22</v>
      </c>
      <c r="F930" s="6"/>
      <c r="G930" s="5">
        <v>35</v>
      </c>
      <c r="H930" s="32">
        <v>8.5714285714289993</v>
      </c>
      <c r="I930" s="90">
        <v>0</v>
      </c>
      <c r="J930" s="12">
        <v>5.7142857142860004</v>
      </c>
      <c r="K930" s="28">
        <v>77.142857142856997</v>
      </c>
      <c r="L930" s="34">
        <v>8.5714285714289993</v>
      </c>
    </row>
    <row r="931" spans="4:12" x14ac:dyDescent="0.2">
      <c r="D931" s="175"/>
      <c r="E931" s="4" t="s">
        <v>23</v>
      </c>
      <c r="F931" s="6"/>
      <c r="G931" s="5">
        <v>143</v>
      </c>
      <c r="H931" s="32">
        <v>6.2937062937060002</v>
      </c>
      <c r="I931" s="12">
        <v>3.4965034965030002</v>
      </c>
      <c r="J931" s="12">
        <v>11.888111888112</v>
      </c>
      <c r="K931" s="12">
        <v>67.832167832167997</v>
      </c>
      <c r="L931" s="34">
        <v>10.48951048951</v>
      </c>
    </row>
    <row r="932" spans="4:12" x14ac:dyDescent="0.2">
      <c r="D932" s="175"/>
      <c r="E932" s="4" t="s">
        <v>24</v>
      </c>
      <c r="F932" s="6"/>
      <c r="G932" s="5">
        <v>187</v>
      </c>
      <c r="H932" s="32">
        <v>9.0909090909089993</v>
      </c>
      <c r="I932" s="12">
        <v>5.8823529411760003</v>
      </c>
      <c r="J932" s="12">
        <v>8.0213903743320003</v>
      </c>
      <c r="K932" s="12">
        <v>64.171122994651995</v>
      </c>
      <c r="L932" s="34">
        <v>12.83422459893</v>
      </c>
    </row>
    <row r="933" spans="4:12" x14ac:dyDescent="0.2">
      <c r="D933" s="175"/>
      <c r="E933" s="4" t="s">
        <v>25</v>
      </c>
      <c r="F933" s="6"/>
      <c r="G933" s="5">
        <v>71</v>
      </c>
      <c r="H933" s="32">
        <v>2.8169014084509998</v>
      </c>
      <c r="I933" s="12">
        <v>9.8591549295770005</v>
      </c>
      <c r="J933" s="12">
        <v>9.8591549295770005</v>
      </c>
      <c r="K933" s="12">
        <v>64.788732394365994</v>
      </c>
      <c r="L933" s="34">
        <v>12.676056338027999</v>
      </c>
    </row>
    <row r="934" spans="4:12" x14ac:dyDescent="0.2">
      <c r="D934" s="175"/>
      <c r="E934" s="4" t="s">
        <v>26</v>
      </c>
      <c r="F934" s="6"/>
      <c r="G934" s="5">
        <v>30</v>
      </c>
      <c r="H934" s="32">
        <v>3.333333333333</v>
      </c>
      <c r="I934" s="90">
        <v>0</v>
      </c>
      <c r="J934" s="12">
        <v>13.333333333333</v>
      </c>
      <c r="K934" s="28">
        <v>73.333333333333002</v>
      </c>
      <c r="L934" s="34">
        <v>10</v>
      </c>
    </row>
    <row r="935" spans="4:12" x14ac:dyDescent="0.2">
      <c r="D935" s="175"/>
      <c r="E935" s="4" t="s">
        <v>27</v>
      </c>
      <c r="F935" s="6"/>
      <c r="G935" s="5">
        <v>70</v>
      </c>
      <c r="H935" s="32">
        <v>8.5714285714289993</v>
      </c>
      <c r="I935" s="12">
        <v>5.7142857142860004</v>
      </c>
      <c r="J935" s="12">
        <v>12.857142857143</v>
      </c>
      <c r="K935" s="12">
        <v>62.857142857143003</v>
      </c>
      <c r="L935" s="34">
        <v>10</v>
      </c>
    </row>
    <row r="936" spans="4:12" x14ac:dyDescent="0.2">
      <c r="D936" s="175"/>
      <c r="E936" s="4" t="s">
        <v>28</v>
      </c>
      <c r="F936" s="6"/>
      <c r="G936" s="5">
        <v>51</v>
      </c>
      <c r="H936" s="32">
        <v>3.9215686274510002</v>
      </c>
      <c r="I936" s="12">
        <v>3.9215686274510002</v>
      </c>
      <c r="J936" s="12">
        <v>7.8431372549020004</v>
      </c>
      <c r="K936" s="28">
        <v>76.470588235294002</v>
      </c>
      <c r="L936" s="34">
        <v>7.8431372549020004</v>
      </c>
    </row>
    <row r="937" spans="4:12" x14ac:dyDescent="0.2">
      <c r="D937" s="175"/>
      <c r="E937" s="4" t="s">
        <v>29</v>
      </c>
      <c r="F937" s="6"/>
      <c r="G937" s="5">
        <v>7</v>
      </c>
      <c r="H937" s="75">
        <v>14.285714285714</v>
      </c>
      <c r="I937" s="28">
        <v>14.285714285714</v>
      </c>
      <c r="J937" s="90">
        <v>0</v>
      </c>
      <c r="K937" s="61">
        <v>57.142857142856997</v>
      </c>
      <c r="L937" s="34">
        <v>14.285714285714</v>
      </c>
    </row>
    <row r="938" spans="4:12" x14ac:dyDescent="0.2">
      <c r="D938" s="174" t="s">
        <v>30</v>
      </c>
      <c r="E938" s="20" t="s">
        <v>31</v>
      </c>
      <c r="F938" s="22"/>
      <c r="G938" s="21">
        <v>393</v>
      </c>
      <c r="H938" s="51">
        <v>8.9058524173030005</v>
      </c>
      <c r="I938" s="19">
        <v>6.3613231552159997</v>
      </c>
      <c r="J938" s="19">
        <v>10.432569974554999</v>
      </c>
      <c r="K938" s="19">
        <v>63.867684478371999</v>
      </c>
      <c r="L938" s="50">
        <v>10.432569974554999</v>
      </c>
    </row>
    <row r="939" spans="4:12" x14ac:dyDescent="0.2">
      <c r="D939" s="175"/>
      <c r="E939" s="4" t="s">
        <v>32</v>
      </c>
      <c r="F939" s="6"/>
      <c r="G939" s="5">
        <v>352</v>
      </c>
      <c r="H939" s="32">
        <v>5.9659090909090002</v>
      </c>
      <c r="I939" s="12">
        <v>4.8295454545450003</v>
      </c>
      <c r="J939" s="12">
        <v>8.5227272727269998</v>
      </c>
      <c r="K939" s="12">
        <v>71.875</v>
      </c>
      <c r="L939" s="34">
        <v>8.8068181818180005</v>
      </c>
    </row>
    <row r="940" spans="4:12" x14ac:dyDescent="0.2">
      <c r="D940" s="175"/>
      <c r="E940" s="4" t="s">
        <v>33</v>
      </c>
      <c r="F940" s="6"/>
      <c r="G940" s="5">
        <v>388</v>
      </c>
      <c r="H940" s="32">
        <v>7.2164948453609998</v>
      </c>
      <c r="I940" s="12">
        <v>4.8969072164950003</v>
      </c>
      <c r="J940" s="12">
        <v>10.567010309278</v>
      </c>
      <c r="K940" s="12">
        <v>65.721649484536002</v>
      </c>
      <c r="L940" s="34">
        <v>11.59793814433</v>
      </c>
    </row>
    <row r="941" spans="4:12" x14ac:dyDescent="0.2">
      <c r="D941" s="175"/>
      <c r="E941" s="4" t="s">
        <v>34</v>
      </c>
      <c r="F941" s="6"/>
      <c r="G941" s="5">
        <v>89</v>
      </c>
      <c r="H941" s="32">
        <v>7.8651685393259996</v>
      </c>
      <c r="I941" s="12">
        <v>4.4943820224720001</v>
      </c>
      <c r="J941" s="12">
        <v>10.112359550561999</v>
      </c>
      <c r="K941" s="12">
        <v>71.910112359550993</v>
      </c>
      <c r="L941" s="34">
        <v>5.61797752809</v>
      </c>
    </row>
    <row r="942" spans="4:12" x14ac:dyDescent="0.2">
      <c r="D942" s="174" t="s">
        <v>35</v>
      </c>
      <c r="E942" s="20" t="s">
        <v>36</v>
      </c>
      <c r="F942" s="22"/>
      <c r="G942" s="21">
        <v>629</v>
      </c>
      <c r="H942" s="51">
        <v>9.5389507154210005</v>
      </c>
      <c r="I942" s="19">
        <v>4.7694753577110003</v>
      </c>
      <c r="J942" s="19">
        <v>10.651828298887001</v>
      </c>
      <c r="K942" s="19">
        <v>64.864864864864998</v>
      </c>
      <c r="L942" s="50">
        <v>10.174880763116001</v>
      </c>
    </row>
    <row r="943" spans="4:12" x14ac:dyDescent="0.2">
      <c r="D943" s="175"/>
      <c r="E943" s="4" t="s">
        <v>37</v>
      </c>
      <c r="F943" s="6"/>
      <c r="G943" s="5">
        <v>593</v>
      </c>
      <c r="H943" s="32">
        <v>5.2276559865090002</v>
      </c>
      <c r="I943" s="12">
        <v>5.9021922428330003</v>
      </c>
      <c r="J943" s="12">
        <v>9.1062394603710004</v>
      </c>
      <c r="K943" s="12">
        <v>69.983136593591993</v>
      </c>
      <c r="L943" s="34">
        <v>9.7807757166950005</v>
      </c>
    </row>
    <row r="944" spans="4:12" x14ac:dyDescent="0.2">
      <c r="D944" s="174" t="s">
        <v>38</v>
      </c>
      <c r="E944" s="20" t="s">
        <v>39</v>
      </c>
      <c r="F944" s="22"/>
      <c r="G944" s="21">
        <v>64</v>
      </c>
      <c r="H944" s="51">
        <v>4.6875</v>
      </c>
      <c r="I944" s="123">
        <v>0</v>
      </c>
      <c r="J944" s="88">
        <v>18.75</v>
      </c>
      <c r="K944" s="19">
        <v>71.875</v>
      </c>
      <c r="L944" s="159">
        <v>4.6875</v>
      </c>
    </row>
    <row r="945" spans="2:12" x14ac:dyDescent="0.2">
      <c r="D945" s="175"/>
      <c r="E945" s="4" t="s">
        <v>40</v>
      </c>
      <c r="F945" s="6"/>
      <c r="G945" s="5">
        <v>147</v>
      </c>
      <c r="H945" s="32">
        <v>10.884353741497</v>
      </c>
      <c r="I945" s="12">
        <v>6.8027210884349998</v>
      </c>
      <c r="J945" s="12">
        <v>7.4829931972789998</v>
      </c>
      <c r="K945" s="12">
        <v>70.068027210883997</v>
      </c>
      <c r="L945" s="101">
        <v>4.7619047619049999</v>
      </c>
    </row>
    <row r="946" spans="2:12" x14ac:dyDescent="0.2">
      <c r="D946" s="175"/>
      <c r="E946" s="4" t="s">
        <v>41</v>
      </c>
      <c r="F946" s="6"/>
      <c r="G946" s="5">
        <v>204</v>
      </c>
      <c r="H946" s="32">
        <v>9.3137254901959992</v>
      </c>
      <c r="I946" s="12">
        <v>6.8627450980390003</v>
      </c>
      <c r="J946" s="12">
        <v>10.294117647059</v>
      </c>
      <c r="K946" s="12">
        <v>70.098039215686001</v>
      </c>
      <c r="L946" s="101">
        <v>3.4313725490200002</v>
      </c>
    </row>
    <row r="947" spans="2:12" x14ac:dyDescent="0.2">
      <c r="D947" s="175"/>
      <c r="E947" s="4" t="s">
        <v>42</v>
      </c>
      <c r="F947" s="6"/>
      <c r="G947" s="5">
        <v>210</v>
      </c>
      <c r="H947" s="32">
        <v>8.0952380952380008</v>
      </c>
      <c r="I947" s="12">
        <v>9.0476190476189995</v>
      </c>
      <c r="J947" s="12">
        <v>14.761904761905001</v>
      </c>
      <c r="K947" s="12">
        <v>64.285714285713993</v>
      </c>
      <c r="L947" s="101">
        <v>3.8095238095239998</v>
      </c>
    </row>
    <row r="948" spans="2:12" x14ac:dyDescent="0.2">
      <c r="D948" s="175"/>
      <c r="E948" s="4" t="s">
        <v>43</v>
      </c>
      <c r="F948" s="6"/>
      <c r="G948" s="5">
        <v>204</v>
      </c>
      <c r="H948" s="32">
        <v>8.333333333333</v>
      </c>
      <c r="I948" s="12">
        <v>4.4117647058819998</v>
      </c>
      <c r="J948" s="12">
        <v>7.352941176471</v>
      </c>
      <c r="K948" s="12">
        <v>70.588235294117993</v>
      </c>
      <c r="L948" s="34">
        <v>9.3137254901959992</v>
      </c>
    </row>
    <row r="949" spans="2:12" x14ac:dyDescent="0.2">
      <c r="D949" s="175"/>
      <c r="E949" s="4" t="s">
        <v>44</v>
      </c>
      <c r="F949" s="6"/>
      <c r="G949" s="5">
        <v>223</v>
      </c>
      <c r="H949" s="32">
        <v>4.0358744394619999</v>
      </c>
      <c r="I949" s="12">
        <v>3.139013452915</v>
      </c>
      <c r="J949" s="12">
        <v>9.8654708520179994</v>
      </c>
      <c r="K949" s="12">
        <v>65.470852017937005</v>
      </c>
      <c r="L949" s="97">
        <v>17.488789237668001</v>
      </c>
    </row>
    <row r="950" spans="2:12" x14ac:dyDescent="0.2">
      <c r="D950" s="176"/>
      <c r="E950" s="59" t="s">
        <v>45</v>
      </c>
      <c r="F950" s="60"/>
      <c r="G950" s="56">
        <v>170</v>
      </c>
      <c r="H950" s="83">
        <v>5.8823529411760003</v>
      </c>
      <c r="I950" s="47">
        <v>3.5294117647059999</v>
      </c>
      <c r="J950" s="47">
        <v>5.2941176470590001</v>
      </c>
      <c r="K950" s="47">
        <v>62.352941176470999</v>
      </c>
      <c r="L950" s="117">
        <v>22.941176470588001</v>
      </c>
    </row>
    <row r="952" spans="2:12" x14ac:dyDescent="0.2">
      <c r="B952" s="43" t="str">
        <f xml:space="preserve"> HYPERLINK("#'目次'!B41", "[35]")</f>
        <v>[35]</v>
      </c>
      <c r="C952" s="31" t="s">
        <v>133</v>
      </c>
    </row>
    <row r="956" spans="2:12" ht="36" x14ac:dyDescent="0.2">
      <c r="D956" s="177"/>
      <c r="E956" s="178"/>
      <c r="F956" s="178"/>
      <c r="G956" s="40" t="s">
        <v>14</v>
      </c>
      <c r="H956" s="42" t="s">
        <v>124</v>
      </c>
      <c r="I956" s="15" t="s">
        <v>125</v>
      </c>
      <c r="J956" s="15" t="s">
        <v>126</v>
      </c>
      <c r="K956" s="15" t="s">
        <v>127</v>
      </c>
      <c r="L956" s="44" t="s">
        <v>17</v>
      </c>
    </row>
    <row r="957" spans="2:12" x14ac:dyDescent="0.2">
      <c r="D957" s="179"/>
      <c r="E957" s="180"/>
      <c r="F957" s="180"/>
      <c r="G957" s="39"/>
      <c r="H957" s="41"/>
      <c r="I957" s="14"/>
      <c r="J957" s="14"/>
      <c r="K957" s="14"/>
      <c r="L957" s="38"/>
    </row>
    <row r="958" spans="2:12" x14ac:dyDescent="0.2">
      <c r="D958" s="58"/>
      <c r="E958" s="53" t="s">
        <v>14</v>
      </c>
      <c r="F958" s="52"/>
      <c r="G958" s="37">
        <v>1222</v>
      </c>
      <c r="H958" s="24">
        <v>7.4468085106380002</v>
      </c>
      <c r="I958" s="24">
        <v>5.3191489361700004</v>
      </c>
      <c r="J958" s="24">
        <v>9.9018003273319994</v>
      </c>
      <c r="K958" s="24">
        <v>67.348608837971</v>
      </c>
      <c r="L958" s="68">
        <v>9.9836333878890002</v>
      </c>
    </row>
    <row r="959" spans="2:12" x14ac:dyDescent="0.2">
      <c r="D959" s="174" t="s">
        <v>52</v>
      </c>
      <c r="E959" s="20" t="s">
        <v>53</v>
      </c>
      <c r="F959" s="22"/>
      <c r="G959" s="21">
        <v>15</v>
      </c>
      <c r="H959" s="143">
        <v>0</v>
      </c>
      <c r="I959" s="19">
        <v>6.666666666667</v>
      </c>
      <c r="J959" s="123">
        <v>0</v>
      </c>
      <c r="K959" s="105">
        <v>86.666666666666998</v>
      </c>
      <c r="L959" s="50">
        <v>6.666666666667</v>
      </c>
    </row>
    <row r="960" spans="2:12" ht="24" x14ac:dyDescent="0.2">
      <c r="D960" s="175"/>
      <c r="E960" s="4" t="s">
        <v>54</v>
      </c>
      <c r="F960" s="6"/>
      <c r="G960" s="5">
        <v>122</v>
      </c>
      <c r="H960" s="32">
        <v>12.295081967212999</v>
      </c>
      <c r="I960" s="12">
        <v>4.0983606557380003</v>
      </c>
      <c r="J960" s="12">
        <v>11.475409836066</v>
      </c>
      <c r="K960" s="12">
        <v>65.573770491803003</v>
      </c>
      <c r="L960" s="34">
        <v>6.5573770491800003</v>
      </c>
    </row>
    <row r="961" spans="4:12" x14ac:dyDescent="0.2">
      <c r="D961" s="175"/>
      <c r="E961" s="4" t="s">
        <v>55</v>
      </c>
      <c r="F961" s="6"/>
      <c r="G961" s="5">
        <v>43</v>
      </c>
      <c r="H961" s="32">
        <v>4.6511627906979998</v>
      </c>
      <c r="I961" s="12">
        <v>6.9767441860470001</v>
      </c>
      <c r="J961" s="12">
        <v>11.627906976744001</v>
      </c>
      <c r="K961" s="33">
        <v>58.139534883720998</v>
      </c>
      <c r="L961" s="97">
        <v>18.604651162791001</v>
      </c>
    </row>
    <row r="962" spans="4:12" x14ac:dyDescent="0.2">
      <c r="D962" s="175"/>
      <c r="E962" s="4" t="s">
        <v>56</v>
      </c>
      <c r="F962" s="6"/>
      <c r="G962" s="5">
        <v>60</v>
      </c>
      <c r="H962" s="32">
        <v>6.666666666667</v>
      </c>
      <c r="I962" s="12">
        <v>6.666666666667</v>
      </c>
      <c r="J962" s="28">
        <v>16.666666666666998</v>
      </c>
      <c r="K962" s="12">
        <v>66.666666666666998</v>
      </c>
      <c r="L962" s="101">
        <v>3.333333333333</v>
      </c>
    </row>
    <row r="963" spans="4:12" x14ac:dyDescent="0.2">
      <c r="D963" s="175"/>
      <c r="E963" s="4" t="s">
        <v>57</v>
      </c>
      <c r="F963" s="6"/>
      <c r="G963" s="5">
        <v>286</v>
      </c>
      <c r="H963" s="32">
        <v>9.7902097902099996</v>
      </c>
      <c r="I963" s="12">
        <v>6.2937062937060002</v>
      </c>
      <c r="J963" s="12">
        <v>9.7902097902099996</v>
      </c>
      <c r="K963" s="12">
        <v>68.531468531469002</v>
      </c>
      <c r="L963" s="34">
        <v>5.594405594406</v>
      </c>
    </row>
    <row r="964" spans="4:12" x14ac:dyDescent="0.2">
      <c r="D964" s="175"/>
      <c r="E964" s="4" t="s">
        <v>58</v>
      </c>
      <c r="F964" s="6"/>
      <c r="G964" s="5">
        <v>129</v>
      </c>
      <c r="H964" s="32">
        <v>8.5271317829460003</v>
      </c>
      <c r="I964" s="12">
        <v>6.9767441860470001</v>
      </c>
      <c r="J964" s="12">
        <v>6.9767441860470001</v>
      </c>
      <c r="K964" s="12">
        <v>69.767441860464999</v>
      </c>
      <c r="L964" s="34">
        <v>7.7519379844960001</v>
      </c>
    </row>
    <row r="965" spans="4:12" x14ac:dyDescent="0.2">
      <c r="D965" s="175"/>
      <c r="E965" s="4" t="s">
        <v>59</v>
      </c>
      <c r="F965" s="6"/>
      <c r="G965" s="5">
        <v>195</v>
      </c>
      <c r="H965" s="32">
        <v>4.6153846153850004</v>
      </c>
      <c r="I965" s="12">
        <v>7.6923076923079998</v>
      </c>
      <c r="J965" s="12">
        <v>10.25641025641</v>
      </c>
      <c r="K965" s="12">
        <v>68.205128205128005</v>
      </c>
      <c r="L965" s="34">
        <v>9.2307692307690008</v>
      </c>
    </row>
    <row r="966" spans="4:12" x14ac:dyDescent="0.2">
      <c r="D966" s="175"/>
      <c r="E966" s="4" t="s">
        <v>60</v>
      </c>
      <c r="F966" s="6"/>
      <c r="G966" s="5">
        <v>176</v>
      </c>
      <c r="H966" s="32">
        <v>5.113636363636</v>
      </c>
      <c r="I966" s="12">
        <v>3.4090909090910002</v>
      </c>
      <c r="J966" s="12">
        <v>7.386363636364</v>
      </c>
      <c r="K966" s="12">
        <v>68.75</v>
      </c>
      <c r="L966" s="97">
        <v>15.340909090908999</v>
      </c>
    </row>
    <row r="967" spans="4:12" x14ac:dyDescent="0.2">
      <c r="D967" s="175"/>
      <c r="E967" s="4" t="s">
        <v>61</v>
      </c>
      <c r="F967" s="6"/>
      <c r="G967" s="5">
        <v>78</v>
      </c>
      <c r="H967" s="32">
        <v>7.6923076923079998</v>
      </c>
      <c r="I967" s="12">
        <v>2.564102564103</v>
      </c>
      <c r="J967" s="28">
        <v>16.666666666666998</v>
      </c>
      <c r="K967" s="12">
        <v>66.666666666666998</v>
      </c>
      <c r="L967" s="34">
        <v>6.4102564102560002</v>
      </c>
    </row>
    <row r="968" spans="4:12" x14ac:dyDescent="0.2">
      <c r="D968" s="175"/>
      <c r="E968" s="4" t="s">
        <v>62</v>
      </c>
      <c r="F968" s="6"/>
      <c r="G968" s="5">
        <v>113</v>
      </c>
      <c r="H968" s="32">
        <v>6.194690265487</v>
      </c>
      <c r="I968" s="12">
        <v>1.769911504425</v>
      </c>
      <c r="J968" s="12">
        <v>7.964601769912</v>
      </c>
      <c r="K968" s="33">
        <v>61.946902654867003</v>
      </c>
      <c r="L968" s="107">
        <v>22.123893805310001</v>
      </c>
    </row>
    <row r="969" spans="4:12" x14ac:dyDescent="0.2">
      <c r="D969" s="174" t="s">
        <v>63</v>
      </c>
      <c r="E969" s="20" t="s">
        <v>64</v>
      </c>
      <c r="F969" s="22"/>
      <c r="G969" s="21">
        <v>234</v>
      </c>
      <c r="H969" s="51">
        <v>6.4102564102560002</v>
      </c>
      <c r="I969" s="19">
        <v>7.2649572649570002</v>
      </c>
      <c r="J969" s="19">
        <v>8.5470085470089998</v>
      </c>
      <c r="K969" s="78">
        <v>60.25641025641</v>
      </c>
      <c r="L969" s="128">
        <v>17.521367521367999</v>
      </c>
    </row>
    <row r="970" spans="4:12" x14ac:dyDescent="0.2">
      <c r="D970" s="175"/>
      <c r="E970" s="4" t="s">
        <v>65</v>
      </c>
      <c r="F970" s="6"/>
      <c r="G970" s="5">
        <v>172</v>
      </c>
      <c r="H970" s="32">
        <v>8.7209302325580005</v>
      </c>
      <c r="I970" s="12">
        <v>4.6511627906979998</v>
      </c>
      <c r="J970" s="12">
        <v>9.8837209302330002</v>
      </c>
      <c r="K970" s="12">
        <v>65.116279069767003</v>
      </c>
      <c r="L970" s="34">
        <v>11.627906976744001</v>
      </c>
    </row>
    <row r="971" spans="4:12" x14ac:dyDescent="0.2">
      <c r="D971" s="175"/>
      <c r="E971" s="4" t="s">
        <v>66</v>
      </c>
      <c r="F971" s="6"/>
      <c r="G971" s="5">
        <v>165</v>
      </c>
      <c r="H971" s="32">
        <v>9.6969696969699992</v>
      </c>
      <c r="I971" s="12">
        <v>3.636363636364</v>
      </c>
      <c r="J971" s="12">
        <v>8.4848484848479995</v>
      </c>
      <c r="K971" s="12">
        <v>70.909090909091006</v>
      </c>
      <c r="L971" s="34">
        <v>7.2727272727269998</v>
      </c>
    </row>
    <row r="972" spans="4:12" x14ac:dyDescent="0.2">
      <c r="D972" s="175"/>
      <c r="E972" s="4" t="s">
        <v>67</v>
      </c>
      <c r="F972" s="6"/>
      <c r="G972" s="5">
        <v>158</v>
      </c>
      <c r="H972" s="32">
        <v>8.2278481012659999</v>
      </c>
      <c r="I972" s="12">
        <v>5.0632911392409996</v>
      </c>
      <c r="J972" s="12">
        <v>10.759493670886</v>
      </c>
      <c r="K972" s="12">
        <v>68.354430379747001</v>
      </c>
      <c r="L972" s="34">
        <v>7.5949367088609998</v>
      </c>
    </row>
    <row r="973" spans="4:12" x14ac:dyDescent="0.2">
      <c r="D973" s="175"/>
      <c r="E973" s="4" t="s">
        <v>68</v>
      </c>
      <c r="F973" s="6"/>
      <c r="G973" s="5">
        <v>112</v>
      </c>
      <c r="H973" s="32">
        <v>7.1428571428570002</v>
      </c>
      <c r="I973" s="12">
        <v>5.3571428571429998</v>
      </c>
      <c r="J973" s="12">
        <v>11.607142857143</v>
      </c>
      <c r="K973" s="12">
        <v>69.642857142856997</v>
      </c>
      <c r="L973" s="34">
        <v>6.25</v>
      </c>
    </row>
    <row r="974" spans="4:12" x14ac:dyDescent="0.2">
      <c r="D974" s="175"/>
      <c r="E974" s="4" t="s">
        <v>69</v>
      </c>
      <c r="F974" s="6"/>
      <c r="G974" s="5">
        <v>92</v>
      </c>
      <c r="H974" s="32">
        <v>8.6956521739130004</v>
      </c>
      <c r="I974" s="12">
        <v>5.4347826086959996</v>
      </c>
      <c r="J974" s="12">
        <v>13.04347826087</v>
      </c>
      <c r="K974" s="12">
        <v>66.304347826086996</v>
      </c>
      <c r="L974" s="34">
        <v>6.5217391304349999</v>
      </c>
    </row>
    <row r="975" spans="4:12" x14ac:dyDescent="0.2">
      <c r="D975" s="175"/>
      <c r="E975" s="4" t="s">
        <v>70</v>
      </c>
      <c r="F975" s="6"/>
      <c r="G975" s="5">
        <v>131</v>
      </c>
      <c r="H975" s="32">
        <v>4.5801526717560002</v>
      </c>
      <c r="I975" s="12">
        <v>5.3435114503819996</v>
      </c>
      <c r="J975" s="12">
        <v>9.1603053435110002</v>
      </c>
      <c r="K975" s="28">
        <v>74.045801526717995</v>
      </c>
      <c r="L975" s="34">
        <v>6.8702290076340002</v>
      </c>
    </row>
    <row r="976" spans="4:12" x14ac:dyDescent="0.2">
      <c r="D976" s="175"/>
      <c r="E976" s="4" t="s">
        <v>71</v>
      </c>
      <c r="F976" s="6"/>
      <c r="G976" s="5">
        <v>71</v>
      </c>
      <c r="H976" s="32">
        <v>4.2253521126760001</v>
      </c>
      <c r="I976" s="12">
        <v>8.4507042253520002</v>
      </c>
      <c r="J976" s="12">
        <v>8.4507042253520002</v>
      </c>
      <c r="K976" s="12">
        <v>71.830985915493002</v>
      </c>
      <c r="L976" s="34">
        <v>7.0422535211269999</v>
      </c>
    </row>
    <row r="977" spans="2:12" x14ac:dyDescent="0.2">
      <c r="D977" s="176"/>
      <c r="E977" s="59" t="s">
        <v>72</v>
      </c>
      <c r="F977" s="60"/>
      <c r="G977" s="56">
        <v>70</v>
      </c>
      <c r="H977" s="83">
        <v>10</v>
      </c>
      <c r="I977" s="47">
        <v>2.8571428571430002</v>
      </c>
      <c r="J977" s="47">
        <v>14.285714285714</v>
      </c>
      <c r="K977" s="47">
        <v>62.857142857143003</v>
      </c>
      <c r="L977" s="85">
        <v>10</v>
      </c>
    </row>
    <row r="979" spans="2:12" x14ac:dyDescent="0.2">
      <c r="B979" s="43" t="str">
        <f xml:space="preserve"> HYPERLINK("#'目次'!B42", "[36]")</f>
        <v>[36]</v>
      </c>
      <c r="C979" s="31" t="s">
        <v>133</v>
      </c>
    </row>
    <row r="982" spans="2:12" x14ac:dyDescent="0.2">
      <c r="C982" s="31" t="s">
        <v>75</v>
      </c>
    </row>
    <row r="983" spans="2:12" ht="36" x14ac:dyDescent="0.2">
      <c r="D983" s="177"/>
      <c r="E983" s="178"/>
      <c r="F983" s="178"/>
      <c r="G983" s="40" t="s">
        <v>14</v>
      </c>
      <c r="H983" s="42" t="s">
        <v>124</v>
      </c>
      <c r="I983" s="15" t="s">
        <v>125</v>
      </c>
      <c r="J983" s="15" t="s">
        <v>126</v>
      </c>
      <c r="K983" s="15" t="s">
        <v>127</v>
      </c>
      <c r="L983" s="44" t="s">
        <v>17</v>
      </c>
    </row>
    <row r="984" spans="2:12" x14ac:dyDescent="0.2">
      <c r="D984" s="179"/>
      <c r="E984" s="180"/>
      <c r="F984" s="180"/>
      <c r="G984" s="39"/>
      <c r="H984" s="41"/>
      <c r="I984" s="14"/>
      <c r="J984" s="14"/>
      <c r="K984" s="14"/>
      <c r="L984" s="38"/>
    </row>
    <row r="985" spans="2:12" x14ac:dyDescent="0.2">
      <c r="D985" s="58"/>
      <c r="E985" s="53" t="s">
        <v>14</v>
      </c>
      <c r="F985" s="52"/>
      <c r="G985" s="37">
        <v>1222</v>
      </c>
      <c r="H985" s="24">
        <v>7.4468085106380002</v>
      </c>
      <c r="I985" s="24">
        <v>5.3191489361700004</v>
      </c>
      <c r="J985" s="24">
        <v>9.9018003273319994</v>
      </c>
      <c r="K985" s="24">
        <v>67.348608837971</v>
      </c>
      <c r="L985" s="68">
        <v>9.9836333878890002</v>
      </c>
    </row>
    <row r="986" spans="2:12" x14ac:dyDescent="0.2">
      <c r="D986" s="174" t="s">
        <v>36</v>
      </c>
      <c r="E986" s="20" t="s">
        <v>76</v>
      </c>
      <c r="F986" s="22"/>
      <c r="G986" s="21">
        <v>629</v>
      </c>
      <c r="H986" s="51">
        <v>9.5389507154210005</v>
      </c>
      <c r="I986" s="19">
        <v>4.7694753577110003</v>
      </c>
      <c r="J986" s="19">
        <v>10.651828298887001</v>
      </c>
      <c r="K986" s="19">
        <v>64.864864864864998</v>
      </c>
      <c r="L986" s="50">
        <v>10.174880763116001</v>
      </c>
    </row>
    <row r="987" spans="2:12" x14ac:dyDescent="0.2">
      <c r="D987" s="175"/>
      <c r="E987" s="4" t="s">
        <v>39</v>
      </c>
      <c r="F987" s="6"/>
      <c r="G987" s="5">
        <v>37</v>
      </c>
      <c r="H987" s="32">
        <v>5.4054054054050003</v>
      </c>
      <c r="I987" s="90">
        <v>0</v>
      </c>
      <c r="J987" s="49">
        <v>29.72972972973</v>
      </c>
      <c r="K987" s="33">
        <v>59.459459459458998</v>
      </c>
      <c r="L987" s="34">
        <v>5.4054054054050003</v>
      </c>
    </row>
    <row r="988" spans="2:12" x14ac:dyDescent="0.2">
      <c r="D988" s="175"/>
      <c r="E988" s="4" t="s">
        <v>40</v>
      </c>
      <c r="F988" s="6"/>
      <c r="G988" s="5">
        <v>73</v>
      </c>
      <c r="H988" s="75">
        <v>16.438356164384</v>
      </c>
      <c r="I988" s="12">
        <v>4.1095890410960001</v>
      </c>
      <c r="J988" s="12">
        <v>9.5890410958899999</v>
      </c>
      <c r="K988" s="12">
        <v>65.753424657533998</v>
      </c>
      <c r="L988" s="101">
        <v>4.1095890410960001</v>
      </c>
    </row>
    <row r="989" spans="2:12" x14ac:dyDescent="0.2">
      <c r="D989" s="175"/>
      <c r="E989" s="4" t="s">
        <v>41</v>
      </c>
      <c r="F989" s="6"/>
      <c r="G989" s="5">
        <v>108</v>
      </c>
      <c r="H989" s="75">
        <v>12.962962962962999</v>
      </c>
      <c r="I989" s="12">
        <v>6.4814814814809996</v>
      </c>
      <c r="J989" s="12">
        <v>10.185185185185</v>
      </c>
      <c r="K989" s="12">
        <v>67.592592592592993</v>
      </c>
      <c r="L989" s="101">
        <v>2.7777777777780002</v>
      </c>
    </row>
    <row r="990" spans="2:12" x14ac:dyDescent="0.2">
      <c r="D990" s="175"/>
      <c r="E990" s="4" t="s">
        <v>42</v>
      </c>
      <c r="F990" s="6"/>
      <c r="G990" s="5">
        <v>113</v>
      </c>
      <c r="H990" s="32">
        <v>9.7345132743360008</v>
      </c>
      <c r="I990" s="12">
        <v>7.964601769912</v>
      </c>
      <c r="J990" s="12">
        <v>13.274336283186001</v>
      </c>
      <c r="K990" s="12">
        <v>66.371681415929004</v>
      </c>
      <c r="L990" s="101">
        <v>2.654867256637</v>
      </c>
    </row>
    <row r="991" spans="2:12" x14ac:dyDescent="0.2">
      <c r="D991" s="175"/>
      <c r="E991" s="4" t="s">
        <v>43</v>
      </c>
      <c r="F991" s="6"/>
      <c r="G991" s="5">
        <v>101</v>
      </c>
      <c r="H991" s="32">
        <v>7.9207920792079998</v>
      </c>
      <c r="I991" s="12">
        <v>3.9603960396039999</v>
      </c>
      <c r="J991" s="12">
        <v>8.9108910891090005</v>
      </c>
      <c r="K991" s="12">
        <v>70.297029702969994</v>
      </c>
      <c r="L991" s="34">
        <v>8.9108910891090005</v>
      </c>
    </row>
    <row r="992" spans="2:12" x14ac:dyDescent="0.2">
      <c r="D992" s="175"/>
      <c r="E992" s="4" t="s">
        <v>44</v>
      </c>
      <c r="F992" s="6"/>
      <c r="G992" s="5">
        <v>114</v>
      </c>
      <c r="H992" s="32">
        <v>5.2631578947369997</v>
      </c>
      <c r="I992" s="12">
        <v>4.3859649122809996</v>
      </c>
      <c r="J992" s="12">
        <v>8.7719298245609991</v>
      </c>
      <c r="K992" s="33">
        <v>62.280701754386001</v>
      </c>
      <c r="L992" s="97">
        <v>19.298245614035</v>
      </c>
    </row>
    <row r="993" spans="2:12" x14ac:dyDescent="0.2">
      <c r="D993" s="175"/>
      <c r="E993" s="4" t="s">
        <v>45</v>
      </c>
      <c r="F993" s="6"/>
      <c r="G993" s="5">
        <v>83</v>
      </c>
      <c r="H993" s="32">
        <v>8.4337349397590007</v>
      </c>
      <c r="I993" s="12">
        <v>2.409638554217</v>
      </c>
      <c r="J993" s="33">
        <v>4.819277108434</v>
      </c>
      <c r="K993" s="33">
        <v>57.831325301204998</v>
      </c>
      <c r="L993" s="107">
        <v>26.506024096386</v>
      </c>
    </row>
    <row r="994" spans="2:12" x14ac:dyDescent="0.2">
      <c r="D994" s="174" t="s">
        <v>37</v>
      </c>
      <c r="E994" s="20" t="s">
        <v>77</v>
      </c>
      <c r="F994" s="22"/>
      <c r="G994" s="21">
        <v>593</v>
      </c>
      <c r="H994" s="51">
        <v>5.2276559865090002</v>
      </c>
      <c r="I994" s="19">
        <v>5.9021922428330003</v>
      </c>
      <c r="J994" s="19">
        <v>9.1062394603710004</v>
      </c>
      <c r="K994" s="19">
        <v>69.983136593591993</v>
      </c>
      <c r="L994" s="50">
        <v>9.7807757166950005</v>
      </c>
    </row>
    <row r="995" spans="2:12" x14ac:dyDescent="0.2">
      <c r="D995" s="175"/>
      <c r="E995" s="4" t="s">
        <v>39</v>
      </c>
      <c r="F995" s="6"/>
      <c r="G995" s="5">
        <v>27</v>
      </c>
      <c r="H995" s="32">
        <v>3.7037037037039999</v>
      </c>
      <c r="I995" s="90">
        <v>0</v>
      </c>
      <c r="J995" s="33">
        <v>3.7037037037039999</v>
      </c>
      <c r="K995" s="49">
        <v>88.888888888888999</v>
      </c>
      <c r="L995" s="101">
        <v>3.7037037037039999</v>
      </c>
    </row>
    <row r="996" spans="2:12" x14ac:dyDescent="0.2">
      <c r="D996" s="175"/>
      <c r="E996" s="4" t="s">
        <v>40</v>
      </c>
      <c r="F996" s="6"/>
      <c r="G996" s="5">
        <v>74</v>
      </c>
      <c r="H996" s="32">
        <v>5.4054054054050003</v>
      </c>
      <c r="I996" s="12">
        <v>9.4594594594589996</v>
      </c>
      <c r="J996" s="12">
        <v>5.4054054054050003</v>
      </c>
      <c r="K996" s="28">
        <v>74.324324324323996</v>
      </c>
      <c r="L996" s="34">
        <v>5.4054054054050003</v>
      </c>
    </row>
    <row r="997" spans="2:12" x14ac:dyDescent="0.2">
      <c r="D997" s="175"/>
      <c r="E997" s="4" t="s">
        <v>41</v>
      </c>
      <c r="F997" s="6"/>
      <c r="G997" s="5">
        <v>96</v>
      </c>
      <c r="H997" s="32">
        <v>5.208333333333</v>
      </c>
      <c r="I997" s="12">
        <v>7.291666666667</v>
      </c>
      <c r="J997" s="12">
        <v>10.416666666667</v>
      </c>
      <c r="K997" s="28">
        <v>72.916666666666998</v>
      </c>
      <c r="L997" s="101">
        <v>4.166666666667</v>
      </c>
    </row>
    <row r="998" spans="2:12" x14ac:dyDescent="0.2">
      <c r="D998" s="175"/>
      <c r="E998" s="4" t="s">
        <v>42</v>
      </c>
      <c r="F998" s="6"/>
      <c r="G998" s="5">
        <v>97</v>
      </c>
      <c r="H998" s="32">
        <v>6.1855670103089997</v>
      </c>
      <c r="I998" s="12">
        <v>10.309278350514999</v>
      </c>
      <c r="J998" s="28">
        <v>16.494845360825</v>
      </c>
      <c r="K998" s="33">
        <v>61.855670103092997</v>
      </c>
      <c r="L998" s="34">
        <v>5.1546391752579996</v>
      </c>
    </row>
    <row r="999" spans="2:12" x14ac:dyDescent="0.2">
      <c r="D999" s="175"/>
      <c r="E999" s="4" t="s">
        <v>43</v>
      </c>
      <c r="F999" s="6"/>
      <c r="G999" s="5">
        <v>103</v>
      </c>
      <c r="H999" s="32">
        <v>8.7378640776700003</v>
      </c>
      <c r="I999" s="12">
        <v>4.8543689320389998</v>
      </c>
      <c r="J999" s="12">
        <v>5.8252427184469999</v>
      </c>
      <c r="K999" s="12">
        <v>70.873786407767</v>
      </c>
      <c r="L999" s="34">
        <v>9.7087378640779995</v>
      </c>
    </row>
    <row r="1000" spans="2:12" x14ac:dyDescent="0.2">
      <c r="D1000" s="175"/>
      <c r="E1000" s="4" t="s">
        <v>44</v>
      </c>
      <c r="F1000" s="6"/>
      <c r="G1000" s="5">
        <v>109</v>
      </c>
      <c r="H1000" s="32">
        <v>2.7522935779819999</v>
      </c>
      <c r="I1000" s="12">
        <v>1.834862385321</v>
      </c>
      <c r="J1000" s="12">
        <v>11.009174311927</v>
      </c>
      <c r="K1000" s="12">
        <v>68.807339449541004</v>
      </c>
      <c r="L1000" s="97">
        <v>15.596330275229001</v>
      </c>
    </row>
    <row r="1001" spans="2:12" x14ac:dyDescent="0.2">
      <c r="D1001" s="176"/>
      <c r="E1001" s="59" t="s">
        <v>45</v>
      </c>
      <c r="F1001" s="60"/>
      <c r="G1001" s="56">
        <v>87</v>
      </c>
      <c r="H1001" s="83">
        <v>3.4482758620689999</v>
      </c>
      <c r="I1001" s="47">
        <v>4.5977011494250002</v>
      </c>
      <c r="J1001" s="47">
        <v>5.7471264367819996</v>
      </c>
      <c r="K1001" s="47">
        <v>66.666666666666998</v>
      </c>
      <c r="L1001" s="112">
        <v>19.540229885056998</v>
      </c>
    </row>
    <row r="1003" spans="2:12" x14ac:dyDescent="0.2">
      <c r="B1003" s="43" t="str">
        <f xml:space="preserve"> HYPERLINK("#'目次'!B43", "[37]")</f>
        <v>[37]</v>
      </c>
      <c r="C1003" s="31" t="s">
        <v>136</v>
      </c>
    </row>
    <row r="1007" spans="2:12" ht="36" x14ac:dyDescent="0.2">
      <c r="D1007" s="177"/>
      <c r="E1007" s="178"/>
      <c r="F1007" s="178"/>
      <c r="G1007" s="40" t="s">
        <v>14</v>
      </c>
      <c r="H1007" s="42" t="s">
        <v>124</v>
      </c>
      <c r="I1007" s="15" t="s">
        <v>125</v>
      </c>
      <c r="J1007" s="15" t="s">
        <v>126</v>
      </c>
      <c r="K1007" s="15" t="s">
        <v>127</v>
      </c>
      <c r="L1007" s="44" t="s">
        <v>17</v>
      </c>
    </row>
    <row r="1008" spans="2:12" x14ac:dyDescent="0.2">
      <c r="D1008" s="179"/>
      <c r="E1008" s="180"/>
      <c r="F1008" s="180"/>
      <c r="G1008" s="39"/>
      <c r="H1008" s="41"/>
      <c r="I1008" s="14"/>
      <c r="J1008" s="14"/>
      <c r="K1008" s="14"/>
      <c r="L1008" s="38"/>
    </row>
    <row r="1009" spans="4:12" x14ac:dyDescent="0.2">
      <c r="D1009" s="58"/>
      <c r="E1009" s="53" t="s">
        <v>14</v>
      </c>
      <c r="F1009" s="52"/>
      <c r="G1009" s="37">
        <v>1222</v>
      </c>
      <c r="H1009" s="24">
        <v>11.865793780687</v>
      </c>
      <c r="I1009" s="24">
        <v>49.099836333878997</v>
      </c>
      <c r="J1009" s="24">
        <v>20.049099836334001</v>
      </c>
      <c r="K1009" s="24">
        <v>17.348608837971</v>
      </c>
      <c r="L1009" s="68">
        <v>1.636661211129</v>
      </c>
    </row>
    <row r="1010" spans="4:12" x14ac:dyDescent="0.2">
      <c r="D1010" s="174" t="s">
        <v>18</v>
      </c>
      <c r="E1010" s="20" t="s">
        <v>19</v>
      </c>
      <c r="F1010" s="22"/>
      <c r="G1010" s="21">
        <v>57</v>
      </c>
      <c r="H1010" s="51">
        <v>14.035087719298</v>
      </c>
      <c r="I1010" s="88">
        <v>56.140350877193001</v>
      </c>
      <c r="J1010" s="78">
        <v>10.526315789473999</v>
      </c>
      <c r="K1010" s="19">
        <v>19.298245614035</v>
      </c>
      <c r="L1010" s="100">
        <v>0</v>
      </c>
    </row>
    <row r="1011" spans="4:12" x14ac:dyDescent="0.2">
      <c r="D1011" s="175"/>
      <c r="E1011" s="4" t="s">
        <v>20</v>
      </c>
      <c r="F1011" s="6"/>
      <c r="G1011" s="5">
        <v>84</v>
      </c>
      <c r="H1011" s="32">
        <v>7.1428571428570002</v>
      </c>
      <c r="I1011" s="12">
        <v>53.571428571429003</v>
      </c>
      <c r="J1011" s="12">
        <v>17.857142857143</v>
      </c>
      <c r="K1011" s="12">
        <v>20.238095238094999</v>
      </c>
      <c r="L1011" s="34">
        <v>1.190476190476</v>
      </c>
    </row>
    <row r="1012" spans="4:12" x14ac:dyDescent="0.2">
      <c r="D1012" s="175"/>
      <c r="E1012" s="4" t="s">
        <v>21</v>
      </c>
      <c r="F1012" s="6"/>
      <c r="G1012" s="5">
        <v>487</v>
      </c>
      <c r="H1012" s="32">
        <v>13.347022587269</v>
      </c>
      <c r="I1012" s="12">
        <v>47.843942505133001</v>
      </c>
      <c r="J1012" s="12">
        <v>20.123203285420999</v>
      </c>
      <c r="K1012" s="12">
        <v>17.043121149897001</v>
      </c>
      <c r="L1012" s="34">
        <v>1.642710472279</v>
      </c>
    </row>
    <row r="1013" spans="4:12" x14ac:dyDescent="0.2">
      <c r="D1013" s="175"/>
      <c r="E1013" s="4" t="s">
        <v>22</v>
      </c>
      <c r="F1013" s="6"/>
      <c r="G1013" s="5">
        <v>35</v>
      </c>
      <c r="H1013" s="32">
        <v>8.5714285714289993</v>
      </c>
      <c r="I1013" s="12">
        <v>45.714285714286</v>
      </c>
      <c r="J1013" s="33">
        <v>14.285714285714</v>
      </c>
      <c r="K1013" s="49">
        <v>31.428571428571001</v>
      </c>
      <c r="L1013" s="62">
        <v>0</v>
      </c>
    </row>
    <row r="1014" spans="4:12" x14ac:dyDescent="0.2">
      <c r="D1014" s="175"/>
      <c r="E1014" s="4" t="s">
        <v>23</v>
      </c>
      <c r="F1014" s="6"/>
      <c r="G1014" s="5">
        <v>143</v>
      </c>
      <c r="H1014" s="32">
        <v>7.6923076923079998</v>
      </c>
      <c r="I1014" s="12">
        <v>47.552447552448001</v>
      </c>
      <c r="J1014" s="12">
        <v>20.979020979021001</v>
      </c>
      <c r="K1014" s="12">
        <v>20.279720279719999</v>
      </c>
      <c r="L1014" s="34">
        <v>3.4965034965030002</v>
      </c>
    </row>
    <row r="1015" spans="4:12" x14ac:dyDescent="0.2">
      <c r="D1015" s="175"/>
      <c r="E1015" s="4" t="s">
        <v>24</v>
      </c>
      <c r="F1015" s="6"/>
      <c r="G1015" s="5">
        <v>187</v>
      </c>
      <c r="H1015" s="32">
        <v>13.903743315508001</v>
      </c>
      <c r="I1015" s="12">
        <v>50.802139037433001</v>
      </c>
      <c r="J1015" s="12">
        <v>18.181818181817999</v>
      </c>
      <c r="K1015" s="12">
        <v>16.042780748662999</v>
      </c>
      <c r="L1015" s="34">
        <v>1.069518716578</v>
      </c>
    </row>
    <row r="1016" spans="4:12" x14ac:dyDescent="0.2">
      <c r="D1016" s="175"/>
      <c r="E1016" s="4" t="s">
        <v>25</v>
      </c>
      <c r="F1016" s="6"/>
      <c r="G1016" s="5">
        <v>71</v>
      </c>
      <c r="H1016" s="32">
        <v>11.267605633803001</v>
      </c>
      <c r="I1016" s="12">
        <v>47.887323943661997</v>
      </c>
      <c r="J1016" s="28">
        <v>28.169014084507001</v>
      </c>
      <c r="K1016" s="33">
        <v>9.8591549295770005</v>
      </c>
      <c r="L1016" s="34">
        <v>2.8169014084509998</v>
      </c>
    </row>
    <row r="1017" spans="4:12" x14ac:dyDescent="0.2">
      <c r="D1017" s="175"/>
      <c r="E1017" s="4" t="s">
        <v>26</v>
      </c>
      <c r="F1017" s="6"/>
      <c r="G1017" s="5">
        <v>30</v>
      </c>
      <c r="H1017" s="32">
        <v>16.666666666666998</v>
      </c>
      <c r="I1017" s="61">
        <v>36.666666666666998</v>
      </c>
      <c r="J1017" s="49">
        <v>36.666666666666998</v>
      </c>
      <c r="K1017" s="33">
        <v>10</v>
      </c>
      <c r="L1017" s="62">
        <v>0</v>
      </c>
    </row>
    <row r="1018" spans="4:12" x14ac:dyDescent="0.2">
      <c r="D1018" s="175"/>
      <c r="E1018" s="4" t="s">
        <v>27</v>
      </c>
      <c r="F1018" s="6"/>
      <c r="G1018" s="5">
        <v>70</v>
      </c>
      <c r="H1018" s="32">
        <v>11.428571428571001</v>
      </c>
      <c r="I1018" s="12">
        <v>52.857142857143003</v>
      </c>
      <c r="J1018" s="12">
        <v>17.142857142857</v>
      </c>
      <c r="K1018" s="12">
        <v>17.142857142857</v>
      </c>
      <c r="L1018" s="34">
        <v>1.4285714285710001</v>
      </c>
    </row>
    <row r="1019" spans="4:12" x14ac:dyDescent="0.2">
      <c r="D1019" s="175"/>
      <c r="E1019" s="4" t="s">
        <v>28</v>
      </c>
      <c r="F1019" s="6"/>
      <c r="G1019" s="5">
        <v>51</v>
      </c>
      <c r="H1019" s="32">
        <v>9.8039215686270005</v>
      </c>
      <c r="I1019" s="12">
        <v>49.019607843137003</v>
      </c>
      <c r="J1019" s="28">
        <v>25.490196078431001</v>
      </c>
      <c r="K1019" s="12">
        <v>15.686274509804001</v>
      </c>
      <c r="L1019" s="62">
        <v>0</v>
      </c>
    </row>
    <row r="1020" spans="4:12" x14ac:dyDescent="0.2">
      <c r="D1020" s="175"/>
      <c r="E1020" s="4" t="s">
        <v>29</v>
      </c>
      <c r="F1020" s="6"/>
      <c r="G1020" s="5">
        <v>7</v>
      </c>
      <c r="H1020" s="120">
        <v>0</v>
      </c>
      <c r="I1020" s="28">
        <v>57.142857142856997</v>
      </c>
      <c r="J1020" s="33">
        <v>14.285714285714</v>
      </c>
      <c r="K1020" s="12">
        <v>14.285714285714</v>
      </c>
      <c r="L1020" s="107">
        <v>14.285714285714</v>
      </c>
    </row>
    <row r="1021" spans="4:12" x14ac:dyDescent="0.2">
      <c r="D1021" s="174" t="s">
        <v>30</v>
      </c>
      <c r="E1021" s="20" t="s">
        <v>31</v>
      </c>
      <c r="F1021" s="22"/>
      <c r="G1021" s="21">
        <v>393</v>
      </c>
      <c r="H1021" s="51">
        <v>12.977099236640999</v>
      </c>
      <c r="I1021" s="19">
        <v>48.854961832061001</v>
      </c>
      <c r="J1021" s="19">
        <v>19.592875318066</v>
      </c>
      <c r="K1021" s="19">
        <v>17.048346055980002</v>
      </c>
      <c r="L1021" s="50">
        <v>1.526717557252</v>
      </c>
    </row>
    <row r="1022" spans="4:12" x14ac:dyDescent="0.2">
      <c r="D1022" s="175"/>
      <c r="E1022" s="4" t="s">
        <v>32</v>
      </c>
      <c r="F1022" s="6"/>
      <c r="G1022" s="5">
        <v>352</v>
      </c>
      <c r="H1022" s="32">
        <v>11.079545454545</v>
      </c>
      <c r="I1022" s="12">
        <v>50.568181818181998</v>
      </c>
      <c r="J1022" s="12">
        <v>19.318181818182001</v>
      </c>
      <c r="K1022" s="12">
        <v>17.897727272727</v>
      </c>
      <c r="L1022" s="34">
        <v>1.136363636364</v>
      </c>
    </row>
    <row r="1023" spans="4:12" x14ac:dyDescent="0.2">
      <c r="D1023" s="175"/>
      <c r="E1023" s="4" t="s">
        <v>33</v>
      </c>
      <c r="F1023" s="6"/>
      <c r="G1023" s="5">
        <v>388</v>
      </c>
      <c r="H1023" s="32">
        <v>12.371134020618999</v>
      </c>
      <c r="I1023" s="12">
        <v>47.422680412371001</v>
      </c>
      <c r="J1023" s="12">
        <v>20.876288659794</v>
      </c>
      <c r="K1023" s="12">
        <v>16.752577319587999</v>
      </c>
      <c r="L1023" s="34">
        <v>2.5773195876289998</v>
      </c>
    </row>
    <row r="1024" spans="4:12" x14ac:dyDescent="0.2">
      <c r="D1024" s="175"/>
      <c r="E1024" s="4" t="s">
        <v>34</v>
      </c>
      <c r="F1024" s="6"/>
      <c r="G1024" s="5">
        <v>89</v>
      </c>
      <c r="H1024" s="32">
        <v>7.8651685393259996</v>
      </c>
      <c r="I1024" s="12">
        <v>51.685393258426998</v>
      </c>
      <c r="J1024" s="12">
        <v>21.348314606742001</v>
      </c>
      <c r="K1024" s="12">
        <v>19.101123595505999</v>
      </c>
      <c r="L1024" s="62">
        <v>0</v>
      </c>
    </row>
    <row r="1025" spans="2:12" x14ac:dyDescent="0.2">
      <c r="D1025" s="174" t="s">
        <v>35</v>
      </c>
      <c r="E1025" s="20" t="s">
        <v>36</v>
      </c>
      <c r="F1025" s="22"/>
      <c r="G1025" s="21">
        <v>629</v>
      </c>
      <c r="H1025" s="51">
        <v>11.128775834658001</v>
      </c>
      <c r="I1025" s="19">
        <v>49.920508744038003</v>
      </c>
      <c r="J1025" s="19">
        <v>22.575516693164001</v>
      </c>
      <c r="K1025" s="19">
        <v>14.944356120827001</v>
      </c>
      <c r="L1025" s="50">
        <v>1.4308426073130001</v>
      </c>
    </row>
    <row r="1026" spans="2:12" x14ac:dyDescent="0.2">
      <c r="D1026" s="175"/>
      <c r="E1026" s="4" t="s">
        <v>37</v>
      </c>
      <c r="F1026" s="6"/>
      <c r="G1026" s="5">
        <v>593</v>
      </c>
      <c r="H1026" s="32">
        <v>12.647554806071</v>
      </c>
      <c r="I1026" s="12">
        <v>48.22934232715</v>
      </c>
      <c r="J1026" s="12">
        <v>17.369308600337</v>
      </c>
      <c r="K1026" s="12">
        <v>19.898819561551001</v>
      </c>
      <c r="L1026" s="34">
        <v>1.85497470489</v>
      </c>
    </row>
    <row r="1027" spans="2:12" x14ac:dyDescent="0.2">
      <c r="D1027" s="174" t="s">
        <v>38</v>
      </c>
      <c r="E1027" s="20" t="s">
        <v>39</v>
      </c>
      <c r="F1027" s="22"/>
      <c r="G1027" s="21">
        <v>64</v>
      </c>
      <c r="H1027" s="51">
        <v>14.0625</v>
      </c>
      <c r="I1027" s="98">
        <v>37.5</v>
      </c>
      <c r="J1027" s="19">
        <v>25</v>
      </c>
      <c r="K1027" s="88">
        <v>23.4375</v>
      </c>
      <c r="L1027" s="100">
        <v>0</v>
      </c>
    </row>
    <row r="1028" spans="2:12" x14ac:dyDescent="0.2">
      <c r="D1028" s="175"/>
      <c r="E1028" s="4" t="s">
        <v>40</v>
      </c>
      <c r="F1028" s="6"/>
      <c r="G1028" s="5">
        <v>147</v>
      </c>
      <c r="H1028" s="32">
        <v>12.925170068027001</v>
      </c>
      <c r="I1028" s="12">
        <v>51.700680272108997</v>
      </c>
      <c r="J1028" s="12">
        <v>19.727891156462999</v>
      </c>
      <c r="K1028" s="12">
        <v>14.285714285714</v>
      </c>
      <c r="L1028" s="34">
        <v>1.360544217687</v>
      </c>
    </row>
    <row r="1029" spans="2:12" x14ac:dyDescent="0.2">
      <c r="D1029" s="175"/>
      <c r="E1029" s="4" t="s">
        <v>41</v>
      </c>
      <c r="F1029" s="6"/>
      <c r="G1029" s="5">
        <v>204</v>
      </c>
      <c r="H1029" s="32">
        <v>16.666666666666998</v>
      </c>
      <c r="I1029" s="12">
        <v>52.941176470587997</v>
      </c>
      <c r="J1029" s="12">
        <v>19.117647058824002</v>
      </c>
      <c r="K1029" s="33">
        <v>10.294117647059</v>
      </c>
      <c r="L1029" s="34">
        <v>0.98039215686299996</v>
      </c>
    </row>
    <row r="1030" spans="2:12" x14ac:dyDescent="0.2">
      <c r="D1030" s="175"/>
      <c r="E1030" s="4" t="s">
        <v>42</v>
      </c>
      <c r="F1030" s="6"/>
      <c r="G1030" s="5">
        <v>210</v>
      </c>
      <c r="H1030" s="32">
        <v>16.666666666666998</v>
      </c>
      <c r="I1030" s="28">
        <v>55.714285714286</v>
      </c>
      <c r="J1030" s="12">
        <v>19.047619047619001</v>
      </c>
      <c r="K1030" s="33">
        <v>7.6190476190479997</v>
      </c>
      <c r="L1030" s="34">
        <v>0.95238095238099996</v>
      </c>
    </row>
    <row r="1031" spans="2:12" x14ac:dyDescent="0.2">
      <c r="D1031" s="175"/>
      <c r="E1031" s="4" t="s">
        <v>43</v>
      </c>
      <c r="F1031" s="6"/>
      <c r="G1031" s="5">
        <v>204</v>
      </c>
      <c r="H1031" s="32">
        <v>13.235294117646999</v>
      </c>
      <c r="I1031" s="28">
        <v>55.392156862744997</v>
      </c>
      <c r="J1031" s="12">
        <v>17.156862745098</v>
      </c>
      <c r="K1031" s="12">
        <v>13.235294117646999</v>
      </c>
      <c r="L1031" s="34">
        <v>0.98039215686299996</v>
      </c>
    </row>
    <row r="1032" spans="2:12" x14ac:dyDescent="0.2">
      <c r="D1032" s="175"/>
      <c r="E1032" s="4" t="s">
        <v>44</v>
      </c>
      <c r="F1032" s="6"/>
      <c r="G1032" s="5">
        <v>223</v>
      </c>
      <c r="H1032" s="77">
        <v>4.4843049327350002</v>
      </c>
      <c r="I1032" s="12">
        <v>47.085201793722</v>
      </c>
      <c r="J1032" s="12">
        <v>24.215246636770999</v>
      </c>
      <c r="K1032" s="12">
        <v>20.627802690583</v>
      </c>
      <c r="L1032" s="34">
        <v>3.5874439461879999</v>
      </c>
    </row>
    <row r="1033" spans="2:12" x14ac:dyDescent="0.2">
      <c r="D1033" s="176"/>
      <c r="E1033" s="59" t="s">
        <v>45</v>
      </c>
      <c r="F1033" s="60"/>
      <c r="G1033" s="56">
        <v>170</v>
      </c>
      <c r="H1033" s="126">
        <v>6.4705882352939996</v>
      </c>
      <c r="I1033" s="92">
        <v>33.529411764705998</v>
      </c>
      <c r="J1033" s="47">
        <v>18.823529411765001</v>
      </c>
      <c r="K1033" s="109">
        <v>38.823529411765001</v>
      </c>
      <c r="L1033" s="85">
        <v>2.352941176471</v>
      </c>
    </row>
    <row r="1035" spans="2:12" x14ac:dyDescent="0.2">
      <c r="B1035" s="43" t="str">
        <f xml:space="preserve"> HYPERLINK("#'目次'!B44", "[38]")</f>
        <v>[38]</v>
      </c>
      <c r="C1035" s="31" t="s">
        <v>136</v>
      </c>
    </row>
    <row r="1039" spans="2:12" ht="36" x14ac:dyDescent="0.2">
      <c r="D1039" s="177"/>
      <c r="E1039" s="178"/>
      <c r="F1039" s="178"/>
      <c r="G1039" s="40" t="s">
        <v>14</v>
      </c>
      <c r="H1039" s="42" t="s">
        <v>124</v>
      </c>
      <c r="I1039" s="15" t="s">
        <v>125</v>
      </c>
      <c r="J1039" s="15" t="s">
        <v>126</v>
      </c>
      <c r="K1039" s="15" t="s">
        <v>127</v>
      </c>
      <c r="L1039" s="44" t="s">
        <v>17</v>
      </c>
    </row>
    <row r="1040" spans="2:12" x14ac:dyDescent="0.2">
      <c r="D1040" s="179"/>
      <c r="E1040" s="180"/>
      <c r="F1040" s="180"/>
      <c r="G1040" s="39"/>
      <c r="H1040" s="41"/>
      <c r="I1040" s="14"/>
      <c r="J1040" s="14"/>
      <c r="K1040" s="14"/>
      <c r="L1040" s="38"/>
    </row>
    <row r="1041" spans="4:12" x14ac:dyDescent="0.2">
      <c r="D1041" s="58"/>
      <c r="E1041" s="53" t="s">
        <v>14</v>
      </c>
      <c r="F1041" s="52"/>
      <c r="G1041" s="37">
        <v>1222</v>
      </c>
      <c r="H1041" s="24">
        <v>11.865793780687</v>
      </c>
      <c r="I1041" s="24">
        <v>49.099836333878997</v>
      </c>
      <c r="J1041" s="24">
        <v>20.049099836334001</v>
      </c>
      <c r="K1041" s="24">
        <v>17.348608837971</v>
      </c>
      <c r="L1041" s="68">
        <v>1.636661211129</v>
      </c>
    </row>
    <row r="1042" spans="4:12" x14ac:dyDescent="0.2">
      <c r="D1042" s="174" t="s">
        <v>52</v>
      </c>
      <c r="E1042" s="20" t="s">
        <v>53</v>
      </c>
      <c r="F1042" s="22"/>
      <c r="G1042" s="21">
        <v>15</v>
      </c>
      <c r="H1042" s="134">
        <v>6.666666666667</v>
      </c>
      <c r="I1042" s="105">
        <v>73.333333333333002</v>
      </c>
      <c r="J1042" s="78">
        <v>13.333333333333</v>
      </c>
      <c r="K1042" s="98">
        <v>6.666666666667</v>
      </c>
      <c r="L1042" s="100">
        <v>0</v>
      </c>
    </row>
    <row r="1043" spans="4:12" ht="24" x14ac:dyDescent="0.2">
      <c r="D1043" s="175"/>
      <c r="E1043" s="4" t="s">
        <v>54</v>
      </c>
      <c r="F1043" s="6"/>
      <c r="G1043" s="5">
        <v>122</v>
      </c>
      <c r="H1043" s="32">
        <v>9.83606557377</v>
      </c>
      <c r="I1043" s="12">
        <v>47.540983606556999</v>
      </c>
      <c r="J1043" s="12">
        <v>24.590163934425998</v>
      </c>
      <c r="K1043" s="12">
        <v>18.032786885246001</v>
      </c>
      <c r="L1043" s="62">
        <v>0</v>
      </c>
    </row>
    <row r="1044" spans="4:12" x14ac:dyDescent="0.2">
      <c r="D1044" s="175"/>
      <c r="E1044" s="4" t="s">
        <v>55</v>
      </c>
      <c r="F1044" s="6"/>
      <c r="G1044" s="5">
        <v>43</v>
      </c>
      <c r="H1044" s="75">
        <v>20.930232558139998</v>
      </c>
      <c r="I1044" s="28">
        <v>55.813953488372</v>
      </c>
      <c r="J1044" s="33">
        <v>13.953488372093</v>
      </c>
      <c r="K1044" s="33">
        <v>9.3023255813949994</v>
      </c>
      <c r="L1044" s="62">
        <v>0</v>
      </c>
    </row>
    <row r="1045" spans="4:12" x14ac:dyDescent="0.2">
      <c r="D1045" s="175"/>
      <c r="E1045" s="4" t="s">
        <v>56</v>
      </c>
      <c r="F1045" s="6"/>
      <c r="G1045" s="5">
        <v>60</v>
      </c>
      <c r="H1045" s="32">
        <v>16.666666666666998</v>
      </c>
      <c r="I1045" s="12">
        <v>45</v>
      </c>
      <c r="J1045" s="28">
        <v>28.333333333333002</v>
      </c>
      <c r="K1045" s="33">
        <v>10</v>
      </c>
      <c r="L1045" s="62">
        <v>0</v>
      </c>
    </row>
    <row r="1046" spans="4:12" x14ac:dyDescent="0.2">
      <c r="D1046" s="175"/>
      <c r="E1046" s="4" t="s">
        <v>57</v>
      </c>
      <c r="F1046" s="6"/>
      <c r="G1046" s="5">
        <v>286</v>
      </c>
      <c r="H1046" s="32">
        <v>11.888111888112</v>
      </c>
      <c r="I1046" s="28">
        <v>55.244755244754998</v>
      </c>
      <c r="J1046" s="12">
        <v>19.230769230768999</v>
      </c>
      <c r="K1046" s="12">
        <v>12.587412587413001</v>
      </c>
      <c r="L1046" s="34">
        <v>1.0489510489510001</v>
      </c>
    </row>
    <row r="1047" spans="4:12" x14ac:dyDescent="0.2">
      <c r="D1047" s="175"/>
      <c r="E1047" s="4" t="s">
        <v>58</v>
      </c>
      <c r="F1047" s="6"/>
      <c r="G1047" s="5">
        <v>129</v>
      </c>
      <c r="H1047" s="32">
        <v>12.403100775194</v>
      </c>
      <c r="I1047" s="28">
        <v>56.589147286821998</v>
      </c>
      <c r="J1047" s="12">
        <v>17.054263565890999</v>
      </c>
      <c r="K1047" s="33">
        <v>11.627906976744001</v>
      </c>
      <c r="L1047" s="34">
        <v>2.3255813953489999</v>
      </c>
    </row>
    <row r="1048" spans="4:12" x14ac:dyDescent="0.2">
      <c r="D1048" s="175"/>
      <c r="E1048" s="4" t="s">
        <v>59</v>
      </c>
      <c r="F1048" s="6"/>
      <c r="G1048" s="5">
        <v>195</v>
      </c>
      <c r="H1048" s="32">
        <v>12.820512820513001</v>
      </c>
      <c r="I1048" s="12">
        <v>47.692307692307999</v>
      </c>
      <c r="J1048" s="12">
        <v>23.076923076922998</v>
      </c>
      <c r="K1048" s="12">
        <v>15.384615384615</v>
      </c>
      <c r="L1048" s="34">
        <v>1.025641025641</v>
      </c>
    </row>
    <row r="1049" spans="4:12" x14ac:dyDescent="0.2">
      <c r="D1049" s="175"/>
      <c r="E1049" s="4" t="s">
        <v>60</v>
      </c>
      <c r="F1049" s="6"/>
      <c r="G1049" s="5">
        <v>176</v>
      </c>
      <c r="H1049" s="32">
        <v>11.363636363635999</v>
      </c>
      <c r="I1049" s="12">
        <v>44.318181818181998</v>
      </c>
      <c r="J1049" s="33">
        <v>14.204545454545</v>
      </c>
      <c r="K1049" s="28">
        <v>26.704545454544999</v>
      </c>
      <c r="L1049" s="34">
        <v>3.4090909090910002</v>
      </c>
    </row>
    <row r="1050" spans="4:12" x14ac:dyDescent="0.2">
      <c r="D1050" s="175"/>
      <c r="E1050" s="4" t="s">
        <v>61</v>
      </c>
      <c r="F1050" s="6"/>
      <c r="G1050" s="5">
        <v>78</v>
      </c>
      <c r="H1050" s="32">
        <v>14.102564102563999</v>
      </c>
      <c r="I1050" s="33">
        <v>41.025641025641001</v>
      </c>
      <c r="J1050" s="12">
        <v>21.794871794872002</v>
      </c>
      <c r="K1050" s="12">
        <v>21.794871794872002</v>
      </c>
      <c r="L1050" s="34">
        <v>1.2820512820509999</v>
      </c>
    </row>
    <row r="1051" spans="4:12" x14ac:dyDescent="0.2">
      <c r="D1051" s="175"/>
      <c r="E1051" s="4" t="s">
        <v>62</v>
      </c>
      <c r="F1051" s="6"/>
      <c r="G1051" s="5">
        <v>113</v>
      </c>
      <c r="H1051" s="77">
        <v>5.3097345132739999</v>
      </c>
      <c r="I1051" s="33">
        <v>39.823008849558001</v>
      </c>
      <c r="J1051" s="12">
        <v>23.008849557522002</v>
      </c>
      <c r="K1051" s="49">
        <v>29.203539823008999</v>
      </c>
      <c r="L1051" s="34">
        <v>2.654867256637</v>
      </c>
    </row>
    <row r="1052" spans="4:12" x14ac:dyDescent="0.2">
      <c r="D1052" s="174" t="s">
        <v>63</v>
      </c>
      <c r="E1052" s="20" t="s">
        <v>64</v>
      </c>
      <c r="F1052" s="22"/>
      <c r="G1052" s="21">
        <v>234</v>
      </c>
      <c r="H1052" s="51">
        <v>10.25641025641</v>
      </c>
      <c r="I1052" s="19">
        <v>44.871794871794997</v>
      </c>
      <c r="J1052" s="19">
        <v>17.948717948717999</v>
      </c>
      <c r="K1052" s="88">
        <v>25.213675213675</v>
      </c>
      <c r="L1052" s="50">
        <v>1.709401709402</v>
      </c>
    </row>
    <row r="1053" spans="4:12" x14ac:dyDescent="0.2">
      <c r="D1053" s="175"/>
      <c r="E1053" s="4" t="s">
        <v>65</v>
      </c>
      <c r="F1053" s="6"/>
      <c r="G1053" s="5">
        <v>172</v>
      </c>
      <c r="H1053" s="32">
        <v>9.8837209302330002</v>
      </c>
      <c r="I1053" s="12">
        <v>45.348837209301998</v>
      </c>
      <c r="J1053" s="12">
        <v>25</v>
      </c>
      <c r="K1053" s="12">
        <v>17.441860465116001</v>
      </c>
      <c r="L1053" s="34">
        <v>2.3255813953489999</v>
      </c>
    </row>
    <row r="1054" spans="4:12" x14ac:dyDescent="0.2">
      <c r="D1054" s="175"/>
      <c r="E1054" s="4" t="s">
        <v>66</v>
      </c>
      <c r="F1054" s="6"/>
      <c r="G1054" s="5">
        <v>165</v>
      </c>
      <c r="H1054" s="32">
        <v>10.909090909091001</v>
      </c>
      <c r="I1054" s="12">
        <v>50.909090909090999</v>
      </c>
      <c r="J1054" s="12">
        <v>20</v>
      </c>
      <c r="K1054" s="12">
        <v>15.757575757575999</v>
      </c>
      <c r="L1054" s="34">
        <v>2.4242424242420002</v>
      </c>
    </row>
    <row r="1055" spans="4:12" x14ac:dyDescent="0.2">
      <c r="D1055" s="175"/>
      <c r="E1055" s="4" t="s">
        <v>67</v>
      </c>
      <c r="F1055" s="6"/>
      <c r="G1055" s="5">
        <v>158</v>
      </c>
      <c r="H1055" s="32">
        <v>12.658227848100999</v>
      </c>
      <c r="I1055" s="28">
        <v>56.962025316456</v>
      </c>
      <c r="J1055" s="12">
        <v>16.455696202532</v>
      </c>
      <c r="K1055" s="12">
        <v>13.291139240506</v>
      </c>
      <c r="L1055" s="34">
        <v>0.63291139240500005</v>
      </c>
    </row>
    <row r="1056" spans="4:12" x14ac:dyDescent="0.2">
      <c r="D1056" s="175"/>
      <c r="E1056" s="4" t="s">
        <v>68</v>
      </c>
      <c r="F1056" s="6"/>
      <c r="G1056" s="5">
        <v>112</v>
      </c>
      <c r="H1056" s="32">
        <v>13.392857142857</v>
      </c>
      <c r="I1056" s="28">
        <v>54.464285714286</v>
      </c>
      <c r="J1056" s="12">
        <v>19.642857142857</v>
      </c>
      <c r="K1056" s="33">
        <v>11.607142857143</v>
      </c>
      <c r="L1056" s="34">
        <v>0.89285714285700002</v>
      </c>
    </row>
    <row r="1057" spans="2:12" x14ac:dyDescent="0.2">
      <c r="D1057" s="175"/>
      <c r="E1057" s="4" t="s">
        <v>69</v>
      </c>
      <c r="F1057" s="6"/>
      <c r="G1057" s="5">
        <v>92</v>
      </c>
      <c r="H1057" s="32">
        <v>14.130434782609001</v>
      </c>
      <c r="I1057" s="12">
        <v>47.826086956521998</v>
      </c>
      <c r="J1057" s="28">
        <v>28.260869565217</v>
      </c>
      <c r="K1057" s="33">
        <v>9.7826086956519998</v>
      </c>
      <c r="L1057" s="62">
        <v>0</v>
      </c>
    </row>
    <row r="1058" spans="2:12" x14ac:dyDescent="0.2">
      <c r="D1058" s="175"/>
      <c r="E1058" s="4" t="s">
        <v>70</v>
      </c>
      <c r="F1058" s="6"/>
      <c r="G1058" s="5">
        <v>131</v>
      </c>
      <c r="H1058" s="32">
        <v>15.267175572518999</v>
      </c>
      <c r="I1058" s="12">
        <v>45.801526717557003</v>
      </c>
      <c r="J1058" s="12">
        <v>18.320610687022999</v>
      </c>
      <c r="K1058" s="12">
        <v>19.847328244275001</v>
      </c>
      <c r="L1058" s="34">
        <v>0.76335877862599999</v>
      </c>
    </row>
    <row r="1059" spans="2:12" x14ac:dyDescent="0.2">
      <c r="D1059" s="175"/>
      <c r="E1059" s="4" t="s">
        <v>71</v>
      </c>
      <c r="F1059" s="6"/>
      <c r="G1059" s="5">
        <v>71</v>
      </c>
      <c r="H1059" s="32">
        <v>8.4507042253520002</v>
      </c>
      <c r="I1059" s="28">
        <v>57.746478873238999</v>
      </c>
      <c r="J1059" s="12">
        <v>15.492957746479</v>
      </c>
      <c r="K1059" s="12">
        <v>18.309859154929999</v>
      </c>
      <c r="L1059" s="62">
        <v>0</v>
      </c>
    </row>
    <row r="1060" spans="2:12" x14ac:dyDescent="0.2">
      <c r="D1060" s="176"/>
      <c r="E1060" s="59" t="s">
        <v>72</v>
      </c>
      <c r="F1060" s="60"/>
      <c r="G1060" s="56">
        <v>70</v>
      </c>
      <c r="H1060" s="83">
        <v>12.857142857143</v>
      </c>
      <c r="I1060" s="47">
        <v>45.714285714286</v>
      </c>
      <c r="J1060" s="47">
        <v>22.857142857143</v>
      </c>
      <c r="K1060" s="47">
        <v>15.714285714286</v>
      </c>
      <c r="L1060" s="85">
        <v>2.8571428571430002</v>
      </c>
    </row>
    <row r="1062" spans="2:12" x14ac:dyDescent="0.2">
      <c r="B1062" s="43" t="str">
        <f xml:space="preserve"> HYPERLINK("#'目次'!B45", "[39]")</f>
        <v>[39]</v>
      </c>
      <c r="C1062" s="31" t="s">
        <v>136</v>
      </c>
    </row>
    <row r="1065" spans="2:12" x14ac:dyDescent="0.2">
      <c r="C1065" s="31" t="s">
        <v>75</v>
      </c>
    </row>
    <row r="1066" spans="2:12" ht="36" x14ac:dyDescent="0.2">
      <c r="D1066" s="177"/>
      <c r="E1066" s="178"/>
      <c r="F1066" s="178"/>
      <c r="G1066" s="40" t="s">
        <v>14</v>
      </c>
      <c r="H1066" s="42" t="s">
        <v>124</v>
      </c>
      <c r="I1066" s="15" t="s">
        <v>125</v>
      </c>
      <c r="J1066" s="15" t="s">
        <v>126</v>
      </c>
      <c r="K1066" s="15" t="s">
        <v>127</v>
      </c>
      <c r="L1066" s="44" t="s">
        <v>17</v>
      </c>
    </row>
    <row r="1067" spans="2:12" x14ac:dyDescent="0.2">
      <c r="D1067" s="179"/>
      <c r="E1067" s="180"/>
      <c r="F1067" s="180"/>
      <c r="G1067" s="39"/>
      <c r="H1067" s="41"/>
      <c r="I1067" s="14"/>
      <c r="J1067" s="14"/>
      <c r="K1067" s="14"/>
      <c r="L1067" s="38"/>
    </row>
    <row r="1068" spans="2:12" x14ac:dyDescent="0.2">
      <c r="D1068" s="58"/>
      <c r="E1068" s="53" t="s">
        <v>14</v>
      </c>
      <c r="F1068" s="52"/>
      <c r="G1068" s="37">
        <v>1222</v>
      </c>
      <c r="H1068" s="24">
        <v>11.865793780687</v>
      </c>
      <c r="I1068" s="24">
        <v>49.099836333878997</v>
      </c>
      <c r="J1068" s="24">
        <v>20.049099836334001</v>
      </c>
      <c r="K1068" s="24">
        <v>17.348608837971</v>
      </c>
      <c r="L1068" s="68">
        <v>1.636661211129</v>
      </c>
    </row>
    <row r="1069" spans="2:12" x14ac:dyDescent="0.2">
      <c r="D1069" s="174" t="s">
        <v>36</v>
      </c>
      <c r="E1069" s="20" t="s">
        <v>76</v>
      </c>
      <c r="F1069" s="22"/>
      <c r="G1069" s="21">
        <v>629</v>
      </c>
      <c r="H1069" s="51">
        <v>11.128775834658001</v>
      </c>
      <c r="I1069" s="19">
        <v>49.920508744038003</v>
      </c>
      <c r="J1069" s="19">
        <v>22.575516693164001</v>
      </c>
      <c r="K1069" s="19">
        <v>14.944356120827001</v>
      </c>
      <c r="L1069" s="50">
        <v>1.4308426073130001</v>
      </c>
    </row>
    <row r="1070" spans="2:12" x14ac:dyDescent="0.2">
      <c r="D1070" s="175"/>
      <c r="E1070" s="4" t="s">
        <v>39</v>
      </c>
      <c r="F1070" s="6"/>
      <c r="G1070" s="5">
        <v>37</v>
      </c>
      <c r="H1070" s="32">
        <v>13.513513513514001</v>
      </c>
      <c r="I1070" s="33">
        <v>40.540540540541002</v>
      </c>
      <c r="J1070" s="28">
        <v>27.027027027027</v>
      </c>
      <c r="K1070" s="12">
        <v>18.918918918919001</v>
      </c>
      <c r="L1070" s="62">
        <v>0</v>
      </c>
    </row>
    <row r="1071" spans="2:12" x14ac:dyDescent="0.2">
      <c r="D1071" s="175"/>
      <c r="E1071" s="4" t="s">
        <v>40</v>
      </c>
      <c r="F1071" s="6"/>
      <c r="G1071" s="5">
        <v>73</v>
      </c>
      <c r="H1071" s="77">
        <v>6.8493150684930004</v>
      </c>
      <c r="I1071" s="28">
        <v>56.164383561644001</v>
      </c>
      <c r="J1071" s="12">
        <v>23.287671232876999</v>
      </c>
      <c r="K1071" s="33">
        <v>12.328767123287999</v>
      </c>
      <c r="L1071" s="34">
        <v>1.369863013699</v>
      </c>
    </row>
    <row r="1072" spans="2:12" x14ac:dyDescent="0.2">
      <c r="D1072" s="175"/>
      <c r="E1072" s="4" t="s">
        <v>41</v>
      </c>
      <c r="F1072" s="6"/>
      <c r="G1072" s="5">
        <v>108</v>
      </c>
      <c r="H1072" s="75">
        <v>18.518518518518999</v>
      </c>
      <c r="I1072" s="12">
        <v>50</v>
      </c>
      <c r="J1072" s="12">
        <v>21.296296296295999</v>
      </c>
      <c r="K1072" s="33">
        <v>8.333333333333</v>
      </c>
      <c r="L1072" s="34">
        <v>1.851851851852</v>
      </c>
    </row>
    <row r="1073" spans="2:12" x14ac:dyDescent="0.2">
      <c r="D1073" s="175"/>
      <c r="E1073" s="4" t="s">
        <v>42</v>
      </c>
      <c r="F1073" s="6"/>
      <c r="G1073" s="5">
        <v>113</v>
      </c>
      <c r="H1073" s="75">
        <v>20.353982300885001</v>
      </c>
      <c r="I1073" s="28">
        <v>55.752212389381</v>
      </c>
      <c r="J1073" s="12">
        <v>15.929203539823</v>
      </c>
      <c r="K1073" s="61">
        <v>7.0796460176989999</v>
      </c>
      <c r="L1073" s="34">
        <v>0.88495575221199996</v>
      </c>
    </row>
    <row r="1074" spans="2:12" x14ac:dyDescent="0.2">
      <c r="D1074" s="175"/>
      <c r="E1074" s="4" t="s">
        <v>43</v>
      </c>
      <c r="F1074" s="6"/>
      <c r="G1074" s="5">
        <v>101</v>
      </c>
      <c r="H1074" s="32">
        <v>7.9207920792079998</v>
      </c>
      <c r="I1074" s="28">
        <v>57.425742574257001</v>
      </c>
      <c r="J1074" s="12">
        <v>21.782178217822</v>
      </c>
      <c r="K1074" s="33">
        <v>11.881188118812</v>
      </c>
      <c r="L1074" s="34">
        <v>0.99009900990099997</v>
      </c>
    </row>
    <row r="1075" spans="2:12" x14ac:dyDescent="0.2">
      <c r="D1075" s="175"/>
      <c r="E1075" s="4" t="s">
        <v>44</v>
      </c>
      <c r="F1075" s="6"/>
      <c r="G1075" s="5">
        <v>114</v>
      </c>
      <c r="H1075" s="77">
        <v>2.6315789473679998</v>
      </c>
      <c r="I1075" s="12">
        <v>45.614035087719003</v>
      </c>
      <c r="J1075" s="49">
        <v>30.701754385965</v>
      </c>
      <c r="K1075" s="12">
        <v>18.421052631578998</v>
      </c>
      <c r="L1075" s="34">
        <v>2.6315789473679998</v>
      </c>
    </row>
    <row r="1076" spans="2:12" x14ac:dyDescent="0.2">
      <c r="D1076" s="175"/>
      <c r="E1076" s="4" t="s">
        <v>45</v>
      </c>
      <c r="F1076" s="6"/>
      <c r="G1076" s="5">
        <v>83</v>
      </c>
      <c r="H1076" s="32">
        <v>7.2289156626509996</v>
      </c>
      <c r="I1076" s="61">
        <v>37.349397590361001</v>
      </c>
      <c r="J1076" s="12">
        <v>20.481927710842999</v>
      </c>
      <c r="K1076" s="49">
        <v>33.734939759036003</v>
      </c>
      <c r="L1076" s="34">
        <v>1.204819277108</v>
      </c>
    </row>
    <row r="1077" spans="2:12" x14ac:dyDescent="0.2">
      <c r="D1077" s="174" t="s">
        <v>37</v>
      </c>
      <c r="E1077" s="20" t="s">
        <v>77</v>
      </c>
      <c r="F1077" s="22"/>
      <c r="G1077" s="21">
        <v>593</v>
      </c>
      <c r="H1077" s="51">
        <v>12.647554806071</v>
      </c>
      <c r="I1077" s="19">
        <v>48.22934232715</v>
      </c>
      <c r="J1077" s="19">
        <v>17.369308600337</v>
      </c>
      <c r="K1077" s="19">
        <v>19.898819561551001</v>
      </c>
      <c r="L1077" s="50">
        <v>1.85497470489</v>
      </c>
    </row>
    <row r="1078" spans="2:12" x14ac:dyDescent="0.2">
      <c r="D1078" s="175"/>
      <c r="E1078" s="4" t="s">
        <v>39</v>
      </c>
      <c r="F1078" s="6"/>
      <c r="G1078" s="5">
        <v>27</v>
      </c>
      <c r="H1078" s="32">
        <v>14.814814814815</v>
      </c>
      <c r="I1078" s="61">
        <v>33.333333333333002</v>
      </c>
      <c r="J1078" s="12">
        <v>22.222222222222001</v>
      </c>
      <c r="K1078" s="49">
        <v>29.629629629629999</v>
      </c>
      <c r="L1078" s="62">
        <v>0</v>
      </c>
    </row>
    <row r="1079" spans="2:12" x14ac:dyDescent="0.2">
      <c r="D1079" s="175"/>
      <c r="E1079" s="4" t="s">
        <v>40</v>
      </c>
      <c r="F1079" s="6"/>
      <c r="G1079" s="5">
        <v>74</v>
      </c>
      <c r="H1079" s="75">
        <v>18.918918918919001</v>
      </c>
      <c r="I1079" s="12">
        <v>47.297297297297</v>
      </c>
      <c r="J1079" s="12">
        <v>16.216216216216001</v>
      </c>
      <c r="K1079" s="12">
        <v>16.216216216216001</v>
      </c>
      <c r="L1079" s="34">
        <v>1.351351351351</v>
      </c>
    </row>
    <row r="1080" spans="2:12" x14ac:dyDescent="0.2">
      <c r="D1080" s="175"/>
      <c r="E1080" s="4" t="s">
        <v>41</v>
      </c>
      <c r="F1080" s="6"/>
      <c r="G1080" s="5">
        <v>96</v>
      </c>
      <c r="H1080" s="32">
        <v>14.583333333333</v>
      </c>
      <c r="I1080" s="28">
        <v>56.25</v>
      </c>
      <c r="J1080" s="12">
        <v>16.666666666666998</v>
      </c>
      <c r="K1080" s="12">
        <v>12.5</v>
      </c>
      <c r="L1080" s="62">
        <v>0</v>
      </c>
    </row>
    <row r="1081" spans="2:12" x14ac:dyDescent="0.2">
      <c r="D1081" s="175"/>
      <c r="E1081" s="4" t="s">
        <v>42</v>
      </c>
      <c r="F1081" s="6"/>
      <c r="G1081" s="5">
        <v>97</v>
      </c>
      <c r="H1081" s="32">
        <v>12.371134020618999</v>
      </c>
      <c r="I1081" s="28">
        <v>55.670103092783997</v>
      </c>
      <c r="J1081" s="12">
        <v>22.680412371134</v>
      </c>
      <c r="K1081" s="33">
        <v>8.2474226804120008</v>
      </c>
      <c r="L1081" s="34">
        <v>1.0309278350519999</v>
      </c>
    </row>
    <row r="1082" spans="2:12" x14ac:dyDescent="0.2">
      <c r="D1082" s="175"/>
      <c r="E1082" s="4" t="s">
        <v>43</v>
      </c>
      <c r="F1082" s="6"/>
      <c r="G1082" s="5">
        <v>103</v>
      </c>
      <c r="H1082" s="75">
        <v>18.446601941748</v>
      </c>
      <c r="I1082" s="12">
        <v>53.398058252426999</v>
      </c>
      <c r="J1082" s="33">
        <v>12.621359223301001</v>
      </c>
      <c r="K1082" s="12">
        <v>14.563106796116999</v>
      </c>
      <c r="L1082" s="34">
        <v>0.97087378640800004</v>
      </c>
    </row>
    <row r="1083" spans="2:12" x14ac:dyDescent="0.2">
      <c r="D1083" s="175"/>
      <c r="E1083" s="4" t="s">
        <v>44</v>
      </c>
      <c r="F1083" s="6"/>
      <c r="G1083" s="5">
        <v>109</v>
      </c>
      <c r="H1083" s="77">
        <v>6.4220183486240003</v>
      </c>
      <c r="I1083" s="12">
        <v>48.623853211008999</v>
      </c>
      <c r="J1083" s="12">
        <v>17.43119266055</v>
      </c>
      <c r="K1083" s="28">
        <v>22.935779816514</v>
      </c>
      <c r="L1083" s="34">
        <v>4.5871559633030001</v>
      </c>
    </row>
    <row r="1084" spans="2:12" x14ac:dyDescent="0.2">
      <c r="D1084" s="176"/>
      <c r="E1084" s="59" t="s">
        <v>45</v>
      </c>
      <c r="F1084" s="60"/>
      <c r="G1084" s="56">
        <v>87</v>
      </c>
      <c r="H1084" s="126">
        <v>5.7471264367819996</v>
      </c>
      <c r="I1084" s="92">
        <v>29.885057471263998</v>
      </c>
      <c r="J1084" s="47">
        <v>17.241379310345</v>
      </c>
      <c r="K1084" s="109">
        <v>43.678160919539998</v>
      </c>
      <c r="L1084" s="85">
        <v>3.4482758620689999</v>
      </c>
    </row>
    <row r="1086" spans="2:12" x14ac:dyDescent="0.2">
      <c r="B1086" s="43" t="str">
        <f xml:space="preserve"> HYPERLINK("#'目次'!B46", "[40]")</f>
        <v>[40]</v>
      </c>
      <c r="C1086" s="31" t="s">
        <v>139</v>
      </c>
    </row>
    <row r="1090" spans="4:12" ht="36" x14ac:dyDescent="0.2">
      <c r="D1090" s="177"/>
      <c r="E1090" s="178"/>
      <c r="F1090" s="178"/>
      <c r="G1090" s="40" t="s">
        <v>14</v>
      </c>
      <c r="H1090" s="42" t="s">
        <v>124</v>
      </c>
      <c r="I1090" s="15" t="s">
        <v>125</v>
      </c>
      <c r="J1090" s="15" t="s">
        <v>126</v>
      </c>
      <c r="K1090" s="15" t="s">
        <v>127</v>
      </c>
      <c r="L1090" s="44" t="s">
        <v>17</v>
      </c>
    </row>
    <row r="1091" spans="4:12" x14ac:dyDescent="0.2">
      <c r="D1091" s="179"/>
      <c r="E1091" s="180"/>
      <c r="F1091" s="180"/>
      <c r="G1091" s="39"/>
      <c r="H1091" s="41"/>
      <c r="I1091" s="14"/>
      <c r="J1091" s="14"/>
      <c r="K1091" s="14"/>
      <c r="L1091" s="38"/>
    </row>
    <row r="1092" spans="4:12" x14ac:dyDescent="0.2">
      <c r="D1092" s="58"/>
      <c r="E1092" s="53" t="s">
        <v>14</v>
      </c>
      <c r="F1092" s="52"/>
      <c r="G1092" s="37">
        <v>1222</v>
      </c>
      <c r="H1092" s="24">
        <v>2.1276595744679998</v>
      </c>
      <c r="I1092" s="24">
        <v>15.302782324059001</v>
      </c>
      <c r="J1092" s="24">
        <v>30.114566284778999</v>
      </c>
      <c r="K1092" s="24">
        <v>48.854337152208998</v>
      </c>
      <c r="L1092" s="68">
        <v>3.6006546644839998</v>
      </c>
    </row>
    <row r="1093" spans="4:12" x14ac:dyDescent="0.2">
      <c r="D1093" s="174" t="s">
        <v>18</v>
      </c>
      <c r="E1093" s="20" t="s">
        <v>19</v>
      </c>
      <c r="F1093" s="22"/>
      <c r="G1093" s="21">
        <v>57</v>
      </c>
      <c r="H1093" s="51">
        <v>7.0175438596489998</v>
      </c>
      <c r="I1093" s="78">
        <v>7.0175438596489998</v>
      </c>
      <c r="J1093" s="19">
        <v>31.578947368421002</v>
      </c>
      <c r="K1093" s="19">
        <v>52.631578947367998</v>
      </c>
      <c r="L1093" s="50">
        <v>1.7543859649119999</v>
      </c>
    </row>
    <row r="1094" spans="4:12" x14ac:dyDescent="0.2">
      <c r="D1094" s="175"/>
      <c r="E1094" s="4" t="s">
        <v>20</v>
      </c>
      <c r="F1094" s="6"/>
      <c r="G1094" s="5">
        <v>84</v>
      </c>
      <c r="H1094" s="63">
        <v>0</v>
      </c>
      <c r="I1094" s="12">
        <v>14.285714285714</v>
      </c>
      <c r="J1094" s="12">
        <v>30.952380952380999</v>
      </c>
      <c r="K1094" s="12">
        <v>52.380952380952003</v>
      </c>
      <c r="L1094" s="34">
        <v>2.3809523809519999</v>
      </c>
    </row>
    <row r="1095" spans="4:12" x14ac:dyDescent="0.2">
      <c r="D1095" s="175"/>
      <c r="E1095" s="4" t="s">
        <v>21</v>
      </c>
      <c r="F1095" s="6"/>
      <c r="G1095" s="5">
        <v>487</v>
      </c>
      <c r="H1095" s="32">
        <v>1.642710472279</v>
      </c>
      <c r="I1095" s="12">
        <v>16.016427104723</v>
      </c>
      <c r="J1095" s="12">
        <v>32.238193018479997</v>
      </c>
      <c r="K1095" s="12">
        <v>46.406570841889</v>
      </c>
      <c r="L1095" s="34">
        <v>3.6960985626279999</v>
      </c>
    </row>
    <row r="1096" spans="4:12" x14ac:dyDescent="0.2">
      <c r="D1096" s="175"/>
      <c r="E1096" s="4" t="s">
        <v>22</v>
      </c>
      <c r="F1096" s="6"/>
      <c r="G1096" s="5">
        <v>35</v>
      </c>
      <c r="H1096" s="32">
        <v>5.7142857142860004</v>
      </c>
      <c r="I1096" s="33">
        <v>5.7142857142860004</v>
      </c>
      <c r="J1096" s="12">
        <v>25.714285714286</v>
      </c>
      <c r="K1096" s="49">
        <v>60</v>
      </c>
      <c r="L1096" s="34">
        <v>2.8571428571430002</v>
      </c>
    </row>
    <row r="1097" spans="4:12" x14ac:dyDescent="0.2">
      <c r="D1097" s="175"/>
      <c r="E1097" s="4" t="s">
        <v>23</v>
      </c>
      <c r="F1097" s="6"/>
      <c r="G1097" s="5">
        <v>143</v>
      </c>
      <c r="H1097" s="32">
        <v>2.0979020979020002</v>
      </c>
      <c r="I1097" s="12">
        <v>13.986013986013999</v>
      </c>
      <c r="J1097" s="12">
        <v>26.573426573427</v>
      </c>
      <c r="K1097" s="12">
        <v>51.748251748252002</v>
      </c>
      <c r="L1097" s="34">
        <v>5.594405594406</v>
      </c>
    </row>
    <row r="1098" spans="4:12" x14ac:dyDescent="0.2">
      <c r="D1098" s="175"/>
      <c r="E1098" s="4" t="s">
        <v>24</v>
      </c>
      <c r="F1098" s="6"/>
      <c r="G1098" s="5">
        <v>187</v>
      </c>
      <c r="H1098" s="32">
        <v>2.673796791444</v>
      </c>
      <c r="I1098" s="12">
        <v>18.716577540107</v>
      </c>
      <c r="J1098" s="12">
        <v>29.411764705882</v>
      </c>
      <c r="K1098" s="12">
        <v>46.524064171123001</v>
      </c>
      <c r="L1098" s="34">
        <v>2.673796791444</v>
      </c>
    </row>
    <row r="1099" spans="4:12" x14ac:dyDescent="0.2">
      <c r="D1099" s="175"/>
      <c r="E1099" s="4" t="s">
        <v>25</v>
      </c>
      <c r="F1099" s="6"/>
      <c r="G1099" s="5">
        <v>71</v>
      </c>
      <c r="H1099" s="32">
        <v>2.8169014084509998</v>
      </c>
      <c r="I1099" s="33">
        <v>9.8591549295770005</v>
      </c>
      <c r="J1099" s="12">
        <v>28.169014084507001</v>
      </c>
      <c r="K1099" s="12">
        <v>53.521126760563</v>
      </c>
      <c r="L1099" s="34">
        <v>5.6338028169010004</v>
      </c>
    </row>
    <row r="1100" spans="4:12" x14ac:dyDescent="0.2">
      <c r="D1100" s="175"/>
      <c r="E1100" s="4" t="s">
        <v>26</v>
      </c>
      <c r="F1100" s="6"/>
      <c r="G1100" s="5">
        <v>30</v>
      </c>
      <c r="H1100" s="32">
        <v>3.333333333333</v>
      </c>
      <c r="I1100" s="12">
        <v>13.333333333333</v>
      </c>
      <c r="J1100" s="12">
        <v>26.666666666666998</v>
      </c>
      <c r="K1100" s="12">
        <v>53.333333333333002</v>
      </c>
      <c r="L1100" s="34">
        <v>3.333333333333</v>
      </c>
    </row>
    <row r="1101" spans="4:12" x14ac:dyDescent="0.2">
      <c r="D1101" s="175"/>
      <c r="E1101" s="4" t="s">
        <v>27</v>
      </c>
      <c r="F1101" s="6"/>
      <c r="G1101" s="5">
        <v>70</v>
      </c>
      <c r="H1101" s="63">
        <v>0</v>
      </c>
      <c r="I1101" s="28">
        <v>22.857142857143</v>
      </c>
      <c r="J1101" s="12">
        <v>25.714285714286</v>
      </c>
      <c r="K1101" s="12">
        <v>50</v>
      </c>
      <c r="L1101" s="34">
        <v>1.4285714285710001</v>
      </c>
    </row>
    <row r="1102" spans="4:12" x14ac:dyDescent="0.2">
      <c r="D1102" s="175"/>
      <c r="E1102" s="4" t="s">
        <v>28</v>
      </c>
      <c r="F1102" s="6"/>
      <c r="G1102" s="5">
        <v>51</v>
      </c>
      <c r="H1102" s="32">
        <v>1.9607843137250001</v>
      </c>
      <c r="I1102" s="12">
        <v>15.686274509804001</v>
      </c>
      <c r="J1102" s="12">
        <v>31.372549019608002</v>
      </c>
      <c r="K1102" s="12">
        <v>49.019607843137003</v>
      </c>
      <c r="L1102" s="34">
        <v>1.9607843137250001</v>
      </c>
    </row>
    <row r="1103" spans="4:12" x14ac:dyDescent="0.2">
      <c r="D1103" s="175"/>
      <c r="E1103" s="4" t="s">
        <v>29</v>
      </c>
      <c r="F1103" s="6"/>
      <c r="G1103" s="5">
        <v>7</v>
      </c>
      <c r="H1103" s="63">
        <v>0</v>
      </c>
      <c r="I1103" s="12">
        <v>14.285714285714</v>
      </c>
      <c r="J1103" s="49">
        <v>42.857142857143003</v>
      </c>
      <c r="K1103" s="61">
        <v>14.285714285714</v>
      </c>
      <c r="L1103" s="107">
        <v>28.571428571428999</v>
      </c>
    </row>
    <row r="1104" spans="4:12" x14ac:dyDescent="0.2">
      <c r="D1104" s="174" t="s">
        <v>30</v>
      </c>
      <c r="E1104" s="20" t="s">
        <v>31</v>
      </c>
      <c r="F1104" s="22"/>
      <c r="G1104" s="21">
        <v>393</v>
      </c>
      <c r="H1104" s="51">
        <v>2.0356234096689998</v>
      </c>
      <c r="I1104" s="19">
        <v>16.539440203561998</v>
      </c>
      <c r="J1104" s="19">
        <v>30.025445292621001</v>
      </c>
      <c r="K1104" s="19">
        <v>47.582697201018</v>
      </c>
      <c r="L1104" s="50">
        <v>3.8167938931299998</v>
      </c>
    </row>
    <row r="1105" spans="2:12" x14ac:dyDescent="0.2">
      <c r="D1105" s="175"/>
      <c r="E1105" s="4" t="s">
        <v>32</v>
      </c>
      <c r="F1105" s="6"/>
      <c r="G1105" s="5">
        <v>352</v>
      </c>
      <c r="H1105" s="32">
        <v>2.8409090909089998</v>
      </c>
      <c r="I1105" s="12">
        <v>14.772727272727</v>
      </c>
      <c r="J1105" s="12">
        <v>30.965909090909001</v>
      </c>
      <c r="K1105" s="12">
        <v>48.295454545455001</v>
      </c>
      <c r="L1105" s="34">
        <v>3.125</v>
      </c>
    </row>
    <row r="1106" spans="2:12" x14ac:dyDescent="0.2">
      <c r="D1106" s="175"/>
      <c r="E1106" s="4" t="s">
        <v>33</v>
      </c>
      <c r="F1106" s="6"/>
      <c r="G1106" s="5">
        <v>388</v>
      </c>
      <c r="H1106" s="32">
        <v>1.8041237113399999</v>
      </c>
      <c r="I1106" s="12">
        <v>13.659793814433</v>
      </c>
      <c r="J1106" s="12">
        <v>30.154639175258001</v>
      </c>
      <c r="K1106" s="12">
        <v>50</v>
      </c>
      <c r="L1106" s="34">
        <v>4.3814432989689998</v>
      </c>
    </row>
    <row r="1107" spans="2:12" x14ac:dyDescent="0.2">
      <c r="D1107" s="175"/>
      <c r="E1107" s="4" t="s">
        <v>34</v>
      </c>
      <c r="F1107" s="6"/>
      <c r="G1107" s="5">
        <v>89</v>
      </c>
      <c r="H1107" s="32">
        <v>1.123595505618</v>
      </c>
      <c r="I1107" s="12">
        <v>19.101123595505999</v>
      </c>
      <c r="J1107" s="12">
        <v>26.966292134831001</v>
      </c>
      <c r="K1107" s="12">
        <v>51.685393258426998</v>
      </c>
      <c r="L1107" s="34">
        <v>1.123595505618</v>
      </c>
    </row>
    <row r="1108" spans="2:12" x14ac:dyDescent="0.2">
      <c r="D1108" s="174" t="s">
        <v>35</v>
      </c>
      <c r="E1108" s="20" t="s">
        <v>36</v>
      </c>
      <c r="F1108" s="22"/>
      <c r="G1108" s="21">
        <v>629</v>
      </c>
      <c r="H1108" s="51">
        <v>2.5437201907790001</v>
      </c>
      <c r="I1108" s="19">
        <v>15.262321144674001</v>
      </c>
      <c r="J1108" s="88">
        <v>35.294117647058997</v>
      </c>
      <c r="K1108" s="78">
        <v>43.402225755167002</v>
      </c>
      <c r="L1108" s="50">
        <v>3.4976152623210002</v>
      </c>
    </row>
    <row r="1109" spans="2:12" x14ac:dyDescent="0.2">
      <c r="D1109" s="175"/>
      <c r="E1109" s="4" t="s">
        <v>37</v>
      </c>
      <c r="F1109" s="6"/>
      <c r="G1109" s="5">
        <v>593</v>
      </c>
      <c r="H1109" s="32">
        <v>1.686340640809</v>
      </c>
      <c r="I1109" s="12">
        <v>15.345699831366</v>
      </c>
      <c r="J1109" s="33">
        <v>24.620573355817999</v>
      </c>
      <c r="K1109" s="28">
        <v>54.637436762226002</v>
      </c>
      <c r="L1109" s="34">
        <v>3.7099494097810002</v>
      </c>
    </row>
    <row r="1110" spans="2:12" x14ac:dyDescent="0.2">
      <c r="D1110" s="174" t="s">
        <v>38</v>
      </c>
      <c r="E1110" s="20" t="s">
        <v>39</v>
      </c>
      <c r="F1110" s="22"/>
      <c r="G1110" s="21">
        <v>64</v>
      </c>
      <c r="H1110" s="51">
        <v>3.125</v>
      </c>
      <c r="I1110" s="19">
        <v>17.1875</v>
      </c>
      <c r="J1110" s="78">
        <v>25</v>
      </c>
      <c r="K1110" s="88">
        <v>54.6875</v>
      </c>
      <c r="L1110" s="100">
        <v>0</v>
      </c>
    </row>
    <row r="1111" spans="2:12" x14ac:dyDescent="0.2">
      <c r="D1111" s="175"/>
      <c r="E1111" s="4" t="s">
        <v>40</v>
      </c>
      <c r="F1111" s="6"/>
      <c r="G1111" s="5">
        <v>147</v>
      </c>
      <c r="H1111" s="32">
        <v>1.360544217687</v>
      </c>
      <c r="I1111" s="12">
        <v>11.564625850340001</v>
      </c>
      <c r="J1111" s="12">
        <v>31.972789115645998</v>
      </c>
      <c r="K1111" s="12">
        <v>53.061224489795997</v>
      </c>
      <c r="L1111" s="34">
        <v>2.040816326531</v>
      </c>
    </row>
    <row r="1112" spans="2:12" x14ac:dyDescent="0.2">
      <c r="D1112" s="175"/>
      <c r="E1112" s="4" t="s">
        <v>41</v>
      </c>
      <c r="F1112" s="6"/>
      <c r="G1112" s="5">
        <v>204</v>
      </c>
      <c r="H1112" s="32">
        <v>3.4313725490200002</v>
      </c>
      <c r="I1112" s="28">
        <v>20.588235294118</v>
      </c>
      <c r="J1112" s="28">
        <v>35.784313725490001</v>
      </c>
      <c r="K1112" s="61">
        <v>38.725490196077999</v>
      </c>
      <c r="L1112" s="34">
        <v>1.4705882352940001</v>
      </c>
    </row>
    <row r="1113" spans="2:12" x14ac:dyDescent="0.2">
      <c r="D1113" s="175"/>
      <c r="E1113" s="4" t="s">
        <v>42</v>
      </c>
      <c r="F1113" s="6"/>
      <c r="G1113" s="5">
        <v>210</v>
      </c>
      <c r="H1113" s="32">
        <v>2.8571428571430002</v>
      </c>
      <c r="I1113" s="28">
        <v>22.380952380951999</v>
      </c>
      <c r="J1113" s="12">
        <v>31.904761904762001</v>
      </c>
      <c r="K1113" s="33">
        <v>40</v>
      </c>
      <c r="L1113" s="34">
        <v>2.8571428571430002</v>
      </c>
    </row>
    <row r="1114" spans="2:12" x14ac:dyDescent="0.2">
      <c r="D1114" s="175"/>
      <c r="E1114" s="4" t="s">
        <v>43</v>
      </c>
      <c r="F1114" s="6"/>
      <c r="G1114" s="5">
        <v>204</v>
      </c>
      <c r="H1114" s="32">
        <v>1.9607843137250001</v>
      </c>
      <c r="I1114" s="12">
        <v>18.627450980391998</v>
      </c>
      <c r="J1114" s="12">
        <v>30.392156862745001</v>
      </c>
      <c r="K1114" s="12">
        <v>45.588235294118</v>
      </c>
      <c r="L1114" s="34">
        <v>3.4313725490200002</v>
      </c>
    </row>
    <row r="1115" spans="2:12" x14ac:dyDescent="0.2">
      <c r="D1115" s="175"/>
      <c r="E1115" s="4" t="s">
        <v>44</v>
      </c>
      <c r="F1115" s="6"/>
      <c r="G1115" s="5">
        <v>223</v>
      </c>
      <c r="H1115" s="32">
        <v>1.3452914798210001</v>
      </c>
      <c r="I1115" s="33">
        <v>8.9686098654710005</v>
      </c>
      <c r="J1115" s="12">
        <v>31.838565022421999</v>
      </c>
      <c r="K1115" s="12">
        <v>52.466367713003997</v>
      </c>
      <c r="L1115" s="34">
        <v>5.3811659192830001</v>
      </c>
    </row>
    <row r="1116" spans="2:12" x14ac:dyDescent="0.2">
      <c r="D1116" s="176"/>
      <c r="E1116" s="59" t="s">
        <v>45</v>
      </c>
      <c r="F1116" s="60"/>
      <c r="G1116" s="56">
        <v>170</v>
      </c>
      <c r="H1116" s="83">
        <v>1.1764705882349999</v>
      </c>
      <c r="I1116" s="95">
        <v>7.0588235294119999</v>
      </c>
      <c r="J1116" s="92">
        <v>18.823529411765001</v>
      </c>
      <c r="K1116" s="109">
        <v>65.294117647058997</v>
      </c>
      <c r="L1116" s="85">
        <v>7.647058823529</v>
      </c>
    </row>
    <row r="1118" spans="2:12" x14ac:dyDescent="0.2">
      <c r="B1118" s="43" t="str">
        <f xml:space="preserve"> HYPERLINK("#'目次'!B47", "[41]")</f>
        <v>[41]</v>
      </c>
      <c r="C1118" s="31" t="s">
        <v>139</v>
      </c>
    </row>
    <row r="1122" spans="4:12" ht="36" x14ac:dyDescent="0.2">
      <c r="D1122" s="177"/>
      <c r="E1122" s="178"/>
      <c r="F1122" s="178"/>
      <c r="G1122" s="40" t="s">
        <v>14</v>
      </c>
      <c r="H1122" s="42" t="s">
        <v>124</v>
      </c>
      <c r="I1122" s="15" t="s">
        <v>125</v>
      </c>
      <c r="J1122" s="15" t="s">
        <v>126</v>
      </c>
      <c r="K1122" s="15" t="s">
        <v>127</v>
      </c>
      <c r="L1122" s="44" t="s">
        <v>17</v>
      </c>
    </row>
    <row r="1123" spans="4:12" x14ac:dyDescent="0.2">
      <c r="D1123" s="179"/>
      <c r="E1123" s="180"/>
      <c r="F1123" s="180"/>
      <c r="G1123" s="39"/>
      <c r="H1123" s="41"/>
      <c r="I1123" s="14"/>
      <c r="J1123" s="14"/>
      <c r="K1123" s="14"/>
      <c r="L1123" s="38"/>
    </row>
    <row r="1124" spans="4:12" x14ac:dyDescent="0.2">
      <c r="D1124" s="58"/>
      <c r="E1124" s="53" t="s">
        <v>14</v>
      </c>
      <c r="F1124" s="52"/>
      <c r="G1124" s="37">
        <v>1222</v>
      </c>
      <c r="H1124" s="24">
        <v>2.1276595744679998</v>
      </c>
      <c r="I1124" s="24">
        <v>15.302782324059001</v>
      </c>
      <c r="J1124" s="24">
        <v>30.114566284778999</v>
      </c>
      <c r="K1124" s="24">
        <v>48.854337152208998</v>
      </c>
      <c r="L1124" s="68">
        <v>3.6006546644839998</v>
      </c>
    </row>
    <row r="1125" spans="4:12" x14ac:dyDescent="0.2">
      <c r="D1125" s="174" t="s">
        <v>52</v>
      </c>
      <c r="E1125" s="20" t="s">
        <v>53</v>
      </c>
      <c r="F1125" s="22"/>
      <c r="G1125" s="21">
        <v>15</v>
      </c>
      <c r="H1125" s="51">
        <v>6.666666666667</v>
      </c>
      <c r="I1125" s="19">
        <v>20</v>
      </c>
      <c r="J1125" s="98">
        <v>20</v>
      </c>
      <c r="K1125" s="19">
        <v>53.333333333333002</v>
      </c>
      <c r="L1125" s="100">
        <v>0</v>
      </c>
    </row>
    <row r="1126" spans="4:12" ht="24" x14ac:dyDescent="0.2">
      <c r="D1126" s="175"/>
      <c r="E1126" s="4" t="s">
        <v>54</v>
      </c>
      <c r="F1126" s="6"/>
      <c r="G1126" s="5">
        <v>122</v>
      </c>
      <c r="H1126" s="32">
        <v>3.2786885245900002</v>
      </c>
      <c r="I1126" s="12">
        <v>13.114754098361001</v>
      </c>
      <c r="J1126" s="12">
        <v>28.688524590164</v>
      </c>
      <c r="K1126" s="12">
        <v>52.459016393443001</v>
      </c>
      <c r="L1126" s="34">
        <v>2.459016393443</v>
      </c>
    </row>
    <row r="1127" spans="4:12" x14ac:dyDescent="0.2">
      <c r="D1127" s="175"/>
      <c r="E1127" s="4" t="s">
        <v>55</v>
      </c>
      <c r="F1127" s="6"/>
      <c r="G1127" s="5">
        <v>43</v>
      </c>
      <c r="H1127" s="63">
        <v>0</v>
      </c>
      <c r="I1127" s="28">
        <v>23.255813953488001</v>
      </c>
      <c r="J1127" s="28">
        <v>37.209302325581</v>
      </c>
      <c r="K1127" s="61">
        <v>34.883720930232997</v>
      </c>
      <c r="L1127" s="34">
        <v>4.6511627906979998</v>
      </c>
    </row>
    <row r="1128" spans="4:12" x14ac:dyDescent="0.2">
      <c r="D1128" s="175"/>
      <c r="E1128" s="4" t="s">
        <v>56</v>
      </c>
      <c r="F1128" s="6"/>
      <c r="G1128" s="5">
        <v>60</v>
      </c>
      <c r="H1128" s="32">
        <v>3.333333333333</v>
      </c>
      <c r="I1128" s="28">
        <v>21.666666666666998</v>
      </c>
      <c r="J1128" s="12">
        <v>33.333333333333002</v>
      </c>
      <c r="K1128" s="33">
        <v>40</v>
      </c>
      <c r="L1128" s="34">
        <v>1.666666666667</v>
      </c>
    </row>
    <row r="1129" spans="4:12" x14ac:dyDescent="0.2">
      <c r="D1129" s="175"/>
      <c r="E1129" s="4" t="s">
        <v>57</v>
      </c>
      <c r="F1129" s="6"/>
      <c r="G1129" s="5">
        <v>286</v>
      </c>
      <c r="H1129" s="32">
        <v>2.0979020979020002</v>
      </c>
      <c r="I1129" s="12">
        <v>16.433566433566</v>
      </c>
      <c r="J1129" s="12">
        <v>34.965034965035002</v>
      </c>
      <c r="K1129" s="12">
        <v>44.405594405594002</v>
      </c>
      <c r="L1129" s="34">
        <v>2.0979020979020002</v>
      </c>
    </row>
    <row r="1130" spans="4:12" x14ac:dyDescent="0.2">
      <c r="D1130" s="175"/>
      <c r="E1130" s="4" t="s">
        <v>58</v>
      </c>
      <c r="F1130" s="6"/>
      <c r="G1130" s="5">
        <v>129</v>
      </c>
      <c r="H1130" s="32">
        <v>2.3255813953489999</v>
      </c>
      <c r="I1130" s="12">
        <v>20.155038759690001</v>
      </c>
      <c r="J1130" s="12">
        <v>34.108527131782999</v>
      </c>
      <c r="K1130" s="33">
        <v>39.534883720929997</v>
      </c>
      <c r="L1130" s="34">
        <v>3.8759689922480001</v>
      </c>
    </row>
    <row r="1131" spans="4:12" x14ac:dyDescent="0.2">
      <c r="D1131" s="175"/>
      <c r="E1131" s="4" t="s">
        <v>59</v>
      </c>
      <c r="F1131" s="6"/>
      <c r="G1131" s="5">
        <v>195</v>
      </c>
      <c r="H1131" s="32">
        <v>2.051282051282</v>
      </c>
      <c r="I1131" s="12">
        <v>15.384615384615</v>
      </c>
      <c r="J1131" s="12">
        <v>26.153846153846001</v>
      </c>
      <c r="K1131" s="12">
        <v>52.307692307692001</v>
      </c>
      <c r="L1131" s="34">
        <v>4.1025641025640001</v>
      </c>
    </row>
    <row r="1132" spans="4:12" x14ac:dyDescent="0.2">
      <c r="D1132" s="175"/>
      <c r="E1132" s="4" t="s">
        <v>60</v>
      </c>
      <c r="F1132" s="6"/>
      <c r="G1132" s="5">
        <v>176</v>
      </c>
      <c r="H1132" s="32">
        <v>1.7045454545450001</v>
      </c>
      <c r="I1132" s="12">
        <v>14.204545454545</v>
      </c>
      <c r="J1132" s="33">
        <v>25</v>
      </c>
      <c r="K1132" s="12">
        <v>53.409090909090999</v>
      </c>
      <c r="L1132" s="34">
        <v>5.6818181818179996</v>
      </c>
    </row>
    <row r="1133" spans="4:12" x14ac:dyDescent="0.2">
      <c r="D1133" s="175"/>
      <c r="E1133" s="4" t="s">
        <v>61</v>
      </c>
      <c r="F1133" s="6"/>
      <c r="G1133" s="5">
        <v>78</v>
      </c>
      <c r="H1133" s="32">
        <v>2.564102564103</v>
      </c>
      <c r="I1133" s="12">
        <v>16.666666666666998</v>
      </c>
      <c r="J1133" s="12">
        <v>29.487179487178999</v>
      </c>
      <c r="K1133" s="12">
        <v>50</v>
      </c>
      <c r="L1133" s="34">
        <v>1.2820512820509999</v>
      </c>
    </row>
    <row r="1134" spans="4:12" x14ac:dyDescent="0.2">
      <c r="D1134" s="175"/>
      <c r="E1134" s="4" t="s">
        <v>62</v>
      </c>
      <c r="F1134" s="6"/>
      <c r="G1134" s="5">
        <v>113</v>
      </c>
      <c r="H1134" s="32">
        <v>0.88495575221199996</v>
      </c>
      <c r="I1134" s="61">
        <v>3.53982300885</v>
      </c>
      <c r="J1134" s="12">
        <v>28.318584070796</v>
      </c>
      <c r="K1134" s="49">
        <v>61.946902654867003</v>
      </c>
      <c r="L1134" s="34">
        <v>5.3097345132739999</v>
      </c>
    </row>
    <row r="1135" spans="4:12" x14ac:dyDescent="0.2">
      <c r="D1135" s="174" t="s">
        <v>63</v>
      </c>
      <c r="E1135" s="20" t="s">
        <v>64</v>
      </c>
      <c r="F1135" s="22"/>
      <c r="G1135" s="21">
        <v>234</v>
      </c>
      <c r="H1135" s="51">
        <v>2.564102564103</v>
      </c>
      <c r="I1135" s="19">
        <v>15.384615384615</v>
      </c>
      <c r="J1135" s="78">
        <v>23.076923076922998</v>
      </c>
      <c r="K1135" s="88">
        <v>54.273504273504003</v>
      </c>
      <c r="L1135" s="50">
        <v>4.7008547008550003</v>
      </c>
    </row>
    <row r="1136" spans="4:12" x14ac:dyDescent="0.2">
      <c r="D1136" s="175"/>
      <c r="E1136" s="4" t="s">
        <v>65</v>
      </c>
      <c r="F1136" s="6"/>
      <c r="G1136" s="5">
        <v>172</v>
      </c>
      <c r="H1136" s="32">
        <v>2.3255813953489999</v>
      </c>
      <c r="I1136" s="12">
        <v>12.209302325581</v>
      </c>
      <c r="J1136" s="12">
        <v>33.720930232557997</v>
      </c>
      <c r="K1136" s="12">
        <v>47.674418604651002</v>
      </c>
      <c r="L1136" s="34">
        <v>4.0697674418599998</v>
      </c>
    </row>
    <row r="1137" spans="2:12" x14ac:dyDescent="0.2">
      <c r="D1137" s="175"/>
      <c r="E1137" s="4" t="s">
        <v>66</v>
      </c>
      <c r="F1137" s="6"/>
      <c r="G1137" s="5">
        <v>165</v>
      </c>
      <c r="H1137" s="63">
        <v>0</v>
      </c>
      <c r="I1137" s="12">
        <v>12.121212121212</v>
      </c>
      <c r="J1137" s="12">
        <v>30.303030303029999</v>
      </c>
      <c r="K1137" s="28">
        <v>54.545454545455001</v>
      </c>
      <c r="L1137" s="34">
        <v>3.0303030303030001</v>
      </c>
    </row>
    <row r="1138" spans="2:12" x14ac:dyDescent="0.2">
      <c r="D1138" s="175"/>
      <c r="E1138" s="4" t="s">
        <v>67</v>
      </c>
      <c r="F1138" s="6"/>
      <c r="G1138" s="5">
        <v>158</v>
      </c>
      <c r="H1138" s="32">
        <v>4.4303797468350004</v>
      </c>
      <c r="I1138" s="12">
        <v>15.189873417722</v>
      </c>
      <c r="J1138" s="12">
        <v>29.113924050632999</v>
      </c>
      <c r="K1138" s="12">
        <v>48.734177215190002</v>
      </c>
      <c r="L1138" s="34">
        <v>2.5316455696200002</v>
      </c>
    </row>
    <row r="1139" spans="2:12" x14ac:dyDescent="0.2">
      <c r="D1139" s="175"/>
      <c r="E1139" s="4" t="s">
        <v>68</v>
      </c>
      <c r="F1139" s="6"/>
      <c r="G1139" s="5">
        <v>112</v>
      </c>
      <c r="H1139" s="32">
        <v>2.6785714285709998</v>
      </c>
      <c r="I1139" s="12">
        <v>12.5</v>
      </c>
      <c r="J1139" s="12">
        <v>32.142857142856997</v>
      </c>
      <c r="K1139" s="12">
        <v>50</v>
      </c>
      <c r="L1139" s="34">
        <v>2.6785714285709998</v>
      </c>
    </row>
    <row r="1140" spans="2:12" x14ac:dyDescent="0.2">
      <c r="D1140" s="175"/>
      <c r="E1140" s="4" t="s">
        <v>69</v>
      </c>
      <c r="F1140" s="6"/>
      <c r="G1140" s="5">
        <v>92</v>
      </c>
      <c r="H1140" s="32">
        <v>1.086956521739</v>
      </c>
      <c r="I1140" s="12">
        <v>14.130434782609001</v>
      </c>
      <c r="J1140" s="12">
        <v>29.347826086956999</v>
      </c>
      <c r="K1140" s="12">
        <v>53.260869565217</v>
      </c>
      <c r="L1140" s="34">
        <v>2.1739130434780001</v>
      </c>
    </row>
    <row r="1141" spans="2:12" x14ac:dyDescent="0.2">
      <c r="D1141" s="175"/>
      <c r="E1141" s="4" t="s">
        <v>70</v>
      </c>
      <c r="F1141" s="6"/>
      <c r="G1141" s="5">
        <v>131</v>
      </c>
      <c r="H1141" s="32">
        <v>2.2900763358780001</v>
      </c>
      <c r="I1141" s="12">
        <v>16.793893129771</v>
      </c>
      <c r="J1141" s="12">
        <v>35.114503816793999</v>
      </c>
      <c r="K1141" s="12">
        <v>44.274809160304997</v>
      </c>
      <c r="L1141" s="34">
        <v>1.526717557252</v>
      </c>
    </row>
    <row r="1142" spans="2:12" x14ac:dyDescent="0.2">
      <c r="D1142" s="175"/>
      <c r="E1142" s="4" t="s">
        <v>71</v>
      </c>
      <c r="F1142" s="6"/>
      <c r="G1142" s="5">
        <v>71</v>
      </c>
      <c r="H1142" s="32">
        <v>1.4084507042250001</v>
      </c>
      <c r="I1142" s="49">
        <v>25.352112676055999</v>
      </c>
      <c r="J1142" s="12">
        <v>30.985915492958</v>
      </c>
      <c r="K1142" s="61">
        <v>35.211267605633999</v>
      </c>
      <c r="L1142" s="34">
        <v>7.0422535211269999</v>
      </c>
    </row>
    <row r="1143" spans="2:12" x14ac:dyDescent="0.2">
      <c r="D1143" s="176"/>
      <c r="E1143" s="59" t="s">
        <v>72</v>
      </c>
      <c r="F1143" s="60"/>
      <c r="G1143" s="56">
        <v>70</v>
      </c>
      <c r="H1143" s="83">
        <v>1.4285714285710001</v>
      </c>
      <c r="I1143" s="109">
        <v>25.714285714286</v>
      </c>
      <c r="J1143" s="102">
        <v>38.571428571429003</v>
      </c>
      <c r="K1143" s="92">
        <v>31.428571428571001</v>
      </c>
      <c r="L1143" s="85">
        <v>2.8571428571430002</v>
      </c>
    </row>
    <row r="1145" spans="2:12" x14ac:dyDescent="0.2">
      <c r="B1145" s="43" t="str">
        <f xml:space="preserve"> HYPERLINK("#'目次'!B48", "[42]")</f>
        <v>[42]</v>
      </c>
      <c r="C1145" s="31" t="s">
        <v>139</v>
      </c>
    </row>
    <row r="1148" spans="2:12" x14ac:dyDescent="0.2">
      <c r="C1148" s="31" t="s">
        <v>75</v>
      </c>
    </row>
    <row r="1149" spans="2:12" ht="36" x14ac:dyDescent="0.2">
      <c r="D1149" s="177"/>
      <c r="E1149" s="178"/>
      <c r="F1149" s="178"/>
      <c r="G1149" s="40" t="s">
        <v>14</v>
      </c>
      <c r="H1149" s="42" t="s">
        <v>124</v>
      </c>
      <c r="I1149" s="15" t="s">
        <v>125</v>
      </c>
      <c r="J1149" s="15" t="s">
        <v>126</v>
      </c>
      <c r="K1149" s="15" t="s">
        <v>127</v>
      </c>
      <c r="L1149" s="44" t="s">
        <v>17</v>
      </c>
    </row>
    <row r="1150" spans="2:12" x14ac:dyDescent="0.2">
      <c r="D1150" s="179"/>
      <c r="E1150" s="180"/>
      <c r="F1150" s="180"/>
      <c r="G1150" s="39"/>
      <c r="H1150" s="41"/>
      <c r="I1150" s="14"/>
      <c r="J1150" s="14"/>
      <c r="K1150" s="14"/>
      <c r="L1150" s="38"/>
    </row>
    <row r="1151" spans="2:12" x14ac:dyDescent="0.2">
      <c r="D1151" s="58"/>
      <c r="E1151" s="53" t="s">
        <v>14</v>
      </c>
      <c r="F1151" s="52"/>
      <c r="G1151" s="37">
        <v>1222</v>
      </c>
      <c r="H1151" s="24">
        <v>2.1276595744679998</v>
      </c>
      <c r="I1151" s="24">
        <v>15.302782324059001</v>
      </c>
      <c r="J1151" s="24">
        <v>30.114566284778999</v>
      </c>
      <c r="K1151" s="24">
        <v>48.854337152208998</v>
      </c>
      <c r="L1151" s="68">
        <v>3.6006546644839998</v>
      </c>
    </row>
    <row r="1152" spans="2:12" x14ac:dyDescent="0.2">
      <c r="D1152" s="174" t="s">
        <v>36</v>
      </c>
      <c r="E1152" s="20" t="s">
        <v>76</v>
      </c>
      <c r="F1152" s="22"/>
      <c r="G1152" s="21">
        <v>629</v>
      </c>
      <c r="H1152" s="51">
        <v>2.5437201907790001</v>
      </c>
      <c r="I1152" s="19">
        <v>15.262321144674001</v>
      </c>
      <c r="J1152" s="88">
        <v>35.294117647058997</v>
      </c>
      <c r="K1152" s="78">
        <v>43.402225755167002</v>
      </c>
      <c r="L1152" s="50">
        <v>3.4976152623210002</v>
      </c>
    </row>
    <row r="1153" spans="4:12" x14ac:dyDescent="0.2">
      <c r="D1153" s="175"/>
      <c r="E1153" s="4" t="s">
        <v>39</v>
      </c>
      <c r="F1153" s="6"/>
      <c r="G1153" s="5">
        <v>37</v>
      </c>
      <c r="H1153" s="32">
        <v>2.7027027027030002</v>
      </c>
      <c r="I1153" s="12">
        <v>16.216216216216001</v>
      </c>
      <c r="J1153" s="12">
        <v>32.432432432432002</v>
      </c>
      <c r="K1153" s="12">
        <v>48.648648648649001</v>
      </c>
      <c r="L1153" s="62">
        <v>0</v>
      </c>
    </row>
    <row r="1154" spans="4:12" x14ac:dyDescent="0.2">
      <c r="D1154" s="175"/>
      <c r="E1154" s="4" t="s">
        <v>40</v>
      </c>
      <c r="F1154" s="6"/>
      <c r="G1154" s="5">
        <v>73</v>
      </c>
      <c r="H1154" s="32">
        <v>1.369863013699</v>
      </c>
      <c r="I1154" s="33">
        <v>8.2191780821920002</v>
      </c>
      <c r="J1154" s="49">
        <v>41.095890410959001</v>
      </c>
      <c r="K1154" s="12">
        <v>47.945205479452</v>
      </c>
      <c r="L1154" s="34">
        <v>1.369863013699</v>
      </c>
    </row>
    <row r="1155" spans="4:12" x14ac:dyDescent="0.2">
      <c r="D1155" s="175"/>
      <c r="E1155" s="4" t="s">
        <v>41</v>
      </c>
      <c r="F1155" s="6"/>
      <c r="G1155" s="5">
        <v>108</v>
      </c>
      <c r="H1155" s="32">
        <v>3.7037037037039999</v>
      </c>
      <c r="I1155" s="28">
        <v>23.148148148148</v>
      </c>
      <c r="J1155" s="28">
        <v>38.888888888888999</v>
      </c>
      <c r="K1155" s="61">
        <v>32.407407407407</v>
      </c>
      <c r="L1155" s="34">
        <v>1.851851851852</v>
      </c>
    </row>
    <row r="1156" spans="4:12" x14ac:dyDescent="0.2">
      <c r="D1156" s="175"/>
      <c r="E1156" s="4" t="s">
        <v>42</v>
      </c>
      <c r="F1156" s="6"/>
      <c r="G1156" s="5">
        <v>113</v>
      </c>
      <c r="H1156" s="32">
        <v>3.53982300885</v>
      </c>
      <c r="I1156" s="28">
        <v>21.238938053097002</v>
      </c>
      <c r="J1156" s="28">
        <v>35.398230088496</v>
      </c>
      <c r="K1156" s="61">
        <v>37.168141592920001</v>
      </c>
      <c r="L1156" s="34">
        <v>2.654867256637</v>
      </c>
    </row>
    <row r="1157" spans="4:12" x14ac:dyDescent="0.2">
      <c r="D1157" s="175"/>
      <c r="E1157" s="4" t="s">
        <v>43</v>
      </c>
      <c r="F1157" s="6"/>
      <c r="G1157" s="5">
        <v>101</v>
      </c>
      <c r="H1157" s="32">
        <v>1.9801980198019999</v>
      </c>
      <c r="I1157" s="28">
        <v>21.782178217822</v>
      </c>
      <c r="J1157" s="28">
        <v>35.643564356436002</v>
      </c>
      <c r="K1157" s="61">
        <v>36.633663366336997</v>
      </c>
      <c r="L1157" s="34">
        <v>3.9603960396039999</v>
      </c>
    </row>
    <row r="1158" spans="4:12" x14ac:dyDescent="0.2">
      <c r="D1158" s="175"/>
      <c r="E1158" s="4" t="s">
        <v>44</v>
      </c>
      <c r="F1158" s="6"/>
      <c r="G1158" s="5">
        <v>114</v>
      </c>
      <c r="H1158" s="32">
        <v>1.7543859649119999</v>
      </c>
      <c r="I1158" s="33">
        <v>7.8947368421049999</v>
      </c>
      <c r="J1158" s="28">
        <v>36.842105263157997</v>
      </c>
      <c r="K1158" s="12">
        <v>49.122807017543998</v>
      </c>
      <c r="L1158" s="34">
        <v>4.3859649122809996</v>
      </c>
    </row>
    <row r="1159" spans="4:12" x14ac:dyDescent="0.2">
      <c r="D1159" s="175"/>
      <c r="E1159" s="4" t="s">
        <v>45</v>
      </c>
      <c r="F1159" s="6"/>
      <c r="G1159" s="5">
        <v>83</v>
      </c>
      <c r="H1159" s="32">
        <v>2.409638554217</v>
      </c>
      <c r="I1159" s="61">
        <v>4.819277108434</v>
      </c>
      <c r="J1159" s="33">
        <v>24.096385542168999</v>
      </c>
      <c r="K1159" s="49">
        <v>60.240963855422002</v>
      </c>
      <c r="L1159" s="34">
        <v>8.4337349397590007</v>
      </c>
    </row>
    <row r="1160" spans="4:12" x14ac:dyDescent="0.2">
      <c r="D1160" s="174" t="s">
        <v>37</v>
      </c>
      <c r="E1160" s="20" t="s">
        <v>77</v>
      </c>
      <c r="F1160" s="22"/>
      <c r="G1160" s="21">
        <v>593</v>
      </c>
      <c r="H1160" s="51">
        <v>1.686340640809</v>
      </c>
      <c r="I1160" s="19">
        <v>15.345699831366</v>
      </c>
      <c r="J1160" s="78">
        <v>24.620573355817999</v>
      </c>
      <c r="K1160" s="88">
        <v>54.637436762226002</v>
      </c>
      <c r="L1160" s="50">
        <v>3.7099494097810002</v>
      </c>
    </row>
    <row r="1161" spans="4:12" x14ac:dyDescent="0.2">
      <c r="D1161" s="175"/>
      <c r="E1161" s="4" t="s">
        <v>39</v>
      </c>
      <c r="F1161" s="6"/>
      <c r="G1161" s="5">
        <v>27</v>
      </c>
      <c r="H1161" s="32">
        <v>3.7037037037039999</v>
      </c>
      <c r="I1161" s="12">
        <v>18.518518518518999</v>
      </c>
      <c r="J1161" s="61">
        <v>14.814814814815</v>
      </c>
      <c r="K1161" s="49">
        <v>62.962962962962997</v>
      </c>
      <c r="L1161" s="62">
        <v>0</v>
      </c>
    </row>
    <row r="1162" spans="4:12" x14ac:dyDescent="0.2">
      <c r="D1162" s="175"/>
      <c r="E1162" s="4" t="s">
        <v>40</v>
      </c>
      <c r="F1162" s="6"/>
      <c r="G1162" s="5">
        <v>74</v>
      </c>
      <c r="H1162" s="32">
        <v>1.351351351351</v>
      </c>
      <c r="I1162" s="12">
        <v>14.864864864865</v>
      </c>
      <c r="J1162" s="33">
        <v>22.972972972973</v>
      </c>
      <c r="K1162" s="28">
        <v>58.108108108107999</v>
      </c>
      <c r="L1162" s="34">
        <v>2.7027027027030002</v>
      </c>
    </row>
    <row r="1163" spans="4:12" x14ac:dyDescent="0.2">
      <c r="D1163" s="175"/>
      <c r="E1163" s="4" t="s">
        <v>41</v>
      </c>
      <c r="F1163" s="6"/>
      <c r="G1163" s="5">
        <v>96</v>
      </c>
      <c r="H1163" s="32">
        <v>3.125</v>
      </c>
      <c r="I1163" s="12">
        <v>17.708333333333002</v>
      </c>
      <c r="J1163" s="12">
        <v>32.291666666666998</v>
      </c>
      <c r="K1163" s="12">
        <v>45.833333333333002</v>
      </c>
      <c r="L1163" s="34">
        <v>1.041666666667</v>
      </c>
    </row>
    <row r="1164" spans="4:12" x14ac:dyDescent="0.2">
      <c r="D1164" s="175"/>
      <c r="E1164" s="4" t="s">
        <v>42</v>
      </c>
      <c r="F1164" s="6"/>
      <c r="G1164" s="5">
        <v>97</v>
      </c>
      <c r="H1164" s="32">
        <v>2.0618556701030002</v>
      </c>
      <c r="I1164" s="28">
        <v>23.711340206186001</v>
      </c>
      <c r="J1164" s="12">
        <v>27.835051546391998</v>
      </c>
      <c r="K1164" s="33">
        <v>43.298969072165001</v>
      </c>
      <c r="L1164" s="34">
        <v>3.0927835051549999</v>
      </c>
    </row>
    <row r="1165" spans="4:12" x14ac:dyDescent="0.2">
      <c r="D1165" s="175"/>
      <c r="E1165" s="4" t="s">
        <v>43</v>
      </c>
      <c r="F1165" s="6"/>
      <c r="G1165" s="5">
        <v>103</v>
      </c>
      <c r="H1165" s="32">
        <v>1.9417475728160001</v>
      </c>
      <c r="I1165" s="12">
        <v>15.533980582524</v>
      </c>
      <c r="J1165" s="12">
        <v>25.242718446602002</v>
      </c>
      <c r="K1165" s="28">
        <v>54.368932038834998</v>
      </c>
      <c r="L1165" s="34">
        <v>2.9126213592229999</v>
      </c>
    </row>
    <row r="1166" spans="4:12" x14ac:dyDescent="0.2">
      <c r="D1166" s="175"/>
      <c r="E1166" s="4" t="s">
        <v>44</v>
      </c>
      <c r="F1166" s="6"/>
      <c r="G1166" s="5">
        <v>109</v>
      </c>
      <c r="H1166" s="32">
        <v>0.91743119266100004</v>
      </c>
      <c r="I1166" s="33">
        <v>10.091743119266001</v>
      </c>
      <c r="J1166" s="12">
        <v>26.605504587155998</v>
      </c>
      <c r="K1166" s="28">
        <v>55.963302752293998</v>
      </c>
      <c r="L1166" s="34">
        <v>6.4220183486240003</v>
      </c>
    </row>
    <row r="1167" spans="4:12" x14ac:dyDescent="0.2">
      <c r="D1167" s="176"/>
      <c r="E1167" s="59" t="s">
        <v>45</v>
      </c>
      <c r="F1167" s="60"/>
      <c r="G1167" s="56">
        <v>87</v>
      </c>
      <c r="H1167" s="115">
        <v>0</v>
      </c>
      <c r="I1167" s="95">
        <v>9.1954022988510005</v>
      </c>
      <c r="J1167" s="92">
        <v>13.793103448276</v>
      </c>
      <c r="K1167" s="109">
        <v>70.114942528735995</v>
      </c>
      <c r="L1167" s="85">
        <v>6.8965517241379999</v>
      </c>
    </row>
    <row r="1169" spans="2:12" x14ac:dyDescent="0.2">
      <c r="B1169" s="43" t="str">
        <f xml:space="preserve"> HYPERLINK("#'目次'!B49", "[43]")</f>
        <v>[43]</v>
      </c>
      <c r="C1169" s="31" t="s">
        <v>142</v>
      </c>
    </row>
    <row r="1173" spans="2:12" ht="36" x14ac:dyDescent="0.2">
      <c r="D1173" s="177"/>
      <c r="E1173" s="178"/>
      <c r="F1173" s="178"/>
      <c r="G1173" s="40" t="s">
        <v>14</v>
      </c>
      <c r="H1173" s="42" t="s">
        <v>124</v>
      </c>
      <c r="I1173" s="15" t="s">
        <v>125</v>
      </c>
      <c r="J1173" s="15" t="s">
        <v>126</v>
      </c>
      <c r="K1173" s="15" t="s">
        <v>127</v>
      </c>
      <c r="L1173" s="44" t="s">
        <v>17</v>
      </c>
    </row>
    <row r="1174" spans="2:12" x14ac:dyDescent="0.2">
      <c r="D1174" s="179"/>
      <c r="E1174" s="180"/>
      <c r="F1174" s="180"/>
      <c r="G1174" s="39"/>
      <c r="H1174" s="41"/>
      <c r="I1174" s="14"/>
      <c r="J1174" s="14"/>
      <c r="K1174" s="14"/>
      <c r="L1174" s="38"/>
    </row>
    <row r="1175" spans="2:12" x14ac:dyDescent="0.2">
      <c r="D1175" s="58"/>
      <c r="E1175" s="53" t="s">
        <v>14</v>
      </c>
      <c r="F1175" s="52"/>
      <c r="G1175" s="37">
        <v>1222</v>
      </c>
      <c r="H1175" s="24">
        <v>7.0376432078560001</v>
      </c>
      <c r="I1175" s="24">
        <v>34.288052373158997</v>
      </c>
      <c r="J1175" s="24">
        <v>23.404255319149001</v>
      </c>
      <c r="K1175" s="24">
        <v>32.815057283142004</v>
      </c>
      <c r="L1175" s="68">
        <v>2.4549918166940001</v>
      </c>
    </row>
    <row r="1176" spans="2:12" x14ac:dyDescent="0.2">
      <c r="D1176" s="174" t="s">
        <v>18</v>
      </c>
      <c r="E1176" s="20" t="s">
        <v>19</v>
      </c>
      <c r="F1176" s="22"/>
      <c r="G1176" s="21">
        <v>57</v>
      </c>
      <c r="H1176" s="129">
        <v>14.035087719298</v>
      </c>
      <c r="I1176" s="88">
        <v>40.350877192981997</v>
      </c>
      <c r="J1176" s="98">
        <v>12.280701754386</v>
      </c>
      <c r="K1176" s="19">
        <v>33.333333333333002</v>
      </c>
      <c r="L1176" s="100">
        <v>0</v>
      </c>
    </row>
    <row r="1177" spans="2:12" x14ac:dyDescent="0.2">
      <c r="D1177" s="175"/>
      <c r="E1177" s="4" t="s">
        <v>20</v>
      </c>
      <c r="F1177" s="6"/>
      <c r="G1177" s="5">
        <v>84</v>
      </c>
      <c r="H1177" s="32">
        <v>7.1428571428570002</v>
      </c>
      <c r="I1177" s="12">
        <v>36.904761904761997</v>
      </c>
      <c r="J1177" s="33">
        <v>17.857142857143</v>
      </c>
      <c r="K1177" s="12">
        <v>35.714285714286</v>
      </c>
      <c r="L1177" s="34">
        <v>2.3809523809519999</v>
      </c>
    </row>
    <row r="1178" spans="2:12" x14ac:dyDescent="0.2">
      <c r="D1178" s="175"/>
      <c r="E1178" s="4" t="s">
        <v>21</v>
      </c>
      <c r="F1178" s="6"/>
      <c r="G1178" s="5">
        <v>487</v>
      </c>
      <c r="H1178" s="32">
        <v>7.3921971252569998</v>
      </c>
      <c r="I1178" s="12">
        <v>33.675564681725</v>
      </c>
      <c r="J1178" s="12">
        <v>25.051334702258998</v>
      </c>
      <c r="K1178" s="12">
        <v>31.416837782340998</v>
      </c>
      <c r="L1178" s="34">
        <v>2.4640657084190001</v>
      </c>
    </row>
    <row r="1179" spans="2:12" x14ac:dyDescent="0.2">
      <c r="D1179" s="175"/>
      <c r="E1179" s="4" t="s">
        <v>22</v>
      </c>
      <c r="F1179" s="6"/>
      <c r="G1179" s="5">
        <v>35</v>
      </c>
      <c r="H1179" s="32">
        <v>11.428571428571001</v>
      </c>
      <c r="I1179" s="33">
        <v>28.571428571428999</v>
      </c>
      <c r="J1179" s="61">
        <v>11.428571428571001</v>
      </c>
      <c r="K1179" s="49">
        <v>48.571428571429003</v>
      </c>
      <c r="L1179" s="62">
        <v>0</v>
      </c>
    </row>
    <row r="1180" spans="2:12" x14ac:dyDescent="0.2">
      <c r="D1180" s="175"/>
      <c r="E1180" s="4" t="s">
        <v>23</v>
      </c>
      <c r="F1180" s="6"/>
      <c r="G1180" s="5">
        <v>143</v>
      </c>
      <c r="H1180" s="32">
        <v>4.1958041958040004</v>
      </c>
      <c r="I1180" s="12">
        <v>32.167832167832003</v>
      </c>
      <c r="J1180" s="12">
        <v>27.272727272727</v>
      </c>
      <c r="K1180" s="12">
        <v>32.167832167832003</v>
      </c>
      <c r="L1180" s="34">
        <v>4.1958041958040004</v>
      </c>
    </row>
    <row r="1181" spans="2:12" x14ac:dyDescent="0.2">
      <c r="D1181" s="175"/>
      <c r="E1181" s="4" t="s">
        <v>24</v>
      </c>
      <c r="F1181" s="6"/>
      <c r="G1181" s="5">
        <v>187</v>
      </c>
      <c r="H1181" s="32">
        <v>5.3475935828879999</v>
      </c>
      <c r="I1181" s="12">
        <v>36.898395721924999</v>
      </c>
      <c r="J1181" s="12">
        <v>22.459893048127999</v>
      </c>
      <c r="K1181" s="12">
        <v>33.155080213904</v>
      </c>
      <c r="L1181" s="34">
        <v>2.1390374331549999</v>
      </c>
    </row>
    <row r="1182" spans="2:12" x14ac:dyDescent="0.2">
      <c r="D1182" s="175"/>
      <c r="E1182" s="4" t="s">
        <v>25</v>
      </c>
      <c r="F1182" s="6"/>
      <c r="G1182" s="5">
        <v>71</v>
      </c>
      <c r="H1182" s="32">
        <v>7.0422535211269999</v>
      </c>
      <c r="I1182" s="12">
        <v>29.577464788732001</v>
      </c>
      <c r="J1182" s="12">
        <v>25.352112676055999</v>
      </c>
      <c r="K1182" s="12">
        <v>36.619718309859003</v>
      </c>
      <c r="L1182" s="34">
        <v>1.4084507042250001</v>
      </c>
    </row>
    <row r="1183" spans="2:12" x14ac:dyDescent="0.2">
      <c r="D1183" s="175"/>
      <c r="E1183" s="4" t="s">
        <v>26</v>
      </c>
      <c r="F1183" s="6"/>
      <c r="G1183" s="5">
        <v>30</v>
      </c>
      <c r="H1183" s="32">
        <v>6.666666666667</v>
      </c>
      <c r="I1183" s="12">
        <v>30</v>
      </c>
      <c r="J1183" s="28">
        <v>30</v>
      </c>
      <c r="K1183" s="12">
        <v>30</v>
      </c>
      <c r="L1183" s="34">
        <v>3.333333333333</v>
      </c>
    </row>
    <row r="1184" spans="2:12" x14ac:dyDescent="0.2">
      <c r="D1184" s="175"/>
      <c r="E1184" s="4" t="s">
        <v>27</v>
      </c>
      <c r="F1184" s="6"/>
      <c r="G1184" s="5">
        <v>70</v>
      </c>
      <c r="H1184" s="32">
        <v>5.7142857142860004</v>
      </c>
      <c r="I1184" s="12">
        <v>37.142857142856997</v>
      </c>
      <c r="J1184" s="12">
        <v>24.285714285714</v>
      </c>
      <c r="K1184" s="12">
        <v>31.428571428571001</v>
      </c>
      <c r="L1184" s="34">
        <v>1.4285714285710001</v>
      </c>
    </row>
    <row r="1185" spans="4:12" x14ac:dyDescent="0.2">
      <c r="D1185" s="175"/>
      <c r="E1185" s="4" t="s">
        <v>28</v>
      </c>
      <c r="F1185" s="6"/>
      <c r="G1185" s="5">
        <v>51</v>
      </c>
      <c r="H1185" s="32">
        <v>9.8039215686270005</v>
      </c>
      <c r="I1185" s="12">
        <v>31.372549019608002</v>
      </c>
      <c r="J1185" s="12">
        <v>23.529411764706001</v>
      </c>
      <c r="K1185" s="12">
        <v>31.372549019608002</v>
      </c>
      <c r="L1185" s="34">
        <v>3.9215686274510002</v>
      </c>
    </row>
    <row r="1186" spans="4:12" x14ac:dyDescent="0.2">
      <c r="D1186" s="175"/>
      <c r="E1186" s="4" t="s">
        <v>29</v>
      </c>
      <c r="F1186" s="6"/>
      <c r="G1186" s="5">
        <v>7</v>
      </c>
      <c r="H1186" s="133">
        <v>0</v>
      </c>
      <c r="I1186" s="49">
        <v>57.142857142856997</v>
      </c>
      <c r="J1186" s="33">
        <v>14.285714285714</v>
      </c>
      <c r="K1186" s="61">
        <v>14.285714285714</v>
      </c>
      <c r="L1186" s="107">
        <v>14.285714285714</v>
      </c>
    </row>
    <row r="1187" spans="4:12" x14ac:dyDescent="0.2">
      <c r="D1187" s="174" t="s">
        <v>30</v>
      </c>
      <c r="E1187" s="20" t="s">
        <v>31</v>
      </c>
      <c r="F1187" s="22"/>
      <c r="G1187" s="21">
        <v>393</v>
      </c>
      <c r="H1187" s="51">
        <v>8.1424936386769993</v>
      </c>
      <c r="I1187" s="19">
        <v>32.061068702290001</v>
      </c>
      <c r="J1187" s="19">
        <v>23.664122137404998</v>
      </c>
      <c r="K1187" s="19">
        <v>34.096692111959001</v>
      </c>
      <c r="L1187" s="50">
        <v>2.0356234096689998</v>
      </c>
    </row>
    <row r="1188" spans="4:12" x14ac:dyDescent="0.2">
      <c r="D1188" s="175"/>
      <c r="E1188" s="4" t="s">
        <v>32</v>
      </c>
      <c r="F1188" s="6"/>
      <c r="G1188" s="5">
        <v>352</v>
      </c>
      <c r="H1188" s="32">
        <v>6.5340909090909998</v>
      </c>
      <c r="I1188" s="12">
        <v>34.659090909090999</v>
      </c>
      <c r="J1188" s="12">
        <v>23.295454545455001</v>
      </c>
      <c r="K1188" s="12">
        <v>32.954545454544999</v>
      </c>
      <c r="L1188" s="34">
        <v>2.556818181818</v>
      </c>
    </row>
    <row r="1189" spans="4:12" x14ac:dyDescent="0.2">
      <c r="D1189" s="175"/>
      <c r="E1189" s="4" t="s">
        <v>33</v>
      </c>
      <c r="F1189" s="6"/>
      <c r="G1189" s="5">
        <v>388</v>
      </c>
      <c r="H1189" s="32">
        <v>7.4742268041240001</v>
      </c>
      <c r="I1189" s="12">
        <v>35.309278350515001</v>
      </c>
      <c r="J1189" s="12">
        <v>23.453608247422999</v>
      </c>
      <c r="K1189" s="12">
        <v>30.412371134021001</v>
      </c>
      <c r="L1189" s="34">
        <v>3.3505154639180001</v>
      </c>
    </row>
    <row r="1190" spans="4:12" x14ac:dyDescent="0.2">
      <c r="D1190" s="175"/>
      <c r="E1190" s="4" t="s">
        <v>34</v>
      </c>
      <c r="F1190" s="6"/>
      <c r="G1190" s="5">
        <v>89</v>
      </c>
      <c r="H1190" s="32">
        <v>2.2471910112360001</v>
      </c>
      <c r="I1190" s="12">
        <v>38.202247191010997</v>
      </c>
      <c r="J1190" s="12">
        <v>22.47191011236</v>
      </c>
      <c r="K1190" s="12">
        <v>37.078651685392998</v>
      </c>
      <c r="L1190" s="62">
        <v>0</v>
      </c>
    </row>
    <row r="1191" spans="4:12" x14ac:dyDescent="0.2">
      <c r="D1191" s="174" t="s">
        <v>35</v>
      </c>
      <c r="E1191" s="20" t="s">
        <v>36</v>
      </c>
      <c r="F1191" s="22"/>
      <c r="G1191" s="21">
        <v>629</v>
      </c>
      <c r="H1191" s="51">
        <v>6.5182829888710003</v>
      </c>
      <c r="I1191" s="19">
        <v>36.089030206677002</v>
      </c>
      <c r="J1191" s="19">
        <v>26.709062003180001</v>
      </c>
      <c r="K1191" s="19">
        <v>28.934817170111</v>
      </c>
      <c r="L1191" s="50">
        <v>1.7488076311609999</v>
      </c>
    </row>
    <row r="1192" spans="4:12" x14ac:dyDescent="0.2">
      <c r="D1192" s="175"/>
      <c r="E1192" s="4" t="s">
        <v>37</v>
      </c>
      <c r="F1192" s="6"/>
      <c r="G1192" s="5">
        <v>593</v>
      </c>
      <c r="H1192" s="32">
        <v>7.5885328836420003</v>
      </c>
      <c r="I1192" s="12">
        <v>32.377740303541003</v>
      </c>
      <c r="J1192" s="12">
        <v>19.898819561551001</v>
      </c>
      <c r="K1192" s="12">
        <v>36.930860033727001</v>
      </c>
      <c r="L1192" s="34">
        <v>3.2040472175380001</v>
      </c>
    </row>
    <row r="1193" spans="4:12" x14ac:dyDescent="0.2">
      <c r="D1193" s="174" t="s">
        <v>38</v>
      </c>
      <c r="E1193" s="20" t="s">
        <v>39</v>
      </c>
      <c r="F1193" s="22"/>
      <c r="G1193" s="21">
        <v>64</v>
      </c>
      <c r="H1193" s="134">
        <v>1.5625</v>
      </c>
      <c r="I1193" s="19">
        <v>37.5</v>
      </c>
      <c r="J1193" s="19">
        <v>26.5625</v>
      </c>
      <c r="K1193" s="19">
        <v>32.8125</v>
      </c>
      <c r="L1193" s="50">
        <v>1.5625</v>
      </c>
    </row>
    <row r="1194" spans="4:12" x14ac:dyDescent="0.2">
      <c r="D1194" s="175"/>
      <c r="E1194" s="4" t="s">
        <v>40</v>
      </c>
      <c r="F1194" s="6"/>
      <c r="G1194" s="5">
        <v>147</v>
      </c>
      <c r="H1194" s="32">
        <v>8.1632653061219997</v>
      </c>
      <c r="I1194" s="33">
        <v>26.530612244897998</v>
      </c>
      <c r="J1194" s="12">
        <v>25.850340136054001</v>
      </c>
      <c r="K1194" s="28">
        <v>38.095238095238003</v>
      </c>
      <c r="L1194" s="34">
        <v>1.360544217687</v>
      </c>
    </row>
    <row r="1195" spans="4:12" x14ac:dyDescent="0.2">
      <c r="D1195" s="175"/>
      <c r="E1195" s="4" t="s">
        <v>41</v>
      </c>
      <c r="F1195" s="6"/>
      <c r="G1195" s="5">
        <v>204</v>
      </c>
      <c r="H1195" s="75">
        <v>13.725490196078001</v>
      </c>
      <c r="I1195" s="49">
        <v>45.098039215686001</v>
      </c>
      <c r="J1195" s="12">
        <v>23.039215686275</v>
      </c>
      <c r="K1195" s="61">
        <v>17.156862745098</v>
      </c>
      <c r="L1195" s="34">
        <v>0.98039215686299996</v>
      </c>
    </row>
    <row r="1196" spans="4:12" x14ac:dyDescent="0.2">
      <c r="D1196" s="175"/>
      <c r="E1196" s="4" t="s">
        <v>42</v>
      </c>
      <c r="F1196" s="6"/>
      <c r="G1196" s="5">
        <v>210</v>
      </c>
      <c r="H1196" s="32">
        <v>11.904761904761999</v>
      </c>
      <c r="I1196" s="28">
        <v>39.523809523810002</v>
      </c>
      <c r="J1196" s="12">
        <v>27.619047619048001</v>
      </c>
      <c r="K1196" s="61">
        <v>19.047619047619001</v>
      </c>
      <c r="L1196" s="34">
        <v>1.9047619047619999</v>
      </c>
    </row>
    <row r="1197" spans="4:12" x14ac:dyDescent="0.2">
      <c r="D1197" s="175"/>
      <c r="E1197" s="4" t="s">
        <v>43</v>
      </c>
      <c r="F1197" s="6"/>
      <c r="G1197" s="5">
        <v>204</v>
      </c>
      <c r="H1197" s="32">
        <v>4.4117647058819998</v>
      </c>
      <c r="I1197" s="12">
        <v>39.215686274509999</v>
      </c>
      <c r="J1197" s="12">
        <v>25.980392156863001</v>
      </c>
      <c r="K1197" s="12">
        <v>29.411764705882</v>
      </c>
      <c r="L1197" s="34">
        <v>0.98039215686299996</v>
      </c>
    </row>
    <row r="1198" spans="4:12" x14ac:dyDescent="0.2">
      <c r="D1198" s="175"/>
      <c r="E1198" s="4" t="s">
        <v>44</v>
      </c>
      <c r="F1198" s="6"/>
      <c r="G1198" s="5">
        <v>223</v>
      </c>
      <c r="H1198" s="77">
        <v>1.3452914798210001</v>
      </c>
      <c r="I1198" s="12">
        <v>30.044843049327</v>
      </c>
      <c r="J1198" s="12">
        <v>23.766816143498001</v>
      </c>
      <c r="K1198" s="28">
        <v>39.910313901344999</v>
      </c>
      <c r="L1198" s="34">
        <v>4.9327354260089997</v>
      </c>
    </row>
    <row r="1199" spans="4:12" x14ac:dyDescent="0.2">
      <c r="D1199" s="176"/>
      <c r="E1199" s="59" t="s">
        <v>45</v>
      </c>
      <c r="F1199" s="60"/>
      <c r="G1199" s="56">
        <v>170</v>
      </c>
      <c r="H1199" s="83">
        <v>4.7058823529409999</v>
      </c>
      <c r="I1199" s="92">
        <v>20</v>
      </c>
      <c r="J1199" s="92">
        <v>11.764705882353001</v>
      </c>
      <c r="K1199" s="109">
        <v>58.823529411765001</v>
      </c>
      <c r="L1199" s="85">
        <v>4.7058823529409999</v>
      </c>
    </row>
    <row r="1201" spans="2:12" x14ac:dyDescent="0.2">
      <c r="B1201" s="43" t="str">
        <f xml:space="preserve"> HYPERLINK("#'目次'!B50", "[44]")</f>
        <v>[44]</v>
      </c>
      <c r="C1201" s="31" t="s">
        <v>142</v>
      </c>
    </row>
    <row r="1205" spans="2:12" ht="36" x14ac:dyDescent="0.2">
      <c r="D1205" s="177"/>
      <c r="E1205" s="178"/>
      <c r="F1205" s="178"/>
      <c r="G1205" s="40" t="s">
        <v>14</v>
      </c>
      <c r="H1205" s="42" t="s">
        <v>124</v>
      </c>
      <c r="I1205" s="15" t="s">
        <v>125</v>
      </c>
      <c r="J1205" s="15" t="s">
        <v>126</v>
      </c>
      <c r="K1205" s="15" t="s">
        <v>127</v>
      </c>
      <c r="L1205" s="44" t="s">
        <v>17</v>
      </c>
    </row>
    <row r="1206" spans="2:12" x14ac:dyDescent="0.2">
      <c r="D1206" s="179"/>
      <c r="E1206" s="180"/>
      <c r="F1206" s="180"/>
      <c r="G1206" s="39"/>
      <c r="H1206" s="41"/>
      <c r="I1206" s="14"/>
      <c r="J1206" s="14"/>
      <c r="K1206" s="14"/>
      <c r="L1206" s="38"/>
    </row>
    <row r="1207" spans="2:12" x14ac:dyDescent="0.2">
      <c r="D1207" s="58"/>
      <c r="E1207" s="53" t="s">
        <v>14</v>
      </c>
      <c r="F1207" s="52"/>
      <c r="G1207" s="37">
        <v>1222</v>
      </c>
      <c r="H1207" s="24">
        <v>7.0376432078560001</v>
      </c>
      <c r="I1207" s="24">
        <v>34.288052373158997</v>
      </c>
      <c r="J1207" s="24">
        <v>23.404255319149001</v>
      </c>
      <c r="K1207" s="24">
        <v>32.815057283142004</v>
      </c>
      <c r="L1207" s="68">
        <v>2.4549918166940001</v>
      </c>
    </row>
    <row r="1208" spans="2:12" x14ac:dyDescent="0.2">
      <c r="D1208" s="174" t="s">
        <v>52</v>
      </c>
      <c r="E1208" s="20" t="s">
        <v>53</v>
      </c>
      <c r="F1208" s="22"/>
      <c r="G1208" s="21">
        <v>15</v>
      </c>
      <c r="H1208" s="51">
        <v>6.666666666667</v>
      </c>
      <c r="I1208" s="78">
        <v>26.666666666666998</v>
      </c>
      <c r="J1208" s="88">
        <v>33.333333333333002</v>
      </c>
      <c r="K1208" s="19">
        <v>33.333333333333002</v>
      </c>
      <c r="L1208" s="100">
        <v>0</v>
      </c>
    </row>
    <row r="1209" spans="2:12" ht="24" x14ac:dyDescent="0.2">
      <c r="D1209" s="175"/>
      <c r="E1209" s="4" t="s">
        <v>54</v>
      </c>
      <c r="F1209" s="6"/>
      <c r="G1209" s="5">
        <v>122</v>
      </c>
      <c r="H1209" s="32">
        <v>4.0983606557380003</v>
      </c>
      <c r="I1209" s="12">
        <v>37.704918032786999</v>
      </c>
      <c r="J1209" s="12">
        <v>22.950819672131001</v>
      </c>
      <c r="K1209" s="12">
        <v>35.245901639343998</v>
      </c>
      <c r="L1209" s="62">
        <v>0</v>
      </c>
    </row>
    <row r="1210" spans="2:12" x14ac:dyDescent="0.2">
      <c r="D1210" s="175"/>
      <c r="E1210" s="4" t="s">
        <v>55</v>
      </c>
      <c r="F1210" s="6"/>
      <c r="G1210" s="5">
        <v>43</v>
      </c>
      <c r="H1210" s="32">
        <v>11.627906976744001</v>
      </c>
      <c r="I1210" s="12">
        <v>37.209302325581</v>
      </c>
      <c r="J1210" s="12">
        <v>20.930232558139998</v>
      </c>
      <c r="K1210" s="12">
        <v>27.906976744186</v>
      </c>
      <c r="L1210" s="34">
        <v>2.3255813953489999</v>
      </c>
    </row>
    <row r="1211" spans="2:12" x14ac:dyDescent="0.2">
      <c r="D1211" s="175"/>
      <c r="E1211" s="4" t="s">
        <v>56</v>
      </c>
      <c r="F1211" s="6"/>
      <c r="G1211" s="5">
        <v>60</v>
      </c>
      <c r="H1211" s="32">
        <v>11.666666666667</v>
      </c>
      <c r="I1211" s="12">
        <v>35</v>
      </c>
      <c r="J1211" s="12">
        <v>26.666666666666998</v>
      </c>
      <c r="K1211" s="33">
        <v>26.666666666666998</v>
      </c>
      <c r="L1211" s="62">
        <v>0</v>
      </c>
    </row>
    <row r="1212" spans="2:12" x14ac:dyDescent="0.2">
      <c r="D1212" s="175"/>
      <c r="E1212" s="4" t="s">
        <v>57</v>
      </c>
      <c r="F1212" s="6"/>
      <c r="G1212" s="5">
        <v>286</v>
      </c>
      <c r="H1212" s="32">
        <v>9.0909090909089993</v>
      </c>
      <c r="I1212" s="12">
        <v>36.013986013985999</v>
      </c>
      <c r="J1212" s="12">
        <v>27.972027972027998</v>
      </c>
      <c r="K1212" s="33">
        <v>25.874125874126001</v>
      </c>
      <c r="L1212" s="34">
        <v>1.0489510489510001</v>
      </c>
    </row>
    <row r="1213" spans="2:12" x14ac:dyDescent="0.2">
      <c r="D1213" s="175"/>
      <c r="E1213" s="4" t="s">
        <v>58</v>
      </c>
      <c r="F1213" s="6"/>
      <c r="G1213" s="5">
        <v>129</v>
      </c>
      <c r="H1213" s="32">
        <v>11.627906976744001</v>
      </c>
      <c r="I1213" s="12">
        <v>36.434108527131997</v>
      </c>
      <c r="J1213" s="12">
        <v>26.356589147287</v>
      </c>
      <c r="K1213" s="33">
        <v>23.255813953488001</v>
      </c>
      <c r="L1213" s="34">
        <v>2.3255813953489999</v>
      </c>
    </row>
    <row r="1214" spans="2:12" x14ac:dyDescent="0.2">
      <c r="D1214" s="175"/>
      <c r="E1214" s="4" t="s">
        <v>59</v>
      </c>
      <c r="F1214" s="6"/>
      <c r="G1214" s="5">
        <v>195</v>
      </c>
      <c r="H1214" s="32">
        <v>6.1538461538459996</v>
      </c>
      <c r="I1214" s="12">
        <v>36.923076923076998</v>
      </c>
      <c r="J1214" s="12">
        <v>21.538461538461998</v>
      </c>
      <c r="K1214" s="12">
        <v>32.307692307692001</v>
      </c>
      <c r="L1214" s="34">
        <v>3.0769230769229998</v>
      </c>
    </row>
    <row r="1215" spans="2:12" x14ac:dyDescent="0.2">
      <c r="D1215" s="175"/>
      <c r="E1215" s="4" t="s">
        <v>60</v>
      </c>
      <c r="F1215" s="6"/>
      <c r="G1215" s="5">
        <v>176</v>
      </c>
      <c r="H1215" s="32">
        <v>5.6818181818179996</v>
      </c>
      <c r="I1215" s="12">
        <v>30.681818181817999</v>
      </c>
      <c r="J1215" s="33">
        <v>16.477272727273</v>
      </c>
      <c r="K1215" s="28">
        <v>42.613636363635997</v>
      </c>
      <c r="L1215" s="34">
        <v>4.5454545454549997</v>
      </c>
    </row>
    <row r="1216" spans="2:12" x14ac:dyDescent="0.2">
      <c r="D1216" s="175"/>
      <c r="E1216" s="4" t="s">
        <v>61</v>
      </c>
      <c r="F1216" s="6"/>
      <c r="G1216" s="5">
        <v>78</v>
      </c>
      <c r="H1216" s="32">
        <v>5.1282051282049999</v>
      </c>
      <c r="I1216" s="12">
        <v>33.333333333333002</v>
      </c>
      <c r="J1216" s="12">
        <v>25.641025641026001</v>
      </c>
      <c r="K1216" s="12">
        <v>33.333333333333002</v>
      </c>
      <c r="L1216" s="34">
        <v>2.564102564103</v>
      </c>
    </row>
    <row r="1217" spans="2:12" x14ac:dyDescent="0.2">
      <c r="D1217" s="175"/>
      <c r="E1217" s="4" t="s">
        <v>62</v>
      </c>
      <c r="F1217" s="6"/>
      <c r="G1217" s="5">
        <v>113</v>
      </c>
      <c r="H1217" s="77">
        <v>0.88495575221199996</v>
      </c>
      <c r="I1217" s="33">
        <v>24.778761061947002</v>
      </c>
      <c r="J1217" s="12">
        <v>19.469026548673</v>
      </c>
      <c r="K1217" s="49">
        <v>49.557522123894003</v>
      </c>
      <c r="L1217" s="34">
        <v>5.3097345132739999</v>
      </c>
    </row>
    <row r="1218" spans="2:12" x14ac:dyDescent="0.2">
      <c r="D1218" s="174" t="s">
        <v>63</v>
      </c>
      <c r="E1218" s="20" t="s">
        <v>64</v>
      </c>
      <c r="F1218" s="22"/>
      <c r="G1218" s="21">
        <v>234</v>
      </c>
      <c r="H1218" s="51">
        <v>7.6923076923079998</v>
      </c>
      <c r="I1218" s="78">
        <v>25.641025641026001</v>
      </c>
      <c r="J1218" s="19">
        <v>20.512820512821001</v>
      </c>
      <c r="K1218" s="88">
        <v>42.307692307692001</v>
      </c>
      <c r="L1218" s="50">
        <v>3.8461538461539999</v>
      </c>
    </row>
    <row r="1219" spans="2:12" x14ac:dyDescent="0.2">
      <c r="D1219" s="175"/>
      <c r="E1219" s="4" t="s">
        <v>65</v>
      </c>
      <c r="F1219" s="6"/>
      <c r="G1219" s="5">
        <v>172</v>
      </c>
      <c r="H1219" s="32">
        <v>2.9069767441860002</v>
      </c>
      <c r="I1219" s="12">
        <v>36.046511627907002</v>
      </c>
      <c r="J1219" s="12">
        <v>25</v>
      </c>
      <c r="K1219" s="12">
        <v>34.302325581395003</v>
      </c>
      <c r="L1219" s="34">
        <v>1.744186046512</v>
      </c>
    </row>
    <row r="1220" spans="2:12" x14ac:dyDescent="0.2">
      <c r="D1220" s="175"/>
      <c r="E1220" s="4" t="s">
        <v>66</v>
      </c>
      <c r="F1220" s="6"/>
      <c r="G1220" s="5">
        <v>165</v>
      </c>
      <c r="H1220" s="32">
        <v>3.636363636364</v>
      </c>
      <c r="I1220" s="12">
        <v>32.727272727272997</v>
      </c>
      <c r="J1220" s="12">
        <v>24.848484848485</v>
      </c>
      <c r="K1220" s="12">
        <v>35.151515151515</v>
      </c>
      <c r="L1220" s="34">
        <v>3.636363636364</v>
      </c>
    </row>
    <row r="1221" spans="2:12" x14ac:dyDescent="0.2">
      <c r="D1221" s="175"/>
      <c r="E1221" s="4" t="s">
        <v>67</v>
      </c>
      <c r="F1221" s="6"/>
      <c r="G1221" s="5">
        <v>158</v>
      </c>
      <c r="H1221" s="32">
        <v>10.126582278480999</v>
      </c>
      <c r="I1221" s="12">
        <v>34.810126582278002</v>
      </c>
      <c r="J1221" s="12">
        <v>21.518987341772</v>
      </c>
      <c r="K1221" s="12">
        <v>31.645569620252999</v>
      </c>
      <c r="L1221" s="34">
        <v>1.8987341772149999</v>
      </c>
    </row>
    <row r="1222" spans="2:12" x14ac:dyDescent="0.2">
      <c r="D1222" s="175"/>
      <c r="E1222" s="4" t="s">
        <v>68</v>
      </c>
      <c r="F1222" s="6"/>
      <c r="G1222" s="5">
        <v>112</v>
      </c>
      <c r="H1222" s="32">
        <v>8.0357142857140005</v>
      </c>
      <c r="I1222" s="28">
        <v>42.857142857143003</v>
      </c>
      <c r="J1222" s="12">
        <v>22.321428571428999</v>
      </c>
      <c r="K1222" s="33">
        <v>25.892857142857</v>
      </c>
      <c r="L1222" s="34">
        <v>0.89285714285700002</v>
      </c>
    </row>
    <row r="1223" spans="2:12" x14ac:dyDescent="0.2">
      <c r="D1223" s="175"/>
      <c r="E1223" s="4" t="s">
        <v>69</v>
      </c>
      <c r="F1223" s="6"/>
      <c r="G1223" s="5">
        <v>92</v>
      </c>
      <c r="H1223" s="32">
        <v>8.6956521739130004</v>
      </c>
      <c r="I1223" s="12">
        <v>39.130434782609001</v>
      </c>
      <c r="J1223" s="12">
        <v>25</v>
      </c>
      <c r="K1223" s="33">
        <v>23.913043478260999</v>
      </c>
      <c r="L1223" s="34">
        <v>3.2608695652169999</v>
      </c>
    </row>
    <row r="1224" spans="2:12" x14ac:dyDescent="0.2">
      <c r="D1224" s="175"/>
      <c r="E1224" s="4" t="s">
        <v>70</v>
      </c>
      <c r="F1224" s="6"/>
      <c r="G1224" s="5">
        <v>131</v>
      </c>
      <c r="H1224" s="32">
        <v>9.1603053435110002</v>
      </c>
      <c r="I1224" s="12">
        <v>29.770992366411999</v>
      </c>
      <c r="J1224" s="28">
        <v>29.007633587786</v>
      </c>
      <c r="K1224" s="12">
        <v>31.297709923664002</v>
      </c>
      <c r="L1224" s="34">
        <v>0.76335877862599999</v>
      </c>
    </row>
    <row r="1225" spans="2:12" x14ac:dyDescent="0.2">
      <c r="D1225" s="175"/>
      <c r="E1225" s="4" t="s">
        <v>71</v>
      </c>
      <c r="F1225" s="6"/>
      <c r="G1225" s="5">
        <v>71</v>
      </c>
      <c r="H1225" s="32">
        <v>7.0422535211269999</v>
      </c>
      <c r="I1225" s="28">
        <v>39.436619718309998</v>
      </c>
      <c r="J1225" s="12">
        <v>22.535211267606002</v>
      </c>
      <c r="K1225" s="12">
        <v>30.985915492958</v>
      </c>
      <c r="L1225" s="62">
        <v>0</v>
      </c>
    </row>
    <row r="1226" spans="2:12" x14ac:dyDescent="0.2">
      <c r="D1226" s="176"/>
      <c r="E1226" s="59" t="s">
        <v>72</v>
      </c>
      <c r="F1226" s="60"/>
      <c r="G1226" s="56">
        <v>70</v>
      </c>
      <c r="H1226" s="83">
        <v>7.1428571428570002</v>
      </c>
      <c r="I1226" s="102">
        <v>44.285714285714</v>
      </c>
      <c r="J1226" s="47">
        <v>25.714285714286</v>
      </c>
      <c r="K1226" s="92">
        <v>20</v>
      </c>
      <c r="L1226" s="85">
        <v>2.8571428571430002</v>
      </c>
    </row>
    <row r="1228" spans="2:12" x14ac:dyDescent="0.2">
      <c r="B1228" s="43" t="str">
        <f xml:space="preserve"> HYPERLINK("#'目次'!B51", "[45]")</f>
        <v>[45]</v>
      </c>
      <c r="C1228" s="31" t="s">
        <v>142</v>
      </c>
    </row>
    <row r="1231" spans="2:12" x14ac:dyDescent="0.2">
      <c r="C1231" s="31" t="s">
        <v>75</v>
      </c>
    </row>
    <row r="1232" spans="2:12" ht="36" x14ac:dyDescent="0.2">
      <c r="D1232" s="177"/>
      <c r="E1232" s="178"/>
      <c r="F1232" s="178"/>
      <c r="G1232" s="40" t="s">
        <v>14</v>
      </c>
      <c r="H1232" s="42" t="s">
        <v>124</v>
      </c>
      <c r="I1232" s="15" t="s">
        <v>125</v>
      </c>
      <c r="J1232" s="15" t="s">
        <v>126</v>
      </c>
      <c r="K1232" s="15" t="s">
        <v>127</v>
      </c>
      <c r="L1232" s="44" t="s">
        <v>17</v>
      </c>
    </row>
    <row r="1233" spans="4:12" x14ac:dyDescent="0.2">
      <c r="D1233" s="179"/>
      <c r="E1233" s="180"/>
      <c r="F1233" s="180"/>
      <c r="G1233" s="39"/>
      <c r="H1233" s="41"/>
      <c r="I1233" s="14"/>
      <c r="J1233" s="14"/>
      <c r="K1233" s="14"/>
      <c r="L1233" s="38"/>
    </row>
    <row r="1234" spans="4:12" x14ac:dyDescent="0.2">
      <c r="D1234" s="58"/>
      <c r="E1234" s="53" t="s">
        <v>14</v>
      </c>
      <c r="F1234" s="52"/>
      <c r="G1234" s="37">
        <v>1222</v>
      </c>
      <c r="H1234" s="24">
        <v>7.0376432078560001</v>
      </c>
      <c r="I1234" s="24">
        <v>34.288052373158997</v>
      </c>
      <c r="J1234" s="24">
        <v>23.404255319149001</v>
      </c>
      <c r="K1234" s="24">
        <v>32.815057283142004</v>
      </c>
      <c r="L1234" s="68">
        <v>2.4549918166940001</v>
      </c>
    </row>
    <row r="1235" spans="4:12" x14ac:dyDescent="0.2">
      <c r="D1235" s="174" t="s">
        <v>36</v>
      </c>
      <c r="E1235" s="20" t="s">
        <v>76</v>
      </c>
      <c r="F1235" s="22"/>
      <c r="G1235" s="21">
        <v>629</v>
      </c>
      <c r="H1235" s="51">
        <v>6.5182829888710003</v>
      </c>
      <c r="I1235" s="19">
        <v>36.089030206677002</v>
      </c>
      <c r="J1235" s="19">
        <v>26.709062003180001</v>
      </c>
      <c r="K1235" s="19">
        <v>28.934817170111</v>
      </c>
      <c r="L1235" s="50">
        <v>1.7488076311609999</v>
      </c>
    </row>
    <row r="1236" spans="4:12" x14ac:dyDescent="0.2">
      <c r="D1236" s="175"/>
      <c r="E1236" s="4" t="s">
        <v>39</v>
      </c>
      <c r="F1236" s="6"/>
      <c r="G1236" s="5">
        <v>37</v>
      </c>
      <c r="H1236" s="32">
        <v>2.7027027027030002</v>
      </c>
      <c r="I1236" s="28">
        <v>43.243243243243001</v>
      </c>
      <c r="J1236" s="28">
        <v>29.72972972973</v>
      </c>
      <c r="K1236" s="33">
        <v>24.324324324323999</v>
      </c>
      <c r="L1236" s="62">
        <v>0</v>
      </c>
    </row>
    <row r="1237" spans="4:12" x14ac:dyDescent="0.2">
      <c r="D1237" s="175"/>
      <c r="E1237" s="4" t="s">
        <v>40</v>
      </c>
      <c r="F1237" s="6"/>
      <c r="G1237" s="5">
        <v>73</v>
      </c>
      <c r="H1237" s="32">
        <v>6.8493150684930004</v>
      </c>
      <c r="I1237" s="33">
        <v>24.657534246575</v>
      </c>
      <c r="J1237" s="28">
        <v>31.506849315067999</v>
      </c>
      <c r="K1237" s="12">
        <v>35.616438356163997</v>
      </c>
      <c r="L1237" s="34">
        <v>1.369863013699</v>
      </c>
    </row>
    <row r="1238" spans="4:12" x14ac:dyDescent="0.2">
      <c r="D1238" s="175"/>
      <c r="E1238" s="4" t="s">
        <v>41</v>
      </c>
      <c r="F1238" s="6"/>
      <c r="G1238" s="5">
        <v>108</v>
      </c>
      <c r="H1238" s="75">
        <v>12.962962962962999</v>
      </c>
      <c r="I1238" s="28">
        <v>41.666666666666998</v>
      </c>
      <c r="J1238" s="12">
        <v>25</v>
      </c>
      <c r="K1238" s="61">
        <v>18.518518518518999</v>
      </c>
      <c r="L1238" s="34">
        <v>1.851851851852</v>
      </c>
    </row>
    <row r="1239" spans="4:12" x14ac:dyDescent="0.2">
      <c r="D1239" s="175"/>
      <c r="E1239" s="4" t="s">
        <v>42</v>
      </c>
      <c r="F1239" s="6"/>
      <c r="G1239" s="5">
        <v>113</v>
      </c>
      <c r="H1239" s="75">
        <v>12.389380530973</v>
      </c>
      <c r="I1239" s="49">
        <v>46.902654867256999</v>
      </c>
      <c r="J1239" s="12">
        <v>23.893805309735001</v>
      </c>
      <c r="K1239" s="61">
        <v>15.929203539823</v>
      </c>
      <c r="L1239" s="34">
        <v>0.88495575221199996</v>
      </c>
    </row>
    <row r="1240" spans="4:12" x14ac:dyDescent="0.2">
      <c r="D1240" s="175"/>
      <c r="E1240" s="4" t="s">
        <v>43</v>
      </c>
      <c r="F1240" s="6"/>
      <c r="G1240" s="5">
        <v>101</v>
      </c>
      <c r="H1240" s="77">
        <v>1.9801980198019999</v>
      </c>
      <c r="I1240" s="12">
        <v>38.613861386139</v>
      </c>
      <c r="J1240" s="28">
        <v>32.673267326732997</v>
      </c>
      <c r="K1240" s="33">
        <v>26.732673267327002</v>
      </c>
      <c r="L1240" s="62">
        <v>0</v>
      </c>
    </row>
    <row r="1241" spans="4:12" x14ac:dyDescent="0.2">
      <c r="D1241" s="175"/>
      <c r="E1241" s="4" t="s">
        <v>44</v>
      </c>
      <c r="F1241" s="6"/>
      <c r="G1241" s="5">
        <v>114</v>
      </c>
      <c r="H1241" s="77">
        <v>0.87719298245599997</v>
      </c>
      <c r="I1241" s="12">
        <v>33.333333333333002</v>
      </c>
      <c r="J1241" s="12">
        <v>28.070175438595999</v>
      </c>
      <c r="K1241" s="12">
        <v>34.210526315788996</v>
      </c>
      <c r="L1241" s="34">
        <v>3.508771929825</v>
      </c>
    </row>
    <row r="1242" spans="4:12" x14ac:dyDescent="0.2">
      <c r="D1242" s="175"/>
      <c r="E1242" s="4" t="s">
        <v>45</v>
      </c>
      <c r="F1242" s="6"/>
      <c r="G1242" s="5">
        <v>83</v>
      </c>
      <c r="H1242" s="32">
        <v>4.819277108434</v>
      </c>
      <c r="I1242" s="61">
        <v>21.686746987951999</v>
      </c>
      <c r="J1242" s="33">
        <v>18.072289156627001</v>
      </c>
      <c r="K1242" s="49">
        <v>51.807228915663003</v>
      </c>
      <c r="L1242" s="34">
        <v>3.6144578313250002</v>
      </c>
    </row>
    <row r="1243" spans="4:12" x14ac:dyDescent="0.2">
      <c r="D1243" s="174" t="s">
        <v>37</v>
      </c>
      <c r="E1243" s="20" t="s">
        <v>77</v>
      </c>
      <c r="F1243" s="22"/>
      <c r="G1243" s="21">
        <v>593</v>
      </c>
      <c r="H1243" s="51">
        <v>7.5885328836420003</v>
      </c>
      <c r="I1243" s="19">
        <v>32.377740303541003</v>
      </c>
      <c r="J1243" s="19">
        <v>19.898819561551001</v>
      </c>
      <c r="K1243" s="19">
        <v>36.930860033727001</v>
      </c>
      <c r="L1243" s="50">
        <v>3.2040472175380001</v>
      </c>
    </row>
    <row r="1244" spans="4:12" x14ac:dyDescent="0.2">
      <c r="D1244" s="175"/>
      <c r="E1244" s="4" t="s">
        <v>39</v>
      </c>
      <c r="F1244" s="6"/>
      <c r="G1244" s="5">
        <v>27</v>
      </c>
      <c r="H1244" s="133">
        <v>0</v>
      </c>
      <c r="I1244" s="12">
        <v>29.629629629629999</v>
      </c>
      <c r="J1244" s="12">
        <v>22.222222222222001</v>
      </c>
      <c r="K1244" s="49">
        <v>44.444444444444002</v>
      </c>
      <c r="L1244" s="34">
        <v>3.7037037037039999</v>
      </c>
    </row>
    <row r="1245" spans="4:12" x14ac:dyDescent="0.2">
      <c r="D1245" s="175"/>
      <c r="E1245" s="4" t="s">
        <v>40</v>
      </c>
      <c r="F1245" s="6"/>
      <c r="G1245" s="5">
        <v>74</v>
      </c>
      <c r="H1245" s="32">
        <v>9.4594594594589996</v>
      </c>
      <c r="I1245" s="33">
        <v>28.378378378377999</v>
      </c>
      <c r="J1245" s="12">
        <v>20.27027027027</v>
      </c>
      <c r="K1245" s="28">
        <v>40.540540540541002</v>
      </c>
      <c r="L1245" s="34">
        <v>1.351351351351</v>
      </c>
    </row>
    <row r="1246" spans="4:12" x14ac:dyDescent="0.2">
      <c r="D1246" s="175"/>
      <c r="E1246" s="4" t="s">
        <v>41</v>
      </c>
      <c r="F1246" s="6"/>
      <c r="G1246" s="5">
        <v>96</v>
      </c>
      <c r="H1246" s="75">
        <v>14.583333333333</v>
      </c>
      <c r="I1246" s="49">
        <v>48.958333333333002</v>
      </c>
      <c r="J1246" s="12">
        <v>20.833333333333002</v>
      </c>
      <c r="K1246" s="61">
        <v>15.625</v>
      </c>
      <c r="L1246" s="62">
        <v>0</v>
      </c>
    </row>
    <row r="1247" spans="4:12" x14ac:dyDescent="0.2">
      <c r="D1247" s="175"/>
      <c r="E1247" s="4" t="s">
        <v>42</v>
      </c>
      <c r="F1247" s="6"/>
      <c r="G1247" s="5">
        <v>97</v>
      </c>
      <c r="H1247" s="32">
        <v>11.340206185567</v>
      </c>
      <c r="I1247" s="12">
        <v>30.927835051546001</v>
      </c>
      <c r="J1247" s="28">
        <v>31.958762886597999</v>
      </c>
      <c r="K1247" s="61">
        <v>22.680412371134</v>
      </c>
      <c r="L1247" s="34">
        <v>3.0927835051549999</v>
      </c>
    </row>
    <row r="1248" spans="4:12" x14ac:dyDescent="0.2">
      <c r="D1248" s="175"/>
      <c r="E1248" s="4" t="s">
        <v>43</v>
      </c>
      <c r="F1248" s="6"/>
      <c r="G1248" s="5">
        <v>103</v>
      </c>
      <c r="H1248" s="32">
        <v>6.796116504854</v>
      </c>
      <c r="I1248" s="28">
        <v>39.805825242718001</v>
      </c>
      <c r="J1248" s="12">
        <v>19.417475728155001</v>
      </c>
      <c r="K1248" s="12">
        <v>32.038834951456003</v>
      </c>
      <c r="L1248" s="34">
        <v>1.9417475728160001</v>
      </c>
    </row>
    <row r="1249" spans="2:12" x14ac:dyDescent="0.2">
      <c r="D1249" s="175"/>
      <c r="E1249" s="4" t="s">
        <v>44</v>
      </c>
      <c r="F1249" s="6"/>
      <c r="G1249" s="5">
        <v>109</v>
      </c>
      <c r="H1249" s="77">
        <v>1.834862385321</v>
      </c>
      <c r="I1249" s="33">
        <v>26.605504587155998</v>
      </c>
      <c r="J1249" s="12">
        <v>19.266055045872001</v>
      </c>
      <c r="K1249" s="49">
        <v>45.871559633027999</v>
      </c>
      <c r="L1249" s="34">
        <v>6.4220183486240003</v>
      </c>
    </row>
    <row r="1250" spans="2:12" x14ac:dyDescent="0.2">
      <c r="D1250" s="176"/>
      <c r="E1250" s="59" t="s">
        <v>45</v>
      </c>
      <c r="F1250" s="60"/>
      <c r="G1250" s="56">
        <v>87</v>
      </c>
      <c r="H1250" s="83">
        <v>4.5977011494250002</v>
      </c>
      <c r="I1250" s="92">
        <v>18.390804597700999</v>
      </c>
      <c r="J1250" s="92">
        <v>5.7471264367819996</v>
      </c>
      <c r="K1250" s="109">
        <v>65.517241379309993</v>
      </c>
      <c r="L1250" s="85">
        <v>5.7471264367819996</v>
      </c>
    </row>
    <row r="1252" spans="2:12" x14ac:dyDescent="0.2">
      <c r="B1252" s="43" t="str">
        <f xml:space="preserve"> HYPERLINK("#'目次'!B52", "[46]")</f>
        <v>[46]</v>
      </c>
      <c r="C1252" s="31" t="s">
        <v>145</v>
      </c>
    </row>
    <row r="1256" spans="2:12" ht="36" x14ac:dyDescent="0.2">
      <c r="D1256" s="177"/>
      <c r="E1256" s="178"/>
      <c r="F1256" s="178"/>
      <c r="G1256" s="40" t="s">
        <v>14</v>
      </c>
      <c r="H1256" s="42" t="s">
        <v>124</v>
      </c>
      <c r="I1256" s="15" t="s">
        <v>125</v>
      </c>
      <c r="J1256" s="15" t="s">
        <v>126</v>
      </c>
      <c r="K1256" s="15" t="s">
        <v>127</v>
      </c>
      <c r="L1256" s="44" t="s">
        <v>17</v>
      </c>
    </row>
    <row r="1257" spans="2:12" x14ac:dyDescent="0.2">
      <c r="D1257" s="179"/>
      <c r="E1257" s="180"/>
      <c r="F1257" s="180"/>
      <c r="G1257" s="39"/>
      <c r="H1257" s="41"/>
      <c r="I1257" s="14"/>
      <c r="J1257" s="14"/>
      <c r="K1257" s="14"/>
      <c r="L1257" s="38"/>
    </row>
    <row r="1258" spans="2:12" x14ac:dyDescent="0.2">
      <c r="D1258" s="58"/>
      <c r="E1258" s="53" t="s">
        <v>14</v>
      </c>
      <c r="F1258" s="52"/>
      <c r="G1258" s="37">
        <v>1222</v>
      </c>
      <c r="H1258" s="24">
        <v>1.3093289689030001</v>
      </c>
      <c r="I1258" s="24">
        <v>9.4108019639930003</v>
      </c>
      <c r="J1258" s="24">
        <v>33.224222585924998</v>
      </c>
      <c r="K1258" s="24">
        <v>52.536824877249998</v>
      </c>
      <c r="L1258" s="68">
        <v>3.518821603928</v>
      </c>
    </row>
    <row r="1259" spans="2:12" x14ac:dyDescent="0.2">
      <c r="D1259" s="174" t="s">
        <v>18</v>
      </c>
      <c r="E1259" s="20" t="s">
        <v>19</v>
      </c>
      <c r="F1259" s="22"/>
      <c r="G1259" s="21">
        <v>57</v>
      </c>
      <c r="H1259" s="51">
        <v>1.7543859649119999</v>
      </c>
      <c r="I1259" s="19">
        <v>7.0175438596489998</v>
      </c>
      <c r="J1259" s="88">
        <v>38.596491228070001</v>
      </c>
      <c r="K1259" s="19">
        <v>50.877192982456002</v>
      </c>
      <c r="L1259" s="50">
        <v>1.7543859649119999</v>
      </c>
    </row>
    <row r="1260" spans="2:12" x14ac:dyDescent="0.2">
      <c r="D1260" s="175"/>
      <c r="E1260" s="4" t="s">
        <v>20</v>
      </c>
      <c r="F1260" s="6"/>
      <c r="G1260" s="5">
        <v>84</v>
      </c>
      <c r="H1260" s="32">
        <v>1.190476190476</v>
      </c>
      <c r="I1260" s="12">
        <v>13.095238095238001</v>
      </c>
      <c r="J1260" s="12">
        <v>29.761904761905001</v>
      </c>
      <c r="K1260" s="12">
        <v>53.571428571429003</v>
      </c>
      <c r="L1260" s="34">
        <v>2.3809523809519999</v>
      </c>
    </row>
    <row r="1261" spans="2:12" x14ac:dyDescent="0.2">
      <c r="D1261" s="175"/>
      <c r="E1261" s="4" t="s">
        <v>21</v>
      </c>
      <c r="F1261" s="6"/>
      <c r="G1261" s="5">
        <v>487</v>
      </c>
      <c r="H1261" s="32">
        <v>1.4373716632439999</v>
      </c>
      <c r="I1261" s="12">
        <v>8.0082135523609992</v>
      </c>
      <c r="J1261" s="12">
        <v>34.291581108830002</v>
      </c>
      <c r="K1261" s="12">
        <v>52.566735112936001</v>
      </c>
      <c r="L1261" s="34">
        <v>3.6960985626279999</v>
      </c>
    </row>
    <row r="1262" spans="2:12" x14ac:dyDescent="0.2">
      <c r="D1262" s="175"/>
      <c r="E1262" s="4" t="s">
        <v>22</v>
      </c>
      <c r="F1262" s="6"/>
      <c r="G1262" s="5">
        <v>35</v>
      </c>
      <c r="H1262" s="75">
        <v>8.5714285714289993</v>
      </c>
      <c r="I1262" s="12">
        <v>11.428571428571001</v>
      </c>
      <c r="J1262" s="61">
        <v>17.142857142857</v>
      </c>
      <c r="K1262" s="28">
        <v>60</v>
      </c>
      <c r="L1262" s="34">
        <v>2.8571428571430002</v>
      </c>
    </row>
    <row r="1263" spans="2:12" x14ac:dyDescent="0.2">
      <c r="D1263" s="175"/>
      <c r="E1263" s="4" t="s">
        <v>23</v>
      </c>
      <c r="F1263" s="6"/>
      <c r="G1263" s="5">
        <v>143</v>
      </c>
      <c r="H1263" s="32">
        <v>0.69930069930100003</v>
      </c>
      <c r="I1263" s="12">
        <v>8.3916083916080009</v>
      </c>
      <c r="J1263" s="12">
        <v>29.370629370629</v>
      </c>
      <c r="K1263" s="12">
        <v>56.643356643357002</v>
      </c>
      <c r="L1263" s="34">
        <v>4.8951048951049998</v>
      </c>
    </row>
    <row r="1264" spans="2:12" x14ac:dyDescent="0.2">
      <c r="D1264" s="175"/>
      <c r="E1264" s="4" t="s">
        <v>24</v>
      </c>
      <c r="F1264" s="6"/>
      <c r="G1264" s="5">
        <v>187</v>
      </c>
      <c r="H1264" s="32">
        <v>1.069518716578</v>
      </c>
      <c r="I1264" s="12">
        <v>13.903743315508001</v>
      </c>
      <c r="J1264" s="12">
        <v>33.689839572193002</v>
      </c>
      <c r="K1264" s="12">
        <v>49.197860962566999</v>
      </c>
      <c r="L1264" s="34">
        <v>2.1390374331549999</v>
      </c>
    </row>
    <row r="1265" spans="4:12" x14ac:dyDescent="0.2">
      <c r="D1265" s="175"/>
      <c r="E1265" s="4" t="s">
        <v>25</v>
      </c>
      <c r="F1265" s="6"/>
      <c r="G1265" s="5">
        <v>71</v>
      </c>
      <c r="H1265" s="63">
        <v>0</v>
      </c>
      <c r="I1265" s="12">
        <v>7.0422535211269999</v>
      </c>
      <c r="J1265" s="12">
        <v>30.985915492958</v>
      </c>
      <c r="K1265" s="12">
        <v>56.338028169014002</v>
      </c>
      <c r="L1265" s="34">
        <v>5.6338028169010004</v>
      </c>
    </row>
    <row r="1266" spans="4:12" x14ac:dyDescent="0.2">
      <c r="D1266" s="175"/>
      <c r="E1266" s="4" t="s">
        <v>26</v>
      </c>
      <c r="F1266" s="6"/>
      <c r="G1266" s="5">
        <v>30</v>
      </c>
      <c r="H1266" s="63">
        <v>0</v>
      </c>
      <c r="I1266" s="12">
        <v>10</v>
      </c>
      <c r="J1266" s="28">
        <v>40</v>
      </c>
      <c r="K1266" s="33">
        <v>46.666666666666998</v>
      </c>
      <c r="L1266" s="34">
        <v>3.333333333333</v>
      </c>
    </row>
    <row r="1267" spans="4:12" x14ac:dyDescent="0.2">
      <c r="D1267" s="175"/>
      <c r="E1267" s="4" t="s">
        <v>27</v>
      </c>
      <c r="F1267" s="6"/>
      <c r="G1267" s="5">
        <v>70</v>
      </c>
      <c r="H1267" s="63">
        <v>0</v>
      </c>
      <c r="I1267" s="12">
        <v>10</v>
      </c>
      <c r="J1267" s="12">
        <v>37.142857142856997</v>
      </c>
      <c r="K1267" s="12">
        <v>50</v>
      </c>
      <c r="L1267" s="34">
        <v>2.8571428571430002</v>
      </c>
    </row>
    <row r="1268" spans="4:12" x14ac:dyDescent="0.2">
      <c r="D1268" s="175"/>
      <c r="E1268" s="4" t="s">
        <v>28</v>
      </c>
      <c r="F1268" s="6"/>
      <c r="G1268" s="5">
        <v>51</v>
      </c>
      <c r="H1268" s="32">
        <v>1.9607843137250001</v>
      </c>
      <c r="I1268" s="12">
        <v>5.8823529411760003</v>
      </c>
      <c r="J1268" s="12">
        <v>37.254901960783997</v>
      </c>
      <c r="K1268" s="12">
        <v>52.941176470587997</v>
      </c>
      <c r="L1268" s="34">
        <v>1.9607843137250001</v>
      </c>
    </row>
    <row r="1269" spans="4:12" x14ac:dyDescent="0.2">
      <c r="D1269" s="175"/>
      <c r="E1269" s="4" t="s">
        <v>29</v>
      </c>
      <c r="F1269" s="6"/>
      <c r="G1269" s="5">
        <v>7</v>
      </c>
      <c r="H1269" s="63">
        <v>0</v>
      </c>
      <c r="I1269" s="12">
        <v>14.285714285714</v>
      </c>
      <c r="J1269" s="12">
        <v>28.571428571428999</v>
      </c>
      <c r="K1269" s="61">
        <v>28.571428571428999</v>
      </c>
      <c r="L1269" s="107">
        <v>28.571428571428999</v>
      </c>
    </row>
    <row r="1270" spans="4:12" x14ac:dyDescent="0.2">
      <c r="D1270" s="174" t="s">
        <v>30</v>
      </c>
      <c r="E1270" s="20" t="s">
        <v>31</v>
      </c>
      <c r="F1270" s="22"/>
      <c r="G1270" s="21">
        <v>393</v>
      </c>
      <c r="H1270" s="51">
        <v>1.2722646310429999</v>
      </c>
      <c r="I1270" s="19">
        <v>7.8880407124680003</v>
      </c>
      <c r="J1270" s="19">
        <v>31.297709923664002</v>
      </c>
      <c r="K1270" s="19">
        <v>55.979643765902999</v>
      </c>
      <c r="L1270" s="50">
        <v>3.562340966921</v>
      </c>
    </row>
    <row r="1271" spans="4:12" x14ac:dyDescent="0.2">
      <c r="D1271" s="175"/>
      <c r="E1271" s="4" t="s">
        <v>32</v>
      </c>
      <c r="F1271" s="6"/>
      <c r="G1271" s="5">
        <v>352</v>
      </c>
      <c r="H1271" s="32">
        <v>1.7045454545450001</v>
      </c>
      <c r="I1271" s="12">
        <v>10.227272727273</v>
      </c>
      <c r="J1271" s="12">
        <v>35.795454545455001</v>
      </c>
      <c r="K1271" s="12">
        <v>49.431818181818002</v>
      </c>
      <c r="L1271" s="34">
        <v>2.8409090909089998</v>
      </c>
    </row>
    <row r="1272" spans="4:12" x14ac:dyDescent="0.2">
      <c r="D1272" s="175"/>
      <c r="E1272" s="4" t="s">
        <v>33</v>
      </c>
      <c r="F1272" s="6"/>
      <c r="G1272" s="5">
        <v>388</v>
      </c>
      <c r="H1272" s="32">
        <v>1.2886597938140001</v>
      </c>
      <c r="I1272" s="12">
        <v>10.309278350514999</v>
      </c>
      <c r="J1272" s="12">
        <v>31.958762886597999</v>
      </c>
      <c r="K1272" s="12">
        <v>52.061855670103</v>
      </c>
      <c r="L1272" s="34">
        <v>4.3814432989689998</v>
      </c>
    </row>
    <row r="1273" spans="4:12" x14ac:dyDescent="0.2">
      <c r="D1273" s="175"/>
      <c r="E1273" s="4" t="s">
        <v>34</v>
      </c>
      <c r="F1273" s="6"/>
      <c r="G1273" s="5">
        <v>89</v>
      </c>
      <c r="H1273" s="63">
        <v>0</v>
      </c>
      <c r="I1273" s="12">
        <v>8.9887640449440003</v>
      </c>
      <c r="J1273" s="12">
        <v>37.078651685392998</v>
      </c>
      <c r="K1273" s="12">
        <v>51.685393258426998</v>
      </c>
      <c r="L1273" s="34">
        <v>2.2471910112360001</v>
      </c>
    </row>
    <row r="1274" spans="4:12" x14ac:dyDescent="0.2">
      <c r="D1274" s="174" t="s">
        <v>35</v>
      </c>
      <c r="E1274" s="20" t="s">
        <v>36</v>
      </c>
      <c r="F1274" s="22"/>
      <c r="G1274" s="21">
        <v>629</v>
      </c>
      <c r="H1274" s="51">
        <v>1.5898251192370001</v>
      </c>
      <c r="I1274" s="19">
        <v>10.492845786963001</v>
      </c>
      <c r="J1274" s="19">
        <v>37.201907790142997</v>
      </c>
      <c r="K1274" s="78">
        <v>47.535771065182999</v>
      </c>
      <c r="L1274" s="50">
        <v>3.1796502384740002</v>
      </c>
    </row>
    <row r="1275" spans="4:12" x14ac:dyDescent="0.2">
      <c r="D1275" s="175"/>
      <c r="E1275" s="4" t="s">
        <v>37</v>
      </c>
      <c r="F1275" s="6"/>
      <c r="G1275" s="5">
        <v>593</v>
      </c>
      <c r="H1275" s="32">
        <v>1.0118043844860001</v>
      </c>
      <c r="I1275" s="12">
        <v>8.2630691399659995</v>
      </c>
      <c r="J1275" s="12">
        <v>29.005059021922001</v>
      </c>
      <c r="K1275" s="28">
        <v>57.841483979764</v>
      </c>
      <c r="L1275" s="34">
        <v>3.8785834738620002</v>
      </c>
    </row>
    <row r="1276" spans="4:12" x14ac:dyDescent="0.2">
      <c r="D1276" s="174" t="s">
        <v>38</v>
      </c>
      <c r="E1276" s="20" t="s">
        <v>39</v>
      </c>
      <c r="F1276" s="22"/>
      <c r="G1276" s="21">
        <v>64</v>
      </c>
      <c r="H1276" s="110">
        <v>0</v>
      </c>
      <c r="I1276" s="19">
        <v>12.5</v>
      </c>
      <c r="J1276" s="88">
        <v>39.0625</v>
      </c>
      <c r="K1276" s="78">
        <v>46.875</v>
      </c>
      <c r="L1276" s="50">
        <v>1.5625</v>
      </c>
    </row>
    <row r="1277" spans="4:12" x14ac:dyDescent="0.2">
      <c r="D1277" s="175"/>
      <c r="E1277" s="4" t="s">
        <v>40</v>
      </c>
      <c r="F1277" s="6"/>
      <c r="G1277" s="5">
        <v>147</v>
      </c>
      <c r="H1277" s="32">
        <v>0.68027210884400002</v>
      </c>
      <c r="I1277" s="12">
        <v>11.564625850340001</v>
      </c>
      <c r="J1277" s="12">
        <v>31.972789115645998</v>
      </c>
      <c r="K1277" s="12">
        <v>54.421768707482997</v>
      </c>
      <c r="L1277" s="34">
        <v>1.360544217687</v>
      </c>
    </row>
    <row r="1278" spans="4:12" x14ac:dyDescent="0.2">
      <c r="D1278" s="175"/>
      <c r="E1278" s="4" t="s">
        <v>41</v>
      </c>
      <c r="F1278" s="6"/>
      <c r="G1278" s="5">
        <v>204</v>
      </c>
      <c r="H1278" s="32">
        <v>2.9411764705880001</v>
      </c>
      <c r="I1278" s="12">
        <v>13.235294117646999</v>
      </c>
      <c r="J1278" s="12">
        <v>37.254901960783997</v>
      </c>
      <c r="K1278" s="33">
        <v>45.588235294118</v>
      </c>
      <c r="L1278" s="34">
        <v>0.98039215686299996</v>
      </c>
    </row>
    <row r="1279" spans="4:12" x14ac:dyDescent="0.2">
      <c r="D1279" s="175"/>
      <c r="E1279" s="4" t="s">
        <v>42</v>
      </c>
      <c r="F1279" s="6"/>
      <c r="G1279" s="5">
        <v>210</v>
      </c>
      <c r="H1279" s="32">
        <v>2.3809523809519999</v>
      </c>
      <c r="I1279" s="12">
        <v>10.47619047619</v>
      </c>
      <c r="J1279" s="49">
        <v>46.190476190475998</v>
      </c>
      <c r="K1279" s="61">
        <v>38.571428571429003</v>
      </c>
      <c r="L1279" s="34">
        <v>2.3809523809519999</v>
      </c>
    </row>
    <row r="1280" spans="4:12" x14ac:dyDescent="0.2">
      <c r="D1280" s="175"/>
      <c r="E1280" s="4" t="s">
        <v>43</v>
      </c>
      <c r="F1280" s="6"/>
      <c r="G1280" s="5">
        <v>204</v>
      </c>
      <c r="H1280" s="63">
        <v>0</v>
      </c>
      <c r="I1280" s="12">
        <v>9.3137254901959992</v>
      </c>
      <c r="J1280" s="12">
        <v>35.784313725490001</v>
      </c>
      <c r="K1280" s="12">
        <v>52.941176470587997</v>
      </c>
      <c r="L1280" s="34">
        <v>1.9607843137250001</v>
      </c>
    </row>
    <row r="1281" spans="2:12" x14ac:dyDescent="0.2">
      <c r="D1281" s="175"/>
      <c r="E1281" s="4" t="s">
        <v>44</v>
      </c>
      <c r="F1281" s="6"/>
      <c r="G1281" s="5">
        <v>223</v>
      </c>
      <c r="H1281" s="32">
        <v>1.3452914798210001</v>
      </c>
      <c r="I1281" s="12">
        <v>6.27802690583</v>
      </c>
      <c r="J1281" s="12">
        <v>28.699551569507001</v>
      </c>
      <c r="K1281" s="12">
        <v>56.950672645739999</v>
      </c>
      <c r="L1281" s="34">
        <v>6.7264573991030003</v>
      </c>
    </row>
    <row r="1282" spans="2:12" x14ac:dyDescent="0.2">
      <c r="D1282" s="176"/>
      <c r="E1282" s="59" t="s">
        <v>45</v>
      </c>
      <c r="F1282" s="60"/>
      <c r="G1282" s="56">
        <v>170</v>
      </c>
      <c r="H1282" s="83">
        <v>0.58823529411800002</v>
      </c>
      <c r="I1282" s="47">
        <v>4.7058823529409999</v>
      </c>
      <c r="J1282" s="92">
        <v>14.117647058824</v>
      </c>
      <c r="K1282" s="109">
        <v>72.352941176471006</v>
      </c>
      <c r="L1282" s="85">
        <v>8.2352941176469994</v>
      </c>
    </row>
    <row r="1284" spans="2:12" x14ac:dyDescent="0.2">
      <c r="B1284" s="43" t="str">
        <f xml:space="preserve"> HYPERLINK("#'目次'!B53", "[47]")</f>
        <v>[47]</v>
      </c>
      <c r="C1284" s="31" t="s">
        <v>145</v>
      </c>
    </row>
    <row r="1288" spans="2:12" ht="36" x14ac:dyDescent="0.2">
      <c r="D1288" s="177"/>
      <c r="E1288" s="178"/>
      <c r="F1288" s="178"/>
      <c r="G1288" s="40" t="s">
        <v>14</v>
      </c>
      <c r="H1288" s="42" t="s">
        <v>124</v>
      </c>
      <c r="I1288" s="15" t="s">
        <v>125</v>
      </c>
      <c r="J1288" s="15" t="s">
        <v>126</v>
      </c>
      <c r="K1288" s="15" t="s">
        <v>127</v>
      </c>
      <c r="L1288" s="44" t="s">
        <v>17</v>
      </c>
    </row>
    <row r="1289" spans="2:12" x14ac:dyDescent="0.2">
      <c r="D1289" s="179"/>
      <c r="E1289" s="180"/>
      <c r="F1289" s="180"/>
      <c r="G1289" s="39"/>
      <c r="H1289" s="41"/>
      <c r="I1289" s="14"/>
      <c r="J1289" s="14"/>
      <c r="K1289" s="14"/>
      <c r="L1289" s="38"/>
    </row>
    <row r="1290" spans="2:12" x14ac:dyDescent="0.2">
      <c r="D1290" s="58"/>
      <c r="E1290" s="53" t="s">
        <v>14</v>
      </c>
      <c r="F1290" s="52"/>
      <c r="G1290" s="37">
        <v>1222</v>
      </c>
      <c r="H1290" s="24">
        <v>1.3093289689030001</v>
      </c>
      <c r="I1290" s="24">
        <v>9.4108019639930003</v>
      </c>
      <c r="J1290" s="24">
        <v>33.224222585924998</v>
      </c>
      <c r="K1290" s="24">
        <v>52.536824877249998</v>
      </c>
      <c r="L1290" s="68">
        <v>3.518821603928</v>
      </c>
    </row>
    <row r="1291" spans="2:12" x14ac:dyDescent="0.2">
      <c r="D1291" s="174" t="s">
        <v>52</v>
      </c>
      <c r="E1291" s="20" t="s">
        <v>53</v>
      </c>
      <c r="F1291" s="22"/>
      <c r="G1291" s="21">
        <v>15</v>
      </c>
      <c r="H1291" s="129">
        <v>6.666666666667</v>
      </c>
      <c r="I1291" s="19">
        <v>13.333333333333</v>
      </c>
      <c r="J1291" s="19">
        <v>33.333333333333002</v>
      </c>
      <c r="K1291" s="78">
        <v>46.666666666666998</v>
      </c>
      <c r="L1291" s="100">
        <v>0</v>
      </c>
    </row>
    <row r="1292" spans="2:12" ht="24" x14ac:dyDescent="0.2">
      <c r="D1292" s="175"/>
      <c r="E1292" s="4" t="s">
        <v>54</v>
      </c>
      <c r="F1292" s="6"/>
      <c r="G1292" s="5">
        <v>122</v>
      </c>
      <c r="H1292" s="63">
        <v>0</v>
      </c>
      <c r="I1292" s="12">
        <v>8.1967213114750006</v>
      </c>
      <c r="J1292" s="12">
        <v>32.786885245901999</v>
      </c>
      <c r="K1292" s="12">
        <v>56.557377049179998</v>
      </c>
      <c r="L1292" s="34">
        <v>2.459016393443</v>
      </c>
    </row>
    <row r="1293" spans="2:12" x14ac:dyDescent="0.2">
      <c r="D1293" s="175"/>
      <c r="E1293" s="4" t="s">
        <v>55</v>
      </c>
      <c r="F1293" s="6"/>
      <c r="G1293" s="5">
        <v>43</v>
      </c>
      <c r="H1293" s="63">
        <v>0</v>
      </c>
      <c r="I1293" s="28">
        <v>16.279069767442</v>
      </c>
      <c r="J1293" s="12">
        <v>30.232558139535001</v>
      </c>
      <c r="K1293" s="33">
        <v>46.511627906976997</v>
      </c>
      <c r="L1293" s="34">
        <v>6.9767441860470001</v>
      </c>
    </row>
    <row r="1294" spans="2:12" x14ac:dyDescent="0.2">
      <c r="D1294" s="175"/>
      <c r="E1294" s="4" t="s">
        <v>56</v>
      </c>
      <c r="F1294" s="6"/>
      <c r="G1294" s="5">
        <v>60</v>
      </c>
      <c r="H1294" s="32">
        <v>5</v>
      </c>
      <c r="I1294" s="12">
        <v>13.333333333333</v>
      </c>
      <c r="J1294" s="12">
        <v>35</v>
      </c>
      <c r="K1294" s="33">
        <v>46.666666666666998</v>
      </c>
      <c r="L1294" s="62">
        <v>0</v>
      </c>
    </row>
    <row r="1295" spans="2:12" x14ac:dyDescent="0.2">
      <c r="D1295" s="175"/>
      <c r="E1295" s="4" t="s">
        <v>57</v>
      </c>
      <c r="F1295" s="6"/>
      <c r="G1295" s="5">
        <v>286</v>
      </c>
      <c r="H1295" s="32">
        <v>1.7482517482519999</v>
      </c>
      <c r="I1295" s="12">
        <v>9.7902097902099996</v>
      </c>
      <c r="J1295" s="12">
        <v>36.713286713286998</v>
      </c>
      <c r="K1295" s="12">
        <v>49.650349650350002</v>
      </c>
      <c r="L1295" s="34">
        <v>2.0979020979020002</v>
      </c>
    </row>
    <row r="1296" spans="2:12" x14ac:dyDescent="0.2">
      <c r="D1296" s="175"/>
      <c r="E1296" s="4" t="s">
        <v>58</v>
      </c>
      <c r="F1296" s="6"/>
      <c r="G1296" s="5">
        <v>129</v>
      </c>
      <c r="H1296" s="32">
        <v>1.550387596899</v>
      </c>
      <c r="I1296" s="12">
        <v>11.627906976744001</v>
      </c>
      <c r="J1296" s="49">
        <v>44.186046511628</v>
      </c>
      <c r="K1296" s="61">
        <v>40.310077519380002</v>
      </c>
      <c r="L1296" s="34">
        <v>2.3255813953489999</v>
      </c>
    </row>
    <row r="1297" spans="2:12" x14ac:dyDescent="0.2">
      <c r="D1297" s="175"/>
      <c r="E1297" s="4" t="s">
        <v>59</v>
      </c>
      <c r="F1297" s="6"/>
      <c r="G1297" s="5">
        <v>195</v>
      </c>
      <c r="H1297" s="32">
        <v>1.025641025641</v>
      </c>
      <c r="I1297" s="12">
        <v>9.7435897435900003</v>
      </c>
      <c r="J1297" s="12">
        <v>30.25641025641</v>
      </c>
      <c r="K1297" s="12">
        <v>55.897435897435997</v>
      </c>
      <c r="L1297" s="34">
        <v>3.0769230769229998</v>
      </c>
    </row>
    <row r="1298" spans="2:12" x14ac:dyDescent="0.2">
      <c r="D1298" s="175"/>
      <c r="E1298" s="4" t="s">
        <v>60</v>
      </c>
      <c r="F1298" s="6"/>
      <c r="G1298" s="5">
        <v>176</v>
      </c>
      <c r="H1298" s="32">
        <v>1.136363636364</v>
      </c>
      <c r="I1298" s="12">
        <v>6.8181818181820004</v>
      </c>
      <c r="J1298" s="33">
        <v>27.840909090909001</v>
      </c>
      <c r="K1298" s="28">
        <v>58.522727272727003</v>
      </c>
      <c r="L1298" s="34">
        <v>5.6818181818179996</v>
      </c>
    </row>
    <row r="1299" spans="2:12" x14ac:dyDescent="0.2">
      <c r="D1299" s="175"/>
      <c r="E1299" s="4" t="s">
        <v>61</v>
      </c>
      <c r="F1299" s="6"/>
      <c r="G1299" s="5">
        <v>78</v>
      </c>
      <c r="H1299" s="63">
        <v>0</v>
      </c>
      <c r="I1299" s="12">
        <v>11.538461538462</v>
      </c>
      <c r="J1299" s="28">
        <v>39.74358974359</v>
      </c>
      <c r="K1299" s="33">
        <v>46.153846153845997</v>
      </c>
      <c r="L1299" s="34">
        <v>2.564102564103</v>
      </c>
    </row>
    <row r="1300" spans="2:12" x14ac:dyDescent="0.2">
      <c r="D1300" s="175"/>
      <c r="E1300" s="4" t="s">
        <v>62</v>
      </c>
      <c r="F1300" s="6"/>
      <c r="G1300" s="5">
        <v>113</v>
      </c>
      <c r="H1300" s="32">
        <v>0.88495575221199996</v>
      </c>
      <c r="I1300" s="12">
        <v>4.424778761062</v>
      </c>
      <c r="J1300" s="61">
        <v>23.008849557522002</v>
      </c>
      <c r="K1300" s="49">
        <v>64.601769911503993</v>
      </c>
      <c r="L1300" s="34">
        <v>7.0796460176989999</v>
      </c>
    </row>
    <row r="1301" spans="2:12" x14ac:dyDescent="0.2">
      <c r="D1301" s="174" t="s">
        <v>63</v>
      </c>
      <c r="E1301" s="20" t="s">
        <v>64</v>
      </c>
      <c r="F1301" s="22"/>
      <c r="G1301" s="21">
        <v>234</v>
      </c>
      <c r="H1301" s="51">
        <v>0.42735042735000001</v>
      </c>
      <c r="I1301" s="19">
        <v>11.538461538462</v>
      </c>
      <c r="J1301" s="78">
        <v>24.786324786325</v>
      </c>
      <c r="K1301" s="88">
        <v>59.401709401708999</v>
      </c>
      <c r="L1301" s="50">
        <v>3.8461538461539999</v>
      </c>
    </row>
    <row r="1302" spans="2:12" x14ac:dyDescent="0.2">
      <c r="D1302" s="175"/>
      <c r="E1302" s="4" t="s">
        <v>65</v>
      </c>
      <c r="F1302" s="6"/>
      <c r="G1302" s="5">
        <v>172</v>
      </c>
      <c r="H1302" s="32">
        <v>1.1627906976739999</v>
      </c>
      <c r="I1302" s="12">
        <v>6.3953488372090002</v>
      </c>
      <c r="J1302" s="12">
        <v>32.558139534883999</v>
      </c>
      <c r="K1302" s="12">
        <v>54.651162790698002</v>
      </c>
      <c r="L1302" s="34">
        <v>5.2325581395349996</v>
      </c>
    </row>
    <row r="1303" spans="2:12" x14ac:dyDescent="0.2">
      <c r="D1303" s="175"/>
      <c r="E1303" s="4" t="s">
        <v>66</v>
      </c>
      <c r="F1303" s="6"/>
      <c r="G1303" s="5">
        <v>165</v>
      </c>
      <c r="H1303" s="32">
        <v>0.60606060606099998</v>
      </c>
      <c r="I1303" s="12">
        <v>8.4848484848479995</v>
      </c>
      <c r="J1303" s="12">
        <v>32.121212121211997</v>
      </c>
      <c r="K1303" s="12">
        <v>55.151515151515</v>
      </c>
      <c r="L1303" s="34">
        <v>3.636363636364</v>
      </c>
    </row>
    <row r="1304" spans="2:12" x14ac:dyDescent="0.2">
      <c r="D1304" s="175"/>
      <c r="E1304" s="4" t="s">
        <v>67</v>
      </c>
      <c r="F1304" s="6"/>
      <c r="G1304" s="5">
        <v>158</v>
      </c>
      <c r="H1304" s="32">
        <v>1.8987341772149999</v>
      </c>
      <c r="I1304" s="12">
        <v>9.493670886076</v>
      </c>
      <c r="J1304" s="12">
        <v>33.544303797467997</v>
      </c>
      <c r="K1304" s="12">
        <v>52.531645569619997</v>
      </c>
      <c r="L1304" s="34">
        <v>2.5316455696200002</v>
      </c>
    </row>
    <row r="1305" spans="2:12" x14ac:dyDescent="0.2">
      <c r="D1305" s="175"/>
      <c r="E1305" s="4" t="s">
        <v>68</v>
      </c>
      <c r="F1305" s="6"/>
      <c r="G1305" s="5">
        <v>112</v>
      </c>
      <c r="H1305" s="32">
        <v>0.89285714285700002</v>
      </c>
      <c r="I1305" s="12">
        <v>8.9285714285710007</v>
      </c>
      <c r="J1305" s="12">
        <v>33.035714285714</v>
      </c>
      <c r="K1305" s="12">
        <v>54.464285714286</v>
      </c>
      <c r="L1305" s="34">
        <v>2.6785714285709998</v>
      </c>
    </row>
    <row r="1306" spans="2:12" x14ac:dyDescent="0.2">
      <c r="D1306" s="175"/>
      <c r="E1306" s="4" t="s">
        <v>69</v>
      </c>
      <c r="F1306" s="6"/>
      <c r="G1306" s="5">
        <v>92</v>
      </c>
      <c r="H1306" s="32">
        <v>1.086956521739</v>
      </c>
      <c r="I1306" s="12">
        <v>7.6086956521740001</v>
      </c>
      <c r="J1306" s="28">
        <v>42.391304347826001</v>
      </c>
      <c r="K1306" s="33">
        <v>46.739130434783</v>
      </c>
      <c r="L1306" s="34">
        <v>2.1739130434780001</v>
      </c>
    </row>
    <row r="1307" spans="2:12" x14ac:dyDescent="0.2">
      <c r="D1307" s="175"/>
      <c r="E1307" s="4" t="s">
        <v>70</v>
      </c>
      <c r="F1307" s="6"/>
      <c r="G1307" s="5">
        <v>131</v>
      </c>
      <c r="H1307" s="32">
        <v>1.526717557252</v>
      </c>
      <c r="I1307" s="12">
        <v>9.9236641221369997</v>
      </c>
      <c r="J1307" s="28">
        <v>41.221374045802001</v>
      </c>
      <c r="K1307" s="33">
        <v>46.564885496183003</v>
      </c>
      <c r="L1307" s="34">
        <v>0.76335877862599999</v>
      </c>
    </row>
    <row r="1308" spans="2:12" x14ac:dyDescent="0.2">
      <c r="D1308" s="175"/>
      <c r="E1308" s="4" t="s">
        <v>71</v>
      </c>
      <c r="F1308" s="6"/>
      <c r="G1308" s="5">
        <v>71</v>
      </c>
      <c r="H1308" s="32">
        <v>4.2253521126760001</v>
      </c>
      <c r="I1308" s="28">
        <v>15.492957746479</v>
      </c>
      <c r="J1308" s="12">
        <v>33.802816901408001</v>
      </c>
      <c r="K1308" s="61">
        <v>42.253521126761001</v>
      </c>
      <c r="L1308" s="34">
        <v>4.2253521126760001</v>
      </c>
    </row>
    <row r="1309" spans="2:12" x14ac:dyDescent="0.2">
      <c r="D1309" s="176"/>
      <c r="E1309" s="59" t="s">
        <v>72</v>
      </c>
      <c r="F1309" s="60"/>
      <c r="G1309" s="56">
        <v>70</v>
      </c>
      <c r="H1309" s="83">
        <v>2.8571428571430002</v>
      </c>
      <c r="I1309" s="47">
        <v>10</v>
      </c>
      <c r="J1309" s="102">
        <v>40</v>
      </c>
      <c r="K1309" s="95">
        <v>42.857142857143003</v>
      </c>
      <c r="L1309" s="85">
        <v>4.2857142857139996</v>
      </c>
    </row>
    <row r="1311" spans="2:12" x14ac:dyDescent="0.2">
      <c r="B1311" s="43" t="str">
        <f xml:space="preserve"> HYPERLINK("#'目次'!B54", "[48]")</f>
        <v>[48]</v>
      </c>
      <c r="C1311" s="31" t="s">
        <v>145</v>
      </c>
    </row>
    <row r="1314" spans="3:12" x14ac:dyDescent="0.2">
      <c r="C1314" s="31" t="s">
        <v>75</v>
      </c>
    </row>
    <row r="1315" spans="3:12" ht="36" x14ac:dyDescent="0.2">
      <c r="D1315" s="177"/>
      <c r="E1315" s="178"/>
      <c r="F1315" s="178"/>
      <c r="G1315" s="40" t="s">
        <v>14</v>
      </c>
      <c r="H1315" s="42" t="s">
        <v>124</v>
      </c>
      <c r="I1315" s="15" t="s">
        <v>125</v>
      </c>
      <c r="J1315" s="15" t="s">
        <v>126</v>
      </c>
      <c r="K1315" s="15" t="s">
        <v>127</v>
      </c>
      <c r="L1315" s="44" t="s">
        <v>17</v>
      </c>
    </row>
    <row r="1316" spans="3:12" x14ac:dyDescent="0.2">
      <c r="D1316" s="179"/>
      <c r="E1316" s="180"/>
      <c r="F1316" s="180"/>
      <c r="G1316" s="39"/>
      <c r="H1316" s="41"/>
      <c r="I1316" s="14"/>
      <c r="J1316" s="14"/>
      <c r="K1316" s="14"/>
      <c r="L1316" s="38"/>
    </row>
    <row r="1317" spans="3:12" x14ac:dyDescent="0.2">
      <c r="D1317" s="58"/>
      <c r="E1317" s="53" t="s">
        <v>14</v>
      </c>
      <c r="F1317" s="52"/>
      <c r="G1317" s="37">
        <v>1222</v>
      </c>
      <c r="H1317" s="24">
        <v>1.3093289689030001</v>
      </c>
      <c r="I1317" s="24">
        <v>9.4108019639930003</v>
      </c>
      <c r="J1317" s="24">
        <v>33.224222585924998</v>
      </c>
      <c r="K1317" s="24">
        <v>52.536824877249998</v>
      </c>
      <c r="L1317" s="68">
        <v>3.518821603928</v>
      </c>
    </row>
    <row r="1318" spans="3:12" x14ac:dyDescent="0.2">
      <c r="D1318" s="174" t="s">
        <v>36</v>
      </c>
      <c r="E1318" s="20" t="s">
        <v>76</v>
      </c>
      <c r="F1318" s="22"/>
      <c r="G1318" s="21">
        <v>629</v>
      </c>
      <c r="H1318" s="51">
        <v>1.5898251192370001</v>
      </c>
      <c r="I1318" s="19">
        <v>10.492845786963001</v>
      </c>
      <c r="J1318" s="19">
        <v>37.201907790142997</v>
      </c>
      <c r="K1318" s="78">
        <v>47.535771065182999</v>
      </c>
      <c r="L1318" s="50">
        <v>3.1796502384740002</v>
      </c>
    </row>
    <row r="1319" spans="3:12" x14ac:dyDescent="0.2">
      <c r="D1319" s="175"/>
      <c r="E1319" s="4" t="s">
        <v>39</v>
      </c>
      <c r="F1319" s="6"/>
      <c r="G1319" s="5">
        <v>37</v>
      </c>
      <c r="H1319" s="63">
        <v>0</v>
      </c>
      <c r="I1319" s="12">
        <v>13.513513513514001</v>
      </c>
      <c r="J1319" s="49">
        <v>43.243243243243001</v>
      </c>
      <c r="K1319" s="33">
        <v>43.243243243243001</v>
      </c>
      <c r="L1319" s="62">
        <v>0</v>
      </c>
    </row>
    <row r="1320" spans="3:12" x14ac:dyDescent="0.2">
      <c r="D1320" s="175"/>
      <c r="E1320" s="4" t="s">
        <v>40</v>
      </c>
      <c r="F1320" s="6"/>
      <c r="G1320" s="5">
        <v>73</v>
      </c>
      <c r="H1320" s="63">
        <v>0</v>
      </c>
      <c r="I1320" s="12">
        <v>12.328767123287999</v>
      </c>
      <c r="J1320" s="28">
        <v>38.356164383562003</v>
      </c>
      <c r="K1320" s="12">
        <v>47.945205479452</v>
      </c>
      <c r="L1320" s="34">
        <v>1.369863013699</v>
      </c>
    </row>
    <row r="1321" spans="3:12" x14ac:dyDescent="0.2">
      <c r="D1321" s="175"/>
      <c r="E1321" s="4" t="s">
        <v>41</v>
      </c>
      <c r="F1321" s="6"/>
      <c r="G1321" s="5">
        <v>108</v>
      </c>
      <c r="H1321" s="32">
        <v>4.6296296296300001</v>
      </c>
      <c r="I1321" s="28">
        <v>16.666666666666998</v>
      </c>
      <c r="J1321" s="12">
        <v>37.962962962962997</v>
      </c>
      <c r="K1321" s="61">
        <v>38.888888888888999</v>
      </c>
      <c r="L1321" s="34">
        <v>1.851851851852</v>
      </c>
    </row>
    <row r="1322" spans="3:12" x14ac:dyDescent="0.2">
      <c r="D1322" s="175"/>
      <c r="E1322" s="4" t="s">
        <v>42</v>
      </c>
      <c r="F1322" s="6"/>
      <c r="G1322" s="5">
        <v>113</v>
      </c>
      <c r="H1322" s="32">
        <v>2.654867256637</v>
      </c>
      <c r="I1322" s="12">
        <v>10.619469026549</v>
      </c>
      <c r="J1322" s="49">
        <v>50.442477876105997</v>
      </c>
      <c r="K1322" s="61">
        <v>34.513274336282997</v>
      </c>
      <c r="L1322" s="34">
        <v>1.769911504425</v>
      </c>
    </row>
    <row r="1323" spans="3:12" x14ac:dyDescent="0.2">
      <c r="D1323" s="175"/>
      <c r="E1323" s="4" t="s">
        <v>43</v>
      </c>
      <c r="F1323" s="6"/>
      <c r="G1323" s="5">
        <v>101</v>
      </c>
      <c r="H1323" s="63">
        <v>0</v>
      </c>
      <c r="I1323" s="12">
        <v>10.891089108911</v>
      </c>
      <c r="J1323" s="28">
        <v>39.603960396040002</v>
      </c>
      <c r="K1323" s="12">
        <v>48.514851485149002</v>
      </c>
      <c r="L1323" s="34">
        <v>0.99009900990099997</v>
      </c>
    </row>
    <row r="1324" spans="3:12" x14ac:dyDescent="0.2">
      <c r="D1324" s="175"/>
      <c r="E1324" s="4" t="s">
        <v>44</v>
      </c>
      <c r="F1324" s="6"/>
      <c r="G1324" s="5">
        <v>114</v>
      </c>
      <c r="H1324" s="32">
        <v>0.87719298245599997</v>
      </c>
      <c r="I1324" s="12">
        <v>6.1403508771929998</v>
      </c>
      <c r="J1324" s="12">
        <v>33.333333333333002</v>
      </c>
      <c r="K1324" s="12">
        <v>53.508771929825002</v>
      </c>
      <c r="L1324" s="34">
        <v>6.1403508771929998</v>
      </c>
    </row>
    <row r="1325" spans="3:12" x14ac:dyDescent="0.2">
      <c r="D1325" s="175"/>
      <c r="E1325" s="4" t="s">
        <v>45</v>
      </c>
      <c r="F1325" s="6"/>
      <c r="G1325" s="5">
        <v>83</v>
      </c>
      <c r="H1325" s="32">
        <v>1.204819277108</v>
      </c>
      <c r="I1325" s="12">
        <v>4.819277108434</v>
      </c>
      <c r="J1325" s="61">
        <v>16.867469879518001</v>
      </c>
      <c r="K1325" s="49">
        <v>68.674698795181001</v>
      </c>
      <c r="L1325" s="34">
        <v>8.4337349397590007</v>
      </c>
    </row>
    <row r="1326" spans="3:12" x14ac:dyDescent="0.2">
      <c r="D1326" s="174" t="s">
        <v>37</v>
      </c>
      <c r="E1326" s="20" t="s">
        <v>77</v>
      </c>
      <c r="F1326" s="22"/>
      <c r="G1326" s="21">
        <v>593</v>
      </c>
      <c r="H1326" s="51">
        <v>1.0118043844860001</v>
      </c>
      <c r="I1326" s="19">
        <v>8.2630691399659995</v>
      </c>
      <c r="J1326" s="19">
        <v>29.005059021922001</v>
      </c>
      <c r="K1326" s="88">
        <v>57.841483979764</v>
      </c>
      <c r="L1326" s="50">
        <v>3.8785834738620002</v>
      </c>
    </row>
    <row r="1327" spans="3:12" x14ac:dyDescent="0.2">
      <c r="D1327" s="175"/>
      <c r="E1327" s="4" t="s">
        <v>39</v>
      </c>
      <c r="F1327" s="6"/>
      <c r="G1327" s="5">
        <v>27</v>
      </c>
      <c r="H1327" s="63">
        <v>0</v>
      </c>
      <c r="I1327" s="12">
        <v>11.111111111111001</v>
      </c>
      <c r="J1327" s="12">
        <v>33.333333333333002</v>
      </c>
      <c r="K1327" s="12">
        <v>51.851851851851997</v>
      </c>
      <c r="L1327" s="34">
        <v>3.7037037037039999</v>
      </c>
    </row>
    <row r="1328" spans="3:12" x14ac:dyDescent="0.2">
      <c r="D1328" s="175"/>
      <c r="E1328" s="4" t="s">
        <v>40</v>
      </c>
      <c r="F1328" s="6"/>
      <c r="G1328" s="5">
        <v>74</v>
      </c>
      <c r="H1328" s="32">
        <v>1.351351351351</v>
      </c>
      <c r="I1328" s="12">
        <v>10.810810810811001</v>
      </c>
      <c r="J1328" s="33">
        <v>25.675675675676001</v>
      </c>
      <c r="K1328" s="28">
        <v>60.810810810810999</v>
      </c>
      <c r="L1328" s="34">
        <v>1.351351351351</v>
      </c>
    </row>
    <row r="1329" spans="2:12" x14ac:dyDescent="0.2">
      <c r="D1329" s="175"/>
      <c r="E1329" s="4" t="s">
        <v>41</v>
      </c>
      <c r="F1329" s="6"/>
      <c r="G1329" s="5">
        <v>96</v>
      </c>
      <c r="H1329" s="32">
        <v>1.041666666667</v>
      </c>
      <c r="I1329" s="12">
        <v>9.375</v>
      </c>
      <c r="J1329" s="12">
        <v>36.458333333333002</v>
      </c>
      <c r="K1329" s="12">
        <v>53.125</v>
      </c>
      <c r="L1329" s="62">
        <v>0</v>
      </c>
    </row>
    <row r="1330" spans="2:12" x14ac:dyDescent="0.2">
      <c r="D1330" s="175"/>
      <c r="E1330" s="4" t="s">
        <v>42</v>
      </c>
      <c r="F1330" s="6"/>
      <c r="G1330" s="5">
        <v>97</v>
      </c>
      <c r="H1330" s="32">
        <v>2.0618556701030002</v>
      </c>
      <c r="I1330" s="12">
        <v>10.309278350514999</v>
      </c>
      <c r="J1330" s="28">
        <v>41.237113402062</v>
      </c>
      <c r="K1330" s="33">
        <v>43.298969072165001</v>
      </c>
      <c r="L1330" s="34">
        <v>3.0927835051549999</v>
      </c>
    </row>
    <row r="1331" spans="2:12" x14ac:dyDescent="0.2">
      <c r="D1331" s="175"/>
      <c r="E1331" s="4" t="s">
        <v>43</v>
      </c>
      <c r="F1331" s="6"/>
      <c r="G1331" s="5">
        <v>103</v>
      </c>
      <c r="H1331" s="63">
        <v>0</v>
      </c>
      <c r="I1331" s="12">
        <v>7.7669902912620001</v>
      </c>
      <c r="J1331" s="12">
        <v>32.038834951456003</v>
      </c>
      <c r="K1331" s="12">
        <v>57.281553398058001</v>
      </c>
      <c r="L1331" s="34">
        <v>2.9126213592229999</v>
      </c>
    </row>
    <row r="1332" spans="2:12" x14ac:dyDescent="0.2">
      <c r="D1332" s="175"/>
      <c r="E1332" s="4" t="s">
        <v>44</v>
      </c>
      <c r="F1332" s="6"/>
      <c r="G1332" s="5">
        <v>109</v>
      </c>
      <c r="H1332" s="32">
        <v>1.834862385321</v>
      </c>
      <c r="I1332" s="12">
        <v>6.4220183486240003</v>
      </c>
      <c r="J1332" s="33">
        <v>23.853211009174</v>
      </c>
      <c r="K1332" s="28">
        <v>60.550458715596001</v>
      </c>
      <c r="L1332" s="34">
        <v>7.339449541284</v>
      </c>
    </row>
    <row r="1333" spans="2:12" x14ac:dyDescent="0.2">
      <c r="D1333" s="176"/>
      <c r="E1333" s="59" t="s">
        <v>45</v>
      </c>
      <c r="F1333" s="60"/>
      <c r="G1333" s="56">
        <v>87</v>
      </c>
      <c r="H1333" s="115">
        <v>0</v>
      </c>
      <c r="I1333" s="47">
        <v>4.5977011494250002</v>
      </c>
      <c r="J1333" s="92">
        <v>11.494252873562999</v>
      </c>
      <c r="K1333" s="109">
        <v>75.862068965516997</v>
      </c>
      <c r="L1333" s="85">
        <v>8.0459770114939992</v>
      </c>
    </row>
    <row r="1335" spans="2:12" x14ac:dyDescent="0.2">
      <c r="B1335" s="43" t="str">
        <f xml:space="preserve"> HYPERLINK("#'目次'!B55", "[49]")</f>
        <v>[49]</v>
      </c>
      <c r="C1335" s="31" t="s">
        <v>148</v>
      </c>
    </row>
    <row r="1339" spans="2:12" ht="36" x14ac:dyDescent="0.2">
      <c r="D1339" s="177"/>
      <c r="E1339" s="178"/>
      <c r="F1339" s="178"/>
      <c r="G1339" s="40" t="s">
        <v>14</v>
      </c>
      <c r="H1339" s="42" t="s">
        <v>124</v>
      </c>
      <c r="I1339" s="15" t="s">
        <v>125</v>
      </c>
      <c r="J1339" s="15" t="s">
        <v>126</v>
      </c>
      <c r="K1339" s="15" t="s">
        <v>127</v>
      </c>
      <c r="L1339" s="44" t="s">
        <v>17</v>
      </c>
    </row>
    <row r="1340" spans="2:12" x14ac:dyDescent="0.2">
      <c r="D1340" s="179"/>
      <c r="E1340" s="180"/>
      <c r="F1340" s="180"/>
      <c r="G1340" s="39"/>
      <c r="H1340" s="41"/>
      <c r="I1340" s="14"/>
      <c r="J1340" s="14"/>
      <c r="K1340" s="14"/>
      <c r="L1340" s="38"/>
    </row>
    <row r="1341" spans="2:12" x14ac:dyDescent="0.2">
      <c r="D1341" s="58"/>
      <c r="E1341" s="53" t="s">
        <v>14</v>
      </c>
      <c r="F1341" s="52"/>
      <c r="G1341" s="37">
        <v>1222</v>
      </c>
      <c r="H1341" s="24">
        <v>5.4828150572830001</v>
      </c>
      <c r="I1341" s="24">
        <v>27.332242225859002</v>
      </c>
      <c r="J1341" s="24">
        <v>26.022913256955999</v>
      </c>
      <c r="K1341" s="24">
        <v>38.461538461537998</v>
      </c>
      <c r="L1341" s="68">
        <v>2.7004909983630001</v>
      </c>
    </row>
    <row r="1342" spans="2:12" x14ac:dyDescent="0.2">
      <c r="D1342" s="174" t="s">
        <v>18</v>
      </c>
      <c r="E1342" s="20" t="s">
        <v>19</v>
      </c>
      <c r="F1342" s="22"/>
      <c r="G1342" s="21">
        <v>57</v>
      </c>
      <c r="H1342" s="51">
        <v>7.0175438596489998</v>
      </c>
      <c r="I1342" s="19">
        <v>31.578947368421002</v>
      </c>
      <c r="J1342" s="19">
        <v>22.807017543859999</v>
      </c>
      <c r="K1342" s="19">
        <v>36.842105263157997</v>
      </c>
      <c r="L1342" s="50">
        <v>1.7543859649119999</v>
      </c>
    </row>
    <row r="1343" spans="2:12" x14ac:dyDescent="0.2">
      <c r="D1343" s="175"/>
      <c r="E1343" s="4" t="s">
        <v>20</v>
      </c>
      <c r="F1343" s="6"/>
      <c r="G1343" s="5">
        <v>84</v>
      </c>
      <c r="H1343" s="32">
        <v>3.5714285714290002</v>
      </c>
      <c r="I1343" s="12">
        <v>32.142857142856997</v>
      </c>
      <c r="J1343" s="33">
        <v>17.857142857143</v>
      </c>
      <c r="K1343" s="28">
        <v>44.047619047619001</v>
      </c>
      <c r="L1343" s="34">
        <v>2.3809523809519999</v>
      </c>
    </row>
    <row r="1344" spans="2:12" x14ac:dyDescent="0.2">
      <c r="D1344" s="175"/>
      <c r="E1344" s="4" t="s">
        <v>21</v>
      </c>
      <c r="F1344" s="6"/>
      <c r="G1344" s="5">
        <v>487</v>
      </c>
      <c r="H1344" s="32">
        <v>5.3388090349080004</v>
      </c>
      <c r="I1344" s="12">
        <v>28.747433264887</v>
      </c>
      <c r="J1344" s="12">
        <v>25.872689938398</v>
      </c>
      <c r="K1344" s="12">
        <v>37.166324435318003</v>
      </c>
      <c r="L1344" s="34">
        <v>2.8747433264889999</v>
      </c>
    </row>
    <row r="1345" spans="4:12" x14ac:dyDescent="0.2">
      <c r="D1345" s="175"/>
      <c r="E1345" s="4" t="s">
        <v>22</v>
      </c>
      <c r="F1345" s="6"/>
      <c r="G1345" s="5">
        <v>35</v>
      </c>
      <c r="H1345" s="75">
        <v>11.428571428571001</v>
      </c>
      <c r="I1345" s="12">
        <v>28.571428571428999</v>
      </c>
      <c r="J1345" s="12">
        <v>25.714285714286</v>
      </c>
      <c r="K1345" s="33">
        <v>31.428571428571001</v>
      </c>
      <c r="L1345" s="34">
        <v>2.8571428571430002</v>
      </c>
    </row>
    <row r="1346" spans="4:12" x14ac:dyDescent="0.2">
      <c r="D1346" s="175"/>
      <c r="E1346" s="4" t="s">
        <v>23</v>
      </c>
      <c r="F1346" s="6"/>
      <c r="G1346" s="5">
        <v>143</v>
      </c>
      <c r="H1346" s="32">
        <v>4.1958041958040004</v>
      </c>
      <c r="I1346" s="12">
        <v>23.076923076922998</v>
      </c>
      <c r="J1346" s="12">
        <v>25.874125874126001</v>
      </c>
      <c r="K1346" s="12">
        <v>42.657342657343001</v>
      </c>
      <c r="L1346" s="34">
        <v>4.1958041958040004</v>
      </c>
    </row>
    <row r="1347" spans="4:12" x14ac:dyDescent="0.2">
      <c r="D1347" s="175"/>
      <c r="E1347" s="4" t="s">
        <v>24</v>
      </c>
      <c r="F1347" s="6"/>
      <c r="G1347" s="5">
        <v>187</v>
      </c>
      <c r="H1347" s="32">
        <v>4.8128342245990003</v>
      </c>
      <c r="I1347" s="12">
        <v>29.946524064171001</v>
      </c>
      <c r="J1347" s="12">
        <v>25.668449197861001</v>
      </c>
      <c r="K1347" s="12">
        <v>37.967914438503001</v>
      </c>
      <c r="L1347" s="34">
        <v>1.6042780748659999</v>
      </c>
    </row>
    <row r="1348" spans="4:12" x14ac:dyDescent="0.2">
      <c r="D1348" s="175"/>
      <c r="E1348" s="4" t="s">
        <v>25</v>
      </c>
      <c r="F1348" s="6"/>
      <c r="G1348" s="5">
        <v>71</v>
      </c>
      <c r="H1348" s="32">
        <v>7.0422535211269999</v>
      </c>
      <c r="I1348" s="33">
        <v>21.12676056338</v>
      </c>
      <c r="J1348" s="12">
        <v>26.760563380282001</v>
      </c>
      <c r="K1348" s="12">
        <v>40.845070422535002</v>
      </c>
      <c r="L1348" s="34">
        <v>4.2253521126760001</v>
      </c>
    </row>
    <row r="1349" spans="4:12" x14ac:dyDescent="0.2">
      <c r="D1349" s="175"/>
      <c r="E1349" s="4" t="s">
        <v>26</v>
      </c>
      <c r="F1349" s="6"/>
      <c r="G1349" s="5">
        <v>30</v>
      </c>
      <c r="H1349" s="133">
        <v>0</v>
      </c>
      <c r="I1349" s="61">
        <v>13.333333333333</v>
      </c>
      <c r="J1349" s="49">
        <v>46.666666666666998</v>
      </c>
      <c r="K1349" s="12">
        <v>36.666666666666998</v>
      </c>
      <c r="L1349" s="34">
        <v>3.333333333333</v>
      </c>
    </row>
    <row r="1350" spans="4:12" x14ac:dyDescent="0.2">
      <c r="D1350" s="175"/>
      <c r="E1350" s="4" t="s">
        <v>27</v>
      </c>
      <c r="F1350" s="6"/>
      <c r="G1350" s="5">
        <v>70</v>
      </c>
      <c r="H1350" s="32">
        <v>7.1428571428570002</v>
      </c>
      <c r="I1350" s="61">
        <v>17.142857142857</v>
      </c>
      <c r="J1350" s="28">
        <v>31.428571428571001</v>
      </c>
      <c r="K1350" s="12">
        <v>42.857142857143003</v>
      </c>
      <c r="L1350" s="34">
        <v>1.4285714285710001</v>
      </c>
    </row>
    <row r="1351" spans="4:12" x14ac:dyDescent="0.2">
      <c r="D1351" s="175"/>
      <c r="E1351" s="4" t="s">
        <v>28</v>
      </c>
      <c r="F1351" s="6"/>
      <c r="G1351" s="5">
        <v>51</v>
      </c>
      <c r="H1351" s="32">
        <v>9.8039215686270005</v>
      </c>
      <c r="I1351" s="12">
        <v>31.372549019608002</v>
      </c>
      <c r="J1351" s="12">
        <v>27.450980392157</v>
      </c>
      <c r="K1351" s="33">
        <v>31.372549019608002</v>
      </c>
      <c r="L1351" s="62">
        <v>0</v>
      </c>
    </row>
    <row r="1352" spans="4:12" x14ac:dyDescent="0.2">
      <c r="D1352" s="175"/>
      <c r="E1352" s="4" t="s">
        <v>29</v>
      </c>
      <c r="F1352" s="6"/>
      <c r="G1352" s="5">
        <v>7</v>
      </c>
      <c r="H1352" s="133">
        <v>0</v>
      </c>
      <c r="I1352" s="49">
        <v>42.857142857143003</v>
      </c>
      <c r="J1352" s="61">
        <v>14.285714285714</v>
      </c>
      <c r="K1352" s="33">
        <v>28.571428571428999</v>
      </c>
      <c r="L1352" s="107">
        <v>14.285714285714</v>
      </c>
    </row>
    <row r="1353" spans="4:12" x14ac:dyDescent="0.2">
      <c r="D1353" s="174" t="s">
        <v>30</v>
      </c>
      <c r="E1353" s="20" t="s">
        <v>31</v>
      </c>
      <c r="F1353" s="22"/>
      <c r="G1353" s="21">
        <v>393</v>
      </c>
      <c r="H1353" s="51">
        <v>5.3435114503819996</v>
      </c>
      <c r="I1353" s="19">
        <v>27.989821882952</v>
      </c>
      <c r="J1353" s="19">
        <v>24.681933842239001</v>
      </c>
      <c r="K1353" s="19">
        <v>38.931297709924003</v>
      </c>
      <c r="L1353" s="50">
        <v>3.053435114504</v>
      </c>
    </row>
    <row r="1354" spans="4:12" x14ac:dyDescent="0.2">
      <c r="D1354" s="175"/>
      <c r="E1354" s="4" t="s">
        <v>32</v>
      </c>
      <c r="F1354" s="6"/>
      <c r="G1354" s="5">
        <v>352</v>
      </c>
      <c r="H1354" s="32">
        <v>4.5454545454549997</v>
      </c>
      <c r="I1354" s="12">
        <v>28.409090909090999</v>
      </c>
      <c r="J1354" s="12">
        <v>27.840909090909001</v>
      </c>
      <c r="K1354" s="12">
        <v>36.647727272727003</v>
      </c>
      <c r="L1354" s="34">
        <v>2.556818181818</v>
      </c>
    </row>
    <row r="1355" spans="4:12" x14ac:dyDescent="0.2">
      <c r="D1355" s="175"/>
      <c r="E1355" s="4" t="s">
        <v>33</v>
      </c>
      <c r="F1355" s="6"/>
      <c r="G1355" s="5">
        <v>388</v>
      </c>
      <c r="H1355" s="32">
        <v>7.2164948453609998</v>
      </c>
      <c r="I1355" s="12">
        <v>25.773195876289002</v>
      </c>
      <c r="J1355" s="12">
        <v>24.742268041237001</v>
      </c>
      <c r="K1355" s="12">
        <v>39.175257731959</v>
      </c>
      <c r="L1355" s="34">
        <v>3.0927835051549999</v>
      </c>
    </row>
    <row r="1356" spans="4:12" x14ac:dyDescent="0.2">
      <c r="D1356" s="175"/>
      <c r="E1356" s="4" t="s">
        <v>34</v>
      </c>
      <c r="F1356" s="6"/>
      <c r="G1356" s="5">
        <v>89</v>
      </c>
      <c r="H1356" s="32">
        <v>2.2471910112360001</v>
      </c>
      <c r="I1356" s="12">
        <v>26.966292134831001</v>
      </c>
      <c r="J1356" s="12">
        <v>30.337078651685001</v>
      </c>
      <c r="K1356" s="12">
        <v>40.449438202247002</v>
      </c>
      <c r="L1356" s="62">
        <v>0</v>
      </c>
    </row>
    <row r="1357" spans="4:12" x14ac:dyDescent="0.2">
      <c r="D1357" s="174" t="s">
        <v>35</v>
      </c>
      <c r="E1357" s="20" t="s">
        <v>36</v>
      </c>
      <c r="F1357" s="22"/>
      <c r="G1357" s="21">
        <v>629</v>
      </c>
      <c r="H1357" s="51">
        <v>6.0413354531000003</v>
      </c>
      <c r="I1357" s="19">
        <v>27.980922098569</v>
      </c>
      <c r="J1357" s="19">
        <v>29.888712241653</v>
      </c>
      <c r="K1357" s="78">
        <v>33.386327503974996</v>
      </c>
      <c r="L1357" s="50">
        <v>2.7027027027030002</v>
      </c>
    </row>
    <row r="1358" spans="4:12" x14ac:dyDescent="0.2">
      <c r="D1358" s="175"/>
      <c r="E1358" s="4" t="s">
        <v>37</v>
      </c>
      <c r="F1358" s="6"/>
      <c r="G1358" s="5">
        <v>593</v>
      </c>
      <c r="H1358" s="32">
        <v>4.8903878583470002</v>
      </c>
      <c r="I1358" s="12">
        <v>26.644182124789001</v>
      </c>
      <c r="J1358" s="12">
        <v>21.922428330523001</v>
      </c>
      <c r="K1358" s="28">
        <v>43.844856661046002</v>
      </c>
      <c r="L1358" s="34">
        <v>2.6981450252950001</v>
      </c>
    </row>
    <row r="1359" spans="4:12" x14ac:dyDescent="0.2">
      <c r="D1359" s="174" t="s">
        <v>38</v>
      </c>
      <c r="E1359" s="20" t="s">
        <v>39</v>
      </c>
      <c r="F1359" s="22"/>
      <c r="G1359" s="21">
        <v>64</v>
      </c>
      <c r="H1359" s="51">
        <v>4.6875</v>
      </c>
      <c r="I1359" s="88">
        <v>34.375</v>
      </c>
      <c r="J1359" s="19">
        <v>28.125</v>
      </c>
      <c r="K1359" s="78">
        <v>32.8125</v>
      </c>
      <c r="L1359" s="100">
        <v>0</v>
      </c>
    </row>
    <row r="1360" spans="4:12" x14ac:dyDescent="0.2">
      <c r="D1360" s="175"/>
      <c r="E1360" s="4" t="s">
        <v>40</v>
      </c>
      <c r="F1360" s="6"/>
      <c r="G1360" s="5">
        <v>147</v>
      </c>
      <c r="H1360" s="32">
        <v>8.8435374149660007</v>
      </c>
      <c r="I1360" s="12">
        <v>25.850340136054001</v>
      </c>
      <c r="J1360" s="12">
        <v>21.768707482993001</v>
      </c>
      <c r="K1360" s="12">
        <v>42.176870748299002</v>
      </c>
      <c r="L1360" s="34">
        <v>1.360544217687</v>
      </c>
    </row>
    <row r="1361" spans="2:12" x14ac:dyDescent="0.2">
      <c r="D1361" s="175"/>
      <c r="E1361" s="4" t="s">
        <v>41</v>
      </c>
      <c r="F1361" s="6"/>
      <c r="G1361" s="5">
        <v>204</v>
      </c>
      <c r="H1361" s="32">
        <v>8.333333333333</v>
      </c>
      <c r="I1361" s="12">
        <v>29.901960784313999</v>
      </c>
      <c r="J1361" s="12">
        <v>27.941176470588001</v>
      </c>
      <c r="K1361" s="33">
        <v>32.843137254901997</v>
      </c>
      <c r="L1361" s="34">
        <v>0.98039215686299996</v>
      </c>
    </row>
    <row r="1362" spans="2:12" x14ac:dyDescent="0.2">
      <c r="D1362" s="175"/>
      <c r="E1362" s="4" t="s">
        <v>42</v>
      </c>
      <c r="F1362" s="6"/>
      <c r="G1362" s="5">
        <v>210</v>
      </c>
      <c r="H1362" s="32">
        <v>7.6190476190479997</v>
      </c>
      <c r="I1362" s="28">
        <v>37.142857142856997</v>
      </c>
      <c r="J1362" s="12">
        <v>29.523809523810002</v>
      </c>
      <c r="K1362" s="61">
        <v>23.809523809523998</v>
      </c>
      <c r="L1362" s="34">
        <v>1.9047619047619999</v>
      </c>
    </row>
    <row r="1363" spans="2:12" x14ac:dyDescent="0.2">
      <c r="D1363" s="175"/>
      <c r="E1363" s="4" t="s">
        <v>43</v>
      </c>
      <c r="F1363" s="6"/>
      <c r="G1363" s="5">
        <v>204</v>
      </c>
      <c r="H1363" s="32">
        <v>4.4117647058819998</v>
      </c>
      <c r="I1363" s="28">
        <v>32.843137254901997</v>
      </c>
      <c r="J1363" s="12">
        <v>27.941176470588001</v>
      </c>
      <c r="K1363" s="33">
        <v>33.333333333333002</v>
      </c>
      <c r="L1363" s="34">
        <v>1.4705882352940001</v>
      </c>
    </row>
    <row r="1364" spans="2:12" x14ac:dyDescent="0.2">
      <c r="D1364" s="175"/>
      <c r="E1364" s="4" t="s">
        <v>44</v>
      </c>
      <c r="F1364" s="6"/>
      <c r="G1364" s="5">
        <v>223</v>
      </c>
      <c r="H1364" s="32">
        <v>1.3452914798210001</v>
      </c>
      <c r="I1364" s="33">
        <v>20.179372197309</v>
      </c>
      <c r="J1364" s="12">
        <v>29.596412556053998</v>
      </c>
      <c r="K1364" s="28">
        <v>43.946188340806998</v>
      </c>
      <c r="L1364" s="34">
        <v>4.9327354260089997</v>
      </c>
    </row>
    <row r="1365" spans="2:12" x14ac:dyDescent="0.2">
      <c r="D1365" s="176"/>
      <c r="E1365" s="59" t="s">
        <v>45</v>
      </c>
      <c r="F1365" s="60"/>
      <c r="G1365" s="56">
        <v>170</v>
      </c>
      <c r="H1365" s="83">
        <v>3.5294117647059999</v>
      </c>
      <c r="I1365" s="92">
        <v>13.529411764705999</v>
      </c>
      <c r="J1365" s="92">
        <v>15.294117647059</v>
      </c>
      <c r="K1365" s="109">
        <v>61.176470588234999</v>
      </c>
      <c r="L1365" s="85">
        <v>6.4705882352939996</v>
      </c>
    </row>
    <row r="1367" spans="2:12" x14ac:dyDescent="0.2">
      <c r="B1367" s="43" t="str">
        <f xml:space="preserve"> HYPERLINK("#'目次'!B56", "[50]")</f>
        <v>[50]</v>
      </c>
      <c r="C1367" s="31" t="s">
        <v>148</v>
      </c>
    </row>
    <row r="1371" spans="2:12" ht="36" x14ac:dyDescent="0.2">
      <c r="D1371" s="177"/>
      <c r="E1371" s="178"/>
      <c r="F1371" s="178"/>
      <c r="G1371" s="40" t="s">
        <v>14</v>
      </c>
      <c r="H1371" s="42" t="s">
        <v>124</v>
      </c>
      <c r="I1371" s="15" t="s">
        <v>125</v>
      </c>
      <c r="J1371" s="15" t="s">
        <v>126</v>
      </c>
      <c r="K1371" s="15" t="s">
        <v>127</v>
      </c>
      <c r="L1371" s="44" t="s">
        <v>17</v>
      </c>
    </row>
    <row r="1372" spans="2:12" x14ac:dyDescent="0.2">
      <c r="D1372" s="179"/>
      <c r="E1372" s="180"/>
      <c r="F1372" s="180"/>
      <c r="G1372" s="39"/>
      <c r="H1372" s="41"/>
      <c r="I1372" s="14"/>
      <c r="J1372" s="14"/>
      <c r="K1372" s="14"/>
      <c r="L1372" s="38"/>
    </row>
    <row r="1373" spans="2:12" x14ac:dyDescent="0.2">
      <c r="D1373" s="58"/>
      <c r="E1373" s="53" t="s">
        <v>14</v>
      </c>
      <c r="F1373" s="52"/>
      <c r="G1373" s="37">
        <v>1222</v>
      </c>
      <c r="H1373" s="24">
        <v>5.4828150572830001</v>
      </c>
      <c r="I1373" s="24">
        <v>27.332242225859002</v>
      </c>
      <c r="J1373" s="24">
        <v>26.022913256955999</v>
      </c>
      <c r="K1373" s="24">
        <v>38.461538461537998</v>
      </c>
      <c r="L1373" s="68">
        <v>2.7004909983630001</v>
      </c>
    </row>
    <row r="1374" spans="2:12" x14ac:dyDescent="0.2">
      <c r="D1374" s="174" t="s">
        <v>52</v>
      </c>
      <c r="E1374" s="20" t="s">
        <v>53</v>
      </c>
      <c r="F1374" s="22"/>
      <c r="G1374" s="21">
        <v>15</v>
      </c>
      <c r="H1374" s="51">
        <v>6.666666666667</v>
      </c>
      <c r="I1374" s="78">
        <v>20</v>
      </c>
      <c r="J1374" s="19">
        <v>26.666666666666998</v>
      </c>
      <c r="K1374" s="88">
        <v>46.666666666666998</v>
      </c>
      <c r="L1374" s="100">
        <v>0</v>
      </c>
    </row>
    <row r="1375" spans="2:12" ht="24" x14ac:dyDescent="0.2">
      <c r="D1375" s="175"/>
      <c r="E1375" s="4" t="s">
        <v>54</v>
      </c>
      <c r="F1375" s="6"/>
      <c r="G1375" s="5">
        <v>122</v>
      </c>
      <c r="H1375" s="32">
        <v>5.7377049180329998</v>
      </c>
      <c r="I1375" s="12">
        <v>26.229508196721</v>
      </c>
      <c r="J1375" s="12">
        <v>26.229508196721</v>
      </c>
      <c r="K1375" s="12">
        <v>40.16393442623</v>
      </c>
      <c r="L1375" s="34">
        <v>1.6393442622950001</v>
      </c>
    </row>
    <row r="1376" spans="2:12" x14ac:dyDescent="0.2">
      <c r="D1376" s="175"/>
      <c r="E1376" s="4" t="s">
        <v>55</v>
      </c>
      <c r="F1376" s="6"/>
      <c r="G1376" s="5">
        <v>43</v>
      </c>
      <c r="H1376" s="32">
        <v>4.6511627906979998</v>
      </c>
      <c r="I1376" s="12">
        <v>27.906976744186</v>
      </c>
      <c r="J1376" s="12">
        <v>25.581395348836999</v>
      </c>
      <c r="K1376" s="12">
        <v>37.209302325581</v>
      </c>
      <c r="L1376" s="34">
        <v>4.6511627906979998</v>
      </c>
    </row>
    <row r="1377" spans="4:12" x14ac:dyDescent="0.2">
      <c r="D1377" s="175"/>
      <c r="E1377" s="4" t="s">
        <v>56</v>
      </c>
      <c r="F1377" s="6"/>
      <c r="G1377" s="5">
        <v>60</v>
      </c>
      <c r="H1377" s="32">
        <v>8.333333333333</v>
      </c>
      <c r="I1377" s="12">
        <v>25</v>
      </c>
      <c r="J1377" s="28">
        <v>31.666666666666998</v>
      </c>
      <c r="K1377" s="12">
        <v>35</v>
      </c>
      <c r="L1377" s="62">
        <v>0</v>
      </c>
    </row>
    <row r="1378" spans="4:12" x14ac:dyDescent="0.2">
      <c r="D1378" s="175"/>
      <c r="E1378" s="4" t="s">
        <v>57</v>
      </c>
      <c r="F1378" s="6"/>
      <c r="G1378" s="5">
        <v>286</v>
      </c>
      <c r="H1378" s="32">
        <v>6.6433566433570004</v>
      </c>
      <c r="I1378" s="12">
        <v>30.769230769231001</v>
      </c>
      <c r="J1378" s="12">
        <v>27.972027972027998</v>
      </c>
      <c r="K1378" s="33">
        <v>33.216783216783</v>
      </c>
      <c r="L1378" s="34">
        <v>1.398601398601</v>
      </c>
    </row>
    <row r="1379" spans="4:12" x14ac:dyDescent="0.2">
      <c r="D1379" s="175"/>
      <c r="E1379" s="4" t="s">
        <v>58</v>
      </c>
      <c r="F1379" s="6"/>
      <c r="G1379" s="5">
        <v>129</v>
      </c>
      <c r="H1379" s="32">
        <v>6.9767441860470001</v>
      </c>
      <c r="I1379" s="28">
        <v>32.558139534883999</v>
      </c>
      <c r="J1379" s="12">
        <v>30.232558139535001</v>
      </c>
      <c r="K1379" s="61">
        <v>27.906976744186</v>
      </c>
      <c r="L1379" s="34">
        <v>2.3255813953489999</v>
      </c>
    </row>
    <row r="1380" spans="4:12" x14ac:dyDescent="0.2">
      <c r="D1380" s="175"/>
      <c r="E1380" s="4" t="s">
        <v>59</v>
      </c>
      <c r="F1380" s="6"/>
      <c r="G1380" s="5">
        <v>195</v>
      </c>
      <c r="H1380" s="32">
        <v>2.564102564103</v>
      </c>
      <c r="I1380" s="12">
        <v>28.205128205127998</v>
      </c>
      <c r="J1380" s="12">
        <v>26.666666666666998</v>
      </c>
      <c r="K1380" s="12">
        <v>39.487179487178999</v>
      </c>
      <c r="L1380" s="34">
        <v>3.0769230769229998</v>
      </c>
    </row>
    <row r="1381" spans="4:12" x14ac:dyDescent="0.2">
      <c r="D1381" s="175"/>
      <c r="E1381" s="4" t="s">
        <v>60</v>
      </c>
      <c r="F1381" s="6"/>
      <c r="G1381" s="5">
        <v>176</v>
      </c>
      <c r="H1381" s="32">
        <v>6.8181818181820004</v>
      </c>
      <c r="I1381" s="33">
        <v>19.318181818182001</v>
      </c>
      <c r="J1381" s="33">
        <v>19.886363636363999</v>
      </c>
      <c r="K1381" s="49">
        <v>50</v>
      </c>
      <c r="L1381" s="34">
        <v>3.9772727272730002</v>
      </c>
    </row>
    <row r="1382" spans="4:12" x14ac:dyDescent="0.2">
      <c r="D1382" s="175"/>
      <c r="E1382" s="4" t="s">
        <v>61</v>
      </c>
      <c r="F1382" s="6"/>
      <c r="G1382" s="5">
        <v>78</v>
      </c>
      <c r="H1382" s="32">
        <v>6.4102564102560002</v>
      </c>
      <c r="I1382" s="28">
        <v>35.897435897435997</v>
      </c>
      <c r="J1382" s="12">
        <v>21.794871794872002</v>
      </c>
      <c r="K1382" s="12">
        <v>34.615384615384997</v>
      </c>
      <c r="L1382" s="34">
        <v>1.2820512820509999</v>
      </c>
    </row>
    <row r="1383" spans="4:12" x14ac:dyDescent="0.2">
      <c r="D1383" s="175"/>
      <c r="E1383" s="4" t="s">
        <v>62</v>
      </c>
      <c r="F1383" s="6"/>
      <c r="G1383" s="5">
        <v>113</v>
      </c>
      <c r="H1383" s="32">
        <v>1.769911504425</v>
      </c>
      <c r="I1383" s="33">
        <v>20.353982300885001</v>
      </c>
      <c r="J1383" s="12">
        <v>24.778761061947002</v>
      </c>
      <c r="K1383" s="28">
        <v>47.787610619469</v>
      </c>
      <c r="L1383" s="34">
        <v>5.3097345132739999</v>
      </c>
    </row>
    <row r="1384" spans="4:12" x14ac:dyDescent="0.2">
      <c r="D1384" s="174" t="s">
        <v>63</v>
      </c>
      <c r="E1384" s="20" t="s">
        <v>64</v>
      </c>
      <c r="F1384" s="22"/>
      <c r="G1384" s="21">
        <v>234</v>
      </c>
      <c r="H1384" s="51">
        <v>5.5555555555560003</v>
      </c>
      <c r="I1384" s="78">
        <v>20.08547008547</v>
      </c>
      <c r="J1384" s="19">
        <v>23.076923076922998</v>
      </c>
      <c r="K1384" s="88">
        <v>47.863247863247999</v>
      </c>
      <c r="L1384" s="50">
        <v>3.4188034188029999</v>
      </c>
    </row>
    <row r="1385" spans="4:12" x14ac:dyDescent="0.2">
      <c r="D1385" s="175"/>
      <c r="E1385" s="4" t="s">
        <v>65</v>
      </c>
      <c r="F1385" s="6"/>
      <c r="G1385" s="5">
        <v>172</v>
      </c>
      <c r="H1385" s="32">
        <v>5.2325581395349996</v>
      </c>
      <c r="I1385" s="33">
        <v>19.767441860464999</v>
      </c>
      <c r="J1385" s="12">
        <v>27.906976744186</v>
      </c>
      <c r="K1385" s="28">
        <v>44.767441860464999</v>
      </c>
      <c r="L1385" s="34">
        <v>2.3255813953489999</v>
      </c>
    </row>
    <row r="1386" spans="4:12" x14ac:dyDescent="0.2">
      <c r="D1386" s="175"/>
      <c r="E1386" s="4" t="s">
        <v>66</v>
      </c>
      <c r="F1386" s="6"/>
      <c r="G1386" s="5">
        <v>165</v>
      </c>
      <c r="H1386" s="32">
        <v>4.8484848484849996</v>
      </c>
      <c r="I1386" s="12">
        <v>24.242424242424001</v>
      </c>
      <c r="J1386" s="12">
        <v>28.484848484848001</v>
      </c>
      <c r="K1386" s="12">
        <v>39.393939393939</v>
      </c>
      <c r="L1386" s="34">
        <v>3.0303030303030001</v>
      </c>
    </row>
    <row r="1387" spans="4:12" x14ac:dyDescent="0.2">
      <c r="D1387" s="175"/>
      <c r="E1387" s="4" t="s">
        <v>67</v>
      </c>
      <c r="F1387" s="6"/>
      <c r="G1387" s="5">
        <v>158</v>
      </c>
      <c r="H1387" s="32">
        <v>6.3291139240509997</v>
      </c>
      <c r="I1387" s="12">
        <v>31.012658227848</v>
      </c>
      <c r="J1387" s="33">
        <v>20.886075949367001</v>
      </c>
      <c r="K1387" s="12">
        <v>39.873417721518997</v>
      </c>
      <c r="L1387" s="34">
        <v>1.8987341772149999</v>
      </c>
    </row>
    <row r="1388" spans="4:12" x14ac:dyDescent="0.2">
      <c r="D1388" s="175"/>
      <c r="E1388" s="4" t="s">
        <v>68</v>
      </c>
      <c r="F1388" s="6"/>
      <c r="G1388" s="5">
        <v>112</v>
      </c>
      <c r="H1388" s="32">
        <v>7.1428571428570002</v>
      </c>
      <c r="I1388" s="12">
        <v>30.357142857143</v>
      </c>
      <c r="J1388" s="12">
        <v>22.321428571428999</v>
      </c>
      <c r="K1388" s="12">
        <v>37.5</v>
      </c>
      <c r="L1388" s="34">
        <v>2.6785714285709998</v>
      </c>
    </row>
    <row r="1389" spans="4:12" x14ac:dyDescent="0.2">
      <c r="D1389" s="175"/>
      <c r="E1389" s="4" t="s">
        <v>69</v>
      </c>
      <c r="F1389" s="6"/>
      <c r="G1389" s="5">
        <v>92</v>
      </c>
      <c r="H1389" s="32">
        <v>6.5217391304349999</v>
      </c>
      <c r="I1389" s="49">
        <v>38.043478260870003</v>
      </c>
      <c r="J1389" s="12">
        <v>28.260869565217</v>
      </c>
      <c r="K1389" s="61">
        <v>25</v>
      </c>
      <c r="L1389" s="34">
        <v>2.1739130434780001</v>
      </c>
    </row>
    <row r="1390" spans="4:12" x14ac:dyDescent="0.2">
      <c r="D1390" s="175"/>
      <c r="E1390" s="4" t="s">
        <v>70</v>
      </c>
      <c r="F1390" s="6"/>
      <c r="G1390" s="5">
        <v>131</v>
      </c>
      <c r="H1390" s="32">
        <v>5.3435114503819996</v>
      </c>
      <c r="I1390" s="12">
        <v>27.480916030534001</v>
      </c>
      <c r="J1390" s="12">
        <v>30.534351145037999</v>
      </c>
      <c r="K1390" s="12">
        <v>35.877862595419998</v>
      </c>
      <c r="L1390" s="34">
        <v>0.76335877862599999</v>
      </c>
    </row>
    <row r="1391" spans="4:12" x14ac:dyDescent="0.2">
      <c r="D1391" s="175"/>
      <c r="E1391" s="4" t="s">
        <v>71</v>
      </c>
      <c r="F1391" s="6"/>
      <c r="G1391" s="5">
        <v>71</v>
      </c>
      <c r="H1391" s="32">
        <v>5.6338028169010004</v>
      </c>
      <c r="I1391" s="28">
        <v>36.619718309859003</v>
      </c>
      <c r="J1391" s="12">
        <v>30.985915492958</v>
      </c>
      <c r="K1391" s="61">
        <v>25.352112676055999</v>
      </c>
      <c r="L1391" s="34">
        <v>1.4084507042250001</v>
      </c>
    </row>
    <row r="1392" spans="4:12" x14ac:dyDescent="0.2">
      <c r="D1392" s="176"/>
      <c r="E1392" s="59" t="s">
        <v>72</v>
      </c>
      <c r="F1392" s="60"/>
      <c r="G1392" s="56">
        <v>70</v>
      </c>
      <c r="H1392" s="83">
        <v>2.8571428571430002</v>
      </c>
      <c r="I1392" s="109">
        <v>40</v>
      </c>
      <c r="J1392" s="47">
        <v>28.571428571428999</v>
      </c>
      <c r="K1392" s="92">
        <v>24.285714285714</v>
      </c>
      <c r="L1392" s="85">
        <v>4.2857142857139996</v>
      </c>
    </row>
    <row r="1394" spans="2:12" x14ac:dyDescent="0.2">
      <c r="B1394" s="43" t="str">
        <f xml:space="preserve"> HYPERLINK("#'目次'!B57", "[51]")</f>
        <v>[51]</v>
      </c>
      <c r="C1394" s="31" t="s">
        <v>148</v>
      </c>
    </row>
    <row r="1397" spans="2:12" x14ac:dyDescent="0.2">
      <c r="C1397" s="31" t="s">
        <v>75</v>
      </c>
    </row>
    <row r="1398" spans="2:12" ht="36" x14ac:dyDescent="0.2">
      <c r="D1398" s="177"/>
      <c r="E1398" s="178"/>
      <c r="F1398" s="178"/>
      <c r="G1398" s="40" t="s">
        <v>14</v>
      </c>
      <c r="H1398" s="42" t="s">
        <v>124</v>
      </c>
      <c r="I1398" s="15" t="s">
        <v>125</v>
      </c>
      <c r="J1398" s="15" t="s">
        <v>126</v>
      </c>
      <c r="K1398" s="15" t="s">
        <v>127</v>
      </c>
      <c r="L1398" s="44" t="s">
        <v>17</v>
      </c>
    </row>
    <row r="1399" spans="2:12" x14ac:dyDescent="0.2">
      <c r="D1399" s="179"/>
      <c r="E1399" s="180"/>
      <c r="F1399" s="180"/>
      <c r="G1399" s="39"/>
      <c r="H1399" s="41"/>
      <c r="I1399" s="14"/>
      <c r="J1399" s="14"/>
      <c r="K1399" s="14"/>
      <c r="L1399" s="38"/>
    </row>
    <row r="1400" spans="2:12" x14ac:dyDescent="0.2">
      <c r="D1400" s="58"/>
      <c r="E1400" s="53" t="s">
        <v>14</v>
      </c>
      <c r="F1400" s="52"/>
      <c r="G1400" s="37">
        <v>1222</v>
      </c>
      <c r="H1400" s="24">
        <v>5.4828150572830001</v>
      </c>
      <c r="I1400" s="24">
        <v>27.332242225859002</v>
      </c>
      <c r="J1400" s="24">
        <v>26.022913256955999</v>
      </c>
      <c r="K1400" s="24">
        <v>38.461538461537998</v>
      </c>
      <c r="L1400" s="68">
        <v>2.7004909983630001</v>
      </c>
    </row>
    <row r="1401" spans="2:12" x14ac:dyDescent="0.2">
      <c r="D1401" s="174" t="s">
        <v>36</v>
      </c>
      <c r="E1401" s="20" t="s">
        <v>76</v>
      </c>
      <c r="F1401" s="22"/>
      <c r="G1401" s="21">
        <v>629</v>
      </c>
      <c r="H1401" s="51">
        <v>6.0413354531000003</v>
      </c>
      <c r="I1401" s="19">
        <v>27.980922098569</v>
      </c>
      <c r="J1401" s="19">
        <v>29.888712241653</v>
      </c>
      <c r="K1401" s="78">
        <v>33.386327503974996</v>
      </c>
      <c r="L1401" s="50">
        <v>2.7027027027030002</v>
      </c>
    </row>
    <row r="1402" spans="2:12" x14ac:dyDescent="0.2">
      <c r="D1402" s="175"/>
      <c r="E1402" s="4" t="s">
        <v>39</v>
      </c>
      <c r="F1402" s="6"/>
      <c r="G1402" s="5">
        <v>37</v>
      </c>
      <c r="H1402" s="32">
        <v>2.7027027027030002</v>
      </c>
      <c r="I1402" s="28">
        <v>35.135135135135002</v>
      </c>
      <c r="J1402" s="28">
        <v>32.432432432432002</v>
      </c>
      <c r="K1402" s="33">
        <v>29.72972972973</v>
      </c>
      <c r="L1402" s="62">
        <v>0</v>
      </c>
    </row>
    <row r="1403" spans="2:12" x14ac:dyDescent="0.2">
      <c r="D1403" s="175"/>
      <c r="E1403" s="4" t="s">
        <v>40</v>
      </c>
      <c r="F1403" s="6"/>
      <c r="G1403" s="5">
        <v>73</v>
      </c>
      <c r="H1403" s="32">
        <v>9.5890410958899999</v>
      </c>
      <c r="I1403" s="33">
        <v>21.917808219177999</v>
      </c>
      <c r="J1403" s="12">
        <v>27.397260273973</v>
      </c>
      <c r="K1403" s="12">
        <v>39.726027397259998</v>
      </c>
      <c r="L1403" s="34">
        <v>1.369863013699</v>
      </c>
    </row>
    <row r="1404" spans="2:12" x14ac:dyDescent="0.2">
      <c r="D1404" s="175"/>
      <c r="E1404" s="4" t="s">
        <v>41</v>
      </c>
      <c r="F1404" s="6"/>
      <c r="G1404" s="5">
        <v>108</v>
      </c>
      <c r="H1404" s="32">
        <v>10.185185185185</v>
      </c>
      <c r="I1404" s="12">
        <v>26.851851851852</v>
      </c>
      <c r="J1404" s="12">
        <v>29.629629629629999</v>
      </c>
      <c r="K1404" s="33">
        <v>31.481481481481001</v>
      </c>
      <c r="L1404" s="34">
        <v>1.851851851852</v>
      </c>
    </row>
    <row r="1405" spans="2:12" x14ac:dyDescent="0.2">
      <c r="D1405" s="175"/>
      <c r="E1405" s="4" t="s">
        <v>42</v>
      </c>
      <c r="F1405" s="6"/>
      <c r="G1405" s="5">
        <v>113</v>
      </c>
      <c r="H1405" s="32">
        <v>7.964601769912</v>
      </c>
      <c r="I1405" s="49">
        <v>38.938053097344998</v>
      </c>
      <c r="J1405" s="28">
        <v>33.628318584071003</v>
      </c>
      <c r="K1405" s="61">
        <v>17.699115044248</v>
      </c>
      <c r="L1405" s="34">
        <v>1.769911504425</v>
      </c>
    </row>
    <row r="1406" spans="2:12" x14ac:dyDescent="0.2">
      <c r="D1406" s="175"/>
      <c r="E1406" s="4" t="s">
        <v>43</v>
      </c>
      <c r="F1406" s="6"/>
      <c r="G1406" s="5">
        <v>101</v>
      </c>
      <c r="H1406" s="32">
        <v>5.940594059406</v>
      </c>
      <c r="I1406" s="28">
        <v>34.653465346535</v>
      </c>
      <c r="J1406" s="12">
        <v>27.722772277228</v>
      </c>
      <c r="K1406" s="33">
        <v>30.693069306931001</v>
      </c>
      <c r="L1406" s="34">
        <v>0.99009900990099997</v>
      </c>
    </row>
    <row r="1407" spans="2:12" x14ac:dyDescent="0.2">
      <c r="D1407" s="175"/>
      <c r="E1407" s="4" t="s">
        <v>44</v>
      </c>
      <c r="F1407" s="6"/>
      <c r="G1407" s="5">
        <v>114</v>
      </c>
      <c r="H1407" s="32">
        <v>1.7543859649119999</v>
      </c>
      <c r="I1407" s="12">
        <v>24.561403508771999</v>
      </c>
      <c r="J1407" s="28">
        <v>33.333333333333002</v>
      </c>
      <c r="K1407" s="12">
        <v>35.964912280702002</v>
      </c>
      <c r="L1407" s="34">
        <v>4.3859649122809996</v>
      </c>
    </row>
    <row r="1408" spans="2:12" x14ac:dyDescent="0.2">
      <c r="D1408" s="175"/>
      <c r="E1408" s="4" t="s">
        <v>45</v>
      </c>
      <c r="F1408" s="6"/>
      <c r="G1408" s="5">
        <v>83</v>
      </c>
      <c r="H1408" s="32">
        <v>2.409638554217</v>
      </c>
      <c r="I1408" s="61">
        <v>13.253012048193</v>
      </c>
      <c r="J1408" s="12">
        <v>24.096385542168999</v>
      </c>
      <c r="K1408" s="49">
        <v>53.012048192770997</v>
      </c>
      <c r="L1408" s="34">
        <v>7.2289156626509996</v>
      </c>
    </row>
    <row r="1409" spans="2:12" x14ac:dyDescent="0.2">
      <c r="D1409" s="174" t="s">
        <v>37</v>
      </c>
      <c r="E1409" s="20" t="s">
        <v>77</v>
      </c>
      <c r="F1409" s="22"/>
      <c r="G1409" s="21">
        <v>593</v>
      </c>
      <c r="H1409" s="51">
        <v>4.8903878583470002</v>
      </c>
      <c r="I1409" s="19">
        <v>26.644182124789001</v>
      </c>
      <c r="J1409" s="19">
        <v>21.922428330523001</v>
      </c>
      <c r="K1409" s="88">
        <v>43.844856661046002</v>
      </c>
      <c r="L1409" s="50">
        <v>2.6981450252950001</v>
      </c>
    </row>
    <row r="1410" spans="2:12" x14ac:dyDescent="0.2">
      <c r="D1410" s="175"/>
      <c r="E1410" s="4" t="s">
        <v>39</v>
      </c>
      <c r="F1410" s="6"/>
      <c r="G1410" s="5">
        <v>27</v>
      </c>
      <c r="H1410" s="32">
        <v>7.4074074074069998</v>
      </c>
      <c r="I1410" s="28">
        <v>33.333333333333002</v>
      </c>
      <c r="J1410" s="12">
        <v>22.222222222222001</v>
      </c>
      <c r="K1410" s="12">
        <v>37.037037037037003</v>
      </c>
      <c r="L1410" s="62">
        <v>0</v>
      </c>
    </row>
    <row r="1411" spans="2:12" x14ac:dyDescent="0.2">
      <c r="D1411" s="175"/>
      <c r="E1411" s="4" t="s">
        <v>40</v>
      </c>
      <c r="F1411" s="6"/>
      <c r="G1411" s="5">
        <v>74</v>
      </c>
      <c r="H1411" s="32">
        <v>8.1081081081080004</v>
      </c>
      <c r="I1411" s="12">
        <v>29.72972972973</v>
      </c>
      <c r="J1411" s="33">
        <v>16.216216216216001</v>
      </c>
      <c r="K1411" s="28">
        <v>44.594594594595002</v>
      </c>
      <c r="L1411" s="34">
        <v>1.351351351351</v>
      </c>
    </row>
    <row r="1412" spans="2:12" x14ac:dyDescent="0.2">
      <c r="D1412" s="175"/>
      <c r="E1412" s="4" t="s">
        <v>41</v>
      </c>
      <c r="F1412" s="6"/>
      <c r="G1412" s="5">
        <v>96</v>
      </c>
      <c r="H1412" s="32">
        <v>6.25</v>
      </c>
      <c r="I1412" s="28">
        <v>33.333333333333002</v>
      </c>
      <c r="J1412" s="12">
        <v>26.041666666666998</v>
      </c>
      <c r="K1412" s="12">
        <v>34.375</v>
      </c>
      <c r="L1412" s="62">
        <v>0</v>
      </c>
    </row>
    <row r="1413" spans="2:12" x14ac:dyDescent="0.2">
      <c r="D1413" s="175"/>
      <c r="E1413" s="4" t="s">
        <v>42</v>
      </c>
      <c r="F1413" s="6"/>
      <c r="G1413" s="5">
        <v>97</v>
      </c>
      <c r="H1413" s="32">
        <v>7.2164948453609998</v>
      </c>
      <c r="I1413" s="28">
        <v>35.051546391753</v>
      </c>
      <c r="J1413" s="12">
        <v>24.742268041237001</v>
      </c>
      <c r="K1413" s="33">
        <v>30.927835051546001</v>
      </c>
      <c r="L1413" s="34">
        <v>2.0618556701030002</v>
      </c>
    </row>
    <row r="1414" spans="2:12" x14ac:dyDescent="0.2">
      <c r="D1414" s="175"/>
      <c r="E1414" s="4" t="s">
        <v>43</v>
      </c>
      <c r="F1414" s="6"/>
      <c r="G1414" s="5">
        <v>103</v>
      </c>
      <c r="H1414" s="32">
        <v>2.9126213592229999</v>
      </c>
      <c r="I1414" s="12">
        <v>31.067961165048999</v>
      </c>
      <c r="J1414" s="12">
        <v>28.155339805825001</v>
      </c>
      <c r="K1414" s="12">
        <v>35.922330097086999</v>
      </c>
      <c r="L1414" s="34">
        <v>1.9417475728160001</v>
      </c>
    </row>
    <row r="1415" spans="2:12" x14ac:dyDescent="0.2">
      <c r="D1415" s="175"/>
      <c r="E1415" s="4" t="s">
        <v>44</v>
      </c>
      <c r="F1415" s="6"/>
      <c r="G1415" s="5">
        <v>109</v>
      </c>
      <c r="H1415" s="32">
        <v>0.91743119266100004</v>
      </c>
      <c r="I1415" s="61">
        <v>15.596330275229001</v>
      </c>
      <c r="J1415" s="12">
        <v>25.688073394494999</v>
      </c>
      <c r="K1415" s="49">
        <v>52.293577981650998</v>
      </c>
      <c r="L1415" s="34">
        <v>5.5045871559629997</v>
      </c>
    </row>
    <row r="1416" spans="2:12" x14ac:dyDescent="0.2">
      <c r="D1416" s="176"/>
      <c r="E1416" s="59" t="s">
        <v>45</v>
      </c>
      <c r="F1416" s="60"/>
      <c r="G1416" s="56">
        <v>87</v>
      </c>
      <c r="H1416" s="83">
        <v>4.5977011494250002</v>
      </c>
      <c r="I1416" s="92">
        <v>13.793103448276</v>
      </c>
      <c r="J1416" s="92">
        <v>6.8965517241379999</v>
      </c>
      <c r="K1416" s="109">
        <v>68.965517241379004</v>
      </c>
      <c r="L1416" s="85">
        <v>5.7471264367819996</v>
      </c>
    </row>
    <row r="1418" spans="2:12" x14ac:dyDescent="0.2">
      <c r="B1418" s="43" t="str">
        <f xml:space="preserve"> HYPERLINK("#'目次'!B58", "[52]")</f>
        <v>[52]</v>
      </c>
      <c r="C1418" s="31" t="s">
        <v>151</v>
      </c>
    </row>
    <row r="1422" spans="2:12" x14ac:dyDescent="0.2">
      <c r="D1422" s="177"/>
      <c r="E1422" s="178"/>
      <c r="F1422" s="178"/>
      <c r="G1422" s="40" t="s">
        <v>14</v>
      </c>
      <c r="H1422" s="42" t="s">
        <v>152</v>
      </c>
      <c r="I1422" s="15" t="s">
        <v>153</v>
      </c>
      <c r="J1422" s="15" t="s">
        <v>154</v>
      </c>
      <c r="K1422" s="15" t="s">
        <v>155</v>
      </c>
      <c r="L1422" s="44" t="s">
        <v>17</v>
      </c>
    </row>
    <row r="1423" spans="2:12" x14ac:dyDescent="0.2">
      <c r="D1423" s="179"/>
      <c r="E1423" s="180"/>
      <c r="F1423" s="180"/>
      <c r="G1423" s="39"/>
      <c r="H1423" s="41"/>
      <c r="I1423" s="14"/>
      <c r="J1423" s="14"/>
      <c r="K1423" s="14"/>
      <c r="L1423" s="38"/>
    </row>
    <row r="1424" spans="2:12" x14ac:dyDescent="0.2">
      <c r="D1424" s="58"/>
      <c r="E1424" s="53" t="s">
        <v>14</v>
      </c>
      <c r="F1424" s="52"/>
      <c r="G1424" s="37">
        <v>1222</v>
      </c>
      <c r="H1424" s="24">
        <v>1.882160392799</v>
      </c>
      <c r="I1424" s="24">
        <v>12.27495908347</v>
      </c>
      <c r="J1424" s="24">
        <v>28.887070376432</v>
      </c>
      <c r="K1424" s="24">
        <v>55.482815057282998</v>
      </c>
      <c r="L1424" s="68">
        <v>1.472995090016</v>
      </c>
    </row>
    <row r="1425" spans="4:12" x14ac:dyDescent="0.2">
      <c r="D1425" s="174" t="s">
        <v>18</v>
      </c>
      <c r="E1425" s="20" t="s">
        <v>19</v>
      </c>
      <c r="F1425" s="22"/>
      <c r="G1425" s="21">
        <v>57</v>
      </c>
      <c r="H1425" s="51">
        <v>3.508771929825</v>
      </c>
      <c r="I1425" s="19">
        <v>8.7719298245609991</v>
      </c>
      <c r="J1425" s="78">
        <v>19.298245614035</v>
      </c>
      <c r="K1425" s="105">
        <v>68.421052631579002</v>
      </c>
      <c r="L1425" s="100">
        <v>0</v>
      </c>
    </row>
    <row r="1426" spans="4:12" x14ac:dyDescent="0.2">
      <c r="D1426" s="175"/>
      <c r="E1426" s="4" t="s">
        <v>20</v>
      </c>
      <c r="F1426" s="6"/>
      <c r="G1426" s="5">
        <v>84</v>
      </c>
      <c r="H1426" s="63">
        <v>0</v>
      </c>
      <c r="I1426" s="12">
        <v>8.333333333333</v>
      </c>
      <c r="J1426" s="12">
        <v>26.190476190476002</v>
      </c>
      <c r="K1426" s="28">
        <v>64.285714285713993</v>
      </c>
      <c r="L1426" s="34">
        <v>1.190476190476</v>
      </c>
    </row>
    <row r="1427" spans="4:12" x14ac:dyDescent="0.2">
      <c r="D1427" s="175"/>
      <c r="E1427" s="4" t="s">
        <v>21</v>
      </c>
      <c r="F1427" s="6"/>
      <c r="G1427" s="5">
        <v>487</v>
      </c>
      <c r="H1427" s="32">
        <v>2.258726899384</v>
      </c>
      <c r="I1427" s="12">
        <v>11.909650924025</v>
      </c>
      <c r="J1427" s="12">
        <v>28.747433264887</v>
      </c>
      <c r="K1427" s="12">
        <v>55.852156057495002</v>
      </c>
      <c r="L1427" s="34">
        <v>1.232032854209</v>
      </c>
    </row>
    <row r="1428" spans="4:12" x14ac:dyDescent="0.2">
      <c r="D1428" s="175"/>
      <c r="E1428" s="4" t="s">
        <v>22</v>
      </c>
      <c r="F1428" s="6"/>
      <c r="G1428" s="5">
        <v>35</v>
      </c>
      <c r="H1428" s="32">
        <v>5.7142857142860004</v>
      </c>
      <c r="I1428" s="12">
        <v>14.285714285714</v>
      </c>
      <c r="J1428" s="12">
        <v>28.571428571428999</v>
      </c>
      <c r="K1428" s="12">
        <v>51.428571428570997</v>
      </c>
      <c r="L1428" s="62">
        <v>0</v>
      </c>
    </row>
    <row r="1429" spans="4:12" x14ac:dyDescent="0.2">
      <c r="D1429" s="175"/>
      <c r="E1429" s="4" t="s">
        <v>23</v>
      </c>
      <c r="F1429" s="6"/>
      <c r="G1429" s="5">
        <v>143</v>
      </c>
      <c r="H1429" s="32">
        <v>1.398601398601</v>
      </c>
      <c r="I1429" s="12">
        <v>15.384615384615</v>
      </c>
      <c r="J1429" s="33">
        <v>23.076923076922998</v>
      </c>
      <c r="K1429" s="12">
        <v>57.342657342656999</v>
      </c>
      <c r="L1429" s="34">
        <v>2.797202797203</v>
      </c>
    </row>
    <row r="1430" spans="4:12" x14ac:dyDescent="0.2">
      <c r="D1430" s="175"/>
      <c r="E1430" s="4" t="s">
        <v>24</v>
      </c>
      <c r="F1430" s="6"/>
      <c r="G1430" s="5">
        <v>187</v>
      </c>
      <c r="H1430" s="32">
        <v>1.6042780748659999</v>
      </c>
      <c r="I1430" s="12">
        <v>13.903743315508001</v>
      </c>
      <c r="J1430" s="12">
        <v>32.085561497325997</v>
      </c>
      <c r="K1430" s="33">
        <v>50.267379679144</v>
      </c>
      <c r="L1430" s="34">
        <v>2.1390374331549999</v>
      </c>
    </row>
    <row r="1431" spans="4:12" x14ac:dyDescent="0.2">
      <c r="D1431" s="175"/>
      <c r="E1431" s="4" t="s">
        <v>25</v>
      </c>
      <c r="F1431" s="6"/>
      <c r="G1431" s="5">
        <v>71</v>
      </c>
      <c r="H1431" s="63">
        <v>0</v>
      </c>
      <c r="I1431" s="12">
        <v>12.676056338027999</v>
      </c>
      <c r="J1431" s="28">
        <v>38.028169014085002</v>
      </c>
      <c r="K1431" s="33">
        <v>47.887323943661997</v>
      </c>
      <c r="L1431" s="34">
        <v>1.4084507042250001</v>
      </c>
    </row>
    <row r="1432" spans="4:12" x14ac:dyDescent="0.2">
      <c r="D1432" s="175"/>
      <c r="E1432" s="4" t="s">
        <v>26</v>
      </c>
      <c r="F1432" s="6"/>
      <c r="G1432" s="5">
        <v>30</v>
      </c>
      <c r="H1432" s="63">
        <v>0</v>
      </c>
      <c r="I1432" s="12">
        <v>16.666666666666998</v>
      </c>
      <c r="J1432" s="33">
        <v>23.333333333333002</v>
      </c>
      <c r="K1432" s="12">
        <v>60</v>
      </c>
      <c r="L1432" s="62">
        <v>0</v>
      </c>
    </row>
    <row r="1433" spans="4:12" x14ac:dyDescent="0.2">
      <c r="D1433" s="175"/>
      <c r="E1433" s="4" t="s">
        <v>27</v>
      </c>
      <c r="F1433" s="6"/>
      <c r="G1433" s="5">
        <v>70</v>
      </c>
      <c r="H1433" s="32">
        <v>4.2857142857139996</v>
      </c>
      <c r="I1433" s="12">
        <v>10</v>
      </c>
      <c r="J1433" s="12">
        <v>30</v>
      </c>
      <c r="K1433" s="12">
        <v>54.285714285714</v>
      </c>
      <c r="L1433" s="34">
        <v>1.4285714285710001</v>
      </c>
    </row>
    <row r="1434" spans="4:12" x14ac:dyDescent="0.2">
      <c r="D1434" s="175"/>
      <c r="E1434" s="4" t="s">
        <v>28</v>
      </c>
      <c r="F1434" s="6"/>
      <c r="G1434" s="5">
        <v>51</v>
      </c>
      <c r="H1434" s="63">
        <v>0</v>
      </c>
      <c r="I1434" s="12">
        <v>9.8039215686270005</v>
      </c>
      <c r="J1434" s="28">
        <v>37.254901960783997</v>
      </c>
      <c r="K1434" s="12">
        <v>50.980392156862997</v>
      </c>
      <c r="L1434" s="34">
        <v>1.9607843137250001</v>
      </c>
    </row>
    <row r="1435" spans="4:12" x14ac:dyDescent="0.2">
      <c r="D1435" s="175"/>
      <c r="E1435" s="4" t="s">
        <v>29</v>
      </c>
      <c r="F1435" s="6"/>
      <c r="G1435" s="5">
        <v>7</v>
      </c>
      <c r="H1435" s="63">
        <v>0</v>
      </c>
      <c r="I1435" s="12">
        <v>14.285714285714</v>
      </c>
      <c r="J1435" s="49">
        <v>42.857142857143003</v>
      </c>
      <c r="K1435" s="61">
        <v>42.857142857143003</v>
      </c>
      <c r="L1435" s="62">
        <v>0</v>
      </c>
    </row>
    <row r="1436" spans="4:12" x14ac:dyDescent="0.2">
      <c r="D1436" s="174" t="s">
        <v>30</v>
      </c>
      <c r="E1436" s="20" t="s">
        <v>31</v>
      </c>
      <c r="F1436" s="22"/>
      <c r="G1436" s="21">
        <v>393</v>
      </c>
      <c r="H1436" s="51">
        <v>1.526717557252</v>
      </c>
      <c r="I1436" s="19">
        <v>9.9236641221369997</v>
      </c>
      <c r="J1436" s="19">
        <v>29.262086513995001</v>
      </c>
      <c r="K1436" s="19">
        <v>58.015267175573001</v>
      </c>
      <c r="L1436" s="50">
        <v>1.2722646310429999</v>
      </c>
    </row>
    <row r="1437" spans="4:12" x14ac:dyDescent="0.2">
      <c r="D1437" s="175"/>
      <c r="E1437" s="4" t="s">
        <v>32</v>
      </c>
      <c r="F1437" s="6"/>
      <c r="G1437" s="5">
        <v>352</v>
      </c>
      <c r="H1437" s="32">
        <v>2.2727272727269998</v>
      </c>
      <c r="I1437" s="12">
        <v>14.204545454545</v>
      </c>
      <c r="J1437" s="12">
        <v>26.988636363636001</v>
      </c>
      <c r="K1437" s="12">
        <v>55.681818181818002</v>
      </c>
      <c r="L1437" s="34">
        <v>0.85227272727299996</v>
      </c>
    </row>
    <row r="1438" spans="4:12" x14ac:dyDescent="0.2">
      <c r="D1438" s="175"/>
      <c r="E1438" s="4" t="s">
        <v>33</v>
      </c>
      <c r="F1438" s="6"/>
      <c r="G1438" s="5">
        <v>388</v>
      </c>
      <c r="H1438" s="32">
        <v>2.0618556701030002</v>
      </c>
      <c r="I1438" s="12">
        <v>11.082474226804001</v>
      </c>
      <c r="J1438" s="12">
        <v>30.670103092784</v>
      </c>
      <c r="K1438" s="12">
        <v>53.865979381442997</v>
      </c>
      <c r="L1438" s="34">
        <v>2.319587628866</v>
      </c>
    </row>
    <row r="1439" spans="4:12" x14ac:dyDescent="0.2">
      <c r="D1439" s="175"/>
      <c r="E1439" s="4" t="s">
        <v>34</v>
      </c>
      <c r="F1439" s="6"/>
      <c r="G1439" s="5">
        <v>89</v>
      </c>
      <c r="H1439" s="32">
        <v>1.123595505618</v>
      </c>
      <c r="I1439" s="28">
        <v>20.224719101123998</v>
      </c>
      <c r="J1439" s="12">
        <v>26.966292134831001</v>
      </c>
      <c r="K1439" s="12">
        <v>50.561797752808999</v>
      </c>
      <c r="L1439" s="34">
        <v>1.123595505618</v>
      </c>
    </row>
    <row r="1440" spans="4:12" x14ac:dyDescent="0.2">
      <c r="D1440" s="174" t="s">
        <v>35</v>
      </c>
      <c r="E1440" s="20" t="s">
        <v>36</v>
      </c>
      <c r="F1440" s="22"/>
      <c r="G1440" s="21">
        <v>629</v>
      </c>
      <c r="H1440" s="51">
        <v>2.5437201907790001</v>
      </c>
      <c r="I1440" s="19">
        <v>11.764705882353001</v>
      </c>
      <c r="J1440" s="19">
        <v>28.616852146264002</v>
      </c>
      <c r="K1440" s="19">
        <v>55.007949125595999</v>
      </c>
      <c r="L1440" s="50">
        <v>2.0667726550080001</v>
      </c>
    </row>
    <row r="1441" spans="2:12" x14ac:dyDescent="0.2">
      <c r="D1441" s="175"/>
      <c r="E1441" s="4" t="s">
        <v>37</v>
      </c>
      <c r="F1441" s="6"/>
      <c r="G1441" s="5">
        <v>593</v>
      </c>
      <c r="H1441" s="32">
        <v>1.1804384485670001</v>
      </c>
      <c r="I1441" s="12">
        <v>12.816188870152001</v>
      </c>
      <c r="J1441" s="12">
        <v>29.173693086002999</v>
      </c>
      <c r="K1441" s="12">
        <v>55.986509274874003</v>
      </c>
      <c r="L1441" s="34">
        <v>0.84317032040499995</v>
      </c>
    </row>
    <row r="1442" spans="2:12" x14ac:dyDescent="0.2">
      <c r="D1442" s="174" t="s">
        <v>38</v>
      </c>
      <c r="E1442" s="20" t="s">
        <v>39</v>
      </c>
      <c r="F1442" s="22"/>
      <c r="G1442" s="21">
        <v>64</v>
      </c>
      <c r="H1442" s="51">
        <v>3.125</v>
      </c>
      <c r="I1442" s="19">
        <v>9.375</v>
      </c>
      <c r="J1442" s="98">
        <v>14.0625</v>
      </c>
      <c r="K1442" s="105">
        <v>70.3125</v>
      </c>
      <c r="L1442" s="50">
        <v>3.125</v>
      </c>
    </row>
    <row r="1443" spans="2:12" x14ac:dyDescent="0.2">
      <c r="D1443" s="175"/>
      <c r="E1443" s="4" t="s">
        <v>40</v>
      </c>
      <c r="F1443" s="6"/>
      <c r="G1443" s="5">
        <v>147</v>
      </c>
      <c r="H1443" s="32">
        <v>2.7210884353739999</v>
      </c>
      <c r="I1443" s="12">
        <v>13.605442176871</v>
      </c>
      <c r="J1443" s="12">
        <v>27.210884353741001</v>
      </c>
      <c r="K1443" s="12">
        <v>55.102040816326998</v>
      </c>
      <c r="L1443" s="34">
        <v>1.360544217687</v>
      </c>
    </row>
    <row r="1444" spans="2:12" x14ac:dyDescent="0.2">
      <c r="D1444" s="175"/>
      <c r="E1444" s="4" t="s">
        <v>41</v>
      </c>
      <c r="F1444" s="6"/>
      <c r="G1444" s="5">
        <v>204</v>
      </c>
      <c r="H1444" s="32">
        <v>3.4313725490200002</v>
      </c>
      <c r="I1444" s="28">
        <v>17.647058823529001</v>
      </c>
      <c r="J1444" s="12">
        <v>28.921568627450998</v>
      </c>
      <c r="K1444" s="33">
        <v>49.019607843137003</v>
      </c>
      <c r="L1444" s="34">
        <v>0.98039215686299996</v>
      </c>
    </row>
    <row r="1445" spans="2:12" x14ac:dyDescent="0.2">
      <c r="D1445" s="175"/>
      <c r="E1445" s="4" t="s">
        <v>42</v>
      </c>
      <c r="F1445" s="6"/>
      <c r="G1445" s="5">
        <v>210</v>
      </c>
      <c r="H1445" s="32">
        <v>2.3809523809519999</v>
      </c>
      <c r="I1445" s="12">
        <v>12.857142857143</v>
      </c>
      <c r="J1445" s="28">
        <v>34.761904761905001</v>
      </c>
      <c r="K1445" s="33">
        <v>48.571428571429003</v>
      </c>
      <c r="L1445" s="34">
        <v>1.4285714285710001</v>
      </c>
    </row>
    <row r="1446" spans="2:12" x14ac:dyDescent="0.2">
      <c r="D1446" s="175"/>
      <c r="E1446" s="4" t="s">
        <v>43</v>
      </c>
      <c r="F1446" s="6"/>
      <c r="G1446" s="5">
        <v>204</v>
      </c>
      <c r="H1446" s="32">
        <v>0.98039215686299996</v>
      </c>
      <c r="I1446" s="12">
        <v>12.254901960784</v>
      </c>
      <c r="J1446" s="12">
        <v>31.372549019608002</v>
      </c>
      <c r="K1446" s="12">
        <v>54.411764705882</v>
      </c>
      <c r="L1446" s="34">
        <v>0.98039215686299996</v>
      </c>
    </row>
    <row r="1447" spans="2:12" x14ac:dyDescent="0.2">
      <c r="D1447" s="175"/>
      <c r="E1447" s="4" t="s">
        <v>44</v>
      </c>
      <c r="F1447" s="6"/>
      <c r="G1447" s="5">
        <v>223</v>
      </c>
      <c r="H1447" s="32">
        <v>0.89686098654699997</v>
      </c>
      <c r="I1447" s="12">
        <v>8.9686098654710005</v>
      </c>
      <c r="J1447" s="12">
        <v>30.493273542600999</v>
      </c>
      <c r="K1447" s="12">
        <v>57.847533632287004</v>
      </c>
      <c r="L1447" s="34">
        <v>1.7937219730939999</v>
      </c>
    </row>
    <row r="1448" spans="2:12" x14ac:dyDescent="0.2">
      <c r="D1448" s="176"/>
      <c r="E1448" s="59" t="s">
        <v>45</v>
      </c>
      <c r="F1448" s="60"/>
      <c r="G1448" s="56">
        <v>170</v>
      </c>
      <c r="H1448" s="83">
        <v>0.58823529411800002</v>
      </c>
      <c r="I1448" s="47">
        <v>9.4117647058819998</v>
      </c>
      <c r="J1448" s="95">
        <v>23.529411764706001</v>
      </c>
      <c r="K1448" s="102">
        <v>64.705882352941003</v>
      </c>
      <c r="L1448" s="85">
        <v>1.764705882353</v>
      </c>
    </row>
    <row r="1450" spans="2:12" x14ac:dyDescent="0.2">
      <c r="B1450" s="43" t="str">
        <f xml:space="preserve"> HYPERLINK("#'目次'!B59", "[53]")</f>
        <v>[53]</v>
      </c>
      <c r="C1450" s="31" t="s">
        <v>151</v>
      </c>
    </row>
    <row r="1454" spans="2:12" x14ac:dyDescent="0.2">
      <c r="D1454" s="177"/>
      <c r="E1454" s="178"/>
      <c r="F1454" s="178"/>
      <c r="G1454" s="40" t="s">
        <v>14</v>
      </c>
      <c r="H1454" s="42" t="s">
        <v>152</v>
      </c>
      <c r="I1454" s="15" t="s">
        <v>153</v>
      </c>
      <c r="J1454" s="15" t="s">
        <v>154</v>
      </c>
      <c r="K1454" s="15" t="s">
        <v>155</v>
      </c>
      <c r="L1454" s="44" t="s">
        <v>17</v>
      </c>
    </row>
    <row r="1455" spans="2:12" x14ac:dyDescent="0.2">
      <c r="D1455" s="179"/>
      <c r="E1455" s="180"/>
      <c r="F1455" s="180"/>
      <c r="G1455" s="39"/>
      <c r="H1455" s="41"/>
      <c r="I1455" s="14"/>
      <c r="J1455" s="14"/>
      <c r="K1455" s="14"/>
      <c r="L1455" s="38"/>
    </row>
    <row r="1456" spans="2:12" x14ac:dyDescent="0.2">
      <c r="D1456" s="58"/>
      <c r="E1456" s="53" t="s">
        <v>14</v>
      </c>
      <c r="F1456" s="52"/>
      <c r="G1456" s="37">
        <v>1222</v>
      </c>
      <c r="H1456" s="24">
        <v>1.882160392799</v>
      </c>
      <c r="I1456" s="24">
        <v>12.27495908347</v>
      </c>
      <c r="J1456" s="24">
        <v>28.887070376432</v>
      </c>
      <c r="K1456" s="24">
        <v>55.482815057282998</v>
      </c>
      <c r="L1456" s="68">
        <v>1.472995090016</v>
      </c>
    </row>
    <row r="1457" spans="4:12" x14ac:dyDescent="0.2">
      <c r="D1457" s="174" t="s">
        <v>52</v>
      </c>
      <c r="E1457" s="20" t="s">
        <v>53</v>
      </c>
      <c r="F1457" s="22"/>
      <c r="G1457" s="21">
        <v>15</v>
      </c>
      <c r="H1457" s="110">
        <v>0</v>
      </c>
      <c r="I1457" s="130">
        <v>0</v>
      </c>
      <c r="J1457" s="105">
        <v>46.666666666666998</v>
      </c>
      <c r="K1457" s="19">
        <v>53.333333333333002</v>
      </c>
      <c r="L1457" s="100">
        <v>0</v>
      </c>
    </row>
    <row r="1458" spans="4:12" ht="24" x14ac:dyDescent="0.2">
      <c r="D1458" s="175"/>
      <c r="E1458" s="4" t="s">
        <v>54</v>
      </c>
      <c r="F1458" s="6"/>
      <c r="G1458" s="5">
        <v>122</v>
      </c>
      <c r="H1458" s="32">
        <v>0.81967213114799997</v>
      </c>
      <c r="I1458" s="12">
        <v>9.0163934426230004</v>
      </c>
      <c r="J1458" s="12">
        <v>32.786885245901999</v>
      </c>
      <c r="K1458" s="12">
        <v>57.377049180328001</v>
      </c>
      <c r="L1458" s="62">
        <v>0</v>
      </c>
    </row>
    <row r="1459" spans="4:12" x14ac:dyDescent="0.2">
      <c r="D1459" s="175"/>
      <c r="E1459" s="4" t="s">
        <v>55</v>
      </c>
      <c r="F1459" s="6"/>
      <c r="G1459" s="5">
        <v>43</v>
      </c>
      <c r="H1459" s="75">
        <v>11.627906976744001</v>
      </c>
      <c r="I1459" s="12">
        <v>11.627906976744001</v>
      </c>
      <c r="J1459" s="12">
        <v>30.232558139535001</v>
      </c>
      <c r="K1459" s="33">
        <v>46.511627906976997</v>
      </c>
      <c r="L1459" s="62">
        <v>0</v>
      </c>
    </row>
    <row r="1460" spans="4:12" x14ac:dyDescent="0.2">
      <c r="D1460" s="175"/>
      <c r="E1460" s="4" t="s">
        <v>56</v>
      </c>
      <c r="F1460" s="6"/>
      <c r="G1460" s="5">
        <v>60</v>
      </c>
      <c r="H1460" s="63">
        <v>0</v>
      </c>
      <c r="I1460" s="12">
        <v>15</v>
      </c>
      <c r="J1460" s="28">
        <v>35</v>
      </c>
      <c r="K1460" s="33">
        <v>50</v>
      </c>
      <c r="L1460" s="62">
        <v>0</v>
      </c>
    </row>
    <row r="1461" spans="4:12" x14ac:dyDescent="0.2">
      <c r="D1461" s="175"/>
      <c r="E1461" s="4" t="s">
        <v>57</v>
      </c>
      <c r="F1461" s="6"/>
      <c r="G1461" s="5">
        <v>286</v>
      </c>
      <c r="H1461" s="32">
        <v>1.398601398601</v>
      </c>
      <c r="I1461" s="28">
        <v>17.832167832168</v>
      </c>
      <c r="J1461" s="12">
        <v>28.671328671329</v>
      </c>
      <c r="K1461" s="12">
        <v>50.699300699300998</v>
      </c>
      <c r="L1461" s="34">
        <v>1.398601398601</v>
      </c>
    </row>
    <row r="1462" spans="4:12" x14ac:dyDescent="0.2">
      <c r="D1462" s="175"/>
      <c r="E1462" s="4" t="s">
        <v>58</v>
      </c>
      <c r="F1462" s="6"/>
      <c r="G1462" s="5">
        <v>129</v>
      </c>
      <c r="H1462" s="32">
        <v>2.3255813953489999</v>
      </c>
      <c r="I1462" s="12">
        <v>13.178294573643001</v>
      </c>
      <c r="J1462" s="12">
        <v>32.558139534883999</v>
      </c>
      <c r="K1462" s="33">
        <v>49.612403100774998</v>
      </c>
      <c r="L1462" s="34">
        <v>2.3255813953489999</v>
      </c>
    </row>
    <row r="1463" spans="4:12" x14ac:dyDescent="0.2">
      <c r="D1463" s="175"/>
      <c r="E1463" s="4" t="s">
        <v>59</v>
      </c>
      <c r="F1463" s="6"/>
      <c r="G1463" s="5">
        <v>195</v>
      </c>
      <c r="H1463" s="32">
        <v>1.538461538462</v>
      </c>
      <c r="I1463" s="12">
        <v>9.7435897435900003</v>
      </c>
      <c r="J1463" s="12">
        <v>28.205128205127998</v>
      </c>
      <c r="K1463" s="12">
        <v>57.948717948717999</v>
      </c>
      <c r="L1463" s="34">
        <v>2.564102564103</v>
      </c>
    </row>
    <row r="1464" spans="4:12" x14ac:dyDescent="0.2">
      <c r="D1464" s="175"/>
      <c r="E1464" s="4" t="s">
        <v>60</v>
      </c>
      <c r="F1464" s="6"/>
      <c r="G1464" s="5">
        <v>176</v>
      </c>
      <c r="H1464" s="32">
        <v>1.136363636364</v>
      </c>
      <c r="I1464" s="12">
        <v>12.5</v>
      </c>
      <c r="J1464" s="12">
        <v>28.409090909090999</v>
      </c>
      <c r="K1464" s="12">
        <v>57.386363636364003</v>
      </c>
      <c r="L1464" s="34">
        <v>0.56818181818199998</v>
      </c>
    </row>
    <row r="1465" spans="4:12" x14ac:dyDescent="0.2">
      <c r="D1465" s="175"/>
      <c r="E1465" s="4" t="s">
        <v>61</v>
      </c>
      <c r="F1465" s="6"/>
      <c r="G1465" s="5">
        <v>78</v>
      </c>
      <c r="H1465" s="32">
        <v>3.8461538461539999</v>
      </c>
      <c r="I1465" s="12">
        <v>8.9743589743589993</v>
      </c>
      <c r="J1465" s="61">
        <v>16.666666666666998</v>
      </c>
      <c r="K1465" s="49">
        <v>66.666666666666998</v>
      </c>
      <c r="L1465" s="34">
        <v>3.8461538461539999</v>
      </c>
    </row>
    <row r="1466" spans="4:12" x14ac:dyDescent="0.2">
      <c r="D1466" s="175"/>
      <c r="E1466" s="4" t="s">
        <v>62</v>
      </c>
      <c r="F1466" s="6"/>
      <c r="G1466" s="5">
        <v>113</v>
      </c>
      <c r="H1466" s="32">
        <v>1.769911504425</v>
      </c>
      <c r="I1466" s="12">
        <v>7.964601769912</v>
      </c>
      <c r="J1466" s="12">
        <v>25.663716814158999</v>
      </c>
      <c r="K1466" s="28">
        <v>63.716814159291999</v>
      </c>
      <c r="L1466" s="34">
        <v>0.88495575221199996</v>
      </c>
    </row>
    <row r="1467" spans="4:12" x14ac:dyDescent="0.2">
      <c r="D1467" s="174" t="s">
        <v>63</v>
      </c>
      <c r="E1467" s="20" t="s">
        <v>64</v>
      </c>
      <c r="F1467" s="22"/>
      <c r="G1467" s="21">
        <v>234</v>
      </c>
      <c r="H1467" s="51">
        <v>2.564102564103</v>
      </c>
      <c r="I1467" s="19">
        <v>9.4017094017090006</v>
      </c>
      <c r="J1467" s="19">
        <v>29.059829059828999</v>
      </c>
      <c r="K1467" s="19">
        <v>57.692307692307999</v>
      </c>
      <c r="L1467" s="50">
        <v>1.2820512820509999</v>
      </c>
    </row>
    <row r="1468" spans="4:12" x14ac:dyDescent="0.2">
      <c r="D1468" s="175"/>
      <c r="E1468" s="4" t="s">
        <v>65</v>
      </c>
      <c r="F1468" s="6"/>
      <c r="G1468" s="5">
        <v>172</v>
      </c>
      <c r="H1468" s="32">
        <v>1.1627906976739999</v>
      </c>
      <c r="I1468" s="12">
        <v>12.209302325581</v>
      </c>
      <c r="J1468" s="12">
        <v>29.069767441860002</v>
      </c>
      <c r="K1468" s="12">
        <v>56.395348837208999</v>
      </c>
      <c r="L1468" s="34">
        <v>1.1627906976739999</v>
      </c>
    </row>
    <row r="1469" spans="4:12" x14ac:dyDescent="0.2">
      <c r="D1469" s="175"/>
      <c r="E1469" s="4" t="s">
        <v>66</v>
      </c>
      <c r="F1469" s="6"/>
      <c r="G1469" s="5">
        <v>165</v>
      </c>
      <c r="H1469" s="32">
        <v>1.818181818182</v>
      </c>
      <c r="I1469" s="12">
        <v>12.121212121212</v>
      </c>
      <c r="J1469" s="12">
        <v>33.333333333333002</v>
      </c>
      <c r="K1469" s="33">
        <v>50.303030303029999</v>
      </c>
      <c r="L1469" s="34">
        <v>2.4242424242420002</v>
      </c>
    </row>
    <row r="1470" spans="4:12" x14ac:dyDescent="0.2">
      <c r="D1470" s="175"/>
      <c r="E1470" s="4" t="s">
        <v>67</v>
      </c>
      <c r="F1470" s="6"/>
      <c r="G1470" s="5">
        <v>158</v>
      </c>
      <c r="H1470" s="32">
        <v>0.63291139240500005</v>
      </c>
      <c r="I1470" s="12">
        <v>17.088607594936999</v>
      </c>
      <c r="J1470" s="33">
        <v>21.518987341772</v>
      </c>
      <c r="K1470" s="12">
        <v>59.493670886076004</v>
      </c>
      <c r="L1470" s="34">
        <v>1.2658227848100001</v>
      </c>
    </row>
    <row r="1471" spans="4:12" x14ac:dyDescent="0.2">
      <c r="D1471" s="175"/>
      <c r="E1471" s="4" t="s">
        <v>68</v>
      </c>
      <c r="F1471" s="6"/>
      <c r="G1471" s="5">
        <v>112</v>
      </c>
      <c r="H1471" s="32">
        <v>0.89285714285700002</v>
      </c>
      <c r="I1471" s="12">
        <v>13.392857142857</v>
      </c>
      <c r="J1471" s="12">
        <v>31.25</v>
      </c>
      <c r="K1471" s="12">
        <v>53.571428571429003</v>
      </c>
      <c r="L1471" s="34">
        <v>0.89285714285700002</v>
      </c>
    </row>
    <row r="1472" spans="4:12" x14ac:dyDescent="0.2">
      <c r="D1472" s="175"/>
      <c r="E1472" s="4" t="s">
        <v>69</v>
      </c>
      <c r="F1472" s="6"/>
      <c r="G1472" s="5">
        <v>92</v>
      </c>
      <c r="H1472" s="63">
        <v>0</v>
      </c>
      <c r="I1472" s="12">
        <v>9.7826086956519998</v>
      </c>
      <c r="J1472" s="28">
        <v>38.043478260870003</v>
      </c>
      <c r="K1472" s="12">
        <v>51.086956521738998</v>
      </c>
      <c r="L1472" s="34">
        <v>1.086956521739</v>
      </c>
    </row>
    <row r="1473" spans="2:12" x14ac:dyDescent="0.2">
      <c r="D1473" s="175"/>
      <c r="E1473" s="4" t="s">
        <v>70</v>
      </c>
      <c r="F1473" s="6"/>
      <c r="G1473" s="5">
        <v>131</v>
      </c>
      <c r="H1473" s="32">
        <v>2.2900763358780001</v>
      </c>
      <c r="I1473" s="12">
        <v>12.977099236640999</v>
      </c>
      <c r="J1473" s="12">
        <v>27.480916030534001</v>
      </c>
      <c r="K1473" s="12">
        <v>56.488549618321002</v>
      </c>
      <c r="L1473" s="34">
        <v>0.76335877862599999</v>
      </c>
    </row>
    <row r="1474" spans="2:12" x14ac:dyDescent="0.2">
      <c r="D1474" s="175"/>
      <c r="E1474" s="4" t="s">
        <v>71</v>
      </c>
      <c r="F1474" s="6"/>
      <c r="G1474" s="5">
        <v>71</v>
      </c>
      <c r="H1474" s="32">
        <v>4.2253521126760001</v>
      </c>
      <c r="I1474" s="12">
        <v>9.8591549295770005</v>
      </c>
      <c r="J1474" s="12">
        <v>26.760563380282001</v>
      </c>
      <c r="K1474" s="12">
        <v>57.746478873238999</v>
      </c>
      <c r="L1474" s="34">
        <v>1.4084507042250001</v>
      </c>
    </row>
    <row r="1475" spans="2:12" x14ac:dyDescent="0.2">
      <c r="D1475" s="176"/>
      <c r="E1475" s="59" t="s">
        <v>72</v>
      </c>
      <c r="F1475" s="60"/>
      <c r="G1475" s="56">
        <v>70</v>
      </c>
      <c r="H1475" s="83">
        <v>4.2857142857139996</v>
      </c>
      <c r="I1475" s="47">
        <v>14.285714285714</v>
      </c>
      <c r="J1475" s="47">
        <v>24.285714285714</v>
      </c>
      <c r="K1475" s="47">
        <v>55.714285714286</v>
      </c>
      <c r="L1475" s="85">
        <v>1.4285714285710001</v>
      </c>
    </row>
    <row r="1477" spans="2:12" x14ac:dyDescent="0.2">
      <c r="B1477" s="43" t="str">
        <f xml:space="preserve"> HYPERLINK("#'目次'!B60", "[54]")</f>
        <v>[54]</v>
      </c>
      <c r="C1477" s="31" t="s">
        <v>151</v>
      </c>
    </row>
    <row r="1480" spans="2:12" x14ac:dyDescent="0.2">
      <c r="C1480" s="31" t="s">
        <v>75</v>
      </c>
    </row>
    <row r="1481" spans="2:12" x14ac:dyDescent="0.2">
      <c r="D1481" s="177"/>
      <c r="E1481" s="178"/>
      <c r="F1481" s="178"/>
      <c r="G1481" s="40" t="s">
        <v>14</v>
      </c>
      <c r="H1481" s="42" t="s">
        <v>152</v>
      </c>
      <c r="I1481" s="15" t="s">
        <v>153</v>
      </c>
      <c r="J1481" s="15" t="s">
        <v>154</v>
      </c>
      <c r="K1481" s="15" t="s">
        <v>155</v>
      </c>
      <c r="L1481" s="44" t="s">
        <v>17</v>
      </c>
    </row>
    <row r="1482" spans="2:12" x14ac:dyDescent="0.2">
      <c r="D1482" s="179"/>
      <c r="E1482" s="180"/>
      <c r="F1482" s="180"/>
      <c r="G1482" s="39"/>
      <c r="H1482" s="41"/>
      <c r="I1482" s="14"/>
      <c r="J1482" s="14"/>
      <c r="K1482" s="14"/>
      <c r="L1482" s="38"/>
    </row>
    <row r="1483" spans="2:12" x14ac:dyDescent="0.2">
      <c r="D1483" s="58"/>
      <c r="E1483" s="53" t="s">
        <v>14</v>
      </c>
      <c r="F1483" s="52"/>
      <c r="G1483" s="37">
        <v>1222</v>
      </c>
      <c r="H1483" s="24">
        <v>1.882160392799</v>
      </c>
      <c r="I1483" s="24">
        <v>12.27495908347</v>
      </c>
      <c r="J1483" s="24">
        <v>28.887070376432</v>
      </c>
      <c r="K1483" s="24">
        <v>55.482815057282998</v>
      </c>
      <c r="L1483" s="68">
        <v>1.472995090016</v>
      </c>
    </row>
    <row r="1484" spans="2:12" x14ac:dyDescent="0.2">
      <c r="D1484" s="174" t="s">
        <v>36</v>
      </c>
      <c r="E1484" s="20" t="s">
        <v>76</v>
      </c>
      <c r="F1484" s="22"/>
      <c r="G1484" s="21">
        <v>629</v>
      </c>
      <c r="H1484" s="51">
        <v>2.5437201907790001</v>
      </c>
      <c r="I1484" s="19">
        <v>11.764705882353001</v>
      </c>
      <c r="J1484" s="19">
        <v>28.616852146264002</v>
      </c>
      <c r="K1484" s="19">
        <v>55.007949125595999</v>
      </c>
      <c r="L1484" s="50">
        <v>2.0667726550080001</v>
      </c>
    </row>
    <row r="1485" spans="2:12" x14ac:dyDescent="0.2">
      <c r="D1485" s="175"/>
      <c r="E1485" s="4" t="s">
        <v>39</v>
      </c>
      <c r="F1485" s="6"/>
      <c r="G1485" s="5">
        <v>37</v>
      </c>
      <c r="H1485" s="32">
        <v>5.4054054054050003</v>
      </c>
      <c r="I1485" s="12">
        <v>8.1081081081080004</v>
      </c>
      <c r="J1485" s="33">
        <v>18.918918918919001</v>
      </c>
      <c r="K1485" s="28">
        <v>62.162162162161998</v>
      </c>
      <c r="L1485" s="34">
        <v>5.4054054054050003</v>
      </c>
    </row>
    <row r="1486" spans="2:12" x14ac:dyDescent="0.2">
      <c r="D1486" s="175"/>
      <c r="E1486" s="4" t="s">
        <v>40</v>
      </c>
      <c r="F1486" s="6"/>
      <c r="G1486" s="5">
        <v>73</v>
      </c>
      <c r="H1486" s="32">
        <v>2.7397260273969999</v>
      </c>
      <c r="I1486" s="12">
        <v>13.698630136986001</v>
      </c>
      <c r="J1486" s="12">
        <v>27.397260273973</v>
      </c>
      <c r="K1486" s="12">
        <v>54.794520547944998</v>
      </c>
      <c r="L1486" s="34">
        <v>1.369863013699</v>
      </c>
    </row>
    <row r="1487" spans="2:12" x14ac:dyDescent="0.2">
      <c r="D1487" s="175"/>
      <c r="E1487" s="4" t="s">
        <v>41</v>
      </c>
      <c r="F1487" s="6"/>
      <c r="G1487" s="5">
        <v>108</v>
      </c>
      <c r="H1487" s="32">
        <v>5.5555555555560003</v>
      </c>
      <c r="I1487" s="12">
        <v>15.740740740741</v>
      </c>
      <c r="J1487" s="12">
        <v>25.925925925925998</v>
      </c>
      <c r="K1487" s="12">
        <v>50.925925925926002</v>
      </c>
      <c r="L1487" s="34">
        <v>1.851851851852</v>
      </c>
    </row>
    <row r="1488" spans="2:12" x14ac:dyDescent="0.2">
      <c r="D1488" s="175"/>
      <c r="E1488" s="4" t="s">
        <v>42</v>
      </c>
      <c r="F1488" s="6"/>
      <c r="G1488" s="5">
        <v>113</v>
      </c>
      <c r="H1488" s="32">
        <v>2.654867256637</v>
      </c>
      <c r="I1488" s="12">
        <v>15.044247787611001</v>
      </c>
      <c r="J1488" s="12">
        <v>31.858407079646</v>
      </c>
      <c r="K1488" s="33">
        <v>49.557522123894003</v>
      </c>
      <c r="L1488" s="34">
        <v>0.88495575221199996</v>
      </c>
    </row>
    <row r="1489" spans="2:12" x14ac:dyDescent="0.2">
      <c r="D1489" s="175"/>
      <c r="E1489" s="4" t="s">
        <v>43</v>
      </c>
      <c r="F1489" s="6"/>
      <c r="G1489" s="5">
        <v>101</v>
      </c>
      <c r="H1489" s="32">
        <v>0.99009900990099997</v>
      </c>
      <c r="I1489" s="12">
        <v>10.891089108911</v>
      </c>
      <c r="J1489" s="28">
        <v>34.653465346535</v>
      </c>
      <c r="K1489" s="12">
        <v>52.475247524752</v>
      </c>
      <c r="L1489" s="34">
        <v>0.99009900990099997</v>
      </c>
    </row>
    <row r="1490" spans="2:12" x14ac:dyDescent="0.2">
      <c r="D1490" s="175"/>
      <c r="E1490" s="4" t="s">
        <v>44</v>
      </c>
      <c r="F1490" s="6"/>
      <c r="G1490" s="5">
        <v>114</v>
      </c>
      <c r="H1490" s="32">
        <v>0.87719298245599997</v>
      </c>
      <c r="I1490" s="12">
        <v>9.6491228070179993</v>
      </c>
      <c r="J1490" s="12">
        <v>31.578947368421002</v>
      </c>
      <c r="K1490" s="12">
        <v>54.385964912280997</v>
      </c>
      <c r="L1490" s="34">
        <v>3.508771929825</v>
      </c>
    </row>
    <row r="1491" spans="2:12" x14ac:dyDescent="0.2">
      <c r="D1491" s="175"/>
      <c r="E1491" s="4" t="s">
        <v>45</v>
      </c>
      <c r="F1491" s="6"/>
      <c r="G1491" s="5">
        <v>83</v>
      </c>
      <c r="H1491" s="32">
        <v>1.204819277108</v>
      </c>
      <c r="I1491" s="33">
        <v>6.0240963855420002</v>
      </c>
      <c r="J1491" s="33">
        <v>21.686746987951999</v>
      </c>
      <c r="K1491" s="49">
        <v>68.674698795181001</v>
      </c>
      <c r="L1491" s="34">
        <v>2.409638554217</v>
      </c>
    </row>
    <row r="1492" spans="2:12" x14ac:dyDescent="0.2">
      <c r="D1492" s="174" t="s">
        <v>37</v>
      </c>
      <c r="E1492" s="20" t="s">
        <v>77</v>
      </c>
      <c r="F1492" s="22"/>
      <c r="G1492" s="21">
        <v>593</v>
      </c>
      <c r="H1492" s="51">
        <v>1.1804384485670001</v>
      </c>
      <c r="I1492" s="19">
        <v>12.816188870152001</v>
      </c>
      <c r="J1492" s="19">
        <v>29.173693086002999</v>
      </c>
      <c r="K1492" s="19">
        <v>55.986509274874003</v>
      </c>
      <c r="L1492" s="50">
        <v>0.84317032040499995</v>
      </c>
    </row>
    <row r="1493" spans="2:12" x14ac:dyDescent="0.2">
      <c r="D1493" s="175"/>
      <c r="E1493" s="4" t="s">
        <v>39</v>
      </c>
      <c r="F1493" s="6"/>
      <c r="G1493" s="5">
        <v>27</v>
      </c>
      <c r="H1493" s="63">
        <v>0</v>
      </c>
      <c r="I1493" s="12">
        <v>11.111111111111001</v>
      </c>
      <c r="J1493" s="61">
        <v>7.4074074074069998</v>
      </c>
      <c r="K1493" s="49">
        <v>81.481481481480998</v>
      </c>
      <c r="L1493" s="62">
        <v>0</v>
      </c>
    </row>
    <row r="1494" spans="2:12" x14ac:dyDescent="0.2">
      <c r="D1494" s="175"/>
      <c r="E1494" s="4" t="s">
        <v>40</v>
      </c>
      <c r="F1494" s="6"/>
      <c r="G1494" s="5">
        <v>74</v>
      </c>
      <c r="H1494" s="32">
        <v>2.7027027027030002</v>
      </c>
      <c r="I1494" s="12">
        <v>13.513513513514001</v>
      </c>
      <c r="J1494" s="12">
        <v>27.027027027027</v>
      </c>
      <c r="K1494" s="12">
        <v>55.405405405404998</v>
      </c>
      <c r="L1494" s="34">
        <v>1.351351351351</v>
      </c>
    </row>
    <row r="1495" spans="2:12" x14ac:dyDescent="0.2">
      <c r="D1495" s="175"/>
      <c r="E1495" s="4" t="s">
        <v>41</v>
      </c>
      <c r="F1495" s="6"/>
      <c r="G1495" s="5">
        <v>96</v>
      </c>
      <c r="H1495" s="32">
        <v>1.041666666667</v>
      </c>
      <c r="I1495" s="28">
        <v>19.791666666666998</v>
      </c>
      <c r="J1495" s="12">
        <v>32.291666666666998</v>
      </c>
      <c r="K1495" s="33">
        <v>46.875</v>
      </c>
      <c r="L1495" s="62">
        <v>0</v>
      </c>
    </row>
    <row r="1496" spans="2:12" x14ac:dyDescent="0.2">
      <c r="D1496" s="175"/>
      <c r="E1496" s="4" t="s">
        <v>42</v>
      </c>
      <c r="F1496" s="6"/>
      <c r="G1496" s="5">
        <v>97</v>
      </c>
      <c r="H1496" s="32">
        <v>2.0618556701030002</v>
      </c>
      <c r="I1496" s="12">
        <v>10.309278350514999</v>
      </c>
      <c r="J1496" s="28">
        <v>38.144329896907003</v>
      </c>
      <c r="K1496" s="33">
        <v>47.422680412371001</v>
      </c>
      <c r="L1496" s="34">
        <v>2.0618556701030002</v>
      </c>
    </row>
    <row r="1497" spans="2:12" x14ac:dyDescent="0.2">
      <c r="D1497" s="175"/>
      <c r="E1497" s="4" t="s">
        <v>43</v>
      </c>
      <c r="F1497" s="6"/>
      <c r="G1497" s="5">
        <v>103</v>
      </c>
      <c r="H1497" s="32">
        <v>0.97087378640800004</v>
      </c>
      <c r="I1497" s="12">
        <v>13.592233009709</v>
      </c>
      <c r="J1497" s="12">
        <v>28.155339805825001</v>
      </c>
      <c r="K1497" s="12">
        <v>56.310679611650002</v>
      </c>
      <c r="L1497" s="34">
        <v>0.97087378640800004</v>
      </c>
    </row>
    <row r="1498" spans="2:12" x14ac:dyDescent="0.2">
      <c r="D1498" s="175"/>
      <c r="E1498" s="4" t="s">
        <v>44</v>
      </c>
      <c r="F1498" s="6"/>
      <c r="G1498" s="5">
        <v>109</v>
      </c>
      <c r="H1498" s="32">
        <v>0.91743119266100004</v>
      </c>
      <c r="I1498" s="12">
        <v>8.2568807339449997</v>
      </c>
      <c r="J1498" s="12">
        <v>29.357798165138</v>
      </c>
      <c r="K1498" s="28">
        <v>61.467889908257</v>
      </c>
      <c r="L1498" s="62">
        <v>0</v>
      </c>
    </row>
    <row r="1499" spans="2:12" x14ac:dyDescent="0.2">
      <c r="D1499" s="176"/>
      <c r="E1499" s="59" t="s">
        <v>45</v>
      </c>
      <c r="F1499" s="60"/>
      <c r="G1499" s="56">
        <v>87</v>
      </c>
      <c r="H1499" s="115">
        <v>0</v>
      </c>
      <c r="I1499" s="47">
        <v>12.64367816092</v>
      </c>
      <c r="J1499" s="47">
        <v>25.287356321838999</v>
      </c>
      <c r="K1499" s="102">
        <v>60.919540229885001</v>
      </c>
      <c r="L1499" s="85">
        <v>1.149425287356</v>
      </c>
    </row>
    <row r="1501" spans="2:12" x14ac:dyDescent="0.2">
      <c r="B1501" s="43" t="str">
        <f xml:space="preserve"> HYPERLINK("#'目次'!B61", "[55]")</f>
        <v>[55]</v>
      </c>
      <c r="C1501" s="31" t="s">
        <v>158</v>
      </c>
    </row>
    <row r="1502" spans="2:12" x14ac:dyDescent="0.2">
      <c r="C1502" s="156" t="s">
        <v>159</v>
      </c>
    </row>
    <row r="1505" spans="4:18" ht="24" x14ac:dyDescent="0.2">
      <c r="D1505" s="177"/>
      <c r="E1505" s="178"/>
      <c r="F1505" s="178"/>
      <c r="G1505" s="40" t="s">
        <v>14</v>
      </c>
      <c r="H1505" s="42" t="s">
        <v>160</v>
      </c>
      <c r="I1505" s="15" t="s">
        <v>161</v>
      </c>
      <c r="J1505" s="15" t="s">
        <v>162</v>
      </c>
      <c r="K1505" s="15" t="s">
        <v>163</v>
      </c>
      <c r="L1505" s="15" t="s">
        <v>109</v>
      </c>
      <c r="M1505" s="15" t="s">
        <v>110</v>
      </c>
      <c r="N1505" s="15" t="s">
        <v>111</v>
      </c>
      <c r="O1505" s="15" t="s">
        <v>112</v>
      </c>
      <c r="P1505" s="15" t="s">
        <v>113</v>
      </c>
      <c r="Q1505" s="15" t="s">
        <v>114</v>
      </c>
      <c r="R1505" s="44" t="s">
        <v>17</v>
      </c>
    </row>
    <row r="1506" spans="4:18" x14ac:dyDescent="0.2">
      <c r="D1506" s="179"/>
      <c r="E1506" s="180"/>
      <c r="F1506" s="180"/>
      <c r="G1506" s="39"/>
      <c r="H1506" s="41"/>
      <c r="I1506" s="14"/>
      <c r="J1506" s="14"/>
      <c r="K1506" s="14"/>
      <c r="L1506" s="14"/>
      <c r="M1506" s="14"/>
      <c r="N1506" s="14"/>
      <c r="O1506" s="14"/>
      <c r="P1506" s="14"/>
      <c r="Q1506" s="14"/>
      <c r="R1506" s="38"/>
    </row>
    <row r="1507" spans="4:18" x14ac:dyDescent="0.2">
      <c r="D1507" s="58"/>
      <c r="E1507" s="53" t="s">
        <v>14</v>
      </c>
      <c r="F1507" s="52"/>
      <c r="G1507" s="37">
        <v>173</v>
      </c>
      <c r="H1507" s="24">
        <v>20.231213872832001</v>
      </c>
      <c r="I1507" s="24">
        <v>50.867052023120998</v>
      </c>
      <c r="J1507" s="24">
        <v>13.872832369942</v>
      </c>
      <c r="K1507" s="24">
        <v>38.150289017341002</v>
      </c>
      <c r="L1507" s="24">
        <v>15.028901734104</v>
      </c>
      <c r="M1507" s="24">
        <v>12.138728323699</v>
      </c>
      <c r="N1507" s="24">
        <v>7.514450867052</v>
      </c>
      <c r="O1507" s="24">
        <v>7.514450867052</v>
      </c>
      <c r="P1507" s="24">
        <v>6.9364161849709998</v>
      </c>
      <c r="Q1507" s="24">
        <v>8.6705202312140006</v>
      </c>
      <c r="R1507" s="68">
        <v>1.1560693641619999</v>
      </c>
    </row>
    <row r="1508" spans="4:18" x14ac:dyDescent="0.2">
      <c r="D1508" s="174" t="s">
        <v>18</v>
      </c>
      <c r="E1508" s="20" t="s">
        <v>19</v>
      </c>
      <c r="F1508" s="22"/>
      <c r="G1508" s="21">
        <v>7</v>
      </c>
      <c r="H1508" s="119">
        <v>42.857142857143003</v>
      </c>
      <c r="I1508" s="78">
        <v>42.857142857143003</v>
      </c>
      <c r="J1508" s="105">
        <v>42.857142857143003</v>
      </c>
      <c r="K1508" s="78">
        <v>28.571428571428999</v>
      </c>
      <c r="L1508" s="19">
        <v>14.285714285714</v>
      </c>
      <c r="M1508" s="130">
        <v>0</v>
      </c>
      <c r="N1508" s="88">
        <v>14.285714285714</v>
      </c>
      <c r="O1508" s="123">
        <v>0</v>
      </c>
      <c r="P1508" s="88">
        <v>14.285714285714</v>
      </c>
      <c r="Q1508" s="88">
        <v>14.285714285714</v>
      </c>
      <c r="R1508" s="100">
        <v>0</v>
      </c>
    </row>
    <row r="1509" spans="4:18" x14ac:dyDescent="0.2">
      <c r="D1509" s="175"/>
      <c r="E1509" s="4" t="s">
        <v>20</v>
      </c>
      <c r="F1509" s="6"/>
      <c r="G1509" s="5">
        <v>7</v>
      </c>
      <c r="H1509" s="77">
        <v>14.285714285714</v>
      </c>
      <c r="I1509" s="61">
        <v>28.571428571428999</v>
      </c>
      <c r="J1509" s="87">
        <v>0</v>
      </c>
      <c r="K1509" s="49">
        <v>57.142857142856997</v>
      </c>
      <c r="L1509" s="49">
        <v>28.571428571428999</v>
      </c>
      <c r="M1509" s="12">
        <v>14.285714285714</v>
      </c>
      <c r="N1509" s="90">
        <v>0</v>
      </c>
      <c r="O1509" s="90">
        <v>0</v>
      </c>
      <c r="P1509" s="90">
        <v>0</v>
      </c>
      <c r="Q1509" s="90">
        <v>0</v>
      </c>
      <c r="R1509" s="62">
        <v>0</v>
      </c>
    </row>
    <row r="1510" spans="4:18" x14ac:dyDescent="0.2">
      <c r="D1510" s="175"/>
      <c r="E1510" s="4" t="s">
        <v>21</v>
      </c>
      <c r="F1510" s="6"/>
      <c r="G1510" s="5">
        <v>69</v>
      </c>
      <c r="H1510" s="32">
        <v>17.391304347826001</v>
      </c>
      <c r="I1510" s="12">
        <v>52.173913043478002</v>
      </c>
      <c r="J1510" s="12">
        <v>15.942028985506999</v>
      </c>
      <c r="K1510" s="12">
        <v>34.782608695652002</v>
      </c>
      <c r="L1510" s="12">
        <v>17.391304347826001</v>
      </c>
      <c r="M1510" s="12">
        <v>11.594202898551</v>
      </c>
      <c r="N1510" s="12">
        <v>8.6956521739130004</v>
      </c>
      <c r="O1510" s="12">
        <v>7.2463768115939997</v>
      </c>
      <c r="P1510" s="12">
        <v>7.2463768115939997</v>
      </c>
      <c r="Q1510" s="12">
        <v>7.2463768115939997</v>
      </c>
      <c r="R1510" s="34">
        <v>2.898550724638</v>
      </c>
    </row>
    <row r="1511" spans="4:18" x14ac:dyDescent="0.2">
      <c r="D1511" s="175"/>
      <c r="E1511" s="4" t="s">
        <v>22</v>
      </c>
      <c r="F1511" s="6"/>
      <c r="G1511" s="5">
        <v>7</v>
      </c>
      <c r="H1511" s="77">
        <v>14.285714285714</v>
      </c>
      <c r="I1511" s="61">
        <v>14.285714285714</v>
      </c>
      <c r="J1511" s="87">
        <v>0</v>
      </c>
      <c r="K1511" s="12">
        <v>42.857142857143003</v>
      </c>
      <c r="L1511" s="12">
        <v>14.285714285714</v>
      </c>
      <c r="M1511" s="49">
        <v>42.857142857143003</v>
      </c>
      <c r="N1511" s="90">
        <v>0</v>
      </c>
      <c r="O1511" s="90">
        <v>0</v>
      </c>
      <c r="P1511" s="90">
        <v>0</v>
      </c>
      <c r="Q1511" s="90">
        <v>0</v>
      </c>
      <c r="R1511" s="62">
        <v>0</v>
      </c>
    </row>
    <row r="1512" spans="4:18" x14ac:dyDescent="0.2">
      <c r="D1512" s="175"/>
      <c r="E1512" s="4" t="s">
        <v>23</v>
      </c>
      <c r="F1512" s="6"/>
      <c r="G1512" s="5">
        <v>24</v>
      </c>
      <c r="H1512" s="32">
        <v>25</v>
      </c>
      <c r="I1512" s="28">
        <v>58.333333333333002</v>
      </c>
      <c r="J1512" s="33">
        <v>8.333333333333</v>
      </c>
      <c r="K1512" s="28">
        <v>45.833333333333002</v>
      </c>
      <c r="L1512" s="12">
        <v>12.5</v>
      </c>
      <c r="M1512" s="12">
        <v>16.666666666666998</v>
      </c>
      <c r="N1512" s="12">
        <v>8.333333333333</v>
      </c>
      <c r="O1512" s="12">
        <v>8.333333333333</v>
      </c>
      <c r="P1512" s="12">
        <v>8.333333333333</v>
      </c>
      <c r="Q1512" s="12">
        <v>12.5</v>
      </c>
      <c r="R1512" s="62">
        <v>0</v>
      </c>
    </row>
    <row r="1513" spans="4:18" x14ac:dyDescent="0.2">
      <c r="D1513" s="175"/>
      <c r="E1513" s="4" t="s">
        <v>24</v>
      </c>
      <c r="F1513" s="6"/>
      <c r="G1513" s="5">
        <v>29</v>
      </c>
      <c r="H1513" s="32">
        <v>24.137931034483</v>
      </c>
      <c r="I1513" s="28">
        <v>58.620689655172001</v>
      </c>
      <c r="J1513" s="12">
        <v>17.241379310345</v>
      </c>
      <c r="K1513" s="12">
        <v>37.931034482759003</v>
      </c>
      <c r="L1513" s="12">
        <v>10.344827586207</v>
      </c>
      <c r="M1513" s="33">
        <v>6.8965517241379999</v>
      </c>
      <c r="N1513" s="12">
        <v>3.4482758620689999</v>
      </c>
      <c r="O1513" s="12">
        <v>3.4482758620689999</v>
      </c>
      <c r="P1513" s="12">
        <v>3.4482758620689999</v>
      </c>
      <c r="Q1513" s="33">
        <v>3.4482758620689999</v>
      </c>
      <c r="R1513" s="62">
        <v>0</v>
      </c>
    </row>
    <row r="1514" spans="4:18" x14ac:dyDescent="0.2">
      <c r="D1514" s="175"/>
      <c r="E1514" s="4" t="s">
        <v>25</v>
      </c>
      <c r="F1514" s="6"/>
      <c r="G1514" s="5">
        <v>9</v>
      </c>
      <c r="H1514" s="77">
        <v>11.111111111111001</v>
      </c>
      <c r="I1514" s="33">
        <v>44.444444444444002</v>
      </c>
      <c r="J1514" s="28">
        <v>22.222222222222001</v>
      </c>
      <c r="K1514" s="49">
        <v>55.555555555555998</v>
      </c>
      <c r="L1514" s="12">
        <v>11.111111111111001</v>
      </c>
      <c r="M1514" s="87">
        <v>0</v>
      </c>
      <c r="N1514" s="12">
        <v>11.111111111111001</v>
      </c>
      <c r="O1514" s="12">
        <v>11.111111111111001</v>
      </c>
      <c r="P1514" s="12">
        <v>11.111111111111001</v>
      </c>
      <c r="Q1514" s="12">
        <v>11.111111111111001</v>
      </c>
      <c r="R1514" s="62">
        <v>0</v>
      </c>
    </row>
    <row r="1515" spans="4:18" x14ac:dyDescent="0.2">
      <c r="D1515" s="175"/>
      <c r="E1515" s="4" t="s">
        <v>26</v>
      </c>
      <c r="F1515" s="6"/>
      <c r="G1515" s="5">
        <v>5</v>
      </c>
      <c r="H1515" s="94">
        <v>40</v>
      </c>
      <c r="I1515" s="61">
        <v>20</v>
      </c>
      <c r="J1515" s="28">
        <v>20</v>
      </c>
      <c r="K1515" s="61">
        <v>20</v>
      </c>
      <c r="L1515" s="49">
        <v>40</v>
      </c>
      <c r="M1515" s="28">
        <v>20</v>
      </c>
      <c r="N1515" s="49">
        <v>20</v>
      </c>
      <c r="O1515" s="49">
        <v>40</v>
      </c>
      <c r="P1515" s="49">
        <v>20</v>
      </c>
      <c r="Q1515" s="49">
        <v>20</v>
      </c>
      <c r="R1515" s="62">
        <v>0</v>
      </c>
    </row>
    <row r="1516" spans="4:18" x14ac:dyDescent="0.2">
      <c r="D1516" s="175"/>
      <c r="E1516" s="4" t="s">
        <v>27</v>
      </c>
      <c r="F1516" s="6"/>
      <c r="G1516" s="5">
        <v>10</v>
      </c>
      <c r="H1516" s="106">
        <v>10</v>
      </c>
      <c r="I1516" s="28">
        <v>60</v>
      </c>
      <c r="J1516" s="87">
        <v>0</v>
      </c>
      <c r="K1516" s="33">
        <v>30</v>
      </c>
      <c r="L1516" s="87">
        <v>0</v>
      </c>
      <c r="M1516" s="12">
        <v>10</v>
      </c>
      <c r="N1516" s="12">
        <v>10</v>
      </c>
      <c r="O1516" s="12">
        <v>10</v>
      </c>
      <c r="P1516" s="12">
        <v>10</v>
      </c>
      <c r="Q1516" s="49">
        <v>20</v>
      </c>
      <c r="R1516" s="62">
        <v>0</v>
      </c>
    </row>
    <row r="1517" spans="4:18" x14ac:dyDescent="0.2">
      <c r="D1517" s="175"/>
      <c r="E1517" s="4" t="s">
        <v>28</v>
      </c>
      <c r="F1517" s="6"/>
      <c r="G1517" s="5">
        <v>5</v>
      </c>
      <c r="H1517" s="32">
        <v>20</v>
      </c>
      <c r="I1517" s="28">
        <v>60</v>
      </c>
      <c r="J1517" s="87">
        <v>0</v>
      </c>
      <c r="K1517" s="12">
        <v>40</v>
      </c>
      <c r="L1517" s="12">
        <v>20</v>
      </c>
      <c r="M1517" s="28">
        <v>20</v>
      </c>
      <c r="N1517" s="90">
        <v>0</v>
      </c>
      <c r="O1517" s="49">
        <v>20</v>
      </c>
      <c r="P1517" s="90">
        <v>0</v>
      </c>
      <c r="Q1517" s="49">
        <v>20</v>
      </c>
      <c r="R1517" s="62">
        <v>0</v>
      </c>
    </row>
    <row r="1518" spans="4:18" x14ac:dyDescent="0.2">
      <c r="D1518" s="175"/>
      <c r="E1518" s="4" t="s">
        <v>29</v>
      </c>
      <c r="F1518" s="6"/>
      <c r="G1518" s="5">
        <v>1</v>
      </c>
      <c r="H1518" s="120">
        <v>0</v>
      </c>
      <c r="I1518" s="49">
        <v>100</v>
      </c>
      <c r="J1518" s="87">
        <v>0</v>
      </c>
      <c r="K1518" s="87">
        <v>0</v>
      </c>
      <c r="L1518" s="87">
        <v>0</v>
      </c>
      <c r="M1518" s="87">
        <v>0</v>
      </c>
      <c r="N1518" s="90">
        <v>0</v>
      </c>
      <c r="O1518" s="90">
        <v>0</v>
      </c>
      <c r="P1518" s="90">
        <v>0</v>
      </c>
      <c r="Q1518" s="90">
        <v>0</v>
      </c>
      <c r="R1518" s="62">
        <v>0</v>
      </c>
    </row>
    <row r="1519" spans="4:18" x14ac:dyDescent="0.2">
      <c r="D1519" s="174" t="s">
        <v>30</v>
      </c>
      <c r="E1519" s="20" t="s">
        <v>31</v>
      </c>
      <c r="F1519" s="22"/>
      <c r="G1519" s="21">
        <v>45</v>
      </c>
      <c r="H1519" s="51">
        <v>15.555555555555999</v>
      </c>
      <c r="I1519" s="19">
        <v>55.555555555555998</v>
      </c>
      <c r="J1519" s="19">
        <v>17.777777777777999</v>
      </c>
      <c r="K1519" s="19">
        <v>40</v>
      </c>
      <c r="L1519" s="19">
        <v>15.555555555555999</v>
      </c>
      <c r="M1519" s="19">
        <v>11.111111111111001</v>
      </c>
      <c r="N1519" s="19">
        <v>11.111111111111001</v>
      </c>
      <c r="O1519" s="19">
        <v>11.111111111111001</v>
      </c>
      <c r="P1519" s="19">
        <v>8.8888888888889994</v>
      </c>
      <c r="Q1519" s="19">
        <v>6.666666666667</v>
      </c>
      <c r="R1519" s="100">
        <v>0</v>
      </c>
    </row>
    <row r="1520" spans="4:18" x14ac:dyDescent="0.2">
      <c r="D1520" s="175"/>
      <c r="E1520" s="4" t="s">
        <v>32</v>
      </c>
      <c r="F1520" s="6"/>
      <c r="G1520" s="5">
        <v>58</v>
      </c>
      <c r="H1520" s="75">
        <v>27.586206896552</v>
      </c>
      <c r="I1520" s="33">
        <v>44.827586206897003</v>
      </c>
      <c r="J1520" s="12">
        <v>12.068965517241001</v>
      </c>
      <c r="K1520" s="12">
        <v>36.206896551724</v>
      </c>
      <c r="L1520" s="12">
        <v>17.241379310345</v>
      </c>
      <c r="M1520" s="12">
        <v>10.344827586207</v>
      </c>
      <c r="N1520" s="12">
        <v>5.1724137931029999</v>
      </c>
      <c r="O1520" s="12">
        <v>5.1724137931029999</v>
      </c>
      <c r="P1520" s="12">
        <v>6.8965517241379999</v>
      </c>
      <c r="Q1520" s="12">
        <v>8.6206896551720007</v>
      </c>
      <c r="R1520" s="62">
        <v>0</v>
      </c>
    </row>
    <row r="1521" spans="2:18" x14ac:dyDescent="0.2">
      <c r="D1521" s="175"/>
      <c r="E1521" s="4" t="s">
        <v>33</v>
      </c>
      <c r="F1521" s="6"/>
      <c r="G1521" s="5">
        <v>51</v>
      </c>
      <c r="H1521" s="77">
        <v>13.725490196078001</v>
      </c>
      <c r="I1521" s="28">
        <v>58.823529411765001</v>
      </c>
      <c r="J1521" s="12">
        <v>11.764705882353001</v>
      </c>
      <c r="K1521" s="12">
        <v>41.176470588234999</v>
      </c>
      <c r="L1521" s="33">
        <v>9.8039215686270005</v>
      </c>
      <c r="M1521" s="12">
        <v>15.686274509804001</v>
      </c>
      <c r="N1521" s="12">
        <v>5.8823529411760003</v>
      </c>
      <c r="O1521" s="12">
        <v>5.8823529411760003</v>
      </c>
      <c r="P1521" s="12">
        <v>5.8823529411760003</v>
      </c>
      <c r="Q1521" s="12">
        <v>11.764705882353001</v>
      </c>
      <c r="R1521" s="62">
        <v>0</v>
      </c>
    </row>
    <row r="1522" spans="2:18" x14ac:dyDescent="0.2">
      <c r="D1522" s="175"/>
      <c r="E1522" s="4" t="s">
        <v>34</v>
      </c>
      <c r="F1522" s="6"/>
      <c r="G1522" s="5">
        <v>19</v>
      </c>
      <c r="H1522" s="75">
        <v>26.315789473683999</v>
      </c>
      <c r="I1522" s="61">
        <v>36.842105263157997</v>
      </c>
      <c r="J1522" s="12">
        <v>15.789473684211</v>
      </c>
      <c r="K1522" s="33">
        <v>31.578947368421002</v>
      </c>
      <c r="L1522" s="28">
        <v>21.052631578947</v>
      </c>
      <c r="M1522" s="12">
        <v>10.526315789473999</v>
      </c>
      <c r="N1522" s="12">
        <v>10.526315789473999</v>
      </c>
      <c r="O1522" s="12">
        <v>10.526315789473999</v>
      </c>
      <c r="P1522" s="12">
        <v>5.2631578947369997</v>
      </c>
      <c r="Q1522" s="12">
        <v>5.2631578947369997</v>
      </c>
      <c r="R1522" s="97">
        <v>10.526315789473999</v>
      </c>
    </row>
    <row r="1523" spans="2:18" x14ac:dyDescent="0.2">
      <c r="D1523" s="174" t="s">
        <v>35</v>
      </c>
      <c r="E1523" s="20" t="s">
        <v>36</v>
      </c>
      <c r="F1523" s="22"/>
      <c r="G1523" s="21">
        <v>90</v>
      </c>
      <c r="H1523" s="51">
        <v>16.666666666666998</v>
      </c>
      <c r="I1523" s="19">
        <v>53.333333333333002</v>
      </c>
      <c r="J1523" s="88">
        <v>20</v>
      </c>
      <c r="K1523" s="78">
        <v>31.111111111111001</v>
      </c>
      <c r="L1523" s="19">
        <v>17.777777777777999</v>
      </c>
      <c r="M1523" s="19">
        <v>14.444444444444001</v>
      </c>
      <c r="N1523" s="19">
        <v>6.666666666667</v>
      </c>
      <c r="O1523" s="19">
        <v>8.8888888888889994</v>
      </c>
      <c r="P1523" s="19">
        <v>8.8888888888889994</v>
      </c>
      <c r="Q1523" s="19">
        <v>12.222222222221999</v>
      </c>
      <c r="R1523" s="100">
        <v>0</v>
      </c>
    </row>
    <row r="1524" spans="2:18" x14ac:dyDescent="0.2">
      <c r="D1524" s="175"/>
      <c r="E1524" s="4" t="s">
        <v>37</v>
      </c>
      <c r="F1524" s="6"/>
      <c r="G1524" s="5">
        <v>83</v>
      </c>
      <c r="H1524" s="32">
        <v>24.096385542168999</v>
      </c>
      <c r="I1524" s="12">
        <v>48.192771084336997</v>
      </c>
      <c r="J1524" s="33">
        <v>7.2289156626509996</v>
      </c>
      <c r="K1524" s="28">
        <v>45.78313253012</v>
      </c>
      <c r="L1524" s="12">
        <v>12.048192771084</v>
      </c>
      <c r="M1524" s="12">
        <v>9.638554216867</v>
      </c>
      <c r="N1524" s="12">
        <v>8.4337349397590007</v>
      </c>
      <c r="O1524" s="12">
        <v>6.0240963855420002</v>
      </c>
      <c r="P1524" s="12">
        <v>4.819277108434</v>
      </c>
      <c r="Q1524" s="12">
        <v>4.819277108434</v>
      </c>
      <c r="R1524" s="34">
        <v>2.409638554217</v>
      </c>
    </row>
    <row r="1525" spans="2:18" x14ac:dyDescent="0.2">
      <c r="D1525" s="174" t="s">
        <v>38</v>
      </c>
      <c r="E1525" s="20" t="s">
        <v>39</v>
      </c>
      <c r="F1525" s="22"/>
      <c r="G1525" s="21">
        <v>8</v>
      </c>
      <c r="H1525" s="134">
        <v>12.5</v>
      </c>
      <c r="I1525" s="98">
        <v>25</v>
      </c>
      <c r="J1525" s="105">
        <v>25</v>
      </c>
      <c r="K1525" s="98">
        <v>25</v>
      </c>
      <c r="L1525" s="105">
        <v>37.5</v>
      </c>
      <c r="M1525" s="105">
        <v>25</v>
      </c>
      <c r="N1525" s="19">
        <v>12.5</v>
      </c>
      <c r="O1525" s="19">
        <v>12.5</v>
      </c>
      <c r="P1525" s="105">
        <v>25</v>
      </c>
      <c r="Q1525" s="105">
        <v>25</v>
      </c>
      <c r="R1525" s="147">
        <v>12.5</v>
      </c>
    </row>
    <row r="1526" spans="2:18" x14ac:dyDescent="0.2">
      <c r="D1526" s="175"/>
      <c r="E1526" s="4" t="s">
        <v>40</v>
      </c>
      <c r="F1526" s="6"/>
      <c r="G1526" s="5">
        <v>24</v>
      </c>
      <c r="H1526" s="32">
        <v>20.833333333333002</v>
      </c>
      <c r="I1526" s="49">
        <v>66.666666666666998</v>
      </c>
      <c r="J1526" s="12">
        <v>16.666666666666998</v>
      </c>
      <c r="K1526" s="61">
        <v>25</v>
      </c>
      <c r="L1526" s="33">
        <v>8.333333333333</v>
      </c>
      <c r="M1526" s="87">
        <v>0</v>
      </c>
      <c r="N1526" s="12">
        <v>4.166666666667</v>
      </c>
      <c r="O1526" s="12">
        <v>8.333333333333</v>
      </c>
      <c r="P1526" s="12">
        <v>4.166666666667</v>
      </c>
      <c r="Q1526" s="12">
        <v>4.166666666667</v>
      </c>
      <c r="R1526" s="62">
        <v>0</v>
      </c>
    </row>
    <row r="1527" spans="2:18" x14ac:dyDescent="0.2">
      <c r="D1527" s="175"/>
      <c r="E1527" s="4" t="s">
        <v>41</v>
      </c>
      <c r="F1527" s="6"/>
      <c r="G1527" s="5">
        <v>43</v>
      </c>
      <c r="H1527" s="77">
        <v>13.953488372093</v>
      </c>
      <c r="I1527" s="12">
        <v>55.813953488372</v>
      </c>
      <c r="J1527" s="28">
        <v>20.930232558139998</v>
      </c>
      <c r="K1527" s="12">
        <v>37.209302325581</v>
      </c>
      <c r="L1527" s="28">
        <v>23.255813953488001</v>
      </c>
      <c r="M1527" s="12">
        <v>13.953488372093</v>
      </c>
      <c r="N1527" s="12">
        <v>6.9767441860470001</v>
      </c>
      <c r="O1527" s="12">
        <v>9.3023255813949994</v>
      </c>
      <c r="P1527" s="12">
        <v>6.9767441860470001</v>
      </c>
      <c r="Q1527" s="12">
        <v>6.9767441860470001</v>
      </c>
      <c r="R1527" s="62">
        <v>0</v>
      </c>
    </row>
    <row r="1528" spans="2:18" x14ac:dyDescent="0.2">
      <c r="D1528" s="175"/>
      <c r="E1528" s="4" t="s">
        <v>42</v>
      </c>
      <c r="F1528" s="6"/>
      <c r="G1528" s="5">
        <v>32</v>
      </c>
      <c r="H1528" s="94">
        <v>34.375</v>
      </c>
      <c r="I1528" s="33">
        <v>43.75</v>
      </c>
      <c r="J1528" s="12">
        <v>9.375</v>
      </c>
      <c r="K1528" s="12">
        <v>34.375</v>
      </c>
      <c r="L1528" s="33">
        <v>9.375</v>
      </c>
      <c r="M1528" s="12">
        <v>15.625</v>
      </c>
      <c r="N1528" s="12">
        <v>6.25</v>
      </c>
      <c r="O1528" s="12">
        <v>9.375</v>
      </c>
      <c r="P1528" s="12">
        <v>6.25</v>
      </c>
      <c r="Q1528" s="12">
        <v>12.5</v>
      </c>
      <c r="R1528" s="62">
        <v>0</v>
      </c>
    </row>
    <row r="1529" spans="2:18" x14ac:dyDescent="0.2">
      <c r="D1529" s="175"/>
      <c r="E1529" s="4" t="s">
        <v>43</v>
      </c>
      <c r="F1529" s="6"/>
      <c r="G1529" s="5">
        <v>27</v>
      </c>
      <c r="H1529" s="75">
        <v>29.629629629629999</v>
      </c>
      <c r="I1529" s="61">
        <v>29.629629629629999</v>
      </c>
      <c r="J1529" s="12">
        <v>14.814814814815</v>
      </c>
      <c r="K1529" s="49">
        <v>55.555555555555998</v>
      </c>
      <c r="L1529" s="12">
        <v>11.111111111111001</v>
      </c>
      <c r="M1529" s="12">
        <v>11.111111111111001</v>
      </c>
      <c r="N1529" s="28">
        <v>14.814814814815</v>
      </c>
      <c r="O1529" s="12">
        <v>7.4074074074069998</v>
      </c>
      <c r="P1529" s="12">
        <v>7.4074074074069998</v>
      </c>
      <c r="Q1529" s="12">
        <v>7.4074074074069998</v>
      </c>
      <c r="R1529" s="62">
        <v>0</v>
      </c>
    </row>
    <row r="1530" spans="2:18" x14ac:dyDescent="0.2">
      <c r="D1530" s="175"/>
      <c r="E1530" s="4" t="s">
        <v>44</v>
      </c>
      <c r="F1530" s="6"/>
      <c r="G1530" s="5">
        <v>22</v>
      </c>
      <c r="H1530" s="106">
        <v>9.0909090909089993</v>
      </c>
      <c r="I1530" s="28">
        <v>59.090909090909001</v>
      </c>
      <c r="J1530" s="87">
        <v>0</v>
      </c>
      <c r="K1530" s="28">
        <v>45.454545454544999</v>
      </c>
      <c r="L1530" s="33">
        <v>9.0909090909089993</v>
      </c>
      <c r="M1530" s="12">
        <v>13.636363636364001</v>
      </c>
      <c r="N1530" s="90">
        <v>0</v>
      </c>
      <c r="O1530" s="90">
        <v>0</v>
      </c>
      <c r="P1530" s="12">
        <v>4.5454545454549997</v>
      </c>
      <c r="Q1530" s="12">
        <v>9.0909090909089993</v>
      </c>
      <c r="R1530" s="62">
        <v>0</v>
      </c>
    </row>
    <row r="1531" spans="2:18" x14ac:dyDescent="0.2">
      <c r="D1531" s="176"/>
      <c r="E1531" s="59" t="s">
        <v>45</v>
      </c>
      <c r="F1531" s="60"/>
      <c r="G1531" s="56">
        <v>17</v>
      </c>
      <c r="H1531" s="126">
        <v>11.764705882353001</v>
      </c>
      <c r="I1531" s="109">
        <v>64.705882352941003</v>
      </c>
      <c r="J1531" s="47">
        <v>11.764705882353001</v>
      </c>
      <c r="K1531" s="47">
        <v>35.294117647058997</v>
      </c>
      <c r="L1531" s="47">
        <v>17.647058823529001</v>
      </c>
      <c r="M1531" s="47">
        <v>11.764705882353001</v>
      </c>
      <c r="N1531" s="47">
        <v>11.764705882353001</v>
      </c>
      <c r="O1531" s="47">
        <v>5.8823529411760003</v>
      </c>
      <c r="P1531" s="47">
        <v>5.8823529411760003</v>
      </c>
      <c r="Q1531" s="47">
        <v>5.8823529411760003</v>
      </c>
      <c r="R1531" s="85">
        <v>5.8823529411760003</v>
      </c>
    </row>
    <row r="1533" spans="2:18" x14ac:dyDescent="0.2">
      <c r="B1533" s="43" t="str">
        <f xml:space="preserve"> HYPERLINK("#'目次'!B62", "[56]")</f>
        <v>[56]</v>
      </c>
      <c r="C1533" s="31" t="s">
        <v>158</v>
      </c>
    </row>
    <row r="1534" spans="2:18" x14ac:dyDescent="0.2">
      <c r="C1534" s="156" t="s">
        <v>159</v>
      </c>
    </row>
    <row r="1537" spans="4:18" ht="24" x14ac:dyDescent="0.2">
      <c r="D1537" s="177"/>
      <c r="E1537" s="178"/>
      <c r="F1537" s="178"/>
      <c r="G1537" s="40" t="s">
        <v>14</v>
      </c>
      <c r="H1537" s="42" t="s">
        <v>160</v>
      </c>
      <c r="I1537" s="15" t="s">
        <v>161</v>
      </c>
      <c r="J1537" s="15" t="s">
        <v>162</v>
      </c>
      <c r="K1537" s="15" t="s">
        <v>163</v>
      </c>
      <c r="L1537" s="15" t="s">
        <v>109</v>
      </c>
      <c r="M1537" s="15" t="s">
        <v>110</v>
      </c>
      <c r="N1537" s="15" t="s">
        <v>111</v>
      </c>
      <c r="O1537" s="15" t="s">
        <v>112</v>
      </c>
      <c r="P1537" s="15" t="s">
        <v>113</v>
      </c>
      <c r="Q1537" s="15" t="s">
        <v>114</v>
      </c>
      <c r="R1537" s="44" t="s">
        <v>17</v>
      </c>
    </row>
    <row r="1538" spans="4:18" x14ac:dyDescent="0.2">
      <c r="D1538" s="179"/>
      <c r="E1538" s="180"/>
      <c r="F1538" s="180"/>
      <c r="G1538" s="39"/>
      <c r="H1538" s="41"/>
      <c r="I1538" s="14"/>
      <c r="J1538" s="14"/>
      <c r="K1538" s="14"/>
      <c r="L1538" s="14"/>
      <c r="M1538" s="14"/>
      <c r="N1538" s="14"/>
      <c r="O1538" s="14"/>
      <c r="P1538" s="14"/>
      <c r="Q1538" s="14"/>
      <c r="R1538" s="38"/>
    </row>
    <row r="1539" spans="4:18" x14ac:dyDescent="0.2">
      <c r="D1539" s="58"/>
      <c r="E1539" s="53" t="s">
        <v>14</v>
      </c>
      <c r="F1539" s="52"/>
      <c r="G1539" s="37">
        <v>173</v>
      </c>
      <c r="H1539" s="24">
        <v>20.231213872832001</v>
      </c>
      <c r="I1539" s="24">
        <v>50.867052023120998</v>
      </c>
      <c r="J1539" s="24">
        <v>13.872832369942</v>
      </c>
      <c r="K1539" s="24">
        <v>38.150289017341002</v>
      </c>
      <c r="L1539" s="24">
        <v>15.028901734104</v>
      </c>
      <c r="M1539" s="24">
        <v>12.138728323699</v>
      </c>
      <c r="N1539" s="24">
        <v>7.514450867052</v>
      </c>
      <c r="O1539" s="24">
        <v>7.514450867052</v>
      </c>
      <c r="P1539" s="24">
        <v>6.9364161849709998</v>
      </c>
      <c r="Q1539" s="24">
        <v>8.6705202312140006</v>
      </c>
      <c r="R1539" s="68">
        <v>1.1560693641619999</v>
      </c>
    </row>
    <row r="1540" spans="4:18" x14ac:dyDescent="0.2">
      <c r="D1540" s="174" t="s">
        <v>52</v>
      </c>
      <c r="E1540" s="20" t="s">
        <v>53</v>
      </c>
      <c r="F1540" s="22"/>
      <c r="G1540" s="21">
        <v>0</v>
      </c>
      <c r="H1540" s="155">
        <v>0</v>
      </c>
      <c r="I1540" s="130">
        <v>0</v>
      </c>
      <c r="J1540" s="130">
        <v>0</v>
      </c>
      <c r="K1540" s="130">
        <v>0</v>
      </c>
      <c r="L1540" s="130">
        <v>0</v>
      </c>
      <c r="M1540" s="130">
        <v>0</v>
      </c>
      <c r="N1540" s="123">
        <v>0</v>
      </c>
      <c r="O1540" s="123">
        <v>0</v>
      </c>
      <c r="P1540" s="123">
        <v>0</v>
      </c>
      <c r="Q1540" s="123">
        <v>0</v>
      </c>
      <c r="R1540" s="100">
        <v>0</v>
      </c>
    </row>
    <row r="1541" spans="4:18" ht="24" x14ac:dyDescent="0.2">
      <c r="D1541" s="175"/>
      <c r="E1541" s="4" t="s">
        <v>54</v>
      </c>
      <c r="F1541" s="6"/>
      <c r="G1541" s="5">
        <v>12</v>
      </c>
      <c r="H1541" s="94">
        <v>33.333333333333002</v>
      </c>
      <c r="I1541" s="61">
        <v>33.333333333333002</v>
      </c>
      <c r="J1541" s="12">
        <v>16.666666666666998</v>
      </c>
      <c r="K1541" s="49">
        <v>50</v>
      </c>
      <c r="L1541" s="87">
        <v>0</v>
      </c>
      <c r="M1541" s="87">
        <v>0</v>
      </c>
      <c r="N1541" s="90">
        <v>0</v>
      </c>
      <c r="O1541" s="90">
        <v>0</v>
      </c>
      <c r="P1541" s="90">
        <v>0</v>
      </c>
      <c r="Q1541" s="90">
        <v>0</v>
      </c>
      <c r="R1541" s="97">
        <v>8.333333333333</v>
      </c>
    </row>
    <row r="1542" spans="4:18" x14ac:dyDescent="0.2">
      <c r="D1542" s="175"/>
      <c r="E1542" s="4" t="s">
        <v>55</v>
      </c>
      <c r="F1542" s="6"/>
      <c r="G1542" s="5">
        <v>10</v>
      </c>
      <c r="H1542" s="32">
        <v>20</v>
      </c>
      <c r="I1542" s="61">
        <v>40</v>
      </c>
      <c r="J1542" s="12">
        <v>10</v>
      </c>
      <c r="K1542" s="33">
        <v>30</v>
      </c>
      <c r="L1542" s="33">
        <v>10</v>
      </c>
      <c r="M1542" s="49">
        <v>30</v>
      </c>
      <c r="N1542" s="12">
        <v>10</v>
      </c>
      <c r="O1542" s="12">
        <v>10</v>
      </c>
      <c r="P1542" s="49">
        <v>20</v>
      </c>
      <c r="Q1542" s="49">
        <v>20</v>
      </c>
      <c r="R1542" s="62">
        <v>0</v>
      </c>
    </row>
    <row r="1543" spans="4:18" x14ac:dyDescent="0.2">
      <c r="D1543" s="175"/>
      <c r="E1543" s="4" t="s">
        <v>56</v>
      </c>
      <c r="F1543" s="6"/>
      <c r="G1543" s="5">
        <v>9</v>
      </c>
      <c r="H1543" s="120">
        <v>0</v>
      </c>
      <c r="I1543" s="12">
        <v>55.555555555555998</v>
      </c>
      <c r="J1543" s="28">
        <v>22.222222222222001</v>
      </c>
      <c r="K1543" s="28">
        <v>44.444444444444002</v>
      </c>
      <c r="L1543" s="12">
        <v>11.111111111111001</v>
      </c>
      <c r="M1543" s="87">
        <v>0</v>
      </c>
      <c r="N1543" s="90">
        <v>0</v>
      </c>
      <c r="O1543" s="90">
        <v>0</v>
      </c>
      <c r="P1543" s="90">
        <v>0</v>
      </c>
      <c r="Q1543" s="90">
        <v>0</v>
      </c>
      <c r="R1543" s="62">
        <v>0</v>
      </c>
    </row>
    <row r="1544" spans="4:18" x14ac:dyDescent="0.2">
      <c r="D1544" s="175"/>
      <c r="E1544" s="4" t="s">
        <v>57</v>
      </c>
      <c r="F1544" s="6"/>
      <c r="G1544" s="5">
        <v>55</v>
      </c>
      <c r="H1544" s="32">
        <v>16.363636363636001</v>
      </c>
      <c r="I1544" s="12">
        <v>54.545454545455001</v>
      </c>
      <c r="J1544" s="12">
        <v>14.545454545455</v>
      </c>
      <c r="K1544" s="12">
        <v>36.363636363635997</v>
      </c>
      <c r="L1544" s="12">
        <v>14.545454545455</v>
      </c>
      <c r="M1544" s="12">
        <v>12.727272727273</v>
      </c>
      <c r="N1544" s="12">
        <v>3.636363636364</v>
      </c>
      <c r="O1544" s="12">
        <v>7.2727272727269998</v>
      </c>
      <c r="P1544" s="90">
        <v>0</v>
      </c>
      <c r="Q1544" s="33">
        <v>3.636363636364</v>
      </c>
      <c r="R1544" s="62">
        <v>0</v>
      </c>
    </row>
    <row r="1545" spans="4:18" x14ac:dyDescent="0.2">
      <c r="D1545" s="175"/>
      <c r="E1545" s="4" t="s">
        <v>58</v>
      </c>
      <c r="F1545" s="6"/>
      <c r="G1545" s="5">
        <v>20</v>
      </c>
      <c r="H1545" s="77">
        <v>15</v>
      </c>
      <c r="I1545" s="28">
        <v>60</v>
      </c>
      <c r="J1545" s="28">
        <v>20</v>
      </c>
      <c r="K1545" s="33">
        <v>30</v>
      </c>
      <c r="L1545" s="33">
        <v>10</v>
      </c>
      <c r="M1545" s="33">
        <v>5</v>
      </c>
      <c r="N1545" s="90">
        <v>0</v>
      </c>
      <c r="O1545" s="90">
        <v>0</v>
      </c>
      <c r="P1545" s="90">
        <v>0</v>
      </c>
      <c r="Q1545" s="12">
        <v>5</v>
      </c>
      <c r="R1545" s="62">
        <v>0</v>
      </c>
    </row>
    <row r="1546" spans="4:18" x14ac:dyDescent="0.2">
      <c r="D1546" s="175"/>
      <c r="E1546" s="4" t="s">
        <v>59</v>
      </c>
      <c r="F1546" s="6"/>
      <c r="G1546" s="5">
        <v>22</v>
      </c>
      <c r="H1546" s="75">
        <v>27.272727272727</v>
      </c>
      <c r="I1546" s="12">
        <v>54.545454545455001</v>
      </c>
      <c r="J1546" s="12">
        <v>9.0909090909089993</v>
      </c>
      <c r="K1546" s="12">
        <v>36.363636363635997</v>
      </c>
      <c r="L1546" s="49">
        <v>27.272727272727</v>
      </c>
      <c r="M1546" s="12">
        <v>13.636363636364001</v>
      </c>
      <c r="N1546" s="28">
        <v>13.636363636364001</v>
      </c>
      <c r="O1546" s="12">
        <v>9.0909090909089993</v>
      </c>
      <c r="P1546" s="28">
        <v>13.636363636364001</v>
      </c>
      <c r="Q1546" s="12">
        <v>9.0909090909089993</v>
      </c>
      <c r="R1546" s="34">
        <v>4.5454545454549997</v>
      </c>
    </row>
    <row r="1547" spans="4:18" x14ac:dyDescent="0.2">
      <c r="D1547" s="175"/>
      <c r="E1547" s="4" t="s">
        <v>60</v>
      </c>
      <c r="F1547" s="6"/>
      <c r="G1547" s="5">
        <v>24</v>
      </c>
      <c r="H1547" s="32">
        <v>25</v>
      </c>
      <c r="I1547" s="33">
        <v>41.666666666666998</v>
      </c>
      <c r="J1547" s="33">
        <v>8.333333333333</v>
      </c>
      <c r="K1547" s="49">
        <v>54.166666666666998</v>
      </c>
      <c r="L1547" s="12">
        <v>12.5</v>
      </c>
      <c r="M1547" s="12">
        <v>12.5</v>
      </c>
      <c r="N1547" s="12">
        <v>12.5</v>
      </c>
      <c r="O1547" s="12">
        <v>8.333333333333</v>
      </c>
      <c r="P1547" s="12">
        <v>8.333333333333</v>
      </c>
      <c r="Q1547" s="12">
        <v>8.333333333333</v>
      </c>
      <c r="R1547" s="62">
        <v>0</v>
      </c>
    </row>
    <row r="1548" spans="4:18" x14ac:dyDescent="0.2">
      <c r="D1548" s="175"/>
      <c r="E1548" s="4" t="s">
        <v>61</v>
      </c>
      <c r="F1548" s="6"/>
      <c r="G1548" s="5">
        <v>10</v>
      </c>
      <c r="H1548" s="32">
        <v>20</v>
      </c>
      <c r="I1548" s="61">
        <v>30</v>
      </c>
      <c r="J1548" s="49">
        <v>30</v>
      </c>
      <c r="K1548" s="33">
        <v>30</v>
      </c>
      <c r="L1548" s="49">
        <v>30</v>
      </c>
      <c r="M1548" s="28">
        <v>20</v>
      </c>
      <c r="N1548" s="49">
        <v>20</v>
      </c>
      <c r="O1548" s="49">
        <v>20</v>
      </c>
      <c r="P1548" s="49">
        <v>30</v>
      </c>
      <c r="Q1548" s="49">
        <v>30</v>
      </c>
      <c r="R1548" s="62">
        <v>0</v>
      </c>
    </row>
    <row r="1549" spans="4:18" x14ac:dyDescent="0.2">
      <c r="D1549" s="175"/>
      <c r="E1549" s="4" t="s">
        <v>62</v>
      </c>
      <c r="F1549" s="6"/>
      <c r="G1549" s="5">
        <v>11</v>
      </c>
      <c r="H1549" s="75">
        <v>27.272727272727</v>
      </c>
      <c r="I1549" s="49">
        <v>72.727272727273004</v>
      </c>
      <c r="J1549" s="87">
        <v>0</v>
      </c>
      <c r="K1549" s="61">
        <v>27.272727272727</v>
      </c>
      <c r="L1549" s="12">
        <v>18.181818181817999</v>
      </c>
      <c r="M1549" s="28">
        <v>18.181818181817999</v>
      </c>
      <c r="N1549" s="49">
        <v>18.181818181817999</v>
      </c>
      <c r="O1549" s="49">
        <v>18.181818181817999</v>
      </c>
      <c r="P1549" s="49">
        <v>18.181818181817999</v>
      </c>
      <c r="Q1549" s="49">
        <v>27.272727272727</v>
      </c>
      <c r="R1549" s="62">
        <v>0</v>
      </c>
    </row>
    <row r="1550" spans="4:18" x14ac:dyDescent="0.2">
      <c r="D1550" s="174" t="s">
        <v>63</v>
      </c>
      <c r="E1550" s="20" t="s">
        <v>64</v>
      </c>
      <c r="F1550" s="22"/>
      <c r="G1550" s="21">
        <v>28</v>
      </c>
      <c r="H1550" s="51">
        <v>25</v>
      </c>
      <c r="I1550" s="19">
        <v>50</v>
      </c>
      <c r="J1550" s="78">
        <v>7.1428571428570002</v>
      </c>
      <c r="K1550" s="78">
        <v>32.142857142856997</v>
      </c>
      <c r="L1550" s="19">
        <v>10.714285714286</v>
      </c>
      <c r="M1550" s="19">
        <v>10.714285714286</v>
      </c>
      <c r="N1550" s="19">
        <v>7.1428571428570002</v>
      </c>
      <c r="O1550" s="19">
        <v>3.5714285714290002</v>
      </c>
      <c r="P1550" s="19">
        <v>3.5714285714290002</v>
      </c>
      <c r="Q1550" s="19">
        <v>7.1428571428570002</v>
      </c>
      <c r="R1550" s="50">
        <v>3.5714285714290002</v>
      </c>
    </row>
    <row r="1551" spans="4:18" x14ac:dyDescent="0.2">
      <c r="D1551" s="175"/>
      <c r="E1551" s="4" t="s">
        <v>65</v>
      </c>
      <c r="F1551" s="6"/>
      <c r="G1551" s="5">
        <v>23</v>
      </c>
      <c r="H1551" s="32">
        <v>17.391304347826001</v>
      </c>
      <c r="I1551" s="49">
        <v>65.217391304347998</v>
      </c>
      <c r="J1551" s="12">
        <v>17.391304347826001</v>
      </c>
      <c r="K1551" s="33">
        <v>30.434782608696</v>
      </c>
      <c r="L1551" s="12">
        <v>17.391304347826001</v>
      </c>
      <c r="M1551" s="12">
        <v>8.6956521739130004</v>
      </c>
      <c r="N1551" s="12">
        <v>8.6956521739130004</v>
      </c>
      <c r="O1551" s="28">
        <v>13.04347826087</v>
      </c>
      <c r="P1551" s="28">
        <v>13.04347826087</v>
      </c>
      <c r="Q1551" s="12">
        <v>13.04347826087</v>
      </c>
      <c r="R1551" s="62">
        <v>0</v>
      </c>
    </row>
    <row r="1552" spans="4:18" x14ac:dyDescent="0.2">
      <c r="D1552" s="175"/>
      <c r="E1552" s="4" t="s">
        <v>66</v>
      </c>
      <c r="F1552" s="6"/>
      <c r="G1552" s="5">
        <v>23</v>
      </c>
      <c r="H1552" s="32">
        <v>17.391304347826001</v>
      </c>
      <c r="I1552" s="28">
        <v>56.521739130435002</v>
      </c>
      <c r="J1552" s="33">
        <v>8.6956521739130004</v>
      </c>
      <c r="K1552" s="49">
        <v>56.521739130435002</v>
      </c>
      <c r="L1552" s="49">
        <v>26.086956521739001</v>
      </c>
      <c r="M1552" s="12">
        <v>13.04347826087</v>
      </c>
      <c r="N1552" s="28">
        <v>17.391304347826001</v>
      </c>
      <c r="O1552" s="12">
        <v>8.6956521739130004</v>
      </c>
      <c r="P1552" s="28">
        <v>13.04347826087</v>
      </c>
      <c r="Q1552" s="12">
        <v>8.6956521739130004</v>
      </c>
      <c r="R1552" s="62">
        <v>0</v>
      </c>
    </row>
    <row r="1553" spans="2:18" x14ac:dyDescent="0.2">
      <c r="D1553" s="175"/>
      <c r="E1553" s="4" t="s">
        <v>67</v>
      </c>
      <c r="F1553" s="6"/>
      <c r="G1553" s="5">
        <v>28</v>
      </c>
      <c r="H1553" s="32">
        <v>17.857142857143</v>
      </c>
      <c r="I1553" s="61">
        <v>39.285714285714</v>
      </c>
      <c r="J1553" s="12">
        <v>17.857142857143</v>
      </c>
      <c r="K1553" s="28">
        <v>46.428571428570997</v>
      </c>
      <c r="L1553" s="12">
        <v>14.285714285714</v>
      </c>
      <c r="M1553" s="33">
        <v>3.5714285714290002</v>
      </c>
      <c r="N1553" s="12">
        <v>3.5714285714290002</v>
      </c>
      <c r="O1553" s="90">
        <v>0</v>
      </c>
      <c r="P1553" s="12">
        <v>3.5714285714290002</v>
      </c>
      <c r="Q1553" s="12">
        <v>7.1428571428570002</v>
      </c>
      <c r="R1553" s="34">
        <v>3.5714285714290002</v>
      </c>
    </row>
    <row r="1554" spans="2:18" x14ac:dyDescent="0.2">
      <c r="D1554" s="175"/>
      <c r="E1554" s="4" t="s">
        <v>68</v>
      </c>
      <c r="F1554" s="6"/>
      <c r="G1554" s="5">
        <v>16</v>
      </c>
      <c r="H1554" s="77">
        <v>12.5</v>
      </c>
      <c r="I1554" s="12">
        <v>50</v>
      </c>
      <c r="J1554" s="12">
        <v>12.5</v>
      </c>
      <c r="K1554" s="12">
        <v>37.5</v>
      </c>
      <c r="L1554" s="33">
        <v>6.25</v>
      </c>
      <c r="M1554" s="49">
        <v>25</v>
      </c>
      <c r="N1554" s="12">
        <v>6.25</v>
      </c>
      <c r="O1554" s="49">
        <v>25</v>
      </c>
      <c r="P1554" s="12">
        <v>6.25</v>
      </c>
      <c r="Q1554" s="49">
        <v>18.75</v>
      </c>
      <c r="R1554" s="62">
        <v>0</v>
      </c>
    </row>
    <row r="1555" spans="2:18" x14ac:dyDescent="0.2">
      <c r="D1555" s="175"/>
      <c r="E1555" s="4" t="s">
        <v>69</v>
      </c>
      <c r="F1555" s="6"/>
      <c r="G1555" s="5">
        <v>9</v>
      </c>
      <c r="H1555" s="32">
        <v>22.222222222222001</v>
      </c>
      <c r="I1555" s="49">
        <v>66.666666666666998</v>
      </c>
      <c r="J1555" s="12">
        <v>11.111111111111001</v>
      </c>
      <c r="K1555" s="12">
        <v>33.333333333333002</v>
      </c>
      <c r="L1555" s="12">
        <v>11.111111111111001</v>
      </c>
      <c r="M1555" s="87">
        <v>0</v>
      </c>
      <c r="N1555" s="90">
        <v>0</v>
      </c>
      <c r="O1555" s="90">
        <v>0</v>
      </c>
      <c r="P1555" s="90">
        <v>0</v>
      </c>
      <c r="Q1555" s="90">
        <v>0</v>
      </c>
      <c r="R1555" s="62">
        <v>0</v>
      </c>
    </row>
    <row r="1556" spans="2:18" x14ac:dyDescent="0.2">
      <c r="D1556" s="175"/>
      <c r="E1556" s="4" t="s">
        <v>70</v>
      </c>
      <c r="F1556" s="6"/>
      <c r="G1556" s="5">
        <v>20</v>
      </c>
      <c r="H1556" s="32">
        <v>25</v>
      </c>
      <c r="I1556" s="28">
        <v>60</v>
      </c>
      <c r="J1556" s="12">
        <v>15</v>
      </c>
      <c r="K1556" s="61">
        <v>20</v>
      </c>
      <c r="L1556" s="12">
        <v>15</v>
      </c>
      <c r="M1556" s="28">
        <v>20</v>
      </c>
      <c r="N1556" s="90">
        <v>0</v>
      </c>
      <c r="O1556" s="90">
        <v>0</v>
      </c>
      <c r="P1556" s="90">
        <v>0</v>
      </c>
      <c r="Q1556" s="90">
        <v>0</v>
      </c>
      <c r="R1556" s="62">
        <v>0</v>
      </c>
    </row>
    <row r="1557" spans="2:18" x14ac:dyDescent="0.2">
      <c r="D1557" s="175"/>
      <c r="E1557" s="4" t="s">
        <v>71</v>
      </c>
      <c r="F1557" s="6"/>
      <c r="G1557" s="5">
        <v>10</v>
      </c>
      <c r="H1557" s="32">
        <v>20</v>
      </c>
      <c r="I1557" s="61">
        <v>40</v>
      </c>
      <c r="J1557" s="49">
        <v>30</v>
      </c>
      <c r="K1557" s="33">
        <v>30</v>
      </c>
      <c r="L1557" s="33">
        <v>10</v>
      </c>
      <c r="M1557" s="28">
        <v>20</v>
      </c>
      <c r="N1557" s="12">
        <v>10</v>
      </c>
      <c r="O1557" s="12">
        <v>10</v>
      </c>
      <c r="P1557" s="12">
        <v>10</v>
      </c>
      <c r="Q1557" s="12">
        <v>10</v>
      </c>
      <c r="R1557" s="62">
        <v>0</v>
      </c>
    </row>
    <row r="1558" spans="2:18" x14ac:dyDescent="0.2">
      <c r="D1558" s="176"/>
      <c r="E1558" s="59" t="s">
        <v>72</v>
      </c>
      <c r="F1558" s="60"/>
      <c r="G1558" s="56">
        <v>13</v>
      </c>
      <c r="H1558" s="83">
        <v>23.076923076922998</v>
      </c>
      <c r="I1558" s="92">
        <v>38.461538461537998</v>
      </c>
      <c r="J1558" s="95">
        <v>7.6923076923079998</v>
      </c>
      <c r="K1558" s="109">
        <v>53.846153846154003</v>
      </c>
      <c r="L1558" s="95">
        <v>7.6923076923079998</v>
      </c>
      <c r="M1558" s="47">
        <v>7.6923076923079998</v>
      </c>
      <c r="N1558" s="47">
        <v>7.6923076923079998</v>
      </c>
      <c r="O1558" s="47">
        <v>7.6923076923079998</v>
      </c>
      <c r="P1558" s="47">
        <v>7.6923076923079998</v>
      </c>
      <c r="Q1558" s="47">
        <v>7.6923076923079998</v>
      </c>
      <c r="R1558" s="125">
        <v>0</v>
      </c>
    </row>
    <row r="1560" spans="2:18" x14ac:dyDescent="0.2">
      <c r="B1560" s="43" t="str">
        <f xml:space="preserve"> HYPERLINK("#'目次'!B63", "[57]")</f>
        <v>[57]</v>
      </c>
      <c r="C1560" s="31" t="s">
        <v>158</v>
      </c>
    </row>
    <row r="1561" spans="2:18" x14ac:dyDescent="0.2">
      <c r="C1561" s="156" t="s">
        <v>159</v>
      </c>
    </row>
    <row r="1563" spans="2:18" x14ac:dyDescent="0.2">
      <c r="C1563" s="31" t="s">
        <v>75</v>
      </c>
    </row>
    <row r="1564" spans="2:18" ht="24" x14ac:dyDescent="0.2">
      <c r="D1564" s="177"/>
      <c r="E1564" s="178"/>
      <c r="F1564" s="178"/>
      <c r="G1564" s="40" t="s">
        <v>14</v>
      </c>
      <c r="H1564" s="42" t="s">
        <v>160</v>
      </c>
      <c r="I1564" s="15" t="s">
        <v>161</v>
      </c>
      <c r="J1564" s="15" t="s">
        <v>162</v>
      </c>
      <c r="K1564" s="15" t="s">
        <v>163</v>
      </c>
      <c r="L1564" s="15" t="s">
        <v>109</v>
      </c>
      <c r="M1564" s="15" t="s">
        <v>110</v>
      </c>
      <c r="N1564" s="15" t="s">
        <v>111</v>
      </c>
      <c r="O1564" s="15" t="s">
        <v>112</v>
      </c>
      <c r="P1564" s="15" t="s">
        <v>113</v>
      </c>
      <c r="Q1564" s="15" t="s">
        <v>114</v>
      </c>
      <c r="R1564" s="44" t="s">
        <v>17</v>
      </c>
    </row>
    <row r="1565" spans="2:18" x14ac:dyDescent="0.2">
      <c r="D1565" s="179"/>
      <c r="E1565" s="180"/>
      <c r="F1565" s="180"/>
      <c r="G1565" s="39"/>
      <c r="H1565" s="41"/>
      <c r="I1565" s="14"/>
      <c r="J1565" s="14"/>
      <c r="K1565" s="14"/>
      <c r="L1565" s="14"/>
      <c r="M1565" s="14"/>
      <c r="N1565" s="14"/>
      <c r="O1565" s="14"/>
      <c r="P1565" s="14"/>
      <c r="Q1565" s="14"/>
      <c r="R1565" s="38"/>
    </row>
    <row r="1566" spans="2:18" x14ac:dyDescent="0.2">
      <c r="D1566" s="58"/>
      <c r="E1566" s="53" t="s">
        <v>14</v>
      </c>
      <c r="F1566" s="52"/>
      <c r="G1566" s="37">
        <v>173</v>
      </c>
      <c r="H1566" s="24">
        <v>20.231213872832001</v>
      </c>
      <c r="I1566" s="24">
        <v>50.867052023120998</v>
      </c>
      <c r="J1566" s="24">
        <v>13.872832369942</v>
      </c>
      <c r="K1566" s="24">
        <v>38.150289017341002</v>
      </c>
      <c r="L1566" s="24">
        <v>15.028901734104</v>
      </c>
      <c r="M1566" s="24">
        <v>12.138728323699</v>
      </c>
      <c r="N1566" s="24">
        <v>7.514450867052</v>
      </c>
      <c r="O1566" s="24">
        <v>7.514450867052</v>
      </c>
      <c r="P1566" s="24">
        <v>6.9364161849709998</v>
      </c>
      <c r="Q1566" s="24">
        <v>8.6705202312140006</v>
      </c>
      <c r="R1566" s="68">
        <v>1.1560693641619999</v>
      </c>
    </row>
    <row r="1567" spans="2:18" x14ac:dyDescent="0.2">
      <c r="D1567" s="174" t="s">
        <v>36</v>
      </c>
      <c r="E1567" s="20" t="s">
        <v>76</v>
      </c>
      <c r="F1567" s="22"/>
      <c r="G1567" s="21">
        <v>90</v>
      </c>
      <c r="H1567" s="51">
        <v>16.666666666666998</v>
      </c>
      <c r="I1567" s="19">
        <v>53.333333333333002</v>
      </c>
      <c r="J1567" s="88">
        <v>20</v>
      </c>
      <c r="K1567" s="78">
        <v>31.111111111111001</v>
      </c>
      <c r="L1567" s="19">
        <v>17.777777777777999</v>
      </c>
      <c r="M1567" s="19">
        <v>14.444444444444001</v>
      </c>
      <c r="N1567" s="19">
        <v>6.666666666667</v>
      </c>
      <c r="O1567" s="19">
        <v>8.8888888888889994</v>
      </c>
      <c r="P1567" s="19">
        <v>8.8888888888889994</v>
      </c>
      <c r="Q1567" s="19">
        <v>12.222222222221999</v>
      </c>
      <c r="R1567" s="100">
        <v>0</v>
      </c>
    </row>
    <row r="1568" spans="2:18" x14ac:dyDescent="0.2">
      <c r="D1568" s="175"/>
      <c r="E1568" s="4" t="s">
        <v>39</v>
      </c>
      <c r="F1568" s="6"/>
      <c r="G1568" s="5">
        <v>5</v>
      </c>
      <c r="H1568" s="32">
        <v>20</v>
      </c>
      <c r="I1568" s="61">
        <v>40</v>
      </c>
      <c r="J1568" s="49">
        <v>40</v>
      </c>
      <c r="K1568" s="61">
        <v>20</v>
      </c>
      <c r="L1568" s="49">
        <v>40</v>
      </c>
      <c r="M1568" s="28">
        <v>20</v>
      </c>
      <c r="N1568" s="49">
        <v>20</v>
      </c>
      <c r="O1568" s="49">
        <v>20</v>
      </c>
      <c r="P1568" s="49">
        <v>40</v>
      </c>
      <c r="Q1568" s="49">
        <v>40</v>
      </c>
      <c r="R1568" s="62">
        <v>0</v>
      </c>
    </row>
    <row r="1569" spans="2:18" x14ac:dyDescent="0.2">
      <c r="D1569" s="175"/>
      <c r="E1569" s="4" t="s">
        <v>40</v>
      </c>
      <c r="F1569" s="6"/>
      <c r="G1569" s="5">
        <v>12</v>
      </c>
      <c r="H1569" s="106">
        <v>8.333333333333</v>
      </c>
      <c r="I1569" s="49">
        <v>66.666666666666998</v>
      </c>
      <c r="J1569" s="12">
        <v>16.666666666666998</v>
      </c>
      <c r="K1569" s="61">
        <v>25</v>
      </c>
      <c r="L1569" s="33">
        <v>8.333333333333</v>
      </c>
      <c r="M1569" s="87">
        <v>0</v>
      </c>
      <c r="N1569" s="12">
        <v>8.333333333333</v>
      </c>
      <c r="O1569" s="12">
        <v>8.333333333333</v>
      </c>
      <c r="P1569" s="12">
        <v>8.333333333333</v>
      </c>
      <c r="Q1569" s="12">
        <v>8.333333333333</v>
      </c>
      <c r="R1569" s="62">
        <v>0</v>
      </c>
    </row>
    <row r="1570" spans="2:18" x14ac:dyDescent="0.2">
      <c r="D1570" s="175"/>
      <c r="E1570" s="4" t="s">
        <v>41</v>
      </c>
      <c r="F1570" s="6"/>
      <c r="G1570" s="5">
        <v>23</v>
      </c>
      <c r="H1570" s="106">
        <v>4.3478260869570002</v>
      </c>
      <c r="I1570" s="49">
        <v>60.869565217390999</v>
      </c>
      <c r="J1570" s="49">
        <v>30.434782608696</v>
      </c>
      <c r="K1570" s="12">
        <v>39.130434782609001</v>
      </c>
      <c r="L1570" s="49">
        <v>26.086956521739001</v>
      </c>
      <c r="M1570" s="28">
        <v>17.391304347826001</v>
      </c>
      <c r="N1570" s="28">
        <v>13.04347826087</v>
      </c>
      <c r="O1570" s="28">
        <v>17.391304347826001</v>
      </c>
      <c r="P1570" s="28">
        <v>13.04347826087</v>
      </c>
      <c r="Q1570" s="12">
        <v>13.04347826087</v>
      </c>
      <c r="R1570" s="62">
        <v>0</v>
      </c>
    </row>
    <row r="1571" spans="2:18" x14ac:dyDescent="0.2">
      <c r="D1571" s="175"/>
      <c r="E1571" s="4" t="s">
        <v>42</v>
      </c>
      <c r="F1571" s="6"/>
      <c r="G1571" s="5">
        <v>20</v>
      </c>
      <c r="H1571" s="94">
        <v>35</v>
      </c>
      <c r="I1571" s="61">
        <v>35</v>
      </c>
      <c r="J1571" s="12">
        <v>10</v>
      </c>
      <c r="K1571" s="33">
        <v>30</v>
      </c>
      <c r="L1571" s="12">
        <v>15</v>
      </c>
      <c r="M1571" s="49">
        <v>25</v>
      </c>
      <c r="N1571" s="12">
        <v>5</v>
      </c>
      <c r="O1571" s="12">
        <v>10</v>
      </c>
      <c r="P1571" s="12">
        <v>5</v>
      </c>
      <c r="Q1571" s="28">
        <v>15</v>
      </c>
      <c r="R1571" s="62">
        <v>0</v>
      </c>
    </row>
    <row r="1572" spans="2:18" x14ac:dyDescent="0.2">
      <c r="D1572" s="175"/>
      <c r="E1572" s="4" t="s">
        <v>43</v>
      </c>
      <c r="F1572" s="6"/>
      <c r="G1572" s="5">
        <v>12</v>
      </c>
      <c r="H1572" s="32">
        <v>25</v>
      </c>
      <c r="I1572" s="61">
        <v>33.333333333333002</v>
      </c>
      <c r="J1572" s="49">
        <v>33.333333333333002</v>
      </c>
      <c r="K1572" s="49">
        <v>50</v>
      </c>
      <c r="L1572" s="33">
        <v>8.333333333333</v>
      </c>
      <c r="M1572" s="12">
        <v>8.333333333333</v>
      </c>
      <c r="N1572" s="90">
        <v>0</v>
      </c>
      <c r="O1572" s="90">
        <v>0</v>
      </c>
      <c r="P1572" s="90">
        <v>0</v>
      </c>
      <c r="Q1572" s="90">
        <v>0</v>
      </c>
      <c r="R1572" s="62">
        <v>0</v>
      </c>
    </row>
    <row r="1573" spans="2:18" x14ac:dyDescent="0.2">
      <c r="D1573" s="175"/>
      <c r="E1573" s="4" t="s">
        <v>44</v>
      </c>
      <c r="F1573" s="6"/>
      <c r="G1573" s="5">
        <v>12</v>
      </c>
      <c r="H1573" s="120">
        <v>0</v>
      </c>
      <c r="I1573" s="49">
        <v>66.666666666666998</v>
      </c>
      <c r="J1573" s="87">
        <v>0</v>
      </c>
      <c r="K1573" s="61">
        <v>16.666666666666998</v>
      </c>
      <c r="L1573" s="33">
        <v>8.333333333333</v>
      </c>
      <c r="M1573" s="12">
        <v>8.333333333333</v>
      </c>
      <c r="N1573" s="90">
        <v>0</v>
      </c>
      <c r="O1573" s="90">
        <v>0</v>
      </c>
      <c r="P1573" s="12">
        <v>8.333333333333</v>
      </c>
      <c r="Q1573" s="28">
        <v>16.666666666666998</v>
      </c>
      <c r="R1573" s="62">
        <v>0</v>
      </c>
    </row>
    <row r="1574" spans="2:18" x14ac:dyDescent="0.2">
      <c r="D1574" s="175"/>
      <c r="E1574" s="4" t="s">
        <v>45</v>
      </c>
      <c r="F1574" s="6"/>
      <c r="G1574" s="5">
        <v>6</v>
      </c>
      <c r="H1574" s="94">
        <v>33.333333333333002</v>
      </c>
      <c r="I1574" s="49">
        <v>83.333333333333002</v>
      </c>
      <c r="J1574" s="12">
        <v>16.666666666666998</v>
      </c>
      <c r="K1574" s="61">
        <v>16.666666666666998</v>
      </c>
      <c r="L1574" s="49">
        <v>33.333333333333002</v>
      </c>
      <c r="M1574" s="12">
        <v>16.666666666666998</v>
      </c>
      <c r="N1574" s="90">
        <v>0</v>
      </c>
      <c r="O1574" s="90">
        <v>0</v>
      </c>
      <c r="P1574" s="90">
        <v>0</v>
      </c>
      <c r="Q1574" s="90">
        <v>0</v>
      </c>
      <c r="R1574" s="62">
        <v>0</v>
      </c>
    </row>
    <row r="1575" spans="2:18" x14ac:dyDescent="0.2">
      <c r="D1575" s="174" t="s">
        <v>37</v>
      </c>
      <c r="E1575" s="20" t="s">
        <v>77</v>
      </c>
      <c r="F1575" s="22"/>
      <c r="G1575" s="21">
        <v>83</v>
      </c>
      <c r="H1575" s="51">
        <v>24.096385542168999</v>
      </c>
      <c r="I1575" s="19">
        <v>48.192771084336997</v>
      </c>
      <c r="J1575" s="78">
        <v>7.2289156626509996</v>
      </c>
      <c r="K1575" s="88">
        <v>45.78313253012</v>
      </c>
      <c r="L1575" s="19">
        <v>12.048192771084</v>
      </c>
      <c r="M1575" s="19">
        <v>9.638554216867</v>
      </c>
      <c r="N1575" s="19">
        <v>8.4337349397590007</v>
      </c>
      <c r="O1575" s="19">
        <v>6.0240963855420002</v>
      </c>
      <c r="P1575" s="19">
        <v>4.819277108434</v>
      </c>
      <c r="Q1575" s="19">
        <v>4.819277108434</v>
      </c>
      <c r="R1575" s="50">
        <v>2.409638554217</v>
      </c>
    </row>
    <row r="1576" spans="2:18" x14ac:dyDescent="0.2">
      <c r="D1576" s="175"/>
      <c r="E1576" s="4" t="s">
        <v>39</v>
      </c>
      <c r="F1576" s="6"/>
      <c r="G1576" s="5">
        <v>3</v>
      </c>
      <c r="H1576" s="120">
        <v>0</v>
      </c>
      <c r="I1576" s="87">
        <v>0</v>
      </c>
      <c r="J1576" s="87">
        <v>0</v>
      </c>
      <c r="K1576" s="12">
        <v>33.333333333333002</v>
      </c>
      <c r="L1576" s="49">
        <v>33.333333333333002</v>
      </c>
      <c r="M1576" s="49">
        <v>33.333333333333002</v>
      </c>
      <c r="N1576" s="90">
        <v>0</v>
      </c>
      <c r="O1576" s="90">
        <v>0</v>
      </c>
      <c r="P1576" s="90">
        <v>0</v>
      </c>
      <c r="Q1576" s="90">
        <v>0</v>
      </c>
      <c r="R1576" s="107">
        <v>33.333333333333002</v>
      </c>
    </row>
    <row r="1577" spans="2:18" x14ac:dyDescent="0.2">
      <c r="D1577" s="175"/>
      <c r="E1577" s="4" t="s">
        <v>40</v>
      </c>
      <c r="F1577" s="6"/>
      <c r="G1577" s="5">
        <v>12</v>
      </c>
      <c r="H1577" s="94">
        <v>33.333333333333002</v>
      </c>
      <c r="I1577" s="49">
        <v>66.666666666666998</v>
      </c>
      <c r="J1577" s="12">
        <v>16.666666666666998</v>
      </c>
      <c r="K1577" s="61">
        <v>25</v>
      </c>
      <c r="L1577" s="33">
        <v>8.333333333333</v>
      </c>
      <c r="M1577" s="87">
        <v>0</v>
      </c>
      <c r="N1577" s="90">
        <v>0</v>
      </c>
      <c r="O1577" s="12">
        <v>8.333333333333</v>
      </c>
      <c r="P1577" s="90">
        <v>0</v>
      </c>
      <c r="Q1577" s="90">
        <v>0</v>
      </c>
      <c r="R1577" s="62">
        <v>0</v>
      </c>
    </row>
    <row r="1578" spans="2:18" x14ac:dyDescent="0.2">
      <c r="D1578" s="175"/>
      <c r="E1578" s="4" t="s">
        <v>41</v>
      </c>
      <c r="F1578" s="6"/>
      <c r="G1578" s="5">
        <v>20</v>
      </c>
      <c r="H1578" s="32">
        <v>25</v>
      </c>
      <c r="I1578" s="12">
        <v>50</v>
      </c>
      <c r="J1578" s="12">
        <v>10</v>
      </c>
      <c r="K1578" s="12">
        <v>35</v>
      </c>
      <c r="L1578" s="12">
        <v>20</v>
      </c>
      <c r="M1578" s="12">
        <v>10</v>
      </c>
      <c r="N1578" s="90">
        <v>0</v>
      </c>
      <c r="O1578" s="90">
        <v>0</v>
      </c>
      <c r="P1578" s="90">
        <v>0</v>
      </c>
      <c r="Q1578" s="90">
        <v>0</v>
      </c>
      <c r="R1578" s="62">
        <v>0</v>
      </c>
    </row>
    <row r="1579" spans="2:18" x14ac:dyDescent="0.2">
      <c r="D1579" s="175"/>
      <c r="E1579" s="4" t="s">
        <v>42</v>
      </c>
      <c r="F1579" s="6"/>
      <c r="G1579" s="5">
        <v>12</v>
      </c>
      <c r="H1579" s="94">
        <v>33.333333333333002</v>
      </c>
      <c r="I1579" s="28">
        <v>58.333333333333002</v>
      </c>
      <c r="J1579" s="33">
        <v>8.333333333333</v>
      </c>
      <c r="K1579" s="12">
        <v>41.666666666666998</v>
      </c>
      <c r="L1579" s="87">
        <v>0</v>
      </c>
      <c r="M1579" s="87">
        <v>0</v>
      </c>
      <c r="N1579" s="12">
        <v>8.333333333333</v>
      </c>
      <c r="O1579" s="12">
        <v>8.333333333333</v>
      </c>
      <c r="P1579" s="12">
        <v>8.333333333333</v>
      </c>
      <c r="Q1579" s="12">
        <v>8.333333333333</v>
      </c>
      <c r="R1579" s="62">
        <v>0</v>
      </c>
    </row>
    <row r="1580" spans="2:18" x14ac:dyDescent="0.2">
      <c r="D1580" s="175"/>
      <c r="E1580" s="4" t="s">
        <v>43</v>
      </c>
      <c r="F1580" s="6"/>
      <c r="G1580" s="5">
        <v>15</v>
      </c>
      <c r="H1580" s="94">
        <v>33.333333333333002</v>
      </c>
      <c r="I1580" s="61">
        <v>26.666666666666998</v>
      </c>
      <c r="J1580" s="87">
        <v>0</v>
      </c>
      <c r="K1580" s="49">
        <v>60</v>
      </c>
      <c r="L1580" s="12">
        <v>13.333333333333</v>
      </c>
      <c r="M1580" s="12">
        <v>13.333333333333</v>
      </c>
      <c r="N1580" s="49">
        <v>26.666666666666998</v>
      </c>
      <c r="O1580" s="28">
        <v>13.333333333333</v>
      </c>
      <c r="P1580" s="28">
        <v>13.333333333333</v>
      </c>
      <c r="Q1580" s="12">
        <v>13.333333333333</v>
      </c>
      <c r="R1580" s="62">
        <v>0</v>
      </c>
    </row>
    <row r="1581" spans="2:18" x14ac:dyDescent="0.2">
      <c r="D1581" s="175"/>
      <c r="E1581" s="4" t="s">
        <v>44</v>
      </c>
      <c r="F1581" s="6"/>
      <c r="G1581" s="5">
        <v>10</v>
      </c>
      <c r="H1581" s="32">
        <v>20</v>
      </c>
      <c r="I1581" s="12">
        <v>50</v>
      </c>
      <c r="J1581" s="87">
        <v>0</v>
      </c>
      <c r="K1581" s="49">
        <v>80</v>
      </c>
      <c r="L1581" s="33">
        <v>10</v>
      </c>
      <c r="M1581" s="28">
        <v>20</v>
      </c>
      <c r="N1581" s="90">
        <v>0</v>
      </c>
      <c r="O1581" s="90">
        <v>0</v>
      </c>
      <c r="P1581" s="90">
        <v>0</v>
      </c>
      <c r="Q1581" s="90">
        <v>0</v>
      </c>
      <c r="R1581" s="62">
        <v>0</v>
      </c>
    </row>
    <row r="1582" spans="2:18" x14ac:dyDescent="0.2">
      <c r="D1582" s="176"/>
      <c r="E1582" s="59" t="s">
        <v>45</v>
      </c>
      <c r="F1582" s="60"/>
      <c r="G1582" s="56">
        <v>11</v>
      </c>
      <c r="H1582" s="163">
        <v>0</v>
      </c>
      <c r="I1582" s="47">
        <v>54.545454545455001</v>
      </c>
      <c r="J1582" s="47">
        <v>9.0909090909089993</v>
      </c>
      <c r="K1582" s="102">
        <v>45.454545454544999</v>
      </c>
      <c r="L1582" s="95">
        <v>9.0909090909089993</v>
      </c>
      <c r="M1582" s="47">
        <v>9.0909090909089993</v>
      </c>
      <c r="N1582" s="109">
        <v>18.181818181817999</v>
      </c>
      <c r="O1582" s="47">
        <v>9.0909090909089993</v>
      </c>
      <c r="P1582" s="47">
        <v>9.0909090909089993</v>
      </c>
      <c r="Q1582" s="47">
        <v>9.0909090909089993</v>
      </c>
      <c r="R1582" s="112">
        <v>9.0909090909089993</v>
      </c>
    </row>
    <row r="1584" spans="2:18" x14ac:dyDescent="0.2">
      <c r="B1584" s="43" t="str">
        <f xml:space="preserve"> HYPERLINK("#'目次'!B64", "[58]")</f>
        <v>[58]</v>
      </c>
      <c r="C1584" s="31" t="s">
        <v>167</v>
      </c>
    </row>
    <row r="1588" spans="4:10" x14ac:dyDescent="0.2">
      <c r="D1588" s="177"/>
      <c r="E1588" s="178"/>
      <c r="F1588" s="178"/>
      <c r="G1588" s="40" t="s">
        <v>14</v>
      </c>
      <c r="H1588" s="42" t="s">
        <v>168</v>
      </c>
      <c r="I1588" s="15" t="s">
        <v>169</v>
      </c>
      <c r="J1588" s="44" t="s">
        <v>17</v>
      </c>
    </row>
    <row r="1589" spans="4:10" x14ac:dyDescent="0.2">
      <c r="D1589" s="179"/>
      <c r="E1589" s="180"/>
      <c r="F1589" s="180"/>
      <c r="G1589" s="39"/>
      <c r="H1589" s="41"/>
      <c r="I1589" s="14"/>
      <c r="J1589" s="38"/>
    </row>
    <row r="1590" spans="4:10" x14ac:dyDescent="0.2">
      <c r="D1590" s="58"/>
      <c r="E1590" s="53" t="s">
        <v>14</v>
      </c>
      <c r="F1590" s="52"/>
      <c r="G1590" s="37">
        <v>1222</v>
      </c>
      <c r="H1590" s="24">
        <v>28.396072013093001</v>
      </c>
      <c r="I1590" s="24">
        <v>70.294599018002998</v>
      </c>
      <c r="J1590" s="68">
        <v>1.3093289689030001</v>
      </c>
    </row>
    <row r="1591" spans="4:10" x14ac:dyDescent="0.2">
      <c r="D1591" s="174" t="s">
        <v>18</v>
      </c>
      <c r="E1591" s="20" t="s">
        <v>19</v>
      </c>
      <c r="F1591" s="22"/>
      <c r="G1591" s="21">
        <v>57</v>
      </c>
      <c r="H1591" s="119">
        <v>40.350877192981997</v>
      </c>
      <c r="I1591" s="98">
        <v>59.649122807018003</v>
      </c>
      <c r="J1591" s="100">
        <v>0</v>
      </c>
    </row>
    <row r="1592" spans="4:10" x14ac:dyDescent="0.2">
      <c r="D1592" s="175"/>
      <c r="E1592" s="4" t="s">
        <v>20</v>
      </c>
      <c r="F1592" s="6"/>
      <c r="G1592" s="5">
        <v>84</v>
      </c>
      <c r="H1592" s="77">
        <v>22.619047619048001</v>
      </c>
      <c r="I1592" s="12">
        <v>75</v>
      </c>
      <c r="J1592" s="34">
        <v>2.3809523809519999</v>
      </c>
    </row>
    <row r="1593" spans="4:10" x14ac:dyDescent="0.2">
      <c r="D1593" s="175"/>
      <c r="E1593" s="4" t="s">
        <v>21</v>
      </c>
      <c r="F1593" s="6"/>
      <c r="G1593" s="5">
        <v>487</v>
      </c>
      <c r="H1593" s="32">
        <v>27.720739219713</v>
      </c>
      <c r="I1593" s="12">
        <v>71.047227926077994</v>
      </c>
      <c r="J1593" s="34">
        <v>1.232032854209</v>
      </c>
    </row>
    <row r="1594" spans="4:10" x14ac:dyDescent="0.2">
      <c r="D1594" s="175"/>
      <c r="E1594" s="4" t="s">
        <v>22</v>
      </c>
      <c r="F1594" s="6"/>
      <c r="G1594" s="5">
        <v>35</v>
      </c>
      <c r="H1594" s="32">
        <v>28.571428571428999</v>
      </c>
      <c r="I1594" s="12">
        <v>71.428571428571004</v>
      </c>
      <c r="J1594" s="62">
        <v>0</v>
      </c>
    </row>
    <row r="1595" spans="4:10" x14ac:dyDescent="0.2">
      <c r="D1595" s="175"/>
      <c r="E1595" s="4" t="s">
        <v>23</v>
      </c>
      <c r="F1595" s="6"/>
      <c r="G1595" s="5">
        <v>143</v>
      </c>
      <c r="H1595" s="77">
        <v>22.377622377622</v>
      </c>
      <c r="I1595" s="28">
        <v>75.524475524476003</v>
      </c>
      <c r="J1595" s="34">
        <v>2.0979020979020002</v>
      </c>
    </row>
    <row r="1596" spans="4:10" x14ac:dyDescent="0.2">
      <c r="D1596" s="175"/>
      <c r="E1596" s="4" t="s">
        <v>24</v>
      </c>
      <c r="F1596" s="6"/>
      <c r="G1596" s="5">
        <v>187</v>
      </c>
      <c r="H1596" s="75">
        <v>34.224598930481001</v>
      </c>
      <c r="I1596" s="33">
        <v>63.636363636364003</v>
      </c>
      <c r="J1596" s="34">
        <v>2.1390374331549999</v>
      </c>
    </row>
    <row r="1597" spans="4:10" x14ac:dyDescent="0.2">
      <c r="D1597" s="175"/>
      <c r="E1597" s="4" t="s">
        <v>25</v>
      </c>
      <c r="F1597" s="6"/>
      <c r="G1597" s="5">
        <v>71</v>
      </c>
      <c r="H1597" s="32">
        <v>28.169014084507001</v>
      </c>
      <c r="I1597" s="12">
        <v>71.830985915493002</v>
      </c>
      <c r="J1597" s="62">
        <v>0</v>
      </c>
    </row>
    <row r="1598" spans="4:10" x14ac:dyDescent="0.2">
      <c r="D1598" s="175"/>
      <c r="E1598" s="4" t="s">
        <v>26</v>
      </c>
      <c r="F1598" s="6"/>
      <c r="G1598" s="5">
        <v>30</v>
      </c>
      <c r="H1598" s="75">
        <v>36.666666666666998</v>
      </c>
      <c r="I1598" s="33">
        <v>63.333333333333002</v>
      </c>
      <c r="J1598" s="62">
        <v>0</v>
      </c>
    </row>
    <row r="1599" spans="4:10" x14ac:dyDescent="0.2">
      <c r="D1599" s="175"/>
      <c r="E1599" s="4" t="s">
        <v>27</v>
      </c>
      <c r="F1599" s="6"/>
      <c r="G1599" s="5">
        <v>70</v>
      </c>
      <c r="H1599" s="77">
        <v>21.428571428571001</v>
      </c>
      <c r="I1599" s="28">
        <v>77.142857142856997</v>
      </c>
      <c r="J1599" s="34">
        <v>1.4285714285710001</v>
      </c>
    </row>
    <row r="1600" spans="4:10" x14ac:dyDescent="0.2">
      <c r="D1600" s="175"/>
      <c r="E1600" s="4" t="s">
        <v>28</v>
      </c>
      <c r="F1600" s="6"/>
      <c r="G1600" s="5">
        <v>51</v>
      </c>
      <c r="H1600" s="75">
        <v>35.294117647058997</v>
      </c>
      <c r="I1600" s="33">
        <v>64.705882352941003</v>
      </c>
      <c r="J1600" s="62">
        <v>0</v>
      </c>
    </row>
    <row r="1601" spans="2:10" x14ac:dyDescent="0.2">
      <c r="D1601" s="175"/>
      <c r="E1601" s="4" t="s">
        <v>29</v>
      </c>
      <c r="F1601" s="6"/>
      <c r="G1601" s="5">
        <v>7</v>
      </c>
      <c r="H1601" s="120">
        <v>0</v>
      </c>
      <c r="I1601" s="49">
        <v>100</v>
      </c>
      <c r="J1601" s="62">
        <v>0</v>
      </c>
    </row>
    <row r="1602" spans="2:10" x14ac:dyDescent="0.2">
      <c r="D1602" s="174" t="s">
        <v>30</v>
      </c>
      <c r="E1602" s="20" t="s">
        <v>31</v>
      </c>
      <c r="F1602" s="22"/>
      <c r="G1602" s="21">
        <v>393</v>
      </c>
      <c r="H1602" s="51">
        <v>27.480916030534001</v>
      </c>
      <c r="I1602" s="19">
        <v>71.246819338422</v>
      </c>
      <c r="J1602" s="50">
        <v>1.2722646310429999</v>
      </c>
    </row>
    <row r="1603" spans="2:10" x14ac:dyDescent="0.2">
      <c r="D1603" s="175"/>
      <c r="E1603" s="4" t="s">
        <v>32</v>
      </c>
      <c r="F1603" s="6"/>
      <c r="G1603" s="5">
        <v>352</v>
      </c>
      <c r="H1603" s="32">
        <v>30.397727272727</v>
      </c>
      <c r="I1603" s="12">
        <v>68.75</v>
      </c>
      <c r="J1603" s="34">
        <v>0.85227272727299996</v>
      </c>
    </row>
    <row r="1604" spans="2:10" x14ac:dyDescent="0.2">
      <c r="D1604" s="175"/>
      <c r="E1604" s="4" t="s">
        <v>33</v>
      </c>
      <c r="F1604" s="6"/>
      <c r="G1604" s="5">
        <v>388</v>
      </c>
      <c r="H1604" s="32">
        <v>27.577319587628999</v>
      </c>
      <c r="I1604" s="12">
        <v>70.360824742267994</v>
      </c>
      <c r="J1604" s="34">
        <v>2.0618556701030002</v>
      </c>
    </row>
    <row r="1605" spans="2:10" x14ac:dyDescent="0.2">
      <c r="D1605" s="175"/>
      <c r="E1605" s="4" t="s">
        <v>34</v>
      </c>
      <c r="F1605" s="6"/>
      <c r="G1605" s="5">
        <v>89</v>
      </c>
      <c r="H1605" s="32">
        <v>28.089887640449</v>
      </c>
      <c r="I1605" s="12">
        <v>71.910112359550993</v>
      </c>
      <c r="J1605" s="62">
        <v>0</v>
      </c>
    </row>
    <row r="1606" spans="2:10" x14ac:dyDescent="0.2">
      <c r="D1606" s="174" t="s">
        <v>35</v>
      </c>
      <c r="E1606" s="20" t="s">
        <v>36</v>
      </c>
      <c r="F1606" s="22"/>
      <c r="G1606" s="21">
        <v>629</v>
      </c>
      <c r="H1606" s="51">
        <v>30.683624801272</v>
      </c>
      <c r="I1606" s="19">
        <v>67.726550079491005</v>
      </c>
      <c r="J1606" s="50">
        <v>1.5898251192370001</v>
      </c>
    </row>
    <row r="1607" spans="2:10" x14ac:dyDescent="0.2">
      <c r="D1607" s="175"/>
      <c r="E1607" s="4" t="s">
        <v>37</v>
      </c>
      <c r="F1607" s="6"/>
      <c r="G1607" s="5">
        <v>593</v>
      </c>
      <c r="H1607" s="32">
        <v>25.969645868465001</v>
      </c>
      <c r="I1607" s="12">
        <v>73.018549747048993</v>
      </c>
      <c r="J1607" s="34">
        <v>1.0118043844860001</v>
      </c>
    </row>
    <row r="1608" spans="2:10" x14ac:dyDescent="0.2">
      <c r="D1608" s="174" t="s">
        <v>38</v>
      </c>
      <c r="E1608" s="20" t="s">
        <v>39</v>
      </c>
      <c r="F1608" s="22"/>
      <c r="G1608" s="21">
        <v>64</v>
      </c>
      <c r="H1608" s="138">
        <v>9.375</v>
      </c>
      <c r="I1608" s="105">
        <v>90.625</v>
      </c>
      <c r="J1608" s="100">
        <v>0</v>
      </c>
    </row>
    <row r="1609" spans="2:10" x14ac:dyDescent="0.2">
      <c r="D1609" s="175"/>
      <c r="E1609" s="4" t="s">
        <v>40</v>
      </c>
      <c r="F1609" s="6"/>
      <c r="G1609" s="5">
        <v>147</v>
      </c>
      <c r="H1609" s="106">
        <v>9.5238095238099998</v>
      </c>
      <c r="I1609" s="49">
        <v>89.115646258503006</v>
      </c>
      <c r="J1609" s="34">
        <v>1.360544217687</v>
      </c>
    </row>
    <row r="1610" spans="2:10" x14ac:dyDescent="0.2">
      <c r="D1610" s="175"/>
      <c r="E1610" s="4" t="s">
        <v>41</v>
      </c>
      <c r="F1610" s="6"/>
      <c r="G1610" s="5">
        <v>204</v>
      </c>
      <c r="H1610" s="106">
        <v>12.254901960784</v>
      </c>
      <c r="I1610" s="49">
        <v>86.764705882352999</v>
      </c>
      <c r="J1610" s="34">
        <v>0.98039215686299996</v>
      </c>
    </row>
    <row r="1611" spans="2:10" x14ac:dyDescent="0.2">
      <c r="D1611" s="175"/>
      <c r="E1611" s="4" t="s">
        <v>42</v>
      </c>
      <c r="F1611" s="6"/>
      <c r="G1611" s="5">
        <v>210</v>
      </c>
      <c r="H1611" s="77">
        <v>23.333333333333002</v>
      </c>
      <c r="I1611" s="12">
        <v>75.238095238094999</v>
      </c>
      <c r="J1611" s="34">
        <v>1.4285714285710001</v>
      </c>
    </row>
    <row r="1612" spans="2:10" x14ac:dyDescent="0.2">
      <c r="D1612" s="175"/>
      <c r="E1612" s="4" t="s">
        <v>43</v>
      </c>
      <c r="F1612" s="6"/>
      <c r="G1612" s="5">
        <v>204</v>
      </c>
      <c r="H1612" s="32">
        <v>25</v>
      </c>
      <c r="I1612" s="12">
        <v>74.019607843136995</v>
      </c>
      <c r="J1612" s="34">
        <v>0.98039215686299996</v>
      </c>
    </row>
    <row r="1613" spans="2:10" x14ac:dyDescent="0.2">
      <c r="D1613" s="175"/>
      <c r="E1613" s="4" t="s">
        <v>44</v>
      </c>
      <c r="F1613" s="6"/>
      <c r="G1613" s="5">
        <v>223</v>
      </c>
      <c r="H1613" s="94">
        <v>39.910313901344999</v>
      </c>
      <c r="I1613" s="61">
        <v>57.847533632287004</v>
      </c>
      <c r="J1613" s="34">
        <v>2.2421524663680001</v>
      </c>
    </row>
    <row r="1614" spans="2:10" x14ac:dyDescent="0.2">
      <c r="D1614" s="176"/>
      <c r="E1614" s="59" t="s">
        <v>45</v>
      </c>
      <c r="F1614" s="60"/>
      <c r="G1614" s="56">
        <v>170</v>
      </c>
      <c r="H1614" s="142">
        <v>66.470588235294002</v>
      </c>
      <c r="I1614" s="92">
        <v>32.352941176470999</v>
      </c>
      <c r="J1614" s="85">
        <v>1.1764705882349999</v>
      </c>
    </row>
    <row r="1616" spans="2:10" x14ac:dyDescent="0.2">
      <c r="B1616" s="43" t="str">
        <f xml:space="preserve"> HYPERLINK("#'目次'!B65", "[59]")</f>
        <v>[59]</v>
      </c>
      <c r="C1616" s="31" t="s">
        <v>167</v>
      </c>
    </row>
    <row r="1620" spans="4:10" x14ac:dyDescent="0.2">
      <c r="D1620" s="177"/>
      <c r="E1620" s="178"/>
      <c r="F1620" s="178"/>
      <c r="G1620" s="40" t="s">
        <v>14</v>
      </c>
      <c r="H1620" s="42" t="s">
        <v>168</v>
      </c>
      <c r="I1620" s="15" t="s">
        <v>169</v>
      </c>
      <c r="J1620" s="44" t="s">
        <v>17</v>
      </c>
    </row>
    <row r="1621" spans="4:10" x14ac:dyDescent="0.2">
      <c r="D1621" s="179"/>
      <c r="E1621" s="180"/>
      <c r="F1621" s="180"/>
      <c r="G1621" s="39"/>
      <c r="H1621" s="41"/>
      <c r="I1621" s="14"/>
      <c r="J1621" s="38"/>
    </row>
    <row r="1622" spans="4:10" x14ac:dyDescent="0.2">
      <c r="D1622" s="58"/>
      <c r="E1622" s="53" t="s">
        <v>14</v>
      </c>
      <c r="F1622" s="52"/>
      <c r="G1622" s="37">
        <v>1222</v>
      </c>
      <c r="H1622" s="24">
        <v>28.396072013093001</v>
      </c>
      <c r="I1622" s="24">
        <v>70.294599018002998</v>
      </c>
      <c r="J1622" s="68">
        <v>1.3093289689030001</v>
      </c>
    </row>
    <row r="1623" spans="4:10" x14ac:dyDescent="0.2">
      <c r="D1623" s="174" t="s">
        <v>52</v>
      </c>
      <c r="E1623" s="20" t="s">
        <v>53</v>
      </c>
      <c r="F1623" s="22"/>
      <c r="G1623" s="21">
        <v>15</v>
      </c>
      <c r="H1623" s="51">
        <v>26.666666666666998</v>
      </c>
      <c r="I1623" s="19">
        <v>73.333333333333002</v>
      </c>
      <c r="J1623" s="100">
        <v>0</v>
      </c>
    </row>
    <row r="1624" spans="4:10" ht="24" x14ac:dyDescent="0.2">
      <c r="D1624" s="175"/>
      <c r="E1624" s="4" t="s">
        <v>54</v>
      </c>
      <c r="F1624" s="6"/>
      <c r="G1624" s="5">
        <v>122</v>
      </c>
      <c r="H1624" s="94">
        <v>38.524590163934</v>
      </c>
      <c r="I1624" s="33">
        <v>61.475409836066</v>
      </c>
      <c r="J1624" s="62">
        <v>0</v>
      </c>
    </row>
    <row r="1625" spans="4:10" x14ac:dyDescent="0.2">
      <c r="D1625" s="175"/>
      <c r="E1625" s="4" t="s">
        <v>55</v>
      </c>
      <c r="F1625" s="6"/>
      <c r="G1625" s="5">
        <v>43</v>
      </c>
      <c r="H1625" s="32">
        <v>27.906976744186</v>
      </c>
      <c r="I1625" s="12">
        <v>72.093023255814003</v>
      </c>
      <c r="J1625" s="62">
        <v>0</v>
      </c>
    </row>
    <row r="1626" spans="4:10" x14ac:dyDescent="0.2">
      <c r="D1626" s="175"/>
      <c r="E1626" s="4" t="s">
        <v>56</v>
      </c>
      <c r="F1626" s="6"/>
      <c r="G1626" s="5">
        <v>60</v>
      </c>
      <c r="H1626" s="75">
        <v>35</v>
      </c>
      <c r="I1626" s="33">
        <v>65</v>
      </c>
      <c r="J1626" s="62">
        <v>0</v>
      </c>
    </row>
    <row r="1627" spans="4:10" x14ac:dyDescent="0.2">
      <c r="D1627" s="175"/>
      <c r="E1627" s="4" t="s">
        <v>57</v>
      </c>
      <c r="F1627" s="6"/>
      <c r="G1627" s="5">
        <v>286</v>
      </c>
      <c r="H1627" s="77">
        <v>19.930069930070001</v>
      </c>
      <c r="I1627" s="28">
        <v>78.671328671328993</v>
      </c>
      <c r="J1627" s="34">
        <v>1.398601398601</v>
      </c>
    </row>
    <row r="1628" spans="4:10" x14ac:dyDescent="0.2">
      <c r="D1628" s="175"/>
      <c r="E1628" s="4" t="s">
        <v>58</v>
      </c>
      <c r="F1628" s="6"/>
      <c r="G1628" s="5">
        <v>129</v>
      </c>
      <c r="H1628" s="106">
        <v>13.953488372093</v>
      </c>
      <c r="I1628" s="49">
        <v>82.170542635659004</v>
      </c>
      <c r="J1628" s="34">
        <v>3.8759689922480001</v>
      </c>
    </row>
    <row r="1629" spans="4:10" x14ac:dyDescent="0.2">
      <c r="D1629" s="175"/>
      <c r="E1629" s="4" t="s">
        <v>59</v>
      </c>
      <c r="F1629" s="6"/>
      <c r="G1629" s="5">
        <v>195</v>
      </c>
      <c r="H1629" s="32">
        <v>24.615384615385</v>
      </c>
      <c r="I1629" s="12">
        <v>74.358974358973995</v>
      </c>
      <c r="J1629" s="34">
        <v>1.025641025641</v>
      </c>
    </row>
    <row r="1630" spans="4:10" x14ac:dyDescent="0.2">
      <c r="D1630" s="175"/>
      <c r="E1630" s="4" t="s">
        <v>60</v>
      </c>
      <c r="F1630" s="6"/>
      <c r="G1630" s="5">
        <v>176</v>
      </c>
      <c r="H1630" s="75">
        <v>37.5</v>
      </c>
      <c r="I1630" s="33">
        <v>61.931818181818002</v>
      </c>
      <c r="J1630" s="34">
        <v>0.56818181818199998</v>
      </c>
    </row>
    <row r="1631" spans="4:10" x14ac:dyDescent="0.2">
      <c r="D1631" s="175"/>
      <c r="E1631" s="4" t="s">
        <v>61</v>
      </c>
      <c r="F1631" s="6"/>
      <c r="G1631" s="5">
        <v>78</v>
      </c>
      <c r="H1631" s="106">
        <v>8.9743589743589993</v>
      </c>
      <c r="I1631" s="49">
        <v>89.743589743589993</v>
      </c>
      <c r="J1631" s="34">
        <v>1.2820512820509999</v>
      </c>
    </row>
    <row r="1632" spans="4:10" x14ac:dyDescent="0.2">
      <c r="D1632" s="175"/>
      <c r="E1632" s="4" t="s">
        <v>62</v>
      </c>
      <c r="F1632" s="6"/>
      <c r="G1632" s="5">
        <v>113</v>
      </c>
      <c r="H1632" s="94">
        <v>59.292035398229999</v>
      </c>
      <c r="I1632" s="61">
        <v>38.938053097344998</v>
      </c>
      <c r="J1632" s="34">
        <v>1.769911504425</v>
      </c>
    </row>
    <row r="1633" spans="2:10" x14ac:dyDescent="0.2">
      <c r="D1633" s="174" t="s">
        <v>63</v>
      </c>
      <c r="E1633" s="20" t="s">
        <v>64</v>
      </c>
      <c r="F1633" s="22"/>
      <c r="G1633" s="21">
        <v>234</v>
      </c>
      <c r="H1633" s="51">
        <v>28.632478632479</v>
      </c>
      <c r="I1633" s="19">
        <v>70.085470085470007</v>
      </c>
      <c r="J1633" s="50">
        <v>1.2820512820509999</v>
      </c>
    </row>
    <row r="1634" spans="2:10" x14ac:dyDescent="0.2">
      <c r="D1634" s="175"/>
      <c r="E1634" s="4" t="s">
        <v>65</v>
      </c>
      <c r="F1634" s="6"/>
      <c r="G1634" s="5">
        <v>172</v>
      </c>
      <c r="H1634" s="75">
        <v>34.883720930232997</v>
      </c>
      <c r="I1634" s="33">
        <v>63.953488372092998</v>
      </c>
      <c r="J1634" s="34">
        <v>1.1627906976739999</v>
      </c>
    </row>
    <row r="1635" spans="2:10" x14ac:dyDescent="0.2">
      <c r="D1635" s="175"/>
      <c r="E1635" s="4" t="s">
        <v>66</v>
      </c>
      <c r="F1635" s="6"/>
      <c r="G1635" s="5">
        <v>165</v>
      </c>
      <c r="H1635" s="32">
        <v>31.515151515151999</v>
      </c>
      <c r="I1635" s="12">
        <v>65.454545454544999</v>
      </c>
      <c r="J1635" s="34">
        <v>3.0303030303030001</v>
      </c>
    </row>
    <row r="1636" spans="2:10" x14ac:dyDescent="0.2">
      <c r="D1636" s="175"/>
      <c r="E1636" s="4" t="s">
        <v>67</v>
      </c>
      <c r="F1636" s="6"/>
      <c r="G1636" s="5">
        <v>158</v>
      </c>
      <c r="H1636" s="32">
        <v>28.481012658228</v>
      </c>
      <c r="I1636" s="12">
        <v>70.253164556962005</v>
      </c>
      <c r="J1636" s="34">
        <v>1.2658227848100001</v>
      </c>
    </row>
    <row r="1637" spans="2:10" x14ac:dyDescent="0.2">
      <c r="D1637" s="175"/>
      <c r="E1637" s="4" t="s">
        <v>68</v>
      </c>
      <c r="F1637" s="6"/>
      <c r="G1637" s="5">
        <v>112</v>
      </c>
      <c r="H1637" s="32">
        <v>24.107142857143</v>
      </c>
      <c r="I1637" s="28">
        <v>75.892857142856997</v>
      </c>
      <c r="J1637" s="62">
        <v>0</v>
      </c>
    </row>
    <row r="1638" spans="2:10" x14ac:dyDescent="0.2">
      <c r="D1638" s="175"/>
      <c r="E1638" s="4" t="s">
        <v>69</v>
      </c>
      <c r="F1638" s="6"/>
      <c r="G1638" s="5">
        <v>92</v>
      </c>
      <c r="H1638" s="32">
        <v>23.913043478260999</v>
      </c>
      <c r="I1638" s="28">
        <v>76.086956521738998</v>
      </c>
      <c r="J1638" s="62">
        <v>0</v>
      </c>
    </row>
    <row r="1639" spans="2:10" x14ac:dyDescent="0.2">
      <c r="D1639" s="175"/>
      <c r="E1639" s="4" t="s">
        <v>70</v>
      </c>
      <c r="F1639" s="6"/>
      <c r="G1639" s="5">
        <v>131</v>
      </c>
      <c r="H1639" s="32">
        <v>29.770992366411999</v>
      </c>
      <c r="I1639" s="12">
        <v>69.465648854961998</v>
      </c>
      <c r="J1639" s="34">
        <v>0.76335877862599999</v>
      </c>
    </row>
    <row r="1640" spans="2:10" x14ac:dyDescent="0.2">
      <c r="D1640" s="175"/>
      <c r="E1640" s="4" t="s">
        <v>71</v>
      </c>
      <c r="F1640" s="6"/>
      <c r="G1640" s="5">
        <v>71</v>
      </c>
      <c r="H1640" s="32">
        <v>25.352112676055999</v>
      </c>
      <c r="I1640" s="12">
        <v>74.647887323944005</v>
      </c>
      <c r="J1640" s="62">
        <v>0</v>
      </c>
    </row>
    <row r="1641" spans="2:10" x14ac:dyDescent="0.2">
      <c r="D1641" s="176"/>
      <c r="E1641" s="59" t="s">
        <v>72</v>
      </c>
      <c r="F1641" s="60"/>
      <c r="G1641" s="56">
        <v>70</v>
      </c>
      <c r="H1641" s="126">
        <v>21.428571428571001</v>
      </c>
      <c r="I1641" s="102">
        <v>77.142857142856997</v>
      </c>
      <c r="J1641" s="85">
        <v>1.4285714285710001</v>
      </c>
    </row>
    <row r="1643" spans="2:10" x14ac:dyDescent="0.2">
      <c r="B1643" s="43" t="str">
        <f xml:space="preserve"> HYPERLINK("#'目次'!B66", "[60]")</f>
        <v>[60]</v>
      </c>
      <c r="C1643" s="31" t="s">
        <v>167</v>
      </c>
    </row>
    <row r="1646" spans="2:10" x14ac:dyDescent="0.2">
      <c r="C1646" s="31" t="s">
        <v>75</v>
      </c>
    </row>
    <row r="1647" spans="2:10" x14ac:dyDescent="0.2">
      <c r="D1647" s="177"/>
      <c r="E1647" s="178"/>
      <c r="F1647" s="178"/>
      <c r="G1647" s="40" t="s">
        <v>14</v>
      </c>
      <c r="H1647" s="42" t="s">
        <v>168</v>
      </c>
      <c r="I1647" s="15" t="s">
        <v>169</v>
      </c>
      <c r="J1647" s="44" t="s">
        <v>17</v>
      </c>
    </row>
    <row r="1648" spans="2:10" x14ac:dyDescent="0.2">
      <c r="D1648" s="179"/>
      <c r="E1648" s="180"/>
      <c r="F1648" s="180"/>
      <c r="G1648" s="39"/>
      <c r="H1648" s="41"/>
      <c r="I1648" s="14"/>
      <c r="J1648" s="38"/>
    </row>
    <row r="1649" spans="4:10" x14ac:dyDescent="0.2">
      <c r="D1649" s="58"/>
      <c r="E1649" s="53" t="s">
        <v>14</v>
      </c>
      <c r="F1649" s="52"/>
      <c r="G1649" s="37">
        <v>1222</v>
      </c>
      <c r="H1649" s="24">
        <v>28.396072013093001</v>
      </c>
      <c r="I1649" s="24">
        <v>70.294599018002998</v>
      </c>
      <c r="J1649" s="68">
        <v>1.3093289689030001</v>
      </c>
    </row>
    <row r="1650" spans="4:10" x14ac:dyDescent="0.2">
      <c r="D1650" s="174" t="s">
        <v>36</v>
      </c>
      <c r="E1650" s="20" t="s">
        <v>76</v>
      </c>
      <c r="F1650" s="22"/>
      <c r="G1650" s="21">
        <v>629</v>
      </c>
      <c r="H1650" s="51">
        <v>30.683624801272</v>
      </c>
      <c r="I1650" s="19">
        <v>67.726550079491005</v>
      </c>
      <c r="J1650" s="50">
        <v>1.5898251192370001</v>
      </c>
    </row>
    <row r="1651" spans="4:10" x14ac:dyDescent="0.2">
      <c r="D1651" s="175"/>
      <c r="E1651" s="4" t="s">
        <v>39</v>
      </c>
      <c r="F1651" s="6"/>
      <c r="G1651" s="5">
        <v>37</v>
      </c>
      <c r="H1651" s="106">
        <v>5.4054054054050003</v>
      </c>
      <c r="I1651" s="49">
        <v>94.594594594594994</v>
      </c>
      <c r="J1651" s="62">
        <v>0</v>
      </c>
    </row>
    <row r="1652" spans="4:10" x14ac:dyDescent="0.2">
      <c r="D1652" s="175"/>
      <c r="E1652" s="4" t="s">
        <v>40</v>
      </c>
      <c r="F1652" s="6"/>
      <c r="G1652" s="5">
        <v>73</v>
      </c>
      <c r="H1652" s="106">
        <v>9.5890410958899999</v>
      </c>
      <c r="I1652" s="49">
        <v>89.041095890411</v>
      </c>
      <c r="J1652" s="34">
        <v>1.369863013699</v>
      </c>
    </row>
    <row r="1653" spans="4:10" x14ac:dyDescent="0.2">
      <c r="D1653" s="175"/>
      <c r="E1653" s="4" t="s">
        <v>41</v>
      </c>
      <c r="F1653" s="6"/>
      <c r="G1653" s="5">
        <v>108</v>
      </c>
      <c r="H1653" s="106">
        <v>13.888888888888999</v>
      </c>
      <c r="I1653" s="49">
        <v>84.259259259258997</v>
      </c>
      <c r="J1653" s="34">
        <v>1.851851851852</v>
      </c>
    </row>
    <row r="1654" spans="4:10" x14ac:dyDescent="0.2">
      <c r="D1654" s="175"/>
      <c r="E1654" s="4" t="s">
        <v>42</v>
      </c>
      <c r="F1654" s="6"/>
      <c r="G1654" s="5">
        <v>113</v>
      </c>
      <c r="H1654" s="32">
        <v>27.433628318583999</v>
      </c>
      <c r="I1654" s="12">
        <v>70.796460176991005</v>
      </c>
      <c r="J1654" s="34">
        <v>1.769911504425</v>
      </c>
    </row>
    <row r="1655" spans="4:10" x14ac:dyDescent="0.2">
      <c r="D1655" s="175"/>
      <c r="E1655" s="4" t="s">
        <v>43</v>
      </c>
      <c r="F1655" s="6"/>
      <c r="G1655" s="5">
        <v>101</v>
      </c>
      <c r="H1655" s="32">
        <v>27.722772277228</v>
      </c>
      <c r="I1655" s="12">
        <v>72.277227722771997</v>
      </c>
      <c r="J1655" s="62">
        <v>0</v>
      </c>
    </row>
    <row r="1656" spans="4:10" x14ac:dyDescent="0.2">
      <c r="D1656" s="175"/>
      <c r="E1656" s="4" t="s">
        <v>44</v>
      </c>
      <c r="F1656" s="6"/>
      <c r="G1656" s="5">
        <v>114</v>
      </c>
      <c r="H1656" s="94">
        <v>42.105263157895003</v>
      </c>
      <c r="I1656" s="61">
        <v>54.385964912280997</v>
      </c>
      <c r="J1656" s="34">
        <v>3.508771929825</v>
      </c>
    </row>
    <row r="1657" spans="4:10" x14ac:dyDescent="0.2">
      <c r="D1657" s="175"/>
      <c r="E1657" s="4" t="s">
        <v>45</v>
      </c>
      <c r="F1657" s="6"/>
      <c r="G1657" s="5">
        <v>83</v>
      </c>
      <c r="H1657" s="94">
        <v>74.698795180722996</v>
      </c>
      <c r="I1657" s="61">
        <v>24.096385542168999</v>
      </c>
      <c r="J1657" s="34">
        <v>1.204819277108</v>
      </c>
    </row>
    <row r="1658" spans="4:10" x14ac:dyDescent="0.2">
      <c r="D1658" s="174" t="s">
        <v>37</v>
      </c>
      <c r="E1658" s="20" t="s">
        <v>77</v>
      </c>
      <c r="F1658" s="22"/>
      <c r="G1658" s="21">
        <v>593</v>
      </c>
      <c r="H1658" s="51">
        <v>25.969645868465001</v>
      </c>
      <c r="I1658" s="19">
        <v>73.018549747048993</v>
      </c>
      <c r="J1658" s="50">
        <v>1.0118043844860001</v>
      </c>
    </row>
    <row r="1659" spans="4:10" x14ac:dyDescent="0.2">
      <c r="D1659" s="175"/>
      <c r="E1659" s="4" t="s">
        <v>39</v>
      </c>
      <c r="F1659" s="6"/>
      <c r="G1659" s="5">
        <v>27</v>
      </c>
      <c r="H1659" s="106">
        <v>14.814814814815</v>
      </c>
      <c r="I1659" s="49">
        <v>85.185185185185006</v>
      </c>
      <c r="J1659" s="62">
        <v>0</v>
      </c>
    </row>
    <row r="1660" spans="4:10" x14ac:dyDescent="0.2">
      <c r="D1660" s="175"/>
      <c r="E1660" s="4" t="s">
        <v>40</v>
      </c>
      <c r="F1660" s="6"/>
      <c r="G1660" s="5">
        <v>74</v>
      </c>
      <c r="H1660" s="106">
        <v>9.4594594594589996</v>
      </c>
      <c r="I1660" s="49">
        <v>89.189189189188994</v>
      </c>
      <c r="J1660" s="34">
        <v>1.351351351351</v>
      </c>
    </row>
    <row r="1661" spans="4:10" x14ac:dyDescent="0.2">
      <c r="D1661" s="175"/>
      <c r="E1661" s="4" t="s">
        <v>41</v>
      </c>
      <c r="F1661" s="6"/>
      <c r="G1661" s="5">
        <v>96</v>
      </c>
      <c r="H1661" s="106">
        <v>10.416666666667</v>
      </c>
      <c r="I1661" s="49">
        <v>89.583333333333002</v>
      </c>
      <c r="J1661" s="62">
        <v>0</v>
      </c>
    </row>
    <row r="1662" spans="4:10" x14ac:dyDescent="0.2">
      <c r="D1662" s="175"/>
      <c r="E1662" s="4" t="s">
        <v>42</v>
      </c>
      <c r="F1662" s="6"/>
      <c r="G1662" s="5">
        <v>97</v>
      </c>
      <c r="H1662" s="77">
        <v>18.556701030928</v>
      </c>
      <c r="I1662" s="49">
        <v>80.412371134021001</v>
      </c>
      <c r="J1662" s="34">
        <v>1.0309278350519999</v>
      </c>
    </row>
    <row r="1663" spans="4:10" x14ac:dyDescent="0.2">
      <c r="D1663" s="175"/>
      <c r="E1663" s="4" t="s">
        <v>43</v>
      </c>
      <c r="F1663" s="6"/>
      <c r="G1663" s="5">
        <v>103</v>
      </c>
      <c r="H1663" s="77">
        <v>22.330097087378999</v>
      </c>
      <c r="I1663" s="28">
        <v>75.728155339805994</v>
      </c>
      <c r="J1663" s="34">
        <v>1.9417475728160001</v>
      </c>
    </row>
    <row r="1664" spans="4:10" x14ac:dyDescent="0.2">
      <c r="D1664" s="175"/>
      <c r="E1664" s="4" t="s">
        <v>44</v>
      </c>
      <c r="F1664" s="6"/>
      <c r="G1664" s="5">
        <v>109</v>
      </c>
      <c r="H1664" s="75">
        <v>37.614678899083003</v>
      </c>
      <c r="I1664" s="33">
        <v>61.467889908257</v>
      </c>
      <c r="J1664" s="34">
        <v>0.91743119266100004</v>
      </c>
    </row>
    <row r="1665" spans="2:10" x14ac:dyDescent="0.2">
      <c r="D1665" s="176"/>
      <c r="E1665" s="59" t="s">
        <v>45</v>
      </c>
      <c r="F1665" s="60"/>
      <c r="G1665" s="56">
        <v>87</v>
      </c>
      <c r="H1665" s="142">
        <v>58.620689655172001</v>
      </c>
      <c r="I1665" s="92">
        <v>40.229885057471002</v>
      </c>
      <c r="J1665" s="85">
        <v>1.149425287356</v>
      </c>
    </row>
    <row r="1667" spans="2:10" x14ac:dyDescent="0.2">
      <c r="B1667" s="43" t="str">
        <f xml:space="preserve"> HYPERLINK("#'目次'!B67", "[61]")</f>
        <v>[61]</v>
      </c>
      <c r="C1667" s="31" t="s">
        <v>172</v>
      </c>
    </row>
    <row r="1671" spans="2:10" ht="24" x14ac:dyDescent="0.2">
      <c r="D1671" s="177"/>
      <c r="E1671" s="178"/>
      <c r="F1671" s="178"/>
      <c r="G1671" s="40" t="s">
        <v>14</v>
      </c>
      <c r="H1671" s="42" t="s">
        <v>173</v>
      </c>
      <c r="I1671" s="15" t="s">
        <v>174</v>
      </c>
      <c r="J1671" s="44" t="s">
        <v>17</v>
      </c>
    </row>
    <row r="1672" spans="2:10" x14ac:dyDescent="0.2">
      <c r="D1672" s="179"/>
      <c r="E1672" s="180"/>
      <c r="F1672" s="180"/>
      <c r="G1672" s="39"/>
      <c r="H1672" s="41"/>
      <c r="I1672" s="14"/>
      <c r="J1672" s="38"/>
    </row>
    <row r="1673" spans="2:10" x14ac:dyDescent="0.2">
      <c r="D1673" s="58"/>
      <c r="E1673" s="53" t="s">
        <v>14</v>
      </c>
      <c r="F1673" s="52"/>
      <c r="G1673" s="37">
        <v>1222</v>
      </c>
      <c r="H1673" s="24">
        <v>50.081833060556001</v>
      </c>
      <c r="I1673" s="24">
        <v>46.890343698853997</v>
      </c>
      <c r="J1673" s="68">
        <v>3.027823240589</v>
      </c>
    </row>
    <row r="1674" spans="2:10" x14ac:dyDescent="0.2">
      <c r="D1674" s="174" t="s">
        <v>18</v>
      </c>
      <c r="E1674" s="20" t="s">
        <v>19</v>
      </c>
      <c r="F1674" s="22"/>
      <c r="G1674" s="21">
        <v>57</v>
      </c>
      <c r="H1674" s="51">
        <v>49.122807017543998</v>
      </c>
      <c r="I1674" s="19">
        <v>49.122807017543998</v>
      </c>
      <c r="J1674" s="50">
        <v>1.7543859649119999</v>
      </c>
    </row>
    <row r="1675" spans="2:10" x14ac:dyDescent="0.2">
      <c r="D1675" s="175"/>
      <c r="E1675" s="4" t="s">
        <v>20</v>
      </c>
      <c r="F1675" s="6"/>
      <c r="G1675" s="5">
        <v>84</v>
      </c>
      <c r="H1675" s="32">
        <v>45.238095238094999</v>
      </c>
      <c r="I1675" s="12">
        <v>51.190476190475998</v>
      </c>
      <c r="J1675" s="34">
        <v>3.5714285714290002</v>
      </c>
    </row>
    <row r="1676" spans="2:10" x14ac:dyDescent="0.2">
      <c r="D1676" s="175"/>
      <c r="E1676" s="4" t="s">
        <v>21</v>
      </c>
      <c r="F1676" s="6"/>
      <c r="G1676" s="5">
        <v>487</v>
      </c>
      <c r="H1676" s="32">
        <v>50.102669404517002</v>
      </c>
      <c r="I1676" s="12">
        <v>46.611909650923998</v>
      </c>
      <c r="J1676" s="34">
        <v>3.2854209445590001</v>
      </c>
    </row>
    <row r="1677" spans="2:10" x14ac:dyDescent="0.2">
      <c r="D1677" s="175"/>
      <c r="E1677" s="4" t="s">
        <v>22</v>
      </c>
      <c r="F1677" s="6"/>
      <c r="G1677" s="5">
        <v>35</v>
      </c>
      <c r="H1677" s="106">
        <v>37.142857142856997</v>
      </c>
      <c r="I1677" s="49">
        <v>62.857142857143003</v>
      </c>
      <c r="J1677" s="62">
        <v>0</v>
      </c>
    </row>
    <row r="1678" spans="2:10" x14ac:dyDescent="0.2">
      <c r="D1678" s="175"/>
      <c r="E1678" s="4" t="s">
        <v>23</v>
      </c>
      <c r="F1678" s="6"/>
      <c r="G1678" s="5">
        <v>143</v>
      </c>
      <c r="H1678" s="77">
        <v>44.055944055944003</v>
      </c>
      <c r="I1678" s="28">
        <v>52.447552447551999</v>
      </c>
      <c r="J1678" s="34">
        <v>3.4965034965030002</v>
      </c>
    </row>
    <row r="1679" spans="2:10" x14ac:dyDescent="0.2">
      <c r="D1679" s="175"/>
      <c r="E1679" s="4" t="s">
        <v>24</v>
      </c>
      <c r="F1679" s="6"/>
      <c r="G1679" s="5">
        <v>187</v>
      </c>
      <c r="H1679" s="32">
        <v>53.475935828876999</v>
      </c>
      <c r="I1679" s="12">
        <v>42.245989304813001</v>
      </c>
      <c r="J1679" s="34">
        <v>4.2780748663099999</v>
      </c>
    </row>
    <row r="1680" spans="2:10" x14ac:dyDescent="0.2">
      <c r="D1680" s="175"/>
      <c r="E1680" s="4" t="s">
        <v>25</v>
      </c>
      <c r="F1680" s="6"/>
      <c r="G1680" s="5">
        <v>71</v>
      </c>
      <c r="H1680" s="75">
        <v>59.154929577464998</v>
      </c>
      <c r="I1680" s="33">
        <v>39.436619718309998</v>
      </c>
      <c r="J1680" s="34">
        <v>1.4084507042250001</v>
      </c>
    </row>
    <row r="1681" spans="4:10" x14ac:dyDescent="0.2">
      <c r="D1681" s="175"/>
      <c r="E1681" s="4" t="s">
        <v>26</v>
      </c>
      <c r="F1681" s="6"/>
      <c r="G1681" s="5">
        <v>30</v>
      </c>
      <c r="H1681" s="94">
        <v>63.333333333333002</v>
      </c>
      <c r="I1681" s="61">
        <v>36.666666666666998</v>
      </c>
      <c r="J1681" s="62">
        <v>0</v>
      </c>
    </row>
    <row r="1682" spans="4:10" x14ac:dyDescent="0.2">
      <c r="D1682" s="175"/>
      <c r="E1682" s="4" t="s">
        <v>27</v>
      </c>
      <c r="F1682" s="6"/>
      <c r="G1682" s="5">
        <v>70</v>
      </c>
      <c r="H1682" s="32">
        <v>45.714285714286</v>
      </c>
      <c r="I1682" s="12">
        <v>50</v>
      </c>
      <c r="J1682" s="34">
        <v>4.2857142857139996</v>
      </c>
    </row>
    <row r="1683" spans="4:10" x14ac:dyDescent="0.2">
      <c r="D1683" s="175"/>
      <c r="E1683" s="4" t="s">
        <v>28</v>
      </c>
      <c r="F1683" s="6"/>
      <c r="G1683" s="5">
        <v>51</v>
      </c>
      <c r="H1683" s="75">
        <v>58.823529411765001</v>
      </c>
      <c r="I1683" s="33">
        <v>41.176470588234999</v>
      </c>
      <c r="J1683" s="62">
        <v>0</v>
      </c>
    </row>
    <row r="1684" spans="4:10" x14ac:dyDescent="0.2">
      <c r="D1684" s="175"/>
      <c r="E1684" s="4" t="s">
        <v>29</v>
      </c>
      <c r="F1684" s="6"/>
      <c r="G1684" s="5">
        <v>7</v>
      </c>
      <c r="H1684" s="77">
        <v>42.857142857143003</v>
      </c>
      <c r="I1684" s="49">
        <v>57.142857142856997</v>
      </c>
      <c r="J1684" s="62">
        <v>0</v>
      </c>
    </row>
    <row r="1685" spans="4:10" x14ac:dyDescent="0.2">
      <c r="D1685" s="174" t="s">
        <v>30</v>
      </c>
      <c r="E1685" s="20" t="s">
        <v>31</v>
      </c>
      <c r="F1685" s="22"/>
      <c r="G1685" s="21">
        <v>393</v>
      </c>
      <c r="H1685" s="51">
        <v>53.180661577607999</v>
      </c>
      <c r="I1685" s="19">
        <v>42.748091603052998</v>
      </c>
      <c r="J1685" s="50">
        <v>4.0712468193379996</v>
      </c>
    </row>
    <row r="1686" spans="4:10" x14ac:dyDescent="0.2">
      <c r="D1686" s="175"/>
      <c r="E1686" s="4" t="s">
        <v>32</v>
      </c>
      <c r="F1686" s="6"/>
      <c r="G1686" s="5">
        <v>352</v>
      </c>
      <c r="H1686" s="32">
        <v>53.125</v>
      </c>
      <c r="I1686" s="12">
        <v>45.454545454544999</v>
      </c>
      <c r="J1686" s="34">
        <v>1.4204545454549999</v>
      </c>
    </row>
    <row r="1687" spans="4:10" x14ac:dyDescent="0.2">
      <c r="D1687" s="175"/>
      <c r="E1687" s="4" t="s">
        <v>33</v>
      </c>
      <c r="F1687" s="6"/>
      <c r="G1687" s="5">
        <v>388</v>
      </c>
      <c r="H1687" s="77">
        <v>44.587628865978999</v>
      </c>
      <c r="I1687" s="28">
        <v>52.061855670103</v>
      </c>
      <c r="J1687" s="34">
        <v>3.3505154639180001</v>
      </c>
    </row>
    <row r="1688" spans="4:10" x14ac:dyDescent="0.2">
      <c r="D1688" s="175"/>
      <c r="E1688" s="4" t="s">
        <v>34</v>
      </c>
      <c r="F1688" s="6"/>
      <c r="G1688" s="5">
        <v>89</v>
      </c>
      <c r="H1688" s="32">
        <v>48.314606741573002</v>
      </c>
      <c r="I1688" s="12">
        <v>48.314606741573002</v>
      </c>
      <c r="J1688" s="34">
        <v>3.3707865168539999</v>
      </c>
    </row>
    <row r="1689" spans="4:10" x14ac:dyDescent="0.2">
      <c r="D1689" s="174" t="s">
        <v>35</v>
      </c>
      <c r="E1689" s="20" t="s">
        <v>36</v>
      </c>
      <c r="F1689" s="22"/>
      <c r="G1689" s="21">
        <v>629</v>
      </c>
      <c r="H1689" s="51">
        <v>51.033386327503997</v>
      </c>
      <c r="I1689" s="19">
        <v>45.945945945946001</v>
      </c>
      <c r="J1689" s="50">
        <v>3.0206677265500002</v>
      </c>
    </row>
    <row r="1690" spans="4:10" x14ac:dyDescent="0.2">
      <c r="D1690" s="175"/>
      <c r="E1690" s="4" t="s">
        <v>37</v>
      </c>
      <c r="F1690" s="6"/>
      <c r="G1690" s="5">
        <v>593</v>
      </c>
      <c r="H1690" s="32">
        <v>49.072512647555001</v>
      </c>
      <c r="I1690" s="12">
        <v>47.892074198987999</v>
      </c>
      <c r="J1690" s="34">
        <v>3.0354131534570001</v>
      </c>
    </row>
    <row r="1691" spans="4:10" x14ac:dyDescent="0.2">
      <c r="D1691" s="174" t="s">
        <v>38</v>
      </c>
      <c r="E1691" s="20" t="s">
        <v>39</v>
      </c>
      <c r="F1691" s="22"/>
      <c r="G1691" s="21">
        <v>64</v>
      </c>
      <c r="H1691" s="119">
        <v>60.9375</v>
      </c>
      <c r="I1691" s="78">
        <v>37.5</v>
      </c>
      <c r="J1691" s="50">
        <v>1.5625</v>
      </c>
    </row>
    <row r="1692" spans="4:10" x14ac:dyDescent="0.2">
      <c r="D1692" s="175"/>
      <c r="E1692" s="4" t="s">
        <v>40</v>
      </c>
      <c r="F1692" s="6"/>
      <c r="G1692" s="5">
        <v>147</v>
      </c>
      <c r="H1692" s="75">
        <v>55.782312925169997</v>
      </c>
      <c r="I1692" s="33">
        <v>41.496598639456003</v>
      </c>
      <c r="J1692" s="34">
        <v>2.7210884353739999</v>
      </c>
    </row>
    <row r="1693" spans="4:10" x14ac:dyDescent="0.2">
      <c r="D1693" s="175"/>
      <c r="E1693" s="4" t="s">
        <v>41</v>
      </c>
      <c r="F1693" s="6"/>
      <c r="G1693" s="5">
        <v>204</v>
      </c>
      <c r="H1693" s="75">
        <v>57.843137254901997</v>
      </c>
      <c r="I1693" s="33">
        <v>40.196078431373003</v>
      </c>
      <c r="J1693" s="34">
        <v>1.9607843137250001</v>
      </c>
    </row>
    <row r="1694" spans="4:10" x14ac:dyDescent="0.2">
      <c r="D1694" s="175"/>
      <c r="E1694" s="4" t="s">
        <v>42</v>
      </c>
      <c r="F1694" s="6"/>
      <c r="G1694" s="5">
        <v>210</v>
      </c>
      <c r="H1694" s="32">
        <v>49.047619047619001</v>
      </c>
      <c r="I1694" s="12">
        <v>49.047619047619001</v>
      </c>
      <c r="J1694" s="34">
        <v>1.9047619047619999</v>
      </c>
    </row>
    <row r="1695" spans="4:10" x14ac:dyDescent="0.2">
      <c r="D1695" s="175"/>
      <c r="E1695" s="4" t="s">
        <v>43</v>
      </c>
      <c r="F1695" s="6"/>
      <c r="G1695" s="5">
        <v>204</v>
      </c>
      <c r="H1695" s="32">
        <v>52.450980392157</v>
      </c>
      <c r="I1695" s="12">
        <v>45.588235294118</v>
      </c>
      <c r="J1695" s="34">
        <v>1.9607843137250001</v>
      </c>
    </row>
    <row r="1696" spans="4:10" x14ac:dyDescent="0.2">
      <c r="D1696" s="175"/>
      <c r="E1696" s="4" t="s">
        <v>44</v>
      </c>
      <c r="F1696" s="6"/>
      <c r="G1696" s="5">
        <v>223</v>
      </c>
      <c r="H1696" s="77">
        <v>43.049327354260001</v>
      </c>
      <c r="I1696" s="28">
        <v>52.017937219731003</v>
      </c>
      <c r="J1696" s="34">
        <v>4.9327354260089997</v>
      </c>
    </row>
    <row r="1697" spans="2:10" x14ac:dyDescent="0.2">
      <c r="D1697" s="176"/>
      <c r="E1697" s="59" t="s">
        <v>45</v>
      </c>
      <c r="F1697" s="60"/>
      <c r="G1697" s="56">
        <v>170</v>
      </c>
      <c r="H1697" s="136">
        <v>39.411764705882</v>
      </c>
      <c r="I1697" s="102">
        <v>55.294117647058997</v>
      </c>
      <c r="J1697" s="85">
        <v>5.2941176470590001</v>
      </c>
    </row>
    <row r="1699" spans="2:10" x14ac:dyDescent="0.2">
      <c r="B1699" s="43" t="str">
        <f xml:space="preserve"> HYPERLINK("#'目次'!B68", "[62]")</f>
        <v>[62]</v>
      </c>
      <c r="C1699" s="31" t="s">
        <v>172</v>
      </c>
    </row>
    <row r="1703" spans="2:10" ht="24" x14ac:dyDescent="0.2">
      <c r="D1703" s="177"/>
      <c r="E1703" s="178"/>
      <c r="F1703" s="178"/>
      <c r="G1703" s="40" t="s">
        <v>14</v>
      </c>
      <c r="H1703" s="42" t="s">
        <v>173</v>
      </c>
      <c r="I1703" s="15" t="s">
        <v>174</v>
      </c>
      <c r="J1703" s="44" t="s">
        <v>17</v>
      </c>
    </row>
    <row r="1704" spans="2:10" x14ac:dyDescent="0.2">
      <c r="D1704" s="179"/>
      <c r="E1704" s="180"/>
      <c r="F1704" s="180"/>
      <c r="G1704" s="39"/>
      <c r="H1704" s="41"/>
      <c r="I1704" s="14"/>
      <c r="J1704" s="38"/>
    </row>
    <row r="1705" spans="2:10" x14ac:dyDescent="0.2">
      <c r="D1705" s="58"/>
      <c r="E1705" s="53" t="s">
        <v>14</v>
      </c>
      <c r="F1705" s="52"/>
      <c r="G1705" s="37">
        <v>1222</v>
      </c>
      <c r="H1705" s="24">
        <v>50.081833060556001</v>
      </c>
      <c r="I1705" s="24">
        <v>46.890343698853997</v>
      </c>
      <c r="J1705" s="68">
        <v>3.027823240589</v>
      </c>
    </row>
    <row r="1706" spans="2:10" x14ac:dyDescent="0.2">
      <c r="D1706" s="174" t="s">
        <v>52</v>
      </c>
      <c r="E1706" s="20" t="s">
        <v>53</v>
      </c>
      <c r="F1706" s="22"/>
      <c r="G1706" s="21">
        <v>15</v>
      </c>
      <c r="H1706" s="138">
        <v>40</v>
      </c>
      <c r="I1706" s="88">
        <v>53.333333333333002</v>
      </c>
      <c r="J1706" s="50">
        <v>6.666666666667</v>
      </c>
    </row>
    <row r="1707" spans="2:10" ht="24" x14ac:dyDescent="0.2">
      <c r="D1707" s="175"/>
      <c r="E1707" s="4" t="s">
        <v>54</v>
      </c>
      <c r="F1707" s="6"/>
      <c r="G1707" s="5">
        <v>122</v>
      </c>
      <c r="H1707" s="75">
        <v>55.737704918033003</v>
      </c>
      <c r="I1707" s="33">
        <v>41.803278688524998</v>
      </c>
      <c r="J1707" s="34">
        <v>2.459016393443</v>
      </c>
    </row>
    <row r="1708" spans="2:10" x14ac:dyDescent="0.2">
      <c r="D1708" s="175"/>
      <c r="E1708" s="4" t="s">
        <v>55</v>
      </c>
      <c r="F1708" s="6"/>
      <c r="G1708" s="5">
        <v>43</v>
      </c>
      <c r="H1708" s="77">
        <v>44.186046511628</v>
      </c>
      <c r="I1708" s="28">
        <v>53.488372093023003</v>
      </c>
      <c r="J1708" s="34">
        <v>2.3255813953489999</v>
      </c>
    </row>
    <row r="1709" spans="2:10" x14ac:dyDescent="0.2">
      <c r="D1709" s="175"/>
      <c r="E1709" s="4" t="s">
        <v>56</v>
      </c>
      <c r="F1709" s="6"/>
      <c r="G1709" s="5">
        <v>60</v>
      </c>
      <c r="H1709" s="77">
        <v>45</v>
      </c>
      <c r="I1709" s="28">
        <v>55</v>
      </c>
      <c r="J1709" s="62">
        <v>0</v>
      </c>
    </row>
    <row r="1710" spans="2:10" x14ac:dyDescent="0.2">
      <c r="D1710" s="175"/>
      <c r="E1710" s="4" t="s">
        <v>57</v>
      </c>
      <c r="F1710" s="6"/>
      <c r="G1710" s="5">
        <v>286</v>
      </c>
      <c r="H1710" s="32">
        <v>52.447552447551999</v>
      </c>
      <c r="I1710" s="12">
        <v>44.405594405594002</v>
      </c>
      <c r="J1710" s="34">
        <v>3.1468531468530001</v>
      </c>
    </row>
    <row r="1711" spans="2:10" x14ac:dyDescent="0.2">
      <c r="D1711" s="175"/>
      <c r="E1711" s="4" t="s">
        <v>58</v>
      </c>
      <c r="F1711" s="6"/>
      <c r="G1711" s="5">
        <v>129</v>
      </c>
      <c r="H1711" s="32">
        <v>51.937984496124002</v>
      </c>
      <c r="I1711" s="12">
        <v>43.410852713178002</v>
      </c>
      <c r="J1711" s="34">
        <v>4.6511627906979998</v>
      </c>
    </row>
    <row r="1712" spans="2:10" x14ac:dyDescent="0.2">
      <c r="D1712" s="175"/>
      <c r="E1712" s="4" t="s">
        <v>59</v>
      </c>
      <c r="F1712" s="6"/>
      <c r="G1712" s="5">
        <v>195</v>
      </c>
      <c r="H1712" s="32">
        <v>50.25641025641</v>
      </c>
      <c r="I1712" s="12">
        <v>48.205128205127998</v>
      </c>
      <c r="J1712" s="34">
        <v>1.538461538462</v>
      </c>
    </row>
    <row r="1713" spans="2:10" x14ac:dyDescent="0.2">
      <c r="D1713" s="175"/>
      <c r="E1713" s="4" t="s">
        <v>60</v>
      </c>
      <c r="F1713" s="6"/>
      <c r="G1713" s="5">
        <v>176</v>
      </c>
      <c r="H1713" s="32">
        <v>47.727272727272997</v>
      </c>
      <c r="I1713" s="12">
        <v>49.431818181818002</v>
      </c>
      <c r="J1713" s="34">
        <v>2.8409090909089998</v>
      </c>
    </row>
    <row r="1714" spans="2:10" x14ac:dyDescent="0.2">
      <c r="D1714" s="175"/>
      <c r="E1714" s="4" t="s">
        <v>61</v>
      </c>
      <c r="F1714" s="6"/>
      <c r="G1714" s="5">
        <v>78</v>
      </c>
      <c r="H1714" s="94">
        <v>65.384615384615003</v>
      </c>
      <c r="I1714" s="61">
        <v>32.051282051282001</v>
      </c>
      <c r="J1714" s="34">
        <v>2.564102564103</v>
      </c>
    </row>
    <row r="1715" spans="2:10" x14ac:dyDescent="0.2">
      <c r="D1715" s="175"/>
      <c r="E1715" s="4" t="s">
        <v>62</v>
      </c>
      <c r="F1715" s="6"/>
      <c r="G1715" s="5">
        <v>113</v>
      </c>
      <c r="H1715" s="106">
        <v>36.283185840708001</v>
      </c>
      <c r="I1715" s="49">
        <v>58.407079646017998</v>
      </c>
      <c r="J1715" s="34">
        <v>5.3097345132739999</v>
      </c>
    </row>
    <row r="1716" spans="2:10" x14ac:dyDescent="0.2">
      <c r="D1716" s="174" t="s">
        <v>63</v>
      </c>
      <c r="E1716" s="20" t="s">
        <v>64</v>
      </c>
      <c r="F1716" s="22"/>
      <c r="G1716" s="21">
        <v>234</v>
      </c>
      <c r="H1716" s="134">
        <v>44.871794871794997</v>
      </c>
      <c r="I1716" s="19">
        <v>51.709401709402002</v>
      </c>
      <c r="J1716" s="50">
        <v>3.4188034188029999</v>
      </c>
    </row>
    <row r="1717" spans="2:10" x14ac:dyDescent="0.2">
      <c r="D1717" s="175"/>
      <c r="E1717" s="4" t="s">
        <v>65</v>
      </c>
      <c r="F1717" s="6"/>
      <c r="G1717" s="5">
        <v>172</v>
      </c>
      <c r="H1717" s="32">
        <v>48.255813953488001</v>
      </c>
      <c r="I1717" s="12">
        <v>47.674418604651002</v>
      </c>
      <c r="J1717" s="34">
        <v>4.0697674418599998</v>
      </c>
    </row>
    <row r="1718" spans="2:10" x14ac:dyDescent="0.2">
      <c r="D1718" s="175"/>
      <c r="E1718" s="4" t="s">
        <v>66</v>
      </c>
      <c r="F1718" s="6"/>
      <c r="G1718" s="5">
        <v>165</v>
      </c>
      <c r="H1718" s="32">
        <v>52.121212121211997</v>
      </c>
      <c r="I1718" s="12">
        <v>44.242424242424001</v>
      </c>
      <c r="J1718" s="34">
        <v>3.636363636364</v>
      </c>
    </row>
    <row r="1719" spans="2:10" x14ac:dyDescent="0.2">
      <c r="D1719" s="175"/>
      <c r="E1719" s="4" t="s">
        <v>67</v>
      </c>
      <c r="F1719" s="6"/>
      <c r="G1719" s="5">
        <v>158</v>
      </c>
      <c r="H1719" s="32">
        <v>45.569620253164999</v>
      </c>
      <c r="I1719" s="12">
        <v>50.632911392404999</v>
      </c>
      <c r="J1719" s="34">
        <v>3.7974683544299999</v>
      </c>
    </row>
    <row r="1720" spans="2:10" x14ac:dyDescent="0.2">
      <c r="D1720" s="175"/>
      <c r="E1720" s="4" t="s">
        <v>68</v>
      </c>
      <c r="F1720" s="6"/>
      <c r="G1720" s="5">
        <v>112</v>
      </c>
      <c r="H1720" s="32">
        <v>53.571428571429003</v>
      </c>
      <c r="I1720" s="12">
        <v>43.75</v>
      </c>
      <c r="J1720" s="34">
        <v>2.6785714285709998</v>
      </c>
    </row>
    <row r="1721" spans="2:10" x14ac:dyDescent="0.2">
      <c r="D1721" s="175"/>
      <c r="E1721" s="4" t="s">
        <v>69</v>
      </c>
      <c r="F1721" s="6"/>
      <c r="G1721" s="5">
        <v>92</v>
      </c>
      <c r="H1721" s="75">
        <v>58.695652173912997</v>
      </c>
      <c r="I1721" s="33">
        <v>41.304347826087003</v>
      </c>
      <c r="J1721" s="62">
        <v>0</v>
      </c>
    </row>
    <row r="1722" spans="2:10" x14ac:dyDescent="0.2">
      <c r="D1722" s="175"/>
      <c r="E1722" s="4" t="s">
        <v>70</v>
      </c>
      <c r="F1722" s="6"/>
      <c r="G1722" s="5">
        <v>131</v>
      </c>
      <c r="H1722" s="32">
        <v>53.435114503816997</v>
      </c>
      <c r="I1722" s="12">
        <v>44.274809160304997</v>
      </c>
      <c r="J1722" s="34">
        <v>2.2900763358780001</v>
      </c>
    </row>
    <row r="1723" spans="2:10" x14ac:dyDescent="0.2">
      <c r="D1723" s="175"/>
      <c r="E1723" s="4" t="s">
        <v>71</v>
      </c>
      <c r="F1723" s="6"/>
      <c r="G1723" s="5">
        <v>71</v>
      </c>
      <c r="H1723" s="32">
        <v>53.521126760563</v>
      </c>
      <c r="I1723" s="12">
        <v>46.478873239437</v>
      </c>
      <c r="J1723" s="62">
        <v>0</v>
      </c>
    </row>
    <row r="1724" spans="2:10" x14ac:dyDescent="0.2">
      <c r="D1724" s="176"/>
      <c r="E1724" s="59" t="s">
        <v>72</v>
      </c>
      <c r="F1724" s="60"/>
      <c r="G1724" s="56">
        <v>70</v>
      </c>
      <c r="H1724" s="83">
        <v>52.857142857143003</v>
      </c>
      <c r="I1724" s="47">
        <v>45.714285714286</v>
      </c>
      <c r="J1724" s="85">
        <v>1.4285714285710001</v>
      </c>
    </row>
    <row r="1726" spans="2:10" x14ac:dyDescent="0.2">
      <c r="B1726" s="43" t="str">
        <f xml:space="preserve"> HYPERLINK("#'目次'!B69", "[63]")</f>
        <v>[63]</v>
      </c>
      <c r="C1726" s="31" t="s">
        <v>172</v>
      </c>
    </row>
    <row r="1729" spans="3:10" x14ac:dyDescent="0.2">
      <c r="C1729" s="31" t="s">
        <v>75</v>
      </c>
    </row>
    <row r="1730" spans="3:10" ht="24" x14ac:dyDescent="0.2">
      <c r="D1730" s="177"/>
      <c r="E1730" s="178"/>
      <c r="F1730" s="178"/>
      <c r="G1730" s="40" t="s">
        <v>14</v>
      </c>
      <c r="H1730" s="42" t="s">
        <v>173</v>
      </c>
      <c r="I1730" s="15" t="s">
        <v>174</v>
      </c>
      <c r="J1730" s="44" t="s">
        <v>17</v>
      </c>
    </row>
    <row r="1731" spans="3:10" x14ac:dyDescent="0.2">
      <c r="D1731" s="179"/>
      <c r="E1731" s="180"/>
      <c r="F1731" s="180"/>
      <c r="G1731" s="39"/>
      <c r="H1731" s="41"/>
      <c r="I1731" s="14"/>
      <c r="J1731" s="38"/>
    </row>
    <row r="1732" spans="3:10" x14ac:dyDescent="0.2">
      <c r="D1732" s="58"/>
      <c r="E1732" s="53" t="s">
        <v>14</v>
      </c>
      <c r="F1732" s="52"/>
      <c r="G1732" s="37">
        <v>1222</v>
      </c>
      <c r="H1732" s="24">
        <v>50.081833060556001</v>
      </c>
      <c r="I1732" s="24">
        <v>46.890343698853997</v>
      </c>
      <c r="J1732" s="68">
        <v>3.027823240589</v>
      </c>
    </row>
    <row r="1733" spans="3:10" x14ac:dyDescent="0.2">
      <c r="D1733" s="174" t="s">
        <v>36</v>
      </c>
      <c r="E1733" s="20" t="s">
        <v>76</v>
      </c>
      <c r="F1733" s="22"/>
      <c r="G1733" s="21">
        <v>629</v>
      </c>
      <c r="H1733" s="51">
        <v>51.033386327503997</v>
      </c>
      <c r="I1733" s="19">
        <v>45.945945945946001</v>
      </c>
      <c r="J1733" s="50">
        <v>3.0206677265500002</v>
      </c>
    </row>
    <row r="1734" spans="3:10" x14ac:dyDescent="0.2">
      <c r="D1734" s="175"/>
      <c r="E1734" s="4" t="s">
        <v>39</v>
      </c>
      <c r="F1734" s="6"/>
      <c r="G1734" s="5">
        <v>37</v>
      </c>
      <c r="H1734" s="32">
        <v>54.054054054053999</v>
      </c>
      <c r="I1734" s="12">
        <v>43.243243243243001</v>
      </c>
      <c r="J1734" s="34">
        <v>2.7027027027030002</v>
      </c>
    </row>
    <row r="1735" spans="3:10" x14ac:dyDescent="0.2">
      <c r="D1735" s="175"/>
      <c r="E1735" s="4" t="s">
        <v>40</v>
      </c>
      <c r="F1735" s="6"/>
      <c r="G1735" s="5">
        <v>73</v>
      </c>
      <c r="H1735" s="94">
        <v>61.643835616437997</v>
      </c>
      <c r="I1735" s="61">
        <v>35.616438356163997</v>
      </c>
      <c r="J1735" s="34">
        <v>2.7397260273969999</v>
      </c>
    </row>
    <row r="1736" spans="3:10" x14ac:dyDescent="0.2">
      <c r="D1736" s="175"/>
      <c r="E1736" s="4" t="s">
        <v>41</v>
      </c>
      <c r="F1736" s="6"/>
      <c r="G1736" s="5">
        <v>108</v>
      </c>
      <c r="H1736" s="75">
        <v>59.259259259258997</v>
      </c>
      <c r="I1736" s="33">
        <v>37.962962962962997</v>
      </c>
      <c r="J1736" s="34">
        <v>2.7777777777780002</v>
      </c>
    </row>
    <row r="1737" spans="3:10" x14ac:dyDescent="0.2">
      <c r="D1737" s="175"/>
      <c r="E1737" s="4" t="s">
        <v>42</v>
      </c>
      <c r="F1737" s="6"/>
      <c r="G1737" s="5">
        <v>113</v>
      </c>
      <c r="H1737" s="32">
        <v>49.557522123894003</v>
      </c>
      <c r="I1737" s="12">
        <v>47.787610619469</v>
      </c>
      <c r="J1737" s="34">
        <v>2.654867256637</v>
      </c>
    </row>
    <row r="1738" spans="3:10" x14ac:dyDescent="0.2">
      <c r="D1738" s="175"/>
      <c r="E1738" s="4" t="s">
        <v>43</v>
      </c>
      <c r="F1738" s="6"/>
      <c r="G1738" s="5">
        <v>101</v>
      </c>
      <c r="H1738" s="32">
        <v>49.504950495049997</v>
      </c>
      <c r="I1738" s="12">
        <v>49.504950495049997</v>
      </c>
      <c r="J1738" s="34">
        <v>0.99009900990099997</v>
      </c>
    </row>
    <row r="1739" spans="3:10" x14ac:dyDescent="0.2">
      <c r="D1739" s="175"/>
      <c r="E1739" s="4" t="s">
        <v>44</v>
      </c>
      <c r="F1739" s="6"/>
      <c r="G1739" s="5">
        <v>114</v>
      </c>
      <c r="H1739" s="77">
        <v>42.105263157895003</v>
      </c>
      <c r="I1739" s="28">
        <v>52.631578947367998</v>
      </c>
      <c r="J1739" s="34">
        <v>5.2631578947369997</v>
      </c>
    </row>
    <row r="1740" spans="3:10" x14ac:dyDescent="0.2">
      <c r="D1740" s="175"/>
      <c r="E1740" s="4" t="s">
        <v>45</v>
      </c>
      <c r="F1740" s="6"/>
      <c r="G1740" s="5">
        <v>83</v>
      </c>
      <c r="H1740" s="32">
        <v>45.78313253012</v>
      </c>
      <c r="I1740" s="12">
        <v>50.602409638554001</v>
      </c>
      <c r="J1740" s="34">
        <v>3.6144578313250002</v>
      </c>
    </row>
    <row r="1741" spans="3:10" x14ac:dyDescent="0.2">
      <c r="D1741" s="174" t="s">
        <v>37</v>
      </c>
      <c r="E1741" s="20" t="s">
        <v>77</v>
      </c>
      <c r="F1741" s="22"/>
      <c r="G1741" s="21">
        <v>593</v>
      </c>
      <c r="H1741" s="51">
        <v>49.072512647555001</v>
      </c>
      <c r="I1741" s="19">
        <v>47.892074198987999</v>
      </c>
      <c r="J1741" s="50">
        <v>3.0354131534570001</v>
      </c>
    </row>
    <row r="1742" spans="3:10" x14ac:dyDescent="0.2">
      <c r="D1742" s="175"/>
      <c r="E1742" s="4" t="s">
        <v>39</v>
      </c>
      <c r="F1742" s="6"/>
      <c r="G1742" s="5">
        <v>27</v>
      </c>
      <c r="H1742" s="94">
        <v>70.370370370369997</v>
      </c>
      <c r="I1742" s="61">
        <v>29.629629629629999</v>
      </c>
      <c r="J1742" s="62">
        <v>0</v>
      </c>
    </row>
    <row r="1743" spans="3:10" x14ac:dyDescent="0.2">
      <c r="D1743" s="175"/>
      <c r="E1743" s="4" t="s">
        <v>40</v>
      </c>
      <c r="F1743" s="6"/>
      <c r="G1743" s="5">
        <v>74</v>
      </c>
      <c r="H1743" s="32">
        <v>50</v>
      </c>
      <c r="I1743" s="12">
        <v>47.297297297297</v>
      </c>
      <c r="J1743" s="34">
        <v>2.7027027027030002</v>
      </c>
    </row>
    <row r="1744" spans="3:10" x14ac:dyDescent="0.2">
      <c r="D1744" s="175"/>
      <c r="E1744" s="4" t="s">
        <v>41</v>
      </c>
      <c r="F1744" s="6"/>
      <c r="G1744" s="5">
        <v>96</v>
      </c>
      <c r="H1744" s="75">
        <v>56.25</v>
      </c>
      <c r="I1744" s="12">
        <v>42.708333333333002</v>
      </c>
      <c r="J1744" s="34">
        <v>1.041666666667</v>
      </c>
    </row>
    <row r="1745" spans="2:14" x14ac:dyDescent="0.2">
      <c r="D1745" s="175"/>
      <c r="E1745" s="4" t="s">
        <v>42</v>
      </c>
      <c r="F1745" s="6"/>
      <c r="G1745" s="5">
        <v>97</v>
      </c>
      <c r="H1745" s="32">
        <v>48.453608247422999</v>
      </c>
      <c r="I1745" s="12">
        <v>50.515463917525999</v>
      </c>
      <c r="J1745" s="34">
        <v>1.0309278350519999</v>
      </c>
    </row>
    <row r="1746" spans="2:14" x14ac:dyDescent="0.2">
      <c r="D1746" s="175"/>
      <c r="E1746" s="4" t="s">
        <v>43</v>
      </c>
      <c r="F1746" s="6"/>
      <c r="G1746" s="5">
        <v>103</v>
      </c>
      <c r="H1746" s="75">
        <v>55.339805825242998</v>
      </c>
      <c r="I1746" s="33">
        <v>41.747572815533999</v>
      </c>
      <c r="J1746" s="34">
        <v>2.9126213592229999</v>
      </c>
    </row>
    <row r="1747" spans="2:14" x14ac:dyDescent="0.2">
      <c r="D1747" s="175"/>
      <c r="E1747" s="4" t="s">
        <v>44</v>
      </c>
      <c r="F1747" s="6"/>
      <c r="G1747" s="5">
        <v>109</v>
      </c>
      <c r="H1747" s="77">
        <v>44.036697247706002</v>
      </c>
      <c r="I1747" s="12">
        <v>51.376146788991001</v>
      </c>
      <c r="J1747" s="34">
        <v>4.5871559633030001</v>
      </c>
    </row>
    <row r="1748" spans="2:14" x14ac:dyDescent="0.2">
      <c r="D1748" s="176"/>
      <c r="E1748" s="59" t="s">
        <v>45</v>
      </c>
      <c r="F1748" s="60"/>
      <c r="G1748" s="56">
        <v>87</v>
      </c>
      <c r="H1748" s="136">
        <v>33.333333333333002</v>
      </c>
      <c r="I1748" s="109">
        <v>59.770114942528998</v>
      </c>
      <c r="J1748" s="85">
        <v>6.8965517241379999</v>
      </c>
    </row>
    <row r="1750" spans="2:14" x14ac:dyDescent="0.2">
      <c r="B1750" s="43" t="str">
        <f xml:space="preserve"> HYPERLINK("#'目次'!B70", "[64]")</f>
        <v>[64]</v>
      </c>
      <c r="C1750" s="31" t="s">
        <v>177</v>
      </c>
    </row>
    <row r="1754" spans="2:14" ht="36" x14ac:dyDescent="0.2">
      <c r="D1754" s="177"/>
      <c r="E1754" s="178"/>
      <c r="F1754" s="178"/>
      <c r="G1754" s="40" t="s">
        <v>14</v>
      </c>
      <c r="H1754" s="42" t="s">
        <v>178</v>
      </c>
      <c r="I1754" s="15" t="s">
        <v>179</v>
      </c>
      <c r="J1754" s="15" t="s">
        <v>180</v>
      </c>
      <c r="K1754" s="15" t="s">
        <v>181</v>
      </c>
      <c r="L1754" s="15" t="s">
        <v>182</v>
      </c>
      <c r="M1754" s="15" t="s">
        <v>86</v>
      </c>
      <c r="N1754" s="44" t="s">
        <v>17</v>
      </c>
    </row>
    <row r="1755" spans="2:14" x14ac:dyDescent="0.2">
      <c r="D1755" s="179"/>
      <c r="E1755" s="180"/>
      <c r="F1755" s="180"/>
      <c r="G1755" s="39"/>
      <c r="H1755" s="41"/>
      <c r="I1755" s="14"/>
      <c r="J1755" s="14"/>
      <c r="K1755" s="14"/>
      <c r="L1755" s="14"/>
      <c r="M1755" s="14"/>
      <c r="N1755" s="38"/>
    </row>
    <row r="1756" spans="2:14" x14ac:dyDescent="0.2">
      <c r="D1756" s="58"/>
      <c r="E1756" s="53" t="s">
        <v>14</v>
      </c>
      <c r="F1756" s="52"/>
      <c r="G1756" s="37">
        <v>1222</v>
      </c>
      <c r="H1756" s="24">
        <v>37.970540098199997</v>
      </c>
      <c r="I1756" s="24">
        <v>40.589198036006998</v>
      </c>
      <c r="J1756" s="24">
        <v>5.2373158756139997</v>
      </c>
      <c r="K1756" s="24">
        <v>2.045826513912</v>
      </c>
      <c r="L1756" s="24">
        <v>9.6563011456630008</v>
      </c>
      <c r="M1756" s="24">
        <v>2.4549918166940001</v>
      </c>
      <c r="N1756" s="68">
        <v>2.045826513912</v>
      </c>
    </row>
    <row r="1757" spans="2:14" x14ac:dyDescent="0.2">
      <c r="D1757" s="174" t="s">
        <v>18</v>
      </c>
      <c r="E1757" s="20" t="s">
        <v>19</v>
      </c>
      <c r="F1757" s="22"/>
      <c r="G1757" s="21">
        <v>57</v>
      </c>
      <c r="H1757" s="51">
        <v>33.333333333333002</v>
      </c>
      <c r="I1757" s="19">
        <v>42.105263157895003</v>
      </c>
      <c r="J1757" s="19">
        <v>3.508771929825</v>
      </c>
      <c r="K1757" s="19">
        <v>5.2631578947369997</v>
      </c>
      <c r="L1757" s="19">
        <v>12.280701754386</v>
      </c>
      <c r="M1757" s="19">
        <v>3.508771929825</v>
      </c>
      <c r="N1757" s="100">
        <v>0</v>
      </c>
    </row>
    <row r="1758" spans="2:14" x14ac:dyDescent="0.2">
      <c r="D1758" s="175"/>
      <c r="E1758" s="4" t="s">
        <v>20</v>
      </c>
      <c r="F1758" s="6"/>
      <c r="G1758" s="5">
        <v>84</v>
      </c>
      <c r="H1758" s="32">
        <v>39.285714285714</v>
      </c>
      <c r="I1758" s="12">
        <v>44.047619047619001</v>
      </c>
      <c r="J1758" s="12">
        <v>3.5714285714290002</v>
      </c>
      <c r="K1758" s="29">
        <v>0</v>
      </c>
      <c r="L1758" s="12">
        <v>8.333333333333</v>
      </c>
      <c r="M1758" s="12">
        <v>1.190476190476</v>
      </c>
      <c r="N1758" s="34">
        <v>3.5714285714290002</v>
      </c>
    </row>
    <row r="1759" spans="2:14" x14ac:dyDescent="0.2">
      <c r="D1759" s="175"/>
      <c r="E1759" s="4" t="s">
        <v>21</v>
      </c>
      <c r="F1759" s="6"/>
      <c r="G1759" s="5">
        <v>487</v>
      </c>
      <c r="H1759" s="32">
        <v>39.014373716632001</v>
      </c>
      <c r="I1759" s="12">
        <v>39.835728952772001</v>
      </c>
      <c r="J1759" s="12">
        <v>4.3121149897329998</v>
      </c>
      <c r="K1759" s="12">
        <v>2.258726899384</v>
      </c>
      <c r="L1759" s="12">
        <v>9.4455852156060001</v>
      </c>
      <c r="M1759" s="12">
        <v>3.2854209445590001</v>
      </c>
      <c r="N1759" s="34">
        <v>1.8480492813139999</v>
      </c>
    </row>
    <row r="1760" spans="2:14" x14ac:dyDescent="0.2">
      <c r="D1760" s="175"/>
      <c r="E1760" s="4" t="s">
        <v>22</v>
      </c>
      <c r="F1760" s="6"/>
      <c r="G1760" s="5">
        <v>35</v>
      </c>
      <c r="H1760" s="77">
        <v>31.428571428571001</v>
      </c>
      <c r="I1760" s="12">
        <v>37.142857142856997</v>
      </c>
      <c r="J1760" s="28">
        <v>11.428571428571001</v>
      </c>
      <c r="K1760" s="12">
        <v>2.8571428571430002</v>
      </c>
      <c r="L1760" s="12">
        <v>11.428571428571001</v>
      </c>
      <c r="M1760" s="12">
        <v>5.7142857142860004</v>
      </c>
      <c r="N1760" s="62">
        <v>0</v>
      </c>
    </row>
    <row r="1761" spans="4:14" x14ac:dyDescent="0.2">
      <c r="D1761" s="175"/>
      <c r="E1761" s="4" t="s">
        <v>23</v>
      </c>
      <c r="F1761" s="6"/>
      <c r="G1761" s="5">
        <v>143</v>
      </c>
      <c r="H1761" s="77">
        <v>31.468531468531001</v>
      </c>
      <c r="I1761" s="12">
        <v>44.755244755245002</v>
      </c>
      <c r="J1761" s="12">
        <v>2.797202797203</v>
      </c>
      <c r="K1761" s="12">
        <v>2.0979020979020002</v>
      </c>
      <c r="L1761" s="12">
        <v>13.286713286713001</v>
      </c>
      <c r="M1761" s="12">
        <v>2.797202797203</v>
      </c>
      <c r="N1761" s="34">
        <v>2.797202797203</v>
      </c>
    </row>
    <row r="1762" spans="4:14" x14ac:dyDescent="0.2">
      <c r="D1762" s="175"/>
      <c r="E1762" s="4" t="s">
        <v>24</v>
      </c>
      <c r="F1762" s="6"/>
      <c r="G1762" s="5">
        <v>187</v>
      </c>
      <c r="H1762" s="32">
        <v>38.502673796791001</v>
      </c>
      <c r="I1762" s="12">
        <v>37.433155080214</v>
      </c>
      <c r="J1762" s="12">
        <v>8.0213903743320003</v>
      </c>
      <c r="K1762" s="12">
        <v>2.1390374331549999</v>
      </c>
      <c r="L1762" s="12">
        <v>8.0213903743320003</v>
      </c>
      <c r="M1762" s="12">
        <v>2.1390374331549999</v>
      </c>
      <c r="N1762" s="34">
        <v>3.7433155080209999</v>
      </c>
    </row>
    <row r="1763" spans="4:14" x14ac:dyDescent="0.2">
      <c r="D1763" s="175"/>
      <c r="E1763" s="4" t="s">
        <v>25</v>
      </c>
      <c r="F1763" s="6"/>
      <c r="G1763" s="5">
        <v>71</v>
      </c>
      <c r="H1763" s="32">
        <v>40.845070422535002</v>
      </c>
      <c r="I1763" s="12">
        <v>38.028169014085002</v>
      </c>
      <c r="J1763" s="12">
        <v>5.6338028169010004</v>
      </c>
      <c r="K1763" s="12">
        <v>2.8169014084509998</v>
      </c>
      <c r="L1763" s="12">
        <v>9.8591549295770005</v>
      </c>
      <c r="M1763" s="12">
        <v>1.4084507042250001</v>
      </c>
      <c r="N1763" s="34">
        <v>1.4084507042250001</v>
      </c>
    </row>
    <row r="1764" spans="4:14" x14ac:dyDescent="0.2">
      <c r="D1764" s="175"/>
      <c r="E1764" s="4" t="s">
        <v>26</v>
      </c>
      <c r="F1764" s="6"/>
      <c r="G1764" s="5">
        <v>30</v>
      </c>
      <c r="H1764" s="75">
        <v>46.666666666666998</v>
      </c>
      <c r="I1764" s="12">
        <v>43.333333333333002</v>
      </c>
      <c r="J1764" s="12">
        <v>6.666666666667</v>
      </c>
      <c r="K1764" s="29">
        <v>0</v>
      </c>
      <c r="L1764" s="33">
        <v>3.333333333333</v>
      </c>
      <c r="M1764" s="29">
        <v>0</v>
      </c>
      <c r="N1764" s="62">
        <v>0</v>
      </c>
    </row>
    <row r="1765" spans="4:14" x14ac:dyDescent="0.2">
      <c r="D1765" s="175"/>
      <c r="E1765" s="4" t="s">
        <v>27</v>
      </c>
      <c r="F1765" s="6"/>
      <c r="G1765" s="5">
        <v>70</v>
      </c>
      <c r="H1765" s="32">
        <v>41.428571428570997</v>
      </c>
      <c r="I1765" s="12">
        <v>38.571428571429003</v>
      </c>
      <c r="J1765" s="12">
        <v>8.5714285714289993</v>
      </c>
      <c r="K1765" s="29">
        <v>0</v>
      </c>
      <c r="L1765" s="12">
        <v>10</v>
      </c>
      <c r="M1765" s="29">
        <v>0</v>
      </c>
      <c r="N1765" s="34">
        <v>1.4285714285710001</v>
      </c>
    </row>
    <row r="1766" spans="4:14" x14ac:dyDescent="0.2">
      <c r="D1766" s="175"/>
      <c r="E1766" s="4" t="s">
        <v>28</v>
      </c>
      <c r="F1766" s="6"/>
      <c r="G1766" s="5">
        <v>51</v>
      </c>
      <c r="H1766" s="32">
        <v>41.176470588234999</v>
      </c>
      <c r="I1766" s="12">
        <v>45.098039215686001</v>
      </c>
      <c r="J1766" s="12">
        <v>5.8823529411760003</v>
      </c>
      <c r="K1766" s="29">
        <v>0</v>
      </c>
      <c r="L1766" s="12">
        <v>7.8431372549020004</v>
      </c>
      <c r="M1766" s="29">
        <v>0</v>
      </c>
      <c r="N1766" s="62">
        <v>0</v>
      </c>
    </row>
    <row r="1767" spans="4:14" x14ac:dyDescent="0.2">
      <c r="D1767" s="175"/>
      <c r="E1767" s="4" t="s">
        <v>29</v>
      </c>
      <c r="F1767" s="6"/>
      <c r="G1767" s="5">
        <v>7</v>
      </c>
      <c r="H1767" s="106">
        <v>14.285714285714</v>
      </c>
      <c r="I1767" s="49">
        <v>57.142857142856997</v>
      </c>
      <c r="J1767" s="90">
        <v>0</v>
      </c>
      <c r="K1767" s="49">
        <v>14.285714285714</v>
      </c>
      <c r="L1767" s="12">
        <v>14.285714285714</v>
      </c>
      <c r="M1767" s="29">
        <v>0</v>
      </c>
      <c r="N1767" s="62">
        <v>0</v>
      </c>
    </row>
    <row r="1768" spans="4:14" x14ac:dyDescent="0.2">
      <c r="D1768" s="174" t="s">
        <v>30</v>
      </c>
      <c r="E1768" s="20" t="s">
        <v>31</v>
      </c>
      <c r="F1768" s="22"/>
      <c r="G1768" s="21">
        <v>393</v>
      </c>
      <c r="H1768" s="51">
        <v>37.65903307888</v>
      </c>
      <c r="I1768" s="19">
        <v>39.949109414757999</v>
      </c>
      <c r="J1768" s="19">
        <v>5.3435114503819996</v>
      </c>
      <c r="K1768" s="19">
        <v>1.781170483461</v>
      </c>
      <c r="L1768" s="19">
        <v>10.687022900763001</v>
      </c>
      <c r="M1768" s="19">
        <v>2.5445292620869999</v>
      </c>
      <c r="N1768" s="50">
        <v>2.0356234096689998</v>
      </c>
    </row>
    <row r="1769" spans="4:14" x14ac:dyDescent="0.2">
      <c r="D1769" s="175"/>
      <c r="E1769" s="4" t="s">
        <v>32</v>
      </c>
      <c r="F1769" s="6"/>
      <c r="G1769" s="5">
        <v>352</v>
      </c>
      <c r="H1769" s="32">
        <v>37.784090909090999</v>
      </c>
      <c r="I1769" s="12">
        <v>42.329545454544999</v>
      </c>
      <c r="J1769" s="12">
        <v>5.113636363636</v>
      </c>
      <c r="K1769" s="12">
        <v>2.2727272727269998</v>
      </c>
      <c r="L1769" s="12">
        <v>8.5227272727269998</v>
      </c>
      <c r="M1769" s="12">
        <v>2.8409090909089998</v>
      </c>
      <c r="N1769" s="34">
        <v>1.136363636364</v>
      </c>
    </row>
    <row r="1770" spans="4:14" x14ac:dyDescent="0.2">
      <c r="D1770" s="175"/>
      <c r="E1770" s="4" t="s">
        <v>33</v>
      </c>
      <c r="F1770" s="6"/>
      <c r="G1770" s="5">
        <v>388</v>
      </c>
      <c r="H1770" s="32">
        <v>38.144329896907003</v>
      </c>
      <c r="I1770" s="12">
        <v>39.175257731959</v>
      </c>
      <c r="J1770" s="12">
        <v>6.1855670103089997</v>
      </c>
      <c r="K1770" s="12">
        <v>2.319587628866</v>
      </c>
      <c r="L1770" s="12">
        <v>9.278350515464</v>
      </c>
      <c r="M1770" s="12">
        <v>1.8041237113399999</v>
      </c>
      <c r="N1770" s="34">
        <v>3.0927835051549999</v>
      </c>
    </row>
    <row r="1771" spans="4:14" x14ac:dyDescent="0.2">
      <c r="D1771" s="175"/>
      <c r="E1771" s="4" t="s">
        <v>34</v>
      </c>
      <c r="F1771" s="6"/>
      <c r="G1771" s="5">
        <v>89</v>
      </c>
      <c r="H1771" s="32">
        <v>39.325842696629003</v>
      </c>
      <c r="I1771" s="12">
        <v>42.696629213483</v>
      </c>
      <c r="J1771" s="12">
        <v>1.123595505618</v>
      </c>
      <c r="K1771" s="12">
        <v>1.123595505618</v>
      </c>
      <c r="L1771" s="12">
        <v>11.23595505618</v>
      </c>
      <c r="M1771" s="12">
        <v>3.3707865168539999</v>
      </c>
      <c r="N1771" s="34">
        <v>1.123595505618</v>
      </c>
    </row>
    <row r="1772" spans="4:14" x14ac:dyDescent="0.2">
      <c r="D1772" s="174" t="s">
        <v>35</v>
      </c>
      <c r="E1772" s="20" t="s">
        <v>36</v>
      </c>
      <c r="F1772" s="22"/>
      <c r="G1772" s="21">
        <v>629</v>
      </c>
      <c r="H1772" s="51">
        <v>37.360890302066998</v>
      </c>
      <c r="I1772" s="19">
        <v>41.017488076311999</v>
      </c>
      <c r="J1772" s="19">
        <v>4.7694753577110003</v>
      </c>
      <c r="K1772" s="19">
        <v>2.0667726550080001</v>
      </c>
      <c r="L1772" s="19">
        <v>9.2209856915740005</v>
      </c>
      <c r="M1772" s="19">
        <v>2.8616852146260001</v>
      </c>
      <c r="N1772" s="50">
        <v>2.7027027027030002</v>
      </c>
    </row>
    <row r="1773" spans="4:14" x14ac:dyDescent="0.2">
      <c r="D1773" s="175"/>
      <c r="E1773" s="4" t="s">
        <v>37</v>
      </c>
      <c r="F1773" s="6"/>
      <c r="G1773" s="5">
        <v>593</v>
      </c>
      <c r="H1773" s="32">
        <v>38.617200674536001</v>
      </c>
      <c r="I1773" s="12">
        <v>40.134907251264998</v>
      </c>
      <c r="J1773" s="12">
        <v>5.7335581787520002</v>
      </c>
      <c r="K1773" s="12">
        <v>2.0236087689710001</v>
      </c>
      <c r="L1773" s="12">
        <v>10.118043844857</v>
      </c>
      <c r="M1773" s="12">
        <v>2.0236087689710001</v>
      </c>
      <c r="N1773" s="34">
        <v>1.3490725126480001</v>
      </c>
    </row>
    <row r="1774" spans="4:14" x14ac:dyDescent="0.2">
      <c r="D1774" s="174" t="s">
        <v>38</v>
      </c>
      <c r="E1774" s="20" t="s">
        <v>39</v>
      </c>
      <c r="F1774" s="22"/>
      <c r="G1774" s="21">
        <v>64</v>
      </c>
      <c r="H1774" s="138">
        <v>20.3125</v>
      </c>
      <c r="I1774" s="88">
        <v>46.875</v>
      </c>
      <c r="J1774" s="88">
        <v>10.9375</v>
      </c>
      <c r="K1774" s="19">
        <v>1.5625</v>
      </c>
      <c r="L1774" s="19">
        <v>12.5</v>
      </c>
      <c r="M1774" s="19">
        <v>4.6875</v>
      </c>
      <c r="N1774" s="50">
        <v>3.125</v>
      </c>
    </row>
    <row r="1775" spans="4:14" x14ac:dyDescent="0.2">
      <c r="D1775" s="175"/>
      <c r="E1775" s="4" t="s">
        <v>40</v>
      </c>
      <c r="F1775" s="6"/>
      <c r="G1775" s="5">
        <v>147</v>
      </c>
      <c r="H1775" s="77">
        <v>28.571428571428999</v>
      </c>
      <c r="I1775" s="12">
        <v>44.897959183673002</v>
      </c>
      <c r="J1775" s="12">
        <v>8.1632653061219997</v>
      </c>
      <c r="K1775" s="12">
        <v>2.040816326531</v>
      </c>
      <c r="L1775" s="12">
        <v>12.244897959184</v>
      </c>
      <c r="M1775" s="12">
        <v>2.7210884353739999</v>
      </c>
      <c r="N1775" s="34">
        <v>1.360544217687</v>
      </c>
    </row>
    <row r="1776" spans="4:14" x14ac:dyDescent="0.2">
      <c r="D1776" s="175"/>
      <c r="E1776" s="4" t="s">
        <v>41</v>
      </c>
      <c r="F1776" s="6"/>
      <c r="G1776" s="5">
        <v>204</v>
      </c>
      <c r="H1776" s="106">
        <v>27.450980392157</v>
      </c>
      <c r="I1776" s="28">
        <v>47.058823529412003</v>
      </c>
      <c r="J1776" s="12">
        <v>3.9215686274510002</v>
      </c>
      <c r="K1776" s="12">
        <v>3.4313725490200002</v>
      </c>
      <c r="L1776" s="28">
        <v>14.705882352941</v>
      </c>
      <c r="M1776" s="12">
        <v>2.4509803921570001</v>
      </c>
      <c r="N1776" s="34">
        <v>0.98039215686299996</v>
      </c>
    </row>
    <row r="1777" spans="2:14" x14ac:dyDescent="0.2">
      <c r="D1777" s="175"/>
      <c r="E1777" s="4" t="s">
        <v>42</v>
      </c>
      <c r="F1777" s="6"/>
      <c r="G1777" s="5">
        <v>210</v>
      </c>
      <c r="H1777" s="32">
        <v>39.047619047619001</v>
      </c>
      <c r="I1777" s="12">
        <v>40</v>
      </c>
      <c r="J1777" s="12">
        <v>4.2857142857139996</v>
      </c>
      <c r="K1777" s="12">
        <v>2.3809523809519999</v>
      </c>
      <c r="L1777" s="12">
        <v>10.47619047619</v>
      </c>
      <c r="M1777" s="12">
        <v>1.9047619047619999</v>
      </c>
      <c r="N1777" s="34">
        <v>1.9047619047619999</v>
      </c>
    </row>
    <row r="1778" spans="2:14" x14ac:dyDescent="0.2">
      <c r="D1778" s="175"/>
      <c r="E1778" s="4" t="s">
        <v>43</v>
      </c>
      <c r="F1778" s="6"/>
      <c r="G1778" s="5">
        <v>204</v>
      </c>
      <c r="H1778" s="94">
        <v>48.529411764705998</v>
      </c>
      <c r="I1778" s="33">
        <v>31.372549019608002</v>
      </c>
      <c r="J1778" s="12">
        <v>5.3921568627449998</v>
      </c>
      <c r="K1778" s="12">
        <v>1.4705882352940001</v>
      </c>
      <c r="L1778" s="12">
        <v>8.8235294117649996</v>
      </c>
      <c r="M1778" s="12">
        <v>2.9411764705880001</v>
      </c>
      <c r="N1778" s="34">
        <v>1.4705882352940001</v>
      </c>
    </row>
    <row r="1779" spans="2:14" x14ac:dyDescent="0.2">
      <c r="D1779" s="175"/>
      <c r="E1779" s="4" t="s">
        <v>44</v>
      </c>
      <c r="F1779" s="6"/>
      <c r="G1779" s="5">
        <v>223</v>
      </c>
      <c r="H1779" s="32">
        <v>38.565022421525001</v>
      </c>
      <c r="I1779" s="12">
        <v>40.807174887892003</v>
      </c>
      <c r="J1779" s="12">
        <v>6.27802690583</v>
      </c>
      <c r="K1779" s="12">
        <v>1.7937219730939999</v>
      </c>
      <c r="L1779" s="12">
        <v>6.27802690583</v>
      </c>
      <c r="M1779" s="12">
        <v>3.139013452915</v>
      </c>
      <c r="N1779" s="34">
        <v>3.139013452915</v>
      </c>
    </row>
    <row r="1780" spans="2:14" x14ac:dyDescent="0.2">
      <c r="D1780" s="176"/>
      <c r="E1780" s="59" t="s">
        <v>45</v>
      </c>
      <c r="F1780" s="60"/>
      <c r="G1780" s="56">
        <v>170</v>
      </c>
      <c r="H1780" s="142">
        <v>50.588235294118</v>
      </c>
      <c r="I1780" s="47">
        <v>38.235294117647001</v>
      </c>
      <c r="J1780" s="47">
        <v>1.764705882353</v>
      </c>
      <c r="K1780" s="47">
        <v>1.1764705882349999</v>
      </c>
      <c r="L1780" s="47">
        <v>4.7058823529409999</v>
      </c>
      <c r="M1780" s="47">
        <v>0.58823529411800002</v>
      </c>
      <c r="N1780" s="85">
        <v>2.9411764705880001</v>
      </c>
    </row>
    <row r="1782" spans="2:14" x14ac:dyDescent="0.2">
      <c r="B1782" s="43" t="str">
        <f xml:space="preserve"> HYPERLINK("#'目次'!B71", "[65]")</f>
        <v>[65]</v>
      </c>
      <c r="C1782" s="31" t="s">
        <v>177</v>
      </c>
    </row>
    <row r="1786" spans="2:14" ht="36" x14ac:dyDescent="0.2">
      <c r="D1786" s="177"/>
      <c r="E1786" s="178"/>
      <c r="F1786" s="178"/>
      <c r="G1786" s="40" t="s">
        <v>14</v>
      </c>
      <c r="H1786" s="42" t="s">
        <v>178</v>
      </c>
      <c r="I1786" s="15" t="s">
        <v>179</v>
      </c>
      <c r="J1786" s="15" t="s">
        <v>180</v>
      </c>
      <c r="K1786" s="15" t="s">
        <v>181</v>
      </c>
      <c r="L1786" s="15" t="s">
        <v>182</v>
      </c>
      <c r="M1786" s="15" t="s">
        <v>86</v>
      </c>
      <c r="N1786" s="44" t="s">
        <v>17</v>
      </c>
    </row>
    <row r="1787" spans="2:14" x14ac:dyDescent="0.2">
      <c r="D1787" s="179"/>
      <c r="E1787" s="180"/>
      <c r="F1787" s="180"/>
      <c r="G1787" s="39"/>
      <c r="H1787" s="41"/>
      <c r="I1787" s="14"/>
      <c r="J1787" s="14"/>
      <c r="K1787" s="14"/>
      <c r="L1787" s="14"/>
      <c r="M1787" s="14"/>
      <c r="N1787" s="38"/>
    </row>
    <row r="1788" spans="2:14" x14ac:dyDescent="0.2">
      <c r="D1788" s="58"/>
      <c r="E1788" s="53" t="s">
        <v>14</v>
      </c>
      <c r="F1788" s="52"/>
      <c r="G1788" s="37">
        <v>1222</v>
      </c>
      <c r="H1788" s="24">
        <v>37.970540098199997</v>
      </c>
      <c r="I1788" s="24">
        <v>40.589198036006998</v>
      </c>
      <c r="J1788" s="24">
        <v>5.2373158756139997</v>
      </c>
      <c r="K1788" s="24">
        <v>2.045826513912</v>
      </c>
      <c r="L1788" s="24">
        <v>9.6563011456630008</v>
      </c>
      <c r="M1788" s="24">
        <v>2.4549918166940001</v>
      </c>
      <c r="N1788" s="68">
        <v>2.045826513912</v>
      </c>
    </row>
    <row r="1789" spans="2:14" x14ac:dyDescent="0.2">
      <c r="D1789" s="174" t="s">
        <v>52</v>
      </c>
      <c r="E1789" s="20" t="s">
        <v>53</v>
      </c>
      <c r="F1789" s="22"/>
      <c r="G1789" s="21">
        <v>15</v>
      </c>
      <c r="H1789" s="138">
        <v>20</v>
      </c>
      <c r="I1789" s="105">
        <v>60</v>
      </c>
      <c r="J1789" s="19">
        <v>6.666666666667</v>
      </c>
      <c r="K1789" s="74">
        <v>0</v>
      </c>
      <c r="L1789" s="19">
        <v>6.666666666667</v>
      </c>
      <c r="M1789" s="74">
        <v>0</v>
      </c>
      <c r="N1789" s="50">
        <v>6.666666666667</v>
      </c>
    </row>
    <row r="1790" spans="2:14" ht="24" x14ac:dyDescent="0.2">
      <c r="D1790" s="175"/>
      <c r="E1790" s="4" t="s">
        <v>54</v>
      </c>
      <c r="F1790" s="6"/>
      <c r="G1790" s="5">
        <v>122</v>
      </c>
      <c r="H1790" s="94">
        <v>55.737704918033003</v>
      </c>
      <c r="I1790" s="61">
        <v>27.049180327868999</v>
      </c>
      <c r="J1790" s="12">
        <v>5.7377049180329998</v>
      </c>
      <c r="K1790" s="12">
        <v>4.0983606557380003</v>
      </c>
      <c r="L1790" s="12">
        <v>5.7377049180329998</v>
      </c>
      <c r="M1790" s="12">
        <v>0.81967213114799997</v>
      </c>
      <c r="N1790" s="34">
        <v>0.81967213114799997</v>
      </c>
    </row>
    <row r="1791" spans="2:14" x14ac:dyDescent="0.2">
      <c r="D1791" s="175"/>
      <c r="E1791" s="4" t="s">
        <v>55</v>
      </c>
      <c r="F1791" s="6"/>
      <c r="G1791" s="5">
        <v>43</v>
      </c>
      <c r="H1791" s="77">
        <v>30.232558139535001</v>
      </c>
      <c r="I1791" s="28">
        <v>46.511627906976997</v>
      </c>
      <c r="J1791" s="12">
        <v>6.9767441860470001</v>
      </c>
      <c r="K1791" s="12">
        <v>2.3255813953489999</v>
      </c>
      <c r="L1791" s="12">
        <v>11.627906976744001</v>
      </c>
      <c r="M1791" s="29">
        <v>0</v>
      </c>
      <c r="N1791" s="34">
        <v>2.3255813953489999</v>
      </c>
    </row>
    <row r="1792" spans="2:14" x14ac:dyDescent="0.2">
      <c r="D1792" s="175"/>
      <c r="E1792" s="4" t="s">
        <v>56</v>
      </c>
      <c r="F1792" s="6"/>
      <c r="G1792" s="5">
        <v>60</v>
      </c>
      <c r="H1792" s="32">
        <v>38.333333333333002</v>
      </c>
      <c r="I1792" s="12">
        <v>41.666666666666998</v>
      </c>
      <c r="J1792" s="12">
        <v>1.666666666667</v>
      </c>
      <c r="K1792" s="12">
        <v>1.666666666667</v>
      </c>
      <c r="L1792" s="12">
        <v>11.666666666667</v>
      </c>
      <c r="M1792" s="12">
        <v>5</v>
      </c>
      <c r="N1792" s="62">
        <v>0</v>
      </c>
    </row>
    <row r="1793" spans="4:14" x14ac:dyDescent="0.2">
      <c r="D1793" s="175"/>
      <c r="E1793" s="4" t="s">
        <v>57</v>
      </c>
      <c r="F1793" s="6"/>
      <c r="G1793" s="5">
        <v>286</v>
      </c>
      <c r="H1793" s="77">
        <v>32.867132867133002</v>
      </c>
      <c r="I1793" s="12">
        <v>41.608391608391997</v>
      </c>
      <c r="J1793" s="12">
        <v>5.594405594406</v>
      </c>
      <c r="K1793" s="12">
        <v>2.797202797203</v>
      </c>
      <c r="L1793" s="12">
        <v>12.937062937063001</v>
      </c>
      <c r="M1793" s="12">
        <v>2.797202797203</v>
      </c>
      <c r="N1793" s="34">
        <v>1.398601398601</v>
      </c>
    </row>
    <row r="1794" spans="4:14" x14ac:dyDescent="0.2">
      <c r="D1794" s="175"/>
      <c r="E1794" s="4" t="s">
        <v>58</v>
      </c>
      <c r="F1794" s="6"/>
      <c r="G1794" s="5">
        <v>129</v>
      </c>
      <c r="H1794" s="32">
        <v>34.108527131782999</v>
      </c>
      <c r="I1794" s="12">
        <v>41.085271317828997</v>
      </c>
      <c r="J1794" s="12">
        <v>3.1007751937979999</v>
      </c>
      <c r="K1794" s="12">
        <v>0.77519379845000003</v>
      </c>
      <c r="L1794" s="12">
        <v>12.403100775194</v>
      </c>
      <c r="M1794" s="12">
        <v>4.6511627906979998</v>
      </c>
      <c r="N1794" s="34">
        <v>3.8759689922480001</v>
      </c>
    </row>
    <row r="1795" spans="4:14" x14ac:dyDescent="0.2">
      <c r="D1795" s="175"/>
      <c r="E1795" s="4" t="s">
        <v>59</v>
      </c>
      <c r="F1795" s="6"/>
      <c r="G1795" s="5">
        <v>195</v>
      </c>
      <c r="H1795" s="32">
        <v>36.923076923076998</v>
      </c>
      <c r="I1795" s="28">
        <v>47.179487179486998</v>
      </c>
      <c r="J1795" s="12">
        <v>3.5897435897440002</v>
      </c>
      <c r="K1795" s="12">
        <v>2.051282051282</v>
      </c>
      <c r="L1795" s="12">
        <v>7.6923076923079998</v>
      </c>
      <c r="M1795" s="12">
        <v>1.025641025641</v>
      </c>
      <c r="N1795" s="34">
        <v>1.538461538462</v>
      </c>
    </row>
    <row r="1796" spans="4:14" x14ac:dyDescent="0.2">
      <c r="D1796" s="175"/>
      <c r="E1796" s="4" t="s">
        <v>60</v>
      </c>
      <c r="F1796" s="6"/>
      <c r="G1796" s="5">
        <v>176</v>
      </c>
      <c r="H1796" s="75">
        <v>43.181818181818002</v>
      </c>
      <c r="I1796" s="12">
        <v>38.636363636364003</v>
      </c>
      <c r="J1796" s="12">
        <v>5.113636363636</v>
      </c>
      <c r="K1796" s="12">
        <v>1.136363636364</v>
      </c>
      <c r="L1796" s="12">
        <v>7.9545454545450003</v>
      </c>
      <c r="M1796" s="12">
        <v>3.4090909090910002</v>
      </c>
      <c r="N1796" s="34">
        <v>0.56818181818199998</v>
      </c>
    </row>
    <row r="1797" spans="4:14" x14ac:dyDescent="0.2">
      <c r="D1797" s="175"/>
      <c r="E1797" s="4" t="s">
        <v>61</v>
      </c>
      <c r="F1797" s="6"/>
      <c r="G1797" s="5">
        <v>78</v>
      </c>
      <c r="H1797" s="106">
        <v>19.230769230768999</v>
      </c>
      <c r="I1797" s="28">
        <v>48.717948717949</v>
      </c>
      <c r="J1797" s="28">
        <v>12.820512820513001</v>
      </c>
      <c r="K1797" s="12">
        <v>1.2820512820509999</v>
      </c>
      <c r="L1797" s="12">
        <v>11.538461538462</v>
      </c>
      <c r="M1797" s="12">
        <v>2.564102564103</v>
      </c>
      <c r="N1797" s="34">
        <v>3.8461538461539999</v>
      </c>
    </row>
    <row r="1798" spans="4:14" x14ac:dyDescent="0.2">
      <c r="D1798" s="175"/>
      <c r="E1798" s="4" t="s">
        <v>62</v>
      </c>
      <c r="F1798" s="6"/>
      <c r="G1798" s="5">
        <v>113</v>
      </c>
      <c r="H1798" s="75">
        <v>47.787610619469</v>
      </c>
      <c r="I1798" s="33">
        <v>33.628318584071003</v>
      </c>
      <c r="J1798" s="12">
        <v>4.424778761062</v>
      </c>
      <c r="K1798" s="12">
        <v>1.769911504425</v>
      </c>
      <c r="L1798" s="12">
        <v>6.194690265487</v>
      </c>
      <c r="M1798" s="12">
        <v>1.769911504425</v>
      </c>
      <c r="N1798" s="34">
        <v>4.424778761062</v>
      </c>
    </row>
    <row r="1799" spans="4:14" x14ac:dyDescent="0.2">
      <c r="D1799" s="174" t="s">
        <v>63</v>
      </c>
      <c r="E1799" s="20" t="s">
        <v>64</v>
      </c>
      <c r="F1799" s="22"/>
      <c r="G1799" s="21">
        <v>234</v>
      </c>
      <c r="H1799" s="51">
        <v>38.888888888888999</v>
      </c>
      <c r="I1799" s="19">
        <v>39.74358974359</v>
      </c>
      <c r="J1799" s="19">
        <v>5.9829059829059998</v>
      </c>
      <c r="K1799" s="19">
        <v>1.2820512820509999</v>
      </c>
      <c r="L1799" s="19">
        <v>9.4017094017090006</v>
      </c>
      <c r="M1799" s="19">
        <v>2.1367521367519999</v>
      </c>
      <c r="N1799" s="50">
        <v>2.564102564103</v>
      </c>
    </row>
    <row r="1800" spans="4:14" x14ac:dyDescent="0.2">
      <c r="D1800" s="175"/>
      <c r="E1800" s="4" t="s">
        <v>65</v>
      </c>
      <c r="F1800" s="6"/>
      <c r="G1800" s="5">
        <v>172</v>
      </c>
      <c r="H1800" s="32">
        <v>38.372093023255999</v>
      </c>
      <c r="I1800" s="12">
        <v>39.534883720929997</v>
      </c>
      <c r="J1800" s="12">
        <v>4.6511627906979998</v>
      </c>
      <c r="K1800" s="12">
        <v>1.1627906976739999</v>
      </c>
      <c r="L1800" s="12">
        <v>8.7209302325580005</v>
      </c>
      <c r="M1800" s="12">
        <v>5.2325581395349996</v>
      </c>
      <c r="N1800" s="34">
        <v>2.3255813953489999</v>
      </c>
    </row>
    <row r="1801" spans="4:14" x14ac:dyDescent="0.2">
      <c r="D1801" s="175"/>
      <c r="E1801" s="4" t="s">
        <v>66</v>
      </c>
      <c r="F1801" s="6"/>
      <c r="G1801" s="5">
        <v>165</v>
      </c>
      <c r="H1801" s="32">
        <v>41.212121212120998</v>
      </c>
      <c r="I1801" s="12">
        <v>35.757575757575999</v>
      </c>
      <c r="J1801" s="12">
        <v>6.0606060606060002</v>
      </c>
      <c r="K1801" s="12">
        <v>1.818181818182</v>
      </c>
      <c r="L1801" s="12">
        <v>8.4848484848479995</v>
      </c>
      <c r="M1801" s="12">
        <v>3.0303030303030001</v>
      </c>
      <c r="N1801" s="34">
        <v>3.636363636364</v>
      </c>
    </row>
    <row r="1802" spans="4:14" x14ac:dyDescent="0.2">
      <c r="D1802" s="175"/>
      <c r="E1802" s="4" t="s">
        <v>67</v>
      </c>
      <c r="F1802" s="6"/>
      <c r="G1802" s="5">
        <v>158</v>
      </c>
      <c r="H1802" s="77">
        <v>32.278481012657998</v>
      </c>
      <c r="I1802" s="12">
        <v>43.670886075948999</v>
      </c>
      <c r="J1802" s="12">
        <v>3.1645569620249998</v>
      </c>
      <c r="K1802" s="12">
        <v>4.4303797468350004</v>
      </c>
      <c r="L1802" s="12">
        <v>13.291139240506</v>
      </c>
      <c r="M1802" s="12">
        <v>1.8987341772149999</v>
      </c>
      <c r="N1802" s="34">
        <v>1.2658227848100001</v>
      </c>
    </row>
    <row r="1803" spans="4:14" x14ac:dyDescent="0.2">
      <c r="D1803" s="175"/>
      <c r="E1803" s="4" t="s">
        <v>68</v>
      </c>
      <c r="F1803" s="6"/>
      <c r="G1803" s="5">
        <v>112</v>
      </c>
      <c r="H1803" s="32">
        <v>42.857142857143003</v>
      </c>
      <c r="I1803" s="12">
        <v>44.642857142856997</v>
      </c>
      <c r="J1803" s="12">
        <v>4.4642857142860004</v>
      </c>
      <c r="K1803" s="29">
        <v>0</v>
      </c>
      <c r="L1803" s="12">
        <v>6.25</v>
      </c>
      <c r="M1803" s="29">
        <v>0</v>
      </c>
      <c r="N1803" s="34">
        <v>1.785714285714</v>
      </c>
    </row>
    <row r="1804" spans="4:14" x14ac:dyDescent="0.2">
      <c r="D1804" s="175"/>
      <c r="E1804" s="4" t="s">
        <v>69</v>
      </c>
      <c r="F1804" s="6"/>
      <c r="G1804" s="5">
        <v>92</v>
      </c>
      <c r="H1804" s="106">
        <v>27.173913043477999</v>
      </c>
      <c r="I1804" s="28">
        <v>50</v>
      </c>
      <c r="J1804" s="12">
        <v>4.3478260869570002</v>
      </c>
      <c r="K1804" s="12">
        <v>3.2608695652169999</v>
      </c>
      <c r="L1804" s="12">
        <v>11.95652173913</v>
      </c>
      <c r="M1804" s="12">
        <v>3.2608695652169999</v>
      </c>
      <c r="N1804" s="62">
        <v>0</v>
      </c>
    </row>
    <row r="1805" spans="4:14" x14ac:dyDescent="0.2">
      <c r="D1805" s="175"/>
      <c r="E1805" s="4" t="s">
        <v>70</v>
      </c>
      <c r="F1805" s="6"/>
      <c r="G1805" s="5">
        <v>131</v>
      </c>
      <c r="H1805" s="32">
        <v>37.404580152671997</v>
      </c>
      <c r="I1805" s="28">
        <v>45.801526717557003</v>
      </c>
      <c r="J1805" s="12">
        <v>4.5801526717560002</v>
      </c>
      <c r="K1805" s="12">
        <v>1.526717557252</v>
      </c>
      <c r="L1805" s="12">
        <v>7.6335877862599997</v>
      </c>
      <c r="M1805" s="12">
        <v>2.2900763358780001</v>
      </c>
      <c r="N1805" s="34">
        <v>0.76335877862599999</v>
      </c>
    </row>
    <row r="1806" spans="4:14" x14ac:dyDescent="0.2">
      <c r="D1806" s="175"/>
      <c r="E1806" s="4" t="s">
        <v>71</v>
      </c>
      <c r="F1806" s="6"/>
      <c r="G1806" s="5">
        <v>71</v>
      </c>
      <c r="H1806" s="32">
        <v>35.211267605633999</v>
      </c>
      <c r="I1806" s="12">
        <v>45.070422535211002</v>
      </c>
      <c r="J1806" s="12">
        <v>8.4507042253520002</v>
      </c>
      <c r="K1806" s="29">
        <v>0</v>
      </c>
      <c r="L1806" s="12">
        <v>11.267605633803001</v>
      </c>
      <c r="M1806" s="29">
        <v>0</v>
      </c>
      <c r="N1806" s="62">
        <v>0</v>
      </c>
    </row>
    <row r="1807" spans="4:14" x14ac:dyDescent="0.2">
      <c r="D1807" s="176"/>
      <c r="E1807" s="59" t="s">
        <v>72</v>
      </c>
      <c r="F1807" s="60"/>
      <c r="G1807" s="56">
        <v>70</v>
      </c>
      <c r="H1807" s="142">
        <v>50</v>
      </c>
      <c r="I1807" s="92">
        <v>21.428571428571001</v>
      </c>
      <c r="J1807" s="47">
        <v>4.2857142857139996</v>
      </c>
      <c r="K1807" s="102">
        <v>7.1428571428570002</v>
      </c>
      <c r="L1807" s="47">
        <v>14.285714285714</v>
      </c>
      <c r="M1807" s="47">
        <v>1.4285714285710001</v>
      </c>
      <c r="N1807" s="85">
        <v>1.4285714285710001</v>
      </c>
    </row>
    <row r="1809" spans="2:14" x14ac:dyDescent="0.2">
      <c r="B1809" s="43" t="str">
        <f xml:space="preserve"> HYPERLINK("#'目次'!B72", "[66]")</f>
        <v>[66]</v>
      </c>
      <c r="C1809" s="31" t="s">
        <v>177</v>
      </c>
    </row>
    <row r="1812" spans="2:14" x14ac:dyDescent="0.2">
      <c r="C1812" s="31" t="s">
        <v>75</v>
      </c>
    </row>
    <row r="1813" spans="2:14" ht="36" x14ac:dyDescent="0.2">
      <c r="D1813" s="177"/>
      <c r="E1813" s="178"/>
      <c r="F1813" s="178"/>
      <c r="G1813" s="40" t="s">
        <v>14</v>
      </c>
      <c r="H1813" s="42" t="s">
        <v>178</v>
      </c>
      <c r="I1813" s="15" t="s">
        <v>179</v>
      </c>
      <c r="J1813" s="15" t="s">
        <v>180</v>
      </c>
      <c r="K1813" s="15" t="s">
        <v>181</v>
      </c>
      <c r="L1813" s="15" t="s">
        <v>182</v>
      </c>
      <c r="M1813" s="15" t="s">
        <v>86</v>
      </c>
      <c r="N1813" s="44" t="s">
        <v>17</v>
      </c>
    </row>
    <row r="1814" spans="2:14" x14ac:dyDescent="0.2">
      <c r="D1814" s="179"/>
      <c r="E1814" s="180"/>
      <c r="F1814" s="180"/>
      <c r="G1814" s="39"/>
      <c r="H1814" s="41"/>
      <c r="I1814" s="14"/>
      <c r="J1814" s="14"/>
      <c r="K1814" s="14"/>
      <c r="L1814" s="14"/>
      <c r="M1814" s="14"/>
      <c r="N1814" s="38"/>
    </row>
    <row r="1815" spans="2:14" x14ac:dyDescent="0.2">
      <c r="D1815" s="58"/>
      <c r="E1815" s="53" t="s">
        <v>14</v>
      </c>
      <c r="F1815" s="52"/>
      <c r="G1815" s="37">
        <v>1222</v>
      </c>
      <c r="H1815" s="24">
        <v>37.970540098199997</v>
      </c>
      <c r="I1815" s="24">
        <v>40.589198036006998</v>
      </c>
      <c r="J1815" s="24">
        <v>5.2373158756139997</v>
      </c>
      <c r="K1815" s="24">
        <v>2.045826513912</v>
      </c>
      <c r="L1815" s="24">
        <v>9.6563011456630008</v>
      </c>
      <c r="M1815" s="24">
        <v>2.4549918166940001</v>
      </c>
      <c r="N1815" s="68">
        <v>2.045826513912</v>
      </c>
    </row>
    <row r="1816" spans="2:14" x14ac:dyDescent="0.2">
      <c r="D1816" s="174" t="s">
        <v>36</v>
      </c>
      <c r="E1816" s="20" t="s">
        <v>76</v>
      </c>
      <c r="F1816" s="22"/>
      <c r="G1816" s="21">
        <v>629</v>
      </c>
      <c r="H1816" s="51">
        <v>37.360890302066998</v>
      </c>
      <c r="I1816" s="19">
        <v>41.017488076311999</v>
      </c>
      <c r="J1816" s="19">
        <v>4.7694753577110003</v>
      </c>
      <c r="K1816" s="19">
        <v>2.0667726550080001</v>
      </c>
      <c r="L1816" s="19">
        <v>9.2209856915740005</v>
      </c>
      <c r="M1816" s="19">
        <v>2.8616852146260001</v>
      </c>
      <c r="N1816" s="50">
        <v>2.7027027027030002</v>
      </c>
    </row>
    <row r="1817" spans="2:14" x14ac:dyDescent="0.2">
      <c r="D1817" s="175"/>
      <c r="E1817" s="4" t="s">
        <v>39</v>
      </c>
      <c r="F1817" s="6"/>
      <c r="G1817" s="5">
        <v>37</v>
      </c>
      <c r="H1817" s="106">
        <v>13.513513513514001</v>
      </c>
      <c r="I1817" s="28">
        <v>48.648648648649001</v>
      </c>
      <c r="J1817" s="28">
        <v>10.810810810811001</v>
      </c>
      <c r="K1817" s="12">
        <v>2.7027027027030002</v>
      </c>
      <c r="L1817" s="12">
        <v>13.513513513514001</v>
      </c>
      <c r="M1817" s="12">
        <v>5.4054054054050003</v>
      </c>
      <c r="N1817" s="34">
        <v>5.4054054054050003</v>
      </c>
    </row>
    <row r="1818" spans="2:14" x14ac:dyDescent="0.2">
      <c r="D1818" s="175"/>
      <c r="E1818" s="4" t="s">
        <v>40</v>
      </c>
      <c r="F1818" s="6"/>
      <c r="G1818" s="5">
        <v>73</v>
      </c>
      <c r="H1818" s="106">
        <v>24.657534246575</v>
      </c>
      <c r="I1818" s="28">
        <v>49.315068493151003</v>
      </c>
      <c r="J1818" s="12">
        <v>8.2191780821920002</v>
      </c>
      <c r="K1818" s="12">
        <v>1.369863013699</v>
      </c>
      <c r="L1818" s="12">
        <v>12.328767123287999</v>
      </c>
      <c r="M1818" s="12">
        <v>2.7397260273969999</v>
      </c>
      <c r="N1818" s="34">
        <v>1.369863013699</v>
      </c>
    </row>
    <row r="1819" spans="2:14" x14ac:dyDescent="0.2">
      <c r="D1819" s="175"/>
      <c r="E1819" s="4" t="s">
        <v>41</v>
      </c>
      <c r="F1819" s="6"/>
      <c r="G1819" s="5">
        <v>108</v>
      </c>
      <c r="H1819" s="106">
        <v>25</v>
      </c>
      <c r="I1819" s="28">
        <v>49.074074074073998</v>
      </c>
      <c r="J1819" s="12">
        <v>1.851851851852</v>
      </c>
      <c r="K1819" s="12">
        <v>3.7037037037039999</v>
      </c>
      <c r="L1819" s="28">
        <v>15.740740740741</v>
      </c>
      <c r="M1819" s="12">
        <v>2.7777777777780002</v>
      </c>
      <c r="N1819" s="34">
        <v>1.851851851852</v>
      </c>
    </row>
    <row r="1820" spans="2:14" x14ac:dyDescent="0.2">
      <c r="D1820" s="175"/>
      <c r="E1820" s="4" t="s">
        <v>42</v>
      </c>
      <c r="F1820" s="6"/>
      <c r="G1820" s="5">
        <v>113</v>
      </c>
      <c r="H1820" s="75">
        <v>43.362831858406999</v>
      </c>
      <c r="I1820" s="33">
        <v>33.628318584071003</v>
      </c>
      <c r="J1820" s="12">
        <v>3.53982300885</v>
      </c>
      <c r="K1820" s="12">
        <v>2.654867256637</v>
      </c>
      <c r="L1820" s="12">
        <v>11.504424778761001</v>
      </c>
      <c r="M1820" s="12">
        <v>2.654867256637</v>
      </c>
      <c r="N1820" s="34">
        <v>2.654867256637</v>
      </c>
    </row>
    <row r="1821" spans="2:14" x14ac:dyDescent="0.2">
      <c r="D1821" s="175"/>
      <c r="E1821" s="4" t="s">
        <v>43</v>
      </c>
      <c r="F1821" s="6"/>
      <c r="G1821" s="5">
        <v>101</v>
      </c>
      <c r="H1821" s="94">
        <v>56.435643564355999</v>
      </c>
      <c r="I1821" s="61">
        <v>24.752475247524998</v>
      </c>
      <c r="J1821" s="12">
        <v>5.940594059406</v>
      </c>
      <c r="K1821" s="12">
        <v>0.99009900990099997</v>
      </c>
      <c r="L1821" s="12">
        <v>6.9306930693069999</v>
      </c>
      <c r="M1821" s="12">
        <v>3.9603960396039999</v>
      </c>
      <c r="N1821" s="34">
        <v>0.99009900990099997</v>
      </c>
    </row>
    <row r="1822" spans="2:14" x14ac:dyDescent="0.2">
      <c r="D1822" s="175"/>
      <c r="E1822" s="4" t="s">
        <v>44</v>
      </c>
      <c r="F1822" s="6"/>
      <c r="G1822" s="5">
        <v>114</v>
      </c>
      <c r="H1822" s="77">
        <v>30.701754385965</v>
      </c>
      <c r="I1822" s="28">
        <v>49.122807017543998</v>
      </c>
      <c r="J1822" s="12">
        <v>7.0175438596489998</v>
      </c>
      <c r="K1822" s="12">
        <v>1.7543859649119999</v>
      </c>
      <c r="L1822" s="33">
        <v>4.3859649122809996</v>
      </c>
      <c r="M1822" s="12">
        <v>2.6315789473679998</v>
      </c>
      <c r="N1822" s="34">
        <v>4.3859649122809996</v>
      </c>
    </row>
    <row r="1823" spans="2:14" x14ac:dyDescent="0.2">
      <c r="D1823" s="175"/>
      <c r="E1823" s="4" t="s">
        <v>45</v>
      </c>
      <c r="F1823" s="6"/>
      <c r="G1823" s="5">
        <v>83</v>
      </c>
      <c r="H1823" s="94">
        <v>53.012048192770997</v>
      </c>
      <c r="I1823" s="12">
        <v>38.554216867469997</v>
      </c>
      <c r="J1823" s="90">
        <v>0</v>
      </c>
      <c r="K1823" s="12">
        <v>1.204819277108</v>
      </c>
      <c r="L1823" s="33">
        <v>2.409638554217</v>
      </c>
      <c r="M1823" s="12">
        <v>1.204819277108</v>
      </c>
      <c r="N1823" s="34">
        <v>3.6144578313250002</v>
      </c>
    </row>
    <row r="1824" spans="2:14" x14ac:dyDescent="0.2">
      <c r="D1824" s="174" t="s">
        <v>37</v>
      </c>
      <c r="E1824" s="20" t="s">
        <v>77</v>
      </c>
      <c r="F1824" s="22"/>
      <c r="G1824" s="21">
        <v>593</v>
      </c>
      <c r="H1824" s="51">
        <v>38.617200674536001</v>
      </c>
      <c r="I1824" s="19">
        <v>40.134907251264998</v>
      </c>
      <c r="J1824" s="19">
        <v>5.7335581787520002</v>
      </c>
      <c r="K1824" s="19">
        <v>2.0236087689710001</v>
      </c>
      <c r="L1824" s="19">
        <v>10.118043844857</v>
      </c>
      <c r="M1824" s="19">
        <v>2.0236087689710001</v>
      </c>
      <c r="N1824" s="50">
        <v>1.3490725126480001</v>
      </c>
    </row>
    <row r="1825" spans="2:14" x14ac:dyDescent="0.2">
      <c r="D1825" s="175"/>
      <c r="E1825" s="4" t="s">
        <v>39</v>
      </c>
      <c r="F1825" s="6"/>
      <c r="G1825" s="5">
        <v>27</v>
      </c>
      <c r="H1825" s="77">
        <v>29.629629629629999</v>
      </c>
      <c r="I1825" s="12">
        <v>44.444444444444002</v>
      </c>
      <c r="J1825" s="28">
        <v>11.111111111111001</v>
      </c>
      <c r="K1825" s="29">
        <v>0</v>
      </c>
      <c r="L1825" s="12">
        <v>11.111111111111001</v>
      </c>
      <c r="M1825" s="12">
        <v>3.7037037037039999</v>
      </c>
      <c r="N1825" s="62">
        <v>0</v>
      </c>
    </row>
    <row r="1826" spans="2:14" x14ac:dyDescent="0.2">
      <c r="D1826" s="175"/>
      <c r="E1826" s="4" t="s">
        <v>40</v>
      </c>
      <c r="F1826" s="6"/>
      <c r="G1826" s="5">
        <v>74</v>
      </c>
      <c r="H1826" s="77">
        <v>32.432432432432002</v>
      </c>
      <c r="I1826" s="12">
        <v>40.540540540541002</v>
      </c>
      <c r="J1826" s="12">
        <v>8.1081081081080004</v>
      </c>
      <c r="K1826" s="12">
        <v>2.7027027027030002</v>
      </c>
      <c r="L1826" s="12">
        <v>12.162162162162</v>
      </c>
      <c r="M1826" s="12">
        <v>2.7027027027030002</v>
      </c>
      <c r="N1826" s="34">
        <v>1.351351351351</v>
      </c>
    </row>
    <row r="1827" spans="2:14" x14ac:dyDescent="0.2">
      <c r="D1827" s="175"/>
      <c r="E1827" s="4" t="s">
        <v>41</v>
      </c>
      <c r="F1827" s="6"/>
      <c r="G1827" s="5">
        <v>96</v>
      </c>
      <c r="H1827" s="77">
        <v>30.208333333333002</v>
      </c>
      <c r="I1827" s="12">
        <v>44.791666666666998</v>
      </c>
      <c r="J1827" s="12">
        <v>6.25</v>
      </c>
      <c r="K1827" s="12">
        <v>3.125</v>
      </c>
      <c r="L1827" s="12">
        <v>13.541666666667</v>
      </c>
      <c r="M1827" s="12">
        <v>2.083333333333</v>
      </c>
      <c r="N1827" s="62">
        <v>0</v>
      </c>
    </row>
    <row r="1828" spans="2:14" x14ac:dyDescent="0.2">
      <c r="D1828" s="175"/>
      <c r="E1828" s="4" t="s">
        <v>42</v>
      </c>
      <c r="F1828" s="6"/>
      <c r="G1828" s="5">
        <v>97</v>
      </c>
      <c r="H1828" s="32">
        <v>34.020618556701002</v>
      </c>
      <c r="I1828" s="28">
        <v>47.422680412371001</v>
      </c>
      <c r="J1828" s="12">
        <v>5.1546391752579996</v>
      </c>
      <c r="K1828" s="12">
        <v>2.0618556701030002</v>
      </c>
      <c r="L1828" s="12">
        <v>9.278350515464</v>
      </c>
      <c r="M1828" s="12">
        <v>1.0309278350519999</v>
      </c>
      <c r="N1828" s="34">
        <v>1.0309278350519999</v>
      </c>
    </row>
    <row r="1829" spans="2:14" x14ac:dyDescent="0.2">
      <c r="D1829" s="175"/>
      <c r="E1829" s="4" t="s">
        <v>43</v>
      </c>
      <c r="F1829" s="6"/>
      <c r="G1829" s="5">
        <v>103</v>
      </c>
      <c r="H1829" s="32">
        <v>40.776699029126</v>
      </c>
      <c r="I1829" s="12">
        <v>37.864077669902997</v>
      </c>
      <c r="J1829" s="12">
        <v>4.8543689320389998</v>
      </c>
      <c r="K1829" s="12">
        <v>1.9417475728160001</v>
      </c>
      <c r="L1829" s="12">
        <v>10.679611650485</v>
      </c>
      <c r="M1829" s="12">
        <v>1.9417475728160001</v>
      </c>
      <c r="N1829" s="34">
        <v>1.9417475728160001</v>
      </c>
    </row>
    <row r="1830" spans="2:14" x14ac:dyDescent="0.2">
      <c r="D1830" s="175"/>
      <c r="E1830" s="4" t="s">
        <v>44</v>
      </c>
      <c r="F1830" s="6"/>
      <c r="G1830" s="5">
        <v>109</v>
      </c>
      <c r="H1830" s="75">
        <v>46.788990825688003</v>
      </c>
      <c r="I1830" s="33">
        <v>32.110091743119</v>
      </c>
      <c r="J1830" s="12">
        <v>5.5045871559629997</v>
      </c>
      <c r="K1830" s="12">
        <v>1.834862385321</v>
      </c>
      <c r="L1830" s="12">
        <v>8.2568807339449997</v>
      </c>
      <c r="M1830" s="12">
        <v>3.669724770642</v>
      </c>
      <c r="N1830" s="34">
        <v>1.834862385321</v>
      </c>
    </row>
    <row r="1831" spans="2:14" x14ac:dyDescent="0.2">
      <c r="D1831" s="176"/>
      <c r="E1831" s="59" t="s">
        <v>45</v>
      </c>
      <c r="F1831" s="60"/>
      <c r="G1831" s="56">
        <v>87</v>
      </c>
      <c r="H1831" s="142">
        <v>48.275862068965999</v>
      </c>
      <c r="I1831" s="47">
        <v>37.931034482759003</v>
      </c>
      <c r="J1831" s="47">
        <v>3.4482758620689999</v>
      </c>
      <c r="K1831" s="47">
        <v>1.149425287356</v>
      </c>
      <c r="L1831" s="47">
        <v>6.8965517241379999</v>
      </c>
      <c r="M1831" s="80">
        <v>0</v>
      </c>
      <c r="N1831" s="85">
        <v>2.2988505747130001</v>
      </c>
    </row>
    <row r="1833" spans="2:14" x14ac:dyDescent="0.2">
      <c r="B1833" s="43" t="str">
        <f xml:space="preserve"> HYPERLINK("#'目次'!B73", "[67]")</f>
        <v>[67]</v>
      </c>
      <c r="C1833" s="31" t="s">
        <v>185</v>
      </c>
    </row>
    <row r="1834" spans="2:14" x14ac:dyDescent="0.2">
      <c r="C1834" s="156" t="s">
        <v>186</v>
      </c>
    </row>
    <row r="1837" spans="2:14" ht="36" x14ac:dyDescent="0.2">
      <c r="D1837" s="177"/>
      <c r="E1837" s="178"/>
      <c r="F1837" s="178"/>
      <c r="G1837" s="40" t="s">
        <v>14</v>
      </c>
      <c r="H1837" s="42" t="s">
        <v>187</v>
      </c>
      <c r="I1837" s="15" t="s">
        <v>188</v>
      </c>
      <c r="J1837" s="15" t="s">
        <v>189</v>
      </c>
      <c r="K1837" s="15" t="s">
        <v>190</v>
      </c>
      <c r="L1837" s="15" t="s">
        <v>86</v>
      </c>
      <c r="M1837" s="44" t="s">
        <v>17</v>
      </c>
    </row>
    <row r="1838" spans="2:14" x14ac:dyDescent="0.2">
      <c r="D1838" s="179"/>
      <c r="E1838" s="180"/>
      <c r="F1838" s="180"/>
      <c r="G1838" s="39"/>
      <c r="H1838" s="41"/>
      <c r="I1838" s="14"/>
      <c r="J1838" s="14"/>
      <c r="K1838" s="14"/>
      <c r="L1838" s="14"/>
      <c r="M1838" s="38"/>
    </row>
    <row r="1839" spans="2:14" x14ac:dyDescent="0.2">
      <c r="D1839" s="58"/>
      <c r="E1839" s="53" t="s">
        <v>14</v>
      </c>
      <c r="F1839" s="52"/>
      <c r="G1839" s="37">
        <v>347</v>
      </c>
      <c r="H1839" s="24">
        <v>17.579250720461001</v>
      </c>
      <c r="I1839" s="24">
        <v>34.582132564840997</v>
      </c>
      <c r="J1839" s="24">
        <v>6.3400576368879999</v>
      </c>
      <c r="K1839" s="24">
        <v>34.005763688761</v>
      </c>
      <c r="L1839" s="24">
        <v>6.3400576368879999</v>
      </c>
      <c r="M1839" s="68">
        <v>1.1527377521610001</v>
      </c>
    </row>
    <row r="1840" spans="2:14" x14ac:dyDescent="0.2">
      <c r="D1840" s="174" t="s">
        <v>18</v>
      </c>
      <c r="E1840" s="20" t="s">
        <v>19</v>
      </c>
      <c r="F1840" s="22"/>
      <c r="G1840" s="21">
        <v>23</v>
      </c>
      <c r="H1840" s="119">
        <v>30.434782608696</v>
      </c>
      <c r="I1840" s="19">
        <v>30.434782608696</v>
      </c>
      <c r="J1840" s="19">
        <v>4.3478260869570002</v>
      </c>
      <c r="K1840" s="19">
        <v>30.434782608696</v>
      </c>
      <c r="L1840" s="19">
        <v>4.3478260869570002</v>
      </c>
      <c r="M1840" s="100">
        <v>0</v>
      </c>
    </row>
    <row r="1841" spans="4:13" x14ac:dyDescent="0.2">
      <c r="D1841" s="175"/>
      <c r="E1841" s="4" t="s">
        <v>20</v>
      </c>
      <c r="F1841" s="6"/>
      <c r="G1841" s="5">
        <v>19</v>
      </c>
      <c r="H1841" s="32">
        <v>15.789473684211</v>
      </c>
      <c r="I1841" s="12">
        <v>36.842105263157997</v>
      </c>
      <c r="J1841" s="12">
        <v>5.2631578947369997</v>
      </c>
      <c r="K1841" s="33">
        <v>26.315789473683999</v>
      </c>
      <c r="L1841" s="28">
        <v>15.789473684211</v>
      </c>
      <c r="M1841" s="62">
        <v>0</v>
      </c>
    </row>
    <row r="1842" spans="4:13" x14ac:dyDescent="0.2">
      <c r="D1842" s="175"/>
      <c r="E1842" s="4" t="s">
        <v>21</v>
      </c>
      <c r="F1842" s="6"/>
      <c r="G1842" s="5">
        <v>135</v>
      </c>
      <c r="H1842" s="32">
        <v>16.296296296295999</v>
      </c>
      <c r="I1842" s="12">
        <v>37.777777777777999</v>
      </c>
      <c r="J1842" s="12">
        <v>5.1851851851850004</v>
      </c>
      <c r="K1842" s="12">
        <v>33.333333333333002</v>
      </c>
      <c r="L1842" s="12">
        <v>6.666666666667</v>
      </c>
      <c r="M1842" s="34">
        <v>0.74074074074100005</v>
      </c>
    </row>
    <row r="1843" spans="4:13" x14ac:dyDescent="0.2">
      <c r="D1843" s="175"/>
      <c r="E1843" s="4" t="s">
        <v>22</v>
      </c>
      <c r="F1843" s="6"/>
      <c r="G1843" s="5">
        <v>10</v>
      </c>
      <c r="H1843" s="77">
        <v>10</v>
      </c>
      <c r="I1843" s="49">
        <v>50</v>
      </c>
      <c r="J1843" s="12">
        <v>10</v>
      </c>
      <c r="K1843" s="12">
        <v>30</v>
      </c>
      <c r="L1843" s="90">
        <v>0</v>
      </c>
      <c r="M1843" s="62">
        <v>0</v>
      </c>
    </row>
    <row r="1844" spans="4:13" x14ac:dyDescent="0.2">
      <c r="D1844" s="175"/>
      <c r="E1844" s="4" t="s">
        <v>23</v>
      </c>
      <c r="F1844" s="6"/>
      <c r="G1844" s="5">
        <v>32</v>
      </c>
      <c r="H1844" s="94">
        <v>34.375</v>
      </c>
      <c r="I1844" s="61">
        <v>21.875</v>
      </c>
      <c r="J1844" s="90">
        <v>0</v>
      </c>
      <c r="K1844" s="28">
        <v>40.625</v>
      </c>
      <c r="L1844" s="12">
        <v>3.125</v>
      </c>
      <c r="M1844" s="62">
        <v>0</v>
      </c>
    </row>
    <row r="1845" spans="4:13" x14ac:dyDescent="0.2">
      <c r="D1845" s="175"/>
      <c r="E1845" s="4" t="s">
        <v>24</v>
      </c>
      <c r="F1845" s="6"/>
      <c r="G1845" s="5">
        <v>64</v>
      </c>
      <c r="H1845" s="77">
        <v>9.375</v>
      </c>
      <c r="I1845" s="12">
        <v>32.8125</v>
      </c>
      <c r="J1845" s="12">
        <v>9.375</v>
      </c>
      <c r="K1845" s="12">
        <v>35.9375</v>
      </c>
      <c r="L1845" s="12">
        <v>7.8125</v>
      </c>
      <c r="M1845" s="34">
        <v>4.6875</v>
      </c>
    </row>
    <row r="1846" spans="4:13" x14ac:dyDescent="0.2">
      <c r="D1846" s="175"/>
      <c r="E1846" s="4" t="s">
        <v>25</v>
      </c>
      <c r="F1846" s="6"/>
      <c r="G1846" s="5">
        <v>20</v>
      </c>
      <c r="H1846" s="77">
        <v>10</v>
      </c>
      <c r="I1846" s="49">
        <v>45</v>
      </c>
      <c r="J1846" s="90">
        <v>0</v>
      </c>
      <c r="K1846" s="12">
        <v>35</v>
      </c>
      <c r="L1846" s="12">
        <v>10</v>
      </c>
      <c r="M1846" s="62">
        <v>0</v>
      </c>
    </row>
    <row r="1847" spans="4:13" x14ac:dyDescent="0.2">
      <c r="D1847" s="175"/>
      <c r="E1847" s="4" t="s">
        <v>26</v>
      </c>
      <c r="F1847" s="6"/>
      <c r="G1847" s="5">
        <v>11</v>
      </c>
      <c r="H1847" s="32">
        <v>18.181818181817999</v>
      </c>
      <c r="I1847" s="33">
        <v>27.272727272727</v>
      </c>
      <c r="J1847" s="12">
        <v>9.0909090909089993</v>
      </c>
      <c r="K1847" s="12">
        <v>36.363636363635997</v>
      </c>
      <c r="L1847" s="12">
        <v>9.0909090909089993</v>
      </c>
      <c r="M1847" s="62">
        <v>0</v>
      </c>
    </row>
    <row r="1848" spans="4:13" x14ac:dyDescent="0.2">
      <c r="D1848" s="175"/>
      <c r="E1848" s="4" t="s">
        <v>27</v>
      </c>
      <c r="F1848" s="6"/>
      <c r="G1848" s="5">
        <v>15</v>
      </c>
      <c r="H1848" s="32">
        <v>13.333333333333</v>
      </c>
      <c r="I1848" s="12">
        <v>33.333333333333002</v>
      </c>
      <c r="J1848" s="49">
        <v>20</v>
      </c>
      <c r="K1848" s="12">
        <v>33.333333333333002</v>
      </c>
      <c r="L1848" s="90">
        <v>0</v>
      </c>
      <c r="M1848" s="62">
        <v>0</v>
      </c>
    </row>
    <row r="1849" spans="4:13" x14ac:dyDescent="0.2">
      <c r="D1849" s="175"/>
      <c r="E1849" s="4" t="s">
        <v>28</v>
      </c>
      <c r="F1849" s="6"/>
      <c r="G1849" s="5">
        <v>18</v>
      </c>
      <c r="H1849" s="94">
        <v>27.777777777777999</v>
      </c>
      <c r="I1849" s="33">
        <v>27.777777777777999</v>
      </c>
      <c r="J1849" s="12">
        <v>11.111111111111001</v>
      </c>
      <c r="K1849" s="12">
        <v>33.333333333333002</v>
      </c>
      <c r="L1849" s="90">
        <v>0</v>
      </c>
      <c r="M1849" s="62">
        <v>0</v>
      </c>
    </row>
    <row r="1850" spans="4:13" x14ac:dyDescent="0.2">
      <c r="D1850" s="175"/>
      <c r="E1850" s="4" t="s">
        <v>29</v>
      </c>
      <c r="F1850" s="6"/>
      <c r="G1850" s="5">
        <v>0</v>
      </c>
      <c r="H1850" s="120">
        <v>0</v>
      </c>
      <c r="I1850" s="87">
        <v>0</v>
      </c>
      <c r="J1850" s="90">
        <v>0</v>
      </c>
      <c r="K1850" s="87">
        <v>0</v>
      </c>
      <c r="L1850" s="90">
        <v>0</v>
      </c>
      <c r="M1850" s="62">
        <v>0</v>
      </c>
    </row>
    <row r="1851" spans="4:13" x14ac:dyDescent="0.2">
      <c r="D1851" s="174" t="s">
        <v>30</v>
      </c>
      <c r="E1851" s="20" t="s">
        <v>31</v>
      </c>
      <c r="F1851" s="22"/>
      <c r="G1851" s="21">
        <v>108</v>
      </c>
      <c r="H1851" s="51">
        <v>17.592592592593</v>
      </c>
      <c r="I1851" s="19">
        <v>37.037037037037003</v>
      </c>
      <c r="J1851" s="19">
        <v>3.7037037037039999</v>
      </c>
      <c r="K1851" s="19">
        <v>35.185185185184999</v>
      </c>
      <c r="L1851" s="19">
        <v>5.5555555555560003</v>
      </c>
      <c r="M1851" s="50">
        <v>0.92592592592599998</v>
      </c>
    </row>
    <row r="1852" spans="4:13" x14ac:dyDescent="0.2">
      <c r="D1852" s="175"/>
      <c r="E1852" s="4" t="s">
        <v>32</v>
      </c>
      <c r="F1852" s="6"/>
      <c r="G1852" s="5">
        <v>107</v>
      </c>
      <c r="H1852" s="32">
        <v>15.887850467290001</v>
      </c>
      <c r="I1852" s="12">
        <v>39.252336448598001</v>
      </c>
      <c r="J1852" s="12">
        <v>6.5420560747660002</v>
      </c>
      <c r="K1852" s="12">
        <v>32.710280373831999</v>
      </c>
      <c r="L1852" s="12">
        <v>3.7383177570089998</v>
      </c>
      <c r="M1852" s="34">
        <v>1.869158878505</v>
      </c>
    </row>
    <row r="1853" spans="4:13" x14ac:dyDescent="0.2">
      <c r="D1853" s="175"/>
      <c r="E1853" s="4" t="s">
        <v>33</v>
      </c>
      <c r="F1853" s="6"/>
      <c r="G1853" s="5">
        <v>107</v>
      </c>
      <c r="H1853" s="32">
        <v>17.757009345794</v>
      </c>
      <c r="I1853" s="33">
        <v>27.102803738317998</v>
      </c>
      <c r="J1853" s="12">
        <v>9.3457943925230005</v>
      </c>
      <c r="K1853" s="12">
        <v>38.317757009346003</v>
      </c>
      <c r="L1853" s="12">
        <v>7.4766355140189997</v>
      </c>
      <c r="M1853" s="62">
        <v>0</v>
      </c>
    </row>
    <row r="1854" spans="4:13" x14ac:dyDescent="0.2">
      <c r="D1854" s="175"/>
      <c r="E1854" s="4" t="s">
        <v>34</v>
      </c>
      <c r="F1854" s="6"/>
      <c r="G1854" s="5">
        <v>25</v>
      </c>
      <c r="H1854" s="75">
        <v>24</v>
      </c>
      <c r="I1854" s="12">
        <v>36</v>
      </c>
      <c r="J1854" s="12">
        <v>4</v>
      </c>
      <c r="K1854" s="61">
        <v>16</v>
      </c>
      <c r="L1854" s="28">
        <v>16</v>
      </c>
      <c r="M1854" s="34">
        <v>4</v>
      </c>
    </row>
    <row r="1855" spans="4:13" x14ac:dyDescent="0.2">
      <c r="D1855" s="174" t="s">
        <v>35</v>
      </c>
      <c r="E1855" s="20" t="s">
        <v>36</v>
      </c>
      <c r="F1855" s="22"/>
      <c r="G1855" s="21">
        <v>193</v>
      </c>
      <c r="H1855" s="51">
        <v>18.134715025906999</v>
      </c>
      <c r="I1855" s="19">
        <v>35.751295336787997</v>
      </c>
      <c r="J1855" s="19">
        <v>5.6994818652849997</v>
      </c>
      <c r="K1855" s="19">
        <v>34.196891191710002</v>
      </c>
      <c r="L1855" s="19">
        <v>4.6632124352330004</v>
      </c>
      <c r="M1855" s="50">
        <v>1.554404145078</v>
      </c>
    </row>
    <row r="1856" spans="4:13" x14ac:dyDescent="0.2">
      <c r="D1856" s="175"/>
      <c r="E1856" s="4" t="s">
        <v>37</v>
      </c>
      <c r="F1856" s="6"/>
      <c r="G1856" s="5">
        <v>154</v>
      </c>
      <c r="H1856" s="32">
        <v>16.883116883117001</v>
      </c>
      <c r="I1856" s="12">
        <v>33.116883116883002</v>
      </c>
      <c r="J1856" s="12">
        <v>7.1428571428570002</v>
      </c>
      <c r="K1856" s="12">
        <v>33.766233766234002</v>
      </c>
      <c r="L1856" s="12">
        <v>8.4415584415579996</v>
      </c>
      <c r="M1856" s="34">
        <v>0.64935064935099995</v>
      </c>
    </row>
    <row r="1857" spans="2:13" x14ac:dyDescent="0.2">
      <c r="D1857" s="174" t="s">
        <v>38</v>
      </c>
      <c r="E1857" s="20" t="s">
        <v>39</v>
      </c>
      <c r="F1857" s="22"/>
      <c r="G1857" s="21">
        <v>6</v>
      </c>
      <c r="H1857" s="155">
        <v>0</v>
      </c>
      <c r="I1857" s="19">
        <v>33.333333333333002</v>
      </c>
      <c r="J1857" s="105">
        <v>16.666666666666998</v>
      </c>
      <c r="K1857" s="105">
        <v>50</v>
      </c>
      <c r="L1857" s="123">
        <v>0</v>
      </c>
      <c r="M1857" s="100">
        <v>0</v>
      </c>
    </row>
    <row r="1858" spans="2:13" x14ac:dyDescent="0.2">
      <c r="D1858" s="175"/>
      <c r="E1858" s="4" t="s">
        <v>40</v>
      </c>
      <c r="F1858" s="6"/>
      <c r="G1858" s="5">
        <v>14</v>
      </c>
      <c r="H1858" s="32">
        <v>21.428571428571001</v>
      </c>
      <c r="I1858" s="61">
        <v>21.428571428571001</v>
      </c>
      <c r="J1858" s="12">
        <v>7.1428571428570002</v>
      </c>
      <c r="K1858" s="28">
        <v>42.857142857143003</v>
      </c>
      <c r="L1858" s="12">
        <v>7.1428571428570002</v>
      </c>
      <c r="M1858" s="62">
        <v>0</v>
      </c>
    </row>
    <row r="1859" spans="2:13" x14ac:dyDescent="0.2">
      <c r="D1859" s="175"/>
      <c r="E1859" s="4" t="s">
        <v>41</v>
      </c>
      <c r="F1859" s="6"/>
      <c r="G1859" s="5">
        <v>25</v>
      </c>
      <c r="H1859" s="120">
        <v>0</v>
      </c>
      <c r="I1859" s="28">
        <v>40</v>
      </c>
      <c r="J1859" s="12">
        <v>4</v>
      </c>
      <c r="K1859" s="49">
        <v>56</v>
      </c>
      <c r="L1859" s="90">
        <v>0</v>
      </c>
      <c r="M1859" s="62">
        <v>0</v>
      </c>
    </row>
    <row r="1860" spans="2:13" x14ac:dyDescent="0.2">
      <c r="D1860" s="175"/>
      <c r="E1860" s="4" t="s">
        <v>42</v>
      </c>
      <c r="F1860" s="6"/>
      <c r="G1860" s="5">
        <v>49</v>
      </c>
      <c r="H1860" s="77">
        <v>8.1632653061219997</v>
      </c>
      <c r="I1860" s="12">
        <v>38.775510204082003</v>
      </c>
      <c r="J1860" s="12">
        <v>10.204081632653001</v>
      </c>
      <c r="K1860" s="12">
        <v>38.775510204082003</v>
      </c>
      <c r="L1860" s="12">
        <v>2.040816326531</v>
      </c>
      <c r="M1860" s="34">
        <v>2.040816326531</v>
      </c>
    </row>
    <row r="1861" spans="2:13" x14ac:dyDescent="0.2">
      <c r="D1861" s="175"/>
      <c r="E1861" s="4" t="s">
        <v>43</v>
      </c>
      <c r="F1861" s="6"/>
      <c r="G1861" s="5">
        <v>51</v>
      </c>
      <c r="H1861" s="32">
        <v>19.607843137254999</v>
      </c>
      <c r="I1861" s="12">
        <v>37.254901960783997</v>
      </c>
      <c r="J1861" s="12">
        <v>3.9215686274510002</v>
      </c>
      <c r="K1861" s="33">
        <v>27.450980392157</v>
      </c>
      <c r="L1861" s="28">
        <v>11.764705882353001</v>
      </c>
      <c r="M1861" s="62">
        <v>0</v>
      </c>
    </row>
    <row r="1862" spans="2:13" x14ac:dyDescent="0.2">
      <c r="D1862" s="175"/>
      <c r="E1862" s="4" t="s">
        <v>44</v>
      </c>
      <c r="F1862" s="6"/>
      <c r="G1862" s="5">
        <v>89</v>
      </c>
      <c r="H1862" s="32">
        <v>17.977528089888001</v>
      </c>
      <c r="I1862" s="12">
        <v>38.202247191010997</v>
      </c>
      <c r="J1862" s="12">
        <v>4.4943820224720001</v>
      </c>
      <c r="K1862" s="12">
        <v>32.584269662921002</v>
      </c>
      <c r="L1862" s="12">
        <v>5.61797752809</v>
      </c>
      <c r="M1862" s="34">
        <v>1.123595505618</v>
      </c>
    </row>
    <row r="1863" spans="2:13" x14ac:dyDescent="0.2">
      <c r="D1863" s="176"/>
      <c r="E1863" s="59" t="s">
        <v>45</v>
      </c>
      <c r="F1863" s="60"/>
      <c r="G1863" s="56">
        <v>113</v>
      </c>
      <c r="H1863" s="132">
        <v>24.778761061947002</v>
      </c>
      <c r="I1863" s="95">
        <v>29.203539823008999</v>
      </c>
      <c r="J1863" s="47">
        <v>7.0796460176989999</v>
      </c>
      <c r="K1863" s="47">
        <v>29.203539823008999</v>
      </c>
      <c r="L1863" s="47">
        <v>7.964601769912</v>
      </c>
      <c r="M1863" s="85">
        <v>1.769911504425</v>
      </c>
    </row>
    <row r="1865" spans="2:13" x14ac:dyDescent="0.2">
      <c r="B1865" s="43" t="str">
        <f xml:space="preserve"> HYPERLINK("#'目次'!B74", "[68]")</f>
        <v>[68]</v>
      </c>
      <c r="C1865" s="31" t="s">
        <v>185</v>
      </c>
    </row>
    <row r="1866" spans="2:13" x14ac:dyDescent="0.2">
      <c r="C1866" s="156" t="s">
        <v>186</v>
      </c>
    </row>
    <row r="1869" spans="2:13" ht="36" x14ac:dyDescent="0.2">
      <c r="D1869" s="177"/>
      <c r="E1869" s="178"/>
      <c r="F1869" s="178"/>
      <c r="G1869" s="40" t="s">
        <v>14</v>
      </c>
      <c r="H1869" s="42" t="s">
        <v>187</v>
      </c>
      <c r="I1869" s="15" t="s">
        <v>188</v>
      </c>
      <c r="J1869" s="15" t="s">
        <v>189</v>
      </c>
      <c r="K1869" s="15" t="s">
        <v>190</v>
      </c>
      <c r="L1869" s="15" t="s">
        <v>86</v>
      </c>
      <c r="M1869" s="44" t="s">
        <v>17</v>
      </c>
    </row>
    <row r="1870" spans="2:13" x14ac:dyDescent="0.2">
      <c r="D1870" s="179"/>
      <c r="E1870" s="180"/>
      <c r="F1870" s="180"/>
      <c r="G1870" s="39"/>
      <c r="H1870" s="41"/>
      <c r="I1870" s="14"/>
      <c r="J1870" s="14"/>
      <c r="K1870" s="14"/>
      <c r="L1870" s="14"/>
      <c r="M1870" s="38"/>
    </row>
    <row r="1871" spans="2:13" x14ac:dyDescent="0.2">
      <c r="D1871" s="58"/>
      <c r="E1871" s="53" t="s">
        <v>14</v>
      </c>
      <c r="F1871" s="52"/>
      <c r="G1871" s="37">
        <v>347</v>
      </c>
      <c r="H1871" s="24">
        <v>17.579250720461001</v>
      </c>
      <c r="I1871" s="24">
        <v>34.582132564840997</v>
      </c>
      <c r="J1871" s="24">
        <v>6.3400576368879999</v>
      </c>
      <c r="K1871" s="24">
        <v>34.005763688761</v>
      </c>
      <c r="L1871" s="24">
        <v>6.3400576368879999</v>
      </c>
      <c r="M1871" s="68">
        <v>1.1527377521610001</v>
      </c>
    </row>
    <row r="1872" spans="2:13" x14ac:dyDescent="0.2">
      <c r="D1872" s="174" t="s">
        <v>52</v>
      </c>
      <c r="E1872" s="20" t="s">
        <v>53</v>
      </c>
      <c r="F1872" s="22"/>
      <c r="G1872" s="21">
        <v>4</v>
      </c>
      <c r="H1872" s="155">
        <v>0</v>
      </c>
      <c r="I1872" s="105">
        <v>50</v>
      </c>
      <c r="J1872" s="123">
        <v>0</v>
      </c>
      <c r="K1872" s="78">
        <v>25</v>
      </c>
      <c r="L1872" s="105">
        <v>25</v>
      </c>
      <c r="M1872" s="100">
        <v>0</v>
      </c>
    </row>
    <row r="1873" spans="4:13" ht="24" x14ac:dyDescent="0.2">
      <c r="D1873" s="175"/>
      <c r="E1873" s="4" t="s">
        <v>54</v>
      </c>
      <c r="F1873" s="6"/>
      <c r="G1873" s="5">
        <v>47</v>
      </c>
      <c r="H1873" s="32">
        <v>14.893617021277</v>
      </c>
      <c r="I1873" s="12">
        <v>31.914893617021001</v>
      </c>
      <c r="J1873" s="12">
        <v>6.3829787234040003</v>
      </c>
      <c r="K1873" s="12">
        <v>38.297872340425997</v>
      </c>
      <c r="L1873" s="12">
        <v>8.5106382978719992</v>
      </c>
      <c r="M1873" s="62">
        <v>0</v>
      </c>
    </row>
    <row r="1874" spans="4:13" x14ac:dyDescent="0.2">
      <c r="D1874" s="175"/>
      <c r="E1874" s="4" t="s">
        <v>55</v>
      </c>
      <c r="F1874" s="6"/>
      <c r="G1874" s="5">
        <v>12</v>
      </c>
      <c r="H1874" s="120">
        <v>0</v>
      </c>
      <c r="I1874" s="28">
        <v>41.666666666666998</v>
      </c>
      <c r="J1874" s="90">
        <v>0</v>
      </c>
      <c r="K1874" s="49">
        <v>50</v>
      </c>
      <c r="L1874" s="90">
        <v>0</v>
      </c>
      <c r="M1874" s="97">
        <v>8.333333333333</v>
      </c>
    </row>
    <row r="1875" spans="4:13" x14ac:dyDescent="0.2">
      <c r="D1875" s="175"/>
      <c r="E1875" s="4" t="s">
        <v>56</v>
      </c>
      <c r="F1875" s="6"/>
      <c r="G1875" s="5">
        <v>21</v>
      </c>
      <c r="H1875" s="75">
        <v>23.809523809523998</v>
      </c>
      <c r="I1875" s="33">
        <v>28.571428571428999</v>
      </c>
      <c r="J1875" s="12">
        <v>9.5238095238099998</v>
      </c>
      <c r="K1875" s="61">
        <v>23.809523809523998</v>
      </c>
      <c r="L1875" s="12">
        <v>9.5238095238099998</v>
      </c>
      <c r="M1875" s="34">
        <v>4.7619047619049999</v>
      </c>
    </row>
    <row r="1876" spans="4:13" x14ac:dyDescent="0.2">
      <c r="D1876" s="175"/>
      <c r="E1876" s="4" t="s">
        <v>57</v>
      </c>
      <c r="F1876" s="6"/>
      <c r="G1876" s="5">
        <v>57</v>
      </c>
      <c r="H1876" s="32">
        <v>14.035087719298</v>
      </c>
      <c r="I1876" s="12">
        <v>35.087719298246</v>
      </c>
      <c r="J1876" s="12">
        <v>3.508771929825</v>
      </c>
      <c r="K1876" s="28">
        <v>42.105263157895003</v>
      </c>
      <c r="L1876" s="12">
        <v>5.2631578947369997</v>
      </c>
      <c r="M1876" s="62">
        <v>0</v>
      </c>
    </row>
    <row r="1877" spans="4:13" x14ac:dyDescent="0.2">
      <c r="D1877" s="175"/>
      <c r="E1877" s="4" t="s">
        <v>58</v>
      </c>
      <c r="F1877" s="6"/>
      <c r="G1877" s="5">
        <v>18</v>
      </c>
      <c r="H1877" s="32">
        <v>22.222222222222001</v>
      </c>
      <c r="I1877" s="28">
        <v>44.444444444444002</v>
      </c>
      <c r="J1877" s="12">
        <v>5.5555555555560003</v>
      </c>
      <c r="K1877" s="33">
        <v>27.777777777777999</v>
      </c>
      <c r="L1877" s="90">
        <v>0</v>
      </c>
      <c r="M1877" s="62">
        <v>0</v>
      </c>
    </row>
    <row r="1878" spans="4:13" x14ac:dyDescent="0.2">
      <c r="D1878" s="175"/>
      <c r="E1878" s="4" t="s">
        <v>59</v>
      </c>
      <c r="F1878" s="6"/>
      <c r="G1878" s="5">
        <v>48</v>
      </c>
      <c r="H1878" s="32">
        <v>14.583333333333</v>
      </c>
      <c r="I1878" s="12">
        <v>37.5</v>
      </c>
      <c r="J1878" s="12">
        <v>10.416666666667</v>
      </c>
      <c r="K1878" s="12">
        <v>31.25</v>
      </c>
      <c r="L1878" s="12">
        <v>6.25</v>
      </c>
      <c r="M1878" s="62">
        <v>0</v>
      </c>
    </row>
    <row r="1879" spans="4:13" x14ac:dyDescent="0.2">
      <c r="D1879" s="175"/>
      <c r="E1879" s="4" t="s">
        <v>60</v>
      </c>
      <c r="F1879" s="6"/>
      <c r="G1879" s="5">
        <v>66</v>
      </c>
      <c r="H1879" s="75">
        <v>24.242424242424001</v>
      </c>
      <c r="I1879" s="12">
        <v>31.818181818182001</v>
      </c>
      <c r="J1879" s="12">
        <v>7.5757575757579998</v>
      </c>
      <c r="K1879" s="33">
        <v>28.787878787878999</v>
      </c>
      <c r="L1879" s="12">
        <v>6.0606060606060002</v>
      </c>
      <c r="M1879" s="34">
        <v>1.5151515151520001</v>
      </c>
    </row>
    <row r="1880" spans="4:13" x14ac:dyDescent="0.2">
      <c r="D1880" s="175"/>
      <c r="E1880" s="4" t="s">
        <v>61</v>
      </c>
      <c r="F1880" s="6"/>
      <c r="G1880" s="5">
        <v>7</v>
      </c>
      <c r="H1880" s="32">
        <v>14.285714285714</v>
      </c>
      <c r="I1880" s="33">
        <v>28.571428571428999</v>
      </c>
      <c r="J1880" s="28">
        <v>14.285714285714</v>
      </c>
      <c r="K1880" s="28">
        <v>42.857142857143003</v>
      </c>
      <c r="L1880" s="90">
        <v>0</v>
      </c>
      <c r="M1880" s="62">
        <v>0</v>
      </c>
    </row>
    <row r="1881" spans="4:13" x14ac:dyDescent="0.2">
      <c r="D1881" s="175"/>
      <c r="E1881" s="4" t="s">
        <v>62</v>
      </c>
      <c r="F1881" s="6"/>
      <c r="G1881" s="5">
        <v>67</v>
      </c>
      <c r="H1881" s="32">
        <v>19.402985074627001</v>
      </c>
      <c r="I1881" s="12">
        <v>34.328358208955002</v>
      </c>
      <c r="J1881" s="12">
        <v>4.477611940299</v>
      </c>
      <c r="K1881" s="12">
        <v>32.835820895521998</v>
      </c>
      <c r="L1881" s="12">
        <v>7.4626865671639999</v>
      </c>
      <c r="M1881" s="34">
        <v>1.492537313433</v>
      </c>
    </row>
    <row r="1882" spans="4:13" x14ac:dyDescent="0.2">
      <c r="D1882" s="174" t="s">
        <v>63</v>
      </c>
      <c r="E1882" s="20" t="s">
        <v>64</v>
      </c>
      <c r="F1882" s="22"/>
      <c r="G1882" s="21">
        <v>67</v>
      </c>
      <c r="H1882" s="51">
        <v>14.925373134328</v>
      </c>
      <c r="I1882" s="19">
        <v>37.313432835820997</v>
      </c>
      <c r="J1882" s="19">
        <v>7.4626865671639999</v>
      </c>
      <c r="K1882" s="19">
        <v>34.328358208955002</v>
      </c>
      <c r="L1882" s="19">
        <v>2.985074626866</v>
      </c>
      <c r="M1882" s="50">
        <v>2.985074626866</v>
      </c>
    </row>
    <row r="1883" spans="4:13" x14ac:dyDescent="0.2">
      <c r="D1883" s="175"/>
      <c r="E1883" s="4" t="s">
        <v>65</v>
      </c>
      <c r="F1883" s="6"/>
      <c r="G1883" s="5">
        <v>60</v>
      </c>
      <c r="H1883" s="32">
        <v>21.666666666666998</v>
      </c>
      <c r="I1883" s="33">
        <v>25</v>
      </c>
      <c r="J1883" s="12">
        <v>8.333333333333</v>
      </c>
      <c r="K1883" s="12">
        <v>38.333333333333002</v>
      </c>
      <c r="L1883" s="12">
        <v>5</v>
      </c>
      <c r="M1883" s="34">
        <v>1.666666666667</v>
      </c>
    </row>
    <row r="1884" spans="4:13" x14ac:dyDescent="0.2">
      <c r="D1884" s="175"/>
      <c r="E1884" s="4" t="s">
        <v>66</v>
      </c>
      <c r="F1884" s="6"/>
      <c r="G1884" s="5">
        <v>52</v>
      </c>
      <c r="H1884" s="77">
        <v>11.538461538462</v>
      </c>
      <c r="I1884" s="12">
        <v>34.615384615384997</v>
      </c>
      <c r="J1884" s="12">
        <v>7.6923076923079998</v>
      </c>
      <c r="K1884" s="12">
        <v>38.461538461537998</v>
      </c>
      <c r="L1884" s="12">
        <v>7.6923076923079998</v>
      </c>
      <c r="M1884" s="62">
        <v>0</v>
      </c>
    </row>
    <row r="1885" spans="4:13" x14ac:dyDescent="0.2">
      <c r="D1885" s="175"/>
      <c r="E1885" s="4" t="s">
        <v>67</v>
      </c>
      <c r="F1885" s="6"/>
      <c r="G1885" s="5">
        <v>45</v>
      </c>
      <c r="H1885" s="75">
        <v>24.444444444443999</v>
      </c>
      <c r="I1885" s="28">
        <v>40</v>
      </c>
      <c r="J1885" s="12">
        <v>4.4444444444439997</v>
      </c>
      <c r="K1885" s="61">
        <v>22.222222222222001</v>
      </c>
      <c r="L1885" s="12">
        <v>8.8888888888889994</v>
      </c>
      <c r="M1885" s="62">
        <v>0</v>
      </c>
    </row>
    <row r="1886" spans="4:13" x14ac:dyDescent="0.2">
      <c r="D1886" s="175"/>
      <c r="E1886" s="4" t="s">
        <v>68</v>
      </c>
      <c r="F1886" s="6"/>
      <c r="G1886" s="5">
        <v>27</v>
      </c>
      <c r="H1886" s="75">
        <v>25.925925925925998</v>
      </c>
      <c r="I1886" s="61">
        <v>22.222222222222001</v>
      </c>
      <c r="J1886" s="90">
        <v>0</v>
      </c>
      <c r="K1886" s="49">
        <v>48.148148148148003</v>
      </c>
      <c r="L1886" s="12">
        <v>3.7037037037039999</v>
      </c>
      <c r="M1886" s="62">
        <v>0</v>
      </c>
    </row>
    <row r="1887" spans="4:13" x14ac:dyDescent="0.2">
      <c r="D1887" s="175"/>
      <c r="E1887" s="4" t="s">
        <v>69</v>
      </c>
      <c r="F1887" s="6"/>
      <c r="G1887" s="5">
        <v>22</v>
      </c>
      <c r="H1887" s="77">
        <v>9.0909090909089993</v>
      </c>
      <c r="I1887" s="12">
        <v>36.363636363635997</v>
      </c>
      <c r="J1887" s="12">
        <v>9.0909090909089993</v>
      </c>
      <c r="K1887" s="12">
        <v>36.363636363635997</v>
      </c>
      <c r="L1887" s="12">
        <v>9.0909090909089993</v>
      </c>
      <c r="M1887" s="62">
        <v>0</v>
      </c>
    </row>
    <row r="1888" spans="4:13" x14ac:dyDescent="0.2">
      <c r="D1888" s="175"/>
      <c r="E1888" s="4" t="s">
        <v>70</v>
      </c>
      <c r="F1888" s="6"/>
      <c r="G1888" s="5">
        <v>39</v>
      </c>
      <c r="H1888" s="32">
        <v>15.384615384615</v>
      </c>
      <c r="I1888" s="49">
        <v>46.153846153845997</v>
      </c>
      <c r="J1888" s="12">
        <v>5.1282051282049999</v>
      </c>
      <c r="K1888" s="12">
        <v>30.769230769231001</v>
      </c>
      <c r="L1888" s="12">
        <v>2.564102564103</v>
      </c>
      <c r="M1888" s="62">
        <v>0</v>
      </c>
    </row>
    <row r="1889" spans="2:13" x14ac:dyDescent="0.2">
      <c r="D1889" s="175"/>
      <c r="E1889" s="4" t="s">
        <v>71</v>
      </c>
      <c r="F1889" s="6"/>
      <c r="G1889" s="5">
        <v>18</v>
      </c>
      <c r="H1889" s="77">
        <v>11.111111111111001</v>
      </c>
      <c r="I1889" s="12">
        <v>33.333333333333002</v>
      </c>
      <c r="J1889" s="12">
        <v>11.111111111111001</v>
      </c>
      <c r="K1889" s="33">
        <v>27.777777777777999</v>
      </c>
      <c r="L1889" s="12">
        <v>11.111111111111001</v>
      </c>
      <c r="M1889" s="34">
        <v>5.5555555555560003</v>
      </c>
    </row>
    <row r="1890" spans="2:13" x14ac:dyDescent="0.2">
      <c r="D1890" s="176"/>
      <c r="E1890" s="59" t="s">
        <v>72</v>
      </c>
      <c r="F1890" s="60"/>
      <c r="G1890" s="56">
        <v>15</v>
      </c>
      <c r="H1890" s="132">
        <v>26.666666666666998</v>
      </c>
      <c r="I1890" s="47">
        <v>33.333333333333002</v>
      </c>
      <c r="J1890" s="157">
        <v>0</v>
      </c>
      <c r="K1890" s="95">
        <v>26.666666666666998</v>
      </c>
      <c r="L1890" s="102">
        <v>13.333333333333</v>
      </c>
      <c r="M1890" s="125">
        <v>0</v>
      </c>
    </row>
    <row r="1892" spans="2:13" x14ac:dyDescent="0.2">
      <c r="B1892" s="43" t="str">
        <f xml:space="preserve"> HYPERLINK("#'目次'!B75", "[69]")</f>
        <v>[69]</v>
      </c>
      <c r="C1892" s="31" t="s">
        <v>185</v>
      </c>
    </row>
    <row r="1893" spans="2:13" x14ac:dyDescent="0.2">
      <c r="C1893" s="156" t="s">
        <v>186</v>
      </c>
    </row>
    <row r="1895" spans="2:13" x14ac:dyDescent="0.2">
      <c r="C1895" s="31" t="s">
        <v>75</v>
      </c>
    </row>
    <row r="1896" spans="2:13" ht="36" x14ac:dyDescent="0.2">
      <c r="D1896" s="177"/>
      <c r="E1896" s="178"/>
      <c r="F1896" s="178"/>
      <c r="G1896" s="40" t="s">
        <v>14</v>
      </c>
      <c r="H1896" s="42" t="s">
        <v>187</v>
      </c>
      <c r="I1896" s="15" t="s">
        <v>188</v>
      </c>
      <c r="J1896" s="15" t="s">
        <v>189</v>
      </c>
      <c r="K1896" s="15" t="s">
        <v>190</v>
      </c>
      <c r="L1896" s="15" t="s">
        <v>86</v>
      </c>
      <c r="M1896" s="44" t="s">
        <v>17</v>
      </c>
    </row>
    <row r="1897" spans="2:13" x14ac:dyDescent="0.2">
      <c r="D1897" s="179"/>
      <c r="E1897" s="180"/>
      <c r="F1897" s="180"/>
      <c r="G1897" s="39"/>
      <c r="H1897" s="41"/>
      <c r="I1897" s="14"/>
      <c r="J1897" s="14"/>
      <c r="K1897" s="14"/>
      <c r="L1897" s="14"/>
      <c r="M1897" s="38"/>
    </row>
    <row r="1898" spans="2:13" x14ac:dyDescent="0.2">
      <c r="D1898" s="58"/>
      <c r="E1898" s="53" t="s">
        <v>14</v>
      </c>
      <c r="F1898" s="52"/>
      <c r="G1898" s="37">
        <v>347</v>
      </c>
      <c r="H1898" s="24">
        <v>17.579250720461001</v>
      </c>
      <c r="I1898" s="24">
        <v>34.582132564840997</v>
      </c>
      <c r="J1898" s="24">
        <v>6.3400576368879999</v>
      </c>
      <c r="K1898" s="24">
        <v>34.005763688761</v>
      </c>
      <c r="L1898" s="24">
        <v>6.3400576368879999</v>
      </c>
      <c r="M1898" s="68">
        <v>1.1527377521610001</v>
      </c>
    </row>
    <row r="1899" spans="2:13" x14ac:dyDescent="0.2">
      <c r="D1899" s="174" t="s">
        <v>36</v>
      </c>
      <c r="E1899" s="20" t="s">
        <v>76</v>
      </c>
      <c r="F1899" s="22"/>
      <c r="G1899" s="21">
        <v>193</v>
      </c>
      <c r="H1899" s="51">
        <v>18.134715025906999</v>
      </c>
      <c r="I1899" s="19">
        <v>35.751295336787997</v>
      </c>
      <c r="J1899" s="19">
        <v>5.6994818652849997</v>
      </c>
      <c r="K1899" s="19">
        <v>34.196891191710002</v>
      </c>
      <c r="L1899" s="19">
        <v>4.6632124352330004</v>
      </c>
      <c r="M1899" s="50">
        <v>1.554404145078</v>
      </c>
    </row>
    <row r="1900" spans="2:13" x14ac:dyDescent="0.2">
      <c r="D1900" s="175"/>
      <c r="E1900" s="4" t="s">
        <v>39</v>
      </c>
      <c r="F1900" s="6"/>
      <c r="G1900" s="5">
        <v>2</v>
      </c>
      <c r="H1900" s="120">
        <v>0</v>
      </c>
      <c r="I1900" s="87">
        <v>0</v>
      </c>
      <c r="J1900" s="49">
        <v>50</v>
      </c>
      <c r="K1900" s="49">
        <v>50</v>
      </c>
      <c r="L1900" s="90">
        <v>0</v>
      </c>
      <c r="M1900" s="62">
        <v>0</v>
      </c>
    </row>
    <row r="1901" spans="2:13" x14ac:dyDescent="0.2">
      <c r="D1901" s="175"/>
      <c r="E1901" s="4" t="s">
        <v>40</v>
      </c>
      <c r="F1901" s="6"/>
      <c r="G1901" s="5">
        <v>7</v>
      </c>
      <c r="H1901" s="94">
        <v>28.571428571428999</v>
      </c>
      <c r="I1901" s="61">
        <v>14.285714285714</v>
      </c>
      <c r="J1901" s="90">
        <v>0</v>
      </c>
      <c r="K1901" s="49">
        <v>57.142857142856997</v>
      </c>
      <c r="L1901" s="90">
        <v>0</v>
      </c>
      <c r="M1901" s="62">
        <v>0</v>
      </c>
    </row>
    <row r="1902" spans="2:13" x14ac:dyDescent="0.2">
      <c r="D1902" s="175"/>
      <c r="E1902" s="4" t="s">
        <v>41</v>
      </c>
      <c r="F1902" s="6"/>
      <c r="G1902" s="5">
        <v>15</v>
      </c>
      <c r="H1902" s="120">
        <v>0</v>
      </c>
      <c r="I1902" s="28">
        <v>40</v>
      </c>
      <c r="J1902" s="12">
        <v>6.666666666667</v>
      </c>
      <c r="K1902" s="49">
        <v>53.333333333333002</v>
      </c>
      <c r="L1902" s="90">
        <v>0</v>
      </c>
      <c r="M1902" s="62">
        <v>0</v>
      </c>
    </row>
    <row r="1903" spans="2:13" x14ac:dyDescent="0.2">
      <c r="D1903" s="175"/>
      <c r="E1903" s="4" t="s">
        <v>42</v>
      </c>
      <c r="F1903" s="6"/>
      <c r="G1903" s="5">
        <v>31</v>
      </c>
      <c r="H1903" s="77">
        <v>9.6774193548389995</v>
      </c>
      <c r="I1903" s="12">
        <v>32.258064516128997</v>
      </c>
      <c r="J1903" s="12">
        <v>9.6774193548389995</v>
      </c>
      <c r="K1903" s="28">
        <v>41.935483870968</v>
      </c>
      <c r="L1903" s="12">
        <v>3.2258064516129998</v>
      </c>
      <c r="M1903" s="34">
        <v>3.2258064516129998</v>
      </c>
    </row>
    <row r="1904" spans="2:13" x14ac:dyDescent="0.2">
      <c r="D1904" s="175"/>
      <c r="E1904" s="4" t="s">
        <v>43</v>
      </c>
      <c r="F1904" s="6"/>
      <c r="G1904" s="5">
        <v>28</v>
      </c>
      <c r="H1904" s="32">
        <v>17.857142857143</v>
      </c>
      <c r="I1904" s="12">
        <v>39.285714285714</v>
      </c>
      <c r="J1904" s="12">
        <v>3.5714285714290002</v>
      </c>
      <c r="K1904" s="33">
        <v>28.571428571428999</v>
      </c>
      <c r="L1904" s="12">
        <v>10.714285714286</v>
      </c>
      <c r="M1904" s="62">
        <v>0</v>
      </c>
    </row>
    <row r="1905" spans="2:15" x14ac:dyDescent="0.2">
      <c r="D1905" s="175"/>
      <c r="E1905" s="4" t="s">
        <v>44</v>
      </c>
      <c r="F1905" s="6"/>
      <c r="G1905" s="5">
        <v>48</v>
      </c>
      <c r="H1905" s="32">
        <v>20.833333333333002</v>
      </c>
      <c r="I1905" s="49">
        <v>45.833333333333002</v>
      </c>
      <c r="J1905" s="12">
        <v>2.083333333333</v>
      </c>
      <c r="K1905" s="33">
        <v>27.083333333333002</v>
      </c>
      <c r="L1905" s="12">
        <v>2.083333333333</v>
      </c>
      <c r="M1905" s="34">
        <v>2.083333333333</v>
      </c>
    </row>
    <row r="1906" spans="2:15" x14ac:dyDescent="0.2">
      <c r="D1906" s="175"/>
      <c r="E1906" s="4" t="s">
        <v>45</v>
      </c>
      <c r="F1906" s="6"/>
      <c r="G1906" s="5">
        <v>62</v>
      </c>
      <c r="H1906" s="75">
        <v>24.193548387097</v>
      </c>
      <c r="I1906" s="12">
        <v>30.645161290322999</v>
      </c>
      <c r="J1906" s="12">
        <v>6.4516129032259997</v>
      </c>
      <c r="K1906" s="12">
        <v>30.645161290322999</v>
      </c>
      <c r="L1906" s="12">
        <v>6.4516129032259997</v>
      </c>
      <c r="M1906" s="34">
        <v>1.6129032258060001</v>
      </c>
    </row>
    <row r="1907" spans="2:15" x14ac:dyDescent="0.2">
      <c r="D1907" s="174" t="s">
        <v>37</v>
      </c>
      <c r="E1907" s="20" t="s">
        <v>77</v>
      </c>
      <c r="F1907" s="22"/>
      <c r="G1907" s="21">
        <v>154</v>
      </c>
      <c r="H1907" s="51">
        <v>16.883116883117001</v>
      </c>
      <c r="I1907" s="19">
        <v>33.116883116883002</v>
      </c>
      <c r="J1907" s="19">
        <v>7.1428571428570002</v>
      </c>
      <c r="K1907" s="19">
        <v>33.766233766234002</v>
      </c>
      <c r="L1907" s="19">
        <v>8.4415584415579996</v>
      </c>
      <c r="M1907" s="50">
        <v>0.64935064935099995</v>
      </c>
    </row>
    <row r="1908" spans="2:15" x14ac:dyDescent="0.2">
      <c r="D1908" s="175"/>
      <c r="E1908" s="4" t="s">
        <v>39</v>
      </c>
      <c r="F1908" s="6"/>
      <c r="G1908" s="5">
        <v>4</v>
      </c>
      <c r="H1908" s="120">
        <v>0</v>
      </c>
      <c r="I1908" s="49">
        <v>50</v>
      </c>
      <c r="J1908" s="90">
        <v>0</v>
      </c>
      <c r="K1908" s="49">
        <v>50</v>
      </c>
      <c r="L1908" s="90">
        <v>0</v>
      </c>
      <c r="M1908" s="62">
        <v>0</v>
      </c>
    </row>
    <row r="1909" spans="2:15" x14ac:dyDescent="0.2">
      <c r="D1909" s="175"/>
      <c r="E1909" s="4" t="s">
        <v>40</v>
      </c>
      <c r="F1909" s="6"/>
      <c r="G1909" s="5">
        <v>7</v>
      </c>
      <c r="H1909" s="32">
        <v>14.285714285714</v>
      </c>
      <c r="I1909" s="33">
        <v>28.571428571428999</v>
      </c>
      <c r="J1909" s="28">
        <v>14.285714285714</v>
      </c>
      <c r="K1909" s="33">
        <v>28.571428571428999</v>
      </c>
      <c r="L1909" s="28">
        <v>14.285714285714</v>
      </c>
      <c r="M1909" s="62">
        <v>0</v>
      </c>
    </row>
    <row r="1910" spans="2:15" x14ac:dyDescent="0.2">
      <c r="D1910" s="175"/>
      <c r="E1910" s="4" t="s">
        <v>41</v>
      </c>
      <c r="F1910" s="6"/>
      <c r="G1910" s="5">
        <v>10</v>
      </c>
      <c r="H1910" s="120">
        <v>0</v>
      </c>
      <c r="I1910" s="28">
        <v>40</v>
      </c>
      <c r="J1910" s="90">
        <v>0</v>
      </c>
      <c r="K1910" s="49">
        <v>60</v>
      </c>
      <c r="L1910" s="90">
        <v>0</v>
      </c>
      <c r="M1910" s="62">
        <v>0</v>
      </c>
    </row>
    <row r="1911" spans="2:15" x14ac:dyDescent="0.2">
      <c r="D1911" s="175"/>
      <c r="E1911" s="4" t="s">
        <v>42</v>
      </c>
      <c r="F1911" s="6"/>
      <c r="G1911" s="5">
        <v>18</v>
      </c>
      <c r="H1911" s="106">
        <v>5.5555555555560003</v>
      </c>
      <c r="I1911" s="49">
        <v>50</v>
      </c>
      <c r="J1911" s="12">
        <v>11.111111111111001</v>
      </c>
      <c r="K1911" s="12">
        <v>33.333333333333002</v>
      </c>
      <c r="L1911" s="90">
        <v>0</v>
      </c>
      <c r="M1911" s="62">
        <v>0</v>
      </c>
    </row>
    <row r="1912" spans="2:15" x14ac:dyDescent="0.2">
      <c r="D1912" s="175"/>
      <c r="E1912" s="4" t="s">
        <v>43</v>
      </c>
      <c r="F1912" s="6"/>
      <c r="G1912" s="5">
        <v>23</v>
      </c>
      <c r="H1912" s="32">
        <v>21.739130434783</v>
      </c>
      <c r="I1912" s="12">
        <v>34.782608695652002</v>
      </c>
      <c r="J1912" s="12">
        <v>4.3478260869570002</v>
      </c>
      <c r="K1912" s="33">
        <v>26.086956521739001</v>
      </c>
      <c r="L1912" s="28">
        <v>13.04347826087</v>
      </c>
      <c r="M1912" s="62">
        <v>0</v>
      </c>
    </row>
    <row r="1913" spans="2:15" x14ac:dyDescent="0.2">
      <c r="D1913" s="175"/>
      <c r="E1913" s="4" t="s">
        <v>44</v>
      </c>
      <c r="F1913" s="6"/>
      <c r="G1913" s="5">
        <v>41</v>
      </c>
      <c r="H1913" s="32">
        <v>14.634146341463</v>
      </c>
      <c r="I1913" s="33">
        <v>29.268292682927001</v>
      </c>
      <c r="J1913" s="12">
        <v>7.3170731707319998</v>
      </c>
      <c r="K1913" s="28">
        <v>39.024390243901998</v>
      </c>
      <c r="L1913" s="12">
        <v>9.7560975609760003</v>
      </c>
      <c r="M1913" s="62">
        <v>0</v>
      </c>
    </row>
    <row r="1914" spans="2:15" x14ac:dyDescent="0.2">
      <c r="D1914" s="176"/>
      <c r="E1914" s="59" t="s">
        <v>45</v>
      </c>
      <c r="F1914" s="60"/>
      <c r="G1914" s="56">
        <v>51</v>
      </c>
      <c r="H1914" s="132">
        <v>25.490196078431001</v>
      </c>
      <c r="I1914" s="95">
        <v>27.450980392157</v>
      </c>
      <c r="J1914" s="47">
        <v>7.8431372549020004</v>
      </c>
      <c r="K1914" s="95">
        <v>27.450980392157</v>
      </c>
      <c r="L1914" s="47">
        <v>9.8039215686270005</v>
      </c>
      <c r="M1914" s="85">
        <v>1.9607843137250001</v>
      </c>
    </row>
    <row r="1916" spans="2:15" x14ac:dyDescent="0.2">
      <c r="B1916" s="43" t="str">
        <f xml:space="preserve"> HYPERLINK("#'目次'!B76", "[70]")</f>
        <v>[70]</v>
      </c>
      <c r="C1916" s="31" t="s">
        <v>194</v>
      </c>
    </row>
    <row r="1917" spans="2:15" x14ac:dyDescent="0.2">
      <c r="C1917" s="156" t="s">
        <v>186</v>
      </c>
    </row>
    <row r="1920" spans="2:15" ht="48" x14ac:dyDescent="0.2">
      <c r="D1920" s="177"/>
      <c r="E1920" s="178"/>
      <c r="F1920" s="178"/>
      <c r="G1920" s="40" t="s">
        <v>14</v>
      </c>
      <c r="H1920" s="42" t="s">
        <v>195</v>
      </c>
      <c r="I1920" s="15" t="s">
        <v>196</v>
      </c>
      <c r="J1920" s="15" t="s">
        <v>84</v>
      </c>
      <c r="K1920" s="15" t="s">
        <v>197</v>
      </c>
      <c r="L1920" s="15" t="s">
        <v>85</v>
      </c>
      <c r="M1920" s="15" t="s">
        <v>198</v>
      </c>
      <c r="N1920" s="15" t="s">
        <v>86</v>
      </c>
      <c r="O1920" s="44" t="s">
        <v>17</v>
      </c>
    </row>
    <row r="1921" spans="4:15" x14ac:dyDescent="0.2">
      <c r="D1921" s="179"/>
      <c r="E1921" s="180"/>
      <c r="F1921" s="180"/>
      <c r="G1921" s="39"/>
      <c r="H1921" s="41"/>
      <c r="I1921" s="14"/>
      <c r="J1921" s="14"/>
      <c r="K1921" s="14"/>
      <c r="L1921" s="14"/>
      <c r="M1921" s="14"/>
      <c r="N1921" s="14"/>
      <c r="O1921" s="38"/>
    </row>
    <row r="1922" spans="4:15" x14ac:dyDescent="0.2">
      <c r="D1922" s="58"/>
      <c r="E1922" s="53" t="s">
        <v>14</v>
      </c>
      <c r="F1922" s="52"/>
      <c r="G1922" s="37">
        <v>347</v>
      </c>
      <c r="H1922" s="24">
        <v>4.3227665706050002</v>
      </c>
      <c r="I1922" s="24">
        <v>2.5936599423629998</v>
      </c>
      <c r="J1922" s="24">
        <v>3.170028818444</v>
      </c>
      <c r="K1922" s="24">
        <v>22.766570605186999</v>
      </c>
      <c r="L1922" s="24">
        <v>78.386167146974003</v>
      </c>
      <c r="M1922" s="24">
        <v>13.256484149856</v>
      </c>
      <c r="N1922" s="24">
        <v>6.0518731988469998</v>
      </c>
      <c r="O1922" s="68">
        <v>0.864553314121</v>
      </c>
    </row>
    <row r="1923" spans="4:15" x14ac:dyDescent="0.2">
      <c r="D1923" s="174" t="s">
        <v>18</v>
      </c>
      <c r="E1923" s="20" t="s">
        <v>19</v>
      </c>
      <c r="F1923" s="22"/>
      <c r="G1923" s="21">
        <v>23</v>
      </c>
      <c r="H1923" s="51">
        <v>8.6956521739130004</v>
      </c>
      <c r="I1923" s="88">
        <v>8.6956521739130004</v>
      </c>
      <c r="J1923" s="19">
        <v>4.3478260869570002</v>
      </c>
      <c r="K1923" s="78">
        <v>13.04347826087</v>
      </c>
      <c r="L1923" s="19">
        <v>82.608695652174006</v>
      </c>
      <c r="M1923" s="19">
        <v>8.6956521739130004</v>
      </c>
      <c r="N1923" s="19">
        <v>8.6956521739130004</v>
      </c>
      <c r="O1923" s="100">
        <v>0</v>
      </c>
    </row>
    <row r="1924" spans="4:15" x14ac:dyDescent="0.2">
      <c r="D1924" s="175"/>
      <c r="E1924" s="4" t="s">
        <v>20</v>
      </c>
      <c r="F1924" s="6"/>
      <c r="G1924" s="5">
        <v>19</v>
      </c>
      <c r="H1924" s="63">
        <v>0</v>
      </c>
      <c r="I1924" s="12">
        <v>5.2631578947369997</v>
      </c>
      <c r="J1924" s="29">
        <v>0</v>
      </c>
      <c r="K1924" s="49">
        <v>36.842105263157997</v>
      </c>
      <c r="L1924" s="12">
        <v>73.684210526315994</v>
      </c>
      <c r="M1924" s="12">
        <v>10.526315789473999</v>
      </c>
      <c r="N1924" s="12">
        <v>5.2631578947369997</v>
      </c>
      <c r="O1924" s="62">
        <v>0</v>
      </c>
    </row>
    <row r="1925" spans="4:15" x14ac:dyDescent="0.2">
      <c r="D1925" s="175"/>
      <c r="E1925" s="4" t="s">
        <v>21</v>
      </c>
      <c r="F1925" s="6"/>
      <c r="G1925" s="5">
        <v>135</v>
      </c>
      <c r="H1925" s="32">
        <v>3.7037037037039999</v>
      </c>
      <c r="I1925" s="12">
        <v>2.2222222222219998</v>
      </c>
      <c r="J1925" s="12">
        <v>5.1851851851850004</v>
      </c>
      <c r="K1925" s="12">
        <v>22.222222222222001</v>
      </c>
      <c r="L1925" s="12">
        <v>79.259259259258997</v>
      </c>
      <c r="M1925" s="12">
        <v>17.777777777777999</v>
      </c>
      <c r="N1925" s="12">
        <v>4.4444444444439997</v>
      </c>
      <c r="O1925" s="34">
        <v>1.481481481481</v>
      </c>
    </row>
    <row r="1926" spans="4:15" x14ac:dyDescent="0.2">
      <c r="D1926" s="175"/>
      <c r="E1926" s="4" t="s">
        <v>22</v>
      </c>
      <c r="F1926" s="6"/>
      <c r="G1926" s="5">
        <v>10</v>
      </c>
      <c r="H1926" s="75">
        <v>10</v>
      </c>
      <c r="I1926" s="28">
        <v>10</v>
      </c>
      <c r="J1926" s="29">
        <v>0</v>
      </c>
      <c r="K1926" s="61">
        <v>10</v>
      </c>
      <c r="L1926" s="61">
        <v>60</v>
      </c>
      <c r="M1926" s="87">
        <v>0</v>
      </c>
      <c r="N1926" s="12">
        <v>10</v>
      </c>
      <c r="O1926" s="62">
        <v>0</v>
      </c>
    </row>
    <row r="1927" spans="4:15" x14ac:dyDescent="0.2">
      <c r="D1927" s="175"/>
      <c r="E1927" s="4" t="s">
        <v>23</v>
      </c>
      <c r="F1927" s="6"/>
      <c r="G1927" s="5">
        <v>32</v>
      </c>
      <c r="H1927" s="63">
        <v>0</v>
      </c>
      <c r="I1927" s="12">
        <v>3.125</v>
      </c>
      <c r="J1927" s="29">
        <v>0</v>
      </c>
      <c r="K1927" s="28">
        <v>28.125</v>
      </c>
      <c r="L1927" s="12">
        <v>78.125</v>
      </c>
      <c r="M1927" s="12">
        <v>12.5</v>
      </c>
      <c r="N1927" s="12">
        <v>3.125</v>
      </c>
      <c r="O1927" s="62">
        <v>0</v>
      </c>
    </row>
    <row r="1928" spans="4:15" x14ac:dyDescent="0.2">
      <c r="D1928" s="175"/>
      <c r="E1928" s="4" t="s">
        <v>24</v>
      </c>
      <c r="F1928" s="6"/>
      <c r="G1928" s="5">
        <v>64</v>
      </c>
      <c r="H1928" s="32">
        <v>7.8125</v>
      </c>
      <c r="I1928" s="29">
        <v>0</v>
      </c>
      <c r="J1928" s="12">
        <v>4.6875</v>
      </c>
      <c r="K1928" s="12">
        <v>25</v>
      </c>
      <c r="L1928" s="12">
        <v>76.5625</v>
      </c>
      <c r="M1928" s="33">
        <v>4.6875</v>
      </c>
      <c r="N1928" s="12">
        <v>6.25</v>
      </c>
      <c r="O1928" s="34">
        <v>1.5625</v>
      </c>
    </row>
    <row r="1929" spans="4:15" x14ac:dyDescent="0.2">
      <c r="D1929" s="175"/>
      <c r="E1929" s="4" t="s">
        <v>25</v>
      </c>
      <c r="F1929" s="6"/>
      <c r="G1929" s="5">
        <v>20</v>
      </c>
      <c r="H1929" s="32">
        <v>5</v>
      </c>
      <c r="I1929" s="29">
        <v>0</v>
      </c>
      <c r="J1929" s="29">
        <v>0</v>
      </c>
      <c r="K1929" s="61">
        <v>10</v>
      </c>
      <c r="L1929" s="49">
        <v>100</v>
      </c>
      <c r="M1929" s="12">
        <v>15</v>
      </c>
      <c r="N1929" s="90">
        <v>0</v>
      </c>
      <c r="O1929" s="62">
        <v>0</v>
      </c>
    </row>
    <row r="1930" spans="4:15" x14ac:dyDescent="0.2">
      <c r="D1930" s="175"/>
      <c r="E1930" s="4" t="s">
        <v>26</v>
      </c>
      <c r="F1930" s="6"/>
      <c r="G1930" s="5">
        <v>11</v>
      </c>
      <c r="H1930" s="32">
        <v>9.0909090909089993</v>
      </c>
      <c r="I1930" s="29">
        <v>0</v>
      </c>
      <c r="J1930" s="29">
        <v>0</v>
      </c>
      <c r="K1930" s="87">
        <v>0</v>
      </c>
      <c r="L1930" s="12">
        <v>81.818181818181998</v>
      </c>
      <c r="M1930" s="12">
        <v>18.181818181817999</v>
      </c>
      <c r="N1930" s="12">
        <v>9.0909090909089993</v>
      </c>
      <c r="O1930" s="62">
        <v>0</v>
      </c>
    </row>
    <row r="1931" spans="4:15" x14ac:dyDescent="0.2">
      <c r="D1931" s="175"/>
      <c r="E1931" s="4" t="s">
        <v>27</v>
      </c>
      <c r="F1931" s="6"/>
      <c r="G1931" s="5">
        <v>15</v>
      </c>
      <c r="H1931" s="63">
        <v>0</v>
      </c>
      <c r="I1931" s="29">
        <v>0</v>
      </c>
      <c r="J1931" s="29">
        <v>0</v>
      </c>
      <c r="K1931" s="12">
        <v>26.666666666666998</v>
      </c>
      <c r="L1931" s="61">
        <v>66.666666666666998</v>
      </c>
      <c r="M1931" s="28">
        <v>20</v>
      </c>
      <c r="N1931" s="49">
        <v>20</v>
      </c>
      <c r="O1931" s="62">
        <v>0</v>
      </c>
    </row>
    <row r="1932" spans="4:15" x14ac:dyDescent="0.2">
      <c r="D1932" s="175"/>
      <c r="E1932" s="4" t="s">
        <v>28</v>
      </c>
      <c r="F1932" s="6"/>
      <c r="G1932" s="5">
        <v>18</v>
      </c>
      <c r="H1932" s="63">
        <v>0</v>
      </c>
      <c r="I1932" s="12">
        <v>5.5555555555560003</v>
      </c>
      <c r="J1932" s="29">
        <v>0</v>
      </c>
      <c r="K1932" s="49">
        <v>38.888888888888999</v>
      </c>
      <c r="L1932" s="33">
        <v>72.222222222222001</v>
      </c>
      <c r="M1932" s="12">
        <v>16.666666666666998</v>
      </c>
      <c r="N1932" s="28">
        <v>11.111111111111001</v>
      </c>
      <c r="O1932" s="62">
        <v>0</v>
      </c>
    </row>
    <row r="1933" spans="4:15" x14ac:dyDescent="0.2">
      <c r="D1933" s="175"/>
      <c r="E1933" s="4" t="s">
        <v>29</v>
      </c>
      <c r="F1933" s="6"/>
      <c r="G1933" s="5">
        <v>0</v>
      </c>
      <c r="H1933" s="63">
        <v>0</v>
      </c>
      <c r="I1933" s="29">
        <v>0</v>
      </c>
      <c r="J1933" s="29">
        <v>0</v>
      </c>
      <c r="K1933" s="87">
        <v>0</v>
      </c>
      <c r="L1933" s="87">
        <v>0</v>
      </c>
      <c r="M1933" s="87">
        <v>0</v>
      </c>
      <c r="N1933" s="90">
        <v>0</v>
      </c>
      <c r="O1933" s="62">
        <v>0</v>
      </c>
    </row>
    <row r="1934" spans="4:15" x14ac:dyDescent="0.2">
      <c r="D1934" s="174" t="s">
        <v>30</v>
      </c>
      <c r="E1934" s="20" t="s">
        <v>31</v>
      </c>
      <c r="F1934" s="22"/>
      <c r="G1934" s="21">
        <v>108</v>
      </c>
      <c r="H1934" s="51">
        <v>2.7777777777780002</v>
      </c>
      <c r="I1934" s="19">
        <v>3.7037037037039999</v>
      </c>
      <c r="J1934" s="19">
        <v>4.6296296296300001</v>
      </c>
      <c r="K1934" s="78">
        <v>17.592592592593</v>
      </c>
      <c r="L1934" s="88">
        <v>84.259259259258997</v>
      </c>
      <c r="M1934" s="19">
        <v>10.185185185185</v>
      </c>
      <c r="N1934" s="19">
        <v>5.5555555555560003</v>
      </c>
      <c r="O1934" s="50">
        <v>0.92592592592599998</v>
      </c>
    </row>
    <row r="1935" spans="4:15" x14ac:dyDescent="0.2">
      <c r="D1935" s="175"/>
      <c r="E1935" s="4" t="s">
        <v>32</v>
      </c>
      <c r="F1935" s="6"/>
      <c r="G1935" s="5">
        <v>107</v>
      </c>
      <c r="H1935" s="32">
        <v>5.6074766355139998</v>
      </c>
      <c r="I1935" s="12">
        <v>1.869158878505</v>
      </c>
      <c r="J1935" s="29">
        <v>0</v>
      </c>
      <c r="K1935" s="12">
        <v>20.560747663550998</v>
      </c>
      <c r="L1935" s="12">
        <v>76.635514018692007</v>
      </c>
      <c r="M1935" s="12">
        <v>12.149532710280001</v>
      </c>
      <c r="N1935" s="12">
        <v>5.6074766355139998</v>
      </c>
      <c r="O1935" s="34">
        <v>0.93457943925200004</v>
      </c>
    </row>
    <row r="1936" spans="4:15" x14ac:dyDescent="0.2">
      <c r="D1936" s="175"/>
      <c r="E1936" s="4" t="s">
        <v>33</v>
      </c>
      <c r="F1936" s="6"/>
      <c r="G1936" s="5">
        <v>107</v>
      </c>
      <c r="H1936" s="32">
        <v>3.7383177570089998</v>
      </c>
      <c r="I1936" s="12">
        <v>1.869158878505</v>
      </c>
      <c r="J1936" s="12">
        <v>3.7383177570089998</v>
      </c>
      <c r="K1936" s="12">
        <v>27.102803738317998</v>
      </c>
      <c r="L1936" s="12">
        <v>77.570093457943997</v>
      </c>
      <c r="M1936" s="12">
        <v>17.757009345794</v>
      </c>
      <c r="N1936" s="12">
        <v>7.4766355140189997</v>
      </c>
      <c r="O1936" s="62">
        <v>0</v>
      </c>
    </row>
    <row r="1937" spans="2:15" x14ac:dyDescent="0.2">
      <c r="D1937" s="175"/>
      <c r="E1937" s="4" t="s">
        <v>34</v>
      </c>
      <c r="F1937" s="6"/>
      <c r="G1937" s="5">
        <v>25</v>
      </c>
      <c r="H1937" s="32">
        <v>8</v>
      </c>
      <c r="I1937" s="12">
        <v>4</v>
      </c>
      <c r="J1937" s="12">
        <v>8</v>
      </c>
      <c r="K1937" s="49">
        <v>36</v>
      </c>
      <c r="L1937" s="61">
        <v>64</v>
      </c>
      <c r="M1937" s="12">
        <v>12</v>
      </c>
      <c r="N1937" s="12">
        <v>4</v>
      </c>
      <c r="O1937" s="34">
        <v>4</v>
      </c>
    </row>
    <row r="1938" spans="2:15" x14ac:dyDescent="0.2">
      <c r="D1938" s="174" t="s">
        <v>35</v>
      </c>
      <c r="E1938" s="20" t="s">
        <v>36</v>
      </c>
      <c r="F1938" s="22"/>
      <c r="G1938" s="21">
        <v>193</v>
      </c>
      <c r="H1938" s="51">
        <v>4.1450777202070004</v>
      </c>
      <c r="I1938" s="19">
        <v>4.6632124352330004</v>
      </c>
      <c r="J1938" s="19">
        <v>4.1450777202070004</v>
      </c>
      <c r="K1938" s="19">
        <v>24.352331606218002</v>
      </c>
      <c r="L1938" s="19">
        <v>78.756476683938004</v>
      </c>
      <c r="M1938" s="19">
        <v>12.953367875648</v>
      </c>
      <c r="N1938" s="19">
        <v>3.1088082901549998</v>
      </c>
      <c r="O1938" s="50">
        <v>1.0362694300519999</v>
      </c>
    </row>
    <row r="1939" spans="2:15" x14ac:dyDescent="0.2">
      <c r="D1939" s="175"/>
      <c r="E1939" s="4" t="s">
        <v>37</v>
      </c>
      <c r="F1939" s="6"/>
      <c r="G1939" s="5">
        <v>154</v>
      </c>
      <c r="H1939" s="32">
        <v>4.5454545454549997</v>
      </c>
      <c r="I1939" s="29">
        <v>0</v>
      </c>
      <c r="J1939" s="12">
        <v>1.948051948052</v>
      </c>
      <c r="K1939" s="12">
        <v>20.779220779220999</v>
      </c>
      <c r="L1939" s="12">
        <v>77.922077922078003</v>
      </c>
      <c r="M1939" s="12">
        <v>13.636363636364001</v>
      </c>
      <c r="N1939" s="12">
        <v>9.7402597402600009</v>
      </c>
      <c r="O1939" s="34">
        <v>0.64935064935099995</v>
      </c>
    </row>
    <row r="1940" spans="2:15" x14ac:dyDescent="0.2">
      <c r="D1940" s="174" t="s">
        <v>38</v>
      </c>
      <c r="E1940" s="20" t="s">
        <v>39</v>
      </c>
      <c r="F1940" s="22"/>
      <c r="G1940" s="21">
        <v>6</v>
      </c>
      <c r="H1940" s="110">
        <v>0</v>
      </c>
      <c r="I1940" s="74">
        <v>0</v>
      </c>
      <c r="J1940" s="74">
        <v>0</v>
      </c>
      <c r="K1940" s="78">
        <v>16.666666666666998</v>
      </c>
      <c r="L1940" s="98">
        <v>66.666666666666998</v>
      </c>
      <c r="M1940" s="19">
        <v>16.666666666666998</v>
      </c>
      <c r="N1940" s="105">
        <v>33.333333333333002</v>
      </c>
      <c r="O1940" s="100">
        <v>0</v>
      </c>
    </row>
    <row r="1941" spans="2:15" x14ac:dyDescent="0.2">
      <c r="D1941" s="175"/>
      <c r="E1941" s="4" t="s">
        <v>40</v>
      </c>
      <c r="F1941" s="6"/>
      <c r="G1941" s="5">
        <v>14</v>
      </c>
      <c r="H1941" s="94">
        <v>21.428571428571001</v>
      </c>
      <c r="I1941" s="29">
        <v>0</v>
      </c>
      <c r="J1941" s="49">
        <v>14.285714285714</v>
      </c>
      <c r="K1941" s="12">
        <v>21.428571428571001</v>
      </c>
      <c r="L1941" s="33">
        <v>71.428571428571004</v>
      </c>
      <c r="M1941" s="33">
        <v>7.1428571428570002</v>
      </c>
      <c r="N1941" s="28">
        <v>14.285714285714</v>
      </c>
      <c r="O1941" s="62">
        <v>0</v>
      </c>
    </row>
    <row r="1942" spans="2:15" x14ac:dyDescent="0.2">
      <c r="D1942" s="175"/>
      <c r="E1942" s="4" t="s">
        <v>41</v>
      </c>
      <c r="F1942" s="6"/>
      <c r="G1942" s="5">
        <v>25</v>
      </c>
      <c r="H1942" s="32">
        <v>8</v>
      </c>
      <c r="I1942" s="12">
        <v>4</v>
      </c>
      <c r="J1942" s="12">
        <v>8</v>
      </c>
      <c r="K1942" s="28">
        <v>32</v>
      </c>
      <c r="L1942" s="61">
        <v>60</v>
      </c>
      <c r="M1942" s="33">
        <v>8</v>
      </c>
      <c r="N1942" s="12">
        <v>8</v>
      </c>
      <c r="O1942" s="62">
        <v>0</v>
      </c>
    </row>
    <row r="1943" spans="2:15" x14ac:dyDescent="0.2">
      <c r="D1943" s="175"/>
      <c r="E1943" s="4" t="s">
        <v>42</v>
      </c>
      <c r="F1943" s="6"/>
      <c r="G1943" s="5">
        <v>49</v>
      </c>
      <c r="H1943" s="32">
        <v>6.1224489795919999</v>
      </c>
      <c r="I1943" s="12">
        <v>4.0816326530609999</v>
      </c>
      <c r="J1943" s="28">
        <v>12.244897959184</v>
      </c>
      <c r="K1943" s="12">
        <v>20.408163265306001</v>
      </c>
      <c r="L1943" s="61">
        <v>67.346938775509997</v>
      </c>
      <c r="M1943" s="33">
        <v>8.1632653061219997</v>
      </c>
      <c r="N1943" s="12">
        <v>8.1632653061219997</v>
      </c>
      <c r="O1943" s="34">
        <v>2.040816326531</v>
      </c>
    </row>
    <row r="1944" spans="2:15" x14ac:dyDescent="0.2">
      <c r="D1944" s="175"/>
      <c r="E1944" s="4" t="s">
        <v>43</v>
      </c>
      <c r="F1944" s="6"/>
      <c r="G1944" s="5">
        <v>51</v>
      </c>
      <c r="H1944" s="32">
        <v>5.8823529411760003</v>
      </c>
      <c r="I1944" s="12">
        <v>3.9215686274510002</v>
      </c>
      <c r="J1944" s="29">
        <v>0</v>
      </c>
      <c r="K1944" s="12">
        <v>25.490196078431001</v>
      </c>
      <c r="L1944" s="33">
        <v>70.588235294117993</v>
      </c>
      <c r="M1944" s="61">
        <v>1.9607843137250001</v>
      </c>
      <c r="N1944" s="12">
        <v>9.8039215686270005</v>
      </c>
      <c r="O1944" s="62">
        <v>0</v>
      </c>
    </row>
    <row r="1945" spans="2:15" x14ac:dyDescent="0.2">
      <c r="D1945" s="175"/>
      <c r="E1945" s="4" t="s">
        <v>44</v>
      </c>
      <c r="F1945" s="6"/>
      <c r="G1945" s="5">
        <v>89</v>
      </c>
      <c r="H1945" s="32">
        <v>2.2471910112360001</v>
      </c>
      <c r="I1945" s="12">
        <v>1.123595505618</v>
      </c>
      <c r="J1945" s="12">
        <v>1.123595505618</v>
      </c>
      <c r="K1945" s="12">
        <v>21.348314606742001</v>
      </c>
      <c r="L1945" s="12">
        <v>83.146067415730002</v>
      </c>
      <c r="M1945" s="12">
        <v>15.730337078651999</v>
      </c>
      <c r="N1945" s="12">
        <v>4.4943820224720001</v>
      </c>
      <c r="O1945" s="62">
        <v>0</v>
      </c>
    </row>
    <row r="1946" spans="2:15" x14ac:dyDescent="0.2">
      <c r="D1946" s="176"/>
      <c r="E1946" s="59" t="s">
        <v>45</v>
      </c>
      <c r="F1946" s="60"/>
      <c r="G1946" s="56">
        <v>113</v>
      </c>
      <c r="H1946" s="83">
        <v>1.769911504425</v>
      </c>
      <c r="I1946" s="47">
        <v>2.654867256637</v>
      </c>
      <c r="J1946" s="80">
        <v>0</v>
      </c>
      <c r="K1946" s="47">
        <v>22.123893805310001</v>
      </c>
      <c r="L1946" s="109">
        <v>88.495575221238994</v>
      </c>
      <c r="M1946" s="102">
        <v>20.353982300885001</v>
      </c>
      <c r="N1946" s="47">
        <v>1.769911504425</v>
      </c>
      <c r="O1946" s="85">
        <v>1.769911504425</v>
      </c>
    </row>
    <row r="1948" spans="2:15" x14ac:dyDescent="0.2">
      <c r="B1948" s="43" t="str">
        <f xml:space="preserve"> HYPERLINK("#'目次'!B77", "[71]")</f>
        <v>[71]</v>
      </c>
      <c r="C1948" s="31" t="s">
        <v>194</v>
      </c>
    </row>
    <row r="1949" spans="2:15" x14ac:dyDescent="0.2">
      <c r="C1949" s="156" t="s">
        <v>186</v>
      </c>
    </row>
    <row r="1952" spans="2:15" ht="48" x14ac:dyDescent="0.2">
      <c r="D1952" s="177"/>
      <c r="E1952" s="178"/>
      <c r="F1952" s="178"/>
      <c r="G1952" s="40" t="s">
        <v>14</v>
      </c>
      <c r="H1952" s="42" t="s">
        <v>195</v>
      </c>
      <c r="I1952" s="15" t="s">
        <v>196</v>
      </c>
      <c r="J1952" s="15" t="s">
        <v>84</v>
      </c>
      <c r="K1952" s="15" t="s">
        <v>197</v>
      </c>
      <c r="L1952" s="15" t="s">
        <v>85</v>
      </c>
      <c r="M1952" s="15" t="s">
        <v>198</v>
      </c>
      <c r="N1952" s="15" t="s">
        <v>86</v>
      </c>
      <c r="O1952" s="44" t="s">
        <v>17</v>
      </c>
    </row>
    <row r="1953" spans="4:15" x14ac:dyDescent="0.2">
      <c r="D1953" s="179"/>
      <c r="E1953" s="180"/>
      <c r="F1953" s="180"/>
      <c r="G1953" s="39"/>
      <c r="H1953" s="41"/>
      <c r="I1953" s="14"/>
      <c r="J1953" s="14"/>
      <c r="K1953" s="14"/>
      <c r="L1953" s="14"/>
      <c r="M1953" s="14"/>
      <c r="N1953" s="14"/>
      <c r="O1953" s="38"/>
    </row>
    <row r="1954" spans="4:15" x14ac:dyDescent="0.2">
      <c r="D1954" s="58"/>
      <c r="E1954" s="53" t="s">
        <v>14</v>
      </c>
      <c r="F1954" s="52"/>
      <c r="G1954" s="37">
        <v>347</v>
      </c>
      <c r="H1954" s="24">
        <v>4.3227665706050002</v>
      </c>
      <c r="I1954" s="24">
        <v>2.5936599423629998</v>
      </c>
      <c r="J1954" s="24">
        <v>3.170028818444</v>
      </c>
      <c r="K1954" s="24">
        <v>22.766570605186999</v>
      </c>
      <c r="L1954" s="24">
        <v>78.386167146974003</v>
      </c>
      <c r="M1954" s="24">
        <v>13.256484149856</v>
      </c>
      <c r="N1954" s="24">
        <v>6.0518731988469998</v>
      </c>
      <c r="O1954" s="68">
        <v>0.864553314121</v>
      </c>
    </row>
    <row r="1955" spans="4:15" x14ac:dyDescent="0.2">
      <c r="D1955" s="174" t="s">
        <v>52</v>
      </c>
      <c r="E1955" s="20" t="s">
        <v>53</v>
      </c>
      <c r="F1955" s="22"/>
      <c r="G1955" s="21">
        <v>4</v>
      </c>
      <c r="H1955" s="110">
        <v>0</v>
      </c>
      <c r="I1955" s="105">
        <v>25</v>
      </c>
      <c r="J1955" s="74">
        <v>0</v>
      </c>
      <c r="K1955" s="19">
        <v>25</v>
      </c>
      <c r="L1955" s="105">
        <v>100</v>
      </c>
      <c r="M1955" s="105">
        <v>50</v>
      </c>
      <c r="N1955" s="123">
        <v>0</v>
      </c>
      <c r="O1955" s="100">
        <v>0</v>
      </c>
    </row>
    <row r="1956" spans="4:15" ht="24" x14ac:dyDescent="0.2">
      <c r="D1956" s="175"/>
      <c r="E1956" s="4" t="s">
        <v>54</v>
      </c>
      <c r="F1956" s="6"/>
      <c r="G1956" s="5">
        <v>47</v>
      </c>
      <c r="H1956" s="32">
        <v>2.1276595744679998</v>
      </c>
      <c r="I1956" s="12">
        <v>2.1276595744679998</v>
      </c>
      <c r="J1956" s="12">
        <v>4.2553191489359996</v>
      </c>
      <c r="K1956" s="28">
        <v>31.914893617021001</v>
      </c>
      <c r="L1956" s="61">
        <v>63.829787234043003</v>
      </c>
      <c r="M1956" s="12">
        <v>14.893617021277</v>
      </c>
      <c r="N1956" s="12">
        <v>6.3829787234040003</v>
      </c>
      <c r="O1956" s="62">
        <v>0</v>
      </c>
    </row>
    <row r="1957" spans="4:15" x14ac:dyDescent="0.2">
      <c r="D1957" s="175"/>
      <c r="E1957" s="4" t="s">
        <v>55</v>
      </c>
      <c r="F1957" s="6"/>
      <c r="G1957" s="5">
        <v>12</v>
      </c>
      <c r="H1957" s="32">
        <v>8.333333333333</v>
      </c>
      <c r="I1957" s="29">
        <v>0</v>
      </c>
      <c r="J1957" s="28">
        <v>8.333333333333</v>
      </c>
      <c r="K1957" s="49">
        <v>33.333333333333002</v>
      </c>
      <c r="L1957" s="12">
        <v>75</v>
      </c>
      <c r="M1957" s="12">
        <v>16.666666666666998</v>
      </c>
      <c r="N1957" s="90">
        <v>0</v>
      </c>
      <c r="O1957" s="62">
        <v>0</v>
      </c>
    </row>
    <row r="1958" spans="4:15" x14ac:dyDescent="0.2">
      <c r="D1958" s="175"/>
      <c r="E1958" s="4" t="s">
        <v>56</v>
      </c>
      <c r="F1958" s="6"/>
      <c r="G1958" s="5">
        <v>21</v>
      </c>
      <c r="H1958" s="32">
        <v>4.7619047619049999</v>
      </c>
      <c r="I1958" s="28">
        <v>9.5238095238099998</v>
      </c>
      <c r="J1958" s="28">
        <v>9.5238095238099998</v>
      </c>
      <c r="K1958" s="12">
        <v>23.809523809523998</v>
      </c>
      <c r="L1958" s="12">
        <v>80.952380952381006</v>
      </c>
      <c r="M1958" s="33">
        <v>4.7619047619049999</v>
      </c>
      <c r="N1958" s="90">
        <v>0</v>
      </c>
      <c r="O1958" s="34">
        <v>4.7619047619049999</v>
      </c>
    </row>
    <row r="1959" spans="4:15" x14ac:dyDescent="0.2">
      <c r="D1959" s="175"/>
      <c r="E1959" s="4" t="s">
        <v>57</v>
      </c>
      <c r="F1959" s="6"/>
      <c r="G1959" s="5">
        <v>57</v>
      </c>
      <c r="H1959" s="32">
        <v>8.7719298245609991</v>
      </c>
      <c r="I1959" s="12">
        <v>7.0175438596489998</v>
      </c>
      <c r="J1959" s="12">
        <v>7.0175438596489998</v>
      </c>
      <c r="K1959" s="12">
        <v>22.807017543859999</v>
      </c>
      <c r="L1959" s="33">
        <v>71.929824561404004</v>
      </c>
      <c r="M1959" s="33">
        <v>5.2631578947369997</v>
      </c>
      <c r="N1959" s="12">
        <v>7.0175438596489998</v>
      </c>
      <c r="O1959" s="62">
        <v>0</v>
      </c>
    </row>
    <row r="1960" spans="4:15" x14ac:dyDescent="0.2">
      <c r="D1960" s="175"/>
      <c r="E1960" s="4" t="s">
        <v>58</v>
      </c>
      <c r="F1960" s="6"/>
      <c r="G1960" s="5">
        <v>18</v>
      </c>
      <c r="H1960" s="32">
        <v>5.5555555555560003</v>
      </c>
      <c r="I1960" s="29">
        <v>0</v>
      </c>
      <c r="J1960" s="29">
        <v>0</v>
      </c>
      <c r="K1960" s="12">
        <v>22.222222222222001</v>
      </c>
      <c r="L1960" s="33">
        <v>72.222222222222001</v>
      </c>
      <c r="M1960" s="33">
        <v>5.5555555555560003</v>
      </c>
      <c r="N1960" s="12">
        <v>5.5555555555560003</v>
      </c>
      <c r="O1960" s="62">
        <v>0</v>
      </c>
    </row>
    <row r="1961" spans="4:15" x14ac:dyDescent="0.2">
      <c r="D1961" s="175"/>
      <c r="E1961" s="4" t="s">
        <v>59</v>
      </c>
      <c r="F1961" s="6"/>
      <c r="G1961" s="5">
        <v>48</v>
      </c>
      <c r="H1961" s="32">
        <v>2.083333333333</v>
      </c>
      <c r="I1961" s="12">
        <v>2.083333333333</v>
      </c>
      <c r="J1961" s="12">
        <v>2.083333333333</v>
      </c>
      <c r="K1961" s="12">
        <v>18.75</v>
      </c>
      <c r="L1961" s="12">
        <v>81.25</v>
      </c>
      <c r="M1961" s="12">
        <v>14.583333333333</v>
      </c>
      <c r="N1961" s="12">
        <v>10.416666666667</v>
      </c>
      <c r="O1961" s="62">
        <v>0</v>
      </c>
    </row>
    <row r="1962" spans="4:15" x14ac:dyDescent="0.2">
      <c r="D1962" s="175"/>
      <c r="E1962" s="4" t="s">
        <v>60</v>
      </c>
      <c r="F1962" s="6"/>
      <c r="G1962" s="5">
        <v>66</v>
      </c>
      <c r="H1962" s="32">
        <v>6.0606060606060002</v>
      </c>
      <c r="I1962" s="29">
        <v>0</v>
      </c>
      <c r="J1962" s="12">
        <v>1.5151515151520001</v>
      </c>
      <c r="K1962" s="12">
        <v>21.212121212121001</v>
      </c>
      <c r="L1962" s="12">
        <v>78.787878787878995</v>
      </c>
      <c r="M1962" s="12">
        <v>16.666666666666998</v>
      </c>
      <c r="N1962" s="12">
        <v>7.5757575757579998</v>
      </c>
      <c r="O1962" s="34">
        <v>1.5151515151520001</v>
      </c>
    </row>
    <row r="1963" spans="4:15" x14ac:dyDescent="0.2">
      <c r="D1963" s="175"/>
      <c r="E1963" s="4" t="s">
        <v>61</v>
      </c>
      <c r="F1963" s="6"/>
      <c r="G1963" s="5">
        <v>7</v>
      </c>
      <c r="H1963" s="75">
        <v>14.285714285714</v>
      </c>
      <c r="I1963" s="29">
        <v>0</v>
      </c>
      <c r="J1963" s="29">
        <v>0</v>
      </c>
      <c r="K1963" s="28">
        <v>28.571428571428999</v>
      </c>
      <c r="L1963" s="33">
        <v>71.428571428571004</v>
      </c>
      <c r="M1963" s="12">
        <v>14.285714285714</v>
      </c>
      <c r="N1963" s="49">
        <v>28.571428571428999</v>
      </c>
      <c r="O1963" s="62">
        <v>0</v>
      </c>
    </row>
    <row r="1964" spans="4:15" x14ac:dyDescent="0.2">
      <c r="D1964" s="175"/>
      <c r="E1964" s="4" t="s">
        <v>62</v>
      </c>
      <c r="F1964" s="6"/>
      <c r="G1964" s="5">
        <v>67</v>
      </c>
      <c r="H1964" s="63">
        <v>0</v>
      </c>
      <c r="I1964" s="29">
        <v>0</v>
      </c>
      <c r="J1964" s="29">
        <v>0</v>
      </c>
      <c r="K1964" s="12">
        <v>17.910447761194</v>
      </c>
      <c r="L1964" s="49">
        <v>92.537313432836001</v>
      </c>
      <c r="M1964" s="12">
        <v>16.417910447760999</v>
      </c>
      <c r="N1964" s="12">
        <v>1.492537313433</v>
      </c>
      <c r="O1964" s="34">
        <v>1.492537313433</v>
      </c>
    </row>
    <row r="1965" spans="4:15" x14ac:dyDescent="0.2">
      <c r="D1965" s="174" t="s">
        <v>63</v>
      </c>
      <c r="E1965" s="20" t="s">
        <v>64</v>
      </c>
      <c r="F1965" s="22"/>
      <c r="G1965" s="21">
        <v>67</v>
      </c>
      <c r="H1965" s="51">
        <v>1.492537313433</v>
      </c>
      <c r="I1965" s="19">
        <v>1.492537313433</v>
      </c>
      <c r="J1965" s="74">
        <v>0</v>
      </c>
      <c r="K1965" s="19">
        <v>22.388059701492999</v>
      </c>
      <c r="L1965" s="19">
        <v>82.089552238805993</v>
      </c>
      <c r="M1965" s="19">
        <v>11.940298507463</v>
      </c>
      <c r="N1965" s="19">
        <v>2.985074626866</v>
      </c>
      <c r="O1965" s="50">
        <v>1.492537313433</v>
      </c>
    </row>
    <row r="1966" spans="4:15" x14ac:dyDescent="0.2">
      <c r="D1966" s="175"/>
      <c r="E1966" s="4" t="s">
        <v>65</v>
      </c>
      <c r="F1966" s="6"/>
      <c r="G1966" s="5">
        <v>60</v>
      </c>
      <c r="H1966" s="32">
        <v>5</v>
      </c>
      <c r="I1966" s="29">
        <v>0</v>
      </c>
      <c r="J1966" s="12">
        <v>3.333333333333</v>
      </c>
      <c r="K1966" s="12">
        <v>18.333333333333002</v>
      </c>
      <c r="L1966" s="12">
        <v>81.666666666666998</v>
      </c>
      <c r="M1966" s="12">
        <v>16.666666666666998</v>
      </c>
      <c r="N1966" s="12">
        <v>5</v>
      </c>
      <c r="O1966" s="34">
        <v>1.666666666667</v>
      </c>
    </row>
    <row r="1967" spans="4:15" x14ac:dyDescent="0.2">
      <c r="D1967" s="175"/>
      <c r="E1967" s="4" t="s">
        <v>66</v>
      </c>
      <c r="F1967" s="6"/>
      <c r="G1967" s="5">
        <v>52</v>
      </c>
      <c r="H1967" s="32">
        <v>3.8461538461539999</v>
      </c>
      <c r="I1967" s="12">
        <v>3.8461538461539999</v>
      </c>
      <c r="J1967" s="12">
        <v>7.6923076923079998</v>
      </c>
      <c r="K1967" s="12">
        <v>23.076923076922998</v>
      </c>
      <c r="L1967" s="12">
        <v>78.846153846153996</v>
      </c>
      <c r="M1967" s="28">
        <v>21.153846153846001</v>
      </c>
      <c r="N1967" s="12">
        <v>9.6153846153850004</v>
      </c>
      <c r="O1967" s="62">
        <v>0</v>
      </c>
    </row>
    <row r="1968" spans="4:15" x14ac:dyDescent="0.2">
      <c r="D1968" s="175"/>
      <c r="E1968" s="4" t="s">
        <v>67</v>
      </c>
      <c r="F1968" s="6"/>
      <c r="G1968" s="5">
        <v>45</v>
      </c>
      <c r="H1968" s="32">
        <v>2.2222222222219998</v>
      </c>
      <c r="I1968" s="12">
        <v>4.4444444444439997</v>
      </c>
      <c r="J1968" s="12">
        <v>4.4444444444439997</v>
      </c>
      <c r="K1968" s="28">
        <v>31.111111111111001</v>
      </c>
      <c r="L1968" s="61">
        <v>64.444444444444002</v>
      </c>
      <c r="M1968" s="12">
        <v>15.555555555555999</v>
      </c>
      <c r="N1968" s="12">
        <v>8.8888888888889994</v>
      </c>
      <c r="O1968" s="62">
        <v>0</v>
      </c>
    </row>
    <row r="1969" spans="2:15" x14ac:dyDescent="0.2">
      <c r="D1969" s="175"/>
      <c r="E1969" s="4" t="s">
        <v>68</v>
      </c>
      <c r="F1969" s="6"/>
      <c r="G1969" s="5">
        <v>27</v>
      </c>
      <c r="H1969" s="32">
        <v>7.4074074074069998</v>
      </c>
      <c r="I1969" s="12">
        <v>3.7037037037039999</v>
      </c>
      <c r="J1969" s="29">
        <v>0</v>
      </c>
      <c r="K1969" s="12">
        <v>22.222222222222001</v>
      </c>
      <c r="L1969" s="49">
        <v>88.888888888888999</v>
      </c>
      <c r="M1969" s="28">
        <v>18.518518518518999</v>
      </c>
      <c r="N1969" s="12">
        <v>3.7037037037039999</v>
      </c>
      <c r="O1969" s="62">
        <v>0</v>
      </c>
    </row>
    <row r="1970" spans="2:15" x14ac:dyDescent="0.2">
      <c r="D1970" s="175"/>
      <c r="E1970" s="4" t="s">
        <v>69</v>
      </c>
      <c r="F1970" s="6"/>
      <c r="G1970" s="5">
        <v>22</v>
      </c>
      <c r="H1970" s="63">
        <v>0</v>
      </c>
      <c r="I1970" s="29">
        <v>0</v>
      </c>
      <c r="J1970" s="12">
        <v>4.5454545454549997</v>
      </c>
      <c r="K1970" s="12">
        <v>27.272727272727</v>
      </c>
      <c r="L1970" s="49">
        <v>90.909090909091006</v>
      </c>
      <c r="M1970" s="12">
        <v>9.0909090909089993</v>
      </c>
      <c r="N1970" s="90">
        <v>0</v>
      </c>
      <c r="O1970" s="62">
        <v>0</v>
      </c>
    </row>
    <row r="1971" spans="2:15" x14ac:dyDescent="0.2">
      <c r="D1971" s="175"/>
      <c r="E1971" s="4" t="s">
        <v>70</v>
      </c>
      <c r="F1971" s="6"/>
      <c r="G1971" s="5">
        <v>39</v>
      </c>
      <c r="H1971" s="75">
        <v>10.25641025641</v>
      </c>
      <c r="I1971" s="12">
        <v>2.564102564103</v>
      </c>
      <c r="J1971" s="29">
        <v>0</v>
      </c>
      <c r="K1971" s="33">
        <v>12.820512820513001</v>
      </c>
      <c r="L1971" s="61">
        <v>64.102564102564003</v>
      </c>
      <c r="M1971" s="33">
        <v>5.1282051282049999</v>
      </c>
      <c r="N1971" s="28">
        <v>12.820512820513001</v>
      </c>
      <c r="O1971" s="62">
        <v>0</v>
      </c>
    </row>
    <row r="1972" spans="2:15" x14ac:dyDescent="0.2">
      <c r="D1972" s="175"/>
      <c r="E1972" s="4" t="s">
        <v>71</v>
      </c>
      <c r="F1972" s="6"/>
      <c r="G1972" s="5">
        <v>18</v>
      </c>
      <c r="H1972" s="32">
        <v>5.5555555555560003</v>
      </c>
      <c r="I1972" s="12">
        <v>5.5555555555560003</v>
      </c>
      <c r="J1972" s="12">
        <v>5.5555555555560003</v>
      </c>
      <c r="K1972" s="12">
        <v>22.222222222222001</v>
      </c>
      <c r="L1972" s="33">
        <v>72.222222222222001</v>
      </c>
      <c r="M1972" s="87">
        <v>0</v>
      </c>
      <c r="N1972" s="90">
        <v>0</v>
      </c>
      <c r="O1972" s="34">
        <v>5.5555555555560003</v>
      </c>
    </row>
    <row r="1973" spans="2:15" x14ac:dyDescent="0.2">
      <c r="D1973" s="176"/>
      <c r="E1973" s="59" t="s">
        <v>72</v>
      </c>
      <c r="F1973" s="60"/>
      <c r="G1973" s="56">
        <v>15</v>
      </c>
      <c r="H1973" s="83">
        <v>6.666666666667</v>
      </c>
      <c r="I1973" s="47">
        <v>6.666666666667</v>
      </c>
      <c r="J1973" s="47">
        <v>6.666666666667</v>
      </c>
      <c r="K1973" s="109">
        <v>40</v>
      </c>
      <c r="L1973" s="109">
        <v>93.333333333333002</v>
      </c>
      <c r="M1973" s="95">
        <v>6.666666666667</v>
      </c>
      <c r="N1973" s="47">
        <v>6.666666666667</v>
      </c>
      <c r="O1973" s="125">
        <v>0</v>
      </c>
    </row>
    <row r="1975" spans="2:15" x14ac:dyDescent="0.2">
      <c r="B1975" s="43" t="str">
        <f xml:space="preserve"> HYPERLINK("#'目次'!B78", "[72]")</f>
        <v>[72]</v>
      </c>
      <c r="C1975" s="31" t="s">
        <v>194</v>
      </c>
    </row>
    <row r="1976" spans="2:15" x14ac:dyDescent="0.2">
      <c r="C1976" s="156" t="s">
        <v>186</v>
      </c>
    </row>
    <row r="1978" spans="2:15" x14ac:dyDescent="0.2">
      <c r="C1978" s="31" t="s">
        <v>75</v>
      </c>
    </row>
    <row r="1979" spans="2:15" ht="48" x14ac:dyDescent="0.2">
      <c r="D1979" s="177"/>
      <c r="E1979" s="178"/>
      <c r="F1979" s="178"/>
      <c r="G1979" s="40" t="s">
        <v>14</v>
      </c>
      <c r="H1979" s="42" t="s">
        <v>195</v>
      </c>
      <c r="I1979" s="15" t="s">
        <v>196</v>
      </c>
      <c r="J1979" s="15" t="s">
        <v>84</v>
      </c>
      <c r="K1979" s="15" t="s">
        <v>197</v>
      </c>
      <c r="L1979" s="15" t="s">
        <v>85</v>
      </c>
      <c r="M1979" s="15" t="s">
        <v>198</v>
      </c>
      <c r="N1979" s="15" t="s">
        <v>86</v>
      </c>
      <c r="O1979" s="44" t="s">
        <v>17</v>
      </c>
    </row>
    <row r="1980" spans="2:15" x14ac:dyDescent="0.2">
      <c r="D1980" s="179"/>
      <c r="E1980" s="180"/>
      <c r="F1980" s="180"/>
      <c r="G1980" s="39"/>
      <c r="H1980" s="41"/>
      <c r="I1980" s="14"/>
      <c r="J1980" s="14"/>
      <c r="K1980" s="14"/>
      <c r="L1980" s="14"/>
      <c r="M1980" s="14"/>
      <c r="N1980" s="14"/>
      <c r="O1980" s="38"/>
    </row>
    <row r="1981" spans="2:15" x14ac:dyDescent="0.2">
      <c r="D1981" s="58"/>
      <c r="E1981" s="53" t="s">
        <v>14</v>
      </c>
      <c r="F1981" s="52"/>
      <c r="G1981" s="37">
        <v>347</v>
      </c>
      <c r="H1981" s="24">
        <v>4.3227665706050002</v>
      </c>
      <c r="I1981" s="24">
        <v>2.5936599423629998</v>
      </c>
      <c r="J1981" s="24">
        <v>3.170028818444</v>
      </c>
      <c r="K1981" s="24">
        <v>22.766570605186999</v>
      </c>
      <c r="L1981" s="24">
        <v>78.386167146974003</v>
      </c>
      <c r="M1981" s="24">
        <v>13.256484149856</v>
      </c>
      <c r="N1981" s="24">
        <v>6.0518731988469998</v>
      </c>
      <c r="O1981" s="68">
        <v>0.864553314121</v>
      </c>
    </row>
    <row r="1982" spans="2:15" x14ac:dyDescent="0.2">
      <c r="D1982" s="174" t="s">
        <v>36</v>
      </c>
      <c r="E1982" s="20" t="s">
        <v>76</v>
      </c>
      <c r="F1982" s="22"/>
      <c r="G1982" s="21">
        <v>193</v>
      </c>
      <c r="H1982" s="51">
        <v>4.1450777202070004</v>
      </c>
      <c r="I1982" s="19">
        <v>4.6632124352330004</v>
      </c>
      <c r="J1982" s="19">
        <v>4.1450777202070004</v>
      </c>
      <c r="K1982" s="19">
        <v>24.352331606218002</v>
      </c>
      <c r="L1982" s="19">
        <v>78.756476683938004</v>
      </c>
      <c r="M1982" s="19">
        <v>12.953367875648</v>
      </c>
      <c r="N1982" s="19">
        <v>3.1088082901549998</v>
      </c>
      <c r="O1982" s="50">
        <v>1.0362694300519999</v>
      </c>
    </row>
    <row r="1983" spans="2:15" x14ac:dyDescent="0.2">
      <c r="D1983" s="175"/>
      <c r="E1983" s="4" t="s">
        <v>39</v>
      </c>
      <c r="F1983" s="6"/>
      <c r="G1983" s="5">
        <v>2</v>
      </c>
      <c r="H1983" s="63">
        <v>0</v>
      </c>
      <c r="I1983" s="29">
        <v>0</v>
      </c>
      <c r="J1983" s="29">
        <v>0</v>
      </c>
      <c r="K1983" s="49">
        <v>50</v>
      </c>
      <c r="L1983" s="61">
        <v>50</v>
      </c>
      <c r="M1983" s="87">
        <v>0</v>
      </c>
      <c r="N1983" s="90">
        <v>0</v>
      </c>
      <c r="O1983" s="62">
        <v>0</v>
      </c>
    </row>
    <row r="1984" spans="2:15" x14ac:dyDescent="0.2">
      <c r="D1984" s="175"/>
      <c r="E1984" s="4" t="s">
        <v>40</v>
      </c>
      <c r="F1984" s="6"/>
      <c r="G1984" s="5">
        <v>7</v>
      </c>
      <c r="H1984" s="94">
        <v>28.571428571428999</v>
      </c>
      <c r="I1984" s="29">
        <v>0</v>
      </c>
      <c r="J1984" s="49">
        <v>14.285714285714</v>
      </c>
      <c r="K1984" s="28">
        <v>28.571428571428999</v>
      </c>
      <c r="L1984" s="28">
        <v>85.714285714286007</v>
      </c>
      <c r="M1984" s="12">
        <v>14.285714285714</v>
      </c>
      <c r="N1984" s="90">
        <v>0</v>
      </c>
      <c r="O1984" s="62">
        <v>0</v>
      </c>
    </row>
    <row r="1985" spans="2:15" x14ac:dyDescent="0.2">
      <c r="D1985" s="175"/>
      <c r="E1985" s="4" t="s">
        <v>41</v>
      </c>
      <c r="F1985" s="6"/>
      <c r="G1985" s="5">
        <v>15</v>
      </c>
      <c r="H1985" s="32">
        <v>6.666666666667</v>
      </c>
      <c r="I1985" s="12">
        <v>6.666666666667</v>
      </c>
      <c r="J1985" s="49">
        <v>13.333333333333</v>
      </c>
      <c r="K1985" s="49">
        <v>33.333333333333002</v>
      </c>
      <c r="L1985" s="61">
        <v>46.666666666666998</v>
      </c>
      <c r="M1985" s="87">
        <v>0</v>
      </c>
      <c r="N1985" s="28">
        <v>13.333333333333</v>
      </c>
      <c r="O1985" s="62">
        <v>0</v>
      </c>
    </row>
    <row r="1986" spans="2:15" x14ac:dyDescent="0.2">
      <c r="D1986" s="175"/>
      <c r="E1986" s="4" t="s">
        <v>42</v>
      </c>
      <c r="F1986" s="6"/>
      <c r="G1986" s="5">
        <v>31</v>
      </c>
      <c r="H1986" s="32">
        <v>6.4516129032259997</v>
      </c>
      <c r="I1986" s="12">
        <v>6.4516129032259997</v>
      </c>
      <c r="J1986" s="28">
        <v>12.903225806451999</v>
      </c>
      <c r="K1986" s="12">
        <v>19.354838709677001</v>
      </c>
      <c r="L1986" s="61">
        <v>64.516129032257993</v>
      </c>
      <c r="M1986" s="33">
        <v>6.4516129032259997</v>
      </c>
      <c r="N1986" s="12">
        <v>3.2258064516129998</v>
      </c>
      <c r="O1986" s="34">
        <v>3.2258064516129998</v>
      </c>
    </row>
    <row r="1987" spans="2:15" x14ac:dyDescent="0.2">
      <c r="D1987" s="175"/>
      <c r="E1987" s="4" t="s">
        <v>43</v>
      </c>
      <c r="F1987" s="6"/>
      <c r="G1987" s="5">
        <v>28</v>
      </c>
      <c r="H1987" s="32">
        <v>7.1428571428570002</v>
      </c>
      <c r="I1987" s="12">
        <v>7.1428571428570002</v>
      </c>
      <c r="J1987" s="29">
        <v>0</v>
      </c>
      <c r="K1987" s="12">
        <v>21.428571428571001</v>
      </c>
      <c r="L1987" s="33">
        <v>71.428571428571004</v>
      </c>
      <c r="M1987" s="33">
        <v>3.5714285714290002</v>
      </c>
      <c r="N1987" s="12">
        <v>7.1428571428570002</v>
      </c>
      <c r="O1987" s="62">
        <v>0</v>
      </c>
    </row>
    <row r="1988" spans="2:15" x14ac:dyDescent="0.2">
      <c r="D1988" s="175"/>
      <c r="E1988" s="4" t="s">
        <v>44</v>
      </c>
      <c r="F1988" s="6"/>
      <c r="G1988" s="5">
        <v>48</v>
      </c>
      <c r="H1988" s="63">
        <v>0</v>
      </c>
      <c r="I1988" s="12">
        <v>2.083333333333</v>
      </c>
      <c r="J1988" s="12">
        <v>2.083333333333</v>
      </c>
      <c r="K1988" s="12">
        <v>27.083333333333002</v>
      </c>
      <c r="L1988" s="28">
        <v>85.416666666666998</v>
      </c>
      <c r="M1988" s="28">
        <v>20.833333333333002</v>
      </c>
      <c r="N1988" s="12">
        <v>2.083333333333</v>
      </c>
      <c r="O1988" s="62">
        <v>0</v>
      </c>
    </row>
    <row r="1989" spans="2:15" x14ac:dyDescent="0.2">
      <c r="D1989" s="175"/>
      <c r="E1989" s="4" t="s">
        <v>45</v>
      </c>
      <c r="F1989" s="6"/>
      <c r="G1989" s="5">
        <v>62</v>
      </c>
      <c r="H1989" s="32">
        <v>1.6129032258060001</v>
      </c>
      <c r="I1989" s="12">
        <v>4.8387096774189997</v>
      </c>
      <c r="J1989" s="29">
        <v>0</v>
      </c>
      <c r="K1989" s="12">
        <v>22.580645161290001</v>
      </c>
      <c r="L1989" s="49">
        <v>91.935483870968</v>
      </c>
      <c r="M1989" s="12">
        <v>17.741935483871</v>
      </c>
      <c r="N1989" s="90">
        <v>0</v>
      </c>
      <c r="O1989" s="34">
        <v>1.6129032258060001</v>
      </c>
    </row>
    <row r="1990" spans="2:15" x14ac:dyDescent="0.2">
      <c r="D1990" s="174" t="s">
        <v>37</v>
      </c>
      <c r="E1990" s="20" t="s">
        <v>77</v>
      </c>
      <c r="F1990" s="22"/>
      <c r="G1990" s="21">
        <v>154</v>
      </c>
      <c r="H1990" s="51">
        <v>4.5454545454549997</v>
      </c>
      <c r="I1990" s="74">
        <v>0</v>
      </c>
      <c r="J1990" s="19">
        <v>1.948051948052</v>
      </c>
      <c r="K1990" s="19">
        <v>20.779220779220999</v>
      </c>
      <c r="L1990" s="19">
        <v>77.922077922078003</v>
      </c>
      <c r="M1990" s="19">
        <v>13.636363636364001</v>
      </c>
      <c r="N1990" s="19">
        <v>9.7402597402600009</v>
      </c>
      <c r="O1990" s="50">
        <v>0.64935064935099995</v>
      </c>
    </row>
    <row r="1991" spans="2:15" x14ac:dyDescent="0.2">
      <c r="D1991" s="175"/>
      <c r="E1991" s="4" t="s">
        <v>39</v>
      </c>
      <c r="F1991" s="6"/>
      <c r="G1991" s="5">
        <v>4</v>
      </c>
      <c r="H1991" s="63">
        <v>0</v>
      </c>
      <c r="I1991" s="29">
        <v>0</v>
      </c>
      <c r="J1991" s="29">
        <v>0</v>
      </c>
      <c r="K1991" s="87">
        <v>0</v>
      </c>
      <c r="L1991" s="12">
        <v>75</v>
      </c>
      <c r="M1991" s="49">
        <v>25</v>
      </c>
      <c r="N1991" s="49">
        <v>50</v>
      </c>
      <c r="O1991" s="62">
        <v>0</v>
      </c>
    </row>
    <row r="1992" spans="2:15" x14ac:dyDescent="0.2">
      <c r="D1992" s="175"/>
      <c r="E1992" s="4" t="s">
        <v>40</v>
      </c>
      <c r="F1992" s="6"/>
      <c r="G1992" s="5">
        <v>7</v>
      </c>
      <c r="H1992" s="75">
        <v>14.285714285714</v>
      </c>
      <c r="I1992" s="29">
        <v>0</v>
      </c>
      <c r="J1992" s="49">
        <v>14.285714285714</v>
      </c>
      <c r="K1992" s="33">
        <v>14.285714285714</v>
      </c>
      <c r="L1992" s="61">
        <v>57.142857142856997</v>
      </c>
      <c r="M1992" s="87">
        <v>0</v>
      </c>
      <c r="N1992" s="49">
        <v>28.571428571428999</v>
      </c>
      <c r="O1992" s="62">
        <v>0</v>
      </c>
    </row>
    <row r="1993" spans="2:15" x14ac:dyDescent="0.2">
      <c r="D1993" s="175"/>
      <c r="E1993" s="4" t="s">
        <v>41</v>
      </c>
      <c r="F1993" s="6"/>
      <c r="G1993" s="5">
        <v>10</v>
      </c>
      <c r="H1993" s="75">
        <v>10</v>
      </c>
      <c r="I1993" s="29">
        <v>0</v>
      </c>
      <c r="J1993" s="29">
        <v>0</v>
      </c>
      <c r="K1993" s="28">
        <v>30</v>
      </c>
      <c r="L1993" s="12">
        <v>80</v>
      </c>
      <c r="M1993" s="28">
        <v>20</v>
      </c>
      <c r="N1993" s="90">
        <v>0</v>
      </c>
      <c r="O1993" s="62">
        <v>0</v>
      </c>
    </row>
    <row r="1994" spans="2:15" x14ac:dyDescent="0.2">
      <c r="D1994" s="175"/>
      <c r="E1994" s="4" t="s">
        <v>42</v>
      </c>
      <c r="F1994" s="6"/>
      <c r="G1994" s="5">
        <v>18</v>
      </c>
      <c r="H1994" s="32">
        <v>5.5555555555560003</v>
      </c>
      <c r="I1994" s="29">
        <v>0</v>
      </c>
      <c r="J1994" s="28">
        <v>11.111111111111001</v>
      </c>
      <c r="K1994" s="12">
        <v>22.222222222222001</v>
      </c>
      <c r="L1994" s="33">
        <v>72.222222222222001</v>
      </c>
      <c r="M1994" s="12">
        <v>11.111111111111001</v>
      </c>
      <c r="N1994" s="49">
        <v>16.666666666666998</v>
      </c>
      <c r="O1994" s="62">
        <v>0</v>
      </c>
    </row>
    <row r="1995" spans="2:15" x14ac:dyDescent="0.2">
      <c r="D1995" s="175"/>
      <c r="E1995" s="4" t="s">
        <v>43</v>
      </c>
      <c r="F1995" s="6"/>
      <c r="G1995" s="5">
        <v>23</v>
      </c>
      <c r="H1995" s="32">
        <v>4.3478260869570002</v>
      </c>
      <c r="I1995" s="29">
        <v>0</v>
      </c>
      <c r="J1995" s="29">
        <v>0</v>
      </c>
      <c r="K1995" s="28">
        <v>30.434782608696</v>
      </c>
      <c r="L1995" s="33">
        <v>69.565217391304003</v>
      </c>
      <c r="M1995" s="87">
        <v>0</v>
      </c>
      <c r="N1995" s="28">
        <v>13.04347826087</v>
      </c>
      <c r="O1995" s="62">
        <v>0</v>
      </c>
    </row>
    <row r="1996" spans="2:15" x14ac:dyDescent="0.2">
      <c r="D1996" s="175"/>
      <c r="E1996" s="4" t="s">
        <v>44</v>
      </c>
      <c r="F1996" s="6"/>
      <c r="G1996" s="5">
        <v>41</v>
      </c>
      <c r="H1996" s="32">
        <v>4.8780487804880002</v>
      </c>
      <c r="I1996" s="29">
        <v>0</v>
      </c>
      <c r="J1996" s="29">
        <v>0</v>
      </c>
      <c r="K1996" s="33">
        <v>14.634146341463</v>
      </c>
      <c r="L1996" s="12">
        <v>80.487804878049005</v>
      </c>
      <c r="M1996" s="12">
        <v>9.7560975609760003</v>
      </c>
      <c r="N1996" s="12">
        <v>7.3170731707319998</v>
      </c>
      <c r="O1996" s="62">
        <v>0</v>
      </c>
    </row>
    <row r="1997" spans="2:15" x14ac:dyDescent="0.2">
      <c r="D1997" s="176"/>
      <c r="E1997" s="59" t="s">
        <v>45</v>
      </c>
      <c r="F1997" s="60"/>
      <c r="G1997" s="56">
        <v>51</v>
      </c>
      <c r="H1997" s="83">
        <v>1.9607843137250001</v>
      </c>
      <c r="I1997" s="80">
        <v>0</v>
      </c>
      <c r="J1997" s="80">
        <v>0</v>
      </c>
      <c r="K1997" s="47">
        <v>21.568627450979999</v>
      </c>
      <c r="L1997" s="102">
        <v>84.313725490196006</v>
      </c>
      <c r="M1997" s="109">
        <v>23.529411764706001</v>
      </c>
      <c r="N1997" s="47">
        <v>3.9215686274510002</v>
      </c>
      <c r="O1997" s="85">
        <v>1.9607843137250001</v>
      </c>
    </row>
    <row r="1999" spans="2:15" x14ac:dyDescent="0.2">
      <c r="B1999" s="43" t="str">
        <f xml:space="preserve"> HYPERLINK("#'目次'!B79", "[73]")</f>
        <v>[73]</v>
      </c>
      <c r="C1999" s="31" t="s">
        <v>201</v>
      </c>
    </row>
    <row r="2000" spans="2:15" x14ac:dyDescent="0.2">
      <c r="C2000" s="156" t="s">
        <v>202</v>
      </c>
    </row>
    <row r="2003" spans="4:15" ht="48" x14ac:dyDescent="0.2">
      <c r="D2003" s="177"/>
      <c r="E2003" s="178"/>
      <c r="F2003" s="178"/>
      <c r="G2003" s="40" t="s">
        <v>14</v>
      </c>
      <c r="H2003" s="42" t="s">
        <v>203</v>
      </c>
      <c r="I2003" s="15" t="s">
        <v>204</v>
      </c>
      <c r="J2003" s="15" t="s">
        <v>205</v>
      </c>
      <c r="K2003" s="15" t="s">
        <v>206</v>
      </c>
      <c r="L2003" s="15" t="s">
        <v>207</v>
      </c>
      <c r="M2003" s="15" t="s">
        <v>208</v>
      </c>
      <c r="N2003" s="15" t="s">
        <v>86</v>
      </c>
      <c r="O2003" s="44" t="s">
        <v>17</v>
      </c>
    </row>
    <row r="2004" spans="4:15" x14ac:dyDescent="0.2">
      <c r="D2004" s="179"/>
      <c r="E2004" s="180"/>
      <c r="F2004" s="180"/>
      <c r="G2004" s="39"/>
      <c r="H2004" s="41"/>
      <c r="I2004" s="14"/>
      <c r="J2004" s="14"/>
      <c r="K2004" s="14"/>
      <c r="L2004" s="14"/>
      <c r="M2004" s="14"/>
      <c r="N2004" s="14"/>
      <c r="O2004" s="38"/>
    </row>
    <row r="2005" spans="4:15" x14ac:dyDescent="0.2">
      <c r="D2005" s="58"/>
      <c r="E2005" s="53" t="s">
        <v>14</v>
      </c>
      <c r="F2005" s="52"/>
      <c r="G2005" s="37">
        <v>859</v>
      </c>
      <c r="H2005" s="24">
        <v>31.315483119907</v>
      </c>
      <c r="I2005" s="24">
        <v>6.2863795110589997</v>
      </c>
      <c r="J2005" s="24">
        <v>13.271245634459</v>
      </c>
      <c r="K2005" s="24">
        <v>10.011641443539</v>
      </c>
      <c r="L2005" s="24">
        <v>41.676367869616001</v>
      </c>
      <c r="M2005" s="24">
        <v>30.034924330616999</v>
      </c>
      <c r="N2005" s="24">
        <v>12.339930151339001</v>
      </c>
      <c r="O2005" s="68">
        <v>2.9103608847500002</v>
      </c>
    </row>
    <row r="2006" spans="4:15" x14ac:dyDescent="0.2">
      <c r="D2006" s="174" t="s">
        <v>18</v>
      </c>
      <c r="E2006" s="20" t="s">
        <v>19</v>
      </c>
      <c r="F2006" s="22"/>
      <c r="G2006" s="21">
        <v>34</v>
      </c>
      <c r="H2006" s="129">
        <v>38.235294117647001</v>
      </c>
      <c r="I2006" s="19">
        <v>8.8235294117649996</v>
      </c>
      <c r="J2006" s="78">
        <v>5.8823529411760003</v>
      </c>
      <c r="K2006" s="19">
        <v>5.8823529411760003</v>
      </c>
      <c r="L2006" s="19">
        <v>44.117647058823998</v>
      </c>
      <c r="M2006" s="98">
        <v>17.647058823529001</v>
      </c>
      <c r="N2006" s="19">
        <v>11.764705882353001</v>
      </c>
      <c r="O2006" s="50">
        <v>2.9411764705880001</v>
      </c>
    </row>
    <row r="2007" spans="4:15" x14ac:dyDescent="0.2">
      <c r="D2007" s="175"/>
      <c r="E2007" s="4" t="s">
        <v>20</v>
      </c>
      <c r="F2007" s="6"/>
      <c r="G2007" s="5">
        <v>63</v>
      </c>
      <c r="H2007" s="32">
        <v>30.158730158729998</v>
      </c>
      <c r="I2007" s="12">
        <v>3.1746031746029999</v>
      </c>
      <c r="J2007" s="12">
        <v>9.5238095238099998</v>
      </c>
      <c r="K2007" s="33">
        <v>4.7619047619049999</v>
      </c>
      <c r="L2007" s="12">
        <v>44.444444444444002</v>
      </c>
      <c r="M2007" s="12">
        <v>31.746031746031999</v>
      </c>
      <c r="N2007" s="28">
        <v>20.634920634920999</v>
      </c>
      <c r="O2007" s="34">
        <v>1.587301587302</v>
      </c>
    </row>
    <row r="2008" spans="4:15" x14ac:dyDescent="0.2">
      <c r="D2008" s="175"/>
      <c r="E2008" s="4" t="s">
        <v>21</v>
      </c>
      <c r="F2008" s="6"/>
      <c r="G2008" s="5">
        <v>346</v>
      </c>
      <c r="H2008" s="32">
        <v>32.080924855490998</v>
      </c>
      <c r="I2008" s="12">
        <v>6.9364161849709998</v>
      </c>
      <c r="J2008" s="12">
        <v>14.161849710983001</v>
      </c>
      <c r="K2008" s="12">
        <v>13.005780346821</v>
      </c>
      <c r="L2008" s="12">
        <v>38.439306358381998</v>
      </c>
      <c r="M2008" s="12">
        <v>30.057803468208</v>
      </c>
      <c r="N2008" s="12">
        <v>12.716763005780001</v>
      </c>
      <c r="O2008" s="34">
        <v>2.6011560693639999</v>
      </c>
    </row>
    <row r="2009" spans="4:15" x14ac:dyDescent="0.2">
      <c r="D2009" s="175"/>
      <c r="E2009" s="4" t="s">
        <v>22</v>
      </c>
      <c r="F2009" s="6"/>
      <c r="G2009" s="5">
        <v>25</v>
      </c>
      <c r="H2009" s="32">
        <v>36</v>
      </c>
      <c r="I2009" s="12">
        <v>8</v>
      </c>
      <c r="J2009" s="12">
        <v>12</v>
      </c>
      <c r="K2009" s="12">
        <v>8</v>
      </c>
      <c r="L2009" s="28">
        <v>48</v>
      </c>
      <c r="M2009" s="12">
        <v>28</v>
      </c>
      <c r="N2009" s="12">
        <v>12</v>
      </c>
      <c r="O2009" s="62">
        <v>0</v>
      </c>
    </row>
    <row r="2010" spans="4:15" x14ac:dyDescent="0.2">
      <c r="D2010" s="175"/>
      <c r="E2010" s="4" t="s">
        <v>23</v>
      </c>
      <c r="F2010" s="6"/>
      <c r="G2010" s="5">
        <v>108</v>
      </c>
      <c r="H2010" s="32">
        <v>33.333333333333002</v>
      </c>
      <c r="I2010" s="12">
        <v>3.7037037037039999</v>
      </c>
      <c r="J2010" s="12">
        <v>8.333333333333</v>
      </c>
      <c r="K2010" s="12">
        <v>11.111111111111001</v>
      </c>
      <c r="L2010" s="28">
        <v>50</v>
      </c>
      <c r="M2010" s="28">
        <v>35.185185185184999</v>
      </c>
      <c r="N2010" s="12">
        <v>12.037037037037001</v>
      </c>
      <c r="O2010" s="34">
        <v>3.7037037037039999</v>
      </c>
    </row>
    <row r="2011" spans="4:15" x14ac:dyDescent="0.2">
      <c r="D2011" s="175"/>
      <c r="E2011" s="4" t="s">
        <v>24</v>
      </c>
      <c r="F2011" s="6"/>
      <c r="G2011" s="5">
        <v>119</v>
      </c>
      <c r="H2011" s="77">
        <v>25.210084033613001</v>
      </c>
      <c r="I2011" s="12">
        <v>7.5630252100839996</v>
      </c>
      <c r="J2011" s="12">
        <v>11.764705882353001</v>
      </c>
      <c r="K2011" s="33">
        <v>4.2016806722690001</v>
      </c>
      <c r="L2011" s="12">
        <v>38.655462184873997</v>
      </c>
      <c r="M2011" s="12">
        <v>26.050420168066999</v>
      </c>
      <c r="N2011" s="12">
        <v>14.285714285714</v>
      </c>
      <c r="O2011" s="34">
        <v>5.0420168067229998</v>
      </c>
    </row>
    <row r="2012" spans="4:15" x14ac:dyDescent="0.2">
      <c r="D2012" s="175"/>
      <c r="E2012" s="4" t="s">
        <v>25</v>
      </c>
      <c r="F2012" s="6"/>
      <c r="G2012" s="5">
        <v>51</v>
      </c>
      <c r="H2012" s="77">
        <v>25.490196078431001</v>
      </c>
      <c r="I2012" s="12">
        <v>5.8823529411760003</v>
      </c>
      <c r="J2012" s="12">
        <v>15.686274509804001</v>
      </c>
      <c r="K2012" s="12">
        <v>7.8431372549020004</v>
      </c>
      <c r="L2012" s="28">
        <v>47.058823529412003</v>
      </c>
      <c r="M2012" s="28">
        <v>35.294117647058997</v>
      </c>
      <c r="N2012" s="33">
        <v>3.9215686274510002</v>
      </c>
      <c r="O2012" s="34">
        <v>1.9607843137250001</v>
      </c>
    </row>
    <row r="2013" spans="4:15" x14ac:dyDescent="0.2">
      <c r="D2013" s="175"/>
      <c r="E2013" s="4" t="s">
        <v>26</v>
      </c>
      <c r="F2013" s="6"/>
      <c r="G2013" s="5">
        <v>19</v>
      </c>
      <c r="H2013" s="32">
        <v>31.578947368421002</v>
      </c>
      <c r="I2013" s="90">
        <v>0</v>
      </c>
      <c r="J2013" s="49">
        <v>26.315789473683999</v>
      </c>
      <c r="K2013" s="87">
        <v>0</v>
      </c>
      <c r="L2013" s="12">
        <v>42.105263157895003</v>
      </c>
      <c r="M2013" s="12">
        <v>26.315789473683999</v>
      </c>
      <c r="N2013" s="33">
        <v>5.2631578947369997</v>
      </c>
      <c r="O2013" s="34">
        <v>5.2631578947369997</v>
      </c>
    </row>
    <row r="2014" spans="4:15" x14ac:dyDescent="0.2">
      <c r="D2014" s="175"/>
      <c r="E2014" s="4" t="s">
        <v>27</v>
      </c>
      <c r="F2014" s="6"/>
      <c r="G2014" s="5">
        <v>54</v>
      </c>
      <c r="H2014" s="32">
        <v>35.185185185184999</v>
      </c>
      <c r="I2014" s="12">
        <v>7.4074074074069998</v>
      </c>
      <c r="J2014" s="12">
        <v>16.666666666666998</v>
      </c>
      <c r="K2014" s="12">
        <v>14.814814814815</v>
      </c>
      <c r="L2014" s="12">
        <v>46.296296296295999</v>
      </c>
      <c r="M2014" s="12">
        <v>27.777777777777999</v>
      </c>
      <c r="N2014" s="12">
        <v>9.2592592592590002</v>
      </c>
      <c r="O2014" s="34">
        <v>1.851851851852</v>
      </c>
    </row>
    <row r="2015" spans="4:15" x14ac:dyDescent="0.2">
      <c r="D2015" s="175"/>
      <c r="E2015" s="4" t="s">
        <v>28</v>
      </c>
      <c r="F2015" s="6"/>
      <c r="G2015" s="5">
        <v>33</v>
      </c>
      <c r="H2015" s="75">
        <v>36.363636363635997</v>
      </c>
      <c r="I2015" s="12">
        <v>9.0909090909089993</v>
      </c>
      <c r="J2015" s="12">
        <v>15.151515151515</v>
      </c>
      <c r="K2015" s="28">
        <v>15.151515151515</v>
      </c>
      <c r="L2015" s="61">
        <v>30.303030303029999</v>
      </c>
      <c r="M2015" s="28">
        <v>36.363636363635997</v>
      </c>
      <c r="N2015" s="12">
        <v>12.121212121212</v>
      </c>
      <c r="O2015" s="34">
        <v>3.0303030303030001</v>
      </c>
    </row>
    <row r="2016" spans="4:15" x14ac:dyDescent="0.2">
      <c r="D2016" s="175"/>
      <c r="E2016" s="4" t="s">
        <v>29</v>
      </c>
      <c r="F2016" s="6"/>
      <c r="G2016" s="5">
        <v>7</v>
      </c>
      <c r="H2016" s="106">
        <v>14.285714285714</v>
      </c>
      <c r="I2016" s="90">
        <v>0</v>
      </c>
      <c r="J2016" s="49">
        <v>57.142857142856997</v>
      </c>
      <c r="K2016" s="87">
        <v>0</v>
      </c>
      <c r="L2016" s="12">
        <v>42.857142857143003</v>
      </c>
      <c r="M2016" s="12">
        <v>28.571428571428999</v>
      </c>
      <c r="N2016" s="87">
        <v>0</v>
      </c>
      <c r="O2016" s="62">
        <v>0</v>
      </c>
    </row>
    <row r="2017" spans="2:15" x14ac:dyDescent="0.2">
      <c r="D2017" s="174" t="s">
        <v>30</v>
      </c>
      <c r="E2017" s="20" t="s">
        <v>31</v>
      </c>
      <c r="F2017" s="22"/>
      <c r="G2017" s="21">
        <v>280</v>
      </c>
      <c r="H2017" s="51">
        <v>33.928571428570997</v>
      </c>
      <c r="I2017" s="19">
        <v>6.7857142857139996</v>
      </c>
      <c r="J2017" s="19">
        <v>11.785714285714</v>
      </c>
      <c r="K2017" s="19">
        <v>7.8571428571429998</v>
      </c>
      <c r="L2017" s="19">
        <v>44.285714285714</v>
      </c>
      <c r="M2017" s="19">
        <v>27.142857142857</v>
      </c>
      <c r="N2017" s="19">
        <v>12.5</v>
      </c>
      <c r="O2017" s="50">
        <v>2.8571428571430002</v>
      </c>
    </row>
    <row r="2018" spans="2:15" x14ac:dyDescent="0.2">
      <c r="D2018" s="175"/>
      <c r="E2018" s="4" t="s">
        <v>32</v>
      </c>
      <c r="F2018" s="6"/>
      <c r="G2018" s="5">
        <v>242</v>
      </c>
      <c r="H2018" s="32">
        <v>29.752066115702</v>
      </c>
      <c r="I2018" s="12">
        <v>7.02479338843</v>
      </c>
      <c r="J2018" s="12">
        <v>9.5041322314050003</v>
      </c>
      <c r="K2018" s="12">
        <v>10.330578512397</v>
      </c>
      <c r="L2018" s="12">
        <v>38.842975206612003</v>
      </c>
      <c r="M2018" s="12">
        <v>33.057851239668999</v>
      </c>
      <c r="N2018" s="12">
        <v>12.396694214876</v>
      </c>
      <c r="O2018" s="34">
        <v>2.8925619834709999</v>
      </c>
    </row>
    <row r="2019" spans="2:15" x14ac:dyDescent="0.2">
      <c r="D2019" s="175"/>
      <c r="E2019" s="4" t="s">
        <v>33</v>
      </c>
      <c r="F2019" s="6"/>
      <c r="G2019" s="5">
        <v>273</v>
      </c>
      <c r="H2019" s="32">
        <v>29.670329670329998</v>
      </c>
      <c r="I2019" s="12">
        <v>5.4945054945049998</v>
      </c>
      <c r="J2019" s="12">
        <v>17.582417582418</v>
      </c>
      <c r="K2019" s="12">
        <v>12.820512820513001</v>
      </c>
      <c r="L2019" s="12">
        <v>40.659340659340998</v>
      </c>
      <c r="M2019" s="12">
        <v>32.234432234431999</v>
      </c>
      <c r="N2019" s="12">
        <v>11.721611721612</v>
      </c>
      <c r="O2019" s="34">
        <v>2.9304029304029999</v>
      </c>
    </row>
    <row r="2020" spans="2:15" x14ac:dyDescent="0.2">
      <c r="D2020" s="175"/>
      <c r="E2020" s="4" t="s">
        <v>34</v>
      </c>
      <c r="F2020" s="6"/>
      <c r="G2020" s="5">
        <v>64</v>
      </c>
      <c r="H2020" s="32">
        <v>32.8125</v>
      </c>
      <c r="I2020" s="12">
        <v>4.6875</v>
      </c>
      <c r="J2020" s="12">
        <v>15.625</v>
      </c>
      <c r="K2020" s="12">
        <v>6.25</v>
      </c>
      <c r="L2020" s="12">
        <v>45.3125</v>
      </c>
      <c r="M2020" s="33">
        <v>21.875</v>
      </c>
      <c r="N2020" s="12">
        <v>14.0625</v>
      </c>
      <c r="O2020" s="34">
        <v>3.125</v>
      </c>
    </row>
    <row r="2021" spans="2:15" x14ac:dyDescent="0.2">
      <c r="D2021" s="174" t="s">
        <v>35</v>
      </c>
      <c r="E2021" s="20" t="s">
        <v>36</v>
      </c>
      <c r="F2021" s="22"/>
      <c r="G2021" s="21">
        <v>426</v>
      </c>
      <c r="H2021" s="51">
        <v>30.281690140845001</v>
      </c>
      <c r="I2021" s="19">
        <v>5.3990610328640001</v>
      </c>
      <c r="J2021" s="19">
        <v>15.727699530516</v>
      </c>
      <c r="K2021" s="19">
        <v>9.1549295774649995</v>
      </c>
      <c r="L2021" s="19">
        <v>43.427230046947997</v>
      </c>
      <c r="M2021" s="19">
        <v>30.75117370892</v>
      </c>
      <c r="N2021" s="19">
        <v>10.093896713615001</v>
      </c>
      <c r="O2021" s="50">
        <v>2.8169014084509998</v>
      </c>
    </row>
    <row r="2022" spans="2:15" x14ac:dyDescent="0.2">
      <c r="D2022" s="175"/>
      <c r="E2022" s="4" t="s">
        <v>37</v>
      </c>
      <c r="F2022" s="6"/>
      <c r="G2022" s="5">
        <v>433</v>
      </c>
      <c r="H2022" s="32">
        <v>32.332563510393001</v>
      </c>
      <c r="I2022" s="12">
        <v>7.1593533487299998</v>
      </c>
      <c r="J2022" s="12">
        <v>10.854503464203001</v>
      </c>
      <c r="K2022" s="12">
        <v>10.854503464203001</v>
      </c>
      <c r="L2022" s="12">
        <v>39.953810623556997</v>
      </c>
      <c r="M2022" s="12">
        <v>29.330254041570001</v>
      </c>
      <c r="N2022" s="12">
        <v>14.549653579677001</v>
      </c>
      <c r="O2022" s="34">
        <v>3.0023094688219998</v>
      </c>
    </row>
    <row r="2023" spans="2:15" x14ac:dyDescent="0.2">
      <c r="D2023" s="174" t="s">
        <v>38</v>
      </c>
      <c r="E2023" s="20" t="s">
        <v>39</v>
      </c>
      <c r="F2023" s="22"/>
      <c r="G2023" s="21">
        <v>58</v>
      </c>
      <c r="H2023" s="138">
        <v>18.965517241379001</v>
      </c>
      <c r="I2023" s="19">
        <v>1.7241379310339999</v>
      </c>
      <c r="J2023" s="19">
        <v>13.793103448276</v>
      </c>
      <c r="K2023" s="88">
        <v>18.965517241379001</v>
      </c>
      <c r="L2023" s="78">
        <v>36.206896551724</v>
      </c>
      <c r="M2023" s="105">
        <v>48.275862068965999</v>
      </c>
      <c r="N2023" s="19">
        <v>10.344827586207</v>
      </c>
      <c r="O2023" s="50">
        <v>1.7241379310339999</v>
      </c>
    </row>
    <row r="2024" spans="2:15" x14ac:dyDescent="0.2">
      <c r="D2024" s="175"/>
      <c r="E2024" s="4" t="s">
        <v>40</v>
      </c>
      <c r="F2024" s="6"/>
      <c r="G2024" s="5">
        <v>131</v>
      </c>
      <c r="H2024" s="32">
        <v>27.480916030534001</v>
      </c>
      <c r="I2024" s="12">
        <v>5.3435114503819996</v>
      </c>
      <c r="J2024" s="12">
        <v>9.9236641221369997</v>
      </c>
      <c r="K2024" s="12">
        <v>9.9236641221369997</v>
      </c>
      <c r="L2024" s="12">
        <v>38.167938931298004</v>
      </c>
      <c r="M2024" s="49">
        <v>46.564885496183003</v>
      </c>
      <c r="N2024" s="12">
        <v>10.687022900763001</v>
      </c>
      <c r="O2024" s="34">
        <v>5.3435114503819996</v>
      </c>
    </row>
    <row r="2025" spans="2:15" x14ac:dyDescent="0.2">
      <c r="D2025" s="175"/>
      <c r="E2025" s="4" t="s">
        <v>41</v>
      </c>
      <c r="F2025" s="6"/>
      <c r="G2025" s="5">
        <v>177</v>
      </c>
      <c r="H2025" s="32">
        <v>29.378531073445998</v>
      </c>
      <c r="I2025" s="12">
        <v>10.734463276835999</v>
      </c>
      <c r="J2025" s="12">
        <v>12.429378531073001</v>
      </c>
      <c r="K2025" s="12">
        <v>11.299435028249</v>
      </c>
      <c r="L2025" s="12">
        <v>46.327683615818998</v>
      </c>
      <c r="M2025" s="12">
        <v>30.508474576270999</v>
      </c>
      <c r="N2025" s="12">
        <v>11.864406779661</v>
      </c>
      <c r="O2025" s="34">
        <v>1.129943502825</v>
      </c>
    </row>
    <row r="2026" spans="2:15" x14ac:dyDescent="0.2">
      <c r="D2026" s="175"/>
      <c r="E2026" s="4" t="s">
        <v>42</v>
      </c>
      <c r="F2026" s="6"/>
      <c r="G2026" s="5">
        <v>158</v>
      </c>
      <c r="H2026" s="32">
        <v>27.215189873418002</v>
      </c>
      <c r="I2026" s="12">
        <v>3.1645569620249998</v>
      </c>
      <c r="J2026" s="12">
        <v>12.658227848100999</v>
      </c>
      <c r="K2026" s="12">
        <v>6.9620253164559998</v>
      </c>
      <c r="L2026" s="28">
        <v>50</v>
      </c>
      <c r="M2026" s="12">
        <v>29.746835443038002</v>
      </c>
      <c r="N2026" s="12">
        <v>10.126582278480999</v>
      </c>
      <c r="O2026" s="34">
        <v>1.8987341772149999</v>
      </c>
    </row>
    <row r="2027" spans="2:15" x14ac:dyDescent="0.2">
      <c r="D2027" s="175"/>
      <c r="E2027" s="4" t="s">
        <v>43</v>
      </c>
      <c r="F2027" s="6"/>
      <c r="G2027" s="5">
        <v>151</v>
      </c>
      <c r="H2027" s="32">
        <v>35.099337748343999</v>
      </c>
      <c r="I2027" s="12">
        <v>7.9470198675499999</v>
      </c>
      <c r="J2027" s="12">
        <v>13.907284768212</v>
      </c>
      <c r="K2027" s="12">
        <v>9.2715231788079997</v>
      </c>
      <c r="L2027" s="12">
        <v>40.397350993377003</v>
      </c>
      <c r="M2027" s="12">
        <v>25.827814569535999</v>
      </c>
      <c r="N2027" s="12">
        <v>17.218543046358</v>
      </c>
      <c r="O2027" s="34">
        <v>1.9867549668869999</v>
      </c>
    </row>
    <row r="2028" spans="2:15" x14ac:dyDescent="0.2">
      <c r="D2028" s="175"/>
      <c r="E2028" s="4" t="s">
        <v>44</v>
      </c>
      <c r="F2028" s="6"/>
      <c r="G2028" s="5">
        <v>129</v>
      </c>
      <c r="H2028" s="75">
        <v>41.085271317828997</v>
      </c>
      <c r="I2028" s="12">
        <v>6.9767441860470001</v>
      </c>
      <c r="J2028" s="12">
        <v>17.054263565890999</v>
      </c>
      <c r="K2028" s="12">
        <v>7.7519379844960001</v>
      </c>
      <c r="L2028" s="12">
        <v>37.209302325581</v>
      </c>
      <c r="M2028" s="61">
        <v>17.054263565890999</v>
      </c>
      <c r="N2028" s="12">
        <v>12.403100775194</v>
      </c>
      <c r="O2028" s="34">
        <v>3.8759689922480001</v>
      </c>
    </row>
    <row r="2029" spans="2:15" x14ac:dyDescent="0.2">
      <c r="D2029" s="176"/>
      <c r="E2029" s="59" t="s">
        <v>45</v>
      </c>
      <c r="F2029" s="60"/>
      <c r="G2029" s="56">
        <v>55</v>
      </c>
      <c r="H2029" s="132">
        <v>38.181818181818002</v>
      </c>
      <c r="I2029" s="47">
        <v>1.818181818182</v>
      </c>
      <c r="J2029" s="47">
        <v>14.545454545455</v>
      </c>
      <c r="K2029" s="47">
        <v>12.727272727273</v>
      </c>
      <c r="L2029" s="92">
        <v>30.909090909090999</v>
      </c>
      <c r="M2029" s="92">
        <v>12.727272727273</v>
      </c>
      <c r="N2029" s="47">
        <v>12.727272727273</v>
      </c>
      <c r="O2029" s="85">
        <v>7.2727272727269998</v>
      </c>
    </row>
    <row r="2031" spans="2:15" x14ac:dyDescent="0.2">
      <c r="B2031" s="43" t="str">
        <f xml:space="preserve"> HYPERLINK("#'目次'!B80", "[74]")</f>
        <v>[74]</v>
      </c>
      <c r="C2031" s="31" t="s">
        <v>201</v>
      </c>
    </row>
    <row r="2032" spans="2:15" x14ac:dyDescent="0.2">
      <c r="C2032" s="156" t="s">
        <v>202</v>
      </c>
    </row>
    <row r="2035" spans="4:15" ht="48" x14ac:dyDescent="0.2">
      <c r="D2035" s="177"/>
      <c r="E2035" s="178"/>
      <c r="F2035" s="178"/>
      <c r="G2035" s="40" t="s">
        <v>14</v>
      </c>
      <c r="H2035" s="42" t="s">
        <v>203</v>
      </c>
      <c r="I2035" s="15" t="s">
        <v>204</v>
      </c>
      <c r="J2035" s="15" t="s">
        <v>205</v>
      </c>
      <c r="K2035" s="15" t="s">
        <v>206</v>
      </c>
      <c r="L2035" s="15" t="s">
        <v>207</v>
      </c>
      <c r="M2035" s="15" t="s">
        <v>208</v>
      </c>
      <c r="N2035" s="15" t="s">
        <v>86</v>
      </c>
      <c r="O2035" s="44" t="s">
        <v>17</v>
      </c>
    </row>
    <row r="2036" spans="4:15" x14ac:dyDescent="0.2">
      <c r="D2036" s="179"/>
      <c r="E2036" s="180"/>
      <c r="F2036" s="180"/>
      <c r="G2036" s="39"/>
      <c r="H2036" s="41"/>
      <c r="I2036" s="14"/>
      <c r="J2036" s="14"/>
      <c r="K2036" s="14"/>
      <c r="L2036" s="14"/>
      <c r="M2036" s="14"/>
      <c r="N2036" s="14"/>
      <c r="O2036" s="38"/>
    </row>
    <row r="2037" spans="4:15" x14ac:dyDescent="0.2">
      <c r="D2037" s="58"/>
      <c r="E2037" s="53" t="s">
        <v>14</v>
      </c>
      <c r="F2037" s="52"/>
      <c r="G2037" s="37">
        <v>859</v>
      </c>
      <c r="H2037" s="24">
        <v>31.315483119907</v>
      </c>
      <c r="I2037" s="24">
        <v>6.2863795110589997</v>
      </c>
      <c r="J2037" s="24">
        <v>13.271245634459</v>
      </c>
      <c r="K2037" s="24">
        <v>10.011641443539</v>
      </c>
      <c r="L2037" s="24">
        <v>41.676367869616001</v>
      </c>
      <c r="M2037" s="24">
        <v>30.034924330616999</v>
      </c>
      <c r="N2037" s="24">
        <v>12.339930151339001</v>
      </c>
      <c r="O2037" s="68">
        <v>2.9103608847500002</v>
      </c>
    </row>
    <row r="2038" spans="4:15" x14ac:dyDescent="0.2">
      <c r="D2038" s="174" t="s">
        <v>52</v>
      </c>
      <c r="E2038" s="20" t="s">
        <v>53</v>
      </c>
      <c r="F2038" s="22"/>
      <c r="G2038" s="21">
        <v>11</v>
      </c>
      <c r="H2038" s="119">
        <v>63.636363636364003</v>
      </c>
      <c r="I2038" s="105">
        <v>36.363636363635997</v>
      </c>
      <c r="J2038" s="130">
        <v>0</v>
      </c>
      <c r="K2038" s="130">
        <v>0</v>
      </c>
      <c r="L2038" s="98">
        <v>9.0909090909089993</v>
      </c>
      <c r="M2038" s="98">
        <v>9.0909090909089993</v>
      </c>
      <c r="N2038" s="19">
        <v>9.0909090909089993</v>
      </c>
      <c r="O2038" s="100">
        <v>0</v>
      </c>
    </row>
    <row r="2039" spans="4:15" ht="24" x14ac:dyDescent="0.2">
      <c r="D2039" s="175"/>
      <c r="E2039" s="4" t="s">
        <v>54</v>
      </c>
      <c r="F2039" s="6"/>
      <c r="G2039" s="5">
        <v>75</v>
      </c>
      <c r="H2039" s="32">
        <v>34.666666666666998</v>
      </c>
      <c r="I2039" s="12">
        <v>6.666666666667</v>
      </c>
      <c r="J2039" s="12">
        <v>9.333333333333</v>
      </c>
      <c r="K2039" s="12">
        <v>5.333333333333</v>
      </c>
      <c r="L2039" s="28">
        <v>50.666666666666998</v>
      </c>
      <c r="M2039" s="12">
        <v>25.333333333333002</v>
      </c>
      <c r="N2039" s="12">
        <v>13.333333333333</v>
      </c>
      <c r="O2039" s="34">
        <v>2.666666666667</v>
      </c>
    </row>
    <row r="2040" spans="4:15" x14ac:dyDescent="0.2">
      <c r="D2040" s="175"/>
      <c r="E2040" s="4" t="s">
        <v>55</v>
      </c>
      <c r="F2040" s="6"/>
      <c r="G2040" s="5">
        <v>31</v>
      </c>
      <c r="H2040" s="32">
        <v>32.258064516128997</v>
      </c>
      <c r="I2040" s="12">
        <v>6.4516129032259997</v>
      </c>
      <c r="J2040" s="12">
        <v>12.903225806451999</v>
      </c>
      <c r="K2040" s="33">
        <v>3.2258064516129998</v>
      </c>
      <c r="L2040" s="33">
        <v>35.483870967742</v>
      </c>
      <c r="M2040" s="61">
        <v>19.354838709677001</v>
      </c>
      <c r="N2040" s="12">
        <v>16.129032258064999</v>
      </c>
      <c r="O2040" s="34">
        <v>6.4516129032259997</v>
      </c>
    </row>
    <row r="2041" spans="4:15" x14ac:dyDescent="0.2">
      <c r="D2041" s="175"/>
      <c r="E2041" s="4" t="s">
        <v>56</v>
      </c>
      <c r="F2041" s="6"/>
      <c r="G2041" s="5">
        <v>39</v>
      </c>
      <c r="H2041" s="32">
        <v>35.897435897435997</v>
      </c>
      <c r="I2041" s="12">
        <v>5.1282051282049999</v>
      </c>
      <c r="J2041" s="12">
        <v>17.948717948717999</v>
      </c>
      <c r="K2041" s="12">
        <v>10.25641025641</v>
      </c>
      <c r="L2041" s="12">
        <v>43.589743589744003</v>
      </c>
      <c r="M2041" s="12">
        <v>33.333333333333002</v>
      </c>
      <c r="N2041" s="33">
        <v>5.1282051282049999</v>
      </c>
      <c r="O2041" s="62">
        <v>0</v>
      </c>
    </row>
    <row r="2042" spans="4:15" x14ac:dyDescent="0.2">
      <c r="D2042" s="175"/>
      <c r="E2042" s="4" t="s">
        <v>57</v>
      </c>
      <c r="F2042" s="6"/>
      <c r="G2042" s="5">
        <v>225</v>
      </c>
      <c r="H2042" s="32">
        <v>29.333333333333002</v>
      </c>
      <c r="I2042" s="12">
        <v>6.666666666667</v>
      </c>
      <c r="J2042" s="12">
        <v>9.333333333333</v>
      </c>
      <c r="K2042" s="12">
        <v>10.222222222221999</v>
      </c>
      <c r="L2042" s="12">
        <v>44.888888888888999</v>
      </c>
      <c r="M2042" s="12">
        <v>32</v>
      </c>
      <c r="N2042" s="12">
        <v>11.111111111111001</v>
      </c>
      <c r="O2042" s="34">
        <v>2.666666666667</v>
      </c>
    </row>
    <row r="2043" spans="4:15" x14ac:dyDescent="0.2">
      <c r="D2043" s="175"/>
      <c r="E2043" s="4" t="s">
        <v>58</v>
      </c>
      <c r="F2043" s="6"/>
      <c r="G2043" s="5">
        <v>106</v>
      </c>
      <c r="H2043" s="32">
        <v>26.415094339623</v>
      </c>
      <c r="I2043" s="12">
        <v>5.660377358491</v>
      </c>
      <c r="J2043" s="12">
        <v>16.037735849057</v>
      </c>
      <c r="K2043" s="12">
        <v>14.150943396225999</v>
      </c>
      <c r="L2043" s="12">
        <v>41.509433962263998</v>
      </c>
      <c r="M2043" s="12">
        <v>34.905660377357997</v>
      </c>
      <c r="N2043" s="12">
        <v>8.4905660377360004</v>
      </c>
      <c r="O2043" s="34">
        <v>3.7735849056599999</v>
      </c>
    </row>
    <row r="2044" spans="4:15" x14ac:dyDescent="0.2">
      <c r="D2044" s="175"/>
      <c r="E2044" s="4" t="s">
        <v>59</v>
      </c>
      <c r="F2044" s="6"/>
      <c r="G2044" s="5">
        <v>145</v>
      </c>
      <c r="H2044" s="32">
        <v>34.482758620689999</v>
      </c>
      <c r="I2044" s="12">
        <v>7.5862068965520004</v>
      </c>
      <c r="J2044" s="28">
        <v>18.620689655172001</v>
      </c>
      <c r="K2044" s="12">
        <v>11.034482758620999</v>
      </c>
      <c r="L2044" s="12">
        <v>44.827586206897003</v>
      </c>
      <c r="M2044" s="12">
        <v>26.206896551724</v>
      </c>
      <c r="N2044" s="12">
        <v>15.172413793103001</v>
      </c>
      <c r="O2044" s="34">
        <v>0.68965517241399998</v>
      </c>
    </row>
    <row r="2045" spans="4:15" x14ac:dyDescent="0.2">
      <c r="D2045" s="175"/>
      <c r="E2045" s="4" t="s">
        <v>60</v>
      </c>
      <c r="F2045" s="6"/>
      <c r="G2045" s="5">
        <v>109</v>
      </c>
      <c r="H2045" s="75">
        <v>37.614678899083003</v>
      </c>
      <c r="I2045" s="12">
        <v>8.2568807339449997</v>
      </c>
      <c r="J2045" s="12">
        <v>14.678899082569</v>
      </c>
      <c r="K2045" s="12">
        <v>8.2568807339449997</v>
      </c>
      <c r="L2045" s="33">
        <v>34.862385321101002</v>
      </c>
      <c r="M2045" s="33">
        <v>21.100917431193</v>
      </c>
      <c r="N2045" s="28">
        <v>18.348623853210999</v>
      </c>
      <c r="O2045" s="34">
        <v>0.91743119266100004</v>
      </c>
    </row>
    <row r="2046" spans="4:15" x14ac:dyDescent="0.2">
      <c r="D2046" s="175"/>
      <c r="E2046" s="4" t="s">
        <v>61</v>
      </c>
      <c r="F2046" s="6"/>
      <c r="G2046" s="5">
        <v>70</v>
      </c>
      <c r="H2046" s="106">
        <v>15.714285714286</v>
      </c>
      <c r="I2046" s="90">
        <v>0</v>
      </c>
      <c r="J2046" s="12">
        <v>11.428571428571001</v>
      </c>
      <c r="K2046" s="12">
        <v>14.285714285714</v>
      </c>
      <c r="L2046" s="33">
        <v>34.285714285714</v>
      </c>
      <c r="M2046" s="49">
        <v>52.857142857143003</v>
      </c>
      <c r="N2046" s="12">
        <v>11.428571428571001</v>
      </c>
      <c r="O2046" s="34">
        <v>4.2857142857139996</v>
      </c>
    </row>
    <row r="2047" spans="4:15" x14ac:dyDescent="0.2">
      <c r="D2047" s="175"/>
      <c r="E2047" s="4" t="s">
        <v>62</v>
      </c>
      <c r="F2047" s="6"/>
      <c r="G2047" s="5">
        <v>44</v>
      </c>
      <c r="H2047" s="75">
        <v>36.363636363635997</v>
      </c>
      <c r="I2047" s="90">
        <v>0</v>
      </c>
      <c r="J2047" s="12">
        <v>15.909090909091001</v>
      </c>
      <c r="K2047" s="12">
        <v>9.0909090909089993</v>
      </c>
      <c r="L2047" s="12">
        <v>40.909090909090999</v>
      </c>
      <c r="M2047" s="33">
        <v>25</v>
      </c>
      <c r="N2047" s="12">
        <v>9.0909090909089993</v>
      </c>
      <c r="O2047" s="97">
        <v>9.0909090909089993</v>
      </c>
    </row>
    <row r="2048" spans="4:15" x14ac:dyDescent="0.2">
      <c r="D2048" s="174" t="s">
        <v>63</v>
      </c>
      <c r="E2048" s="20" t="s">
        <v>64</v>
      </c>
      <c r="F2048" s="22"/>
      <c r="G2048" s="21">
        <v>164</v>
      </c>
      <c r="H2048" s="51">
        <v>31.097560975610001</v>
      </c>
      <c r="I2048" s="19">
        <v>7.9268292682929999</v>
      </c>
      <c r="J2048" s="19">
        <v>15.853658536585</v>
      </c>
      <c r="K2048" s="19">
        <v>10.975609756098001</v>
      </c>
      <c r="L2048" s="19">
        <v>39.634146341463001</v>
      </c>
      <c r="M2048" s="19">
        <v>26.829268292683</v>
      </c>
      <c r="N2048" s="19">
        <v>14.024390243901999</v>
      </c>
      <c r="O2048" s="50">
        <v>3.0487804878050002</v>
      </c>
    </row>
    <row r="2049" spans="2:15" x14ac:dyDescent="0.2">
      <c r="D2049" s="175"/>
      <c r="E2049" s="4" t="s">
        <v>65</v>
      </c>
      <c r="F2049" s="6"/>
      <c r="G2049" s="5">
        <v>110</v>
      </c>
      <c r="H2049" s="32">
        <v>31.818181818182001</v>
      </c>
      <c r="I2049" s="12">
        <v>4.5454545454549997</v>
      </c>
      <c r="J2049" s="12">
        <v>18.181818181817999</v>
      </c>
      <c r="K2049" s="12">
        <v>10</v>
      </c>
      <c r="L2049" s="12">
        <v>44.545454545455001</v>
      </c>
      <c r="M2049" s="33">
        <v>20.909090909090999</v>
      </c>
      <c r="N2049" s="12">
        <v>8.1818181818180005</v>
      </c>
      <c r="O2049" s="34">
        <v>4.5454545454549997</v>
      </c>
    </row>
    <row r="2050" spans="2:15" x14ac:dyDescent="0.2">
      <c r="D2050" s="175"/>
      <c r="E2050" s="4" t="s">
        <v>66</v>
      </c>
      <c r="F2050" s="6"/>
      <c r="G2050" s="5">
        <v>108</v>
      </c>
      <c r="H2050" s="32">
        <v>33.333333333333002</v>
      </c>
      <c r="I2050" s="12">
        <v>7.4074074074069998</v>
      </c>
      <c r="J2050" s="12">
        <v>12.037037037037001</v>
      </c>
      <c r="K2050" s="12">
        <v>10.185185185185</v>
      </c>
      <c r="L2050" s="12">
        <v>40.740740740741003</v>
      </c>
      <c r="M2050" s="12">
        <v>31.481481481481001</v>
      </c>
      <c r="N2050" s="12">
        <v>9.2592592592590002</v>
      </c>
      <c r="O2050" s="34">
        <v>2.7777777777780002</v>
      </c>
    </row>
    <row r="2051" spans="2:15" x14ac:dyDescent="0.2">
      <c r="D2051" s="175"/>
      <c r="E2051" s="4" t="s">
        <v>67</v>
      </c>
      <c r="F2051" s="6"/>
      <c r="G2051" s="5">
        <v>111</v>
      </c>
      <c r="H2051" s="32">
        <v>28.828828828829</v>
      </c>
      <c r="I2051" s="12">
        <v>7.2072072072070004</v>
      </c>
      <c r="J2051" s="12">
        <v>13.513513513514001</v>
      </c>
      <c r="K2051" s="12">
        <v>9.9099099099100005</v>
      </c>
      <c r="L2051" s="12">
        <v>42.342342342342</v>
      </c>
      <c r="M2051" s="49">
        <v>40.540540540541002</v>
      </c>
      <c r="N2051" s="12">
        <v>15.315315315315001</v>
      </c>
      <c r="O2051" s="34">
        <v>0.90090090090099995</v>
      </c>
    </row>
    <row r="2052" spans="2:15" x14ac:dyDescent="0.2">
      <c r="D2052" s="175"/>
      <c r="E2052" s="4" t="s">
        <v>68</v>
      </c>
      <c r="F2052" s="6"/>
      <c r="G2052" s="5">
        <v>85</v>
      </c>
      <c r="H2052" s="75">
        <v>41.176470588234999</v>
      </c>
      <c r="I2052" s="28">
        <v>11.764705882353001</v>
      </c>
      <c r="J2052" s="12">
        <v>15.294117647059</v>
      </c>
      <c r="K2052" s="33">
        <v>4.7058823529409999</v>
      </c>
      <c r="L2052" s="12">
        <v>38.823529411765001</v>
      </c>
      <c r="M2052" s="12">
        <v>25.882352941175998</v>
      </c>
      <c r="N2052" s="12">
        <v>12.941176470587999</v>
      </c>
      <c r="O2052" s="34">
        <v>2.352941176471</v>
      </c>
    </row>
    <row r="2053" spans="2:15" x14ac:dyDescent="0.2">
      <c r="D2053" s="175"/>
      <c r="E2053" s="4" t="s">
        <v>69</v>
      </c>
      <c r="F2053" s="6"/>
      <c r="G2053" s="5">
        <v>70</v>
      </c>
      <c r="H2053" s="32">
        <v>30</v>
      </c>
      <c r="I2053" s="12">
        <v>4.2857142857139996</v>
      </c>
      <c r="J2053" s="12">
        <v>11.428571428571001</v>
      </c>
      <c r="K2053" s="12">
        <v>14.285714285714</v>
      </c>
      <c r="L2053" s="12">
        <v>42.857142857143003</v>
      </c>
      <c r="M2053" s="49">
        <v>42.857142857143003</v>
      </c>
      <c r="N2053" s="12">
        <v>11.428571428571001</v>
      </c>
      <c r="O2053" s="34">
        <v>2.8571428571430002</v>
      </c>
    </row>
    <row r="2054" spans="2:15" x14ac:dyDescent="0.2">
      <c r="D2054" s="175"/>
      <c r="E2054" s="4" t="s">
        <v>70</v>
      </c>
      <c r="F2054" s="6"/>
      <c r="G2054" s="5">
        <v>91</v>
      </c>
      <c r="H2054" s="77">
        <v>24.175824175824001</v>
      </c>
      <c r="I2054" s="12">
        <v>4.3956043956039998</v>
      </c>
      <c r="J2054" s="12">
        <v>14.285714285714</v>
      </c>
      <c r="K2054" s="12">
        <v>9.8901098901100006</v>
      </c>
      <c r="L2054" s="12">
        <v>39.560439560440003</v>
      </c>
      <c r="M2054" s="12">
        <v>29.670329670329998</v>
      </c>
      <c r="N2054" s="12">
        <v>13.186813186813</v>
      </c>
      <c r="O2054" s="34">
        <v>3.2967032967029999</v>
      </c>
    </row>
    <row r="2055" spans="2:15" x14ac:dyDescent="0.2">
      <c r="D2055" s="175"/>
      <c r="E2055" s="4" t="s">
        <v>71</v>
      </c>
      <c r="F2055" s="6"/>
      <c r="G2055" s="5">
        <v>53</v>
      </c>
      <c r="H2055" s="32">
        <v>35.849056603774002</v>
      </c>
      <c r="I2055" s="12">
        <v>3.7735849056599999</v>
      </c>
      <c r="J2055" s="33">
        <v>7.547169811321</v>
      </c>
      <c r="K2055" s="12">
        <v>5.660377358491</v>
      </c>
      <c r="L2055" s="12">
        <v>43.396226415093999</v>
      </c>
      <c r="M2055" s="33">
        <v>20.754716981131999</v>
      </c>
      <c r="N2055" s="28">
        <v>18.867924528302002</v>
      </c>
      <c r="O2055" s="34">
        <v>3.7735849056599999</v>
      </c>
    </row>
    <row r="2056" spans="2:15" x14ac:dyDescent="0.2">
      <c r="D2056" s="176"/>
      <c r="E2056" s="59" t="s">
        <v>72</v>
      </c>
      <c r="F2056" s="60"/>
      <c r="G2056" s="56">
        <v>54</v>
      </c>
      <c r="H2056" s="83">
        <v>31.481481481481001</v>
      </c>
      <c r="I2056" s="47">
        <v>1.851851851852</v>
      </c>
      <c r="J2056" s="95">
        <v>3.7037037037039999</v>
      </c>
      <c r="K2056" s="47">
        <v>12.962962962962999</v>
      </c>
      <c r="L2056" s="109">
        <v>51.851851851851997</v>
      </c>
      <c r="M2056" s="47">
        <v>27.777777777777999</v>
      </c>
      <c r="N2056" s="47">
        <v>7.4074074074069998</v>
      </c>
      <c r="O2056" s="125">
        <v>0</v>
      </c>
    </row>
    <row r="2058" spans="2:15" x14ac:dyDescent="0.2">
      <c r="B2058" s="43" t="str">
        <f xml:space="preserve"> HYPERLINK("#'目次'!B81", "[75]")</f>
        <v>[75]</v>
      </c>
      <c r="C2058" s="31" t="s">
        <v>201</v>
      </c>
    </row>
    <row r="2059" spans="2:15" x14ac:dyDescent="0.2">
      <c r="C2059" s="156" t="s">
        <v>202</v>
      </c>
    </row>
    <row r="2061" spans="2:15" x14ac:dyDescent="0.2">
      <c r="C2061" s="31" t="s">
        <v>75</v>
      </c>
    </row>
    <row r="2062" spans="2:15" ht="48" x14ac:dyDescent="0.2">
      <c r="D2062" s="177"/>
      <c r="E2062" s="178"/>
      <c r="F2062" s="178"/>
      <c r="G2062" s="40" t="s">
        <v>14</v>
      </c>
      <c r="H2062" s="42" t="s">
        <v>203</v>
      </c>
      <c r="I2062" s="15" t="s">
        <v>204</v>
      </c>
      <c r="J2062" s="15" t="s">
        <v>205</v>
      </c>
      <c r="K2062" s="15" t="s">
        <v>206</v>
      </c>
      <c r="L2062" s="15" t="s">
        <v>207</v>
      </c>
      <c r="M2062" s="15" t="s">
        <v>208</v>
      </c>
      <c r="N2062" s="15" t="s">
        <v>86</v>
      </c>
      <c r="O2062" s="44" t="s">
        <v>17</v>
      </c>
    </row>
    <row r="2063" spans="2:15" x14ac:dyDescent="0.2">
      <c r="D2063" s="179"/>
      <c r="E2063" s="180"/>
      <c r="F2063" s="180"/>
      <c r="G2063" s="39"/>
      <c r="H2063" s="41"/>
      <c r="I2063" s="14"/>
      <c r="J2063" s="14"/>
      <c r="K2063" s="14"/>
      <c r="L2063" s="14"/>
      <c r="M2063" s="14"/>
      <c r="N2063" s="14"/>
      <c r="O2063" s="38"/>
    </row>
    <row r="2064" spans="2:15" x14ac:dyDescent="0.2">
      <c r="D2064" s="58"/>
      <c r="E2064" s="53" t="s">
        <v>14</v>
      </c>
      <c r="F2064" s="52"/>
      <c r="G2064" s="37">
        <v>859</v>
      </c>
      <c r="H2064" s="24">
        <v>31.315483119907</v>
      </c>
      <c r="I2064" s="24">
        <v>6.2863795110589997</v>
      </c>
      <c r="J2064" s="24">
        <v>13.271245634459</v>
      </c>
      <c r="K2064" s="24">
        <v>10.011641443539</v>
      </c>
      <c r="L2064" s="24">
        <v>41.676367869616001</v>
      </c>
      <c r="M2064" s="24">
        <v>30.034924330616999</v>
      </c>
      <c r="N2064" s="24">
        <v>12.339930151339001</v>
      </c>
      <c r="O2064" s="68">
        <v>2.9103608847500002</v>
      </c>
    </row>
    <row r="2065" spans="4:15" x14ac:dyDescent="0.2">
      <c r="D2065" s="174" t="s">
        <v>36</v>
      </c>
      <c r="E2065" s="20" t="s">
        <v>76</v>
      </c>
      <c r="F2065" s="22"/>
      <c r="G2065" s="21">
        <v>426</v>
      </c>
      <c r="H2065" s="51">
        <v>30.281690140845001</v>
      </c>
      <c r="I2065" s="19">
        <v>5.3990610328640001</v>
      </c>
      <c r="J2065" s="19">
        <v>15.727699530516</v>
      </c>
      <c r="K2065" s="19">
        <v>9.1549295774649995</v>
      </c>
      <c r="L2065" s="19">
        <v>43.427230046947997</v>
      </c>
      <c r="M2065" s="19">
        <v>30.75117370892</v>
      </c>
      <c r="N2065" s="19">
        <v>10.093896713615001</v>
      </c>
      <c r="O2065" s="50">
        <v>2.8169014084509998</v>
      </c>
    </row>
    <row r="2066" spans="4:15" x14ac:dyDescent="0.2">
      <c r="D2066" s="175"/>
      <c r="E2066" s="4" t="s">
        <v>39</v>
      </c>
      <c r="F2066" s="6"/>
      <c r="G2066" s="5">
        <v>35</v>
      </c>
      <c r="H2066" s="77">
        <v>22.857142857143</v>
      </c>
      <c r="I2066" s="90">
        <v>0</v>
      </c>
      <c r="J2066" s="12">
        <v>14.285714285714</v>
      </c>
      <c r="K2066" s="28">
        <v>17.142857142857</v>
      </c>
      <c r="L2066" s="12">
        <v>40</v>
      </c>
      <c r="M2066" s="28">
        <v>40</v>
      </c>
      <c r="N2066" s="12">
        <v>11.428571428571001</v>
      </c>
      <c r="O2066" s="34">
        <v>2.8571428571430002</v>
      </c>
    </row>
    <row r="2067" spans="4:15" x14ac:dyDescent="0.2">
      <c r="D2067" s="175"/>
      <c r="E2067" s="4" t="s">
        <v>40</v>
      </c>
      <c r="F2067" s="6"/>
      <c r="G2067" s="5">
        <v>65</v>
      </c>
      <c r="H2067" s="77">
        <v>24.615384615385</v>
      </c>
      <c r="I2067" s="12">
        <v>7.6923076923079998</v>
      </c>
      <c r="J2067" s="12">
        <v>15.384615384615</v>
      </c>
      <c r="K2067" s="12">
        <v>9.2307692307690008</v>
      </c>
      <c r="L2067" s="12">
        <v>38.461538461537998</v>
      </c>
      <c r="M2067" s="49">
        <v>46.153846153845997</v>
      </c>
      <c r="N2067" s="12">
        <v>12.307692307691999</v>
      </c>
      <c r="O2067" s="34">
        <v>1.538461538462</v>
      </c>
    </row>
    <row r="2068" spans="4:15" x14ac:dyDescent="0.2">
      <c r="D2068" s="175"/>
      <c r="E2068" s="4" t="s">
        <v>41</v>
      </c>
      <c r="F2068" s="6"/>
      <c r="G2068" s="5">
        <v>91</v>
      </c>
      <c r="H2068" s="32">
        <v>29.670329670329998</v>
      </c>
      <c r="I2068" s="12">
        <v>8.7912087912089998</v>
      </c>
      <c r="J2068" s="12">
        <v>16.483516483515999</v>
      </c>
      <c r="K2068" s="12">
        <v>8.7912087912089998</v>
      </c>
      <c r="L2068" s="12">
        <v>43.956043956043999</v>
      </c>
      <c r="M2068" s="12">
        <v>29.670329670329998</v>
      </c>
      <c r="N2068" s="12">
        <v>9.8901098901100006</v>
      </c>
      <c r="O2068" s="34">
        <v>1.098901098901</v>
      </c>
    </row>
    <row r="2069" spans="4:15" x14ac:dyDescent="0.2">
      <c r="D2069" s="175"/>
      <c r="E2069" s="4" t="s">
        <v>42</v>
      </c>
      <c r="F2069" s="6"/>
      <c r="G2069" s="5">
        <v>80</v>
      </c>
      <c r="H2069" s="32">
        <v>27.5</v>
      </c>
      <c r="I2069" s="33">
        <v>1.25</v>
      </c>
      <c r="J2069" s="12">
        <v>17.5</v>
      </c>
      <c r="K2069" s="12">
        <v>7.5</v>
      </c>
      <c r="L2069" s="28">
        <v>47.5</v>
      </c>
      <c r="M2069" s="12">
        <v>33.75</v>
      </c>
      <c r="N2069" s="12">
        <v>10</v>
      </c>
      <c r="O2069" s="34">
        <v>2.5</v>
      </c>
    </row>
    <row r="2070" spans="4:15" x14ac:dyDescent="0.2">
      <c r="D2070" s="175"/>
      <c r="E2070" s="4" t="s">
        <v>43</v>
      </c>
      <c r="F2070" s="6"/>
      <c r="G2070" s="5">
        <v>73</v>
      </c>
      <c r="H2070" s="75">
        <v>36.986301369863</v>
      </c>
      <c r="I2070" s="12">
        <v>8.2191780821920002</v>
      </c>
      <c r="J2070" s="12">
        <v>13.698630136986001</v>
      </c>
      <c r="K2070" s="12">
        <v>8.2191780821920002</v>
      </c>
      <c r="L2070" s="12">
        <v>43.835616438355999</v>
      </c>
      <c r="M2070" s="33">
        <v>24.657534246575</v>
      </c>
      <c r="N2070" s="12">
        <v>10.958904109589</v>
      </c>
      <c r="O2070" s="34">
        <v>4.1095890410960001</v>
      </c>
    </row>
    <row r="2071" spans="4:15" x14ac:dyDescent="0.2">
      <c r="D2071" s="175"/>
      <c r="E2071" s="4" t="s">
        <v>44</v>
      </c>
      <c r="F2071" s="6"/>
      <c r="G2071" s="5">
        <v>62</v>
      </c>
      <c r="H2071" s="32">
        <v>30.645161290322999</v>
      </c>
      <c r="I2071" s="12">
        <v>4.8387096774189997</v>
      </c>
      <c r="J2071" s="12">
        <v>16.129032258064999</v>
      </c>
      <c r="K2071" s="12">
        <v>8.0645161290320004</v>
      </c>
      <c r="L2071" s="28">
        <v>50</v>
      </c>
      <c r="M2071" s="33">
        <v>22.580645161290001</v>
      </c>
      <c r="N2071" s="12">
        <v>8.0645161290320004</v>
      </c>
      <c r="O2071" s="34">
        <v>4.8387096774189997</v>
      </c>
    </row>
    <row r="2072" spans="4:15" x14ac:dyDescent="0.2">
      <c r="D2072" s="175"/>
      <c r="E2072" s="4" t="s">
        <v>45</v>
      </c>
      <c r="F2072" s="6"/>
      <c r="G2072" s="5">
        <v>20</v>
      </c>
      <c r="H2072" s="94">
        <v>50</v>
      </c>
      <c r="I2072" s="90">
        <v>0</v>
      </c>
      <c r="J2072" s="12">
        <v>15</v>
      </c>
      <c r="K2072" s="12">
        <v>10</v>
      </c>
      <c r="L2072" s="61">
        <v>25</v>
      </c>
      <c r="M2072" s="61">
        <v>5</v>
      </c>
      <c r="N2072" s="33">
        <v>5</v>
      </c>
      <c r="O2072" s="34">
        <v>5</v>
      </c>
    </row>
    <row r="2073" spans="4:15" x14ac:dyDescent="0.2">
      <c r="D2073" s="174" t="s">
        <v>37</v>
      </c>
      <c r="E2073" s="20" t="s">
        <v>77</v>
      </c>
      <c r="F2073" s="22"/>
      <c r="G2073" s="21">
        <v>433</v>
      </c>
      <c r="H2073" s="51">
        <v>32.332563510393001</v>
      </c>
      <c r="I2073" s="19">
        <v>7.1593533487299998</v>
      </c>
      <c r="J2073" s="19">
        <v>10.854503464203001</v>
      </c>
      <c r="K2073" s="19">
        <v>10.854503464203001</v>
      </c>
      <c r="L2073" s="19">
        <v>39.953810623556997</v>
      </c>
      <c r="M2073" s="19">
        <v>29.330254041570001</v>
      </c>
      <c r="N2073" s="19">
        <v>14.549653579677001</v>
      </c>
      <c r="O2073" s="50">
        <v>3.0023094688219998</v>
      </c>
    </row>
    <row r="2074" spans="4:15" x14ac:dyDescent="0.2">
      <c r="D2074" s="175"/>
      <c r="E2074" s="4" t="s">
        <v>39</v>
      </c>
      <c r="F2074" s="6"/>
      <c r="G2074" s="5">
        <v>23</v>
      </c>
      <c r="H2074" s="106">
        <v>13.04347826087</v>
      </c>
      <c r="I2074" s="12">
        <v>4.3478260869570002</v>
      </c>
      <c r="J2074" s="12">
        <v>13.04347826087</v>
      </c>
      <c r="K2074" s="49">
        <v>21.739130434783</v>
      </c>
      <c r="L2074" s="61">
        <v>30.434782608696</v>
      </c>
      <c r="M2074" s="49">
        <v>60.869565217390999</v>
      </c>
      <c r="N2074" s="12">
        <v>8.6956521739130004</v>
      </c>
      <c r="O2074" s="62">
        <v>0</v>
      </c>
    </row>
    <row r="2075" spans="4:15" x14ac:dyDescent="0.2">
      <c r="D2075" s="175"/>
      <c r="E2075" s="4" t="s">
        <v>40</v>
      </c>
      <c r="F2075" s="6"/>
      <c r="G2075" s="5">
        <v>66</v>
      </c>
      <c r="H2075" s="32">
        <v>30.303030303029999</v>
      </c>
      <c r="I2075" s="12">
        <v>3.0303030303030001</v>
      </c>
      <c r="J2075" s="33">
        <v>4.5454545454549997</v>
      </c>
      <c r="K2075" s="12">
        <v>10.606060606061</v>
      </c>
      <c r="L2075" s="12">
        <v>37.878787878788003</v>
      </c>
      <c r="M2075" s="49">
        <v>46.969696969696997</v>
      </c>
      <c r="N2075" s="12">
        <v>9.0909090909089993</v>
      </c>
      <c r="O2075" s="97">
        <v>9.0909090909089993</v>
      </c>
    </row>
    <row r="2076" spans="4:15" x14ac:dyDescent="0.2">
      <c r="D2076" s="175"/>
      <c r="E2076" s="4" t="s">
        <v>41</v>
      </c>
      <c r="F2076" s="6"/>
      <c r="G2076" s="5">
        <v>86</v>
      </c>
      <c r="H2076" s="32">
        <v>29.069767441860002</v>
      </c>
      <c r="I2076" s="28">
        <v>12.790697674419</v>
      </c>
      <c r="J2076" s="33">
        <v>8.1395348837209998</v>
      </c>
      <c r="K2076" s="12">
        <v>13.953488372093</v>
      </c>
      <c r="L2076" s="28">
        <v>48.837209302326002</v>
      </c>
      <c r="M2076" s="12">
        <v>31.395348837208999</v>
      </c>
      <c r="N2076" s="12">
        <v>13.953488372093</v>
      </c>
      <c r="O2076" s="34">
        <v>1.1627906976739999</v>
      </c>
    </row>
    <row r="2077" spans="4:15" x14ac:dyDescent="0.2">
      <c r="D2077" s="175"/>
      <c r="E2077" s="4" t="s">
        <v>42</v>
      </c>
      <c r="F2077" s="6"/>
      <c r="G2077" s="5">
        <v>78</v>
      </c>
      <c r="H2077" s="32">
        <v>26.923076923077002</v>
      </c>
      <c r="I2077" s="12">
        <v>5.1282051282049999</v>
      </c>
      <c r="J2077" s="33">
        <v>7.6923076923079998</v>
      </c>
      <c r="K2077" s="12">
        <v>6.4102564102560002</v>
      </c>
      <c r="L2077" s="49">
        <v>52.564102564103003</v>
      </c>
      <c r="M2077" s="12">
        <v>25.641025641026001</v>
      </c>
      <c r="N2077" s="12">
        <v>10.25641025641</v>
      </c>
      <c r="O2077" s="34">
        <v>1.2820512820509999</v>
      </c>
    </row>
    <row r="2078" spans="4:15" x14ac:dyDescent="0.2">
      <c r="D2078" s="175"/>
      <c r="E2078" s="4" t="s">
        <v>43</v>
      </c>
      <c r="F2078" s="6"/>
      <c r="G2078" s="5">
        <v>78</v>
      </c>
      <c r="H2078" s="32">
        <v>33.333333333333002</v>
      </c>
      <c r="I2078" s="12">
        <v>7.6923076923079998</v>
      </c>
      <c r="J2078" s="12">
        <v>14.102564102563999</v>
      </c>
      <c r="K2078" s="12">
        <v>10.25641025641</v>
      </c>
      <c r="L2078" s="12">
        <v>37.179487179486998</v>
      </c>
      <c r="M2078" s="12">
        <v>26.923076923077002</v>
      </c>
      <c r="N2078" s="49">
        <v>23.076923076922998</v>
      </c>
      <c r="O2078" s="62">
        <v>0</v>
      </c>
    </row>
    <row r="2079" spans="4:15" x14ac:dyDescent="0.2">
      <c r="D2079" s="175"/>
      <c r="E2079" s="4" t="s">
        <v>44</v>
      </c>
      <c r="F2079" s="6"/>
      <c r="G2079" s="5">
        <v>67</v>
      </c>
      <c r="H2079" s="94">
        <v>50.746268656715998</v>
      </c>
      <c r="I2079" s="12">
        <v>8.9552238805969999</v>
      </c>
      <c r="J2079" s="12">
        <v>17.910447761194</v>
      </c>
      <c r="K2079" s="12">
        <v>7.4626865671639999</v>
      </c>
      <c r="L2079" s="61">
        <v>25.373134328357999</v>
      </c>
      <c r="M2079" s="61">
        <v>11.940298507463</v>
      </c>
      <c r="N2079" s="12">
        <v>16.417910447760999</v>
      </c>
      <c r="O2079" s="34">
        <v>2.985074626866</v>
      </c>
    </row>
    <row r="2080" spans="4:15" x14ac:dyDescent="0.2">
      <c r="D2080" s="176"/>
      <c r="E2080" s="59" t="s">
        <v>45</v>
      </c>
      <c r="F2080" s="60"/>
      <c r="G2080" s="56">
        <v>35</v>
      </c>
      <c r="H2080" s="83">
        <v>31.428571428571001</v>
      </c>
      <c r="I2080" s="47">
        <v>2.8571428571430002</v>
      </c>
      <c r="J2080" s="47">
        <v>14.285714285714</v>
      </c>
      <c r="K2080" s="47">
        <v>14.285714285714</v>
      </c>
      <c r="L2080" s="95">
        <v>34.285714285714</v>
      </c>
      <c r="M2080" s="92">
        <v>17.142857142857</v>
      </c>
      <c r="N2080" s="47">
        <v>17.142857142857</v>
      </c>
      <c r="O2080" s="112">
        <v>8.5714285714289993</v>
      </c>
    </row>
    <row r="2082" spans="2:15" x14ac:dyDescent="0.2">
      <c r="B2082" s="43" t="str">
        <f xml:space="preserve"> HYPERLINK("#'目次'!B82", "[76]")</f>
        <v>[76]</v>
      </c>
      <c r="C2082" s="31" t="s">
        <v>212</v>
      </c>
    </row>
    <row r="2086" spans="2:15" ht="24" x14ac:dyDescent="0.2">
      <c r="D2086" s="177"/>
      <c r="E2086" s="178"/>
      <c r="F2086" s="178"/>
      <c r="G2086" s="40" t="s">
        <v>14</v>
      </c>
      <c r="H2086" s="42" t="s">
        <v>213</v>
      </c>
      <c r="I2086" s="15" t="s">
        <v>214</v>
      </c>
      <c r="J2086" s="15" t="s">
        <v>215</v>
      </c>
      <c r="K2086" s="15" t="s">
        <v>216</v>
      </c>
      <c r="L2086" s="15" t="s">
        <v>217</v>
      </c>
      <c r="M2086" s="15" t="s">
        <v>218</v>
      </c>
      <c r="N2086" s="15" t="s">
        <v>86</v>
      </c>
      <c r="O2086" s="44" t="s">
        <v>17</v>
      </c>
    </row>
    <row r="2087" spans="2:15" x14ac:dyDescent="0.2">
      <c r="D2087" s="179"/>
      <c r="E2087" s="180"/>
      <c r="F2087" s="180"/>
      <c r="G2087" s="39"/>
      <c r="H2087" s="41"/>
      <c r="I2087" s="14"/>
      <c r="J2087" s="14"/>
      <c r="K2087" s="14"/>
      <c r="L2087" s="14"/>
      <c r="M2087" s="14"/>
      <c r="N2087" s="14"/>
      <c r="O2087" s="38"/>
    </row>
    <row r="2088" spans="2:15" x14ac:dyDescent="0.2">
      <c r="D2088" s="58"/>
      <c r="E2088" s="53" t="s">
        <v>14</v>
      </c>
      <c r="F2088" s="52"/>
      <c r="G2088" s="37">
        <v>1222</v>
      </c>
      <c r="H2088" s="24">
        <v>71.440261865794</v>
      </c>
      <c r="I2088" s="24">
        <v>1.9639934533550001</v>
      </c>
      <c r="J2088" s="24">
        <v>17.675941080196001</v>
      </c>
      <c r="K2088" s="24">
        <v>3.518821603928</v>
      </c>
      <c r="L2088" s="24">
        <v>40.261865793780999</v>
      </c>
      <c r="M2088" s="24">
        <v>18.412438625204999</v>
      </c>
      <c r="N2088" s="24">
        <v>0.81833060556500004</v>
      </c>
      <c r="O2088" s="68">
        <v>2.2094926350250002</v>
      </c>
    </row>
    <row r="2089" spans="2:15" x14ac:dyDescent="0.2">
      <c r="D2089" s="174" t="s">
        <v>18</v>
      </c>
      <c r="E2089" s="20" t="s">
        <v>19</v>
      </c>
      <c r="F2089" s="22"/>
      <c r="G2089" s="21">
        <v>57</v>
      </c>
      <c r="H2089" s="51">
        <v>75.438596491227997</v>
      </c>
      <c r="I2089" s="19">
        <v>1.7543859649119999</v>
      </c>
      <c r="J2089" s="19">
        <v>14.035087719298</v>
      </c>
      <c r="K2089" s="19">
        <v>3.508771929825</v>
      </c>
      <c r="L2089" s="105">
        <v>52.631578947367998</v>
      </c>
      <c r="M2089" s="78">
        <v>12.280701754386</v>
      </c>
      <c r="N2089" s="74">
        <v>0</v>
      </c>
      <c r="O2089" s="100">
        <v>0</v>
      </c>
    </row>
    <row r="2090" spans="2:15" x14ac:dyDescent="0.2">
      <c r="D2090" s="175"/>
      <c r="E2090" s="4" t="s">
        <v>20</v>
      </c>
      <c r="F2090" s="6"/>
      <c r="G2090" s="5">
        <v>84</v>
      </c>
      <c r="H2090" s="75">
        <v>77.380952380951996</v>
      </c>
      <c r="I2090" s="12">
        <v>1.190476190476</v>
      </c>
      <c r="J2090" s="33">
        <v>8.333333333333</v>
      </c>
      <c r="K2090" s="12">
        <v>2.3809523809519999</v>
      </c>
      <c r="L2090" s="12">
        <v>40.476190476189998</v>
      </c>
      <c r="M2090" s="12">
        <v>20.238095238094999</v>
      </c>
      <c r="N2090" s="29">
        <v>0</v>
      </c>
      <c r="O2090" s="34">
        <v>2.3809523809519999</v>
      </c>
    </row>
    <row r="2091" spans="2:15" x14ac:dyDescent="0.2">
      <c r="D2091" s="175"/>
      <c r="E2091" s="4" t="s">
        <v>21</v>
      </c>
      <c r="F2091" s="6"/>
      <c r="G2091" s="5">
        <v>487</v>
      </c>
      <c r="H2091" s="32">
        <v>69.609856262834001</v>
      </c>
      <c r="I2091" s="12">
        <v>1.4373716632439999</v>
      </c>
      <c r="J2091" s="12">
        <v>21.765913757700002</v>
      </c>
      <c r="K2091" s="12">
        <v>3.6960985626279999</v>
      </c>
      <c r="L2091" s="12">
        <v>42.710472279260998</v>
      </c>
      <c r="M2091" s="12">
        <v>17.248459958931999</v>
      </c>
      <c r="N2091" s="12">
        <v>1.232032854209</v>
      </c>
      <c r="O2091" s="34">
        <v>2.258726899384</v>
      </c>
    </row>
    <row r="2092" spans="2:15" x14ac:dyDescent="0.2">
      <c r="D2092" s="175"/>
      <c r="E2092" s="4" t="s">
        <v>22</v>
      </c>
      <c r="F2092" s="6"/>
      <c r="G2092" s="5">
        <v>35</v>
      </c>
      <c r="H2092" s="32">
        <v>68.571428571428996</v>
      </c>
      <c r="I2092" s="12">
        <v>2.8571428571430002</v>
      </c>
      <c r="J2092" s="12">
        <v>17.142857142857</v>
      </c>
      <c r="K2092" s="12">
        <v>2.8571428571430002</v>
      </c>
      <c r="L2092" s="33">
        <v>34.285714285714</v>
      </c>
      <c r="M2092" s="12">
        <v>17.142857142857</v>
      </c>
      <c r="N2092" s="29">
        <v>0</v>
      </c>
      <c r="O2092" s="34">
        <v>5.7142857142860004</v>
      </c>
    </row>
    <row r="2093" spans="2:15" x14ac:dyDescent="0.2">
      <c r="D2093" s="175"/>
      <c r="E2093" s="4" t="s">
        <v>23</v>
      </c>
      <c r="F2093" s="6"/>
      <c r="G2093" s="5">
        <v>143</v>
      </c>
      <c r="H2093" s="32">
        <v>69.930069930070005</v>
      </c>
      <c r="I2093" s="12">
        <v>0.69930069930100003</v>
      </c>
      <c r="J2093" s="28">
        <v>23.776223776224001</v>
      </c>
      <c r="K2093" s="12">
        <v>2.0979020979020002</v>
      </c>
      <c r="L2093" s="12">
        <v>39.160839160838997</v>
      </c>
      <c r="M2093" s="12">
        <v>19.580419580419999</v>
      </c>
      <c r="N2093" s="12">
        <v>0.69930069930100003</v>
      </c>
      <c r="O2093" s="62">
        <v>0</v>
      </c>
    </row>
    <row r="2094" spans="2:15" x14ac:dyDescent="0.2">
      <c r="D2094" s="175"/>
      <c r="E2094" s="4" t="s">
        <v>24</v>
      </c>
      <c r="F2094" s="6"/>
      <c r="G2094" s="5">
        <v>187</v>
      </c>
      <c r="H2094" s="32">
        <v>70.588235294117993</v>
      </c>
      <c r="I2094" s="12">
        <v>1.069518716578</v>
      </c>
      <c r="J2094" s="12">
        <v>16.042780748662999</v>
      </c>
      <c r="K2094" s="12">
        <v>4.2780748663099999</v>
      </c>
      <c r="L2094" s="12">
        <v>38.502673796791001</v>
      </c>
      <c r="M2094" s="12">
        <v>16.042780748662999</v>
      </c>
      <c r="N2094" s="12">
        <v>1.069518716578</v>
      </c>
      <c r="O2094" s="34">
        <v>3.208556149733</v>
      </c>
    </row>
    <row r="2095" spans="2:15" x14ac:dyDescent="0.2">
      <c r="D2095" s="175"/>
      <c r="E2095" s="4" t="s">
        <v>25</v>
      </c>
      <c r="F2095" s="6"/>
      <c r="G2095" s="5">
        <v>71</v>
      </c>
      <c r="H2095" s="32">
        <v>73.239436619718006</v>
      </c>
      <c r="I2095" s="12">
        <v>4.2253521126760001</v>
      </c>
      <c r="J2095" s="33">
        <v>11.267605633803001</v>
      </c>
      <c r="K2095" s="12">
        <v>4.2253521126760001</v>
      </c>
      <c r="L2095" s="12">
        <v>43.661971830985998</v>
      </c>
      <c r="M2095" s="49">
        <v>29.577464788732001</v>
      </c>
      <c r="N2095" s="12">
        <v>1.4084507042250001</v>
      </c>
      <c r="O2095" s="34">
        <v>4.2253521126760001</v>
      </c>
    </row>
    <row r="2096" spans="2:15" x14ac:dyDescent="0.2">
      <c r="D2096" s="175"/>
      <c r="E2096" s="4" t="s">
        <v>26</v>
      </c>
      <c r="F2096" s="6"/>
      <c r="G2096" s="5">
        <v>30</v>
      </c>
      <c r="H2096" s="32">
        <v>70</v>
      </c>
      <c r="I2096" s="29">
        <v>0</v>
      </c>
      <c r="J2096" s="33">
        <v>10</v>
      </c>
      <c r="K2096" s="29">
        <v>0</v>
      </c>
      <c r="L2096" s="61">
        <v>26.666666666666998</v>
      </c>
      <c r="M2096" s="33">
        <v>13.333333333333</v>
      </c>
      <c r="N2096" s="29">
        <v>0</v>
      </c>
      <c r="O2096" s="34">
        <v>3.333333333333</v>
      </c>
    </row>
    <row r="2097" spans="4:15" x14ac:dyDescent="0.2">
      <c r="D2097" s="175"/>
      <c r="E2097" s="4" t="s">
        <v>27</v>
      </c>
      <c r="F2097" s="6"/>
      <c r="G2097" s="5">
        <v>70</v>
      </c>
      <c r="H2097" s="32">
        <v>75.714285714286007</v>
      </c>
      <c r="I2097" s="28">
        <v>10</v>
      </c>
      <c r="J2097" s="61">
        <v>7.1428571428570002</v>
      </c>
      <c r="K2097" s="12">
        <v>5.7142857142860004</v>
      </c>
      <c r="L2097" s="33">
        <v>34.285714285714</v>
      </c>
      <c r="M2097" s="28">
        <v>27.142857142857</v>
      </c>
      <c r="N2097" s="29">
        <v>0</v>
      </c>
      <c r="O2097" s="34">
        <v>2.8571428571430002</v>
      </c>
    </row>
    <row r="2098" spans="4:15" x14ac:dyDescent="0.2">
      <c r="D2098" s="175"/>
      <c r="E2098" s="4" t="s">
        <v>28</v>
      </c>
      <c r="F2098" s="6"/>
      <c r="G2098" s="5">
        <v>51</v>
      </c>
      <c r="H2098" s="75">
        <v>78.431372549019997</v>
      </c>
      <c r="I2098" s="12">
        <v>1.9607843137250001</v>
      </c>
      <c r="J2098" s="12">
        <v>15.686274509804001</v>
      </c>
      <c r="K2098" s="12">
        <v>1.9607843137250001</v>
      </c>
      <c r="L2098" s="33">
        <v>31.372549019608002</v>
      </c>
      <c r="M2098" s="12">
        <v>17.647058823529001</v>
      </c>
      <c r="N2098" s="29">
        <v>0</v>
      </c>
      <c r="O2098" s="62">
        <v>0</v>
      </c>
    </row>
    <row r="2099" spans="4:15" x14ac:dyDescent="0.2">
      <c r="D2099" s="175"/>
      <c r="E2099" s="4" t="s">
        <v>29</v>
      </c>
      <c r="F2099" s="6"/>
      <c r="G2099" s="5">
        <v>7</v>
      </c>
      <c r="H2099" s="106">
        <v>57.142857142856997</v>
      </c>
      <c r="I2099" s="29">
        <v>0</v>
      </c>
      <c r="J2099" s="12">
        <v>14.285714285714</v>
      </c>
      <c r="K2099" s="49">
        <v>14.285714285714</v>
      </c>
      <c r="L2099" s="61">
        <v>14.285714285714</v>
      </c>
      <c r="M2099" s="87">
        <v>0</v>
      </c>
      <c r="N2099" s="29">
        <v>0</v>
      </c>
      <c r="O2099" s="62">
        <v>0</v>
      </c>
    </row>
    <row r="2100" spans="4:15" x14ac:dyDescent="0.2">
      <c r="D2100" s="174" t="s">
        <v>30</v>
      </c>
      <c r="E2100" s="20" t="s">
        <v>31</v>
      </c>
      <c r="F2100" s="22"/>
      <c r="G2100" s="21">
        <v>393</v>
      </c>
      <c r="H2100" s="51">
        <v>71.501272264630998</v>
      </c>
      <c r="I2100" s="19">
        <v>1.526717557252</v>
      </c>
      <c r="J2100" s="19">
        <v>17.302798982188001</v>
      </c>
      <c r="K2100" s="19">
        <v>3.562340966921</v>
      </c>
      <c r="L2100" s="19">
        <v>42.748091603052998</v>
      </c>
      <c r="M2100" s="19">
        <v>21.628498727735</v>
      </c>
      <c r="N2100" s="19">
        <v>0.50890585241700004</v>
      </c>
      <c r="O2100" s="50">
        <v>1.526717557252</v>
      </c>
    </row>
    <row r="2101" spans="4:15" x14ac:dyDescent="0.2">
      <c r="D2101" s="175"/>
      <c r="E2101" s="4" t="s">
        <v>32</v>
      </c>
      <c r="F2101" s="6"/>
      <c r="G2101" s="5">
        <v>352</v>
      </c>
      <c r="H2101" s="32">
        <v>71.590909090908994</v>
      </c>
      <c r="I2101" s="12">
        <v>1.136363636364</v>
      </c>
      <c r="J2101" s="12">
        <v>16.477272727273</v>
      </c>
      <c r="K2101" s="12">
        <v>4.5454545454549997</v>
      </c>
      <c r="L2101" s="12">
        <v>39.204545454544999</v>
      </c>
      <c r="M2101" s="12">
        <v>17.613636363636001</v>
      </c>
      <c r="N2101" s="12">
        <v>1.136363636364</v>
      </c>
      <c r="O2101" s="34">
        <v>2.8409090909089998</v>
      </c>
    </row>
    <row r="2102" spans="4:15" x14ac:dyDescent="0.2">
      <c r="D2102" s="175"/>
      <c r="E2102" s="4" t="s">
        <v>33</v>
      </c>
      <c r="F2102" s="6"/>
      <c r="G2102" s="5">
        <v>388</v>
      </c>
      <c r="H2102" s="32">
        <v>69.329896907215996</v>
      </c>
      <c r="I2102" s="12">
        <v>2.8350515463920001</v>
      </c>
      <c r="J2102" s="12">
        <v>17.525773195875999</v>
      </c>
      <c r="K2102" s="12">
        <v>3.0927835051549999</v>
      </c>
      <c r="L2102" s="12">
        <v>40.979381443298998</v>
      </c>
      <c r="M2102" s="12">
        <v>17.783505154638998</v>
      </c>
      <c r="N2102" s="12">
        <v>0.51546391752599996</v>
      </c>
      <c r="O2102" s="34">
        <v>2.319587628866</v>
      </c>
    </row>
    <row r="2103" spans="4:15" x14ac:dyDescent="0.2">
      <c r="D2103" s="175"/>
      <c r="E2103" s="4" t="s">
        <v>34</v>
      </c>
      <c r="F2103" s="6"/>
      <c r="G2103" s="5">
        <v>89</v>
      </c>
      <c r="H2103" s="75">
        <v>79.775280898876005</v>
      </c>
      <c r="I2103" s="12">
        <v>3.3707865168539999</v>
      </c>
      <c r="J2103" s="28">
        <v>24.719101123596001</v>
      </c>
      <c r="K2103" s="12">
        <v>1.123595505618</v>
      </c>
      <c r="L2103" s="33">
        <v>30.337078651685001</v>
      </c>
      <c r="M2103" s="33">
        <v>10.112359550561999</v>
      </c>
      <c r="N2103" s="12">
        <v>2.2471910112360001</v>
      </c>
      <c r="O2103" s="34">
        <v>2.2471910112360001</v>
      </c>
    </row>
    <row r="2104" spans="4:15" x14ac:dyDescent="0.2">
      <c r="D2104" s="174" t="s">
        <v>35</v>
      </c>
      <c r="E2104" s="20" t="s">
        <v>36</v>
      </c>
      <c r="F2104" s="22"/>
      <c r="G2104" s="21">
        <v>629</v>
      </c>
      <c r="H2104" s="51">
        <v>68.680445151032998</v>
      </c>
      <c r="I2104" s="19">
        <v>1.5898251192370001</v>
      </c>
      <c r="J2104" s="19">
        <v>17.647058823529001</v>
      </c>
      <c r="K2104" s="19">
        <v>3.6565977742450002</v>
      </c>
      <c r="L2104" s="19">
        <v>38.155802861684997</v>
      </c>
      <c r="M2104" s="19">
        <v>18.759936406994999</v>
      </c>
      <c r="N2104" s="19">
        <v>0.95389507154200004</v>
      </c>
      <c r="O2104" s="50">
        <v>2.7027027027030002</v>
      </c>
    </row>
    <row r="2105" spans="4:15" x14ac:dyDescent="0.2">
      <c r="D2105" s="175"/>
      <c r="E2105" s="4" t="s">
        <v>37</v>
      </c>
      <c r="F2105" s="6"/>
      <c r="G2105" s="5">
        <v>593</v>
      </c>
      <c r="H2105" s="32">
        <v>74.367622259696006</v>
      </c>
      <c r="I2105" s="12">
        <v>2.3608768971330001</v>
      </c>
      <c r="J2105" s="12">
        <v>17.706576728499002</v>
      </c>
      <c r="K2105" s="12">
        <v>3.3726812816190002</v>
      </c>
      <c r="L2105" s="12">
        <v>42.495784148398002</v>
      </c>
      <c r="M2105" s="12">
        <v>18.043844856661</v>
      </c>
      <c r="N2105" s="12">
        <v>0.67453625632400005</v>
      </c>
      <c r="O2105" s="34">
        <v>1.686340640809</v>
      </c>
    </row>
    <row r="2106" spans="4:15" x14ac:dyDescent="0.2">
      <c r="D2106" s="174" t="s">
        <v>38</v>
      </c>
      <c r="E2106" s="20" t="s">
        <v>39</v>
      </c>
      <c r="F2106" s="22"/>
      <c r="G2106" s="21">
        <v>64</v>
      </c>
      <c r="H2106" s="119">
        <v>82.8125</v>
      </c>
      <c r="I2106" s="19">
        <v>1.5625</v>
      </c>
      <c r="J2106" s="98">
        <v>4.6875</v>
      </c>
      <c r="K2106" s="19">
        <v>3.125</v>
      </c>
      <c r="L2106" s="78">
        <v>32.8125</v>
      </c>
      <c r="M2106" s="19">
        <v>18.75</v>
      </c>
      <c r="N2106" s="19">
        <v>3.125</v>
      </c>
      <c r="O2106" s="100">
        <v>0</v>
      </c>
    </row>
    <row r="2107" spans="4:15" x14ac:dyDescent="0.2">
      <c r="D2107" s="175"/>
      <c r="E2107" s="4" t="s">
        <v>40</v>
      </c>
      <c r="F2107" s="6"/>
      <c r="G2107" s="5">
        <v>147</v>
      </c>
      <c r="H2107" s="32">
        <v>73.469387755102005</v>
      </c>
      <c r="I2107" s="12">
        <v>2.7210884353739999</v>
      </c>
      <c r="J2107" s="12">
        <v>17.006802721088</v>
      </c>
      <c r="K2107" s="12">
        <v>7.4829931972789998</v>
      </c>
      <c r="L2107" s="28">
        <v>45.578231292517003</v>
      </c>
      <c r="M2107" s="49">
        <v>29.931972789115999</v>
      </c>
      <c r="N2107" s="12">
        <v>0.68027210884400002</v>
      </c>
      <c r="O2107" s="34">
        <v>2.040816326531</v>
      </c>
    </row>
    <row r="2108" spans="4:15" x14ac:dyDescent="0.2">
      <c r="D2108" s="175"/>
      <c r="E2108" s="4" t="s">
        <v>41</v>
      </c>
      <c r="F2108" s="6"/>
      <c r="G2108" s="5">
        <v>204</v>
      </c>
      <c r="H2108" s="77">
        <v>65.196078431372996</v>
      </c>
      <c r="I2108" s="12">
        <v>1.9607843137250001</v>
      </c>
      <c r="J2108" s="12">
        <v>21.568627450979999</v>
      </c>
      <c r="K2108" s="12">
        <v>4.9019607843140003</v>
      </c>
      <c r="L2108" s="12">
        <v>45.098039215686001</v>
      </c>
      <c r="M2108" s="28">
        <v>24.019607843136999</v>
      </c>
      <c r="N2108" s="29">
        <v>0</v>
      </c>
      <c r="O2108" s="34">
        <v>0.98039215686299996</v>
      </c>
    </row>
    <row r="2109" spans="4:15" x14ac:dyDescent="0.2">
      <c r="D2109" s="175"/>
      <c r="E2109" s="4" t="s">
        <v>42</v>
      </c>
      <c r="F2109" s="6"/>
      <c r="G2109" s="5">
        <v>210</v>
      </c>
      <c r="H2109" s="32">
        <v>67.619047619048004</v>
      </c>
      <c r="I2109" s="12">
        <v>1.4285714285710001</v>
      </c>
      <c r="J2109" s="12">
        <v>20.952380952380999</v>
      </c>
      <c r="K2109" s="12">
        <v>1.9047619047619999</v>
      </c>
      <c r="L2109" s="28">
        <v>46.190476190475998</v>
      </c>
      <c r="M2109" s="12">
        <v>21.904761904762001</v>
      </c>
      <c r="N2109" s="12">
        <v>1.4285714285710001</v>
      </c>
      <c r="O2109" s="34">
        <v>2.3809523809519999</v>
      </c>
    </row>
    <row r="2110" spans="4:15" x14ac:dyDescent="0.2">
      <c r="D2110" s="175"/>
      <c r="E2110" s="4" t="s">
        <v>43</v>
      </c>
      <c r="F2110" s="6"/>
      <c r="G2110" s="5">
        <v>204</v>
      </c>
      <c r="H2110" s="32">
        <v>72.058823529411995</v>
      </c>
      <c r="I2110" s="12">
        <v>1.4705882352940001</v>
      </c>
      <c r="J2110" s="12">
        <v>19.117647058824002</v>
      </c>
      <c r="K2110" s="12">
        <v>3.9215686274510002</v>
      </c>
      <c r="L2110" s="12">
        <v>43.627450980391998</v>
      </c>
      <c r="M2110" s="12">
        <v>20.588235294118</v>
      </c>
      <c r="N2110" s="12">
        <v>0.98039215686299996</v>
      </c>
      <c r="O2110" s="34">
        <v>0.49019607843099999</v>
      </c>
    </row>
    <row r="2111" spans="4:15" x14ac:dyDescent="0.2">
      <c r="D2111" s="175"/>
      <c r="E2111" s="4" t="s">
        <v>44</v>
      </c>
      <c r="F2111" s="6"/>
      <c r="G2111" s="5">
        <v>223</v>
      </c>
      <c r="H2111" s="32">
        <v>72.197309417040003</v>
      </c>
      <c r="I2111" s="12">
        <v>2.690582959641</v>
      </c>
      <c r="J2111" s="12">
        <v>16.591928251121001</v>
      </c>
      <c r="K2111" s="12">
        <v>3.5874439461879999</v>
      </c>
      <c r="L2111" s="12">
        <v>41.704035874439001</v>
      </c>
      <c r="M2111" s="33">
        <v>12.107623318386</v>
      </c>
      <c r="N2111" s="12">
        <v>0.89686098654699997</v>
      </c>
      <c r="O2111" s="34">
        <v>1.7937219730939999</v>
      </c>
    </row>
    <row r="2112" spans="4:15" x14ac:dyDescent="0.2">
      <c r="D2112" s="176"/>
      <c r="E2112" s="59" t="s">
        <v>45</v>
      </c>
      <c r="F2112" s="60"/>
      <c r="G2112" s="56">
        <v>170</v>
      </c>
      <c r="H2112" s="83">
        <v>75.882352941175995</v>
      </c>
      <c r="I2112" s="47">
        <v>1.764705882353</v>
      </c>
      <c r="J2112" s="47">
        <v>14.117647058824</v>
      </c>
      <c r="K2112" s="80">
        <v>0</v>
      </c>
      <c r="L2112" s="92">
        <v>19.411764705882</v>
      </c>
      <c r="M2112" s="92">
        <v>2.9411764705880001</v>
      </c>
      <c r="N2112" s="80">
        <v>0</v>
      </c>
      <c r="O2112" s="85">
        <v>7.0588235294119999</v>
      </c>
    </row>
    <row r="2114" spans="2:15" x14ac:dyDescent="0.2">
      <c r="B2114" s="43" t="str">
        <f xml:space="preserve"> HYPERLINK("#'目次'!B83", "[77]")</f>
        <v>[77]</v>
      </c>
      <c r="C2114" s="31" t="s">
        <v>212</v>
      </c>
    </row>
    <row r="2118" spans="2:15" ht="24" x14ac:dyDescent="0.2">
      <c r="D2118" s="177"/>
      <c r="E2118" s="178"/>
      <c r="F2118" s="178"/>
      <c r="G2118" s="40" t="s">
        <v>14</v>
      </c>
      <c r="H2118" s="42" t="s">
        <v>213</v>
      </c>
      <c r="I2118" s="15" t="s">
        <v>214</v>
      </c>
      <c r="J2118" s="15" t="s">
        <v>215</v>
      </c>
      <c r="K2118" s="15" t="s">
        <v>216</v>
      </c>
      <c r="L2118" s="15" t="s">
        <v>217</v>
      </c>
      <c r="M2118" s="15" t="s">
        <v>218</v>
      </c>
      <c r="N2118" s="15" t="s">
        <v>86</v>
      </c>
      <c r="O2118" s="44" t="s">
        <v>17</v>
      </c>
    </row>
    <row r="2119" spans="2:15" x14ac:dyDescent="0.2">
      <c r="D2119" s="179"/>
      <c r="E2119" s="180"/>
      <c r="F2119" s="180"/>
      <c r="G2119" s="39"/>
      <c r="H2119" s="41"/>
      <c r="I2119" s="14"/>
      <c r="J2119" s="14"/>
      <c r="K2119" s="14"/>
      <c r="L2119" s="14"/>
      <c r="M2119" s="14"/>
      <c r="N2119" s="14"/>
      <c r="O2119" s="38"/>
    </row>
    <row r="2120" spans="2:15" x14ac:dyDescent="0.2">
      <c r="D2120" s="58"/>
      <c r="E2120" s="53" t="s">
        <v>14</v>
      </c>
      <c r="F2120" s="52"/>
      <c r="G2120" s="37">
        <v>1222</v>
      </c>
      <c r="H2120" s="24">
        <v>71.440261865794</v>
      </c>
      <c r="I2120" s="24">
        <v>1.9639934533550001</v>
      </c>
      <c r="J2120" s="24">
        <v>17.675941080196001</v>
      </c>
      <c r="K2120" s="24">
        <v>3.518821603928</v>
      </c>
      <c r="L2120" s="24">
        <v>40.261865793780999</v>
      </c>
      <c r="M2120" s="24">
        <v>18.412438625204999</v>
      </c>
      <c r="N2120" s="24">
        <v>0.81833060556500004</v>
      </c>
      <c r="O2120" s="68">
        <v>2.2094926350250002</v>
      </c>
    </row>
    <row r="2121" spans="2:15" x14ac:dyDescent="0.2">
      <c r="D2121" s="174" t="s">
        <v>52</v>
      </c>
      <c r="E2121" s="20" t="s">
        <v>53</v>
      </c>
      <c r="F2121" s="22"/>
      <c r="G2121" s="21">
        <v>15</v>
      </c>
      <c r="H2121" s="51">
        <v>73.333333333333002</v>
      </c>
      <c r="I2121" s="74">
        <v>0</v>
      </c>
      <c r="J2121" s="98">
        <v>6.666666666667</v>
      </c>
      <c r="K2121" s="74">
        <v>0</v>
      </c>
      <c r="L2121" s="98">
        <v>13.333333333333</v>
      </c>
      <c r="M2121" s="19">
        <v>20</v>
      </c>
      <c r="N2121" s="74">
        <v>0</v>
      </c>
      <c r="O2121" s="50">
        <v>6.666666666667</v>
      </c>
    </row>
    <row r="2122" spans="2:15" ht="24" x14ac:dyDescent="0.2">
      <c r="D2122" s="175"/>
      <c r="E2122" s="4" t="s">
        <v>54</v>
      </c>
      <c r="F2122" s="6"/>
      <c r="G2122" s="5">
        <v>122</v>
      </c>
      <c r="H2122" s="32">
        <v>73.770491803279</v>
      </c>
      <c r="I2122" s="12">
        <v>1.6393442622950001</v>
      </c>
      <c r="J2122" s="33">
        <v>12.295081967212999</v>
      </c>
      <c r="K2122" s="12">
        <v>0.81967213114799997</v>
      </c>
      <c r="L2122" s="61">
        <v>28.688524590164</v>
      </c>
      <c r="M2122" s="12">
        <v>14.754098360656</v>
      </c>
      <c r="N2122" s="12">
        <v>1.6393442622950001</v>
      </c>
      <c r="O2122" s="34">
        <v>4.918032786885</v>
      </c>
    </row>
    <row r="2123" spans="2:15" x14ac:dyDescent="0.2">
      <c r="D2123" s="175"/>
      <c r="E2123" s="4" t="s">
        <v>55</v>
      </c>
      <c r="F2123" s="6"/>
      <c r="G2123" s="5">
        <v>43</v>
      </c>
      <c r="H2123" s="77">
        <v>62.790697674419</v>
      </c>
      <c r="I2123" s="28">
        <v>6.9767441860470001</v>
      </c>
      <c r="J2123" s="12">
        <v>20.930232558139998</v>
      </c>
      <c r="K2123" s="28">
        <v>9.3023255813949994</v>
      </c>
      <c r="L2123" s="12">
        <v>44.186046511628</v>
      </c>
      <c r="M2123" s="12">
        <v>20.930232558139998</v>
      </c>
      <c r="N2123" s="29">
        <v>0</v>
      </c>
      <c r="O2123" s="34">
        <v>4.6511627906979998</v>
      </c>
    </row>
    <row r="2124" spans="2:15" x14ac:dyDescent="0.2">
      <c r="D2124" s="175"/>
      <c r="E2124" s="4" t="s">
        <v>56</v>
      </c>
      <c r="F2124" s="6"/>
      <c r="G2124" s="5">
        <v>60</v>
      </c>
      <c r="H2124" s="106">
        <v>60</v>
      </c>
      <c r="I2124" s="29">
        <v>0</v>
      </c>
      <c r="J2124" s="49">
        <v>35</v>
      </c>
      <c r="K2124" s="12">
        <v>3.333333333333</v>
      </c>
      <c r="L2124" s="12">
        <v>45</v>
      </c>
      <c r="M2124" s="28">
        <v>26.666666666666998</v>
      </c>
      <c r="N2124" s="29">
        <v>0</v>
      </c>
      <c r="O2124" s="62">
        <v>0</v>
      </c>
    </row>
    <row r="2125" spans="2:15" x14ac:dyDescent="0.2">
      <c r="D2125" s="175"/>
      <c r="E2125" s="4" t="s">
        <v>57</v>
      </c>
      <c r="F2125" s="6"/>
      <c r="G2125" s="5">
        <v>286</v>
      </c>
      <c r="H2125" s="77">
        <v>65.384615384615003</v>
      </c>
      <c r="I2125" s="12">
        <v>1.398601398601</v>
      </c>
      <c r="J2125" s="12">
        <v>18.881118881119001</v>
      </c>
      <c r="K2125" s="12">
        <v>4.8951048951049998</v>
      </c>
      <c r="L2125" s="49">
        <v>51.398601398601002</v>
      </c>
      <c r="M2125" s="28">
        <v>24.475524475524001</v>
      </c>
      <c r="N2125" s="12">
        <v>0.34965034965000003</v>
      </c>
      <c r="O2125" s="34">
        <v>0.69930069930100003</v>
      </c>
    </row>
    <row r="2126" spans="2:15" x14ac:dyDescent="0.2">
      <c r="D2126" s="175"/>
      <c r="E2126" s="4" t="s">
        <v>58</v>
      </c>
      <c r="F2126" s="6"/>
      <c r="G2126" s="5">
        <v>129</v>
      </c>
      <c r="H2126" s="32">
        <v>74.418604651162994</v>
      </c>
      <c r="I2126" s="12">
        <v>1.550387596899</v>
      </c>
      <c r="J2126" s="12">
        <v>16.279069767442</v>
      </c>
      <c r="K2126" s="12">
        <v>3.8759689922480001</v>
      </c>
      <c r="L2126" s="12">
        <v>37.984496124030997</v>
      </c>
      <c r="M2126" s="28">
        <v>24.031007751937999</v>
      </c>
      <c r="N2126" s="12">
        <v>1.550387596899</v>
      </c>
      <c r="O2126" s="34">
        <v>0.77519379845000003</v>
      </c>
    </row>
    <row r="2127" spans="2:15" x14ac:dyDescent="0.2">
      <c r="D2127" s="175"/>
      <c r="E2127" s="4" t="s">
        <v>59</v>
      </c>
      <c r="F2127" s="6"/>
      <c r="G2127" s="5">
        <v>195</v>
      </c>
      <c r="H2127" s="32">
        <v>74.871794871795004</v>
      </c>
      <c r="I2127" s="12">
        <v>4.6153846153850004</v>
      </c>
      <c r="J2127" s="12">
        <v>17.435897435897001</v>
      </c>
      <c r="K2127" s="12">
        <v>3.5897435897440002</v>
      </c>
      <c r="L2127" s="12">
        <v>43.589743589744003</v>
      </c>
      <c r="M2127" s="12">
        <v>17.948717948717999</v>
      </c>
      <c r="N2127" s="12">
        <v>1.538461538462</v>
      </c>
      <c r="O2127" s="34">
        <v>2.564102564103</v>
      </c>
    </row>
    <row r="2128" spans="2:15" x14ac:dyDescent="0.2">
      <c r="D2128" s="175"/>
      <c r="E2128" s="4" t="s">
        <v>60</v>
      </c>
      <c r="F2128" s="6"/>
      <c r="G2128" s="5">
        <v>176</v>
      </c>
      <c r="H2128" s="32">
        <v>75</v>
      </c>
      <c r="I2128" s="12">
        <v>1.136363636364</v>
      </c>
      <c r="J2128" s="12">
        <v>18.181818181817999</v>
      </c>
      <c r="K2128" s="12">
        <v>1.7045454545450001</v>
      </c>
      <c r="L2128" s="12">
        <v>37.5</v>
      </c>
      <c r="M2128" s="33">
        <v>10.227272727273</v>
      </c>
      <c r="N2128" s="12">
        <v>0.56818181818199998</v>
      </c>
      <c r="O2128" s="34">
        <v>2.2727272727269998</v>
      </c>
    </row>
    <row r="2129" spans="2:15" x14ac:dyDescent="0.2">
      <c r="D2129" s="175"/>
      <c r="E2129" s="4" t="s">
        <v>61</v>
      </c>
      <c r="F2129" s="6"/>
      <c r="G2129" s="5">
        <v>78</v>
      </c>
      <c r="H2129" s="75">
        <v>79.487179487179006</v>
      </c>
      <c r="I2129" s="29">
        <v>0</v>
      </c>
      <c r="J2129" s="33">
        <v>7.6923076923079998</v>
      </c>
      <c r="K2129" s="12">
        <v>5.1282051282049999</v>
      </c>
      <c r="L2129" s="12">
        <v>39.74358974359</v>
      </c>
      <c r="M2129" s="12">
        <v>19.230769230768999</v>
      </c>
      <c r="N2129" s="12">
        <v>1.2820512820509999</v>
      </c>
      <c r="O2129" s="34">
        <v>1.2820512820509999</v>
      </c>
    </row>
    <row r="2130" spans="2:15" x14ac:dyDescent="0.2">
      <c r="D2130" s="175"/>
      <c r="E2130" s="4" t="s">
        <v>62</v>
      </c>
      <c r="F2130" s="6"/>
      <c r="G2130" s="5">
        <v>113</v>
      </c>
      <c r="H2130" s="32">
        <v>73.451327433627995</v>
      </c>
      <c r="I2130" s="12">
        <v>1.769911504425</v>
      </c>
      <c r="J2130" s="12">
        <v>19.469026548673</v>
      </c>
      <c r="K2130" s="12">
        <v>2.654867256637</v>
      </c>
      <c r="L2130" s="61">
        <v>27.433628318583999</v>
      </c>
      <c r="M2130" s="61">
        <v>7.964601769912</v>
      </c>
      <c r="N2130" s="29">
        <v>0</v>
      </c>
      <c r="O2130" s="34">
        <v>3.53982300885</v>
      </c>
    </row>
    <row r="2131" spans="2:15" x14ac:dyDescent="0.2">
      <c r="D2131" s="174" t="s">
        <v>63</v>
      </c>
      <c r="E2131" s="20" t="s">
        <v>64</v>
      </c>
      <c r="F2131" s="22"/>
      <c r="G2131" s="21">
        <v>234</v>
      </c>
      <c r="H2131" s="51">
        <v>75.641025641026005</v>
      </c>
      <c r="I2131" s="19">
        <v>1.709401709402</v>
      </c>
      <c r="J2131" s="19">
        <v>14.529914529915001</v>
      </c>
      <c r="K2131" s="19">
        <v>2.564102564103</v>
      </c>
      <c r="L2131" s="98">
        <v>29.487179487178999</v>
      </c>
      <c r="M2131" s="78">
        <v>10.683760683760999</v>
      </c>
      <c r="N2131" s="19">
        <v>0.42735042735000001</v>
      </c>
      <c r="O2131" s="50">
        <v>3.4188034188029999</v>
      </c>
    </row>
    <row r="2132" spans="2:15" x14ac:dyDescent="0.2">
      <c r="D2132" s="175"/>
      <c r="E2132" s="4" t="s">
        <v>65</v>
      </c>
      <c r="F2132" s="6"/>
      <c r="G2132" s="5">
        <v>172</v>
      </c>
      <c r="H2132" s="32">
        <v>69.767441860464999</v>
      </c>
      <c r="I2132" s="12">
        <v>3.488372093023</v>
      </c>
      <c r="J2132" s="12">
        <v>17.441860465116001</v>
      </c>
      <c r="K2132" s="12">
        <v>4.6511627906979998</v>
      </c>
      <c r="L2132" s="33">
        <v>31.395348837208999</v>
      </c>
      <c r="M2132" s="12">
        <v>13.953488372093</v>
      </c>
      <c r="N2132" s="12">
        <v>1.1627906976739999</v>
      </c>
      <c r="O2132" s="34">
        <v>5.2325581395349996</v>
      </c>
    </row>
    <row r="2133" spans="2:15" x14ac:dyDescent="0.2">
      <c r="D2133" s="175"/>
      <c r="E2133" s="4" t="s">
        <v>66</v>
      </c>
      <c r="F2133" s="6"/>
      <c r="G2133" s="5">
        <v>165</v>
      </c>
      <c r="H2133" s="75">
        <v>76.969696969696997</v>
      </c>
      <c r="I2133" s="12">
        <v>0.60606060606099998</v>
      </c>
      <c r="J2133" s="12">
        <v>14.545454545455</v>
      </c>
      <c r="K2133" s="12">
        <v>4.8484848484849996</v>
      </c>
      <c r="L2133" s="12">
        <v>38.787878787879002</v>
      </c>
      <c r="M2133" s="28">
        <v>24.848484848485</v>
      </c>
      <c r="N2133" s="12">
        <v>0.60606060606099998</v>
      </c>
      <c r="O2133" s="34">
        <v>1.2121212121210001</v>
      </c>
    </row>
    <row r="2134" spans="2:15" x14ac:dyDescent="0.2">
      <c r="D2134" s="175"/>
      <c r="E2134" s="4" t="s">
        <v>67</v>
      </c>
      <c r="F2134" s="6"/>
      <c r="G2134" s="5">
        <v>158</v>
      </c>
      <c r="H2134" s="32">
        <v>68.987341772152007</v>
      </c>
      <c r="I2134" s="12">
        <v>0.63291139240500005</v>
      </c>
      <c r="J2134" s="12">
        <v>14.556962025316</v>
      </c>
      <c r="K2134" s="12">
        <v>3.7974683544299999</v>
      </c>
      <c r="L2134" s="12">
        <v>44.936708860758998</v>
      </c>
      <c r="M2134" s="12">
        <v>22.784810126581998</v>
      </c>
      <c r="N2134" s="12">
        <v>0.63291139240500005</v>
      </c>
      <c r="O2134" s="34">
        <v>1.8987341772149999</v>
      </c>
    </row>
    <row r="2135" spans="2:15" x14ac:dyDescent="0.2">
      <c r="D2135" s="175"/>
      <c r="E2135" s="4" t="s">
        <v>68</v>
      </c>
      <c r="F2135" s="6"/>
      <c r="G2135" s="5">
        <v>112</v>
      </c>
      <c r="H2135" s="75">
        <v>77.678571428571004</v>
      </c>
      <c r="I2135" s="12">
        <v>0.89285714285700002</v>
      </c>
      <c r="J2135" s="12">
        <v>19.642857142857</v>
      </c>
      <c r="K2135" s="12">
        <v>1.785714285714</v>
      </c>
      <c r="L2135" s="28">
        <v>45.535714285714</v>
      </c>
      <c r="M2135" s="12">
        <v>14.285714285714</v>
      </c>
      <c r="N2135" s="12">
        <v>0.89285714285700002</v>
      </c>
      <c r="O2135" s="62">
        <v>0</v>
      </c>
    </row>
    <row r="2136" spans="2:15" x14ac:dyDescent="0.2">
      <c r="D2136" s="175"/>
      <c r="E2136" s="4" t="s">
        <v>69</v>
      </c>
      <c r="F2136" s="6"/>
      <c r="G2136" s="5">
        <v>92</v>
      </c>
      <c r="H2136" s="32">
        <v>71.739130434782993</v>
      </c>
      <c r="I2136" s="12">
        <v>3.2608695652169999</v>
      </c>
      <c r="J2136" s="12">
        <v>21.739130434783</v>
      </c>
      <c r="K2136" s="12">
        <v>5.4347826086959996</v>
      </c>
      <c r="L2136" s="12">
        <v>44.565217391304003</v>
      </c>
      <c r="M2136" s="12">
        <v>20.652173913043001</v>
      </c>
      <c r="N2136" s="12">
        <v>2.1739130434780001</v>
      </c>
      <c r="O2136" s="34">
        <v>3.2608695652169999</v>
      </c>
    </row>
    <row r="2137" spans="2:15" x14ac:dyDescent="0.2">
      <c r="D2137" s="175"/>
      <c r="E2137" s="4" t="s">
        <v>70</v>
      </c>
      <c r="F2137" s="6"/>
      <c r="G2137" s="5">
        <v>131</v>
      </c>
      <c r="H2137" s="32">
        <v>70.229007633587997</v>
      </c>
      <c r="I2137" s="12">
        <v>2.2900763358780001</v>
      </c>
      <c r="J2137" s="28">
        <v>23.664122137404998</v>
      </c>
      <c r="K2137" s="12">
        <v>3.053435114504</v>
      </c>
      <c r="L2137" s="28">
        <v>45.801526717557003</v>
      </c>
      <c r="M2137" s="12">
        <v>22.900763358778999</v>
      </c>
      <c r="N2137" s="12">
        <v>1.526717557252</v>
      </c>
      <c r="O2137" s="34">
        <v>0.76335877862599999</v>
      </c>
    </row>
    <row r="2138" spans="2:15" x14ac:dyDescent="0.2">
      <c r="D2138" s="175"/>
      <c r="E2138" s="4" t="s">
        <v>71</v>
      </c>
      <c r="F2138" s="6"/>
      <c r="G2138" s="5">
        <v>71</v>
      </c>
      <c r="H2138" s="106">
        <v>57.746478873238999</v>
      </c>
      <c r="I2138" s="12">
        <v>1.4084507042250001</v>
      </c>
      <c r="J2138" s="12">
        <v>14.084507042254</v>
      </c>
      <c r="K2138" s="12">
        <v>2.8169014084509998</v>
      </c>
      <c r="L2138" s="49">
        <v>50.704225352112999</v>
      </c>
      <c r="M2138" s="12">
        <v>18.309859154929999</v>
      </c>
      <c r="N2138" s="29">
        <v>0</v>
      </c>
      <c r="O2138" s="62">
        <v>0</v>
      </c>
    </row>
    <row r="2139" spans="2:15" x14ac:dyDescent="0.2">
      <c r="D2139" s="176"/>
      <c r="E2139" s="59" t="s">
        <v>72</v>
      </c>
      <c r="F2139" s="60"/>
      <c r="G2139" s="56">
        <v>70</v>
      </c>
      <c r="H2139" s="136">
        <v>57.142857142856997</v>
      </c>
      <c r="I2139" s="47">
        <v>2.8571428571430002</v>
      </c>
      <c r="J2139" s="109">
        <v>28.571428571428999</v>
      </c>
      <c r="K2139" s="47">
        <v>2.8571428571430002</v>
      </c>
      <c r="L2139" s="109">
        <v>55.714285714286</v>
      </c>
      <c r="M2139" s="109">
        <v>28.571428571428999</v>
      </c>
      <c r="N2139" s="80">
        <v>0</v>
      </c>
      <c r="O2139" s="125">
        <v>0</v>
      </c>
    </row>
    <row r="2141" spans="2:15" x14ac:dyDescent="0.2">
      <c r="B2141" s="43" t="str">
        <f xml:space="preserve"> HYPERLINK("#'目次'!B84", "[78]")</f>
        <v>[78]</v>
      </c>
      <c r="C2141" s="31" t="s">
        <v>212</v>
      </c>
    </row>
    <row r="2144" spans="2:15" x14ac:dyDescent="0.2">
      <c r="C2144" s="31" t="s">
        <v>75</v>
      </c>
    </row>
    <row r="2145" spans="4:15" ht="24" x14ac:dyDescent="0.2">
      <c r="D2145" s="177"/>
      <c r="E2145" s="178"/>
      <c r="F2145" s="178"/>
      <c r="G2145" s="40" t="s">
        <v>14</v>
      </c>
      <c r="H2145" s="42" t="s">
        <v>213</v>
      </c>
      <c r="I2145" s="15" t="s">
        <v>214</v>
      </c>
      <c r="J2145" s="15" t="s">
        <v>215</v>
      </c>
      <c r="K2145" s="15" t="s">
        <v>216</v>
      </c>
      <c r="L2145" s="15" t="s">
        <v>217</v>
      </c>
      <c r="M2145" s="15" t="s">
        <v>218</v>
      </c>
      <c r="N2145" s="15" t="s">
        <v>86</v>
      </c>
      <c r="O2145" s="44" t="s">
        <v>17</v>
      </c>
    </row>
    <row r="2146" spans="4:15" x14ac:dyDescent="0.2">
      <c r="D2146" s="179"/>
      <c r="E2146" s="180"/>
      <c r="F2146" s="180"/>
      <c r="G2146" s="39"/>
      <c r="H2146" s="41"/>
      <c r="I2146" s="14"/>
      <c r="J2146" s="14"/>
      <c r="K2146" s="14"/>
      <c r="L2146" s="14"/>
      <c r="M2146" s="14"/>
      <c r="N2146" s="14"/>
      <c r="O2146" s="38"/>
    </row>
    <row r="2147" spans="4:15" x14ac:dyDescent="0.2">
      <c r="D2147" s="58"/>
      <c r="E2147" s="53" t="s">
        <v>14</v>
      </c>
      <c r="F2147" s="52"/>
      <c r="G2147" s="37">
        <v>1222</v>
      </c>
      <c r="H2147" s="24">
        <v>71.440261865794</v>
      </c>
      <c r="I2147" s="24">
        <v>1.9639934533550001</v>
      </c>
      <c r="J2147" s="24">
        <v>17.675941080196001</v>
      </c>
      <c r="K2147" s="24">
        <v>3.518821603928</v>
      </c>
      <c r="L2147" s="24">
        <v>40.261865793780999</v>
      </c>
      <c r="M2147" s="24">
        <v>18.412438625204999</v>
      </c>
      <c r="N2147" s="24">
        <v>0.81833060556500004</v>
      </c>
      <c r="O2147" s="68">
        <v>2.2094926350250002</v>
      </c>
    </row>
    <row r="2148" spans="4:15" x14ac:dyDescent="0.2">
      <c r="D2148" s="174" t="s">
        <v>36</v>
      </c>
      <c r="E2148" s="20" t="s">
        <v>76</v>
      </c>
      <c r="F2148" s="22"/>
      <c r="G2148" s="21">
        <v>629</v>
      </c>
      <c r="H2148" s="51">
        <v>68.680445151032998</v>
      </c>
      <c r="I2148" s="19">
        <v>1.5898251192370001</v>
      </c>
      <c r="J2148" s="19">
        <v>17.647058823529001</v>
      </c>
      <c r="K2148" s="19">
        <v>3.6565977742450002</v>
      </c>
      <c r="L2148" s="19">
        <v>38.155802861684997</v>
      </c>
      <c r="M2148" s="19">
        <v>18.759936406994999</v>
      </c>
      <c r="N2148" s="19">
        <v>0.95389507154200004</v>
      </c>
      <c r="O2148" s="50">
        <v>2.7027027027030002</v>
      </c>
    </row>
    <row r="2149" spans="4:15" x14ac:dyDescent="0.2">
      <c r="D2149" s="175"/>
      <c r="E2149" s="4" t="s">
        <v>39</v>
      </c>
      <c r="F2149" s="6"/>
      <c r="G2149" s="5">
        <v>37</v>
      </c>
      <c r="H2149" s="75">
        <v>81.081081081080995</v>
      </c>
      <c r="I2149" s="29">
        <v>0</v>
      </c>
      <c r="J2149" s="61">
        <v>2.7027027027030002</v>
      </c>
      <c r="K2149" s="12">
        <v>2.7027027027030002</v>
      </c>
      <c r="L2149" s="12">
        <v>43.243243243243001</v>
      </c>
      <c r="M2149" s="12">
        <v>18.918918918919001</v>
      </c>
      <c r="N2149" s="29">
        <v>0</v>
      </c>
      <c r="O2149" s="62">
        <v>0</v>
      </c>
    </row>
    <row r="2150" spans="4:15" x14ac:dyDescent="0.2">
      <c r="D2150" s="175"/>
      <c r="E2150" s="4" t="s">
        <v>40</v>
      </c>
      <c r="F2150" s="6"/>
      <c r="G2150" s="5">
        <v>73</v>
      </c>
      <c r="H2150" s="32">
        <v>71.232876712329002</v>
      </c>
      <c r="I2150" s="12">
        <v>2.7397260273969999</v>
      </c>
      <c r="J2150" s="28">
        <v>23.287671232876999</v>
      </c>
      <c r="K2150" s="12">
        <v>8.2191780821920002</v>
      </c>
      <c r="L2150" s="12">
        <v>43.835616438355999</v>
      </c>
      <c r="M2150" s="49">
        <v>34.246575342466002</v>
      </c>
      <c r="N2150" s="12">
        <v>1.369863013699</v>
      </c>
      <c r="O2150" s="34">
        <v>1.369863013699</v>
      </c>
    </row>
    <row r="2151" spans="4:15" x14ac:dyDescent="0.2">
      <c r="D2151" s="175"/>
      <c r="E2151" s="4" t="s">
        <v>41</v>
      </c>
      <c r="F2151" s="6"/>
      <c r="G2151" s="5">
        <v>108</v>
      </c>
      <c r="H2151" s="106">
        <v>58.333333333333002</v>
      </c>
      <c r="I2151" s="12">
        <v>2.7777777777780002</v>
      </c>
      <c r="J2151" s="12">
        <v>21.296296296295999</v>
      </c>
      <c r="K2151" s="12">
        <v>5.5555555555560003</v>
      </c>
      <c r="L2151" s="12">
        <v>36.111111111111001</v>
      </c>
      <c r="M2151" s="12">
        <v>23.148148148148</v>
      </c>
      <c r="N2151" s="29">
        <v>0</v>
      </c>
      <c r="O2151" s="34">
        <v>1.851851851852</v>
      </c>
    </row>
    <row r="2152" spans="4:15" x14ac:dyDescent="0.2">
      <c r="D2152" s="175"/>
      <c r="E2152" s="4" t="s">
        <v>42</v>
      </c>
      <c r="F2152" s="6"/>
      <c r="G2152" s="5">
        <v>113</v>
      </c>
      <c r="H2152" s="32">
        <v>67.256637168142007</v>
      </c>
      <c r="I2152" s="12">
        <v>0.88495575221199996</v>
      </c>
      <c r="J2152" s="12">
        <v>18.584070796460001</v>
      </c>
      <c r="K2152" s="12">
        <v>2.654867256637</v>
      </c>
      <c r="L2152" s="12">
        <v>44.247787610619</v>
      </c>
      <c r="M2152" s="12">
        <v>23.008849557522002</v>
      </c>
      <c r="N2152" s="12">
        <v>1.769911504425</v>
      </c>
      <c r="O2152" s="34">
        <v>2.654867256637</v>
      </c>
    </row>
    <row r="2153" spans="4:15" x14ac:dyDescent="0.2">
      <c r="D2153" s="175"/>
      <c r="E2153" s="4" t="s">
        <v>43</v>
      </c>
      <c r="F2153" s="6"/>
      <c r="G2153" s="5">
        <v>101</v>
      </c>
      <c r="H2153" s="32">
        <v>68.316831683168004</v>
      </c>
      <c r="I2153" s="29">
        <v>0</v>
      </c>
      <c r="J2153" s="12">
        <v>18.811881188118999</v>
      </c>
      <c r="K2153" s="12">
        <v>2.970297029703</v>
      </c>
      <c r="L2153" s="28">
        <v>45.544554455445997</v>
      </c>
      <c r="M2153" s="12">
        <v>21.782178217822</v>
      </c>
      <c r="N2153" s="12">
        <v>1.9801980198019999</v>
      </c>
      <c r="O2153" s="62">
        <v>0</v>
      </c>
    </row>
    <row r="2154" spans="4:15" x14ac:dyDescent="0.2">
      <c r="D2154" s="175"/>
      <c r="E2154" s="4" t="s">
        <v>44</v>
      </c>
      <c r="F2154" s="6"/>
      <c r="G2154" s="5">
        <v>114</v>
      </c>
      <c r="H2154" s="32">
        <v>71.052631578947</v>
      </c>
      <c r="I2154" s="12">
        <v>2.6315789473679998</v>
      </c>
      <c r="J2154" s="12">
        <v>14.912280701754</v>
      </c>
      <c r="K2154" s="12">
        <v>3.508771929825</v>
      </c>
      <c r="L2154" s="12">
        <v>36.842105263157997</v>
      </c>
      <c r="M2154" s="61">
        <v>7.8947368421049999</v>
      </c>
      <c r="N2154" s="12">
        <v>0.87719298245599997</v>
      </c>
      <c r="O2154" s="34">
        <v>2.6315789473679998</v>
      </c>
    </row>
    <row r="2155" spans="4:15" x14ac:dyDescent="0.2">
      <c r="D2155" s="175"/>
      <c r="E2155" s="4" t="s">
        <v>45</v>
      </c>
      <c r="F2155" s="6"/>
      <c r="G2155" s="5">
        <v>83</v>
      </c>
      <c r="H2155" s="32">
        <v>73.493975903614</v>
      </c>
      <c r="I2155" s="12">
        <v>1.204819277108</v>
      </c>
      <c r="J2155" s="12">
        <v>15.66265060241</v>
      </c>
      <c r="K2155" s="29">
        <v>0</v>
      </c>
      <c r="L2155" s="61">
        <v>18.072289156627001</v>
      </c>
      <c r="M2155" s="61">
        <v>4.819277108434</v>
      </c>
      <c r="N2155" s="29">
        <v>0</v>
      </c>
      <c r="O2155" s="97">
        <v>9.638554216867</v>
      </c>
    </row>
    <row r="2156" spans="4:15" x14ac:dyDescent="0.2">
      <c r="D2156" s="174" t="s">
        <v>37</v>
      </c>
      <c r="E2156" s="20" t="s">
        <v>77</v>
      </c>
      <c r="F2156" s="22"/>
      <c r="G2156" s="21">
        <v>593</v>
      </c>
      <c r="H2156" s="51">
        <v>74.367622259696006</v>
      </c>
      <c r="I2156" s="19">
        <v>2.3608768971330001</v>
      </c>
      <c r="J2156" s="19">
        <v>17.706576728499002</v>
      </c>
      <c r="K2156" s="19">
        <v>3.3726812816190002</v>
      </c>
      <c r="L2156" s="19">
        <v>42.495784148398002</v>
      </c>
      <c r="M2156" s="19">
        <v>18.043844856661</v>
      </c>
      <c r="N2156" s="19">
        <v>0.67453625632400005</v>
      </c>
      <c r="O2156" s="50">
        <v>1.686340640809</v>
      </c>
    </row>
    <row r="2157" spans="4:15" x14ac:dyDescent="0.2">
      <c r="D2157" s="175"/>
      <c r="E2157" s="4" t="s">
        <v>39</v>
      </c>
      <c r="F2157" s="6"/>
      <c r="G2157" s="5">
        <v>27</v>
      </c>
      <c r="H2157" s="94">
        <v>85.185185185185006</v>
      </c>
      <c r="I2157" s="12">
        <v>3.7037037037039999</v>
      </c>
      <c r="J2157" s="61">
        <v>7.4074074074069998</v>
      </c>
      <c r="K2157" s="12">
        <v>3.7037037037039999</v>
      </c>
      <c r="L2157" s="61">
        <v>18.518518518518999</v>
      </c>
      <c r="M2157" s="12">
        <v>18.518518518518999</v>
      </c>
      <c r="N2157" s="28">
        <v>7.4074074074069998</v>
      </c>
      <c r="O2157" s="62">
        <v>0</v>
      </c>
    </row>
    <row r="2158" spans="4:15" x14ac:dyDescent="0.2">
      <c r="D2158" s="175"/>
      <c r="E2158" s="4" t="s">
        <v>40</v>
      </c>
      <c r="F2158" s="6"/>
      <c r="G2158" s="5">
        <v>74</v>
      </c>
      <c r="H2158" s="32">
        <v>75.675675675676004</v>
      </c>
      <c r="I2158" s="12">
        <v>2.7027027027030002</v>
      </c>
      <c r="J2158" s="33">
        <v>10.810810810811001</v>
      </c>
      <c r="K2158" s="12">
        <v>6.7567567567570004</v>
      </c>
      <c r="L2158" s="28">
        <v>47.297297297297</v>
      </c>
      <c r="M2158" s="28">
        <v>25.675675675676001</v>
      </c>
      <c r="N2158" s="29">
        <v>0</v>
      </c>
      <c r="O2158" s="34">
        <v>2.7027027027030002</v>
      </c>
    </row>
    <row r="2159" spans="4:15" x14ac:dyDescent="0.2">
      <c r="D2159" s="175"/>
      <c r="E2159" s="4" t="s">
        <v>41</v>
      </c>
      <c r="F2159" s="6"/>
      <c r="G2159" s="5">
        <v>96</v>
      </c>
      <c r="H2159" s="32">
        <v>72.916666666666998</v>
      </c>
      <c r="I2159" s="12">
        <v>1.041666666667</v>
      </c>
      <c r="J2159" s="12">
        <v>21.875</v>
      </c>
      <c r="K2159" s="12">
        <v>4.166666666667</v>
      </c>
      <c r="L2159" s="49">
        <v>55.208333333333002</v>
      </c>
      <c r="M2159" s="28">
        <v>25</v>
      </c>
      <c r="N2159" s="29">
        <v>0</v>
      </c>
      <c r="O2159" s="62">
        <v>0</v>
      </c>
    </row>
    <row r="2160" spans="4:15" x14ac:dyDescent="0.2">
      <c r="D2160" s="175"/>
      <c r="E2160" s="4" t="s">
        <v>42</v>
      </c>
      <c r="F2160" s="6"/>
      <c r="G2160" s="5">
        <v>97</v>
      </c>
      <c r="H2160" s="32">
        <v>68.041237113402005</v>
      </c>
      <c r="I2160" s="12">
        <v>2.0618556701030002</v>
      </c>
      <c r="J2160" s="28">
        <v>23.711340206186001</v>
      </c>
      <c r="K2160" s="12">
        <v>1.0309278350519999</v>
      </c>
      <c r="L2160" s="28">
        <v>48.453608247422999</v>
      </c>
      <c r="M2160" s="12">
        <v>20.618556701031</v>
      </c>
      <c r="N2160" s="12">
        <v>1.0309278350519999</v>
      </c>
      <c r="O2160" s="34">
        <v>2.0618556701030002</v>
      </c>
    </row>
    <row r="2161" spans="2:15" x14ac:dyDescent="0.2">
      <c r="D2161" s="175"/>
      <c r="E2161" s="4" t="s">
        <v>43</v>
      </c>
      <c r="F2161" s="6"/>
      <c r="G2161" s="5">
        <v>103</v>
      </c>
      <c r="H2161" s="32">
        <v>75.728155339805994</v>
      </c>
      <c r="I2161" s="12">
        <v>2.9126213592229999</v>
      </c>
      <c r="J2161" s="12">
        <v>19.417475728155001</v>
      </c>
      <c r="K2161" s="12">
        <v>4.8543689320389998</v>
      </c>
      <c r="L2161" s="12">
        <v>41.747572815533999</v>
      </c>
      <c r="M2161" s="12">
        <v>19.417475728155001</v>
      </c>
      <c r="N2161" s="29">
        <v>0</v>
      </c>
      <c r="O2161" s="34">
        <v>0.97087378640800004</v>
      </c>
    </row>
    <row r="2162" spans="2:15" x14ac:dyDescent="0.2">
      <c r="D2162" s="175"/>
      <c r="E2162" s="4" t="s">
        <v>44</v>
      </c>
      <c r="F2162" s="6"/>
      <c r="G2162" s="5">
        <v>109</v>
      </c>
      <c r="H2162" s="32">
        <v>73.394495412843995</v>
      </c>
      <c r="I2162" s="12">
        <v>2.7522935779819999</v>
      </c>
      <c r="J2162" s="12">
        <v>18.348623853210999</v>
      </c>
      <c r="K2162" s="12">
        <v>3.669724770642</v>
      </c>
      <c r="L2162" s="28">
        <v>46.788990825688003</v>
      </c>
      <c r="M2162" s="12">
        <v>16.513761467889999</v>
      </c>
      <c r="N2162" s="12">
        <v>0.91743119266100004</v>
      </c>
      <c r="O2162" s="34">
        <v>0.91743119266100004</v>
      </c>
    </row>
    <row r="2163" spans="2:15" x14ac:dyDescent="0.2">
      <c r="D2163" s="176"/>
      <c r="E2163" s="59" t="s">
        <v>45</v>
      </c>
      <c r="F2163" s="60"/>
      <c r="G2163" s="56">
        <v>87</v>
      </c>
      <c r="H2163" s="132">
        <v>78.160919540229997</v>
      </c>
      <c r="I2163" s="47">
        <v>2.2988505747130001</v>
      </c>
      <c r="J2163" s="95">
        <v>12.64367816092</v>
      </c>
      <c r="K2163" s="80">
        <v>0</v>
      </c>
      <c r="L2163" s="92">
        <v>20.689655172414</v>
      </c>
      <c r="M2163" s="92">
        <v>1.149425287356</v>
      </c>
      <c r="N2163" s="80">
        <v>0</v>
      </c>
      <c r="O2163" s="85">
        <v>4.5977011494250002</v>
      </c>
    </row>
    <row r="2165" spans="2:15" x14ac:dyDescent="0.2">
      <c r="B2165" s="43" t="str">
        <f xml:space="preserve"> HYPERLINK("#'目次'!B85", "[79]")</f>
        <v>[79]</v>
      </c>
      <c r="C2165" s="31" t="s">
        <v>221</v>
      </c>
    </row>
    <row r="2169" spans="2:15" ht="24" x14ac:dyDescent="0.2">
      <c r="D2169" s="177"/>
      <c r="E2169" s="178"/>
      <c r="F2169" s="178"/>
      <c r="G2169" s="40" t="s">
        <v>14</v>
      </c>
      <c r="H2169" s="42" t="s">
        <v>213</v>
      </c>
      <c r="I2169" s="15" t="s">
        <v>214</v>
      </c>
      <c r="J2169" s="15" t="s">
        <v>215</v>
      </c>
      <c r="K2169" s="15" t="s">
        <v>216</v>
      </c>
      <c r="L2169" s="15" t="s">
        <v>217</v>
      </c>
      <c r="M2169" s="15" t="s">
        <v>218</v>
      </c>
      <c r="N2169" s="15" t="s">
        <v>86</v>
      </c>
      <c r="O2169" s="44" t="s">
        <v>17</v>
      </c>
    </row>
    <row r="2170" spans="2:15" x14ac:dyDescent="0.2">
      <c r="D2170" s="179"/>
      <c r="E2170" s="180"/>
      <c r="F2170" s="180"/>
      <c r="G2170" s="39"/>
      <c r="H2170" s="41"/>
      <c r="I2170" s="14"/>
      <c r="J2170" s="14"/>
      <c r="K2170" s="14"/>
      <c r="L2170" s="14"/>
      <c r="M2170" s="14"/>
      <c r="N2170" s="14"/>
      <c r="O2170" s="38"/>
    </row>
    <row r="2171" spans="2:15" x14ac:dyDescent="0.2">
      <c r="D2171" s="58"/>
      <c r="E2171" s="53" t="s">
        <v>14</v>
      </c>
      <c r="F2171" s="52"/>
      <c r="G2171" s="37">
        <v>1222</v>
      </c>
      <c r="H2171" s="24">
        <v>60.392798690671</v>
      </c>
      <c r="I2171" s="24">
        <v>4.0098199672670001</v>
      </c>
      <c r="J2171" s="24">
        <v>38.543371522095001</v>
      </c>
      <c r="K2171" s="24">
        <v>4.1734860883799998</v>
      </c>
      <c r="L2171" s="24">
        <v>33.224222585924998</v>
      </c>
      <c r="M2171" s="24">
        <v>17.103109656301001</v>
      </c>
      <c r="N2171" s="24">
        <v>0.90016366612099996</v>
      </c>
      <c r="O2171" s="68">
        <v>1.8003273322419999</v>
      </c>
    </row>
    <row r="2172" spans="2:15" x14ac:dyDescent="0.2">
      <c r="D2172" s="174" t="s">
        <v>18</v>
      </c>
      <c r="E2172" s="20" t="s">
        <v>19</v>
      </c>
      <c r="F2172" s="22"/>
      <c r="G2172" s="21">
        <v>57</v>
      </c>
      <c r="H2172" s="51">
        <v>57.894736842104997</v>
      </c>
      <c r="I2172" s="19">
        <v>3.508771929825</v>
      </c>
      <c r="J2172" s="19">
        <v>36.842105263157997</v>
      </c>
      <c r="K2172" s="19">
        <v>3.508771929825</v>
      </c>
      <c r="L2172" s="105">
        <v>45.614035087719003</v>
      </c>
      <c r="M2172" s="78">
        <v>8.7719298245609991</v>
      </c>
      <c r="N2172" s="74">
        <v>0</v>
      </c>
      <c r="O2172" s="50">
        <v>1.7543859649119999</v>
      </c>
    </row>
    <row r="2173" spans="2:15" x14ac:dyDescent="0.2">
      <c r="D2173" s="175"/>
      <c r="E2173" s="4" t="s">
        <v>20</v>
      </c>
      <c r="F2173" s="6"/>
      <c r="G2173" s="5">
        <v>84</v>
      </c>
      <c r="H2173" s="75">
        <v>66.666666666666998</v>
      </c>
      <c r="I2173" s="12">
        <v>7.1428571428570002</v>
      </c>
      <c r="J2173" s="61">
        <v>27.380952380951999</v>
      </c>
      <c r="K2173" s="12">
        <v>4.7619047619049999</v>
      </c>
      <c r="L2173" s="28">
        <v>39.285714285714</v>
      </c>
      <c r="M2173" s="12">
        <v>20.238095238094999</v>
      </c>
      <c r="N2173" s="29">
        <v>0</v>
      </c>
      <c r="O2173" s="34">
        <v>2.3809523809519999</v>
      </c>
    </row>
    <row r="2174" spans="2:15" x14ac:dyDescent="0.2">
      <c r="D2174" s="175"/>
      <c r="E2174" s="4" t="s">
        <v>21</v>
      </c>
      <c r="F2174" s="6"/>
      <c r="G2174" s="5">
        <v>487</v>
      </c>
      <c r="H2174" s="32">
        <v>59.958932238193</v>
      </c>
      <c r="I2174" s="12">
        <v>2.6694045174540002</v>
      </c>
      <c r="J2174" s="12">
        <v>43.326488706366</v>
      </c>
      <c r="K2174" s="12">
        <v>4.722792607803</v>
      </c>
      <c r="L2174" s="12">
        <v>31.211498973306</v>
      </c>
      <c r="M2174" s="12">
        <v>16.632443531827999</v>
      </c>
      <c r="N2174" s="12">
        <v>1.232032854209</v>
      </c>
      <c r="O2174" s="34">
        <v>1.4373716632439999</v>
      </c>
    </row>
    <row r="2175" spans="2:15" x14ac:dyDescent="0.2">
      <c r="D2175" s="175"/>
      <c r="E2175" s="4" t="s">
        <v>22</v>
      </c>
      <c r="F2175" s="6"/>
      <c r="G2175" s="5">
        <v>35</v>
      </c>
      <c r="H2175" s="32">
        <v>57.142857142856997</v>
      </c>
      <c r="I2175" s="12">
        <v>2.8571428571430002</v>
      </c>
      <c r="J2175" s="61">
        <v>25.714285714286</v>
      </c>
      <c r="K2175" s="28">
        <v>11.428571428571001</v>
      </c>
      <c r="L2175" s="12">
        <v>28.571428571428999</v>
      </c>
      <c r="M2175" s="12">
        <v>20</v>
      </c>
      <c r="N2175" s="29">
        <v>0</v>
      </c>
      <c r="O2175" s="62">
        <v>0</v>
      </c>
    </row>
    <row r="2176" spans="2:15" x14ac:dyDescent="0.2">
      <c r="D2176" s="175"/>
      <c r="E2176" s="4" t="s">
        <v>23</v>
      </c>
      <c r="F2176" s="6"/>
      <c r="G2176" s="5">
        <v>143</v>
      </c>
      <c r="H2176" s="32">
        <v>58.041958041957997</v>
      </c>
      <c r="I2176" s="12">
        <v>2.0979020979020002</v>
      </c>
      <c r="J2176" s="28">
        <v>46.153846153845997</v>
      </c>
      <c r="K2176" s="12">
        <v>2.0979020979020002</v>
      </c>
      <c r="L2176" s="12">
        <v>32.867132867133002</v>
      </c>
      <c r="M2176" s="12">
        <v>13.286713286713001</v>
      </c>
      <c r="N2176" s="29">
        <v>0</v>
      </c>
      <c r="O2176" s="34">
        <v>1.398601398601</v>
      </c>
    </row>
    <row r="2177" spans="4:15" x14ac:dyDescent="0.2">
      <c r="D2177" s="175"/>
      <c r="E2177" s="4" t="s">
        <v>24</v>
      </c>
      <c r="F2177" s="6"/>
      <c r="G2177" s="5">
        <v>187</v>
      </c>
      <c r="H2177" s="32">
        <v>59.358288770053001</v>
      </c>
      <c r="I2177" s="12">
        <v>2.673796791444</v>
      </c>
      <c r="J2177" s="12">
        <v>39.572192513368996</v>
      </c>
      <c r="K2177" s="12">
        <v>3.7433155080209999</v>
      </c>
      <c r="L2177" s="12">
        <v>31.550802139037</v>
      </c>
      <c r="M2177" s="12">
        <v>15.508021390373999</v>
      </c>
      <c r="N2177" s="12">
        <v>1.069518716578</v>
      </c>
      <c r="O2177" s="34">
        <v>2.673796791444</v>
      </c>
    </row>
    <row r="2178" spans="4:15" x14ac:dyDescent="0.2">
      <c r="D2178" s="175"/>
      <c r="E2178" s="4" t="s">
        <v>25</v>
      </c>
      <c r="F2178" s="6"/>
      <c r="G2178" s="5">
        <v>71</v>
      </c>
      <c r="H2178" s="32">
        <v>63.380281690140997</v>
      </c>
      <c r="I2178" s="12">
        <v>4.2253521126760001</v>
      </c>
      <c r="J2178" s="33">
        <v>29.577464788732001</v>
      </c>
      <c r="K2178" s="12">
        <v>2.8169014084509998</v>
      </c>
      <c r="L2178" s="49">
        <v>43.661971830985998</v>
      </c>
      <c r="M2178" s="49">
        <v>29.577464788732001</v>
      </c>
      <c r="N2178" s="12">
        <v>2.8169014084509998</v>
      </c>
      <c r="O2178" s="34">
        <v>2.8169014084509998</v>
      </c>
    </row>
    <row r="2179" spans="4:15" x14ac:dyDescent="0.2">
      <c r="D2179" s="175"/>
      <c r="E2179" s="4" t="s">
        <v>26</v>
      </c>
      <c r="F2179" s="6"/>
      <c r="G2179" s="5">
        <v>30</v>
      </c>
      <c r="H2179" s="32">
        <v>60</v>
      </c>
      <c r="I2179" s="12">
        <v>3.333333333333</v>
      </c>
      <c r="J2179" s="61">
        <v>26.666666666666998</v>
      </c>
      <c r="K2179" s="12">
        <v>3.333333333333</v>
      </c>
      <c r="L2179" s="12">
        <v>33.333333333333002</v>
      </c>
      <c r="M2179" s="33">
        <v>10</v>
      </c>
      <c r="N2179" s="29">
        <v>0</v>
      </c>
      <c r="O2179" s="62">
        <v>0</v>
      </c>
    </row>
    <row r="2180" spans="4:15" x14ac:dyDescent="0.2">
      <c r="D2180" s="175"/>
      <c r="E2180" s="4" t="s">
        <v>27</v>
      </c>
      <c r="F2180" s="6"/>
      <c r="G2180" s="5">
        <v>70</v>
      </c>
      <c r="H2180" s="75">
        <v>65.714285714286007</v>
      </c>
      <c r="I2180" s="49">
        <v>17.142857142857</v>
      </c>
      <c r="J2180" s="61">
        <v>20</v>
      </c>
      <c r="K2180" s="12">
        <v>5.7142857142860004</v>
      </c>
      <c r="L2180" s="12">
        <v>32.857142857143003</v>
      </c>
      <c r="M2180" s="28">
        <v>24.285714285714</v>
      </c>
      <c r="N2180" s="12">
        <v>1.4285714285710001</v>
      </c>
      <c r="O2180" s="34">
        <v>2.8571428571430002</v>
      </c>
    </row>
    <row r="2181" spans="4:15" x14ac:dyDescent="0.2">
      <c r="D2181" s="175"/>
      <c r="E2181" s="4" t="s">
        <v>28</v>
      </c>
      <c r="F2181" s="6"/>
      <c r="G2181" s="5">
        <v>51</v>
      </c>
      <c r="H2181" s="32">
        <v>62.745098039216003</v>
      </c>
      <c r="I2181" s="12">
        <v>5.8823529411760003</v>
      </c>
      <c r="J2181" s="12">
        <v>39.215686274509999</v>
      </c>
      <c r="K2181" s="12">
        <v>1.9607843137250001</v>
      </c>
      <c r="L2181" s="33">
        <v>27.450980392157</v>
      </c>
      <c r="M2181" s="12">
        <v>17.647058823529001</v>
      </c>
      <c r="N2181" s="29">
        <v>0</v>
      </c>
      <c r="O2181" s="34">
        <v>1.9607843137250001</v>
      </c>
    </row>
    <row r="2182" spans="4:15" x14ac:dyDescent="0.2">
      <c r="D2182" s="175"/>
      <c r="E2182" s="4" t="s">
        <v>29</v>
      </c>
      <c r="F2182" s="6"/>
      <c r="G2182" s="5">
        <v>7</v>
      </c>
      <c r="H2182" s="106">
        <v>28.571428571428999</v>
      </c>
      <c r="I2182" s="29">
        <v>0</v>
      </c>
      <c r="J2182" s="49">
        <v>57.142857142856997</v>
      </c>
      <c r="K2182" s="29">
        <v>0</v>
      </c>
      <c r="L2182" s="61">
        <v>14.285714285714</v>
      </c>
      <c r="M2182" s="12">
        <v>14.285714285714</v>
      </c>
      <c r="N2182" s="29">
        <v>0</v>
      </c>
      <c r="O2182" s="62">
        <v>0</v>
      </c>
    </row>
    <row r="2183" spans="4:15" x14ac:dyDescent="0.2">
      <c r="D2183" s="174" t="s">
        <v>30</v>
      </c>
      <c r="E2183" s="20" t="s">
        <v>31</v>
      </c>
      <c r="F2183" s="22"/>
      <c r="G2183" s="21">
        <v>393</v>
      </c>
      <c r="H2183" s="51">
        <v>59.796437659033003</v>
      </c>
      <c r="I2183" s="19">
        <v>3.562340966921</v>
      </c>
      <c r="J2183" s="19">
        <v>42.239185750635997</v>
      </c>
      <c r="K2183" s="19">
        <v>4.5801526717560002</v>
      </c>
      <c r="L2183" s="19">
        <v>34.351145038167999</v>
      </c>
      <c r="M2183" s="19">
        <v>19.847328244275001</v>
      </c>
      <c r="N2183" s="19">
        <v>0.76335877862599999</v>
      </c>
      <c r="O2183" s="50">
        <v>1.526717557252</v>
      </c>
    </row>
    <row r="2184" spans="4:15" x14ac:dyDescent="0.2">
      <c r="D2184" s="175"/>
      <c r="E2184" s="4" t="s">
        <v>32</v>
      </c>
      <c r="F2184" s="6"/>
      <c r="G2184" s="5">
        <v>352</v>
      </c>
      <c r="H2184" s="32">
        <v>61.647727272727003</v>
      </c>
      <c r="I2184" s="12">
        <v>2.2727272727269998</v>
      </c>
      <c r="J2184" s="12">
        <v>37.784090909090999</v>
      </c>
      <c r="K2184" s="12">
        <v>5.6818181818179996</v>
      </c>
      <c r="L2184" s="12">
        <v>32.954545454544999</v>
      </c>
      <c r="M2184" s="12">
        <v>17.045454545455001</v>
      </c>
      <c r="N2184" s="12">
        <v>0.56818181818199998</v>
      </c>
      <c r="O2184" s="34">
        <v>2.8409090909089998</v>
      </c>
    </row>
    <row r="2185" spans="4:15" x14ac:dyDescent="0.2">
      <c r="D2185" s="175"/>
      <c r="E2185" s="4" t="s">
        <v>33</v>
      </c>
      <c r="F2185" s="6"/>
      <c r="G2185" s="5">
        <v>388</v>
      </c>
      <c r="H2185" s="32">
        <v>58.762886597938</v>
      </c>
      <c r="I2185" s="12">
        <v>5.9278350515460003</v>
      </c>
      <c r="J2185" s="12">
        <v>35.051546391753</v>
      </c>
      <c r="K2185" s="12">
        <v>3.0927835051549999</v>
      </c>
      <c r="L2185" s="12">
        <v>33.247422680412001</v>
      </c>
      <c r="M2185" s="12">
        <v>16.494845360825</v>
      </c>
      <c r="N2185" s="12">
        <v>1.0309278350519999</v>
      </c>
      <c r="O2185" s="34">
        <v>1.5463917525769999</v>
      </c>
    </row>
    <row r="2186" spans="4:15" x14ac:dyDescent="0.2">
      <c r="D2186" s="175"/>
      <c r="E2186" s="4" t="s">
        <v>34</v>
      </c>
      <c r="F2186" s="6"/>
      <c r="G2186" s="5">
        <v>89</v>
      </c>
      <c r="H2186" s="32">
        <v>65.168539325843</v>
      </c>
      <c r="I2186" s="12">
        <v>4.4943820224720001</v>
      </c>
      <c r="J2186" s="12">
        <v>40.449438202247002</v>
      </c>
      <c r="K2186" s="12">
        <v>1.123595505618</v>
      </c>
      <c r="L2186" s="12">
        <v>29.213483146066999</v>
      </c>
      <c r="M2186" s="33">
        <v>7.8651685393259996</v>
      </c>
      <c r="N2186" s="12">
        <v>2.2471910112360001</v>
      </c>
      <c r="O2186" s="62">
        <v>0</v>
      </c>
    </row>
    <row r="2187" spans="4:15" x14ac:dyDescent="0.2">
      <c r="D2187" s="174" t="s">
        <v>35</v>
      </c>
      <c r="E2187" s="20" t="s">
        <v>36</v>
      </c>
      <c r="F2187" s="22"/>
      <c r="G2187" s="21">
        <v>629</v>
      </c>
      <c r="H2187" s="51">
        <v>62.798092209857003</v>
      </c>
      <c r="I2187" s="19">
        <v>3.3386327503970001</v>
      </c>
      <c r="J2187" s="19">
        <v>36.406995230524998</v>
      </c>
      <c r="K2187" s="19">
        <v>4.6104928457870002</v>
      </c>
      <c r="L2187" s="19">
        <v>29.72972972973</v>
      </c>
      <c r="M2187" s="19">
        <v>18.124006359300001</v>
      </c>
      <c r="N2187" s="19">
        <v>0.95389507154200004</v>
      </c>
      <c r="O2187" s="50">
        <v>1.5898251192370001</v>
      </c>
    </row>
    <row r="2188" spans="4:15" x14ac:dyDescent="0.2">
      <c r="D2188" s="175"/>
      <c r="E2188" s="4" t="s">
        <v>37</v>
      </c>
      <c r="F2188" s="6"/>
      <c r="G2188" s="5">
        <v>593</v>
      </c>
      <c r="H2188" s="32">
        <v>57.841483979764</v>
      </c>
      <c r="I2188" s="12">
        <v>4.7217537942660002</v>
      </c>
      <c r="J2188" s="12">
        <v>40.809443507589002</v>
      </c>
      <c r="K2188" s="12">
        <v>3.7099494097810002</v>
      </c>
      <c r="L2188" s="12">
        <v>36.930860033727001</v>
      </c>
      <c r="M2188" s="12">
        <v>16.020236087690002</v>
      </c>
      <c r="N2188" s="12">
        <v>0.84317032040499995</v>
      </c>
      <c r="O2188" s="34">
        <v>2.0236087689710001</v>
      </c>
    </row>
    <row r="2189" spans="4:15" x14ac:dyDescent="0.2">
      <c r="D2189" s="174" t="s">
        <v>38</v>
      </c>
      <c r="E2189" s="20" t="s">
        <v>39</v>
      </c>
      <c r="F2189" s="22"/>
      <c r="G2189" s="21">
        <v>64</v>
      </c>
      <c r="H2189" s="119">
        <v>78.125</v>
      </c>
      <c r="I2189" s="19">
        <v>1.5625</v>
      </c>
      <c r="J2189" s="98">
        <v>6.25</v>
      </c>
      <c r="K2189" s="19">
        <v>7.8125</v>
      </c>
      <c r="L2189" s="78">
        <v>23.4375</v>
      </c>
      <c r="M2189" s="19">
        <v>17.1875</v>
      </c>
      <c r="N2189" s="19">
        <v>1.5625</v>
      </c>
      <c r="O2189" s="50">
        <v>1.5625</v>
      </c>
    </row>
    <row r="2190" spans="4:15" x14ac:dyDescent="0.2">
      <c r="D2190" s="175"/>
      <c r="E2190" s="4" t="s">
        <v>40</v>
      </c>
      <c r="F2190" s="6"/>
      <c r="G2190" s="5">
        <v>147</v>
      </c>
      <c r="H2190" s="94">
        <v>70.748299319728005</v>
      </c>
      <c r="I2190" s="12">
        <v>4.0816326530609999</v>
      </c>
      <c r="J2190" s="12">
        <v>34.013605442177003</v>
      </c>
      <c r="K2190" s="12">
        <v>6.8027210884349998</v>
      </c>
      <c r="L2190" s="28">
        <v>38.775510204082003</v>
      </c>
      <c r="M2190" s="28">
        <v>23.129251700680001</v>
      </c>
      <c r="N2190" s="12">
        <v>0.68027210884400002</v>
      </c>
      <c r="O2190" s="34">
        <v>1.360544217687</v>
      </c>
    </row>
    <row r="2191" spans="4:15" x14ac:dyDescent="0.2">
      <c r="D2191" s="175"/>
      <c r="E2191" s="4" t="s">
        <v>41</v>
      </c>
      <c r="F2191" s="6"/>
      <c r="G2191" s="5">
        <v>204</v>
      </c>
      <c r="H2191" s="77">
        <v>52.450980392157</v>
      </c>
      <c r="I2191" s="12">
        <v>2.9411764705880001</v>
      </c>
      <c r="J2191" s="12">
        <v>43.137254901961001</v>
      </c>
      <c r="K2191" s="12">
        <v>3.9215686274510002</v>
      </c>
      <c r="L2191" s="12">
        <v>35.294117647058997</v>
      </c>
      <c r="M2191" s="12">
        <v>21.078431372549002</v>
      </c>
      <c r="N2191" s="12">
        <v>0.49019607843099999</v>
      </c>
      <c r="O2191" s="62">
        <v>0</v>
      </c>
    </row>
    <row r="2192" spans="4:15" x14ac:dyDescent="0.2">
      <c r="D2192" s="175"/>
      <c r="E2192" s="4" t="s">
        <v>42</v>
      </c>
      <c r="F2192" s="6"/>
      <c r="G2192" s="5">
        <v>210</v>
      </c>
      <c r="H2192" s="32">
        <v>59.047619047619001</v>
      </c>
      <c r="I2192" s="12">
        <v>3.333333333333</v>
      </c>
      <c r="J2192" s="12">
        <v>38.571428571429003</v>
      </c>
      <c r="K2192" s="12">
        <v>2.3809523809519999</v>
      </c>
      <c r="L2192" s="28">
        <v>39.047619047619001</v>
      </c>
      <c r="M2192" s="12">
        <v>20</v>
      </c>
      <c r="N2192" s="12">
        <v>0.95238095238099996</v>
      </c>
      <c r="O2192" s="34">
        <v>1.4285714285710001</v>
      </c>
    </row>
    <row r="2193" spans="2:15" x14ac:dyDescent="0.2">
      <c r="D2193" s="175"/>
      <c r="E2193" s="4" t="s">
        <v>43</v>
      </c>
      <c r="F2193" s="6"/>
      <c r="G2193" s="5">
        <v>204</v>
      </c>
      <c r="H2193" s="32">
        <v>56.372549019608002</v>
      </c>
      <c r="I2193" s="12">
        <v>3.9215686274510002</v>
      </c>
      <c r="J2193" s="28">
        <v>45.098039215686001</v>
      </c>
      <c r="K2193" s="12">
        <v>5.3921568627449998</v>
      </c>
      <c r="L2193" s="12">
        <v>34.313725490195999</v>
      </c>
      <c r="M2193" s="12">
        <v>18.627450980391998</v>
      </c>
      <c r="N2193" s="12">
        <v>0.49019607843099999</v>
      </c>
      <c r="O2193" s="34">
        <v>0.98039215686299996</v>
      </c>
    </row>
    <row r="2194" spans="2:15" x14ac:dyDescent="0.2">
      <c r="D2194" s="175"/>
      <c r="E2194" s="4" t="s">
        <v>44</v>
      </c>
      <c r="F2194" s="6"/>
      <c r="G2194" s="5">
        <v>223</v>
      </c>
      <c r="H2194" s="32">
        <v>59.192825112107997</v>
      </c>
      <c r="I2194" s="12">
        <v>6.27802690583</v>
      </c>
      <c r="J2194" s="12">
        <v>42.600896860987</v>
      </c>
      <c r="K2194" s="12">
        <v>4.4843049327350002</v>
      </c>
      <c r="L2194" s="12">
        <v>36.771300448429997</v>
      </c>
      <c r="M2194" s="12">
        <v>13.004484304932999</v>
      </c>
      <c r="N2194" s="12">
        <v>1.7937219730939999</v>
      </c>
      <c r="O2194" s="34">
        <v>0.89686098654699997</v>
      </c>
    </row>
    <row r="2195" spans="2:15" x14ac:dyDescent="0.2">
      <c r="D2195" s="176"/>
      <c r="E2195" s="59" t="s">
        <v>45</v>
      </c>
      <c r="F2195" s="60"/>
      <c r="G2195" s="56">
        <v>170</v>
      </c>
      <c r="H2195" s="83">
        <v>62.352941176470999</v>
      </c>
      <c r="I2195" s="47">
        <v>4.1176470588239997</v>
      </c>
      <c r="J2195" s="47">
        <v>35.882352941176002</v>
      </c>
      <c r="K2195" s="47">
        <v>1.1764705882349999</v>
      </c>
      <c r="L2195" s="92">
        <v>16.470588235293999</v>
      </c>
      <c r="M2195" s="92">
        <v>7.0588235294119999</v>
      </c>
      <c r="N2195" s="47">
        <v>0.58823529411800002</v>
      </c>
      <c r="O2195" s="112">
        <v>7.0588235294119999</v>
      </c>
    </row>
    <row r="2197" spans="2:15" x14ac:dyDescent="0.2">
      <c r="B2197" s="43" t="str">
        <f xml:space="preserve"> HYPERLINK("#'目次'!B86", "[80]")</f>
        <v>[80]</v>
      </c>
      <c r="C2197" s="31" t="s">
        <v>221</v>
      </c>
    </row>
    <row r="2201" spans="2:15" ht="24" x14ac:dyDescent="0.2">
      <c r="D2201" s="177"/>
      <c r="E2201" s="178"/>
      <c r="F2201" s="178"/>
      <c r="G2201" s="40" t="s">
        <v>14</v>
      </c>
      <c r="H2201" s="42" t="s">
        <v>213</v>
      </c>
      <c r="I2201" s="15" t="s">
        <v>214</v>
      </c>
      <c r="J2201" s="15" t="s">
        <v>215</v>
      </c>
      <c r="K2201" s="15" t="s">
        <v>216</v>
      </c>
      <c r="L2201" s="15" t="s">
        <v>217</v>
      </c>
      <c r="M2201" s="15" t="s">
        <v>218</v>
      </c>
      <c r="N2201" s="15" t="s">
        <v>86</v>
      </c>
      <c r="O2201" s="44" t="s">
        <v>17</v>
      </c>
    </row>
    <row r="2202" spans="2:15" x14ac:dyDescent="0.2">
      <c r="D2202" s="179"/>
      <c r="E2202" s="180"/>
      <c r="F2202" s="180"/>
      <c r="G2202" s="39"/>
      <c r="H2202" s="41"/>
      <c r="I2202" s="14"/>
      <c r="J2202" s="14"/>
      <c r="K2202" s="14"/>
      <c r="L2202" s="14"/>
      <c r="M2202" s="14"/>
      <c r="N2202" s="14"/>
      <c r="O2202" s="38"/>
    </row>
    <row r="2203" spans="2:15" x14ac:dyDescent="0.2">
      <c r="D2203" s="58"/>
      <c r="E2203" s="53" t="s">
        <v>14</v>
      </c>
      <c r="F2203" s="52"/>
      <c r="G2203" s="37">
        <v>1222</v>
      </c>
      <c r="H2203" s="24">
        <v>60.392798690671</v>
      </c>
      <c r="I2203" s="24">
        <v>4.0098199672670001</v>
      </c>
      <c r="J2203" s="24">
        <v>38.543371522095001</v>
      </c>
      <c r="K2203" s="24">
        <v>4.1734860883799998</v>
      </c>
      <c r="L2203" s="24">
        <v>33.224222585924998</v>
      </c>
      <c r="M2203" s="24">
        <v>17.103109656301001</v>
      </c>
      <c r="N2203" s="24">
        <v>0.90016366612099996</v>
      </c>
      <c r="O2203" s="68">
        <v>1.8003273322419999</v>
      </c>
    </row>
    <row r="2204" spans="2:15" x14ac:dyDescent="0.2">
      <c r="D2204" s="174" t="s">
        <v>52</v>
      </c>
      <c r="E2204" s="20" t="s">
        <v>53</v>
      </c>
      <c r="F2204" s="22"/>
      <c r="G2204" s="21">
        <v>15</v>
      </c>
      <c r="H2204" s="129">
        <v>66.666666666666998</v>
      </c>
      <c r="I2204" s="74">
        <v>0</v>
      </c>
      <c r="J2204" s="98">
        <v>26.666666666666998</v>
      </c>
      <c r="K2204" s="19">
        <v>6.666666666667</v>
      </c>
      <c r="L2204" s="98">
        <v>20</v>
      </c>
      <c r="M2204" s="98">
        <v>6.666666666667</v>
      </c>
      <c r="N2204" s="74">
        <v>0</v>
      </c>
      <c r="O2204" s="100">
        <v>0</v>
      </c>
    </row>
    <row r="2205" spans="2:15" ht="24" x14ac:dyDescent="0.2">
      <c r="D2205" s="175"/>
      <c r="E2205" s="4" t="s">
        <v>54</v>
      </c>
      <c r="F2205" s="6"/>
      <c r="G2205" s="5">
        <v>122</v>
      </c>
      <c r="H2205" s="32">
        <v>60.655737704918003</v>
      </c>
      <c r="I2205" s="12">
        <v>2.459016393443</v>
      </c>
      <c r="J2205" s="12">
        <v>35.245901639343998</v>
      </c>
      <c r="K2205" s="12">
        <v>2.459016393443</v>
      </c>
      <c r="L2205" s="33">
        <v>25.409836065574002</v>
      </c>
      <c r="M2205" s="12">
        <v>18.852459016392999</v>
      </c>
      <c r="N2205" s="12">
        <v>0.81967213114799997</v>
      </c>
      <c r="O2205" s="34">
        <v>2.459016393443</v>
      </c>
    </row>
    <row r="2206" spans="2:15" x14ac:dyDescent="0.2">
      <c r="D2206" s="175"/>
      <c r="E2206" s="4" t="s">
        <v>55</v>
      </c>
      <c r="F2206" s="6"/>
      <c r="G2206" s="5">
        <v>43</v>
      </c>
      <c r="H2206" s="32">
        <v>60.465116279070003</v>
      </c>
      <c r="I2206" s="28">
        <v>9.3023255813949994</v>
      </c>
      <c r="J2206" s="12">
        <v>34.883720930232997</v>
      </c>
      <c r="K2206" s="28">
        <v>13.953488372093</v>
      </c>
      <c r="L2206" s="33">
        <v>27.906976744186</v>
      </c>
      <c r="M2206" s="12">
        <v>18.604651162791001</v>
      </c>
      <c r="N2206" s="12">
        <v>2.3255813953489999</v>
      </c>
      <c r="O2206" s="34">
        <v>2.3255813953489999</v>
      </c>
    </row>
    <row r="2207" spans="2:15" x14ac:dyDescent="0.2">
      <c r="D2207" s="175"/>
      <c r="E2207" s="4" t="s">
        <v>56</v>
      </c>
      <c r="F2207" s="6"/>
      <c r="G2207" s="5">
        <v>60</v>
      </c>
      <c r="H2207" s="106">
        <v>50</v>
      </c>
      <c r="I2207" s="12">
        <v>3.333333333333</v>
      </c>
      <c r="J2207" s="49">
        <v>55</v>
      </c>
      <c r="K2207" s="12">
        <v>1.666666666667</v>
      </c>
      <c r="L2207" s="12">
        <v>31.666666666666998</v>
      </c>
      <c r="M2207" s="12">
        <v>21.666666666666998</v>
      </c>
      <c r="N2207" s="29">
        <v>0</v>
      </c>
      <c r="O2207" s="34">
        <v>1.666666666667</v>
      </c>
    </row>
    <row r="2208" spans="2:15" x14ac:dyDescent="0.2">
      <c r="D2208" s="175"/>
      <c r="E2208" s="4" t="s">
        <v>57</v>
      </c>
      <c r="F2208" s="6"/>
      <c r="G2208" s="5">
        <v>286</v>
      </c>
      <c r="H2208" s="32">
        <v>58.391608391608003</v>
      </c>
      <c r="I2208" s="12">
        <v>4.1958041958040004</v>
      </c>
      <c r="J2208" s="12">
        <v>40.559440559441001</v>
      </c>
      <c r="K2208" s="12">
        <v>3.8461538461539999</v>
      </c>
      <c r="L2208" s="28">
        <v>42.307692307692001</v>
      </c>
      <c r="M2208" s="12">
        <v>21.328671328671</v>
      </c>
      <c r="N2208" s="12">
        <v>0.69930069930100003</v>
      </c>
      <c r="O2208" s="34">
        <v>0.34965034965000003</v>
      </c>
    </row>
    <row r="2209" spans="2:15" x14ac:dyDescent="0.2">
      <c r="D2209" s="175"/>
      <c r="E2209" s="4" t="s">
        <v>58</v>
      </c>
      <c r="F2209" s="6"/>
      <c r="G2209" s="5">
        <v>129</v>
      </c>
      <c r="H2209" s="75">
        <v>67.441860465115994</v>
      </c>
      <c r="I2209" s="12">
        <v>1.550387596899</v>
      </c>
      <c r="J2209" s="12">
        <v>35.658914728681999</v>
      </c>
      <c r="K2209" s="12">
        <v>6.2015503875969999</v>
      </c>
      <c r="L2209" s="12">
        <v>28.682170542636001</v>
      </c>
      <c r="M2209" s="12">
        <v>20.930232558139998</v>
      </c>
      <c r="N2209" s="12">
        <v>1.550387596899</v>
      </c>
      <c r="O2209" s="62">
        <v>0</v>
      </c>
    </row>
    <row r="2210" spans="2:15" x14ac:dyDescent="0.2">
      <c r="D2210" s="175"/>
      <c r="E2210" s="4" t="s">
        <v>59</v>
      </c>
      <c r="F2210" s="6"/>
      <c r="G2210" s="5">
        <v>195</v>
      </c>
      <c r="H2210" s="32">
        <v>62.051282051282001</v>
      </c>
      <c r="I2210" s="12">
        <v>6.1538461538459996</v>
      </c>
      <c r="J2210" s="12">
        <v>37.948717948717999</v>
      </c>
      <c r="K2210" s="12">
        <v>3.0769230769229998</v>
      </c>
      <c r="L2210" s="12">
        <v>36.923076923076998</v>
      </c>
      <c r="M2210" s="12">
        <v>16.923076923077002</v>
      </c>
      <c r="N2210" s="12">
        <v>1.538461538462</v>
      </c>
      <c r="O2210" s="34">
        <v>2.051282051282</v>
      </c>
    </row>
    <row r="2211" spans="2:15" x14ac:dyDescent="0.2">
      <c r="D2211" s="175"/>
      <c r="E2211" s="4" t="s">
        <v>60</v>
      </c>
      <c r="F2211" s="6"/>
      <c r="G2211" s="5">
        <v>176</v>
      </c>
      <c r="H2211" s="77">
        <v>52.272727272727003</v>
      </c>
      <c r="I2211" s="12">
        <v>3.9772727272730002</v>
      </c>
      <c r="J2211" s="28">
        <v>47.727272727272997</v>
      </c>
      <c r="K2211" s="12">
        <v>1.7045454545450001</v>
      </c>
      <c r="L2211" s="12">
        <v>32.954545454544999</v>
      </c>
      <c r="M2211" s="33">
        <v>10.227272727273</v>
      </c>
      <c r="N2211" s="12">
        <v>1.136363636364</v>
      </c>
      <c r="O2211" s="34">
        <v>2.8409090909089998</v>
      </c>
    </row>
    <row r="2212" spans="2:15" x14ac:dyDescent="0.2">
      <c r="D2212" s="175"/>
      <c r="E2212" s="4" t="s">
        <v>61</v>
      </c>
      <c r="F2212" s="6"/>
      <c r="G2212" s="5">
        <v>78</v>
      </c>
      <c r="H2212" s="94">
        <v>78.205128205128005</v>
      </c>
      <c r="I2212" s="12">
        <v>1.2820512820509999</v>
      </c>
      <c r="J2212" s="61">
        <v>10.25641025641</v>
      </c>
      <c r="K2212" s="28">
        <v>11.538461538462</v>
      </c>
      <c r="L2212" s="12">
        <v>30.769230769231001</v>
      </c>
      <c r="M2212" s="12">
        <v>15.384615384615</v>
      </c>
      <c r="N2212" s="29">
        <v>0</v>
      </c>
      <c r="O2212" s="34">
        <v>1.2820512820509999</v>
      </c>
    </row>
    <row r="2213" spans="2:15" x14ac:dyDescent="0.2">
      <c r="D2213" s="175"/>
      <c r="E2213" s="4" t="s">
        <v>62</v>
      </c>
      <c r="F2213" s="6"/>
      <c r="G2213" s="5">
        <v>113</v>
      </c>
      <c r="H2213" s="32">
        <v>59.292035398229999</v>
      </c>
      <c r="I2213" s="12">
        <v>5.3097345132739999</v>
      </c>
      <c r="J2213" s="12">
        <v>40.707964601770001</v>
      </c>
      <c r="K2213" s="12">
        <v>2.654867256637</v>
      </c>
      <c r="L2213" s="33">
        <v>25.663716814158999</v>
      </c>
      <c r="M2213" s="33">
        <v>10.619469026549</v>
      </c>
      <c r="N2213" s="29">
        <v>0</v>
      </c>
      <c r="O2213" s="34">
        <v>4.424778761062</v>
      </c>
    </row>
    <row r="2214" spans="2:15" x14ac:dyDescent="0.2">
      <c r="D2214" s="174" t="s">
        <v>63</v>
      </c>
      <c r="E2214" s="20" t="s">
        <v>64</v>
      </c>
      <c r="F2214" s="22"/>
      <c r="G2214" s="21">
        <v>234</v>
      </c>
      <c r="H2214" s="51">
        <v>64.957264957264996</v>
      </c>
      <c r="I2214" s="19">
        <v>3.4188034188029999</v>
      </c>
      <c r="J2214" s="78">
        <v>30.34188034188</v>
      </c>
      <c r="K2214" s="19">
        <v>3.8461538461539999</v>
      </c>
      <c r="L2214" s="78">
        <v>23.931623931623999</v>
      </c>
      <c r="M2214" s="78">
        <v>10.683760683760999</v>
      </c>
      <c r="N2214" s="19">
        <v>0.85470085470099999</v>
      </c>
      <c r="O2214" s="50">
        <v>3.4188034188029999</v>
      </c>
    </row>
    <row r="2215" spans="2:15" x14ac:dyDescent="0.2">
      <c r="D2215" s="175"/>
      <c r="E2215" s="4" t="s">
        <v>65</v>
      </c>
      <c r="F2215" s="6"/>
      <c r="G2215" s="5">
        <v>172</v>
      </c>
      <c r="H2215" s="32">
        <v>60.465116279070003</v>
      </c>
      <c r="I2215" s="12">
        <v>5.8139534883720003</v>
      </c>
      <c r="J2215" s="12">
        <v>37.790697674419</v>
      </c>
      <c r="K2215" s="12">
        <v>5.2325581395349996</v>
      </c>
      <c r="L2215" s="12">
        <v>28.488372093022999</v>
      </c>
      <c r="M2215" s="12">
        <v>13.372093023255999</v>
      </c>
      <c r="N2215" s="12">
        <v>2.9069767441860002</v>
      </c>
      <c r="O2215" s="34">
        <v>2.9069767441860002</v>
      </c>
    </row>
    <row r="2216" spans="2:15" x14ac:dyDescent="0.2">
      <c r="D2216" s="175"/>
      <c r="E2216" s="4" t="s">
        <v>66</v>
      </c>
      <c r="F2216" s="6"/>
      <c r="G2216" s="5">
        <v>165</v>
      </c>
      <c r="H2216" s="32">
        <v>63.636363636364003</v>
      </c>
      <c r="I2216" s="12">
        <v>3.0303030303030001</v>
      </c>
      <c r="J2216" s="33">
        <v>32.121212121211997</v>
      </c>
      <c r="K2216" s="12">
        <v>5.4545454545450003</v>
      </c>
      <c r="L2216" s="12">
        <v>32.727272727272997</v>
      </c>
      <c r="M2216" s="28">
        <v>23.030303030302999</v>
      </c>
      <c r="N2216" s="29">
        <v>0</v>
      </c>
      <c r="O2216" s="34">
        <v>1.818181818182</v>
      </c>
    </row>
    <row r="2217" spans="2:15" x14ac:dyDescent="0.2">
      <c r="D2217" s="175"/>
      <c r="E2217" s="4" t="s">
        <v>67</v>
      </c>
      <c r="F2217" s="6"/>
      <c r="G2217" s="5">
        <v>158</v>
      </c>
      <c r="H2217" s="32">
        <v>61.392405063291001</v>
      </c>
      <c r="I2217" s="12">
        <v>2.5316455696200002</v>
      </c>
      <c r="J2217" s="12">
        <v>40.506329113923996</v>
      </c>
      <c r="K2217" s="12">
        <v>3.7974683544299999</v>
      </c>
      <c r="L2217" s="12">
        <v>34.810126582278002</v>
      </c>
      <c r="M2217" s="12">
        <v>20.253164556961998</v>
      </c>
      <c r="N2217" s="12">
        <v>0.63291139240500005</v>
      </c>
      <c r="O2217" s="34">
        <v>0.63291139240500005</v>
      </c>
    </row>
    <row r="2218" spans="2:15" x14ac:dyDescent="0.2">
      <c r="D2218" s="175"/>
      <c r="E2218" s="4" t="s">
        <v>68</v>
      </c>
      <c r="F2218" s="6"/>
      <c r="G2218" s="5">
        <v>112</v>
      </c>
      <c r="H2218" s="32">
        <v>61.607142857143003</v>
      </c>
      <c r="I2218" s="12">
        <v>4.4642857142860004</v>
      </c>
      <c r="J2218" s="12">
        <v>42.857142857143003</v>
      </c>
      <c r="K2218" s="12">
        <v>3.5714285714290002</v>
      </c>
      <c r="L2218" s="28">
        <v>39.285714285714</v>
      </c>
      <c r="M2218" s="12">
        <v>14.285714285714</v>
      </c>
      <c r="N2218" s="12">
        <v>0.89285714285700002</v>
      </c>
      <c r="O2218" s="62">
        <v>0</v>
      </c>
    </row>
    <row r="2219" spans="2:15" x14ac:dyDescent="0.2">
      <c r="D2219" s="175"/>
      <c r="E2219" s="4" t="s">
        <v>69</v>
      </c>
      <c r="F2219" s="6"/>
      <c r="G2219" s="5">
        <v>92</v>
      </c>
      <c r="H2219" s="32">
        <v>64.130434782609001</v>
      </c>
      <c r="I2219" s="12">
        <v>5.4347826086959996</v>
      </c>
      <c r="J2219" s="12">
        <v>39.130434782609001</v>
      </c>
      <c r="K2219" s="12">
        <v>5.4347826086959996</v>
      </c>
      <c r="L2219" s="28">
        <v>39.130434782609001</v>
      </c>
      <c r="M2219" s="12">
        <v>19.565217391304</v>
      </c>
      <c r="N2219" s="12">
        <v>2.1739130434780001</v>
      </c>
      <c r="O2219" s="62">
        <v>0</v>
      </c>
    </row>
    <row r="2220" spans="2:15" x14ac:dyDescent="0.2">
      <c r="D2220" s="175"/>
      <c r="E2220" s="4" t="s">
        <v>70</v>
      </c>
      <c r="F2220" s="6"/>
      <c r="G2220" s="5">
        <v>131</v>
      </c>
      <c r="H2220" s="77">
        <v>54.198473282442997</v>
      </c>
      <c r="I2220" s="12">
        <v>3.053435114504</v>
      </c>
      <c r="J2220" s="12">
        <v>43.511450381678998</v>
      </c>
      <c r="K2220" s="12">
        <v>2.2900763358780001</v>
      </c>
      <c r="L2220" s="12">
        <v>38.167938931298004</v>
      </c>
      <c r="M2220" s="12">
        <v>21.374045801527</v>
      </c>
      <c r="N2220" s="29">
        <v>0</v>
      </c>
      <c r="O2220" s="34">
        <v>1.526717557252</v>
      </c>
    </row>
    <row r="2221" spans="2:15" x14ac:dyDescent="0.2">
      <c r="D2221" s="175"/>
      <c r="E2221" s="4" t="s">
        <v>71</v>
      </c>
      <c r="F2221" s="6"/>
      <c r="G2221" s="5">
        <v>71</v>
      </c>
      <c r="H2221" s="32">
        <v>56.338028169014002</v>
      </c>
      <c r="I2221" s="12">
        <v>2.8169014084509998</v>
      </c>
      <c r="J2221" s="28">
        <v>43.661971830985998</v>
      </c>
      <c r="K2221" s="12">
        <v>4.2253521126760001</v>
      </c>
      <c r="L2221" s="12">
        <v>38.028169014085002</v>
      </c>
      <c r="M2221" s="12">
        <v>12.676056338027999</v>
      </c>
      <c r="N2221" s="29">
        <v>0</v>
      </c>
      <c r="O2221" s="62">
        <v>0</v>
      </c>
    </row>
    <row r="2222" spans="2:15" x14ac:dyDescent="0.2">
      <c r="D2222" s="176"/>
      <c r="E2222" s="59" t="s">
        <v>72</v>
      </c>
      <c r="F2222" s="60"/>
      <c r="G2222" s="56">
        <v>70</v>
      </c>
      <c r="H2222" s="136">
        <v>42.857142857143003</v>
      </c>
      <c r="I2222" s="47">
        <v>5.7142857142860004</v>
      </c>
      <c r="J2222" s="109">
        <v>60</v>
      </c>
      <c r="K2222" s="47">
        <v>1.4285714285710001</v>
      </c>
      <c r="L2222" s="102">
        <v>42.857142857143003</v>
      </c>
      <c r="M2222" s="109">
        <v>27.142857142857</v>
      </c>
      <c r="N2222" s="80">
        <v>0</v>
      </c>
      <c r="O2222" s="85">
        <v>1.4285714285710001</v>
      </c>
    </row>
    <row r="2224" spans="2:15" x14ac:dyDescent="0.2">
      <c r="B2224" s="43" t="str">
        <f xml:space="preserve"> HYPERLINK("#'目次'!B87", "[81]")</f>
        <v>[81]</v>
      </c>
      <c r="C2224" s="31" t="s">
        <v>221</v>
      </c>
    </row>
    <row r="2227" spans="3:15" x14ac:dyDescent="0.2">
      <c r="C2227" s="31" t="s">
        <v>75</v>
      </c>
    </row>
    <row r="2228" spans="3:15" ht="24" x14ac:dyDescent="0.2">
      <c r="D2228" s="177"/>
      <c r="E2228" s="178"/>
      <c r="F2228" s="178"/>
      <c r="G2228" s="40" t="s">
        <v>14</v>
      </c>
      <c r="H2228" s="42" t="s">
        <v>213</v>
      </c>
      <c r="I2228" s="15" t="s">
        <v>214</v>
      </c>
      <c r="J2228" s="15" t="s">
        <v>215</v>
      </c>
      <c r="K2228" s="15" t="s">
        <v>216</v>
      </c>
      <c r="L2228" s="15" t="s">
        <v>217</v>
      </c>
      <c r="M2228" s="15" t="s">
        <v>218</v>
      </c>
      <c r="N2228" s="15" t="s">
        <v>86</v>
      </c>
      <c r="O2228" s="44" t="s">
        <v>17</v>
      </c>
    </row>
    <row r="2229" spans="3:15" x14ac:dyDescent="0.2">
      <c r="D2229" s="179"/>
      <c r="E2229" s="180"/>
      <c r="F2229" s="180"/>
      <c r="G2229" s="39"/>
      <c r="H2229" s="41"/>
      <c r="I2229" s="14"/>
      <c r="J2229" s="14"/>
      <c r="K2229" s="14"/>
      <c r="L2229" s="14"/>
      <c r="M2229" s="14"/>
      <c r="N2229" s="14"/>
      <c r="O2229" s="38"/>
    </row>
    <row r="2230" spans="3:15" x14ac:dyDescent="0.2">
      <c r="D2230" s="58"/>
      <c r="E2230" s="53" t="s">
        <v>14</v>
      </c>
      <c r="F2230" s="52"/>
      <c r="G2230" s="37">
        <v>1222</v>
      </c>
      <c r="H2230" s="24">
        <v>60.392798690671</v>
      </c>
      <c r="I2230" s="24">
        <v>4.0098199672670001</v>
      </c>
      <c r="J2230" s="24">
        <v>38.543371522095001</v>
      </c>
      <c r="K2230" s="24">
        <v>4.1734860883799998</v>
      </c>
      <c r="L2230" s="24">
        <v>33.224222585924998</v>
      </c>
      <c r="M2230" s="24">
        <v>17.103109656301001</v>
      </c>
      <c r="N2230" s="24">
        <v>0.90016366612099996</v>
      </c>
      <c r="O2230" s="68">
        <v>1.8003273322419999</v>
      </c>
    </row>
    <row r="2231" spans="3:15" x14ac:dyDescent="0.2">
      <c r="D2231" s="174" t="s">
        <v>36</v>
      </c>
      <c r="E2231" s="20" t="s">
        <v>76</v>
      </c>
      <c r="F2231" s="22"/>
      <c r="G2231" s="21">
        <v>629</v>
      </c>
      <c r="H2231" s="51">
        <v>62.798092209857003</v>
      </c>
      <c r="I2231" s="19">
        <v>3.3386327503970001</v>
      </c>
      <c r="J2231" s="19">
        <v>36.406995230524998</v>
      </c>
      <c r="K2231" s="19">
        <v>4.6104928457870002</v>
      </c>
      <c r="L2231" s="19">
        <v>29.72972972973</v>
      </c>
      <c r="M2231" s="19">
        <v>18.124006359300001</v>
      </c>
      <c r="N2231" s="19">
        <v>0.95389507154200004</v>
      </c>
      <c r="O2231" s="50">
        <v>1.5898251192370001</v>
      </c>
    </row>
    <row r="2232" spans="3:15" x14ac:dyDescent="0.2">
      <c r="D2232" s="175"/>
      <c r="E2232" s="4" t="s">
        <v>39</v>
      </c>
      <c r="F2232" s="6"/>
      <c r="G2232" s="5">
        <v>37</v>
      </c>
      <c r="H2232" s="94">
        <v>72.972972972972997</v>
      </c>
      <c r="I2232" s="29">
        <v>0</v>
      </c>
      <c r="J2232" s="61">
        <v>8.1081081081080004</v>
      </c>
      <c r="K2232" s="12">
        <v>8.1081081081080004</v>
      </c>
      <c r="L2232" s="12">
        <v>35.135135135135002</v>
      </c>
      <c r="M2232" s="12">
        <v>21.621621621622001</v>
      </c>
      <c r="N2232" s="29">
        <v>0</v>
      </c>
      <c r="O2232" s="62">
        <v>0</v>
      </c>
    </row>
    <row r="2233" spans="3:15" x14ac:dyDescent="0.2">
      <c r="D2233" s="175"/>
      <c r="E2233" s="4" t="s">
        <v>40</v>
      </c>
      <c r="F2233" s="6"/>
      <c r="G2233" s="5">
        <v>73</v>
      </c>
      <c r="H2233" s="94">
        <v>71.232876712329002</v>
      </c>
      <c r="I2233" s="12">
        <v>2.7397260273969999</v>
      </c>
      <c r="J2233" s="12">
        <v>42.465753424657997</v>
      </c>
      <c r="K2233" s="12">
        <v>8.2191780821920002</v>
      </c>
      <c r="L2233" s="28">
        <v>38.356164383562003</v>
      </c>
      <c r="M2233" s="49">
        <v>27.397260273973</v>
      </c>
      <c r="N2233" s="12">
        <v>1.369863013699</v>
      </c>
      <c r="O2233" s="62">
        <v>0</v>
      </c>
    </row>
    <row r="2234" spans="3:15" x14ac:dyDescent="0.2">
      <c r="D2234" s="175"/>
      <c r="E2234" s="4" t="s">
        <v>41</v>
      </c>
      <c r="F2234" s="6"/>
      <c r="G2234" s="5">
        <v>108</v>
      </c>
      <c r="H2234" s="77">
        <v>53.703703703704001</v>
      </c>
      <c r="I2234" s="12">
        <v>2.7777777777780002</v>
      </c>
      <c r="J2234" s="12">
        <v>38.888888888888999</v>
      </c>
      <c r="K2234" s="12">
        <v>6.4814814814809996</v>
      </c>
      <c r="L2234" s="12">
        <v>28.703703703704001</v>
      </c>
      <c r="M2234" s="12">
        <v>20.370370370370001</v>
      </c>
      <c r="N2234" s="12">
        <v>0.92592592592599998</v>
      </c>
      <c r="O2234" s="62">
        <v>0</v>
      </c>
    </row>
    <row r="2235" spans="3:15" x14ac:dyDescent="0.2">
      <c r="D2235" s="175"/>
      <c r="E2235" s="4" t="s">
        <v>42</v>
      </c>
      <c r="F2235" s="6"/>
      <c r="G2235" s="5">
        <v>113</v>
      </c>
      <c r="H2235" s="32">
        <v>63.716814159291999</v>
      </c>
      <c r="I2235" s="12">
        <v>3.53982300885</v>
      </c>
      <c r="J2235" s="12">
        <v>37.168141592920001</v>
      </c>
      <c r="K2235" s="12">
        <v>3.53982300885</v>
      </c>
      <c r="L2235" s="12">
        <v>30.973451327433999</v>
      </c>
      <c r="M2235" s="12">
        <v>20.353982300885001</v>
      </c>
      <c r="N2235" s="12">
        <v>0.88495575221199996</v>
      </c>
      <c r="O2235" s="34">
        <v>1.769911504425</v>
      </c>
    </row>
    <row r="2236" spans="3:15" x14ac:dyDescent="0.2">
      <c r="D2236" s="175"/>
      <c r="E2236" s="4" t="s">
        <v>43</v>
      </c>
      <c r="F2236" s="6"/>
      <c r="G2236" s="5">
        <v>101</v>
      </c>
      <c r="H2236" s="32">
        <v>60.396039603959998</v>
      </c>
      <c r="I2236" s="12">
        <v>1.9801980198019999</v>
      </c>
      <c r="J2236" s="12">
        <v>40.594059405941003</v>
      </c>
      <c r="K2236" s="12">
        <v>2.970297029703</v>
      </c>
      <c r="L2236" s="12">
        <v>31.683168316831999</v>
      </c>
      <c r="M2236" s="12">
        <v>21.782178217822</v>
      </c>
      <c r="N2236" s="12">
        <v>0.99009900990099997</v>
      </c>
      <c r="O2236" s="62">
        <v>0</v>
      </c>
    </row>
    <row r="2237" spans="3:15" x14ac:dyDescent="0.2">
      <c r="D2237" s="175"/>
      <c r="E2237" s="4" t="s">
        <v>44</v>
      </c>
      <c r="F2237" s="6"/>
      <c r="G2237" s="5">
        <v>114</v>
      </c>
      <c r="H2237" s="32">
        <v>63.157894736842003</v>
      </c>
      <c r="I2237" s="12">
        <v>6.1403508771929998</v>
      </c>
      <c r="J2237" s="12">
        <v>35.964912280702002</v>
      </c>
      <c r="K2237" s="12">
        <v>4.3859649122809996</v>
      </c>
      <c r="L2237" s="12">
        <v>31.578947368421002</v>
      </c>
      <c r="M2237" s="33">
        <v>8.7719298245609991</v>
      </c>
      <c r="N2237" s="12">
        <v>1.7543859649119999</v>
      </c>
      <c r="O2237" s="34">
        <v>0.87719298245599997</v>
      </c>
    </row>
    <row r="2238" spans="3:15" x14ac:dyDescent="0.2">
      <c r="D2238" s="175"/>
      <c r="E2238" s="4" t="s">
        <v>45</v>
      </c>
      <c r="F2238" s="6"/>
      <c r="G2238" s="5">
        <v>83</v>
      </c>
      <c r="H2238" s="32">
        <v>63.855421686747</v>
      </c>
      <c r="I2238" s="12">
        <v>3.6144578313250002</v>
      </c>
      <c r="J2238" s="12">
        <v>34.939759036144999</v>
      </c>
      <c r="K2238" s="12">
        <v>1.204819277108</v>
      </c>
      <c r="L2238" s="61">
        <v>14.457831325300999</v>
      </c>
      <c r="M2238" s="33">
        <v>10.843373493975999</v>
      </c>
      <c r="N2238" s="29">
        <v>0</v>
      </c>
      <c r="O2238" s="97">
        <v>8.4337349397590007</v>
      </c>
    </row>
    <row r="2239" spans="3:15" x14ac:dyDescent="0.2">
      <c r="D2239" s="174" t="s">
        <v>37</v>
      </c>
      <c r="E2239" s="20" t="s">
        <v>77</v>
      </c>
      <c r="F2239" s="22"/>
      <c r="G2239" s="21">
        <v>593</v>
      </c>
      <c r="H2239" s="51">
        <v>57.841483979764</v>
      </c>
      <c r="I2239" s="19">
        <v>4.7217537942660002</v>
      </c>
      <c r="J2239" s="19">
        <v>40.809443507589002</v>
      </c>
      <c r="K2239" s="19">
        <v>3.7099494097810002</v>
      </c>
      <c r="L2239" s="19">
        <v>36.930860033727001</v>
      </c>
      <c r="M2239" s="19">
        <v>16.020236087690002</v>
      </c>
      <c r="N2239" s="19">
        <v>0.84317032040499995</v>
      </c>
      <c r="O2239" s="50">
        <v>2.0236087689710001</v>
      </c>
    </row>
    <row r="2240" spans="3:15" x14ac:dyDescent="0.2">
      <c r="D2240" s="175"/>
      <c r="E2240" s="4" t="s">
        <v>39</v>
      </c>
      <c r="F2240" s="6"/>
      <c r="G2240" s="5">
        <v>27</v>
      </c>
      <c r="H2240" s="94">
        <v>85.185185185185006</v>
      </c>
      <c r="I2240" s="12">
        <v>3.7037037037039999</v>
      </c>
      <c r="J2240" s="61">
        <v>3.7037037037039999</v>
      </c>
      <c r="K2240" s="12">
        <v>7.4074074074069998</v>
      </c>
      <c r="L2240" s="61">
        <v>7.4074074074069998</v>
      </c>
      <c r="M2240" s="33">
        <v>11.111111111111001</v>
      </c>
      <c r="N2240" s="12">
        <v>3.7037037037039999</v>
      </c>
      <c r="O2240" s="34">
        <v>3.7037037037039999</v>
      </c>
    </row>
    <row r="2241" spans="2:15" x14ac:dyDescent="0.2">
      <c r="D2241" s="175"/>
      <c r="E2241" s="4" t="s">
        <v>40</v>
      </c>
      <c r="F2241" s="6"/>
      <c r="G2241" s="5">
        <v>74</v>
      </c>
      <c r="H2241" s="75">
        <v>70.270270270270004</v>
      </c>
      <c r="I2241" s="12">
        <v>5.4054054054050003</v>
      </c>
      <c r="J2241" s="61">
        <v>25.675675675676001</v>
      </c>
      <c r="K2241" s="12">
        <v>5.4054054054050003</v>
      </c>
      <c r="L2241" s="28">
        <v>39.189189189189001</v>
      </c>
      <c r="M2241" s="12">
        <v>18.918918918919001</v>
      </c>
      <c r="N2241" s="29">
        <v>0</v>
      </c>
      <c r="O2241" s="34">
        <v>2.7027027027030002</v>
      </c>
    </row>
    <row r="2242" spans="2:15" x14ac:dyDescent="0.2">
      <c r="D2242" s="175"/>
      <c r="E2242" s="4" t="s">
        <v>41</v>
      </c>
      <c r="F2242" s="6"/>
      <c r="G2242" s="5">
        <v>96</v>
      </c>
      <c r="H2242" s="77">
        <v>51.041666666666998</v>
      </c>
      <c r="I2242" s="12">
        <v>3.125</v>
      </c>
      <c r="J2242" s="28">
        <v>47.916666666666998</v>
      </c>
      <c r="K2242" s="12">
        <v>1.041666666667</v>
      </c>
      <c r="L2242" s="28">
        <v>42.708333333333002</v>
      </c>
      <c r="M2242" s="12">
        <v>21.875</v>
      </c>
      <c r="N2242" s="29">
        <v>0</v>
      </c>
      <c r="O2242" s="62">
        <v>0</v>
      </c>
    </row>
    <row r="2243" spans="2:15" x14ac:dyDescent="0.2">
      <c r="D2243" s="175"/>
      <c r="E2243" s="4" t="s">
        <v>42</v>
      </c>
      <c r="F2243" s="6"/>
      <c r="G2243" s="5">
        <v>97</v>
      </c>
      <c r="H2243" s="77">
        <v>53.608247422680002</v>
      </c>
      <c r="I2243" s="12">
        <v>3.0927835051549999</v>
      </c>
      <c r="J2243" s="12">
        <v>40.206185567010003</v>
      </c>
      <c r="K2243" s="12">
        <v>1.0309278350519999</v>
      </c>
      <c r="L2243" s="49">
        <v>48.453608247422999</v>
      </c>
      <c r="M2243" s="12">
        <v>19.587628865978999</v>
      </c>
      <c r="N2243" s="12">
        <v>1.0309278350519999</v>
      </c>
      <c r="O2243" s="34">
        <v>1.0309278350519999</v>
      </c>
    </row>
    <row r="2244" spans="2:15" x14ac:dyDescent="0.2">
      <c r="D2244" s="175"/>
      <c r="E2244" s="4" t="s">
        <v>43</v>
      </c>
      <c r="F2244" s="6"/>
      <c r="G2244" s="5">
        <v>103</v>
      </c>
      <c r="H2244" s="77">
        <v>52.427184466019</v>
      </c>
      <c r="I2244" s="12">
        <v>5.8252427184469999</v>
      </c>
      <c r="J2244" s="49">
        <v>49.514563106795997</v>
      </c>
      <c r="K2244" s="12">
        <v>7.7669902912620001</v>
      </c>
      <c r="L2244" s="12">
        <v>36.893203883494998</v>
      </c>
      <c r="M2244" s="12">
        <v>15.533980582524</v>
      </c>
      <c r="N2244" s="29">
        <v>0</v>
      </c>
      <c r="O2244" s="34">
        <v>1.9417475728160001</v>
      </c>
    </row>
    <row r="2245" spans="2:15" x14ac:dyDescent="0.2">
      <c r="D2245" s="175"/>
      <c r="E2245" s="4" t="s">
        <v>44</v>
      </c>
      <c r="F2245" s="6"/>
      <c r="G2245" s="5">
        <v>109</v>
      </c>
      <c r="H2245" s="77">
        <v>55.045871559632999</v>
      </c>
      <c r="I2245" s="12">
        <v>6.4220183486240003</v>
      </c>
      <c r="J2245" s="49">
        <v>49.541284403669998</v>
      </c>
      <c r="K2245" s="12">
        <v>4.5871559633030001</v>
      </c>
      <c r="L2245" s="28">
        <v>42.201834862384999</v>
      </c>
      <c r="M2245" s="12">
        <v>17.43119266055</v>
      </c>
      <c r="N2245" s="12">
        <v>1.834862385321</v>
      </c>
      <c r="O2245" s="34">
        <v>0.91743119266100004</v>
      </c>
    </row>
    <row r="2246" spans="2:15" x14ac:dyDescent="0.2">
      <c r="D2246" s="176"/>
      <c r="E2246" s="59" t="s">
        <v>45</v>
      </c>
      <c r="F2246" s="60"/>
      <c r="G2246" s="56">
        <v>87</v>
      </c>
      <c r="H2246" s="83">
        <v>60.919540229885001</v>
      </c>
      <c r="I2246" s="47">
        <v>4.5977011494250002</v>
      </c>
      <c r="J2246" s="47">
        <v>36.781609195401998</v>
      </c>
      <c r="K2246" s="47">
        <v>1.149425287356</v>
      </c>
      <c r="L2246" s="92">
        <v>18.390804597700999</v>
      </c>
      <c r="M2246" s="92">
        <v>3.4482758620689999</v>
      </c>
      <c r="N2246" s="47">
        <v>1.149425287356</v>
      </c>
      <c r="O2246" s="85">
        <v>5.7471264367819996</v>
      </c>
    </row>
    <row r="2248" spans="2:15" x14ac:dyDescent="0.2">
      <c r="B2248" s="43" t="str">
        <f xml:space="preserve"> HYPERLINK("#'目次'!B88", "[82]")</f>
        <v>[82]</v>
      </c>
      <c r="C2248" s="31" t="s">
        <v>224</v>
      </c>
    </row>
    <row r="2252" spans="2:15" ht="24" x14ac:dyDescent="0.2">
      <c r="D2252" s="177"/>
      <c r="E2252" s="178"/>
      <c r="F2252" s="178"/>
      <c r="G2252" s="40" t="s">
        <v>14</v>
      </c>
      <c r="H2252" s="42" t="s">
        <v>213</v>
      </c>
      <c r="I2252" s="15" t="s">
        <v>214</v>
      </c>
      <c r="J2252" s="15" t="s">
        <v>215</v>
      </c>
      <c r="K2252" s="15" t="s">
        <v>216</v>
      </c>
      <c r="L2252" s="15" t="s">
        <v>217</v>
      </c>
      <c r="M2252" s="15" t="s">
        <v>218</v>
      </c>
      <c r="N2252" s="15" t="s">
        <v>86</v>
      </c>
      <c r="O2252" s="44" t="s">
        <v>17</v>
      </c>
    </row>
    <row r="2253" spans="2:15" x14ac:dyDescent="0.2">
      <c r="D2253" s="179"/>
      <c r="E2253" s="180"/>
      <c r="F2253" s="180"/>
      <c r="G2253" s="39"/>
      <c r="H2253" s="41"/>
      <c r="I2253" s="14"/>
      <c r="J2253" s="14"/>
      <c r="K2253" s="14"/>
      <c r="L2253" s="14"/>
      <c r="M2253" s="14"/>
      <c r="N2253" s="14"/>
      <c r="O2253" s="38"/>
    </row>
    <row r="2254" spans="2:15" x14ac:dyDescent="0.2">
      <c r="D2254" s="58"/>
      <c r="E2254" s="53" t="s">
        <v>14</v>
      </c>
      <c r="F2254" s="52"/>
      <c r="G2254" s="37">
        <v>1222</v>
      </c>
      <c r="H2254" s="24">
        <v>52.945990180033</v>
      </c>
      <c r="I2254" s="24">
        <v>6.055646481178</v>
      </c>
      <c r="J2254" s="24">
        <v>50.572831423895003</v>
      </c>
      <c r="K2254" s="24">
        <v>2.9459901800330002</v>
      </c>
      <c r="L2254" s="24">
        <v>20.294599018003002</v>
      </c>
      <c r="M2254" s="24">
        <v>10.474631751226999</v>
      </c>
      <c r="N2254" s="24">
        <v>0.49099836333899999</v>
      </c>
      <c r="O2254" s="68">
        <v>2.3731587561369998</v>
      </c>
    </row>
    <row r="2255" spans="2:15" x14ac:dyDescent="0.2">
      <c r="D2255" s="174" t="s">
        <v>18</v>
      </c>
      <c r="E2255" s="20" t="s">
        <v>19</v>
      </c>
      <c r="F2255" s="22"/>
      <c r="G2255" s="21">
        <v>57</v>
      </c>
      <c r="H2255" s="51">
        <v>56.140350877193001</v>
      </c>
      <c r="I2255" s="19">
        <v>5.2631578947369997</v>
      </c>
      <c r="J2255" s="88">
        <v>57.894736842104997</v>
      </c>
      <c r="K2255" s="19">
        <v>1.7543859649119999</v>
      </c>
      <c r="L2255" s="105">
        <v>33.333333333333002</v>
      </c>
      <c r="M2255" s="78">
        <v>5.2631578947369997</v>
      </c>
      <c r="N2255" s="74">
        <v>0</v>
      </c>
      <c r="O2255" s="50">
        <v>1.7543859649119999</v>
      </c>
    </row>
    <row r="2256" spans="2:15" x14ac:dyDescent="0.2">
      <c r="D2256" s="175"/>
      <c r="E2256" s="4" t="s">
        <v>20</v>
      </c>
      <c r="F2256" s="6"/>
      <c r="G2256" s="5">
        <v>84</v>
      </c>
      <c r="H2256" s="75">
        <v>60.714285714286</v>
      </c>
      <c r="I2256" s="12">
        <v>5.9523809523809996</v>
      </c>
      <c r="J2256" s="61">
        <v>39.285714285714</v>
      </c>
      <c r="K2256" s="12">
        <v>3.5714285714290002</v>
      </c>
      <c r="L2256" s="12">
        <v>22.619047619048001</v>
      </c>
      <c r="M2256" s="12">
        <v>8.333333333333</v>
      </c>
      <c r="N2256" s="29">
        <v>0</v>
      </c>
      <c r="O2256" s="34">
        <v>3.5714285714290002</v>
      </c>
    </row>
    <row r="2257" spans="4:15" x14ac:dyDescent="0.2">
      <c r="D2257" s="175"/>
      <c r="E2257" s="4" t="s">
        <v>21</v>
      </c>
      <c r="F2257" s="6"/>
      <c r="G2257" s="5">
        <v>487</v>
      </c>
      <c r="H2257" s="32">
        <v>52.361396303901003</v>
      </c>
      <c r="I2257" s="12">
        <v>3.901437371663</v>
      </c>
      <c r="J2257" s="28">
        <v>55.852156057495002</v>
      </c>
      <c r="K2257" s="12">
        <v>2.258726899384</v>
      </c>
      <c r="L2257" s="12">
        <v>16.427104722793</v>
      </c>
      <c r="M2257" s="12">
        <v>10.677618069815001</v>
      </c>
      <c r="N2257" s="12">
        <v>0.82135523613999994</v>
      </c>
      <c r="O2257" s="34">
        <v>2.0533880903489998</v>
      </c>
    </row>
    <row r="2258" spans="4:15" x14ac:dyDescent="0.2">
      <c r="D2258" s="175"/>
      <c r="E2258" s="4" t="s">
        <v>22</v>
      </c>
      <c r="F2258" s="6"/>
      <c r="G2258" s="5">
        <v>35</v>
      </c>
      <c r="H2258" s="77">
        <v>45.714285714286</v>
      </c>
      <c r="I2258" s="12">
        <v>5.7142857142860004</v>
      </c>
      <c r="J2258" s="61">
        <v>37.142857142856997</v>
      </c>
      <c r="K2258" s="28">
        <v>8.5714285714289993</v>
      </c>
      <c r="L2258" s="12">
        <v>22.857142857143</v>
      </c>
      <c r="M2258" s="12">
        <v>11.428571428571001</v>
      </c>
      <c r="N2258" s="29">
        <v>0</v>
      </c>
      <c r="O2258" s="34">
        <v>2.8571428571430002</v>
      </c>
    </row>
    <row r="2259" spans="4:15" x14ac:dyDescent="0.2">
      <c r="D2259" s="175"/>
      <c r="E2259" s="4" t="s">
        <v>23</v>
      </c>
      <c r="F2259" s="6"/>
      <c r="G2259" s="5">
        <v>143</v>
      </c>
      <c r="H2259" s="32">
        <v>51.048951048950997</v>
      </c>
      <c r="I2259" s="12">
        <v>4.8951048951049998</v>
      </c>
      <c r="J2259" s="12">
        <v>55.244755244754998</v>
      </c>
      <c r="K2259" s="12">
        <v>2.0979020979020002</v>
      </c>
      <c r="L2259" s="12">
        <v>20.979020979021001</v>
      </c>
      <c r="M2259" s="12">
        <v>8.3916083916080009</v>
      </c>
      <c r="N2259" s="29">
        <v>0</v>
      </c>
      <c r="O2259" s="34">
        <v>0.69930069930100003</v>
      </c>
    </row>
    <row r="2260" spans="4:15" x14ac:dyDescent="0.2">
      <c r="D2260" s="175"/>
      <c r="E2260" s="4" t="s">
        <v>24</v>
      </c>
      <c r="F2260" s="6"/>
      <c r="G2260" s="5">
        <v>187</v>
      </c>
      <c r="H2260" s="32">
        <v>49.732620320856</v>
      </c>
      <c r="I2260" s="12">
        <v>10.160427807487</v>
      </c>
      <c r="J2260" s="12">
        <v>52.406417112299003</v>
      </c>
      <c r="K2260" s="12">
        <v>4.2780748663099999</v>
      </c>
      <c r="L2260" s="12">
        <v>21.390374331551001</v>
      </c>
      <c r="M2260" s="12">
        <v>10.160427807487</v>
      </c>
      <c r="N2260" s="29">
        <v>0</v>
      </c>
      <c r="O2260" s="34">
        <v>2.1390374331549999</v>
      </c>
    </row>
    <row r="2261" spans="4:15" x14ac:dyDescent="0.2">
      <c r="D2261" s="175"/>
      <c r="E2261" s="4" t="s">
        <v>25</v>
      </c>
      <c r="F2261" s="6"/>
      <c r="G2261" s="5">
        <v>71</v>
      </c>
      <c r="H2261" s="32">
        <v>54.929577464788998</v>
      </c>
      <c r="I2261" s="12">
        <v>4.2253521126760001</v>
      </c>
      <c r="J2261" s="33">
        <v>43.661971830985998</v>
      </c>
      <c r="K2261" s="12">
        <v>1.4084507042250001</v>
      </c>
      <c r="L2261" s="49">
        <v>32.394366197182997</v>
      </c>
      <c r="M2261" s="49">
        <v>21.12676056338</v>
      </c>
      <c r="N2261" s="12">
        <v>1.4084507042250001</v>
      </c>
      <c r="O2261" s="34">
        <v>1.4084507042250001</v>
      </c>
    </row>
    <row r="2262" spans="4:15" x14ac:dyDescent="0.2">
      <c r="D2262" s="175"/>
      <c r="E2262" s="4" t="s">
        <v>26</v>
      </c>
      <c r="F2262" s="6"/>
      <c r="G2262" s="5">
        <v>30</v>
      </c>
      <c r="H2262" s="32">
        <v>53.333333333333002</v>
      </c>
      <c r="I2262" s="12">
        <v>3.333333333333</v>
      </c>
      <c r="J2262" s="61">
        <v>33.333333333333002</v>
      </c>
      <c r="K2262" s="12">
        <v>3.333333333333</v>
      </c>
      <c r="L2262" s="12">
        <v>23.333333333333002</v>
      </c>
      <c r="M2262" s="12">
        <v>6.666666666667</v>
      </c>
      <c r="N2262" s="29">
        <v>0</v>
      </c>
      <c r="O2262" s="34">
        <v>3.333333333333</v>
      </c>
    </row>
    <row r="2263" spans="4:15" x14ac:dyDescent="0.2">
      <c r="D2263" s="175"/>
      <c r="E2263" s="4" t="s">
        <v>27</v>
      </c>
      <c r="F2263" s="6"/>
      <c r="G2263" s="5">
        <v>70</v>
      </c>
      <c r="H2263" s="75">
        <v>60</v>
      </c>
      <c r="I2263" s="49">
        <v>17.142857142857</v>
      </c>
      <c r="J2263" s="61">
        <v>28.571428571428999</v>
      </c>
      <c r="K2263" s="12">
        <v>5.7142857142860004</v>
      </c>
      <c r="L2263" s="12">
        <v>20</v>
      </c>
      <c r="M2263" s="28">
        <v>15.714285714286</v>
      </c>
      <c r="N2263" s="12">
        <v>1.4285714285710001</v>
      </c>
      <c r="O2263" s="34">
        <v>7.1428571428570002</v>
      </c>
    </row>
    <row r="2264" spans="4:15" x14ac:dyDescent="0.2">
      <c r="D2264" s="175"/>
      <c r="E2264" s="4" t="s">
        <v>28</v>
      </c>
      <c r="F2264" s="6"/>
      <c r="G2264" s="5">
        <v>51</v>
      </c>
      <c r="H2264" s="32">
        <v>54.901960784313999</v>
      </c>
      <c r="I2264" s="12">
        <v>5.8823529411760003</v>
      </c>
      <c r="J2264" s="12">
        <v>49.019607843137003</v>
      </c>
      <c r="K2264" s="12">
        <v>1.9607843137250001</v>
      </c>
      <c r="L2264" s="12">
        <v>15.686274509804001</v>
      </c>
      <c r="M2264" s="12">
        <v>5.8823529411760003</v>
      </c>
      <c r="N2264" s="29">
        <v>0</v>
      </c>
      <c r="O2264" s="34">
        <v>1.9607843137250001</v>
      </c>
    </row>
    <row r="2265" spans="4:15" x14ac:dyDescent="0.2">
      <c r="D2265" s="175"/>
      <c r="E2265" s="4" t="s">
        <v>29</v>
      </c>
      <c r="F2265" s="6"/>
      <c r="G2265" s="5">
        <v>7</v>
      </c>
      <c r="H2265" s="106">
        <v>28.571428571428999</v>
      </c>
      <c r="I2265" s="90">
        <v>0</v>
      </c>
      <c r="J2265" s="28">
        <v>57.142857142856997</v>
      </c>
      <c r="K2265" s="29">
        <v>0</v>
      </c>
      <c r="L2265" s="87">
        <v>0</v>
      </c>
      <c r="M2265" s="87">
        <v>0</v>
      </c>
      <c r="N2265" s="29">
        <v>0</v>
      </c>
      <c r="O2265" s="107">
        <v>14.285714285714</v>
      </c>
    </row>
    <row r="2266" spans="4:15" x14ac:dyDescent="0.2">
      <c r="D2266" s="174" t="s">
        <v>30</v>
      </c>
      <c r="E2266" s="20" t="s">
        <v>31</v>
      </c>
      <c r="F2266" s="22"/>
      <c r="G2266" s="21">
        <v>393</v>
      </c>
      <c r="H2266" s="51">
        <v>51.653944020356001</v>
      </c>
      <c r="I2266" s="19">
        <v>5.8524173027990001</v>
      </c>
      <c r="J2266" s="19">
        <v>54.198473282442997</v>
      </c>
      <c r="K2266" s="19">
        <v>2.5445292620869999</v>
      </c>
      <c r="L2266" s="19">
        <v>21.119592875317998</v>
      </c>
      <c r="M2266" s="19">
        <v>12.977099236640999</v>
      </c>
      <c r="N2266" s="19">
        <v>0.25445292620900001</v>
      </c>
      <c r="O2266" s="50">
        <v>1.781170483461</v>
      </c>
    </row>
    <row r="2267" spans="4:15" x14ac:dyDescent="0.2">
      <c r="D2267" s="175"/>
      <c r="E2267" s="4" t="s">
        <v>32</v>
      </c>
      <c r="F2267" s="6"/>
      <c r="G2267" s="5">
        <v>352</v>
      </c>
      <c r="H2267" s="32">
        <v>53.125</v>
      </c>
      <c r="I2267" s="12">
        <v>4.8295454545450003</v>
      </c>
      <c r="J2267" s="12">
        <v>49.431818181818002</v>
      </c>
      <c r="K2267" s="12">
        <v>4.8295454545450003</v>
      </c>
      <c r="L2267" s="12">
        <v>21.306818181817999</v>
      </c>
      <c r="M2267" s="12">
        <v>11.647727272727</v>
      </c>
      <c r="N2267" s="12">
        <v>0.28409090909099999</v>
      </c>
      <c r="O2267" s="34">
        <v>2.2727272727269998</v>
      </c>
    </row>
    <row r="2268" spans="4:15" x14ac:dyDescent="0.2">
      <c r="D2268" s="175"/>
      <c r="E2268" s="4" t="s">
        <v>33</v>
      </c>
      <c r="F2268" s="6"/>
      <c r="G2268" s="5">
        <v>388</v>
      </c>
      <c r="H2268" s="32">
        <v>53.608247422680002</v>
      </c>
      <c r="I2268" s="12">
        <v>6.9587628865979996</v>
      </c>
      <c r="J2268" s="12">
        <v>48.195876288660003</v>
      </c>
      <c r="K2268" s="12">
        <v>2.319587628866</v>
      </c>
      <c r="L2268" s="12">
        <v>19.072164948453999</v>
      </c>
      <c r="M2268" s="12">
        <v>8.5051546391750001</v>
      </c>
      <c r="N2268" s="12">
        <v>0.77319587628899999</v>
      </c>
      <c r="O2268" s="34">
        <v>3.0927835051549999</v>
      </c>
    </row>
    <row r="2269" spans="4:15" x14ac:dyDescent="0.2">
      <c r="D2269" s="175"/>
      <c r="E2269" s="4" t="s">
        <v>34</v>
      </c>
      <c r="F2269" s="6"/>
      <c r="G2269" s="5">
        <v>89</v>
      </c>
      <c r="H2269" s="32">
        <v>55.056179775281002</v>
      </c>
      <c r="I2269" s="12">
        <v>7.8651685393259996</v>
      </c>
      <c r="J2269" s="12">
        <v>49.438202247191001</v>
      </c>
      <c r="K2269" s="29">
        <v>0</v>
      </c>
      <c r="L2269" s="12">
        <v>17.977528089888001</v>
      </c>
      <c r="M2269" s="33">
        <v>3.3707865168539999</v>
      </c>
      <c r="N2269" s="12">
        <v>1.123595505618</v>
      </c>
      <c r="O2269" s="34">
        <v>2.2471910112360001</v>
      </c>
    </row>
    <row r="2270" spans="4:15" x14ac:dyDescent="0.2">
      <c r="D2270" s="174" t="s">
        <v>35</v>
      </c>
      <c r="E2270" s="20" t="s">
        <v>36</v>
      </c>
      <c r="F2270" s="22"/>
      <c r="G2270" s="21">
        <v>629</v>
      </c>
      <c r="H2270" s="51">
        <v>57.074721780604001</v>
      </c>
      <c r="I2270" s="19">
        <v>5.4054054054050003</v>
      </c>
      <c r="J2270" s="19">
        <v>48.807631160572001</v>
      </c>
      <c r="K2270" s="19">
        <v>3.4976152623210002</v>
      </c>
      <c r="L2270" s="19">
        <v>17.806041335452999</v>
      </c>
      <c r="M2270" s="19">
        <v>10.810810810811001</v>
      </c>
      <c r="N2270" s="19">
        <v>0.47694753577100002</v>
      </c>
      <c r="O2270" s="50">
        <v>2.0667726550080001</v>
      </c>
    </row>
    <row r="2271" spans="4:15" x14ac:dyDescent="0.2">
      <c r="D2271" s="175"/>
      <c r="E2271" s="4" t="s">
        <v>37</v>
      </c>
      <c r="F2271" s="6"/>
      <c r="G2271" s="5">
        <v>593</v>
      </c>
      <c r="H2271" s="32">
        <v>48.566610455312002</v>
      </c>
      <c r="I2271" s="12">
        <v>6.7453625632380003</v>
      </c>
      <c r="J2271" s="12">
        <v>52.445193929174003</v>
      </c>
      <c r="K2271" s="12">
        <v>2.3608768971330001</v>
      </c>
      <c r="L2271" s="12">
        <v>22.934232715008001</v>
      </c>
      <c r="M2271" s="12">
        <v>10.118043844857</v>
      </c>
      <c r="N2271" s="12">
        <v>0.50590219224300004</v>
      </c>
      <c r="O2271" s="34">
        <v>2.6981450252950001</v>
      </c>
    </row>
    <row r="2272" spans="4:15" x14ac:dyDescent="0.2">
      <c r="D2272" s="174" t="s">
        <v>38</v>
      </c>
      <c r="E2272" s="20" t="s">
        <v>39</v>
      </c>
      <c r="F2272" s="22"/>
      <c r="G2272" s="21">
        <v>64</v>
      </c>
      <c r="H2272" s="119">
        <v>75</v>
      </c>
      <c r="I2272" s="19">
        <v>3.125</v>
      </c>
      <c r="J2272" s="98">
        <v>7.8125</v>
      </c>
      <c r="K2272" s="19">
        <v>6.25</v>
      </c>
      <c r="L2272" s="19">
        <v>15.625</v>
      </c>
      <c r="M2272" s="19">
        <v>12.5</v>
      </c>
      <c r="N2272" s="74">
        <v>0</v>
      </c>
      <c r="O2272" s="50">
        <v>3.125</v>
      </c>
    </row>
    <row r="2273" spans="2:15" x14ac:dyDescent="0.2">
      <c r="D2273" s="175"/>
      <c r="E2273" s="4" t="s">
        <v>40</v>
      </c>
      <c r="F2273" s="6"/>
      <c r="G2273" s="5">
        <v>147</v>
      </c>
      <c r="H2273" s="32">
        <v>56.462585034013998</v>
      </c>
      <c r="I2273" s="12">
        <v>3.4013605442179999</v>
      </c>
      <c r="J2273" s="12">
        <v>53.061224489795997</v>
      </c>
      <c r="K2273" s="12">
        <v>4.7619047619049999</v>
      </c>
      <c r="L2273" s="28">
        <v>25.850340136054001</v>
      </c>
      <c r="M2273" s="28">
        <v>15.646258503401</v>
      </c>
      <c r="N2273" s="29">
        <v>0</v>
      </c>
      <c r="O2273" s="34">
        <v>2.040816326531</v>
      </c>
    </row>
    <row r="2274" spans="2:15" x14ac:dyDescent="0.2">
      <c r="D2274" s="175"/>
      <c r="E2274" s="4" t="s">
        <v>41</v>
      </c>
      <c r="F2274" s="6"/>
      <c r="G2274" s="5">
        <v>204</v>
      </c>
      <c r="H2274" s="77">
        <v>45.098039215686001</v>
      </c>
      <c r="I2274" s="12">
        <v>1.9607843137250001</v>
      </c>
      <c r="J2274" s="12">
        <v>54.411764705882</v>
      </c>
      <c r="K2274" s="12">
        <v>2.9411764705880001</v>
      </c>
      <c r="L2274" s="12">
        <v>22.058823529411999</v>
      </c>
      <c r="M2274" s="12">
        <v>13.235294117646999</v>
      </c>
      <c r="N2274" s="29">
        <v>0</v>
      </c>
      <c r="O2274" s="34">
        <v>2.9411764705880001</v>
      </c>
    </row>
    <row r="2275" spans="2:15" x14ac:dyDescent="0.2">
      <c r="D2275" s="175"/>
      <c r="E2275" s="4" t="s">
        <v>42</v>
      </c>
      <c r="F2275" s="6"/>
      <c r="G2275" s="5">
        <v>210</v>
      </c>
      <c r="H2275" s="32">
        <v>51.904761904761997</v>
      </c>
      <c r="I2275" s="12">
        <v>8.0952380952380008</v>
      </c>
      <c r="J2275" s="12">
        <v>50.952380952380999</v>
      </c>
      <c r="K2275" s="12">
        <v>1.9047619047619999</v>
      </c>
      <c r="L2275" s="12">
        <v>21.904761904762001</v>
      </c>
      <c r="M2275" s="12">
        <v>11.428571428571001</v>
      </c>
      <c r="N2275" s="12">
        <v>0.95238095238099996</v>
      </c>
      <c r="O2275" s="34">
        <v>1.4285714285710001</v>
      </c>
    </row>
    <row r="2276" spans="2:15" x14ac:dyDescent="0.2">
      <c r="D2276" s="175"/>
      <c r="E2276" s="4" t="s">
        <v>43</v>
      </c>
      <c r="F2276" s="6"/>
      <c r="G2276" s="5">
        <v>204</v>
      </c>
      <c r="H2276" s="32">
        <v>50</v>
      </c>
      <c r="I2276" s="12">
        <v>4.9019607843140003</v>
      </c>
      <c r="J2276" s="28">
        <v>59.313725490195999</v>
      </c>
      <c r="K2276" s="12">
        <v>4.9019607843140003</v>
      </c>
      <c r="L2276" s="12">
        <v>18.627450980391998</v>
      </c>
      <c r="M2276" s="12">
        <v>10.78431372549</v>
      </c>
      <c r="N2276" s="12">
        <v>0.49019607843099999</v>
      </c>
      <c r="O2276" s="34">
        <v>0.98039215686299996</v>
      </c>
    </row>
    <row r="2277" spans="2:15" x14ac:dyDescent="0.2">
      <c r="D2277" s="175"/>
      <c r="E2277" s="4" t="s">
        <v>44</v>
      </c>
      <c r="F2277" s="6"/>
      <c r="G2277" s="5">
        <v>223</v>
      </c>
      <c r="H2277" s="32">
        <v>53.363228699552003</v>
      </c>
      <c r="I2277" s="12">
        <v>8.5201793721969992</v>
      </c>
      <c r="J2277" s="12">
        <v>54.708520179372002</v>
      </c>
      <c r="K2277" s="12">
        <v>1.7937219730939999</v>
      </c>
      <c r="L2277" s="12">
        <v>21.973094170404</v>
      </c>
      <c r="M2277" s="12">
        <v>7.6233183856500002</v>
      </c>
      <c r="N2277" s="12">
        <v>0.89686098654699997</v>
      </c>
      <c r="O2277" s="34">
        <v>2.2421524663680001</v>
      </c>
    </row>
    <row r="2278" spans="2:15" x14ac:dyDescent="0.2">
      <c r="D2278" s="176"/>
      <c r="E2278" s="59" t="s">
        <v>45</v>
      </c>
      <c r="F2278" s="60"/>
      <c r="G2278" s="56">
        <v>170</v>
      </c>
      <c r="H2278" s="83">
        <v>55.294117647058997</v>
      </c>
      <c r="I2278" s="47">
        <v>10</v>
      </c>
      <c r="J2278" s="95">
        <v>43.529411764705998</v>
      </c>
      <c r="K2278" s="47">
        <v>0.58823529411800002</v>
      </c>
      <c r="L2278" s="95">
        <v>12.941176470587999</v>
      </c>
      <c r="M2278" s="95">
        <v>4.1176470588239997</v>
      </c>
      <c r="N2278" s="47">
        <v>0.58823529411800002</v>
      </c>
      <c r="O2278" s="85">
        <v>4.7058823529409999</v>
      </c>
    </row>
    <row r="2280" spans="2:15" x14ac:dyDescent="0.2">
      <c r="B2280" s="43" t="str">
        <f xml:space="preserve"> HYPERLINK("#'目次'!B89", "[83]")</f>
        <v>[83]</v>
      </c>
      <c r="C2280" s="31" t="s">
        <v>224</v>
      </c>
    </row>
    <row r="2284" spans="2:15" ht="24" x14ac:dyDescent="0.2">
      <c r="D2284" s="177"/>
      <c r="E2284" s="178"/>
      <c r="F2284" s="178"/>
      <c r="G2284" s="40" t="s">
        <v>14</v>
      </c>
      <c r="H2284" s="42" t="s">
        <v>213</v>
      </c>
      <c r="I2284" s="15" t="s">
        <v>214</v>
      </c>
      <c r="J2284" s="15" t="s">
        <v>215</v>
      </c>
      <c r="K2284" s="15" t="s">
        <v>216</v>
      </c>
      <c r="L2284" s="15" t="s">
        <v>217</v>
      </c>
      <c r="M2284" s="15" t="s">
        <v>218</v>
      </c>
      <c r="N2284" s="15" t="s">
        <v>86</v>
      </c>
      <c r="O2284" s="44" t="s">
        <v>17</v>
      </c>
    </row>
    <row r="2285" spans="2:15" x14ac:dyDescent="0.2">
      <c r="D2285" s="179"/>
      <c r="E2285" s="180"/>
      <c r="F2285" s="180"/>
      <c r="G2285" s="39"/>
      <c r="H2285" s="41"/>
      <c r="I2285" s="14"/>
      <c r="J2285" s="14"/>
      <c r="K2285" s="14"/>
      <c r="L2285" s="14"/>
      <c r="M2285" s="14"/>
      <c r="N2285" s="14"/>
      <c r="O2285" s="38"/>
    </row>
    <row r="2286" spans="2:15" x14ac:dyDescent="0.2">
      <c r="D2286" s="58"/>
      <c r="E2286" s="53" t="s">
        <v>14</v>
      </c>
      <c r="F2286" s="52"/>
      <c r="G2286" s="37">
        <v>1222</v>
      </c>
      <c r="H2286" s="24">
        <v>52.945990180033</v>
      </c>
      <c r="I2286" s="24">
        <v>6.055646481178</v>
      </c>
      <c r="J2286" s="24">
        <v>50.572831423895003</v>
      </c>
      <c r="K2286" s="24">
        <v>2.9459901800330002</v>
      </c>
      <c r="L2286" s="24">
        <v>20.294599018003002</v>
      </c>
      <c r="M2286" s="24">
        <v>10.474631751226999</v>
      </c>
      <c r="N2286" s="24">
        <v>0.49099836333899999</v>
      </c>
      <c r="O2286" s="68">
        <v>2.3731587561369998</v>
      </c>
    </row>
    <row r="2287" spans="2:15" x14ac:dyDescent="0.2">
      <c r="D2287" s="174" t="s">
        <v>52</v>
      </c>
      <c r="E2287" s="20" t="s">
        <v>53</v>
      </c>
      <c r="F2287" s="22"/>
      <c r="G2287" s="21">
        <v>15</v>
      </c>
      <c r="H2287" s="119">
        <v>66.666666666666998</v>
      </c>
      <c r="I2287" s="123">
        <v>0</v>
      </c>
      <c r="J2287" s="98">
        <v>26.666666666666998</v>
      </c>
      <c r="K2287" s="74">
        <v>0</v>
      </c>
      <c r="L2287" s="78">
        <v>13.333333333333</v>
      </c>
      <c r="M2287" s="19">
        <v>6.666666666667</v>
      </c>
      <c r="N2287" s="74">
        <v>0</v>
      </c>
      <c r="O2287" s="50">
        <v>6.666666666667</v>
      </c>
    </row>
    <row r="2288" spans="2:15" ht="24" x14ac:dyDescent="0.2">
      <c r="D2288" s="175"/>
      <c r="E2288" s="4" t="s">
        <v>54</v>
      </c>
      <c r="F2288" s="6"/>
      <c r="G2288" s="5">
        <v>122</v>
      </c>
      <c r="H2288" s="32">
        <v>55.737704918033003</v>
      </c>
      <c r="I2288" s="12">
        <v>5.7377049180329998</v>
      </c>
      <c r="J2288" s="12">
        <v>46.721311475409998</v>
      </c>
      <c r="K2288" s="12">
        <v>1.6393442622950001</v>
      </c>
      <c r="L2288" s="12">
        <v>16.393442622951</v>
      </c>
      <c r="M2288" s="12">
        <v>12.295081967212999</v>
      </c>
      <c r="N2288" s="12">
        <v>0.81967213114799997</v>
      </c>
      <c r="O2288" s="34">
        <v>2.459016393443</v>
      </c>
    </row>
    <row r="2289" spans="4:15" x14ac:dyDescent="0.2">
      <c r="D2289" s="175"/>
      <c r="E2289" s="4" t="s">
        <v>55</v>
      </c>
      <c r="F2289" s="6"/>
      <c r="G2289" s="5">
        <v>43</v>
      </c>
      <c r="H2289" s="32">
        <v>55.813953488372</v>
      </c>
      <c r="I2289" s="28">
        <v>11.627906976744001</v>
      </c>
      <c r="J2289" s="33">
        <v>41.860465116279002</v>
      </c>
      <c r="K2289" s="28">
        <v>9.3023255813949994</v>
      </c>
      <c r="L2289" s="12">
        <v>18.604651162791001</v>
      </c>
      <c r="M2289" s="12">
        <v>13.953488372093</v>
      </c>
      <c r="N2289" s="29">
        <v>0</v>
      </c>
      <c r="O2289" s="34">
        <v>4.6511627906979998</v>
      </c>
    </row>
    <row r="2290" spans="4:15" x14ac:dyDescent="0.2">
      <c r="D2290" s="175"/>
      <c r="E2290" s="4" t="s">
        <v>56</v>
      </c>
      <c r="F2290" s="6"/>
      <c r="G2290" s="5">
        <v>60</v>
      </c>
      <c r="H2290" s="106">
        <v>40</v>
      </c>
      <c r="I2290" s="12">
        <v>3.333333333333</v>
      </c>
      <c r="J2290" s="49">
        <v>73.333333333333002</v>
      </c>
      <c r="K2290" s="12">
        <v>3.333333333333</v>
      </c>
      <c r="L2290" s="33">
        <v>15</v>
      </c>
      <c r="M2290" s="12">
        <v>15</v>
      </c>
      <c r="N2290" s="29">
        <v>0</v>
      </c>
      <c r="O2290" s="62">
        <v>0</v>
      </c>
    </row>
    <row r="2291" spans="4:15" x14ac:dyDescent="0.2">
      <c r="D2291" s="175"/>
      <c r="E2291" s="4" t="s">
        <v>57</v>
      </c>
      <c r="F2291" s="6"/>
      <c r="G2291" s="5">
        <v>286</v>
      </c>
      <c r="H2291" s="32">
        <v>52.097902097902001</v>
      </c>
      <c r="I2291" s="12">
        <v>4.5454545454549997</v>
      </c>
      <c r="J2291" s="12">
        <v>55.244755244754998</v>
      </c>
      <c r="K2291" s="12">
        <v>3.1468531468530001</v>
      </c>
      <c r="L2291" s="12">
        <v>22.727272727273</v>
      </c>
      <c r="M2291" s="12">
        <v>8.7412587412589993</v>
      </c>
      <c r="N2291" s="12">
        <v>0.69930069930100003</v>
      </c>
      <c r="O2291" s="34">
        <v>1.7482517482519999</v>
      </c>
    </row>
    <row r="2292" spans="4:15" x14ac:dyDescent="0.2">
      <c r="D2292" s="175"/>
      <c r="E2292" s="4" t="s">
        <v>58</v>
      </c>
      <c r="F2292" s="6"/>
      <c r="G2292" s="5">
        <v>129</v>
      </c>
      <c r="H2292" s="32">
        <v>55.813953488372</v>
      </c>
      <c r="I2292" s="12">
        <v>5.4263565891469998</v>
      </c>
      <c r="J2292" s="12">
        <v>48.837209302326002</v>
      </c>
      <c r="K2292" s="12">
        <v>3.8759689922480001</v>
      </c>
      <c r="L2292" s="12">
        <v>19.37984496124</v>
      </c>
      <c r="M2292" s="12">
        <v>13.178294573643001</v>
      </c>
      <c r="N2292" s="29">
        <v>0</v>
      </c>
      <c r="O2292" s="34">
        <v>1.550387596899</v>
      </c>
    </row>
    <row r="2293" spans="4:15" x14ac:dyDescent="0.2">
      <c r="D2293" s="175"/>
      <c r="E2293" s="4" t="s">
        <v>59</v>
      </c>
      <c r="F2293" s="6"/>
      <c r="G2293" s="5">
        <v>195</v>
      </c>
      <c r="H2293" s="32">
        <v>54.358974358974002</v>
      </c>
      <c r="I2293" s="12">
        <v>7.1794871794870003</v>
      </c>
      <c r="J2293" s="12">
        <v>50.769230769231001</v>
      </c>
      <c r="K2293" s="12">
        <v>1.538461538462</v>
      </c>
      <c r="L2293" s="12">
        <v>22.051282051282001</v>
      </c>
      <c r="M2293" s="12">
        <v>13.846153846153999</v>
      </c>
      <c r="N2293" s="12">
        <v>0.51282051282100005</v>
      </c>
      <c r="O2293" s="34">
        <v>2.564102564103</v>
      </c>
    </row>
    <row r="2294" spans="4:15" x14ac:dyDescent="0.2">
      <c r="D2294" s="175"/>
      <c r="E2294" s="4" t="s">
        <v>60</v>
      </c>
      <c r="F2294" s="6"/>
      <c r="G2294" s="5">
        <v>176</v>
      </c>
      <c r="H2294" s="106">
        <v>42.613636363635997</v>
      </c>
      <c r="I2294" s="12">
        <v>8.5227272727269998</v>
      </c>
      <c r="J2294" s="28">
        <v>57.954545454544999</v>
      </c>
      <c r="K2294" s="12">
        <v>1.136363636364</v>
      </c>
      <c r="L2294" s="12">
        <v>22.727272727273</v>
      </c>
      <c r="M2294" s="12">
        <v>7.386363636364</v>
      </c>
      <c r="N2294" s="12">
        <v>1.136363636364</v>
      </c>
      <c r="O2294" s="34">
        <v>2.8409090909089998</v>
      </c>
    </row>
    <row r="2295" spans="4:15" x14ac:dyDescent="0.2">
      <c r="D2295" s="175"/>
      <c r="E2295" s="4" t="s">
        <v>61</v>
      </c>
      <c r="F2295" s="6"/>
      <c r="G2295" s="5">
        <v>78</v>
      </c>
      <c r="H2295" s="94">
        <v>70.512820512820994</v>
      </c>
      <c r="I2295" s="12">
        <v>3.8461538461539999</v>
      </c>
      <c r="J2295" s="61">
        <v>19.230769230768999</v>
      </c>
      <c r="K2295" s="12">
        <v>7.6923076923079998</v>
      </c>
      <c r="L2295" s="12">
        <v>17.948717948717999</v>
      </c>
      <c r="M2295" s="12">
        <v>10.25641025641</v>
      </c>
      <c r="N2295" s="29">
        <v>0</v>
      </c>
      <c r="O2295" s="34">
        <v>3.8461538461539999</v>
      </c>
    </row>
    <row r="2296" spans="4:15" x14ac:dyDescent="0.2">
      <c r="D2296" s="175"/>
      <c r="E2296" s="4" t="s">
        <v>62</v>
      </c>
      <c r="F2296" s="6"/>
      <c r="G2296" s="5">
        <v>113</v>
      </c>
      <c r="H2296" s="32">
        <v>54.867256637167998</v>
      </c>
      <c r="I2296" s="12">
        <v>7.0796460176989999</v>
      </c>
      <c r="J2296" s="12">
        <v>49.557522123894003</v>
      </c>
      <c r="K2296" s="12">
        <v>2.654867256637</v>
      </c>
      <c r="L2296" s="12">
        <v>19.469026548673</v>
      </c>
      <c r="M2296" s="12">
        <v>6.194690265487</v>
      </c>
      <c r="N2296" s="29">
        <v>0</v>
      </c>
      <c r="O2296" s="34">
        <v>1.769911504425</v>
      </c>
    </row>
    <row r="2297" spans="4:15" x14ac:dyDescent="0.2">
      <c r="D2297" s="174" t="s">
        <v>63</v>
      </c>
      <c r="E2297" s="20" t="s">
        <v>64</v>
      </c>
      <c r="F2297" s="22"/>
      <c r="G2297" s="21">
        <v>234</v>
      </c>
      <c r="H2297" s="51">
        <v>57.692307692307999</v>
      </c>
      <c r="I2297" s="19">
        <v>5.1282051282049999</v>
      </c>
      <c r="J2297" s="78">
        <v>42.307692307692001</v>
      </c>
      <c r="K2297" s="19">
        <v>2.1367521367519999</v>
      </c>
      <c r="L2297" s="19">
        <v>16.239316239316</v>
      </c>
      <c r="M2297" s="19">
        <v>6.8376068376069998</v>
      </c>
      <c r="N2297" s="74">
        <v>0</v>
      </c>
      <c r="O2297" s="50">
        <v>2.1367521367519999</v>
      </c>
    </row>
    <row r="2298" spans="4:15" x14ac:dyDescent="0.2">
      <c r="D2298" s="175"/>
      <c r="E2298" s="4" t="s">
        <v>65</v>
      </c>
      <c r="F2298" s="6"/>
      <c r="G2298" s="5">
        <v>172</v>
      </c>
      <c r="H2298" s="32">
        <v>52.325581395348998</v>
      </c>
      <c r="I2298" s="12">
        <v>7.5581395348839999</v>
      </c>
      <c r="J2298" s="12">
        <v>48.255813953488001</v>
      </c>
      <c r="K2298" s="12">
        <v>4.0697674418599998</v>
      </c>
      <c r="L2298" s="12">
        <v>19.186046511628</v>
      </c>
      <c r="M2298" s="12">
        <v>9.8837209302330002</v>
      </c>
      <c r="N2298" s="12">
        <v>1.744186046512</v>
      </c>
      <c r="O2298" s="34">
        <v>2.9069767441860002</v>
      </c>
    </row>
    <row r="2299" spans="4:15" x14ac:dyDescent="0.2">
      <c r="D2299" s="175"/>
      <c r="E2299" s="4" t="s">
        <v>66</v>
      </c>
      <c r="F2299" s="6"/>
      <c r="G2299" s="5">
        <v>165</v>
      </c>
      <c r="H2299" s="32">
        <v>57.575757575757997</v>
      </c>
      <c r="I2299" s="12">
        <v>4.8484848484849996</v>
      </c>
      <c r="J2299" s="33">
        <v>43.636363636364003</v>
      </c>
      <c r="K2299" s="12">
        <v>2.4242424242420002</v>
      </c>
      <c r="L2299" s="12">
        <v>18.181818181817999</v>
      </c>
      <c r="M2299" s="12">
        <v>15.151515151515</v>
      </c>
      <c r="N2299" s="29">
        <v>0</v>
      </c>
      <c r="O2299" s="34">
        <v>5.4545454545450003</v>
      </c>
    </row>
    <row r="2300" spans="4:15" x14ac:dyDescent="0.2">
      <c r="D2300" s="175"/>
      <c r="E2300" s="4" t="s">
        <v>67</v>
      </c>
      <c r="F2300" s="6"/>
      <c r="G2300" s="5">
        <v>158</v>
      </c>
      <c r="H2300" s="32">
        <v>55.063291139241002</v>
      </c>
      <c r="I2300" s="12">
        <v>5.0632911392409996</v>
      </c>
      <c r="J2300" s="12">
        <v>51.898734177214997</v>
      </c>
      <c r="K2300" s="12">
        <v>2.5316455696200002</v>
      </c>
      <c r="L2300" s="12">
        <v>20.253164556961998</v>
      </c>
      <c r="M2300" s="12">
        <v>13.924050632910999</v>
      </c>
      <c r="N2300" s="12">
        <v>0.63291139240500005</v>
      </c>
      <c r="O2300" s="34">
        <v>1.8987341772149999</v>
      </c>
    </row>
    <row r="2301" spans="4:15" x14ac:dyDescent="0.2">
      <c r="D2301" s="175"/>
      <c r="E2301" s="4" t="s">
        <v>68</v>
      </c>
      <c r="F2301" s="6"/>
      <c r="G2301" s="5">
        <v>112</v>
      </c>
      <c r="H2301" s="32">
        <v>56.25</v>
      </c>
      <c r="I2301" s="12">
        <v>5.3571428571429998</v>
      </c>
      <c r="J2301" s="12">
        <v>51.785714285714</v>
      </c>
      <c r="K2301" s="12">
        <v>1.785714285714</v>
      </c>
      <c r="L2301" s="12">
        <v>21.428571428571001</v>
      </c>
      <c r="M2301" s="33">
        <v>5.3571428571429998</v>
      </c>
      <c r="N2301" s="12">
        <v>0.89285714285700002</v>
      </c>
      <c r="O2301" s="34">
        <v>1.785714285714</v>
      </c>
    </row>
    <row r="2302" spans="4:15" x14ac:dyDescent="0.2">
      <c r="D2302" s="175"/>
      <c r="E2302" s="4" t="s">
        <v>69</v>
      </c>
      <c r="F2302" s="6"/>
      <c r="G2302" s="5">
        <v>92</v>
      </c>
      <c r="H2302" s="32">
        <v>51.086956521738998</v>
      </c>
      <c r="I2302" s="12">
        <v>6.5217391304349999</v>
      </c>
      <c r="J2302" s="28">
        <v>56.521739130435002</v>
      </c>
      <c r="K2302" s="12">
        <v>5.4347826086959996</v>
      </c>
      <c r="L2302" s="12">
        <v>21.739130434783</v>
      </c>
      <c r="M2302" s="12">
        <v>9.7826086956519998</v>
      </c>
      <c r="N2302" s="12">
        <v>1.086956521739</v>
      </c>
      <c r="O2302" s="34">
        <v>1.086956521739</v>
      </c>
    </row>
    <row r="2303" spans="4:15" x14ac:dyDescent="0.2">
      <c r="D2303" s="175"/>
      <c r="E2303" s="4" t="s">
        <v>70</v>
      </c>
      <c r="F2303" s="6"/>
      <c r="G2303" s="5">
        <v>131</v>
      </c>
      <c r="H2303" s="77">
        <v>46.564885496183003</v>
      </c>
      <c r="I2303" s="12">
        <v>7.6335877862599997</v>
      </c>
      <c r="J2303" s="28">
        <v>57.251908396947002</v>
      </c>
      <c r="K2303" s="12">
        <v>0.76335877862599999</v>
      </c>
      <c r="L2303" s="12">
        <v>25.190839694655999</v>
      </c>
      <c r="M2303" s="12">
        <v>12.213740458015</v>
      </c>
      <c r="N2303" s="29">
        <v>0</v>
      </c>
      <c r="O2303" s="34">
        <v>1.526717557252</v>
      </c>
    </row>
    <row r="2304" spans="4:15" x14ac:dyDescent="0.2">
      <c r="D2304" s="175"/>
      <c r="E2304" s="4" t="s">
        <v>71</v>
      </c>
      <c r="F2304" s="6"/>
      <c r="G2304" s="5">
        <v>71</v>
      </c>
      <c r="H2304" s="77">
        <v>43.661971830985998</v>
      </c>
      <c r="I2304" s="12">
        <v>5.6338028169010004</v>
      </c>
      <c r="J2304" s="49">
        <v>61.971830985914998</v>
      </c>
      <c r="K2304" s="12">
        <v>5.6338028169010004</v>
      </c>
      <c r="L2304" s="12">
        <v>21.12676056338</v>
      </c>
      <c r="M2304" s="12">
        <v>7.0422535211269999</v>
      </c>
      <c r="N2304" s="29">
        <v>0</v>
      </c>
      <c r="O2304" s="62">
        <v>0</v>
      </c>
    </row>
    <row r="2305" spans="2:15" x14ac:dyDescent="0.2">
      <c r="D2305" s="176"/>
      <c r="E2305" s="59" t="s">
        <v>72</v>
      </c>
      <c r="F2305" s="60"/>
      <c r="G2305" s="56">
        <v>70</v>
      </c>
      <c r="H2305" s="136">
        <v>38.571428571429003</v>
      </c>
      <c r="I2305" s="47">
        <v>7.1428571428570002</v>
      </c>
      <c r="J2305" s="109">
        <v>68.571428571428996</v>
      </c>
      <c r="K2305" s="47">
        <v>2.8571428571430002</v>
      </c>
      <c r="L2305" s="102">
        <v>28.571428571428999</v>
      </c>
      <c r="M2305" s="102">
        <v>17.142857142857</v>
      </c>
      <c r="N2305" s="80">
        <v>0</v>
      </c>
      <c r="O2305" s="125">
        <v>0</v>
      </c>
    </row>
    <row r="2307" spans="2:15" x14ac:dyDescent="0.2">
      <c r="B2307" s="43" t="str">
        <f xml:space="preserve"> HYPERLINK("#'目次'!B90", "[84]")</f>
        <v>[84]</v>
      </c>
      <c r="C2307" s="31" t="s">
        <v>224</v>
      </c>
    </row>
    <row r="2310" spans="2:15" x14ac:dyDescent="0.2">
      <c r="C2310" s="31" t="s">
        <v>75</v>
      </c>
    </row>
    <row r="2311" spans="2:15" ht="24" x14ac:dyDescent="0.2">
      <c r="D2311" s="177"/>
      <c r="E2311" s="178"/>
      <c r="F2311" s="178"/>
      <c r="G2311" s="40" t="s">
        <v>14</v>
      </c>
      <c r="H2311" s="42" t="s">
        <v>213</v>
      </c>
      <c r="I2311" s="15" t="s">
        <v>214</v>
      </c>
      <c r="J2311" s="15" t="s">
        <v>215</v>
      </c>
      <c r="K2311" s="15" t="s">
        <v>216</v>
      </c>
      <c r="L2311" s="15" t="s">
        <v>217</v>
      </c>
      <c r="M2311" s="15" t="s">
        <v>218</v>
      </c>
      <c r="N2311" s="15" t="s">
        <v>86</v>
      </c>
      <c r="O2311" s="44" t="s">
        <v>17</v>
      </c>
    </row>
    <row r="2312" spans="2:15" x14ac:dyDescent="0.2">
      <c r="D2312" s="179"/>
      <c r="E2312" s="180"/>
      <c r="F2312" s="180"/>
      <c r="G2312" s="39"/>
      <c r="H2312" s="41"/>
      <c r="I2312" s="14"/>
      <c r="J2312" s="14"/>
      <c r="K2312" s="14"/>
      <c r="L2312" s="14"/>
      <c r="M2312" s="14"/>
      <c r="N2312" s="14"/>
      <c r="O2312" s="38"/>
    </row>
    <row r="2313" spans="2:15" x14ac:dyDescent="0.2">
      <c r="D2313" s="58"/>
      <c r="E2313" s="53" t="s">
        <v>14</v>
      </c>
      <c r="F2313" s="52"/>
      <c r="G2313" s="37">
        <v>1222</v>
      </c>
      <c r="H2313" s="24">
        <v>52.945990180033</v>
      </c>
      <c r="I2313" s="24">
        <v>6.055646481178</v>
      </c>
      <c r="J2313" s="24">
        <v>50.572831423895003</v>
      </c>
      <c r="K2313" s="24">
        <v>2.9459901800330002</v>
      </c>
      <c r="L2313" s="24">
        <v>20.294599018003002</v>
      </c>
      <c r="M2313" s="24">
        <v>10.474631751226999</v>
      </c>
      <c r="N2313" s="24">
        <v>0.49099836333899999</v>
      </c>
      <c r="O2313" s="68">
        <v>2.3731587561369998</v>
      </c>
    </row>
    <row r="2314" spans="2:15" x14ac:dyDescent="0.2">
      <c r="D2314" s="174" t="s">
        <v>36</v>
      </c>
      <c r="E2314" s="20" t="s">
        <v>76</v>
      </c>
      <c r="F2314" s="22"/>
      <c r="G2314" s="21">
        <v>629</v>
      </c>
      <c r="H2314" s="51">
        <v>57.074721780604001</v>
      </c>
      <c r="I2314" s="19">
        <v>5.4054054054050003</v>
      </c>
      <c r="J2314" s="19">
        <v>48.807631160572001</v>
      </c>
      <c r="K2314" s="19">
        <v>3.4976152623210002</v>
      </c>
      <c r="L2314" s="19">
        <v>17.806041335452999</v>
      </c>
      <c r="M2314" s="19">
        <v>10.810810810811001</v>
      </c>
      <c r="N2314" s="19">
        <v>0.47694753577100002</v>
      </c>
      <c r="O2314" s="50">
        <v>2.0667726550080001</v>
      </c>
    </row>
    <row r="2315" spans="2:15" x14ac:dyDescent="0.2">
      <c r="D2315" s="175"/>
      <c r="E2315" s="4" t="s">
        <v>39</v>
      </c>
      <c r="F2315" s="6"/>
      <c r="G2315" s="5">
        <v>37</v>
      </c>
      <c r="H2315" s="94">
        <v>70.270270270270004</v>
      </c>
      <c r="I2315" s="90">
        <v>0</v>
      </c>
      <c r="J2315" s="61">
        <v>10.810810810811001</v>
      </c>
      <c r="K2315" s="12">
        <v>5.4054054054050003</v>
      </c>
      <c r="L2315" s="12">
        <v>21.621621621622001</v>
      </c>
      <c r="M2315" s="28">
        <v>16.216216216216001</v>
      </c>
      <c r="N2315" s="29">
        <v>0</v>
      </c>
      <c r="O2315" s="34">
        <v>2.7027027027030002</v>
      </c>
    </row>
    <row r="2316" spans="2:15" x14ac:dyDescent="0.2">
      <c r="D2316" s="175"/>
      <c r="E2316" s="4" t="s">
        <v>40</v>
      </c>
      <c r="F2316" s="6"/>
      <c r="G2316" s="5">
        <v>73</v>
      </c>
      <c r="H2316" s="75">
        <v>61.643835616437997</v>
      </c>
      <c r="I2316" s="12">
        <v>2.7397260273969999</v>
      </c>
      <c r="J2316" s="12">
        <v>54.794520547944998</v>
      </c>
      <c r="K2316" s="12">
        <v>5.4794520547949999</v>
      </c>
      <c r="L2316" s="28">
        <v>28.767123287671001</v>
      </c>
      <c r="M2316" s="49">
        <v>21.917808219177999</v>
      </c>
      <c r="N2316" s="29">
        <v>0</v>
      </c>
      <c r="O2316" s="62">
        <v>0</v>
      </c>
    </row>
    <row r="2317" spans="2:15" x14ac:dyDescent="0.2">
      <c r="D2317" s="175"/>
      <c r="E2317" s="4" t="s">
        <v>41</v>
      </c>
      <c r="F2317" s="6"/>
      <c r="G2317" s="5">
        <v>108</v>
      </c>
      <c r="H2317" s="77">
        <v>47.222222222222001</v>
      </c>
      <c r="I2317" s="12">
        <v>2.7777777777780002</v>
      </c>
      <c r="J2317" s="12">
        <v>51.851851851851997</v>
      </c>
      <c r="K2317" s="12">
        <v>5.5555555555560003</v>
      </c>
      <c r="L2317" s="33">
        <v>14.814814814815</v>
      </c>
      <c r="M2317" s="12">
        <v>12.962962962962999</v>
      </c>
      <c r="N2317" s="29">
        <v>0</v>
      </c>
      <c r="O2317" s="34">
        <v>3.7037037037039999</v>
      </c>
    </row>
    <row r="2318" spans="2:15" x14ac:dyDescent="0.2">
      <c r="D2318" s="175"/>
      <c r="E2318" s="4" t="s">
        <v>42</v>
      </c>
      <c r="F2318" s="6"/>
      <c r="G2318" s="5">
        <v>113</v>
      </c>
      <c r="H2318" s="32">
        <v>57.522123893805002</v>
      </c>
      <c r="I2318" s="12">
        <v>7.964601769912</v>
      </c>
      <c r="J2318" s="12">
        <v>50.442477876105997</v>
      </c>
      <c r="K2318" s="12">
        <v>3.53982300885</v>
      </c>
      <c r="L2318" s="33">
        <v>12.389380530973</v>
      </c>
      <c r="M2318" s="12">
        <v>12.389380530973</v>
      </c>
      <c r="N2318" s="12">
        <v>0.88495575221199996</v>
      </c>
      <c r="O2318" s="34">
        <v>0.88495575221199996</v>
      </c>
    </row>
    <row r="2319" spans="2:15" x14ac:dyDescent="0.2">
      <c r="D2319" s="175"/>
      <c r="E2319" s="4" t="s">
        <v>43</v>
      </c>
      <c r="F2319" s="6"/>
      <c r="G2319" s="5">
        <v>101</v>
      </c>
      <c r="H2319" s="75">
        <v>59.405940594058997</v>
      </c>
      <c r="I2319" s="12">
        <v>2.970297029703</v>
      </c>
      <c r="J2319" s="28">
        <v>56.435643564355999</v>
      </c>
      <c r="K2319" s="12">
        <v>1.9801980198019999</v>
      </c>
      <c r="L2319" s="12">
        <v>16.831683168316999</v>
      </c>
      <c r="M2319" s="12">
        <v>8.9108910891090005</v>
      </c>
      <c r="N2319" s="12">
        <v>0.99009900990099997</v>
      </c>
      <c r="O2319" s="62">
        <v>0</v>
      </c>
    </row>
    <row r="2320" spans="2:15" x14ac:dyDescent="0.2">
      <c r="D2320" s="175"/>
      <c r="E2320" s="4" t="s">
        <v>44</v>
      </c>
      <c r="F2320" s="6"/>
      <c r="G2320" s="5">
        <v>114</v>
      </c>
      <c r="H2320" s="32">
        <v>57.017543859649003</v>
      </c>
      <c r="I2320" s="12">
        <v>10.526315789473999</v>
      </c>
      <c r="J2320" s="12">
        <v>50</v>
      </c>
      <c r="K2320" s="12">
        <v>2.6315789473679998</v>
      </c>
      <c r="L2320" s="12">
        <v>22.807017543859999</v>
      </c>
      <c r="M2320" s="33">
        <v>3.508771929825</v>
      </c>
      <c r="N2320" s="12">
        <v>0.87719298245599997</v>
      </c>
      <c r="O2320" s="34">
        <v>1.7543859649119999</v>
      </c>
    </row>
    <row r="2321" spans="2:15" x14ac:dyDescent="0.2">
      <c r="D2321" s="175"/>
      <c r="E2321" s="4" t="s">
        <v>45</v>
      </c>
      <c r="F2321" s="6"/>
      <c r="G2321" s="5">
        <v>83</v>
      </c>
      <c r="H2321" s="32">
        <v>56.626506024096003</v>
      </c>
      <c r="I2321" s="12">
        <v>6.0240963855420002</v>
      </c>
      <c r="J2321" s="33">
        <v>43.373493975903997</v>
      </c>
      <c r="K2321" s="12">
        <v>1.204819277108</v>
      </c>
      <c r="L2321" s="33">
        <v>12.048192771084</v>
      </c>
      <c r="M2321" s="12">
        <v>6.0240963855420002</v>
      </c>
      <c r="N2321" s="29">
        <v>0</v>
      </c>
      <c r="O2321" s="34">
        <v>6.0240963855420002</v>
      </c>
    </row>
    <row r="2322" spans="2:15" x14ac:dyDescent="0.2">
      <c r="D2322" s="174" t="s">
        <v>37</v>
      </c>
      <c r="E2322" s="20" t="s">
        <v>77</v>
      </c>
      <c r="F2322" s="22"/>
      <c r="G2322" s="21">
        <v>593</v>
      </c>
      <c r="H2322" s="51">
        <v>48.566610455312002</v>
      </c>
      <c r="I2322" s="19">
        <v>6.7453625632380003</v>
      </c>
      <c r="J2322" s="19">
        <v>52.445193929174003</v>
      </c>
      <c r="K2322" s="19">
        <v>2.3608768971330001</v>
      </c>
      <c r="L2322" s="19">
        <v>22.934232715008001</v>
      </c>
      <c r="M2322" s="19">
        <v>10.118043844857</v>
      </c>
      <c r="N2322" s="19">
        <v>0.50590219224300004</v>
      </c>
      <c r="O2322" s="50">
        <v>2.6981450252950001</v>
      </c>
    </row>
    <row r="2323" spans="2:15" x14ac:dyDescent="0.2">
      <c r="D2323" s="175"/>
      <c r="E2323" s="4" t="s">
        <v>39</v>
      </c>
      <c r="F2323" s="6"/>
      <c r="G2323" s="5">
        <v>27</v>
      </c>
      <c r="H2323" s="94">
        <v>81.481481481480998</v>
      </c>
      <c r="I2323" s="12">
        <v>7.4074074074069998</v>
      </c>
      <c r="J2323" s="61">
        <v>3.7037037037039999</v>
      </c>
      <c r="K2323" s="12">
        <v>7.4074074074069998</v>
      </c>
      <c r="L2323" s="61">
        <v>7.4074074074069998</v>
      </c>
      <c r="M2323" s="12">
        <v>7.4074074074069998</v>
      </c>
      <c r="N2323" s="29">
        <v>0</v>
      </c>
      <c r="O2323" s="34">
        <v>3.7037037037039999</v>
      </c>
    </row>
    <row r="2324" spans="2:15" x14ac:dyDescent="0.2">
      <c r="D2324" s="175"/>
      <c r="E2324" s="4" t="s">
        <v>40</v>
      </c>
      <c r="F2324" s="6"/>
      <c r="G2324" s="5">
        <v>74</v>
      </c>
      <c r="H2324" s="32">
        <v>51.351351351350999</v>
      </c>
      <c r="I2324" s="12">
        <v>4.0540540540540002</v>
      </c>
      <c r="J2324" s="12">
        <v>51.351351351350999</v>
      </c>
      <c r="K2324" s="12">
        <v>4.0540540540540002</v>
      </c>
      <c r="L2324" s="12">
        <v>22.972972972973</v>
      </c>
      <c r="M2324" s="12">
        <v>9.4594594594589996</v>
      </c>
      <c r="N2324" s="29">
        <v>0</v>
      </c>
      <c r="O2324" s="34">
        <v>4.0540540540540002</v>
      </c>
    </row>
    <row r="2325" spans="2:15" x14ac:dyDescent="0.2">
      <c r="D2325" s="175"/>
      <c r="E2325" s="4" t="s">
        <v>41</v>
      </c>
      <c r="F2325" s="6"/>
      <c r="G2325" s="5">
        <v>96</v>
      </c>
      <c r="H2325" s="106">
        <v>42.708333333333002</v>
      </c>
      <c r="I2325" s="33">
        <v>1.041666666667</v>
      </c>
      <c r="J2325" s="28">
        <v>57.291666666666998</v>
      </c>
      <c r="K2325" s="29">
        <v>0</v>
      </c>
      <c r="L2325" s="28">
        <v>30.208333333333002</v>
      </c>
      <c r="M2325" s="12">
        <v>13.541666666667</v>
      </c>
      <c r="N2325" s="29">
        <v>0</v>
      </c>
      <c r="O2325" s="34">
        <v>2.083333333333</v>
      </c>
    </row>
    <row r="2326" spans="2:15" x14ac:dyDescent="0.2">
      <c r="D2326" s="175"/>
      <c r="E2326" s="4" t="s">
        <v>42</v>
      </c>
      <c r="F2326" s="6"/>
      <c r="G2326" s="5">
        <v>97</v>
      </c>
      <c r="H2326" s="77">
        <v>45.360824742268001</v>
      </c>
      <c r="I2326" s="12">
        <v>8.2474226804120008</v>
      </c>
      <c r="J2326" s="12">
        <v>51.546391752577001</v>
      </c>
      <c r="K2326" s="29">
        <v>0</v>
      </c>
      <c r="L2326" s="49">
        <v>32.989690721648998</v>
      </c>
      <c r="M2326" s="12">
        <v>10.309278350514999</v>
      </c>
      <c r="N2326" s="12">
        <v>1.0309278350519999</v>
      </c>
      <c r="O2326" s="34">
        <v>2.0618556701030002</v>
      </c>
    </row>
    <row r="2327" spans="2:15" x14ac:dyDescent="0.2">
      <c r="D2327" s="175"/>
      <c r="E2327" s="4" t="s">
        <v>43</v>
      </c>
      <c r="F2327" s="6"/>
      <c r="G2327" s="5">
        <v>103</v>
      </c>
      <c r="H2327" s="106">
        <v>40.776699029126</v>
      </c>
      <c r="I2327" s="12">
        <v>6.796116504854</v>
      </c>
      <c r="J2327" s="49">
        <v>62.135922330097003</v>
      </c>
      <c r="K2327" s="12">
        <v>7.7669902912620001</v>
      </c>
      <c r="L2327" s="12">
        <v>20.388349514563</v>
      </c>
      <c r="M2327" s="12">
        <v>12.621359223301001</v>
      </c>
      <c r="N2327" s="29">
        <v>0</v>
      </c>
      <c r="O2327" s="34">
        <v>1.9417475728160001</v>
      </c>
    </row>
    <row r="2328" spans="2:15" x14ac:dyDescent="0.2">
      <c r="D2328" s="175"/>
      <c r="E2328" s="4" t="s">
        <v>44</v>
      </c>
      <c r="F2328" s="6"/>
      <c r="G2328" s="5">
        <v>109</v>
      </c>
      <c r="H2328" s="32">
        <v>49.541284403669998</v>
      </c>
      <c r="I2328" s="12">
        <v>6.4220183486240003</v>
      </c>
      <c r="J2328" s="28">
        <v>59.633027522935997</v>
      </c>
      <c r="K2328" s="12">
        <v>0.91743119266100004</v>
      </c>
      <c r="L2328" s="12">
        <v>21.100917431193</v>
      </c>
      <c r="M2328" s="12">
        <v>11.926605504587</v>
      </c>
      <c r="N2328" s="12">
        <v>0.91743119266100004</v>
      </c>
      <c r="O2328" s="34">
        <v>2.7522935779819999</v>
      </c>
    </row>
    <row r="2329" spans="2:15" x14ac:dyDescent="0.2">
      <c r="D2329" s="176"/>
      <c r="E2329" s="59" t="s">
        <v>45</v>
      </c>
      <c r="F2329" s="60"/>
      <c r="G2329" s="56">
        <v>87</v>
      </c>
      <c r="H2329" s="83">
        <v>54.022988505747001</v>
      </c>
      <c r="I2329" s="102">
        <v>13.793103448276</v>
      </c>
      <c r="J2329" s="95">
        <v>43.678160919539998</v>
      </c>
      <c r="K2329" s="80">
        <v>0</v>
      </c>
      <c r="L2329" s="95">
        <v>13.793103448276</v>
      </c>
      <c r="M2329" s="95">
        <v>2.2988505747130001</v>
      </c>
      <c r="N2329" s="47">
        <v>1.149425287356</v>
      </c>
      <c r="O2329" s="85">
        <v>3.4482758620689999</v>
      </c>
    </row>
    <row r="2331" spans="2:15" x14ac:dyDescent="0.2">
      <c r="B2331" s="43" t="str">
        <f xml:space="preserve"> HYPERLINK("#'目次'!B91", "[85]")</f>
        <v>[85]</v>
      </c>
      <c r="C2331" s="31" t="s">
        <v>227</v>
      </c>
    </row>
    <row r="2335" spans="2:15" ht="24" x14ac:dyDescent="0.2">
      <c r="D2335" s="177"/>
      <c r="E2335" s="178"/>
      <c r="F2335" s="178"/>
      <c r="G2335" s="40" t="s">
        <v>14</v>
      </c>
      <c r="H2335" s="42" t="s">
        <v>213</v>
      </c>
      <c r="I2335" s="15" t="s">
        <v>214</v>
      </c>
      <c r="J2335" s="15" t="s">
        <v>215</v>
      </c>
      <c r="K2335" s="15" t="s">
        <v>216</v>
      </c>
      <c r="L2335" s="15" t="s">
        <v>217</v>
      </c>
      <c r="M2335" s="15" t="s">
        <v>218</v>
      </c>
      <c r="N2335" s="15" t="s">
        <v>86</v>
      </c>
      <c r="O2335" s="44" t="s">
        <v>17</v>
      </c>
    </row>
    <row r="2336" spans="2:15" x14ac:dyDescent="0.2">
      <c r="D2336" s="179"/>
      <c r="E2336" s="180"/>
      <c r="F2336" s="180"/>
      <c r="G2336" s="39"/>
      <c r="H2336" s="41"/>
      <c r="I2336" s="14"/>
      <c r="J2336" s="14"/>
      <c r="K2336" s="14"/>
      <c r="L2336" s="14"/>
      <c r="M2336" s="14"/>
      <c r="N2336" s="14"/>
      <c r="O2336" s="38"/>
    </row>
    <row r="2337" spans="4:15" x14ac:dyDescent="0.2">
      <c r="D2337" s="58"/>
      <c r="E2337" s="53" t="s">
        <v>14</v>
      </c>
      <c r="F2337" s="52"/>
      <c r="G2337" s="37">
        <v>1222</v>
      </c>
      <c r="H2337" s="24">
        <v>39.116202945989997</v>
      </c>
      <c r="I2337" s="24">
        <v>10.556464811784</v>
      </c>
      <c r="J2337" s="24">
        <v>66.121112929624005</v>
      </c>
      <c r="K2337" s="24">
        <v>2.6186579378069998</v>
      </c>
      <c r="L2337" s="24">
        <v>8.5106382978719992</v>
      </c>
      <c r="M2337" s="24">
        <v>4.7463175122749997</v>
      </c>
      <c r="N2337" s="24">
        <v>0.32733224222599999</v>
      </c>
      <c r="O2337" s="68">
        <v>2.3731587561369998</v>
      </c>
    </row>
    <row r="2338" spans="4:15" x14ac:dyDescent="0.2">
      <c r="D2338" s="174" t="s">
        <v>18</v>
      </c>
      <c r="E2338" s="20" t="s">
        <v>19</v>
      </c>
      <c r="F2338" s="22"/>
      <c r="G2338" s="21">
        <v>57</v>
      </c>
      <c r="H2338" s="51">
        <v>38.596491228070001</v>
      </c>
      <c r="I2338" s="19">
        <v>7.0175438596489998</v>
      </c>
      <c r="J2338" s="19">
        <v>68.421052631579002</v>
      </c>
      <c r="K2338" s="19">
        <v>1.7543859649119999</v>
      </c>
      <c r="L2338" s="88">
        <v>14.035087719298</v>
      </c>
      <c r="M2338" s="19">
        <v>1.7543859649119999</v>
      </c>
      <c r="N2338" s="19">
        <v>1.7543859649119999</v>
      </c>
      <c r="O2338" s="100">
        <v>0</v>
      </c>
    </row>
    <row r="2339" spans="4:15" x14ac:dyDescent="0.2">
      <c r="D2339" s="175"/>
      <c r="E2339" s="4" t="s">
        <v>20</v>
      </c>
      <c r="F2339" s="6"/>
      <c r="G2339" s="5">
        <v>84</v>
      </c>
      <c r="H2339" s="32">
        <v>42.857142857143003</v>
      </c>
      <c r="I2339" s="12">
        <v>8.333333333333</v>
      </c>
      <c r="J2339" s="12">
        <v>63.095238095238003</v>
      </c>
      <c r="K2339" s="12">
        <v>2.3809523809519999</v>
      </c>
      <c r="L2339" s="12">
        <v>7.1428571428570002</v>
      </c>
      <c r="M2339" s="12">
        <v>2.3809523809519999</v>
      </c>
      <c r="N2339" s="29">
        <v>0</v>
      </c>
      <c r="O2339" s="34">
        <v>3.5714285714290002</v>
      </c>
    </row>
    <row r="2340" spans="4:15" x14ac:dyDescent="0.2">
      <c r="D2340" s="175"/>
      <c r="E2340" s="4" t="s">
        <v>21</v>
      </c>
      <c r="F2340" s="6"/>
      <c r="G2340" s="5">
        <v>487</v>
      </c>
      <c r="H2340" s="32">
        <v>37.577002053388</v>
      </c>
      <c r="I2340" s="12">
        <v>9.4455852156060001</v>
      </c>
      <c r="J2340" s="12">
        <v>69.815195071868999</v>
      </c>
      <c r="K2340" s="12">
        <v>2.258726899384</v>
      </c>
      <c r="L2340" s="12">
        <v>6.3655030800820001</v>
      </c>
      <c r="M2340" s="12">
        <v>5.7494866529769997</v>
      </c>
      <c r="N2340" s="12">
        <v>0.41067761806999997</v>
      </c>
      <c r="O2340" s="34">
        <v>1.8480492813139999</v>
      </c>
    </row>
    <row r="2341" spans="4:15" x14ac:dyDescent="0.2">
      <c r="D2341" s="175"/>
      <c r="E2341" s="4" t="s">
        <v>22</v>
      </c>
      <c r="F2341" s="6"/>
      <c r="G2341" s="5">
        <v>35</v>
      </c>
      <c r="H2341" s="77">
        <v>31.428571428571001</v>
      </c>
      <c r="I2341" s="12">
        <v>8.5714285714289993</v>
      </c>
      <c r="J2341" s="33">
        <v>57.142857142856997</v>
      </c>
      <c r="K2341" s="28">
        <v>8.5714285714289993</v>
      </c>
      <c r="L2341" s="12">
        <v>8.5714285714289993</v>
      </c>
      <c r="M2341" s="12">
        <v>5.7142857142860004</v>
      </c>
      <c r="N2341" s="29">
        <v>0</v>
      </c>
      <c r="O2341" s="34">
        <v>5.7142857142860004</v>
      </c>
    </row>
    <row r="2342" spans="4:15" x14ac:dyDescent="0.2">
      <c r="D2342" s="175"/>
      <c r="E2342" s="4" t="s">
        <v>23</v>
      </c>
      <c r="F2342" s="6"/>
      <c r="G2342" s="5">
        <v>143</v>
      </c>
      <c r="H2342" s="32">
        <v>38.461538461537998</v>
      </c>
      <c r="I2342" s="12">
        <v>9.7902097902099996</v>
      </c>
      <c r="J2342" s="12">
        <v>68.531468531469002</v>
      </c>
      <c r="K2342" s="12">
        <v>2.797202797203</v>
      </c>
      <c r="L2342" s="12">
        <v>8.3916083916080009</v>
      </c>
      <c r="M2342" s="12">
        <v>2.0979020979020002</v>
      </c>
      <c r="N2342" s="29">
        <v>0</v>
      </c>
      <c r="O2342" s="34">
        <v>1.398601398601</v>
      </c>
    </row>
    <row r="2343" spans="4:15" x14ac:dyDescent="0.2">
      <c r="D2343" s="175"/>
      <c r="E2343" s="4" t="s">
        <v>24</v>
      </c>
      <c r="F2343" s="6"/>
      <c r="G2343" s="5">
        <v>187</v>
      </c>
      <c r="H2343" s="32">
        <v>37.967914438503001</v>
      </c>
      <c r="I2343" s="12">
        <v>14.973262032086</v>
      </c>
      <c r="J2343" s="12">
        <v>65.775401069519006</v>
      </c>
      <c r="K2343" s="12">
        <v>2.673796791444</v>
      </c>
      <c r="L2343" s="12">
        <v>8.0213903743320003</v>
      </c>
      <c r="M2343" s="12">
        <v>3.208556149733</v>
      </c>
      <c r="N2343" s="12">
        <v>0.53475935828900001</v>
      </c>
      <c r="O2343" s="34">
        <v>2.673796791444</v>
      </c>
    </row>
    <row r="2344" spans="4:15" x14ac:dyDescent="0.2">
      <c r="D2344" s="175"/>
      <c r="E2344" s="4" t="s">
        <v>25</v>
      </c>
      <c r="F2344" s="6"/>
      <c r="G2344" s="5">
        <v>71</v>
      </c>
      <c r="H2344" s="75">
        <v>45.070422535211002</v>
      </c>
      <c r="I2344" s="12">
        <v>8.4507042253520002</v>
      </c>
      <c r="J2344" s="33">
        <v>57.746478873238999</v>
      </c>
      <c r="K2344" s="12">
        <v>1.4084507042250001</v>
      </c>
      <c r="L2344" s="49">
        <v>21.12676056338</v>
      </c>
      <c r="M2344" s="28">
        <v>14.084507042254</v>
      </c>
      <c r="N2344" s="29">
        <v>0</v>
      </c>
      <c r="O2344" s="34">
        <v>7.0422535211269999</v>
      </c>
    </row>
    <row r="2345" spans="4:15" x14ac:dyDescent="0.2">
      <c r="D2345" s="175"/>
      <c r="E2345" s="4" t="s">
        <v>26</v>
      </c>
      <c r="F2345" s="6"/>
      <c r="G2345" s="5">
        <v>30</v>
      </c>
      <c r="H2345" s="94">
        <v>50</v>
      </c>
      <c r="I2345" s="12">
        <v>6.666666666667</v>
      </c>
      <c r="J2345" s="61">
        <v>50</v>
      </c>
      <c r="K2345" s="12">
        <v>3.333333333333</v>
      </c>
      <c r="L2345" s="12">
        <v>10</v>
      </c>
      <c r="M2345" s="29">
        <v>0</v>
      </c>
      <c r="N2345" s="29">
        <v>0</v>
      </c>
      <c r="O2345" s="34">
        <v>3.333333333333</v>
      </c>
    </row>
    <row r="2346" spans="4:15" x14ac:dyDescent="0.2">
      <c r="D2346" s="175"/>
      <c r="E2346" s="4" t="s">
        <v>27</v>
      </c>
      <c r="F2346" s="6"/>
      <c r="G2346" s="5">
        <v>70</v>
      </c>
      <c r="H2346" s="32">
        <v>42.857142857143003</v>
      </c>
      <c r="I2346" s="28">
        <v>20</v>
      </c>
      <c r="J2346" s="33">
        <v>58.571428571429003</v>
      </c>
      <c r="K2346" s="12">
        <v>4.2857142857139996</v>
      </c>
      <c r="L2346" s="12">
        <v>10</v>
      </c>
      <c r="M2346" s="12">
        <v>7.1428571428570002</v>
      </c>
      <c r="N2346" s="29">
        <v>0</v>
      </c>
      <c r="O2346" s="34">
        <v>2.8571428571430002</v>
      </c>
    </row>
    <row r="2347" spans="4:15" x14ac:dyDescent="0.2">
      <c r="D2347" s="175"/>
      <c r="E2347" s="4" t="s">
        <v>28</v>
      </c>
      <c r="F2347" s="6"/>
      <c r="G2347" s="5">
        <v>51</v>
      </c>
      <c r="H2347" s="32">
        <v>41.176470588234999</v>
      </c>
      <c r="I2347" s="12">
        <v>7.8431372549020004</v>
      </c>
      <c r="J2347" s="12">
        <v>64.705882352941003</v>
      </c>
      <c r="K2347" s="29">
        <v>0</v>
      </c>
      <c r="L2347" s="12">
        <v>7.8431372549020004</v>
      </c>
      <c r="M2347" s="12">
        <v>1.9607843137250001</v>
      </c>
      <c r="N2347" s="29">
        <v>0</v>
      </c>
      <c r="O2347" s="62">
        <v>0</v>
      </c>
    </row>
    <row r="2348" spans="4:15" x14ac:dyDescent="0.2">
      <c r="D2348" s="175"/>
      <c r="E2348" s="4" t="s">
        <v>29</v>
      </c>
      <c r="F2348" s="6"/>
      <c r="G2348" s="5">
        <v>7</v>
      </c>
      <c r="H2348" s="106">
        <v>28.571428571428999</v>
      </c>
      <c r="I2348" s="12">
        <v>14.285714285714</v>
      </c>
      <c r="J2348" s="28">
        <v>71.428571428571004</v>
      </c>
      <c r="K2348" s="49">
        <v>14.285714285714</v>
      </c>
      <c r="L2348" s="90">
        <v>0</v>
      </c>
      <c r="M2348" s="29">
        <v>0</v>
      </c>
      <c r="N2348" s="29">
        <v>0</v>
      </c>
      <c r="O2348" s="62">
        <v>0</v>
      </c>
    </row>
    <row r="2349" spans="4:15" x14ac:dyDescent="0.2">
      <c r="D2349" s="174" t="s">
        <v>30</v>
      </c>
      <c r="E2349" s="20" t="s">
        <v>31</v>
      </c>
      <c r="F2349" s="22"/>
      <c r="G2349" s="21">
        <v>393</v>
      </c>
      <c r="H2349" s="51">
        <v>35.623409669211</v>
      </c>
      <c r="I2349" s="19">
        <v>10.687022900763001</v>
      </c>
      <c r="J2349" s="19">
        <v>70.483460559796001</v>
      </c>
      <c r="K2349" s="19">
        <v>1.2722646310429999</v>
      </c>
      <c r="L2349" s="19">
        <v>7.8880407124680003</v>
      </c>
      <c r="M2349" s="19">
        <v>6.3613231552159997</v>
      </c>
      <c r="N2349" s="19">
        <v>0.25445292620900001</v>
      </c>
      <c r="O2349" s="50">
        <v>1.781170483461</v>
      </c>
    </row>
    <row r="2350" spans="4:15" x14ac:dyDescent="0.2">
      <c r="D2350" s="175"/>
      <c r="E2350" s="4" t="s">
        <v>32</v>
      </c>
      <c r="F2350" s="6"/>
      <c r="G2350" s="5">
        <v>352</v>
      </c>
      <c r="H2350" s="32">
        <v>40.340909090909001</v>
      </c>
      <c r="I2350" s="12">
        <v>10.227272727273</v>
      </c>
      <c r="J2350" s="12">
        <v>63.068181818181998</v>
      </c>
      <c r="K2350" s="12">
        <v>4.261363636364</v>
      </c>
      <c r="L2350" s="12">
        <v>8.5227272727269998</v>
      </c>
      <c r="M2350" s="12">
        <v>4.8295454545450003</v>
      </c>
      <c r="N2350" s="12">
        <v>0.28409090909099999</v>
      </c>
      <c r="O2350" s="34">
        <v>2.8409090909089998</v>
      </c>
    </row>
    <row r="2351" spans="4:15" x14ac:dyDescent="0.2">
      <c r="D2351" s="175"/>
      <c r="E2351" s="4" t="s">
        <v>33</v>
      </c>
      <c r="F2351" s="6"/>
      <c r="G2351" s="5">
        <v>388</v>
      </c>
      <c r="H2351" s="32">
        <v>41.494845360825003</v>
      </c>
      <c r="I2351" s="12">
        <v>10.309278350514999</v>
      </c>
      <c r="J2351" s="12">
        <v>65.463917525772999</v>
      </c>
      <c r="K2351" s="12">
        <v>2.319587628866</v>
      </c>
      <c r="L2351" s="12">
        <v>8.7628865979379995</v>
      </c>
      <c r="M2351" s="12">
        <v>3.6082474226799999</v>
      </c>
      <c r="N2351" s="12">
        <v>0.25773195876299998</v>
      </c>
      <c r="O2351" s="34">
        <v>2.5773195876289998</v>
      </c>
    </row>
    <row r="2352" spans="4:15" x14ac:dyDescent="0.2">
      <c r="D2352" s="175"/>
      <c r="E2352" s="4" t="s">
        <v>34</v>
      </c>
      <c r="F2352" s="6"/>
      <c r="G2352" s="5">
        <v>89</v>
      </c>
      <c r="H2352" s="32">
        <v>39.325842696629003</v>
      </c>
      <c r="I2352" s="12">
        <v>12.359550561798001</v>
      </c>
      <c r="J2352" s="12">
        <v>61.797752808989003</v>
      </c>
      <c r="K2352" s="12">
        <v>3.3707865168539999</v>
      </c>
      <c r="L2352" s="12">
        <v>10.112359550561999</v>
      </c>
      <c r="M2352" s="12">
        <v>2.2471910112360001</v>
      </c>
      <c r="N2352" s="12">
        <v>1.123595505618</v>
      </c>
      <c r="O2352" s="34">
        <v>2.2471910112360001</v>
      </c>
    </row>
    <row r="2353" spans="2:15" x14ac:dyDescent="0.2">
      <c r="D2353" s="174" t="s">
        <v>35</v>
      </c>
      <c r="E2353" s="20" t="s">
        <v>36</v>
      </c>
      <c r="F2353" s="22"/>
      <c r="G2353" s="21">
        <v>629</v>
      </c>
      <c r="H2353" s="51">
        <v>43.084260731320001</v>
      </c>
      <c r="I2353" s="19">
        <v>10.333863275040001</v>
      </c>
      <c r="J2353" s="19">
        <v>63.275039745628</v>
      </c>
      <c r="K2353" s="19">
        <v>2.8616852146260001</v>
      </c>
      <c r="L2353" s="19">
        <v>8.1081081081080004</v>
      </c>
      <c r="M2353" s="19">
        <v>4.7694753577110003</v>
      </c>
      <c r="N2353" s="19">
        <v>0.31796502384699998</v>
      </c>
      <c r="O2353" s="50">
        <v>3.0206677265500002</v>
      </c>
    </row>
    <row r="2354" spans="2:15" x14ac:dyDescent="0.2">
      <c r="D2354" s="175"/>
      <c r="E2354" s="4" t="s">
        <v>37</v>
      </c>
      <c r="F2354" s="6"/>
      <c r="G2354" s="5">
        <v>593</v>
      </c>
      <c r="H2354" s="32">
        <v>34.907251264754997</v>
      </c>
      <c r="I2354" s="12">
        <v>10.79258010118</v>
      </c>
      <c r="J2354" s="12">
        <v>69.139966273187</v>
      </c>
      <c r="K2354" s="12">
        <v>2.3608768971330001</v>
      </c>
      <c r="L2354" s="12">
        <v>8.9376053962899995</v>
      </c>
      <c r="M2354" s="12">
        <v>4.7217537942660002</v>
      </c>
      <c r="N2354" s="12">
        <v>0.33726812816200002</v>
      </c>
      <c r="O2354" s="34">
        <v>1.686340640809</v>
      </c>
    </row>
    <row r="2355" spans="2:15" x14ac:dyDescent="0.2">
      <c r="D2355" s="174" t="s">
        <v>38</v>
      </c>
      <c r="E2355" s="20" t="s">
        <v>39</v>
      </c>
      <c r="F2355" s="22"/>
      <c r="G2355" s="21">
        <v>64</v>
      </c>
      <c r="H2355" s="119">
        <v>62.5</v>
      </c>
      <c r="I2355" s="88">
        <v>15.625</v>
      </c>
      <c r="J2355" s="98">
        <v>20.3125</v>
      </c>
      <c r="K2355" s="19">
        <v>6.25</v>
      </c>
      <c r="L2355" s="19">
        <v>7.8125</v>
      </c>
      <c r="M2355" s="19">
        <v>6.25</v>
      </c>
      <c r="N2355" s="19">
        <v>1.5625</v>
      </c>
      <c r="O2355" s="50">
        <v>1.5625</v>
      </c>
    </row>
    <row r="2356" spans="2:15" x14ac:dyDescent="0.2">
      <c r="D2356" s="175"/>
      <c r="E2356" s="4" t="s">
        <v>40</v>
      </c>
      <c r="F2356" s="6"/>
      <c r="G2356" s="5">
        <v>147</v>
      </c>
      <c r="H2356" s="32">
        <v>40.136054421769003</v>
      </c>
      <c r="I2356" s="12">
        <v>7.4829931972789998</v>
      </c>
      <c r="J2356" s="12">
        <v>65.986394557823004</v>
      </c>
      <c r="K2356" s="12">
        <v>4.0816326530609999</v>
      </c>
      <c r="L2356" s="12">
        <v>10.204081632653001</v>
      </c>
      <c r="M2356" s="12">
        <v>7.4829931972789998</v>
      </c>
      <c r="N2356" s="29">
        <v>0</v>
      </c>
      <c r="O2356" s="34">
        <v>4.0816326530609999</v>
      </c>
    </row>
    <row r="2357" spans="2:15" x14ac:dyDescent="0.2">
      <c r="D2357" s="175"/>
      <c r="E2357" s="4" t="s">
        <v>41</v>
      </c>
      <c r="F2357" s="6"/>
      <c r="G2357" s="5">
        <v>204</v>
      </c>
      <c r="H2357" s="77">
        <v>30.882352941175998</v>
      </c>
      <c r="I2357" s="33">
        <v>4.4117647058819998</v>
      </c>
      <c r="J2357" s="49">
        <v>77.941176470588005</v>
      </c>
      <c r="K2357" s="12">
        <v>3.4313725490200002</v>
      </c>
      <c r="L2357" s="12">
        <v>10.78431372549</v>
      </c>
      <c r="M2357" s="12">
        <v>5.3921568627449998</v>
      </c>
      <c r="N2357" s="12">
        <v>0.49019607843099999</v>
      </c>
      <c r="O2357" s="34">
        <v>1.4705882352940001</v>
      </c>
    </row>
    <row r="2358" spans="2:15" x14ac:dyDescent="0.2">
      <c r="D2358" s="175"/>
      <c r="E2358" s="4" t="s">
        <v>42</v>
      </c>
      <c r="F2358" s="6"/>
      <c r="G2358" s="5">
        <v>210</v>
      </c>
      <c r="H2358" s="32">
        <v>39.523809523810002</v>
      </c>
      <c r="I2358" s="12">
        <v>9.5238095238099998</v>
      </c>
      <c r="J2358" s="12">
        <v>70.952380952381006</v>
      </c>
      <c r="K2358" s="12">
        <v>1.4285714285710001</v>
      </c>
      <c r="L2358" s="12">
        <v>9.5238095238099998</v>
      </c>
      <c r="M2358" s="12">
        <v>4.2857142857139996</v>
      </c>
      <c r="N2358" s="29">
        <v>0</v>
      </c>
      <c r="O2358" s="34">
        <v>1.9047619047619999</v>
      </c>
    </row>
    <row r="2359" spans="2:15" x14ac:dyDescent="0.2">
      <c r="D2359" s="175"/>
      <c r="E2359" s="4" t="s">
        <v>43</v>
      </c>
      <c r="F2359" s="6"/>
      <c r="G2359" s="5">
        <v>204</v>
      </c>
      <c r="H2359" s="32">
        <v>34.803921568626997</v>
      </c>
      <c r="I2359" s="12">
        <v>7.8431372549020004</v>
      </c>
      <c r="J2359" s="12">
        <v>70.588235294117993</v>
      </c>
      <c r="K2359" s="12">
        <v>3.9215686274510002</v>
      </c>
      <c r="L2359" s="12">
        <v>10.294117647059</v>
      </c>
      <c r="M2359" s="12">
        <v>5.3921568627449998</v>
      </c>
      <c r="N2359" s="12">
        <v>0.49019607843099999</v>
      </c>
      <c r="O2359" s="34">
        <v>0.49019607843099999</v>
      </c>
    </row>
    <row r="2360" spans="2:15" x14ac:dyDescent="0.2">
      <c r="D2360" s="175"/>
      <c r="E2360" s="4" t="s">
        <v>44</v>
      </c>
      <c r="F2360" s="6"/>
      <c r="G2360" s="5">
        <v>223</v>
      </c>
      <c r="H2360" s="32">
        <v>38.565022421525001</v>
      </c>
      <c r="I2360" s="12">
        <v>13.90134529148</v>
      </c>
      <c r="J2360" s="12">
        <v>70.403587443945995</v>
      </c>
      <c r="K2360" s="12">
        <v>1.7937219730939999</v>
      </c>
      <c r="L2360" s="12">
        <v>5.8295964125559996</v>
      </c>
      <c r="M2360" s="12">
        <v>2.2421524663680001</v>
      </c>
      <c r="N2360" s="12">
        <v>0.44843049327399997</v>
      </c>
      <c r="O2360" s="34">
        <v>1.7937219730939999</v>
      </c>
    </row>
    <row r="2361" spans="2:15" x14ac:dyDescent="0.2">
      <c r="D2361" s="176"/>
      <c r="E2361" s="59" t="s">
        <v>45</v>
      </c>
      <c r="F2361" s="60"/>
      <c r="G2361" s="56">
        <v>170</v>
      </c>
      <c r="H2361" s="132">
        <v>44.705882352941003</v>
      </c>
      <c r="I2361" s="102">
        <v>18.823529411765001</v>
      </c>
      <c r="J2361" s="92">
        <v>52.352941176470999</v>
      </c>
      <c r="K2361" s="80">
        <v>0</v>
      </c>
      <c r="L2361" s="47">
        <v>4.7058823529409999</v>
      </c>
      <c r="M2361" s="47">
        <v>4.1176470588239997</v>
      </c>
      <c r="N2361" s="80">
        <v>0</v>
      </c>
      <c r="O2361" s="85">
        <v>5.8823529411760003</v>
      </c>
    </row>
    <row r="2363" spans="2:15" x14ac:dyDescent="0.2">
      <c r="B2363" s="43" t="str">
        <f xml:space="preserve"> HYPERLINK("#'目次'!B92", "[86]")</f>
        <v>[86]</v>
      </c>
      <c r="C2363" s="31" t="s">
        <v>227</v>
      </c>
    </row>
    <row r="2367" spans="2:15" ht="24" x14ac:dyDescent="0.2">
      <c r="D2367" s="177"/>
      <c r="E2367" s="178"/>
      <c r="F2367" s="178"/>
      <c r="G2367" s="40" t="s">
        <v>14</v>
      </c>
      <c r="H2367" s="42" t="s">
        <v>213</v>
      </c>
      <c r="I2367" s="15" t="s">
        <v>214</v>
      </c>
      <c r="J2367" s="15" t="s">
        <v>215</v>
      </c>
      <c r="K2367" s="15" t="s">
        <v>216</v>
      </c>
      <c r="L2367" s="15" t="s">
        <v>217</v>
      </c>
      <c r="M2367" s="15" t="s">
        <v>218</v>
      </c>
      <c r="N2367" s="15" t="s">
        <v>86</v>
      </c>
      <c r="O2367" s="44" t="s">
        <v>17</v>
      </c>
    </row>
    <row r="2368" spans="2:15" x14ac:dyDescent="0.2">
      <c r="D2368" s="179"/>
      <c r="E2368" s="180"/>
      <c r="F2368" s="180"/>
      <c r="G2368" s="39"/>
      <c r="H2368" s="41"/>
      <c r="I2368" s="14"/>
      <c r="J2368" s="14"/>
      <c r="K2368" s="14"/>
      <c r="L2368" s="14"/>
      <c r="M2368" s="14"/>
      <c r="N2368" s="14"/>
      <c r="O2368" s="38"/>
    </row>
    <row r="2369" spans="4:15" x14ac:dyDescent="0.2">
      <c r="D2369" s="58"/>
      <c r="E2369" s="53" t="s">
        <v>14</v>
      </c>
      <c r="F2369" s="52"/>
      <c r="G2369" s="37">
        <v>1222</v>
      </c>
      <c r="H2369" s="24">
        <v>39.116202945989997</v>
      </c>
      <c r="I2369" s="24">
        <v>10.556464811784</v>
      </c>
      <c r="J2369" s="24">
        <v>66.121112929624005</v>
      </c>
      <c r="K2369" s="24">
        <v>2.6186579378069998</v>
      </c>
      <c r="L2369" s="24">
        <v>8.5106382978719992</v>
      </c>
      <c r="M2369" s="24">
        <v>4.7463175122749997</v>
      </c>
      <c r="N2369" s="24">
        <v>0.32733224222599999</v>
      </c>
      <c r="O2369" s="68">
        <v>2.3731587561369998</v>
      </c>
    </row>
    <row r="2370" spans="4:15" x14ac:dyDescent="0.2">
      <c r="D2370" s="174" t="s">
        <v>52</v>
      </c>
      <c r="E2370" s="20" t="s">
        <v>53</v>
      </c>
      <c r="F2370" s="22"/>
      <c r="G2370" s="21">
        <v>15</v>
      </c>
      <c r="H2370" s="119">
        <v>66.666666666666998</v>
      </c>
      <c r="I2370" s="19">
        <v>13.333333333333</v>
      </c>
      <c r="J2370" s="98">
        <v>40</v>
      </c>
      <c r="K2370" s="105">
        <v>13.333333333333</v>
      </c>
      <c r="L2370" s="19">
        <v>6.666666666667</v>
      </c>
      <c r="M2370" s="74">
        <v>0</v>
      </c>
      <c r="N2370" s="74">
        <v>0</v>
      </c>
      <c r="O2370" s="100">
        <v>0</v>
      </c>
    </row>
    <row r="2371" spans="4:15" ht="24" x14ac:dyDescent="0.2">
      <c r="D2371" s="175"/>
      <c r="E2371" s="4" t="s">
        <v>54</v>
      </c>
      <c r="F2371" s="6"/>
      <c r="G2371" s="5">
        <v>122</v>
      </c>
      <c r="H2371" s="32">
        <v>39.344262295081997</v>
      </c>
      <c r="I2371" s="12">
        <v>13.934426229508</v>
      </c>
      <c r="J2371" s="12">
        <v>61.475409836066</v>
      </c>
      <c r="K2371" s="12">
        <v>1.6393442622950001</v>
      </c>
      <c r="L2371" s="12">
        <v>8.1967213114750006</v>
      </c>
      <c r="M2371" s="12">
        <v>7.3770491803280001</v>
      </c>
      <c r="N2371" s="12">
        <v>0.81967213114799997</v>
      </c>
      <c r="O2371" s="34">
        <v>3.2786885245900002</v>
      </c>
    </row>
    <row r="2372" spans="4:15" x14ac:dyDescent="0.2">
      <c r="D2372" s="175"/>
      <c r="E2372" s="4" t="s">
        <v>55</v>
      </c>
      <c r="F2372" s="6"/>
      <c r="G2372" s="5">
        <v>43</v>
      </c>
      <c r="H2372" s="94">
        <v>51.162790697673998</v>
      </c>
      <c r="I2372" s="12">
        <v>11.627906976744001</v>
      </c>
      <c r="J2372" s="61">
        <v>53.488372093023003</v>
      </c>
      <c r="K2372" s="28">
        <v>9.3023255813949994</v>
      </c>
      <c r="L2372" s="12">
        <v>9.3023255813949994</v>
      </c>
      <c r="M2372" s="12">
        <v>6.9767441860470001</v>
      </c>
      <c r="N2372" s="29">
        <v>0</v>
      </c>
      <c r="O2372" s="34">
        <v>6.9767441860470001</v>
      </c>
    </row>
    <row r="2373" spans="4:15" x14ac:dyDescent="0.2">
      <c r="D2373" s="175"/>
      <c r="E2373" s="4" t="s">
        <v>56</v>
      </c>
      <c r="F2373" s="6"/>
      <c r="G2373" s="5">
        <v>60</v>
      </c>
      <c r="H2373" s="106">
        <v>23.333333333333002</v>
      </c>
      <c r="I2373" s="33">
        <v>3.333333333333</v>
      </c>
      <c r="J2373" s="49">
        <v>90</v>
      </c>
      <c r="K2373" s="12">
        <v>1.666666666667</v>
      </c>
      <c r="L2373" s="12">
        <v>8.333333333333</v>
      </c>
      <c r="M2373" s="12">
        <v>3.333333333333</v>
      </c>
      <c r="N2373" s="29">
        <v>0</v>
      </c>
      <c r="O2373" s="34">
        <v>1.666666666667</v>
      </c>
    </row>
    <row r="2374" spans="4:15" x14ac:dyDescent="0.2">
      <c r="D2374" s="175"/>
      <c r="E2374" s="4" t="s">
        <v>57</v>
      </c>
      <c r="F2374" s="6"/>
      <c r="G2374" s="5">
        <v>286</v>
      </c>
      <c r="H2374" s="32">
        <v>35.664335664336001</v>
      </c>
      <c r="I2374" s="12">
        <v>6.9930069930069996</v>
      </c>
      <c r="J2374" s="49">
        <v>76.573426573427</v>
      </c>
      <c r="K2374" s="12">
        <v>1.398601398601</v>
      </c>
      <c r="L2374" s="12">
        <v>8.7412587412589993</v>
      </c>
      <c r="M2374" s="12">
        <v>2.4475524475519999</v>
      </c>
      <c r="N2374" s="29">
        <v>0</v>
      </c>
      <c r="O2374" s="34">
        <v>1.398601398601</v>
      </c>
    </row>
    <row r="2375" spans="4:15" x14ac:dyDescent="0.2">
      <c r="D2375" s="175"/>
      <c r="E2375" s="4" t="s">
        <v>58</v>
      </c>
      <c r="F2375" s="6"/>
      <c r="G2375" s="5">
        <v>129</v>
      </c>
      <c r="H2375" s="75">
        <v>44.961240310077997</v>
      </c>
      <c r="I2375" s="12">
        <v>6.9767441860470001</v>
      </c>
      <c r="J2375" s="12">
        <v>66.666666666666998</v>
      </c>
      <c r="K2375" s="12">
        <v>4.6511627906979998</v>
      </c>
      <c r="L2375" s="12">
        <v>7.7519379844960001</v>
      </c>
      <c r="M2375" s="12">
        <v>4.6511627906979998</v>
      </c>
      <c r="N2375" s="29">
        <v>0</v>
      </c>
      <c r="O2375" s="34">
        <v>1.550387596899</v>
      </c>
    </row>
    <row r="2376" spans="4:15" x14ac:dyDescent="0.2">
      <c r="D2376" s="175"/>
      <c r="E2376" s="4" t="s">
        <v>59</v>
      </c>
      <c r="F2376" s="6"/>
      <c r="G2376" s="5">
        <v>195</v>
      </c>
      <c r="H2376" s="32">
        <v>36.410256410255997</v>
      </c>
      <c r="I2376" s="12">
        <v>11.282051282051</v>
      </c>
      <c r="J2376" s="12">
        <v>65.641025641026005</v>
      </c>
      <c r="K2376" s="12">
        <v>1.025641025641</v>
      </c>
      <c r="L2376" s="12">
        <v>9.2307692307690008</v>
      </c>
      <c r="M2376" s="12">
        <v>6.666666666667</v>
      </c>
      <c r="N2376" s="12">
        <v>0.51282051282100005</v>
      </c>
      <c r="O2376" s="34">
        <v>3.0769230769229998</v>
      </c>
    </row>
    <row r="2377" spans="4:15" x14ac:dyDescent="0.2">
      <c r="D2377" s="175"/>
      <c r="E2377" s="4" t="s">
        <v>60</v>
      </c>
      <c r="F2377" s="6"/>
      <c r="G2377" s="5">
        <v>176</v>
      </c>
      <c r="H2377" s="77">
        <v>31.818181818182001</v>
      </c>
      <c r="I2377" s="12">
        <v>13.068181818182</v>
      </c>
      <c r="J2377" s="12">
        <v>70.454545454544999</v>
      </c>
      <c r="K2377" s="12">
        <v>1.7045454545450001</v>
      </c>
      <c r="L2377" s="12">
        <v>7.9545454545450003</v>
      </c>
      <c r="M2377" s="12">
        <v>5.113636363636</v>
      </c>
      <c r="N2377" s="12">
        <v>0.56818181818199998</v>
      </c>
      <c r="O2377" s="34">
        <v>0.56818181818199998</v>
      </c>
    </row>
    <row r="2378" spans="4:15" x14ac:dyDescent="0.2">
      <c r="D2378" s="175"/>
      <c r="E2378" s="4" t="s">
        <v>61</v>
      </c>
      <c r="F2378" s="6"/>
      <c r="G2378" s="5">
        <v>78</v>
      </c>
      <c r="H2378" s="94">
        <v>57.692307692307999</v>
      </c>
      <c r="I2378" s="12">
        <v>14.102564102563999</v>
      </c>
      <c r="J2378" s="61">
        <v>28.205128205127998</v>
      </c>
      <c r="K2378" s="28">
        <v>7.6923076923079998</v>
      </c>
      <c r="L2378" s="12">
        <v>10.25641025641</v>
      </c>
      <c r="M2378" s="12">
        <v>5.1282051282049999</v>
      </c>
      <c r="N2378" s="12">
        <v>1.2820512820509999</v>
      </c>
      <c r="O2378" s="34">
        <v>3.8461538461539999</v>
      </c>
    </row>
    <row r="2379" spans="4:15" x14ac:dyDescent="0.2">
      <c r="D2379" s="175"/>
      <c r="E2379" s="4" t="s">
        <v>62</v>
      </c>
      <c r="F2379" s="6"/>
      <c r="G2379" s="5">
        <v>113</v>
      </c>
      <c r="H2379" s="75">
        <v>44.247787610619</v>
      </c>
      <c r="I2379" s="28">
        <v>15.929203539823</v>
      </c>
      <c r="J2379" s="33">
        <v>61.061946902655002</v>
      </c>
      <c r="K2379" s="12">
        <v>1.769911504425</v>
      </c>
      <c r="L2379" s="12">
        <v>7.964601769912</v>
      </c>
      <c r="M2379" s="12">
        <v>4.424778761062</v>
      </c>
      <c r="N2379" s="29">
        <v>0</v>
      </c>
      <c r="O2379" s="34">
        <v>3.53982300885</v>
      </c>
    </row>
    <row r="2380" spans="4:15" x14ac:dyDescent="0.2">
      <c r="D2380" s="174" t="s">
        <v>63</v>
      </c>
      <c r="E2380" s="20" t="s">
        <v>64</v>
      </c>
      <c r="F2380" s="22"/>
      <c r="G2380" s="21">
        <v>234</v>
      </c>
      <c r="H2380" s="51">
        <v>43.162393162393002</v>
      </c>
      <c r="I2380" s="19">
        <v>10.683760683760999</v>
      </c>
      <c r="J2380" s="98">
        <v>55.982905982905997</v>
      </c>
      <c r="K2380" s="19">
        <v>1.709401709402</v>
      </c>
      <c r="L2380" s="19">
        <v>4.7008547008550003</v>
      </c>
      <c r="M2380" s="19">
        <v>3.8461538461539999</v>
      </c>
      <c r="N2380" s="19">
        <v>0.42735042735000001</v>
      </c>
      <c r="O2380" s="50">
        <v>3.4188034188029999</v>
      </c>
    </row>
    <row r="2381" spans="4:15" x14ac:dyDescent="0.2">
      <c r="D2381" s="175"/>
      <c r="E2381" s="4" t="s">
        <v>65</v>
      </c>
      <c r="F2381" s="6"/>
      <c r="G2381" s="5">
        <v>172</v>
      </c>
      <c r="H2381" s="32">
        <v>41.860465116279002</v>
      </c>
      <c r="I2381" s="12">
        <v>14.534883720930001</v>
      </c>
      <c r="J2381" s="12">
        <v>62.790697674419</v>
      </c>
      <c r="K2381" s="12">
        <v>1.744186046512</v>
      </c>
      <c r="L2381" s="12">
        <v>9.8837209302330002</v>
      </c>
      <c r="M2381" s="12">
        <v>5.2325581395349996</v>
      </c>
      <c r="N2381" s="12">
        <v>1.1627906976739999</v>
      </c>
      <c r="O2381" s="34">
        <v>3.488372093023</v>
      </c>
    </row>
    <row r="2382" spans="4:15" x14ac:dyDescent="0.2">
      <c r="D2382" s="175"/>
      <c r="E2382" s="4" t="s">
        <v>66</v>
      </c>
      <c r="F2382" s="6"/>
      <c r="G2382" s="5">
        <v>165</v>
      </c>
      <c r="H2382" s="32">
        <v>38.181818181818002</v>
      </c>
      <c r="I2382" s="12">
        <v>8.4848484848479995</v>
      </c>
      <c r="J2382" s="12">
        <v>64.242424242423994</v>
      </c>
      <c r="K2382" s="12">
        <v>4.2424242424239997</v>
      </c>
      <c r="L2382" s="12">
        <v>7.8787878787879997</v>
      </c>
      <c r="M2382" s="12">
        <v>6.0606060606060002</v>
      </c>
      <c r="N2382" s="29">
        <v>0</v>
      </c>
      <c r="O2382" s="34">
        <v>3.636363636364</v>
      </c>
    </row>
    <row r="2383" spans="4:15" x14ac:dyDescent="0.2">
      <c r="D2383" s="175"/>
      <c r="E2383" s="4" t="s">
        <v>67</v>
      </c>
      <c r="F2383" s="6"/>
      <c r="G2383" s="5">
        <v>158</v>
      </c>
      <c r="H2383" s="32">
        <v>43.670886075948999</v>
      </c>
      <c r="I2383" s="12">
        <v>10.759493670886</v>
      </c>
      <c r="J2383" s="12">
        <v>66.455696202531996</v>
      </c>
      <c r="K2383" s="12">
        <v>2.5316455696200002</v>
      </c>
      <c r="L2383" s="12">
        <v>10.126582278480999</v>
      </c>
      <c r="M2383" s="12">
        <v>8.2278481012659999</v>
      </c>
      <c r="N2383" s="29">
        <v>0</v>
      </c>
      <c r="O2383" s="34">
        <v>0.63291139240500005</v>
      </c>
    </row>
    <row r="2384" spans="4:15" x14ac:dyDescent="0.2">
      <c r="D2384" s="175"/>
      <c r="E2384" s="4" t="s">
        <v>68</v>
      </c>
      <c r="F2384" s="6"/>
      <c r="G2384" s="5">
        <v>112</v>
      </c>
      <c r="H2384" s="32">
        <v>36.607142857143003</v>
      </c>
      <c r="I2384" s="12">
        <v>8.9285714285710007</v>
      </c>
      <c r="J2384" s="12">
        <v>70.535714285713993</v>
      </c>
      <c r="K2384" s="12">
        <v>3.5714285714290002</v>
      </c>
      <c r="L2384" s="12">
        <v>7.1428571428570002</v>
      </c>
      <c r="M2384" s="12">
        <v>1.785714285714</v>
      </c>
      <c r="N2384" s="29">
        <v>0</v>
      </c>
      <c r="O2384" s="34">
        <v>1.785714285714</v>
      </c>
    </row>
    <row r="2385" spans="2:15" x14ac:dyDescent="0.2">
      <c r="D2385" s="175"/>
      <c r="E2385" s="4" t="s">
        <v>69</v>
      </c>
      <c r="F2385" s="6"/>
      <c r="G2385" s="5">
        <v>92</v>
      </c>
      <c r="H2385" s="32">
        <v>38.043478260870003</v>
      </c>
      <c r="I2385" s="12">
        <v>9.7826086956519998</v>
      </c>
      <c r="J2385" s="12">
        <v>70.652173913043001</v>
      </c>
      <c r="K2385" s="12">
        <v>5.4347826086959996</v>
      </c>
      <c r="L2385" s="12">
        <v>11.95652173913</v>
      </c>
      <c r="M2385" s="12">
        <v>5.4347826086959996</v>
      </c>
      <c r="N2385" s="29">
        <v>0</v>
      </c>
      <c r="O2385" s="34">
        <v>2.1739130434780001</v>
      </c>
    </row>
    <row r="2386" spans="2:15" x14ac:dyDescent="0.2">
      <c r="D2386" s="175"/>
      <c r="E2386" s="4" t="s">
        <v>70</v>
      </c>
      <c r="F2386" s="6"/>
      <c r="G2386" s="5">
        <v>131</v>
      </c>
      <c r="H2386" s="77">
        <v>32.061068702290001</v>
      </c>
      <c r="I2386" s="12">
        <v>9.9236641221369997</v>
      </c>
      <c r="J2386" s="49">
        <v>76.335877862594998</v>
      </c>
      <c r="K2386" s="29">
        <v>0</v>
      </c>
      <c r="L2386" s="12">
        <v>8.3969465648850008</v>
      </c>
      <c r="M2386" s="12">
        <v>3.8167938931299998</v>
      </c>
      <c r="N2386" s="12">
        <v>0.76335877862599999</v>
      </c>
      <c r="O2386" s="34">
        <v>1.526717557252</v>
      </c>
    </row>
    <row r="2387" spans="2:15" x14ac:dyDescent="0.2">
      <c r="D2387" s="175"/>
      <c r="E2387" s="4" t="s">
        <v>71</v>
      </c>
      <c r="F2387" s="6"/>
      <c r="G2387" s="5">
        <v>71</v>
      </c>
      <c r="H2387" s="77">
        <v>30.985915492958</v>
      </c>
      <c r="I2387" s="12">
        <v>8.4507042253520002</v>
      </c>
      <c r="J2387" s="28">
        <v>76.056338028168994</v>
      </c>
      <c r="K2387" s="12">
        <v>2.8169014084509998</v>
      </c>
      <c r="L2387" s="12">
        <v>9.8591549295770005</v>
      </c>
      <c r="M2387" s="12">
        <v>2.8169014084509998</v>
      </c>
      <c r="N2387" s="29">
        <v>0</v>
      </c>
      <c r="O2387" s="62">
        <v>0</v>
      </c>
    </row>
    <row r="2388" spans="2:15" x14ac:dyDescent="0.2">
      <c r="D2388" s="176"/>
      <c r="E2388" s="59" t="s">
        <v>72</v>
      </c>
      <c r="F2388" s="60"/>
      <c r="G2388" s="56">
        <v>70</v>
      </c>
      <c r="H2388" s="126">
        <v>31.428571428571001</v>
      </c>
      <c r="I2388" s="47">
        <v>8.5714285714289993</v>
      </c>
      <c r="J2388" s="109">
        <v>80</v>
      </c>
      <c r="K2388" s="47">
        <v>1.4285714285710001</v>
      </c>
      <c r="L2388" s="47">
        <v>11.428571428571001</v>
      </c>
      <c r="M2388" s="47">
        <v>4.2857142857139996</v>
      </c>
      <c r="N2388" s="80">
        <v>0</v>
      </c>
      <c r="O2388" s="85">
        <v>1.4285714285710001</v>
      </c>
    </row>
    <row r="2390" spans="2:15" x14ac:dyDescent="0.2">
      <c r="B2390" s="43" t="str">
        <f xml:space="preserve"> HYPERLINK("#'目次'!B93", "[87]")</f>
        <v>[87]</v>
      </c>
      <c r="C2390" s="31" t="s">
        <v>227</v>
      </c>
    </row>
    <row r="2393" spans="2:15" x14ac:dyDescent="0.2">
      <c r="C2393" s="31" t="s">
        <v>75</v>
      </c>
    </row>
    <row r="2394" spans="2:15" ht="24" x14ac:dyDescent="0.2">
      <c r="D2394" s="177"/>
      <c r="E2394" s="178"/>
      <c r="F2394" s="178"/>
      <c r="G2394" s="40" t="s">
        <v>14</v>
      </c>
      <c r="H2394" s="42" t="s">
        <v>213</v>
      </c>
      <c r="I2394" s="15" t="s">
        <v>214</v>
      </c>
      <c r="J2394" s="15" t="s">
        <v>215</v>
      </c>
      <c r="K2394" s="15" t="s">
        <v>216</v>
      </c>
      <c r="L2394" s="15" t="s">
        <v>217</v>
      </c>
      <c r="M2394" s="15" t="s">
        <v>218</v>
      </c>
      <c r="N2394" s="15" t="s">
        <v>86</v>
      </c>
      <c r="O2394" s="44" t="s">
        <v>17</v>
      </c>
    </row>
    <row r="2395" spans="2:15" x14ac:dyDescent="0.2">
      <c r="D2395" s="179"/>
      <c r="E2395" s="180"/>
      <c r="F2395" s="180"/>
      <c r="G2395" s="39"/>
      <c r="H2395" s="41"/>
      <c r="I2395" s="14"/>
      <c r="J2395" s="14"/>
      <c r="K2395" s="14"/>
      <c r="L2395" s="14"/>
      <c r="M2395" s="14"/>
      <c r="N2395" s="14"/>
      <c r="O2395" s="38"/>
    </row>
    <row r="2396" spans="2:15" x14ac:dyDescent="0.2">
      <c r="D2396" s="58"/>
      <c r="E2396" s="53" t="s">
        <v>14</v>
      </c>
      <c r="F2396" s="52"/>
      <c r="G2396" s="37">
        <v>1222</v>
      </c>
      <c r="H2396" s="24">
        <v>39.116202945989997</v>
      </c>
      <c r="I2396" s="24">
        <v>10.556464811784</v>
      </c>
      <c r="J2396" s="24">
        <v>66.121112929624005</v>
      </c>
      <c r="K2396" s="24">
        <v>2.6186579378069998</v>
      </c>
      <c r="L2396" s="24">
        <v>8.5106382978719992</v>
      </c>
      <c r="M2396" s="24">
        <v>4.7463175122749997</v>
      </c>
      <c r="N2396" s="24">
        <v>0.32733224222599999</v>
      </c>
      <c r="O2396" s="68">
        <v>2.3731587561369998</v>
      </c>
    </row>
    <row r="2397" spans="2:15" x14ac:dyDescent="0.2">
      <c r="D2397" s="174" t="s">
        <v>36</v>
      </c>
      <c r="E2397" s="20" t="s">
        <v>76</v>
      </c>
      <c r="F2397" s="22"/>
      <c r="G2397" s="21">
        <v>629</v>
      </c>
      <c r="H2397" s="51">
        <v>43.084260731320001</v>
      </c>
      <c r="I2397" s="19">
        <v>10.333863275040001</v>
      </c>
      <c r="J2397" s="19">
        <v>63.275039745628</v>
      </c>
      <c r="K2397" s="19">
        <v>2.8616852146260001</v>
      </c>
      <c r="L2397" s="19">
        <v>8.1081081081080004</v>
      </c>
      <c r="M2397" s="19">
        <v>4.7694753577110003</v>
      </c>
      <c r="N2397" s="19">
        <v>0.31796502384699998</v>
      </c>
      <c r="O2397" s="50">
        <v>3.0206677265500002</v>
      </c>
    </row>
    <row r="2398" spans="2:15" x14ac:dyDescent="0.2">
      <c r="D2398" s="175"/>
      <c r="E2398" s="4" t="s">
        <v>39</v>
      </c>
      <c r="F2398" s="6"/>
      <c r="G2398" s="5">
        <v>37</v>
      </c>
      <c r="H2398" s="94">
        <v>64.864864864864998</v>
      </c>
      <c r="I2398" s="12">
        <v>10.810810810811001</v>
      </c>
      <c r="J2398" s="61">
        <v>21.621621621622001</v>
      </c>
      <c r="K2398" s="12">
        <v>5.4054054054050003</v>
      </c>
      <c r="L2398" s="12">
        <v>10.810810810811001</v>
      </c>
      <c r="M2398" s="12">
        <v>8.1081081081080004</v>
      </c>
      <c r="N2398" s="12">
        <v>2.7027027027030002</v>
      </c>
      <c r="O2398" s="62">
        <v>0</v>
      </c>
    </row>
    <row r="2399" spans="2:15" x14ac:dyDescent="0.2">
      <c r="D2399" s="175"/>
      <c r="E2399" s="4" t="s">
        <v>40</v>
      </c>
      <c r="F2399" s="6"/>
      <c r="G2399" s="5">
        <v>73</v>
      </c>
      <c r="H2399" s="94">
        <v>53.424657534246997</v>
      </c>
      <c r="I2399" s="12">
        <v>6.8493150684930004</v>
      </c>
      <c r="J2399" s="12">
        <v>61.643835616437997</v>
      </c>
      <c r="K2399" s="12">
        <v>5.4794520547949999</v>
      </c>
      <c r="L2399" s="12">
        <v>12.328767123287999</v>
      </c>
      <c r="M2399" s="28">
        <v>10.958904109589</v>
      </c>
      <c r="N2399" s="29">
        <v>0</v>
      </c>
      <c r="O2399" s="34">
        <v>4.1095890410960001</v>
      </c>
    </row>
    <row r="2400" spans="2:15" x14ac:dyDescent="0.2">
      <c r="D2400" s="175"/>
      <c r="E2400" s="4" t="s">
        <v>41</v>
      </c>
      <c r="F2400" s="6"/>
      <c r="G2400" s="5">
        <v>108</v>
      </c>
      <c r="H2400" s="77">
        <v>30.555555555556001</v>
      </c>
      <c r="I2400" s="12">
        <v>6.4814814814809996</v>
      </c>
      <c r="J2400" s="28">
        <v>75</v>
      </c>
      <c r="K2400" s="12">
        <v>5.5555555555560003</v>
      </c>
      <c r="L2400" s="12">
        <v>11.111111111111001</v>
      </c>
      <c r="M2400" s="12">
        <v>4.6296296296300001</v>
      </c>
      <c r="N2400" s="29">
        <v>0</v>
      </c>
      <c r="O2400" s="34">
        <v>2.7777777777780002</v>
      </c>
    </row>
    <row r="2401" spans="2:15" x14ac:dyDescent="0.2">
      <c r="D2401" s="175"/>
      <c r="E2401" s="4" t="s">
        <v>42</v>
      </c>
      <c r="F2401" s="6"/>
      <c r="G2401" s="5">
        <v>113</v>
      </c>
      <c r="H2401" s="75">
        <v>46.902654867256999</v>
      </c>
      <c r="I2401" s="12">
        <v>8.8495575221239999</v>
      </c>
      <c r="J2401" s="12">
        <v>66.371681415929004</v>
      </c>
      <c r="K2401" s="12">
        <v>1.769911504425</v>
      </c>
      <c r="L2401" s="12">
        <v>4.424778761062</v>
      </c>
      <c r="M2401" s="12">
        <v>2.654867256637</v>
      </c>
      <c r="N2401" s="29">
        <v>0</v>
      </c>
      <c r="O2401" s="34">
        <v>2.654867256637</v>
      </c>
    </row>
    <row r="2402" spans="2:15" x14ac:dyDescent="0.2">
      <c r="D2402" s="175"/>
      <c r="E2402" s="4" t="s">
        <v>43</v>
      </c>
      <c r="F2402" s="6"/>
      <c r="G2402" s="5">
        <v>101</v>
      </c>
      <c r="H2402" s="32">
        <v>35.643564356436002</v>
      </c>
      <c r="I2402" s="12">
        <v>10.891089108911</v>
      </c>
      <c r="J2402" s="12">
        <v>70.297029702969994</v>
      </c>
      <c r="K2402" s="12">
        <v>2.970297029703</v>
      </c>
      <c r="L2402" s="12">
        <v>7.9207920792079998</v>
      </c>
      <c r="M2402" s="12">
        <v>4.9504950495050002</v>
      </c>
      <c r="N2402" s="12">
        <v>0.99009900990099997</v>
      </c>
      <c r="O2402" s="62">
        <v>0</v>
      </c>
    </row>
    <row r="2403" spans="2:15" x14ac:dyDescent="0.2">
      <c r="D2403" s="175"/>
      <c r="E2403" s="4" t="s">
        <v>44</v>
      </c>
      <c r="F2403" s="6"/>
      <c r="G2403" s="5">
        <v>114</v>
      </c>
      <c r="H2403" s="32">
        <v>42.105263157895003</v>
      </c>
      <c r="I2403" s="12">
        <v>13.157894736842</v>
      </c>
      <c r="J2403" s="12">
        <v>68.421052631579002</v>
      </c>
      <c r="K2403" s="12">
        <v>0.87719298245599997</v>
      </c>
      <c r="L2403" s="12">
        <v>6.1403508771929998</v>
      </c>
      <c r="M2403" s="12">
        <v>0.87719298245599997</v>
      </c>
      <c r="N2403" s="29">
        <v>0</v>
      </c>
      <c r="O2403" s="34">
        <v>2.6315789473679998</v>
      </c>
    </row>
    <row r="2404" spans="2:15" x14ac:dyDescent="0.2">
      <c r="D2404" s="175"/>
      <c r="E2404" s="4" t="s">
        <v>45</v>
      </c>
      <c r="F2404" s="6"/>
      <c r="G2404" s="5">
        <v>83</v>
      </c>
      <c r="H2404" s="75">
        <v>45.78313253012</v>
      </c>
      <c r="I2404" s="28">
        <v>15.66265060241</v>
      </c>
      <c r="J2404" s="61">
        <v>48.192771084336997</v>
      </c>
      <c r="K2404" s="29">
        <v>0</v>
      </c>
      <c r="L2404" s="12">
        <v>7.2289156626509996</v>
      </c>
      <c r="M2404" s="12">
        <v>6.0240963855420002</v>
      </c>
      <c r="N2404" s="29">
        <v>0</v>
      </c>
      <c r="O2404" s="97">
        <v>8.4337349397590007</v>
      </c>
    </row>
    <row r="2405" spans="2:15" x14ac:dyDescent="0.2">
      <c r="D2405" s="174" t="s">
        <v>37</v>
      </c>
      <c r="E2405" s="20" t="s">
        <v>77</v>
      </c>
      <c r="F2405" s="22"/>
      <c r="G2405" s="21">
        <v>593</v>
      </c>
      <c r="H2405" s="51">
        <v>34.907251264754997</v>
      </c>
      <c r="I2405" s="19">
        <v>10.79258010118</v>
      </c>
      <c r="J2405" s="19">
        <v>69.139966273187</v>
      </c>
      <c r="K2405" s="19">
        <v>2.3608768971330001</v>
      </c>
      <c r="L2405" s="19">
        <v>8.9376053962899995</v>
      </c>
      <c r="M2405" s="19">
        <v>4.7217537942660002</v>
      </c>
      <c r="N2405" s="19">
        <v>0.33726812816200002</v>
      </c>
      <c r="O2405" s="50">
        <v>1.686340640809</v>
      </c>
    </row>
    <row r="2406" spans="2:15" x14ac:dyDescent="0.2">
      <c r="D2406" s="175"/>
      <c r="E2406" s="4" t="s">
        <v>39</v>
      </c>
      <c r="F2406" s="6"/>
      <c r="G2406" s="5">
        <v>27</v>
      </c>
      <c r="H2406" s="94">
        <v>59.259259259258997</v>
      </c>
      <c r="I2406" s="49">
        <v>22.222222222222001</v>
      </c>
      <c r="J2406" s="61">
        <v>18.518518518518999</v>
      </c>
      <c r="K2406" s="12">
        <v>7.4074074074069998</v>
      </c>
      <c r="L2406" s="12">
        <v>3.7037037037039999</v>
      </c>
      <c r="M2406" s="12">
        <v>3.7037037037039999</v>
      </c>
      <c r="N2406" s="29">
        <v>0</v>
      </c>
      <c r="O2406" s="34">
        <v>3.7037037037039999</v>
      </c>
    </row>
    <row r="2407" spans="2:15" x14ac:dyDescent="0.2">
      <c r="D2407" s="175"/>
      <c r="E2407" s="4" t="s">
        <v>40</v>
      </c>
      <c r="F2407" s="6"/>
      <c r="G2407" s="5">
        <v>74</v>
      </c>
      <c r="H2407" s="106">
        <v>27.027027027027</v>
      </c>
      <c r="I2407" s="12">
        <v>8.1081081081080004</v>
      </c>
      <c r="J2407" s="12">
        <v>70.270270270270004</v>
      </c>
      <c r="K2407" s="12">
        <v>2.7027027027030002</v>
      </c>
      <c r="L2407" s="12">
        <v>8.1081081081080004</v>
      </c>
      <c r="M2407" s="12">
        <v>4.0540540540540002</v>
      </c>
      <c r="N2407" s="29">
        <v>0</v>
      </c>
      <c r="O2407" s="34">
        <v>4.0540540540540002</v>
      </c>
    </row>
    <row r="2408" spans="2:15" x14ac:dyDescent="0.2">
      <c r="D2408" s="175"/>
      <c r="E2408" s="4" t="s">
        <v>41</v>
      </c>
      <c r="F2408" s="6"/>
      <c r="G2408" s="5">
        <v>96</v>
      </c>
      <c r="H2408" s="77">
        <v>31.25</v>
      </c>
      <c r="I2408" s="33">
        <v>2.083333333333</v>
      </c>
      <c r="J2408" s="49">
        <v>81.25</v>
      </c>
      <c r="K2408" s="12">
        <v>1.041666666667</v>
      </c>
      <c r="L2408" s="12">
        <v>10.416666666667</v>
      </c>
      <c r="M2408" s="12">
        <v>6.25</v>
      </c>
      <c r="N2408" s="12">
        <v>1.041666666667</v>
      </c>
      <c r="O2408" s="62">
        <v>0</v>
      </c>
    </row>
    <row r="2409" spans="2:15" x14ac:dyDescent="0.2">
      <c r="D2409" s="175"/>
      <c r="E2409" s="4" t="s">
        <v>42</v>
      </c>
      <c r="F2409" s="6"/>
      <c r="G2409" s="5">
        <v>97</v>
      </c>
      <c r="H2409" s="77">
        <v>30.927835051546001</v>
      </c>
      <c r="I2409" s="12">
        <v>10.309278350514999</v>
      </c>
      <c r="J2409" s="49">
        <v>76.288659793814006</v>
      </c>
      <c r="K2409" s="12">
        <v>1.0309278350519999</v>
      </c>
      <c r="L2409" s="28">
        <v>15.463917525773001</v>
      </c>
      <c r="M2409" s="12">
        <v>6.1855670103089997</v>
      </c>
      <c r="N2409" s="29">
        <v>0</v>
      </c>
      <c r="O2409" s="34">
        <v>1.0309278350519999</v>
      </c>
    </row>
    <row r="2410" spans="2:15" x14ac:dyDescent="0.2">
      <c r="D2410" s="175"/>
      <c r="E2410" s="4" t="s">
        <v>43</v>
      </c>
      <c r="F2410" s="6"/>
      <c r="G2410" s="5">
        <v>103</v>
      </c>
      <c r="H2410" s="77">
        <v>33.980582524272002</v>
      </c>
      <c r="I2410" s="33">
        <v>4.8543689320389998</v>
      </c>
      <c r="J2410" s="12">
        <v>70.873786407767</v>
      </c>
      <c r="K2410" s="12">
        <v>4.8543689320389998</v>
      </c>
      <c r="L2410" s="12">
        <v>12.621359223301001</v>
      </c>
      <c r="M2410" s="12">
        <v>5.8252427184469999</v>
      </c>
      <c r="N2410" s="29">
        <v>0</v>
      </c>
      <c r="O2410" s="34">
        <v>0.97087378640800004</v>
      </c>
    </row>
    <row r="2411" spans="2:15" x14ac:dyDescent="0.2">
      <c r="D2411" s="175"/>
      <c r="E2411" s="4" t="s">
        <v>44</v>
      </c>
      <c r="F2411" s="6"/>
      <c r="G2411" s="5">
        <v>109</v>
      </c>
      <c r="H2411" s="32">
        <v>34.862385321101002</v>
      </c>
      <c r="I2411" s="12">
        <v>14.678899082569</v>
      </c>
      <c r="J2411" s="28">
        <v>72.477064220182996</v>
      </c>
      <c r="K2411" s="12">
        <v>2.7522935779819999</v>
      </c>
      <c r="L2411" s="12">
        <v>5.5045871559629997</v>
      </c>
      <c r="M2411" s="12">
        <v>3.669724770642</v>
      </c>
      <c r="N2411" s="12">
        <v>0.91743119266100004</v>
      </c>
      <c r="O2411" s="34">
        <v>0.91743119266100004</v>
      </c>
    </row>
    <row r="2412" spans="2:15" x14ac:dyDescent="0.2">
      <c r="D2412" s="176"/>
      <c r="E2412" s="59" t="s">
        <v>45</v>
      </c>
      <c r="F2412" s="60"/>
      <c r="G2412" s="56">
        <v>87</v>
      </c>
      <c r="H2412" s="83">
        <v>43.678160919539998</v>
      </c>
      <c r="I2412" s="109">
        <v>21.839080459769999</v>
      </c>
      <c r="J2412" s="95">
        <v>56.321839080460002</v>
      </c>
      <c r="K2412" s="80">
        <v>0</v>
      </c>
      <c r="L2412" s="95">
        <v>2.2988505747130001</v>
      </c>
      <c r="M2412" s="47">
        <v>2.2988505747130001</v>
      </c>
      <c r="N2412" s="80">
        <v>0</v>
      </c>
      <c r="O2412" s="85">
        <v>3.4482758620689999</v>
      </c>
    </row>
    <row r="2414" spans="2:15" x14ac:dyDescent="0.2">
      <c r="B2414" s="43" t="str">
        <f xml:space="preserve"> HYPERLINK("#'目次'!B94", "[88]")</f>
        <v>[88]</v>
      </c>
      <c r="C2414" s="31" t="s">
        <v>230</v>
      </c>
    </row>
    <row r="2418" spans="4:15" ht="24" x14ac:dyDescent="0.2">
      <c r="D2418" s="177"/>
      <c r="E2418" s="178"/>
      <c r="F2418" s="178"/>
      <c r="G2418" s="40" t="s">
        <v>14</v>
      </c>
      <c r="H2418" s="42" t="s">
        <v>213</v>
      </c>
      <c r="I2418" s="15" t="s">
        <v>214</v>
      </c>
      <c r="J2418" s="15" t="s">
        <v>215</v>
      </c>
      <c r="K2418" s="15" t="s">
        <v>216</v>
      </c>
      <c r="L2418" s="15" t="s">
        <v>217</v>
      </c>
      <c r="M2418" s="15" t="s">
        <v>218</v>
      </c>
      <c r="N2418" s="15" t="s">
        <v>86</v>
      </c>
      <c r="O2418" s="44" t="s">
        <v>17</v>
      </c>
    </row>
    <row r="2419" spans="4:15" x14ac:dyDescent="0.2">
      <c r="D2419" s="179"/>
      <c r="E2419" s="180"/>
      <c r="F2419" s="180"/>
      <c r="G2419" s="39"/>
      <c r="H2419" s="41"/>
      <c r="I2419" s="14"/>
      <c r="J2419" s="14"/>
      <c r="K2419" s="14"/>
      <c r="L2419" s="14"/>
      <c r="M2419" s="14"/>
      <c r="N2419" s="14"/>
      <c r="O2419" s="38"/>
    </row>
    <row r="2420" spans="4:15" x14ac:dyDescent="0.2">
      <c r="D2420" s="58"/>
      <c r="E2420" s="53" t="s">
        <v>14</v>
      </c>
      <c r="F2420" s="52"/>
      <c r="G2420" s="37">
        <v>1222</v>
      </c>
      <c r="H2420" s="24">
        <v>29.623567921439999</v>
      </c>
      <c r="I2420" s="24">
        <v>12.765957446809001</v>
      </c>
      <c r="J2420" s="24">
        <v>70.867430441899003</v>
      </c>
      <c r="K2420" s="24">
        <v>2.045826513912</v>
      </c>
      <c r="L2420" s="24">
        <v>3.6006546644839998</v>
      </c>
      <c r="M2420" s="24">
        <v>2.1276595744679998</v>
      </c>
      <c r="N2420" s="24">
        <v>0.32733224222599999</v>
      </c>
      <c r="O2420" s="68">
        <v>3.3551554828149999</v>
      </c>
    </row>
    <row r="2421" spans="4:15" x14ac:dyDescent="0.2">
      <c r="D2421" s="174" t="s">
        <v>18</v>
      </c>
      <c r="E2421" s="20" t="s">
        <v>19</v>
      </c>
      <c r="F2421" s="22"/>
      <c r="G2421" s="21">
        <v>57</v>
      </c>
      <c r="H2421" s="129">
        <v>35.087719298246</v>
      </c>
      <c r="I2421" s="19">
        <v>14.035087719298</v>
      </c>
      <c r="J2421" s="19">
        <v>71.929824561404004</v>
      </c>
      <c r="K2421" s="19">
        <v>1.7543859649119999</v>
      </c>
      <c r="L2421" s="19">
        <v>7.0175438596489998</v>
      </c>
      <c r="M2421" s="74">
        <v>0</v>
      </c>
      <c r="N2421" s="19">
        <v>1.7543859649119999</v>
      </c>
      <c r="O2421" s="50">
        <v>1.7543859649119999</v>
      </c>
    </row>
    <row r="2422" spans="4:15" x14ac:dyDescent="0.2">
      <c r="D2422" s="175"/>
      <c r="E2422" s="4" t="s">
        <v>20</v>
      </c>
      <c r="F2422" s="6"/>
      <c r="G2422" s="5">
        <v>84</v>
      </c>
      <c r="H2422" s="32">
        <v>34.523809523810002</v>
      </c>
      <c r="I2422" s="12">
        <v>10.714285714286</v>
      </c>
      <c r="J2422" s="12">
        <v>69.047619047618994</v>
      </c>
      <c r="K2422" s="29">
        <v>0</v>
      </c>
      <c r="L2422" s="12">
        <v>4.7619047619049999</v>
      </c>
      <c r="M2422" s="29">
        <v>0</v>
      </c>
      <c r="N2422" s="29">
        <v>0</v>
      </c>
      <c r="O2422" s="34">
        <v>3.5714285714290002</v>
      </c>
    </row>
    <row r="2423" spans="4:15" x14ac:dyDescent="0.2">
      <c r="D2423" s="175"/>
      <c r="E2423" s="4" t="s">
        <v>21</v>
      </c>
      <c r="F2423" s="6"/>
      <c r="G2423" s="5">
        <v>487</v>
      </c>
      <c r="H2423" s="32">
        <v>29.158110882957001</v>
      </c>
      <c r="I2423" s="12">
        <v>12.320328542094</v>
      </c>
      <c r="J2423" s="12">
        <v>73.511293634496994</v>
      </c>
      <c r="K2423" s="12">
        <v>1.642710472279</v>
      </c>
      <c r="L2423" s="12">
        <v>3.080082135524</v>
      </c>
      <c r="M2423" s="12">
        <v>2.8747433264889999</v>
      </c>
      <c r="N2423" s="12">
        <v>0.20533880903499999</v>
      </c>
      <c r="O2423" s="34">
        <v>2.4640657084190001</v>
      </c>
    </row>
    <row r="2424" spans="4:15" x14ac:dyDescent="0.2">
      <c r="D2424" s="175"/>
      <c r="E2424" s="4" t="s">
        <v>22</v>
      </c>
      <c r="F2424" s="6"/>
      <c r="G2424" s="5">
        <v>35</v>
      </c>
      <c r="H2424" s="32">
        <v>31.428571428571001</v>
      </c>
      <c r="I2424" s="12">
        <v>17.142857142857</v>
      </c>
      <c r="J2424" s="61">
        <v>60</v>
      </c>
      <c r="K2424" s="28">
        <v>11.428571428571001</v>
      </c>
      <c r="L2424" s="12">
        <v>2.8571428571430002</v>
      </c>
      <c r="M2424" s="12">
        <v>2.8571428571430002</v>
      </c>
      <c r="N2424" s="29">
        <v>0</v>
      </c>
      <c r="O2424" s="34">
        <v>2.8571428571430002</v>
      </c>
    </row>
    <row r="2425" spans="4:15" x14ac:dyDescent="0.2">
      <c r="D2425" s="175"/>
      <c r="E2425" s="4" t="s">
        <v>23</v>
      </c>
      <c r="F2425" s="6"/>
      <c r="G2425" s="5">
        <v>143</v>
      </c>
      <c r="H2425" s="32">
        <v>29.370629370629</v>
      </c>
      <c r="I2425" s="12">
        <v>13.286713286713001</v>
      </c>
      <c r="J2425" s="12">
        <v>71.328671328671007</v>
      </c>
      <c r="K2425" s="12">
        <v>2.0979020979020002</v>
      </c>
      <c r="L2425" s="12">
        <v>3.4965034965030002</v>
      </c>
      <c r="M2425" s="12">
        <v>1.398601398601</v>
      </c>
      <c r="N2425" s="29">
        <v>0</v>
      </c>
      <c r="O2425" s="34">
        <v>2.797202797203</v>
      </c>
    </row>
    <row r="2426" spans="4:15" x14ac:dyDescent="0.2">
      <c r="D2426" s="175"/>
      <c r="E2426" s="4" t="s">
        <v>24</v>
      </c>
      <c r="F2426" s="6"/>
      <c r="G2426" s="5">
        <v>187</v>
      </c>
      <c r="H2426" s="77">
        <v>24.598930481282999</v>
      </c>
      <c r="I2426" s="12">
        <v>13.903743315508001</v>
      </c>
      <c r="J2426" s="12">
        <v>71.122994652406007</v>
      </c>
      <c r="K2426" s="12">
        <v>2.1390374331549999</v>
      </c>
      <c r="L2426" s="12">
        <v>3.208556149733</v>
      </c>
      <c r="M2426" s="12">
        <v>1.069518716578</v>
      </c>
      <c r="N2426" s="12">
        <v>0.53475935828900001</v>
      </c>
      <c r="O2426" s="34">
        <v>4.8128342245990003</v>
      </c>
    </row>
    <row r="2427" spans="4:15" x14ac:dyDescent="0.2">
      <c r="D2427" s="175"/>
      <c r="E2427" s="4" t="s">
        <v>25</v>
      </c>
      <c r="F2427" s="6"/>
      <c r="G2427" s="5">
        <v>71</v>
      </c>
      <c r="H2427" s="32">
        <v>30.985915492958</v>
      </c>
      <c r="I2427" s="12">
        <v>9.8591549295770005</v>
      </c>
      <c r="J2427" s="12">
        <v>66.197183098592006</v>
      </c>
      <c r="K2427" s="12">
        <v>1.4084507042250001</v>
      </c>
      <c r="L2427" s="12">
        <v>4.2253521126760001</v>
      </c>
      <c r="M2427" s="12">
        <v>5.6338028169010004</v>
      </c>
      <c r="N2427" s="29">
        <v>0</v>
      </c>
      <c r="O2427" s="34">
        <v>5.6338028169010004</v>
      </c>
    </row>
    <row r="2428" spans="4:15" x14ac:dyDescent="0.2">
      <c r="D2428" s="175"/>
      <c r="E2428" s="4" t="s">
        <v>26</v>
      </c>
      <c r="F2428" s="6"/>
      <c r="G2428" s="5">
        <v>30</v>
      </c>
      <c r="H2428" s="75">
        <v>36.666666666666998</v>
      </c>
      <c r="I2428" s="12">
        <v>10</v>
      </c>
      <c r="J2428" s="33">
        <v>63.333333333333002</v>
      </c>
      <c r="K2428" s="12">
        <v>3.333333333333</v>
      </c>
      <c r="L2428" s="12">
        <v>6.666666666667</v>
      </c>
      <c r="M2428" s="29">
        <v>0</v>
      </c>
      <c r="N2428" s="12">
        <v>3.333333333333</v>
      </c>
      <c r="O2428" s="62">
        <v>0</v>
      </c>
    </row>
    <row r="2429" spans="4:15" x14ac:dyDescent="0.2">
      <c r="D2429" s="175"/>
      <c r="E2429" s="4" t="s">
        <v>27</v>
      </c>
      <c r="F2429" s="6"/>
      <c r="G2429" s="5">
        <v>70</v>
      </c>
      <c r="H2429" s="32">
        <v>32.857142857143003</v>
      </c>
      <c r="I2429" s="12">
        <v>15.714285714286</v>
      </c>
      <c r="J2429" s="12">
        <v>67.142857142856997</v>
      </c>
      <c r="K2429" s="12">
        <v>2.8571428571430002</v>
      </c>
      <c r="L2429" s="12">
        <v>4.2857142857139996</v>
      </c>
      <c r="M2429" s="12">
        <v>4.2857142857139996</v>
      </c>
      <c r="N2429" s="29">
        <v>0</v>
      </c>
      <c r="O2429" s="34">
        <v>7.1428571428570002</v>
      </c>
    </row>
    <row r="2430" spans="4:15" x14ac:dyDescent="0.2">
      <c r="D2430" s="175"/>
      <c r="E2430" s="4" t="s">
        <v>28</v>
      </c>
      <c r="F2430" s="6"/>
      <c r="G2430" s="5">
        <v>51</v>
      </c>
      <c r="H2430" s="32">
        <v>27.450980392157</v>
      </c>
      <c r="I2430" s="12">
        <v>13.725490196078001</v>
      </c>
      <c r="J2430" s="12">
        <v>72.549019607842993</v>
      </c>
      <c r="K2430" s="12">
        <v>1.9607843137250001</v>
      </c>
      <c r="L2430" s="12">
        <v>1.9607843137250001</v>
      </c>
      <c r="M2430" s="29">
        <v>0</v>
      </c>
      <c r="N2430" s="29">
        <v>0</v>
      </c>
      <c r="O2430" s="62">
        <v>0</v>
      </c>
    </row>
    <row r="2431" spans="4:15" x14ac:dyDescent="0.2">
      <c r="D2431" s="175"/>
      <c r="E2431" s="4" t="s">
        <v>29</v>
      </c>
      <c r="F2431" s="6"/>
      <c r="G2431" s="5">
        <v>7</v>
      </c>
      <c r="H2431" s="32">
        <v>28.571428571428999</v>
      </c>
      <c r="I2431" s="87">
        <v>0</v>
      </c>
      <c r="J2431" s="61">
        <v>42.857142857143003</v>
      </c>
      <c r="K2431" s="29">
        <v>0</v>
      </c>
      <c r="L2431" s="29">
        <v>0</v>
      </c>
      <c r="M2431" s="29">
        <v>0</v>
      </c>
      <c r="N2431" s="29">
        <v>0</v>
      </c>
      <c r="O2431" s="107">
        <v>28.571428571428999</v>
      </c>
    </row>
    <row r="2432" spans="4:15" x14ac:dyDescent="0.2">
      <c r="D2432" s="174" t="s">
        <v>30</v>
      </c>
      <c r="E2432" s="20" t="s">
        <v>31</v>
      </c>
      <c r="F2432" s="22"/>
      <c r="G2432" s="21">
        <v>393</v>
      </c>
      <c r="H2432" s="51">
        <v>25.190839694655999</v>
      </c>
      <c r="I2432" s="19">
        <v>12.468193384224</v>
      </c>
      <c r="J2432" s="19">
        <v>74.554707379134996</v>
      </c>
      <c r="K2432" s="19">
        <v>1.0178117048349999</v>
      </c>
      <c r="L2432" s="19">
        <v>3.8167938931299998</v>
      </c>
      <c r="M2432" s="19">
        <v>2.5445292620869999</v>
      </c>
      <c r="N2432" s="74">
        <v>0</v>
      </c>
      <c r="O2432" s="50">
        <v>2.5445292620869999</v>
      </c>
    </row>
    <row r="2433" spans="2:15" x14ac:dyDescent="0.2">
      <c r="D2433" s="175"/>
      <c r="E2433" s="4" t="s">
        <v>32</v>
      </c>
      <c r="F2433" s="6"/>
      <c r="G2433" s="5">
        <v>352</v>
      </c>
      <c r="H2433" s="32">
        <v>30.113636363636001</v>
      </c>
      <c r="I2433" s="12">
        <v>12.784090909091001</v>
      </c>
      <c r="J2433" s="12">
        <v>69.318181818181998</v>
      </c>
      <c r="K2433" s="12">
        <v>3.4090909090910002</v>
      </c>
      <c r="L2433" s="12">
        <v>3.4090909090910002</v>
      </c>
      <c r="M2433" s="12">
        <v>1.988636363636</v>
      </c>
      <c r="N2433" s="12">
        <v>0.56818181818199998</v>
      </c>
      <c r="O2433" s="34">
        <v>3.4090909090910002</v>
      </c>
    </row>
    <row r="2434" spans="2:15" x14ac:dyDescent="0.2">
      <c r="D2434" s="175"/>
      <c r="E2434" s="4" t="s">
        <v>33</v>
      </c>
      <c r="F2434" s="6"/>
      <c r="G2434" s="5">
        <v>388</v>
      </c>
      <c r="H2434" s="32">
        <v>32.216494845360998</v>
      </c>
      <c r="I2434" s="12">
        <v>11.855670103093001</v>
      </c>
      <c r="J2434" s="12">
        <v>69.845360824742002</v>
      </c>
      <c r="K2434" s="12">
        <v>2.0618556701030002</v>
      </c>
      <c r="L2434" s="12">
        <v>4.1237113402060004</v>
      </c>
      <c r="M2434" s="12">
        <v>2.0618556701030002</v>
      </c>
      <c r="N2434" s="12">
        <v>0.51546391752599996</v>
      </c>
      <c r="O2434" s="34">
        <v>4.1237113402060004</v>
      </c>
    </row>
    <row r="2435" spans="2:15" x14ac:dyDescent="0.2">
      <c r="D2435" s="175"/>
      <c r="E2435" s="4" t="s">
        <v>34</v>
      </c>
      <c r="F2435" s="6"/>
      <c r="G2435" s="5">
        <v>89</v>
      </c>
      <c r="H2435" s="75">
        <v>35.955056179774999</v>
      </c>
      <c r="I2435" s="28">
        <v>17.977528089888001</v>
      </c>
      <c r="J2435" s="33">
        <v>65.168539325843</v>
      </c>
      <c r="K2435" s="12">
        <v>1.123595505618</v>
      </c>
      <c r="L2435" s="12">
        <v>1.123595505618</v>
      </c>
      <c r="M2435" s="12">
        <v>1.123595505618</v>
      </c>
      <c r="N2435" s="29">
        <v>0</v>
      </c>
      <c r="O2435" s="34">
        <v>3.3707865168539999</v>
      </c>
    </row>
    <row r="2436" spans="2:15" x14ac:dyDescent="0.2">
      <c r="D2436" s="174" t="s">
        <v>35</v>
      </c>
      <c r="E2436" s="20" t="s">
        <v>36</v>
      </c>
      <c r="F2436" s="22"/>
      <c r="G2436" s="21">
        <v>629</v>
      </c>
      <c r="H2436" s="51">
        <v>31.637519872814</v>
      </c>
      <c r="I2436" s="19">
        <v>13.513513513514001</v>
      </c>
      <c r="J2436" s="19">
        <v>68.521462639109998</v>
      </c>
      <c r="K2436" s="19">
        <v>1.9077901430840001</v>
      </c>
      <c r="L2436" s="19">
        <v>3.1796502384740002</v>
      </c>
      <c r="M2436" s="19">
        <v>2.3847376788550001</v>
      </c>
      <c r="N2436" s="19">
        <v>0.31796502384699998</v>
      </c>
      <c r="O2436" s="50">
        <v>3.8155802861689998</v>
      </c>
    </row>
    <row r="2437" spans="2:15" x14ac:dyDescent="0.2">
      <c r="D2437" s="175"/>
      <c r="E2437" s="4" t="s">
        <v>37</v>
      </c>
      <c r="F2437" s="6"/>
      <c r="G2437" s="5">
        <v>593</v>
      </c>
      <c r="H2437" s="32">
        <v>27.487352445193999</v>
      </c>
      <c r="I2437" s="12">
        <v>11.973018549747</v>
      </c>
      <c r="J2437" s="12">
        <v>73.355817875211002</v>
      </c>
      <c r="K2437" s="12">
        <v>2.1922428330520001</v>
      </c>
      <c r="L2437" s="12">
        <v>4.0472175379430002</v>
      </c>
      <c r="M2437" s="12">
        <v>1.85497470489</v>
      </c>
      <c r="N2437" s="12">
        <v>0.33726812816200002</v>
      </c>
      <c r="O2437" s="34">
        <v>2.8667790893760001</v>
      </c>
    </row>
    <row r="2438" spans="2:15" x14ac:dyDescent="0.2">
      <c r="D2438" s="174" t="s">
        <v>38</v>
      </c>
      <c r="E2438" s="20" t="s">
        <v>39</v>
      </c>
      <c r="F2438" s="22"/>
      <c r="G2438" s="21">
        <v>64</v>
      </c>
      <c r="H2438" s="119">
        <v>53.125</v>
      </c>
      <c r="I2438" s="88">
        <v>18.75</v>
      </c>
      <c r="J2438" s="98">
        <v>25</v>
      </c>
      <c r="K2438" s="88">
        <v>7.8125</v>
      </c>
      <c r="L2438" s="19">
        <v>4.6875</v>
      </c>
      <c r="M2438" s="19">
        <v>6.25</v>
      </c>
      <c r="N2438" s="19">
        <v>3.125</v>
      </c>
      <c r="O2438" s="50">
        <v>1.5625</v>
      </c>
    </row>
    <row r="2439" spans="2:15" x14ac:dyDescent="0.2">
      <c r="D2439" s="175"/>
      <c r="E2439" s="4" t="s">
        <v>40</v>
      </c>
      <c r="F2439" s="6"/>
      <c r="G2439" s="5">
        <v>147</v>
      </c>
      <c r="H2439" s="32">
        <v>25.170068027210998</v>
      </c>
      <c r="I2439" s="12">
        <v>9.5238095238099998</v>
      </c>
      <c r="J2439" s="12">
        <v>70.748299319728005</v>
      </c>
      <c r="K2439" s="12">
        <v>2.040816326531</v>
      </c>
      <c r="L2439" s="12">
        <v>5.4421768707479998</v>
      </c>
      <c r="M2439" s="12">
        <v>2.040816326531</v>
      </c>
      <c r="N2439" s="29">
        <v>0</v>
      </c>
      <c r="O2439" s="34">
        <v>5.4421768707479998</v>
      </c>
    </row>
    <row r="2440" spans="2:15" x14ac:dyDescent="0.2">
      <c r="D2440" s="175"/>
      <c r="E2440" s="4" t="s">
        <v>41</v>
      </c>
      <c r="F2440" s="6"/>
      <c r="G2440" s="5">
        <v>204</v>
      </c>
      <c r="H2440" s="77">
        <v>23.039215686275</v>
      </c>
      <c r="I2440" s="33">
        <v>5.8823529411760003</v>
      </c>
      <c r="J2440" s="49">
        <v>81.372549019608002</v>
      </c>
      <c r="K2440" s="12">
        <v>1.4705882352940001</v>
      </c>
      <c r="L2440" s="12">
        <v>2.9411764705880001</v>
      </c>
      <c r="M2440" s="12">
        <v>2.4509803921570001</v>
      </c>
      <c r="N2440" s="12">
        <v>0.49019607843099999</v>
      </c>
      <c r="O2440" s="34">
        <v>2.4509803921570001</v>
      </c>
    </row>
    <row r="2441" spans="2:15" x14ac:dyDescent="0.2">
      <c r="D2441" s="175"/>
      <c r="E2441" s="4" t="s">
        <v>42</v>
      </c>
      <c r="F2441" s="6"/>
      <c r="G2441" s="5">
        <v>210</v>
      </c>
      <c r="H2441" s="32">
        <v>34.285714285714</v>
      </c>
      <c r="I2441" s="12">
        <v>10.47619047619</v>
      </c>
      <c r="J2441" s="28">
        <v>76.190476190476005</v>
      </c>
      <c r="K2441" s="12">
        <v>1.4285714285710001</v>
      </c>
      <c r="L2441" s="12">
        <v>3.8095238095239998</v>
      </c>
      <c r="M2441" s="12">
        <v>3.333333333333</v>
      </c>
      <c r="N2441" s="29">
        <v>0</v>
      </c>
      <c r="O2441" s="34">
        <v>2.8571428571430002</v>
      </c>
    </row>
    <row r="2442" spans="2:15" x14ac:dyDescent="0.2">
      <c r="D2442" s="175"/>
      <c r="E2442" s="4" t="s">
        <v>43</v>
      </c>
      <c r="F2442" s="6"/>
      <c r="G2442" s="5">
        <v>204</v>
      </c>
      <c r="H2442" s="77">
        <v>24.019607843136999</v>
      </c>
      <c r="I2442" s="12">
        <v>10.294117647059</v>
      </c>
      <c r="J2442" s="28">
        <v>78.921568627450995</v>
      </c>
      <c r="K2442" s="12">
        <v>3.4313725490200002</v>
      </c>
      <c r="L2442" s="12">
        <v>4.4117647058819998</v>
      </c>
      <c r="M2442" s="12">
        <v>0.98039215686299996</v>
      </c>
      <c r="N2442" s="29">
        <v>0</v>
      </c>
      <c r="O2442" s="34">
        <v>1.9607843137250001</v>
      </c>
    </row>
    <row r="2443" spans="2:15" x14ac:dyDescent="0.2">
      <c r="D2443" s="175"/>
      <c r="E2443" s="4" t="s">
        <v>44</v>
      </c>
      <c r="F2443" s="6"/>
      <c r="G2443" s="5">
        <v>223</v>
      </c>
      <c r="H2443" s="32">
        <v>30.493273542600999</v>
      </c>
      <c r="I2443" s="12">
        <v>17.040358744395</v>
      </c>
      <c r="J2443" s="12">
        <v>72.645739910314006</v>
      </c>
      <c r="K2443" s="12">
        <v>1.7937219730939999</v>
      </c>
      <c r="L2443" s="12">
        <v>3.139013452915</v>
      </c>
      <c r="M2443" s="12">
        <v>0.44843049327399997</v>
      </c>
      <c r="N2443" s="29">
        <v>0</v>
      </c>
      <c r="O2443" s="34">
        <v>2.690582959641</v>
      </c>
    </row>
    <row r="2444" spans="2:15" x14ac:dyDescent="0.2">
      <c r="D2444" s="176"/>
      <c r="E2444" s="59" t="s">
        <v>45</v>
      </c>
      <c r="F2444" s="60"/>
      <c r="G2444" s="56">
        <v>170</v>
      </c>
      <c r="H2444" s="83">
        <v>32.352941176470999</v>
      </c>
      <c r="I2444" s="102">
        <v>21.764705882352999</v>
      </c>
      <c r="J2444" s="92">
        <v>57.058823529412003</v>
      </c>
      <c r="K2444" s="80">
        <v>0</v>
      </c>
      <c r="L2444" s="47">
        <v>1.764705882353</v>
      </c>
      <c r="M2444" s="47">
        <v>2.352941176471</v>
      </c>
      <c r="N2444" s="47">
        <v>0.58823529411800002</v>
      </c>
      <c r="O2444" s="85">
        <v>6.4705882352939996</v>
      </c>
    </row>
    <row r="2446" spans="2:15" x14ac:dyDescent="0.2">
      <c r="B2446" s="43" t="str">
        <f xml:space="preserve"> HYPERLINK("#'目次'!B95", "[89]")</f>
        <v>[89]</v>
      </c>
      <c r="C2446" s="31" t="s">
        <v>230</v>
      </c>
    </row>
    <row r="2450" spans="4:15" ht="24" x14ac:dyDescent="0.2">
      <c r="D2450" s="177"/>
      <c r="E2450" s="178"/>
      <c r="F2450" s="178"/>
      <c r="G2450" s="40" t="s">
        <v>14</v>
      </c>
      <c r="H2450" s="42" t="s">
        <v>213</v>
      </c>
      <c r="I2450" s="15" t="s">
        <v>214</v>
      </c>
      <c r="J2450" s="15" t="s">
        <v>215</v>
      </c>
      <c r="K2450" s="15" t="s">
        <v>216</v>
      </c>
      <c r="L2450" s="15" t="s">
        <v>217</v>
      </c>
      <c r="M2450" s="15" t="s">
        <v>218</v>
      </c>
      <c r="N2450" s="15" t="s">
        <v>86</v>
      </c>
      <c r="O2450" s="44" t="s">
        <v>17</v>
      </c>
    </row>
    <row r="2451" spans="4:15" x14ac:dyDescent="0.2">
      <c r="D2451" s="179"/>
      <c r="E2451" s="180"/>
      <c r="F2451" s="180"/>
      <c r="G2451" s="39"/>
      <c r="H2451" s="41"/>
      <c r="I2451" s="14"/>
      <c r="J2451" s="14"/>
      <c r="K2451" s="14"/>
      <c r="L2451" s="14"/>
      <c r="M2451" s="14"/>
      <c r="N2451" s="14"/>
      <c r="O2451" s="38"/>
    </row>
    <row r="2452" spans="4:15" x14ac:dyDescent="0.2">
      <c r="D2452" s="58"/>
      <c r="E2452" s="53" t="s">
        <v>14</v>
      </c>
      <c r="F2452" s="52"/>
      <c r="G2452" s="37">
        <v>1222</v>
      </c>
      <c r="H2452" s="24">
        <v>29.623567921439999</v>
      </c>
      <c r="I2452" s="24">
        <v>12.765957446809001</v>
      </c>
      <c r="J2452" s="24">
        <v>70.867430441899003</v>
      </c>
      <c r="K2452" s="24">
        <v>2.045826513912</v>
      </c>
      <c r="L2452" s="24">
        <v>3.6006546644839998</v>
      </c>
      <c r="M2452" s="24">
        <v>2.1276595744679998</v>
      </c>
      <c r="N2452" s="24">
        <v>0.32733224222599999</v>
      </c>
      <c r="O2452" s="68">
        <v>3.3551554828149999</v>
      </c>
    </row>
    <row r="2453" spans="4:15" x14ac:dyDescent="0.2">
      <c r="D2453" s="174" t="s">
        <v>52</v>
      </c>
      <c r="E2453" s="20" t="s">
        <v>53</v>
      </c>
      <c r="F2453" s="22"/>
      <c r="G2453" s="21">
        <v>15</v>
      </c>
      <c r="H2453" s="119">
        <v>73.333333333333002</v>
      </c>
      <c r="I2453" s="19">
        <v>13.333333333333</v>
      </c>
      <c r="J2453" s="98">
        <v>46.666666666666998</v>
      </c>
      <c r="K2453" s="74">
        <v>0</v>
      </c>
      <c r="L2453" s="74">
        <v>0</v>
      </c>
      <c r="M2453" s="74">
        <v>0</v>
      </c>
      <c r="N2453" s="74">
        <v>0</v>
      </c>
      <c r="O2453" s="50">
        <v>6.666666666667</v>
      </c>
    </row>
    <row r="2454" spans="4:15" ht="24" x14ac:dyDescent="0.2">
      <c r="D2454" s="175"/>
      <c r="E2454" s="4" t="s">
        <v>54</v>
      </c>
      <c r="F2454" s="6"/>
      <c r="G2454" s="5">
        <v>122</v>
      </c>
      <c r="H2454" s="32">
        <v>32.786885245901999</v>
      </c>
      <c r="I2454" s="12">
        <v>14.754098360656</v>
      </c>
      <c r="J2454" s="12">
        <v>68.852459016392999</v>
      </c>
      <c r="K2454" s="12">
        <v>1.6393442622950001</v>
      </c>
      <c r="L2454" s="12">
        <v>4.918032786885</v>
      </c>
      <c r="M2454" s="12">
        <v>2.459016393443</v>
      </c>
      <c r="N2454" s="29">
        <v>0</v>
      </c>
      <c r="O2454" s="34">
        <v>3.2786885245900002</v>
      </c>
    </row>
    <row r="2455" spans="4:15" x14ac:dyDescent="0.2">
      <c r="D2455" s="175"/>
      <c r="E2455" s="4" t="s">
        <v>55</v>
      </c>
      <c r="F2455" s="6"/>
      <c r="G2455" s="5">
        <v>43</v>
      </c>
      <c r="H2455" s="94">
        <v>44.186046511628</v>
      </c>
      <c r="I2455" s="12">
        <v>13.953488372093</v>
      </c>
      <c r="J2455" s="61">
        <v>55.813953488372</v>
      </c>
      <c r="K2455" s="28">
        <v>9.3023255813949994</v>
      </c>
      <c r="L2455" s="29">
        <v>0</v>
      </c>
      <c r="M2455" s="29">
        <v>0</v>
      </c>
      <c r="N2455" s="29">
        <v>0</v>
      </c>
      <c r="O2455" s="34">
        <v>4.6511627906979998</v>
      </c>
    </row>
    <row r="2456" spans="4:15" x14ac:dyDescent="0.2">
      <c r="D2456" s="175"/>
      <c r="E2456" s="4" t="s">
        <v>56</v>
      </c>
      <c r="F2456" s="6"/>
      <c r="G2456" s="5">
        <v>60</v>
      </c>
      <c r="H2456" s="106">
        <v>18.333333333333002</v>
      </c>
      <c r="I2456" s="12">
        <v>8.333333333333</v>
      </c>
      <c r="J2456" s="49">
        <v>90</v>
      </c>
      <c r="K2456" s="29">
        <v>0</v>
      </c>
      <c r="L2456" s="12">
        <v>1.666666666667</v>
      </c>
      <c r="M2456" s="12">
        <v>1.666666666667</v>
      </c>
      <c r="N2456" s="29">
        <v>0</v>
      </c>
      <c r="O2456" s="34">
        <v>1.666666666667</v>
      </c>
    </row>
    <row r="2457" spans="4:15" x14ac:dyDescent="0.2">
      <c r="D2457" s="175"/>
      <c r="E2457" s="4" t="s">
        <v>57</v>
      </c>
      <c r="F2457" s="6"/>
      <c r="G2457" s="5">
        <v>286</v>
      </c>
      <c r="H2457" s="77">
        <v>23.426573426573</v>
      </c>
      <c r="I2457" s="12">
        <v>11.888111888112</v>
      </c>
      <c r="J2457" s="49">
        <v>81.118881118881006</v>
      </c>
      <c r="K2457" s="12">
        <v>1.0489510489510001</v>
      </c>
      <c r="L2457" s="12">
        <v>4.1958041958040004</v>
      </c>
      <c r="M2457" s="12">
        <v>1.0489510489510001</v>
      </c>
      <c r="N2457" s="29">
        <v>0</v>
      </c>
      <c r="O2457" s="34">
        <v>1.7482517482519999</v>
      </c>
    </row>
    <row r="2458" spans="4:15" x14ac:dyDescent="0.2">
      <c r="D2458" s="175"/>
      <c r="E2458" s="4" t="s">
        <v>58</v>
      </c>
      <c r="F2458" s="6"/>
      <c r="G2458" s="5">
        <v>129</v>
      </c>
      <c r="H2458" s="32">
        <v>30.232558139535001</v>
      </c>
      <c r="I2458" s="33">
        <v>6.9767441860470001</v>
      </c>
      <c r="J2458" s="12">
        <v>71.317829457363999</v>
      </c>
      <c r="K2458" s="12">
        <v>1.550387596899</v>
      </c>
      <c r="L2458" s="12">
        <v>1.550387596899</v>
      </c>
      <c r="M2458" s="12">
        <v>1.550387596899</v>
      </c>
      <c r="N2458" s="29">
        <v>0</v>
      </c>
      <c r="O2458" s="34">
        <v>3.8759689922480001</v>
      </c>
    </row>
    <row r="2459" spans="4:15" x14ac:dyDescent="0.2">
      <c r="D2459" s="175"/>
      <c r="E2459" s="4" t="s">
        <v>59</v>
      </c>
      <c r="F2459" s="6"/>
      <c r="G2459" s="5">
        <v>195</v>
      </c>
      <c r="H2459" s="32">
        <v>27.692307692307999</v>
      </c>
      <c r="I2459" s="12">
        <v>12.820512820513001</v>
      </c>
      <c r="J2459" s="12">
        <v>72.820512820513002</v>
      </c>
      <c r="K2459" s="12">
        <v>1.025641025641</v>
      </c>
      <c r="L2459" s="12">
        <v>4.6153846153850004</v>
      </c>
      <c r="M2459" s="12">
        <v>3.5897435897440002</v>
      </c>
      <c r="N2459" s="12">
        <v>1.025641025641</v>
      </c>
      <c r="O2459" s="34">
        <v>5.6410256410260002</v>
      </c>
    </row>
    <row r="2460" spans="4:15" x14ac:dyDescent="0.2">
      <c r="D2460" s="175"/>
      <c r="E2460" s="4" t="s">
        <v>60</v>
      </c>
      <c r="F2460" s="6"/>
      <c r="G2460" s="5">
        <v>176</v>
      </c>
      <c r="H2460" s="32">
        <v>25</v>
      </c>
      <c r="I2460" s="12">
        <v>12.5</v>
      </c>
      <c r="J2460" s="12">
        <v>73.863636363636004</v>
      </c>
      <c r="K2460" s="12">
        <v>1.7045454545450001</v>
      </c>
      <c r="L2460" s="12">
        <v>1.7045454545450001</v>
      </c>
      <c r="M2460" s="12">
        <v>1.136363636364</v>
      </c>
      <c r="N2460" s="29">
        <v>0</v>
      </c>
      <c r="O2460" s="34">
        <v>2.2727272727269998</v>
      </c>
    </row>
    <row r="2461" spans="4:15" x14ac:dyDescent="0.2">
      <c r="D2461" s="175"/>
      <c r="E2461" s="4" t="s">
        <v>61</v>
      </c>
      <c r="F2461" s="6"/>
      <c r="G2461" s="5">
        <v>78</v>
      </c>
      <c r="H2461" s="94">
        <v>47.435897435896997</v>
      </c>
      <c r="I2461" s="12">
        <v>15.384615384615</v>
      </c>
      <c r="J2461" s="61">
        <v>30.769230769231001</v>
      </c>
      <c r="K2461" s="28">
        <v>8.9743589743589993</v>
      </c>
      <c r="L2461" s="12">
        <v>6.4102564102560002</v>
      </c>
      <c r="M2461" s="12">
        <v>5.1282051282049999</v>
      </c>
      <c r="N2461" s="12">
        <v>2.564102564103</v>
      </c>
      <c r="O2461" s="34">
        <v>1.2820512820509999</v>
      </c>
    </row>
    <row r="2462" spans="4:15" x14ac:dyDescent="0.2">
      <c r="D2462" s="175"/>
      <c r="E2462" s="4" t="s">
        <v>62</v>
      </c>
      <c r="F2462" s="6"/>
      <c r="G2462" s="5">
        <v>113</v>
      </c>
      <c r="H2462" s="32">
        <v>33.628318584071003</v>
      </c>
      <c r="I2462" s="28">
        <v>20.353982300885001</v>
      </c>
      <c r="J2462" s="12">
        <v>66.371681415929004</v>
      </c>
      <c r="K2462" s="12">
        <v>1.769911504425</v>
      </c>
      <c r="L2462" s="12">
        <v>5.3097345132739999</v>
      </c>
      <c r="M2462" s="12">
        <v>3.53982300885</v>
      </c>
      <c r="N2462" s="29">
        <v>0</v>
      </c>
      <c r="O2462" s="34">
        <v>5.3097345132739999</v>
      </c>
    </row>
    <row r="2463" spans="4:15" x14ac:dyDescent="0.2">
      <c r="D2463" s="174" t="s">
        <v>63</v>
      </c>
      <c r="E2463" s="20" t="s">
        <v>64</v>
      </c>
      <c r="F2463" s="22"/>
      <c r="G2463" s="21">
        <v>234</v>
      </c>
      <c r="H2463" s="51">
        <v>32.905982905983002</v>
      </c>
      <c r="I2463" s="19">
        <v>12.820512820513001</v>
      </c>
      <c r="J2463" s="78">
        <v>61.111111111111001</v>
      </c>
      <c r="K2463" s="19">
        <v>0.85470085470099999</v>
      </c>
      <c r="L2463" s="19">
        <v>3.4188034188029999</v>
      </c>
      <c r="M2463" s="19">
        <v>2.1367521367519999</v>
      </c>
      <c r="N2463" s="19">
        <v>0.85470085470099999</v>
      </c>
      <c r="O2463" s="50">
        <v>5.9829059829059998</v>
      </c>
    </row>
    <row r="2464" spans="4:15" x14ac:dyDescent="0.2">
      <c r="D2464" s="175"/>
      <c r="E2464" s="4" t="s">
        <v>65</v>
      </c>
      <c r="F2464" s="6"/>
      <c r="G2464" s="5">
        <v>172</v>
      </c>
      <c r="H2464" s="32">
        <v>29.069767441860002</v>
      </c>
      <c r="I2464" s="28">
        <v>18.023255813953</v>
      </c>
      <c r="J2464" s="12">
        <v>68.604651162791001</v>
      </c>
      <c r="K2464" s="12">
        <v>1.1627906976739999</v>
      </c>
      <c r="L2464" s="12">
        <v>4.0697674418599998</v>
      </c>
      <c r="M2464" s="12">
        <v>2.9069767441860002</v>
      </c>
      <c r="N2464" s="29">
        <v>0</v>
      </c>
      <c r="O2464" s="34">
        <v>3.488372093023</v>
      </c>
    </row>
    <row r="2465" spans="2:15" x14ac:dyDescent="0.2">
      <c r="D2465" s="175"/>
      <c r="E2465" s="4" t="s">
        <v>66</v>
      </c>
      <c r="F2465" s="6"/>
      <c r="G2465" s="5">
        <v>165</v>
      </c>
      <c r="H2465" s="32">
        <v>31.515151515151999</v>
      </c>
      <c r="I2465" s="12">
        <v>11.515151515152001</v>
      </c>
      <c r="J2465" s="12">
        <v>67.272727272726996</v>
      </c>
      <c r="K2465" s="12">
        <v>3.636363636364</v>
      </c>
      <c r="L2465" s="12">
        <v>3.0303030303030001</v>
      </c>
      <c r="M2465" s="12">
        <v>1.818181818182</v>
      </c>
      <c r="N2465" s="12">
        <v>0.60606060606099998</v>
      </c>
      <c r="O2465" s="34">
        <v>4.2424242424239997</v>
      </c>
    </row>
    <row r="2466" spans="2:15" x14ac:dyDescent="0.2">
      <c r="D2466" s="175"/>
      <c r="E2466" s="4" t="s">
        <v>67</v>
      </c>
      <c r="F2466" s="6"/>
      <c r="G2466" s="5">
        <v>158</v>
      </c>
      <c r="H2466" s="32">
        <v>30.379746835443001</v>
      </c>
      <c r="I2466" s="12">
        <v>12.658227848100999</v>
      </c>
      <c r="J2466" s="12">
        <v>74.683544303797007</v>
      </c>
      <c r="K2466" s="12">
        <v>3.1645569620249998</v>
      </c>
      <c r="L2466" s="12">
        <v>3.7974683544299999</v>
      </c>
      <c r="M2466" s="12">
        <v>3.1645569620249998</v>
      </c>
      <c r="N2466" s="29">
        <v>0</v>
      </c>
      <c r="O2466" s="34">
        <v>1.2658227848100001</v>
      </c>
    </row>
    <row r="2467" spans="2:15" x14ac:dyDescent="0.2">
      <c r="D2467" s="175"/>
      <c r="E2467" s="4" t="s">
        <v>68</v>
      </c>
      <c r="F2467" s="6"/>
      <c r="G2467" s="5">
        <v>112</v>
      </c>
      <c r="H2467" s="32">
        <v>26.785714285714</v>
      </c>
      <c r="I2467" s="12">
        <v>11.607142857143</v>
      </c>
      <c r="J2467" s="12">
        <v>75</v>
      </c>
      <c r="K2467" s="12">
        <v>3.5714285714290002</v>
      </c>
      <c r="L2467" s="12">
        <v>2.6785714285709998</v>
      </c>
      <c r="M2467" s="12">
        <v>0.89285714285700002</v>
      </c>
      <c r="N2467" s="29">
        <v>0</v>
      </c>
      <c r="O2467" s="34">
        <v>1.785714285714</v>
      </c>
    </row>
    <row r="2468" spans="2:15" x14ac:dyDescent="0.2">
      <c r="D2468" s="175"/>
      <c r="E2468" s="4" t="s">
        <v>69</v>
      </c>
      <c r="F2468" s="6"/>
      <c r="G2468" s="5">
        <v>92</v>
      </c>
      <c r="H2468" s="32">
        <v>30.434782608696</v>
      </c>
      <c r="I2468" s="12">
        <v>13.04347826087</v>
      </c>
      <c r="J2468" s="12">
        <v>72.826086956522005</v>
      </c>
      <c r="K2468" s="12">
        <v>2.1739130434780001</v>
      </c>
      <c r="L2468" s="12">
        <v>5.4347826086959996</v>
      </c>
      <c r="M2468" s="12">
        <v>1.086956521739</v>
      </c>
      <c r="N2468" s="29">
        <v>0</v>
      </c>
      <c r="O2468" s="34">
        <v>2.1739130434780001</v>
      </c>
    </row>
    <row r="2469" spans="2:15" x14ac:dyDescent="0.2">
      <c r="D2469" s="175"/>
      <c r="E2469" s="4" t="s">
        <v>70</v>
      </c>
      <c r="F2469" s="6"/>
      <c r="G2469" s="5">
        <v>131</v>
      </c>
      <c r="H2469" s="32">
        <v>25.954198473281998</v>
      </c>
      <c r="I2469" s="12">
        <v>9.1603053435110002</v>
      </c>
      <c r="J2469" s="28">
        <v>78.625954198472996</v>
      </c>
      <c r="K2469" s="29">
        <v>0</v>
      </c>
      <c r="L2469" s="12">
        <v>3.8167938931299998</v>
      </c>
      <c r="M2469" s="12">
        <v>1.526717557252</v>
      </c>
      <c r="N2469" s="12">
        <v>0.76335877862599999</v>
      </c>
      <c r="O2469" s="34">
        <v>3.053435114504</v>
      </c>
    </row>
    <row r="2470" spans="2:15" x14ac:dyDescent="0.2">
      <c r="D2470" s="175"/>
      <c r="E2470" s="4" t="s">
        <v>71</v>
      </c>
      <c r="F2470" s="6"/>
      <c r="G2470" s="5">
        <v>71</v>
      </c>
      <c r="H2470" s="77">
        <v>23.943661971830998</v>
      </c>
      <c r="I2470" s="12">
        <v>9.8591549295770005</v>
      </c>
      <c r="J2470" s="28">
        <v>78.873239436619997</v>
      </c>
      <c r="K2470" s="12">
        <v>1.4084507042250001</v>
      </c>
      <c r="L2470" s="12">
        <v>4.2253521126760001</v>
      </c>
      <c r="M2470" s="12">
        <v>2.8169014084509998</v>
      </c>
      <c r="N2470" s="29">
        <v>0</v>
      </c>
      <c r="O2470" s="34">
        <v>2.8169014084509998</v>
      </c>
    </row>
    <row r="2471" spans="2:15" x14ac:dyDescent="0.2">
      <c r="D2471" s="176"/>
      <c r="E2471" s="59" t="s">
        <v>72</v>
      </c>
      <c r="F2471" s="60"/>
      <c r="G2471" s="56">
        <v>70</v>
      </c>
      <c r="H2471" s="126">
        <v>22.857142857143</v>
      </c>
      <c r="I2471" s="47">
        <v>12.857142857143</v>
      </c>
      <c r="J2471" s="109">
        <v>85.714285714286007</v>
      </c>
      <c r="K2471" s="47">
        <v>1.4285714285710001</v>
      </c>
      <c r="L2471" s="47">
        <v>2.8571428571430002</v>
      </c>
      <c r="M2471" s="47">
        <v>2.8571428571430002</v>
      </c>
      <c r="N2471" s="80">
        <v>0</v>
      </c>
      <c r="O2471" s="85">
        <v>1.4285714285710001</v>
      </c>
    </row>
    <row r="2473" spans="2:15" x14ac:dyDescent="0.2">
      <c r="B2473" s="43" t="str">
        <f xml:space="preserve"> HYPERLINK("#'目次'!B96", "[90]")</f>
        <v>[90]</v>
      </c>
      <c r="C2473" s="31" t="s">
        <v>230</v>
      </c>
    </row>
    <row r="2476" spans="2:15" x14ac:dyDescent="0.2">
      <c r="C2476" s="31" t="s">
        <v>75</v>
      </c>
    </row>
    <row r="2477" spans="2:15" ht="24" x14ac:dyDescent="0.2">
      <c r="D2477" s="177"/>
      <c r="E2477" s="178"/>
      <c r="F2477" s="178"/>
      <c r="G2477" s="40" t="s">
        <v>14</v>
      </c>
      <c r="H2477" s="42" t="s">
        <v>213</v>
      </c>
      <c r="I2477" s="15" t="s">
        <v>214</v>
      </c>
      <c r="J2477" s="15" t="s">
        <v>215</v>
      </c>
      <c r="K2477" s="15" t="s">
        <v>216</v>
      </c>
      <c r="L2477" s="15" t="s">
        <v>217</v>
      </c>
      <c r="M2477" s="15" t="s">
        <v>218</v>
      </c>
      <c r="N2477" s="15" t="s">
        <v>86</v>
      </c>
      <c r="O2477" s="44" t="s">
        <v>17</v>
      </c>
    </row>
    <row r="2478" spans="2:15" x14ac:dyDescent="0.2">
      <c r="D2478" s="179"/>
      <c r="E2478" s="180"/>
      <c r="F2478" s="180"/>
      <c r="G2478" s="39"/>
      <c r="H2478" s="41"/>
      <c r="I2478" s="14"/>
      <c r="J2478" s="14"/>
      <c r="K2478" s="14"/>
      <c r="L2478" s="14"/>
      <c r="M2478" s="14"/>
      <c r="N2478" s="14"/>
      <c r="O2478" s="38"/>
    </row>
    <row r="2479" spans="2:15" x14ac:dyDescent="0.2">
      <c r="D2479" s="58"/>
      <c r="E2479" s="53" t="s">
        <v>14</v>
      </c>
      <c r="F2479" s="52"/>
      <c r="G2479" s="37">
        <v>1222</v>
      </c>
      <c r="H2479" s="24">
        <v>29.623567921439999</v>
      </c>
      <c r="I2479" s="24">
        <v>12.765957446809001</v>
      </c>
      <c r="J2479" s="24">
        <v>70.867430441899003</v>
      </c>
      <c r="K2479" s="24">
        <v>2.045826513912</v>
      </c>
      <c r="L2479" s="24">
        <v>3.6006546644839998</v>
      </c>
      <c r="M2479" s="24">
        <v>2.1276595744679998</v>
      </c>
      <c r="N2479" s="24">
        <v>0.32733224222599999</v>
      </c>
      <c r="O2479" s="68">
        <v>3.3551554828149999</v>
      </c>
    </row>
    <row r="2480" spans="2:15" x14ac:dyDescent="0.2">
      <c r="D2480" s="174" t="s">
        <v>36</v>
      </c>
      <c r="E2480" s="20" t="s">
        <v>76</v>
      </c>
      <c r="F2480" s="22"/>
      <c r="G2480" s="21">
        <v>629</v>
      </c>
      <c r="H2480" s="51">
        <v>31.637519872814</v>
      </c>
      <c r="I2480" s="19">
        <v>13.513513513514001</v>
      </c>
      <c r="J2480" s="19">
        <v>68.521462639109998</v>
      </c>
      <c r="K2480" s="19">
        <v>1.9077901430840001</v>
      </c>
      <c r="L2480" s="19">
        <v>3.1796502384740002</v>
      </c>
      <c r="M2480" s="19">
        <v>2.3847376788550001</v>
      </c>
      <c r="N2480" s="19">
        <v>0.31796502384699998</v>
      </c>
      <c r="O2480" s="50">
        <v>3.8155802861689998</v>
      </c>
    </row>
    <row r="2481" spans="4:15" x14ac:dyDescent="0.2">
      <c r="D2481" s="175"/>
      <c r="E2481" s="4" t="s">
        <v>39</v>
      </c>
      <c r="F2481" s="6"/>
      <c r="G2481" s="5">
        <v>37</v>
      </c>
      <c r="H2481" s="94">
        <v>51.351351351350999</v>
      </c>
      <c r="I2481" s="12">
        <v>16.216216216216001</v>
      </c>
      <c r="J2481" s="61">
        <v>32.432432432432002</v>
      </c>
      <c r="K2481" s="12">
        <v>5.4054054054050003</v>
      </c>
      <c r="L2481" s="12">
        <v>5.4054054054050003</v>
      </c>
      <c r="M2481" s="28">
        <v>8.1081081081080004</v>
      </c>
      <c r="N2481" s="28">
        <v>5.4054054054050003</v>
      </c>
      <c r="O2481" s="62">
        <v>0</v>
      </c>
    </row>
    <row r="2482" spans="4:15" x14ac:dyDescent="0.2">
      <c r="D2482" s="175"/>
      <c r="E2482" s="4" t="s">
        <v>40</v>
      </c>
      <c r="F2482" s="6"/>
      <c r="G2482" s="5">
        <v>73</v>
      </c>
      <c r="H2482" s="75">
        <v>35.616438356163997</v>
      </c>
      <c r="I2482" s="12">
        <v>9.5890410958899999</v>
      </c>
      <c r="J2482" s="33">
        <v>65.753424657533998</v>
      </c>
      <c r="K2482" s="12">
        <v>2.7397260273969999</v>
      </c>
      <c r="L2482" s="12">
        <v>4.1095890410960001</v>
      </c>
      <c r="M2482" s="12">
        <v>2.7397260273969999</v>
      </c>
      <c r="N2482" s="29">
        <v>0</v>
      </c>
      <c r="O2482" s="34">
        <v>6.8493150684930004</v>
      </c>
    </row>
    <row r="2483" spans="4:15" x14ac:dyDescent="0.2">
      <c r="D2483" s="175"/>
      <c r="E2483" s="4" t="s">
        <v>41</v>
      </c>
      <c r="F2483" s="6"/>
      <c r="G2483" s="5">
        <v>108</v>
      </c>
      <c r="H2483" s="106">
        <v>19.444444444443999</v>
      </c>
      <c r="I2483" s="33">
        <v>7.4074074074069998</v>
      </c>
      <c r="J2483" s="28">
        <v>79.629629629630003</v>
      </c>
      <c r="K2483" s="12">
        <v>2.7777777777780002</v>
      </c>
      <c r="L2483" s="12">
        <v>2.7777777777780002</v>
      </c>
      <c r="M2483" s="12">
        <v>2.7777777777780002</v>
      </c>
      <c r="N2483" s="29">
        <v>0</v>
      </c>
      <c r="O2483" s="34">
        <v>2.7777777777780002</v>
      </c>
    </row>
    <row r="2484" spans="4:15" x14ac:dyDescent="0.2">
      <c r="D2484" s="175"/>
      <c r="E2484" s="4" t="s">
        <v>42</v>
      </c>
      <c r="F2484" s="6"/>
      <c r="G2484" s="5">
        <v>113</v>
      </c>
      <c r="H2484" s="75">
        <v>38.053097345132997</v>
      </c>
      <c r="I2484" s="33">
        <v>7.0796460176989999</v>
      </c>
      <c r="J2484" s="12">
        <v>71.681415929203993</v>
      </c>
      <c r="K2484" s="12">
        <v>1.769911504425</v>
      </c>
      <c r="L2484" s="12">
        <v>1.769911504425</v>
      </c>
      <c r="M2484" s="12">
        <v>2.654867256637</v>
      </c>
      <c r="N2484" s="29">
        <v>0</v>
      </c>
      <c r="O2484" s="34">
        <v>4.424778761062</v>
      </c>
    </row>
    <row r="2485" spans="4:15" x14ac:dyDescent="0.2">
      <c r="D2485" s="175"/>
      <c r="E2485" s="4" t="s">
        <v>43</v>
      </c>
      <c r="F2485" s="6"/>
      <c r="G2485" s="5">
        <v>101</v>
      </c>
      <c r="H2485" s="32">
        <v>24.752475247524998</v>
      </c>
      <c r="I2485" s="12">
        <v>14.851485148515</v>
      </c>
      <c r="J2485" s="28">
        <v>79.207920792078994</v>
      </c>
      <c r="K2485" s="12">
        <v>1.9801980198019999</v>
      </c>
      <c r="L2485" s="12">
        <v>3.9603960396039999</v>
      </c>
      <c r="M2485" s="29">
        <v>0</v>
      </c>
      <c r="N2485" s="29">
        <v>0</v>
      </c>
      <c r="O2485" s="34">
        <v>0.99009900990099997</v>
      </c>
    </row>
    <row r="2486" spans="4:15" x14ac:dyDescent="0.2">
      <c r="D2486" s="175"/>
      <c r="E2486" s="4" t="s">
        <v>44</v>
      </c>
      <c r="F2486" s="6"/>
      <c r="G2486" s="5">
        <v>114</v>
      </c>
      <c r="H2486" s="32">
        <v>33.333333333333002</v>
      </c>
      <c r="I2486" s="28">
        <v>19.298245614035</v>
      </c>
      <c r="J2486" s="12">
        <v>70.175438596491006</v>
      </c>
      <c r="K2486" s="12">
        <v>0.87719298245599997</v>
      </c>
      <c r="L2486" s="12">
        <v>3.508771929825</v>
      </c>
      <c r="M2486" s="29">
        <v>0</v>
      </c>
      <c r="N2486" s="29">
        <v>0</v>
      </c>
      <c r="O2486" s="34">
        <v>2.6315789473679998</v>
      </c>
    </row>
    <row r="2487" spans="4:15" x14ac:dyDescent="0.2">
      <c r="D2487" s="175"/>
      <c r="E2487" s="4" t="s">
        <v>45</v>
      </c>
      <c r="F2487" s="6"/>
      <c r="G2487" s="5">
        <v>83</v>
      </c>
      <c r="H2487" s="32">
        <v>32.530120481928002</v>
      </c>
      <c r="I2487" s="49">
        <v>22.89156626506</v>
      </c>
      <c r="J2487" s="61">
        <v>53.012048192770997</v>
      </c>
      <c r="K2487" s="29">
        <v>0</v>
      </c>
      <c r="L2487" s="12">
        <v>2.409638554217</v>
      </c>
      <c r="M2487" s="12">
        <v>4.819277108434</v>
      </c>
      <c r="N2487" s="29">
        <v>0</v>
      </c>
      <c r="O2487" s="97">
        <v>8.4337349397590007</v>
      </c>
    </row>
    <row r="2488" spans="4:15" x14ac:dyDescent="0.2">
      <c r="D2488" s="174" t="s">
        <v>37</v>
      </c>
      <c r="E2488" s="20" t="s">
        <v>77</v>
      </c>
      <c r="F2488" s="22"/>
      <c r="G2488" s="21">
        <v>593</v>
      </c>
      <c r="H2488" s="51">
        <v>27.487352445193999</v>
      </c>
      <c r="I2488" s="19">
        <v>11.973018549747</v>
      </c>
      <c r="J2488" s="19">
        <v>73.355817875211002</v>
      </c>
      <c r="K2488" s="19">
        <v>2.1922428330520001</v>
      </c>
      <c r="L2488" s="19">
        <v>4.0472175379430002</v>
      </c>
      <c r="M2488" s="19">
        <v>1.85497470489</v>
      </c>
      <c r="N2488" s="19">
        <v>0.33726812816200002</v>
      </c>
      <c r="O2488" s="50">
        <v>2.8667790893760001</v>
      </c>
    </row>
    <row r="2489" spans="4:15" x14ac:dyDescent="0.2">
      <c r="D2489" s="175"/>
      <c r="E2489" s="4" t="s">
        <v>39</v>
      </c>
      <c r="F2489" s="6"/>
      <c r="G2489" s="5">
        <v>27</v>
      </c>
      <c r="H2489" s="94">
        <v>55.555555555555998</v>
      </c>
      <c r="I2489" s="28">
        <v>22.222222222222001</v>
      </c>
      <c r="J2489" s="61">
        <v>14.814814814815</v>
      </c>
      <c r="K2489" s="28">
        <v>11.111111111111001</v>
      </c>
      <c r="L2489" s="12">
        <v>3.7037037037039999</v>
      </c>
      <c r="M2489" s="12">
        <v>3.7037037037039999</v>
      </c>
      <c r="N2489" s="29">
        <v>0</v>
      </c>
      <c r="O2489" s="34">
        <v>3.7037037037039999</v>
      </c>
    </row>
    <row r="2490" spans="4:15" x14ac:dyDescent="0.2">
      <c r="D2490" s="175"/>
      <c r="E2490" s="4" t="s">
        <v>40</v>
      </c>
      <c r="F2490" s="6"/>
      <c r="G2490" s="5">
        <v>74</v>
      </c>
      <c r="H2490" s="106">
        <v>14.864864864865</v>
      </c>
      <c r="I2490" s="12">
        <v>9.4594594594589996</v>
      </c>
      <c r="J2490" s="12">
        <v>75.675675675676004</v>
      </c>
      <c r="K2490" s="12">
        <v>1.351351351351</v>
      </c>
      <c r="L2490" s="12">
        <v>6.7567567567570004</v>
      </c>
      <c r="M2490" s="12">
        <v>1.351351351351</v>
      </c>
      <c r="N2490" s="29">
        <v>0</v>
      </c>
      <c r="O2490" s="34">
        <v>4.0540540540540002</v>
      </c>
    </row>
    <row r="2491" spans="4:15" x14ac:dyDescent="0.2">
      <c r="D2491" s="175"/>
      <c r="E2491" s="4" t="s">
        <v>41</v>
      </c>
      <c r="F2491" s="6"/>
      <c r="G2491" s="5">
        <v>96</v>
      </c>
      <c r="H2491" s="32">
        <v>27.083333333333002</v>
      </c>
      <c r="I2491" s="33">
        <v>4.166666666667</v>
      </c>
      <c r="J2491" s="49">
        <v>83.333333333333002</v>
      </c>
      <c r="K2491" s="29">
        <v>0</v>
      </c>
      <c r="L2491" s="12">
        <v>3.125</v>
      </c>
      <c r="M2491" s="12">
        <v>2.083333333333</v>
      </c>
      <c r="N2491" s="12">
        <v>1.041666666667</v>
      </c>
      <c r="O2491" s="34">
        <v>2.083333333333</v>
      </c>
    </row>
    <row r="2492" spans="4:15" x14ac:dyDescent="0.2">
      <c r="D2492" s="175"/>
      <c r="E2492" s="4" t="s">
        <v>42</v>
      </c>
      <c r="F2492" s="6"/>
      <c r="G2492" s="5">
        <v>97</v>
      </c>
      <c r="H2492" s="32">
        <v>29.896907216494998</v>
      </c>
      <c r="I2492" s="12">
        <v>14.432989690722</v>
      </c>
      <c r="J2492" s="49">
        <v>81.443298969072004</v>
      </c>
      <c r="K2492" s="12">
        <v>1.0309278350519999</v>
      </c>
      <c r="L2492" s="12">
        <v>6.1855670103089997</v>
      </c>
      <c r="M2492" s="12">
        <v>4.1237113402060004</v>
      </c>
      <c r="N2492" s="29">
        <v>0</v>
      </c>
      <c r="O2492" s="34">
        <v>1.0309278350519999</v>
      </c>
    </row>
    <row r="2493" spans="4:15" x14ac:dyDescent="0.2">
      <c r="D2493" s="175"/>
      <c r="E2493" s="4" t="s">
        <v>43</v>
      </c>
      <c r="F2493" s="6"/>
      <c r="G2493" s="5">
        <v>103</v>
      </c>
      <c r="H2493" s="77">
        <v>23.300970873786</v>
      </c>
      <c r="I2493" s="33">
        <v>5.8252427184469999</v>
      </c>
      <c r="J2493" s="28">
        <v>78.640776699029004</v>
      </c>
      <c r="K2493" s="12">
        <v>4.8543689320389998</v>
      </c>
      <c r="L2493" s="12">
        <v>4.8543689320389998</v>
      </c>
      <c r="M2493" s="12">
        <v>1.9417475728160001</v>
      </c>
      <c r="N2493" s="29">
        <v>0</v>
      </c>
      <c r="O2493" s="34">
        <v>2.9126213592229999</v>
      </c>
    </row>
    <row r="2494" spans="4:15" x14ac:dyDescent="0.2">
      <c r="D2494" s="175"/>
      <c r="E2494" s="4" t="s">
        <v>44</v>
      </c>
      <c r="F2494" s="6"/>
      <c r="G2494" s="5">
        <v>109</v>
      </c>
      <c r="H2494" s="32">
        <v>27.522935779817001</v>
      </c>
      <c r="I2494" s="12">
        <v>14.678899082569</v>
      </c>
      <c r="J2494" s="12">
        <v>75.229357798164997</v>
      </c>
      <c r="K2494" s="12">
        <v>2.7522935779819999</v>
      </c>
      <c r="L2494" s="12">
        <v>2.7522935779819999</v>
      </c>
      <c r="M2494" s="12">
        <v>0.91743119266100004</v>
      </c>
      <c r="N2494" s="29">
        <v>0</v>
      </c>
      <c r="O2494" s="34">
        <v>2.7522935779819999</v>
      </c>
    </row>
    <row r="2495" spans="4:15" x14ac:dyDescent="0.2">
      <c r="D2495" s="176"/>
      <c r="E2495" s="59" t="s">
        <v>45</v>
      </c>
      <c r="F2495" s="60"/>
      <c r="G2495" s="56">
        <v>87</v>
      </c>
      <c r="H2495" s="83">
        <v>32.183908045976999</v>
      </c>
      <c r="I2495" s="102">
        <v>20.689655172414</v>
      </c>
      <c r="J2495" s="95">
        <v>60.919540229885001</v>
      </c>
      <c r="K2495" s="80">
        <v>0</v>
      </c>
      <c r="L2495" s="47">
        <v>1.149425287356</v>
      </c>
      <c r="M2495" s="80">
        <v>0</v>
      </c>
      <c r="N2495" s="47">
        <v>1.149425287356</v>
      </c>
      <c r="O2495" s="85">
        <v>4.5977011494250002</v>
      </c>
    </row>
    <row r="2497" spans="2:15" x14ac:dyDescent="0.2">
      <c r="B2497" s="43" t="str">
        <f xml:space="preserve"> HYPERLINK("#'目次'!B97", "[91]")</f>
        <v>[91]</v>
      </c>
      <c r="C2497" s="31" t="s">
        <v>233</v>
      </c>
    </row>
    <row r="2501" spans="2:15" ht="24" x14ac:dyDescent="0.2">
      <c r="D2501" s="177"/>
      <c r="E2501" s="178"/>
      <c r="F2501" s="178"/>
      <c r="G2501" s="40" t="s">
        <v>14</v>
      </c>
      <c r="H2501" s="42" t="s">
        <v>213</v>
      </c>
      <c r="I2501" s="15" t="s">
        <v>214</v>
      </c>
      <c r="J2501" s="15" t="s">
        <v>215</v>
      </c>
      <c r="K2501" s="15" t="s">
        <v>216</v>
      </c>
      <c r="L2501" s="15" t="s">
        <v>217</v>
      </c>
      <c r="M2501" s="15" t="s">
        <v>218</v>
      </c>
      <c r="N2501" s="15" t="s">
        <v>86</v>
      </c>
      <c r="O2501" s="44" t="s">
        <v>17</v>
      </c>
    </row>
    <row r="2502" spans="2:15" x14ac:dyDescent="0.2">
      <c r="D2502" s="179"/>
      <c r="E2502" s="180"/>
      <c r="F2502" s="180"/>
      <c r="G2502" s="39"/>
      <c r="H2502" s="41"/>
      <c r="I2502" s="14"/>
      <c r="J2502" s="14"/>
      <c r="K2502" s="14"/>
      <c r="L2502" s="14"/>
      <c r="M2502" s="14"/>
      <c r="N2502" s="14"/>
      <c r="O2502" s="38"/>
    </row>
    <row r="2503" spans="2:15" x14ac:dyDescent="0.2">
      <c r="D2503" s="58"/>
      <c r="E2503" s="53" t="s">
        <v>14</v>
      </c>
      <c r="F2503" s="52"/>
      <c r="G2503" s="37">
        <v>1222</v>
      </c>
      <c r="H2503" s="24">
        <v>23.731587561375001</v>
      </c>
      <c r="I2503" s="24">
        <v>16.693944353519001</v>
      </c>
      <c r="J2503" s="24">
        <v>71.440261865794</v>
      </c>
      <c r="K2503" s="24">
        <v>1.7184942716860001</v>
      </c>
      <c r="L2503" s="24">
        <v>1.9639934533550001</v>
      </c>
      <c r="M2503" s="24">
        <v>1.472995090016</v>
      </c>
      <c r="N2503" s="24">
        <v>0.49099836333899999</v>
      </c>
      <c r="O2503" s="68">
        <v>3.8461538461539999</v>
      </c>
    </row>
    <row r="2504" spans="2:15" x14ac:dyDescent="0.2">
      <c r="D2504" s="174" t="s">
        <v>18</v>
      </c>
      <c r="E2504" s="20" t="s">
        <v>19</v>
      </c>
      <c r="F2504" s="22"/>
      <c r="G2504" s="21">
        <v>57</v>
      </c>
      <c r="H2504" s="51">
        <v>24.561403508771999</v>
      </c>
      <c r="I2504" s="19">
        <v>12.280701754386</v>
      </c>
      <c r="J2504" s="88">
        <v>77.192982456140001</v>
      </c>
      <c r="K2504" s="19">
        <v>1.7543859649119999</v>
      </c>
      <c r="L2504" s="19">
        <v>5.2631578947369997</v>
      </c>
      <c r="M2504" s="74">
        <v>0</v>
      </c>
      <c r="N2504" s="19">
        <v>1.7543859649119999</v>
      </c>
      <c r="O2504" s="50">
        <v>1.7543859649119999</v>
      </c>
    </row>
    <row r="2505" spans="2:15" x14ac:dyDescent="0.2">
      <c r="D2505" s="175"/>
      <c r="E2505" s="4" t="s">
        <v>20</v>
      </c>
      <c r="F2505" s="6"/>
      <c r="G2505" s="5">
        <v>84</v>
      </c>
      <c r="H2505" s="75">
        <v>29.761904761905001</v>
      </c>
      <c r="I2505" s="12">
        <v>15.47619047619</v>
      </c>
      <c r="J2505" s="12">
        <v>66.666666666666998</v>
      </c>
      <c r="K2505" s="29">
        <v>0</v>
      </c>
      <c r="L2505" s="12">
        <v>2.3809523809519999</v>
      </c>
      <c r="M2505" s="12">
        <v>1.190476190476</v>
      </c>
      <c r="N2505" s="29">
        <v>0</v>
      </c>
      <c r="O2505" s="34">
        <v>4.7619047619049999</v>
      </c>
    </row>
    <row r="2506" spans="2:15" x14ac:dyDescent="0.2">
      <c r="D2506" s="175"/>
      <c r="E2506" s="4" t="s">
        <v>21</v>
      </c>
      <c r="F2506" s="6"/>
      <c r="G2506" s="5">
        <v>487</v>
      </c>
      <c r="H2506" s="32">
        <v>21.765913757700002</v>
      </c>
      <c r="I2506" s="12">
        <v>17.043121149897001</v>
      </c>
      <c r="J2506" s="12">
        <v>74.948665297741002</v>
      </c>
      <c r="K2506" s="12">
        <v>1.642710472279</v>
      </c>
      <c r="L2506" s="12">
        <v>1.232032854209</v>
      </c>
      <c r="M2506" s="12">
        <v>1.4373716632439999</v>
      </c>
      <c r="N2506" s="12">
        <v>0.41067761806999997</v>
      </c>
      <c r="O2506" s="34">
        <v>3.080082135524</v>
      </c>
    </row>
    <row r="2507" spans="2:15" x14ac:dyDescent="0.2">
      <c r="D2507" s="175"/>
      <c r="E2507" s="4" t="s">
        <v>22</v>
      </c>
      <c r="F2507" s="6"/>
      <c r="G2507" s="5">
        <v>35</v>
      </c>
      <c r="H2507" s="32">
        <v>25.714285714286</v>
      </c>
      <c r="I2507" s="12">
        <v>17.142857142857</v>
      </c>
      <c r="J2507" s="61">
        <v>57.142857142856997</v>
      </c>
      <c r="K2507" s="28">
        <v>8.5714285714289993</v>
      </c>
      <c r="L2507" s="12">
        <v>2.8571428571430002</v>
      </c>
      <c r="M2507" s="12">
        <v>2.8571428571430002</v>
      </c>
      <c r="N2507" s="29">
        <v>0</v>
      </c>
      <c r="O2507" s="34">
        <v>8.5714285714289993</v>
      </c>
    </row>
    <row r="2508" spans="2:15" x14ac:dyDescent="0.2">
      <c r="D2508" s="175"/>
      <c r="E2508" s="4" t="s">
        <v>23</v>
      </c>
      <c r="F2508" s="6"/>
      <c r="G2508" s="5">
        <v>143</v>
      </c>
      <c r="H2508" s="32">
        <v>20.979020979021001</v>
      </c>
      <c r="I2508" s="12">
        <v>18.881118881119001</v>
      </c>
      <c r="J2508" s="12">
        <v>71.328671328671007</v>
      </c>
      <c r="K2508" s="12">
        <v>1.398601398601</v>
      </c>
      <c r="L2508" s="12">
        <v>2.797202797203</v>
      </c>
      <c r="M2508" s="12">
        <v>1.398601398601</v>
      </c>
      <c r="N2508" s="29">
        <v>0</v>
      </c>
      <c r="O2508" s="34">
        <v>2.797202797203</v>
      </c>
    </row>
    <row r="2509" spans="2:15" x14ac:dyDescent="0.2">
      <c r="D2509" s="175"/>
      <c r="E2509" s="4" t="s">
        <v>24</v>
      </c>
      <c r="F2509" s="6"/>
      <c r="G2509" s="5">
        <v>187</v>
      </c>
      <c r="H2509" s="32">
        <v>21.925133689839999</v>
      </c>
      <c r="I2509" s="12">
        <v>17.112299465241001</v>
      </c>
      <c r="J2509" s="12">
        <v>71.122994652406007</v>
      </c>
      <c r="K2509" s="12">
        <v>1.6042780748659999</v>
      </c>
      <c r="L2509" s="12">
        <v>1.6042780748659999</v>
      </c>
      <c r="M2509" s="29">
        <v>0</v>
      </c>
      <c r="N2509" s="12">
        <v>1.069518716578</v>
      </c>
      <c r="O2509" s="34">
        <v>3.7433155080209999</v>
      </c>
    </row>
    <row r="2510" spans="2:15" x14ac:dyDescent="0.2">
      <c r="D2510" s="175"/>
      <c r="E2510" s="4" t="s">
        <v>25</v>
      </c>
      <c r="F2510" s="6"/>
      <c r="G2510" s="5">
        <v>71</v>
      </c>
      <c r="H2510" s="75">
        <v>29.577464788732001</v>
      </c>
      <c r="I2510" s="12">
        <v>19.718309859154999</v>
      </c>
      <c r="J2510" s="33">
        <v>66.197183098592006</v>
      </c>
      <c r="K2510" s="12">
        <v>1.4084507042250001</v>
      </c>
      <c r="L2510" s="12">
        <v>1.4084507042250001</v>
      </c>
      <c r="M2510" s="12">
        <v>5.6338028169010004</v>
      </c>
      <c r="N2510" s="29">
        <v>0</v>
      </c>
      <c r="O2510" s="34">
        <v>5.6338028169010004</v>
      </c>
    </row>
    <row r="2511" spans="2:15" x14ac:dyDescent="0.2">
      <c r="D2511" s="175"/>
      <c r="E2511" s="4" t="s">
        <v>26</v>
      </c>
      <c r="F2511" s="6"/>
      <c r="G2511" s="5">
        <v>30</v>
      </c>
      <c r="H2511" s="75">
        <v>30</v>
      </c>
      <c r="I2511" s="12">
        <v>13.333333333333</v>
      </c>
      <c r="J2511" s="12">
        <v>66.666666666666998</v>
      </c>
      <c r="K2511" s="12">
        <v>3.333333333333</v>
      </c>
      <c r="L2511" s="29">
        <v>0</v>
      </c>
      <c r="M2511" s="29">
        <v>0</v>
      </c>
      <c r="N2511" s="12">
        <v>3.333333333333</v>
      </c>
      <c r="O2511" s="34">
        <v>3.333333333333</v>
      </c>
    </row>
    <row r="2512" spans="2:15" x14ac:dyDescent="0.2">
      <c r="D2512" s="175"/>
      <c r="E2512" s="4" t="s">
        <v>27</v>
      </c>
      <c r="F2512" s="6"/>
      <c r="G2512" s="5">
        <v>70</v>
      </c>
      <c r="H2512" s="32">
        <v>27.142857142857</v>
      </c>
      <c r="I2512" s="12">
        <v>17.142857142857</v>
      </c>
      <c r="J2512" s="33">
        <v>65.714285714286007</v>
      </c>
      <c r="K2512" s="12">
        <v>2.8571428571430002</v>
      </c>
      <c r="L2512" s="12">
        <v>4.2857142857139996</v>
      </c>
      <c r="M2512" s="12">
        <v>4.2857142857139996</v>
      </c>
      <c r="N2512" s="29">
        <v>0</v>
      </c>
      <c r="O2512" s="34">
        <v>7.1428571428570002</v>
      </c>
    </row>
    <row r="2513" spans="4:15" x14ac:dyDescent="0.2">
      <c r="D2513" s="175"/>
      <c r="E2513" s="4" t="s">
        <v>28</v>
      </c>
      <c r="F2513" s="6"/>
      <c r="G2513" s="5">
        <v>51</v>
      </c>
      <c r="H2513" s="32">
        <v>27.450980392157</v>
      </c>
      <c r="I2513" s="12">
        <v>11.764705882353001</v>
      </c>
      <c r="J2513" s="12">
        <v>72.549019607842993</v>
      </c>
      <c r="K2513" s="29">
        <v>0</v>
      </c>
      <c r="L2513" s="12">
        <v>1.9607843137250001</v>
      </c>
      <c r="M2513" s="29">
        <v>0</v>
      </c>
      <c r="N2513" s="29">
        <v>0</v>
      </c>
      <c r="O2513" s="34">
        <v>1.9607843137250001</v>
      </c>
    </row>
    <row r="2514" spans="4:15" x14ac:dyDescent="0.2">
      <c r="D2514" s="175"/>
      <c r="E2514" s="4" t="s">
        <v>29</v>
      </c>
      <c r="F2514" s="6"/>
      <c r="G2514" s="5">
        <v>7</v>
      </c>
      <c r="H2514" s="32">
        <v>28.571428571428999</v>
      </c>
      <c r="I2514" s="87">
        <v>0</v>
      </c>
      <c r="J2514" s="61">
        <v>42.857142857143003</v>
      </c>
      <c r="K2514" s="29">
        <v>0</v>
      </c>
      <c r="L2514" s="29">
        <v>0</v>
      </c>
      <c r="M2514" s="29">
        <v>0</v>
      </c>
      <c r="N2514" s="29">
        <v>0</v>
      </c>
      <c r="O2514" s="107">
        <v>28.571428571428999</v>
      </c>
    </row>
    <row r="2515" spans="4:15" x14ac:dyDescent="0.2">
      <c r="D2515" s="174" t="s">
        <v>30</v>
      </c>
      <c r="E2515" s="20" t="s">
        <v>31</v>
      </c>
      <c r="F2515" s="22"/>
      <c r="G2515" s="21">
        <v>393</v>
      </c>
      <c r="H2515" s="51">
        <v>20.356234096691999</v>
      </c>
      <c r="I2515" s="19">
        <v>16.284987277353999</v>
      </c>
      <c r="J2515" s="19">
        <v>75.826972010177997</v>
      </c>
      <c r="K2515" s="19">
        <v>0.76335877862599999</v>
      </c>
      <c r="L2515" s="19">
        <v>1.781170483461</v>
      </c>
      <c r="M2515" s="19">
        <v>1.526717557252</v>
      </c>
      <c r="N2515" s="74">
        <v>0</v>
      </c>
      <c r="O2515" s="50">
        <v>3.053435114504</v>
      </c>
    </row>
    <row r="2516" spans="4:15" x14ac:dyDescent="0.2">
      <c r="D2516" s="175"/>
      <c r="E2516" s="4" t="s">
        <v>32</v>
      </c>
      <c r="F2516" s="6"/>
      <c r="G2516" s="5">
        <v>352</v>
      </c>
      <c r="H2516" s="32">
        <v>22.159090909090999</v>
      </c>
      <c r="I2516" s="12">
        <v>15.340909090908999</v>
      </c>
      <c r="J2516" s="12">
        <v>71.022727272726996</v>
      </c>
      <c r="K2516" s="12">
        <v>3.4090909090910002</v>
      </c>
      <c r="L2516" s="12">
        <v>1.988636363636</v>
      </c>
      <c r="M2516" s="12">
        <v>1.4204545454549999</v>
      </c>
      <c r="N2516" s="12">
        <v>0.85227272727299996</v>
      </c>
      <c r="O2516" s="34">
        <v>4.5454545454549997</v>
      </c>
    </row>
    <row r="2517" spans="4:15" x14ac:dyDescent="0.2">
      <c r="D2517" s="175"/>
      <c r="E2517" s="4" t="s">
        <v>33</v>
      </c>
      <c r="F2517" s="6"/>
      <c r="G2517" s="5">
        <v>388</v>
      </c>
      <c r="H2517" s="32">
        <v>27.061855670103</v>
      </c>
      <c r="I2517" s="12">
        <v>17.010309278350999</v>
      </c>
      <c r="J2517" s="12">
        <v>68.041237113402005</v>
      </c>
      <c r="K2517" s="12">
        <v>1.2886597938140001</v>
      </c>
      <c r="L2517" s="12">
        <v>2.5773195876289998</v>
      </c>
      <c r="M2517" s="12">
        <v>1.5463917525769999</v>
      </c>
      <c r="N2517" s="12">
        <v>0.77319587628899999</v>
      </c>
      <c r="O2517" s="34">
        <v>4.639175257732</v>
      </c>
    </row>
    <row r="2518" spans="4:15" x14ac:dyDescent="0.2">
      <c r="D2518" s="175"/>
      <c r="E2518" s="4" t="s">
        <v>34</v>
      </c>
      <c r="F2518" s="6"/>
      <c r="G2518" s="5">
        <v>89</v>
      </c>
      <c r="H2518" s="75">
        <v>30.337078651685001</v>
      </c>
      <c r="I2518" s="28">
        <v>22.47191011236</v>
      </c>
      <c r="J2518" s="12">
        <v>68.539325842696996</v>
      </c>
      <c r="K2518" s="12">
        <v>1.123595505618</v>
      </c>
      <c r="L2518" s="29">
        <v>0</v>
      </c>
      <c r="M2518" s="12">
        <v>1.123595505618</v>
      </c>
      <c r="N2518" s="29">
        <v>0</v>
      </c>
      <c r="O2518" s="34">
        <v>1.123595505618</v>
      </c>
    </row>
    <row r="2519" spans="4:15" x14ac:dyDescent="0.2">
      <c r="D2519" s="174" t="s">
        <v>35</v>
      </c>
      <c r="E2519" s="20" t="s">
        <v>36</v>
      </c>
      <c r="F2519" s="22"/>
      <c r="G2519" s="21">
        <v>629</v>
      </c>
      <c r="H2519" s="51">
        <v>25.278219395866</v>
      </c>
      <c r="I2519" s="19">
        <v>17.647058823529001</v>
      </c>
      <c r="J2519" s="19">
        <v>69.634340222576</v>
      </c>
      <c r="K2519" s="19">
        <v>1.5898251192370001</v>
      </c>
      <c r="L2519" s="19">
        <v>1.5898251192370001</v>
      </c>
      <c r="M2519" s="19">
        <v>1.2718600953899999</v>
      </c>
      <c r="N2519" s="19">
        <v>0.47694753577100002</v>
      </c>
      <c r="O2519" s="50">
        <v>3.6565977742450002</v>
      </c>
    </row>
    <row r="2520" spans="4:15" x14ac:dyDescent="0.2">
      <c r="D2520" s="175"/>
      <c r="E2520" s="4" t="s">
        <v>37</v>
      </c>
      <c r="F2520" s="6"/>
      <c r="G2520" s="5">
        <v>593</v>
      </c>
      <c r="H2520" s="32">
        <v>22.091062394603998</v>
      </c>
      <c r="I2520" s="12">
        <v>15.682967959528</v>
      </c>
      <c r="J2520" s="12">
        <v>73.355817875211002</v>
      </c>
      <c r="K2520" s="12">
        <v>1.85497470489</v>
      </c>
      <c r="L2520" s="12">
        <v>2.3608768971330001</v>
      </c>
      <c r="M2520" s="12">
        <v>1.686340640809</v>
      </c>
      <c r="N2520" s="12">
        <v>0.50590219224300004</v>
      </c>
      <c r="O2520" s="34">
        <v>4.0472175379430002</v>
      </c>
    </row>
    <row r="2521" spans="4:15" x14ac:dyDescent="0.2">
      <c r="D2521" s="174" t="s">
        <v>38</v>
      </c>
      <c r="E2521" s="20" t="s">
        <v>39</v>
      </c>
      <c r="F2521" s="22"/>
      <c r="G2521" s="21">
        <v>64</v>
      </c>
      <c r="H2521" s="119">
        <v>42.1875</v>
      </c>
      <c r="I2521" s="88">
        <v>23.4375</v>
      </c>
      <c r="J2521" s="98">
        <v>32.8125</v>
      </c>
      <c r="K2521" s="19">
        <v>4.6875</v>
      </c>
      <c r="L2521" s="19">
        <v>1.5625</v>
      </c>
      <c r="M2521" s="19">
        <v>6.25</v>
      </c>
      <c r="N2521" s="19">
        <v>4.6875</v>
      </c>
      <c r="O2521" s="50">
        <v>4.6875</v>
      </c>
    </row>
    <row r="2522" spans="4:15" x14ac:dyDescent="0.2">
      <c r="D2522" s="175"/>
      <c r="E2522" s="4" t="s">
        <v>40</v>
      </c>
      <c r="F2522" s="6"/>
      <c r="G2522" s="5">
        <v>147</v>
      </c>
      <c r="H2522" s="32">
        <v>20.408163265306001</v>
      </c>
      <c r="I2522" s="12">
        <v>12.925170068027001</v>
      </c>
      <c r="J2522" s="12">
        <v>72.789115646259006</v>
      </c>
      <c r="K2522" s="12">
        <v>2.040816326531</v>
      </c>
      <c r="L2522" s="12">
        <v>2.7210884353739999</v>
      </c>
      <c r="M2522" s="12">
        <v>2.040816326531</v>
      </c>
      <c r="N2522" s="29">
        <v>0</v>
      </c>
      <c r="O2522" s="34">
        <v>5.4421768707479998</v>
      </c>
    </row>
    <row r="2523" spans="4:15" x14ac:dyDescent="0.2">
      <c r="D2523" s="175"/>
      <c r="E2523" s="4" t="s">
        <v>41</v>
      </c>
      <c r="F2523" s="6"/>
      <c r="G2523" s="5">
        <v>204</v>
      </c>
      <c r="H2523" s="77">
        <v>17.156862745098</v>
      </c>
      <c r="I2523" s="33">
        <v>9.8039215686270005</v>
      </c>
      <c r="J2523" s="49">
        <v>82.843137254902004</v>
      </c>
      <c r="K2523" s="12">
        <v>0.98039215686299996</v>
      </c>
      <c r="L2523" s="12">
        <v>1.9607843137250001</v>
      </c>
      <c r="M2523" s="12">
        <v>1.9607843137250001</v>
      </c>
      <c r="N2523" s="12">
        <v>0.49019607843099999</v>
      </c>
      <c r="O2523" s="34">
        <v>2.4509803921570001</v>
      </c>
    </row>
    <row r="2524" spans="4:15" x14ac:dyDescent="0.2">
      <c r="D2524" s="175"/>
      <c r="E2524" s="4" t="s">
        <v>42</v>
      </c>
      <c r="F2524" s="6"/>
      <c r="G2524" s="5">
        <v>210</v>
      </c>
      <c r="H2524" s="32">
        <v>28.571428571428999</v>
      </c>
      <c r="I2524" s="12">
        <v>15.714285714286</v>
      </c>
      <c r="J2524" s="28">
        <v>78.095238095238003</v>
      </c>
      <c r="K2524" s="12">
        <v>1.4285714285710001</v>
      </c>
      <c r="L2524" s="12">
        <v>1.4285714285710001</v>
      </c>
      <c r="M2524" s="12">
        <v>2.3809523809519999</v>
      </c>
      <c r="N2524" s="29">
        <v>0</v>
      </c>
      <c r="O2524" s="34">
        <v>2.3809523809519999</v>
      </c>
    </row>
    <row r="2525" spans="4:15" x14ac:dyDescent="0.2">
      <c r="D2525" s="175"/>
      <c r="E2525" s="4" t="s">
        <v>43</v>
      </c>
      <c r="F2525" s="6"/>
      <c r="G2525" s="5">
        <v>204</v>
      </c>
      <c r="H2525" s="32">
        <v>19.117647058824002</v>
      </c>
      <c r="I2525" s="33">
        <v>9.8039215686270005</v>
      </c>
      <c r="J2525" s="28">
        <v>77.941176470588005</v>
      </c>
      <c r="K2525" s="12">
        <v>2.9411764705880001</v>
      </c>
      <c r="L2525" s="12">
        <v>3.4313725490200002</v>
      </c>
      <c r="M2525" s="12">
        <v>0.98039215686299996</v>
      </c>
      <c r="N2525" s="12">
        <v>0.49019607843099999</v>
      </c>
      <c r="O2525" s="34">
        <v>1.9607843137250001</v>
      </c>
    </row>
    <row r="2526" spans="4:15" x14ac:dyDescent="0.2">
      <c r="D2526" s="175"/>
      <c r="E2526" s="4" t="s">
        <v>44</v>
      </c>
      <c r="F2526" s="6"/>
      <c r="G2526" s="5">
        <v>223</v>
      </c>
      <c r="H2526" s="32">
        <v>24.663677130044999</v>
      </c>
      <c r="I2526" s="28">
        <v>21.973094170404</v>
      </c>
      <c r="J2526" s="12">
        <v>71.748878923766995</v>
      </c>
      <c r="K2526" s="12">
        <v>1.7937219730939999</v>
      </c>
      <c r="L2526" s="12">
        <v>1.3452914798210001</v>
      </c>
      <c r="M2526" s="29">
        <v>0</v>
      </c>
      <c r="N2526" s="29">
        <v>0</v>
      </c>
      <c r="O2526" s="34">
        <v>3.139013452915</v>
      </c>
    </row>
    <row r="2527" spans="4:15" x14ac:dyDescent="0.2">
      <c r="D2527" s="176"/>
      <c r="E2527" s="59" t="s">
        <v>45</v>
      </c>
      <c r="F2527" s="60"/>
      <c r="G2527" s="56">
        <v>170</v>
      </c>
      <c r="H2527" s="83">
        <v>25.882352941175998</v>
      </c>
      <c r="I2527" s="109">
        <v>28.235294117647001</v>
      </c>
      <c r="J2527" s="92">
        <v>54.705882352941003</v>
      </c>
      <c r="K2527" s="80">
        <v>0</v>
      </c>
      <c r="L2527" s="47">
        <v>1.1764705882349999</v>
      </c>
      <c r="M2527" s="80">
        <v>0</v>
      </c>
      <c r="N2527" s="47">
        <v>0.58823529411800002</v>
      </c>
      <c r="O2527" s="85">
        <v>8.8235294117649996</v>
      </c>
    </row>
    <row r="2529" spans="2:15" x14ac:dyDescent="0.2">
      <c r="B2529" s="43" t="str">
        <f xml:space="preserve"> HYPERLINK("#'目次'!B98", "[92]")</f>
        <v>[92]</v>
      </c>
      <c r="C2529" s="31" t="s">
        <v>233</v>
      </c>
    </row>
    <row r="2533" spans="2:15" ht="24" x14ac:dyDescent="0.2">
      <c r="D2533" s="177"/>
      <c r="E2533" s="178"/>
      <c r="F2533" s="178"/>
      <c r="G2533" s="40" t="s">
        <v>14</v>
      </c>
      <c r="H2533" s="42" t="s">
        <v>213</v>
      </c>
      <c r="I2533" s="15" t="s">
        <v>214</v>
      </c>
      <c r="J2533" s="15" t="s">
        <v>215</v>
      </c>
      <c r="K2533" s="15" t="s">
        <v>216</v>
      </c>
      <c r="L2533" s="15" t="s">
        <v>217</v>
      </c>
      <c r="M2533" s="15" t="s">
        <v>218</v>
      </c>
      <c r="N2533" s="15" t="s">
        <v>86</v>
      </c>
      <c r="O2533" s="44" t="s">
        <v>17</v>
      </c>
    </row>
    <row r="2534" spans="2:15" x14ac:dyDescent="0.2">
      <c r="D2534" s="179"/>
      <c r="E2534" s="180"/>
      <c r="F2534" s="180"/>
      <c r="G2534" s="39"/>
      <c r="H2534" s="41"/>
      <c r="I2534" s="14"/>
      <c r="J2534" s="14"/>
      <c r="K2534" s="14"/>
      <c r="L2534" s="14"/>
      <c r="M2534" s="14"/>
      <c r="N2534" s="14"/>
      <c r="O2534" s="38"/>
    </row>
    <row r="2535" spans="2:15" x14ac:dyDescent="0.2">
      <c r="D2535" s="58"/>
      <c r="E2535" s="53" t="s">
        <v>14</v>
      </c>
      <c r="F2535" s="52"/>
      <c r="G2535" s="37">
        <v>1222</v>
      </c>
      <c r="H2535" s="24">
        <v>23.731587561375001</v>
      </c>
      <c r="I2535" s="24">
        <v>16.693944353519001</v>
      </c>
      <c r="J2535" s="24">
        <v>71.440261865794</v>
      </c>
      <c r="K2535" s="24">
        <v>1.7184942716860001</v>
      </c>
      <c r="L2535" s="24">
        <v>1.9639934533550001</v>
      </c>
      <c r="M2535" s="24">
        <v>1.472995090016</v>
      </c>
      <c r="N2535" s="24">
        <v>0.49099836333899999</v>
      </c>
      <c r="O2535" s="68">
        <v>3.8461538461539999</v>
      </c>
    </row>
    <row r="2536" spans="2:15" x14ac:dyDescent="0.2">
      <c r="D2536" s="174" t="s">
        <v>52</v>
      </c>
      <c r="E2536" s="20" t="s">
        <v>53</v>
      </c>
      <c r="F2536" s="22"/>
      <c r="G2536" s="21">
        <v>15</v>
      </c>
      <c r="H2536" s="119">
        <v>53.333333333333002</v>
      </c>
      <c r="I2536" s="19">
        <v>13.333333333333</v>
      </c>
      <c r="J2536" s="98">
        <v>46.666666666666998</v>
      </c>
      <c r="K2536" s="74">
        <v>0</v>
      </c>
      <c r="L2536" s="74">
        <v>0</v>
      </c>
      <c r="M2536" s="74">
        <v>0</v>
      </c>
      <c r="N2536" s="74">
        <v>0</v>
      </c>
      <c r="O2536" s="50">
        <v>6.666666666667</v>
      </c>
    </row>
    <row r="2537" spans="2:15" ht="24" x14ac:dyDescent="0.2">
      <c r="D2537" s="175"/>
      <c r="E2537" s="4" t="s">
        <v>54</v>
      </c>
      <c r="F2537" s="6"/>
      <c r="G2537" s="5">
        <v>122</v>
      </c>
      <c r="H2537" s="32">
        <v>26.229508196721</v>
      </c>
      <c r="I2537" s="12">
        <v>18.032786885246001</v>
      </c>
      <c r="J2537" s="12">
        <v>70.491803278689005</v>
      </c>
      <c r="K2537" s="12">
        <v>0.81967213114799997</v>
      </c>
      <c r="L2537" s="12">
        <v>2.459016393443</v>
      </c>
      <c r="M2537" s="12">
        <v>0.81967213114799997</v>
      </c>
      <c r="N2537" s="29">
        <v>0</v>
      </c>
      <c r="O2537" s="34">
        <v>6.5573770491800003</v>
      </c>
    </row>
    <row r="2538" spans="2:15" x14ac:dyDescent="0.2">
      <c r="D2538" s="175"/>
      <c r="E2538" s="4" t="s">
        <v>55</v>
      </c>
      <c r="F2538" s="6"/>
      <c r="G2538" s="5">
        <v>43</v>
      </c>
      <c r="H2538" s="77">
        <v>18.604651162791001</v>
      </c>
      <c r="I2538" s="12">
        <v>20.930232558139998</v>
      </c>
      <c r="J2538" s="12">
        <v>67.441860465115994</v>
      </c>
      <c r="K2538" s="28">
        <v>9.3023255813949994</v>
      </c>
      <c r="L2538" s="29">
        <v>0</v>
      </c>
      <c r="M2538" s="29">
        <v>0</v>
      </c>
      <c r="N2538" s="12">
        <v>2.3255813953489999</v>
      </c>
      <c r="O2538" s="34">
        <v>4.6511627906979998</v>
      </c>
    </row>
    <row r="2539" spans="2:15" x14ac:dyDescent="0.2">
      <c r="D2539" s="175"/>
      <c r="E2539" s="4" t="s">
        <v>56</v>
      </c>
      <c r="F2539" s="6"/>
      <c r="G2539" s="5">
        <v>60</v>
      </c>
      <c r="H2539" s="106">
        <v>11.666666666667</v>
      </c>
      <c r="I2539" s="33">
        <v>8.333333333333</v>
      </c>
      <c r="J2539" s="49">
        <v>91.666666666666998</v>
      </c>
      <c r="K2539" s="29">
        <v>0</v>
      </c>
      <c r="L2539" s="12">
        <v>1.666666666667</v>
      </c>
      <c r="M2539" s="29">
        <v>0</v>
      </c>
      <c r="N2539" s="29">
        <v>0</v>
      </c>
      <c r="O2539" s="34">
        <v>1.666666666667</v>
      </c>
    </row>
    <row r="2540" spans="2:15" x14ac:dyDescent="0.2">
      <c r="D2540" s="175"/>
      <c r="E2540" s="4" t="s">
        <v>57</v>
      </c>
      <c r="F2540" s="6"/>
      <c r="G2540" s="5">
        <v>286</v>
      </c>
      <c r="H2540" s="77">
        <v>17.482517482517</v>
      </c>
      <c r="I2540" s="12">
        <v>15.734265734266</v>
      </c>
      <c r="J2540" s="49">
        <v>82.517482517483003</v>
      </c>
      <c r="K2540" s="12">
        <v>1.0489510489510001</v>
      </c>
      <c r="L2540" s="12">
        <v>2.0979020979020002</v>
      </c>
      <c r="M2540" s="12">
        <v>1.0489510489510001</v>
      </c>
      <c r="N2540" s="29">
        <v>0</v>
      </c>
      <c r="O2540" s="34">
        <v>1.398601398601</v>
      </c>
    </row>
    <row r="2541" spans="2:15" x14ac:dyDescent="0.2">
      <c r="D2541" s="175"/>
      <c r="E2541" s="4" t="s">
        <v>58</v>
      </c>
      <c r="F2541" s="6"/>
      <c r="G2541" s="5">
        <v>129</v>
      </c>
      <c r="H2541" s="32">
        <v>28.682170542636001</v>
      </c>
      <c r="I2541" s="12">
        <v>13.178294573643001</v>
      </c>
      <c r="J2541" s="12">
        <v>72.093023255814003</v>
      </c>
      <c r="K2541" s="12">
        <v>1.550387596899</v>
      </c>
      <c r="L2541" s="12">
        <v>0.77519379845000003</v>
      </c>
      <c r="M2541" s="12">
        <v>1.550387596899</v>
      </c>
      <c r="N2541" s="29">
        <v>0</v>
      </c>
      <c r="O2541" s="34">
        <v>3.1007751937979999</v>
      </c>
    </row>
    <row r="2542" spans="2:15" x14ac:dyDescent="0.2">
      <c r="D2542" s="175"/>
      <c r="E2542" s="4" t="s">
        <v>59</v>
      </c>
      <c r="F2542" s="6"/>
      <c r="G2542" s="5">
        <v>195</v>
      </c>
      <c r="H2542" s="32">
        <v>24.615384615385</v>
      </c>
      <c r="I2542" s="12">
        <v>14.358974358974001</v>
      </c>
      <c r="J2542" s="12">
        <v>73.333333333333002</v>
      </c>
      <c r="K2542" s="12">
        <v>1.025641025641</v>
      </c>
      <c r="L2542" s="12">
        <v>1.538461538462</v>
      </c>
      <c r="M2542" s="12">
        <v>2.564102564103</v>
      </c>
      <c r="N2542" s="12">
        <v>1.025641025641</v>
      </c>
      <c r="O2542" s="34">
        <v>4.1025641025640001</v>
      </c>
    </row>
    <row r="2543" spans="2:15" x14ac:dyDescent="0.2">
      <c r="D2543" s="175"/>
      <c r="E2543" s="4" t="s">
        <v>60</v>
      </c>
      <c r="F2543" s="6"/>
      <c r="G2543" s="5">
        <v>176</v>
      </c>
      <c r="H2543" s="32">
        <v>19.318181818182001</v>
      </c>
      <c r="I2543" s="12">
        <v>18.75</v>
      </c>
      <c r="J2543" s="12">
        <v>70.454545454544999</v>
      </c>
      <c r="K2543" s="12">
        <v>1.7045454545450001</v>
      </c>
      <c r="L2543" s="12">
        <v>1.136363636364</v>
      </c>
      <c r="M2543" s="12">
        <v>0.56818181818199998</v>
      </c>
      <c r="N2543" s="29">
        <v>0</v>
      </c>
      <c r="O2543" s="34">
        <v>5.113636363636</v>
      </c>
    </row>
    <row r="2544" spans="2:15" x14ac:dyDescent="0.2">
      <c r="D2544" s="175"/>
      <c r="E2544" s="4" t="s">
        <v>61</v>
      </c>
      <c r="F2544" s="6"/>
      <c r="G2544" s="5">
        <v>78</v>
      </c>
      <c r="H2544" s="94">
        <v>37.179487179486998</v>
      </c>
      <c r="I2544" s="28">
        <v>21.794871794872002</v>
      </c>
      <c r="J2544" s="61">
        <v>35.897435897435997</v>
      </c>
      <c r="K2544" s="12">
        <v>6.4102564102560002</v>
      </c>
      <c r="L2544" s="12">
        <v>3.8461538461539999</v>
      </c>
      <c r="M2544" s="12">
        <v>5.1282051282049999</v>
      </c>
      <c r="N2544" s="12">
        <v>3.8461538461539999</v>
      </c>
      <c r="O2544" s="34">
        <v>5.1282051282049999</v>
      </c>
    </row>
    <row r="2545" spans="2:15" x14ac:dyDescent="0.2">
      <c r="D2545" s="175"/>
      <c r="E2545" s="4" t="s">
        <v>62</v>
      </c>
      <c r="F2545" s="6"/>
      <c r="G2545" s="5">
        <v>113</v>
      </c>
      <c r="H2545" s="75">
        <v>30.973451327433999</v>
      </c>
      <c r="I2545" s="28">
        <v>23.008849557522002</v>
      </c>
      <c r="J2545" s="33">
        <v>61.946902654867003</v>
      </c>
      <c r="K2545" s="12">
        <v>0.88495575221199996</v>
      </c>
      <c r="L2545" s="12">
        <v>4.424778761062</v>
      </c>
      <c r="M2545" s="12">
        <v>1.769911504425</v>
      </c>
      <c r="N2545" s="29">
        <v>0</v>
      </c>
      <c r="O2545" s="34">
        <v>4.424778761062</v>
      </c>
    </row>
    <row r="2546" spans="2:15" x14ac:dyDescent="0.2">
      <c r="D2546" s="174" t="s">
        <v>63</v>
      </c>
      <c r="E2546" s="20" t="s">
        <v>64</v>
      </c>
      <c r="F2546" s="22"/>
      <c r="G2546" s="21">
        <v>234</v>
      </c>
      <c r="H2546" s="51">
        <v>28.632478632479</v>
      </c>
      <c r="I2546" s="19">
        <v>17.521367521367999</v>
      </c>
      <c r="J2546" s="98">
        <v>59.401709401708999</v>
      </c>
      <c r="K2546" s="19">
        <v>0.85470085470099999</v>
      </c>
      <c r="L2546" s="19">
        <v>2.1367521367519999</v>
      </c>
      <c r="M2546" s="19">
        <v>2.564102564103</v>
      </c>
      <c r="N2546" s="19">
        <v>0.85470085470099999</v>
      </c>
      <c r="O2546" s="50">
        <v>5.1282051282049999</v>
      </c>
    </row>
    <row r="2547" spans="2:15" x14ac:dyDescent="0.2">
      <c r="D2547" s="175"/>
      <c r="E2547" s="4" t="s">
        <v>65</v>
      </c>
      <c r="F2547" s="6"/>
      <c r="G2547" s="5">
        <v>172</v>
      </c>
      <c r="H2547" s="32">
        <v>25</v>
      </c>
      <c r="I2547" s="12">
        <v>20.930232558139998</v>
      </c>
      <c r="J2547" s="12">
        <v>68.023255813953</v>
      </c>
      <c r="K2547" s="12">
        <v>1.1627906976739999</v>
      </c>
      <c r="L2547" s="12">
        <v>2.3255813953489999</v>
      </c>
      <c r="M2547" s="12">
        <v>1.1627906976739999</v>
      </c>
      <c r="N2547" s="29">
        <v>0</v>
      </c>
      <c r="O2547" s="34">
        <v>4.6511627906979998</v>
      </c>
    </row>
    <row r="2548" spans="2:15" x14ac:dyDescent="0.2">
      <c r="D2548" s="175"/>
      <c r="E2548" s="4" t="s">
        <v>66</v>
      </c>
      <c r="F2548" s="6"/>
      <c r="G2548" s="5">
        <v>165</v>
      </c>
      <c r="H2548" s="32">
        <v>23.636363636363999</v>
      </c>
      <c r="I2548" s="12">
        <v>16.969696969697001</v>
      </c>
      <c r="J2548" s="12">
        <v>69.090909090908994</v>
      </c>
      <c r="K2548" s="12">
        <v>1.818181818182</v>
      </c>
      <c r="L2548" s="12">
        <v>1.818181818182</v>
      </c>
      <c r="M2548" s="12">
        <v>0.60606060606099998</v>
      </c>
      <c r="N2548" s="12">
        <v>1.818181818182</v>
      </c>
      <c r="O2548" s="34">
        <v>4.8484848484849996</v>
      </c>
    </row>
    <row r="2549" spans="2:15" x14ac:dyDescent="0.2">
      <c r="D2549" s="175"/>
      <c r="E2549" s="4" t="s">
        <v>67</v>
      </c>
      <c r="F2549" s="6"/>
      <c r="G2549" s="5">
        <v>158</v>
      </c>
      <c r="H2549" s="32">
        <v>22.784810126581998</v>
      </c>
      <c r="I2549" s="12">
        <v>18.354430379747001</v>
      </c>
      <c r="J2549" s="12">
        <v>75.316455696202993</v>
      </c>
      <c r="K2549" s="12">
        <v>3.1645569620249998</v>
      </c>
      <c r="L2549" s="12">
        <v>1.2658227848100001</v>
      </c>
      <c r="M2549" s="12">
        <v>2.5316455696200002</v>
      </c>
      <c r="N2549" s="29">
        <v>0</v>
      </c>
      <c r="O2549" s="34">
        <v>3.1645569620249998</v>
      </c>
    </row>
    <row r="2550" spans="2:15" x14ac:dyDescent="0.2">
      <c r="D2550" s="175"/>
      <c r="E2550" s="4" t="s">
        <v>68</v>
      </c>
      <c r="F2550" s="6"/>
      <c r="G2550" s="5">
        <v>112</v>
      </c>
      <c r="H2550" s="32">
        <v>20.535714285714</v>
      </c>
      <c r="I2550" s="12">
        <v>18.75</v>
      </c>
      <c r="J2550" s="28">
        <v>77.678571428571004</v>
      </c>
      <c r="K2550" s="12">
        <v>2.6785714285709998</v>
      </c>
      <c r="L2550" s="12">
        <v>1.785714285714</v>
      </c>
      <c r="M2550" s="12">
        <v>0.89285714285700002</v>
      </c>
      <c r="N2550" s="29">
        <v>0</v>
      </c>
      <c r="O2550" s="34">
        <v>1.785714285714</v>
      </c>
    </row>
    <row r="2551" spans="2:15" x14ac:dyDescent="0.2">
      <c r="D2551" s="175"/>
      <c r="E2551" s="4" t="s">
        <v>69</v>
      </c>
      <c r="F2551" s="6"/>
      <c r="G2551" s="5">
        <v>92</v>
      </c>
      <c r="H2551" s="32">
        <v>22.826086956522001</v>
      </c>
      <c r="I2551" s="12">
        <v>13.04347826087</v>
      </c>
      <c r="J2551" s="12">
        <v>73.913043478261002</v>
      </c>
      <c r="K2551" s="12">
        <v>2.1739130434780001</v>
      </c>
      <c r="L2551" s="12">
        <v>2.1739130434780001</v>
      </c>
      <c r="M2551" s="12">
        <v>1.086956521739</v>
      </c>
      <c r="N2551" s="29">
        <v>0</v>
      </c>
      <c r="O2551" s="34">
        <v>3.2608695652169999</v>
      </c>
    </row>
    <row r="2552" spans="2:15" x14ac:dyDescent="0.2">
      <c r="D2552" s="175"/>
      <c r="E2552" s="4" t="s">
        <v>70</v>
      </c>
      <c r="F2552" s="6"/>
      <c r="G2552" s="5">
        <v>131</v>
      </c>
      <c r="H2552" s="32">
        <v>22.137404580153</v>
      </c>
      <c r="I2552" s="33">
        <v>10.687022900763001</v>
      </c>
      <c r="J2552" s="28">
        <v>77.862595419846997</v>
      </c>
      <c r="K2552" s="29">
        <v>0</v>
      </c>
      <c r="L2552" s="12">
        <v>2.2900763358780001</v>
      </c>
      <c r="M2552" s="12">
        <v>0.76335877862599999</v>
      </c>
      <c r="N2552" s="12">
        <v>0.76335877862599999</v>
      </c>
      <c r="O2552" s="34">
        <v>3.053435114504</v>
      </c>
    </row>
    <row r="2553" spans="2:15" x14ac:dyDescent="0.2">
      <c r="D2553" s="175"/>
      <c r="E2553" s="4" t="s">
        <v>71</v>
      </c>
      <c r="F2553" s="6"/>
      <c r="G2553" s="5">
        <v>71</v>
      </c>
      <c r="H2553" s="77">
        <v>18.309859154929999</v>
      </c>
      <c r="I2553" s="33">
        <v>11.267605633803001</v>
      </c>
      <c r="J2553" s="49">
        <v>83.098591549296003</v>
      </c>
      <c r="K2553" s="12">
        <v>1.4084507042250001</v>
      </c>
      <c r="L2553" s="12">
        <v>2.8169014084509998</v>
      </c>
      <c r="M2553" s="12">
        <v>2.8169014084509998</v>
      </c>
      <c r="N2553" s="29">
        <v>0</v>
      </c>
      <c r="O2553" s="34">
        <v>1.4084507042250001</v>
      </c>
    </row>
    <row r="2554" spans="2:15" x14ac:dyDescent="0.2">
      <c r="D2554" s="176"/>
      <c r="E2554" s="59" t="s">
        <v>72</v>
      </c>
      <c r="F2554" s="60"/>
      <c r="G2554" s="56">
        <v>70</v>
      </c>
      <c r="H2554" s="126">
        <v>15.714285714286</v>
      </c>
      <c r="I2554" s="47">
        <v>18.571428571428999</v>
      </c>
      <c r="J2554" s="109">
        <v>88.571428571428996</v>
      </c>
      <c r="K2554" s="47">
        <v>1.4285714285710001</v>
      </c>
      <c r="L2554" s="47">
        <v>1.4285714285710001</v>
      </c>
      <c r="M2554" s="80">
        <v>0</v>
      </c>
      <c r="N2554" s="80">
        <v>0</v>
      </c>
      <c r="O2554" s="85">
        <v>2.8571428571430002</v>
      </c>
    </row>
    <row r="2556" spans="2:15" x14ac:dyDescent="0.2">
      <c r="B2556" s="43" t="str">
        <f xml:space="preserve"> HYPERLINK("#'目次'!B99", "[93]")</f>
        <v>[93]</v>
      </c>
      <c r="C2556" s="31" t="s">
        <v>233</v>
      </c>
    </row>
    <row r="2559" spans="2:15" x14ac:dyDescent="0.2">
      <c r="C2559" s="31" t="s">
        <v>75</v>
      </c>
    </row>
    <row r="2560" spans="2:15" ht="24" x14ac:dyDescent="0.2">
      <c r="D2560" s="177"/>
      <c r="E2560" s="178"/>
      <c r="F2560" s="178"/>
      <c r="G2560" s="40" t="s">
        <v>14</v>
      </c>
      <c r="H2560" s="42" t="s">
        <v>213</v>
      </c>
      <c r="I2560" s="15" t="s">
        <v>214</v>
      </c>
      <c r="J2560" s="15" t="s">
        <v>215</v>
      </c>
      <c r="K2560" s="15" t="s">
        <v>216</v>
      </c>
      <c r="L2560" s="15" t="s">
        <v>217</v>
      </c>
      <c r="M2560" s="15" t="s">
        <v>218</v>
      </c>
      <c r="N2560" s="15" t="s">
        <v>86</v>
      </c>
      <c r="O2560" s="44" t="s">
        <v>17</v>
      </c>
    </row>
    <row r="2561" spans="4:15" x14ac:dyDescent="0.2">
      <c r="D2561" s="179"/>
      <c r="E2561" s="180"/>
      <c r="F2561" s="180"/>
      <c r="G2561" s="39"/>
      <c r="H2561" s="41"/>
      <c r="I2561" s="14"/>
      <c r="J2561" s="14"/>
      <c r="K2561" s="14"/>
      <c r="L2561" s="14"/>
      <c r="M2561" s="14"/>
      <c r="N2561" s="14"/>
      <c r="O2561" s="38"/>
    </row>
    <row r="2562" spans="4:15" x14ac:dyDescent="0.2">
      <c r="D2562" s="58"/>
      <c r="E2562" s="53" t="s">
        <v>14</v>
      </c>
      <c r="F2562" s="52"/>
      <c r="G2562" s="37">
        <v>1222</v>
      </c>
      <c r="H2562" s="24">
        <v>23.731587561375001</v>
      </c>
      <c r="I2562" s="24">
        <v>16.693944353519001</v>
      </c>
      <c r="J2562" s="24">
        <v>71.440261865794</v>
      </c>
      <c r="K2562" s="24">
        <v>1.7184942716860001</v>
      </c>
      <c r="L2562" s="24">
        <v>1.9639934533550001</v>
      </c>
      <c r="M2562" s="24">
        <v>1.472995090016</v>
      </c>
      <c r="N2562" s="24">
        <v>0.49099836333899999</v>
      </c>
      <c r="O2562" s="68">
        <v>3.8461538461539999</v>
      </c>
    </row>
    <row r="2563" spans="4:15" x14ac:dyDescent="0.2">
      <c r="D2563" s="174" t="s">
        <v>36</v>
      </c>
      <c r="E2563" s="20" t="s">
        <v>76</v>
      </c>
      <c r="F2563" s="22"/>
      <c r="G2563" s="21">
        <v>629</v>
      </c>
      <c r="H2563" s="51">
        <v>25.278219395866</v>
      </c>
      <c r="I2563" s="19">
        <v>17.647058823529001</v>
      </c>
      <c r="J2563" s="19">
        <v>69.634340222576</v>
      </c>
      <c r="K2563" s="19">
        <v>1.5898251192370001</v>
      </c>
      <c r="L2563" s="19">
        <v>1.5898251192370001</v>
      </c>
      <c r="M2563" s="19">
        <v>1.2718600953899999</v>
      </c>
      <c r="N2563" s="19">
        <v>0.47694753577100002</v>
      </c>
      <c r="O2563" s="50">
        <v>3.6565977742450002</v>
      </c>
    </row>
    <row r="2564" spans="4:15" x14ac:dyDescent="0.2">
      <c r="D2564" s="175"/>
      <c r="E2564" s="4" t="s">
        <v>39</v>
      </c>
      <c r="F2564" s="6"/>
      <c r="G2564" s="5">
        <v>37</v>
      </c>
      <c r="H2564" s="94">
        <v>45.945945945946001</v>
      </c>
      <c r="I2564" s="12">
        <v>16.216216216216001</v>
      </c>
      <c r="J2564" s="61">
        <v>32.432432432432002</v>
      </c>
      <c r="K2564" s="12">
        <v>2.7027027027030002</v>
      </c>
      <c r="L2564" s="12">
        <v>2.7027027027030002</v>
      </c>
      <c r="M2564" s="28">
        <v>8.1081081081080004</v>
      </c>
      <c r="N2564" s="28">
        <v>8.1081081081080004</v>
      </c>
      <c r="O2564" s="34">
        <v>2.7027027027030002</v>
      </c>
    </row>
    <row r="2565" spans="4:15" x14ac:dyDescent="0.2">
      <c r="D2565" s="175"/>
      <c r="E2565" s="4" t="s">
        <v>40</v>
      </c>
      <c r="F2565" s="6"/>
      <c r="G2565" s="5">
        <v>73</v>
      </c>
      <c r="H2565" s="75">
        <v>30.136986301370001</v>
      </c>
      <c r="I2565" s="12">
        <v>16.438356164384</v>
      </c>
      <c r="J2565" s="12">
        <v>69.863013698629999</v>
      </c>
      <c r="K2565" s="12">
        <v>2.7397260273969999</v>
      </c>
      <c r="L2565" s="12">
        <v>1.369863013699</v>
      </c>
      <c r="M2565" s="12">
        <v>1.369863013699</v>
      </c>
      <c r="N2565" s="29">
        <v>0</v>
      </c>
      <c r="O2565" s="34">
        <v>4.1095890410960001</v>
      </c>
    </row>
    <row r="2566" spans="4:15" x14ac:dyDescent="0.2">
      <c r="D2566" s="175"/>
      <c r="E2566" s="4" t="s">
        <v>41</v>
      </c>
      <c r="F2566" s="6"/>
      <c r="G2566" s="5">
        <v>108</v>
      </c>
      <c r="H2566" s="77">
        <v>15.740740740741</v>
      </c>
      <c r="I2566" s="33">
        <v>11.111111111111001</v>
      </c>
      <c r="J2566" s="28">
        <v>80.555555555555998</v>
      </c>
      <c r="K2566" s="12">
        <v>1.851851851852</v>
      </c>
      <c r="L2566" s="12">
        <v>0.92592592592599998</v>
      </c>
      <c r="M2566" s="12">
        <v>1.851851851852</v>
      </c>
      <c r="N2566" s="29">
        <v>0</v>
      </c>
      <c r="O2566" s="34">
        <v>2.7777777777780002</v>
      </c>
    </row>
    <row r="2567" spans="4:15" x14ac:dyDescent="0.2">
      <c r="D2567" s="175"/>
      <c r="E2567" s="4" t="s">
        <v>42</v>
      </c>
      <c r="F2567" s="6"/>
      <c r="G2567" s="5">
        <v>113</v>
      </c>
      <c r="H2567" s="75">
        <v>30.973451327433999</v>
      </c>
      <c r="I2567" s="12">
        <v>14.159292035398</v>
      </c>
      <c r="J2567" s="12">
        <v>75.221238938053006</v>
      </c>
      <c r="K2567" s="12">
        <v>1.769911504425</v>
      </c>
      <c r="L2567" s="29">
        <v>0</v>
      </c>
      <c r="M2567" s="12">
        <v>1.769911504425</v>
      </c>
      <c r="N2567" s="29">
        <v>0</v>
      </c>
      <c r="O2567" s="34">
        <v>2.654867256637</v>
      </c>
    </row>
    <row r="2568" spans="4:15" x14ac:dyDescent="0.2">
      <c r="D2568" s="175"/>
      <c r="E2568" s="4" t="s">
        <v>43</v>
      </c>
      <c r="F2568" s="6"/>
      <c r="G2568" s="5">
        <v>101</v>
      </c>
      <c r="H2568" s="32">
        <v>18.811881188118999</v>
      </c>
      <c r="I2568" s="12">
        <v>14.851485148515</v>
      </c>
      <c r="J2568" s="28">
        <v>77.227722772277005</v>
      </c>
      <c r="K2568" s="12">
        <v>1.9801980198019999</v>
      </c>
      <c r="L2568" s="12">
        <v>2.970297029703</v>
      </c>
      <c r="M2568" s="29">
        <v>0</v>
      </c>
      <c r="N2568" s="29">
        <v>0</v>
      </c>
      <c r="O2568" s="34">
        <v>0.99009900990099997</v>
      </c>
    </row>
    <row r="2569" spans="4:15" x14ac:dyDescent="0.2">
      <c r="D2569" s="175"/>
      <c r="E2569" s="4" t="s">
        <v>44</v>
      </c>
      <c r="F2569" s="6"/>
      <c r="G2569" s="5">
        <v>114</v>
      </c>
      <c r="H2569" s="32">
        <v>25.438596491228001</v>
      </c>
      <c r="I2569" s="28">
        <v>21.929824561404001</v>
      </c>
      <c r="J2569" s="12">
        <v>70.175438596491006</v>
      </c>
      <c r="K2569" s="12">
        <v>0.87719298245599997</v>
      </c>
      <c r="L2569" s="12">
        <v>2.6315789473679998</v>
      </c>
      <c r="M2569" s="29">
        <v>0</v>
      </c>
      <c r="N2569" s="29">
        <v>0</v>
      </c>
      <c r="O2569" s="34">
        <v>3.508771929825</v>
      </c>
    </row>
    <row r="2570" spans="4:15" x14ac:dyDescent="0.2">
      <c r="D2570" s="175"/>
      <c r="E2570" s="4" t="s">
        <v>45</v>
      </c>
      <c r="F2570" s="6"/>
      <c r="G2570" s="5">
        <v>83</v>
      </c>
      <c r="H2570" s="32">
        <v>24.096385542168999</v>
      </c>
      <c r="I2570" s="49">
        <v>30.120481927711001</v>
      </c>
      <c r="J2570" s="61">
        <v>54.21686746988</v>
      </c>
      <c r="K2570" s="29">
        <v>0</v>
      </c>
      <c r="L2570" s="12">
        <v>1.204819277108</v>
      </c>
      <c r="M2570" s="29">
        <v>0</v>
      </c>
      <c r="N2570" s="29">
        <v>0</v>
      </c>
      <c r="O2570" s="97">
        <v>9.638554216867</v>
      </c>
    </row>
    <row r="2571" spans="4:15" x14ac:dyDescent="0.2">
      <c r="D2571" s="174" t="s">
        <v>37</v>
      </c>
      <c r="E2571" s="20" t="s">
        <v>77</v>
      </c>
      <c r="F2571" s="22"/>
      <c r="G2571" s="21">
        <v>593</v>
      </c>
      <c r="H2571" s="51">
        <v>22.091062394603998</v>
      </c>
      <c r="I2571" s="19">
        <v>15.682967959528</v>
      </c>
      <c r="J2571" s="19">
        <v>73.355817875211002</v>
      </c>
      <c r="K2571" s="19">
        <v>1.85497470489</v>
      </c>
      <c r="L2571" s="19">
        <v>2.3608768971330001</v>
      </c>
      <c r="M2571" s="19">
        <v>1.686340640809</v>
      </c>
      <c r="N2571" s="19">
        <v>0.50590219224300004</v>
      </c>
      <c r="O2571" s="50">
        <v>4.0472175379430002</v>
      </c>
    </row>
    <row r="2572" spans="4:15" x14ac:dyDescent="0.2">
      <c r="D2572" s="175"/>
      <c r="E2572" s="4" t="s">
        <v>39</v>
      </c>
      <c r="F2572" s="6"/>
      <c r="G2572" s="5">
        <v>27</v>
      </c>
      <c r="H2572" s="94">
        <v>37.037037037037003</v>
      </c>
      <c r="I2572" s="49">
        <v>33.333333333333002</v>
      </c>
      <c r="J2572" s="61">
        <v>33.333333333333002</v>
      </c>
      <c r="K2572" s="28">
        <v>7.4074074074069998</v>
      </c>
      <c r="L2572" s="29">
        <v>0</v>
      </c>
      <c r="M2572" s="12">
        <v>3.7037037037039999</v>
      </c>
      <c r="N2572" s="29">
        <v>0</v>
      </c>
      <c r="O2572" s="34">
        <v>7.4074074074069998</v>
      </c>
    </row>
    <row r="2573" spans="4:15" x14ac:dyDescent="0.2">
      <c r="D2573" s="175"/>
      <c r="E2573" s="4" t="s">
        <v>40</v>
      </c>
      <c r="F2573" s="6"/>
      <c r="G2573" s="5">
        <v>74</v>
      </c>
      <c r="H2573" s="106">
        <v>10.810810810811001</v>
      </c>
      <c r="I2573" s="33">
        <v>9.4594594594589996</v>
      </c>
      <c r="J2573" s="12">
        <v>75.675675675676004</v>
      </c>
      <c r="K2573" s="12">
        <v>1.351351351351</v>
      </c>
      <c r="L2573" s="12">
        <v>4.0540540540540002</v>
      </c>
      <c r="M2573" s="12">
        <v>2.7027027027030002</v>
      </c>
      <c r="N2573" s="29">
        <v>0</v>
      </c>
      <c r="O2573" s="34">
        <v>6.7567567567570004</v>
      </c>
    </row>
    <row r="2574" spans="4:15" x14ac:dyDescent="0.2">
      <c r="D2574" s="175"/>
      <c r="E2574" s="4" t="s">
        <v>41</v>
      </c>
      <c r="F2574" s="6"/>
      <c r="G2574" s="5">
        <v>96</v>
      </c>
      <c r="H2574" s="32">
        <v>18.75</v>
      </c>
      <c r="I2574" s="33">
        <v>8.333333333333</v>
      </c>
      <c r="J2574" s="49">
        <v>85.416666666666998</v>
      </c>
      <c r="K2574" s="29">
        <v>0</v>
      </c>
      <c r="L2574" s="12">
        <v>3.125</v>
      </c>
      <c r="M2574" s="12">
        <v>2.083333333333</v>
      </c>
      <c r="N2574" s="12">
        <v>1.041666666667</v>
      </c>
      <c r="O2574" s="34">
        <v>2.083333333333</v>
      </c>
    </row>
    <row r="2575" spans="4:15" x14ac:dyDescent="0.2">
      <c r="D2575" s="175"/>
      <c r="E2575" s="4" t="s">
        <v>42</v>
      </c>
      <c r="F2575" s="6"/>
      <c r="G2575" s="5">
        <v>97</v>
      </c>
      <c r="H2575" s="32">
        <v>25.773195876289002</v>
      </c>
      <c r="I2575" s="12">
        <v>17.525773195875999</v>
      </c>
      <c r="J2575" s="49">
        <v>81.443298969072004</v>
      </c>
      <c r="K2575" s="12">
        <v>1.0309278350519999</v>
      </c>
      <c r="L2575" s="12">
        <v>3.0927835051549999</v>
      </c>
      <c r="M2575" s="12">
        <v>3.0927835051549999</v>
      </c>
      <c r="N2575" s="29">
        <v>0</v>
      </c>
      <c r="O2575" s="34">
        <v>2.0618556701030002</v>
      </c>
    </row>
    <row r="2576" spans="4:15" x14ac:dyDescent="0.2">
      <c r="D2576" s="175"/>
      <c r="E2576" s="4" t="s">
        <v>43</v>
      </c>
      <c r="F2576" s="6"/>
      <c r="G2576" s="5">
        <v>103</v>
      </c>
      <c r="H2576" s="32">
        <v>19.417475728155001</v>
      </c>
      <c r="I2576" s="61">
        <v>4.8543689320389998</v>
      </c>
      <c r="J2576" s="28">
        <v>78.640776699029004</v>
      </c>
      <c r="K2576" s="12">
        <v>3.8834951456310001</v>
      </c>
      <c r="L2576" s="12">
        <v>3.8834951456310001</v>
      </c>
      <c r="M2576" s="12">
        <v>1.9417475728160001</v>
      </c>
      <c r="N2576" s="12">
        <v>0.97087378640800004</v>
      </c>
      <c r="O2576" s="34">
        <v>2.9126213592229999</v>
      </c>
    </row>
    <row r="2577" spans="2:15" x14ac:dyDescent="0.2">
      <c r="D2577" s="175"/>
      <c r="E2577" s="4" t="s">
        <v>44</v>
      </c>
      <c r="F2577" s="6"/>
      <c r="G2577" s="5">
        <v>109</v>
      </c>
      <c r="H2577" s="32">
        <v>23.853211009174</v>
      </c>
      <c r="I2577" s="28">
        <v>22.018348623853001</v>
      </c>
      <c r="J2577" s="12">
        <v>73.394495412843995</v>
      </c>
      <c r="K2577" s="12">
        <v>2.7522935779819999</v>
      </c>
      <c r="L2577" s="29">
        <v>0</v>
      </c>
      <c r="M2577" s="29">
        <v>0</v>
      </c>
      <c r="N2577" s="29">
        <v>0</v>
      </c>
      <c r="O2577" s="34">
        <v>2.7522935779819999</v>
      </c>
    </row>
    <row r="2578" spans="2:15" x14ac:dyDescent="0.2">
      <c r="D2578" s="176"/>
      <c r="E2578" s="59" t="s">
        <v>45</v>
      </c>
      <c r="F2578" s="60"/>
      <c r="G2578" s="56">
        <v>87</v>
      </c>
      <c r="H2578" s="83">
        <v>27.586206896552</v>
      </c>
      <c r="I2578" s="102">
        <v>26.436781609194998</v>
      </c>
      <c r="J2578" s="92">
        <v>55.172413793102997</v>
      </c>
      <c r="K2578" s="80">
        <v>0</v>
      </c>
      <c r="L2578" s="47">
        <v>1.149425287356</v>
      </c>
      <c r="M2578" s="80">
        <v>0</v>
      </c>
      <c r="N2578" s="47">
        <v>1.149425287356</v>
      </c>
      <c r="O2578" s="85">
        <v>8.0459770114939992</v>
      </c>
    </row>
    <row r="2580" spans="2:15" x14ac:dyDescent="0.2">
      <c r="B2580" s="43" t="str">
        <f xml:space="preserve"> HYPERLINK("#'目次'!B100", "[94]")</f>
        <v>[94]</v>
      </c>
      <c r="C2580" s="31" t="s">
        <v>236</v>
      </c>
    </row>
    <row r="2584" spans="2:15" ht="24" x14ac:dyDescent="0.2">
      <c r="D2584" s="177"/>
      <c r="E2584" s="178"/>
      <c r="F2584" s="178"/>
      <c r="G2584" s="40" t="s">
        <v>14</v>
      </c>
      <c r="H2584" s="42" t="s">
        <v>213</v>
      </c>
      <c r="I2584" s="15" t="s">
        <v>214</v>
      </c>
      <c r="J2584" s="15" t="s">
        <v>215</v>
      </c>
      <c r="K2584" s="15" t="s">
        <v>216</v>
      </c>
      <c r="L2584" s="15" t="s">
        <v>217</v>
      </c>
      <c r="M2584" s="15" t="s">
        <v>218</v>
      </c>
      <c r="N2584" s="15" t="s">
        <v>86</v>
      </c>
      <c r="O2584" s="44" t="s">
        <v>17</v>
      </c>
    </row>
    <row r="2585" spans="2:15" x14ac:dyDescent="0.2">
      <c r="D2585" s="179"/>
      <c r="E2585" s="180"/>
      <c r="F2585" s="180"/>
      <c r="G2585" s="39"/>
      <c r="H2585" s="41"/>
      <c r="I2585" s="14"/>
      <c r="J2585" s="14"/>
      <c r="K2585" s="14"/>
      <c r="L2585" s="14"/>
      <c r="M2585" s="14"/>
      <c r="N2585" s="14"/>
      <c r="O2585" s="38"/>
    </row>
    <row r="2586" spans="2:15" x14ac:dyDescent="0.2">
      <c r="D2586" s="58"/>
      <c r="E2586" s="53" t="s">
        <v>14</v>
      </c>
      <c r="F2586" s="52"/>
      <c r="G2586" s="37">
        <v>1222</v>
      </c>
      <c r="H2586" s="24">
        <v>21.276595744681</v>
      </c>
      <c r="I2586" s="24">
        <v>23.076923076922998</v>
      </c>
      <c r="J2586" s="24">
        <v>68.821603927986999</v>
      </c>
      <c r="K2586" s="24">
        <v>1.9639934533550001</v>
      </c>
      <c r="L2586" s="24">
        <v>1.8003273322419999</v>
      </c>
      <c r="M2586" s="24">
        <v>1.3093289689030001</v>
      </c>
      <c r="N2586" s="24">
        <v>0.49099836333899999</v>
      </c>
      <c r="O2586" s="68">
        <v>3.764320785597</v>
      </c>
    </row>
    <row r="2587" spans="2:15" x14ac:dyDescent="0.2">
      <c r="D2587" s="174" t="s">
        <v>18</v>
      </c>
      <c r="E2587" s="20" t="s">
        <v>19</v>
      </c>
      <c r="F2587" s="22"/>
      <c r="G2587" s="21">
        <v>57</v>
      </c>
      <c r="H2587" s="129">
        <v>26.315789473683999</v>
      </c>
      <c r="I2587" s="19">
        <v>26.315789473683999</v>
      </c>
      <c r="J2587" s="19">
        <v>70.175438596491006</v>
      </c>
      <c r="K2587" s="19">
        <v>1.7543859649119999</v>
      </c>
      <c r="L2587" s="19">
        <v>5.2631578947369997</v>
      </c>
      <c r="M2587" s="74">
        <v>0</v>
      </c>
      <c r="N2587" s="19">
        <v>1.7543859649119999</v>
      </c>
      <c r="O2587" s="50">
        <v>1.7543859649119999</v>
      </c>
    </row>
    <row r="2588" spans="2:15" x14ac:dyDescent="0.2">
      <c r="D2588" s="175"/>
      <c r="E2588" s="4" t="s">
        <v>20</v>
      </c>
      <c r="F2588" s="6"/>
      <c r="G2588" s="5">
        <v>84</v>
      </c>
      <c r="H2588" s="32">
        <v>26.190476190476002</v>
      </c>
      <c r="I2588" s="33">
        <v>17.857142857143</v>
      </c>
      <c r="J2588" s="12">
        <v>64.285714285713993</v>
      </c>
      <c r="K2588" s="29">
        <v>0</v>
      </c>
      <c r="L2588" s="12">
        <v>2.3809523809519999</v>
      </c>
      <c r="M2588" s="29">
        <v>0</v>
      </c>
      <c r="N2588" s="12">
        <v>1.190476190476</v>
      </c>
      <c r="O2588" s="34">
        <v>4.7619047619049999</v>
      </c>
    </row>
    <row r="2589" spans="2:15" x14ac:dyDescent="0.2">
      <c r="D2589" s="175"/>
      <c r="E2589" s="4" t="s">
        <v>21</v>
      </c>
      <c r="F2589" s="6"/>
      <c r="G2589" s="5">
        <v>487</v>
      </c>
      <c r="H2589" s="32">
        <v>19.917864476386001</v>
      </c>
      <c r="I2589" s="12">
        <v>24.845995893224</v>
      </c>
      <c r="J2589" s="12">
        <v>71.047227926077994</v>
      </c>
      <c r="K2589" s="12">
        <v>2.258726899384</v>
      </c>
      <c r="L2589" s="12">
        <v>1.026694045175</v>
      </c>
      <c r="M2589" s="12">
        <v>1.232032854209</v>
      </c>
      <c r="N2589" s="12">
        <v>0.20533880903499999</v>
      </c>
      <c r="O2589" s="34">
        <v>3.2854209445590001</v>
      </c>
    </row>
    <row r="2590" spans="2:15" x14ac:dyDescent="0.2">
      <c r="D2590" s="175"/>
      <c r="E2590" s="4" t="s">
        <v>22</v>
      </c>
      <c r="F2590" s="6"/>
      <c r="G2590" s="5">
        <v>35</v>
      </c>
      <c r="H2590" s="32">
        <v>22.857142857143</v>
      </c>
      <c r="I2590" s="12">
        <v>20</v>
      </c>
      <c r="J2590" s="33">
        <v>62.857142857143003</v>
      </c>
      <c r="K2590" s="28">
        <v>8.5714285714289993</v>
      </c>
      <c r="L2590" s="12">
        <v>2.8571428571430002</v>
      </c>
      <c r="M2590" s="12">
        <v>2.8571428571430002</v>
      </c>
      <c r="N2590" s="29">
        <v>0</v>
      </c>
      <c r="O2590" s="34">
        <v>5.7142857142860004</v>
      </c>
    </row>
    <row r="2591" spans="2:15" x14ac:dyDescent="0.2">
      <c r="D2591" s="175"/>
      <c r="E2591" s="4" t="s">
        <v>23</v>
      </c>
      <c r="F2591" s="6"/>
      <c r="G2591" s="5">
        <v>143</v>
      </c>
      <c r="H2591" s="32">
        <v>23.076923076922998</v>
      </c>
      <c r="I2591" s="12">
        <v>23.076923076922998</v>
      </c>
      <c r="J2591" s="12">
        <v>69.230769230768999</v>
      </c>
      <c r="K2591" s="12">
        <v>1.398601398601</v>
      </c>
      <c r="L2591" s="12">
        <v>2.797202797203</v>
      </c>
      <c r="M2591" s="12">
        <v>1.398601398601</v>
      </c>
      <c r="N2591" s="29">
        <v>0</v>
      </c>
      <c r="O2591" s="34">
        <v>2.0979020979020002</v>
      </c>
    </row>
    <row r="2592" spans="2:15" x14ac:dyDescent="0.2">
      <c r="D2592" s="175"/>
      <c r="E2592" s="4" t="s">
        <v>24</v>
      </c>
      <c r="F2592" s="6"/>
      <c r="G2592" s="5">
        <v>187</v>
      </c>
      <c r="H2592" s="32">
        <v>18.716577540107</v>
      </c>
      <c r="I2592" s="12">
        <v>22.459893048127999</v>
      </c>
      <c r="J2592" s="12">
        <v>69.518716577540005</v>
      </c>
      <c r="K2592" s="12">
        <v>1.6042780748659999</v>
      </c>
      <c r="L2592" s="12">
        <v>1.069518716578</v>
      </c>
      <c r="M2592" s="29">
        <v>0</v>
      </c>
      <c r="N2592" s="12">
        <v>1.069518716578</v>
      </c>
      <c r="O2592" s="34">
        <v>4.2780748663099999</v>
      </c>
    </row>
    <row r="2593" spans="4:15" x14ac:dyDescent="0.2">
      <c r="D2593" s="175"/>
      <c r="E2593" s="4" t="s">
        <v>25</v>
      </c>
      <c r="F2593" s="6"/>
      <c r="G2593" s="5">
        <v>71</v>
      </c>
      <c r="H2593" s="32">
        <v>19.718309859154999</v>
      </c>
      <c r="I2593" s="12">
        <v>22.535211267606002</v>
      </c>
      <c r="J2593" s="12">
        <v>67.605633802816996</v>
      </c>
      <c r="K2593" s="12">
        <v>1.4084507042250001</v>
      </c>
      <c r="L2593" s="12">
        <v>1.4084507042250001</v>
      </c>
      <c r="M2593" s="12">
        <v>5.6338028169010004</v>
      </c>
      <c r="N2593" s="29">
        <v>0</v>
      </c>
      <c r="O2593" s="34">
        <v>4.2253521126760001</v>
      </c>
    </row>
    <row r="2594" spans="4:15" x14ac:dyDescent="0.2">
      <c r="D2594" s="175"/>
      <c r="E2594" s="4" t="s">
        <v>26</v>
      </c>
      <c r="F2594" s="6"/>
      <c r="G2594" s="5">
        <v>30</v>
      </c>
      <c r="H2594" s="75">
        <v>26.666666666666998</v>
      </c>
      <c r="I2594" s="12">
        <v>20</v>
      </c>
      <c r="J2594" s="12">
        <v>66.666666666666998</v>
      </c>
      <c r="K2594" s="12">
        <v>3.333333333333</v>
      </c>
      <c r="L2594" s="29">
        <v>0</v>
      </c>
      <c r="M2594" s="29">
        <v>0</v>
      </c>
      <c r="N2594" s="12">
        <v>3.333333333333</v>
      </c>
      <c r="O2594" s="34">
        <v>3.333333333333</v>
      </c>
    </row>
    <row r="2595" spans="4:15" x14ac:dyDescent="0.2">
      <c r="D2595" s="175"/>
      <c r="E2595" s="4" t="s">
        <v>27</v>
      </c>
      <c r="F2595" s="6"/>
      <c r="G2595" s="5">
        <v>70</v>
      </c>
      <c r="H2595" s="32">
        <v>22.857142857143</v>
      </c>
      <c r="I2595" s="12">
        <v>21.428571428571001</v>
      </c>
      <c r="J2595" s="12">
        <v>64.285714285713993</v>
      </c>
      <c r="K2595" s="12">
        <v>2.8571428571430002</v>
      </c>
      <c r="L2595" s="12">
        <v>4.2857142857139996</v>
      </c>
      <c r="M2595" s="12">
        <v>4.2857142857139996</v>
      </c>
      <c r="N2595" s="29">
        <v>0</v>
      </c>
      <c r="O2595" s="34">
        <v>7.1428571428570002</v>
      </c>
    </row>
    <row r="2596" spans="4:15" x14ac:dyDescent="0.2">
      <c r="D2596" s="175"/>
      <c r="E2596" s="4" t="s">
        <v>28</v>
      </c>
      <c r="F2596" s="6"/>
      <c r="G2596" s="5">
        <v>51</v>
      </c>
      <c r="H2596" s="32">
        <v>21.568627450979999</v>
      </c>
      <c r="I2596" s="12">
        <v>21.568627450979999</v>
      </c>
      <c r="J2596" s="12">
        <v>66.666666666666998</v>
      </c>
      <c r="K2596" s="29">
        <v>0</v>
      </c>
      <c r="L2596" s="12">
        <v>1.9607843137250001</v>
      </c>
      <c r="M2596" s="29">
        <v>0</v>
      </c>
      <c r="N2596" s="29">
        <v>0</v>
      </c>
      <c r="O2596" s="34">
        <v>1.9607843137250001</v>
      </c>
    </row>
    <row r="2597" spans="4:15" x14ac:dyDescent="0.2">
      <c r="D2597" s="175"/>
      <c r="E2597" s="4" t="s">
        <v>29</v>
      </c>
      <c r="F2597" s="6"/>
      <c r="G2597" s="5">
        <v>7</v>
      </c>
      <c r="H2597" s="77">
        <v>14.285714285714</v>
      </c>
      <c r="I2597" s="33">
        <v>14.285714285714</v>
      </c>
      <c r="J2597" s="61">
        <v>42.857142857143003</v>
      </c>
      <c r="K2597" s="29">
        <v>0</v>
      </c>
      <c r="L2597" s="29">
        <v>0</v>
      </c>
      <c r="M2597" s="29">
        <v>0</v>
      </c>
      <c r="N2597" s="29">
        <v>0</v>
      </c>
      <c r="O2597" s="107">
        <v>28.571428571428999</v>
      </c>
    </row>
    <row r="2598" spans="4:15" x14ac:dyDescent="0.2">
      <c r="D2598" s="174" t="s">
        <v>30</v>
      </c>
      <c r="E2598" s="20" t="s">
        <v>31</v>
      </c>
      <c r="F2598" s="22"/>
      <c r="G2598" s="21">
        <v>393</v>
      </c>
      <c r="H2598" s="51">
        <v>18.320610687022999</v>
      </c>
      <c r="I2598" s="19">
        <v>22.137404580153</v>
      </c>
      <c r="J2598" s="19">
        <v>71.501272264630998</v>
      </c>
      <c r="K2598" s="19">
        <v>1.0178117048349999</v>
      </c>
      <c r="L2598" s="19">
        <v>1.2722646310429999</v>
      </c>
      <c r="M2598" s="19">
        <v>1.2722646310429999</v>
      </c>
      <c r="N2598" s="74">
        <v>0</v>
      </c>
      <c r="O2598" s="50">
        <v>3.053435114504</v>
      </c>
    </row>
    <row r="2599" spans="4:15" x14ac:dyDescent="0.2">
      <c r="D2599" s="175"/>
      <c r="E2599" s="4" t="s">
        <v>32</v>
      </c>
      <c r="F2599" s="6"/>
      <c r="G2599" s="5">
        <v>352</v>
      </c>
      <c r="H2599" s="32">
        <v>19.318181818182001</v>
      </c>
      <c r="I2599" s="12">
        <v>22.727272727273</v>
      </c>
      <c r="J2599" s="12">
        <v>68.465909090908994</v>
      </c>
      <c r="K2599" s="12">
        <v>3.4090909090910002</v>
      </c>
      <c r="L2599" s="12">
        <v>1.988636363636</v>
      </c>
      <c r="M2599" s="12">
        <v>1.4204545454549999</v>
      </c>
      <c r="N2599" s="12">
        <v>0.85227272727299996</v>
      </c>
      <c r="O2599" s="34">
        <v>3.9772727272730002</v>
      </c>
    </row>
    <row r="2600" spans="4:15" x14ac:dyDescent="0.2">
      <c r="D2600" s="175"/>
      <c r="E2600" s="4" t="s">
        <v>33</v>
      </c>
      <c r="F2600" s="6"/>
      <c r="G2600" s="5">
        <v>388</v>
      </c>
      <c r="H2600" s="32">
        <v>25.257731958762999</v>
      </c>
      <c r="I2600" s="12">
        <v>22.680412371134</v>
      </c>
      <c r="J2600" s="12">
        <v>67.525773195875999</v>
      </c>
      <c r="K2600" s="12">
        <v>1.5463917525769999</v>
      </c>
      <c r="L2600" s="12">
        <v>2.5773195876289998</v>
      </c>
      <c r="M2600" s="12">
        <v>1.2886597938140001</v>
      </c>
      <c r="N2600" s="12">
        <v>0.77319587628899999</v>
      </c>
      <c r="O2600" s="34">
        <v>4.639175257732</v>
      </c>
    </row>
    <row r="2601" spans="4:15" x14ac:dyDescent="0.2">
      <c r="D2601" s="175"/>
      <c r="E2601" s="4" t="s">
        <v>34</v>
      </c>
      <c r="F2601" s="6"/>
      <c r="G2601" s="5">
        <v>89</v>
      </c>
      <c r="H2601" s="32">
        <v>24.719101123596001</v>
      </c>
      <c r="I2601" s="28">
        <v>30.337078651685001</v>
      </c>
      <c r="J2601" s="12">
        <v>64.044943820225001</v>
      </c>
      <c r="K2601" s="12">
        <v>2.2471910112360001</v>
      </c>
      <c r="L2601" s="29">
        <v>0</v>
      </c>
      <c r="M2601" s="12">
        <v>1.123595505618</v>
      </c>
      <c r="N2601" s="29">
        <v>0</v>
      </c>
      <c r="O2601" s="34">
        <v>2.2471910112360001</v>
      </c>
    </row>
    <row r="2602" spans="4:15" x14ac:dyDescent="0.2">
      <c r="D2602" s="174" t="s">
        <v>35</v>
      </c>
      <c r="E2602" s="20" t="s">
        <v>36</v>
      </c>
      <c r="F2602" s="22"/>
      <c r="G2602" s="21">
        <v>629</v>
      </c>
      <c r="H2602" s="51">
        <v>22.575516693164001</v>
      </c>
      <c r="I2602" s="19">
        <v>25.119236883943</v>
      </c>
      <c r="J2602" s="19">
        <v>66.136724960254</v>
      </c>
      <c r="K2602" s="19">
        <v>1.7488076311609999</v>
      </c>
      <c r="L2602" s="19">
        <v>1.4308426073130001</v>
      </c>
      <c r="M2602" s="19">
        <v>1.1128775834660001</v>
      </c>
      <c r="N2602" s="19">
        <v>0.47694753577100002</v>
      </c>
      <c r="O2602" s="50">
        <v>3.8155802861689998</v>
      </c>
    </row>
    <row r="2603" spans="4:15" x14ac:dyDescent="0.2">
      <c r="D2603" s="175"/>
      <c r="E2603" s="4" t="s">
        <v>37</v>
      </c>
      <c r="F2603" s="6"/>
      <c r="G2603" s="5">
        <v>593</v>
      </c>
      <c r="H2603" s="32">
        <v>19.898819561551001</v>
      </c>
      <c r="I2603" s="12">
        <v>20.910623946036999</v>
      </c>
      <c r="J2603" s="12">
        <v>71.669477234401</v>
      </c>
      <c r="K2603" s="12">
        <v>2.1922428330520001</v>
      </c>
      <c r="L2603" s="12">
        <v>2.1922428330520001</v>
      </c>
      <c r="M2603" s="12">
        <v>1.517706576728</v>
      </c>
      <c r="N2603" s="12">
        <v>0.50590219224300004</v>
      </c>
      <c r="O2603" s="34">
        <v>3.7099494097810002</v>
      </c>
    </row>
    <row r="2604" spans="4:15" x14ac:dyDescent="0.2">
      <c r="D2604" s="174" t="s">
        <v>38</v>
      </c>
      <c r="E2604" s="20" t="s">
        <v>39</v>
      </c>
      <c r="F2604" s="22"/>
      <c r="G2604" s="21">
        <v>64</v>
      </c>
      <c r="H2604" s="119">
        <v>39.0625</v>
      </c>
      <c r="I2604" s="19">
        <v>25</v>
      </c>
      <c r="J2604" s="98">
        <v>32.8125</v>
      </c>
      <c r="K2604" s="19">
        <v>3.125</v>
      </c>
      <c r="L2604" s="19">
        <v>1.5625</v>
      </c>
      <c r="M2604" s="19">
        <v>4.6875</v>
      </c>
      <c r="N2604" s="19">
        <v>4.6875</v>
      </c>
      <c r="O2604" s="50">
        <v>6.25</v>
      </c>
    </row>
    <row r="2605" spans="4:15" x14ac:dyDescent="0.2">
      <c r="D2605" s="175"/>
      <c r="E2605" s="4" t="s">
        <v>40</v>
      </c>
      <c r="F2605" s="6"/>
      <c r="G2605" s="5">
        <v>147</v>
      </c>
      <c r="H2605" s="32">
        <v>17.687074829932001</v>
      </c>
      <c r="I2605" s="33">
        <v>17.006802721088</v>
      </c>
      <c r="J2605" s="12">
        <v>72.108843537414998</v>
      </c>
      <c r="K2605" s="12">
        <v>2.040816326531</v>
      </c>
      <c r="L2605" s="12">
        <v>2.7210884353739999</v>
      </c>
      <c r="M2605" s="12">
        <v>1.360544217687</v>
      </c>
      <c r="N2605" s="12">
        <v>0.68027210884400002</v>
      </c>
      <c r="O2605" s="34">
        <v>4.7619047619049999</v>
      </c>
    </row>
    <row r="2606" spans="4:15" x14ac:dyDescent="0.2">
      <c r="D2606" s="175"/>
      <c r="E2606" s="4" t="s">
        <v>41</v>
      </c>
      <c r="F2606" s="6"/>
      <c r="G2606" s="5">
        <v>204</v>
      </c>
      <c r="H2606" s="77">
        <v>14.705882352941</v>
      </c>
      <c r="I2606" s="33">
        <v>13.725490196078001</v>
      </c>
      <c r="J2606" s="49">
        <v>80.392156862744997</v>
      </c>
      <c r="K2606" s="12">
        <v>1.4705882352940001</v>
      </c>
      <c r="L2606" s="12">
        <v>0.98039215686299996</v>
      </c>
      <c r="M2606" s="12">
        <v>1.9607843137250001</v>
      </c>
      <c r="N2606" s="12">
        <v>0.49019607843099999</v>
      </c>
      <c r="O2606" s="34">
        <v>1.9607843137250001</v>
      </c>
    </row>
    <row r="2607" spans="4:15" x14ac:dyDescent="0.2">
      <c r="D2607" s="175"/>
      <c r="E2607" s="4" t="s">
        <v>42</v>
      </c>
      <c r="F2607" s="6"/>
      <c r="G2607" s="5">
        <v>210</v>
      </c>
      <c r="H2607" s="75">
        <v>27.142857142857</v>
      </c>
      <c r="I2607" s="12">
        <v>20.952380952380999</v>
      </c>
      <c r="J2607" s="28">
        <v>74.761904761905001</v>
      </c>
      <c r="K2607" s="12">
        <v>1.4285714285710001</v>
      </c>
      <c r="L2607" s="12">
        <v>1.4285714285710001</v>
      </c>
      <c r="M2607" s="12">
        <v>2.3809523809519999</v>
      </c>
      <c r="N2607" s="29">
        <v>0</v>
      </c>
      <c r="O2607" s="34">
        <v>2.3809523809519999</v>
      </c>
    </row>
    <row r="2608" spans="4:15" x14ac:dyDescent="0.2">
      <c r="D2608" s="175"/>
      <c r="E2608" s="4" t="s">
        <v>43</v>
      </c>
      <c r="F2608" s="6"/>
      <c r="G2608" s="5">
        <v>204</v>
      </c>
      <c r="H2608" s="32">
        <v>17.647058823529001</v>
      </c>
      <c r="I2608" s="12">
        <v>19.607843137254999</v>
      </c>
      <c r="J2608" s="28">
        <v>75.980392156863005</v>
      </c>
      <c r="K2608" s="12">
        <v>3.4313725490200002</v>
      </c>
      <c r="L2608" s="12">
        <v>3.4313725490200002</v>
      </c>
      <c r="M2608" s="12">
        <v>0.98039215686299996</v>
      </c>
      <c r="N2608" s="29">
        <v>0</v>
      </c>
      <c r="O2608" s="34">
        <v>1.9607843137250001</v>
      </c>
    </row>
    <row r="2609" spans="2:15" x14ac:dyDescent="0.2">
      <c r="D2609" s="175"/>
      <c r="E2609" s="4" t="s">
        <v>44</v>
      </c>
      <c r="F2609" s="6"/>
      <c r="G2609" s="5">
        <v>223</v>
      </c>
      <c r="H2609" s="32">
        <v>21.076233183856999</v>
      </c>
      <c r="I2609" s="28">
        <v>30.493273542600999</v>
      </c>
      <c r="J2609" s="12">
        <v>68.161434977577997</v>
      </c>
      <c r="K2609" s="12">
        <v>2.2421524663680001</v>
      </c>
      <c r="L2609" s="12">
        <v>1.3452914798210001</v>
      </c>
      <c r="M2609" s="29">
        <v>0</v>
      </c>
      <c r="N2609" s="29">
        <v>0</v>
      </c>
      <c r="O2609" s="34">
        <v>3.139013452915</v>
      </c>
    </row>
    <row r="2610" spans="2:15" x14ac:dyDescent="0.2">
      <c r="D2610" s="176"/>
      <c r="E2610" s="59" t="s">
        <v>45</v>
      </c>
      <c r="F2610" s="60"/>
      <c r="G2610" s="56">
        <v>170</v>
      </c>
      <c r="H2610" s="83">
        <v>22.941176470588001</v>
      </c>
      <c r="I2610" s="109">
        <v>35.882352941176002</v>
      </c>
      <c r="J2610" s="92">
        <v>50.588235294118</v>
      </c>
      <c r="K2610" s="47">
        <v>0.58823529411800002</v>
      </c>
      <c r="L2610" s="47">
        <v>1.1764705882349999</v>
      </c>
      <c r="M2610" s="80">
        <v>0</v>
      </c>
      <c r="N2610" s="47">
        <v>0.58823529411800002</v>
      </c>
      <c r="O2610" s="112">
        <v>8.8235294117649996</v>
      </c>
    </row>
    <row r="2612" spans="2:15" x14ac:dyDescent="0.2">
      <c r="B2612" s="43" t="str">
        <f xml:space="preserve"> HYPERLINK("#'目次'!B101", "[95]")</f>
        <v>[95]</v>
      </c>
      <c r="C2612" s="31" t="s">
        <v>236</v>
      </c>
    </row>
    <row r="2616" spans="2:15" ht="24" x14ac:dyDescent="0.2">
      <c r="D2616" s="177"/>
      <c r="E2616" s="178"/>
      <c r="F2616" s="178"/>
      <c r="G2616" s="40" t="s">
        <v>14</v>
      </c>
      <c r="H2616" s="42" t="s">
        <v>213</v>
      </c>
      <c r="I2616" s="15" t="s">
        <v>214</v>
      </c>
      <c r="J2616" s="15" t="s">
        <v>215</v>
      </c>
      <c r="K2616" s="15" t="s">
        <v>216</v>
      </c>
      <c r="L2616" s="15" t="s">
        <v>217</v>
      </c>
      <c r="M2616" s="15" t="s">
        <v>218</v>
      </c>
      <c r="N2616" s="15" t="s">
        <v>86</v>
      </c>
      <c r="O2616" s="44" t="s">
        <v>17</v>
      </c>
    </row>
    <row r="2617" spans="2:15" x14ac:dyDescent="0.2">
      <c r="D2617" s="179"/>
      <c r="E2617" s="180"/>
      <c r="F2617" s="180"/>
      <c r="G2617" s="39"/>
      <c r="H2617" s="41"/>
      <c r="I2617" s="14"/>
      <c r="J2617" s="14"/>
      <c r="K2617" s="14"/>
      <c r="L2617" s="14"/>
      <c r="M2617" s="14"/>
      <c r="N2617" s="14"/>
      <c r="O2617" s="38"/>
    </row>
    <row r="2618" spans="2:15" x14ac:dyDescent="0.2">
      <c r="D2618" s="58"/>
      <c r="E2618" s="53" t="s">
        <v>14</v>
      </c>
      <c r="F2618" s="52"/>
      <c r="G2618" s="37">
        <v>1222</v>
      </c>
      <c r="H2618" s="24">
        <v>21.276595744681</v>
      </c>
      <c r="I2618" s="24">
        <v>23.076923076922998</v>
      </c>
      <c r="J2618" s="24">
        <v>68.821603927986999</v>
      </c>
      <c r="K2618" s="24">
        <v>1.9639934533550001</v>
      </c>
      <c r="L2618" s="24">
        <v>1.8003273322419999</v>
      </c>
      <c r="M2618" s="24">
        <v>1.3093289689030001</v>
      </c>
      <c r="N2618" s="24">
        <v>0.49099836333899999</v>
      </c>
      <c r="O2618" s="68">
        <v>3.764320785597</v>
      </c>
    </row>
    <row r="2619" spans="2:15" x14ac:dyDescent="0.2">
      <c r="D2619" s="174" t="s">
        <v>52</v>
      </c>
      <c r="E2619" s="20" t="s">
        <v>53</v>
      </c>
      <c r="F2619" s="22"/>
      <c r="G2619" s="21">
        <v>15</v>
      </c>
      <c r="H2619" s="119">
        <v>46.666666666666998</v>
      </c>
      <c r="I2619" s="19">
        <v>20</v>
      </c>
      <c r="J2619" s="98">
        <v>40</v>
      </c>
      <c r="K2619" s="74">
        <v>0</v>
      </c>
      <c r="L2619" s="74">
        <v>0</v>
      </c>
      <c r="M2619" s="74">
        <v>0</v>
      </c>
      <c r="N2619" s="74">
        <v>0</v>
      </c>
      <c r="O2619" s="50">
        <v>6.666666666667</v>
      </c>
    </row>
    <row r="2620" spans="2:15" ht="24" x14ac:dyDescent="0.2">
      <c r="D2620" s="175"/>
      <c r="E2620" s="4" t="s">
        <v>54</v>
      </c>
      <c r="F2620" s="6"/>
      <c r="G2620" s="5">
        <v>122</v>
      </c>
      <c r="H2620" s="32">
        <v>21.311475409836</v>
      </c>
      <c r="I2620" s="28">
        <v>31.967213114753999</v>
      </c>
      <c r="J2620" s="12">
        <v>65.573770491803003</v>
      </c>
      <c r="K2620" s="12">
        <v>0.81967213114799997</v>
      </c>
      <c r="L2620" s="12">
        <v>1.6393442622950001</v>
      </c>
      <c r="M2620" s="12">
        <v>0.81967213114799997</v>
      </c>
      <c r="N2620" s="29">
        <v>0</v>
      </c>
      <c r="O2620" s="34">
        <v>4.918032786885</v>
      </c>
    </row>
    <row r="2621" spans="2:15" x14ac:dyDescent="0.2">
      <c r="D2621" s="175"/>
      <c r="E2621" s="4" t="s">
        <v>55</v>
      </c>
      <c r="F2621" s="6"/>
      <c r="G2621" s="5">
        <v>43</v>
      </c>
      <c r="H2621" s="32">
        <v>16.279069767442</v>
      </c>
      <c r="I2621" s="12">
        <v>20.930232558139998</v>
      </c>
      <c r="J2621" s="12">
        <v>67.441860465115994</v>
      </c>
      <c r="K2621" s="28">
        <v>9.3023255813949994</v>
      </c>
      <c r="L2621" s="29">
        <v>0</v>
      </c>
      <c r="M2621" s="29">
        <v>0</v>
      </c>
      <c r="N2621" s="29">
        <v>0</v>
      </c>
      <c r="O2621" s="34">
        <v>4.6511627906979998</v>
      </c>
    </row>
    <row r="2622" spans="2:15" x14ac:dyDescent="0.2">
      <c r="D2622" s="175"/>
      <c r="E2622" s="4" t="s">
        <v>56</v>
      </c>
      <c r="F2622" s="6"/>
      <c r="G2622" s="5">
        <v>60</v>
      </c>
      <c r="H2622" s="106">
        <v>8.333333333333</v>
      </c>
      <c r="I2622" s="12">
        <v>25</v>
      </c>
      <c r="J2622" s="49">
        <v>83.333333333333002</v>
      </c>
      <c r="K2622" s="29">
        <v>0</v>
      </c>
      <c r="L2622" s="12">
        <v>1.666666666667</v>
      </c>
      <c r="M2622" s="29">
        <v>0</v>
      </c>
      <c r="N2622" s="29">
        <v>0</v>
      </c>
      <c r="O2622" s="34">
        <v>1.666666666667</v>
      </c>
    </row>
    <row r="2623" spans="2:15" x14ac:dyDescent="0.2">
      <c r="D2623" s="175"/>
      <c r="E2623" s="4" t="s">
        <v>57</v>
      </c>
      <c r="F2623" s="6"/>
      <c r="G2623" s="5">
        <v>286</v>
      </c>
      <c r="H2623" s="77">
        <v>16.083916083916002</v>
      </c>
      <c r="I2623" s="12">
        <v>21.678321678322</v>
      </c>
      <c r="J2623" s="49">
        <v>82.167832167832003</v>
      </c>
      <c r="K2623" s="12">
        <v>1.398601398601</v>
      </c>
      <c r="L2623" s="12">
        <v>1.7482517482519999</v>
      </c>
      <c r="M2623" s="12">
        <v>0.69930069930100003</v>
      </c>
      <c r="N2623" s="12">
        <v>0.34965034965000003</v>
      </c>
      <c r="O2623" s="34">
        <v>1.0489510489510001</v>
      </c>
    </row>
    <row r="2624" spans="2:15" x14ac:dyDescent="0.2">
      <c r="D2624" s="175"/>
      <c r="E2624" s="4" t="s">
        <v>58</v>
      </c>
      <c r="F2624" s="6"/>
      <c r="G2624" s="5">
        <v>129</v>
      </c>
      <c r="H2624" s="32">
        <v>25.581395348836999</v>
      </c>
      <c r="I2624" s="12">
        <v>20.155038759690001</v>
      </c>
      <c r="J2624" s="12">
        <v>67.441860465115994</v>
      </c>
      <c r="K2624" s="12">
        <v>1.550387596899</v>
      </c>
      <c r="L2624" s="12">
        <v>0.77519379845000003</v>
      </c>
      <c r="M2624" s="12">
        <v>1.550387596899</v>
      </c>
      <c r="N2624" s="29">
        <v>0</v>
      </c>
      <c r="O2624" s="34">
        <v>3.8759689922480001</v>
      </c>
    </row>
    <row r="2625" spans="2:15" x14ac:dyDescent="0.2">
      <c r="D2625" s="175"/>
      <c r="E2625" s="4" t="s">
        <v>59</v>
      </c>
      <c r="F2625" s="6"/>
      <c r="G2625" s="5">
        <v>195</v>
      </c>
      <c r="H2625" s="32">
        <v>20.512820512821001</v>
      </c>
      <c r="I2625" s="12">
        <v>18.974358974358999</v>
      </c>
      <c r="J2625" s="12">
        <v>70.769230769231001</v>
      </c>
      <c r="K2625" s="12">
        <v>2.051282051282</v>
      </c>
      <c r="L2625" s="12">
        <v>1.538461538462</v>
      </c>
      <c r="M2625" s="12">
        <v>2.564102564103</v>
      </c>
      <c r="N2625" s="12">
        <v>1.025641025641</v>
      </c>
      <c r="O2625" s="34">
        <v>3.5897435897440002</v>
      </c>
    </row>
    <row r="2626" spans="2:15" x14ac:dyDescent="0.2">
      <c r="D2626" s="175"/>
      <c r="E2626" s="4" t="s">
        <v>60</v>
      </c>
      <c r="F2626" s="6"/>
      <c r="G2626" s="5">
        <v>176</v>
      </c>
      <c r="H2626" s="32">
        <v>19.318181818182001</v>
      </c>
      <c r="I2626" s="12">
        <v>22.159090909090999</v>
      </c>
      <c r="J2626" s="12">
        <v>66.477272727273004</v>
      </c>
      <c r="K2626" s="12">
        <v>2.2727272727269998</v>
      </c>
      <c r="L2626" s="12">
        <v>1.136363636364</v>
      </c>
      <c r="M2626" s="12">
        <v>0.56818181818199998</v>
      </c>
      <c r="N2626" s="29">
        <v>0</v>
      </c>
      <c r="O2626" s="34">
        <v>5.6818181818179996</v>
      </c>
    </row>
    <row r="2627" spans="2:15" x14ac:dyDescent="0.2">
      <c r="D2627" s="175"/>
      <c r="E2627" s="4" t="s">
        <v>61</v>
      </c>
      <c r="F2627" s="6"/>
      <c r="G2627" s="5">
        <v>78</v>
      </c>
      <c r="H2627" s="94">
        <v>37.179487179486998</v>
      </c>
      <c r="I2627" s="12">
        <v>21.794871794872002</v>
      </c>
      <c r="J2627" s="61">
        <v>35.897435897435997</v>
      </c>
      <c r="K2627" s="12">
        <v>5.1282051282049999</v>
      </c>
      <c r="L2627" s="12">
        <v>3.8461538461539999</v>
      </c>
      <c r="M2627" s="12">
        <v>3.8461538461539999</v>
      </c>
      <c r="N2627" s="12">
        <v>3.8461538461539999</v>
      </c>
      <c r="O2627" s="34">
        <v>6.4102564102560002</v>
      </c>
    </row>
    <row r="2628" spans="2:15" x14ac:dyDescent="0.2">
      <c r="D2628" s="175"/>
      <c r="E2628" s="4" t="s">
        <v>62</v>
      </c>
      <c r="F2628" s="6"/>
      <c r="G2628" s="5">
        <v>113</v>
      </c>
      <c r="H2628" s="75">
        <v>28.318584070796</v>
      </c>
      <c r="I2628" s="28">
        <v>30.088495575221</v>
      </c>
      <c r="J2628" s="33">
        <v>61.061946902655002</v>
      </c>
      <c r="K2628" s="12">
        <v>0.88495575221199996</v>
      </c>
      <c r="L2628" s="12">
        <v>4.424778761062</v>
      </c>
      <c r="M2628" s="12">
        <v>1.769911504425</v>
      </c>
      <c r="N2628" s="29">
        <v>0</v>
      </c>
      <c r="O2628" s="34">
        <v>4.424778761062</v>
      </c>
    </row>
    <row r="2629" spans="2:15" x14ac:dyDescent="0.2">
      <c r="D2629" s="174" t="s">
        <v>63</v>
      </c>
      <c r="E2629" s="20" t="s">
        <v>64</v>
      </c>
      <c r="F2629" s="22"/>
      <c r="G2629" s="21">
        <v>234</v>
      </c>
      <c r="H2629" s="51">
        <v>25.213675213675</v>
      </c>
      <c r="I2629" s="19">
        <v>23.931623931623999</v>
      </c>
      <c r="J2629" s="98">
        <v>56.410256410255997</v>
      </c>
      <c r="K2629" s="19">
        <v>1.2820512820509999</v>
      </c>
      <c r="L2629" s="19">
        <v>2.1367521367519999</v>
      </c>
      <c r="M2629" s="19">
        <v>2.1367521367519999</v>
      </c>
      <c r="N2629" s="19">
        <v>1.2820512820509999</v>
      </c>
      <c r="O2629" s="50">
        <v>5.1282051282049999</v>
      </c>
    </row>
    <row r="2630" spans="2:15" x14ac:dyDescent="0.2">
      <c r="D2630" s="175"/>
      <c r="E2630" s="4" t="s">
        <v>65</v>
      </c>
      <c r="F2630" s="6"/>
      <c r="G2630" s="5">
        <v>172</v>
      </c>
      <c r="H2630" s="32">
        <v>21.511627906977001</v>
      </c>
      <c r="I2630" s="28">
        <v>28.488372093022999</v>
      </c>
      <c r="J2630" s="12">
        <v>64.534883720929997</v>
      </c>
      <c r="K2630" s="12">
        <v>1.744186046512</v>
      </c>
      <c r="L2630" s="12">
        <v>2.3255813953489999</v>
      </c>
      <c r="M2630" s="12">
        <v>1.1627906976739999</v>
      </c>
      <c r="N2630" s="29">
        <v>0</v>
      </c>
      <c r="O2630" s="34">
        <v>5.2325581395349996</v>
      </c>
    </row>
    <row r="2631" spans="2:15" x14ac:dyDescent="0.2">
      <c r="D2631" s="175"/>
      <c r="E2631" s="4" t="s">
        <v>66</v>
      </c>
      <c r="F2631" s="6"/>
      <c r="G2631" s="5">
        <v>165</v>
      </c>
      <c r="H2631" s="32">
        <v>20</v>
      </c>
      <c r="I2631" s="12">
        <v>21.818181818182001</v>
      </c>
      <c r="J2631" s="12">
        <v>67.272727272726996</v>
      </c>
      <c r="K2631" s="12">
        <v>2.4242424242420002</v>
      </c>
      <c r="L2631" s="12">
        <v>1.818181818182</v>
      </c>
      <c r="M2631" s="12">
        <v>0.60606060606099998</v>
      </c>
      <c r="N2631" s="12">
        <v>1.2121212121210001</v>
      </c>
      <c r="O2631" s="34">
        <v>3.0303030303030001</v>
      </c>
    </row>
    <row r="2632" spans="2:15" x14ac:dyDescent="0.2">
      <c r="D2632" s="175"/>
      <c r="E2632" s="4" t="s">
        <v>67</v>
      </c>
      <c r="F2632" s="6"/>
      <c r="G2632" s="5">
        <v>158</v>
      </c>
      <c r="H2632" s="32">
        <v>19.620253164556999</v>
      </c>
      <c r="I2632" s="12">
        <v>21.518987341772</v>
      </c>
      <c r="J2632" s="12">
        <v>72.151898734176996</v>
      </c>
      <c r="K2632" s="12">
        <v>3.1645569620249998</v>
      </c>
      <c r="L2632" s="12">
        <v>1.2658227848100001</v>
      </c>
      <c r="M2632" s="12">
        <v>2.5316455696200002</v>
      </c>
      <c r="N2632" s="29">
        <v>0</v>
      </c>
      <c r="O2632" s="34">
        <v>4.4303797468350004</v>
      </c>
    </row>
    <row r="2633" spans="2:15" x14ac:dyDescent="0.2">
      <c r="D2633" s="175"/>
      <c r="E2633" s="4" t="s">
        <v>68</v>
      </c>
      <c r="F2633" s="6"/>
      <c r="G2633" s="5">
        <v>112</v>
      </c>
      <c r="H2633" s="32">
        <v>18.75</v>
      </c>
      <c r="I2633" s="12">
        <v>24.107142857143</v>
      </c>
      <c r="J2633" s="28">
        <v>74.107142857143003</v>
      </c>
      <c r="K2633" s="12">
        <v>2.6785714285709998</v>
      </c>
      <c r="L2633" s="12">
        <v>1.785714285714</v>
      </c>
      <c r="M2633" s="12">
        <v>0.89285714285700002</v>
      </c>
      <c r="N2633" s="29">
        <v>0</v>
      </c>
      <c r="O2633" s="34">
        <v>1.785714285714</v>
      </c>
    </row>
    <row r="2634" spans="2:15" x14ac:dyDescent="0.2">
      <c r="D2634" s="175"/>
      <c r="E2634" s="4" t="s">
        <v>69</v>
      </c>
      <c r="F2634" s="6"/>
      <c r="G2634" s="5">
        <v>92</v>
      </c>
      <c r="H2634" s="32">
        <v>18.478260869564998</v>
      </c>
      <c r="I2634" s="12">
        <v>20.652173913043001</v>
      </c>
      <c r="J2634" s="12">
        <v>72.826086956522005</v>
      </c>
      <c r="K2634" s="12">
        <v>2.1739130434780001</v>
      </c>
      <c r="L2634" s="12">
        <v>2.1739130434780001</v>
      </c>
      <c r="M2634" s="29">
        <v>0</v>
      </c>
      <c r="N2634" s="29">
        <v>0</v>
      </c>
      <c r="O2634" s="34">
        <v>4.3478260869570002</v>
      </c>
    </row>
    <row r="2635" spans="2:15" x14ac:dyDescent="0.2">
      <c r="D2635" s="175"/>
      <c r="E2635" s="4" t="s">
        <v>70</v>
      </c>
      <c r="F2635" s="6"/>
      <c r="G2635" s="5">
        <v>131</v>
      </c>
      <c r="H2635" s="32">
        <v>23.664122137404998</v>
      </c>
      <c r="I2635" s="12">
        <v>18.320610687022999</v>
      </c>
      <c r="J2635" s="28">
        <v>74.809160305343994</v>
      </c>
      <c r="K2635" s="29">
        <v>0</v>
      </c>
      <c r="L2635" s="12">
        <v>2.2900763358780001</v>
      </c>
      <c r="M2635" s="12">
        <v>0.76335877862599999</v>
      </c>
      <c r="N2635" s="12">
        <v>0.76335877862599999</v>
      </c>
      <c r="O2635" s="34">
        <v>1.526717557252</v>
      </c>
    </row>
    <row r="2636" spans="2:15" x14ac:dyDescent="0.2">
      <c r="D2636" s="175"/>
      <c r="E2636" s="4" t="s">
        <v>71</v>
      </c>
      <c r="F2636" s="6"/>
      <c r="G2636" s="5">
        <v>71</v>
      </c>
      <c r="H2636" s="32">
        <v>18.309859154929999</v>
      </c>
      <c r="I2636" s="12">
        <v>19.718309859154999</v>
      </c>
      <c r="J2636" s="49">
        <v>80.281690140845001</v>
      </c>
      <c r="K2636" s="12">
        <v>1.4084507042250001</v>
      </c>
      <c r="L2636" s="12">
        <v>1.4084507042250001</v>
      </c>
      <c r="M2636" s="12">
        <v>2.8169014084509998</v>
      </c>
      <c r="N2636" s="29">
        <v>0</v>
      </c>
      <c r="O2636" s="34">
        <v>1.4084507042250001</v>
      </c>
    </row>
    <row r="2637" spans="2:15" x14ac:dyDescent="0.2">
      <c r="D2637" s="176"/>
      <c r="E2637" s="59" t="s">
        <v>72</v>
      </c>
      <c r="F2637" s="60"/>
      <c r="G2637" s="56">
        <v>70</v>
      </c>
      <c r="H2637" s="126">
        <v>14.285714285714</v>
      </c>
      <c r="I2637" s="102">
        <v>28.571428571428999</v>
      </c>
      <c r="J2637" s="109">
        <v>87.142857142856997</v>
      </c>
      <c r="K2637" s="47">
        <v>2.8571428571430002</v>
      </c>
      <c r="L2637" s="80">
        <v>0</v>
      </c>
      <c r="M2637" s="80">
        <v>0</v>
      </c>
      <c r="N2637" s="80">
        <v>0</v>
      </c>
      <c r="O2637" s="85">
        <v>2.8571428571430002</v>
      </c>
    </row>
    <row r="2639" spans="2:15" x14ac:dyDescent="0.2">
      <c r="B2639" s="43" t="str">
        <f xml:space="preserve"> HYPERLINK("#'目次'!B102", "[96]")</f>
        <v>[96]</v>
      </c>
      <c r="C2639" s="31" t="s">
        <v>236</v>
      </c>
    </row>
    <row r="2642" spans="3:15" x14ac:dyDescent="0.2">
      <c r="C2642" s="31" t="s">
        <v>75</v>
      </c>
    </row>
    <row r="2643" spans="3:15" ht="24" x14ac:dyDescent="0.2">
      <c r="D2643" s="177"/>
      <c r="E2643" s="178"/>
      <c r="F2643" s="178"/>
      <c r="G2643" s="40" t="s">
        <v>14</v>
      </c>
      <c r="H2643" s="42" t="s">
        <v>213</v>
      </c>
      <c r="I2643" s="15" t="s">
        <v>214</v>
      </c>
      <c r="J2643" s="15" t="s">
        <v>215</v>
      </c>
      <c r="K2643" s="15" t="s">
        <v>216</v>
      </c>
      <c r="L2643" s="15" t="s">
        <v>217</v>
      </c>
      <c r="M2643" s="15" t="s">
        <v>218</v>
      </c>
      <c r="N2643" s="15" t="s">
        <v>86</v>
      </c>
      <c r="O2643" s="44" t="s">
        <v>17</v>
      </c>
    </row>
    <row r="2644" spans="3:15" x14ac:dyDescent="0.2">
      <c r="D2644" s="179"/>
      <c r="E2644" s="180"/>
      <c r="F2644" s="180"/>
      <c r="G2644" s="39"/>
      <c r="H2644" s="41"/>
      <c r="I2644" s="14"/>
      <c r="J2644" s="14"/>
      <c r="K2644" s="14"/>
      <c r="L2644" s="14"/>
      <c r="M2644" s="14"/>
      <c r="N2644" s="14"/>
      <c r="O2644" s="38"/>
    </row>
    <row r="2645" spans="3:15" x14ac:dyDescent="0.2">
      <c r="D2645" s="58"/>
      <c r="E2645" s="53" t="s">
        <v>14</v>
      </c>
      <c r="F2645" s="52"/>
      <c r="G2645" s="37">
        <v>1222</v>
      </c>
      <c r="H2645" s="24">
        <v>21.276595744681</v>
      </c>
      <c r="I2645" s="24">
        <v>23.076923076922998</v>
      </c>
      <c r="J2645" s="24">
        <v>68.821603927986999</v>
      </c>
      <c r="K2645" s="24">
        <v>1.9639934533550001</v>
      </c>
      <c r="L2645" s="24">
        <v>1.8003273322419999</v>
      </c>
      <c r="M2645" s="24">
        <v>1.3093289689030001</v>
      </c>
      <c r="N2645" s="24">
        <v>0.49099836333899999</v>
      </c>
      <c r="O2645" s="68">
        <v>3.764320785597</v>
      </c>
    </row>
    <row r="2646" spans="3:15" x14ac:dyDescent="0.2">
      <c r="D2646" s="174" t="s">
        <v>36</v>
      </c>
      <c r="E2646" s="20" t="s">
        <v>76</v>
      </c>
      <c r="F2646" s="22"/>
      <c r="G2646" s="21">
        <v>629</v>
      </c>
      <c r="H2646" s="51">
        <v>22.575516693164001</v>
      </c>
      <c r="I2646" s="19">
        <v>25.119236883943</v>
      </c>
      <c r="J2646" s="19">
        <v>66.136724960254</v>
      </c>
      <c r="K2646" s="19">
        <v>1.7488076311609999</v>
      </c>
      <c r="L2646" s="19">
        <v>1.4308426073130001</v>
      </c>
      <c r="M2646" s="19">
        <v>1.1128775834660001</v>
      </c>
      <c r="N2646" s="19">
        <v>0.47694753577100002</v>
      </c>
      <c r="O2646" s="50">
        <v>3.8155802861689998</v>
      </c>
    </row>
    <row r="2647" spans="3:15" x14ac:dyDescent="0.2">
      <c r="D2647" s="175"/>
      <c r="E2647" s="4" t="s">
        <v>39</v>
      </c>
      <c r="F2647" s="6"/>
      <c r="G2647" s="5">
        <v>37</v>
      </c>
      <c r="H2647" s="94">
        <v>43.243243243243001</v>
      </c>
      <c r="I2647" s="12">
        <v>18.918918918919001</v>
      </c>
      <c r="J2647" s="61">
        <v>32.432432432432002</v>
      </c>
      <c r="K2647" s="12">
        <v>2.7027027027030002</v>
      </c>
      <c r="L2647" s="12">
        <v>2.7027027027030002</v>
      </c>
      <c r="M2647" s="12">
        <v>5.4054054054050003</v>
      </c>
      <c r="N2647" s="28">
        <v>8.1081081081080004</v>
      </c>
      <c r="O2647" s="34">
        <v>5.4054054054050003</v>
      </c>
    </row>
    <row r="2648" spans="3:15" x14ac:dyDescent="0.2">
      <c r="D2648" s="175"/>
      <c r="E2648" s="4" t="s">
        <v>40</v>
      </c>
      <c r="F2648" s="6"/>
      <c r="G2648" s="5">
        <v>73</v>
      </c>
      <c r="H2648" s="32">
        <v>21.917808219177999</v>
      </c>
      <c r="I2648" s="12">
        <v>21.917808219177999</v>
      </c>
      <c r="J2648" s="12">
        <v>67.123287671233001</v>
      </c>
      <c r="K2648" s="12">
        <v>2.7397260273969999</v>
      </c>
      <c r="L2648" s="12">
        <v>1.369863013699</v>
      </c>
      <c r="M2648" s="12">
        <v>1.369863013699</v>
      </c>
      <c r="N2648" s="29">
        <v>0</v>
      </c>
      <c r="O2648" s="34">
        <v>4.1095890410960001</v>
      </c>
    </row>
    <row r="2649" spans="3:15" x14ac:dyDescent="0.2">
      <c r="D2649" s="175"/>
      <c r="E2649" s="4" t="s">
        <v>41</v>
      </c>
      <c r="F2649" s="6"/>
      <c r="G2649" s="5">
        <v>108</v>
      </c>
      <c r="H2649" s="77">
        <v>14.814814814815</v>
      </c>
      <c r="I2649" s="33">
        <v>14.814814814815</v>
      </c>
      <c r="J2649" s="28">
        <v>78.703703703703994</v>
      </c>
      <c r="K2649" s="12">
        <v>2.7777777777780002</v>
      </c>
      <c r="L2649" s="29">
        <v>0</v>
      </c>
      <c r="M2649" s="12">
        <v>1.851851851852</v>
      </c>
      <c r="N2649" s="29">
        <v>0</v>
      </c>
      <c r="O2649" s="34">
        <v>1.851851851852</v>
      </c>
    </row>
    <row r="2650" spans="3:15" x14ac:dyDescent="0.2">
      <c r="D2650" s="175"/>
      <c r="E2650" s="4" t="s">
        <v>42</v>
      </c>
      <c r="F2650" s="6"/>
      <c r="G2650" s="5">
        <v>113</v>
      </c>
      <c r="H2650" s="75">
        <v>27.433628318583999</v>
      </c>
      <c r="I2650" s="12">
        <v>20.353982300885001</v>
      </c>
      <c r="J2650" s="12">
        <v>72.566371681416001</v>
      </c>
      <c r="K2650" s="12">
        <v>1.769911504425</v>
      </c>
      <c r="L2650" s="29">
        <v>0</v>
      </c>
      <c r="M2650" s="12">
        <v>1.769911504425</v>
      </c>
      <c r="N2650" s="29">
        <v>0</v>
      </c>
      <c r="O2650" s="34">
        <v>2.654867256637</v>
      </c>
    </row>
    <row r="2651" spans="3:15" x14ac:dyDescent="0.2">
      <c r="D2651" s="175"/>
      <c r="E2651" s="4" t="s">
        <v>43</v>
      </c>
      <c r="F2651" s="6"/>
      <c r="G2651" s="5">
        <v>101</v>
      </c>
      <c r="H2651" s="32">
        <v>20.792079207920999</v>
      </c>
      <c r="I2651" s="12">
        <v>26.732673267327002</v>
      </c>
      <c r="J2651" s="12">
        <v>72.277227722771997</v>
      </c>
      <c r="K2651" s="12">
        <v>1.9801980198019999</v>
      </c>
      <c r="L2651" s="12">
        <v>2.970297029703</v>
      </c>
      <c r="M2651" s="29">
        <v>0</v>
      </c>
      <c r="N2651" s="29">
        <v>0</v>
      </c>
      <c r="O2651" s="34">
        <v>0.99009900990099997</v>
      </c>
    </row>
    <row r="2652" spans="3:15" x14ac:dyDescent="0.2">
      <c r="D2652" s="175"/>
      <c r="E2652" s="4" t="s">
        <v>44</v>
      </c>
      <c r="F2652" s="6"/>
      <c r="G2652" s="5">
        <v>114</v>
      </c>
      <c r="H2652" s="32">
        <v>21.929824561404001</v>
      </c>
      <c r="I2652" s="28">
        <v>32.456140350877</v>
      </c>
      <c r="J2652" s="12">
        <v>65.789473684211004</v>
      </c>
      <c r="K2652" s="12">
        <v>0.87719298245599997</v>
      </c>
      <c r="L2652" s="12">
        <v>2.6315789473679998</v>
      </c>
      <c r="M2652" s="29">
        <v>0</v>
      </c>
      <c r="N2652" s="29">
        <v>0</v>
      </c>
      <c r="O2652" s="34">
        <v>3.508771929825</v>
      </c>
    </row>
    <row r="2653" spans="3:15" x14ac:dyDescent="0.2">
      <c r="D2653" s="175"/>
      <c r="E2653" s="4" t="s">
        <v>45</v>
      </c>
      <c r="F2653" s="6"/>
      <c r="G2653" s="5">
        <v>83</v>
      </c>
      <c r="H2653" s="32">
        <v>20.481927710842999</v>
      </c>
      <c r="I2653" s="49">
        <v>38.554216867469997</v>
      </c>
      <c r="J2653" s="61">
        <v>48.192771084336997</v>
      </c>
      <c r="K2653" s="29">
        <v>0</v>
      </c>
      <c r="L2653" s="12">
        <v>1.204819277108</v>
      </c>
      <c r="M2653" s="29">
        <v>0</v>
      </c>
      <c r="N2653" s="29">
        <v>0</v>
      </c>
      <c r="O2653" s="97">
        <v>10.843373493975999</v>
      </c>
    </row>
    <row r="2654" spans="3:15" x14ac:dyDescent="0.2">
      <c r="D2654" s="174" t="s">
        <v>37</v>
      </c>
      <c r="E2654" s="20" t="s">
        <v>77</v>
      </c>
      <c r="F2654" s="22"/>
      <c r="G2654" s="21">
        <v>593</v>
      </c>
      <c r="H2654" s="51">
        <v>19.898819561551001</v>
      </c>
      <c r="I2654" s="19">
        <v>20.910623946036999</v>
      </c>
      <c r="J2654" s="19">
        <v>71.669477234401</v>
      </c>
      <c r="K2654" s="19">
        <v>2.1922428330520001</v>
      </c>
      <c r="L2654" s="19">
        <v>2.1922428330520001</v>
      </c>
      <c r="M2654" s="19">
        <v>1.517706576728</v>
      </c>
      <c r="N2654" s="19">
        <v>0.50590219224300004</v>
      </c>
      <c r="O2654" s="50">
        <v>3.7099494097810002</v>
      </c>
    </row>
    <row r="2655" spans="3:15" x14ac:dyDescent="0.2">
      <c r="D2655" s="175"/>
      <c r="E2655" s="4" t="s">
        <v>39</v>
      </c>
      <c r="F2655" s="6"/>
      <c r="G2655" s="5">
        <v>27</v>
      </c>
      <c r="H2655" s="94">
        <v>33.333333333333002</v>
      </c>
      <c r="I2655" s="49">
        <v>33.333333333333002</v>
      </c>
      <c r="J2655" s="61">
        <v>33.333333333333002</v>
      </c>
      <c r="K2655" s="12">
        <v>3.7037037037039999</v>
      </c>
      <c r="L2655" s="29">
        <v>0</v>
      </c>
      <c r="M2655" s="12">
        <v>3.7037037037039999</v>
      </c>
      <c r="N2655" s="29">
        <v>0</v>
      </c>
      <c r="O2655" s="34">
        <v>7.4074074074069998</v>
      </c>
    </row>
    <row r="2656" spans="3:15" x14ac:dyDescent="0.2">
      <c r="D2656" s="175"/>
      <c r="E2656" s="4" t="s">
        <v>40</v>
      </c>
      <c r="F2656" s="6"/>
      <c r="G2656" s="5">
        <v>74</v>
      </c>
      <c r="H2656" s="77">
        <v>13.513513513514001</v>
      </c>
      <c r="I2656" s="61">
        <v>12.162162162162</v>
      </c>
      <c r="J2656" s="28">
        <v>77.027027027027003</v>
      </c>
      <c r="K2656" s="12">
        <v>1.351351351351</v>
      </c>
      <c r="L2656" s="12">
        <v>4.0540540540540002</v>
      </c>
      <c r="M2656" s="12">
        <v>1.351351351351</v>
      </c>
      <c r="N2656" s="12">
        <v>1.351351351351</v>
      </c>
      <c r="O2656" s="34">
        <v>5.4054054054050003</v>
      </c>
    </row>
    <row r="2657" spans="2:15" x14ac:dyDescent="0.2">
      <c r="D2657" s="175"/>
      <c r="E2657" s="4" t="s">
        <v>41</v>
      </c>
      <c r="F2657" s="6"/>
      <c r="G2657" s="5">
        <v>96</v>
      </c>
      <c r="H2657" s="77">
        <v>14.583333333333</v>
      </c>
      <c r="I2657" s="61">
        <v>12.5</v>
      </c>
      <c r="J2657" s="49">
        <v>82.291666666666998</v>
      </c>
      <c r="K2657" s="29">
        <v>0</v>
      </c>
      <c r="L2657" s="12">
        <v>2.083333333333</v>
      </c>
      <c r="M2657" s="12">
        <v>2.083333333333</v>
      </c>
      <c r="N2657" s="12">
        <v>1.041666666667</v>
      </c>
      <c r="O2657" s="34">
        <v>2.083333333333</v>
      </c>
    </row>
    <row r="2658" spans="2:15" x14ac:dyDescent="0.2">
      <c r="D2658" s="175"/>
      <c r="E2658" s="4" t="s">
        <v>42</v>
      </c>
      <c r="F2658" s="6"/>
      <c r="G2658" s="5">
        <v>97</v>
      </c>
      <c r="H2658" s="75">
        <v>26.804123711340001</v>
      </c>
      <c r="I2658" s="12">
        <v>21.649484536081999</v>
      </c>
      <c r="J2658" s="28">
        <v>77.319587628866003</v>
      </c>
      <c r="K2658" s="12">
        <v>1.0309278350519999</v>
      </c>
      <c r="L2658" s="12">
        <v>3.0927835051549999</v>
      </c>
      <c r="M2658" s="12">
        <v>3.0927835051549999</v>
      </c>
      <c r="N2658" s="29">
        <v>0</v>
      </c>
      <c r="O2658" s="34">
        <v>2.0618556701030002</v>
      </c>
    </row>
    <row r="2659" spans="2:15" x14ac:dyDescent="0.2">
      <c r="D2659" s="175"/>
      <c r="E2659" s="4" t="s">
        <v>43</v>
      </c>
      <c r="F2659" s="6"/>
      <c r="G2659" s="5">
        <v>103</v>
      </c>
      <c r="H2659" s="77">
        <v>14.563106796116999</v>
      </c>
      <c r="I2659" s="61">
        <v>12.621359223301001</v>
      </c>
      <c r="J2659" s="49">
        <v>79.611650485436996</v>
      </c>
      <c r="K2659" s="12">
        <v>4.8543689320389998</v>
      </c>
      <c r="L2659" s="12">
        <v>3.8834951456310001</v>
      </c>
      <c r="M2659" s="12">
        <v>1.9417475728160001</v>
      </c>
      <c r="N2659" s="29">
        <v>0</v>
      </c>
      <c r="O2659" s="34">
        <v>2.9126213592229999</v>
      </c>
    </row>
    <row r="2660" spans="2:15" x14ac:dyDescent="0.2">
      <c r="D2660" s="175"/>
      <c r="E2660" s="4" t="s">
        <v>44</v>
      </c>
      <c r="F2660" s="6"/>
      <c r="G2660" s="5">
        <v>109</v>
      </c>
      <c r="H2660" s="32">
        <v>20.183486238532002</v>
      </c>
      <c r="I2660" s="28">
        <v>28.440366972477001</v>
      </c>
      <c r="J2660" s="12">
        <v>70.642201834862007</v>
      </c>
      <c r="K2660" s="12">
        <v>3.669724770642</v>
      </c>
      <c r="L2660" s="29">
        <v>0</v>
      </c>
      <c r="M2660" s="29">
        <v>0</v>
      </c>
      <c r="N2660" s="29">
        <v>0</v>
      </c>
      <c r="O2660" s="34">
        <v>2.7522935779819999</v>
      </c>
    </row>
    <row r="2661" spans="2:15" x14ac:dyDescent="0.2">
      <c r="D2661" s="176"/>
      <c r="E2661" s="59" t="s">
        <v>45</v>
      </c>
      <c r="F2661" s="60"/>
      <c r="G2661" s="56">
        <v>87</v>
      </c>
      <c r="H2661" s="83">
        <v>25.287356321838999</v>
      </c>
      <c r="I2661" s="109">
        <v>33.333333333333002</v>
      </c>
      <c r="J2661" s="92">
        <v>52.873563218390998</v>
      </c>
      <c r="K2661" s="47">
        <v>1.149425287356</v>
      </c>
      <c r="L2661" s="47">
        <v>1.149425287356</v>
      </c>
      <c r="M2661" s="80">
        <v>0</v>
      </c>
      <c r="N2661" s="47">
        <v>1.149425287356</v>
      </c>
      <c r="O2661" s="85">
        <v>6.8965517241379999</v>
      </c>
    </row>
    <row r="2663" spans="2:15" x14ac:dyDescent="0.2">
      <c r="B2663" s="43" t="str">
        <f xml:space="preserve"> HYPERLINK("#'目次'!B103", "[97]")</f>
        <v>[97]</v>
      </c>
      <c r="C2663" s="31" t="s">
        <v>239</v>
      </c>
    </row>
    <row r="2667" spans="2:15" ht="24" x14ac:dyDescent="0.2">
      <c r="D2667" s="177"/>
      <c r="E2667" s="178"/>
      <c r="F2667" s="178"/>
      <c r="G2667" s="40" t="s">
        <v>14</v>
      </c>
      <c r="H2667" s="42" t="s">
        <v>240</v>
      </c>
      <c r="I2667" s="15" t="s">
        <v>241</v>
      </c>
      <c r="J2667" s="15" t="s">
        <v>242</v>
      </c>
      <c r="K2667" s="15" t="s">
        <v>243</v>
      </c>
      <c r="L2667" s="44" t="s">
        <v>17</v>
      </c>
    </row>
    <row r="2668" spans="2:15" x14ac:dyDescent="0.2">
      <c r="D2668" s="179"/>
      <c r="E2668" s="180"/>
      <c r="F2668" s="180"/>
      <c r="G2668" s="39"/>
      <c r="H2668" s="41"/>
      <c r="I2668" s="14"/>
      <c r="J2668" s="14"/>
      <c r="K2668" s="14"/>
      <c r="L2668" s="38"/>
    </row>
    <row r="2669" spans="2:15" x14ac:dyDescent="0.2">
      <c r="D2669" s="58"/>
      <c r="E2669" s="53" t="s">
        <v>14</v>
      </c>
      <c r="F2669" s="52"/>
      <c r="G2669" s="37">
        <v>1222</v>
      </c>
      <c r="H2669" s="24">
        <v>0.65466448445199998</v>
      </c>
      <c r="I2669" s="24">
        <v>1.2274959083470001</v>
      </c>
      <c r="J2669" s="24">
        <v>2.2094926350250002</v>
      </c>
      <c r="K2669" s="24">
        <v>95.090016366612005</v>
      </c>
      <c r="L2669" s="68">
        <v>0.81833060556500004</v>
      </c>
    </row>
    <row r="2670" spans="2:15" x14ac:dyDescent="0.2">
      <c r="D2670" s="174" t="s">
        <v>18</v>
      </c>
      <c r="E2670" s="20" t="s">
        <v>19</v>
      </c>
      <c r="F2670" s="22"/>
      <c r="G2670" s="21">
        <v>57</v>
      </c>
      <c r="H2670" s="110">
        <v>0</v>
      </c>
      <c r="I2670" s="19">
        <v>3.508771929825</v>
      </c>
      <c r="J2670" s="19">
        <v>5.2631578947369997</v>
      </c>
      <c r="K2670" s="19">
        <v>91.228070175439001</v>
      </c>
      <c r="L2670" s="100">
        <v>0</v>
      </c>
    </row>
    <row r="2671" spans="2:15" x14ac:dyDescent="0.2">
      <c r="D2671" s="175"/>
      <c r="E2671" s="4" t="s">
        <v>20</v>
      </c>
      <c r="F2671" s="6"/>
      <c r="G2671" s="5">
        <v>84</v>
      </c>
      <c r="H2671" s="32">
        <v>2.3809523809519999</v>
      </c>
      <c r="I2671" s="12">
        <v>1.190476190476</v>
      </c>
      <c r="J2671" s="29">
        <v>0</v>
      </c>
      <c r="K2671" s="12">
        <v>94.047619047618994</v>
      </c>
      <c r="L2671" s="34">
        <v>2.3809523809519999</v>
      </c>
    </row>
    <row r="2672" spans="2:15" x14ac:dyDescent="0.2">
      <c r="D2672" s="175"/>
      <c r="E2672" s="4" t="s">
        <v>21</v>
      </c>
      <c r="F2672" s="6"/>
      <c r="G2672" s="5">
        <v>487</v>
      </c>
      <c r="H2672" s="32">
        <v>0.41067761806999997</v>
      </c>
      <c r="I2672" s="12">
        <v>1.026694045175</v>
      </c>
      <c r="J2672" s="12">
        <v>1.642710472279</v>
      </c>
      <c r="K2672" s="12">
        <v>96.098562628337007</v>
      </c>
      <c r="L2672" s="34">
        <v>0.82135523613999994</v>
      </c>
    </row>
    <row r="2673" spans="4:12" x14ac:dyDescent="0.2">
      <c r="D2673" s="175"/>
      <c r="E2673" s="4" t="s">
        <v>22</v>
      </c>
      <c r="F2673" s="6"/>
      <c r="G2673" s="5">
        <v>35</v>
      </c>
      <c r="H2673" s="32">
        <v>2.8571428571430002</v>
      </c>
      <c r="I2673" s="29">
        <v>0</v>
      </c>
      <c r="J2673" s="28">
        <v>8.5714285714289993</v>
      </c>
      <c r="K2673" s="33">
        <v>88.571428571428996</v>
      </c>
      <c r="L2673" s="62">
        <v>0</v>
      </c>
    </row>
    <row r="2674" spans="4:12" x14ac:dyDescent="0.2">
      <c r="D2674" s="175"/>
      <c r="E2674" s="4" t="s">
        <v>23</v>
      </c>
      <c r="F2674" s="6"/>
      <c r="G2674" s="5">
        <v>143</v>
      </c>
      <c r="H2674" s="32">
        <v>0.69930069930100003</v>
      </c>
      <c r="I2674" s="29">
        <v>0</v>
      </c>
      <c r="J2674" s="12">
        <v>4.1958041958040004</v>
      </c>
      <c r="K2674" s="12">
        <v>95.104895104894993</v>
      </c>
      <c r="L2674" s="62">
        <v>0</v>
      </c>
    </row>
    <row r="2675" spans="4:12" x14ac:dyDescent="0.2">
      <c r="D2675" s="175"/>
      <c r="E2675" s="4" t="s">
        <v>24</v>
      </c>
      <c r="F2675" s="6"/>
      <c r="G2675" s="5">
        <v>187</v>
      </c>
      <c r="H2675" s="32">
        <v>0.53475935828900001</v>
      </c>
      <c r="I2675" s="12">
        <v>2.673796791444</v>
      </c>
      <c r="J2675" s="12">
        <v>1.069518716578</v>
      </c>
      <c r="K2675" s="12">
        <v>95.187165775400999</v>
      </c>
      <c r="L2675" s="34">
        <v>0.53475935828900001</v>
      </c>
    </row>
    <row r="2676" spans="4:12" x14ac:dyDescent="0.2">
      <c r="D2676" s="175"/>
      <c r="E2676" s="4" t="s">
        <v>25</v>
      </c>
      <c r="F2676" s="6"/>
      <c r="G2676" s="5">
        <v>71</v>
      </c>
      <c r="H2676" s="32">
        <v>1.4084507042250001</v>
      </c>
      <c r="I2676" s="29">
        <v>0</v>
      </c>
      <c r="J2676" s="12">
        <v>1.4084507042250001</v>
      </c>
      <c r="K2676" s="12">
        <v>94.366197183099004</v>
      </c>
      <c r="L2676" s="34">
        <v>2.8169014084509998</v>
      </c>
    </row>
    <row r="2677" spans="4:12" x14ac:dyDescent="0.2">
      <c r="D2677" s="175"/>
      <c r="E2677" s="4" t="s">
        <v>26</v>
      </c>
      <c r="F2677" s="6"/>
      <c r="G2677" s="5">
        <v>30</v>
      </c>
      <c r="H2677" s="63">
        <v>0</v>
      </c>
      <c r="I2677" s="12">
        <v>3.333333333333</v>
      </c>
      <c r="J2677" s="29">
        <v>0</v>
      </c>
      <c r="K2677" s="12">
        <v>96.666666666666998</v>
      </c>
      <c r="L2677" s="62">
        <v>0</v>
      </c>
    </row>
    <row r="2678" spans="4:12" x14ac:dyDescent="0.2">
      <c r="D2678" s="175"/>
      <c r="E2678" s="4" t="s">
        <v>27</v>
      </c>
      <c r="F2678" s="6"/>
      <c r="G2678" s="5">
        <v>70</v>
      </c>
      <c r="H2678" s="63">
        <v>0</v>
      </c>
      <c r="I2678" s="12">
        <v>1.4285714285710001</v>
      </c>
      <c r="J2678" s="12">
        <v>1.4285714285710001</v>
      </c>
      <c r="K2678" s="12">
        <v>95.714285714286007</v>
      </c>
      <c r="L2678" s="34">
        <v>1.4285714285710001</v>
      </c>
    </row>
    <row r="2679" spans="4:12" x14ac:dyDescent="0.2">
      <c r="D2679" s="175"/>
      <c r="E2679" s="4" t="s">
        <v>28</v>
      </c>
      <c r="F2679" s="6"/>
      <c r="G2679" s="5">
        <v>51</v>
      </c>
      <c r="H2679" s="63">
        <v>0</v>
      </c>
      <c r="I2679" s="29">
        <v>0</v>
      </c>
      <c r="J2679" s="12">
        <v>3.9215686274510002</v>
      </c>
      <c r="K2679" s="12">
        <v>96.078431372549005</v>
      </c>
      <c r="L2679" s="62">
        <v>0</v>
      </c>
    </row>
    <row r="2680" spans="4:12" x14ac:dyDescent="0.2">
      <c r="D2680" s="175"/>
      <c r="E2680" s="4" t="s">
        <v>29</v>
      </c>
      <c r="F2680" s="6"/>
      <c r="G2680" s="5">
        <v>7</v>
      </c>
      <c r="H2680" s="63">
        <v>0</v>
      </c>
      <c r="I2680" s="29">
        <v>0</v>
      </c>
      <c r="J2680" s="49">
        <v>14.285714285714</v>
      </c>
      <c r="K2680" s="33">
        <v>85.714285714286007</v>
      </c>
      <c r="L2680" s="62">
        <v>0</v>
      </c>
    </row>
    <row r="2681" spans="4:12" x14ac:dyDescent="0.2">
      <c r="D2681" s="174" t="s">
        <v>30</v>
      </c>
      <c r="E2681" s="20" t="s">
        <v>31</v>
      </c>
      <c r="F2681" s="22"/>
      <c r="G2681" s="21">
        <v>393</v>
      </c>
      <c r="H2681" s="51">
        <v>1.0178117048349999</v>
      </c>
      <c r="I2681" s="19">
        <v>1.526717557252</v>
      </c>
      <c r="J2681" s="19">
        <v>2.2900763358780001</v>
      </c>
      <c r="K2681" s="19">
        <v>94.402035623410001</v>
      </c>
      <c r="L2681" s="50">
        <v>0.76335877862599999</v>
      </c>
    </row>
    <row r="2682" spans="4:12" x14ac:dyDescent="0.2">
      <c r="D2682" s="175"/>
      <c r="E2682" s="4" t="s">
        <v>32</v>
      </c>
      <c r="F2682" s="6"/>
      <c r="G2682" s="5">
        <v>352</v>
      </c>
      <c r="H2682" s="32">
        <v>0.56818181818199998</v>
      </c>
      <c r="I2682" s="12">
        <v>1.4204545454549999</v>
      </c>
      <c r="J2682" s="12">
        <v>2.2727272727269998</v>
      </c>
      <c r="K2682" s="12">
        <v>94.602272727273004</v>
      </c>
      <c r="L2682" s="34">
        <v>1.136363636364</v>
      </c>
    </row>
    <row r="2683" spans="4:12" x14ac:dyDescent="0.2">
      <c r="D2683" s="175"/>
      <c r="E2683" s="4" t="s">
        <v>33</v>
      </c>
      <c r="F2683" s="6"/>
      <c r="G2683" s="5">
        <v>388</v>
      </c>
      <c r="H2683" s="32">
        <v>0.51546391752599996</v>
      </c>
      <c r="I2683" s="12">
        <v>1.0309278350519999</v>
      </c>
      <c r="J2683" s="12">
        <v>1.2886597938140001</v>
      </c>
      <c r="K2683" s="12">
        <v>96.391752577320005</v>
      </c>
      <c r="L2683" s="34">
        <v>0.77319587628899999</v>
      </c>
    </row>
    <row r="2684" spans="4:12" x14ac:dyDescent="0.2">
      <c r="D2684" s="175"/>
      <c r="E2684" s="4" t="s">
        <v>34</v>
      </c>
      <c r="F2684" s="6"/>
      <c r="G2684" s="5">
        <v>89</v>
      </c>
      <c r="H2684" s="63">
        <v>0</v>
      </c>
      <c r="I2684" s="29">
        <v>0</v>
      </c>
      <c r="J2684" s="12">
        <v>5.61797752809</v>
      </c>
      <c r="K2684" s="12">
        <v>94.382022471910005</v>
      </c>
      <c r="L2684" s="62">
        <v>0</v>
      </c>
    </row>
    <row r="2685" spans="4:12" x14ac:dyDescent="0.2">
      <c r="D2685" s="174" t="s">
        <v>35</v>
      </c>
      <c r="E2685" s="20" t="s">
        <v>36</v>
      </c>
      <c r="F2685" s="22"/>
      <c r="G2685" s="21">
        <v>629</v>
      </c>
      <c r="H2685" s="51">
        <v>0.63593004769499994</v>
      </c>
      <c r="I2685" s="19">
        <v>1.4308426073130001</v>
      </c>
      <c r="J2685" s="19">
        <v>2.5437201907790001</v>
      </c>
      <c r="K2685" s="19">
        <v>94.435612082671</v>
      </c>
      <c r="L2685" s="50">
        <v>0.95389507154200004</v>
      </c>
    </row>
    <row r="2686" spans="4:12" x14ac:dyDescent="0.2">
      <c r="D2686" s="175"/>
      <c r="E2686" s="4" t="s">
        <v>37</v>
      </c>
      <c r="F2686" s="6"/>
      <c r="G2686" s="5">
        <v>593</v>
      </c>
      <c r="H2686" s="32">
        <v>0.67453625632400005</v>
      </c>
      <c r="I2686" s="12">
        <v>1.0118043844860001</v>
      </c>
      <c r="J2686" s="12">
        <v>1.85497470489</v>
      </c>
      <c r="K2686" s="12">
        <v>95.784148397975997</v>
      </c>
      <c r="L2686" s="34">
        <v>0.67453625632400005</v>
      </c>
    </row>
    <row r="2687" spans="4:12" x14ac:dyDescent="0.2">
      <c r="D2687" s="174" t="s">
        <v>38</v>
      </c>
      <c r="E2687" s="20" t="s">
        <v>39</v>
      </c>
      <c r="F2687" s="22"/>
      <c r="G2687" s="21">
        <v>64</v>
      </c>
      <c r="H2687" s="51">
        <v>1.5625</v>
      </c>
      <c r="I2687" s="74">
        <v>0</v>
      </c>
      <c r="J2687" s="19">
        <v>1.5625</v>
      </c>
      <c r="K2687" s="19">
        <v>96.875</v>
      </c>
      <c r="L2687" s="100">
        <v>0</v>
      </c>
    </row>
    <row r="2688" spans="4:12" x14ac:dyDescent="0.2">
      <c r="D2688" s="175"/>
      <c r="E2688" s="4" t="s">
        <v>40</v>
      </c>
      <c r="F2688" s="6"/>
      <c r="G2688" s="5">
        <v>147</v>
      </c>
      <c r="H2688" s="32">
        <v>1.360544217687</v>
      </c>
      <c r="I2688" s="12">
        <v>3.4013605442179999</v>
      </c>
      <c r="J2688" s="12">
        <v>4.0816326530609999</v>
      </c>
      <c r="K2688" s="33">
        <v>89.795918367346999</v>
      </c>
      <c r="L2688" s="34">
        <v>1.360544217687</v>
      </c>
    </row>
    <row r="2689" spans="2:12" x14ac:dyDescent="0.2">
      <c r="D2689" s="175"/>
      <c r="E2689" s="4" t="s">
        <v>41</v>
      </c>
      <c r="F2689" s="6"/>
      <c r="G2689" s="5">
        <v>204</v>
      </c>
      <c r="H2689" s="32">
        <v>0.49019607843099999</v>
      </c>
      <c r="I2689" s="12">
        <v>0.98039215686299996</v>
      </c>
      <c r="J2689" s="12">
        <v>2.4509803921570001</v>
      </c>
      <c r="K2689" s="12">
        <v>96.078431372549005</v>
      </c>
      <c r="L2689" s="62">
        <v>0</v>
      </c>
    </row>
    <row r="2690" spans="2:12" x14ac:dyDescent="0.2">
      <c r="D2690" s="175"/>
      <c r="E2690" s="4" t="s">
        <v>42</v>
      </c>
      <c r="F2690" s="6"/>
      <c r="G2690" s="5">
        <v>210</v>
      </c>
      <c r="H2690" s="63">
        <v>0</v>
      </c>
      <c r="I2690" s="29">
        <v>0</v>
      </c>
      <c r="J2690" s="12">
        <v>2.3809523809519999</v>
      </c>
      <c r="K2690" s="12">
        <v>96.666666666666998</v>
      </c>
      <c r="L2690" s="34">
        <v>0.95238095238099996</v>
      </c>
    </row>
    <row r="2691" spans="2:12" x14ac:dyDescent="0.2">
      <c r="D2691" s="175"/>
      <c r="E2691" s="4" t="s">
        <v>43</v>
      </c>
      <c r="F2691" s="6"/>
      <c r="G2691" s="5">
        <v>204</v>
      </c>
      <c r="H2691" s="32">
        <v>0.49019607843099999</v>
      </c>
      <c r="I2691" s="12">
        <v>1.9607843137250001</v>
      </c>
      <c r="J2691" s="12">
        <v>1.9607843137250001</v>
      </c>
      <c r="K2691" s="12">
        <v>95.588235294117993</v>
      </c>
      <c r="L2691" s="62">
        <v>0</v>
      </c>
    </row>
    <row r="2692" spans="2:12" x14ac:dyDescent="0.2">
      <c r="D2692" s="175"/>
      <c r="E2692" s="4" t="s">
        <v>44</v>
      </c>
      <c r="F2692" s="6"/>
      <c r="G2692" s="5">
        <v>223</v>
      </c>
      <c r="H2692" s="32">
        <v>0.89686098654699997</v>
      </c>
      <c r="I2692" s="12">
        <v>0.44843049327399997</v>
      </c>
      <c r="J2692" s="12">
        <v>1.7937219730939999</v>
      </c>
      <c r="K2692" s="12">
        <v>96.860986547085005</v>
      </c>
      <c r="L2692" s="62">
        <v>0</v>
      </c>
    </row>
    <row r="2693" spans="2:12" x14ac:dyDescent="0.2">
      <c r="D2693" s="176"/>
      <c r="E2693" s="59" t="s">
        <v>45</v>
      </c>
      <c r="F2693" s="60"/>
      <c r="G2693" s="56">
        <v>170</v>
      </c>
      <c r="H2693" s="83">
        <v>0.58823529411800002</v>
      </c>
      <c r="I2693" s="47">
        <v>1.764705882353</v>
      </c>
      <c r="J2693" s="47">
        <v>1.1764705882349999</v>
      </c>
      <c r="K2693" s="47">
        <v>92.941176470588005</v>
      </c>
      <c r="L2693" s="85">
        <v>3.5294117647059999</v>
      </c>
    </row>
    <row r="2695" spans="2:12" x14ac:dyDescent="0.2">
      <c r="B2695" s="43" t="str">
        <f xml:space="preserve"> HYPERLINK("#'目次'!B104", "[98]")</f>
        <v>[98]</v>
      </c>
      <c r="C2695" s="31" t="s">
        <v>239</v>
      </c>
    </row>
    <row r="2699" spans="2:12" ht="24" x14ac:dyDescent="0.2">
      <c r="D2699" s="177"/>
      <c r="E2699" s="178"/>
      <c r="F2699" s="178"/>
      <c r="G2699" s="40" t="s">
        <v>14</v>
      </c>
      <c r="H2699" s="42" t="s">
        <v>240</v>
      </c>
      <c r="I2699" s="15" t="s">
        <v>241</v>
      </c>
      <c r="J2699" s="15" t="s">
        <v>242</v>
      </c>
      <c r="K2699" s="15" t="s">
        <v>243</v>
      </c>
      <c r="L2699" s="44" t="s">
        <v>17</v>
      </c>
    </row>
    <row r="2700" spans="2:12" x14ac:dyDescent="0.2">
      <c r="D2700" s="179"/>
      <c r="E2700" s="180"/>
      <c r="F2700" s="180"/>
      <c r="G2700" s="39"/>
      <c r="H2700" s="41"/>
      <c r="I2700" s="14"/>
      <c r="J2700" s="14"/>
      <c r="K2700" s="14"/>
      <c r="L2700" s="38"/>
    </row>
    <row r="2701" spans="2:12" x14ac:dyDescent="0.2">
      <c r="D2701" s="58"/>
      <c r="E2701" s="53" t="s">
        <v>14</v>
      </c>
      <c r="F2701" s="52"/>
      <c r="G2701" s="37">
        <v>1222</v>
      </c>
      <c r="H2701" s="24">
        <v>0.65466448445199998</v>
      </c>
      <c r="I2701" s="24">
        <v>1.2274959083470001</v>
      </c>
      <c r="J2701" s="24">
        <v>2.2094926350250002</v>
      </c>
      <c r="K2701" s="24">
        <v>95.090016366612005</v>
      </c>
      <c r="L2701" s="68">
        <v>0.81833060556500004</v>
      </c>
    </row>
    <row r="2702" spans="2:12" x14ac:dyDescent="0.2">
      <c r="D2702" s="174" t="s">
        <v>52</v>
      </c>
      <c r="E2702" s="20" t="s">
        <v>53</v>
      </c>
      <c r="F2702" s="22"/>
      <c r="G2702" s="21">
        <v>15</v>
      </c>
      <c r="H2702" s="110">
        <v>0</v>
      </c>
      <c r="I2702" s="74">
        <v>0</v>
      </c>
      <c r="J2702" s="19">
        <v>6.666666666667</v>
      </c>
      <c r="K2702" s="19">
        <v>93.333333333333002</v>
      </c>
      <c r="L2702" s="100">
        <v>0</v>
      </c>
    </row>
    <row r="2703" spans="2:12" ht="24" x14ac:dyDescent="0.2">
      <c r="D2703" s="175"/>
      <c r="E2703" s="4" t="s">
        <v>54</v>
      </c>
      <c r="F2703" s="6"/>
      <c r="G2703" s="5">
        <v>122</v>
      </c>
      <c r="H2703" s="63">
        <v>0</v>
      </c>
      <c r="I2703" s="12">
        <v>1.6393442622950001</v>
      </c>
      <c r="J2703" s="12">
        <v>2.459016393443</v>
      </c>
      <c r="K2703" s="12">
        <v>95.081967213115007</v>
      </c>
      <c r="L2703" s="34">
        <v>0.81967213114799997</v>
      </c>
    </row>
    <row r="2704" spans="2:12" x14ac:dyDescent="0.2">
      <c r="D2704" s="175"/>
      <c r="E2704" s="4" t="s">
        <v>55</v>
      </c>
      <c r="F2704" s="6"/>
      <c r="G2704" s="5">
        <v>43</v>
      </c>
      <c r="H2704" s="63">
        <v>0</v>
      </c>
      <c r="I2704" s="29">
        <v>0</v>
      </c>
      <c r="J2704" s="12">
        <v>2.3255813953489999</v>
      </c>
      <c r="K2704" s="12">
        <v>95.348837209302005</v>
      </c>
      <c r="L2704" s="34">
        <v>2.3255813953489999</v>
      </c>
    </row>
    <row r="2705" spans="4:12" x14ac:dyDescent="0.2">
      <c r="D2705" s="175"/>
      <c r="E2705" s="4" t="s">
        <v>56</v>
      </c>
      <c r="F2705" s="6"/>
      <c r="G2705" s="5">
        <v>60</v>
      </c>
      <c r="H2705" s="63">
        <v>0</v>
      </c>
      <c r="I2705" s="12">
        <v>1.666666666667</v>
      </c>
      <c r="J2705" s="12">
        <v>1.666666666667</v>
      </c>
      <c r="K2705" s="12">
        <v>96.666666666666998</v>
      </c>
      <c r="L2705" s="62">
        <v>0</v>
      </c>
    </row>
    <row r="2706" spans="4:12" x14ac:dyDescent="0.2">
      <c r="D2706" s="175"/>
      <c r="E2706" s="4" t="s">
        <v>57</v>
      </c>
      <c r="F2706" s="6"/>
      <c r="G2706" s="5">
        <v>286</v>
      </c>
      <c r="H2706" s="32">
        <v>1.0489510489510001</v>
      </c>
      <c r="I2706" s="12">
        <v>1.398601398601</v>
      </c>
      <c r="J2706" s="12">
        <v>3.8461538461539999</v>
      </c>
      <c r="K2706" s="12">
        <v>93.706293706294005</v>
      </c>
      <c r="L2706" s="62">
        <v>0</v>
      </c>
    </row>
    <row r="2707" spans="4:12" x14ac:dyDescent="0.2">
      <c r="D2707" s="175"/>
      <c r="E2707" s="4" t="s">
        <v>58</v>
      </c>
      <c r="F2707" s="6"/>
      <c r="G2707" s="5">
        <v>129</v>
      </c>
      <c r="H2707" s="63">
        <v>0</v>
      </c>
      <c r="I2707" s="29">
        <v>0</v>
      </c>
      <c r="J2707" s="12">
        <v>2.3255813953489999</v>
      </c>
      <c r="K2707" s="12">
        <v>96.899224806202</v>
      </c>
      <c r="L2707" s="34">
        <v>0.77519379845000003</v>
      </c>
    </row>
    <row r="2708" spans="4:12" x14ac:dyDescent="0.2">
      <c r="D2708" s="175"/>
      <c r="E2708" s="4" t="s">
        <v>59</v>
      </c>
      <c r="F2708" s="6"/>
      <c r="G2708" s="5">
        <v>195</v>
      </c>
      <c r="H2708" s="63">
        <v>0</v>
      </c>
      <c r="I2708" s="12">
        <v>0.51282051282100005</v>
      </c>
      <c r="J2708" s="12">
        <v>0.51282051282100005</v>
      </c>
      <c r="K2708" s="12">
        <v>97.948717948717999</v>
      </c>
      <c r="L2708" s="34">
        <v>1.025641025641</v>
      </c>
    </row>
    <row r="2709" spans="4:12" x14ac:dyDescent="0.2">
      <c r="D2709" s="175"/>
      <c r="E2709" s="4" t="s">
        <v>60</v>
      </c>
      <c r="F2709" s="6"/>
      <c r="G2709" s="5">
        <v>176</v>
      </c>
      <c r="H2709" s="32">
        <v>1.136363636364</v>
      </c>
      <c r="I2709" s="12">
        <v>1.136363636364</v>
      </c>
      <c r="J2709" s="12">
        <v>2.2727272727269998</v>
      </c>
      <c r="K2709" s="12">
        <v>94.318181818181998</v>
      </c>
      <c r="L2709" s="34">
        <v>1.136363636364</v>
      </c>
    </row>
    <row r="2710" spans="4:12" x14ac:dyDescent="0.2">
      <c r="D2710" s="175"/>
      <c r="E2710" s="4" t="s">
        <v>61</v>
      </c>
      <c r="F2710" s="6"/>
      <c r="G2710" s="5">
        <v>78</v>
      </c>
      <c r="H2710" s="32">
        <v>1.2820512820509999</v>
      </c>
      <c r="I2710" s="12">
        <v>2.564102564103</v>
      </c>
      <c r="J2710" s="12">
        <v>1.2820512820509999</v>
      </c>
      <c r="K2710" s="12">
        <v>94.871794871795004</v>
      </c>
      <c r="L2710" s="62">
        <v>0</v>
      </c>
    </row>
    <row r="2711" spans="4:12" x14ac:dyDescent="0.2">
      <c r="D2711" s="175"/>
      <c r="E2711" s="4" t="s">
        <v>62</v>
      </c>
      <c r="F2711" s="6"/>
      <c r="G2711" s="5">
        <v>113</v>
      </c>
      <c r="H2711" s="32">
        <v>1.769911504425</v>
      </c>
      <c r="I2711" s="12">
        <v>2.654867256637</v>
      </c>
      <c r="J2711" s="12">
        <v>0.88495575221199996</v>
      </c>
      <c r="K2711" s="12">
        <v>93.805309734513003</v>
      </c>
      <c r="L2711" s="34">
        <v>0.88495575221199996</v>
      </c>
    </row>
    <row r="2712" spans="4:12" x14ac:dyDescent="0.2">
      <c r="D2712" s="174" t="s">
        <v>63</v>
      </c>
      <c r="E2712" s="20" t="s">
        <v>64</v>
      </c>
      <c r="F2712" s="22"/>
      <c r="G2712" s="21">
        <v>234</v>
      </c>
      <c r="H2712" s="51">
        <v>1.2820512820509999</v>
      </c>
      <c r="I2712" s="19">
        <v>0.85470085470099999</v>
      </c>
      <c r="J2712" s="19">
        <v>0.85470085470099999</v>
      </c>
      <c r="K2712" s="19">
        <v>95.726495726495997</v>
      </c>
      <c r="L2712" s="50">
        <v>1.2820512820509999</v>
      </c>
    </row>
    <row r="2713" spans="4:12" x14ac:dyDescent="0.2">
      <c r="D2713" s="175"/>
      <c r="E2713" s="4" t="s">
        <v>65</v>
      </c>
      <c r="F2713" s="6"/>
      <c r="G2713" s="5">
        <v>172</v>
      </c>
      <c r="H2713" s="32">
        <v>1.1627906976739999</v>
      </c>
      <c r="I2713" s="12">
        <v>2.9069767441860002</v>
      </c>
      <c r="J2713" s="12">
        <v>5.2325581395349996</v>
      </c>
      <c r="K2713" s="12">
        <v>90.116279069767003</v>
      </c>
      <c r="L2713" s="34">
        <v>0.58139534883699995</v>
      </c>
    </row>
    <row r="2714" spans="4:12" x14ac:dyDescent="0.2">
      <c r="D2714" s="175"/>
      <c r="E2714" s="4" t="s">
        <v>66</v>
      </c>
      <c r="F2714" s="6"/>
      <c r="G2714" s="5">
        <v>165</v>
      </c>
      <c r="H2714" s="32">
        <v>0.60606060606099998</v>
      </c>
      <c r="I2714" s="29">
        <v>0</v>
      </c>
      <c r="J2714" s="12">
        <v>1.2121212121210001</v>
      </c>
      <c r="K2714" s="12">
        <v>98.181818181818002</v>
      </c>
      <c r="L2714" s="62">
        <v>0</v>
      </c>
    </row>
    <row r="2715" spans="4:12" x14ac:dyDescent="0.2">
      <c r="D2715" s="175"/>
      <c r="E2715" s="4" t="s">
        <v>67</v>
      </c>
      <c r="F2715" s="6"/>
      <c r="G2715" s="5">
        <v>158</v>
      </c>
      <c r="H2715" s="63">
        <v>0</v>
      </c>
      <c r="I2715" s="12">
        <v>0.63291139240500005</v>
      </c>
      <c r="J2715" s="12">
        <v>3.7974683544299999</v>
      </c>
      <c r="K2715" s="12">
        <v>94.936708860758998</v>
      </c>
      <c r="L2715" s="34">
        <v>0.63291139240500005</v>
      </c>
    </row>
    <row r="2716" spans="4:12" x14ac:dyDescent="0.2">
      <c r="D2716" s="175"/>
      <c r="E2716" s="4" t="s">
        <v>68</v>
      </c>
      <c r="F2716" s="6"/>
      <c r="G2716" s="5">
        <v>112</v>
      </c>
      <c r="H2716" s="63">
        <v>0</v>
      </c>
      <c r="I2716" s="12">
        <v>0.89285714285700002</v>
      </c>
      <c r="J2716" s="12">
        <v>1.785714285714</v>
      </c>
      <c r="K2716" s="12">
        <v>96.428571428571004</v>
      </c>
      <c r="L2716" s="34">
        <v>0.89285714285700002</v>
      </c>
    </row>
    <row r="2717" spans="4:12" x14ac:dyDescent="0.2">
      <c r="D2717" s="175"/>
      <c r="E2717" s="4" t="s">
        <v>69</v>
      </c>
      <c r="F2717" s="6"/>
      <c r="G2717" s="5">
        <v>92</v>
      </c>
      <c r="H2717" s="32">
        <v>1.086956521739</v>
      </c>
      <c r="I2717" s="12">
        <v>4.3478260869570002</v>
      </c>
      <c r="J2717" s="29">
        <v>0</v>
      </c>
      <c r="K2717" s="12">
        <v>93.478260869565005</v>
      </c>
      <c r="L2717" s="34">
        <v>1.086956521739</v>
      </c>
    </row>
    <row r="2718" spans="4:12" x14ac:dyDescent="0.2">
      <c r="D2718" s="175"/>
      <c r="E2718" s="4" t="s">
        <v>70</v>
      </c>
      <c r="F2718" s="6"/>
      <c r="G2718" s="5">
        <v>131</v>
      </c>
      <c r="H2718" s="32">
        <v>0.76335877862599999</v>
      </c>
      <c r="I2718" s="29">
        <v>0</v>
      </c>
      <c r="J2718" s="12">
        <v>2.2900763358780001</v>
      </c>
      <c r="K2718" s="12">
        <v>96.183206106870003</v>
      </c>
      <c r="L2718" s="34">
        <v>0.76335877862599999</v>
      </c>
    </row>
    <row r="2719" spans="4:12" x14ac:dyDescent="0.2">
      <c r="D2719" s="175"/>
      <c r="E2719" s="4" t="s">
        <v>71</v>
      </c>
      <c r="F2719" s="6"/>
      <c r="G2719" s="5">
        <v>71</v>
      </c>
      <c r="H2719" s="63">
        <v>0</v>
      </c>
      <c r="I2719" s="12">
        <v>1.4084507042250001</v>
      </c>
      <c r="J2719" s="12">
        <v>1.4084507042250001</v>
      </c>
      <c r="K2719" s="12">
        <v>97.183098591548998</v>
      </c>
      <c r="L2719" s="62">
        <v>0</v>
      </c>
    </row>
    <row r="2720" spans="4:12" x14ac:dyDescent="0.2">
      <c r="D2720" s="176"/>
      <c r="E2720" s="59" t="s">
        <v>72</v>
      </c>
      <c r="F2720" s="60"/>
      <c r="G2720" s="56">
        <v>70</v>
      </c>
      <c r="H2720" s="115">
        <v>0</v>
      </c>
      <c r="I2720" s="47">
        <v>1.4285714285710001</v>
      </c>
      <c r="J2720" s="47">
        <v>1.4285714285710001</v>
      </c>
      <c r="K2720" s="47">
        <v>97.142857142856997</v>
      </c>
      <c r="L2720" s="125">
        <v>0</v>
      </c>
    </row>
    <row r="2722" spans="2:12" x14ac:dyDescent="0.2">
      <c r="B2722" s="43" t="str">
        <f xml:space="preserve"> HYPERLINK("#'目次'!B105", "[99]")</f>
        <v>[99]</v>
      </c>
      <c r="C2722" s="31" t="s">
        <v>239</v>
      </c>
    </row>
    <row r="2725" spans="2:12" x14ac:dyDescent="0.2">
      <c r="C2725" s="31" t="s">
        <v>75</v>
      </c>
    </row>
    <row r="2726" spans="2:12" ht="24" x14ac:dyDescent="0.2">
      <c r="D2726" s="177"/>
      <c r="E2726" s="178"/>
      <c r="F2726" s="178"/>
      <c r="G2726" s="40" t="s">
        <v>14</v>
      </c>
      <c r="H2726" s="42" t="s">
        <v>240</v>
      </c>
      <c r="I2726" s="15" t="s">
        <v>241</v>
      </c>
      <c r="J2726" s="15" t="s">
        <v>242</v>
      </c>
      <c r="K2726" s="15" t="s">
        <v>243</v>
      </c>
      <c r="L2726" s="44" t="s">
        <v>17</v>
      </c>
    </row>
    <row r="2727" spans="2:12" x14ac:dyDescent="0.2">
      <c r="D2727" s="179"/>
      <c r="E2727" s="180"/>
      <c r="F2727" s="180"/>
      <c r="G2727" s="39"/>
      <c r="H2727" s="41"/>
      <c r="I2727" s="14"/>
      <c r="J2727" s="14"/>
      <c r="K2727" s="14"/>
      <c r="L2727" s="38"/>
    </row>
    <row r="2728" spans="2:12" x14ac:dyDescent="0.2">
      <c r="D2728" s="58"/>
      <c r="E2728" s="53" t="s">
        <v>14</v>
      </c>
      <c r="F2728" s="52"/>
      <c r="G2728" s="37">
        <v>1222</v>
      </c>
      <c r="H2728" s="24">
        <v>0.65466448445199998</v>
      </c>
      <c r="I2728" s="24">
        <v>1.2274959083470001</v>
      </c>
      <c r="J2728" s="24">
        <v>2.2094926350250002</v>
      </c>
      <c r="K2728" s="24">
        <v>95.090016366612005</v>
      </c>
      <c r="L2728" s="68">
        <v>0.81833060556500004</v>
      </c>
    </row>
    <row r="2729" spans="2:12" x14ac:dyDescent="0.2">
      <c r="D2729" s="174" t="s">
        <v>36</v>
      </c>
      <c r="E2729" s="20" t="s">
        <v>76</v>
      </c>
      <c r="F2729" s="22"/>
      <c r="G2729" s="21">
        <v>629</v>
      </c>
      <c r="H2729" s="51">
        <v>0.63593004769499994</v>
      </c>
      <c r="I2729" s="19">
        <v>1.4308426073130001</v>
      </c>
      <c r="J2729" s="19">
        <v>2.5437201907790001</v>
      </c>
      <c r="K2729" s="19">
        <v>94.435612082671</v>
      </c>
      <c r="L2729" s="50">
        <v>0.95389507154200004</v>
      </c>
    </row>
    <row r="2730" spans="2:12" x14ac:dyDescent="0.2">
      <c r="D2730" s="175"/>
      <c r="E2730" s="4" t="s">
        <v>39</v>
      </c>
      <c r="F2730" s="6"/>
      <c r="G2730" s="5">
        <v>37</v>
      </c>
      <c r="H2730" s="32">
        <v>2.7027027027030002</v>
      </c>
      <c r="I2730" s="29">
        <v>0</v>
      </c>
      <c r="J2730" s="29">
        <v>0</v>
      </c>
      <c r="K2730" s="12">
        <v>97.297297297297007</v>
      </c>
      <c r="L2730" s="62">
        <v>0</v>
      </c>
    </row>
    <row r="2731" spans="2:12" x14ac:dyDescent="0.2">
      <c r="D2731" s="175"/>
      <c r="E2731" s="4" t="s">
        <v>40</v>
      </c>
      <c r="F2731" s="6"/>
      <c r="G2731" s="5">
        <v>73</v>
      </c>
      <c r="H2731" s="32">
        <v>1.369863013699</v>
      </c>
      <c r="I2731" s="12">
        <v>2.7397260273969999</v>
      </c>
      <c r="J2731" s="12">
        <v>2.7397260273969999</v>
      </c>
      <c r="K2731" s="12">
        <v>91.780821917807998</v>
      </c>
      <c r="L2731" s="34">
        <v>1.369863013699</v>
      </c>
    </row>
    <row r="2732" spans="2:12" x14ac:dyDescent="0.2">
      <c r="D2732" s="175"/>
      <c r="E2732" s="4" t="s">
        <v>41</v>
      </c>
      <c r="F2732" s="6"/>
      <c r="G2732" s="5">
        <v>108</v>
      </c>
      <c r="H2732" s="63">
        <v>0</v>
      </c>
      <c r="I2732" s="12">
        <v>1.851851851852</v>
      </c>
      <c r="J2732" s="12">
        <v>3.7037037037039999</v>
      </c>
      <c r="K2732" s="12">
        <v>94.444444444444002</v>
      </c>
      <c r="L2732" s="62">
        <v>0</v>
      </c>
    </row>
    <row r="2733" spans="2:12" x14ac:dyDescent="0.2">
      <c r="D2733" s="175"/>
      <c r="E2733" s="4" t="s">
        <v>42</v>
      </c>
      <c r="F2733" s="6"/>
      <c r="G2733" s="5">
        <v>113</v>
      </c>
      <c r="H2733" s="63">
        <v>0</v>
      </c>
      <c r="I2733" s="29">
        <v>0</v>
      </c>
      <c r="J2733" s="12">
        <v>3.53982300885</v>
      </c>
      <c r="K2733" s="12">
        <v>95.575221238937999</v>
      </c>
      <c r="L2733" s="34">
        <v>0.88495575221199996</v>
      </c>
    </row>
    <row r="2734" spans="2:12" x14ac:dyDescent="0.2">
      <c r="D2734" s="175"/>
      <c r="E2734" s="4" t="s">
        <v>43</v>
      </c>
      <c r="F2734" s="6"/>
      <c r="G2734" s="5">
        <v>101</v>
      </c>
      <c r="H2734" s="63">
        <v>0</v>
      </c>
      <c r="I2734" s="12">
        <v>1.9801980198019999</v>
      </c>
      <c r="J2734" s="12">
        <v>2.970297029703</v>
      </c>
      <c r="K2734" s="12">
        <v>95.049504950495006</v>
      </c>
      <c r="L2734" s="62">
        <v>0</v>
      </c>
    </row>
    <row r="2735" spans="2:12" x14ac:dyDescent="0.2">
      <c r="D2735" s="175"/>
      <c r="E2735" s="4" t="s">
        <v>44</v>
      </c>
      <c r="F2735" s="6"/>
      <c r="G2735" s="5">
        <v>114</v>
      </c>
      <c r="H2735" s="32">
        <v>0.87719298245599997</v>
      </c>
      <c r="I2735" s="29">
        <v>0</v>
      </c>
      <c r="J2735" s="12">
        <v>2.6315789473679998</v>
      </c>
      <c r="K2735" s="12">
        <v>96.491228070174998</v>
      </c>
      <c r="L2735" s="62">
        <v>0</v>
      </c>
    </row>
    <row r="2736" spans="2:12" x14ac:dyDescent="0.2">
      <c r="D2736" s="175"/>
      <c r="E2736" s="4" t="s">
        <v>45</v>
      </c>
      <c r="F2736" s="6"/>
      <c r="G2736" s="5">
        <v>83</v>
      </c>
      <c r="H2736" s="32">
        <v>1.204819277108</v>
      </c>
      <c r="I2736" s="12">
        <v>3.6144578313250002</v>
      </c>
      <c r="J2736" s="29">
        <v>0</v>
      </c>
      <c r="K2736" s="12">
        <v>90.361445783132993</v>
      </c>
      <c r="L2736" s="34">
        <v>4.819277108434</v>
      </c>
    </row>
    <row r="2737" spans="2:12" x14ac:dyDescent="0.2">
      <c r="D2737" s="174" t="s">
        <v>37</v>
      </c>
      <c r="E2737" s="20" t="s">
        <v>77</v>
      </c>
      <c r="F2737" s="22"/>
      <c r="G2737" s="21">
        <v>593</v>
      </c>
      <c r="H2737" s="51">
        <v>0.67453625632400005</v>
      </c>
      <c r="I2737" s="19">
        <v>1.0118043844860001</v>
      </c>
      <c r="J2737" s="19">
        <v>1.85497470489</v>
      </c>
      <c r="K2737" s="19">
        <v>95.784148397975997</v>
      </c>
      <c r="L2737" s="50">
        <v>0.67453625632400005</v>
      </c>
    </row>
    <row r="2738" spans="2:12" x14ac:dyDescent="0.2">
      <c r="D2738" s="175"/>
      <c r="E2738" s="4" t="s">
        <v>39</v>
      </c>
      <c r="F2738" s="6"/>
      <c r="G2738" s="5">
        <v>27</v>
      </c>
      <c r="H2738" s="63">
        <v>0</v>
      </c>
      <c r="I2738" s="29">
        <v>0</v>
      </c>
      <c r="J2738" s="12">
        <v>3.7037037037039999</v>
      </c>
      <c r="K2738" s="12">
        <v>96.296296296296006</v>
      </c>
      <c r="L2738" s="62">
        <v>0</v>
      </c>
    </row>
    <row r="2739" spans="2:12" x14ac:dyDescent="0.2">
      <c r="D2739" s="175"/>
      <c r="E2739" s="4" t="s">
        <v>40</v>
      </c>
      <c r="F2739" s="6"/>
      <c r="G2739" s="5">
        <v>74</v>
      </c>
      <c r="H2739" s="32">
        <v>1.351351351351</v>
      </c>
      <c r="I2739" s="12">
        <v>4.0540540540540002</v>
      </c>
      <c r="J2739" s="12">
        <v>5.4054054054050003</v>
      </c>
      <c r="K2739" s="33">
        <v>87.837837837837995</v>
      </c>
      <c r="L2739" s="34">
        <v>1.351351351351</v>
      </c>
    </row>
    <row r="2740" spans="2:12" x14ac:dyDescent="0.2">
      <c r="D2740" s="175"/>
      <c r="E2740" s="4" t="s">
        <v>41</v>
      </c>
      <c r="F2740" s="6"/>
      <c r="G2740" s="5">
        <v>96</v>
      </c>
      <c r="H2740" s="32">
        <v>1.041666666667</v>
      </c>
      <c r="I2740" s="29">
        <v>0</v>
      </c>
      <c r="J2740" s="12">
        <v>1.041666666667</v>
      </c>
      <c r="K2740" s="12">
        <v>97.916666666666998</v>
      </c>
      <c r="L2740" s="62">
        <v>0</v>
      </c>
    </row>
    <row r="2741" spans="2:12" x14ac:dyDescent="0.2">
      <c r="D2741" s="175"/>
      <c r="E2741" s="4" t="s">
        <v>42</v>
      </c>
      <c r="F2741" s="6"/>
      <c r="G2741" s="5">
        <v>97</v>
      </c>
      <c r="H2741" s="63">
        <v>0</v>
      </c>
      <c r="I2741" s="29">
        <v>0</v>
      </c>
      <c r="J2741" s="12">
        <v>1.0309278350519999</v>
      </c>
      <c r="K2741" s="12">
        <v>97.938144329897</v>
      </c>
      <c r="L2741" s="34">
        <v>1.0309278350519999</v>
      </c>
    </row>
    <row r="2742" spans="2:12" x14ac:dyDescent="0.2">
      <c r="D2742" s="175"/>
      <c r="E2742" s="4" t="s">
        <v>43</v>
      </c>
      <c r="F2742" s="6"/>
      <c r="G2742" s="5">
        <v>103</v>
      </c>
      <c r="H2742" s="32">
        <v>0.97087378640800004</v>
      </c>
      <c r="I2742" s="12">
        <v>1.9417475728160001</v>
      </c>
      <c r="J2742" s="12">
        <v>0.97087378640800004</v>
      </c>
      <c r="K2742" s="12">
        <v>96.116504854368998</v>
      </c>
      <c r="L2742" s="62">
        <v>0</v>
      </c>
    </row>
    <row r="2743" spans="2:12" x14ac:dyDescent="0.2">
      <c r="D2743" s="175"/>
      <c r="E2743" s="4" t="s">
        <v>44</v>
      </c>
      <c r="F2743" s="6"/>
      <c r="G2743" s="5">
        <v>109</v>
      </c>
      <c r="H2743" s="32">
        <v>0.91743119266100004</v>
      </c>
      <c r="I2743" s="12">
        <v>0.91743119266100004</v>
      </c>
      <c r="J2743" s="12">
        <v>0.91743119266100004</v>
      </c>
      <c r="K2743" s="12">
        <v>97.247706422017998</v>
      </c>
      <c r="L2743" s="62">
        <v>0</v>
      </c>
    </row>
    <row r="2744" spans="2:12" x14ac:dyDescent="0.2">
      <c r="D2744" s="176"/>
      <c r="E2744" s="59" t="s">
        <v>45</v>
      </c>
      <c r="F2744" s="60"/>
      <c r="G2744" s="56">
        <v>87</v>
      </c>
      <c r="H2744" s="115">
        <v>0</v>
      </c>
      <c r="I2744" s="80">
        <v>0</v>
      </c>
      <c r="J2744" s="47">
        <v>2.2988505747130001</v>
      </c>
      <c r="K2744" s="47">
        <v>95.402298850574994</v>
      </c>
      <c r="L2744" s="85">
        <v>2.2988505747130001</v>
      </c>
    </row>
    <row r="2746" spans="2:12" x14ac:dyDescent="0.2">
      <c r="B2746" s="43" t="str">
        <f xml:space="preserve"> HYPERLINK("#'目次'!B106", "[100]")</f>
        <v>[100]</v>
      </c>
      <c r="C2746" s="31" t="s">
        <v>246</v>
      </c>
    </row>
    <row r="2750" spans="2:12" ht="24" x14ac:dyDescent="0.2">
      <c r="D2750" s="177"/>
      <c r="E2750" s="178"/>
      <c r="F2750" s="178"/>
      <c r="G2750" s="40" t="s">
        <v>14</v>
      </c>
      <c r="H2750" s="42" t="s">
        <v>240</v>
      </c>
      <c r="I2750" s="15" t="s">
        <v>241</v>
      </c>
      <c r="J2750" s="15" t="s">
        <v>242</v>
      </c>
      <c r="K2750" s="15" t="s">
        <v>243</v>
      </c>
      <c r="L2750" s="44" t="s">
        <v>17</v>
      </c>
    </row>
    <row r="2751" spans="2:12" x14ac:dyDescent="0.2">
      <c r="D2751" s="179"/>
      <c r="E2751" s="180"/>
      <c r="F2751" s="180"/>
      <c r="G2751" s="39"/>
      <c r="H2751" s="41"/>
      <c r="I2751" s="14"/>
      <c r="J2751" s="14"/>
      <c r="K2751" s="14"/>
      <c r="L2751" s="38"/>
    </row>
    <row r="2752" spans="2:12" x14ac:dyDescent="0.2">
      <c r="D2752" s="58"/>
      <c r="E2752" s="53" t="s">
        <v>14</v>
      </c>
      <c r="F2752" s="52"/>
      <c r="G2752" s="37">
        <v>1222</v>
      </c>
      <c r="H2752" s="24">
        <v>0.57283142389499997</v>
      </c>
      <c r="I2752" s="24">
        <v>0.49099836333899999</v>
      </c>
      <c r="J2752" s="24">
        <v>0.32733224222599999</v>
      </c>
      <c r="K2752" s="24">
        <v>97.954173486087996</v>
      </c>
      <c r="L2752" s="68">
        <v>0.65466448445199998</v>
      </c>
    </row>
    <row r="2753" spans="4:12" x14ac:dyDescent="0.2">
      <c r="D2753" s="174" t="s">
        <v>18</v>
      </c>
      <c r="E2753" s="20" t="s">
        <v>19</v>
      </c>
      <c r="F2753" s="22"/>
      <c r="G2753" s="21">
        <v>57</v>
      </c>
      <c r="H2753" s="51">
        <v>3.508771929825</v>
      </c>
      <c r="I2753" s="74">
        <v>0</v>
      </c>
      <c r="J2753" s="74">
        <v>0</v>
      </c>
      <c r="K2753" s="19">
        <v>96.491228070174998</v>
      </c>
      <c r="L2753" s="100">
        <v>0</v>
      </c>
    </row>
    <row r="2754" spans="4:12" x14ac:dyDescent="0.2">
      <c r="D2754" s="175"/>
      <c r="E2754" s="4" t="s">
        <v>20</v>
      </c>
      <c r="F2754" s="6"/>
      <c r="G2754" s="5">
        <v>84</v>
      </c>
      <c r="H2754" s="32">
        <v>2.3809523809519999</v>
      </c>
      <c r="I2754" s="12">
        <v>1.190476190476</v>
      </c>
      <c r="J2754" s="29">
        <v>0</v>
      </c>
      <c r="K2754" s="12">
        <v>94.047619047618994</v>
      </c>
      <c r="L2754" s="34">
        <v>2.3809523809519999</v>
      </c>
    </row>
    <row r="2755" spans="4:12" x14ac:dyDescent="0.2">
      <c r="D2755" s="175"/>
      <c r="E2755" s="4" t="s">
        <v>21</v>
      </c>
      <c r="F2755" s="6"/>
      <c r="G2755" s="5">
        <v>487</v>
      </c>
      <c r="H2755" s="32">
        <v>0.20533880903499999</v>
      </c>
      <c r="I2755" s="29">
        <v>0</v>
      </c>
      <c r="J2755" s="12">
        <v>0.41067761806999997</v>
      </c>
      <c r="K2755" s="12">
        <v>98.973305954824994</v>
      </c>
      <c r="L2755" s="34">
        <v>0.41067761806999997</v>
      </c>
    </row>
    <row r="2756" spans="4:12" x14ac:dyDescent="0.2">
      <c r="D2756" s="175"/>
      <c r="E2756" s="4" t="s">
        <v>22</v>
      </c>
      <c r="F2756" s="6"/>
      <c r="G2756" s="5">
        <v>35</v>
      </c>
      <c r="H2756" s="63">
        <v>0</v>
      </c>
      <c r="I2756" s="12">
        <v>2.8571428571430002</v>
      </c>
      <c r="J2756" s="29">
        <v>0</v>
      </c>
      <c r="K2756" s="12">
        <v>97.142857142856997</v>
      </c>
      <c r="L2756" s="62">
        <v>0</v>
      </c>
    </row>
    <row r="2757" spans="4:12" x14ac:dyDescent="0.2">
      <c r="D2757" s="175"/>
      <c r="E2757" s="4" t="s">
        <v>23</v>
      </c>
      <c r="F2757" s="6"/>
      <c r="G2757" s="5">
        <v>143</v>
      </c>
      <c r="H2757" s="32">
        <v>0.69930069930100003</v>
      </c>
      <c r="I2757" s="29">
        <v>0</v>
      </c>
      <c r="J2757" s="29">
        <v>0</v>
      </c>
      <c r="K2757" s="12">
        <v>99.300699300698994</v>
      </c>
      <c r="L2757" s="62">
        <v>0</v>
      </c>
    </row>
    <row r="2758" spans="4:12" x14ac:dyDescent="0.2">
      <c r="D2758" s="175"/>
      <c r="E2758" s="4" t="s">
        <v>24</v>
      </c>
      <c r="F2758" s="6"/>
      <c r="G2758" s="5">
        <v>187</v>
      </c>
      <c r="H2758" s="32">
        <v>0.53475935828900001</v>
      </c>
      <c r="I2758" s="12">
        <v>0.53475935828900001</v>
      </c>
      <c r="J2758" s="29">
        <v>0</v>
      </c>
      <c r="K2758" s="12">
        <v>98.395721925133998</v>
      </c>
      <c r="L2758" s="34">
        <v>0.53475935828900001</v>
      </c>
    </row>
    <row r="2759" spans="4:12" x14ac:dyDescent="0.2">
      <c r="D2759" s="175"/>
      <c r="E2759" s="4" t="s">
        <v>25</v>
      </c>
      <c r="F2759" s="6"/>
      <c r="G2759" s="5">
        <v>71</v>
      </c>
      <c r="H2759" s="63">
        <v>0</v>
      </c>
      <c r="I2759" s="12">
        <v>1.4084507042250001</v>
      </c>
      <c r="J2759" s="12">
        <v>1.4084507042250001</v>
      </c>
      <c r="K2759" s="12">
        <v>94.366197183099004</v>
      </c>
      <c r="L2759" s="34">
        <v>2.8169014084509998</v>
      </c>
    </row>
    <row r="2760" spans="4:12" x14ac:dyDescent="0.2">
      <c r="D2760" s="175"/>
      <c r="E2760" s="4" t="s">
        <v>26</v>
      </c>
      <c r="F2760" s="6"/>
      <c r="G2760" s="5">
        <v>30</v>
      </c>
      <c r="H2760" s="63">
        <v>0</v>
      </c>
      <c r="I2760" s="29">
        <v>0</v>
      </c>
      <c r="J2760" s="29">
        <v>0</v>
      </c>
      <c r="K2760" s="12">
        <v>100</v>
      </c>
      <c r="L2760" s="62">
        <v>0</v>
      </c>
    </row>
    <row r="2761" spans="4:12" x14ac:dyDescent="0.2">
      <c r="D2761" s="175"/>
      <c r="E2761" s="4" t="s">
        <v>27</v>
      </c>
      <c r="F2761" s="6"/>
      <c r="G2761" s="5">
        <v>70</v>
      </c>
      <c r="H2761" s="63">
        <v>0</v>
      </c>
      <c r="I2761" s="12">
        <v>2.8571428571430002</v>
      </c>
      <c r="J2761" s="12">
        <v>1.4285714285710001</v>
      </c>
      <c r="K2761" s="12">
        <v>94.285714285713993</v>
      </c>
      <c r="L2761" s="34">
        <v>1.4285714285710001</v>
      </c>
    </row>
    <row r="2762" spans="4:12" x14ac:dyDescent="0.2">
      <c r="D2762" s="175"/>
      <c r="E2762" s="4" t="s">
        <v>28</v>
      </c>
      <c r="F2762" s="6"/>
      <c r="G2762" s="5">
        <v>51</v>
      </c>
      <c r="H2762" s="63">
        <v>0</v>
      </c>
      <c r="I2762" s="29">
        <v>0</v>
      </c>
      <c r="J2762" s="29">
        <v>0</v>
      </c>
      <c r="K2762" s="12">
        <v>100</v>
      </c>
      <c r="L2762" s="62">
        <v>0</v>
      </c>
    </row>
    <row r="2763" spans="4:12" x14ac:dyDescent="0.2">
      <c r="D2763" s="175"/>
      <c r="E2763" s="4" t="s">
        <v>29</v>
      </c>
      <c r="F2763" s="6"/>
      <c r="G2763" s="5">
        <v>7</v>
      </c>
      <c r="H2763" s="63">
        <v>0</v>
      </c>
      <c r="I2763" s="29">
        <v>0</v>
      </c>
      <c r="J2763" s="29">
        <v>0</v>
      </c>
      <c r="K2763" s="12">
        <v>100</v>
      </c>
      <c r="L2763" s="62">
        <v>0</v>
      </c>
    </row>
    <row r="2764" spans="4:12" x14ac:dyDescent="0.2">
      <c r="D2764" s="174" t="s">
        <v>30</v>
      </c>
      <c r="E2764" s="20" t="s">
        <v>31</v>
      </c>
      <c r="F2764" s="22"/>
      <c r="G2764" s="21">
        <v>393</v>
      </c>
      <c r="H2764" s="51">
        <v>1.0178117048349999</v>
      </c>
      <c r="I2764" s="19">
        <v>0.76335877862599999</v>
      </c>
      <c r="J2764" s="19">
        <v>0.76335877862599999</v>
      </c>
      <c r="K2764" s="19">
        <v>97.201017811705</v>
      </c>
      <c r="L2764" s="50">
        <v>0.25445292620900001</v>
      </c>
    </row>
    <row r="2765" spans="4:12" x14ac:dyDescent="0.2">
      <c r="D2765" s="175"/>
      <c r="E2765" s="4" t="s">
        <v>32</v>
      </c>
      <c r="F2765" s="6"/>
      <c r="G2765" s="5">
        <v>352</v>
      </c>
      <c r="H2765" s="32">
        <v>0.28409090909099999</v>
      </c>
      <c r="I2765" s="29">
        <v>0</v>
      </c>
      <c r="J2765" s="29">
        <v>0</v>
      </c>
      <c r="K2765" s="12">
        <v>98.579545454544999</v>
      </c>
      <c r="L2765" s="34">
        <v>1.136363636364</v>
      </c>
    </row>
    <row r="2766" spans="4:12" x14ac:dyDescent="0.2">
      <c r="D2766" s="175"/>
      <c r="E2766" s="4" t="s">
        <v>33</v>
      </c>
      <c r="F2766" s="6"/>
      <c r="G2766" s="5">
        <v>388</v>
      </c>
      <c r="H2766" s="32">
        <v>0.25773195876299998</v>
      </c>
      <c r="I2766" s="12">
        <v>0.77319587628899999</v>
      </c>
      <c r="J2766" s="12">
        <v>0.25773195876299998</v>
      </c>
      <c r="K2766" s="12">
        <v>97.938144329897</v>
      </c>
      <c r="L2766" s="34">
        <v>0.77319587628899999</v>
      </c>
    </row>
    <row r="2767" spans="4:12" x14ac:dyDescent="0.2">
      <c r="D2767" s="175"/>
      <c r="E2767" s="4" t="s">
        <v>34</v>
      </c>
      <c r="F2767" s="6"/>
      <c r="G2767" s="5">
        <v>89</v>
      </c>
      <c r="H2767" s="32">
        <v>1.123595505618</v>
      </c>
      <c r="I2767" s="29">
        <v>0</v>
      </c>
      <c r="J2767" s="29">
        <v>0</v>
      </c>
      <c r="K2767" s="12">
        <v>98.876404494382001</v>
      </c>
      <c r="L2767" s="62">
        <v>0</v>
      </c>
    </row>
    <row r="2768" spans="4:12" x14ac:dyDescent="0.2">
      <c r="D2768" s="174" t="s">
        <v>35</v>
      </c>
      <c r="E2768" s="20" t="s">
        <v>36</v>
      </c>
      <c r="F2768" s="22"/>
      <c r="G2768" s="21">
        <v>629</v>
      </c>
      <c r="H2768" s="51">
        <v>0.95389507154200004</v>
      </c>
      <c r="I2768" s="19">
        <v>0.47694753577100002</v>
      </c>
      <c r="J2768" s="19">
        <v>0.47694753577100002</v>
      </c>
      <c r="K2768" s="19">
        <v>97.297297297297007</v>
      </c>
      <c r="L2768" s="50">
        <v>0.794912559618</v>
      </c>
    </row>
    <row r="2769" spans="2:12" x14ac:dyDescent="0.2">
      <c r="D2769" s="175"/>
      <c r="E2769" s="4" t="s">
        <v>37</v>
      </c>
      <c r="F2769" s="6"/>
      <c r="G2769" s="5">
        <v>593</v>
      </c>
      <c r="H2769" s="32">
        <v>0.16863406408100001</v>
      </c>
      <c r="I2769" s="12">
        <v>0.50590219224300004</v>
      </c>
      <c r="J2769" s="12">
        <v>0.16863406408100001</v>
      </c>
      <c r="K2769" s="12">
        <v>98.650927487352007</v>
      </c>
      <c r="L2769" s="34">
        <v>0.50590219224300004</v>
      </c>
    </row>
    <row r="2770" spans="2:12" x14ac:dyDescent="0.2">
      <c r="D2770" s="174" t="s">
        <v>38</v>
      </c>
      <c r="E2770" s="20" t="s">
        <v>39</v>
      </c>
      <c r="F2770" s="22"/>
      <c r="G2770" s="21">
        <v>64</v>
      </c>
      <c r="H2770" s="110">
        <v>0</v>
      </c>
      <c r="I2770" s="74">
        <v>0</v>
      </c>
      <c r="J2770" s="74">
        <v>0</v>
      </c>
      <c r="K2770" s="19">
        <v>100</v>
      </c>
      <c r="L2770" s="100">
        <v>0</v>
      </c>
    </row>
    <row r="2771" spans="2:12" x14ac:dyDescent="0.2">
      <c r="D2771" s="175"/>
      <c r="E2771" s="4" t="s">
        <v>40</v>
      </c>
      <c r="F2771" s="6"/>
      <c r="G2771" s="5">
        <v>147</v>
      </c>
      <c r="H2771" s="32">
        <v>1.360544217687</v>
      </c>
      <c r="I2771" s="12">
        <v>1.360544217687</v>
      </c>
      <c r="J2771" s="12">
        <v>0.68027210884400002</v>
      </c>
      <c r="K2771" s="12">
        <v>95.238095238094999</v>
      </c>
      <c r="L2771" s="34">
        <v>1.360544217687</v>
      </c>
    </row>
    <row r="2772" spans="2:12" x14ac:dyDescent="0.2">
      <c r="D2772" s="175"/>
      <c r="E2772" s="4" t="s">
        <v>41</v>
      </c>
      <c r="F2772" s="6"/>
      <c r="G2772" s="5">
        <v>204</v>
      </c>
      <c r="H2772" s="63">
        <v>0</v>
      </c>
      <c r="I2772" s="29">
        <v>0</v>
      </c>
      <c r="J2772" s="29">
        <v>0</v>
      </c>
      <c r="K2772" s="12">
        <v>100</v>
      </c>
      <c r="L2772" s="62">
        <v>0</v>
      </c>
    </row>
    <row r="2773" spans="2:12" x14ac:dyDescent="0.2">
      <c r="D2773" s="175"/>
      <c r="E2773" s="4" t="s">
        <v>42</v>
      </c>
      <c r="F2773" s="6"/>
      <c r="G2773" s="5">
        <v>210</v>
      </c>
      <c r="H2773" s="32">
        <v>0.47619047618999999</v>
      </c>
      <c r="I2773" s="29">
        <v>0</v>
      </c>
      <c r="J2773" s="29">
        <v>0</v>
      </c>
      <c r="K2773" s="12">
        <v>98.571428571428996</v>
      </c>
      <c r="L2773" s="34">
        <v>0.95238095238099996</v>
      </c>
    </row>
    <row r="2774" spans="2:12" x14ac:dyDescent="0.2">
      <c r="D2774" s="175"/>
      <c r="E2774" s="4" t="s">
        <v>43</v>
      </c>
      <c r="F2774" s="6"/>
      <c r="G2774" s="5">
        <v>204</v>
      </c>
      <c r="H2774" s="32">
        <v>0.49019607843099999</v>
      </c>
      <c r="I2774" s="12">
        <v>0.49019607843099999</v>
      </c>
      <c r="J2774" s="29">
        <v>0</v>
      </c>
      <c r="K2774" s="12">
        <v>99.019607843136995</v>
      </c>
      <c r="L2774" s="62">
        <v>0</v>
      </c>
    </row>
    <row r="2775" spans="2:12" x14ac:dyDescent="0.2">
      <c r="D2775" s="175"/>
      <c r="E2775" s="4" t="s">
        <v>44</v>
      </c>
      <c r="F2775" s="6"/>
      <c r="G2775" s="5">
        <v>223</v>
      </c>
      <c r="H2775" s="32">
        <v>0.44843049327399997</v>
      </c>
      <c r="I2775" s="12">
        <v>0.89686098654699997</v>
      </c>
      <c r="J2775" s="12">
        <v>0.44843049327399997</v>
      </c>
      <c r="K2775" s="12">
        <v>98.206278026906006</v>
      </c>
      <c r="L2775" s="62">
        <v>0</v>
      </c>
    </row>
    <row r="2776" spans="2:12" x14ac:dyDescent="0.2">
      <c r="D2776" s="176"/>
      <c r="E2776" s="59" t="s">
        <v>45</v>
      </c>
      <c r="F2776" s="60"/>
      <c r="G2776" s="56">
        <v>170</v>
      </c>
      <c r="H2776" s="83">
        <v>1.1764705882349999</v>
      </c>
      <c r="I2776" s="47">
        <v>0.58823529411800002</v>
      </c>
      <c r="J2776" s="47">
        <v>1.1764705882349999</v>
      </c>
      <c r="K2776" s="47">
        <v>94.705882352941003</v>
      </c>
      <c r="L2776" s="85">
        <v>2.352941176471</v>
      </c>
    </row>
    <row r="2778" spans="2:12" x14ac:dyDescent="0.2">
      <c r="B2778" s="43" t="str">
        <f xml:space="preserve"> HYPERLINK("#'目次'!B107", "[101]")</f>
        <v>[101]</v>
      </c>
      <c r="C2778" s="31" t="s">
        <v>246</v>
      </c>
    </row>
    <row r="2782" spans="2:12" ht="24" x14ac:dyDescent="0.2">
      <c r="D2782" s="177"/>
      <c r="E2782" s="178"/>
      <c r="F2782" s="178"/>
      <c r="G2782" s="40" t="s">
        <v>14</v>
      </c>
      <c r="H2782" s="42" t="s">
        <v>240</v>
      </c>
      <c r="I2782" s="15" t="s">
        <v>241</v>
      </c>
      <c r="J2782" s="15" t="s">
        <v>242</v>
      </c>
      <c r="K2782" s="15" t="s">
        <v>243</v>
      </c>
      <c r="L2782" s="44" t="s">
        <v>17</v>
      </c>
    </row>
    <row r="2783" spans="2:12" x14ac:dyDescent="0.2">
      <c r="D2783" s="179"/>
      <c r="E2783" s="180"/>
      <c r="F2783" s="180"/>
      <c r="G2783" s="39"/>
      <c r="H2783" s="41"/>
      <c r="I2783" s="14"/>
      <c r="J2783" s="14"/>
      <c r="K2783" s="14"/>
      <c r="L2783" s="38"/>
    </row>
    <row r="2784" spans="2:12" x14ac:dyDescent="0.2">
      <c r="D2784" s="58"/>
      <c r="E2784" s="53" t="s">
        <v>14</v>
      </c>
      <c r="F2784" s="52"/>
      <c r="G2784" s="37">
        <v>1222</v>
      </c>
      <c r="H2784" s="24">
        <v>0.57283142389499997</v>
      </c>
      <c r="I2784" s="24">
        <v>0.49099836333899999</v>
      </c>
      <c r="J2784" s="24">
        <v>0.32733224222599999</v>
      </c>
      <c r="K2784" s="24">
        <v>97.954173486087996</v>
      </c>
      <c r="L2784" s="68">
        <v>0.65466448445199998</v>
      </c>
    </row>
    <row r="2785" spans="4:12" x14ac:dyDescent="0.2">
      <c r="D2785" s="174" t="s">
        <v>52</v>
      </c>
      <c r="E2785" s="20" t="s">
        <v>53</v>
      </c>
      <c r="F2785" s="22"/>
      <c r="G2785" s="21">
        <v>15</v>
      </c>
      <c r="H2785" s="110">
        <v>0</v>
      </c>
      <c r="I2785" s="74">
        <v>0</v>
      </c>
      <c r="J2785" s="74">
        <v>0</v>
      </c>
      <c r="K2785" s="19">
        <v>100</v>
      </c>
      <c r="L2785" s="100">
        <v>0</v>
      </c>
    </row>
    <row r="2786" spans="4:12" ht="24" x14ac:dyDescent="0.2">
      <c r="D2786" s="175"/>
      <c r="E2786" s="4" t="s">
        <v>54</v>
      </c>
      <c r="F2786" s="6"/>
      <c r="G2786" s="5">
        <v>122</v>
      </c>
      <c r="H2786" s="32">
        <v>0.81967213114799997</v>
      </c>
      <c r="I2786" s="29">
        <v>0</v>
      </c>
      <c r="J2786" s="12">
        <v>0.81967213114799997</v>
      </c>
      <c r="K2786" s="12">
        <v>97.540983606557006</v>
      </c>
      <c r="L2786" s="34">
        <v>0.81967213114799997</v>
      </c>
    </row>
    <row r="2787" spans="4:12" x14ac:dyDescent="0.2">
      <c r="D2787" s="175"/>
      <c r="E2787" s="4" t="s">
        <v>55</v>
      </c>
      <c r="F2787" s="6"/>
      <c r="G2787" s="5">
        <v>43</v>
      </c>
      <c r="H2787" s="63">
        <v>0</v>
      </c>
      <c r="I2787" s="29">
        <v>0</v>
      </c>
      <c r="J2787" s="29">
        <v>0</v>
      </c>
      <c r="K2787" s="12">
        <v>97.674418604650995</v>
      </c>
      <c r="L2787" s="34">
        <v>2.3255813953489999</v>
      </c>
    </row>
    <row r="2788" spans="4:12" x14ac:dyDescent="0.2">
      <c r="D2788" s="175"/>
      <c r="E2788" s="4" t="s">
        <v>56</v>
      </c>
      <c r="F2788" s="6"/>
      <c r="G2788" s="5">
        <v>60</v>
      </c>
      <c r="H2788" s="63">
        <v>0</v>
      </c>
      <c r="I2788" s="29">
        <v>0</v>
      </c>
      <c r="J2788" s="29">
        <v>0</v>
      </c>
      <c r="K2788" s="12">
        <v>100</v>
      </c>
      <c r="L2788" s="62">
        <v>0</v>
      </c>
    </row>
    <row r="2789" spans="4:12" x14ac:dyDescent="0.2">
      <c r="D2789" s="175"/>
      <c r="E2789" s="4" t="s">
        <v>57</v>
      </c>
      <c r="F2789" s="6"/>
      <c r="G2789" s="5">
        <v>286</v>
      </c>
      <c r="H2789" s="32">
        <v>1.0489510489510001</v>
      </c>
      <c r="I2789" s="12">
        <v>0.34965034965000003</v>
      </c>
      <c r="J2789" s="29">
        <v>0</v>
      </c>
      <c r="K2789" s="12">
        <v>98.601398601398998</v>
      </c>
      <c r="L2789" s="62">
        <v>0</v>
      </c>
    </row>
    <row r="2790" spans="4:12" x14ac:dyDescent="0.2">
      <c r="D2790" s="175"/>
      <c r="E2790" s="4" t="s">
        <v>58</v>
      </c>
      <c r="F2790" s="6"/>
      <c r="G2790" s="5">
        <v>129</v>
      </c>
      <c r="H2790" s="63">
        <v>0</v>
      </c>
      <c r="I2790" s="12">
        <v>0.77519379845000003</v>
      </c>
      <c r="J2790" s="29">
        <v>0</v>
      </c>
      <c r="K2790" s="12">
        <v>98.449612403101</v>
      </c>
      <c r="L2790" s="34">
        <v>0.77519379845000003</v>
      </c>
    </row>
    <row r="2791" spans="4:12" x14ac:dyDescent="0.2">
      <c r="D2791" s="175"/>
      <c r="E2791" s="4" t="s">
        <v>59</v>
      </c>
      <c r="F2791" s="6"/>
      <c r="G2791" s="5">
        <v>195</v>
      </c>
      <c r="H2791" s="32">
        <v>0.51282051282100005</v>
      </c>
      <c r="I2791" s="29">
        <v>0</v>
      </c>
      <c r="J2791" s="12">
        <v>0.51282051282100005</v>
      </c>
      <c r="K2791" s="12">
        <v>97.948717948717999</v>
      </c>
      <c r="L2791" s="34">
        <v>1.025641025641</v>
      </c>
    </row>
    <row r="2792" spans="4:12" x14ac:dyDescent="0.2">
      <c r="D2792" s="175"/>
      <c r="E2792" s="4" t="s">
        <v>60</v>
      </c>
      <c r="F2792" s="6"/>
      <c r="G2792" s="5">
        <v>176</v>
      </c>
      <c r="H2792" s="32">
        <v>0.56818181818199998</v>
      </c>
      <c r="I2792" s="29">
        <v>0</v>
      </c>
      <c r="J2792" s="12">
        <v>0.56818181818199998</v>
      </c>
      <c r="K2792" s="12">
        <v>98.295454545455001</v>
      </c>
      <c r="L2792" s="34">
        <v>0.56818181818199998</v>
      </c>
    </row>
    <row r="2793" spans="4:12" x14ac:dyDescent="0.2">
      <c r="D2793" s="175"/>
      <c r="E2793" s="4" t="s">
        <v>61</v>
      </c>
      <c r="F2793" s="6"/>
      <c r="G2793" s="5">
        <v>78</v>
      </c>
      <c r="H2793" s="63">
        <v>0</v>
      </c>
      <c r="I2793" s="29">
        <v>0</v>
      </c>
      <c r="J2793" s="29">
        <v>0</v>
      </c>
      <c r="K2793" s="12">
        <v>100</v>
      </c>
      <c r="L2793" s="62">
        <v>0</v>
      </c>
    </row>
    <row r="2794" spans="4:12" x14ac:dyDescent="0.2">
      <c r="D2794" s="175"/>
      <c r="E2794" s="4" t="s">
        <v>62</v>
      </c>
      <c r="F2794" s="6"/>
      <c r="G2794" s="5">
        <v>113</v>
      </c>
      <c r="H2794" s="32">
        <v>0.88495575221199996</v>
      </c>
      <c r="I2794" s="12">
        <v>3.53982300885</v>
      </c>
      <c r="J2794" s="12">
        <v>0.88495575221199996</v>
      </c>
      <c r="K2794" s="12">
        <v>94.690265486726005</v>
      </c>
      <c r="L2794" s="62">
        <v>0</v>
      </c>
    </row>
    <row r="2795" spans="4:12" x14ac:dyDescent="0.2">
      <c r="D2795" s="174" t="s">
        <v>63</v>
      </c>
      <c r="E2795" s="20" t="s">
        <v>64</v>
      </c>
      <c r="F2795" s="22"/>
      <c r="G2795" s="21">
        <v>234</v>
      </c>
      <c r="H2795" s="51">
        <v>0.42735042735000001</v>
      </c>
      <c r="I2795" s="19">
        <v>1.709401709402</v>
      </c>
      <c r="J2795" s="19">
        <v>0.42735042735000001</v>
      </c>
      <c r="K2795" s="19">
        <v>96.581196581197005</v>
      </c>
      <c r="L2795" s="50">
        <v>0.85470085470099999</v>
      </c>
    </row>
    <row r="2796" spans="4:12" x14ac:dyDescent="0.2">
      <c r="D2796" s="175"/>
      <c r="E2796" s="4" t="s">
        <v>65</v>
      </c>
      <c r="F2796" s="6"/>
      <c r="G2796" s="5">
        <v>172</v>
      </c>
      <c r="H2796" s="32">
        <v>1.744186046512</v>
      </c>
      <c r="I2796" s="12">
        <v>0.58139534883699995</v>
      </c>
      <c r="J2796" s="29">
        <v>0</v>
      </c>
      <c r="K2796" s="12">
        <v>97.093023255814003</v>
      </c>
      <c r="L2796" s="34">
        <v>0.58139534883699995</v>
      </c>
    </row>
    <row r="2797" spans="4:12" x14ac:dyDescent="0.2">
      <c r="D2797" s="175"/>
      <c r="E2797" s="4" t="s">
        <v>66</v>
      </c>
      <c r="F2797" s="6"/>
      <c r="G2797" s="5">
        <v>165</v>
      </c>
      <c r="H2797" s="32">
        <v>0.60606060606099998</v>
      </c>
      <c r="I2797" s="29">
        <v>0</v>
      </c>
      <c r="J2797" s="12">
        <v>0.60606060606099998</v>
      </c>
      <c r="K2797" s="12">
        <v>98.787878787878995</v>
      </c>
      <c r="L2797" s="62">
        <v>0</v>
      </c>
    </row>
    <row r="2798" spans="4:12" x14ac:dyDescent="0.2">
      <c r="D2798" s="175"/>
      <c r="E2798" s="4" t="s">
        <v>67</v>
      </c>
      <c r="F2798" s="6"/>
      <c r="G2798" s="5">
        <v>158</v>
      </c>
      <c r="H2798" s="32">
        <v>0.63291139240500005</v>
      </c>
      <c r="I2798" s="29">
        <v>0</v>
      </c>
      <c r="J2798" s="12">
        <v>0.63291139240500005</v>
      </c>
      <c r="K2798" s="12">
        <v>98.101265822784995</v>
      </c>
      <c r="L2798" s="34">
        <v>0.63291139240500005</v>
      </c>
    </row>
    <row r="2799" spans="4:12" x14ac:dyDescent="0.2">
      <c r="D2799" s="175"/>
      <c r="E2799" s="4" t="s">
        <v>68</v>
      </c>
      <c r="F2799" s="6"/>
      <c r="G2799" s="5">
        <v>112</v>
      </c>
      <c r="H2799" s="63">
        <v>0</v>
      </c>
      <c r="I2799" s="29">
        <v>0</v>
      </c>
      <c r="J2799" s="12">
        <v>0.89285714285700002</v>
      </c>
      <c r="K2799" s="12">
        <v>99.107142857143003</v>
      </c>
      <c r="L2799" s="62">
        <v>0</v>
      </c>
    </row>
    <row r="2800" spans="4:12" x14ac:dyDescent="0.2">
      <c r="D2800" s="175"/>
      <c r="E2800" s="4" t="s">
        <v>69</v>
      </c>
      <c r="F2800" s="6"/>
      <c r="G2800" s="5">
        <v>92</v>
      </c>
      <c r="H2800" s="63">
        <v>0</v>
      </c>
      <c r="I2800" s="29">
        <v>0</v>
      </c>
      <c r="J2800" s="29">
        <v>0</v>
      </c>
      <c r="K2800" s="12">
        <v>98.913043478261002</v>
      </c>
      <c r="L2800" s="34">
        <v>1.086956521739</v>
      </c>
    </row>
    <row r="2801" spans="2:12" x14ac:dyDescent="0.2">
      <c r="D2801" s="175"/>
      <c r="E2801" s="4" t="s">
        <v>70</v>
      </c>
      <c r="F2801" s="6"/>
      <c r="G2801" s="5">
        <v>131</v>
      </c>
      <c r="H2801" s="32">
        <v>0.76335877862599999</v>
      </c>
      <c r="I2801" s="29">
        <v>0</v>
      </c>
      <c r="J2801" s="29">
        <v>0</v>
      </c>
      <c r="K2801" s="12">
        <v>98.473282442748001</v>
      </c>
      <c r="L2801" s="34">
        <v>0.76335877862599999</v>
      </c>
    </row>
    <row r="2802" spans="2:12" x14ac:dyDescent="0.2">
      <c r="D2802" s="175"/>
      <c r="E2802" s="4" t="s">
        <v>71</v>
      </c>
      <c r="F2802" s="6"/>
      <c r="G2802" s="5">
        <v>71</v>
      </c>
      <c r="H2802" s="63">
        <v>0</v>
      </c>
      <c r="I2802" s="12">
        <v>1.4084507042250001</v>
      </c>
      <c r="J2802" s="29">
        <v>0</v>
      </c>
      <c r="K2802" s="12">
        <v>98.591549295774996</v>
      </c>
      <c r="L2802" s="62">
        <v>0</v>
      </c>
    </row>
    <row r="2803" spans="2:12" x14ac:dyDescent="0.2">
      <c r="D2803" s="176"/>
      <c r="E2803" s="59" t="s">
        <v>72</v>
      </c>
      <c r="F2803" s="60"/>
      <c r="G2803" s="56">
        <v>70</v>
      </c>
      <c r="H2803" s="115">
        <v>0</v>
      </c>
      <c r="I2803" s="80">
        <v>0</v>
      </c>
      <c r="J2803" s="80">
        <v>0</v>
      </c>
      <c r="K2803" s="47">
        <v>100</v>
      </c>
      <c r="L2803" s="125">
        <v>0</v>
      </c>
    </row>
    <row r="2805" spans="2:12" x14ac:dyDescent="0.2">
      <c r="B2805" s="43" t="str">
        <f xml:space="preserve"> HYPERLINK("#'目次'!B108", "[102]")</f>
        <v>[102]</v>
      </c>
      <c r="C2805" s="31" t="s">
        <v>246</v>
      </c>
    </row>
    <row r="2808" spans="2:12" x14ac:dyDescent="0.2">
      <c r="C2808" s="31" t="s">
        <v>75</v>
      </c>
    </row>
    <row r="2809" spans="2:12" ht="24" x14ac:dyDescent="0.2">
      <c r="D2809" s="177"/>
      <c r="E2809" s="178"/>
      <c r="F2809" s="178"/>
      <c r="G2809" s="40" t="s">
        <v>14</v>
      </c>
      <c r="H2809" s="42" t="s">
        <v>240</v>
      </c>
      <c r="I2809" s="15" t="s">
        <v>241</v>
      </c>
      <c r="J2809" s="15" t="s">
        <v>242</v>
      </c>
      <c r="K2809" s="15" t="s">
        <v>243</v>
      </c>
      <c r="L2809" s="44" t="s">
        <v>17</v>
      </c>
    </row>
    <row r="2810" spans="2:12" x14ac:dyDescent="0.2">
      <c r="D2810" s="179"/>
      <c r="E2810" s="180"/>
      <c r="F2810" s="180"/>
      <c r="G2810" s="39"/>
      <c r="H2810" s="41"/>
      <c r="I2810" s="14"/>
      <c r="J2810" s="14"/>
      <c r="K2810" s="14"/>
      <c r="L2810" s="38"/>
    </row>
    <row r="2811" spans="2:12" x14ac:dyDescent="0.2">
      <c r="D2811" s="58"/>
      <c r="E2811" s="53" t="s">
        <v>14</v>
      </c>
      <c r="F2811" s="52"/>
      <c r="G2811" s="37">
        <v>1222</v>
      </c>
      <c r="H2811" s="24">
        <v>0.57283142389499997</v>
      </c>
      <c r="I2811" s="24">
        <v>0.49099836333899999</v>
      </c>
      <c r="J2811" s="24">
        <v>0.32733224222599999</v>
      </c>
      <c r="K2811" s="24">
        <v>97.954173486087996</v>
      </c>
      <c r="L2811" s="68">
        <v>0.65466448445199998</v>
      </c>
    </row>
    <row r="2812" spans="2:12" x14ac:dyDescent="0.2">
      <c r="D2812" s="174" t="s">
        <v>36</v>
      </c>
      <c r="E2812" s="20" t="s">
        <v>76</v>
      </c>
      <c r="F2812" s="22"/>
      <c r="G2812" s="21">
        <v>629</v>
      </c>
      <c r="H2812" s="51">
        <v>0.95389507154200004</v>
      </c>
      <c r="I2812" s="19">
        <v>0.47694753577100002</v>
      </c>
      <c r="J2812" s="19">
        <v>0.47694753577100002</v>
      </c>
      <c r="K2812" s="19">
        <v>97.297297297297007</v>
      </c>
      <c r="L2812" s="50">
        <v>0.794912559618</v>
      </c>
    </row>
    <row r="2813" spans="2:12" x14ac:dyDescent="0.2">
      <c r="D2813" s="175"/>
      <c r="E2813" s="4" t="s">
        <v>39</v>
      </c>
      <c r="F2813" s="6"/>
      <c r="G2813" s="5">
        <v>37</v>
      </c>
      <c r="H2813" s="63">
        <v>0</v>
      </c>
      <c r="I2813" s="29">
        <v>0</v>
      </c>
      <c r="J2813" s="29">
        <v>0</v>
      </c>
      <c r="K2813" s="12">
        <v>100</v>
      </c>
      <c r="L2813" s="62">
        <v>0</v>
      </c>
    </row>
    <row r="2814" spans="2:12" x14ac:dyDescent="0.2">
      <c r="D2814" s="175"/>
      <c r="E2814" s="4" t="s">
        <v>40</v>
      </c>
      <c r="F2814" s="6"/>
      <c r="G2814" s="5">
        <v>73</v>
      </c>
      <c r="H2814" s="32">
        <v>2.7397260273969999</v>
      </c>
      <c r="I2814" s="12">
        <v>1.369863013699</v>
      </c>
      <c r="J2814" s="12">
        <v>1.369863013699</v>
      </c>
      <c r="K2814" s="12">
        <v>93.150684931507001</v>
      </c>
      <c r="L2814" s="34">
        <v>1.369863013699</v>
      </c>
    </row>
    <row r="2815" spans="2:12" x14ac:dyDescent="0.2">
      <c r="D2815" s="175"/>
      <c r="E2815" s="4" t="s">
        <v>41</v>
      </c>
      <c r="F2815" s="6"/>
      <c r="G2815" s="5">
        <v>108</v>
      </c>
      <c r="H2815" s="63">
        <v>0</v>
      </c>
      <c r="I2815" s="29">
        <v>0</v>
      </c>
      <c r="J2815" s="29">
        <v>0</v>
      </c>
      <c r="K2815" s="12">
        <v>100</v>
      </c>
      <c r="L2815" s="62">
        <v>0</v>
      </c>
    </row>
    <row r="2816" spans="2:12" x14ac:dyDescent="0.2">
      <c r="D2816" s="175"/>
      <c r="E2816" s="4" t="s">
        <v>42</v>
      </c>
      <c r="F2816" s="6"/>
      <c r="G2816" s="5">
        <v>113</v>
      </c>
      <c r="H2816" s="32">
        <v>0.88495575221199996</v>
      </c>
      <c r="I2816" s="29">
        <v>0</v>
      </c>
      <c r="J2816" s="29">
        <v>0</v>
      </c>
      <c r="K2816" s="12">
        <v>98.230088495575004</v>
      </c>
      <c r="L2816" s="34">
        <v>0.88495575221199996</v>
      </c>
    </row>
    <row r="2817" spans="2:12" x14ac:dyDescent="0.2">
      <c r="D2817" s="175"/>
      <c r="E2817" s="4" t="s">
        <v>43</v>
      </c>
      <c r="F2817" s="6"/>
      <c r="G2817" s="5">
        <v>101</v>
      </c>
      <c r="H2817" s="63">
        <v>0</v>
      </c>
      <c r="I2817" s="29">
        <v>0</v>
      </c>
      <c r="J2817" s="29">
        <v>0</v>
      </c>
      <c r="K2817" s="12">
        <v>100</v>
      </c>
      <c r="L2817" s="62">
        <v>0</v>
      </c>
    </row>
    <row r="2818" spans="2:12" x14ac:dyDescent="0.2">
      <c r="D2818" s="175"/>
      <c r="E2818" s="4" t="s">
        <v>44</v>
      </c>
      <c r="F2818" s="6"/>
      <c r="G2818" s="5">
        <v>114</v>
      </c>
      <c r="H2818" s="32">
        <v>0.87719298245599997</v>
      </c>
      <c r="I2818" s="12">
        <v>0.87719298245599997</v>
      </c>
      <c r="J2818" s="12">
        <v>0.87719298245599997</v>
      </c>
      <c r="K2818" s="12">
        <v>97.368421052632002</v>
      </c>
      <c r="L2818" s="62">
        <v>0</v>
      </c>
    </row>
    <row r="2819" spans="2:12" x14ac:dyDescent="0.2">
      <c r="D2819" s="175"/>
      <c r="E2819" s="4" t="s">
        <v>45</v>
      </c>
      <c r="F2819" s="6"/>
      <c r="G2819" s="5">
        <v>83</v>
      </c>
      <c r="H2819" s="32">
        <v>2.409638554217</v>
      </c>
      <c r="I2819" s="12">
        <v>1.204819277108</v>
      </c>
      <c r="J2819" s="12">
        <v>1.204819277108</v>
      </c>
      <c r="K2819" s="33">
        <v>91.566265060240994</v>
      </c>
      <c r="L2819" s="34">
        <v>3.6144578313250002</v>
      </c>
    </row>
    <row r="2820" spans="2:12" x14ac:dyDescent="0.2">
      <c r="D2820" s="174" t="s">
        <v>37</v>
      </c>
      <c r="E2820" s="20" t="s">
        <v>77</v>
      </c>
      <c r="F2820" s="22"/>
      <c r="G2820" s="21">
        <v>593</v>
      </c>
      <c r="H2820" s="51">
        <v>0.16863406408100001</v>
      </c>
      <c r="I2820" s="19">
        <v>0.50590219224300004</v>
      </c>
      <c r="J2820" s="19">
        <v>0.16863406408100001</v>
      </c>
      <c r="K2820" s="19">
        <v>98.650927487352007</v>
      </c>
      <c r="L2820" s="50">
        <v>0.50590219224300004</v>
      </c>
    </row>
    <row r="2821" spans="2:12" x14ac:dyDescent="0.2">
      <c r="D2821" s="175"/>
      <c r="E2821" s="4" t="s">
        <v>39</v>
      </c>
      <c r="F2821" s="6"/>
      <c r="G2821" s="5">
        <v>27</v>
      </c>
      <c r="H2821" s="63">
        <v>0</v>
      </c>
      <c r="I2821" s="29">
        <v>0</v>
      </c>
      <c r="J2821" s="29">
        <v>0</v>
      </c>
      <c r="K2821" s="12">
        <v>100</v>
      </c>
      <c r="L2821" s="62">
        <v>0</v>
      </c>
    </row>
    <row r="2822" spans="2:12" x14ac:dyDescent="0.2">
      <c r="D2822" s="175"/>
      <c r="E2822" s="4" t="s">
        <v>40</v>
      </c>
      <c r="F2822" s="6"/>
      <c r="G2822" s="5">
        <v>74</v>
      </c>
      <c r="H2822" s="63">
        <v>0</v>
      </c>
      <c r="I2822" s="12">
        <v>1.351351351351</v>
      </c>
      <c r="J2822" s="29">
        <v>0</v>
      </c>
      <c r="K2822" s="12">
        <v>97.297297297297007</v>
      </c>
      <c r="L2822" s="34">
        <v>1.351351351351</v>
      </c>
    </row>
    <row r="2823" spans="2:12" x14ac:dyDescent="0.2">
      <c r="D2823" s="175"/>
      <c r="E2823" s="4" t="s">
        <v>41</v>
      </c>
      <c r="F2823" s="6"/>
      <c r="G2823" s="5">
        <v>96</v>
      </c>
      <c r="H2823" s="63">
        <v>0</v>
      </c>
      <c r="I2823" s="29">
        <v>0</v>
      </c>
      <c r="J2823" s="29">
        <v>0</v>
      </c>
      <c r="K2823" s="12">
        <v>100</v>
      </c>
      <c r="L2823" s="62">
        <v>0</v>
      </c>
    </row>
    <row r="2824" spans="2:12" x14ac:dyDescent="0.2">
      <c r="D2824" s="175"/>
      <c r="E2824" s="4" t="s">
        <v>42</v>
      </c>
      <c r="F2824" s="6"/>
      <c r="G2824" s="5">
        <v>97</v>
      </c>
      <c r="H2824" s="63">
        <v>0</v>
      </c>
      <c r="I2824" s="29">
        <v>0</v>
      </c>
      <c r="J2824" s="29">
        <v>0</v>
      </c>
      <c r="K2824" s="12">
        <v>98.969072164948003</v>
      </c>
      <c r="L2824" s="34">
        <v>1.0309278350519999</v>
      </c>
    </row>
    <row r="2825" spans="2:12" x14ac:dyDescent="0.2">
      <c r="D2825" s="175"/>
      <c r="E2825" s="4" t="s">
        <v>43</v>
      </c>
      <c r="F2825" s="6"/>
      <c r="G2825" s="5">
        <v>103</v>
      </c>
      <c r="H2825" s="32">
        <v>0.97087378640800004</v>
      </c>
      <c r="I2825" s="12">
        <v>0.97087378640800004</v>
      </c>
      <c r="J2825" s="29">
        <v>0</v>
      </c>
      <c r="K2825" s="12">
        <v>98.058252427184001</v>
      </c>
      <c r="L2825" s="62">
        <v>0</v>
      </c>
    </row>
    <row r="2826" spans="2:12" x14ac:dyDescent="0.2">
      <c r="D2826" s="175"/>
      <c r="E2826" s="4" t="s">
        <v>44</v>
      </c>
      <c r="F2826" s="6"/>
      <c r="G2826" s="5">
        <v>109</v>
      </c>
      <c r="H2826" s="63">
        <v>0</v>
      </c>
      <c r="I2826" s="12">
        <v>0.91743119266100004</v>
      </c>
      <c r="J2826" s="29">
        <v>0</v>
      </c>
      <c r="K2826" s="12">
        <v>99.082568807339001</v>
      </c>
      <c r="L2826" s="62">
        <v>0</v>
      </c>
    </row>
    <row r="2827" spans="2:12" x14ac:dyDescent="0.2">
      <c r="D2827" s="176"/>
      <c r="E2827" s="59" t="s">
        <v>45</v>
      </c>
      <c r="F2827" s="60"/>
      <c r="G2827" s="56">
        <v>87</v>
      </c>
      <c r="H2827" s="115">
        <v>0</v>
      </c>
      <c r="I2827" s="80">
        <v>0</v>
      </c>
      <c r="J2827" s="47">
        <v>1.149425287356</v>
      </c>
      <c r="K2827" s="47">
        <v>97.701149425286999</v>
      </c>
      <c r="L2827" s="85">
        <v>1.149425287356</v>
      </c>
    </row>
    <row r="2829" spans="2:12" x14ac:dyDescent="0.2">
      <c r="B2829" s="43" t="str">
        <f xml:space="preserve"> HYPERLINK("#'目次'!B109", "[103]")</f>
        <v>[103]</v>
      </c>
      <c r="C2829" s="31" t="s">
        <v>249</v>
      </c>
    </row>
    <row r="2833" spans="4:12" ht="24" x14ac:dyDescent="0.2">
      <c r="D2833" s="177"/>
      <c r="E2833" s="178"/>
      <c r="F2833" s="178"/>
      <c r="G2833" s="40" t="s">
        <v>14</v>
      </c>
      <c r="H2833" s="42" t="s">
        <v>240</v>
      </c>
      <c r="I2833" s="15" t="s">
        <v>241</v>
      </c>
      <c r="J2833" s="15" t="s">
        <v>242</v>
      </c>
      <c r="K2833" s="15" t="s">
        <v>243</v>
      </c>
      <c r="L2833" s="44" t="s">
        <v>17</v>
      </c>
    </row>
    <row r="2834" spans="4:12" x14ac:dyDescent="0.2">
      <c r="D2834" s="179"/>
      <c r="E2834" s="180"/>
      <c r="F2834" s="180"/>
      <c r="G2834" s="39"/>
      <c r="H2834" s="41"/>
      <c r="I2834" s="14"/>
      <c r="J2834" s="14"/>
      <c r="K2834" s="14"/>
      <c r="L2834" s="38"/>
    </row>
    <row r="2835" spans="4:12" x14ac:dyDescent="0.2">
      <c r="D2835" s="58"/>
      <c r="E2835" s="53" t="s">
        <v>14</v>
      </c>
      <c r="F2835" s="52"/>
      <c r="G2835" s="37">
        <v>1222</v>
      </c>
      <c r="H2835" s="24">
        <v>0.49099836333899999</v>
      </c>
      <c r="I2835" s="24">
        <v>0.81833060556500004</v>
      </c>
      <c r="J2835" s="24">
        <v>1.3093289689030001</v>
      </c>
      <c r="K2835" s="24">
        <v>96.726677577741</v>
      </c>
      <c r="L2835" s="68">
        <v>0.65466448445199998</v>
      </c>
    </row>
    <row r="2836" spans="4:12" x14ac:dyDescent="0.2">
      <c r="D2836" s="174" t="s">
        <v>18</v>
      </c>
      <c r="E2836" s="20" t="s">
        <v>19</v>
      </c>
      <c r="F2836" s="22"/>
      <c r="G2836" s="21">
        <v>57</v>
      </c>
      <c r="H2836" s="51">
        <v>3.508771929825</v>
      </c>
      <c r="I2836" s="74">
        <v>0</v>
      </c>
      <c r="J2836" s="19">
        <v>1.7543859649119999</v>
      </c>
      <c r="K2836" s="19">
        <v>94.736842105262994</v>
      </c>
      <c r="L2836" s="100">
        <v>0</v>
      </c>
    </row>
    <row r="2837" spans="4:12" x14ac:dyDescent="0.2">
      <c r="D2837" s="175"/>
      <c r="E2837" s="4" t="s">
        <v>20</v>
      </c>
      <c r="F2837" s="6"/>
      <c r="G2837" s="5">
        <v>84</v>
      </c>
      <c r="H2837" s="32">
        <v>2.3809523809519999</v>
      </c>
      <c r="I2837" s="29">
        <v>0</v>
      </c>
      <c r="J2837" s="12">
        <v>2.3809523809519999</v>
      </c>
      <c r="K2837" s="12">
        <v>92.857142857143003</v>
      </c>
      <c r="L2837" s="34">
        <v>2.3809523809519999</v>
      </c>
    </row>
    <row r="2838" spans="4:12" x14ac:dyDescent="0.2">
      <c r="D2838" s="175"/>
      <c r="E2838" s="4" t="s">
        <v>21</v>
      </c>
      <c r="F2838" s="6"/>
      <c r="G2838" s="5">
        <v>487</v>
      </c>
      <c r="H2838" s="32">
        <v>0.20533880903499999</v>
      </c>
      <c r="I2838" s="12">
        <v>0.41067761806999997</v>
      </c>
      <c r="J2838" s="12">
        <v>0.41067761806999997</v>
      </c>
      <c r="K2838" s="12">
        <v>98.562628336756006</v>
      </c>
      <c r="L2838" s="34">
        <v>0.41067761806999997</v>
      </c>
    </row>
    <row r="2839" spans="4:12" x14ac:dyDescent="0.2">
      <c r="D2839" s="175"/>
      <c r="E2839" s="4" t="s">
        <v>22</v>
      </c>
      <c r="F2839" s="6"/>
      <c r="G2839" s="5">
        <v>35</v>
      </c>
      <c r="H2839" s="63">
        <v>0</v>
      </c>
      <c r="I2839" s="29">
        <v>0</v>
      </c>
      <c r="J2839" s="12">
        <v>5.7142857142860004</v>
      </c>
      <c r="K2839" s="12">
        <v>94.285714285713993</v>
      </c>
      <c r="L2839" s="62">
        <v>0</v>
      </c>
    </row>
    <row r="2840" spans="4:12" x14ac:dyDescent="0.2">
      <c r="D2840" s="175"/>
      <c r="E2840" s="4" t="s">
        <v>23</v>
      </c>
      <c r="F2840" s="6"/>
      <c r="G2840" s="5">
        <v>143</v>
      </c>
      <c r="H2840" s="63">
        <v>0</v>
      </c>
      <c r="I2840" s="12">
        <v>1.398601398601</v>
      </c>
      <c r="J2840" s="12">
        <v>2.797202797203</v>
      </c>
      <c r="K2840" s="12">
        <v>95.804195804195999</v>
      </c>
      <c r="L2840" s="62">
        <v>0</v>
      </c>
    </row>
    <row r="2841" spans="4:12" x14ac:dyDescent="0.2">
      <c r="D2841" s="175"/>
      <c r="E2841" s="4" t="s">
        <v>24</v>
      </c>
      <c r="F2841" s="6"/>
      <c r="G2841" s="5">
        <v>187</v>
      </c>
      <c r="H2841" s="63">
        <v>0</v>
      </c>
      <c r="I2841" s="12">
        <v>2.1390374331549999</v>
      </c>
      <c r="J2841" s="12">
        <v>0.53475935828900001</v>
      </c>
      <c r="K2841" s="12">
        <v>96.791443850267001</v>
      </c>
      <c r="L2841" s="34">
        <v>0.53475935828900001</v>
      </c>
    </row>
    <row r="2842" spans="4:12" x14ac:dyDescent="0.2">
      <c r="D2842" s="175"/>
      <c r="E2842" s="4" t="s">
        <v>25</v>
      </c>
      <c r="F2842" s="6"/>
      <c r="G2842" s="5">
        <v>71</v>
      </c>
      <c r="H2842" s="63">
        <v>0</v>
      </c>
      <c r="I2842" s="29">
        <v>0</v>
      </c>
      <c r="J2842" s="12">
        <v>1.4084507042250001</v>
      </c>
      <c r="K2842" s="12">
        <v>95.774647887323994</v>
      </c>
      <c r="L2842" s="34">
        <v>2.8169014084509998</v>
      </c>
    </row>
    <row r="2843" spans="4:12" x14ac:dyDescent="0.2">
      <c r="D2843" s="175"/>
      <c r="E2843" s="4" t="s">
        <v>26</v>
      </c>
      <c r="F2843" s="6"/>
      <c r="G2843" s="5">
        <v>30</v>
      </c>
      <c r="H2843" s="63">
        <v>0</v>
      </c>
      <c r="I2843" s="29">
        <v>0</v>
      </c>
      <c r="J2843" s="29">
        <v>0</v>
      </c>
      <c r="K2843" s="12">
        <v>100</v>
      </c>
      <c r="L2843" s="62">
        <v>0</v>
      </c>
    </row>
    <row r="2844" spans="4:12" x14ac:dyDescent="0.2">
      <c r="D2844" s="175"/>
      <c r="E2844" s="4" t="s">
        <v>27</v>
      </c>
      <c r="F2844" s="6"/>
      <c r="G2844" s="5">
        <v>70</v>
      </c>
      <c r="H2844" s="32">
        <v>1.4285714285710001</v>
      </c>
      <c r="I2844" s="12">
        <v>2.8571428571430002</v>
      </c>
      <c r="J2844" s="12">
        <v>1.4285714285710001</v>
      </c>
      <c r="K2844" s="12">
        <v>92.857142857143003</v>
      </c>
      <c r="L2844" s="34">
        <v>1.4285714285710001</v>
      </c>
    </row>
    <row r="2845" spans="4:12" x14ac:dyDescent="0.2">
      <c r="D2845" s="175"/>
      <c r="E2845" s="4" t="s">
        <v>28</v>
      </c>
      <c r="F2845" s="6"/>
      <c r="G2845" s="5">
        <v>51</v>
      </c>
      <c r="H2845" s="63">
        <v>0</v>
      </c>
      <c r="I2845" s="29">
        <v>0</v>
      </c>
      <c r="J2845" s="12">
        <v>1.9607843137250001</v>
      </c>
      <c r="K2845" s="12">
        <v>98.039215686275</v>
      </c>
      <c r="L2845" s="62">
        <v>0</v>
      </c>
    </row>
    <row r="2846" spans="4:12" x14ac:dyDescent="0.2">
      <c r="D2846" s="175"/>
      <c r="E2846" s="4" t="s">
        <v>29</v>
      </c>
      <c r="F2846" s="6"/>
      <c r="G2846" s="5">
        <v>7</v>
      </c>
      <c r="H2846" s="63">
        <v>0</v>
      </c>
      <c r="I2846" s="29">
        <v>0</v>
      </c>
      <c r="J2846" s="49">
        <v>14.285714285714</v>
      </c>
      <c r="K2846" s="61">
        <v>85.714285714286007</v>
      </c>
      <c r="L2846" s="62">
        <v>0</v>
      </c>
    </row>
    <row r="2847" spans="4:12" x14ac:dyDescent="0.2">
      <c r="D2847" s="174" t="s">
        <v>30</v>
      </c>
      <c r="E2847" s="20" t="s">
        <v>31</v>
      </c>
      <c r="F2847" s="22"/>
      <c r="G2847" s="21">
        <v>393</v>
      </c>
      <c r="H2847" s="51">
        <v>1.0178117048349999</v>
      </c>
      <c r="I2847" s="19">
        <v>0.76335877862599999</v>
      </c>
      <c r="J2847" s="19">
        <v>0.76335877862599999</v>
      </c>
      <c r="K2847" s="19">
        <v>97.201017811705</v>
      </c>
      <c r="L2847" s="50">
        <v>0.25445292620900001</v>
      </c>
    </row>
    <row r="2848" spans="4:12" x14ac:dyDescent="0.2">
      <c r="D2848" s="175"/>
      <c r="E2848" s="4" t="s">
        <v>32</v>
      </c>
      <c r="F2848" s="6"/>
      <c r="G2848" s="5">
        <v>352</v>
      </c>
      <c r="H2848" s="32">
        <v>0.28409090909099999</v>
      </c>
      <c r="I2848" s="12">
        <v>0.85227272727299996</v>
      </c>
      <c r="J2848" s="12">
        <v>1.7045454545450001</v>
      </c>
      <c r="K2848" s="12">
        <v>96.022727272726996</v>
      </c>
      <c r="L2848" s="34">
        <v>1.136363636364</v>
      </c>
    </row>
    <row r="2849" spans="2:12" x14ac:dyDescent="0.2">
      <c r="D2849" s="175"/>
      <c r="E2849" s="4" t="s">
        <v>33</v>
      </c>
      <c r="F2849" s="6"/>
      <c r="G2849" s="5">
        <v>388</v>
      </c>
      <c r="H2849" s="32">
        <v>0.25773195876299998</v>
      </c>
      <c r="I2849" s="12">
        <v>0.77319587628899999</v>
      </c>
      <c r="J2849" s="12">
        <v>1.2886597938140001</v>
      </c>
      <c r="K2849" s="12">
        <v>96.907216494845002</v>
      </c>
      <c r="L2849" s="34">
        <v>0.77319587628899999</v>
      </c>
    </row>
    <row r="2850" spans="2:12" x14ac:dyDescent="0.2">
      <c r="D2850" s="175"/>
      <c r="E2850" s="4" t="s">
        <v>34</v>
      </c>
      <c r="F2850" s="6"/>
      <c r="G2850" s="5">
        <v>89</v>
      </c>
      <c r="H2850" s="63">
        <v>0</v>
      </c>
      <c r="I2850" s="12">
        <v>1.123595505618</v>
      </c>
      <c r="J2850" s="12">
        <v>2.2471910112360001</v>
      </c>
      <c r="K2850" s="12">
        <v>96.629213483146003</v>
      </c>
      <c r="L2850" s="62">
        <v>0</v>
      </c>
    </row>
    <row r="2851" spans="2:12" x14ac:dyDescent="0.2">
      <c r="D2851" s="174" t="s">
        <v>35</v>
      </c>
      <c r="E2851" s="20" t="s">
        <v>36</v>
      </c>
      <c r="F2851" s="22"/>
      <c r="G2851" s="21">
        <v>629</v>
      </c>
      <c r="H2851" s="51">
        <v>0.794912559618</v>
      </c>
      <c r="I2851" s="19">
        <v>1.1128775834660001</v>
      </c>
      <c r="J2851" s="19">
        <v>1.7488076311609999</v>
      </c>
      <c r="K2851" s="19">
        <v>95.548489666137002</v>
      </c>
      <c r="L2851" s="50">
        <v>0.794912559618</v>
      </c>
    </row>
    <row r="2852" spans="2:12" x14ac:dyDescent="0.2">
      <c r="D2852" s="175"/>
      <c r="E2852" s="4" t="s">
        <v>37</v>
      </c>
      <c r="F2852" s="6"/>
      <c r="G2852" s="5">
        <v>593</v>
      </c>
      <c r="H2852" s="32">
        <v>0.16863406408100001</v>
      </c>
      <c r="I2852" s="12">
        <v>0.50590219224300004</v>
      </c>
      <c r="J2852" s="12">
        <v>0.84317032040499995</v>
      </c>
      <c r="K2852" s="12">
        <v>97.976391231028998</v>
      </c>
      <c r="L2852" s="34">
        <v>0.50590219224300004</v>
      </c>
    </row>
    <row r="2853" spans="2:12" x14ac:dyDescent="0.2">
      <c r="D2853" s="174" t="s">
        <v>38</v>
      </c>
      <c r="E2853" s="20" t="s">
        <v>39</v>
      </c>
      <c r="F2853" s="22"/>
      <c r="G2853" s="21">
        <v>64</v>
      </c>
      <c r="H2853" s="110">
        <v>0</v>
      </c>
      <c r="I2853" s="74">
        <v>0</v>
      </c>
      <c r="J2853" s="19">
        <v>1.5625</v>
      </c>
      <c r="K2853" s="19">
        <v>98.4375</v>
      </c>
      <c r="L2853" s="100">
        <v>0</v>
      </c>
    </row>
    <row r="2854" spans="2:12" x14ac:dyDescent="0.2">
      <c r="D2854" s="175"/>
      <c r="E2854" s="4" t="s">
        <v>40</v>
      </c>
      <c r="F2854" s="6"/>
      <c r="G2854" s="5">
        <v>147</v>
      </c>
      <c r="H2854" s="32">
        <v>0.68027210884400002</v>
      </c>
      <c r="I2854" s="12">
        <v>1.360544217687</v>
      </c>
      <c r="J2854" s="12">
        <v>2.040816326531</v>
      </c>
      <c r="K2854" s="12">
        <v>94.557823129252</v>
      </c>
      <c r="L2854" s="34">
        <v>1.360544217687</v>
      </c>
    </row>
    <row r="2855" spans="2:12" x14ac:dyDescent="0.2">
      <c r="D2855" s="175"/>
      <c r="E2855" s="4" t="s">
        <v>41</v>
      </c>
      <c r="F2855" s="6"/>
      <c r="G2855" s="5">
        <v>204</v>
      </c>
      <c r="H2855" s="63">
        <v>0</v>
      </c>
      <c r="I2855" s="12">
        <v>1.4705882352940001</v>
      </c>
      <c r="J2855" s="12">
        <v>0.49019607843099999</v>
      </c>
      <c r="K2855" s="12">
        <v>98.039215686275</v>
      </c>
      <c r="L2855" s="62">
        <v>0</v>
      </c>
    </row>
    <row r="2856" spans="2:12" x14ac:dyDescent="0.2">
      <c r="D2856" s="175"/>
      <c r="E2856" s="4" t="s">
        <v>42</v>
      </c>
      <c r="F2856" s="6"/>
      <c r="G2856" s="5">
        <v>210</v>
      </c>
      <c r="H2856" s="63">
        <v>0</v>
      </c>
      <c r="I2856" s="12">
        <v>0.47619047618999999</v>
      </c>
      <c r="J2856" s="12">
        <v>0.95238095238099996</v>
      </c>
      <c r="K2856" s="12">
        <v>97.619047619048004</v>
      </c>
      <c r="L2856" s="34">
        <v>0.95238095238099996</v>
      </c>
    </row>
    <row r="2857" spans="2:12" x14ac:dyDescent="0.2">
      <c r="D2857" s="175"/>
      <c r="E2857" s="4" t="s">
        <v>43</v>
      </c>
      <c r="F2857" s="6"/>
      <c r="G2857" s="5">
        <v>204</v>
      </c>
      <c r="H2857" s="32">
        <v>0.49019607843099999</v>
      </c>
      <c r="I2857" s="12">
        <v>0.49019607843099999</v>
      </c>
      <c r="J2857" s="12">
        <v>1.4705882352940001</v>
      </c>
      <c r="K2857" s="12">
        <v>97.549019607842993</v>
      </c>
      <c r="L2857" s="62">
        <v>0</v>
      </c>
    </row>
    <row r="2858" spans="2:12" x14ac:dyDescent="0.2">
      <c r="D2858" s="175"/>
      <c r="E2858" s="4" t="s">
        <v>44</v>
      </c>
      <c r="F2858" s="6"/>
      <c r="G2858" s="5">
        <v>223</v>
      </c>
      <c r="H2858" s="32">
        <v>0.89686098654699997</v>
      </c>
      <c r="I2858" s="12">
        <v>1.3452914798210001</v>
      </c>
      <c r="J2858" s="12">
        <v>1.7937219730939999</v>
      </c>
      <c r="K2858" s="12">
        <v>95.964125560537994</v>
      </c>
      <c r="L2858" s="62">
        <v>0</v>
      </c>
    </row>
    <row r="2859" spans="2:12" x14ac:dyDescent="0.2">
      <c r="D2859" s="176"/>
      <c r="E2859" s="59" t="s">
        <v>45</v>
      </c>
      <c r="F2859" s="60"/>
      <c r="G2859" s="56">
        <v>170</v>
      </c>
      <c r="H2859" s="83">
        <v>1.1764705882349999</v>
      </c>
      <c r="I2859" s="80">
        <v>0</v>
      </c>
      <c r="J2859" s="47">
        <v>1.1764705882349999</v>
      </c>
      <c r="K2859" s="47">
        <v>95.294117647058997</v>
      </c>
      <c r="L2859" s="85">
        <v>2.352941176471</v>
      </c>
    </row>
    <row r="2861" spans="2:12" x14ac:dyDescent="0.2">
      <c r="B2861" s="43" t="str">
        <f xml:space="preserve"> HYPERLINK("#'目次'!B110", "[104]")</f>
        <v>[104]</v>
      </c>
      <c r="C2861" s="31" t="s">
        <v>249</v>
      </c>
    </row>
    <row r="2865" spans="4:12" ht="24" x14ac:dyDescent="0.2">
      <c r="D2865" s="177"/>
      <c r="E2865" s="178"/>
      <c r="F2865" s="178"/>
      <c r="G2865" s="40" t="s">
        <v>14</v>
      </c>
      <c r="H2865" s="42" t="s">
        <v>240</v>
      </c>
      <c r="I2865" s="15" t="s">
        <v>241</v>
      </c>
      <c r="J2865" s="15" t="s">
        <v>242</v>
      </c>
      <c r="K2865" s="15" t="s">
        <v>243</v>
      </c>
      <c r="L2865" s="44" t="s">
        <v>17</v>
      </c>
    </row>
    <row r="2866" spans="4:12" x14ac:dyDescent="0.2">
      <c r="D2866" s="179"/>
      <c r="E2866" s="180"/>
      <c r="F2866" s="180"/>
      <c r="G2866" s="39"/>
      <c r="H2866" s="41"/>
      <c r="I2866" s="14"/>
      <c r="J2866" s="14"/>
      <c r="K2866" s="14"/>
      <c r="L2866" s="38"/>
    </row>
    <row r="2867" spans="4:12" x14ac:dyDescent="0.2">
      <c r="D2867" s="58"/>
      <c r="E2867" s="53" t="s">
        <v>14</v>
      </c>
      <c r="F2867" s="52"/>
      <c r="G2867" s="37">
        <v>1222</v>
      </c>
      <c r="H2867" s="24">
        <v>0.49099836333899999</v>
      </c>
      <c r="I2867" s="24">
        <v>0.81833060556500004</v>
      </c>
      <c r="J2867" s="24">
        <v>1.3093289689030001</v>
      </c>
      <c r="K2867" s="24">
        <v>96.726677577741</v>
      </c>
      <c r="L2867" s="68">
        <v>0.65466448445199998</v>
      </c>
    </row>
    <row r="2868" spans="4:12" x14ac:dyDescent="0.2">
      <c r="D2868" s="174" t="s">
        <v>52</v>
      </c>
      <c r="E2868" s="20" t="s">
        <v>53</v>
      </c>
      <c r="F2868" s="22"/>
      <c r="G2868" s="21">
        <v>15</v>
      </c>
      <c r="H2868" s="110">
        <v>0</v>
      </c>
      <c r="I2868" s="74">
        <v>0</v>
      </c>
      <c r="J2868" s="88">
        <v>6.666666666667</v>
      </c>
      <c r="K2868" s="19">
        <v>93.333333333333002</v>
      </c>
      <c r="L2868" s="100">
        <v>0</v>
      </c>
    </row>
    <row r="2869" spans="4:12" ht="24" x14ac:dyDescent="0.2">
      <c r="D2869" s="175"/>
      <c r="E2869" s="4" t="s">
        <v>54</v>
      </c>
      <c r="F2869" s="6"/>
      <c r="G2869" s="5">
        <v>122</v>
      </c>
      <c r="H2869" s="32">
        <v>0.81967213114799997</v>
      </c>
      <c r="I2869" s="12">
        <v>1.6393442622950001</v>
      </c>
      <c r="J2869" s="29">
        <v>0</v>
      </c>
      <c r="K2869" s="12">
        <v>96.721311475410005</v>
      </c>
      <c r="L2869" s="34">
        <v>0.81967213114799997</v>
      </c>
    </row>
    <row r="2870" spans="4:12" x14ac:dyDescent="0.2">
      <c r="D2870" s="175"/>
      <c r="E2870" s="4" t="s">
        <v>55</v>
      </c>
      <c r="F2870" s="6"/>
      <c r="G2870" s="5">
        <v>43</v>
      </c>
      <c r="H2870" s="63">
        <v>0</v>
      </c>
      <c r="I2870" s="12">
        <v>2.3255813953489999</v>
      </c>
      <c r="J2870" s="12">
        <v>4.6511627906979998</v>
      </c>
      <c r="K2870" s="33">
        <v>90.697674418605004</v>
      </c>
      <c r="L2870" s="34">
        <v>2.3255813953489999</v>
      </c>
    </row>
    <row r="2871" spans="4:12" x14ac:dyDescent="0.2">
      <c r="D2871" s="175"/>
      <c r="E2871" s="4" t="s">
        <v>56</v>
      </c>
      <c r="F2871" s="6"/>
      <c r="G2871" s="5">
        <v>60</v>
      </c>
      <c r="H2871" s="63">
        <v>0</v>
      </c>
      <c r="I2871" s="29">
        <v>0</v>
      </c>
      <c r="J2871" s="12">
        <v>1.666666666667</v>
      </c>
      <c r="K2871" s="12">
        <v>98.333333333333002</v>
      </c>
      <c r="L2871" s="62">
        <v>0</v>
      </c>
    </row>
    <row r="2872" spans="4:12" x14ac:dyDescent="0.2">
      <c r="D2872" s="175"/>
      <c r="E2872" s="4" t="s">
        <v>57</v>
      </c>
      <c r="F2872" s="6"/>
      <c r="G2872" s="5">
        <v>286</v>
      </c>
      <c r="H2872" s="32">
        <v>0.69930069930100003</v>
      </c>
      <c r="I2872" s="12">
        <v>1.398601398601</v>
      </c>
      <c r="J2872" s="12">
        <v>1.0489510489510001</v>
      </c>
      <c r="K2872" s="12">
        <v>96.853146853146995</v>
      </c>
      <c r="L2872" s="62">
        <v>0</v>
      </c>
    </row>
    <row r="2873" spans="4:12" x14ac:dyDescent="0.2">
      <c r="D2873" s="175"/>
      <c r="E2873" s="4" t="s">
        <v>58</v>
      </c>
      <c r="F2873" s="6"/>
      <c r="G2873" s="5">
        <v>129</v>
      </c>
      <c r="H2873" s="63">
        <v>0</v>
      </c>
      <c r="I2873" s="29">
        <v>0</v>
      </c>
      <c r="J2873" s="12">
        <v>1.550387596899</v>
      </c>
      <c r="K2873" s="12">
        <v>97.674418604650995</v>
      </c>
      <c r="L2873" s="34">
        <v>0.77519379845000003</v>
      </c>
    </row>
    <row r="2874" spans="4:12" x14ac:dyDescent="0.2">
      <c r="D2874" s="175"/>
      <c r="E2874" s="4" t="s">
        <v>59</v>
      </c>
      <c r="F2874" s="6"/>
      <c r="G2874" s="5">
        <v>195</v>
      </c>
      <c r="H2874" s="63">
        <v>0</v>
      </c>
      <c r="I2874" s="12">
        <v>0.51282051282100005</v>
      </c>
      <c r="J2874" s="12">
        <v>1.025641025641</v>
      </c>
      <c r="K2874" s="12">
        <v>97.435897435897004</v>
      </c>
      <c r="L2874" s="34">
        <v>1.025641025641</v>
      </c>
    </row>
    <row r="2875" spans="4:12" x14ac:dyDescent="0.2">
      <c r="D2875" s="175"/>
      <c r="E2875" s="4" t="s">
        <v>60</v>
      </c>
      <c r="F2875" s="6"/>
      <c r="G2875" s="5">
        <v>176</v>
      </c>
      <c r="H2875" s="32">
        <v>0.56818181818199998</v>
      </c>
      <c r="I2875" s="29">
        <v>0</v>
      </c>
      <c r="J2875" s="12">
        <v>0.56818181818199998</v>
      </c>
      <c r="K2875" s="12">
        <v>98.295454545455001</v>
      </c>
      <c r="L2875" s="34">
        <v>0.56818181818199998</v>
      </c>
    </row>
    <row r="2876" spans="4:12" x14ac:dyDescent="0.2">
      <c r="D2876" s="175"/>
      <c r="E2876" s="4" t="s">
        <v>61</v>
      </c>
      <c r="F2876" s="6"/>
      <c r="G2876" s="5">
        <v>78</v>
      </c>
      <c r="H2876" s="63">
        <v>0</v>
      </c>
      <c r="I2876" s="29">
        <v>0</v>
      </c>
      <c r="J2876" s="12">
        <v>1.2820512820509999</v>
      </c>
      <c r="K2876" s="12">
        <v>98.717948717949</v>
      </c>
      <c r="L2876" s="62">
        <v>0</v>
      </c>
    </row>
    <row r="2877" spans="4:12" x14ac:dyDescent="0.2">
      <c r="D2877" s="175"/>
      <c r="E2877" s="4" t="s">
        <v>62</v>
      </c>
      <c r="F2877" s="6"/>
      <c r="G2877" s="5">
        <v>113</v>
      </c>
      <c r="H2877" s="32">
        <v>1.769911504425</v>
      </c>
      <c r="I2877" s="12">
        <v>1.769911504425</v>
      </c>
      <c r="J2877" s="12">
        <v>2.654867256637</v>
      </c>
      <c r="K2877" s="12">
        <v>93.805309734513003</v>
      </c>
      <c r="L2877" s="62">
        <v>0</v>
      </c>
    </row>
    <row r="2878" spans="4:12" x14ac:dyDescent="0.2">
      <c r="D2878" s="174" t="s">
        <v>63</v>
      </c>
      <c r="E2878" s="20" t="s">
        <v>64</v>
      </c>
      <c r="F2878" s="22"/>
      <c r="G2878" s="21">
        <v>234</v>
      </c>
      <c r="H2878" s="51">
        <v>0.42735042735000001</v>
      </c>
      <c r="I2878" s="19">
        <v>0.85470085470099999</v>
      </c>
      <c r="J2878" s="19">
        <v>2.1367521367519999</v>
      </c>
      <c r="K2878" s="19">
        <v>95.726495726495997</v>
      </c>
      <c r="L2878" s="50">
        <v>0.85470085470099999</v>
      </c>
    </row>
    <row r="2879" spans="4:12" x14ac:dyDescent="0.2">
      <c r="D2879" s="175"/>
      <c r="E2879" s="4" t="s">
        <v>65</v>
      </c>
      <c r="F2879" s="6"/>
      <c r="G2879" s="5">
        <v>172</v>
      </c>
      <c r="H2879" s="32">
        <v>1.744186046512</v>
      </c>
      <c r="I2879" s="12">
        <v>1.1627906976739999</v>
      </c>
      <c r="J2879" s="12">
        <v>1.1627906976739999</v>
      </c>
      <c r="K2879" s="12">
        <v>95.348837209302005</v>
      </c>
      <c r="L2879" s="34">
        <v>0.58139534883699995</v>
      </c>
    </row>
    <row r="2880" spans="4:12" x14ac:dyDescent="0.2">
      <c r="D2880" s="175"/>
      <c r="E2880" s="4" t="s">
        <v>66</v>
      </c>
      <c r="F2880" s="6"/>
      <c r="G2880" s="5">
        <v>165</v>
      </c>
      <c r="H2880" s="32">
        <v>0.60606060606099998</v>
      </c>
      <c r="I2880" s="12">
        <v>0.60606060606099998</v>
      </c>
      <c r="J2880" s="29">
        <v>0</v>
      </c>
      <c r="K2880" s="12">
        <v>98.787878787878995</v>
      </c>
      <c r="L2880" s="62">
        <v>0</v>
      </c>
    </row>
    <row r="2881" spans="2:12" x14ac:dyDescent="0.2">
      <c r="D2881" s="175"/>
      <c r="E2881" s="4" t="s">
        <v>67</v>
      </c>
      <c r="F2881" s="6"/>
      <c r="G2881" s="5">
        <v>158</v>
      </c>
      <c r="H2881" s="63">
        <v>0</v>
      </c>
      <c r="I2881" s="12">
        <v>1.2658227848100001</v>
      </c>
      <c r="J2881" s="12">
        <v>1.8987341772149999</v>
      </c>
      <c r="K2881" s="12">
        <v>96.202531645570005</v>
      </c>
      <c r="L2881" s="34">
        <v>0.63291139240500005</v>
      </c>
    </row>
    <row r="2882" spans="2:12" x14ac:dyDescent="0.2">
      <c r="D2882" s="175"/>
      <c r="E2882" s="4" t="s">
        <v>68</v>
      </c>
      <c r="F2882" s="6"/>
      <c r="G2882" s="5">
        <v>112</v>
      </c>
      <c r="H2882" s="63">
        <v>0</v>
      </c>
      <c r="I2882" s="29">
        <v>0</v>
      </c>
      <c r="J2882" s="12">
        <v>1.785714285714</v>
      </c>
      <c r="K2882" s="12">
        <v>98.214285714286007</v>
      </c>
      <c r="L2882" s="62">
        <v>0</v>
      </c>
    </row>
    <row r="2883" spans="2:12" x14ac:dyDescent="0.2">
      <c r="D2883" s="175"/>
      <c r="E2883" s="4" t="s">
        <v>69</v>
      </c>
      <c r="F2883" s="6"/>
      <c r="G2883" s="5">
        <v>92</v>
      </c>
      <c r="H2883" s="63">
        <v>0</v>
      </c>
      <c r="I2883" s="12">
        <v>1.086956521739</v>
      </c>
      <c r="J2883" s="12">
        <v>1.086956521739</v>
      </c>
      <c r="K2883" s="12">
        <v>96.739130434782993</v>
      </c>
      <c r="L2883" s="34">
        <v>1.086956521739</v>
      </c>
    </row>
    <row r="2884" spans="2:12" x14ac:dyDescent="0.2">
      <c r="D2884" s="175"/>
      <c r="E2884" s="4" t="s">
        <v>70</v>
      </c>
      <c r="F2884" s="6"/>
      <c r="G2884" s="5">
        <v>131</v>
      </c>
      <c r="H2884" s="32">
        <v>0.76335877862599999</v>
      </c>
      <c r="I2884" s="29">
        <v>0</v>
      </c>
      <c r="J2884" s="12">
        <v>0.76335877862599999</v>
      </c>
      <c r="K2884" s="12">
        <v>97.709923664122002</v>
      </c>
      <c r="L2884" s="34">
        <v>0.76335877862599999</v>
      </c>
    </row>
    <row r="2885" spans="2:12" x14ac:dyDescent="0.2">
      <c r="D2885" s="175"/>
      <c r="E2885" s="4" t="s">
        <v>71</v>
      </c>
      <c r="F2885" s="6"/>
      <c r="G2885" s="5">
        <v>71</v>
      </c>
      <c r="H2885" s="63">
        <v>0</v>
      </c>
      <c r="I2885" s="12">
        <v>1.4084507042250001</v>
      </c>
      <c r="J2885" s="12">
        <v>1.4084507042250001</v>
      </c>
      <c r="K2885" s="12">
        <v>97.183098591548998</v>
      </c>
      <c r="L2885" s="62">
        <v>0</v>
      </c>
    </row>
    <row r="2886" spans="2:12" x14ac:dyDescent="0.2">
      <c r="D2886" s="176"/>
      <c r="E2886" s="59" t="s">
        <v>72</v>
      </c>
      <c r="F2886" s="60"/>
      <c r="G2886" s="56">
        <v>70</v>
      </c>
      <c r="H2886" s="115">
        <v>0</v>
      </c>
      <c r="I2886" s="47">
        <v>1.4285714285710001</v>
      </c>
      <c r="J2886" s="80">
        <v>0</v>
      </c>
      <c r="K2886" s="47">
        <v>98.571428571428996</v>
      </c>
      <c r="L2886" s="125">
        <v>0</v>
      </c>
    </row>
    <row r="2888" spans="2:12" x14ac:dyDescent="0.2">
      <c r="B2888" s="43" t="str">
        <f xml:space="preserve"> HYPERLINK("#'目次'!B111", "[105]")</f>
        <v>[105]</v>
      </c>
      <c r="C2888" s="31" t="s">
        <v>249</v>
      </c>
    </row>
    <row r="2891" spans="2:12" x14ac:dyDescent="0.2">
      <c r="C2891" s="31" t="s">
        <v>75</v>
      </c>
    </row>
    <row r="2892" spans="2:12" ht="24" x14ac:dyDescent="0.2">
      <c r="D2892" s="177"/>
      <c r="E2892" s="178"/>
      <c r="F2892" s="178"/>
      <c r="G2892" s="40" t="s">
        <v>14</v>
      </c>
      <c r="H2892" s="42" t="s">
        <v>240</v>
      </c>
      <c r="I2892" s="15" t="s">
        <v>241</v>
      </c>
      <c r="J2892" s="15" t="s">
        <v>242</v>
      </c>
      <c r="K2892" s="15" t="s">
        <v>243</v>
      </c>
      <c r="L2892" s="44" t="s">
        <v>17</v>
      </c>
    </row>
    <row r="2893" spans="2:12" x14ac:dyDescent="0.2">
      <c r="D2893" s="179"/>
      <c r="E2893" s="180"/>
      <c r="F2893" s="180"/>
      <c r="G2893" s="39"/>
      <c r="H2893" s="41"/>
      <c r="I2893" s="14"/>
      <c r="J2893" s="14"/>
      <c r="K2893" s="14"/>
      <c r="L2893" s="38"/>
    </row>
    <row r="2894" spans="2:12" x14ac:dyDescent="0.2">
      <c r="D2894" s="58"/>
      <c r="E2894" s="53" t="s">
        <v>14</v>
      </c>
      <c r="F2894" s="52"/>
      <c r="G2894" s="37">
        <v>1222</v>
      </c>
      <c r="H2894" s="24">
        <v>0.49099836333899999</v>
      </c>
      <c r="I2894" s="24">
        <v>0.81833060556500004</v>
      </c>
      <c r="J2894" s="24">
        <v>1.3093289689030001</v>
      </c>
      <c r="K2894" s="24">
        <v>96.726677577741</v>
      </c>
      <c r="L2894" s="68">
        <v>0.65466448445199998</v>
      </c>
    </row>
    <row r="2895" spans="2:12" x14ac:dyDescent="0.2">
      <c r="D2895" s="174" t="s">
        <v>36</v>
      </c>
      <c r="E2895" s="20" t="s">
        <v>76</v>
      </c>
      <c r="F2895" s="22"/>
      <c r="G2895" s="21">
        <v>629</v>
      </c>
      <c r="H2895" s="51">
        <v>0.794912559618</v>
      </c>
      <c r="I2895" s="19">
        <v>1.1128775834660001</v>
      </c>
      <c r="J2895" s="19">
        <v>1.7488076311609999</v>
      </c>
      <c r="K2895" s="19">
        <v>95.548489666137002</v>
      </c>
      <c r="L2895" s="50">
        <v>0.794912559618</v>
      </c>
    </row>
    <row r="2896" spans="2:12" x14ac:dyDescent="0.2">
      <c r="D2896" s="175"/>
      <c r="E2896" s="4" t="s">
        <v>39</v>
      </c>
      <c r="F2896" s="6"/>
      <c r="G2896" s="5">
        <v>37</v>
      </c>
      <c r="H2896" s="63">
        <v>0</v>
      </c>
      <c r="I2896" s="29">
        <v>0</v>
      </c>
      <c r="J2896" s="29">
        <v>0</v>
      </c>
      <c r="K2896" s="12">
        <v>100</v>
      </c>
      <c r="L2896" s="62">
        <v>0</v>
      </c>
    </row>
    <row r="2897" spans="2:12" x14ac:dyDescent="0.2">
      <c r="D2897" s="175"/>
      <c r="E2897" s="4" t="s">
        <v>40</v>
      </c>
      <c r="F2897" s="6"/>
      <c r="G2897" s="5">
        <v>73</v>
      </c>
      <c r="H2897" s="32">
        <v>1.369863013699</v>
      </c>
      <c r="I2897" s="12">
        <v>1.369863013699</v>
      </c>
      <c r="J2897" s="12">
        <v>1.369863013699</v>
      </c>
      <c r="K2897" s="12">
        <v>94.520547945204996</v>
      </c>
      <c r="L2897" s="34">
        <v>1.369863013699</v>
      </c>
    </row>
    <row r="2898" spans="2:12" x14ac:dyDescent="0.2">
      <c r="D2898" s="175"/>
      <c r="E2898" s="4" t="s">
        <v>41</v>
      </c>
      <c r="F2898" s="6"/>
      <c r="G2898" s="5">
        <v>108</v>
      </c>
      <c r="H2898" s="63">
        <v>0</v>
      </c>
      <c r="I2898" s="12">
        <v>2.7777777777780002</v>
      </c>
      <c r="J2898" s="12">
        <v>0.92592592592599998</v>
      </c>
      <c r="K2898" s="12">
        <v>96.296296296296006</v>
      </c>
      <c r="L2898" s="62">
        <v>0</v>
      </c>
    </row>
    <row r="2899" spans="2:12" x14ac:dyDescent="0.2">
      <c r="D2899" s="175"/>
      <c r="E2899" s="4" t="s">
        <v>42</v>
      </c>
      <c r="F2899" s="6"/>
      <c r="G2899" s="5">
        <v>113</v>
      </c>
      <c r="H2899" s="63">
        <v>0</v>
      </c>
      <c r="I2899" s="12">
        <v>0.88495575221199996</v>
      </c>
      <c r="J2899" s="12">
        <v>1.769911504425</v>
      </c>
      <c r="K2899" s="12">
        <v>96.460176991150007</v>
      </c>
      <c r="L2899" s="34">
        <v>0.88495575221199996</v>
      </c>
    </row>
    <row r="2900" spans="2:12" x14ac:dyDescent="0.2">
      <c r="D2900" s="175"/>
      <c r="E2900" s="4" t="s">
        <v>43</v>
      </c>
      <c r="F2900" s="6"/>
      <c r="G2900" s="5">
        <v>101</v>
      </c>
      <c r="H2900" s="63">
        <v>0</v>
      </c>
      <c r="I2900" s="29">
        <v>0</v>
      </c>
      <c r="J2900" s="12">
        <v>1.9801980198019999</v>
      </c>
      <c r="K2900" s="12">
        <v>98.019801980197997</v>
      </c>
      <c r="L2900" s="62">
        <v>0</v>
      </c>
    </row>
    <row r="2901" spans="2:12" x14ac:dyDescent="0.2">
      <c r="D2901" s="175"/>
      <c r="E2901" s="4" t="s">
        <v>44</v>
      </c>
      <c r="F2901" s="6"/>
      <c r="G2901" s="5">
        <v>114</v>
      </c>
      <c r="H2901" s="32">
        <v>1.7543859649119999</v>
      </c>
      <c r="I2901" s="12">
        <v>1.7543859649119999</v>
      </c>
      <c r="J2901" s="12">
        <v>2.6315789473679998</v>
      </c>
      <c r="K2901" s="12">
        <v>93.859649122806999</v>
      </c>
      <c r="L2901" s="62">
        <v>0</v>
      </c>
    </row>
    <row r="2902" spans="2:12" x14ac:dyDescent="0.2">
      <c r="D2902" s="175"/>
      <c r="E2902" s="4" t="s">
        <v>45</v>
      </c>
      <c r="F2902" s="6"/>
      <c r="G2902" s="5">
        <v>83</v>
      </c>
      <c r="H2902" s="32">
        <v>2.409638554217</v>
      </c>
      <c r="I2902" s="29">
        <v>0</v>
      </c>
      <c r="J2902" s="12">
        <v>2.409638554217</v>
      </c>
      <c r="K2902" s="33">
        <v>91.566265060240994</v>
      </c>
      <c r="L2902" s="34">
        <v>3.6144578313250002</v>
      </c>
    </row>
    <row r="2903" spans="2:12" x14ac:dyDescent="0.2">
      <c r="D2903" s="174" t="s">
        <v>37</v>
      </c>
      <c r="E2903" s="20" t="s">
        <v>77</v>
      </c>
      <c r="F2903" s="22"/>
      <c r="G2903" s="21">
        <v>593</v>
      </c>
      <c r="H2903" s="51">
        <v>0.16863406408100001</v>
      </c>
      <c r="I2903" s="19">
        <v>0.50590219224300004</v>
      </c>
      <c r="J2903" s="19">
        <v>0.84317032040499995</v>
      </c>
      <c r="K2903" s="19">
        <v>97.976391231028998</v>
      </c>
      <c r="L2903" s="50">
        <v>0.50590219224300004</v>
      </c>
    </row>
    <row r="2904" spans="2:12" x14ac:dyDescent="0.2">
      <c r="D2904" s="175"/>
      <c r="E2904" s="4" t="s">
        <v>39</v>
      </c>
      <c r="F2904" s="6"/>
      <c r="G2904" s="5">
        <v>27</v>
      </c>
      <c r="H2904" s="63">
        <v>0</v>
      </c>
      <c r="I2904" s="29">
        <v>0</v>
      </c>
      <c r="J2904" s="12">
        <v>3.7037037037039999</v>
      </c>
      <c r="K2904" s="12">
        <v>96.296296296296006</v>
      </c>
      <c r="L2904" s="62">
        <v>0</v>
      </c>
    </row>
    <row r="2905" spans="2:12" x14ac:dyDescent="0.2">
      <c r="D2905" s="175"/>
      <c r="E2905" s="4" t="s">
        <v>40</v>
      </c>
      <c r="F2905" s="6"/>
      <c r="G2905" s="5">
        <v>74</v>
      </c>
      <c r="H2905" s="63">
        <v>0</v>
      </c>
      <c r="I2905" s="12">
        <v>1.351351351351</v>
      </c>
      <c r="J2905" s="12">
        <v>2.7027027027030002</v>
      </c>
      <c r="K2905" s="12">
        <v>94.594594594594994</v>
      </c>
      <c r="L2905" s="34">
        <v>1.351351351351</v>
      </c>
    </row>
    <row r="2906" spans="2:12" x14ac:dyDescent="0.2">
      <c r="D2906" s="175"/>
      <c r="E2906" s="4" t="s">
        <v>41</v>
      </c>
      <c r="F2906" s="6"/>
      <c r="G2906" s="5">
        <v>96</v>
      </c>
      <c r="H2906" s="63">
        <v>0</v>
      </c>
      <c r="I2906" s="29">
        <v>0</v>
      </c>
      <c r="J2906" s="29">
        <v>0</v>
      </c>
      <c r="K2906" s="12">
        <v>100</v>
      </c>
      <c r="L2906" s="62">
        <v>0</v>
      </c>
    </row>
    <row r="2907" spans="2:12" x14ac:dyDescent="0.2">
      <c r="D2907" s="175"/>
      <c r="E2907" s="4" t="s">
        <v>42</v>
      </c>
      <c r="F2907" s="6"/>
      <c r="G2907" s="5">
        <v>97</v>
      </c>
      <c r="H2907" s="63">
        <v>0</v>
      </c>
      <c r="I2907" s="29">
        <v>0</v>
      </c>
      <c r="J2907" s="29">
        <v>0</v>
      </c>
      <c r="K2907" s="12">
        <v>98.969072164948003</v>
      </c>
      <c r="L2907" s="34">
        <v>1.0309278350519999</v>
      </c>
    </row>
    <row r="2908" spans="2:12" x14ac:dyDescent="0.2">
      <c r="D2908" s="175"/>
      <c r="E2908" s="4" t="s">
        <v>43</v>
      </c>
      <c r="F2908" s="6"/>
      <c r="G2908" s="5">
        <v>103</v>
      </c>
      <c r="H2908" s="32">
        <v>0.97087378640800004</v>
      </c>
      <c r="I2908" s="12">
        <v>0.97087378640800004</v>
      </c>
      <c r="J2908" s="12">
        <v>0.97087378640800004</v>
      </c>
      <c r="K2908" s="12">
        <v>97.087378640777004</v>
      </c>
      <c r="L2908" s="62">
        <v>0</v>
      </c>
    </row>
    <row r="2909" spans="2:12" x14ac:dyDescent="0.2">
      <c r="D2909" s="175"/>
      <c r="E2909" s="4" t="s">
        <v>44</v>
      </c>
      <c r="F2909" s="6"/>
      <c r="G2909" s="5">
        <v>109</v>
      </c>
      <c r="H2909" s="63">
        <v>0</v>
      </c>
      <c r="I2909" s="12">
        <v>0.91743119266100004</v>
      </c>
      <c r="J2909" s="12">
        <v>0.91743119266100004</v>
      </c>
      <c r="K2909" s="12">
        <v>98.165137614678997</v>
      </c>
      <c r="L2909" s="62">
        <v>0</v>
      </c>
    </row>
    <row r="2910" spans="2:12" x14ac:dyDescent="0.2">
      <c r="D2910" s="176"/>
      <c r="E2910" s="59" t="s">
        <v>45</v>
      </c>
      <c r="F2910" s="60"/>
      <c r="G2910" s="56">
        <v>87</v>
      </c>
      <c r="H2910" s="115">
        <v>0</v>
      </c>
      <c r="I2910" s="80">
        <v>0</v>
      </c>
      <c r="J2910" s="80">
        <v>0</v>
      </c>
      <c r="K2910" s="47">
        <v>98.850574712644004</v>
      </c>
      <c r="L2910" s="85">
        <v>1.149425287356</v>
      </c>
    </row>
    <row r="2912" spans="2:12" x14ac:dyDescent="0.2">
      <c r="B2912" s="43" t="str">
        <f xml:space="preserve"> HYPERLINK("#'目次'!B112", "[106]")</f>
        <v>[106]</v>
      </c>
      <c r="C2912" s="31" t="s">
        <v>252</v>
      </c>
    </row>
    <row r="2916" spans="4:12" ht="24" x14ac:dyDescent="0.2">
      <c r="D2916" s="177"/>
      <c r="E2916" s="178"/>
      <c r="F2916" s="178"/>
      <c r="G2916" s="40" t="s">
        <v>14</v>
      </c>
      <c r="H2916" s="42" t="s">
        <v>240</v>
      </c>
      <c r="I2916" s="15" t="s">
        <v>241</v>
      </c>
      <c r="J2916" s="15" t="s">
        <v>242</v>
      </c>
      <c r="K2916" s="15" t="s">
        <v>243</v>
      </c>
      <c r="L2916" s="44" t="s">
        <v>17</v>
      </c>
    </row>
    <row r="2917" spans="4:12" x14ac:dyDescent="0.2">
      <c r="D2917" s="179"/>
      <c r="E2917" s="180"/>
      <c r="F2917" s="180"/>
      <c r="G2917" s="39"/>
      <c r="H2917" s="41"/>
      <c r="I2917" s="14"/>
      <c r="J2917" s="14"/>
      <c r="K2917" s="14"/>
      <c r="L2917" s="38"/>
    </row>
    <row r="2918" spans="4:12" x14ac:dyDescent="0.2">
      <c r="D2918" s="58"/>
      <c r="E2918" s="53" t="s">
        <v>14</v>
      </c>
      <c r="F2918" s="52"/>
      <c r="G2918" s="37">
        <v>1222</v>
      </c>
      <c r="H2918" s="24">
        <v>0.24549918166900001</v>
      </c>
      <c r="I2918" s="24">
        <v>0.32733224222599999</v>
      </c>
      <c r="J2918" s="24">
        <v>0.40916530278199997</v>
      </c>
      <c r="K2918" s="24">
        <v>98.281505728314002</v>
      </c>
      <c r="L2918" s="68">
        <v>0.73649754500800002</v>
      </c>
    </row>
    <row r="2919" spans="4:12" x14ac:dyDescent="0.2">
      <c r="D2919" s="174" t="s">
        <v>18</v>
      </c>
      <c r="E2919" s="20" t="s">
        <v>19</v>
      </c>
      <c r="F2919" s="22"/>
      <c r="G2919" s="21">
        <v>57</v>
      </c>
      <c r="H2919" s="51">
        <v>3.508771929825</v>
      </c>
      <c r="I2919" s="74">
        <v>0</v>
      </c>
      <c r="J2919" s="19">
        <v>1.7543859649119999</v>
      </c>
      <c r="K2919" s="19">
        <v>94.736842105262994</v>
      </c>
      <c r="L2919" s="100">
        <v>0</v>
      </c>
    </row>
    <row r="2920" spans="4:12" x14ac:dyDescent="0.2">
      <c r="D2920" s="175"/>
      <c r="E2920" s="4" t="s">
        <v>20</v>
      </c>
      <c r="F2920" s="6"/>
      <c r="G2920" s="5">
        <v>84</v>
      </c>
      <c r="H2920" s="63">
        <v>0</v>
      </c>
      <c r="I2920" s="12">
        <v>2.3809523809519999</v>
      </c>
      <c r="J2920" s="29">
        <v>0</v>
      </c>
      <c r="K2920" s="12">
        <v>95.238095238094999</v>
      </c>
      <c r="L2920" s="34">
        <v>2.3809523809519999</v>
      </c>
    </row>
    <row r="2921" spans="4:12" x14ac:dyDescent="0.2">
      <c r="D2921" s="175"/>
      <c r="E2921" s="4" t="s">
        <v>21</v>
      </c>
      <c r="F2921" s="6"/>
      <c r="G2921" s="5">
        <v>487</v>
      </c>
      <c r="H2921" s="63">
        <v>0</v>
      </c>
      <c r="I2921" s="29">
        <v>0</v>
      </c>
      <c r="J2921" s="12">
        <v>0.41067761806999997</v>
      </c>
      <c r="K2921" s="12">
        <v>98.973305954824994</v>
      </c>
      <c r="L2921" s="34">
        <v>0.61601642710500004</v>
      </c>
    </row>
    <row r="2922" spans="4:12" x14ac:dyDescent="0.2">
      <c r="D2922" s="175"/>
      <c r="E2922" s="4" t="s">
        <v>22</v>
      </c>
      <c r="F2922" s="6"/>
      <c r="G2922" s="5">
        <v>35</v>
      </c>
      <c r="H2922" s="63">
        <v>0</v>
      </c>
      <c r="I2922" s="29">
        <v>0</v>
      </c>
      <c r="J2922" s="29">
        <v>0</v>
      </c>
      <c r="K2922" s="12">
        <v>100</v>
      </c>
      <c r="L2922" s="62">
        <v>0</v>
      </c>
    </row>
    <row r="2923" spans="4:12" x14ac:dyDescent="0.2">
      <c r="D2923" s="175"/>
      <c r="E2923" s="4" t="s">
        <v>23</v>
      </c>
      <c r="F2923" s="6"/>
      <c r="G2923" s="5">
        <v>143</v>
      </c>
      <c r="H2923" s="63">
        <v>0</v>
      </c>
      <c r="I2923" s="12">
        <v>0.69930069930100003</v>
      </c>
      <c r="J2923" s="29">
        <v>0</v>
      </c>
      <c r="K2923" s="12">
        <v>99.300699300698994</v>
      </c>
      <c r="L2923" s="62">
        <v>0</v>
      </c>
    </row>
    <row r="2924" spans="4:12" x14ac:dyDescent="0.2">
      <c r="D2924" s="175"/>
      <c r="E2924" s="4" t="s">
        <v>24</v>
      </c>
      <c r="F2924" s="6"/>
      <c r="G2924" s="5">
        <v>187</v>
      </c>
      <c r="H2924" s="32">
        <v>0.53475935828900001</v>
      </c>
      <c r="I2924" s="29">
        <v>0</v>
      </c>
      <c r="J2924" s="29">
        <v>0</v>
      </c>
      <c r="K2924" s="12">
        <v>98.930481283421997</v>
      </c>
      <c r="L2924" s="34">
        <v>0.53475935828900001</v>
      </c>
    </row>
    <row r="2925" spans="4:12" x14ac:dyDescent="0.2">
      <c r="D2925" s="175"/>
      <c r="E2925" s="4" t="s">
        <v>25</v>
      </c>
      <c r="F2925" s="6"/>
      <c r="G2925" s="5">
        <v>71</v>
      </c>
      <c r="H2925" s="63">
        <v>0</v>
      </c>
      <c r="I2925" s="29">
        <v>0</v>
      </c>
      <c r="J2925" s="12">
        <v>1.4084507042250001</v>
      </c>
      <c r="K2925" s="12">
        <v>95.774647887323994</v>
      </c>
      <c r="L2925" s="34">
        <v>2.8169014084509998</v>
      </c>
    </row>
    <row r="2926" spans="4:12" x14ac:dyDescent="0.2">
      <c r="D2926" s="175"/>
      <c r="E2926" s="4" t="s">
        <v>26</v>
      </c>
      <c r="F2926" s="6"/>
      <c r="G2926" s="5">
        <v>30</v>
      </c>
      <c r="H2926" s="63">
        <v>0</v>
      </c>
      <c r="I2926" s="29">
        <v>0</v>
      </c>
      <c r="J2926" s="29">
        <v>0</v>
      </c>
      <c r="K2926" s="12">
        <v>100</v>
      </c>
      <c r="L2926" s="62">
        <v>0</v>
      </c>
    </row>
    <row r="2927" spans="4:12" x14ac:dyDescent="0.2">
      <c r="D2927" s="175"/>
      <c r="E2927" s="4" t="s">
        <v>27</v>
      </c>
      <c r="F2927" s="6"/>
      <c r="G2927" s="5">
        <v>70</v>
      </c>
      <c r="H2927" s="63">
        <v>0</v>
      </c>
      <c r="I2927" s="12">
        <v>1.4285714285710001</v>
      </c>
      <c r="J2927" s="12">
        <v>1.4285714285710001</v>
      </c>
      <c r="K2927" s="12">
        <v>95.714285714286007</v>
      </c>
      <c r="L2927" s="34">
        <v>1.4285714285710001</v>
      </c>
    </row>
    <row r="2928" spans="4:12" x14ac:dyDescent="0.2">
      <c r="D2928" s="175"/>
      <c r="E2928" s="4" t="s">
        <v>28</v>
      </c>
      <c r="F2928" s="6"/>
      <c r="G2928" s="5">
        <v>51</v>
      </c>
      <c r="H2928" s="63">
        <v>0</v>
      </c>
      <c r="I2928" s="29">
        <v>0</v>
      </c>
      <c r="J2928" s="29">
        <v>0</v>
      </c>
      <c r="K2928" s="12">
        <v>100</v>
      </c>
      <c r="L2928" s="62">
        <v>0</v>
      </c>
    </row>
    <row r="2929" spans="2:12" x14ac:dyDescent="0.2">
      <c r="D2929" s="175"/>
      <c r="E2929" s="4" t="s">
        <v>29</v>
      </c>
      <c r="F2929" s="6"/>
      <c r="G2929" s="5">
        <v>7</v>
      </c>
      <c r="H2929" s="63">
        <v>0</v>
      </c>
      <c r="I2929" s="29">
        <v>0</v>
      </c>
      <c r="J2929" s="29">
        <v>0</v>
      </c>
      <c r="K2929" s="12">
        <v>100</v>
      </c>
      <c r="L2929" s="62">
        <v>0</v>
      </c>
    </row>
    <row r="2930" spans="2:12" x14ac:dyDescent="0.2">
      <c r="D2930" s="174" t="s">
        <v>30</v>
      </c>
      <c r="E2930" s="20" t="s">
        <v>31</v>
      </c>
      <c r="F2930" s="22"/>
      <c r="G2930" s="21">
        <v>393</v>
      </c>
      <c r="H2930" s="51">
        <v>0.76335877862599999</v>
      </c>
      <c r="I2930" s="19">
        <v>0.50890585241700004</v>
      </c>
      <c r="J2930" s="19">
        <v>0.50890585241700004</v>
      </c>
      <c r="K2930" s="19">
        <v>97.709923664122002</v>
      </c>
      <c r="L2930" s="50">
        <v>0.50890585241700004</v>
      </c>
    </row>
    <row r="2931" spans="2:12" x14ac:dyDescent="0.2">
      <c r="D2931" s="175"/>
      <c r="E2931" s="4" t="s">
        <v>32</v>
      </c>
      <c r="F2931" s="6"/>
      <c r="G2931" s="5">
        <v>352</v>
      </c>
      <c r="H2931" s="63">
        <v>0</v>
      </c>
      <c r="I2931" s="12">
        <v>0.28409090909099999</v>
      </c>
      <c r="J2931" s="29">
        <v>0</v>
      </c>
      <c r="K2931" s="12">
        <v>98.579545454544999</v>
      </c>
      <c r="L2931" s="34">
        <v>1.136363636364</v>
      </c>
    </row>
    <row r="2932" spans="2:12" x14ac:dyDescent="0.2">
      <c r="D2932" s="175"/>
      <c r="E2932" s="4" t="s">
        <v>33</v>
      </c>
      <c r="F2932" s="6"/>
      <c r="G2932" s="5">
        <v>388</v>
      </c>
      <c r="H2932" s="63">
        <v>0</v>
      </c>
      <c r="I2932" s="12">
        <v>0.25773195876299998</v>
      </c>
      <c r="J2932" s="12">
        <v>0.51546391752599996</v>
      </c>
      <c r="K2932" s="12">
        <v>98.453608247423006</v>
      </c>
      <c r="L2932" s="34">
        <v>0.77319587628899999</v>
      </c>
    </row>
    <row r="2933" spans="2:12" x14ac:dyDescent="0.2">
      <c r="D2933" s="175"/>
      <c r="E2933" s="4" t="s">
        <v>34</v>
      </c>
      <c r="F2933" s="6"/>
      <c r="G2933" s="5">
        <v>89</v>
      </c>
      <c r="H2933" s="63">
        <v>0</v>
      </c>
      <c r="I2933" s="29">
        <v>0</v>
      </c>
      <c r="J2933" s="12">
        <v>1.123595505618</v>
      </c>
      <c r="K2933" s="12">
        <v>98.876404494382001</v>
      </c>
      <c r="L2933" s="62">
        <v>0</v>
      </c>
    </row>
    <row r="2934" spans="2:12" x14ac:dyDescent="0.2">
      <c r="D2934" s="174" t="s">
        <v>35</v>
      </c>
      <c r="E2934" s="20" t="s">
        <v>36</v>
      </c>
      <c r="F2934" s="22"/>
      <c r="G2934" s="21">
        <v>629</v>
      </c>
      <c r="H2934" s="51">
        <v>0.31796502384699998</v>
      </c>
      <c r="I2934" s="19">
        <v>0.47694753577100002</v>
      </c>
      <c r="J2934" s="19">
        <v>0.47694753577100002</v>
      </c>
      <c r="K2934" s="19">
        <v>97.774244833067996</v>
      </c>
      <c r="L2934" s="50">
        <v>0.95389507154200004</v>
      </c>
    </row>
    <row r="2935" spans="2:12" x14ac:dyDescent="0.2">
      <c r="D2935" s="175"/>
      <c r="E2935" s="4" t="s">
        <v>37</v>
      </c>
      <c r="F2935" s="6"/>
      <c r="G2935" s="5">
        <v>593</v>
      </c>
      <c r="H2935" s="32">
        <v>0.16863406408100001</v>
      </c>
      <c r="I2935" s="12">
        <v>0.16863406408100001</v>
      </c>
      <c r="J2935" s="12">
        <v>0.33726812816200002</v>
      </c>
      <c r="K2935" s="12">
        <v>98.819561551432997</v>
      </c>
      <c r="L2935" s="34">
        <v>0.50590219224300004</v>
      </c>
    </row>
    <row r="2936" spans="2:12" x14ac:dyDescent="0.2">
      <c r="D2936" s="174" t="s">
        <v>38</v>
      </c>
      <c r="E2936" s="20" t="s">
        <v>39</v>
      </c>
      <c r="F2936" s="22"/>
      <c r="G2936" s="21">
        <v>64</v>
      </c>
      <c r="H2936" s="110">
        <v>0</v>
      </c>
      <c r="I2936" s="74">
        <v>0</v>
      </c>
      <c r="J2936" s="74">
        <v>0</v>
      </c>
      <c r="K2936" s="19">
        <v>100</v>
      </c>
      <c r="L2936" s="100">
        <v>0</v>
      </c>
    </row>
    <row r="2937" spans="2:12" x14ac:dyDescent="0.2">
      <c r="D2937" s="175"/>
      <c r="E2937" s="4" t="s">
        <v>40</v>
      </c>
      <c r="F2937" s="6"/>
      <c r="G2937" s="5">
        <v>147</v>
      </c>
      <c r="H2937" s="63">
        <v>0</v>
      </c>
      <c r="I2937" s="12">
        <v>1.360544217687</v>
      </c>
      <c r="J2937" s="29">
        <v>0</v>
      </c>
      <c r="K2937" s="12">
        <v>97.278911564626</v>
      </c>
      <c r="L2937" s="34">
        <v>1.360544217687</v>
      </c>
    </row>
    <row r="2938" spans="2:12" x14ac:dyDescent="0.2">
      <c r="D2938" s="175"/>
      <c r="E2938" s="4" t="s">
        <v>41</v>
      </c>
      <c r="F2938" s="6"/>
      <c r="G2938" s="5">
        <v>204</v>
      </c>
      <c r="H2938" s="63">
        <v>0</v>
      </c>
      <c r="I2938" s="12">
        <v>0.49019607843099999</v>
      </c>
      <c r="J2938" s="29">
        <v>0</v>
      </c>
      <c r="K2938" s="12">
        <v>99.509803921569002</v>
      </c>
      <c r="L2938" s="62">
        <v>0</v>
      </c>
    </row>
    <row r="2939" spans="2:12" x14ac:dyDescent="0.2">
      <c r="D2939" s="175"/>
      <c r="E2939" s="4" t="s">
        <v>42</v>
      </c>
      <c r="F2939" s="6"/>
      <c r="G2939" s="5">
        <v>210</v>
      </c>
      <c r="H2939" s="63">
        <v>0</v>
      </c>
      <c r="I2939" s="29">
        <v>0</v>
      </c>
      <c r="J2939" s="29">
        <v>0</v>
      </c>
      <c r="K2939" s="12">
        <v>99.047619047618994</v>
      </c>
      <c r="L2939" s="34">
        <v>0.95238095238099996</v>
      </c>
    </row>
    <row r="2940" spans="2:12" x14ac:dyDescent="0.2">
      <c r="D2940" s="175"/>
      <c r="E2940" s="4" t="s">
        <v>43</v>
      </c>
      <c r="F2940" s="6"/>
      <c r="G2940" s="5">
        <v>204</v>
      </c>
      <c r="H2940" s="63">
        <v>0</v>
      </c>
      <c r="I2940" s="12">
        <v>0.49019607843099999</v>
      </c>
      <c r="J2940" s="29">
        <v>0</v>
      </c>
      <c r="K2940" s="12">
        <v>99.509803921569002</v>
      </c>
      <c r="L2940" s="62">
        <v>0</v>
      </c>
    </row>
    <row r="2941" spans="2:12" x14ac:dyDescent="0.2">
      <c r="D2941" s="175"/>
      <c r="E2941" s="4" t="s">
        <v>44</v>
      </c>
      <c r="F2941" s="6"/>
      <c r="G2941" s="5">
        <v>223</v>
      </c>
      <c r="H2941" s="32">
        <v>0.44843049327399997</v>
      </c>
      <c r="I2941" s="29">
        <v>0</v>
      </c>
      <c r="J2941" s="12">
        <v>1.3452914798210001</v>
      </c>
      <c r="K2941" s="12">
        <v>98.206278026906006</v>
      </c>
      <c r="L2941" s="62">
        <v>0</v>
      </c>
    </row>
    <row r="2942" spans="2:12" x14ac:dyDescent="0.2">
      <c r="D2942" s="176"/>
      <c r="E2942" s="59" t="s">
        <v>45</v>
      </c>
      <c r="F2942" s="60"/>
      <c r="G2942" s="56">
        <v>170</v>
      </c>
      <c r="H2942" s="83">
        <v>1.1764705882349999</v>
      </c>
      <c r="I2942" s="80">
        <v>0</v>
      </c>
      <c r="J2942" s="47">
        <v>1.1764705882349999</v>
      </c>
      <c r="K2942" s="47">
        <v>94.705882352941003</v>
      </c>
      <c r="L2942" s="85">
        <v>2.9411764705880001</v>
      </c>
    </row>
    <row r="2944" spans="2:12" x14ac:dyDescent="0.2">
      <c r="B2944" s="43" t="str">
        <f xml:space="preserve"> HYPERLINK("#'目次'!B113", "[107]")</f>
        <v>[107]</v>
      </c>
      <c r="C2944" s="31" t="s">
        <v>252</v>
      </c>
    </row>
    <row r="2948" spans="4:12" ht="24" x14ac:dyDescent="0.2">
      <c r="D2948" s="177"/>
      <c r="E2948" s="178"/>
      <c r="F2948" s="178"/>
      <c r="G2948" s="40" t="s">
        <v>14</v>
      </c>
      <c r="H2948" s="42" t="s">
        <v>240</v>
      </c>
      <c r="I2948" s="15" t="s">
        <v>241</v>
      </c>
      <c r="J2948" s="15" t="s">
        <v>242</v>
      </c>
      <c r="K2948" s="15" t="s">
        <v>243</v>
      </c>
      <c r="L2948" s="44" t="s">
        <v>17</v>
      </c>
    </row>
    <row r="2949" spans="4:12" x14ac:dyDescent="0.2">
      <c r="D2949" s="179"/>
      <c r="E2949" s="180"/>
      <c r="F2949" s="180"/>
      <c r="G2949" s="39"/>
      <c r="H2949" s="41"/>
      <c r="I2949" s="14"/>
      <c r="J2949" s="14"/>
      <c r="K2949" s="14"/>
      <c r="L2949" s="38"/>
    </row>
    <row r="2950" spans="4:12" x14ac:dyDescent="0.2">
      <c r="D2950" s="58"/>
      <c r="E2950" s="53" t="s">
        <v>14</v>
      </c>
      <c r="F2950" s="52"/>
      <c r="G2950" s="37">
        <v>1222</v>
      </c>
      <c r="H2950" s="24">
        <v>0.24549918166900001</v>
      </c>
      <c r="I2950" s="24">
        <v>0.32733224222599999</v>
      </c>
      <c r="J2950" s="24">
        <v>0.40916530278199997</v>
      </c>
      <c r="K2950" s="24">
        <v>98.281505728314002</v>
      </c>
      <c r="L2950" s="68">
        <v>0.73649754500800002</v>
      </c>
    </row>
    <row r="2951" spans="4:12" x14ac:dyDescent="0.2">
      <c r="D2951" s="174" t="s">
        <v>52</v>
      </c>
      <c r="E2951" s="20" t="s">
        <v>53</v>
      </c>
      <c r="F2951" s="22"/>
      <c r="G2951" s="21">
        <v>15</v>
      </c>
      <c r="H2951" s="110">
        <v>0</v>
      </c>
      <c r="I2951" s="74">
        <v>0</v>
      </c>
      <c r="J2951" s="74">
        <v>0</v>
      </c>
      <c r="K2951" s="19">
        <v>100</v>
      </c>
      <c r="L2951" s="100">
        <v>0</v>
      </c>
    </row>
    <row r="2952" spans="4:12" ht="24" x14ac:dyDescent="0.2">
      <c r="D2952" s="175"/>
      <c r="E2952" s="4" t="s">
        <v>54</v>
      </c>
      <c r="F2952" s="6"/>
      <c r="G2952" s="5">
        <v>122</v>
      </c>
      <c r="H2952" s="32">
        <v>0.81967213114799997</v>
      </c>
      <c r="I2952" s="12">
        <v>0.81967213114799997</v>
      </c>
      <c r="J2952" s="12">
        <v>0.81967213114799997</v>
      </c>
      <c r="K2952" s="12">
        <v>96.721311475410005</v>
      </c>
      <c r="L2952" s="34">
        <v>0.81967213114799997</v>
      </c>
    </row>
    <row r="2953" spans="4:12" x14ac:dyDescent="0.2">
      <c r="D2953" s="175"/>
      <c r="E2953" s="4" t="s">
        <v>55</v>
      </c>
      <c r="F2953" s="6"/>
      <c r="G2953" s="5">
        <v>43</v>
      </c>
      <c r="H2953" s="63">
        <v>0</v>
      </c>
      <c r="I2953" s="29">
        <v>0</v>
      </c>
      <c r="J2953" s="29">
        <v>0</v>
      </c>
      <c r="K2953" s="12">
        <v>97.674418604650995</v>
      </c>
      <c r="L2953" s="34">
        <v>2.3255813953489999</v>
      </c>
    </row>
    <row r="2954" spans="4:12" x14ac:dyDescent="0.2">
      <c r="D2954" s="175"/>
      <c r="E2954" s="4" t="s">
        <v>56</v>
      </c>
      <c r="F2954" s="6"/>
      <c r="G2954" s="5">
        <v>60</v>
      </c>
      <c r="H2954" s="63">
        <v>0</v>
      </c>
      <c r="I2954" s="29">
        <v>0</v>
      </c>
      <c r="J2954" s="29">
        <v>0</v>
      </c>
      <c r="K2954" s="12">
        <v>100</v>
      </c>
      <c r="L2954" s="62">
        <v>0</v>
      </c>
    </row>
    <row r="2955" spans="4:12" x14ac:dyDescent="0.2">
      <c r="D2955" s="175"/>
      <c r="E2955" s="4" t="s">
        <v>57</v>
      </c>
      <c r="F2955" s="6"/>
      <c r="G2955" s="5">
        <v>286</v>
      </c>
      <c r="H2955" s="63">
        <v>0</v>
      </c>
      <c r="I2955" s="12">
        <v>0.34965034965000003</v>
      </c>
      <c r="J2955" s="12">
        <v>0.34965034965000003</v>
      </c>
      <c r="K2955" s="12">
        <v>99.300699300698994</v>
      </c>
      <c r="L2955" s="62">
        <v>0</v>
      </c>
    </row>
    <row r="2956" spans="4:12" x14ac:dyDescent="0.2">
      <c r="D2956" s="175"/>
      <c r="E2956" s="4" t="s">
        <v>58</v>
      </c>
      <c r="F2956" s="6"/>
      <c r="G2956" s="5">
        <v>129</v>
      </c>
      <c r="H2956" s="63">
        <v>0</v>
      </c>
      <c r="I2956" s="29">
        <v>0</v>
      </c>
      <c r="J2956" s="29">
        <v>0</v>
      </c>
      <c r="K2956" s="12">
        <v>99.224806201549995</v>
      </c>
      <c r="L2956" s="34">
        <v>0.77519379845000003</v>
      </c>
    </row>
    <row r="2957" spans="4:12" x14ac:dyDescent="0.2">
      <c r="D2957" s="175"/>
      <c r="E2957" s="4" t="s">
        <v>59</v>
      </c>
      <c r="F2957" s="6"/>
      <c r="G2957" s="5">
        <v>195</v>
      </c>
      <c r="H2957" s="63">
        <v>0</v>
      </c>
      <c r="I2957" s="29">
        <v>0</v>
      </c>
      <c r="J2957" s="29">
        <v>0</v>
      </c>
      <c r="K2957" s="12">
        <v>98.974358974359006</v>
      </c>
      <c r="L2957" s="34">
        <v>1.025641025641</v>
      </c>
    </row>
    <row r="2958" spans="4:12" x14ac:dyDescent="0.2">
      <c r="D2958" s="175"/>
      <c r="E2958" s="4" t="s">
        <v>60</v>
      </c>
      <c r="F2958" s="6"/>
      <c r="G2958" s="5">
        <v>176</v>
      </c>
      <c r="H2958" s="63">
        <v>0</v>
      </c>
      <c r="I2958" s="12">
        <v>0.56818181818199998</v>
      </c>
      <c r="J2958" s="12">
        <v>1.136363636364</v>
      </c>
      <c r="K2958" s="12">
        <v>97.727272727273004</v>
      </c>
      <c r="L2958" s="34">
        <v>0.56818181818199998</v>
      </c>
    </row>
    <row r="2959" spans="4:12" x14ac:dyDescent="0.2">
      <c r="D2959" s="175"/>
      <c r="E2959" s="4" t="s">
        <v>61</v>
      </c>
      <c r="F2959" s="6"/>
      <c r="G2959" s="5">
        <v>78</v>
      </c>
      <c r="H2959" s="63">
        <v>0</v>
      </c>
      <c r="I2959" s="29">
        <v>0</v>
      </c>
      <c r="J2959" s="29">
        <v>0</v>
      </c>
      <c r="K2959" s="12">
        <v>100</v>
      </c>
      <c r="L2959" s="62">
        <v>0</v>
      </c>
    </row>
    <row r="2960" spans="4:12" x14ac:dyDescent="0.2">
      <c r="D2960" s="175"/>
      <c r="E2960" s="4" t="s">
        <v>62</v>
      </c>
      <c r="F2960" s="6"/>
      <c r="G2960" s="5">
        <v>113</v>
      </c>
      <c r="H2960" s="32">
        <v>1.769911504425</v>
      </c>
      <c r="I2960" s="12">
        <v>0.88495575221199996</v>
      </c>
      <c r="J2960" s="12">
        <v>0.88495575221199996</v>
      </c>
      <c r="K2960" s="12">
        <v>95.575221238937999</v>
      </c>
      <c r="L2960" s="34">
        <v>0.88495575221199996</v>
      </c>
    </row>
    <row r="2961" spans="2:12" x14ac:dyDescent="0.2">
      <c r="D2961" s="174" t="s">
        <v>63</v>
      </c>
      <c r="E2961" s="20" t="s">
        <v>64</v>
      </c>
      <c r="F2961" s="22"/>
      <c r="G2961" s="21">
        <v>234</v>
      </c>
      <c r="H2961" s="51">
        <v>0.42735042735000001</v>
      </c>
      <c r="I2961" s="19">
        <v>0.42735042735000001</v>
      </c>
      <c r="J2961" s="19">
        <v>0.42735042735000001</v>
      </c>
      <c r="K2961" s="19">
        <v>97.863247863248006</v>
      </c>
      <c r="L2961" s="50">
        <v>0.85470085470099999</v>
      </c>
    </row>
    <row r="2962" spans="2:12" x14ac:dyDescent="0.2">
      <c r="D2962" s="175"/>
      <c r="E2962" s="4" t="s">
        <v>65</v>
      </c>
      <c r="F2962" s="6"/>
      <c r="G2962" s="5">
        <v>172</v>
      </c>
      <c r="H2962" s="32">
        <v>1.1627906976739999</v>
      </c>
      <c r="I2962" s="12">
        <v>1.1627906976739999</v>
      </c>
      <c r="J2962" s="12">
        <v>0.58139534883699995</v>
      </c>
      <c r="K2962" s="12">
        <v>96.511627906976997</v>
      </c>
      <c r="L2962" s="34">
        <v>0.58139534883699995</v>
      </c>
    </row>
    <row r="2963" spans="2:12" x14ac:dyDescent="0.2">
      <c r="D2963" s="175"/>
      <c r="E2963" s="4" t="s">
        <v>66</v>
      </c>
      <c r="F2963" s="6"/>
      <c r="G2963" s="5">
        <v>165</v>
      </c>
      <c r="H2963" s="63">
        <v>0</v>
      </c>
      <c r="I2963" s="29">
        <v>0</v>
      </c>
      <c r="J2963" s="12">
        <v>1.818181818182</v>
      </c>
      <c r="K2963" s="12">
        <v>98.181818181818002</v>
      </c>
      <c r="L2963" s="62">
        <v>0</v>
      </c>
    </row>
    <row r="2964" spans="2:12" x14ac:dyDescent="0.2">
      <c r="D2964" s="175"/>
      <c r="E2964" s="4" t="s">
        <v>67</v>
      </c>
      <c r="F2964" s="6"/>
      <c r="G2964" s="5">
        <v>158</v>
      </c>
      <c r="H2964" s="63">
        <v>0</v>
      </c>
      <c r="I2964" s="29">
        <v>0</v>
      </c>
      <c r="J2964" s="29">
        <v>0</v>
      </c>
      <c r="K2964" s="12">
        <v>99.367088607594994</v>
      </c>
      <c r="L2964" s="34">
        <v>0.63291139240500005</v>
      </c>
    </row>
    <row r="2965" spans="2:12" x14ac:dyDescent="0.2">
      <c r="D2965" s="175"/>
      <c r="E2965" s="4" t="s">
        <v>68</v>
      </c>
      <c r="F2965" s="6"/>
      <c r="G2965" s="5">
        <v>112</v>
      </c>
      <c r="H2965" s="63">
        <v>0</v>
      </c>
      <c r="I2965" s="29">
        <v>0</v>
      </c>
      <c r="J2965" s="29">
        <v>0</v>
      </c>
      <c r="K2965" s="12">
        <v>99.107142857143003</v>
      </c>
      <c r="L2965" s="34">
        <v>0.89285714285700002</v>
      </c>
    </row>
    <row r="2966" spans="2:12" x14ac:dyDescent="0.2">
      <c r="D2966" s="175"/>
      <c r="E2966" s="4" t="s">
        <v>69</v>
      </c>
      <c r="F2966" s="6"/>
      <c r="G2966" s="5">
        <v>92</v>
      </c>
      <c r="H2966" s="63">
        <v>0</v>
      </c>
      <c r="I2966" s="29">
        <v>0</v>
      </c>
      <c r="J2966" s="29">
        <v>0</v>
      </c>
      <c r="K2966" s="12">
        <v>98.913043478261002</v>
      </c>
      <c r="L2966" s="34">
        <v>1.086956521739</v>
      </c>
    </row>
    <row r="2967" spans="2:12" x14ac:dyDescent="0.2">
      <c r="D2967" s="175"/>
      <c r="E2967" s="4" t="s">
        <v>70</v>
      </c>
      <c r="F2967" s="6"/>
      <c r="G2967" s="5">
        <v>131</v>
      </c>
      <c r="H2967" s="63">
        <v>0</v>
      </c>
      <c r="I2967" s="12">
        <v>0.76335877862599999</v>
      </c>
      <c r="J2967" s="29">
        <v>0</v>
      </c>
      <c r="K2967" s="12">
        <v>98.473282442748001</v>
      </c>
      <c r="L2967" s="34">
        <v>0.76335877862599999</v>
      </c>
    </row>
    <row r="2968" spans="2:12" x14ac:dyDescent="0.2">
      <c r="D2968" s="175"/>
      <c r="E2968" s="4" t="s">
        <v>71</v>
      </c>
      <c r="F2968" s="6"/>
      <c r="G2968" s="5">
        <v>71</v>
      </c>
      <c r="H2968" s="63">
        <v>0</v>
      </c>
      <c r="I2968" s="29">
        <v>0</v>
      </c>
      <c r="J2968" s="29">
        <v>0</v>
      </c>
      <c r="K2968" s="12">
        <v>100</v>
      </c>
      <c r="L2968" s="62">
        <v>0</v>
      </c>
    </row>
    <row r="2969" spans="2:12" x14ac:dyDescent="0.2">
      <c r="D2969" s="176"/>
      <c r="E2969" s="59" t="s">
        <v>72</v>
      </c>
      <c r="F2969" s="60"/>
      <c r="G2969" s="56">
        <v>70</v>
      </c>
      <c r="H2969" s="115">
        <v>0</v>
      </c>
      <c r="I2969" s="80">
        <v>0</v>
      </c>
      <c r="J2969" s="80">
        <v>0</v>
      </c>
      <c r="K2969" s="47">
        <v>100</v>
      </c>
      <c r="L2969" s="125">
        <v>0</v>
      </c>
    </row>
    <row r="2971" spans="2:12" x14ac:dyDescent="0.2">
      <c r="B2971" s="43" t="str">
        <f xml:space="preserve"> HYPERLINK("#'目次'!B114", "[108]")</f>
        <v>[108]</v>
      </c>
      <c r="C2971" s="31" t="s">
        <v>252</v>
      </c>
    </row>
    <row r="2974" spans="2:12" x14ac:dyDescent="0.2">
      <c r="C2974" s="31" t="s">
        <v>75</v>
      </c>
    </row>
    <row r="2975" spans="2:12" ht="24" x14ac:dyDescent="0.2">
      <c r="D2975" s="177"/>
      <c r="E2975" s="178"/>
      <c r="F2975" s="178"/>
      <c r="G2975" s="40" t="s">
        <v>14</v>
      </c>
      <c r="H2975" s="42" t="s">
        <v>240</v>
      </c>
      <c r="I2975" s="15" t="s">
        <v>241</v>
      </c>
      <c r="J2975" s="15" t="s">
        <v>242</v>
      </c>
      <c r="K2975" s="15" t="s">
        <v>243</v>
      </c>
      <c r="L2975" s="44" t="s">
        <v>17</v>
      </c>
    </row>
    <row r="2976" spans="2:12" x14ac:dyDescent="0.2">
      <c r="D2976" s="179"/>
      <c r="E2976" s="180"/>
      <c r="F2976" s="180"/>
      <c r="G2976" s="39"/>
      <c r="H2976" s="41"/>
      <c r="I2976" s="14"/>
      <c r="J2976" s="14"/>
      <c r="K2976" s="14"/>
      <c r="L2976" s="38"/>
    </row>
    <row r="2977" spans="4:12" x14ac:dyDescent="0.2">
      <c r="D2977" s="58"/>
      <c r="E2977" s="53" t="s">
        <v>14</v>
      </c>
      <c r="F2977" s="52"/>
      <c r="G2977" s="37">
        <v>1222</v>
      </c>
      <c r="H2977" s="24">
        <v>0.24549918166900001</v>
      </c>
      <c r="I2977" s="24">
        <v>0.32733224222599999</v>
      </c>
      <c r="J2977" s="24">
        <v>0.40916530278199997</v>
      </c>
      <c r="K2977" s="24">
        <v>98.281505728314002</v>
      </c>
      <c r="L2977" s="68">
        <v>0.73649754500800002</v>
      </c>
    </row>
    <row r="2978" spans="4:12" x14ac:dyDescent="0.2">
      <c r="D2978" s="174" t="s">
        <v>36</v>
      </c>
      <c r="E2978" s="20" t="s">
        <v>76</v>
      </c>
      <c r="F2978" s="22"/>
      <c r="G2978" s="21">
        <v>629</v>
      </c>
      <c r="H2978" s="51">
        <v>0.31796502384699998</v>
      </c>
      <c r="I2978" s="19">
        <v>0.47694753577100002</v>
      </c>
      <c r="J2978" s="19">
        <v>0.47694753577100002</v>
      </c>
      <c r="K2978" s="19">
        <v>97.774244833067996</v>
      </c>
      <c r="L2978" s="50">
        <v>0.95389507154200004</v>
      </c>
    </row>
    <row r="2979" spans="4:12" x14ac:dyDescent="0.2">
      <c r="D2979" s="175"/>
      <c r="E2979" s="4" t="s">
        <v>39</v>
      </c>
      <c r="F2979" s="6"/>
      <c r="G2979" s="5">
        <v>37</v>
      </c>
      <c r="H2979" s="63">
        <v>0</v>
      </c>
      <c r="I2979" s="29">
        <v>0</v>
      </c>
      <c r="J2979" s="29">
        <v>0</v>
      </c>
      <c r="K2979" s="12">
        <v>100</v>
      </c>
      <c r="L2979" s="62">
        <v>0</v>
      </c>
    </row>
    <row r="2980" spans="4:12" x14ac:dyDescent="0.2">
      <c r="D2980" s="175"/>
      <c r="E2980" s="4" t="s">
        <v>40</v>
      </c>
      <c r="F2980" s="6"/>
      <c r="G2980" s="5">
        <v>73</v>
      </c>
      <c r="H2980" s="63">
        <v>0</v>
      </c>
      <c r="I2980" s="12">
        <v>2.7397260273969999</v>
      </c>
      <c r="J2980" s="29">
        <v>0</v>
      </c>
      <c r="K2980" s="12">
        <v>95.890410958903999</v>
      </c>
      <c r="L2980" s="34">
        <v>1.369863013699</v>
      </c>
    </row>
    <row r="2981" spans="4:12" x14ac:dyDescent="0.2">
      <c r="D2981" s="175"/>
      <c r="E2981" s="4" t="s">
        <v>41</v>
      </c>
      <c r="F2981" s="6"/>
      <c r="G2981" s="5">
        <v>108</v>
      </c>
      <c r="H2981" s="63">
        <v>0</v>
      </c>
      <c r="I2981" s="12">
        <v>0.92592592592599998</v>
      </c>
      <c r="J2981" s="29">
        <v>0</v>
      </c>
      <c r="K2981" s="12">
        <v>99.074074074074005</v>
      </c>
      <c r="L2981" s="62">
        <v>0</v>
      </c>
    </row>
    <row r="2982" spans="4:12" x14ac:dyDescent="0.2">
      <c r="D2982" s="175"/>
      <c r="E2982" s="4" t="s">
        <v>42</v>
      </c>
      <c r="F2982" s="6"/>
      <c r="G2982" s="5">
        <v>113</v>
      </c>
      <c r="H2982" s="63">
        <v>0</v>
      </c>
      <c r="I2982" s="29">
        <v>0</v>
      </c>
      <c r="J2982" s="29">
        <v>0</v>
      </c>
      <c r="K2982" s="12">
        <v>99.115044247788006</v>
      </c>
      <c r="L2982" s="34">
        <v>0.88495575221199996</v>
      </c>
    </row>
    <row r="2983" spans="4:12" x14ac:dyDescent="0.2">
      <c r="D2983" s="175"/>
      <c r="E2983" s="4" t="s">
        <v>43</v>
      </c>
      <c r="F2983" s="6"/>
      <c r="G2983" s="5">
        <v>101</v>
      </c>
      <c r="H2983" s="63">
        <v>0</v>
      </c>
      <c r="I2983" s="29">
        <v>0</v>
      </c>
      <c r="J2983" s="29">
        <v>0</v>
      </c>
      <c r="K2983" s="12">
        <v>100</v>
      </c>
      <c r="L2983" s="62">
        <v>0</v>
      </c>
    </row>
    <row r="2984" spans="4:12" x14ac:dyDescent="0.2">
      <c r="D2984" s="175"/>
      <c r="E2984" s="4" t="s">
        <v>44</v>
      </c>
      <c r="F2984" s="6"/>
      <c r="G2984" s="5">
        <v>114</v>
      </c>
      <c r="H2984" s="63">
        <v>0</v>
      </c>
      <c r="I2984" s="29">
        <v>0</v>
      </c>
      <c r="J2984" s="12">
        <v>1.7543859649119999</v>
      </c>
      <c r="K2984" s="12">
        <v>98.245614035087996</v>
      </c>
      <c r="L2984" s="62">
        <v>0</v>
      </c>
    </row>
    <row r="2985" spans="4:12" x14ac:dyDescent="0.2">
      <c r="D2985" s="175"/>
      <c r="E2985" s="4" t="s">
        <v>45</v>
      </c>
      <c r="F2985" s="6"/>
      <c r="G2985" s="5">
        <v>83</v>
      </c>
      <c r="H2985" s="32">
        <v>2.409638554217</v>
      </c>
      <c r="I2985" s="29">
        <v>0</v>
      </c>
      <c r="J2985" s="12">
        <v>1.204819277108</v>
      </c>
      <c r="K2985" s="33">
        <v>91.566265060240994</v>
      </c>
      <c r="L2985" s="34">
        <v>4.819277108434</v>
      </c>
    </row>
    <row r="2986" spans="4:12" x14ac:dyDescent="0.2">
      <c r="D2986" s="174" t="s">
        <v>37</v>
      </c>
      <c r="E2986" s="20" t="s">
        <v>77</v>
      </c>
      <c r="F2986" s="22"/>
      <c r="G2986" s="21">
        <v>593</v>
      </c>
      <c r="H2986" s="51">
        <v>0.16863406408100001</v>
      </c>
      <c r="I2986" s="19">
        <v>0.16863406408100001</v>
      </c>
      <c r="J2986" s="19">
        <v>0.33726812816200002</v>
      </c>
      <c r="K2986" s="19">
        <v>98.819561551432997</v>
      </c>
      <c r="L2986" s="50">
        <v>0.50590219224300004</v>
      </c>
    </row>
    <row r="2987" spans="4:12" x14ac:dyDescent="0.2">
      <c r="D2987" s="175"/>
      <c r="E2987" s="4" t="s">
        <v>39</v>
      </c>
      <c r="F2987" s="6"/>
      <c r="G2987" s="5">
        <v>27</v>
      </c>
      <c r="H2987" s="63">
        <v>0</v>
      </c>
      <c r="I2987" s="29">
        <v>0</v>
      </c>
      <c r="J2987" s="29">
        <v>0</v>
      </c>
      <c r="K2987" s="12">
        <v>100</v>
      </c>
      <c r="L2987" s="62">
        <v>0</v>
      </c>
    </row>
    <row r="2988" spans="4:12" x14ac:dyDescent="0.2">
      <c r="D2988" s="175"/>
      <c r="E2988" s="4" t="s">
        <v>40</v>
      </c>
      <c r="F2988" s="6"/>
      <c r="G2988" s="5">
        <v>74</v>
      </c>
      <c r="H2988" s="63">
        <v>0</v>
      </c>
      <c r="I2988" s="29">
        <v>0</v>
      </c>
      <c r="J2988" s="29">
        <v>0</v>
      </c>
      <c r="K2988" s="12">
        <v>98.648648648649001</v>
      </c>
      <c r="L2988" s="34">
        <v>1.351351351351</v>
      </c>
    </row>
    <row r="2989" spans="4:12" x14ac:dyDescent="0.2">
      <c r="D2989" s="175"/>
      <c r="E2989" s="4" t="s">
        <v>41</v>
      </c>
      <c r="F2989" s="6"/>
      <c r="G2989" s="5">
        <v>96</v>
      </c>
      <c r="H2989" s="63">
        <v>0</v>
      </c>
      <c r="I2989" s="29">
        <v>0</v>
      </c>
      <c r="J2989" s="29">
        <v>0</v>
      </c>
      <c r="K2989" s="12">
        <v>100</v>
      </c>
      <c r="L2989" s="62">
        <v>0</v>
      </c>
    </row>
    <row r="2990" spans="4:12" x14ac:dyDescent="0.2">
      <c r="D2990" s="175"/>
      <c r="E2990" s="4" t="s">
        <v>42</v>
      </c>
      <c r="F2990" s="6"/>
      <c r="G2990" s="5">
        <v>97</v>
      </c>
      <c r="H2990" s="63">
        <v>0</v>
      </c>
      <c r="I2990" s="29">
        <v>0</v>
      </c>
      <c r="J2990" s="29">
        <v>0</v>
      </c>
      <c r="K2990" s="12">
        <v>98.969072164948003</v>
      </c>
      <c r="L2990" s="34">
        <v>1.0309278350519999</v>
      </c>
    </row>
    <row r="2991" spans="4:12" x14ac:dyDescent="0.2">
      <c r="D2991" s="175"/>
      <c r="E2991" s="4" t="s">
        <v>43</v>
      </c>
      <c r="F2991" s="6"/>
      <c r="G2991" s="5">
        <v>103</v>
      </c>
      <c r="H2991" s="63">
        <v>0</v>
      </c>
      <c r="I2991" s="12">
        <v>0.97087378640800004</v>
      </c>
      <c r="J2991" s="29">
        <v>0</v>
      </c>
      <c r="K2991" s="12">
        <v>99.029126213591994</v>
      </c>
      <c r="L2991" s="62">
        <v>0</v>
      </c>
    </row>
    <row r="2992" spans="4:12" x14ac:dyDescent="0.2">
      <c r="D2992" s="175"/>
      <c r="E2992" s="4" t="s">
        <v>44</v>
      </c>
      <c r="F2992" s="6"/>
      <c r="G2992" s="5">
        <v>109</v>
      </c>
      <c r="H2992" s="32">
        <v>0.91743119266100004</v>
      </c>
      <c r="I2992" s="29">
        <v>0</v>
      </c>
      <c r="J2992" s="12">
        <v>0.91743119266100004</v>
      </c>
      <c r="K2992" s="12">
        <v>98.165137614678997</v>
      </c>
      <c r="L2992" s="62">
        <v>0</v>
      </c>
    </row>
    <row r="2993" spans="2:12" x14ac:dyDescent="0.2">
      <c r="D2993" s="176"/>
      <c r="E2993" s="59" t="s">
        <v>45</v>
      </c>
      <c r="F2993" s="60"/>
      <c r="G2993" s="56">
        <v>87</v>
      </c>
      <c r="H2993" s="115">
        <v>0</v>
      </c>
      <c r="I2993" s="80">
        <v>0</v>
      </c>
      <c r="J2993" s="47">
        <v>1.149425287356</v>
      </c>
      <c r="K2993" s="47">
        <v>97.701149425286999</v>
      </c>
      <c r="L2993" s="85">
        <v>1.149425287356</v>
      </c>
    </row>
    <row r="2995" spans="2:12" x14ac:dyDescent="0.2">
      <c r="B2995" s="43" t="str">
        <f xml:space="preserve"> HYPERLINK("#'目次'!B115", "[109]")</f>
        <v>[109]</v>
      </c>
      <c r="C2995" s="31" t="s">
        <v>255</v>
      </c>
    </row>
    <row r="2999" spans="2:12" ht="24" x14ac:dyDescent="0.2">
      <c r="D2999" s="177"/>
      <c r="E2999" s="178"/>
      <c r="F2999" s="178"/>
      <c r="G2999" s="40" t="s">
        <v>14</v>
      </c>
      <c r="H2999" s="42" t="s">
        <v>240</v>
      </c>
      <c r="I2999" s="15" t="s">
        <v>241</v>
      </c>
      <c r="J2999" s="15" t="s">
        <v>242</v>
      </c>
      <c r="K2999" s="15" t="s">
        <v>243</v>
      </c>
      <c r="L2999" s="44" t="s">
        <v>17</v>
      </c>
    </row>
    <row r="3000" spans="2:12" x14ac:dyDescent="0.2">
      <c r="D3000" s="179"/>
      <c r="E3000" s="180"/>
      <c r="F3000" s="180"/>
      <c r="G3000" s="39"/>
      <c r="H3000" s="41"/>
      <c r="I3000" s="14"/>
      <c r="J3000" s="14"/>
      <c r="K3000" s="14"/>
      <c r="L3000" s="38"/>
    </row>
    <row r="3001" spans="2:12" x14ac:dyDescent="0.2">
      <c r="D3001" s="58"/>
      <c r="E3001" s="53" t="s">
        <v>14</v>
      </c>
      <c r="F3001" s="52"/>
      <c r="G3001" s="37">
        <v>1222</v>
      </c>
      <c r="H3001" s="24">
        <v>0.40916530278199997</v>
      </c>
      <c r="I3001" s="24">
        <v>1.0638297872339999</v>
      </c>
      <c r="J3001" s="24">
        <v>1.636661211129</v>
      </c>
      <c r="K3001" s="24">
        <v>96.072013093289996</v>
      </c>
      <c r="L3001" s="68">
        <v>0.81833060556500004</v>
      </c>
    </row>
    <row r="3002" spans="2:12" x14ac:dyDescent="0.2">
      <c r="D3002" s="174" t="s">
        <v>18</v>
      </c>
      <c r="E3002" s="20" t="s">
        <v>19</v>
      </c>
      <c r="F3002" s="22"/>
      <c r="G3002" s="21">
        <v>57</v>
      </c>
      <c r="H3002" s="51">
        <v>1.7543859649119999</v>
      </c>
      <c r="I3002" s="19">
        <v>1.7543859649119999</v>
      </c>
      <c r="J3002" s="19">
        <v>3.508771929825</v>
      </c>
      <c r="K3002" s="19">
        <v>92.982456140351005</v>
      </c>
      <c r="L3002" s="100">
        <v>0</v>
      </c>
    </row>
    <row r="3003" spans="2:12" x14ac:dyDescent="0.2">
      <c r="D3003" s="175"/>
      <c r="E3003" s="4" t="s">
        <v>20</v>
      </c>
      <c r="F3003" s="6"/>
      <c r="G3003" s="5">
        <v>84</v>
      </c>
      <c r="H3003" s="32">
        <v>1.190476190476</v>
      </c>
      <c r="I3003" s="12">
        <v>1.190476190476</v>
      </c>
      <c r="J3003" s="12">
        <v>3.5714285714290002</v>
      </c>
      <c r="K3003" s="12">
        <v>91.666666666666998</v>
      </c>
      <c r="L3003" s="34">
        <v>2.3809523809519999</v>
      </c>
    </row>
    <row r="3004" spans="2:12" x14ac:dyDescent="0.2">
      <c r="D3004" s="175"/>
      <c r="E3004" s="4" t="s">
        <v>21</v>
      </c>
      <c r="F3004" s="6"/>
      <c r="G3004" s="5">
        <v>487</v>
      </c>
      <c r="H3004" s="32">
        <v>0.20533880903499999</v>
      </c>
      <c r="I3004" s="12">
        <v>0.61601642710500004</v>
      </c>
      <c r="J3004" s="12">
        <v>0.82135523613999994</v>
      </c>
      <c r="K3004" s="12">
        <v>97.535934291581</v>
      </c>
      <c r="L3004" s="34">
        <v>0.82135523613999994</v>
      </c>
    </row>
    <row r="3005" spans="2:12" x14ac:dyDescent="0.2">
      <c r="D3005" s="175"/>
      <c r="E3005" s="4" t="s">
        <v>22</v>
      </c>
      <c r="F3005" s="6"/>
      <c r="G3005" s="5">
        <v>35</v>
      </c>
      <c r="H3005" s="63">
        <v>0</v>
      </c>
      <c r="I3005" s="29">
        <v>0</v>
      </c>
      <c r="J3005" s="12">
        <v>2.8571428571430002</v>
      </c>
      <c r="K3005" s="12">
        <v>97.142857142856997</v>
      </c>
      <c r="L3005" s="62">
        <v>0</v>
      </c>
    </row>
    <row r="3006" spans="2:12" x14ac:dyDescent="0.2">
      <c r="D3006" s="175"/>
      <c r="E3006" s="4" t="s">
        <v>23</v>
      </c>
      <c r="F3006" s="6"/>
      <c r="G3006" s="5">
        <v>143</v>
      </c>
      <c r="H3006" s="32">
        <v>0.69930069930100003</v>
      </c>
      <c r="I3006" s="12">
        <v>0.69930069930100003</v>
      </c>
      <c r="J3006" s="12">
        <v>2.797202797203</v>
      </c>
      <c r="K3006" s="12">
        <v>95.804195804195999</v>
      </c>
      <c r="L3006" s="62">
        <v>0</v>
      </c>
    </row>
    <row r="3007" spans="2:12" x14ac:dyDescent="0.2">
      <c r="D3007" s="175"/>
      <c r="E3007" s="4" t="s">
        <v>24</v>
      </c>
      <c r="F3007" s="6"/>
      <c r="G3007" s="5">
        <v>187</v>
      </c>
      <c r="H3007" s="63">
        <v>0</v>
      </c>
      <c r="I3007" s="12">
        <v>2.673796791444</v>
      </c>
      <c r="J3007" s="12">
        <v>1.069518716578</v>
      </c>
      <c r="K3007" s="12">
        <v>95.721925133689993</v>
      </c>
      <c r="L3007" s="34">
        <v>0.53475935828900001</v>
      </c>
    </row>
    <row r="3008" spans="2:12" x14ac:dyDescent="0.2">
      <c r="D3008" s="175"/>
      <c r="E3008" s="4" t="s">
        <v>25</v>
      </c>
      <c r="F3008" s="6"/>
      <c r="G3008" s="5">
        <v>71</v>
      </c>
      <c r="H3008" s="63">
        <v>0</v>
      </c>
      <c r="I3008" s="29">
        <v>0</v>
      </c>
      <c r="J3008" s="12">
        <v>1.4084507042250001</v>
      </c>
      <c r="K3008" s="12">
        <v>95.774647887323994</v>
      </c>
      <c r="L3008" s="34">
        <v>2.8169014084509998</v>
      </c>
    </row>
    <row r="3009" spans="4:12" x14ac:dyDescent="0.2">
      <c r="D3009" s="175"/>
      <c r="E3009" s="4" t="s">
        <v>26</v>
      </c>
      <c r="F3009" s="6"/>
      <c r="G3009" s="5">
        <v>30</v>
      </c>
      <c r="H3009" s="63">
        <v>0</v>
      </c>
      <c r="I3009" s="29">
        <v>0</v>
      </c>
      <c r="J3009" s="29">
        <v>0</v>
      </c>
      <c r="K3009" s="12">
        <v>100</v>
      </c>
      <c r="L3009" s="62">
        <v>0</v>
      </c>
    </row>
    <row r="3010" spans="4:12" x14ac:dyDescent="0.2">
      <c r="D3010" s="175"/>
      <c r="E3010" s="4" t="s">
        <v>27</v>
      </c>
      <c r="F3010" s="6"/>
      <c r="G3010" s="5">
        <v>70</v>
      </c>
      <c r="H3010" s="63">
        <v>0</v>
      </c>
      <c r="I3010" s="12">
        <v>2.8571428571430002</v>
      </c>
      <c r="J3010" s="29">
        <v>0</v>
      </c>
      <c r="K3010" s="12">
        <v>95.714285714286007</v>
      </c>
      <c r="L3010" s="34">
        <v>1.4285714285710001</v>
      </c>
    </row>
    <row r="3011" spans="4:12" x14ac:dyDescent="0.2">
      <c r="D3011" s="175"/>
      <c r="E3011" s="4" t="s">
        <v>28</v>
      </c>
      <c r="F3011" s="6"/>
      <c r="G3011" s="5">
        <v>51</v>
      </c>
      <c r="H3011" s="63">
        <v>0</v>
      </c>
      <c r="I3011" s="29">
        <v>0</v>
      </c>
      <c r="J3011" s="12">
        <v>5.8823529411760003</v>
      </c>
      <c r="K3011" s="12">
        <v>94.117647058824005</v>
      </c>
      <c r="L3011" s="62">
        <v>0</v>
      </c>
    </row>
    <row r="3012" spans="4:12" x14ac:dyDescent="0.2">
      <c r="D3012" s="175"/>
      <c r="E3012" s="4" t="s">
        <v>29</v>
      </c>
      <c r="F3012" s="6"/>
      <c r="G3012" s="5">
        <v>7</v>
      </c>
      <c r="H3012" s="94">
        <v>14.285714285714</v>
      </c>
      <c r="I3012" s="29">
        <v>0</v>
      </c>
      <c r="J3012" s="29">
        <v>0</v>
      </c>
      <c r="K3012" s="61">
        <v>85.714285714286007</v>
      </c>
      <c r="L3012" s="62">
        <v>0</v>
      </c>
    </row>
    <row r="3013" spans="4:12" x14ac:dyDescent="0.2">
      <c r="D3013" s="174" t="s">
        <v>30</v>
      </c>
      <c r="E3013" s="20" t="s">
        <v>31</v>
      </c>
      <c r="F3013" s="22"/>
      <c r="G3013" s="21">
        <v>393</v>
      </c>
      <c r="H3013" s="51">
        <v>0.50890585241700004</v>
      </c>
      <c r="I3013" s="19">
        <v>1.781170483461</v>
      </c>
      <c r="J3013" s="19">
        <v>0.76335877862599999</v>
      </c>
      <c r="K3013" s="19">
        <v>96.437659033079001</v>
      </c>
      <c r="L3013" s="50">
        <v>0.50890585241700004</v>
      </c>
    </row>
    <row r="3014" spans="4:12" x14ac:dyDescent="0.2">
      <c r="D3014" s="175"/>
      <c r="E3014" s="4" t="s">
        <v>32</v>
      </c>
      <c r="F3014" s="6"/>
      <c r="G3014" s="5">
        <v>352</v>
      </c>
      <c r="H3014" s="32">
        <v>0.85227272727299996</v>
      </c>
      <c r="I3014" s="12">
        <v>0.85227272727299996</v>
      </c>
      <c r="J3014" s="12">
        <v>1.7045454545450001</v>
      </c>
      <c r="K3014" s="12">
        <v>95.454545454544999</v>
      </c>
      <c r="L3014" s="34">
        <v>1.136363636364</v>
      </c>
    </row>
    <row r="3015" spans="4:12" x14ac:dyDescent="0.2">
      <c r="D3015" s="175"/>
      <c r="E3015" s="4" t="s">
        <v>33</v>
      </c>
      <c r="F3015" s="6"/>
      <c r="G3015" s="5">
        <v>388</v>
      </c>
      <c r="H3015" s="63">
        <v>0</v>
      </c>
      <c r="I3015" s="12">
        <v>0.77319587628899999</v>
      </c>
      <c r="J3015" s="12">
        <v>1.8041237113399999</v>
      </c>
      <c r="K3015" s="12">
        <v>96.391752577320005</v>
      </c>
      <c r="L3015" s="34">
        <v>1.0309278350519999</v>
      </c>
    </row>
    <row r="3016" spans="4:12" x14ac:dyDescent="0.2">
      <c r="D3016" s="175"/>
      <c r="E3016" s="4" t="s">
        <v>34</v>
      </c>
      <c r="F3016" s="6"/>
      <c r="G3016" s="5">
        <v>89</v>
      </c>
      <c r="H3016" s="63">
        <v>0</v>
      </c>
      <c r="I3016" s="29">
        <v>0</v>
      </c>
      <c r="J3016" s="12">
        <v>4.4943820224720001</v>
      </c>
      <c r="K3016" s="12">
        <v>95.505617977528004</v>
      </c>
      <c r="L3016" s="62">
        <v>0</v>
      </c>
    </row>
    <row r="3017" spans="4:12" x14ac:dyDescent="0.2">
      <c r="D3017" s="174" t="s">
        <v>35</v>
      </c>
      <c r="E3017" s="20" t="s">
        <v>36</v>
      </c>
      <c r="F3017" s="22"/>
      <c r="G3017" s="21">
        <v>629</v>
      </c>
      <c r="H3017" s="51">
        <v>0.63593004769499994</v>
      </c>
      <c r="I3017" s="19">
        <v>0.95389507154200004</v>
      </c>
      <c r="J3017" s="19">
        <v>2.0667726550080001</v>
      </c>
      <c r="K3017" s="19">
        <v>95.389507154213007</v>
      </c>
      <c r="L3017" s="50">
        <v>0.95389507154200004</v>
      </c>
    </row>
    <row r="3018" spans="4:12" x14ac:dyDescent="0.2">
      <c r="D3018" s="175"/>
      <c r="E3018" s="4" t="s">
        <v>37</v>
      </c>
      <c r="F3018" s="6"/>
      <c r="G3018" s="5">
        <v>593</v>
      </c>
      <c r="H3018" s="32">
        <v>0.16863406408100001</v>
      </c>
      <c r="I3018" s="12">
        <v>1.1804384485670001</v>
      </c>
      <c r="J3018" s="12">
        <v>1.1804384485670001</v>
      </c>
      <c r="K3018" s="12">
        <v>96.795952782461995</v>
      </c>
      <c r="L3018" s="34">
        <v>0.67453625632400005</v>
      </c>
    </row>
    <row r="3019" spans="4:12" x14ac:dyDescent="0.2">
      <c r="D3019" s="174" t="s">
        <v>38</v>
      </c>
      <c r="E3019" s="20" t="s">
        <v>39</v>
      </c>
      <c r="F3019" s="22"/>
      <c r="G3019" s="21">
        <v>64</v>
      </c>
      <c r="H3019" s="110">
        <v>0</v>
      </c>
      <c r="I3019" s="74">
        <v>0</v>
      </c>
      <c r="J3019" s="74">
        <v>0</v>
      </c>
      <c r="K3019" s="19">
        <v>100</v>
      </c>
      <c r="L3019" s="100">
        <v>0</v>
      </c>
    </row>
    <row r="3020" spans="4:12" x14ac:dyDescent="0.2">
      <c r="D3020" s="175"/>
      <c r="E3020" s="4" t="s">
        <v>40</v>
      </c>
      <c r="F3020" s="6"/>
      <c r="G3020" s="5">
        <v>147</v>
      </c>
      <c r="H3020" s="32">
        <v>2.040816326531</v>
      </c>
      <c r="I3020" s="12">
        <v>0.68027210884400002</v>
      </c>
      <c r="J3020" s="12">
        <v>1.360544217687</v>
      </c>
      <c r="K3020" s="12">
        <v>94.557823129252</v>
      </c>
      <c r="L3020" s="34">
        <v>1.360544217687</v>
      </c>
    </row>
    <row r="3021" spans="4:12" x14ac:dyDescent="0.2">
      <c r="D3021" s="175"/>
      <c r="E3021" s="4" t="s">
        <v>41</v>
      </c>
      <c r="F3021" s="6"/>
      <c r="G3021" s="5">
        <v>204</v>
      </c>
      <c r="H3021" s="63">
        <v>0</v>
      </c>
      <c r="I3021" s="12">
        <v>1.4705882352940001</v>
      </c>
      <c r="J3021" s="12">
        <v>0.49019607843099999</v>
      </c>
      <c r="K3021" s="12">
        <v>98.039215686275</v>
      </c>
      <c r="L3021" s="62">
        <v>0</v>
      </c>
    </row>
    <row r="3022" spans="4:12" x14ac:dyDescent="0.2">
      <c r="D3022" s="175"/>
      <c r="E3022" s="4" t="s">
        <v>42</v>
      </c>
      <c r="F3022" s="6"/>
      <c r="G3022" s="5">
        <v>210</v>
      </c>
      <c r="H3022" s="63">
        <v>0</v>
      </c>
      <c r="I3022" s="29">
        <v>0</v>
      </c>
      <c r="J3022" s="12">
        <v>2.8571428571430002</v>
      </c>
      <c r="K3022" s="12">
        <v>96.190476190476005</v>
      </c>
      <c r="L3022" s="34">
        <v>0.95238095238099996</v>
      </c>
    </row>
    <row r="3023" spans="4:12" x14ac:dyDescent="0.2">
      <c r="D3023" s="175"/>
      <c r="E3023" s="4" t="s">
        <v>43</v>
      </c>
      <c r="F3023" s="6"/>
      <c r="G3023" s="5">
        <v>204</v>
      </c>
      <c r="H3023" s="63">
        <v>0</v>
      </c>
      <c r="I3023" s="12">
        <v>1.4705882352940001</v>
      </c>
      <c r="J3023" s="12">
        <v>2.4509803921570001</v>
      </c>
      <c r="K3023" s="12">
        <v>95.588235294117993</v>
      </c>
      <c r="L3023" s="34">
        <v>0.49019607843099999</v>
      </c>
    </row>
    <row r="3024" spans="4:12" x14ac:dyDescent="0.2">
      <c r="D3024" s="175"/>
      <c r="E3024" s="4" t="s">
        <v>44</v>
      </c>
      <c r="F3024" s="6"/>
      <c r="G3024" s="5">
        <v>223</v>
      </c>
      <c r="H3024" s="32">
        <v>0.44843049327399997</v>
      </c>
      <c r="I3024" s="12">
        <v>1.7937219730939999</v>
      </c>
      <c r="J3024" s="12">
        <v>1.7937219730939999</v>
      </c>
      <c r="K3024" s="12">
        <v>95.964125560537994</v>
      </c>
      <c r="L3024" s="62">
        <v>0</v>
      </c>
    </row>
    <row r="3025" spans="2:12" x14ac:dyDescent="0.2">
      <c r="D3025" s="176"/>
      <c r="E3025" s="59" t="s">
        <v>45</v>
      </c>
      <c r="F3025" s="60"/>
      <c r="G3025" s="56">
        <v>170</v>
      </c>
      <c r="H3025" s="83">
        <v>0.58823529411800002</v>
      </c>
      <c r="I3025" s="47">
        <v>1.1764705882349999</v>
      </c>
      <c r="J3025" s="47">
        <v>1.1764705882349999</v>
      </c>
      <c r="K3025" s="47">
        <v>94.117647058824005</v>
      </c>
      <c r="L3025" s="85">
        <v>2.9411764705880001</v>
      </c>
    </row>
    <row r="3027" spans="2:12" x14ac:dyDescent="0.2">
      <c r="B3027" s="43" t="str">
        <f xml:space="preserve"> HYPERLINK("#'目次'!B116", "[110]")</f>
        <v>[110]</v>
      </c>
      <c r="C3027" s="31" t="s">
        <v>255</v>
      </c>
    </row>
    <row r="3031" spans="2:12" ht="24" x14ac:dyDescent="0.2">
      <c r="D3031" s="177"/>
      <c r="E3031" s="178"/>
      <c r="F3031" s="178"/>
      <c r="G3031" s="40" t="s">
        <v>14</v>
      </c>
      <c r="H3031" s="42" t="s">
        <v>240</v>
      </c>
      <c r="I3031" s="15" t="s">
        <v>241</v>
      </c>
      <c r="J3031" s="15" t="s">
        <v>242</v>
      </c>
      <c r="K3031" s="15" t="s">
        <v>243</v>
      </c>
      <c r="L3031" s="44" t="s">
        <v>17</v>
      </c>
    </row>
    <row r="3032" spans="2:12" x14ac:dyDescent="0.2">
      <c r="D3032" s="179"/>
      <c r="E3032" s="180"/>
      <c r="F3032" s="180"/>
      <c r="G3032" s="39"/>
      <c r="H3032" s="41"/>
      <c r="I3032" s="14"/>
      <c r="J3032" s="14"/>
      <c r="K3032" s="14"/>
      <c r="L3032" s="38"/>
    </row>
    <row r="3033" spans="2:12" x14ac:dyDescent="0.2">
      <c r="D3033" s="58"/>
      <c r="E3033" s="53" t="s">
        <v>14</v>
      </c>
      <c r="F3033" s="52"/>
      <c r="G3033" s="37">
        <v>1222</v>
      </c>
      <c r="H3033" s="24">
        <v>0.40916530278199997</v>
      </c>
      <c r="I3033" s="24">
        <v>1.0638297872339999</v>
      </c>
      <c r="J3033" s="24">
        <v>1.636661211129</v>
      </c>
      <c r="K3033" s="24">
        <v>96.072013093289996</v>
      </c>
      <c r="L3033" s="68">
        <v>0.81833060556500004</v>
      </c>
    </row>
    <row r="3034" spans="2:12" x14ac:dyDescent="0.2">
      <c r="D3034" s="174" t="s">
        <v>52</v>
      </c>
      <c r="E3034" s="20" t="s">
        <v>53</v>
      </c>
      <c r="F3034" s="22"/>
      <c r="G3034" s="21">
        <v>15</v>
      </c>
      <c r="H3034" s="110">
        <v>0</v>
      </c>
      <c r="I3034" s="74">
        <v>0</v>
      </c>
      <c r="J3034" s="88">
        <v>6.666666666667</v>
      </c>
      <c r="K3034" s="19">
        <v>93.333333333333002</v>
      </c>
      <c r="L3034" s="100">
        <v>0</v>
      </c>
    </row>
    <row r="3035" spans="2:12" ht="24" x14ac:dyDescent="0.2">
      <c r="D3035" s="175"/>
      <c r="E3035" s="4" t="s">
        <v>54</v>
      </c>
      <c r="F3035" s="6"/>
      <c r="G3035" s="5">
        <v>122</v>
      </c>
      <c r="H3035" s="63">
        <v>0</v>
      </c>
      <c r="I3035" s="12">
        <v>0.81967213114799997</v>
      </c>
      <c r="J3035" s="12">
        <v>2.459016393443</v>
      </c>
      <c r="K3035" s="12">
        <v>95.901639344261994</v>
      </c>
      <c r="L3035" s="34">
        <v>0.81967213114799997</v>
      </c>
    </row>
    <row r="3036" spans="2:12" x14ac:dyDescent="0.2">
      <c r="D3036" s="175"/>
      <c r="E3036" s="4" t="s">
        <v>55</v>
      </c>
      <c r="F3036" s="6"/>
      <c r="G3036" s="5">
        <v>43</v>
      </c>
      <c r="H3036" s="32">
        <v>2.3255813953489999</v>
      </c>
      <c r="I3036" s="12">
        <v>2.3255813953489999</v>
      </c>
      <c r="J3036" s="29">
        <v>0</v>
      </c>
      <c r="K3036" s="12">
        <v>93.023255813953</v>
      </c>
      <c r="L3036" s="34">
        <v>2.3255813953489999</v>
      </c>
    </row>
    <row r="3037" spans="2:12" x14ac:dyDescent="0.2">
      <c r="D3037" s="175"/>
      <c r="E3037" s="4" t="s">
        <v>56</v>
      </c>
      <c r="F3037" s="6"/>
      <c r="G3037" s="5">
        <v>60</v>
      </c>
      <c r="H3037" s="63">
        <v>0</v>
      </c>
      <c r="I3037" s="29">
        <v>0</v>
      </c>
      <c r="J3037" s="12">
        <v>1.666666666667</v>
      </c>
      <c r="K3037" s="12">
        <v>98.333333333333002</v>
      </c>
      <c r="L3037" s="62">
        <v>0</v>
      </c>
    </row>
    <row r="3038" spans="2:12" x14ac:dyDescent="0.2">
      <c r="D3038" s="175"/>
      <c r="E3038" s="4" t="s">
        <v>57</v>
      </c>
      <c r="F3038" s="6"/>
      <c r="G3038" s="5">
        <v>286</v>
      </c>
      <c r="H3038" s="32">
        <v>1.0489510489510001</v>
      </c>
      <c r="I3038" s="12">
        <v>1.0489510489510001</v>
      </c>
      <c r="J3038" s="12">
        <v>2.4475524475519999</v>
      </c>
      <c r="K3038" s="12">
        <v>95.454545454544999</v>
      </c>
      <c r="L3038" s="62">
        <v>0</v>
      </c>
    </row>
    <row r="3039" spans="2:12" x14ac:dyDescent="0.2">
      <c r="D3039" s="175"/>
      <c r="E3039" s="4" t="s">
        <v>58</v>
      </c>
      <c r="F3039" s="6"/>
      <c r="G3039" s="5">
        <v>129</v>
      </c>
      <c r="H3039" s="63">
        <v>0</v>
      </c>
      <c r="I3039" s="29">
        <v>0</v>
      </c>
      <c r="J3039" s="12">
        <v>2.3255813953489999</v>
      </c>
      <c r="K3039" s="12">
        <v>96.899224806202</v>
      </c>
      <c r="L3039" s="34">
        <v>0.77519379845000003</v>
      </c>
    </row>
    <row r="3040" spans="2:12" x14ac:dyDescent="0.2">
      <c r="D3040" s="175"/>
      <c r="E3040" s="4" t="s">
        <v>59</v>
      </c>
      <c r="F3040" s="6"/>
      <c r="G3040" s="5">
        <v>195</v>
      </c>
      <c r="H3040" s="63">
        <v>0</v>
      </c>
      <c r="I3040" s="12">
        <v>0.51282051282100005</v>
      </c>
      <c r="J3040" s="12">
        <v>0.51282051282100005</v>
      </c>
      <c r="K3040" s="12">
        <v>97.435897435897004</v>
      </c>
      <c r="L3040" s="34">
        <v>1.538461538462</v>
      </c>
    </row>
    <row r="3041" spans="2:12" x14ac:dyDescent="0.2">
      <c r="D3041" s="175"/>
      <c r="E3041" s="4" t="s">
        <v>60</v>
      </c>
      <c r="F3041" s="6"/>
      <c r="G3041" s="5">
        <v>176</v>
      </c>
      <c r="H3041" s="63">
        <v>0</v>
      </c>
      <c r="I3041" s="12">
        <v>2.8409090909089998</v>
      </c>
      <c r="J3041" s="12">
        <v>1.7045454545450001</v>
      </c>
      <c r="K3041" s="12">
        <v>94.886363636363996</v>
      </c>
      <c r="L3041" s="34">
        <v>0.56818181818199998</v>
      </c>
    </row>
    <row r="3042" spans="2:12" x14ac:dyDescent="0.2">
      <c r="D3042" s="175"/>
      <c r="E3042" s="4" t="s">
        <v>61</v>
      </c>
      <c r="F3042" s="6"/>
      <c r="G3042" s="5">
        <v>78</v>
      </c>
      <c r="H3042" s="63">
        <v>0</v>
      </c>
      <c r="I3042" s="29">
        <v>0</v>
      </c>
      <c r="J3042" s="29">
        <v>0</v>
      </c>
      <c r="K3042" s="12">
        <v>100</v>
      </c>
      <c r="L3042" s="62">
        <v>0</v>
      </c>
    </row>
    <row r="3043" spans="2:12" x14ac:dyDescent="0.2">
      <c r="D3043" s="175"/>
      <c r="E3043" s="4" t="s">
        <v>62</v>
      </c>
      <c r="F3043" s="6"/>
      <c r="G3043" s="5">
        <v>113</v>
      </c>
      <c r="H3043" s="32">
        <v>0.88495575221199996</v>
      </c>
      <c r="I3043" s="12">
        <v>1.769911504425</v>
      </c>
      <c r="J3043" s="12">
        <v>0.88495575221199996</v>
      </c>
      <c r="K3043" s="12">
        <v>95.575221238937999</v>
      </c>
      <c r="L3043" s="34">
        <v>0.88495575221199996</v>
      </c>
    </row>
    <row r="3044" spans="2:12" x14ac:dyDescent="0.2">
      <c r="D3044" s="174" t="s">
        <v>63</v>
      </c>
      <c r="E3044" s="20" t="s">
        <v>64</v>
      </c>
      <c r="F3044" s="22"/>
      <c r="G3044" s="21">
        <v>234</v>
      </c>
      <c r="H3044" s="51">
        <v>0.42735042735000001</v>
      </c>
      <c r="I3044" s="19">
        <v>1.709401709402</v>
      </c>
      <c r="J3044" s="19">
        <v>0.85470085470099999</v>
      </c>
      <c r="K3044" s="19">
        <v>96.153846153846004</v>
      </c>
      <c r="L3044" s="50">
        <v>0.85470085470099999</v>
      </c>
    </row>
    <row r="3045" spans="2:12" x14ac:dyDescent="0.2">
      <c r="D3045" s="175"/>
      <c r="E3045" s="4" t="s">
        <v>65</v>
      </c>
      <c r="F3045" s="6"/>
      <c r="G3045" s="5">
        <v>172</v>
      </c>
      <c r="H3045" s="32">
        <v>1.1627906976739999</v>
      </c>
      <c r="I3045" s="12">
        <v>2.3255813953489999</v>
      </c>
      <c r="J3045" s="12">
        <v>1.744186046512</v>
      </c>
      <c r="K3045" s="12">
        <v>94.186046511628007</v>
      </c>
      <c r="L3045" s="34">
        <v>0.58139534883699995</v>
      </c>
    </row>
    <row r="3046" spans="2:12" x14ac:dyDescent="0.2">
      <c r="D3046" s="175"/>
      <c r="E3046" s="4" t="s">
        <v>66</v>
      </c>
      <c r="F3046" s="6"/>
      <c r="G3046" s="5">
        <v>165</v>
      </c>
      <c r="H3046" s="63">
        <v>0</v>
      </c>
      <c r="I3046" s="12">
        <v>0.60606060606099998</v>
      </c>
      <c r="J3046" s="12">
        <v>0.60606060606099998</v>
      </c>
      <c r="K3046" s="12">
        <v>98.787878787878995</v>
      </c>
      <c r="L3046" s="62">
        <v>0</v>
      </c>
    </row>
    <row r="3047" spans="2:12" x14ac:dyDescent="0.2">
      <c r="D3047" s="175"/>
      <c r="E3047" s="4" t="s">
        <v>67</v>
      </c>
      <c r="F3047" s="6"/>
      <c r="G3047" s="5">
        <v>158</v>
      </c>
      <c r="H3047" s="32">
        <v>0.63291139240500005</v>
      </c>
      <c r="I3047" s="12">
        <v>0.63291139240500005</v>
      </c>
      <c r="J3047" s="12">
        <v>3.7974683544299999</v>
      </c>
      <c r="K3047" s="12">
        <v>94.303797468354006</v>
      </c>
      <c r="L3047" s="34">
        <v>0.63291139240500005</v>
      </c>
    </row>
    <row r="3048" spans="2:12" x14ac:dyDescent="0.2">
      <c r="D3048" s="175"/>
      <c r="E3048" s="4" t="s">
        <v>68</v>
      </c>
      <c r="F3048" s="6"/>
      <c r="G3048" s="5">
        <v>112</v>
      </c>
      <c r="H3048" s="63">
        <v>0</v>
      </c>
      <c r="I3048" s="29">
        <v>0</v>
      </c>
      <c r="J3048" s="12">
        <v>1.785714285714</v>
      </c>
      <c r="K3048" s="12">
        <v>97.321428571428996</v>
      </c>
      <c r="L3048" s="34">
        <v>0.89285714285700002</v>
      </c>
    </row>
    <row r="3049" spans="2:12" x14ac:dyDescent="0.2">
      <c r="D3049" s="175"/>
      <c r="E3049" s="4" t="s">
        <v>69</v>
      </c>
      <c r="F3049" s="6"/>
      <c r="G3049" s="5">
        <v>92</v>
      </c>
      <c r="H3049" s="32">
        <v>1.086956521739</v>
      </c>
      <c r="I3049" s="29">
        <v>0</v>
      </c>
      <c r="J3049" s="12">
        <v>1.086956521739</v>
      </c>
      <c r="K3049" s="12">
        <v>96.739130434782993</v>
      </c>
      <c r="L3049" s="34">
        <v>1.086956521739</v>
      </c>
    </row>
    <row r="3050" spans="2:12" x14ac:dyDescent="0.2">
      <c r="D3050" s="175"/>
      <c r="E3050" s="4" t="s">
        <v>70</v>
      </c>
      <c r="F3050" s="6"/>
      <c r="G3050" s="5">
        <v>131</v>
      </c>
      <c r="H3050" s="63">
        <v>0</v>
      </c>
      <c r="I3050" s="12">
        <v>0.76335877862599999</v>
      </c>
      <c r="J3050" s="12">
        <v>0.76335877862599999</v>
      </c>
      <c r="K3050" s="12">
        <v>97.709923664122002</v>
      </c>
      <c r="L3050" s="34">
        <v>0.76335877862599999</v>
      </c>
    </row>
    <row r="3051" spans="2:12" x14ac:dyDescent="0.2">
      <c r="D3051" s="175"/>
      <c r="E3051" s="4" t="s">
        <v>71</v>
      </c>
      <c r="F3051" s="6"/>
      <c r="G3051" s="5">
        <v>71</v>
      </c>
      <c r="H3051" s="63">
        <v>0</v>
      </c>
      <c r="I3051" s="12">
        <v>1.4084507042250001</v>
      </c>
      <c r="J3051" s="12">
        <v>2.8169014084509998</v>
      </c>
      <c r="K3051" s="12">
        <v>95.774647887323994</v>
      </c>
      <c r="L3051" s="62">
        <v>0</v>
      </c>
    </row>
    <row r="3052" spans="2:12" x14ac:dyDescent="0.2">
      <c r="D3052" s="176"/>
      <c r="E3052" s="59" t="s">
        <v>72</v>
      </c>
      <c r="F3052" s="60"/>
      <c r="G3052" s="56">
        <v>70</v>
      </c>
      <c r="H3052" s="115">
        <v>0</v>
      </c>
      <c r="I3052" s="47">
        <v>1.4285714285710001</v>
      </c>
      <c r="J3052" s="47">
        <v>2.8571428571430002</v>
      </c>
      <c r="K3052" s="47">
        <v>94.285714285713993</v>
      </c>
      <c r="L3052" s="85">
        <v>1.4285714285710001</v>
      </c>
    </row>
    <row r="3054" spans="2:12" x14ac:dyDescent="0.2">
      <c r="B3054" s="43" t="str">
        <f xml:space="preserve"> HYPERLINK("#'目次'!B117", "[111]")</f>
        <v>[111]</v>
      </c>
      <c r="C3054" s="31" t="s">
        <v>255</v>
      </c>
    </row>
    <row r="3057" spans="3:12" x14ac:dyDescent="0.2">
      <c r="C3057" s="31" t="s">
        <v>75</v>
      </c>
    </row>
    <row r="3058" spans="3:12" ht="24" x14ac:dyDescent="0.2">
      <c r="D3058" s="177"/>
      <c r="E3058" s="178"/>
      <c r="F3058" s="178"/>
      <c r="G3058" s="40" t="s">
        <v>14</v>
      </c>
      <c r="H3058" s="42" t="s">
        <v>240</v>
      </c>
      <c r="I3058" s="15" t="s">
        <v>241</v>
      </c>
      <c r="J3058" s="15" t="s">
        <v>242</v>
      </c>
      <c r="K3058" s="15" t="s">
        <v>243</v>
      </c>
      <c r="L3058" s="44" t="s">
        <v>17</v>
      </c>
    </row>
    <row r="3059" spans="3:12" x14ac:dyDescent="0.2">
      <c r="D3059" s="179"/>
      <c r="E3059" s="180"/>
      <c r="F3059" s="180"/>
      <c r="G3059" s="39"/>
      <c r="H3059" s="41"/>
      <c r="I3059" s="14"/>
      <c r="J3059" s="14"/>
      <c r="K3059" s="14"/>
      <c r="L3059" s="38"/>
    </row>
    <row r="3060" spans="3:12" x14ac:dyDescent="0.2">
      <c r="D3060" s="58"/>
      <c r="E3060" s="53" t="s">
        <v>14</v>
      </c>
      <c r="F3060" s="52"/>
      <c r="G3060" s="37">
        <v>1222</v>
      </c>
      <c r="H3060" s="24">
        <v>0.40916530278199997</v>
      </c>
      <c r="I3060" s="24">
        <v>1.0638297872339999</v>
      </c>
      <c r="J3060" s="24">
        <v>1.636661211129</v>
      </c>
      <c r="K3060" s="24">
        <v>96.072013093289996</v>
      </c>
      <c r="L3060" s="68">
        <v>0.81833060556500004</v>
      </c>
    </row>
    <row r="3061" spans="3:12" x14ac:dyDescent="0.2">
      <c r="D3061" s="174" t="s">
        <v>36</v>
      </c>
      <c r="E3061" s="20" t="s">
        <v>76</v>
      </c>
      <c r="F3061" s="22"/>
      <c r="G3061" s="21">
        <v>629</v>
      </c>
      <c r="H3061" s="51">
        <v>0.63593004769499994</v>
      </c>
      <c r="I3061" s="19">
        <v>0.95389507154200004</v>
      </c>
      <c r="J3061" s="19">
        <v>2.0667726550080001</v>
      </c>
      <c r="K3061" s="19">
        <v>95.389507154213007</v>
      </c>
      <c r="L3061" s="50">
        <v>0.95389507154200004</v>
      </c>
    </row>
    <row r="3062" spans="3:12" x14ac:dyDescent="0.2">
      <c r="D3062" s="175"/>
      <c r="E3062" s="4" t="s">
        <v>39</v>
      </c>
      <c r="F3062" s="6"/>
      <c r="G3062" s="5">
        <v>37</v>
      </c>
      <c r="H3062" s="63">
        <v>0</v>
      </c>
      <c r="I3062" s="29">
        <v>0</v>
      </c>
      <c r="J3062" s="29">
        <v>0</v>
      </c>
      <c r="K3062" s="12">
        <v>100</v>
      </c>
      <c r="L3062" s="62">
        <v>0</v>
      </c>
    </row>
    <row r="3063" spans="3:12" x14ac:dyDescent="0.2">
      <c r="D3063" s="175"/>
      <c r="E3063" s="4" t="s">
        <v>40</v>
      </c>
      <c r="F3063" s="6"/>
      <c r="G3063" s="5">
        <v>73</v>
      </c>
      <c r="H3063" s="32">
        <v>2.7397260273969999</v>
      </c>
      <c r="I3063" s="12">
        <v>1.369863013699</v>
      </c>
      <c r="J3063" s="12">
        <v>1.369863013699</v>
      </c>
      <c r="K3063" s="12">
        <v>93.150684931507001</v>
      </c>
      <c r="L3063" s="34">
        <v>1.369863013699</v>
      </c>
    </row>
    <row r="3064" spans="3:12" x14ac:dyDescent="0.2">
      <c r="D3064" s="175"/>
      <c r="E3064" s="4" t="s">
        <v>41</v>
      </c>
      <c r="F3064" s="6"/>
      <c r="G3064" s="5">
        <v>108</v>
      </c>
      <c r="H3064" s="63">
        <v>0</v>
      </c>
      <c r="I3064" s="12">
        <v>1.851851851852</v>
      </c>
      <c r="J3064" s="12">
        <v>0.92592592592599998</v>
      </c>
      <c r="K3064" s="12">
        <v>97.222222222222001</v>
      </c>
      <c r="L3064" s="62">
        <v>0</v>
      </c>
    </row>
    <row r="3065" spans="3:12" x14ac:dyDescent="0.2">
      <c r="D3065" s="175"/>
      <c r="E3065" s="4" t="s">
        <v>42</v>
      </c>
      <c r="F3065" s="6"/>
      <c r="G3065" s="5">
        <v>113</v>
      </c>
      <c r="H3065" s="63">
        <v>0</v>
      </c>
      <c r="I3065" s="29">
        <v>0</v>
      </c>
      <c r="J3065" s="12">
        <v>2.654867256637</v>
      </c>
      <c r="K3065" s="12">
        <v>96.460176991150007</v>
      </c>
      <c r="L3065" s="34">
        <v>0.88495575221199996</v>
      </c>
    </row>
    <row r="3066" spans="3:12" x14ac:dyDescent="0.2">
      <c r="D3066" s="175"/>
      <c r="E3066" s="4" t="s">
        <v>43</v>
      </c>
      <c r="F3066" s="6"/>
      <c r="G3066" s="5">
        <v>101</v>
      </c>
      <c r="H3066" s="63">
        <v>0</v>
      </c>
      <c r="I3066" s="29">
        <v>0</v>
      </c>
      <c r="J3066" s="12">
        <v>3.9603960396039999</v>
      </c>
      <c r="K3066" s="12">
        <v>96.039603960395993</v>
      </c>
      <c r="L3066" s="62">
        <v>0</v>
      </c>
    </row>
    <row r="3067" spans="3:12" x14ac:dyDescent="0.2">
      <c r="D3067" s="175"/>
      <c r="E3067" s="4" t="s">
        <v>44</v>
      </c>
      <c r="F3067" s="6"/>
      <c r="G3067" s="5">
        <v>114</v>
      </c>
      <c r="H3067" s="32">
        <v>0.87719298245599997</v>
      </c>
      <c r="I3067" s="12">
        <v>1.7543859649119999</v>
      </c>
      <c r="J3067" s="12">
        <v>2.6315789473679998</v>
      </c>
      <c r="K3067" s="12">
        <v>94.736842105262994</v>
      </c>
      <c r="L3067" s="62">
        <v>0</v>
      </c>
    </row>
    <row r="3068" spans="3:12" x14ac:dyDescent="0.2">
      <c r="D3068" s="175"/>
      <c r="E3068" s="4" t="s">
        <v>45</v>
      </c>
      <c r="F3068" s="6"/>
      <c r="G3068" s="5">
        <v>83</v>
      </c>
      <c r="H3068" s="32">
        <v>1.204819277108</v>
      </c>
      <c r="I3068" s="12">
        <v>1.204819277108</v>
      </c>
      <c r="J3068" s="12">
        <v>1.204819277108</v>
      </c>
      <c r="K3068" s="12">
        <v>91.566265060240994</v>
      </c>
      <c r="L3068" s="34">
        <v>4.819277108434</v>
      </c>
    </row>
    <row r="3069" spans="3:12" x14ac:dyDescent="0.2">
      <c r="D3069" s="174" t="s">
        <v>37</v>
      </c>
      <c r="E3069" s="20" t="s">
        <v>77</v>
      </c>
      <c r="F3069" s="22"/>
      <c r="G3069" s="21">
        <v>593</v>
      </c>
      <c r="H3069" s="51">
        <v>0.16863406408100001</v>
      </c>
      <c r="I3069" s="19">
        <v>1.1804384485670001</v>
      </c>
      <c r="J3069" s="19">
        <v>1.1804384485670001</v>
      </c>
      <c r="K3069" s="19">
        <v>96.795952782461995</v>
      </c>
      <c r="L3069" s="50">
        <v>0.67453625632400005</v>
      </c>
    </row>
    <row r="3070" spans="3:12" x14ac:dyDescent="0.2">
      <c r="D3070" s="175"/>
      <c r="E3070" s="4" t="s">
        <v>39</v>
      </c>
      <c r="F3070" s="6"/>
      <c r="G3070" s="5">
        <v>27</v>
      </c>
      <c r="H3070" s="63">
        <v>0</v>
      </c>
      <c r="I3070" s="29">
        <v>0</v>
      </c>
      <c r="J3070" s="29">
        <v>0</v>
      </c>
      <c r="K3070" s="12">
        <v>100</v>
      </c>
      <c r="L3070" s="62">
        <v>0</v>
      </c>
    </row>
    <row r="3071" spans="3:12" x14ac:dyDescent="0.2">
      <c r="D3071" s="175"/>
      <c r="E3071" s="4" t="s">
        <v>40</v>
      </c>
      <c r="F3071" s="6"/>
      <c r="G3071" s="5">
        <v>74</v>
      </c>
      <c r="H3071" s="32">
        <v>1.351351351351</v>
      </c>
      <c r="I3071" s="29">
        <v>0</v>
      </c>
      <c r="J3071" s="12">
        <v>1.351351351351</v>
      </c>
      <c r="K3071" s="12">
        <v>95.945945945945994</v>
      </c>
      <c r="L3071" s="34">
        <v>1.351351351351</v>
      </c>
    </row>
    <row r="3072" spans="3:12" x14ac:dyDescent="0.2">
      <c r="D3072" s="175"/>
      <c r="E3072" s="4" t="s">
        <v>41</v>
      </c>
      <c r="F3072" s="6"/>
      <c r="G3072" s="5">
        <v>96</v>
      </c>
      <c r="H3072" s="63">
        <v>0</v>
      </c>
      <c r="I3072" s="12">
        <v>1.041666666667</v>
      </c>
      <c r="J3072" s="29">
        <v>0</v>
      </c>
      <c r="K3072" s="12">
        <v>98.958333333333002</v>
      </c>
      <c r="L3072" s="62">
        <v>0</v>
      </c>
    </row>
    <row r="3073" spans="2:12" x14ac:dyDescent="0.2">
      <c r="D3073" s="175"/>
      <c r="E3073" s="4" t="s">
        <v>42</v>
      </c>
      <c r="F3073" s="6"/>
      <c r="G3073" s="5">
        <v>97</v>
      </c>
      <c r="H3073" s="63">
        <v>0</v>
      </c>
      <c r="I3073" s="29">
        <v>0</v>
      </c>
      <c r="J3073" s="12">
        <v>3.0927835051549999</v>
      </c>
      <c r="K3073" s="12">
        <v>95.876288659794</v>
      </c>
      <c r="L3073" s="34">
        <v>1.0309278350519999</v>
      </c>
    </row>
    <row r="3074" spans="2:12" x14ac:dyDescent="0.2">
      <c r="D3074" s="175"/>
      <c r="E3074" s="4" t="s">
        <v>43</v>
      </c>
      <c r="F3074" s="6"/>
      <c r="G3074" s="5">
        <v>103</v>
      </c>
      <c r="H3074" s="63">
        <v>0</v>
      </c>
      <c r="I3074" s="12">
        <v>2.9126213592229999</v>
      </c>
      <c r="J3074" s="12">
        <v>0.97087378640800004</v>
      </c>
      <c r="K3074" s="12">
        <v>95.145631067961006</v>
      </c>
      <c r="L3074" s="34">
        <v>0.97087378640800004</v>
      </c>
    </row>
    <row r="3075" spans="2:12" x14ac:dyDescent="0.2">
      <c r="D3075" s="175"/>
      <c r="E3075" s="4" t="s">
        <v>44</v>
      </c>
      <c r="F3075" s="6"/>
      <c r="G3075" s="5">
        <v>109</v>
      </c>
      <c r="H3075" s="63">
        <v>0</v>
      </c>
      <c r="I3075" s="12">
        <v>1.834862385321</v>
      </c>
      <c r="J3075" s="12">
        <v>0.91743119266100004</v>
      </c>
      <c r="K3075" s="12">
        <v>97.247706422017998</v>
      </c>
      <c r="L3075" s="62">
        <v>0</v>
      </c>
    </row>
    <row r="3076" spans="2:12" x14ac:dyDescent="0.2">
      <c r="D3076" s="176"/>
      <c r="E3076" s="59" t="s">
        <v>45</v>
      </c>
      <c r="F3076" s="60"/>
      <c r="G3076" s="56">
        <v>87</v>
      </c>
      <c r="H3076" s="115">
        <v>0</v>
      </c>
      <c r="I3076" s="47">
        <v>1.149425287356</v>
      </c>
      <c r="J3076" s="47">
        <v>1.149425287356</v>
      </c>
      <c r="K3076" s="47">
        <v>96.551724137931004</v>
      </c>
      <c r="L3076" s="85">
        <v>1.149425287356</v>
      </c>
    </row>
    <row r="3078" spans="2:12" x14ac:dyDescent="0.2">
      <c r="B3078" s="43" t="str">
        <f xml:space="preserve"> HYPERLINK("#'目次'!B118", "[112]")</f>
        <v>[112]</v>
      </c>
      <c r="C3078" s="31" t="s">
        <v>258</v>
      </c>
    </row>
    <row r="3082" spans="2:12" ht="24" x14ac:dyDescent="0.2">
      <c r="D3082" s="177"/>
      <c r="E3082" s="178"/>
      <c r="F3082" s="178"/>
      <c r="G3082" s="40" t="s">
        <v>14</v>
      </c>
      <c r="H3082" s="42" t="s">
        <v>240</v>
      </c>
      <c r="I3082" s="15" t="s">
        <v>241</v>
      </c>
      <c r="J3082" s="15" t="s">
        <v>242</v>
      </c>
      <c r="K3082" s="15" t="s">
        <v>243</v>
      </c>
      <c r="L3082" s="44" t="s">
        <v>17</v>
      </c>
    </row>
    <row r="3083" spans="2:12" x14ac:dyDescent="0.2">
      <c r="D3083" s="179"/>
      <c r="E3083" s="180"/>
      <c r="F3083" s="180"/>
      <c r="G3083" s="39"/>
      <c r="H3083" s="41"/>
      <c r="I3083" s="14"/>
      <c r="J3083" s="14"/>
      <c r="K3083" s="14"/>
      <c r="L3083" s="38"/>
    </row>
    <row r="3084" spans="2:12" x14ac:dyDescent="0.2">
      <c r="D3084" s="58"/>
      <c r="E3084" s="53" t="s">
        <v>14</v>
      </c>
      <c r="F3084" s="52"/>
      <c r="G3084" s="37">
        <v>1222</v>
      </c>
      <c r="H3084" s="24">
        <v>0.40916530278199997</v>
      </c>
      <c r="I3084" s="24">
        <v>0.32733224222599999</v>
      </c>
      <c r="J3084" s="24">
        <v>0.24549918166900001</v>
      </c>
      <c r="K3084" s="24">
        <v>97.217675941080003</v>
      </c>
      <c r="L3084" s="68">
        <v>1.8003273322419999</v>
      </c>
    </row>
    <row r="3085" spans="2:12" x14ac:dyDescent="0.2">
      <c r="D3085" s="174" t="s">
        <v>18</v>
      </c>
      <c r="E3085" s="20" t="s">
        <v>19</v>
      </c>
      <c r="F3085" s="22"/>
      <c r="G3085" s="21">
        <v>57</v>
      </c>
      <c r="H3085" s="51">
        <v>1.7543859649119999</v>
      </c>
      <c r="I3085" s="74">
        <v>0</v>
      </c>
      <c r="J3085" s="74">
        <v>0</v>
      </c>
      <c r="K3085" s="19">
        <v>98.245614035087996</v>
      </c>
      <c r="L3085" s="100">
        <v>0</v>
      </c>
    </row>
    <row r="3086" spans="2:12" x14ac:dyDescent="0.2">
      <c r="D3086" s="175"/>
      <c r="E3086" s="4" t="s">
        <v>20</v>
      </c>
      <c r="F3086" s="6"/>
      <c r="G3086" s="5">
        <v>84</v>
      </c>
      <c r="H3086" s="32">
        <v>2.3809523809519999</v>
      </c>
      <c r="I3086" s="12">
        <v>1.190476190476</v>
      </c>
      <c r="J3086" s="29">
        <v>0</v>
      </c>
      <c r="K3086" s="12">
        <v>92.857142857143003</v>
      </c>
      <c r="L3086" s="34">
        <v>3.5714285714290002</v>
      </c>
    </row>
    <row r="3087" spans="2:12" x14ac:dyDescent="0.2">
      <c r="D3087" s="175"/>
      <c r="E3087" s="4" t="s">
        <v>21</v>
      </c>
      <c r="F3087" s="6"/>
      <c r="G3087" s="5">
        <v>487</v>
      </c>
      <c r="H3087" s="63">
        <v>0</v>
      </c>
      <c r="I3087" s="12">
        <v>0.20533880903499999</v>
      </c>
      <c r="J3087" s="12">
        <v>0.41067761806999997</v>
      </c>
      <c r="K3087" s="12">
        <v>97.946611909650997</v>
      </c>
      <c r="L3087" s="34">
        <v>1.4373716632439999</v>
      </c>
    </row>
    <row r="3088" spans="2:12" x14ac:dyDescent="0.2">
      <c r="D3088" s="175"/>
      <c r="E3088" s="4" t="s">
        <v>22</v>
      </c>
      <c r="F3088" s="6"/>
      <c r="G3088" s="5">
        <v>35</v>
      </c>
      <c r="H3088" s="63">
        <v>0</v>
      </c>
      <c r="I3088" s="29">
        <v>0</v>
      </c>
      <c r="J3088" s="29">
        <v>0</v>
      </c>
      <c r="K3088" s="12">
        <v>100</v>
      </c>
      <c r="L3088" s="62">
        <v>0</v>
      </c>
    </row>
    <row r="3089" spans="4:12" x14ac:dyDescent="0.2">
      <c r="D3089" s="175"/>
      <c r="E3089" s="4" t="s">
        <v>23</v>
      </c>
      <c r="F3089" s="6"/>
      <c r="G3089" s="5">
        <v>143</v>
      </c>
      <c r="H3089" s="32">
        <v>0.69930069930100003</v>
      </c>
      <c r="I3089" s="29">
        <v>0</v>
      </c>
      <c r="J3089" s="12">
        <v>0.69930069930100003</v>
      </c>
      <c r="K3089" s="12">
        <v>97.202797202797001</v>
      </c>
      <c r="L3089" s="34">
        <v>1.398601398601</v>
      </c>
    </row>
    <row r="3090" spans="4:12" x14ac:dyDescent="0.2">
      <c r="D3090" s="175"/>
      <c r="E3090" s="4" t="s">
        <v>24</v>
      </c>
      <c r="F3090" s="6"/>
      <c r="G3090" s="5">
        <v>187</v>
      </c>
      <c r="H3090" s="32">
        <v>0.53475935828900001</v>
      </c>
      <c r="I3090" s="29">
        <v>0</v>
      </c>
      <c r="J3090" s="29">
        <v>0</v>
      </c>
      <c r="K3090" s="12">
        <v>97.860962566845004</v>
      </c>
      <c r="L3090" s="34">
        <v>1.6042780748659999</v>
      </c>
    </row>
    <row r="3091" spans="4:12" x14ac:dyDescent="0.2">
      <c r="D3091" s="175"/>
      <c r="E3091" s="4" t="s">
        <v>25</v>
      </c>
      <c r="F3091" s="6"/>
      <c r="G3091" s="5">
        <v>71</v>
      </c>
      <c r="H3091" s="63">
        <v>0</v>
      </c>
      <c r="I3091" s="29">
        <v>0</v>
      </c>
      <c r="J3091" s="29">
        <v>0</v>
      </c>
      <c r="K3091" s="12">
        <v>95.774647887323994</v>
      </c>
      <c r="L3091" s="34">
        <v>4.2253521126760001</v>
      </c>
    </row>
    <row r="3092" spans="4:12" x14ac:dyDescent="0.2">
      <c r="D3092" s="175"/>
      <c r="E3092" s="4" t="s">
        <v>26</v>
      </c>
      <c r="F3092" s="6"/>
      <c r="G3092" s="5">
        <v>30</v>
      </c>
      <c r="H3092" s="63">
        <v>0</v>
      </c>
      <c r="I3092" s="29">
        <v>0</v>
      </c>
      <c r="J3092" s="29">
        <v>0</v>
      </c>
      <c r="K3092" s="12">
        <v>96.666666666666998</v>
      </c>
      <c r="L3092" s="34">
        <v>3.333333333333</v>
      </c>
    </row>
    <row r="3093" spans="4:12" x14ac:dyDescent="0.2">
      <c r="D3093" s="175"/>
      <c r="E3093" s="4" t="s">
        <v>27</v>
      </c>
      <c r="F3093" s="6"/>
      <c r="G3093" s="5">
        <v>70</v>
      </c>
      <c r="H3093" s="63">
        <v>0</v>
      </c>
      <c r="I3093" s="12">
        <v>1.4285714285710001</v>
      </c>
      <c r="J3093" s="29">
        <v>0</v>
      </c>
      <c r="K3093" s="12">
        <v>97.142857142856997</v>
      </c>
      <c r="L3093" s="34">
        <v>1.4285714285710001</v>
      </c>
    </row>
    <row r="3094" spans="4:12" x14ac:dyDescent="0.2">
      <c r="D3094" s="175"/>
      <c r="E3094" s="4" t="s">
        <v>28</v>
      </c>
      <c r="F3094" s="6"/>
      <c r="G3094" s="5">
        <v>51</v>
      </c>
      <c r="H3094" s="63">
        <v>0</v>
      </c>
      <c r="I3094" s="29">
        <v>0</v>
      </c>
      <c r="J3094" s="29">
        <v>0</v>
      </c>
      <c r="K3094" s="12">
        <v>100</v>
      </c>
      <c r="L3094" s="62">
        <v>0</v>
      </c>
    </row>
    <row r="3095" spans="4:12" x14ac:dyDescent="0.2">
      <c r="D3095" s="175"/>
      <c r="E3095" s="4" t="s">
        <v>29</v>
      </c>
      <c r="F3095" s="6"/>
      <c r="G3095" s="5">
        <v>7</v>
      </c>
      <c r="H3095" s="63">
        <v>0</v>
      </c>
      <c r="I3095" s="49">
        <v>14.285714285714</v>
      </c>
      <c r="J3095" s="29">
        <v>0</v>
      </c>
      <c r="K3095" s="61">
        <v>57.142857142856997</v>
      </c>
      <c r="L3095" s="107">
        <v>28.571428571428999</v>
      </c>
    </row>
    <row r="3096" spans="4:12" x14ac:dyDescent="0.2">
      <c r="D3096" s="174" t="s">
        <v>30</v>
      </c>
      <c r="E3096" s="20" t="s">
        <v>31</v>
      </c>
      <c r="F3096" s="22"/>
      <c r="G3096" s="21">
        <v>393</v>
      </c>
      <c r="H3096" s="51">
        <v>0.76335877862599999</v>
      </c>
      <c r="I3096" s="19">
        <v>0.25445292620900001</v>
      </c>
      <c r="J3096" s="19">
        <v>0.25445292620900001</v>
      </c>
      <c r="K3096" s="19">
        <v>97.964376590331</v>
      </c>
      <c r="L3096" s="50">
        <v>0.76335877862599999</v>
      </c>
    </row>
    <row r="3097" spans="4:12" x14ac:dyDescent="0.2">
      <c r="D3097" s="175"/>
      <c r="E3097" s="4" t="s">
        <v>32</v>
      </c>
      <c r="F3097" s="6"/>
      <c r="G3097" s="5">
        <v>352</v>
      </c>
      <c r="H3097" s="32">
        <v>0.28409090909099999</v>
      </c>
      <c r="I3097" s="12">
        <v>0.56818181818199998</v>
      </c>
      <c r="J3097" s="12">
        <v>0.28409090909099999</v>
      </c>
      <c r="K3097" s="12">
        <v>97.443181818181998</v>
      </c>
      <c r="L3097" s="34">
        <v>1.4204545454549999</v>
      </c>
    </row>
    <row r="3098" spans="4:12" x14ac:dyDescent="0.2">
      <c r="D3098" s="175"/>
      <c r="E3098" s="4" t="s">
        <v>33</v>
      </c>
      <c r="F3098" s="6"/>
      <c r="G3098" s="5">
        <v>388</v>
      </c>
      <c r="H3098" s="63">
        <v>0</v>
      </c>
      <c r="I3098" s="12">
        <v>0.25773195876299998</v>
      </c>
      <c r="J3098" s="12">
        <v>0.25773195876299998</v>
      </c>
      <c r="K3098" s="12">
        <v>96.134020618557003</v>
      </c>
      <c r="L3098" s="34">
        <v>3.3505154639180001</v>
      </c>
    </row>
    <row r="3099" spans="4:12" x14ac:dyDescent="0.2">
      <c r="D3099" s="175"/>
      <c r="E3099" s="4" t="s">
        <v>34</v>
      </c>
      <c r="F3099" s="6"/>
      <c r="G3099" s="5">
        <v>89</v>
      </c>
      <c r="H3099" s="32">
        <v>1.123595505618</v>
      </c>
      <c r="I3099" s="29">
        <v>0</v>
      </c>
      <c r="J3099" s="29">
        <v>0</v>
      </c>
      <c r="K3099" s="12">
        <v>97.752808988764002</v>
      </c>
      <c r="L3099" s="34">
        <v>1.123595505618</v>
      </c>
    </row>
    <row r="3100" spans="4:12" x14ac:dyDescent="0.2">
      <c r="D3100" s="174" t="s">
        <v>35</v>
      </c>
      <c r="E3100" s="20" t="s">
        <v>36</v>
      </c>
      <c r="F3100" s="22"/>
      <c r="G3100" s="21">
        <v>629</v>
      </c>
      <c r="H3100" s="51">
        <v>0.47694753577100002</v>
      </c>
      <c r="I3100" s="19">
        <v>0.31796502384699998</v>
      </c>
      <c r="J3100" s="19">
        <v>0.31796502384699998</v>
      </c>
      <c r="K3100" s="19">
        <v>97.456279809221002</v>
      </c>
      <c r="L3100" s="50">
        <v>1.4308426073130001</v>
      </c>
    </row>
    <row r="3101" spans="4:12" x14ac:dyDescent="0.2">
      <c r="D3101" s="175"/>
      <c r="E3101" s="4" t="s">
        <v>37</v>
      </c>
      <c r="F3101" s="6"/>
      <c r="G3101" s="5">
        <v>593</v>
      </c>
      <c r="H3101" s="32">
        <v>0.33726812816200002</v>
      </c>
      <c r="I3101" s="12">
        <v>0.33726812816200002</v>
      </c>
      <c r="J3101" s="12">
        <v>0.16863406408100001</v>
      </c>
      <c r="K3101" s="12">
        <v>96.964586846543</v>
      </c>
      <c r="L3101" s="34">
        <v>2.1922428330520001</v>
      </c>
    </row>
    <row r="3102" spans="4:12" x14ac:dyDescent="0.2">
      <c r="D3102" s="174" t="s">
        <v>38</v>
      </c>
      <c r="E3102" s="20" t="s">
        <v>39</v>
      </c>
      <c r="F3102" s="22"/>
      <c r="G3102" s="21">
        <v>64</v>
      </c>
      <c r="H3102" s="110">
        <v>0</v>
      </c>
      <c r="I3102" s="74">
        <v>0</v>
      </c>
      <c r="J3102" s="74">
        <v>0</v>
      </c>
      <c r="K3102" s="19">
        <v>100</v>
      </c>
      <c r="L3102" s="100">
        <v>0</v>
      </c>
    </row>
    <row r="3103" spans="4:12" x14ac:dyDescent="0.2">
      <c r="D3103" s="175"/>
      <c r="E3103" s="4" t="s">
        <v>40</v>
      </c>
      <c r="F3103" s="6"/>
      <c r="G3103" s="5">
        <v>147</v>
      </c>
      <c r="H3103" s="32">
        <v>0.68027210884400002</v>
      </c>
      <c r="I3103" s="12">
        <v>2.040816326531</v>
      </c>
      <c r="J3103" s="12">
        <v>0.68027210884400002</v>
      </c>
      <c r="K3103" s="12">
        <v>94.557823129252</v>
      </c>
      <c r="L3103" s="34">
        <v>2.040816326531</v>
      </c>
    </row>
    <row r="3104" spans="4:12" x14ac:dyDescent="0.2">
      <c r="D3104" s="175"/>
      <c r="E3104" s="4" t="s">
        <v>41</v>
      </c>
      <c r="F3104" s="6"/>
      <c r="G3104" s="5">
        <v>204</v>
      </c>
      <c r="H3104" s="63">
        <v>0</v>
      </c>
      <c r="I3104" s="29">
        <v>0</v>
      </c>
      <c r="J3104" s="29">
        <v>0</v>
      </c>
      <c r="K3104" s="12">
        <v>99.509803921569002</v>
      </c>
      <c r="L3104" s="34">
        <v>0.49019607843099999</v>
      </c>
    </row>
    <row r="3105" spans="2:12" x14ac:dyDescent="0.2">
      <c r="D3105" s="175"/>
      <c r="E3105" s="4" t="s">
        <v>42</v>
      </c>
      <c r="F3105" s="6"/>
      <c r="G3105" s="5">
        <v>210</v>
      </c>
      <c r="H3105" s="32">
        <v>0.47619047618999999</v>
      </c>
      <c r="I3105" s="29">
        <v>0</v>
      </c>
      <c r="J3105" s="29">
        <v>0</v>
      </c>
      <c r="K3105" s="12">
        <v>98.095238095238003</v>
      </c>
      <c r="L3105" s="34">
        <v>1.4285714285710001</v>
      </c>
    </row>
    <row r="3106" spans="2:12" x14ac:dyDescent="0.2">
      <c r="D3106" s="175"/>
      <c r="E3106" s="4" t="s">
        <v>43</v>
      </c>
      <c r="F3106" s="6"/>
      <c r="G3106" s="5">
        <v>204</v>
      </c>
      <c r="H3106" s="32">
        <v>0.49019607843099999</v>
      </c>
      <c r="I3106" s="29">
        <v>0</v>
      </c>
      <c r="J3106" s="12">
        <v>0.49019607843099999</v>
      </c>
      <c r="K3106" s="12">
        <v>97.549019607842993</v>
      </c>
      <c r="L3106" s="34">
        <v>1.4705882352940001</v>
      </c>
    </row>
    <row r="3107" spans="2:12" x14ac:dyDescent="0.2">
      <c r="D3107" s="175"/>
      <c r="E3107" s="4" t="s">
        <v>44</v>
      </c>
      <c r="F3107" s="6"/>
      <c r="G3107" s="5">
        <v>223</v>
      </c>
      <c r="H3107" s="32">
        <v>0.44843049327399997</v>
      </c>
      <c r="I3107" s="12">
        <v>0.44843049327399997</v>
      </c>
      <c r="J3107" s="12">
        <v>0.44843049327399997</v>
      </c>
      <c r="K3107" s="12">
        <v>95.964125560537994</v>
      </c>
      <c r="L3107" s="34">
        <v>2.690582959641</v>
      </c>
    </row>
    <row r="3108" spans="2:12" x14ac:dyDescent="0.2">
      <c r="D3108" s="176"/>
      <c r="E3108" s="59" t="s">
        <v>45</v>
      </c>
      <c r="F3108" s="60"/>
      <c r="G3108" s="56">
        <v>170</v>
      </c>
      <c r="H3108" s="83">
        <v>0.58823529411800002</v>
      </c>
      <c r="I3108" s="80">
        <v>0</v>
      </c>
      <c r="J3108" s="80">
        <v>0</v>
      </c>
      <c r="K3108" s="47">
        <v>95.882352941175995</v>
      </c>
      <c r="L3108" s="85">
        <v>3.5294117647059999</v>
      </c>
    </row>
    <row r="3110" spans="2:12" x14ac:dyDescent="0.2">
      <c r="B3110" s="43" t="str">
        <f xml:space="preserve"> HYPERLINK("#'目次'!B119", "[113]")</f>
        <v>[113]</v>
      </c>
      <c r="C3110" s="31" t="s">
        <v>258</v>
      </c>
    </row>
    <row r="3114" spans="2:12" ht="24" x14ac:dyDescent="0.2">
      <c r="D3114" s="177"/>
      <c r="E3114" s="178"/>
      <c r="F3114" s="178"/>
      <c r="G3114" s="40" t="s">
        <v>14</v>
      </c>
      <c r="H3114" s="42" t="s">
        <v>240</v>
      </c>
      <c r="I3114" s="15" t="s">
        <v>241</v>
      </c>
      <c r="J3114" s="15" t="s">
        <v>242</v>
      </c>
      <c r="K3114" s="15" t="s">
        <v>243</v>
      </c>
      <c r="L3114" s="44" t="s">
        <v>17</v>
      </c>
    </row>
    <row r="3115" spans="2:12" x14ac:dyDescent="0.2">
      <c r="D3115" s="179"/>
      <c r="E3115" s="180"/>
      <c r="F3115" s="180"/>
      <c r="G3115" s="39"/>
      <c r="H3115" s="41"/>
      <c r="I3115" s="14"/>
      <c r="J3115" s="14"/>
      <c r="K3115" s="14"/>
      <c r="L3115" s="38"/>
    </row>
    <row r="3116" spans="2:12" x14ac:dyDescent="0.2">
      <c r="D3116" s="58"/>
      <c r="E3116" s="53" t="s">
        <v>14</v>
      </c>
      <c r="F3116" s="52"/>
      <c r="G3116" s="37">
        <v>1222</v>
      </c>
      <c r="H3116" s="24">
        <v>0.40916530278199997</v>
      </c>
      <c r="I3116" s="24">
        <v>0.32733224222599999</v>
      </c>
      <c r="J3116" s="24">
        <v>0.24549918166900001</v>
      </c>
      <c r="K3116" s="24">
        <v>97.217675941080003</v>
      </c>
      <c r="L3116" s="68">
        <v>1.8003273322419999</v>
      </c>
    </row>
    <row r="3117" spans="2:12" x14ac:dyDescent="0.2">
      <c r="D3117" s="174" t="s">
        <v>52</v>
      </c>
      <c r="E3117" s="20" t="s">
        <v>53</v>
      </c>
      <c r="F3117" s="22"/>
      <c r="G3117" s="21">
        <v>15</v>
      </c>
      <c r="H3117" s="110">
        <v>0</v>
      </c>
      <c r="I3117" s="74">
        <v>0</v>
      </c>
      <c r="J3117" s="74">
        <v>0</v>
      </c>
      <c r="K3117" s="19">
        <v>100</v>
      </c>
      <c r="L3117" s="100">
        <v>0</v>
      </c>
    </row>
    <row r="3118" spans="2:12" ht="24" x14ac:dyDescent="0.2">
      <c r="D3118" s="175"/>
      <c r="E3118" s="4" t="s">
        <v>54</v>
      </c>
      <c r="F3118" s="6"/>
      <c r="G3118" s="5">
        <v>122</v>
      </c>
      <c r="H3118" s="63">
        <v>0</v>
      </c>
      <c r="I3118" s="29">
        <v>0</v>
      </c>
      <c r="J3118" s="29">
        <v>0</v>
      </c>
      <c r="K3118" s="12">
        <v>98.360655737705002</v>
      </c>
      <c r="L3118" s="34">
        <v>1.6393442622950001</v>
      </c>
    </row>
    <row r="3119" spans="2:12" x14ac:dyDescent="0.2">
      <c r="D3119" s="175"/>
      <c r="E3119" s="4" t="s">
        <v>55</v>
      </c>
      <c r="F3119" s="6"/>
      <c r="G3119" s="5">
        <v>43</v>
      </c>
      <c r="H3119" s="63">
        <v>0</v>
      </c>
      <c r="I3119" s="12">
        <v>2.3255813953489999</v>
      </c>
      <c r="J3119" s="29">
        <v>0</v>
      </c>
      <c r="K3119" s="12">
        <v>95.348837209302005</v>
      </c>
      <c r="L3119" s="34">
        <v>2.3255813953489999</v>
      </c>
    </row>
    <row r="3120" spans="2:12" x14ac:dyDescent="0.2">
      <c r="D3120" s="175"/>
      <c r="E3120" s="4" t="s">
        <v>56</v>
      </c>
      <c r="F3120" s="6"/>
      <c r="G3120" s="5">
        <v>60</v>
      </c>
      <c r="H3120" s="63">
        <v>0</v>
      </c>
      <c r="I3120" s="29">
        <v>0</v>
      </c>
      <c r="J3120" s="29">
        <v>0</v>
      </c>
      <c r="K3120" s="12">
        <v>100</v>
      </c>
      <c r="L3120" s="62">
        <v>0</v>
      </c>
    </row>
    <row r="3121" spans="4:12" x14ac:dyDescent="0.2">
      <c r="D3121" s="175"/>
      <c r="E3121" s="4" t="s">
        <v>57</v>
      </c>
      <c r="F3121" s="6"/>
      <c r="G3121" s="5">
        <v>286</v>
      </c>
      <c r="H3121" s="32">
        <v>0.69930069930100003</v>
      </c>
      <c r="I3121" s="12">
        <v>0.34965034965000003</v>
      </c>
      <c r="J3121" s="12">
        <v>1.0489510489510001</v>
      </c>
      <c r="K3121" s="12">
        <v>97.902097902098006</v>
      </c>
      <c r="L3121" s="62">
        <v>0</v>
      </c>
    </row>
    <row r="3122" spans="4:12" x14ac:dyDescent="0.2">
      <c r="D3122" s="175"/>
      <c r="E3122" s="4" t="s">
        <v>58</v>
      </c>
      <c r="F3122" s="6"/>
      <c r="G3122" s="5">
        <v>129</v>
      </c>
      <c r="H3122" s="63">
        <v>0</v>
      </c>
      <c r="I3122" s="29">
        <v>0</v>
      </c>
      <c r="J3122" s="29">
        <v>0</v>
      </c>
      <c r="K3122" s="12">
        <v>97.674418604650995</v>
      </c>
      <c r="L3122" s="34">
        <v>2.3255813953489999</v>
      </c>
    </row>
    <row r="3123" spans="4:12" x14ac:dyDescent="0.2">
      <c r="D3123" s="175"/>
      <c r="E3123" s="4" t="s">
        <v>59</v>
      </c>
      <c r="F3123" s="6"/>
      <c r="G3123" s="5">
        <v>195</v>
      </c>
      <c r="H3123" s="63">
        <v>0</v>
      </c>
      <c r="I3123" s="29">
        <v>0</v>
      </c>
      <c r="J3123" s="29">
        <v>0</v>
      </c>
      <c r="K3123" s="12">
        <v>96.410256410255997</v>
      </c>
      <c r="L3123" s="34">
        <v>3.5897435897440002</v>
      </c>
    </row>
    <row r="3124" spans="4:12" x14ac:dyDescent="0.2">
      <c r="D3124" s="175"/>
      <c r="E3124" s="4" t="s">
        <v>60</v>
      </c>
      <c r="F3124" s="6"/>
      <c r="G3124" s="5">
        <v>176</v>
      </c>
      <c r="H3124" s="32">
        <v>0.56818181818199998</v>
      </c>
      <c r="I3124" s="29">
        <v>0</v>
      </c>
      <c r="J3124" s="29">
        <v>0</v>
      </c>
      <c r="K3124" s="12">
        <v>96.590909090908994</v>
      </c>
      <c r="L3124" s="34">
        <v>2.8409090909089998</v>
      </c>
    </row>
    <row r="3125" spans="4:12" x14ac:dyDescent="0.2">
      <c r="D3125" s="175"/>
      <c r="E3125" s="4" t="s">
        <v>61</v>
      </c>
      <c r="F3125" s="6"/>
      <c r="G3125" s="5">
        <v>78</v>
      </c>
      <c r="H3125" s="63">
        <v>0</v>
      </c>
      <c r="I3125" s="12">
        <v>1.2820512820509999</v>
      </c>
      <c r="J3125" s="29">
        <v>0</v>
      </c>
      <c r="K3125" s="12">
        <v>98.717948717949</v>
      </c>
      <c r="L3125" s="62">
        <v>0</v>
      </c>
    </row>
    <row r="3126" spans="4:12" x14ac:dyDescent="0.2">
      <c r="D3126" s="175"/>
      <c r="E3126" s="4" t="s">
        <v>62</v>
      </c>
      <c r="F3126" s="6"/>
      <c r="G3126" s="5">
        <v>113</v>
      </c>
      <c r="H3126" s="32">
        <v>1.769911504425</v>
      </c>
      <c r="I3126" s="12">
        <v>0.88495575221199996</v>
      </c>
      <c r="J3126" s="29">
        <v>0</v>
      </c>
      <c r="K3126" s="12">
        <v>95.575221238937999</v>
      </c>
      <c r="L3126" s="34">
        <v>1.769911504425</v>
      </c>
    </row>
    <row r="3127" spans="4:12" x14ac:dyDescent="0.2">
      <c r="D3127" s="174" t="s">
        <v>63</v>
      </c>
      <c r="E3127" s="20" t="s">
        <v>64</v>
      </c>
      <c r="F3127" s="22"/>
      <c r="G3127" s="21">
        <v>234</v>
      </c>
      <c r="H3127" s="51">
        <v>0.42735042735000001</v>
      </c>
      <c r="I3127" s="19">
        <v>0.85470085470099999</v>
      </c>
      <c r="J3127" s="19">
        <v>0.42735042735000001</v>
      </c>
      <c r="K3127" s="19">
        <v>95.299145299144996</v>
      </c>
      <c r="L3127" s="50">
        <v>2.9914529914529999</v>
      </c>
    </row>
    <row r="3128" spans="4:12" x14ac:dyDescent="0.2">
      <c r="D3128" s="175"/>
      <c r="E3128" s="4" t="s">
        <v>65</v>
      </c>
      <c r="F3128" s="6"/>
      <c r="G3128" s="5">
        <v>172</v>
      </c>
      <c r="H3128" s="32">
        <v>1.1627906976739999</v>
      </c>
      <c r="I3128" s="29">
        <v>0</v>
      </c>
      <c r="J3128" s="29">
        <v>0</v>
      </c>
      <c r="K3128" s="12">
        <v>96.511627906976997</v>
      </c>
      <c r="L3128" s="34">
        <v>2.3255813953489999</v>
      </c>
    </row>
    <row r="3129" spans="4:12" x14ac:dyDescent="0.2">
      <c r="D3129" s="175"/>
      <c r="E3129" s="4" t="s">
        <v>66</v>
      </c>
      <c r="F3129" s="6"/>
      <c r="G3129" s="5">
        <v>165</v>
      </c>
      <c r="H3129" s="63">
        <v>0</v>
      </c>
      <c r="I3129" s="29">
        <v>0</v>
      </c>
      <c r="J3129" s="12">
        <v>0.60606060606099998</v>
      </c>
      <c r="K3129" s="12">
        <v>98.181818181818002</v>
      </c>
      <c r="L3129" s="34">
        <v>1.2121212121210001</v>
      </c>
    </row>
    <row r="3130" spans="4:12" x14ac:dyDescent="0.2">
      <c r="D3130" s="175"/>
      <c r="E3130" s="4" t="s">
        <v>67</v>
      </c>
      <c r="F3130" s="6"/>
      <c r="G3130" s="5">
        <v>158</v>
      </c>
      <c r="H3130" s="32">
        <v>0.63291139240500005</v>
      </c>
      <c r="I3130" s="12">
        <v>0.63291139240500005</v>
      </c>
      <c r="J3130" s="29">
        <v>0</v>
      </c>
      <c r="K3130" s="12">
        <v>98.101265822784995</v>
      </c>
      <c r="L3130" s="34">
        <v>0.63291139240500005</v>
      </c>
    </row>
    <row r="3131" spans="4:12" x14ac:dyDescent="0.2">
      <c r="D3131" s="175"/>
      <c r="E3131" s="4" t="s">
        <v>68</v>
      </c>
      <c r="F3131" s="6"/>
      <c r="G3131" s="5">
        <v>112</v>
      </c>
      <c r="H3131" s="63">
        <v>0</v>
      </c>
      <c r="I3131" s="12">
        <v>0.89285714285700002</v>
      </c>
      <c r="J3131" s="29">
        <v>0</v>
      </c>
      <c r="K3131" s="12">
        <v>97.321428571428996</v>
      </c>
      <c r="L3131" s="34">
        <v>1.785714285714</v>
      </c>
    </row>
    <row r="3132" spans="4:12" x14ac:dyDescent="0.2">
      <c r="D3132" s="175"/>
      <c r="E3132" s="4" t="s">
        <v>69</v>
      </c>
      <c r="F3132" s="6"/>
      <c r="G3132" s="5">
        <v>92</v>
      </c>
      <c r="H3132" s="63">
        <v>0</v>
      </c>
      <c r="I3132" s="29">
        <v>0</v>
      </c>
      <c r="J3132" s="29">
        <v>0</v>
      </c>
      <c r="K3132" s="12">
        <v>98.913043478261002</v>
      </c>
      <c r="L3132" s="34">
        <v>1.086956521739</v>
      </c>
    </row>
    <row r="3133" spans="4:12" x14ac:dyDescent="0.2">
      <c r="D3133" s="175"/>
      <c r="E3133" s="4" t="s">
        <v>70</v>
      </c>
      <c r="F3133" s="6"/>
      <c r="G3133" s="5">
        <v>131</v>
      </c>
      <c r="H3133" s="32">
        <v>0.76335877862599999</v>
      </c>
      <c r="I3133" s="29">
        <v>0</v>
      </c>
      <c r="J3133" s="29">
        <v>0</v>
      </c>
      <c r="K3133" s="12">
        <v>98.473282442748001</v>
      </c>
      <c r="L3133" s="34">
        <v>0.76335877862599999</v>
      </c>
    </row>
    <row r="3134" spans="4:12" x14ac:dyDescent="0.2">
      <c r="D3134" s="175"/>
      <c r="E3134" s="4" t="s">
        <v>71</v>
      </c>
      <c r="F3134" s="6"/>
      <c r="G3134" s="5">
        <v>71</v>
      </c>
      <c r="H3134" s="63">
        <v>0</v>
      </c>
      <c r="I3134" s="29">
        <v>0</v>
      </c>
      <c r="J3134" s="29">
        <v>0</v>
      </c>
      <c r="K3134" s="12">
        <v>98.591549295774996</v>
      </c>
      <c r="L3134" s="34">
        <v>1.4084507042250001</v>
      </c>
    </row>
    <row r="3135" spans="4:12" x14ac:dyDescent="0.2">
      <c r="D3135" s="176"/>
      <c r="E3135" s="59" t="s">
        <v>72</v>
      </c>
      <c r="F3135" s="60"/>
      <c r="G3135" s="56">
        <v>70</v>
      </c>
      <c r="H3135" s="115">
        <v>0</v>
      </c>
      <c r="I3135" s="80">
        <v>0</v>
      </c>
      <c r="J3135" s="47">
        <v>1.4285714285710001</v>
      </c>
      <c r="K3135" s="47">
        <v>97.142857142856997</v>
      </c>
      <c r="L3135" s="85">
        <v>1.4285714285710001</v>
      </c>
    </row>
    <row r="3137" spans="2:12" x14ac:dyDescent="0.2">
      <c r="B3137" s="43" t="str">
        <f xml:space="preserve"> HYPERLINK("#'目次'!B120", "[114]")</f>
        <v>[114]</v>
      </c>
      <c r="C3137" s="31" t="s">
        <v>258</v>
      </c>
    </row>
    <row r="3140" spans="2:12" x14ac:dyDescent="0.2">
      <c r="C3140" s="31" t="s">
        <v>75</v>
      </c>
    </row>
    <row r="3141" spans="2:12" ht="24" x14ac:dyDescent="0.2">
      <c r="D3141" s="177"/>
      <c r="E3141" s="178"/>
      <c r="F3141" s="178"/>
      <c r="G3141" s="40" t="s">
        <v>14</v>
      </c>
      <c r="H3141" s="42" t="s">
        <v>240</v>
      </c>
      <c r="I3141" s="15" t="s">
        <v>241</v>
      </c>
      <c r="J3141" s="15" t="s">
        <v>242</v>
      </c>
      <c r="K3141" s="15" t="s">
        <v>243</v>
      </c>
      <c r="L3141" s="44" t="s">
        <v>17</v>
      </c>
    </row>
    <row r="3142" spans="2:12" x14ac:dyDescent="0.2">
      <c r="D3142" s="179"/>
      <c r="E3142" s="180"/>
      <c r="F3142" s="180"/>
      <c r="G3142" s="39"/>
      <c r="H3142" s="41"/>
      <c r="I3142" s="14"/>
      <c r="J3142" s="14"/>
      <c r="K3142" s="14"/>
      <c r="L3142" s="38"/>
    </row>
    <row r="3143" spans="2:12" x14ac:dyDescent="0.2">
      <c r="D3143" s="58"/>
      <c r="E3143" s="53" t="s">
        <v>14</v>
      </c>
      <c r="F3143" s="52"/>
      <c r="G3143" s="37">
        <v>1222</v>
      </c>
      <c r="H3143" s="24">
        <v>0.40916530278199997</v>
      </c>
      <c r="I3143" s="24">
        <v>0.32733224222599999</v>
      </c>
      <c r="J3143" s="24">
        <v>0.24549918166900001</v>
      </c>
      <c r="K3143" s="24">
        <v>97.217675941080003</v>
      </c>
      <c r="L3143" s="68">
        <v>1.8003273322419999</v>
      </c>
    </row>
    <row r="3144" spans="2:12" x14ac:dyDescent="0.2">
      <c r="D3144" s="174" t="s">
        <v>36</v>
      </c>
      <c r="E3144" s="20" t="s">
        <v>76</v>
      </c>
      <c r="F3144" s="22"/>
      <c r="G3144" s="21">
        <v>629</v>
      </c>
      <c r="H3144" s="51">
        <v>0.47694753577100002</v>
      </c>
      <c r="I3144" s="19">
        <v>0.31796502384699998</v>
      </c>
      <c r="J3144" s="19">
        <v>0.31796502384699998</v>
      </c>
      <c r="K3144" s="19">
        <v>97.456279809221002</v>
      </c>
      <c r="L3144" s="50">
        <v>1.4308426073130001</v>
      </c>
    </row>
    <row r="3145" spans="2:12" x14ac:dyDescent="0.2">
      <c r="D3145" s="175"/>
      <c r="E3145" s="4" t="s">
        <v>39</v>
      </c>
      <c r="F3145" s="6"/>
      <c r="G3145" s="5">
        <v>37</v>
      </c>
      <c r="H3145" s="63">
        <v>0</v>
      </c>
      <c r="I3145" s="29">
        <v>0</v>
      </c>
      <c r="J3145" s="29">
        <v>0</v>
      </c>
      <c r="K3145" s="12">
        <v>100</v>
      </c>
      <c r="L3145" s="62">
        <v>0</v>
      </c>
    </row>
    <row r="3146" spans="2:12" x14ac:dyDescent="0.2">
      <c r="D3146" s="175"/>
      <c r="E3146" s="4" t="s">
        <v>40</v>
      </c>
      <c r="F3146" s="6"/>
      <c r="G3146" s="5">
        <v>73</v>
      </c>
      <c r="H3146" s="32">
        <v>1.369863013699</v>
      </c>
      <c r="I3146" s="12">
        <v>1.369863013699</v>
      </c>
      <c r="J3146" s="12">
        <v>1.369863013699</v>
      </c>
      <c r="K3146" s="12">
        <v>94.520547945204996</v>
      </c>
      <c r="L3146" s="34">
        <v>1.369863013699</v>
      </c>
    </row>
    <row r="3147" spans="2:12" x14ac:dyDescent="0.2">
      <c r="D3147" s="175"/>
      <c r="E3147" s="4" t="s">
        <v>41</v>
      </c>
      <c r="F3147" s="6"/>
      <c r="G3147" s="5">
        <v>108</v>
      </c>
      <c r="H3147" s="63">
        <v>0</v>
      </c>
      <c r="I3147" s="29">
        <v>0</v>
      </c>
      <c r="J3147" s="29">
        <v>0</v>
      </c>
      <c r="K3147" s="12">
        <v>99.074074074074005</v>
      </c>
      <c r="L3147" s="34">
        <v>0.92592592592599998</v>
      </c>
    </row>
    <row r="3148" spans="2:12" x14ac:dyDescent="0.2">
      <c r="D3148" s="175"/>
      <c r="E3148" s="4" t="s">
        <v>42</v>
      </c>
      <c r="F3148" s="6"/>
      <c r="G3148" s="5">
        <v>113</v>
      </c>
      <c r="H3148" s="32">
        <v>0.88495575221199996</v>
      </c>
      <c r="I3148" s="29">
        <v>0</v>
      </c>
      <c r="J3148" s="29">
        <v>0</v>
      </c>
      <c r="K3148" s="12">
        <v>97.345132743362996</v>
      </c>
      <c r="L3148" s="34">
        <v>1.769911504425</v>
      </c>
    </row>
    <row r="3149" spans="2:12" x14ac:dyDescent="0.2">
      <c r="D3149" s="175"/>
      <c r="E3149" s="4" t="s">
        <v>43</v>
      </c>
      <c r="F3149" s="6"/>
      <c r="G3149" s="5">
        <v>101</v>
      </c>
      <c r="H3149" s="63">
        <v>0</v>
      </c>
      <c r="I3149" s="29">
        <v>0</v>
      </c>
      <c r="J3149" s="29">
        <v>0</v>
      </c>
      <c r="K3149" s="12">
        <v>100</v>
      </c>
      <c r="L3149" s="62">
        <v>0</v>
      </c>
    </row>
    <row r="3150" spans="2:12" x14ac:dyDescent="0.2">
      <c r="D3150" s="175"/>
      <c r="E3150" s="4" t="s">
        <v>44</v>
      </c>
      <c r="F3150" s="6"/>
      <c r="G3150" s="5">
        <v>114</v>
      </c>
      <c r="H3150" s="63">
        <v>0</v>
      </c>
      <c r="I3150" s="12">
        <v>0.87719298245599997</v>
      </c>
      <c r="J3150" s="12">
        <v>0.87719298245599997</v>
      </c>
      <c r="K3150" s="12">
        <v>98.245614035087996</v>
      </c>
      <c r="L3150" s="62">
        <v>0</v>
      </c>
    </row>
    <row r="3151" spans="2:12" x14ac:dyDescent="0.2">
      <c r="D3151" s="175"/>
      <c r="E3151" s="4" t="s">
        <v>45</v>
      </c>
      <c r="F3151" s="6"/>
      <c r="G3151" s="5">
        <v>83</v>
      </c>
      <c r="H3151" s="32">
        <v>1.204819277108</v>
      </c>
      <c r="I3151" s="29">
        <v>0</v>
      </c>
      <c r="J3151" s="29">
        <v>0</v>
      </c>
      <c r="K3151" s="12">
        <v>92.771084337348995</v>
      </c>
      <c r="L3151" s="34">
        <v>6.0240963855420002</v>
      </c>
    </row>
    <row r="3152" spans="2:12" x14ac:dyDescent="0.2">
      <c r="D3152" s="174" t="s">
        <v>37</v>
      </c>
      <c r="E3152" s="20" t="s">
        <v>77</v>
      </c>
      <c r="F3152" s="22"/>
      <c r="G3152" s="21">
        <v>593</v>
      </c>
      <c r="H3152" s="51">
        <v>0.33726812816200002</v>
      </c>
      <c r="I3152" s="19">
        <v>0.33726812816200002</v>
      </c>
      <c r="J3152" s="19">
        <v>0.16863406408100001</v>
      </c>
      <c r="K3152" s="19">
        <v>96.964586846543</v>
      </c>
      <c r="L3152" s="50">
        <v>2.1922428330520001</v>
      </c>
    </row>
    <row r="3153" spans="2:12" x14ac:dyDescent="0.2">
      <c r="D3153" s="175"/>
      <c r="E3153" s="4" t="s">
        <v>39</v>
      </c>
      <c r="F3153" s="6"/>
      <c r="G3153" s="5">
        <v>27</v>
      </c>
      <c r="H3153" s="63">
        <v>0</v>
      </c>
      <c r="I3153" s="29">
        <v>0</v>
      </c>
      <c r="J3153" s="29">
        <v>0</v>
      </c>
      <c r="K3153" s="12">
        <v>100</v>
      </c>
      <c r="L3153" s="62">
        <v>0</v>
      </c>
    </row>
    <row r="3154" spans="2:12" x14ac:dyDescent="0.2">
      <c r="D3154" s="175"/>
      <c r="E3154" s="4" t="s">
        <v>40</v>
      </c>
      <c r="F3154" s="6"/>
      <c r="G3154" s="5">
        <v>74</v>
      </c>
      <c r="H3154" s="63">
        <v>0</v>
      </c>
      <c r="I3154" s="12">
        <v>2.7027027027030002</v>
      </c>
      <c r="J3154" s="29">
        <v>0</v>
      </c>
      <c r="K3154" s="12">
        <v>94.594594594594994</v>
      </c>
      <c r="L3154" s="34">
        <v>2.7027027027030002</v>
      </c>
    </row>
    <row r="3155" spans="2:12" x14ac:dyDescent="0.2">
      <c r="D3155" s="175"/>
      <c r="E3155" s="4" t="s">
        <v>41</v>
      </c>
      <c r="F3155" s="6"/>
      <c r="G3155" s="5">
        <v>96</v>
      </c>
      <c r="H3155" s="63">
        <v>0</v>
      </c>
      <c r="I3155" s="29">
        <v>0</v>
      </c>
      <c r="J3155" s="29">
        <v>0</v>
      </c>
      <c r="K3155" s="12">
        <v>100</v>
      </c>
      <c r="L3155" s="62">
        <v>0</v>
      </c>
    </row>
    <row r="3156" spans="2:12" x14ac:dyDescent="0.2">
      <c r="D3156" s="175"/>
      <c r="E3156" s="4" t="s">
        <v>42</v>
      </c>
      <c r="F3156" s="6"/>
      <c r="G3156" s="5">
        <v>97</v>
      </c>
      <c r="H3156" s="63">
        <v>0</v>
      </c>
      <c r="I3156" s="29">
        <v>0</v>
      </c>
      <c r="J3156" s="29">
        <v>0</v>
      </c>
      <c r="K3156" s="12">
        <v>98.969072164948003</v>
      </c>
      <c r="L3156" s="34">
        <v>1.0309278350519999</v>
      </c>
    </row>
    <row r="3157" spans="2:12" x14ac:dyDescent="0.2">
      <c r="D3157" s="175"/>
      <c r="E3157" s="4" t="s">
        <v>43</v>
      </c>
      <c r="F3157" s="6"/>
      <c r="G3157" s="5">
        <v>103</v>
      </c>
      <c r="H3157" s="32">
        <v>0.97087378640800004</v>
      </c>
      <c r="I3157" s="29">
        <v>0</v>
      </c>
      <c r="J3157" s="12">
        <v>0.97087378640800004</v>
      </c>
      <c r="K3157" s="12">
        <v>95.145631067961006</v>
      </c>
      <c r="L3157" s="34">
        <v>2.9126213592229999</v>
      </c>
    </row>
    <row r="3158" spans="2:12" x14ac:dyDescent="0.2">
      <c r="D3158" s="175"/>
      <c r="E3158" s="4" t="s">
        <v>44</v>
      </c>
      <c r="F3158" s="6"/>
      <c r="G3158" s="5">
        <v>109</v>
      </c>
      <c r="H3158" s="32">
        <v>0.91743119266100004</v>
      </c>
      <c r="I3158" s="29">
        <v>0</v>
      </c>
      <c r="J3158" s="29">
        <v>0</v>
      </c>
      <c r="K3158" s="12">
        <v>93.577981651376007</v>
      </c>
      <c r="L3158" s="34">
        <v>5.5045871559629997</v>
      </c>
    </row>
    <row r="3159" spans="2:12" x14ac:dyDescent="0.2">
      <c r="D3159" s="176"/>
      <c r="E3159" s="59" t="s">
        <v>45</v>
      </c>
      <c r="F3159" s="60"/>
      <c r="G3159" s="56">
        <v>87</v>
      </c>
      <c r="H3159" s="115">
        <v>0</v>
      </c>
      <c r="I3159" s="80">
        <v>0</v>
      </c>
      <c r="J3159" s="80">
        <v>0</v>
      </c>
      <c r="K3159" s="47">
        <v>98.850574712644004</v>
      </c>
      <c r="L3159" s="85">
        <v>1.149425287356</v>
      </c>
    </row>
    <row r="3161" spans="2:12" x14ac:dyDescent="0.2">
      <c r="B3161" s="43" t="str">
        <f xml:space="preserve"> HYPERLINK("#'目次'!B121", "[115]")</f>
        <v>[115]</v>
      </c>
      <c r="C3161" s="31" t="s">
        <v>261</v>
      </c>
    </row>
    <row r="3165" spans="2:12" ht="24" x14ac:dyDescent="0.2">
      <c r="D3165" s="177"/>
      <c r="E3165" s="178"/>
      <c r="F3165" s="178"/>
      <c r="G3165" s="40" t="s">
        <v>14</v>
      </c>
      <c r="H3165" s="42" t="s">
        <v>240</v>
      </c>
      <c r="I3165" s="15" t="s">
        <v>241</v>
      </c>
      <c r="J3165" s="15" t="s">
        <v>242</v>
      </c>
      <c r="K3165" s="15" t="s">
        <v>243</v>
      </c>
      <c r="L3165" s="44" t="s">
        <v>17</v>
      </c>
    </row>
    <row r="3166" spans="2:12" x14ac:dyDescent="0.2">
      <c r="D3166" s="179"/>
      <c r="E3166" s="180"/>
      <c r="F3166" s="180"/>
      <c r="G3166" s="39"/>
      <c r="H3166" s="41"/>
      <c r="I3166" s="14"/>
      <c r="J3166" s="14"/>
      <c r="K3166" s="14"/>
      <c r="L3166" s="38"/>
    </row>
    <row r="3167" spans="2:12" x14ac:dyDescent="0.2">
      <c r="D3167" s="58"/>
      <c r="E3167" s="53" t="s">
        <v>14</v>
      </c>
      <c r="F3167" s="52"/>
      <c r="G3167" s="37">
        <v>1222</v>
      </c>
      <c r="H3167" s="24">
        <v>0.90016366612099996</v>
      </c>
      <c r="I3167" s="24">
        <v>0.40916530278199997</v>
      </c>
      <c r="J3167" s="24">
        <v>1.882160392799</v>
      </c>
      <c r="K3167" s="24">
        <v>95.662847790507001</v>
      </c>
      <c r="L3167" s="68">
        <v>1.145662847791</v>
      </c>
    </row>
    <row r="3168" spans="2:12" x14ac:dyDescent="0.2">
      <c r="D3168" s="174" t="s">
        <v>18</v>
      </c>
      <c r="E3168" s="20" t="s">
        <v>19</v>
      </c>
      <c r="F3168" s="22"/>
      <c r="G3168" s="21">
        <v>57</v>
      </c>
      <c r="H3168" s="110">
        <v>0</v>
      </c>
      <c r="I3168" s="74">
        <v>0</v>
      </c>
      <c r="J3168" s="19">
        <v>3.508771929825</v>
      </c>
      <c r="K3168" s="19">
        <v>94.736842105262994</v>
      </c>
      <c r="L3168" s="50">
        <v>1.7543859649119999</v>
      </c>
    </row>
    <row r="3169" spans="4:12" x14ac:dyDescent="0.2">
      <c r="D3169" s="175"/>
      <c r="E3169" s="4" t="s">
        <v>20</v>
      </c>
      <c r="F3169" s="6"/>
      <c r="G3169" s="5">
        <v>84</v>
      </c>
      <c r="H3169" s="32">
        <v>2.3809523809519999</v>
      </c>
      <c r="I3169" s="29">
        <v>0</v>
      </c>
      <c r="J3169" s="12">
        <v>1.190476190476</v>
      </c>
      <c r="K3169" s="12">
        <v>92.857142857143003</v>
      </c>
      <c r="L3169" s="34">
        <v>3.5714285714290002</v>
      </c>
    </row>
    <row r="3170" spans="4:12" x14ac:dyDescent="0.2">
      <c r="D3170" s="175"/>
      <c r="E3170" s="4" t="s">
        <v>21</v>
      </c>
      <c r="F3170" s="6"/>
      <c r="G3170" s="5">
        <v>487</v>
      </c>
      <c r="H3170" s="32">
        <v>0.41067761806999997</v>
      </c>
      <c r="I3170" s="12">
        <v>0.61601642710500004</v>
      </c>
      <c r="J3170" s="12">
        <v>1.4373716632439999</v>
      </c>
      <c r="K3170" s="12">
        <v>96.714579055441007</v>
      </c>
      <c r="L3170" s="34">
        <v>0.82135523613999994</v>
      </c>
    </row>
    <row r="3171" spans="4:12" x14ac:dyDescent="0.2">
      <c r="D3171" s="175"/>
      <c r="E3171" s="4" t="s">
        <v>22</v>
      </c>
      <c r="F3171" s="6"/>
      <c r="G3171" s="5">
        <v>35</v>
      </c>
      <c r="H3171" s="32">
        <v>2.8571428571430002</v>
      </c>
      <c r="I3171" s="29">
        <v>0</v>
      </c>
      <c r="J3171" s="12">
        <v>2.8571428571430002</v>
      </c>
      <c r="K3171" s="12">
        <v>94.285714285713993</v>
      </c>
      <c r="L3171" s="62">
        <v>0</v>
      </c>
    </row>
    <row r="3172" spans="4:12" x14ac:dyDescent="0.2">
      <c r="D3172" s="175"/>
      <c r="E3172" s="4" t="s">
        <v>23</v>
      </c>
      <c r="F3172" s="6"/>
      <c r="G3172" s="5">
        <v>143</v>
      </c>
      <c r="H3172" s="32">
        <v>0.69930069930100003</v>
      </c>
      <c r="I3172" s="29">
        <v>0</v>
      </c>
      <c r="J3172" s="12">
        <v>2.797202797203</v>
      </c>
      <c r="K3172" s="12">
        <v>95.804195804195999</v>
      </c>
      <c r="L3172" s="34">
        <v>0.69930069930100003</v>
      </c>
    </row>
    <row r="3173" spans="4:12" x14ac:dyDescent="0.2">
      <c r="D3173" s="175"/>
      <c r="E3173" s="4" t="s">
        <v>24</v>
      </c>
      <c r="F3173" s="6"/>
      <c r="G3173" s="5">
        <v>187</v>
      </c>
      <c r="H3173" s="32">
        <v>2.1390374331549999</v>
      </c>
      <c r="I3173" s="12">
        <v>0.53475935828900001</v>
      </c>
      <c r="J3173" s="12">
        <v>0.53475935828900001</v>
      </c>
      <c r="K3173" s="12">
        <v>95.721925133689993</v>
      </c>
      <c r="L3173" s="34">
        <v>1.069518716578</v>
      </c>
    </row>
    <row r="3174" spans="4:12" x14ac:dyDescent="0.2">
      <c r="D3174" s="175"/>
      <c r="E3174" s="4" t="s">
        <v>25</v>
      </c>
      <c r="F3174" s="6"/>
      <c r="G3174" s="5">
        <v>71</v>
      </c>
      <c r="H3174" s="63">
        <v>0</v>
      </c>
      <c r="I3174" s="29">
        <v>0</v>
      </c>
      <c r="J3174" s="12">
        <v>5.6338028169010004</v>
      </c>
      <c r="K3174" s="12">
        <v>91.549295774648002</v>
      </c>
      <c r="L3174" s="34">
        <v>2.8169014084509998</v>
      </c>
    </row>
    <row r="3175" spans="4:12" x14ac:dyDescent="0.2">
      <c r="D3175" s="175"/>
      <c r="E3175" s="4" t="s">
        <v>26</v>
      </c>
      <c r="F3175" s="6"/>
      <c r="G3175" s="5">
        <v>30</v>
      </c>
      <c r="H3175" s="63">
        <v>0</v>
      </c>
      <c r="I3175" s="29">
        <v>0</v>
      </c>
      <c r="J3175" s="29">
        <v>0</v>
      </c>
      <c r="K3175" s="12">
        <v>100</v>
      </c>
      <c r="L3175" s="62">
        <v>0</v>
      </c>
    </row>
    <row r="3176" spans="4:12" x14ac:dyDescent="0.2">
      <c r="D3176" s="175"/>
      <c r="E3176" s="4" t="s">
        <v>27</v>
      </c>
      <c r="F3176" s="6"/>
      <c r="G3176" s="5">
        <v>70</v>
      </c>
      <c r="H3176" s="32">
        <v>1.4285714285710001</v>
      </c>
      <c r="I3176" s="12">
        <v>1.4285714285710001</v>
      </c>
      <c r="J3176" s="12">
        <v>1.4285714285710001</v>
      </c>
      <c r="K3176" s="12">
        <v>94.285714285713993</v>
      </c>
      <c r="L3176" s="34">
        <v>1.4285714285710001</v>
      </c>
    </row>
    <row r="3177" spans="4:12" x14ac:dyDescent="0.2">
      <c r="D3177" s="175"/>
      <c r="E3177" s="4" t="s">
        <v>28</v>
      </c>
      <c r="F3177" s="6"/>
      <c r="G3177" s="5">
        <v>51</v>
      </c>
      <c r="H3177" s="63">
        <v>0</v>
      </c>
      <c r="I3177" s="29">
        <v>0</v>
      </c>
      <c r="J3177" s="12">
        <v>3.9215686274510002</v>
      </c>
      <c r="K3177" s="12">
        <v>96.078431372549005</v>
      </c>
      <c r="L3177" s="62">
        <v>0</v>
      </c>
    </row>
    <row r="3178" spans="4:12" x14ac:dyDescent="0.2">
      <c r="D3178" s="175"/>
      <c r="E3178" s="4" t="s">
        <v>29</v>
      </c>
      <c r="F3178" s="6"/>
      <c r="G3178" s="5">
        <v>7</v>
      </c>
      <c r="H3178" s="63">
        <v>0</v>
      </c>
      <c r="I3178" s="29">
        <v>0</v>
      </c>
      <c r="J3178" s="29">
        <v>0</v>
      </c>
      <c r="K3178" s="12">
        <v>100</v>
      </c>
      <c r="L3178" s="62">
        <v>0</v>
      </c>
    </row>
    <row r="3179" spans="4:12" x14ac:dyDescent="0.2">
      <c r="D3179" s="174" t="s">
        <v>30</v>
      </c>
      <c r="E3179" s="20" t="s">
        <v>31</v>
      </c>
      <c r="F3179" s="22"/>
      <c r="G3179" s="21">
        <v>393</v>
      </c>
      <c r="H3179" s="51">
        <v>0.50890585241700004</v>
      </c>
      <c r="I3179" s="19">
        <v>0.50890585241700004</v>
      </c>
      <c r="J3179" s="19">
        <v>2.7989821882950001</v>
      </c>
      <c r="K3179" s="19">
        <v>95.419847328244003</v>
      </c>
      <c r="L3179" s="50">
        <v>0.76335877862599999</v>
      </c>
    </row>
    <row r="3180" spans="4:12" x14ac:dyDescent="0.2">
      <c r="D3180" s="175"/>
      <c r="E3180" s="4" t="s">
        <v>32</v>
      </c>
      <c r="F3180" s="6"/>
      <c r="G3180" s="5">
        <v>352</v>
      </c>
      <c r="H3180" s="32">
        <v>1.4204545454549999</v>
      </c>
      <c r="I3180" s="12">
        <v>0.28409090909099999</v>
      </c>
      <c r="J3180" s="12">
        <v>1.988636363636</v>
      </c>
      <c r="K3180" s="12">
        <v>95.170454545455001</v>
      </c>
      <c r="L3180" s="34">
        <v>1.136363636364</v>
      </c>
    </row>
    <row r="3181" spans="4:12" x14ac:dyDescent="0.2">
      <c r="D3181" s="175"/>
      <c r="E3181" s="4" t="s">
        <v>33</v>
      </c>
      <c r="F3181" s="6"/>
      <c r="G3181" s="5">
        <v>388</v>
      </c>
      <c r="H3181" s="32">
        <v>1.0309278350519999</v>
      </c>
      <c r="I3181" s="12">
        <v>0.51546391752599996</v>
      </c>
      <c r="J3181" s="12">
        <v>1.2886597938140001</v>
      </c>
      <c r="K3181" s="12">
        <v>95.618556701030997</v>
      </c>
      <c r="L3181" s="34">
        <v>1.5463917525769999</v>
      </c>
    </row>
    <row r="3182" spans="4:12" x14ac:dyDescent="0.2">
      <c r="D3182" s="175"/>
      <c r="E3182" s="4" t="s">
        <v>34</v>
      </c>
      <c r="F3182" s="6"/>
      <c r="G3182" s="5">
        <v>89</v>
      </c>
      <c r="H3182" s="63">
        <v>0</v>
      </c>
      <c r="I3182" s="29">
        <v>0</v>
      </c>
      <c r="J3182" s="29">
        <v>0</v>
      </c>
      <c r="K3182" s="12">
        <v>98.876404494382001</v>
      </c>
      <c r="L3182" s="34">
        <v>1.123595505618</v>
      </c>
    </row>
    <row r="3183" spans="4:12" x14ac:dyDescent="0.2">
      <c r="D3183" s="174" t="s">
        <v>35</v>
      </c>
      <c r="E3183" s="20" t="s">
        <v>36</v>
      </c>
      <c r="F3183" s="22"/>
      <c r="G3183" s="21">
        <v>629</v>
      </c>
      <c r="H3183" s="51">
        <v>0.95389507154200004</v>
      </c>
      <c r="I3183" s="19">
        <v>0.47694753577100002</v>
      </c>
      <c r="J3183" s="19">
        <v>2.0667726550080001</v>
      </c>
      <c r="K3183" s="19">
        <v>95.389507154213007</v>
      </c>
      <c r="L3183" s="50">
        <v>1.1128775834660001</v>
      </c>
    </row>
    <row r="3184" spans="4:12" x14ac:dyDescent="0.2">
      <c r="D3184" s="175"/>
      <c r="E3184" s="4" t="s">
        <v>37</v>
      </c>
      <c r="F3184" s="6"/>
      <c r="G3184" s="5">
        <v>593</v>
      </c>
      <c r="H3184" s="32">
        <v>0.84317032040499995</v>
      </c>
      <c r="I3184" s="12">
        <v>0.33726812816200002</v>
      </c>
      <c r="J3184" s="12">
        <v>1.686340640809</v>
      </c>
      <c r="K3184" s="12">
        <v>95.952782462057002</v>
      </c>
      <c r="L3184" s="34">
        <v>1.1804384485670001</v>
      </c>
    </row>
    <row r="3185" spans="2:12" x14ac:dyDescent="0.2">
      <c r="D3185" s="174" t="s">
        <v>38</v>
      </c>
      <c r="E3185" s="20" t="s">
        <v>39</v>
      </c>
      <c r="F3185" s="22"/>
      <c r="G3185" s="21">
        <v>64</v>
      </c>
      <c r="H3185" s="51">
        <v>3.125</v>
      </c>
      <c r="I3185" s="74">
        <v>0</v>
      </c>
      <c r="J3185" s="19">
        <v>1.5625</v>
      </c>
      <c r="K3185" s="19">
        <v>95.3125</v>
      </c>
      <c r="L3185" s="100">
        <v>0</v>
      </c>
    </row>
    <row r="3186" spans="2:12" x14ac:dyDescent="0.2">
      <c r="D3186" s="175"/>
      <c r="E3186" s="4" t="s">
        <v>40</v>
      </c>
      <c r="F3186" s="6"/>
      <c r="G3186" s="5">
        <v>147</v>
      </c>
      <c r="H3186" s="32">
        <v>2.7210884353739999</v>
      </c>
      <c r="I3186" s="12">
        <v>1.360544217687</v>
      </c>
      <c r="J3186" s="12">
        <v>0.68027210884400002</v>
      </c>
      <c r="K3186" s="12">
        <v>93.877551020408006</v>
      </c>
      <c r="L3186" s="34">
        <v>1.360544217687</v>
      </c>
    </row>
    <row r="3187" spans="2:12" x14ac:dyDescent="0.2">
      <c r="D3187" s="175"/>
      <c r="E3187" s="4" t="s">
        <v>41</v>
      </c>
      <c r="F3187" s="6"/>
      <c r="G3187" s="5">
        <v>204</v>
      </c>
      <c r="H3187" s="32">
        <v>0.49019607843099999</v>
      </c>
      <c r="I3187" s="12">
        <v>0.49019607843099999</v>
      </c>
      <c r="J3187" s="12">
        <v>0.49019607843099999</v>
      </c>
      <c r="K3187" s="12">
        <v>98.529411764705998</v>
      </c>
      <c r="L3187" s="62">
        <v>0</v>
      </c>
    </row>
    <row r="3188" spans="2:12" x14ac:dyDescent="0.2">
      <c r="D3188" s="175"/>
      <c r="E3188" s="4" t="s">
        <v>42</v>
      </c>
      <c r="F3188" s="6"/>
      <c r="G3188" s="5">
        <v>210</v>
      </c>
      <c r="H3188" s="32">
        <v>0.47619047618999999</v>
      </c>
      <c r="I3188" s="29">
        <v>0</v>
      </c>
      <c r="J3188" s="12">
        <v>3.333333333333</v>
      </c>
      <c r="K3188" s="12">
        <v>95.238095238094999</v>
      </c>
      <c r="L3188" s="34">
        <v>0.95238095238099996</v>
      </c>
    </row>
    <row r="3189" spans="2:12" x14ac:dyDescent="0.2">
      <c r="D3189" s="175"/>
      <c r="E3189" s="4" t="s">
        <v>43</v>
      </c>
      <c r="F3189" s="6"/>
      <c r="G3189" s="5">
        <v>204</v>
      </c>
      <c r="H3189" s="32">
        <v>0.49019607843099999</v>
      </c>
      <c r="I3189" s="29">
        <v>0</v>
      </c>
      <c r="J3189" s="12">
        <v>2.9411764705880001</v>
      </c>
      <c r="K3189" s="12">
        <v>95.588235294117993</v>
      </c>
      <c r="L3189" s="34">
        <v>0.98039215686299996</v>
      </c>
    </row>
    <row r="3190" spans="2:12" x14ac:dyDescent="0.2">
      <c r="D3190" s="175"/>
      <c r="E3190" s="4" t="s">
        <v>44</v>
      </c>
      <c r="F3190" s="6"/>
      <c r="G3190" s="5">
        <v>223</v>
      </c>
      <c r="H3190" s="32">
        <v>0.89686098654699997</v>
      </c>
      <c r="I3190" s="12">
        <v>0.89686098654699997</v>
      </c>
      <c r="J3190" s="12">
        <v>1.7937219730939999</v>
      </c>
      <c r="K3190" s="12">
        <v>96.412556053811997</v>
      </c>
      <c r="L3190" s="62">
        <v>0</v>
      </c>
    </row>
    <row r="3191" spans="2:12" x14ac:dyDescent="0.2">
      <c r="D3191" s="176"/>
      <c r="E3191" s="59" t="s">
        <v>45</v>
      </c>
      <c r="F3191" s="60"/>
      <c r="G3191" s="56">
        <v>170</v>
      </c>
      <c r="H3191" s="115">
        <v>0</v>
      </c>
      <c r="I3191" s="80">
        <v>0</v>
      </c>
      <c r="J3191" s="47">
        <v>1.764705882353</v>
      </c>
      <c r="K3191" s="47">
        <v>93.529411764705998</v>
      </c>
      <c r="L3191" s="85">
        <v>4.7058823529409999</v>
      </c>
    </row>
    <row r="3193" spans="2:12" x14ac:dyDescent="0.2">
      <c r="B3193" s="43" t="str">
        <f xml:space="preserve"> HYPERLINK("#'目次'!B122", "[116]")</f>
        <v>[116]</v>
      </c>
      <c r="C3193" s="31" t="s">
        <v>261</v>
      </c>
    </row>
    <row r="3197" spans="2:12" ht="24" x14ac:dyDescent="0.2">
      <c r="D3197" s="177"/>
      <c r="E3197" s="178"/>
      <c r="F3197" s="178"/>
      <c r="G3197" s="40" t="s">
        <v>14</v>
      </c>
      <c r="H3197" s="42" t="s">
        <v>240</v>
      </c>
      <c r="I3197" s="15" t="s">
        <v>241</v>
      </c>
      <c r="J3197" s="15" t="s">
        <v>242</v>
      </c>
      <c r="K3197" s="15" t="s">
        <v>243</v>
      </c>
      <c r="L3197" s="44" t="s">
        <v>17</v>
      </c>
    </row>
    <row r="3198" spans="2:12" x14ac:dyDescent="0.2">
      <c r="D3198" s="179"/>
      <c r="E3198" s="180"/>
      <c r="F3198" s="180"/>
      <c r="G3198" s="39"/>
      <c r="H3198" s="41"/>
      <c r="I3198" s="14"/>
      <c r="J3198" s="14"/>
      <c r="K3198" s="14"/>
      <c r="L3198" s="38"/>
    </row>
    <row r="3199" spans="2:12" x14ac:dyDescent="0.2">
      <c r="D3199" s="58"/>
      <c r="E3199" s="53" t="s">
        <v>14</v>
      </c>
      <c r="F3199" s="52"/>
      <c r="G3199" s="37">
        <v>1222</v>
      </c>
      <c r="H3199" s="24">
        <v>0.90016366612099996</v>
      </c>
      <c r="I3199" s="24">
        <v>0.40916530278199997</v>
      </c>
      <c r="J3199" s="24">
        <v>1.882160392799</v>
      </c>
      <c r="K3199" s="24">
        <v>95.662847790507001</v>
      </c>
      <c r="L3199" s="68">
        <v>1.145662847791</v>
      </c>
    </row>
    <row r="3200" spans="2:12" x14ac:dyDescent="0.2">
      <c r="D3200" s="174" t="s">
        <v>52</v>
      </c>
      <c r="E3200" s="20" t="s">
        <v>53</v>
      </c>
      <c r="F3200" s="22"/>
      <c r="G3200" s="21">
        <v>15</v>
      </c>
      <c r="H3200" s="110">
        <v>0</v>
      </c>
      <c r="I3200" s="74">
        <v>0</v>
      </c>
      <c r="J3200" s="74">
        <v>0</v>
      </c>
      <c r="K3200" s="19">
        <v>100</v>
      </c>
      <c r="L3200" s="100">
        <v>0</v>
      </c>
    </row>
    <row r="3201" spans="4:12" ht="24" x14ac:dyDescent="0.2">
      <c r="D3201" s="175"/>
      <c r="E3201" s="4" t="s">
        <v>54</v>
      </c>
      <c r="F3201" s="6"/>
      <c r="G3201" s="5">
        <v>122</v>
      </c>
      <c r="H3201" s="63">
        <v>0</v>
      </c>
      <c r="I3201" s="12">
        <v>0.81967213114799997</v>
      </c>
      <c r="J3201" s="12">
        <v>2.459016393443</v>
      </c>
      <c r="K3201" s="12">
        <v>95.901639344261994</v>
      </c>
      <c r="L3201" s="34">
        <v>0.81967213114799997</v>
      </c>
    </row>
    <row r="3202" spans="4:12" x14ac:dyDescent="0.2">
      <c r="D3202" s="175"/>
      <c r="E3202" s="4" t="s">
        <v>55</v>
      </c>
      <c r="F3202" s="6"/>
      <c r="G3202" s="5">
        <v>43</v>
      </c>
      <c r="H3202" s="32">
        <v>2.3255813953489999</v>
      </c>
      <c r="I3202" s="29">
        <v>0</v>
      </c>
      <c r="J3202" s="29">
        <v>0</v>
      </c>
      <c r="K3202" s="12">
        <v>95.348837209302005</v>
      </c>
      <c r="L3202" s="34">
        <v>2.3255813953489999</v>
      </c>
    </row>
    <row r="3203" spans="4:12" x14ac:dyDescent="0.2">
      <c r="D3203" s="175"/>
      <c r="E3203" s="4" t="s">
        <v>56</v>
      </c>
      <c r="F3203" s="6"/>
      <c r="G3203" s="5">
        <v>60</v>
      </c>
      <c r="H3203" s="32">
        <v>1.666666666667</v>
      </c>
      <c r="I3203" s="29">
        <v>0</v>
      </c>
      <c r="J3203" s="29">
        <v>0</v>
      </c>
      <c r="K3203" s="12">
        <v>98.333333333333002</v>
      </c>
      <c r="L3203" s="62">
        <v>0</v>
      </c>
    </row>
    <row r="3204" spans="4:12" x14ac:dyDescent="0.2">
      <c r="D3204" s="175"/>
      <c r="E3204" s="4" t="s">
        <v>57</v>
      </c>
      <c r="F3204" s="6"/>
      <c r="G3204" s="5">
        <v>286</v>
      </c>
      <c r="H3204" s="32">
        <v>1.7482517482519999</v>
      </c>
      <c r="I3204" s="12">
        <v>0.69930069930100003</v>
      </c>
      <c r="J3204" s="12">
        <v>2.0979020979020002</v>
      </c>
      <c r="K3204" s="12">
        <v>95.454545454544999</v>
      </c>
      <c r="L3204" s="62">
        <v>0</v>
      </c>
    </row>
    <row r="3205" spans="4:12" x14ac:dyDescent="0.2">
      <c r="D3205" s="175"/>
      <c r="E3205" s="4" t="s">
        <v>58</v>
      </c>
      <c r="F3205" s="6"/>
      <c r="G3205" s="5">
        <v>129</v>
      </c>
      <c r="H3205" s="63">
        <v>0</v>
      </c>
      <c r="I3205" s="29">
        <v>0</v>
      </c>
      <c r="J3205" s="12">
        <v>0.77519379845000003</v>
      </c>
      <c r="K3205" s="12">
        <v>98.449612403101</v>
      </c>
      <c r="L3205" s="34">
        <v>0.77519379845000003</v>
      </c>
    </row>
    <row r="3206" spans="4:12" x14ac:dyDescent="0.2">
      <c r="D3206" s="175"/>
      <c r="E3206" s="4" t="s">
        <v>59</v>
      </c>
      <c r="F3206" s="6"/>
      <c r="G3206" s="5">
        <v>195</v>
      </c>
      <c r="H3206" s="63">
        <v>0</v>
      </c>
      <c r="I3206" s="29">
        <v>0</v>
      </c>
      <c r="J3206" s="12">
        <v>2.564102564103</v>
      </c>
      <c r="K3206" s="12">
        <v>95.384615384615003</v>
      </c>
      <c r="L3206" s="34">
        <v>2.051282051282</v>
      </c>
    </row>
    <row r="3207" spans="4:12" x14ac:dyDescent="0.2">
      <c r="D3207" s="175"/>
      <c r="E3207" s="4" t="s">
        <v>60</v>
      </c>
      <c r="F3207" s="6"/>
      <c r="G3207" s="5">
        <v>176</v>
      </c>
      <c r="H3207" s="32">
        <v>0.56818181818199998</v>
      </c>
      <c r="I3207" s="12">
        <v>0.56818181818199998</v>
      </c>
      <c r="J3207" s="12">
        <v>2.2727272727269998</v>
      </c>
      <c r="K3207" s="12">
        <v>94.886363636363996</v>
      </c>
      <c r="L3207" s="34">
        <v>1.7045454545450001</v>
      </c>
    </row>
    <row r="3208" spans="4:12" x14ac:dyDescent="0.2">
      <c r="D3208" s="175"/>
      <c r="E3208" s="4" t="s">
        <v>61</v>
      </c>
      <c r="F3208" s="6"/>
      <c r="G3208" s="5">
        <v>78</v>
      </c>
      <c r="H3208" s="32">
        <v>2.564102564103</v>
      </c>
      <c r="I3208" s="29">
        <v>0</v>
      </c>
      <c r="J3208" s="12">
        <v>1.2820512820509999</v>
      </c>
      <c r="K3208" s="12">
        <v>96.153846153846004</v>
      </c>
      <c r="L3208" s="62">
        <v>0</v>
      </c>
    </row>
    <row r="3209" spans="4:12" x14ac:dyDescent="0.2">
      <c r="D3209" s="175"/>
      <c r="E3209" s="4" t="s">
        <v>62</v>
      </c>
      <c r="F3209" s="6"/>
      <c r="G3209" s="5">
        <v>113</v>
      </c>
      <c r="H3209" s="32">
        <v>0.88495575221199996</v>
      </c>
      <c r="I3209" s="12">
        <v>0.88495575221199996</v>
      </c>
      <c r="J3209" s="12">
        <v>2.654867256637</v>
      </c>
      <c r="K3209" s="12">
        <v>93.805309734513003</v>
      </c>
      <c r="L3209" s="34">
        <v>1.769911504425</v>
      </c>
    </row>
    <row r="3210" spans="4:12" x14ac:dyDescent="0.2">
      <c r="D3210" s="174" t="s">
        <v>63</v>
      </c>
      <c r="E3210" s="20" t="s">
        <v>64</v>
      </c>
      <c r="F3210" s="22"/>
      <c r="G3210" s="21">
        <v>234</v>
      </c>
      <c r="H3210" s="51">
        <v>1.2820512820509999</v>
      </c>
      <c r="I3210" s="19">
        <v>0.42735042735000001</v>
      </c>
      <c r="J3210" s="19">
        <v>0.85470085470099999</v>
      </c>
      <c r="K3210" s="19">
        <v>95.726495726495997</v>
      </c>
      <c r="L3210" s="50">
        <v>1.709401709402</v>
      </c>
    </row>
    <row r="3211" spans="4:12" x14ac:dyDescent="0.2">
      <c r="D3211" s="175"/>
      <c r="E3211" s="4" t="s">
        <v>65</v>
      </c>
      <c r="F3211" s="6"/>
      <c r="G3211" s="5">
        <v>172</v>
      </c>
      <c r="H3211" s="32">
        <v>1.1627906976739999</v>
      </c>
      <c r="I3211" s="12">
        <v>0.58139534883699995</v>
      </c>
      <c r="J3211" s="12">
        <v>3.488372093023</v>
      </c>
      <c r="K3211" s="12">
        <v>93.023255813953</v>
      </c>
      <c r="L3211" s="34">
        <v>1.744186046512</v>
      </c>
    </row>
    <row r="3212" spans="4:12" x14ac:dyDescent="0.2">
      <c r="D3212" s="175"/>
      <c r="E3212" s="4" t="s">
        <v>66</v>
      </c>
      <c r="F3212" s="6"/>
      <c r="G3212" s="5">
        <v>165</v>
      </c>
      <c r="H3212" s="63">
        <v>0</v>
      </c>
      <c r="I3212" s="12">
        <v>1.2121212121210001</v>
      </c>
      <c r="J3212" s="12">
        <v>1.818181818182</v>
      </c>
      <c r="K3212" s="12">
        <v>96.969696969696997</v>
      </c>
      <c r="L3212" s="62">
        <v>0</v>
      </c>
    </row>
    <row r="3213" spans="4:12" x14ac:dyDescent="0.2">
      <c r="D3213" s="175"/>
      <c r="E3213" s="4" t="s">
        <v>67</v>
      </c>
      <c r="F3213" s="6"/>
      <c r="G3213" s="5">
        <v>158</v>
      </c>
      <c r="H3213" s="63">
        <v>0</v>
      </c>
      <c r="I3213" s="29">
        <v>0</v>
      </c>
      <c r="J3213" s="12">
        <v>0.63291139240500005</v>
      </c>
      <c r="K3213" s="12">
        <v>98.734177215190002</v>
      </c>
      <c r="L3213" s="34">
        <v>0.63291139240500005</v>
      </c>
    </row>
    <row r="3214" spans="4:12" x14ac:dyDescent="0.2">
      <c r="D3214" s="175"/>
      <c r="E3214" s="4" t="s">
        <v>68</v>
      </c>
      <c r="F3214" s="6"/>
      <c r="G3214" s="5">
        <v>112</v>
      </c>
      <c r="H3214" s="63">
        <v>0</v>
      </c>
      <c r="I3214" s="12">
        <v>0.89285714285700002</v>
      </c>
      <c r="J3214" s="12">
        <v>4.4642857142860004</v>
      </c>
      <c r="K3214" s="12">
        <v>93.75</v>
      </c>
      <c r="L3214" s="34">
        <v>0.89285714285700002</v>
      </c>
    </row>
    <row r="3215" spans="4:12" x14ac:dyDescent="0.2">
      <c r="D3215" s="175"/>
      <c r="E3215" s="4" t="s">
        <v>69</v>
      </c>
      <c r="F3215" s="6"/>
      <c r="G3215" s="5">
        <v>92</v>
      </c>
      <c r="H3215" s="32">
        <v>1.086956521739</v>
      </c>
      <c r="I3215" s="29">
        <v>0</v>
      </c>
      <c r="J3215" s="12">
        <v>2.1739130434780001</v>
      </c>
      <c r="K3215" s="12">
        <v>95.652173913043001</v>
      </c>
      <c r="L3215" s="34">
        <v>1.086956521739</v>
      </c>
    </row>
    <row r="3216" spans="4:12" x14ac:dyDescent="0.2">
      <c r="D3216" s="175"/>
      <c r="E3216" s="4" t="s">
        <v>70</v>
      </c>
      <c r="F3216" s="6"/>
      <c r="G3216" s="5">
        <v>131</v>
      </c>
      <c r="H3216" s="63">
        <v>0</v>
      </c>
      <c r="I3216" s="29">
        <v>0</v>
      </c>
      <c r="J3216" s="12">
        <v>1.526717557252</v>
      </c>
      <c r="K3216" s="12">
        <v>97.709923664122002</v>
      </c>
      <c r="L3216" s="34">
        <v>0.76335877862599999</v>
      </c>
    </row>
    <row r="3217" spans="2:12" x14ac:dyDescent="0.2">
      <c r="D3217" s="175"/>
      <c r="E3217" s="4" t="s">
        <v>71</v>
      </c>
      <c r="F3217" s="6"/>
      <c r="G3217" s="5">
        <v>71</v>
      </c>
      <c r="H3217" s="32">
        <v>1.4084507042250001</v>
      </c>
      <c r="I3217" s="29">
        <v>0</v>
      </c>
      <c r="J3217" s="12">
        <v>2.8169014084509998</v>
      </c>
      <c r="K3217" s="12">
        <v>95.774647887323994</v>
      </c>
      <c r="L3217" s="62">
        <v>0</v>
      </c>
    </row>
    <row r="3218" spans="2:12" x14ac:dyDescent="0.2">
      <c r="D3218" s="176"/>
      <c r="E3218" s="59" t="s">
        <v>72</v>
      </c>
      <c r="F3218" s="60"/>
      <c r="G3218" s="56">
        <v>70</v>
      </c>
      <c r="H3218" s="83">
        <v>2.8571428571430002</v>
      </c>
      <c r="I3218" s="80">
        <v>0</v>
      </c>
      <c r="J3218" s="80">
        <v>0</v>
      </c>
      <c r="K3218" s="47">
        <v>95.714285714286007</v>
      </c>
      <c r="L3218" s="85">
        <v>1.4285714285710001</v>
      </c>
    </row>
    <row r="3220" spans="2:12" x14ac:dyDescent="0.2">
      <c r="B3220" s="43" t="str">
        <f xml:space="preserve"> HYPERLINK("#'目次'!B123", "[117]")</f>
        <v>[117]</v>
      </c>
      <c r="C3220" s="31" t="s">
        <v>261</v>
      </c>
    </row>
    <row r="3223" spans="2:12" x14ac:dyDescent="0.2">
      <c r="C3223" s="31" t="s">
        <v>75</v>
      </c>
    </row>
    <row r="3224" spans="2:12" ht="24" x14ac:dyDescent="0.2">
      <c r="D3224" s="177"/>
      <c r="E3224" s="178"/>
      <c r="F3224" s="178"/>
      <c r="G3224" s="40" t="s">
        <v>14</v>
      </c>
      <c r="H3224" s="42" t="s">
        <v>240</v>
      </c>
      <c r="I3224" s="15" t="s">
        <v>241</v>
      </c>
      <c r="J3224" s="15" t="s">
        <v>242</v>
      </c>
      <c r="K3224" s="15" t="s">
        <v>243</v>
      </c>
      <c r="L3224" s="44" t="s">
        <v>17</v>
      </c>
    </row>
    <row r="3225" spans="2:12" x14ac:dyDescent="0.2">
      <c r="D3225" s="179"/>
      <c r="E3225" s="180"/>
      <c r="F3225" s="180"/>
      <c r="G3225" s="39"/>
      <c r="H3225" s="41"/>
      <c r="I3225" s="14"/>
      <c r="J3225" s="14"/>
      <c r="K3225" s="14"/>
      <c r="L3225" s="38"/>
    </row>
    <row r="3226" spans="2:12" x14ac:dyDescent="0.2">
      <c r="D3226" s="58"/>
      <c r="E3226" s="53" t="s">
        <v>14</v>
      </c>
      <c r="F3226" s="52"/>
      <c r="G3226" s="37">
        <v>1222</v>
      </c>
      <c r="H3226" s="24">
        <v>0.90016366612099996</v>
      </c>
      <c r="I3226" s="24">
        <v>0.40916530278199997</v>
      </c>
      <c r="J3226" s="24">
        <v>1.882160392799</v>
      </c>
      <c r="K3226" s="24">
        <v>95.662847790507001</v>
      </c>
      <c r="L3226" s="68">
        <v>1.145662847791</v>
      </c>
    </row>
    <row r="3227" spans="2:12" x14ac:dyDescent="0.2">
      <c r="D3227" s="174" t="s">
        <v>36</v>
      </c>
      <c r="E3227" s="20" t="s">
        <v>76</v>
      </c>
      <c r="F3227" s="22"/>
      <c r="G3227" s="21">
        <v>629</v>
      </c>
      <c r="H3227" s="51">
        <v>0.95389507154200004</v>
      </c>
      <c r="I3227" s="19">
        <v>0.47694753577100002</v>
      </c>
      <c r="J3227" s="19">
        <v>2.0667726550080001</v>
      </c>
      <c r="K3227" s="19">
        <v>95.389507154213007</v>
      </c>
      <c r="L3227" s="50">
        <v>1.1128775834660001</v>
      </c>
    </row>
    <row r="3228" spans="2:12" x14ac:dyDescent="0.2">
      <c r="D3228" s="175"/>
      <c r="E3228" s="4" t="s">
        <v>39</v>
      </c>
      <c r="F3228" s="6"/>
      <c r="G3228" s="5">
        <v>37</v>
      </c>
      <c r="H3228" s="32">
        <v>2.7027027027030002</v>
      </c>
      <c r="I3228" s="29">
        <v>0</v>
      </c>
      <c r="J3228" s="12">
        <v>2.7027027027030002</v>
      </c>
      <c r="K3228" s="12">
        <v>94.594594594594994</v>
      </c>
      <c r="L3228" s="62">
        <v>0</v>
      </c>
    </row>
    <row r="3229" spans="2:12" x14ac:dyDescent="0.2">
      <c r="D3229" s="175"/>
      <c r="E3229" s="4" t="s">
        <v>40</v>
      </c>
      <c r="F3229" s="6"/>
      <c r="G3229" s="5">
        <v>73</v>
      </c>
      <c r="H3229" s="32">
        <v>2.7397260273969999</v>
      </c>
      <c r="I3229" s="12">
        <v>1.369863013699</v>
      </c>
      <c r="J3229" s="29">
        <v>0</v>
      </c>
      <c r="K3229" s="12">
        <v>94.520547945204996</v>
      </c>
      <c r="L3229" s="34">
        <v>1.369863013699</v>
      </c>
    </row>
    <row r="3230" spans="2:12" x14ac:dyDescent="0.2">
      <c r="D3230" s="175"/>
      <c r="E3230" s="4" t="s">
        <v>41</v>
      </c>
      <c r="F3230" s="6"/>
      <c r="G3230" s="5">
        <v>108</v>
      </c>
      <c r="H3230" s="32">
        <v>0.92592592592599998</v>
      </c>
      <c r="I3230" s="29">
        <v>0</v>
      </c>
      <c r="J3230" s="12">
        <v>0.92592592592599998</v>
      </c>
      <c r="K3230" s="12">
        <v>98.148148148147996</v>
      </c>
      <c r="L3230" s="62">
        <v>0</v>
      </c>
    </row>
    <row r="3231" spans="2:12" x14ac:dyDescent="0.2">
      <c r="D3231" s="175"/>
      <c r="E3231" s="4" t="s">
        <v>42</v>
      </c>
      <c r="F3231" s="6"/>
      <c r="G3231" s="5">
        <v>113</v>
      </c>
      <c r="H3231" s="63">
        <v>0</v>
      </c>
      <c r="I3231" s="29">
        <v>0</v>
      </c>
      <c r="J3231" s="12">
        <v>2.654867256637</v>
      </c>
      <c r="K3231" s="12">
        <v>96.460176991150007</v>
      </c>
      <c r="L3231" s="34">
        <v>0.88495575221199996</v>
      </c>
    </row>
    <row r="3232" spans="2:12" x14ac:dyDescent="0.2">
      <c r="D3232" s="175"/>
      <c r="E3232" s="4" t="s">
        <v>43</v>
      </c>
      <c r="F3232" s="6"/>
      <c r="G3232" s="5">
        <v>101</v>
      </c>
      <c r="H3232" s="32">
        <v>0.99009900990099997</v>
      </c>
      <c r="I3232" s="29">
        <v>0</v>
      </c>
      <c r="J3232" s="12">
        <v>2.970297029703</v>
      </c>
      <c r="K3232" s="12">
        <v>96.039603960395993</v>
      </c>
      <c r="L3232" s="62">
        <v>0</v>
      </c>
    </row>
    <row r="3233" spans="2:12" x14ac:dyDescent="0.2">
      <c r="D3233" s="175"/>
      <c r="E3233" s="4" t="s">
        <v>44</v>
      </c>
      <c r="F3233" s="6"/>
      <c r="G3233" s="5">
        <v>114</v>
      </c>
      <c r="H3233" s="32">
        <v>0.87719298245599997</v>
      </c>
      <c r="I3233" s="12">
        <v>1.7543859649119999</v>
      </c>
      <c r="J3233" s="12">
        <v>1.7543859649119999</v>
      </c>
      <c r="K3233" s="12">
        <v>95.614035087719003</v>
      </c>
      <c r="L3233" s="62">
        <v>0</v>
      </c>
    </row>
    <row r="3234" spans="2:12" x14ac:dyDescent="0.2">
      <c r="D3234" s="175"/>
      <c r="E3234" s="4" t="s">
        <v>45</v>
      </c>
      <c r="F3234" s="6"/>
      <c r="G3234" s="5">
        <v>83</v>
      </c>
      <c r="H3234" s="63">
        <v>0</v>
      </c>
      <c r="I3234" s="29">
        <v>0</v>
      </c>
      <c r="J3234" s="12">
        <v>3.6144578313250002</v>
      </c>
      <c r="K3234" s="33">
        <v>90.361445783132993</v>
      </c>
      <c r="L3234" s="34">
        <v>6.0240963855420002</v>
      </c>
    </row>
    <row r="3235" spans="2:12" x14ac:dyDescent="0.2">
      <c r="D3235" s="174" t="s">
        <v>37</v>
      </c>
      <c r="E3235" s="20" t="s">
        <v>77</v>
      </c>
      <c r="F3235" s="22"/>
      <c r="G3235" s="21">
        <v>593</v>
      </c>
      <c r="H3235" s="51">
        <v>0.84317032040499995</v>
      </c>
      <c r="I3235" s="19">
        <v>0.33726812816200002</v>
      </c>
      <c r="J3235" s="19">
        <v>1.686340640809</v>
      </c>
      <c r="K3235" s="19">
        <v>95.952782462057002</v>
      </c>
      <c r="L3235" s="50">
        <v>1.1804384485670001</v>
      </c>
    </row>
    <row r="3236" spans="2:12" x14ac:dyDescent="0.2">
      <c r="D3236" s="175"/>
      <c r="E3236" s="4" t="s">
        <v>39</v>
      </c>
      <c r="F3236" s="6"/>
      <c r="G3236" s="5">
        <v>27</v>
      </c>
      <c r="H3236" s="32">
        <v>3.7037037037039999</v>
      </c>
      <c r="I3236" s="29">
        <v>0</v>
      </c>
      <c r="J3236" s="29">
        <v>0</v>
      </c>
      <c r="K3236" s="12">
        <v>96.296296296296006</v>
      </c>
      <c r="L3236" s="62">
        <v>0</v>
      </c>
    </row>
    <row r="3237" spans="2:12" x14ac:dyDescent="0.2">
      <c r="D3237" s="175"/>
      <c r="E3237" s="4" t="s">
        <v>40</v>
      </c>
      <c r="F3237" s="6"/>
      <c r="G3237" s="5">
        <v>74</v>
      </c>
      <c r="H3237" s="32">
        <v>2.7027027027030002</v>
      </c>
      <c r="I3237" s="12">
        <v>1.351351351351</v>
      </c>
      <c r="J3237" s="12">
        <v>1.351351351351</v>
      </c>
      <c r="K3237" s="12">
        <v>93.243243243243001</v>
      </c>
      <c r="L3237" s="34">
        <v>1.351351351351</v>
      </c>
    </row>
    <row r="3238" spans="2:12" x14ac:dyDescent="0.2">
      <c r="D3238" s="175"/>
      <c r="E3238" s="4" t="s">
        <v>41</v>
      </c>
      <c r="F3238" s="6"/>
      <c r="G3238" s="5">
        <v>96</v>
      </c>
      <c r="H3238" s="63">
        <v>0</v>
      </c>
      <c r="I3238" s="12">
        <v>1.041666666667</v>
      </c>
      <c r="J3238" s="29">
        <v>0</v>
      </c>
      <c r="K3238" s="12">
        <v>98.958333333333002</v>
      </c>
      <c r="L3238" s="62">
        <v>0</v>
      </c>
    </row>
    <row r="3239" spans="2:12" x14ac:dyDescent="0.2">
      <c r="D3239" s="175"/>
      <c r="E3239" s="4" t="s">
        <v>42</v>
      </c>
      <c r="F3239" s="6"/>
      <c r="G3239" s="5">
        <v>97</v>
      </c>
      <c r="H3239" s="32">
        <v>1.0309278350519999</v>
      </c>
      <c r="I3239" s="29">
        <v>0</v>
      </c>
      <c r="J3239" s="12">
        <v>4.1237113402060004</v>
      </c>
      <c r="K3239" s="12">
        <v>93.814432989690999</v>
      </c>
      <c r="L3239" s="34">
        <v>1.0309278350519999</v>
      </c>
    </row>
    <row r="3240" spans="2:12" x14ac:dyDescent="0.2">
      <c r="D3240" s="175"/>
      <c r="E3240" s="4" t="s">
        <v>43</v>
      </c>
      <c r="F3240" s="6"/>
      <c r="G3240" s="5">
        <v>103</v>
      </c>
      <c r="H3240" s="63">
        <v>0</v>
      </c>
      <c r="I3240" s="29">
        <v>0</v>
      </c>
      <c r="J3240" s="12">
        <v>2.9126213592229999</v>
      </c>
      <c r="K3240" s="12">
        <v>95.145631067961006</v>
      </c>
      <c r="L3240" s="34">
        <v>1.9417475728160001</v>
      </c>
    </row>
    <row r="3241" spans="2:12" x14ac:dyDescent="0.2">
      <c r="D3241" s="175"/>
      <c r="E3241" s="4" t="s">
        <v>44</v>
      </c>
      <c r="F3241" s="6"/>
      <c r="G3241" s="5">
        <v>109</v>
      </c>
      <c r="H3241" s="32">
        <v>0.91743119266100004</v>
      </c>
      <c r="I3241" s="29">
        <v>0</v>
      </c>
      <c r="J3241" s="12">
        <v>1.834862385321</v>
      </c>
      <c r="K3241" s="12">
        <v>97.247706422017998</v>
      </c>
      <c r="L3241" s="62">
        <v>0</v>
      </c>
    </row>
    <row r="3242" spans="2:12" x14ac:dyDescent="0.2">
      <c r="D3242" s="176"/>
      <c r="E3242" s="59" t="s">
        <v>45</v>
      </c>
      <c r="F3242" s="60"/>
      <c r="G3242" s="56">
        <v>87</v>
      </c>
      <c r="H3242" s="115">
        <v>0</v>
      </c>
      <c r="I3242" s="80">
        <v>0</v>
      </c>
      <c r="J3242" s="80">
        <v>0</v>
      </c>
      <c r="K3242" s="47">
        <v>96.551724137931004</v>
      </c>
      <c r="L3242" s="85">
        <v>3.4482758620689999</v>
      </c>
    </row>
    <row r="3244" spans="2:12" x14ac:dyDescent="0.2">
      <c r="B3244" s="43" t="str">
        <f xml:space="preserve"> HYPERLINK("#'目次'!B124", "[118]")</f>
        <v>[118]</v>
      </c>
      <c r="C3244" s="31" t="s">
        <v>264</v>
      </c>
    </row>
    <row r="3248" spans="2:12" ht="24" x14ac:dyDescent="0.2">
      <c r="D3248" s="177"/>
      <c r="E3248" s="178"/>
      <c r="F3248" s="178"/>
      <c r="G3248" s="40" t="s">
        <v>14</v>
      </c>
      <c r="H3248" s="42" t="s">
        <v>240</v>
      </c>
      <c r="I3248" s="15" t="s">
        <v>241</v>
      </c>
      <c r="J3248" s="15" t="s">
        <v>242</v>
      </c>
      <c r="K3248" s="15" t="s">
        <v>243</v>
      </c>
      <c r="L3248" s="44" t="s">
        <v>17</v>
      </c>
    </row>
    <row r="3249" spans="4:12" x14ac:dyDescent="0.2">
      <c r="D3249" s="179"/>
      <c r="E3249" s="180"/>
      <c r="F3249" s="180"/>
      <c r="G3249" s="39"/>
      <c r="H3249" s="41"/>
      <c r="I3249" s="14"/>
      <c r="J3249" s="14"/>
      <c r="K3249" s="14"/>
      <c r="L3249" s="38"/>
    </row>
    <row r="3250" spans="4:12" x14ac:dyDescent="0.2">
      <c r="D3250" s="58"/>
      <c r="E3250" s="53" t="s">
        <v>14</v>
      </c>
      <c r="F3250" s="52"/>
      <c r="G3250" s="37">
        <v>1222</v>
      </c>
      <c r="H3250" s="24">
        <v>0.24549918166900001</v>
      </c>
      <c r="I3250" s="24">
        <v>0.40916530278199997</v>
      </c>
      <c r="J3250" s="24">
        <v>0.81833060556500004</v>
      </c>
      <c r="K3250" s="24">
        <v>0.73649754500800002</v>
      </c>
      <c r="L3250" s="68">
        <v>97.790507364974999</v>
      </c>
    </row>
    <row r="3251" spans="4:12" x14ac:dyDescent="0.2">
      <c r="D3251" s="174" t="s">
        <v>18</v>
      </c>
      <c r="E3251" s="20" t="s">
        <v>19</v>
      </c>
      <c r="F3251" s="22"/>
      <c r="G3251" s="21">
        <v>57</v>
      </c>
      <c r="H3251" s="110">
        <v>0</v>
      </c>
      <c r="I3251" s="19">
        <v>1.7543859649119999</v>
      </c>
      <c r="J3251" s="19">
        <v>5.2631578947369997</v>
      </c>
      <c r="K3251" s="74">
        <v>0</v>
      </c>
      <c r="L3251" s="50">
        <v>92.982456140351005</v>
      </c>
    </row>
    <row r="3252" spans="4:12" x14ac:dyDescent="0.2">
      <c r="D3252" s="175"/>
      <c r="E3252" s="4" t="s">
        <v>20</v>
      </c>
      <c r="F3252" s="6"/>
      <c r="G3252" s="5">
        <v>84</v>
      </c>
      <c r="H3252" s="63">
        <v>0</v>
      </c>
      <c r="I3252" s="12">
        <v>2.3809523809519999</v>
      </c>
      <c r="J3252" s="12">
        <v>2.3809523809519999</v>
      </c>
      <c r="K3252" s="29">
        <v>0</v>
      </c>
      <c r="L3252" s="34">
        <v>95.238095238094999</v>
      </c>
    </row>
    <row r="3253" spans="4:12" x14ac:dyDescent="0.2">
      <c r="D3253" s="175"/>
      <c r="E3253" s="4" t="s">
        <v>21</v>
      </c>
      <c r="F3253" s="6"/>
      <c r="G3253" s="5">
        <v>487</v>
      </c>
      <c r="H3253" s="63">
        <v>0</v>
      </c>
      <c r="I3253" s="12">
        <v>0.20533880903499999</v>
      </c>
      <c r="J3253" s="12">
        <v>0.41067761806999997</v>
      </c>
      <c r="K3253" s="12">
        <v>0.61601642710500004</v>
      </c>
      <c r="L3253" s="34">
        <v>98.767967145791005</v>
      </c>
    </row>
    <row r="3254" spans="4:12" x14ac:dyDescent="0.2">
      <c r="D3254" s="175"/>
      <c r="E3254" s="4" t="s">
        <v>22</v>
      </c>
      <c r="F3254" s="6"/>
      <c r="G3254" s="5">
        <v>35</v>
      </c>
      <c r="H3254" s="63">
        <v>0</v>
      </c>
      <c r="I3254" s="29">
        <v>0</v>
      </c>
      <c r="J3254" s="29">
        <v>0</v>
      </c>
      <c r="K3254" s="29">
        <v>0</v>
      </c>
      <c r="L3254" s="34">
        <v>100</v>
      </c>
    </row>
    <row r="3255" spans="4:12" x14ac:dyDescent="0.2">
      <c r="D3255" s="175"/>
      <c r="E3255" s="4" t="s">
        <v>23</v>
      </c>
      <c r="F3255" s="6"/>
      <c r="G3255" s="5">
        <v>143</v>
      </c>
      <c r="H3255" s="63">
        <v>0</v>
      </c>
      <c r="I3255" s="29">
        <v>0</v>
      </c>
      <c r="J3255" s="12">
        <v>0.69930069930100003</v>
      </c>
      <c r="K3255" s="12">
        <v>0.69930069930100003</v>
      </c>
      <c r="L3255" s="34">
        <v>98.601398601398998</v>
      </c>
    </row>
    <row r="3256" spans="4:12" x14ac:dyDescent="0.2">
      <c r="D3256" s="175"/>
      <c r="E3256" s="4" t="s">
        <v>24</v>
      </c>
      <c r="F3256" s="6"/>
      <c r="G3256" s="5">
        <v>187</v>
      </c>
      <c r="H3256" s="32">
        <v>0.53475935828900001</v>
      </c>
      <c r="I3256" s="29">
        <v>0</v>
      </c>
      <c r="J3256" s="12">
        <v>1.069518716578</v>
      </c>
      <c r="K3256" s="12">
        <v>1.6042780748659999</v>
      </c>
      <c r="L3256" s="34">
        <v>96.791443850267001</v>
      </c>
    </row>
    <row r="3257" spans="4:12" x14ac:dyDescent="0.2">
      <c r="D3257" s="175"/>
      <c r="E3257" s="4" t="s">
        <v>25</v>
      </c>
      <c r="F3257" s="6"/>
      <c r="G3257" s="5">
        <v>71</v>
      </c>
      <c r="H3257" s="63">
        <v>0</v>
      </c>
      <c r="I3257" s="29">
        <v>0</v>
      </c>
      <c r="J3257" s="29">
        <v>0</v>
      </c>
      <c r="K3257" s="12">
        <v>1.4084507042250001</v>
      </c>
      <c r="L3257" s="34">
        <v>98.591549295774996</v>
      </c>
    </row>
    <row r="3258" spans="4:12" x14ac:dyDescent="0.2">
      <c r="D3258" s="175"/>
      <c r="E3258" s="4" t="s">
        <v>26</v>
      </c>
      <c r="F3258" s="6"/>
      <c r="G3258" s="5">
        <v>30</v>
      </c>
      <c r="H3258" s="63">
        <v>0</v>
      </c>
      <c r="I3258" s="29">
        <v>0</v>
      </c>
      <c r="J3258" s="29">
        <v>0</v>
      </c>
      <c r="K3258" s="29">
        <v>0</v>
      </c>
      <c r="L3258" s="34">
        <v>100</v>
      </c>
    </row>
    <row r="3259" spans="4:12" x14ac:dyDescent="0.2">
      <c r="D3259" s="175"/>
      <c r="E3259" s="4" t="s">
        <v>27</v>
      </c>
      <c r="F3259" s="6"/>
      <c r="G3259" s="5">
        <v>70</v>
      </c>
      <c r="H3259" s="63">
        <v>0</v>
      </c>
      <c r="I3259" s="12">
        <v>1.4285714285710001</v>
      </c>
      <c r="J3259" s="29">
        <v>0</v>
      </c>
      <c r="K3259" s="12">
        <v>1.4285714285710001</v>
      </c>
      <c r="L3259" s="34">
        <v>97.142857142856997</v>
      </c>
    </row>
    <row r="3260" spans="4:12" x14ac:dyDescent="0.2">
      <c r="D3260" s="175"/>
      <c r="E3260" s="4" t="s">
        <v>28</v>
      </c>
      <c r="F3260" s="6"/>
      <c r="G3260" s="5">
        <v>51</v>
      </c>
      <c r="H3260" s="32">
        <v>3.9215686274510002</v>
      </c>
      <c r="I3260" s="29">
        <v>0</v>
      </c>
      <c r="J3260" s="29">
        <v>0</v>
      </c>
      <c r="K3260" s="29">
        <v>0</v>
      </c>
      <c r="L3260" s="34">
        <v>96.078431372549005</v>
      </c>
    </row>
    <row r="3261" spans="4:12" x14ac:dyDescent="0.2">
      <c r="D3261" s="175"/>
      <c r="E3261" s="4" t="s">
        <v>29</v>
      </c>
      <c r="F3261" s="6"/>
      <c r="G3261" s="5">
        <v>7</v>
      </c>
      <c r="H3261" s="63">
        <v>0</v>
      </c>
      <c r="I3261" s="29">
        <v>0</v>
      </c>
      <c r="J3261" s="29">
        <v>0</v>
      </c>
      <c r="K3261" s="29">
        <v>0</v>
      </c>
      <c r="L3261" s="34">
        <v>100</v>
      </c>
    </row>
    <row r="3262" spans="4:12" x14ac:dyDescent="0.2">
      <c r="D3262" s="174" t="s">
        <v>30</v>
      </c>
      <c r="E3262" s="20" t="s">
        <v>31</v>
      </c>
      <c r="F3262" s="22"/>
      <c r="G3262" s="21">
        <v>393</v>
      </c>
      <c r="H3262" s="51">
        <v>0.50890585241700004</v>
      </c>
      <c r="I3262" s="19">
        <v>0.25445292620900001</v>
      </c>
      <c r="J3262" s="19">
        <v>1.0178117048349999</v>
      </c>
      <c r="K3262" s="19">
        <v>1.2722646310429999</v>
      </c>
      <c r="L3262" s="50">
        <v>96.946564885496002</v>
      </c>
    </row>
    <row r="3263" spans="4:12" x14ac:dyDescent="0.2">
      <c r="D3263" s="175"/>
      <c r="E3263" s="4" t="s">
        <v>32</v>
      </c>
      <c r="F3263" s="6"/>
      <c r="G3263" s="5">
        <v>352</v>
      </c>
      <c r="H3263" s="63">
        <v>0</v>
      </c>
      <c r="I3263" s="12">
        <v>0.28409090909099999</v>
      </c>
      <c r="J3263" s="12">
        <v>0.85227272727299996</v>
      </c>
      <c r="K3263" s="12">
        <v>0.56818181818199998</v>
      </c>
      <c r="L3263" s="34">
        <v>98.295454545455001</v>
      </c>
    </row>
    <row r="3264" spans="4:12" x14ac:dyDescent="0.2">
      <c r="D3264" s="175"/>
      <c r="E3264" s="4" t="s">
        <v>33</v>
      </c>
      <c r="F3264" s="6"/>
      <c r="G3264" s="5">
        <v>388</v>
      </c>
      <c r="H3264" s="32">
        <v>0.25773195876299998</v>
      </c>
      <c r="I3264" s="12">
        <v>0.77319587628899999</v>
      </c>
      <c r="J3264" s="12">
        <v>0.51546391752599996</v>
      </c>
      <c r="K3264" s="12">
        <v>0.51546391752599996</v>
      </c>
      <c r="L3264" s="34">
        <v>97.938144329897</v>
      </c>
    </row>
    <row r="3265" spans="2:12" x14ac:dyDescent="0.2">
      <c r="D3265" s="175"/>
      <c r="E3265" s="4" t="s">
        <v>34</v>
      </c>
      <c r="F3265" s="6"/>
      <c r="G3265" s="5">
        <v>89</v>
      </c>
      <c r="H3265" s="63">
        <v>0</v>
      </c>
      <c r="I3265" s="29">
        <v>0</v>
      </c>
      <c r="J3265" s="12">
        <v>1.123595505618</v>
      </c>
      <c r="K3265" s="29">
        <v>0</v>
      </c>
      <c r="L3265" s="34">
        <v>98.876404494382001</v>
      </c>
    </row>
    <row r="3266" spans="2:12" x14ac:dyDescent="0.2">
      <c r="D3266" s="174" t="s">
        <v>35</v>
      </c>
      <c r="E3266" s="20" t="s">
        <v>36</v>
      </c>
      <c r="F3266" s="22"/>
      <c r="G3266" s="21">
        <v>629</v>
      </c>
      <c r="H3266" s="51">
        <v>0.31796502384699998</v>
      </c>
      <c r="I3266" s="19">
        <v>0.47694753577100002</v>
      </c>
      <c r="J3266" s="19">
        <v>0.47694753577100002</v>
      </c>
      <c r="K3266" s="19">
        <v>1.2718600953899999</v>
      </c>
      <c r="L3266" s="50">
        <v>97.456279809221002</v>
      </c>
    </row>
    <row r="3267" spans="2:12" x14ac:dyDescent="0.2">
      <c r="D3267" s="175"/>
      <c r="E3267" s="4" t="s">
        <v>37</v>
      </c>
      <c r="F3267" s="6"/>
      <c r="G3267" s="5">
        <v>593</v>
      </c>
      <c r="H3267" s="32">
        <v>0.16863406408100001</v>
      </c>
      <c r="I3267" s="12">
        <v>0.33726812816200002</v>
      </c>
      <c r="J3267" s="12">
        <v>1.1804384485670001</v>
      </c>
      <c r="K3267" s="12">
        <v>0.16863406408100001</v>
      </c>
      <c r="L3267" s="34">
        <v>98.145025295110003</v>
      </c>
    </row>
    <row r="3268" spans="2:12" x14ac:dyDescent="0.2">
      <c r="D3268" s="174" t="s">
        <v>38</v>
      </c>
      <c r="E3268" s="20" t="s">
        <v>39</v>
      </c>
      <c r="F3268" s="22"/>
      <c r="G3268" s="21">
        <v>64</v>
      </c>
      <c r="H3268" s="110">
        <v>0</v>
      </c>
      <c r="I3268" s="74">
        <v>0</v>
      </c>
      <c r="J3268" s="74">
        <v>0</v>
      </c>
      <c r="K3268" s="74">
        <v>0</v>
      </c>
      <c r="L3268" s="50">
        <v>100</v>
      </c>
    </row>
    <row r="3269" spans="2:12" x14ac:dyDescent="0.2">
      <c r="D3269" s="175"/>
      <c r="E3269" s="4" t="s">
        <v>40</v>
      </c>
      <c r="F3269" s="6"/>
      <c r="G3269" s="5">
        <v>147</v>
      </c>
      <c r="H3269" s="63">
        <v>0</v>
      </c>
      <c r="I3269" s="12">
        <v>1.360544217687</v>
      </c>
      <c r="J3269" s="12">
        <v>1.360544217687</v>
      </c>
      <c r="K3269" s="29">
        <v>0</v>
      </c>
      <c r="L3269" s="34">
        <v>97.278911564626</v>
      </c>
    </row>
    <row r="3270" spans="2:12" x14ac:dyDescent="0.2">
      <c r="D3270" s="175"/>
      <c r="E3270" s="4" t="s">
        <v>41</v>
      </c>
      <c r="F3270" s="6"/>
      <c r="G3270" s="5">
        <v>204</v>
      </c>
      <c r="H3270" s="63">
        <v>0</v>
      </c>
      <c r="I3270" s="29">
        <v>0</v>
      </c>
      <c r="J3270" s="12">
        <v>0.98039215686299996</v>
      </c>
      <c r="K3270" s="12">
        <v>0.98039215686299996</v>
      </c>
      <c r="L3270" s="34">
        <v>98.039215686275</v>
      </c>
    </row>
    <row r="3271" spans="2:12" x14ac:dyDescent="0.2">
      <c r="D3271" s="175"/>
      <c r="E3271" s="4" t="s">
        <v>42</v>
      </c>
      <c r="F3271" s="6"/>
      <c r="G3271" s="5">
        <v>210</v>
      </c>
      <c r="H3271" s="32">
        <v>0.95238095238099996</v>
      </c>
      <c r="I3271" s="29">
        <v>0</v>
      </c>
      <c r="J3271" s="12">
        <v>0.95238095238099996</v>
      </c>
      <c r="K3271" s="12">
        <v>0.95238095238099996</v>
      </c>
      <c r="L3271" s="34">
        <v>97.142857142856997</v>
      </c>
    </row>
    <row r="3272" spans="2:12" x14ac:dyDescent="0.2">
      <c r="D3272" s="175"/>
      <c r="E3272" s="4" t="s">
        <v>43</v>
      </c>
      <c r="F3272" s="6"/>
      <c r="G3272" s="5">
        <v>204</v>
      </c>
      <c r="H3272" s="63">
        <v>0</v>
      </c>
      <c r="I3272" s="12">
        <v>0.98039215686299996</v>
      </c>
      <c r="J3272" s="29">
        <v>0</v>
      </c>
      <c r="K3272" s="12">
        <v>0.98039215686299996</v>
      </c>
      <c r="L3272" s="34">
        <v>98.039215686275</v>
      </c>
    </row>
    <row r="3273" spans="2:12" x14ac:dyDescent="0.2">
      <c r="D3273" s="175"/>
      <c r="E3273" s="4" t="s">
        <v>44</v>
      </c>
      <c r="F3273" s="6"/>
      <c r="G3273" s="5">
        <v>223</v>
      </c>
      <c r="H3273" s="32">
        <v>0.44843049327399997</v>
      </c>
      <c r="I3273" s="12">
        <v>0.44843049327399997</v>
      </c>
      <c r="J3273" s="12">
        <v>0.89686098654699997</v>
      </c>
      <c r="K3273" s="12">
        <v>0.44843049327399997</v>
      </c>
      <c r="L3273" s="34">
        <v>97.757847533632003</v>
      </c>
    </row>
    <row r="3274" spans="2:12" x14ac:dyDescent="0.2">
      <c r="D3274" s="176"/>
      <c r="E3274" s="59" t="s">
        <v>45</v>
      </c>
      <c r="F3274" s="60"/>
      <c r="G3274" s="56">
        <v>170</v>
      </c>
      <c r="H3274" s="115">
        <v>0</v>
      </c>
      <c r="I3274" s="80">
        <v>0</v>
      </c>
      <c r="J3274" s="47">
        <v>1.1764705882349999</v>
      </c>
      <c r="K3274" s="47">
        <v>1.1764705882349999</v>
      </c>
      <c r="L3274" s="85">
        <v>97.647058823528994</v>
      </c>
    </row>
    <row r="3276" spans="2:12" x14ac:dyDescent="0.2">
      <c r="B3276" s="43" t="str">
        <f xml:space="preserve"> HYPERLINK("#'目次'!B125", "[119]")</f>
        <v>[119]</v>
      </c>
      <c r="C3276" s="31" t="s">
        <v>264</v>
      </c>
    </row>
    <row r="3280" spans="2:12" ht="24" x14ac:dyDescent="0.2">
      <c r="D3280" s="177"/>
      <c r="E3280" s="178"/>
      <c r="F3280" s="178"/>
      <c r="G3280" s="40" t="s">
        <v>14</v>
      </c>
      <c r="H3280" s="42" t="s">
        <v>240</v>
      </c>
      <c r="I3280" s="15" t="s">
        <v>241</v>
      </c>
      <c r="J3280" s="15" t="s">
        <v>242</v>
      </c>
      <c r="K3280" s="15" t="s">
        <v>243</v>
      </c>
      <c r="L3280" s="44" t="s">
        <v>17</v>
      </c>
    </row>
    <row r="3281" spans="4:12" x14ac:dyDescent="0.2">
      <c r="D3281" s="179"/>
      <c r="E3281" s="180"/>
      <c r="F3281" s="180"/>
      <c r="G3281" s="39"/>
      <c r="H3281" s="41"/>
      <c r="I3281" s="14"/>
      <c r="J3281" s="14"/>
      <c r="K3281" s="14"/>
      <c r="L3281" s="38"/>
    </row>
    <row r="3282" spans="4:12" x14ac:dyDescent="0.2">
      <c r="D3282" s="58"/>
      <c r="E3282" s="53" t="s">
        <v>14</v>
      </c>
      <c r="F3282" s="52"/>
      <c r="G3282" s="37">
        <v>1222</v>
      </c>
      <c r="H3282" s="24">
        <v>0.24549918166900001</v>
      </c>
      <c r="I3282" s="24">
        <v>0.40916530278199997</v>
      </c>
      <c r="J3282" s="24">
        <v>0.81833060556500004</v>
      </c>
      <c r="K3282" s="24">
        <v>0.73649754500800002</v>
      </c>
      <c r="L3282" s="68">
        <v>97.790507364974999</v>
      </c>
    </row>
    <row r="3283" spans="4:12" x14ac:dyDescent="0.2">
      <c r="D3283" s="174" t="s">
        <v>52</v>
      </c>
      <c r="E3283" s="20" t="s">
        <v>53</v>
      </c>
      <c r="F3283" s="22"/>
      <c r="G3283" s="21">
        <v>15</v>
      </c>
      <c r="H3283" s="110">
        <v>0</v>
      </c>
      <c r="I3283" s="74">
        <v>0</v>
      </c>
      <c r="J3283" s="74">
        <v>0</v>
      </c>
      <c r="K3283" s="74">
        <v>0</v>
      </c>
      <c r="L3283" s="50">
        <v>100</v>
      </c>
    </row>
    <row r="3284" spans="4:12" ht="24" x14ac:dyDescent="0.2">
      <c r="D3284" s="175"/>
      <c r="E3284" s="4" t="s">
        <v>54</v>
      </c>
      <c r="F3284" s="6"/>
      <c r="G3284" s="5">
        <v>122</v>
      </c>
      <c r="H3284" s="32">
        <v>0.81967213114799997</v>
      </c>
      <c r="I3284" s="12">
        <v>2.459016393443</v>
      </c>
      <c r="J3284" s="12">
        <v>0.81967213114799997</v>
      </c>
      <c r="K3284" s="29">
        <v>0</v>
      </c>
      <c r="L3284" s="34">
        <v>95.901639344261994</v>
      </c>
    </row>
    <row r="3285" spans="4:12" x14ac:dyDescent="0.2">
      <c r="D3285" s="175"/>
      <c r="E3285" s="4" t="s">
        <v>55</v>
      </c>
      <c r="F3285" s="6"/>
      <c r="G3285" s="5">
        <v>43</v>
      </c>
      <c r="H3285" s="63">
        <v>0</v>
      </c>
      <c r="I3285" s="29">
        <v>0</v>
      </c>
      <c r="J3285" s="29">
        <v>0</v>
      </c>
      <c r="K3285" s="12">
        <v>2.3255813953489999</v>
      </c>
      <c r="L3285" s="34">
        <v>97.674418604650995</v>
      </c>
    </row>
    <row r="3286" spans="4:12" x14ac:dyDescent="0.2">
      <c r="D3286" s="175"/>
      <c r="E3286" s="4" t="s">
        <v>56</v>
      </c>
      <c r="F3286" s="6"/>
      <c r="G3286" s="5">
        <v>60</v>
      </c>
      <c r="H3286" s="63">
        <v>0</v>
      </c>
      <c r="I3286" s="29">
        <v>0</v>
      </c>
      <c r="J3286" s="29">
        <v>0</v>
      </c>
      <c r="K3286" s="12">
        <v>3.333333333333</v>
      </c>
      <c r="L3286" s="34">
        <v>96.666666666666998</v>
      </c>
    </row>
    <row r="3287" spans="4:12" x14ac:dyDescent="0.2">
      <c r="D3287" s="175"/>
      <c r="E3287" s="4" t="s">
        <v>57</v>
      </c>
      <c r="F3287" s="6"/>
      <c r="G3287" s="5">
        <v>286</v>
      </c>
      <c r="H3287" s="32">
        <v>0.34965034965000003</v>
      </c>
      <c r="I3287" s="12">
        <v>0.34965034965000003</v>
      </c>
      <c r="J3287" s="12">
        <v>1.398601398601</v>
      </c>
      <c r="K3287" s="12">
        <v>1.0489510489510001</v>
      </c>
      <c r="L3287" s="34">
        <v>96.853146853146995</v>
      </c>
    </row>
    <row r="3288" spans="4:12" x14ac:dyDescent="0.2">
      <c r="D3288" s="175"/>
      <c r="E3288" s="4" t="s">
        <v>58</v>
      </c>
      <c r="F3288" s="6"/>
      <c r="G3288" s="5">
        <v>129</v>
      </c>
      <c r="H3288" s="63">
        <v>0</v>
      </c>
      <c r="I3288" s="29">
        <v>0</v>
      </c>
      <c r="J3288" s="29">
        <v>0</v>
      </c>
      <c r="K3288" s="12">
        <v>1.550387596899</v>
      </c>
      <c r="L3288" s="34">
        <v>98.449612403101</v>
      </c>
    </row>
    <row r="3289" spans="4:12" x14ac:dyDescent="0.2">
      <c r="D3289" s="175"/>
      <c r="E3289" s="4" t="s">
        <v>59</v>
      </c>
      <c r="F3289" s="6"/>
      <c r="G3289" s="5">
        <v>195</v>
      </c>
      <c r="H3289" s="63">
        <v>0</v>
      </c>
      <c r="I3289" s="29">
        <v>0</v>
      </c>
      <c r="J3289" s="12">
        <v>0.51282051282100005</v>
      </c>
      <c r="K3289" s="29">
        <v>0</v>
      </c>
      <c r="L3289" s="34">
        <v>99.487179487179006</v>
      </c>
    </row>
    <row r="3290" spans="4:12" x14ac:dyDescent="0.2">
      <c r="D3290" s="175"/>
      <c r="E3290" s="4" t="s">
        <v>60</v>
      </c>
      <c r="F3290" s="6"/>
      <c r="G3290" s="5">
        <v>176</v>
      </c>
      <c r="H3290" s="63">
        <v>0</v>
      </c>
      <c r="I3290" s="29">
        <v>0</v>
      </c>
      <c r="J3290" s="12">
        <v>0.56818181818199998</v>
      </c>
      <c r="K3290" s="29">
        <v>0</v>
      </c>
      <c r="L3290" s="34">
        <v>99.431818181818002</v>
      </c>
    </row>
    <row r="3291" spans="4:12" x14ac:dyDescent="0.2">
      <c r="D3291" s="175"/>
      <c r="E3291" s="4" t="s">
        <v>61</v>
      </c>
      <c r="F3291" s="6"/>
      <c r="G3291" s="5">
        <v>78</v>
      </c>
      <c r="H3291" s="63">
        <v>0</v>
      </c>
      <c r="I3291" s="29">
        <v>0</v>
      </c>
      <c r="J3291" s="12">
        <v>1.2820512820509999</v>
      </c>
      <c r="K3291" s="29">
        <v>0</v>
      </c>
      <c r="L3291" s="34">
        <v>98.717948717949</v>
      </c>
    </row>
    <row r="3292" spans="4:12" x14ac:dyDescent="0.2">
      <c r="D3292" s="175"/>
      <c r="E3292" s="4" t="s">
        <v>62</v>
      </c>
      <c r="F3292" s="6"/>
      <c r="G3292" s="5">
        <v>113</v>
      </c>
      <c r="H3292" s="32">
        <v>0.88495575221199996</v>
      </c>
      <c r="I3292" s="12">
        <v>0.88495575221199996</v>
      </c>
      <c r="J3292" s="12">
        <v>1.769911504425</v>
      </c>
      <c r="K3292" s="12">
        <v>0.88495575221199996</v>
      </c>
      <c r="L3292" s="34">
        <v>95.575221238937999</v>
      </c>
    </row>
    <row r="3293" spans="4:12" x14ac:dyDescent="0.2">
      <c r="D3293" s="174" t="s">
        <v>63</v>
      </c>
      <c r="E3293" s="20" t="s">
        <v>64</v>
      </c>
      <c r="F3293" s="22"/>
      <c r="G3293" s="21">
        <v>234</v>
      </c>
      <c r="H3293" s="51">
        <v>0.42735042735000001</v>
      </c>
      <c r="I3293" s="19">
        <v>0.85470085470099999</v>
      </c>
      <c r="J3293" s="19">
        <v>0.42735042735000001</v>
      </c>
      <c r="K3293" s="74">
        <v>0</v>
      </c>
      <c r="L3293" s="50">
        <v>98.290598290597998</v>
      </c>
    </row>
    <row r="3294" spans="4:12" x14ac:dyDescent="0.2">
      <c r="D3294" s="175"/>
      <c r="E3294" s="4" t="s">
        <v>65</v>
      </c>
      <c r="F3294" s="6"/>
      <c r="G3294" s="5">
        <v>172</v>
      </c>
      <c r="H3294" s="63">
        <v>0</v>
      </c>
      <c r="I3294" s="12">
        <v>0.58139534883699995</v>
      </c>
      <c r="J3294" s="12">
        <v>0.58139534883699995</v>
      </c>
      <c r="K3294" s="12">
        <v>2.3255813953489999</v>
      </c>
      <c r="L3294" s="34">
        <v>96.511627906976997</v>
      </c>
    </row>
    <row r="3295" spans="4:12" x14ac:dyDescent="0.2">
      <c r="D3295" s="175"/>
      <c r="E3295" s="4" t="s">
        <v>66</v>
      </c>
      <c r="F3295" s="6"/>
      <c r="G3295" s="5">
        <v>165</v>
      </c>
      <c r="H3295" s="63">
        <v>0</v>
      </c>
      <c r="I3295" s="29">
        <v>0</v>
      </c>
      <c r="J3295" s="12">
        <v>1.2121212121210001</v>
      </c>
      <c r="K3295" s="29">
        <v>0</v>
      </c>
      <c r="L3295" s="34">
        <v>98.787878787878995</v>
      </c>
    </row>
    <row r="3296" spans="4:12" x14ac:dyDescent="0.2">
      <c r="D3296" s="175"/>
      <c r="E3296" s="4" t="s">
        <v>67</v>
      </c>
      <c r="F3296" s="6"/>
      <c r="G3296" s="5">
        <v>158</v>
      </c>
      <c r="H3296" s="32">
        <v>0.63291139240500005</v>
      </c>
      <c r="I3296" s="29">
        <v>0</v>
      </c>
      <c r="J3296" s="12">
        <v>1.8987341772149999</v>
      </c>
      <c r="K3296" s="29">
        <v>0</v>
      </c>
      <c r="L3296" s="34">
        <v>97.468354430380003</v>
      </c>
    </row>
    <row r="3297" spans="2:12" x14ac:dyDescent="0.2">
      <c r="D3297" s="175"/>
      <c r="E3297" s="4" t="s">
        <v>68</v>
      </c>
      <c r="F3297" s="6"/>
      <c r="G3297" s="5">
        <v>112</v>
      </c>
      <c r="H3297" s="32">
        <v>0.89285714285700002</v>
      </c>
      <c r="I3297" s="29">
        <v>0</v>
      </c>
      <c r="J3297" s="29">
        <v>0</v>
      </c>
      <c r="K3297" s="12">
        <v>0.89285714285700002</v>
      </c>
      <c r="L3297" s="34">
        <v>98.214285714286007</v>
      </c>
    </row>
    <row r="3298" spans="2:12" x14ac:dyDescent="0.2">
      <c r="D3298" s="175"/>
      <c r="E3298" s="4" t="s">
        <v>69</v>
      </c>
      <c r="F3298" s="6"/>
      <c r="G3298" s="5">
        <v>92</v>
      </c>
      <c r="H3298" s="63">
        <v>0</v>
      </c>
      <c r="I3298" s="29">
        <v>0</v>
      </c>
      <c r="J3298" s="12">
        <v>1.086956521739</v>
      </c>
      <c r="K3298" s="29">
        <v>0</v>
      </c>
      <c r="L3298" s="34">
        <v>98.913043478261002</v>
      </c>
    </row>
    <row r="3299" spans="2:12" x14ac:dyDescent="0.2">
      <c r="D3299" s="175"/>
      <c r="E3299" s="4" t="s">
        <v>70</v>
      </c>
      <c r="F3299" s="6"/>
      <c r="G3299" s="5">
        <v>131</v>
      </c>
      <c r="H3299" s="63">
        <v>0</v>
      </c>
      <c r="I3299" s="12">
        <v>0.76335877862599999</v>
      </c>
      <c r="J3299" s="12">
        <v>0.76335877862599999</v>
      </c>
      <c r="K3299" s="12">
        <v>1.526717557252</v>
      </c>
      <c r="L3299" s="34">
        <v>96.946564885496002</v>
      </c>
    </row>
    <row r="3300" spans="2:12" x14ac:dyDescent="0.2">
      <c r="D3300" s="175"/>
      <c r="E3300" s="4" t="s">
        <v>71</v>
      </c>
      <c r="F3300" s="6"/>
      <c r="G3300" s="5">
        <v>71</v>
      </c>
      <c r="H3300" s="63">
        <v>0</v>
      </c>
      <c r="I3300" s="12">
        <v>1.4084507042250001</v>
      </c>
      <c r="J3300" s="29">
        <v>0</v>
      </c>
      <c r="K3300" s="12">
        <v>1.4084507042250001</v>
      </c>
      <c r="L3300" s="34">
        <v>97.183098591548998</v>
      </c>
    </row>
    <row r="3301" spans="2:12" x14ac:dyDescent="0.2">
      <c r="D3301" s="176"/>
      <c r="E3301" s="59" t="s">
        <v>72</v>
      </c>
      <c r="F3301" s="60"/>
      <c r="G3301" s="56">
        <v>70</v>
      </c>
      <c r="H3301" s="115">
        <v>0</v>
      </c>
      <c r="I3301" s="80">
        <v>0</v>
      </c>
      <c r="J3301" s="47">
        <v>1.4285714285710001</v>
      </c>
      <c r="K3301" s="47">
        <v>1.4285714285710001</v>
      </c>
      <c r="L3301" s="85">
        <v>97.142857142856997</v>
      </c>
    </row>
    <row r="3303" spans="2:12" x14ac:dyDescent="0.2">
      <c r="B3303" s="43" t="str">
        <f xml:space="preserve"> HYPERLINK("#'目次'!B126", "[120]")</f>
        <v>[120]</v>
      </c>
      <c r="C3303" s="31" t="s">
        <v>264</v>
      </c>
    </row>
    <row r="3306" spans="2:12" x14ac:dyDescent="0.2">
      <c r="C3306" s="31" t="s">
        <v>75</v>
      </c>
    </row>
    <row r="3307" spans="2:12" ht="24" x14ac:dyDescent="0.2">
      <c r="D3307" s="177"/>
      <c r="E3307" s="178"/>
      <c r="F3307" s="178"/>
      <c r="G3307" s="40" t="s">
        <v>14</v>
      </c>
      <c r="H3307" s="42" t="s">
        <v>240</v>
      </c>
      <c r="I3307" s="15" t="s">
        <v>241</v>
      </c>
      <c r="J3307" s="15" t="s">
        <v>242</v>
      </c>
      <c r="K3307" s="15" t="s">
        <v>243</v>
      </c>
      <c r="L3307" s="44" t="s">
        <v>17</v>
      </c>
    </row>
    <row r="3308" spans="2:12" x14ac:dyDescent="0.2">
      <c r="D3308" s="179"/>
      <c r="E3308" s="180"/>
      <c r="F3308" s="180"/>
      <c r="G3308" s="39"/>
      <c r="H3308" s="41"/>
      <c r="I3308" s="14"/>
      <c r="J3308" s="14"/>
      <c r="K3308" s="14"/>
      <c r="L3308" s="38"/>
    </row>
    <row r="3309" spans="2:12" x14ac:dyDescent="0.2">
      <c r="D3309" s="58"/>
      <c r="E3309" s="53" t="s">
        <v>14</v>
      </c>
      <c r="F3309" s="52"/>
      <c r="G3309" s="37">
        <v>1222</v>
      </c>
      <c r="H3309" s="24">
        <v>0.24549918166900001</v>
      </c>
      <c r="I3309" s="24">
        <v>0.40916530278199997</v>
      </c>
      <c r="J3309" s="24">
        <v>0.81833060556500004</v>
      </c>
      <c r="K3309" s="24">
        <v>0.73649754500800002</v>
      </c>
      <c r="L3309" s="68">
        <v>97.790507364974999</v>
      </c>
    </row>
    <row r="3310" spans="2:12" x14ac:dyDescent="0.2">
      <c r="D3310" s="174" t="s">
        <v>36</v>
      </c>
      <c r="E3310" s="20" t="s">
        <v>76</v>
      </c>
      <c r="F3310" s="22"/>
      <c r="G3310" s="21">
        <v>629</v>
      </c>
      <c r="H3310" s="51">
        <v>0.31796502384699998</v>
      </c>
      <c r="I3310" s="19">
        <v>0.47694753577100002</v>
      </c>
      <c r="J3310" s="19">
        <v>0.47694753577100002</v>
      </c>
      <c r="K3310" s="19">
        <v>1.2718600953899999</v>
      </c>
      <c r="L3310" s="50">
        <v>97.456279809221002</v>
      </c>
    </row>
    <row r="3311" spans="2:12" x14ac:dyDescent="0.2">
      <c r="D3311" s="175"/>
      <c r="E3311" s="4" t="s">
        <v>39</v>
      </c>
      <c r="F3311" s="6"/>
      <c r="G3311" s="5">
        <v>37</v>
      </c>
      <c r="H3311" s="63">
        <v>0</v>
      </c>
      <c r="I3311" s="29">
        <v>0</v>
      </c>
      <c r="J3311" s="29">
        <v>0</v>
      </c>
      <c r="K3311" s="29">
        <v>0</v>
      </c>
      <c r="L3311" s="34">
        <v>100</v>
      </c>
    </row>
    <row r="3312" spans="2:12" x14ac:dyDescent="0.2">
      <c r="D3312" s="175"/>
      <c r="E3312" s="4" t="s">
        <v>40</v>
      </c>
      <c r="F3312" s="6"/>
      <c r="G3312" s="5">
        <v>73</v>
      </c>
      <c r="H3312" s="63">
        <v>0</v>
      </c>
      <c r="I3312" s="12">
        <v>1.369863013699</v>
      </c>
      <c r="J3312" s="29">
        <v>0</v>
      </c>
      <c r="K3312" s="29">
        <v>0</v>
      </c>
      <c r="L3312" s="34">
        <v>98.630136986300997</v>
      </c>
    </row>
    <row r="3313" spans="2:12" x14ac:dyDescent="0.2">
      <c r="D3313" s="175"/>
      <c r="E3313" s="4" t="s">
        <v>41</v>
      </c>
      <c r="F3313" s="6"/>
      <c r="G3313" s="5">
        <v>108</v>
      </c>
      <c r="H3313" s="63">
        <v>0</v>
      </c>
      <c r="I3313" s="29">
        <v>0</v>
      </c>
      <c r="J3313" s="29">
        <v>0</v>
      </c>
      <c r="K3313" s="12">
        <v>1.851851851852</v>
      </c>
      <c r="L3313" s="34">
        <v>98.148148148147996</v>
      </c>
    </row>
    <row r="3314" spans="2:12" x14ac:dyDescent="0.2">
      <c r="D3314" s="175"/>
      <c r="E3314" s="4" t="s">
        <v>42</v>
      </c>
      <c r="F3314" s="6"/>
      <c r="G3314" s="5">
        <v>113</v>
      </c>
      <c r="H3314" s="32">
        <v>1.769911504425</v>
      </c>
      <c r="I3314" s="29">
        <v>0</v>
      </c>
      <c r="J3314" s="29">
        <v>0</v>
      </c>
      <c r="K3314" s="12">
        <v>1.769911504425</v>
      </c>
      <c r="L3314" s="34">
        <v>96.460176991150007</v>
      </c>
    </row>
    <row r="3315" spans="2:12" x14ac:dyDescent="0.2">
      <c r="D3315" s="175"/>
      <c r="E3315" s="4" t="s">
        <v>43</v>
      </c>
      <c r="F3315" s="6"/>
      <c r="G3315" s="5">
        <v>101</v>
      </c>
      <c r="H3315" s="63">
        <v>0</v>
      </c>
      <c r="I3315" s="12">
        <v>0.99009900990099997</v>
      </c>
      <c r="J3315" s="29">
        <v>0</v>
      </c>
      <c r="K3315" s="12">
        <v>1.9801980198019999</v>
      </c>
      <c r="L3315" s="34">
        <v>97.029702970296995</v>
      </c>
    </row>
    <row r="3316" spans="2:12" x14ac:dyDescent="0.2">
      <c r="D3316" s="175"/>
      <c r="E3316" s="4" t="s">
        <v>44</v>
      </c>
      <c r="F3316" s="6"/>
      <c r="G3316" s="5">
        <v>114</v>
      </c>
      <c r="H3316" s="63">
        <v>0</v>
      </c>
      <c r="I3316" s="12">
        <v>0.87719298245599997</v>
      </c>
      <c r="J3316" s="12">
        <v>0.87719298245599997</v>
      </c>
      <c r="K3316" s="12">
        <v>0.87719298245599997</v>
      </c>
      <c r="L3316" s="34">
        <v>97.368421052632002</v>
      </c>
    </row>
    <row r="3317" spans="2:12" x14ac:dyDescent="0.2">
      <c r="D3317" s="175"/>
      <c r="E3317" s="4" t="s">
        <v>45</v>
      </c>
      <c r="F3317" s="6"/>
      <c r="G3317" s="5">
        <v>83</v>
      </c>
      <c r="H3317" s="63">
        <v>0</v>
      </c>
      <c r="I3317" s="29">
        <v>0</v>
      </c>
      <c r="J3317" s="12">
        <v>2.409638554217</v>
      </c>
      <c r="K3317" s="12">
        <v>1.204819277108</v>
      </c>
      <c r="L3317" s="34">
        <v>96.385542168675002</v>
      </c>
    </row>
    <row r="3318" spans="2:12" x14ac:dyDescent="0.2">
      <c r="D3318" s="174" t="s">
        <v>37</v>
      </c>
      <c r="E3318" s="20" t="s">
        <v>77</v>
      </c>
      <c r="F3318" s="22"/>
      <c r="G3318" s="21">
        <v>593</v>
      </c>
      <c r="H3318" s="51">
        <v>0.16863406408100001</v>
      </c>
      <c r="I3318" s="19">
        <v>0.33726812816200002</v>
      </c>
      <c r="J3318" s="19">
        <v>1.1804384485670001</v>
      </c>
      <c r="K3318" s="19">
        <v>0.16863406408100001</v>
      </c>
      <c r="L3318" s="50">
        <v>98.145025295110003</v>
      </c>
    </row>
    <row r="3319" spans="2:12" x14ac:dyDescent="0.2">
      <c r="D3319" s="175"/>
      <c r="E3319" s="4" t="s">
        <v>39</v>
      </c>
      <c r="F3319" s="6"/>
      <c r="G3319" s="5">
        <v>27</v>
      </c>
      <c r="H3319" s="63">
        <v>0</v>
      </c>
      <c r="I3319" s="29">
        <v>0</v>
      </c>
      <c r="J3319" s="29">
        <v>0</v>
      </c>
      <c r="K3319" s="29">
        <v>0</v>
      </c>
      <c r="L3319" s="34">
        <v>100</v>
      </c>
    </row>
    <row r="3320" spans="2:12" x14ac:dyDescent="0.2">
      <c r="D3320" s="175"/>
      <c r="E3320" s="4" t="s">
        <v>40</v>
      </c>
      <c r="F3320" s="6"/>
      <c r="G3320" s="5">
        <v>74</v>
      </c>
      <c r="H3320" s="63">
        <v>0</v>
      </c>
      <c r="I3320" s="12">
        <v>1.351351351351</v>
      </c>
      <c r="J3320" s="12">
        <v>2.7027027027030002</v>
      </c>
      <c r="K3320" s="29">
        <v>0</v>
      </c>
      <c r="L3320" s="34">
        <v>95.945945945945994</v>
      </c>
    </row>
    <row r="3321" spans="2:12" x14ac:dyDescent="0.2">
      <c r="D3321" s="175"/>
      <c r="E3321" s="4" t="s">
        <v>41</v>
      </c>
      <c r="F3321" s="6"/>
      <c r="G3321" s="5">
        <v>96</v>
      </c>
      <c r="H3321" s="63">
        <v>0</v>
      </c>
      <c r="I3321" s="29">
        <v>0</v>
      </c>
      <c r="J3321" s="12">
        <v>2.083333333333</v>
      </c>
      <c r="K3321" s="29">
        <v>0</v>
      </c>
      <c r="L3321" s="34">
        <v>97.916666666666998</v>
      </c>
    </row>
    <row r="3322" spans="2:12" x14ac:dyDescent="0.2">
      <c r="D3322" s="175"/>
      <c r="E3322" s="4" t="s">
        <v>42</v>
      </c>
      <c r="F3322" s="6"/>
      <c r="G3322" s="5">
        <v>97</v>
      </c>
      <c r="H3322" s="63">
        <v>0</v>
      </c>
      <c r="I3322" s="29">
        <v>0</v>
      </c>
      <c r="J3322" s="12">
        <v>2.0618556701030002</v>
      </c>
      <c r="K3322" s="29">
        <v>0</v>
      </c>
      <c r="L3322" s="34">
        <v>97.938144329897</v>
      </c>
    </row>
    <row r="3323" spans="2:12" x14ac:dyDescent="0.2">
      <c r="D3323" s="175"/>
      <c r="E3323" s="4" t="s">
        <v>43</v>
      </c>
      <c r="F3323" s="6"/>
      <c r="G3323" s="5">
        <v>103</v>
      </c>
      <c r="H3323" s="63">
        <v>0</v>
      </c>
      <c r="I3323" s="12">
        <v>0.97087378640800004</v>
      </c>
      <c r="J3323" s="29">
        <v>0</v>
      </c>
      <c r="K3323" s="29">
        <v>0</v>
      </c>
      <c r="L3323" s="34">
        <v>99.029126213591994</v>
      </c>
    </row>
    <row r="3324" spans="2:12" x14ac:dyDescent="0.2">
      <c r="D3324" s="175"/>
      <c r="E3324" s="4" t="s">
        <v>44</v>
      </c>
      <c r="F3324" s="6"/>
      <c r="G3324" s="5">
        <v>109</v>
      </c>
      <c r="H3324" s="32">
        <v>0.91743119266100004</v>
      </c>
      <c r="I3324" s="29">
        <v>0</v>
      </c>
      <c r="J3324" s="12">
        <v>0.91743119266100004</v>
      </c>
      <c r="K3324" s="29">
        <v>0</v>
      </c>
      <c r="L3324" s="34">
        <v>98.165137614678997</v>
      </c>
    </row>
    <row r="3325" spans="2:12" x14ac:dyDescent="0.2">
      <c r="D3325" s="176"/>
      <c r="E3325" s="59" t="s">
        <v>45</v>
      </c>
      <c r="F3325" s="60"/>
      <c r="G3325" s="56">
        <v>87</v>
      </c>
      <c r="H3325" s="115">
        <v>0</v>
      </c>
      <c r="I3325" s="80">
        <v>0</v>
      </c>
      <c r="J3325" s="80">
        <v>0</v>
      </c>
      <c r="K3325" s="47">
        <v>1.149425287356</v>
      </c>
      <c r="L3325" s="85">
        <v>98.850574712644004</v>
      </c>
    </row>
    <row r="3327" spans="2:12" x14ac:dyDescent="0.2">
      <c r="B3327" s="43" t="str">
        <f xml:space="preserve"> HYPERLINK("#'目次'!B127", "[121]")</f>
        <v>[121]</v>
      </c>
      <c r="C3327" s="31" t="s">
        <v>267</v>
      </c>
    </row>
    <row r="3331" spans="4:14" ht="24" x14ac:dyDescent="0.2">
      <c r="D3331" s="177"/>
      <c r="E3331" s="178"/>
      <c r="F3331" s="178"/>
      <c r="G3331" s="40" t="s">
        <v>14</v>
      </c>
      <c r="H3331" s="42" t="s">
        <v>268</v>
      </c>
      <c r="I3331" s="15" t="s">
        <v>269</v>
      </c>
      <c r="J3331" s="15" t="s">
        <v>270</v>
      </c>
      <c r="K3331" s="15" t="s">
        <v>271</v>
      </c>
      <c r="L3331" s="15" t="s">
        <v>272</v>
      </c>
      <c r="M3331" s="15" t="s">
        <v>273</v>
      </c>
      <c r="N3331" s="44" t="s">
        <v>17</v>
      </c>
    </row>
    <row r="3332" spans="4:14" x14ac:dyDescent="0.2">
      <c r="D3332" s="179"/>
      <c r="E3332" s="180"/>
      <c r="F3332" s="180"/>
      <c r="G3332" s="39"/>
      <c r="H3332" s="41"/>
      <c r="I3332" s="14"/>
      <c r="J3332" s="14"/>
      <c r="K3332" s="14"/>
      <c r="L3332" s="14"/>
      <c r="M3332" s="14"/>
      <c r="N3332" s="38"/>
    </row>
    <row r="3333" spans="4:14" x14ac:dyDescent="0.2">
      <c r="D3333" s="58"/>
      <c r="E3333" s="53" t="s">
        <v>14</v>
      </c>
      <c r="F3333" s="52"/>
      <c r="G3333" s="37">
        <v>1222</v>
      </c>
      <c r="H3333" s="24">
        <v>1.7184942716860001</v>
      </c>
      <c r="I3333" s="24">
        <v>3.1096563011459999</v>
      </c>
      <c r="J3333" s="24">
        <v>5.7283142389529997</v>
      </c>
      <c r="K3333" s="24">
        <v>22.749590834696999</v>
      </c>
      <c r="L3333" s="24">
        <v>24.386252045827</v>
      </c>
      <c r="M3333" s="24">
        <v>39.034369885434003</v>
      </c>
      <c r="N3333" s="68">
        <v>3.2733224222590001</v>
      </c>
    </row>
    <row r="3334" spans="4:14" x14ac:dyDescent="0.2">
      <c r="D3334" s="174" t="s">
        <v>18</v>
      </c>
      <c r="E3334" s="20" t="s">
        <v>19</v>
      </c>
      <c r="F3334" s="22"/>
      <c r="G3334" s="21">
        <v>57</v>
      </c>
      <c r="H3334" s="110">
        <v>0</v>
      </c>
      <c r="I3334" s="74">
        <v>0</v>
      </c>
      <c r="J3334" s="19">
        <v>5.2631578947369997</v>
      </c>
      <c r="K3334" s="78">
        <v>17.543859649123</v>
      </c>
      <c r="L3334" s="88">
        <v>31.578947368421002</v>
      </c>
      <c r="M3334" s="19">
        <v>40.350877192981997</v>
      </c>
      <c r="N3334" s="50">
        <v>5.2631578947369997</v>
      </c>
    </row>
    <row r="3335" spans="4:14" x14ac:dyDescent="0.2">
      <c r="D3335" s="175"/>
      <c r="E3335" s="4" t="s">
        <v>20</v>
      </c>
      <c r="F3335" s="6"/>
      <c r="G3335" s="5">
        <v>84</v>
      </c>
      <c r="H3335" s="32">
        <v>1.190476190476</v>
      </c>
      <c r="I3335" s="12">
        <v>2.3809523809519999</v>
      </c>
      <c r="J3335" s="12">
        <v>3.5714285714290002</v>
      </c>
      <c r="K3335" s="28">
        <v>28.571428571428999</v>
      </c>
      <c r="L3335" s="12">
        <v>21.428571428571001</v>
      </c>
      <c r="M3335" s="12">
        <v>36.904761904761997</v>
      </c>
      <c r="N3335" s="34">
        <v>5.9523809523809996</v>
      </c>
    </row>
    <row r="3336" spans="4:14" x14ac:dyDescent="0.2">
      <c r="D3336" s="175"/>
      <c r="E3336" s="4" t="s">
        <v>21</v>
      </c>
      <c r="F3336" s="6"/>
      <c r="G3336" s="5">
        <v>487</v>
      </c>
      <c r="H3336" s="32">
        <v>1.4373716632439999</v>
      </c>
      <c r="I3336" s="12">
        <v>2.4640657084190001</v>
      </c>
      <c r="J3336" s="12">
        <v>5.1334702258730003</v>
      </c>
      <c r="K3336" s="12">
        <v>24.024640657083999</v>
      </c>
      <c r="L3336" s="12">
        <v>23.819301848049001</v>
      </c>
      <c r="M3336" s="12">
        <v>40.657084188912002</v>
      </c>
      <c r="N3336" s="34">
        <v>2.4640657084190001</v>
      </c>
    </row>
    <row r="3337" spans="4:14" x14ac:dyDescent="0.2">
      <c r="D3337" s="175"/>
      <c r="E3337" s="4" t="s">
        <v>22</v>
      </c>
      <c r="F3337" s="6"/>
      <c r="G3337" s="5">
        <v>35</v>
      </c>
      <c r="H3337" s="32">
        <v>2.8571428571430002</v>
      </c>
      <c r="I3337" s="12">
        <v>5.7142857142860004</v>
      </c>
      <c r="J3337" s="12">
        <v>5.7142857142860004</v>
      </c>
      <c r="K3337" s="33">
        <v>17.142857142857</v>
      </c>
      <c r="L3337" s="33">
        <v>17.142857142857</v>
      </c>
      <c r="M3337" s="28">
        <v>48.571428571429003</v>
      </c>
      <c r="N3337" s="34">
        <v>2.8571428571430002</v>
      </c>
    </row>
    <row r="3338" spans="4:14" x14ac:dyDescent="0.2">
      <c r="D3338" s="175"/>
      <c r="E3338" s="4" t="s">
        <v>23</v>
      </c>
      <c r="F3338" s="6"/>
      <c r="G3338" s="5">
        <v>143</v>
      </c>
      <c r="H3338" s="32">
        <v>2.0979020979020002</v>
      </c>
      <c r="I3338" s="12">
        <v>6.2937062937060002</v>
      </c>
      <c r="J3338" s="12">
        <v>4.1958041958040004</v>
      </c>
      <c r="K3338" s="33">
        <v>16.783216783217</v>
      </c>
      <c r="L3338" s="12">
        <v>22.377622377622</v>
      </c>
      <c r="M3338" s="28">
        <v>44.055944055944003</v>
      </c>
      <c r="N3338" s="34">
        <v>4.1958041958040004</v>
      </c>
    </row>
    <row r="3339" spans="4:14" x14ac:dyDescent="0.2">
      <c r="D3339" s="175"/>
      <c r="E3339" s="4" t="s">
        <v>24</v>
      </c>
      <c r="F3339" s="6"/>
      <c r="G3339" s="5">
        <v>187</v>
      </c>
      <c r="H3339" s="32">
        <v>2.673796791444</v>
      </c>
      <c r="I3339" s="12">
        <v>5.3475935828879999</v>
      </c>
      <c r="J3339" s="12">
        <v>6.9518716577540003</v>
      </c>
      <c r="K3339" s="12">
        <v>23.529411764706001</v>
      </c>
      <c r="L3339" s="12">
        <v>21.925133689839999</v>
      </c>
      <c r="M3339" s="12">
        <v>36.363636363635997</v>
      </c>
      <c r="N3339" s="34">
        <v>3.208556149733</v>
      </c>
    </row>
    <row r="3340" spans="4:14" x14ac:dyDescent="0.2">
      <c r="D3340" s="175"/>
      <c r="E3340" s="4" t="s">
        <v>25</v>
      </c>
      <c r="F3340" s="6"/>
      <c r="G3340" s="5">
        <v>71</v>
      </c>
      <c r="H3340" s="63">
        <v>0</v>
      </c>
      <c r="I3340" s="12">
        <v>1.4084507042250001</v>
      </c>
      <c r="J3340" s="28">
        <v>11.267605633803001</v>
      </c>
      <c r="K3340" s="12">
        <v>26.760563380282001</v>
      </c>
      <c r="L3340" s="12">
        <v>22.535211267606002</v>
      </c>
      <c r="M3340" s="33">
        <v>32.394366197182997</v>
      </c>
      <c r="N3340" s="34">
        <v>5.6338028169010004</v>
      </c>
    </row>
    <row r="3341" spans="4:14" x14ac:dyDescent="0.2">
      <c r="D3341" s="175"/>
      <c r="E3341" s="4" t="s">
        <v>26</v>
      </c>
      <c r="F3341" s="6"/>
      <c r="G3341" s="5">
        <v>30</v>
      </c>
      <c r="H3341" s="75">
        <v>10</v>
      </c>
      <c r="I3341" s="29">
        <v>0</v>
      </c>
      <c r="J3341" s="12">
        <v>6.666666666667</v>
      </c>
      <c r="K3341" s="28">
        <v>30</v>
      </c>
      <c r="L3341" s="12">
        <v>23.333333333333002</v>
      </c>
      <c r="M3341" s="33">
        <v>30</v>
      </c>
      <c r="N3341" s="62">
        <v>0</v>
      </c>
    </row>
    <row r="3342" spans="4:14" x14ac:dyDescent="0.2">
      <c r="D3342" s="175"/>
      <c r="E3342" s="4" t="s">
        <v>27</v>
      </c>
      <c r="F3342" s="6"/>
      <c r="G3342" s="5">
        <v>70</v>
      </c>
      <c r="H3342" s="32">
        <v>1.4285714285710001</v>
      </c>
      <c r="I3342" s="29">
        <v>0</v>
      </c>
      <c r="J3342" s="12">
        <v>10</v>
      </c>
      <c r="K3342" s="33">
        <v>17.142857142857</v>
      </c>
      <c r="L3342" s="28">
        <v>32.857142857143003</v>
      </c>
      <c r="M3342" s="12">
        <v>35.714285714286</v>
      </c>
      <c r="N3342" s="34">
        <v>2.8571428571430002</v>
      </c>
    </row>
    <row r="3343" spans="4:14" x14ac:dyDescent="0.2">
      <c r="D3343" s="175"/>
      <c r="E3343" s="4" t="s">
        <v>28</v>
      </c>
      <c r="F3343" s="6"/>
      <c r="G3343" s="5">
        <v>51</v>
      </c>
      <c r="H3343" s="63">
        <v>0</v>
      </c>
      <c r="I3343" s="12">
        <v>3.9215686274510002</v>
      </c>
      <c r="J3343" s="12">
        <v>1.9607843137250001</v>
      </c>
      <c r="K3343" s="12">
        <v>25.490196078431001</v>
      </c>
      <c r="L3343" s="49">
        <v>35.294117647058997</v>
      </c>
      <c r="M3343" s="33">
        <v>31.372549019608002</v>
      </c>
      <c r="N3343" s="34">
        <v>1.9607843137250001</v>
      </c>
    </row>
    <row r="3344" spans="4:14" x14ac:dyDescent="0.2">
      <c r="D3344" s="175"/>
      <c r="E3344" s="4" t="s">
        <v>29</v>
      </c>
      <c r="F3344" s="6"/>
      <c r="G3344" s="5">
        <v>7</v>
      </c>
      <c r="H3344" s="63">
        <v>0</v>
      </c>
      <c r="I3344" s="29">
        <v>0</v>
      </c>
      <c r="J3344" s="90">
        <v>0</v>
      </c>
      <c r="K3344" s="87">
        <v>0</v>
      </c>
      <c r="L3344" s="49">
        <v>42.857142857143003</v>
      </c>
      <c r="M3344" s="49">
        <v>57.142857142856997</v>
      </c>
      <c r="N3344" s="62">
        <v>0</v>
      </c>
    </row>
    <row r="3345" spans="2:14" x14ac:dyDescent="0.2">
      <c r="D3345" s="174" t="s">
        <v>30</v>
      </c>
      <c r="E3345" s="20" t="s">
        <v>31</v>
      </c>
      <c r="F3345" s="22"/>
      <c r="G3345" s="21">
        <v>393</v>
      </c>
      <c r="H3345" s="51">
        <v>1.781170483461</v>
      </c>
      <c r="I3345" s="19">
        <v>2.2900763358780001</v>
      </c>
      <c r="J3345" s="19">
        <v>6.6157760814250004</v>
      </c>
      <c r="K3345" s="19">
        <v>22.900763358778999</v>
      </c>
      <c r="L3345" s="19">
        <v>21.882951653944001</v>
      </c>
      <c r="M3345" s="19">
        <v>41.984732824426999</v>
      </c>
      <c r="N3345" s="50">
        <v>2.5445292620869999</v>
      </c>
    </row>
    <row r="3346" spans="2:14" x14ac:dyDescent="0.2">
      <c r="D3346" s="175"/>
      <c r="E3346" s="4" t="s">
        <v>32</v>
      </c>
      <c r="F3346" s="6"/>
      <c r="G3346" s="5">
        <v>352</v>
      </c>
      <c r="H3346" s="32">
        <v>1.4204545454549999</v>
      </c>
      <c r="I3346" s="12">
        <v>2.2727272727269998</v>
      </c>
      <c r="J3346" s="12">
        <v>5.3977272727269998</v>
      </c>
      <c r="K3346" s="12">
        <v>24.147727272727</v>
      </c>
      <c r="L3346" s="12">
        <v>25</v>
      </c>
      <c r="M3346" s="12">
        <v>38.920454545455001</v>
      </c>
      <c r="N3346" s="34">
        <v>2.8409090909089998</v>
      </c>
    </row>
    <row r="3347" spans="2:14" x14ac:dyDescent="0.2">
      <c r="D3347" s="175"/>
      <c r="E3347" s="4" t="s">
        <v>33</v>
      </c>
      <c r="F3347" s="6"/>
      <c r="G3347" s="5">
        <v>388</v>
      </c>
      <c r="H3347" s="32">
        <v>1.2886597938140001</v>
      </c>
      <c r="I3347" s="12">
        <v>3.3505154639180001</v>
      </c>
      <c r="J3347" s="12">
        <v>5.4123711340209999</v>
      </c>
      <c r="K3347" s="12">
        <v>21.907216494844999</v>
      </c>
      <c r="L3347" s="12">
        <v>26.030927835052001</v>
      </c>
      <c r="M3347" s="12">
        <v>37.113402061856</v>
      </c>
      <c r="N3347" s="34">
        <v>4.8969072164950003</v>
      </c>
    </row>
    <row r="3348" spans="2:14" x14ac:dyDescent="0.2">
      <c r="D3348" s="175"/>
      <c r="E3348" s="4" t="s">
        <v>34</v>
      </c>
      <c r="F3348" s="6"/>
      <c r="G3348" s="5">
        <v>89</v>
      </c>
      <c r="H3348" s="32">
        <v>4.4943820224720001</v>
      </c>
      <c r="I3348" s="28">
        <v>8.9887640449440003</v>
      </c>
      <c r="J3348" s="12">
        <v>4.4943820224720001</v>
      </c>
      <c r="K3348" s="12">
        <v>20.224719101123998</v>
      </c>
      <c r="L3348" s="12">
        <v>25.842696629212998</v>
      </c>
      <c r="M3348" s="12">
        <v>34.831460674157</v>
      </c>
      <c r="N3348" s="34">
        <v>1.123595505618</v>
      </c>
    </row>
    <row r="3349" spans="2:14" x14ac:dyDescent="0.2">
      <c r="D3349" s="174" t="s">
        <v>35</v>
      </c>
      <c r="E3349" s="20" t="s">
        <v>36</v>
      </c>
      <c r="F3349" s="22"/>
      <c r="G3349" s="21">
        <v>629</v>
      </c>
      <c r="H3349" s="51">
        <v>1.7488076311609999</v>
      </c>
      <c r="I3349" s="19">
        <v>3.1796502384740002</v>
      </c>
      <c r="J3349" s="19">
        <v>5.8823529411760003</v>
      </c>
      <c r="K3349" s="19">
        <v>20.508744038155999</v>
      </c>
      <c r="L3349" s="19">
        <v>25.437201907790001</v>
      </c>
      <c r="M3349" s="19">
        <v>40.540540540541002</v>
      </c>
      <c r="N3349" s="50">
        <v>2.7027027027030002</v>
      </c>
    </row>
    <row r="3350" spans="2:14" x14ac:dyDescent="0.2">
      <c r="D3350" s="175"/>
      <c r="E3350" s="4" t="s">
        <v>37</v>
      </c>
      <c r="F3350" s="6"/>
      <c r="G3350" s="5">
        <v>593</v>
      </c>
      <c r="H3350" s="32">
        <v>1.686340640809</v>
      </c>
      <c r="I3350" s="12">
        <v>3.0354131534570001</v>
      </c>
      <c r="J3350" s="12">
        <v>5.5649241146710002</v>
      </c>
      <c r="K3350" s="12">
        <v>25.126475548060998</v>
      </c>
      <c r="L3350" s="12">
        <v>23.271500843169999</v>
      </c>
      <c r="M3350" s="12">
        <v>37.43676222597</v>
      </c>
      <c r="N3350" s="34">
        <v>3.8785834738620002</v>
      </c>
    </row>
    <row r="3351" spans="2:14" x14ac:dyDescent="0.2">
      <c r="D3351" s="174" t="s">
        <v>38</v>
      </c>
      <c r="E3351" s="20" t="s">
        <v>39</v>
      </c>
      <c r="F3351" s="22"/>
      <c r="G3351" s="21">
        <v>64</v>
      </c>
      <c r="H3351" s="110">
        <v>0</v>
      </c>
      <c r="I3351" s="74">
        <v>0</v>
      </c>
      <c r="J3351" s="19">
        <v>4.6875</v>
      </c>
      <c r="K3351" s="98">
        <v>12.5</v>
      </c>
      <c r="L3351" s="78">
        <v>17.1875</v>
      </c>
      <c r="M3351" s="105">
        <v>65.625</v>
      </c>
      <c r="N3351" s="100">
        <v>0</v>
      </c>
    </row>
    <row r="3352" spans="2:14" x14ac:dyDescent="0.2">
      <c r="D3352" s="175"/>
      <c r="E3352" s="4" t="s">
        <v>40</v>
      </c>
      <c r="F3352" s="6"/>
      <c r="G3352" s="5">
        <v>147</v>
      </c>
      <c r="H3352" s="63">
        <v>0</v>
      </c>
      <c r="I3352" s="12">
        <v>2.040816326531</v>
      </c>
      <c r="J3352" s="12">
        <v>6.8027210884349998</v>
      </c>
      <c r="K3352" s="33">
        <v>17.687074829932001</v>
      </c>
      <c r="L3352" s="12">
        <v>28.571428571428999</v>
      </c>
      <c r="M3352" s="28">
        <v>44.217687074830003</v>
      </c>
      <c r="N3352" s="34">
        <v>0.68027210884400002</v>
      </c>
    </row>
    <row r="3353" spans="2:14" x14ac:dyDescent="0.2">
      <c r="D3353" s="175"/>
      <c r="E3353" s="4" t="s">
        <v>41</v>
      </c>
      <c r="F3353" s="6"/>
      <c r="G3353" s="5">
        <v>204</v>
      </c>
      <c r="H3353" s="32">
        <v>1.9607843137250001</v>
      </c>
      <c r="I3353" s="12">
        <v>2.4509803921570001</v>
      </c>
      <c r="J3353" s="12">
        <v>4.9019607843140003</v>
      </c>
      <c r="K3353" s="12">
        <v>21.078431372549002</v>
      </c>
      <c r="L3353" s="12">
        <v>23.039215686275</v>
      </c>
      <c r="M3353" s="28">
        <v>45.098039215686001</v>
      </c>
      <c r="N3353" s="34">
        <v>1.4705882352940001</v>
      </c>
    </row>
    <row r="3354" spans="2:14" x14ac:dyDescent="0.2">
      <c r="D3354" s="175"/>
      <c r="E3354" s="4" t="s">
        <v>42</v>
      </c>
      <c r="F3354" s="6"/>
      <c r="G3354" s="5">
        <v>210</v>
      </c>
      <c r="H3354" s="32">
        <v>1.9047619047619999</v>
      </c>
      <c r="I3354" s="12">
        <v>3.333333333333</v>
      </c>
      <c r="J3354" s="12">
        <v>4.2857142857139996</v>
      </c>
      <c r="K3354" s="12">
        <v>23.333333333333002</v>
      </c>
      <c r="L3354" s="12">
        <v>26.666666666666998</v>
      </c>
      <c r="M3354" s="12">
        <v>38.571428571429003</v>
      </c>
      <c r="N3354" s="34">
        <v>1.9047619047619999</v>
      </c>
    </row>
    <row r="3355" spans="2:14" x14ac:dyDescent="0.2">
      <c r="D3355" s="175"/>
      <c r="E3355" s="4" t="s">
        <v>43</v>
      </c>
      <c r="F3355" s="6"/>
      <c r="G3355" s="5">
        <v>204</v>
      </c>
      <c r="H3355" s="32">
        <v>1.4705882352940001</v>
      </c>
      <c r="I3355" s="12">
        <v>2.4509803921570001</v>
      </c>
      <c r="J3355" s="12">
        <v>4.9019607843140003</v>
      </c>
      <c r="K3355" s="12">
        <v>26.470588235293999</v>
      </c>
      <c r="L3355" s="12">
        <v>21.568627450979999</v>
      </c>
      <c r="M3355" s="12">
        <v>41.176470588234999</v>
      </c>
      <c r="N3355" s="34">
        <v>1.9607843137250001</v>
      </c>
    </row>
    <row r="3356" spans="2:14" x14ac:dyDescent="0.2">
      <c r="D3356" s="175"/>
      <c r="E3356" s="4" t="s">
        <v>44</v>
      </c>
      <c r="F3356" s="6"/>
      <c r="G3356" s="5">
        <v>223</v>
      </c>
      <c r="H3356" s="32">
        <v>1.3452914798210001</v>
      </c>
      <c r="I3356" s="12">
        <v>3.5874439461879999</v>
      </c>
      <c r="J3356" s="12">
        <v>5.8295964125559996</v>
      </c>
      <c r="K3356" s="12">
        <v>24.215246636770999</v>
      </c>
      <c r="L3356" s="12">
        <v>26.457399103139</v>
      </c>
      <c r="M3356" s="33">
        <v>33.632286995515997</v>
      </c>
      <c r="N3356" s="34">
        <v>4.9327354260089997</v>
      </c>
    </row>
    <row r="3357" spans="2:14" x14ac:dyDescent="0.2">
      <c r="D3357" s="176"/>
      <c r="E3357" s="59" t="s">
        <v>45</v>
      </c>
      <c r="F3357" s="60"/>
      <c r="G3357" s="56">
        <v>170</v>
      </c>
      <c r="H3357" s="83">
        <v>4.1176470588239997</v>
      </c>
      <c r="I3357" s="47">
        <v>5.8823529411760003</v>
      </c>
      <c r="J3357" s="47">
        <v>8.8235294117649996</v>
      </c>
      <c r="K3357" s="47">
        <v>25.882352941175998</v>
      </c>
      <c r="L3357" s="47">
        <v>22.941176470588001</v>
      </c>
      <c r="M3357" s="92">
        <v>22.352941176470999</v>
      </c>
      <c r="N3357" s="112">
        <v>10</v>
      </c>
    </row>
    <row r="3359" spans="2:14" x14ac:dyDescent="0.2">
      <c r="B3359" s="43" t="str">
        <f xml:space="preserve"> HYPERLINK("#'目次'!B128", "[122]")</f>
        <v>[122]</v>
      </c>
      <c r="C3359" s="31" t="s">
        <v>267</v>
      </c>
    </row>
    <row r="3363" spans="4:14" ht="24" x14ac:dyDescent="0.2">
      <c r="D3363" s="177"/>
      <c r="E3363" s="178"/>
      <c r="F3363" s="178"/>
      <c r="G3363" s="40" t="s">
        <v>14</v>
      </c>
      <c r="H3363" s="42" t="s">
        <v>268</v>
      </c>
      <c r="I3363" s="15" t="s">
        <v>269</v>
      </c>
      <c r="J3363" s="15" t="s">
        <v>270</v>
      </c>
      <c r="K3363" s="15" t="s">
        <v>271</v>
      </c>
      <c r="L3363" s="15" t="s">
        <v>272</v>
      </c>
      <c r="M3363" s="15" t="s">
        <v>273</v>
      </c>
      <c r="N3363" s="44" t="s">
        <v>17</v>
      </c>
    </row>
    <row r="3364" spans="4:14" x14ac:dyDescent="0.2">
      <c r="D3364" s="179"/>
      <c r="E3364" s="180"/>
      <c r="F3364" s="180"/>
      <c r="G3364" s="39"/>
      <c r="H3364" s="41"/>
      <c r="I3364" s="14"/>
      <c r="J3364" s="14"/>
      <c r="K3364" s="14"/>
      <c r="L3364" s="14"/>
      <c r="M3364" s="14"/>
      <c r="N3364" s="38"/>
    </row>
    <row r="3365" spans="4:14" x14ac:dyDescent="0.2">
      <c r="D3365" s="58"/>
      <c r="E3365" s="53" t="s">
        <v>14</v>
      </c>
      <c r="F3365" s="52"/>
      <c r="G3365" s="37">
        <v>1222</v>
      </c>
      <c r="H3365" s="24">
        <v>1.7184942716860001</v>
      </c>
      <c r="I3365" s="24">
        <v>3.1096563011459999</v>
      </c>
      <c r="J3365" s="24">
        <v>5.7283142389529997</v>
      </c>
      <c r="K3365" s="24">
        <v>22.749590834696999</v>
      </c>
      <c r="L3365" s="24">
        <v>24.386252045827</v>
      </c>
      <c r="M3365" s="24">
        <v>39.034369885434003</v>
      </c>
      <c r="N3365" s="68">
        <v>3.2733224222590001</v>
      </c>
    </row>
    <row r="3366" spans="4:14" x14ac:dyDescent="0.2">
      <c r="D3366" s="174" t="s">
        <v>52</v>
      </c>
      <c r="E3366" s="20" t="s">
        <v>53</v>
      </c>
      <c r="F3366" s="22"/>
      <c r="G3366" s="21">
        <v>15</v>
      </c>
      <c r="H3366" s="110">
        <v>0</v>
      </c>
      <c r="I3366" s="74">
        <v>0</v>
      </c>
      <c r="J3366" s="105">
        <v>26.666666666666998</v>
      </c>
      <c r="K3366" s="19">
        <v>26.666666666666998</v>
      </c>
      <c r="L3366" s="88">
        <v>33.333333333333002</v>
      </c>
      <c r="M3366" s="98">
        <v>6.666666666667</v>
      </c>
      <c r="N3366" s="50">
        <v>6.666666666667</v>
      </c>
    </row>
    <row r="3367" spans="4:14" ht="24" x14ac:dyDescent="0.2">
      <c r="D3367" s="175"/>
      <c r="E3367" s="4" t="s">
        <v>54</v>
      </c>
      <c r="F3367" s="6"/>
      <c r="G3367" s="5">
        <v>122</v>
      </c>
      <c r="H3367" s="32">
        <v>3.2786885245900002</v>
      </c>
      <c r="I3367" s="12">
        <v>4.0983606557380003</v>
      </c>
      <c r="J3367" s="12">
        <v>8.1967213114750006</v>
      </c>
      <c r="K3367" s="12">
        <v>19.672131147540998</v>
      </c>
      <c r="L3367" s="12">
        <v>26.229508196721</v>
      </c>
      <c r="M3367" s="12">
        <v>36.065573770492001</v>
      </c>
      <c r="N3367" s="34">
        <v>2.459016393443</v>
      </c>
    </row>
    <row r="3368" spans="4:14" x14ac:dyDescent="0.2">
      <c r="D3368" s="175"/>
      <c r="E3368" s="4" t="s">
        <v>55</v>
      </c>
      <c r="F3368" s="6"/>
      <c r="G3368" s="5">
        <v>43</v>
      </c>
      <c r="H3368" s="63">
        <v>0</v>
      </c>
      <c r="I3368" s="12">
        <v>4.6511627906979998</v>
      </c>
      <c r="J3368" s="49">
        <v>16.279069767442</v>
      </c>
      <c r="K3368" s="28">
        <v>32.558139534883999</v>
      </c>
      <c r="L3368" s="61">
        <v>11.627906976744001</v>
      </c>
      <c r="M3368" s="33">
        <v>32.558139534883999</v>
      </c>
      <c r="N3368" s="34">
        <v>2.3255813953489999</v>
      </c>
    </row>
    <row r="3369" spans="4:14" x14ac:dyDescent="0.2">
      <c r="D3369" s="175"/>
      <c r="E3369" s="4" t="s">
        <v>56</v>
      </c>
      <c r="F3369" s="6"/>
      <c r="G3369" s="5">
        <v>60</v>
      </c>
      <c r="H3369" s="32">
        <v>3.333333333333</v>
      </c>
      <c r="I3369" s="12">
        <v>3.333333333333</v>
      </c>
      <c r="J3369" s="12">
        <v>3.333333333333</v>
      </c>
      <c r="K3369" s="12">
        <v>18.333333333333002</v>
      </c>
      <c r="L3369" s="12">
        <v>25</v>
      </c>
      <c r="M3369" s="28">
        <v>46.666666666666998</v>
      </c>
      <c r="N3369" s="62">
        <v>0</v>
      </c>
    </row>
    <row r="3370" spans="4:14" x14ac:dyDescent="0.2">
      <c r="D3370" s="175"/>
      <c r="E3370" s="4" t="s">
        <v>57</v>
      </c>
      <c r="F3370" s="6"/>
      <c r="G3370" s="5">
        <v>286</v>
      </c>
      <c r="H3370" s="32">
        <v>1.0489510489510001</v>
      </c>
      <c r="I3370" s="12">
        <v>1.7482517482519999</v>
      </c>
      <c r="J3370" s="12">
        <v>3.4965034965030002</v>
      </c>
      <c r="K3370" s="12">
        <v>23.776223776224001</v>
      </c>
      <c r="L3370" s="12">
        <v>26.923076923077002</v>
      </c>
      <c r="M3370" s="12">
        <v>42.657342657343001</v>
      </c>
      <c r="N3370" s="34">
        <v>0.34965034965000003</v>
      </c>
    </row>
    <row r="3371" spans="4:14" x14ac:dyDescent="0.2">
      <c r="D3371" s="175"/>
      <c r="E3371" s="4" t="s">
        <v>58</v>
      </c>
      <c r="F3371" s="6"/>
      <c r="G3371" s="5">
        <v>129</v>
      </c>
      <c r="H3371" s="32">
        <v>1.550387596899</v>
      </c>
      <c r="I3371" s="12">
        <v>2.3255813953489999</v>
      </c>
      <c r="J3371" s="12">
        <v>3.1007751937979999</v>
      </c>
      <c r="K3371" s="12">
        <v>17.829457364341</v>
      </c>
      <c r="L3371" s="28">
        <v>31.782945736434002</v>
      </c>
      <c r="M3371" s="12">
        <v>41.085271317828997</v>
      </c>
      <c r="N3371" s="34">
        <v>2.3255813953489999</v>
      </c>
    </row>
    <row r="3372" spans="4:14" x14ac:dyDescent="0.2">
      <c r="D3372" s="175"/>
      <c r="E3372" s="4" t="s">
        <v>59</v>
      </c>
      <c r="F3372" s="6"/>
      <c r="G3372" s="5">
        <v>195</v>
      </c>
      <c r="H3372" s="32">
        <v>0.51282051282100005</v>
      </c>
      <c r="I3372" s="12">
        <v>3.5897435897440002</v>
      </c>
      <c r="J3372" s="12">
        <v>6.1538461538459996</v>
      </c>
      <c r="K3372" s="12">
        <v>24.615384615385</v>
      </c>
      <c r="L3372" s="12">
        <v>25.641025641026001</v>
      </c>
      <c r="M3372" s="12">
        <v>34.871794871794997</v>
      </c>
      <c r="N3372" s="34">
        <v>4.6153846153850004</v>
      </c>
    </row>
    <row r="3373" spans="4:14" x14ac:dyDescent="0.2">
      <c r="D3373" s="175"/>
      <c r="E3373" s="4" t="s">
        <v>60</v>
      </c>
      <c r="F3373" s="6"/>
      <c r="G3373" s="5">
        <v>176</v>
      </c>
      <c r="H3373" s="32">
        <v>2.2727272727269998</v>
      </c>
      <c r="I3373" s="12">
        <v>4.5454545454549997</v>
      </c>
      <c r="J3373" s="12">
        <v>3.4090909090910002</v>
      </c>
      <c r="K3373" s="28">
        <v>27.840909090909001</v>
      </c>
      <c r="L3373" s="12">
        <v>21.590909090909001</v>
      </c>
      <c r="M3373" s="33">
        <v>32.954545454544999</v>
      </c>
      <c r="N3373" s="34">
        <v>7.386363636364</v>
      </c>
    </row>
    <row r="3374" spans="4:14" x14ac:dyDescent="0.2">
      <c r="D3374" s="175"/>
      <c r="E3374" s="4" t="s">
        <v>61</v>
      </c>
      <c r="F3374" s="6"/>
      <c r="G3374" s="5">
        <v>78</v>
      </c>
      <c r="H3374" s="63">
        <v>0</v>
      </c>
      <c r="I3374" s="29">
        <v>0</v>
      </c>
      <c r="J3374" s="12">
        <v>3.8461538461539999</v>
      </c>
      <c r="K3374" s="33">
        <v>12.820512820513001</v>
      </c>
      <c r="L3374" s="33">
        <v>15.384615384615</v>
      </c>
      <c r="M3374" s="49">
        <v>67.948717948717999</v>
      </c>
      <c r="N3374" s="62">
        <v>0</v>
      </c>
    </row>
    <row r="3375" spans="4:14" x14ac:dyDescent="0.2">
      <c r="D3375" s="175"/>
      <c r="E3375" s="4" t="s">
        <v>62</v>
      </c>
      <c r="F3375" s="6"/>
      <c r="G3375" s="5">
        <v>113</v>
      </c>
      <c r="H3375" s="32">
        <v>4.424778761062</v>
      </c>
      <c r="I3375" s="12">
        <v>5.3097345132739999</v>
      </c>
      <c r="J3375" s="12">
        <v>9.7345132743360008</v>
      </c>
      <c r="K3375" s="12">
        <v>23.008849557522002</v>
      </c>
      <c r="L3375" s="12">
        <v>20.353982300885001</v>
      </c>
      <c r="M3375" s="33">
        <v>31.858407079646</v>
      </c>
      <c r="N3375" s="34">
        <v>5.3097345132739999</v>
      </c>
    </row>
    <row r="3376" spans="4:14" x14ac:dyDescent="0.2">
      <c r="D3376" s="174" t="s">
        <v>63</v>
      </c>
      <c r="E3376" s="20" t="s">
        <v>64</v>
      </c>
      <c r="F3376" s="22"/>
      <c r="G3376" s="21">
        <v>234</v>
      </c>
      <c r="H3376" s="51">
        <v>2.564102564103</v>
      </c>
      <c r="I3376" s="19">
        <v>3.4188034188029999</v>
      </c>
      <c r="J3376" s="19">
        <v>6.8376068376069998</v>
      </c>
      <c r="K3376" s="19">
        <v>21.367521367521</v>
      </c>
      <c r="L3376" s="19">
        <v>24.786324786325</v>
      </c>
      <c r="M3376" s="19">
        <v>36.324786324785997</v>
      </c>
      <c r="N3376" s="50">
        <v>4.7008547008550003</v>
      </c>
    </row>
    <row r="3377" spans="2:14" x14ac:dyDescent="0.2">
      <c r="D3377" s="175"/>
      <c r="E3377" s="4" t="s">
        <v>65</v>
      </c>
      <c r="F3377" s="6"/>
      <c r="G3377" s="5">
        <v>172</v>
      </c>
      <c r="H3377" s="32">
        <v>0.58139534883699995</v>
      </c>
      <c r="I3377" s="12">
        <v>3.488372093023</v>
      </c>
      <c r="J3377" s="12">
        <v>4.6511627906979998</v>
      </c>
      <c r="K3377" s="12">
        <v>25.581395348836999</v>
      </c>
      <c r="L3377" s="12">
        <v>26.162790697674001</v>
      </c>
      <c r="M3377" s="12">
        <v>35.465116279070003</v>
      </c>
      <c r="N3377" s="34">
        <v>4.0697674418599998</v>
      </c>
    </row>
    <row r="3378" spans="2:14" x14ac:dyDescent="0.2">
      <c r="D3378" s="175"/>
      <c r="E3378" s="4" t="s">
        <v>66</v>
      </c>
      <c r="F3378" s="6"/>
      <c r="G3378" s="5">
        <v>165</v>
      </c>
      <c r="H3378" s="63">
        <v>0</v>
      </c>
      <c r="I3378" s="12">
        <v>5.4545454545450003</v>
      </c>
      <c r="J3378" s="12">
        <v>6.666666666667</v>
      </c>
      <c r="K3378" s="28">
        <v>28.484848484848001</v>
      </c>
      <c r="L3378" s="12">
        <v>23.030303030302999</v>
      </c>
      <c r="M3378" s="12">
        <v>35.757575757575999</v>
      </c>
      <c r="N3378" s="34">
        <v>0.60606060606099998</v>
      </c>
    </row>
    <row r="3379" spans="2:14" x14ac:dyDescent="0.2">
      <c r="D3379" s="175"/>
      <c r="E3379" s="4" t="s">
        <v>67</v>
      </c>
      <c r="F3379" s="6"/>
      <c r="G3379" s="5">
        <v>158</v>
      </c>
      <c r="H3379" s="32">
        <v>3.7974683544299999</v>
      </c>
      <c r="I3379" s="12">
        <v>1.2658227848100001</v>
      </c>
      <c r="J3379" s="12">
        <v>5.0632911392409996</v>
      </c>
      <c r="K3379" s="12">
        <v>25.949367088608</v>
      </c>
      <c r="L3379" s="12">
        <v>24.050632911392</v>
      </c>
      <c r="M3379" s="12">
        <v>36.075949367089002</v>
      </c>
      <c r="N3379" s="34">
        <v>3.7974683544299999</v>
      </c>
    </row>
    <row r="3380" spans="2:14" x14ac:dyDescent="0.2">
      <c r="D3380" s="175"/>
      <c r="E3380" s="4" t="s">
        <v>68</v>
      </c>
      <c r="F3380" s="6"/>
      <c r="G3380" s="5">
        <v>112</v>
      </c>
      <c r="H3380" s="32">
        <v>2.6785714285709998</v>
      </c>
      <c r="I3380" s="12">
        <v>2.6785714285709998</v>
      </c>
      <c r="J3380" s="12">
        <v>6.25</v>
      </c>
      <c r="K3380" s="12">
        <v>23.214285714286</v>
      </c>
      <c r="L3380" s="12">
        <v>21.428571428571001</v>
      </c>
      <c r="M3380" s="12">
        <v>41.964285714286</v>
      </c>
      <c r="N3380" s="34">
        <v>1.785714285714</v>
      </c>
    </row>
    <row r="3381" spans="2:14" x14ac:dyDescent="0.2">
      <c r="D3381" s="175"/>
      <c r="E3381" s="4" t="s">
        <v>69</v>
      </c>
      <c r="F3381" s="6"/>
      <c r="G3381" s="5">
        <v>92</v>
      </c>
      <c r="H3381" s="32">
        <v>1.086956521739</v>
      </c>
      <c r="I3381" s="12">
        <v>2.1739130434780001</v>
      </c>
      <c r="J3381" s="12">
        <v>5.4347826086959996</v>
      </c>
      <c r="K3381" s="33">
        <v>16.304347826087</v>
      </c>
      <c r="L3381" s="28">
        <v>30.434782608696</v>
      </c>
      <c r="M3381" s="12">
        <v>41.304347826087003</v>
      </c>
      <c r="N3381" s="34">
        <v>3.2608695652169999</v>
      </c>
    </row>
    <row r="3382" spans="2:14" x14ac:dyDescent="0.2">
      <c r="D3382" s="175"/>
      <c r="E3382" s="4" t="s">
        <v>70</v>
      </c>
      <c r="F3382" s="6"/>
      <c r="G3382" s="5">
        <v>131</v>
      </c>
      <c r="H3382" s="32">
        <v>2.2900763358780001</v>
      </c>
      <c r="I3382" s="12">
        <v>3.053435114504</v>
      </c>
      <c r="J3382" s="12">
        <v>3.053435114504</v>
      </c>
      <c r="K3382" s="33">
        <v>17.557251908396999</v>
      </c>
      <c r="L3382" s="12">
        <v>22.137404580153</v>
      </c>
      <c r="M3382" s="28">
        <v>48.854961832061001</v>
      </c>
      <c r="N3382" s="34">
        <v>3.053435114504</v>
      </c>
    </row>
    <row r="3383" spans="2:14" x14ac:dyDescent="0.2">
      <c r="D3383" s="175"/>
      <c r="E3383" s="4" t="s">
        <v>71</v>
      </c>
      <c r="F3383" s="6"/>
      <c r="G3383" s="5">
        <v>71</v>
      </c>
      <c r="H3383" s="63">
        <v>0</v>
      </c>
      <c r="I3383" s="12">
        <v>2.8169014084509998</v>
      </c>
      <c r="J3383" s="12">
        <v>8.4507042253520002</v>
      </c>
      <c r="K3383" s="12">
        <v>19.718309859154999</v>
      </c>
      <c r="L3383" s="12">
        <v>23.943661971830998</v>
      </c>
      <c r="M3383" s="28">
        <v>45.070422535211002</v>
      </c>
      <c r="N3383" s="62">
        <v>0</v>
      </c>
    </row>
    <row r="3384" spans="2:14" x14ac:dyDescent="0.2">
      <c r="D3384" s="176"/>
      <c r="E3384" s="59" t="s">
        <v>72</v>
      </c>
      <c r="F3384" s="60"/>
      <c r="G3384" s="56">
        <v>70</v>
      </c>
      <c r="H3384" s="83">
        <v>1.4285714285710001</v>
      </c>
      <c r="I3384" s="47">
        <v>1.4285714285710001</v>
      </c>
      <c r="J3384" s="47">
        <v>5.7142857142860004</v>
      </c>
      <c r="K3384" s="47">
        <v>21.428571428571001</v>
      </c>
      <c r="L3384" s="47">
        <v>27.142857142857</v>
      </c>
      <c r="M3384" s="47">
        <v>40</v>
      </c>
      <c r="N3384" s="85">
        <v>2.8571428571430002</v>
      </c>
    </row>
    <row r="3386" spans="2:14" x14ac:dyDescent="0.2">
      <c r="B3386" s="43" t="str">
        <f xml:space="preserve"> HYPERLINK("#'目次'!B129", "[123]")</f>
        <v>[123]</v>
      </c>
      <c r="C3386" s="31" t="s">
        <v>267</v>
      </c>
    </row>
    <row r="3389" spans="2:14" x14ac:dyDescent="0.2">
      <c r="C3389" s="31" t="s">
        <v>75</v>
      </c>
    </row>
    <row r="3390" spans="2:14" ht="24" x14ac:dyDescent="0.2">
      <c r="D3390" s="177"/>
      <c r="E3390" s="178"/>
      <c r="F3390" s="178"/>
      <c r="G3390" s="40" t="s">
        <v>14</v>
      </c>
      <c r="H3390" s="42" t="s">
        <v>268</v>
      </c>
      <c r="I3390" s="15" t="s">
        <v>269</v>
      </c>
      <c r="J3390" s="15" t="s">
        <v>270</v>
      </c>
      <c r="K3390" s="15" t="s">
        <v>271</v>
      </c>
      <c r="L3390" s="15" t="s">
        <v>272</v>
      </c>
      <c r="M3390" s="15" t="s">
        <v>273</v>
      </c>
      <c r="N3390" s="44" t="s">
        <v>17</v>
      </c>
    </row>
    <row r="3391" spans="2:14" x14ac:dyDescent="0.2">
      <c r="D3391" s="179"/>
      <c r="E3391" s="180"/>
      <c r="F3391" s="180"/>
      <c r="G3391" s="39"/>
      <c r="H3391" s="41"/>
      <c r="I3391" s="14"/>
      <c r="J3391" s="14"/>
      <c r="K3391" s="14"/>
      <c r="L3391" s="14"/>
      <c r="M3391" s="14"/>
      <c r="N3391" s="38"/>
    </row>
    <row r="3392" spans="2:14" x14ac:dyDescent="0.2">
      <c r="D3392" s="58"/>
      <c r="E3392" s="53" t="s">
        <v>14</v>
      </c>
      <c r="F3392" s="52"/>
      <c r="G3392" s="37">
        <v>1222</v>
      </c>
      <c r="H3392" s="24">
        <v>1.7184942716860001</v>
      </c>
      <c r="I3392" s="24">
        <v>3.1096563011459999</v>
      </c>
      <c r="J3392" s="24">
        <v>5.7283142389529997</v>
      </c>
      <c r="K3392" s="24">
        <v>22.749590834696999</v>
      </c>
      <c r="L3392" s="24">
        <v>24.386252045827</v>
      </c>
      <c r="M3392" s="24">
        <v>39.034369885434003</v>
      </c>
      <c r="N3392" s="68">
        <v>3.2733224222590001</v>
      </c>
    </row>
    <row r="3393" spans="4:14" x14ac:dyDescent="0.2">
      <c r="D3393" s="174" t="s">
        <v>36</v>
      </c>
      <c r="E3393" s="20" t="s">
        <v>76</v>
      </c>
      <c r="F3393" s="22"/>
      <c r="G3393" s="21">
        <v>629</v>
      </c>
      <c r="H3393" s="51">
        <v>1.7488076311609999</v>
      </c>
      <c r="I3393" s="19">
        <v>3.1796502384740002</v>
      </c>
      <c r="J3393" s="19">
        <v>5.8823529411760003</v>
      </c>
      <c r="K3393" s="19">
        <v>20.508744038155999</v>
      </c>
      <c r="L3393" s="19">
        <v>25.437201907790001</v>
      </c>
      <c r="M3393" s="19">
        <v>40.540540540541002</v>
      </c>
      <c r="N3393" s="50">
        <v>2.7027027027030002</v>
      </c>
    </row>
    <row r="3394" spans="4:14" x14ac:dyDescent="0.2">
      <c r="D3394" s="175"/>
      <c r="E3394" s="4" t="s">
        <v>39</v>
      </c>
      <c r="F3394" s="6"/>
      <c r="G3394" s="5">
        <v>37</v>
      </c>
      <c r="H3394" s="63">
        <v>0</v>
      </c>
      <c r="I3394" s="29">
        <v>0</v>
      </c>
      <c r="J3394" s="12">
        <v>2.7027027027030002</v>
      </c>
      <c r="K3394" s="61">
        <v>5.4054054054050003</v>
      </c>
      <c r="L3394" s="12">
        <v>21.621621621622001</v>
      </c>
      <c r="M3394" s="49">
        <v>70.270270270270004</v>
      </c>
      <c r="N3394" s="62">
        <v>0</v>
      </c>
    </row>
    <row r="3395" spans="4:14" x14ac:dyDescent="0.2">
      <c r="D3395" s="175"/>
      <c r="E3395" s="4" t="s">
        <v>40</v>
      </c>
      <c r="F3395" s="6"/>
      <c r="G3395" s="5">
        <v>73</v>
      </c>
      <c r="H3395" s="63">
        <v>0</v>
      </c>
      <c r="I3395" s="12">
        <v>2.7397260273969999</v>
      </c>
      <c r="J3395" s="12">
        <v>9.5890410958899999</v>
      </c>
      <c r="K3395" s="33">
        <v>16.438356164384</v>
      </c>
      <c r="L3395" s="12">
        <v>23.287671232876999</v>
      </c>
      <c r="M3395" s="28">
        <v>47.945205479452</v>
      </c>
      <c r="N3395" s="62">
        <v>0</v>
      </c>
    </row>
    <row r="3396" spans="4:14" x14ac:dyDescent="0.2">
      <c r="D3396" s="175"/>
      <c r="E3396" s="4" t="s">
        <v>41</v>
      </c>
      <c r="F3396" s="6"/>
      <c r="G3396" s="5">
        <v>108</v>
      </c>
      <c r="H3396" s="32">
        <v>2.7777777777780002</v>
      </c>
      <c r="I3396" s="12">
        <v>3.7037037037039999</v>
      </c>
      <c r="J3396" s="12">
        <v>3.7037037037039999</v>
      </c>
      <c r="K3396" s="12">
        <v>18.518518518518999</v>
      </c>
      <c r="L3396" s="12">
        <v>25</v>
      </c>
      <c r="M3396" s="28">
        <v>44.444444444444002</v>
      </c>
      <c r="N3396" s="34">
        <v>1.851851851852</v>
      </c>
    </row>
    <row r="3397" spans="4:14" x14ac:dyDescent="0.2">
      <c r="D3397" s="175"/>
      <c r="E3397" s="4" t="s">
        <v>42</v>
      </c>
      <c r="F3397" s="6"/>
      <c r="G3397" s="5">
        <v>113</v>
      </c>
      <c r="H3397" s="32">
        <v>1.769911504425</v>
      </c>
      <c r="I3397" s="12">
        <v>2.654867256637</v>
      </c>
      <c r="J3397" s="12">
        <v>3.53982300885</v>
      </c>
      <c r="K3397" s="12">
        <v>24.778761061947002</v>
      </c>
      <c r="L3397" s="12">
        <v>22.123893805310001</v>
      </c>
      <c r="M3397" s="28">
        <v>44.247787610619</v>
      </c>
      <c r="N3397" s="34">
        <v>0.88495575221199996</v>
      </c>
    </row>
    <row r="3398" spans="4:14" x14ac:dyDescent="0.2">
      <c r="D3398" s="175"/>
      <c r="E3398" s="4" t="s">
        <v>43</v>
      </c>
      <c r="F3398" s="6"/>
      <c r="G3398" s="5">
        <v>101</v>
      </c>
      <c r="H3398" s="32">
        <v>0.99009900990099997</v>
      </c>
      <c r="I3398" s="12">
        <v>2.970297029703</v>
      </c>
      <c r="J3398" s="12">
        <v>2.970297029703</v>
      </c>
      <c r="K3398" s="12">
        <v>21.782178217822</v>
      </c>
      <c r="L3398" s="12">
        <v>23.762376237624</v>
      </c>
      <c r="M3398" s="28">
        <v>44.554455445545003</v>
      </c>
      <c r="N3398" s="34">
        <v>2.970297029703</v>
      </c>
    </row>
    <row r="3399" spans="4:14" x14ac:dyDescent="0.2">
      <c r="D3399" s="175"/>
      <c r="E3399" s="4" t="s">
        <v>44</v>
      </c>
      <c r="F3399" s="6"/>
      <c r="G3399" s="5">
        <v>114</v>
      </c>
      <c r="H3399" s="32">
        <v>0.87719298245599997</v>
      </c>
      <c r="I3399" s="12">
        <v>1.7543859649119999</v>
      </c>
      <c r="J3399" s="12">
        <v>6.1403508771929998</v>
      </c>
      <c r="K3399" s="12">
        <v>25.438596491228001</v>
      </c>
      <c r="L3399" s="28">
        <v>31.578947368421002</v>
      </c>
      <c r="M3399" s="33">
        <v>29.824561403509001</v>
      </c>
      <c r="N3399" s="34">
        <v>4.3859649122809996</v>
      </c>
    </row>
    <row r="3400" spans="4:14" x14ac:dyDescent="0.2">
      <c r="D3400" s="175"/>
      <c r="E3400" s="4" t="s">
        <v>45</v>
      </c>
      <c r="F3400" s="6"/>
      <c r="G3400" s="5">
        <v>83</v>
      </c>
      <c r="H3400" s="32">
        <v>4.819277108434</v>
      </c>
      <c r="I3400" s="12">
        <v>7.2289156626509996</v>
      </c>
      <c r="J3400" s="28">
        <v>13.253012048193</v>
      </c>
      <c r="K3400" s="12">
        <v>19.277108433734998</v>
      </c>
      <c r="L3400" s="12">
        <v>27.710843373494001</v>
      </c>
      <c r="M3400" s="61">
        <v>20.481927710842999</v>
      </c>
      <c r="N3400" s="34">
        <v>7.2289156626509996</v>
      </c>
    </row>
    <row r="3401" spans="4:14" x14ac:dyDescent="0.2">
      <c r="D3401" s="174" t="s">
        <v>37</v>
      </c>
      <c r="E3401" s="20" t="s">
        <v>77</v>
      </c>
      <c r="F3401" s="22"/>
      <c r="G3401" s="21">
        <v>593</v>
      </c>
      <c r="H3401" s="51">
        <v>1.686340640809</v>
      </c>
      <c r="I3401" s="19">
        <v>3.0354131534570001</v>
      </c>
      <c r="J3401" s="19">
        <v>5.5649241146710002</v>
      </c>
      <c r="K3401" s="19">
        <v>25.126475548060998</v>
      </c>
      <c r="L3401" s="19">
        <v>23.271500843169999</v>
      </c>
      <c r="M3401" s="19">
        <v>37.43676222597</v>
      </c>
      <c r="N3401" s="50">
        <v>3.8785834738620002</v>
      </c>
    </row>
    <row r="3402" spans="4:14" x14ac:dyDescent="0.2">
      <c r="D3402" s="175"/>
      <c r="E3402" s="4" t="s">
        <v>39</v>
      </c>
      <c r="F3402" s="6"/>
      <c r="G3402" s="5">
        <v>27</v>
      </c>
      <c r="H3402" s="63">
        <v>0</v>
      </c>
      <c r="I3402" s="29">
        <v>0</v>
      </c>
      <c r="J3402" s="12">
        <v>7.4074074074069998</v>
      </c>
      <c r="K3402" s="12">
        <v>22.222222222222001</v>
      </c>
      <c r="L3402" s="61">
        <v>11.111111111111001</v>
      </c>
      <c r="M3402" s="49">
        <v>59.259259259258997</v>
      </c>
      <c r="N3402" s="62">
        <v>0</v>
      </c>
    </row>
    <row r="3403" spans="4:14" x14ac:dyDescent="0.2">
      <c r="D3403" s="175"/>
      <c r="E3403" s="4" t="s">
        <v>40</v>
      </c>
      <c r="F3403" s="6"/>
      <c r="G3403" s="5">
        <v>74</v>
      </c>
      <c r="H3403" s="63">
        <v>0</v>
      </c>
      <c r="I3403" s="12">
        <v>1.351351351351</v>
      </c>
      <c r="J3403" s="12">
        <v>4.0540540540540002</v>
      </c>
      <c r="K3403" s="12">
        <v>18.918918918919001</v>
      </c>
      <c r="L3403" s="28">
        <v>33.783783783784003</v>
      </c>
      <c r="M3403" s="12">
        <v>40.540540540541002</v>
      </c>
      <c r="N3403" s="34">
        <v>1.351351351351</v>
      </c>
    </row>
    <row r="3404" spans="4:14" x14ac:dyDescent="0.2">
      <c r="D3404" s="175"/>
      <c r="E3404" s="4" t="s">
        <v>41</v>
      </c>
      <c r="F3404" s="6"/>
      <c r="G3404" s="5">
        <v>96</v>
      </c>
      <c r="H3404" s="32">
        <v>1.041666666667</v>
      </c>
      <c r="I3404" s="12">
        <v>1.041666666667</v>
      </c>
      <c r="J3404" s="12">
        <v>6.25</v>
      </c>
      <c r="K3404" s="12">
        <v>23.958333333333002</v>
      </c>
      <c r="L3404" s="12">
        <v>20.833333333333002</v>
      </c>
      <c r="M3404" s="28">
        <v>45.833333333333002</v>
      </c>
      <c r="N3404" s="34">
        <v>1.041666666667</v>
      </c>
    </row>
    <row r="3405" spans="4:14" x14ac:dyDescent="0.2">
      <c r="D3405" s="175"/>
      <c r="E3405" s="4" t="s">
        <v>42</v>
      </c>
      <c r="F3405" s="6"/>
      <c r="G3405" s="5">
        <v>97</v>
      </c>
      <c r="H3405" s="32">
        <v>2.0618556701030002</v>
      </c>
      <c r="I3405" s="12">
        <v>4.1237113402060004</v>
      </c>
      <c r="J3405" s="12">
        <v>5.1546391752579996</v>
      </c>
      <c r="K3405" s="12">
        <v>21.649484536081999</v>
      </c>
      <c r="L3405" s="28">
        <v>31.958762886597999</v>
      </c>
      <c r="M3405" s="33">
        <v>31.958762886597999</v>
      </c>
      <c r="N3405" s="34">
        <v>3.0927835051549999</v>
      </c>
    </row>
    <row r="3406" spans="4:14" x14ac:dyDescent="0.2">
      <c r="D3406" s="175"/>
      <c r="E3406" s="4" t="s">
        <v>43</v>
      </c>
      <c r="F3406" s="6"/>
      <c r="G3406" s="5">
        <v>103</v>
      </c>
      <c r="H3406" s="32">
        <v>1.9417475728160001</v>
      </c>
      <c r="I3406" s="12">
        <v>1.9417475728160001</v>
      </c>
      <c r="J3406" s="12">
        <v>6.796116504854</v>
      </c>
      <c r="K3406" s="28">
        <v>31.067961165048999</v>
      </c>
      <c r="L3406" s="12">
        <v>19.417475728155001</v>
      </c>
      <c r="M3406" s="12">
        <v>37.864077669902997</v>
      </c>
      <c r="N3406" s="34">
        <v>0.97087378640800004</v>
      </c>
    </row>
    <row r="3407" spans="4:14" x14ac:dyDescent="0.2">
      <c r="D3407" s="175"/>
      <c r="E3407" s="4" t="s">
        <v>44</v>
      </c>
      <c r="F3407" s="6"/>
      <c r="G3407" s="5">
        <v>109</v>
      </c>
      <c r="H3407" s="32">
        <v>1.834862385321</v>
      </c>
      <c r="I3407" s="12">
        <v>5.5045871559629997</v>
      </c>
      <c r="J3407" s="12">
        <v>5.5045871559629997</v>
      </c>
      <c r="K3407" s="12">
        <v>22.935779816514</v>
      </c>
      <c r="L3407" s="12">
        <v>21.100917431193</v>
      </c>
      <c r="M3407" s="12">
        <v>37.614678899083003</v>
      </c>
      <c r="N3407" s="34">
        <v>5.5045871559629997</v>
      </c>
    </row>
    <row r="3408" spans="4:14" x14ac:dyDescent="0.2">
      <c r="D3408" s="176"/>
      <c r="E3408" s="59" t="s">
        <v>45</v>
      </c>
      <c r="F3408" s="60"/>
      <c r="G3408" s="56">
        <v>87</v>
      </c>
      <c r="H3408" s="83">
        <v>3.4482758620689999</v>
      </c>
      <c r="I3408" s="47">
        <v>4.5977011494250002</v>
      </c>
      <c r="J3408" s="47">
        <v>4.5977011494250002</v>
      </c>
      <c r="K3408" s="102">
        <v>32.183908045976999</v>
      </c>
      <c r="L3408" s="95">
        <v>18.390804597700999</v>
      </c>
      <c r="M3408" s="92">
        <v>24.137931034483</v>
      </c>
      <c r="N3408" s="112">
        <v>12.64367816092</v>
      </c>
    </row>
    <row r="3410" spans="2:14" x14ac:dyDescent="0.2">
      <c r="B3410" s="43" t="str">
        <f xml:space="preserve"> HYPERLINK("#'目次'!B130", "[124]")</f>
        <v>[124]</v>
      </c>
      <c r="C3410" s="31" t="s">
        <v>276</v>
      </c>
    </row>
    <row r="3414" spans="2:14" ht="24" x14ac:dyDescent="0.2">
      <c r="D3414" s="177"/>
      <c r="E3414" s="178"/>
      <c r="F3414" s="178"/>
      <c r="G3414" s="40" t="s">
        <v>14</v>
      </c>
      <c r="H3414" s="42" t="s">
        <v>268</v>
      </c>
      <c r="I3414" s="15" t="s">
        <v>269</v>
      </c>
      <c r="J3414" s="15" t="s">
        <v>270</v>
      </c>
      <c r="K3414" s="15" t="s">
        <v>271</v>
      </c>
      <c r="L3414" s="15" t="s">
        <v>272</v>
      </c>
      <c r="M3414" s="15" t="s">
        <v>273</v>
      </c>
      <c r="N3414" s="44" t="s">
        <v>17</v>
      </c>
    </row>
    <row r="3415" spans="2:14" x14ac:dyDescent="0.2">
      <c r="D3415" s="179"/>
      <c r="E3415" s="180"/>
      <c r="F3415" s="180"/>
      <c r="G3415" s="39"/>
      <c r="H3415" s="41"/>
      <c r="I3415" s="14"/>
      <c r="J3415" s="14"/>
      <c r="K3415" s="14"/>
      <c r="L3415" s="14"/>
      <c r="M3415" s="14"/>
      <c r="N3415" s="38"/>
    </row>
    <row r="3416" spans="2:14" x14ac:dyDescent="0.2">
      <c r="D3416" s="58"/>
      <c r="E3416" s="53" t="s">
        <v>14</v>
      </c>
      <c r="F3416" s="52"/>
      <c r="G3416" s="37">
        <v>1222</v>
      </c>
      <c r="H3416" s="24">
        <v>4.1734860883799998</v>
      </c>
      <c r="I3416" s="24">
        <v>3.6824877250410002</v>
      </c>
      <c r="J3416" s="24">
        <v>4.5826513911619999</v>
      </c>
      <c r="K3416" s="24">
        <v>6.9558101473000002</v>
      </c>
      <c r="L3416" s="24">
        <v>6.4648117839610002</v>
      </c>
      <c r="M3416" s="24">
        <v>60.229132569557997</v>
      </c>
      <c r="N3416" s="68">
        <v>13.911620294599</v>
      </c>
    </row>
    <row r="3417" spans="2:14" x14ac:dyDescent="0.2">
      <c r="D3417" s="174" t="s">
        <v>18</v>
      </c>
      <c r="E3417" s="20" t="s">
        <v>19</v>
      </c>
      <c r="F3417" s="22"/>
      <c r="G3417" s="21">
        <v>57</v>
      </c>
      <c r="H3417" s="51">
        <v>1.7543859649119999</v>
      </c>
      <c r="I3417" s="19">
        <v>5.2631578947369997</v>
      </c>
      <c r="J3417" s="19">
        <v>3.508771929825</v>
      </c>
      <c r="K3417" s="19">
        <v>5.2631578947369997</v>
      </c>
      <c r="L3417" s="19">
        <v>1.7543859649119999</v>
      </c>
      <c r="M3417" s="19">
        <v>64.912280701754</v>
      </c>
      <c r="N3417" s="50">
        <v>17.543859649123</v>
      </c>
    </row>
    <row r="3418" spans="2:14" x14ac:dyDescent="0.2">
      <c r="D3418" s="175"/>
      <c r="E3418" s="4" t="s">
        <v>20</v>
      </c>
      <c r="F3418" s="6"/>
      <c r="G3418" s="5">
        <v>84</v>
      </c>
      <c r="H3418" s="32">
        <v>3.5714285714290002</v>
      </c>
      <c r="I3418" s="12">
        <v>1.190476190476</v>
      </c>
      <c r="J3418" s="12">
        <v>2.3809523809519999</v>
      </c>
      <c r="K3418" s="12">
        <v>7.1428571428570002</v>
      </c>
      <c r="L3418" s="12">
        <v>4.7619047619049999</v>
      </c>
      <c r="M3418" s="12">
        <v>63.095238095238003</v>
      </c>
      <c r="N3418" s="34">
        <v>17.857142857143</v>
      </c>
    </row>
    <row r="3419" spans="2:14" x14ac:dyDescent="0.2">
      <c r="D3419" s="175"/>
      <c r="E3419" s="4" t="s">
        <v>21</v>
      </c>
      <c r="F3419" s="6"/>
      <c r="G3419" s="5">
        <v>487</v>
      </c>
      <c r="H3419" s="32">
        <v>4.3121149897329998</v>
      </c>
      <c r="I3419" s="12">
        <v>3.901437371663</v>
      </c>
      <c r="J3419" s="12">
        <v>3.901437371663</v>
      </c>
      <c r="K3419" s="12">
        <v>6.7761806981520003</v>
      </c>
      <c r="L3419" s="12">
        <v>6.1601642710469999</v>
      </c>
      <c r="M3419" s="12">
        <v>63.244353182752</v>
      </c>
      <c r="N3419" s="34">
        <v>11.70431211499</v>
      </c>
    </row>
    <row r="3420" spans="2:14" x14ac:dyDescent="0.2">
      <c r="D3420" s="175"/>
      <c r="E3420" s="4" t="s">
        <v>22</v>
      </c>
      <c r="F3420" s="6"/>
      <c r="G3420" s="5">
        <v>35</v>
      </c>
      <c r="H3420" s="94">
        <v>14.285714285714</v>
      </c>
      <c r="I3420" s="12">
        <v>8.5714285714289993</v>
      </c>
      <c r="J3420" s="12">
        <v>2.8571428571430002</v>
      </c>
      <c r="K3420" s="12">
        <v>5.7142857142860004</v>
      </c>
      <c r="L3420" s="12">
        <v>5.7142857142860004</v>
      </c>
      <c r="M3420" s="12">
        <v>60</v>
      </c>
      <c r="N3420" s="122">
        <v>2.8571428571430002</v>
      </c>
    </row>
    <row r="3421" spans="2:14" x14ac:dyDescent="0.2">
      <c r="D3421" s="175"/>
      <c r="E3421" s="4" t="s">
        <v>23</v>
      </c>
      <c r="F3421" s="6"/>
      <c r="G3421" s="5">
        <v>143</v>
      </c>
      <c r="H3421" s="32">
        <v>2.0979020979020002</v>
      </c>
      <c r="I3421" s="12">
        <v>2.797202797203</v>
      </c>
      <c r="J3421" s="12">
        <v>3.4965034965030002</v>
      </c>
      <c r="K3421" s="12">
        <v>4.1958041958040004</v>
      </c>
      <c r="L3421" s="12">
        <v>6.9930069930069996</v>
      </c>
      <c r="M3421" s="12">
        <v>62.237762237761999</v>
      </c>
      <c r="N3421" s="34">
        <v>18.181818181817999</v>
      </c>
    </row>
    <row r="3422" spans="2:14" x14ac:dyDescent="0.2">
      <c r="D3422" s="175"/>
      <c r="E3422" s="4" t="s">
        <v>24</v>
      </c>
      <c r="F3422" s="6"/>
      <c r="G3422" s="5">
        <v>187</v>
      </c>
      <c r="H3422" s="32">
        <v>5.3475935828879999</v>
      </c>
      <c r="I3422" s="12">
        <v>2.1390374331549999</v>
      </c>
      <c r="J3422" s="12">
        <v>6.4171122994649998</v>
      </c>
      <c r="K3422" s="12">
        <v>8.0213903743320003</v>
      </c>
      <c r="L3422" s="12">
        <v>6.9518716577540003</v>
      </c>
      <c r="M3422" s="12">
        <v>57.219251336897997</v>
      </c>
      <c r="N3422" s="34">
        <v>13.903743315508001</v>
      </c>
    </row>
    <row r="3423" spans="2:14" x14ac:dyDescent="0.2">
      <c r="D3423" s="175"/>
      <c r="E3423" s="4" t="s">
        <v>25</v>
      </c>
      <c r="F3423" s="6"/>
      <c r="G3423" s="5">
        <v>71</v>
      </c>
      <c r="H3423" s="32">
        <v>1.4084507042250001</v>
      </c>
      <c r="I3423" s="12">
        <v>5.6338028169010004</v>
      </c>
      <c r="J3423" s="12">
        <v>8.4507042253520002</v>
      </c>
      <c r="K3423" s="28">
        <v>12.676056338027999</v>
      </c>
      <c r="L3423" s="12">
        <v>5.6338028169010004</v>
      </c>
      <c r="M3423" s="12">
        <v>57.746478873238999</v>
      </c>
      <c r="N3423" s="101">
        <v>8.4507042253520002</v>
      </c>
    </row>
    <row r="3424" spans="2:14" x14ac:dyDescent="0.2">
      <c r="D3424" s="175"/>
      <c r="E3424" s="4" t="s">
        <v>26</v>
      </c>
      <c r="F3424" s="6"/>
      <c r="G3424" s="5">
        <v>30</v>
      </c>
      <c r="H3424" s="32">
        <v>3.333333333333</v>
      </c>
      <c r="I3424" s="12">
        <v>3.333333333333</v>
      </c>
      <c r="J3424" s="28">
        <v>10</v>
      </c>
      <c r="K3424" s="12">
        <v>3.333333333333</v>
      </c>
      <c r="L3424" s="28">
        <v>13.333333333333</v>
      </c>
      <c r="M3424" s="61">
        <v>50</v>
      </c>
      <c r="N3424" s="34">
        <v>16.666666666666998</v>
      </c>
    </row>
    <row r="3425" spans="4:14" x14ac:dyDescent="0.2">
      <c r="D3425" s="175"/>
      <c r="E3425" s="4" t="s">
        <v>27</v>
      </c>
      <c r="F3425" s="6"/>
      <c r="G3425" s="5">
        <v>70</v>
      </c>
      <c r="H3425" s="32">
        <v>2.8571428571430002</v>
      </c>
      <c r="I3425" s="12">
        <v>5.7142857142860004</v>
      </c>
      <c r="J3425" s="12">
        <v>5.7142857142860004</v>
      </c>
      <c r="K3425" s="12">
        <v>4.2857142857139996</v>
      </c>
      <c r="L3425" s="12">
        <v>8.5714285714289993</v>
      </c>
      <c r="M3425" s="33">
        <v>54.285714285714</v>
      </c>
      <c r="N3425" s="34">
        <v>18.571428571428999</v>
      </c>
    </row>
    <row r="3426" spans="4:14" x14ac:dyDescent="0.2">
      <c r="D3426" s="175"/>
      <c r="E3426" s="4" t="s">
        <v>28</v>
      </c>
      <c r="F3426" s="6"/>
      <c r="G3426" s="5">
        <v>51</v>
      </c>
      <c r="H3426" s="32">
        <v>5.8823529411760003</v>
      </c>
      <c r="I3426" s="12">
        <v>1.9607843137250001</v>
      </c>
      <c r="J3426" s="12">
        <v>3.9215686274510002</v>
      </c>
      <c r="K3426" s="12">
        <v>11.764705882353001</v>
      </c>
      <c r="L3426" s="12">
        <v>9.8039215686270005</v>
      </c>
      <c r="M3426" s="33">
        <v>50.980392156862997</v>
      </c>
      <c r="N3426" s="34">
        <v>15.686274509804001</v>
      </c>
    </row>
    <row r="3427" spans="4:14" x14ac:dyDescent="0.2">
      <c r="D3427" s="175"/>
      <c r="E3427" s="4" t="s">
        <v>29</v>
      </c>
      <c r="F3427" s="6"/>
      <c r="G3427" s="5">
        <v>7</v>
      </c>
      <c r="H3427" s="94">
        <v>14.285714285714</v>
      </c>
      <c r="I3427" s="49">
        <v>14.285714285714</v>
      </c>
      <c r="J3427" s="29">
        <v>0</v>
      </c>
      <c r="K3427" s="28">
        <v>14.285714285714</v>
      </c>
      <c r="L3427" s="90">
        <v>0</v>
      </c>
      <c r="M3427" s="61">
        <v>14.285714285714</v>
      </c>
      <c r="N3427" s="107">
        <v>42.857142857143003</v>
      </c>
    </row>
    <row r="3428" spans="4:14" x14ac:dyDescent="0.2">
      <c r="D3428" s="174" t="s">
        <v>30</v>
      </c>
      <c r="E3428" s="20" t="s">
        <v>31</v>
      </c>
      <c r="F3428" s="22"/>
      <c r="G3428" s="21">
        <v>393</v>
      </c>
      <c r="H3428" s="51">
        <v>3.3078880407120002</v>
      </c>
      <c r="I3428" s="19">
        <v>4.5801526717560002</v>
      </c>
      <c r="J3428" s="19">
        <v>4.5801526717560002</v>
      </c>
      <c r="K3428" s="19">
        <v>6.6157760814250004</v>
      </c>
      <c r="L3428" s="19">
        <v>4.8346055979639999</v>
      </c>
      <c r="M3428" s="19">
        <v>61.323155216285002</v>
      </c>
      <c r="N3428" s="50">
        <v>14.758269720102</v>
      </c>
    </row>
    <row r="3429" spans="4:14" x14ac:dyDescent="0.2">
      <c r="D3429" s="175"/>
      <c r="E3429" s="4" t="s">
        <v>32</v>
      </c>
      <c r="F3429" s="6"/>
      <c r="G3429" s="5">
        <v>352</v>
      </c>
      <c r="H3429" s="32">
        <v>4.5454545454549997</v>
      </c>
      <c r="I3429" s="12">
        <v>2.556818181818</v>
      </c>
      <c r="J3429" s="12">
        <v>5.3977272727269998</v>
      </c>
      <c r="K3429" s="12">
        <v>7.6704545454549997</v>
      </c>
      <c r="L3429" s="12">
        <v>7.9545454545450003</v>
      </c>
      <c r="M3429" s="12">
        <v>60.795454545455001</v>
      </c>
      <c r="N3429" s="34">
        <v>11.079545454545</v>
      </c>
    </row>
    <row r="3430" spans="4:14" x14ac:dyDescent="0.2">
      <c r="D3430" s="175"/>
      <c r="E3430" s="4" t="s">
        <v>33</v>
      </c>
      <c r="F3430" s="6"/>
      <c r="G3430" s="5">
        <v>388</v>
      </c>
      <c r="H3430" s="32">
        <v>4.8969072164950003</v>
      </c>
      <c r="I3430" s="12">
        <v>3.0927835051549999</v>
      </c>
      <c r="J3430" s="12">
        <v>4.1237113402060004</v>
      </c>
      <c r="K3430" s="12">
        <v>6.4432989690719999</v>
      </c>
      <c r="L3430" s="12">
        <v>6.9587628865979996</v>
      </c>
      <c r="M3430" s="12">
        <v>58.505154639174997</v>
      </c>
      <c r="N3430" s="34">
        <v>15.979381443298999</v>
      </c>
    </row>
    <row r="3431" spans="4:14" x14ac:dyDescent="0.2">
      <c r="D3431" s="175"/>
      <c r="E3431" s="4" t="s">
        <v>34</v>
      </c>
      <c r="F3431" s="6"/>
      <c r="G3431" s="5">
        <v>89</v>
      </c>
      <c r="H3431" s="32">
        <v>3.3707865168539999</v>
      </c>
      <c r="I3431" s="12">
        <v>6.7415730337079998</v>
      </c>
      <c r="J3431" s="12">
        <v>3.3707865168539999</v>
      </c>
      <c r="K3431" s="12">
        <v>7.8651685393259996</v>
      </c>
      <c r="L3431" s="12">
        <v>5.61797752809</v>
      </c>
      <c r="M3431" s="12">
        <v>60.674157303370997</v>
      </c>
      <c r="N3431" s="34">
        <v>12.359550561798001</v>
      </c>
    </row>
    <row r="3432" spans="4:14" x14ac:dyDescent="0.2">
      <c r="D3432" s="174" t="s">
        <v>35</v>
      </c>
      <c r="E3432" s="20" t="s">
        <v>36</v>
      </c>
      <c r="F3432" s="22"/>
      <c r="G3432" s="21">
        <v>629</v>
      </c>
      <c r="H3432" s="51">
        <v>5.4054054054050003</v>
      </c>
      <c r="I3432" s="19">
        <v>4.6104928457870002</v>
      </c>
      <c r="J3432" s="19">
        <v>4.9284578696340002</v>
      </c>
      <c r="K3432" s="19">
        <v>6.5182829888710003</v>
      </c>
      <c r="L3432" s="19">
        <v>6.8362480127190004</v>
      </c>
      <c r="M3432" s="19">
        <v>60.095389507154003</v>
      </c>
      <c r="N3432" s="50">
        <v>11.605723370429001</v>
      </c>
    </row>
    <row r="3433" spans="4:14" x14ac:dyDescent="0.2">
      <c r="D3433" s="175"/>
      <c r="E3433" s="4" t="s">
        <v>37</v>
      </c>
      <c r="F3433" s="6"/>
      <c r="G3433" s="5">
        <v>593</v>
      </c>
      <c r="H3433" s="32">
        <v>2.8667790893760001</v>
      </c>
      <c r="I3433" s="12">
        <v>2.6981450252950001</v>
      </c>
      <c r="J3433" s="12">
        <v>4.2158516020240002</v>
      </c>
      <c r="K3433" s="12">
        <v>7.4198988195620004</v>
      </c>
      <c r="L3433" s="12">
        <v>6.0708263069140003</v>
      </c>
      <c r="M3433" s="12">
        <v>60.370994940978001</v>
      </c>
      <c r="N3433" s="34">
        <v>16.357504215852</v>
      </c>
    </row>
    <row r="3434" spans="4:14" x14ac:dyDescent="0.2">
      <c r="D3434" s="174" t="s">
        <v>38</v>
      </c>
      <c r="E3434" s="20" t="s">
        <v>39</v>
      </c>
      <c r="F3434" s="22"/>
      <c r="G3434" s="21">
        <v>64</v>
      </c>
      <c r="H3434" s="110">
        <v>0</v>
      </c>
      <c r="I3434" s="19">
        <v>1.5625</v>
      </c>
      <c r="J3434" s="74">
        <v>0</v>
      </c>
      <c r="K3434" s="123">
        <v>0</v>
      </c>
      <c r="L3434" s="19">
        <v>3.125</v>
      </c>
      <c r="M3434" s="105">
        <v>84.375</v>
      </c>
      <c r="N3434" s="50">
        <v>10.9375</v>
      </c>
    </row>
    <row r="3435" spans="4:14" x14ac:dyDescent="0.2">
      <c r="D3435" s="175"/>
      <c r="E3435" s="4" t="s">
        <v>40</v>
      </c>
      <c r="F3435" s="6"/>
      <c r="G3435" s="5">
        <v>147</v>
      </c>
      <c r="H3435" s="32">
        <v>2.7210884353739999</v>
      </c>
      <c r="I3435" s="12">
        <v>1.360544217687</v>
      </c>
      <c r="J3435" s="12">
        <v>2.040816326531</v>
      </c>
      <c r="K3435" s="12">
        <v>6.1224489795919999</v>
      </c>
      <c r="L3435" s="12">
        <v>4.0816326530609999</v>
      </c>
      <c r="M3435" s="49">
        <v>77.551020408162998</v>
      </c>
      <c r="N3435" s="101">
        <v>6.1224489795919999</v>
      </c>
    </row>
    <row r="3436" spans="4:14" x14ac:dyDescent="0.2">
      <c r="D3436" s="175"/>
      <c r="E3436" s="4" t="s">
        <v>41</v>
      </c>
      <c r="F3436" s="6"/>
      <c r="G3436" s="5">
        <v>204</v>
      </c>
      <c r="H3436" s="32">
        <v>1.4705882352940001</v>
      </c>
      <c r="I3436" s="12">
        <v>3.4313725490200002</v>
      </c>
      <c r="J3436" s="12">
        <v>3.9215686274510002</v>
      </c>
      <c r="K3436" s="12">
        <v>7.352941176471</v>
      </c>
      <c r="L3436" s="12">
        <v>4.9019607843140003</v>
      </c>
      <c r="M3436" s="49">
        <v>72.549019607842993</v>
      </c>
      <c r="N3436" s="101">
        <v>6.3725490196079999</v>
      </c>
    </row>
    <row r="3437" spans="4:14" x14ac:dyDescent="0.2">
      <c r="D3437" s="175"/>
      <c r="E3437" s="4" t="s">
        <v>42</v>
      </c>
      <c r="F3437" s="6"/>
      <c r="G3437" s="5">
        <v>210</v>
      </c>
      <c r="H3437" s="32">
        <v>2.8571428571430002</v>
      </c>
      <c r="I3437" s="12">
        <v>3.8095238095239998</v>
      </c>
      <c r="J3437" s="12">
        <v>5.2380952380950001</v>
      </c>
      <c r="K3437" s="12">
        <v>4.7619047619049999</v>
      </c>
      <c r="L3437" s="12">
        <v>6.1904761904759997</v>
      </c>
      <c r="M3437" s="49">
        <v>70.952380952381006</v>
      </c>
      <c r="N3437" s="101">
        <v>6.1904761904759997</v>
      </c>
    </row>
    <row r="3438" spans="4:14" x14ac:dyDescent="0.2">
      <c r="D3438" s="175"/>
      <c r="E3438" s="4" t="s">
        <v>43</v>
      </c>
      <c r="F3438" s="6"/>
      <c r="G3438" s="5">
        <v>204</v>
      </c>
      <c r="H3438" s="32">
        <v>2.9411764705880001</v>
      </c>
      <c r="I3438" s="12">
        <v>2.4509803921570001</v>
      </c>
      <c r="J3438" s="12">
        <v>4.9019607843140003</v>
      </c>
      <c r="K3438" s="12">
        <v>6.3725490196079999</v>
      </c>
      <c r="L3438" s="12">
        <v>7.352941176471</v>
      </c>
      <c r="M3438" s="28">
        <v>66.176470588235006</v>
      </c>
      <c r="N3438" s="34">
        <v>9.8039215686270005</v>
      </c>
    </row>
    <row r="3439" spans="4:14" x14ac:dyDescent="0.2">
      <c r="D3439" s="175"/>
      <c r="E3439" s="4" t="s">
        <v>44</v>
      </c>
      <c r="F3439" s="6"/>
      <c r="G3439" s="5">
        <v>223</v>
      </c>
      <c r="H3439" s="32">
        <v>7.6233183856500002</v>
      </c>
      <c r="I3439" s="12">
        <v>6.27802690583</v>
      </c>
      <c r="J3439" s="12">
        <v>4.9327354260089997</v>
      </c>
      <c r="K3439" s="12">
        <v>8.0717488789239997</v>
      </c>
      <c r="L3439" s="12">
        <v>8.0717488789239997</v>
      </c>
      <c r="M3439" s="61">
        <v>45.291479820627998</v>
      </c>
      <c r="N3439" s="97">
        <v>19.730941704035999</v>
      </c>
    </row>
    <row r="3440" spans="4:14" x14ac:dyDescent="0.2">
      <c r="D3440" s="176"/>
      <c r="E3440" s="59" t="s">
        <v>45</v>
      </c>
      <c r="F3440" s="60"/>
      <c r="G3440" s="56">
        <v>170</v>
      </c>
      <c r="H3440" s="83">
        <v>8.8235294117649996</v>
      </c>
      <c r="I3440" s="47">
        <v>4.7058823529409999</v>
      </c>
      <c r="J3440" s="47">
        <v>7.647058823529</v>
      </c>
      <c r="K3440" s="47">
        <v>11.764705882353001</v>
      </c>
      <c r="L3440" s="47">
        <v>8.8235294117649996</v>
      </c>
      <c r="M3440" s="92">
        <v>20.588235294118</v>
      </c>
      <c r="N3440" s="117">
        <v>37.647058823529001</v>
      </c>
    </row>
    <row r="3442" spans="2:14" x14ac:dyDescent="0.2">
      <c r="B3442" s="43" t="str">
        <f xml:space="preserve"> HYPERLINK("#'目次'!B131", "[125]")</f>
        <v>[125]</v>
      </c>
      <c r="C3442" s="31" t="s">
        <v>276</v>
      </c>
    </row>
    <row r="3446" spans="2:14" ht="24" x14ac:dyDescent="0.2">
      <c r="D3446" s="177"/>
      <c r="E3446" s="178"/>
      <c r="F3446" s="178"/>
      <c r="G3446" s="40" t="s">
        <v>14</v>
      </c>
      <c r="H3446" s="42" t="s">
        <v>268</v>
      </c>
      <c r="I3446" s="15" t="s">
        <v>269</v>
      </c>
      <c r="J3446" s="15" t="s">
        <v>270</v>
      </c>
      <c r="K3446" s="15" t="s">
        <v>271</v>
      </c>
      <c r="L3446" s="15" t="s">
        <v>272</v>
      </c>
      <c r="M3446" s="15" t="s">
        <v>273</v>
      </c>
      <c r="N3446" s="44" t="s">
        <v>17</v>
      </c>
    </row>
    <row r="3447" spans="2:14" x14ac:dyDescent="0.2">
      <c r="D3447" s="179"/>
      <c r="E3447" s="180"/>
      <c r="F3447" s="180"/>
      <c r="G3447" s="39"/>
      <c r="H3447" s="41"/>
      <c r="I3447" s="14"/>
      <c r="J3447" s="14"/>
      <c r="K3447" s="14"/>
      <c r="L3447" s="14"/>
      <c r="M3447" s="14"/>
      <c r="N3447" s="38"/>
    </row>
    <row r="3448" spans="2:14" x14ac:dyDescent="0.2">
      <c r="D3448" s="58"/>
      <c r="E3448" s="53" t="s">
        <v>14</v>
      </c>
      <c r="F3448" s="52"/>
      <c r="G3448" s="37">
        <v>1222</v>
      </c>
      <c r="H3448" s="24">
        <v>4.1734860883799998</v>
      </c>
      <c r="I3448" s="24">
        <v>3.6824877250410002</v>
      </c>
      <c r="J3448" s="24">
        <v>4.5826513911619999</v>
      </c>
      <c r="K3448" s="24">
        <v>6.9558101473000002</v>
      </c>
      <c r="L3448" s="24">
        <v>6.4648117839610002</v>
      </c>
      <c r="M3448" s="24">
        <v>60.229132569557997</v>
      </c>
      <c r="N3448" s="68">
        <v>13.911620294599</v>
      </c>
    </row>
    <row r="3449" spans="2:14" x14ac:dyDescent="0.2">
      <c r="D3449" s="174" t="s">
        <v>52</v>
      </c>
      <c r="E3449" s="20" t="s">
        <v>53</v>
      </c>
      <c r="F3449" s="22"/>
      <c r="G3449" s="21">
        <v>15</v>
      </c>
      <c r="H3449" s="51">
        <v>6.666666666667</v>
      </c>
      <c r="I3449" s="19">
        <v>6.666666666667</v>
      </c>
      <c r="J3449" s="88">
        <v>13.333333333333</v>
      </c>
      <c r="K3449" s="88">
        <v>13.333333333333</v>
      </c>
      <c r="L3449" s="19">
        <v>6.666666666667</v>
      </c>
      <c r="M3449" s="98">
        <v>40</v>
      </c>
      <c r="N3449" s="50">
        <v>13.333333333333</v>
      </c>
    </row>
    <row r="3450" spans="2:14" ht="24" x14ac:dyDescent="0.2">
      <c r="D3450" s="175"/>
      <c r="E3450" s="4" t="s">
        <v>54</v>
      </c>
      <c r="F3450" s="6"/>
      <c r="G3450" s="5">
        <v>122</v>
      </c>
      <c r="H3450" s="32">
        <v>6.5573770491800003</v>
      </c>
      <c r="I3450" s="12">
        <v>5.7377049180329998</v>
      </c>
      <c r="J3450" s="12">
        <v>4.0983606557380003</v>
      </c>
      <c r="K3450" s="12">
        <v>8.1967213114750006</v>
      </c>
      <c r="L3450" s="12">
        <v>8.1967213114750006</v>
      </c>
      <c r="M3450" s="33">
        <v>54.918032786885</v>
      </c>
      <c r="N3450" s="34">
        <v>12.295081967212999</v>
      </c>
    </row>
    <row r="3451" spans="2:14" x14ac:dyDescent="0.2">
      <c r="D3451" s="175"/>
      <c r="E3451" s="4" t="s">
        <v>55</v>
      </c>
      <c r="F3451" s="6"/>
      <c r="G3451" s="5">
        <v>43</v>
      </c>
      <c r="H3451" s="75">
        <v>13.953488372093</v>
      </c>
      <c r="I3451" s="12">
        <v>6.9767441860470001</v>
      </c>
      <c r="J3451" s="28">
        <v>11.627906976744001</v>
      </c>
      <c r="K3451" s="12">
        <v>9.3023255813949994</v>
      </c>
      <c r="L3451" s="12">
        <v>2.3255813953489999</v>
      </c>
      <c r="M3451" s="61">
        <v>46.511627906976997</v>
      </c>
      <c r="N3451" s="34">
        <v>9.3023255813949994</v>
      </c>
    </row>
    <row r="3452" spans="2:14" x14ac:dyDescent="0.2">
      <c r="D3452" s="175"/>
      <c r="E3452" s="4" t="s">
        <v>56</v>
      </c>
      <c r="F3452" s="6"/>
      <c r="G3452" s="5">
        <v>60</v>
      </c>
      <c r="H3452" s="32">
        <v>5</v>
      </c>
      <c r="I3452" s="12">
        <v>1.666666666667</v>
      </c>
      <c r="J3452" s="12">
        <v>5</v>
      </c>
      <c r="K3452" s="12">
        <v>5</v>
      </c>
      <c r="L3452" s="12">
        <v>8.333333333333</v>
      </c>
      <c r="M3452" s="28">
        <v>70</v>
      </c>
      <c r="N3452" s="101">
        <v>5</v>
      </c>
    </row>
    <row r="3453" spans="2:14" x14ac:dyDescent="0.2">
      <c r="D3453" s="175"/>
      <c r="E3453" s="4" t="s">
        <v>57</v>
      </c>
      <c r="F3453" s="6"/>
      <c r="G3453" s="5">
        <v>286</v>
      </c>
      <c r="H3453" s="32">
        <v>4.1958041958040004</v>
      </c>
      <c r="I3453" s="12">
        <v>4.1958041958040004</v>
      </c>
      <c r="J3453" s="12">
        <v>3.4965034965030002</v>
      </c>
      <c r="K3453" s="12">
        <v>6.2937062937060002</v>
      </c>
      <c r="L3453" s="12">
        <v>5.9440559440560001</v>
      </c>
      <c r="M3453" s="49">
        <v>71.328671328671007</v>
      </c>
      <c r="N3453" s="101">
        <v>4.5454545454549997</v>
      </c>
    </row>
    <row r="3454" spans="2:14" x14ac:dyDescent="0.2">
      <c r="D3454" s="175"/>
      <c r="E3454" s="4" t="s">
        <v>58</v>
      </c>
      <c r="F3454" s="6"/>
      <c r="G3454" s="5">
        <v>129</v>
      </c>
      <c r="H3454" s="32">
        <v>0.77519379845000003</v>
      </c>
      <c r="I3454" s="12">
        <v>1.550387596899</v>
      </c>
      <c r="J3454" s="12">
        <v>3.8759689922480001</v>
      </c>
      <c r="K3454" s="12">
        <v>7.7519379844960001</v>
      </c>
      <c r="L3454" s="12">
        <v>8.5271317829460003</v>
      </c>
      <c r="M3454" s="28">
        <v>68.217054263565998</v>
      </c>
      <c r="N3454" s="34">
        <v>9.3023255813949994</v>
      </c>
    </row>
    <row r="3455" spans="2:14" x14ac:dyDescent="0.2">
      <c r="D3455" s="175"/>
      <c r="E3455" s="4" t="s">
        <v>59</v>
      </c>
      <c r="F3455" s="6"/>
      <c r="G3455" s="5">
        <v>195</v>
      </c>
      <c r="H3455" s="32">
        <v>2.051282051282</v>
      </c>
      <c r="I3455" s="12">
        <v>3.0769230769229998</v>
      </c>
      <c r="J3455" s="12">
        <v>5.6410256410260002</v>
      </c>
      <c r="K3455" s="12">
        <v>5.6410256410260002</v>
      </c>
      <c r="L3455" s="12">
        <v>7.6923076923079998</v>
      </c>
      <c r="M3455" s="12">
        <v>61.538461538462002</v>
      </c>
      <c r="N3455" s="34">
        <v>14.358974358974001</v>
      </c>
    </row>
    <row r="3456" spans="2:14" x14ac:dyDescent="0.2">
      <c r="D3456" s="175"/>
      <c r="E3456" s="4" t="s">
        <v>60</v>
      </c>
      <c r="F3456" s="6"/>
      <c r="G3456" s="5">
        <v>176</v>
      </c>
      <c r="H3456" s="32">
        <v>2.8409090909089998</v>
      </c>
      <c r="I3456" s="12">
        <v>3.9772727272730002</v>
      </c>
      <c r="J3456" s="12">
        <v>3.9772727272730002</v>
      </c>
      <c r="K3456" s="12">
        <v>7.9545454545450003</v>
      </c>
      <c r="L3456" s="12">
        <v>6.25</v>
      </c>
      <c r="M3456" s="61">
        <v>47.159090909090999</v>
      </c>
      <c r="N3456" s="107">
        <v>27.840909090909001</v>
      </c>
    </row>
    <row r="3457" spans="2:14" x14ac:dyDescent="0.2">
      <c r="D3457" s="175"/>
      <c r="E3457" s="4" t="s">
        <v>61</v>
      </c>
      <c r="F3457" s="6"/>
      <c r="G3457" s="5">
        <v>78</v>
      </c>
      <c r="H3457" s="63">
        <v>0</v>
      </c>
      <c r="I3457" s="12">
        <v>1.2820512820509999</v>
      </c>
      <c r="J3457" s="12">
        <v>1.2820512820509999</v>
      </c>
      <c r="K3457" s="90">
        <v>0</v>
      </c>
      <c r="L3457" s="12">
        <v>2.564102564103</v>
      </c>
      <c r="M3457" s="49">
        <v>84.615384615384997</v>
      </c>
      <c r="N3457" s="34">
        <v>10.25641025641</v>
      </c>
    </row>
    <row r="3458" spans="2:14" x14ac:dyDescent="0.2">
      <c r="D3458" s="175"/>
      <c r="E3458" s="4" t="s">
        <v>62</v>
      </c>
      <c r="F3458" s="6"/>
      <c r="G3458" s="5">
        <v>113</v>
      </c>
      <c r="H3458" s="75">
        <v>9.7345132743360008</v>
      </c>
      <c r="I3458" s="12">
        <v>4.424778761062</v>
      </c>
      <c r="J3458" s="12">
        <v>5.3097345132739999</v>
      </c>
      <c r="K3458" s="12">
        <v>11.504424778761001</v>
      </c>
      <c r="L3458" s="12">
        <v>5.3097345132739999</v>
      </c>
      <c r="M3458" s="61">
        <v>35.398230088496</v>
      </c>
      <c r="N3458" s="107">
        <v>28.318584070796</v>
      </c>
    </row>
    <row r="3459" spans="2:14" x14ac:dyDescent="0.2">
      <c r="D3459" s="174" t="s">
        <v>63</v>
      </c>
      <c r="E3459" s="20" t="s">
        <v>64</v>
      </c>
      <c r="F3459" s="22"/>
      <c r="G3459" s="21">
        <v>234</v>
      </c>
      <c r="H3459" s="51">
        <v>3.4188034188029999</v>
      </c>
      <c r="I3459" s="19">
        <v>2.9914529914529999</v>
      </c>
      <c r="J3459" s="19">
        <v>7.2649572649570002</v>
      </c>
      <c r="K3459" s="19">
        <v>8.5470085470089998</v>
      </c>
      <c r="L3459" s="19">
        <v>7.6923076923079998</v>
      </c>
      <c r="M3459" s="98">
        <v>47.008547008546998</v>
      </c>
      <c r="N3459" s="128">
        <v>23.076923076922998</v>
      </c>
    </row>
    <row r="3460" spans="2:14" x14ac:dyDescent="0.2">
      <c r="D3460" s="175"/>
      <c r="E3460" s="4" t="s">
        <v>65</v>
      </c>
      <c r="F3460" s="6"/>
      <c r="G3460" s="5">
        <v>172</v>
      </c>
      <c r="H3460" s="32">
        <v>4.0697674418599998</v>
      </c>
      <c r="I3460" s="12">
        <v>5.2325581395349996</v>
      </c>
      <c r="J3460" s="12">
        <v>4.6511627906979998</v>
      </c>
      <c r="K3460" s="12">
        <v>9.3023255813949994</v>
      </c>
      <c r="L3460" s="12">
        <v>5.8139534883720003</v>
      </c>
      <c r="M3460" s="61">
        <v>50</v>
      </c>
      <c r="N3460" s="97">
        <v>20.930232558139998</v>
      </c>
    </row>
    <row r="3461" spans="2:14" x14ac:dyDescent="0.2">
      <c r="D3461" s="175"/>
      <c r="E3461" s="4" t="s">
        <v>66</v>
      </c>
      <c r="F3461" s="6"/>
      <c r="G3461" s="5">
        <v>165</v>
      </c>
      <c r="H3461" s="32">
        <v>4.2424242424239997</v>
      </c>
      <c r="I3461" s="12">
        <v>4.8484848484849996</v>
      </c>
      <c r="J3461" s="12">
        <v>4.2424242424239997</v>
      </c>
      <c r="K3461" s="12">
        <v>7.2727272727269998</v>
      </c>
      <c r="L3461" s="12">
        <v>6.666666666667</v>
      </c>
      <c r="M3461" s="12">
        <v>61.212121212120998</v>
      </c>
      <c r="N3461" s="34">
        <v>11.515151515152001</v>
      </c>
    </row>
    <row r="3462" spans="2:14" x14ac:dyDescent="0.2">
      <c r="D3462" s="175"/>
      <c r="E3462" s="4" t="s">
        <v>67</v>
      </c>
      <c r="F3462" s="6"/>
      <c r="G3462" s="5">
        <v>158</v>
      </c>
      <c r="H3462" s="32">
        <v>5.0632911392409996</v>
      </c>
      <c r="I3462" s="12">
        <v>6.3291139240509997</v>
      </c>
      <c r="J3462" s="12">
        <v>2.5316455696200002</v>
      </c>
      <c r="K3462" s="12">
        <v>5.6962025316459997</v>
      </c>
      <c r="L3462" s="12">
        <v>8.2278481012659999</v>
      </c>
      <c r="M3462" s="12">
        <v>58.860759493670997</v>
      </c>
      <c r="N3462" s="34">
        <v>13.291139240506</v>
      </c>
    </row>
    <row r="3463" spans="2:14" x14ac:dyDescent="0.2">
      <c r="D3463" s="175"/>
      <c r="E3463" s="4" t="s">
        <v>68</v>
      </c>
      <c r="F3463" s="6"/>
      <c r="G3463" s="5">
        <v>112</v>
      </c>
      <c r="H3463" s="32">
        <v>5.3571428571429998</v>
      </c>
      <c r="I3463" s="12">
        <v>1.785714285714</v>
      </c>
      <c r="J3463" s="12">
        <v>6.25</v>
      </c>
      <c r="K3463" s="33">
        <v>1.785714285714</v>
      </c>
      <c r="L3463" s="12">
        <v>4.4642857142860004</v>
      </c>
      <c r="M3463" s="49">
        <v>70.535714285713993</v>
      </c>
      <c r="N3463" s="34">
        <v>9.8214285714289993</v>
      </c>
    </row>
    <row r="3464" spans="2:14" x14ac:dyDescent="0.2">
      <c r="D3464" s="175"/>
      <c r="E3464" s="4" t="s">
        <v>69</v>
      </c>
      <c r="F3464" s="6"/>
      <c r="G3464" s="5">
        <v>92</v>
      </c>
      <c r="H3464" s="32">
        <v>1.086956521739</v>
      </c>
      <c r="I3464" s="12">
        <v>2.1739130434780001</v>
      </c>
      <c r="J3464" s="12">
        <v>4.3478260869570002</v>
      </c>
      <c r="K3464" s="12">
        <v>5.4347826086959996</v>
      </c>
      <c r="L3464" s="12">
        <v>5.4347826086959996</v>
      </c>
      <c r="M3464" s="49">
        <v>76.086956521738998</v>
      </c>
      <c r="N3464" s="101">
        <v>5.4347826086959996</v>
      </c>
    </row>
    <row r="3465" spans="2:14" x14ac:dyDescent="0.2">
      <c r="D3465" s="175"/>
      <c r="E3465" s="4" t="s">
        <v>70</v>
      </c>
      <c r="F3465" s="6"/>
      <c r="G3465" s="5">
        <v>131</v>
      </c>
      <c r="H3465" s="32">
        <v>5.3435114503819996</v>
      </c>
      <c r="I3465" s="12">
        <v>2.2900763358780001</v>
      </c>
      <c r="J3465" s="12">
        <v>2.2900763358780001</v>
      </c>
      <c r="K3465" s="12">
        <v>6.8702290076340002</v>
      </c>
      <c r="L3465" s="12">
        <v>6.1068702290079999</v>
      </c>
      <c r="M3465" s="49">
        <v>72.519083969465996</v>
      </c>
      <c r="N3465" s="101">
        <v>4.5801526717560002</v>
      </c>
    </row>
    <row r="3466" spans="2:14" x14ac:dyDescent="0.2">
      <c r="D3466" s="175"/>
      <c r="E3466" s="4" t="s">
        <v>71</v>
      </c>
      <c r="F3466" s="6"/>
      <c r="G3466" s="5">
        <v>71</v>
      </c>
      <c r="H3466" s="32">
        <v>4.2253521126760001</v>
      </c>
      <c r="I3466" s="12">
        <v>4.2253521126760001</v>
      </c>
      <c r="J3466" s="12">
        <v>4.2253521126760001</v>
      </c>
      <c r="K3466" s="12">
        <v>8.4507042253520002</v>
      </c>
      <c r="L3466" s="12">
        <v>4.2253521126760001</v>
      </c>
      <c r="M3466" s="28">
        <v>67.605633802816996</v>
      </c>
      <c r="N3466" s="101">
        <v>7.0422535211269999</v>
      </c>
    </row>
    <row r="3467" spans="2:14" x14ac:dyDescent="0.2">
      <c r="D3467" s="176"/>
      <c r="E3467" s="59" t="s">
        <v>72</v>
      </c>
      <c r="F3467" s="60"/>
      <c r="G3467" s="56">
        <v>70</v>
      </c>
      <c r="H3467" s="83">
        <v>5.7142857142860004</v>
      </c>
      <c r="I3467" s="47">
        <v>1.4285714285710001</v>
      </c>
      <c r="J3467" s="47">
        <v>4.2857142857139996</v>
      </c>
      <c r="K3467" s="47">
        <v>7.1428571428570002</v>
      </c>
      <c r="L3467" s="47">
        <v>7.1428571428570002</v>
      </c>
      <c r="M3467" s="47">
        <v>62.857142857143003</v>
      </c>
      <c r="N3467" s="85">
        <v>11.428571428571001</v>
      </c>
    </row>
    <row r="3469" spans="2:14" x14ac:dyDescent="0.2">
      <c r="B3469" s="43" t="str">
        <f xml:space="preserve"> HYPERLINK("#'目次'!B132", "[126]")</f>
        <v>[126]</v>
      </c>
      <c r="C3469" s="31" t="s">
        <v>276</v>
      </c>
    </row>
    <row r="3472" spans="2:14" x14ac:dyDescent="0.2">
      <c r="C3472" s="31" t="s">
        <v>75</v>
      </c>
    </row>
    <row r="3473" spans="4:14" ht="24" x14ac:dyDescent="0.2">
      <c r="D3473" s="177"/>
      <c r="E3473" s="178"/>
      <c r="F3473" s="178"/>
      <c r="G3473" s="40" t="s">
        <v>14</v>
      </c>
      <c r="H3473" s="42" t="s">
        <v>268</v>
      </c>
      <c r="I3473" s="15" t="s">
        <v>269</v>
      </c>
      <c r="J3473" s="15" t="s">
        <v>270</v>
      </c>
      <c r="K3473" s="15" t="s">
        <v>271</v>
      </c>
      <c r="L3473" s="15" t="s">
        <v>272</v>
      </c>
      <c r="M3473" s="15" t="s">
        <v>273</v>
      </c>
      <c r="N3473" s="44" t="s">
        <v>17</v>
      </c>
    </row>
    <row r="3474" spans="4:14" x14ac:dyDescent="0.2">
      <c r="D3474" s="179"/>
      <c r="E3474" s="180"/>
      <c r="F3474" s="180"/>
      <c r="G3474" s="39"/>
      <c r="H3474" s="41"/>
      <c r="I3474" s="14"/>
      <c r="J3474" s="14"/>
      <c r="K3474" s="14"/>
      <c r="L3474" s="14"/>
      <c r="M3474" s="14"/>
      <c r="N3474" s="38"/>
    </row>
    <row r="3475" spans="4:14" x14ac:dyDescent="0.2">
      <c r="D3475" s="58"/>
      <c r="E3475" s="53" t="s">
        <v>14</v>
      </c>
      <c r="F3475" s="52"/>
      <c r="G3475" s="37">
        <v>1222</v>
      </c>
      <c r="H3475" s="24">
        <v>4.1734860883799998</v>
      </c>
      <c r="I3475" s="24">
        <v>3.6824877250410002</v>
      </c>
      <c r="J3475" s="24">
        <v>4.5826513911619999</v>
      </c>
      <c r="K3475" s="24">
        <v>6.9558101473000002</v>
      </c>
      <c r="L3475" s="24">
        <v>6.4648117839610002</v>
      </c>
      <c r="M3475" s="24">
        <v>60.229132569557997</v>
      </c>
      <c r="N3475" s="68">
        <v>13.911620294599</v>
      </c>
    </row>
    <row r="3476" spans="4:14" x14ac:dyDescent="0.2">
      <c r="D3476" s="174" t="s">
        <v>36</v>
      </c>
      <c r="E3476" s="20" t="s">
        <v>76</v>
      </c>
      <c r="F3476" s="22"/>
      <c r="G3476" s="21">
        <v>629</v>
      </c>
      <c r="H3476" s="51">
        <v>5.4054054054050003</v>
      </c>
      <c r="I3476" s="19">
        <v>4.6104928457870002</v>
      </c>
      <c r="J3476" s="19">
        <v>4.9284578696340002</v>
      </c>
      <c r="K3476" s="19">
        <v>6.5182829888710003</v>
      </c>
      <c r="L3476" s="19">
        <v>6.8362480127190004</v>
      </c>
      <c r="M3476" s="19">
        <v>60.095389507154003</v>
      </c>
      <c r="N3476" s="50">
        <v>11.605723370429001</v>
      </c>
    </row>
    <row r="3477" spans="4:14" x14ac:dyDescent="0.2">
      <c r="D3477" s="175"/>
      <c r="E3477" s="4" t="s">
        <v>39</v>
      </c>
      <c r="F3477" s="6"/>
      <c r="G3477" s="5">
        <v>37</v>
      </c>
      <c r="H3477" s="63">
        <v>0</v>
      </c>
      <c r="I3477" s="29">
        <v>0</v>
      </c>
      <c r="J3477" s="29">
        <v>0</v>
      </c>
      <c r="K3477" s="90">
        <v>0</v>
      </c>
      <c r="L3477" s="12">
        <v>2.7027027027030002</v>
      </c>
      <c r="M3477" s="49">
        <v>83.783783783784003</v>
      </c>
      <c r="N3477" s="34">
        <v>13.513513513514001</v>
      </c>
    </row>
    <row r="3478" spans="4:14" x14ac:dyDescent="0.2">
      <c r="D3478" s="175"/>
      <c r="E3478" s="4" t="s">
        <v>40</v>
      </c>
      <c r="F3478" s="6"/>
      <c r="G3478" s="5">
        <v>73</v>
      </c>
      <c r="H3478" s="63">
        <v>0</v>
      </c>
      <c r="I3478" s="12">
        <v>2.7397260273969999</v>
      </c>
      <c r="J3478" s="12">
        <v>4.1095890410960001</v>
      </c>
      <c r="K3478" s="12">
        <v>2.7397260273969999</v>
      </c>
      <c r="L3478" s="12">
        <v>5.4794520547949999</v>
      </c>
      <c r="M3478" s="49">
        <v>79.452054794521004</v>
      </c>
      <c r="N3478" s="101">
        <v>5.4794520547949999</v>
      </c>
    </row>
    <row r="3479" spans="4:14" x14ac:dyDescent="0.2">
      <c r="D3479" s="175"/>
      <c r="E3479" s="4" t="s">
        <v>41</v>
      </c>
      <c r="F3479" s="6"/>
      <c r="G3479" s="5">
        <v>108</v>
      </c>
      <c r="H3479" s="32">
        <v>1.851851851852</v>
      </c>
      <c r="I3479" s="12">
        <v>4.6296296296300001</v>
      </c>
      <c r="J3479" s="12">
        <v>3.7037037037039999</v>
      </c>
      <c r="K3479" s="12">
        <v>6.4814814814809996</v>
      </c>
      <c r="L3479" s="12">
        <v>5.5555555555560003</v>
      </c>
      <c r="M3479" s="49">
        <v>73.148148148147996</v>
      </c>
      <c r="N3479" s="101">
        <v>4.6296296296300001</v>
      </c>
    </row>
    <row r="3480" spans="4:14" x14ac:dyDescent="0.2">
      <c r="D3480" s="175"/>
      <c r="E3480" s="4" t="s">
        <v>42</v>
      </c>
      <c r="F3480" s="6"/>
      <c r="G3480" s="5">
        <v>113</v>
      </c>
      <c r="H3480" s="32">
        <v>3.53982300885</v>
      </c>
      <c r="I3480" s="12">
        <v>4.424778761062</v>
      </c>
      <c r="J3480" s="12">
        <v>5.3097345132739999</v>
      </c>
      <c r="K3480" s="12">
        <v>6.194690265487</v>
      </c>
      <c r="L3480" s="12">
        <v>6.194690265487</v>
      </c>
      <c r="M3480" s="49">
        <v>70.796460176991005</v>
      </c>
      <c r="N3480" s="122">
        <v>3.53982300885</v>
      </c>
    </row>
    <row r="3481" spans="4:14" x14ac:dyDescent="0.2">
      <c r="D3481" s="175"/>
      <c r="E3481" s="4" t="s">
        <v>43</v>
      </c>
      <c r="F3481" s="6"/>
      <c r="G3481" s="5">
        <v>101</v>
      </c>
      <c r="H3481" s="32">
        <v>3.9603960396039999</v>
      </c>
      <c r="I3481" s="12">
        <v>1.9801980198019999</v>
      </c>
      <c r="J3481" s="12">
        <v>3.9603960396039999</v>
      </c>
      <c r="K3481" s="12">
        <v>4.9504950495050002</v>
      </c>
      <c r="L3481" s="12">
        <v>7.9207920792079998</v>
      </c>
      <c r="M3481" s="28">
        <v>65.346534653465</v>
      </c>
      <c r="N3481" s="34">
        <v>11.881188118812</v>
      </c>
    </row>
    <row r="3482" spans="4:14" x14ac:dyDescent="0.2">
      <c r="D3482" s="175"/>
      <c r="E3482" s="4" t="s">
        <v>44</v>
      </c>
      <c r="F3482" s="6"/>
      <c r="G3482" s="5">
        <v>114</v>
      </c>
      <c r="H3482" s="75">
        <v>11.403508771929999</v>
      </c>
      <c r="I3482" s="28">
        <v>8.7719298245609991</v>
      </c>
      <c r="J3482" s="12">
        <v>4.3859649122809996</v>
      </c>
      <c r="K3482" s="12">
        <v>7.0175438596489998</v>
      </c>
      <c r="L3482" s="12">
        <v>9.6491228070179993</v>
      </c>
      <c r="M3482" s="61">
        <v>42.105263157895003</v>
      </c>
      <c r="N3482" s="34">
        <v>16.666666666666998</v>
      </c>
    </row>
    <row r="3483" spans="4:14" x14ac:dyDescent="0.2">
      <c r="D3483" s="175"/>
      <c r="E3483" s="4" t="s">
        <v>45</v>
      </c>
      <c r="F3483" s="6"/>
      <c r="G3483" s="5">
        <v>83</v>
      </c>
      <c r="H3483" s="75">
        <v>13.253012048193</v>
      </c>
      <c r="I3483" s="12">
        <v>6.0240963855420002</v>
      </c>
      <c r="J3483" s="28">
        <v>10.843373493975999</v>
      </c>
      <c r="K3483" s="28">
        <v>14.457831325300999</v>
      </c>
      <c r="L3483" s="12">
        <v>7.2289156626509996</v>
      </c>
      <c r="M3483" s="61">
        <v>19.277108433734998</v>
      </c>
      <c r="N3483" s="107">
        <v>28.915662650601998</v>
      </c>
    </row>
    <row r="3484" spans="4:14" x14ac:dyDescent="0.2">
      <c r="D3484" s="174" t="s">
        <v>37</v>
      </c>
      <c r="E3484" s="20" t="s">
        <v>77</v>
      </c>
      <c r="F3484" s="22"/>
      <c r="G3484" s="21">
        <v>593</v>
      </c>
      <c r="H3484" s="51">
        <v>2.8667790893760001</v>
      </c>
      <c r="I3484" s="19">
        <v>2.6981450252950001</v>
      </c>
      <c r="J3484" s="19">
        <v>4.2158516020240002</v>
      </c>
      <c r="K3484" s="19">
        <v>7.4198988195620004</v>
      </c>
      <c r="L3484" s="19">
        <v>6.0708263069140003</v>
      </c>
      <c r="M3484" s="19">
        <v>60.370994940978001</v>
      </c>
      <c r="N3484" s="50">
        <v>16.357504215852</v>
      </c>
    </row>
    <row r="3485" spans="4:14" x14ac:dyDescent="0.2">
      <c r="D3485" s="175"/>
      <c r="E3485" s="4" t="s">
        <v>39</v>
      </c>
      <c r="F3485" s="6"/>
      <c r="G3485" s="5">
        <v>27</v>
      </c>
      <c r="H3485" s="63">
        <v>0</v>
      </c>
      <c r="I3485" s="12">
        <v>3.7037037037039999</v>
      </c>
      <c r="J3485" s="29">
        <v>0</v>
      </c>
      <c r="K3485" s="90">
        <v>0</v>
      </c>
      <c r="L3485" s="12">
        <v>3.7037037037039999</v>
      </c>
      <c r="M3485" s="49">
        <v>85.185185185185006</v>
      </c>
      <c r="N3485" s="101">
        <v>7.4074074074069998</v>
      </c>
    </row>
    <row r="3486" spans="4:14" x14ac:dyDescent="0.2">
      <c r="D3486" s="175"/>
      <c r="E3486" s="4" t="s">
        <v>40</v>
      </c>
      <c r="F3486" s="6"/>
      <c r="G3486" s="5">
        <v>74</v>
      </c>
      <c r="H3486" s="32">
        <v>5.4054054054050003</v>
      </c>
      <c r="I3486" s="29">
        <v>0</v>
      </c>
      <c r="J3486" s="29">
        <v>0</v>
      </c>
      <c r="K3486" s="12">
        <v>9.4594594594589996</v>
      </c>
      <c r="L3486" s="12">
        <v>2.7027027027030002</v>
      </c>
      <c r="M3486" s="49">
        <v>75.675675675676004</v>
      </c>
      <c r="N3486" s="101">
        <v>6.7567567567570004</v>
      </c>
    </row>
    <row r="3487" spans="4:14" x14ac:dyDescent="0.2">
      <c r="D3487" s="175"/>
      <c r="E3487" s="4" t="s">
        <v>41</v>
      </c>
      <c r="F3487" s="6"/>
      <c r="G3487" s="5">
        <v>96</v>
      </c>
      <c r="H3487" s="32">
        <v>1.041666666667</v>
      </c>
      <c r="I3487" s="12">
        <v>2.083333333333</v>
      </c>
      <c r="J3487" s="12">
        <v>4.166666666667</v>
      </c>
      <c r="K3487" s="12">
        <v>8.333333333333</v>
      </c>
      <c r="L3487" s="12">
        <v>4.166666666667</v>
      </c>
      <c r="M3487" s="49">
        <v>71.875</v>
      </c>
      <c r="N3487" s="101">
        <v>8.333333333333</v>
      </c>
    </row>
    <row r="3488" spans="4:14" x14ac:dyDescent="0.2">
      <c r="D3488" s="175"/>
      <c r="E3488" s="4" t="s">
        <v>42</v>
      </c>
      <c r="F3488" s="6"/>
      <c r="G3488" s="5">
        <v>97</v>
      </c>
      <c r="H3488" s="32">
        <v>2.0618556701030002</v>
      </c>
      <c r="I3488" s="12">
        <v>3.0927835051549999</v>
      </c>
      <c r="J3488" s="12">
        <v>5.1546391752579996</v>
      </c>
      <c r="K3488" s="12">
        <v>3.0927835051549999</v>
      </c>
      <c r="L3488" s="12">
        <v>6.1855670103089997</v>
      </c>
      <c r="M3488" s="49">
        <v>71.134020618557003</v>
      </c>
      <c r="N3488" s="34">
        <v>9.278350515464</v>
      </c>
    </row>
    <row r="3489" spans="2:14" x14ac:dyDescent="0.2">
      <c r="D3489" s="175"/>
      <c r="E3489" s="4" t="s">
        <v>43</v>
      </c>
      <c r="F3489" s="6"/>
      <c r="G3489" s="5">
        <v>103</v>
      </c>
      <c r="H3489" s="32">
        <v>1.9417475728160001</v>
      </c>
      <c r="I3489" s="12">
        <v>2.9126213592229999</v>
      </c>
      <c r="J3489" s="12">
        <v>5.8252427184469999</v>
      </c>
      <c r="K3489" s="12">
        <v>7.7669902912620001</v>
      </c>
      <c r="L3489" s="12">
        <v>6.796116504854</v>
      </c>
      <c r="M3489" s="28">
        <v>66.990291262135997</v>
      </c>
      <c r="N3489" s="101">
        <v>7.7669902912620001</v>
      </c>
    </row>
    <row r="3490" spans="2:14" x14ac:dyDescent="0.2">
      <c r="D3490" s="175"/>
      <c r="E3490" s="4" t="s">
        <v>44</v>
      </c>
      <c r="F3490" s="6"/>
      <c r="G3490" s="5">
        <v>109</v>
      </c>
      <c r="H3490" s="32">
        <v>3.669724770642</v>
      </c>
      <c r="I3490" s="12">
        <v>3.669724770642</v>
      </c>
      <c r="J3490" s="12">
        <v>5.5045871559629997</v>
      </c>
      <c r="K3490" s="12">
        <v>9.1743119266060003</v>
      </c>
      <c r="L3490" s="12">
        <v>6.4220183486240003</v>
      </c>
      <c r="M3490" s="61">
        <v>48.623853211008999</v>
      </c>
      <c r="N3490" s="97">
        <v>22.935779816514</v>
      </c>
    </row>
    <row r="3491" spans="2:14" x14ac:dyDescent="0.2">
      <c r="D3491" s="176"/>
      <c r="E3491" s="59" t="s">
        <v>45</v>
      </c>
      <c r="F3491" s="60"/>
      <c r="G3491" s="56">
        <v>87</v>
      </c>
      <c r="H3491" s="83">
        <v>4.5977011494250002</v>
      </c>
      <c r="I3491" s="47">
        <v>3.4482758620689999</v>
      </c>
      <c r="J3491" s="47">
        <v>4.5977011494250002</v>
      </c>
      <c r="K3491" s="47">
        <v>9.1954022988510005</v>
      </c>
      <c r="L3491" s="47">
        <v>10.344827586207</v>
      </c>
      <c r="M3491" s="92">
        <v>21.839080459769999</v>
      </c>
      <c r="N3491" s="117">
        <v>45.977011494252999</v>
      </c>
    </row>
    <row r="3493" spans="2:14" x14ac:dyDescent="0.2">
      <c r="B3493" s="43" t="str">
        <f xml:space="preserve"> HYPERLINK("#'目次'!B133", "[127]")</f>
        <v>[127]</v>
      </c>
      <c r="C3493" s="31" t="s">
        <v>279</v>
      </c>
    </row>
    <row r="3497" spans="2:14" ht="24" x14ac:dyDescent="0.2">
      <c r="D3497" s="177"/>
      <c r="E3497" s="178"/>
      <c r="F3497" s="178"/>
      <c r="G3497" s="40" t="s">
        <v>14</v>
      </c>
      <c r="H3497" s="42" t="s">
        <v>268</v>
      </c>
      <c r="I3497" s="15" t="s">
        <v>269</v>
      </c>
      <c r="J3497" s="15" t="s">
        <v>270</v>
      </c>
      <c r="K3497" s="15" t="s">
        <v>271</v>
      </c>
      <c r="L3497" s="15" t="s">
        <v>272</v>
      </c>
      <c r="M3497" s="15" t="s">
        <v>273</v>
      </c>
      <c r="N3497" s="44" t="s">
        <v>17</v>
      </c>
    </row>
    <row r="3498" spans="2:14" x14ac:dyDescent="0.2">
      <c r="D3498" s="179"/>
      <c r="E3498" s="180"/>
      <c r="F3498" s="180"/>
      <c r="G3498" s="39"/>
      <c r="H3498" s="41"/>
      <c r="I3498" s="14"/>
      <c r="J3498" s="14"/>
      <c r="K3498" s="14"/>
      <c r="L3498" s="14"/>
      <c r="M3498" s="14"/>
      <c r="N3498" s="38"/>
    </row>
    <row r="3499" spans="2:14" x14ac:dyDescent="0.2">
      <c r="D3499" s="58"/>
      <c r="E3499" s="53" t="s">
        <v>14</v>
      </c>
      <c r="F3499" s="52"/>
      <c r="G3499" s="37">
        <v>1222</v>
      </c>
      <c r="H3499" s="24">
        <v>4.8281505728310004</v>
      </c>
      <c r="I3499" s="24">
        <v>6.546644844517</v>
      </c>
      <c r="J3499" s="24">
        <v>11.374795417349</v>
      </c>
      <c r="K3499" s="24">
        <v>23.240589198036002</v>
      </c>
      <c r="L3499" s="24">
        <v>15.384615384615</v>
      </c>
      <c r="M3499" s="24">
        <v>29.950900163665999</v>
      </c>
      <c r="N3499" s="68">
        <v>8.6743044189850007</v>
      </c>
    </row>
    <row r="3500" spans="2:14" x14ac:dyDescent="0.2">
      <c r="D3500" s="174" t="s">
        <v>18</v>
      </c>
      <c r="E3500" s="20" t="s">
        <v>19</v>
      </c>
      <c r="F3500" s="22"/>
      <c r="G3500" s="21">
        <v>57</v>
      </c>
      <c r="H3500" s="51">
        <v>3.508771929825</v>
      </c>
      <c r="I3500" s="19">
        <v>5.2631578947369997</v>
      </c>
      <c r="J3500" s="19">
        <v>10.526315789473999</v>
      </c>
      <c r="K3500" s="19">
        <v>22.807017543859999</v>
      </c>
      <c r="L3500" s="19">
        <v>12.280701754386</v>
      </c>
      <c r="M3500" s="19">
        <v>33.333333333333002</v>
      </c>
      <c r="N3500" s="50">
        <v>12.280701754386</v>
      </c>
    </row>
    <row r="3501" spans="2:14" x14ac:dyDescent="0.2">
      <c r="D3501" s="175"/>
      <c r="E3501" s="4" t="s">
        <v>20</v>
      </c>
      <c r="F3501" s="6"/>
      <c r="G3501" s="5">
        <v>84</v>
      </c>
      <c r="H3501" s="32">
        <v>3.5714285714290002</v>
      </c>
      <c r="I3501" s="12">
        <v>3.5714285714290002</v>
      </c>
      <c r="J3501" s="12">
        <v>8.333333333333</v>
      </c>
      <c r="K3501" s="12">
        <v>20.238095238094999</v>
      </c>
      <c r="L3501" s="12">
        <v>13.095238095238001</v>
      </c>
      <c r="M3501" s="12">
        <v>33.333333333333002</v>
      </c>
      <c r="N3501" s="97">
        <v>17.857142857143</v>
      </c>
    </row>
    <row r="3502" spans="2:14" x14ac:dyDescent="0.2">
      <c r="D3502" s="175"/>
      <c r="E3502" s="4" t="s">
        <v>21</v>
      </c>
      <c r="F3502" s="6"/>
      <c r="G3502" s="5">
        <v>487</v>
      </c>
      <c r="H3502" s="32">
        <v>5.5441478439429996</v>
      </c>
      <c r="I3502" s="12">
        <v>6.9815195071870004</v>
      </c>
      <c r="J3502" s="12">
        <v>11.498973305954999</v>
      </c>
      <c r="K3502" s="12">
        <v>24.024640657083999</v>
      </c>
      <c r="L3502" s="12">
        <v>15.195071868583</v>
      </c>
      <c r="M3502" s="12">
        <v>30.595482546201001</v>
      </c>
      <c r="N3502" s="34">
        <v>6.1601642710469999</v>
      </c>
    </row>
    <row r="3503" spans="2:14" x14ac:dyDescent="0.2">
      <c r="D3503" s="175"/>
      <c r="E3503" s="4" t="s">
        <v>22</v>
      </c>
      <c r="F3503" s="6"/>
      <c r="G3503" s="5">
        <v>35</v>
      </c>
      <c r="H3503" s="32">
        <v>2.8571428571430002</v>
      </c>
      <c r="I3503" s="12">
        <v>5.7142857142860004</v>
      </c>
      <c r="J3503" s="12">
        <v>11.428571428571001</v>
      </c>
      <c r="K3503" s="33">
        <v>17.142857142857</v>
      </c>
      <c r="L3503" s="12">
        <v>17.142857142857</v>
      </c>
      <c r="M3503" s="12">
        <v>34.285714285714</v>
      </c>
      <c r="N3503" s="34">
        <v>11.428571428571001</v>
      </c>
    </row>
    <row r="3504" spans="2:14" x14ac:dyDescent="0.2">
      <c r="D3504" s="175"/>
      <c r="E3504" s="4" t="s">
        <v>23</v>
      </c>
      <c r="F3504" s="6"/>
      <c r="G3504" s="5">
        <v>143</v>
      </c>
      <c r="H3504" s="32">
        <v>4.1958041958040004</v>
      </c>
      <c r="I3504" s="12">
        <v>6.9930069930069996</v>
      </c>
      <c r="J3504" s="12">
        <v>7.6923076923079998</v>
      </c>
      <c r="K3504" s="12">
        <v>27.972027972027998</v>
      </c>
      <c r="L3504" s="12">
        <v>18.881118881119001</v>
      </c>
      <c r="M3504" s="12">
        <v>28.671328671329</v>
      </c>
      <c r="N3504" s="34">
        <v>5.594405594406</v>
      </c>
    </row>
    <row r="3505" spans="4:14" x14ac:dyDescent="0.2">
      <c r="D3505" s="175"/>
      <c r="E3505" s="4" t="s">
        <v>24</v>
      </c>
      <c r="F3505" s="6"/>
      <c r="G3505" s="5">
        <v>187</v>
      </c>
      <c r="H3505" s="32">
        <v>7.4866310160429999</v>
      </c>
      <c r="I3505" s="12">
        <v>7.4866310160429999</v>
      </c>
      <c r="J3505" s="12">
        <v>12.83422459893</v>
      </c>
      <c r="K3505" s="12">
        <v>24.064171122994999</v>
      </c>
      <c r="L3505" s="12">
        <v>16.042780748662999</v>
      </c>
      <c r="M3505" s="33">
        <v>24.064171122994999</v>
      </c>
      <c r="N3505" s="34">
        <v>8.0213903743320003</v>
      </c>
    </row>
    <row r="3506" spans="4:14" x14ac:dyDescent="0.2">
      <c r="D3506" s="175"/>
      <c r="E3506" s="4" t="s">
        <v>25</v>
      </c>
      <c r="F3506" s="6"/>
      <c r="G3506" s="5">
        <v>71</v>
      </c>
      <c r="H3506" s="63">
        <v>0</v>
      </c>
      <c r="I3506" s="12">
        <v>4.2253521126760001</v>
      </c>
      <c r="J3506" s="12">
        <v>14.084507042254</v>
      </c>
      <c r="K3506" s="12">
        <v>23.943661971830998</v>
      </c>
      <c r="L3506" s="12">
        <v>19.718309859154999</v>
      </c>
      <c r="M3506" s="12">
        <v>30.985915492958</v>
      </c>
      <c r="N3506" s="34">
        <v>7.0422535211269999</v>
      </c>
    </row>
    <row r="3507" spans="4:14" x14ac:dyDescent="0.2">
      <c r="D3507" s="175"/>
      <c r="E3507" s="4" t="s">
        <v>26</v>
      </c>
      <c r="F3507" s="6"/>
      <c r="G3507" s="5">
        <v>30</v>
      </c>
      <c r="H3507" s="32">
        <v>3.333333333333</v>
      </c>
      <c r="I3507" s="12">
        <v>6.666666666667</v>
      </c>
      <c r="J3507" s="28">
        <v>20</v>
      </c>
      <c r="K3507" s="61">
        <v>10</v>
      </c>
      <c r="L3507" s="12">
        <v>13.333333333333</v>
      </c>
      <c r="M3507" s="12">
        <v>30</v>
      </c>
      <c r="N3507" s="97">
        <v>16.666666666666998</v>
      </c>
    </row>
    <row r="3508" spans="4:14" x14ac:dyDescent="0.2">
      <c r="D3508" s="175"/>
      <c r="E3508" s="4" t="s">
        <v>27</v>
      </c>
      <c r="F3508" s="6"/>
      <c r="G3508" s="5">
        <v>70</v>
      </c>
      <c r="H3508" s="32">
        <v>4.2857142857139996</v>
      </c>
      <c r="I3508" s="12">
        <v>8.5714285714289993</v>
      </c>
      <c r="J3508" s="12">
        <v>11.428571428571001</v>
      </c>
      <c r="K3508" s="33">
        <v>14.285714285714</v>
      </c>
      <c r="L3508" s="12">
        <v>12.857142857143</v>
      </c>
      <c r="M3508" s="12">
        <v>34.285714285714</v>
      </c>
      <c r="N3508" s="97">
        <v>14.285714285714</v>
      </c>
    </row>
    <row r="3509" spans="4:14" x14ac:dyDescent="0.2">
      <c r="D3509" s="175"/>
      <c r="E3509" s="4" t="s">
        <v>28</v>
      </c>
      <c r="F3509" s="6"/>
      <c r="G3509" s="5">
        <v>51</v>
      </c>
      <c r="H3509" s="32">
        <v>1.9607843137250001</v>
      </c>
      <c r="I3509" s="12">
        <v>5.8823529411760003</v>
      </c>
      <c r="J3509" s="12">
        <v>9.8039215686270005</v>
      </c>
      <c r="K3509" s="12">
        <v>25.490196078431001</v>
      </c>
      <c r="L3509" s="12">
        <v>11.764705882353001</v>
      </c>
      <c r="M3509" s="12">
        <v>33.333333333333002</v>
      </c>
      <c r="N3509" s="34">
        <v>11.764705882353001</v>
      </c>
    </row>
    <row r="3510" spans="4:14" x14ac:dyDescent="0.2">
      <c r="D3510" s="175"/>
      <c r="E3510" s="4" t="s">
        <v>29</v>
      </c>
      <c r="F3510" s="6"/>
      <c r="G3510" s="5">
        <v>7</v>
      </c>
      <c r="H3510" s="75">
        <v>14.285714285714</v>
      </c>
      <c r="I3510" s="90">
        <v>0</v>
      </c>
      <c r="J3510" s="49">
        <v>28.571428571428999</v>
      </c>
      <c r="K3510" s="49">
        <v>42.857142857143003</v>
      </c>
      <c r="L3510" s="87">
        <v>0</v>
      </c>
      <c r="M3510" s="87">
        <v>0</v>
      </c>
      <c r="N3510" s="97">
        <v>14.285714285714</v>
      </c>
    </row>
    <row r="3511" spans="4:14" x14ac:dyDescent="0.2">
      <c r="D3511" s="174" t="s">
        <v>30</v>
      </c>
      <c r="E3511" s="20" t="s">
        <v>31</v>
      </c>
      <c r="F3511" s="22"/>
      <c r="G3511" s="21">
        <v>393</v>
      </c>
      <c r="H3511" s="51">
        <v>7.124681933842</v>
      </c>
      <c r="I3511" s="19">
        <v>6.3613231552159997</v>
      </c>
      <c r="J3511" s="19">
        <v>13.486005089059001</v>
      </c>
      <c r="K3511" s="19">
        <v>21.374045801527</v>
      </c>
      <c r="L3511" s="19">
        <v>14.503816793893</v>
      </c>
      <c r="M3511" s="19">
        <v>29.007633587786</v>
      </c>
      <c r="N3511" s="50">
        <v>8.1424936386769993</v>
      </c>
    </row>
    <row r="3512" spans="4:14" x14ac:dyDescent="0.2">
      <c r="D3512" s="175"/>
      <c r="E3512" s="4" t="s">
        <v>32</v>
      </c>
      <c r="F3512" s="6"/>
      <c r="G3512" s="5">
        <v>352</v>
      </c>
      <c r="H3512" s="32">
        <v>2.556818181818</v>
      </c>
      <c r="I3512" s="12">
        <v>6.25</v>
      </c>
      <c r="J3512" s="12">
        <v>9.9431818181819995</v>
      </c>
      <c r="K3512" s="12">
        <v>26.704545454544999</v>
      </c>
      <c r="L3512" s="12">
        <v>16.477272727273</v>
      </c>
      <c r="M3512" s="12">
        <v>31.818181818182001</v>
      </c>
      <c r="N3512" s="34">
        <v>6.25</v>
      </c>
    </row>
    <row r="3513" spans="4:14" x14ac:dyDescent="0.2">
      <c r="D3513" s="175"/>
      <c r="E3513" s="4" t="s">
        <v>33</v>
      </c>
      <c r="F3513" s="6"/>
      <c r="G3513" s="5">
        <v>388</v>
      </c>
      <c r="H3513" s="32">
        <v>4.639175257732</v>
      </c>
      <c r="I3513" s="12">
        <v>6.7010309278350002</v>
      </c>
      <c r="J3513" s="12">
        <v>10.051546391753</v>
      </c>
      <c r="K3513" s="12">
        <v>22.680412371134</v>
      </c>
      <c r="L3513" s="12">
        <v>15.463917525773001</v>
      </c>
      <c r="M3513" s="12">
        <v>29.381443298969</v>
      </c>
      <c r="N3513" s="34">
        <v>11.082474226804001</v>
      </c>
    </row>
    <row r="3514" spans="4:14" x14ac:dyDescent="0.2">
      <c r="D3514" s="175"/>
      <c r="E3514" s="4" t="s">
        <v>34</v>
      </c>
      <c r="F3514" s="6"/>
      <c r="G3514" s="5">
        <v>89</v>
      </c>
      <c r="H3514" s="32">
        <v>4.4943820224720001</v>
      </c>
      <c r="I3514" s="12">
        <v>7.8651685393259996</v>
      </c>
      <c r="J3514" s="12">
        <v>13.483146067416</v>
      </c>
      <c r="K3514" s="12">
        <v>20.224719101123998</v>
      </c>
      <c r="L3514" s="12">
        <v>14.606741573034</v>
      </c>
      <c r="M3514" s="12">
        <v>29.213483146066999</v>
      </c>
      <c r="N3514" s="34">
        <v>10.112359550561999</v>
      </c>
    </row>
    <row r="3515" spans="4:14" x14ac:dyDescent="0.2">
      <c r="D3515" s="174" t="s">
        <v>35</v>
      </c>
      <c r="E3515" s="20" t="s">
        <v>36</v>
      </c>
      <c r="F3515" s="22"/>
      <c r="G3515" s="21">
        <v>629</v>
      </c>
      <c r="H3515" s="51">
        <v>5.7233704292530003</v>
      </c>
      <c r="I3515" s="19">
        <v>7.4721780604130004</v>
      </c>
      <c r="J3515" s="19">
        <v>10.651828298887001</v>
      </c>
      <c r="K3515" s="19">
        <v>20.667726550078999</v>
      </c>
      <c r="L3515" s="19">
        <v>14.944356120827001</v>
      </c>
      <c r="M3515" s="19">
        <v>31.796502384738002</v>
      </c>
      <c r="N3515" s="50">
        <v>8.7440381558030005</v>
      </c>
    </row>
    <row r="3516" spans="4:14" x14ac:dyDescent="0.2">
      <c r="D3516" s="175"/>
      <c r="E3516" s="4" t="s">
        <v>37</v>
      </c>
      <c r="F3516" s="6"/>
      <c r="G3516" s="5">
        <v>593</v>
      </c>
      <c r="H3516" s="32">
        <v>3.8785834738620002</v>
      </c>
      <c r="I3516" s="12">
        <v>5.5649241146710002</v>
      </c>
      <c r="J3516" s="12">
        <v>12.141652613828001</v>
      </c>
      <c r="K3516" s="12">
        <v>25.969645868465001</v>
      </c>
      <c r="L3516" s="12">
        <v>15.851602023609001</v>
      </c>
      <c r="M3516" s="12">
        <v>27.993254637437001</v>
      </c>
      <c r="N3516" s="34">
        <v>8.6003372681279995</v>
      </c>
    </row>
    <row r="3517" spans="4:14" x14ac:dyDescent="0.2">
      <c r="D3517" s="174" t="s">
        <v>38</v>
      </c>
      <c r="E3517" s="20" t="s">
        <v>39</v>
      </c>
      <c r="F3517" s="22"/>
      <c r="G3517" s="21">
        <v>64</v>
      </c>
      <c r="H3517" s="110">
        <v>0</v>
      </c>
      <c r="I3517" s="123">
        <v>0</v>
      </c>
      <c r="J3517" s="78">
        <v>1.5625</v>
      </c>
      <c r="K3517" s="130">
        <v>0</v>
      </c>
      <c r="L3517" s="98">
        <v>1.5625</v>
      </c>
      <c r="M3517" s="105">
        <v>82.8125</v>
      </c>
      <c r="N3517" s="128">
        <v>14.0625</v>
      </c>
    </row>
    <row r="3518" spans="4:14" x14ac:dyDescent="0.2">
      <c r="D3518" s="175"/>
      <c r="E3518" s="4" t="s">
        <v>40</v>
      </c>
      <c r="F3518" s="6"/>
      <c r="G3518" s="5">
        <v>147</v>
      </c>
      <c r="H3518" s="32">
        <v>3.4013605442179999</v>
      </c>
      <c r="I3518" s="12">
        <v>4.0816326530609999</v>
      </c>
      <c r="J3518" s="12">
        <v>9.5238095238099998</v>
      </c>
      <c r="K3518" s="12">
        <v>19.047619047619001</v>
      </c>
      <c r="L3518" s="28">
        <v>20.408163265306001</v>
      </c>
      <c r="M3518" s="28">
        <v>37.414965986395003</v>
      </c>
      <c r="N3518" s="34">
        <v>6.1224489795919999</v>
      </c>
    </row>
    <row r="3519" spans="4:14" x14ac:dyDescent="0.2">
      <c r="D3519" s="175"/>
      <c r="E3519" s="4" t="s">
        <v>41</v>
      </c>
      <c r="F3519" s="6"/>
      <c r="G3519" s="5">
        <v>204</v>
      </c>
      <c r="H3519" s="32">
        <v>4.9019607843140003</v>
      </c>
      <c r="I3519" s="12">
        <v>7.8431372549020004</v>
      </c>
      <c r="J3519" s="12">
        <v>12.745098039216</v>
      </c>
      <c r="K3519" s="12">
        <v>25</v>
      </c>
      <c r="L3519" s="12">
        <v>17.156862745098</v>
      </c>
      <c r="M3519" s="12">
        <v>29.901960784313999</v>
      </c>
      <c r="N3519" s="101">
        <v>2.4509803921570001</v>
      </c>
    </row>
    <row r="3520" spans="4:14" x14ac:dyDescent="0.2">
      <c r="D3520" s="175"/>
      <c r="E3520" s="4" t="s">
        <v>42</v>
      </c>
      <c r="F3520" s="6"/>
      <c r="G3520" s="5">
        <v>210</v>
      </c>
      <c r="H3520" s="32">
        <v>6.1904761904759997</v>
      </c>
      <c r="I3520" s="12">
        <v>7.6190476190479997</v>
      </c>
      <c r="J3520" s="12">
        <v>10.47619047619</v>
      </c>
      <c r="K3520" s="12">
        <v>27.142857142857</v>
      </c>
      <c r="L3520" s="12">
        <v>13.809523809524</v>
      </c>
      <c r="M3520" s="12">
        <v>30.952380952380999</v>
      </c>
      <c r="N3520" s="34">
        <v>3.8095238095239998</v>
      </c>
    </row>
    <row r="3521" spans="2:14" x14ac:dyDescent="0.2">
      <c r="D3521" s="175"/>
      <c r="E3521" s="4" t="s">
        <v>43</v>
      </c>
      <c r="F3521" s="6"/>
      <c r="G3521" s="5">
        <v>204</v>
      </c>
      <c r="H3521" s="32">
        <v>6.3725490196079999</v>
      </c>
      <c r="I3521" s="12">
        <v>7.352941176471</v>
      </c>
      <c r="J3521" s="12">
        <v>12.254901960784</v>
      </c>
      <c r="K3521" s="12">
        <v>25.980392156863001</v>
      </c>
      <c r="L3521" s="12">
        <v>15.196078431373</v>
      </c>
      <c r="M3521" s="12">
        <v>28.921568627450998</v>
      </c>
      <c r="N3521" s="34">
        <v>3.9215686274510002</v>
      </c>
    </row>
    <row r="3522" spans="2:14" x14ac:dyDescent="0.2">
      <c r="D3522" s="175"/>
      <c r="E3522" s="4" t="s">
        <v>44</v>
      </c>
      <c r="F3522" s="6"/>
      <c r="G3522" s="5">
        <v>223</v>
      </c>
      <c r="H3522" s="32">
        <v>2.2421524663680001</v>
      </c>
      <c r="I3522" s="12">
        <v>7.1748878923769999</v>
      </c>
      <c r="J3522" s="12">
        <v>14.349775784753</v>
      </c>
      <c r="K3522" s="12">
        <v>26.457399103139</v>
      </c>
      <c r="L3522" s="12">
        <v>17.937219730942001</v>
      </c>
      <c r="M3522" s="33">
        <v>21.973094170404</v>
      </c>
      <c r="N3522" s="34">
        <v>9.8654708520179994</v>
      </c>
    </row>
    <row r="3523" spans="2:14" x14ac:dyDescent="0.2">
      <c r="D3523" s="176"/>
      <c r="E3523" s="59" t="s">
        <v>45</v>
      </c>
      <c r="F3523" s="60"/>
      <c r="G3523" s="56">
        <v>170</v>
      </c>
      <c r="H3523" s="83">
        <v>7.647058823529</v>
      </c>
      <c r="I3523" s="47">
        <v>6.4705882352939996</v>
      </c>
      <c r="J3523" s="47">
        <v>11.176470588235</v>
      </c>
      <c r="K3523" s="47">
        <v>21.176470588234999</v>
      </c>
      <c r="L3523" s="47">
        <v>12.941176470587999</v>
      </c>
      <c r="M3523" s="92">
        <v>14.117647058824</v>
      </c>
      <c r="N3523" s="117">
        <v>26.470588235293999</v>
      </c>
    </row>
    <row r="3525" spans="2:14" x14ac:dyDescent="0.2">
      <c r="B3525" s="43" t="str">
        <f xml:space="preserve"> HYPERLINK("#'目次'!B134", "[128]")</f>
        <v>[128]</v>
      </c>
      <c r="C3525" s="31" t="s">
        <v>279</v>
      </c>
    </row>
    <row r="3529" spans="2:14" ht="24" x14ac:dyDescent="0.2">
      <c r="D3529" s="177"/>
      <c r="E3529" s="178"/>
      <c r="F3529" s="178"/>
      <c r="G3529" s="40" t="s">
        <v>14</v>
      </c>
      <c r="H3529" s="42" t="s">
        <v>268</v>
      </c>
      <c r="I3529" s="15" t="s">
        <v>269</v>
      </c>
      <c r="J3529" s="15" t="s">
        <v>270</v>
      </c>
      <c r="K3529" s="15" t="s">
        <v>271</v>
      </c>
      <c r="L3529" s="15" t="s">
        <v>272</v>
      </c>
      <c r="M3529" s="15" t="s">
        <v>273</v>
      </c>
      <c r="N3529" s="44" t="s">
        <v>17</v>
      </c>
    </row>
    <row r="3530" spans="2:14" x14ac:dyDescent="0.2">
      <c r="D3530" s="179"/>
      <c r="E3530" s="180"/>
      <c r="F3530" s="180"/>
      <c r="G3530" s="39"/>
      <c r="H3530" s="41"/>
      <c r="I3530" s="14"/>
      <c r="J3530" s="14"/>
      <c r="K3530" s="14"/>
      <c r="L3530" s="14"/>
      <c r="M3530" s="14"/>
      <c r="N3530" s="38"/>
    </row>
    <row r="3531" spans="2:14" x14ac:dyDescent="0.2">
      <c r="D3531" s="58"/>
      <c r="E3531" s="53" t="s">
        <v>14</v>
      </c>
      <c r="F3531" s="52"/>
      <c r="G3531" s="37">
        <v>1222</v>
      </c>
      <c r="H3531" s="24">
        <v>4.8281505728310004</v>
      </c>
      <c r="I3531" s="24">
        <v>6.546644844517</v>
      </c>
      <c r="J3531" s="24">
        <v>11.374795417349</v>
      </c>
      <c r="K3531" s="24">
        <v>23.240589198036002</v>
      </c>
      <c r="L3531" s="24">
        <v>15.384615384615</v>
      </c>
      <c r="M3531" s="24">
        <v>29.950900163665999</v>
      </c>
      <c r="N3531" s="68">
        <v>8.6743044189850007</v>
      </c>
    </row>
    <row r="3532" spans="2:14" x14ac:dyDescent="0.2">
      <c r="D3532" s="174" t="s">
        <v>52</v>
      </c>
      <c r="E3532" s="20" t="s">
        <v>53</v>
      </c>
      <c r="F3532" s="22"/>
      <c r="G3532" s="21">
        <v>15</v>
      </c>
      <c r="H3532" s="51">
        <v>6.666666666667</v>
      </c>
      <c r="I3532" s="123">
        <v>0</v>
      </c>
      <c r="J3532" s="19">
        <v>13.333333333333</v>
      </c>
      <c r="K3532" s="78">
        <v>13.333333333333</v>
      </c>
      <c r="L3532" s="19">
        <v>13.333333333333</v>
      </c>
      <c r="M3532" s="19">
        <v>26.666666666666998</v>
      </c>
      <c r="N3532" s="147">
        <v>26.666666666666998</v>
      </c>
    </row>
    <row r="3533" spans="2:14" ht="24" x14ac:dyDescent="0.2">
      <c r="D3533" s="175"/>
      <c r="E3533" s="4" t="s">
        <v>54</v>
      </c>
      <c r="F3533" s="6"/>
      <c r="G3533" s="5">
        <v>122</v>
      </c>
      <c r="H3533" s="32">
        <v>6.5573770491800003</v>
      </c>
      <c r="I3533" s="12">
        <v>4.918032786885</v>
      </c>
      <c r="J3533" s="12">
        <v>12.295081967212999</v>
      </c>
      <c r="K3533" s="12">
        <v>24.590163934425998</v>
      </c>
      <c r="L3533" s="12">
        <v>10.655737704918</v>
      </c>
      <c r="M3533" s="12">
        <v>32.786885245901999</v>
      </c>
      <c r="N3533" s="34">
        <v>8.1967213114750006</v>
      </c>
    </row>
    <row r="3534" spans="2:14" x14ac:dyDescent="0.2">
      <c r="D3534" s="175"/>
      <c r="E3534" s="4" t="s">
        <v>55</v>
      </c>
      <c r="F3534" s="6"/>
      <c r="G3534" s="5">
        <v>43</v>
      </c>
      <c r="H3534" s="75">
        <v>11.627906976744001</v>
      </c>
      <c r="I3534" s="12">
        <v>6.9767441860470001</v>
      </c>
      <c r="J3534" s="28">
        <v>18.604651162791001</v>
      </c>
      <c r="K3534" s="12">
        <v>23.255813953488001</v>
      </c>
      <c r="L3534" s="33">
        <v>9.3023255813949994</v>
      </c>
      <c r="M3534" s="12">
        <v>25.581395348836999</v>
      </c>
      <c r="N3534" s="34">
        <v>4.6511627906979998</v>
      </c>
    </row>
    <row r="3535" spans="2:14" x14ac:dyDescent="0.2">
      <c r="D3535" s="175"/>
      <c r="E3535" s="4" t="s">
        <v>56</v>
      </c>
      <c r="F3535" s="6"/>
      <c r="G3535" s="5">
        <v>60</v>
      </c>
      <c r="H3535" s="75">
        <v>10</v>
      </c>
      <c r="I3535" s="28">
        <v>13.333333333333</v>
      </c>
      <c r="J3535" s="12">
        <v>6.666666666667</v>
      </c>
      <c r="K3535" s="49">
        <v>38.333333333333002</v>
      </c>
      <c r="L3535" s="12">
        <v>11.666666666667</v>
      </c>
      <c r="M3535" s="61">
        <v>18.333333333333002</v>
      </c>
      <c r="N3535" s="101">
        <v>1.666666666667</v>
      </c>
    </row>
    <row r="3536" spans="2:14" x14ac:dyDescent="0.2">
      <c r="D3536" s="175"/>
      <c r="E3536" s="4" t="s">
        <v>57</v>
      </c>
      <c r="F3536" s="6"/>
      <c r="G3536" s="5">
        <v>286</v>
      </c>
      <c r="H3536" s="32">
        <v>3.8461538461539999</v>
      </c>
      <c r="I3536" s="12">
        <v>6.9930069930069996</v>
      </c>
      <c r="J3536" s="12">
        <v>14.335664335663999</v>
      </c>
      <c r="K3536" s="12">
        <v>22.377622377622</v>
      </c>
      <c r="L3536" s="12">
        <v>19.930069930070001</v>
      </c>
      <c r="M3536" s="12">
        <v>31.118881118880999</v>
      </c>
      <c r="N3536" s="101">
        <v>1.398601398601</v>
      </c>
    </row>
    <row r="3537" spans="2:14" x14ac:dyDescent="0.2">
      <c r="D3537" s="175"/>
      <c r="E3537" s="4" t="s">
        <v>58</v>
      </c>
      <c r="F3537" s="6"/>
      <c r="G3537" s="5">
        <v>129</v>
      </c>
      <c r="H3537" s="32">
        <v>6.2015503875969999</v>
      </c>
      <c r="I3537" s="12">
        <v>7.7519379844960001</v>
      </c>
      <c r="J3537" s="12">
        <v>9.3023255813949994</v>
      </c>
      <c r="K3537" s="12">
        <v>20.930232558139998</v>
      </c>
      <c r="L3537" s="12">
        <v>14.728682170542999</v>
      </c>
      <c r="M3537" s="12">
        <v>34.108527131782999</v>
      </c>
      <c r="N3537" s="34">
        <v>6.9767441860470001</v>
      </c>
    </row>
    <row r="3538" spans="2:14" x14ac:dyDescent="0.2">
      <c r="D3538" s="175"/>
      <c r="E3538" s="4" t="s">
        <v>59</v>
      </c>
      <c r="F3538" s="6"/>
      <c r="G3538" s="5">
        <v>195</v>
      </c>
      <c r="H3538" s="32">
        <v>4.1025641025640001</v>
      </c>
      <c r="I3538" s="12">
        <v>5.1282051282049999</v>
      </c>
      <c r="J3538" s="12">
        <v>7.1794871794870003</v>
      </c>
      <c r="K3538" s="12">
        <v>28.205128205127998</v>
      </c>
      <c r="L3538" s="12">
        <v>15.897435897436001</v>
      </c>
      <c r="M3538" s="12">
        <v>28.205128205127998</v>
      </c>
      <c r="N3538" s="34">
        <v>11.282051282051</v>
      </c>
    </row>
    <row r="3539" spans="2:14" x14ac:dyDescent="0.2">
      <c r="D3539" s="175"/>
      <c r="E3539" s="4" t="s">
        <v>60</v>
      </c>
      <c r="F3539" s="6"/>
      <c r="G3539" s="5">
        <v>176</v>
      </c>
      <c r="H3539" s="32">
        <v>2.8409090909089998</v>
      </c>
      <c r="I3539" s="12">
        <v>8.5227272727269998</v>
      </c>
      <c r="J3539" s="12">
        <v>15.340909090908999</v>
      </c>
      <c r="K3539" s="28">
        <v>28.409090909090999</v>
      </c>
      <c r="L3539" s="12">
        <v>17.045454545455001</v>
      </c>
      <c r="M3539" s="61">
        <v>16.477272727273</v>
      </c>
      <c r="N3539" s="34">
        <v>11.363636363635999</v>
      </c>
    </row>
    <row r="3540" spans="2:14" x14ac:dyDescent="0.2">
      <c r="D3540" s="175"/>
      <c r="E3540" s="4" t="s">
        <v>61</v>
      </c>
      <c r="F3540" s="6"/>
      <c r="G3540" s="5">
        <v>78</v>
      </c>
      <c r="H3540" s="63">
        <v>0</v>
      </c>
      <c r="I3540" s="90">
        <v>0</v>
      </c>
      <c r="J3540" s="87">
        <v>0</v>
      </c>
      <c r="K3540" s="61">
        <v>3.8461538461539999</v>
      </c>
      <c r="L3540" s="33">
        <v>7.6923076923079998</v>
      </c>
      <c r="M3540" s="49">
        <v>76.923076923077005</v>
      </c>
      <c r="N3540" s="34">
        <v>11.538461538462</v>
      </c>
    </row>
    <row r="3541" spans="2:14" x14ac:dyDescent="0.2">
      <c r="D3541" s="175"/>
      <c r="E3541" s="4" t="s">
        <v>62</v>
      </c>
      <c r="F3541" s="6"/>
      <c r="G3541" s="5">
        <v>113</v>
      </c>
      <c r="H3541" s="32">
        <v>6.194690265487</v>
      </c>
      <c r="I3541" s="12">
        <v>7.0796460176989999</v>
      </c>
      <c r="J3541" s="12">
        <v>13.274336283186001</v>
      </c>
      <c r="K3541" s="33">
        <v>17.699115044248</v>
      </c>
      <c r="L3541" s="12">
        <v>16.814159292035001</v>
      </c>
      <c r="M3541" s="33">
        <v>20.353982300885001</v>
      </c>
      <c r="N3541" s="97">
        <v>18.584070796460001</v>
      </c>
    </row>
    <row r="3542" spans="2:14" x14ac:dyDescent="0.2">
      <c r="D3542" s="174" t="s">
        <v>63</v>
      </c>
      <c r="E3542" s="20" t="s">
        <v>64</v>
      </c>
      <c r="F3542" s="22"/>
      <c r="G3542" s="21">
        <v>234</v>
      </c>
      <c r="H3542" s="51">
        <v>5.1282051282049999</v>
      </c>
      <c r="I3542" s="19">
        <v>2.9914529914529999</v>
      </c>
      <c r="J3542" s="19">
        <v>11.538461538462</v>
      </c>
      <c r="K3542" s="19">
        <v>19.65811965812</v>
      </c>
      <c r="L3542" s="19">
        <v>17.094017094017001</v>
      </c>
      <c r="M3542" s="19">
        <v>27.350427350427001</v>
      </c>
      <c r="N3542" s="128">
        <v>16.239316239316</v>
      </c>
    </row>
    <row r="3543" spans="2:14" x14ac:dyDescent="0.2">
      <c r="D3543" s="175"/>
      <c r="E3543" s="4" t="s">
        <v>65</v>
      </c>
      <c r="F3543" s="6"/>
      <c r="G3543" s="5">
        <v>172</v>
      </c>
      <c r="H3543" s="32">
        <v>3.488372093023</v>
      </c>
      <c r="I3543" s="12">
        <v>5.8139534883720003</v>
      </c>
      <c r="J3543" s="12">
        <v>11.046511627907</v>
      </c>
      <c r="K3543" s="12">
        <v>26.162790697674001</v>
      </c>
      <c r="L3543" s="12">
        <v>12.790697674419</v>
      </c>
      <c r="M3543" s="12">
        <v>29.069767441860002</v>
      </c>
      <c r="N3543" s="34">
        <v>11.627906976744001</v>
      </c>
    </row>
    <row r="3544" spans="2:14" x14ac:dyDescent="0.2">
      <c r="D3544" s="175"/>
      <c r="E3544" s="4" t="s">
        <v>66</v>
      </c>
      <c r="F3544" s="6"/>
      <c r="G3544" s="5">
        <v>165</v>
      </c>
      <c r="H3544" s="32">
        <v>4.2424242424239997</v>
      </c>
      <c r="I3544" s="12">
        <v>10.303030303030001</v>
      </c>
      <c r="J3544" s="12">
        <v>12.727272727273</v>
      </c>
      <c r="K3544" s="33">
        <v>18.181818181817999</v>
      </c>
      <c r="L3544" s="12">
        <v>19.393939393939</v>
      </c>
      <c r="M3544" s="12">
        <v>30.303030303029999</v>
      </c>
      <c r="N3544" s="34">
        <v>4.8484848484849996</v>
      </c>
    </row>
    <row r="3545" spans="2:14" x14ac:dyDescent="0.2">
      <c r="D3545" s="175"/>
      <c r="E3545" s="4" t="s">
        <v>67</v>
      </c>
      <c r="F3545" s="6"/>
      <c r="G3545" s="5">
        <v>158</v>
      </c>
      <c r="H3545" s="32">
        <v>6.3291139240509997</v>
      </c>
      <c r="I3545" s="12">
        <v>8.2278481012659999</v>
      </c>
      <c r="J3545" s="12">
        <v>12.658227848100999</v>
      </c>
      <c r="K3545" s="12">
        <v>20.253164556961998</v>
      </c>
      <c r="L3545" s="12">
        <v>14.556962025316</v>
      </c>
      <c r="M3545" s="12">
        <v>27.848101265823001</v>
      </c>
      <c r="N3545" s="34">
        <v>10.126582278480999</v>
      </c>
    </row>
    <row r="3546" spans="2:14" x14ac:dyDescent="0.2">
      <c r="D3546" s="175"/>
      <c r="E3546" s="4" t="s">
        <v>68</v>
      </c>
      <c r="F3546" s="6"/>
      <c r="G3546" s="5">
        <v>112</v>
      </c>
      <c r="H3546" s="32">
        <v>4.4642857142860004</v>
      </c>
      <c r="I3546" s="12">
        <v>7.1428571428570002</v>
      </c>
      <c r="J3546" s="12">
        <v>8.0357142857140005</v>
      </c>
      <c r="K3546" s="12">
        <v>22.321428571428999</v>
      </c>
      <c r="L3546" s="12">
        <v>15.178571428571001</v>
      </c>
      <c r="M3546" s="28">
        <v>38.392857142856997</v>
      </c>
      <c r="N3546" s="34">
        <v>4.4642857142860004</v>
      </c>
    </row>
    <row r="3547" spans="2:14" x14ac:dyDescent="0.2">
      <c r="D3547" s="175"/>
      <c r="E3547" s="4" t="s">
        <v>69</v>
      </c>
      <c r="F3547" s="6"/>
      <c r="G3547" s="5">
        <v>92</v>
      </c>
      <c r="H3547" s="32">
        <v>5.4347826086959996</v>
      </c>
      <c r="I3547" s="12">
        <v>6.5217391304349999</v>
      </c>
      <c r="J3547" s="12">
        <v>6.5217391304349999</v>
      </c>
      <c r="K3547" s="12">
        <v>22.826086956522001</v>
      </c>
      <c r="L3547" s="12">
        <v>15.217391304348</v>
      </c>
      <c r="M3547" s="28">
        <v>39.130434782609001</v>
      </c>
      <c r="N3547" s="34">
        <v>4.3478260869570002</v>
      </c>
    </row>
    <row r="3548" spans="2:14" x14ac:dyDescent="0.2">
      <c r="D3548" s="175"/>
      <c r="E3548" s="4" t="s">
        <v>70</v>
      </c>
      <c r="F3548" s="6"/>
      <c r="G3548" s="5">
        <v>131</v>
      </c>
      <c r="H3548" s="32">
        <v>3.8167938931299998</v>
      </c>
      <c r="I3548" s="12">
        <v>3.053435114504</v>
      </c>
      <c r="J3548" s="12">
        <v>12.213740458015</v>
      </c>
      <c r="K3548" s="28">
        <v>28.24427480916</v>
      </c>
      <c r="L3548" s="12">
        <v>13.740458015267</v>
      </c>
      <c r="M3548" s="28">
        <v>35.114503816793999</v>
      </c>
      <c r="N3548" s="34">
        <v>3.8167938931299998</v>
      </c>
    </row>
    <row r="3549" spans="2:14" x14ac:dyDescent="0.2">
      <c r="D3549" s="175"/>
      <c r="E3549" s="4" t="s">
        <v>71</v>
      </c>
      <c r="F3549" s="6"/>
      <c r="G3549" s="5">
        <v>71</v>
      </c>
      <c r="H3549" s="32">
        <v>5.6338028169010004</v>
      </c>
      <c r="I3549" s="12">
        <v>9.8591549295770005</v>
      </c>
      <c r="J3549" s="12">
        <v>12.676056338027999</v>
      </c>
      <c r="K3549" s="49">
        <v>33.802816901408001</v>
      </c>
      <c r="L3549" s="12">
        <v>14.084507042254</v>
      </c>
      <c r="M3549" s="61">
        <v>19.718309859154999</v>
      </c>
      <c r="N3549" s="34">
        <v>4.2253521126760001</v>
      </c>
    </row>
    <row r="3550" spans="2:14" x14ac:dyDescent="0.2">
      <c r="D3550" s="176"/>
      <c r="E3550" s="59" t="s">
        <v>72</v>
      </c>
      <c r="F3550" s="60"/>
      <c r="G3550" s="56">
        <v>70</v>
      </c>
      <c r="H3550" s="83">
        <v>7.1428571428570002</v>
      </c>
      <c r="I3550" s="47">
        <v>11.428571428571001</v>
      </c>
      <c r="J3550" s="102">
        <v>17.142857142857</v>
      </c>
      <c r="K3550" s="102">
        <v>30</v>
      </c>
      <c r="L3550" s="47">
        <v>17.142857142857</v>
      </c>
      <c r="M3550" s="92">
        <v>15.714285714286</v>
      </c>
      <c r="N3550" s="144">
        <v>1.4285714285710001</v>
      </c>
    </row>
    <row r="3552" spans="2:14" x14ac:dyDescent="0.2">
      <c r="B3552" s="43" t="str">
        <f xml:space="preserve"> HYPERLINK("#'目次'!B135", "[129]")</f>
        <v>[129]</v>
      </c>
      <c r="C3552" s="31" t="s">
        <v>279</v>
      </c>
    </row>
    <row r="3555" spans="3:14" x14ac:dyDescent="0.2">
      <c r="C3555" s="31" t="s">
        <v>75</v>
      </c>
    </row>
    <row r="3556" spans="3:14" ht="24" x14ac:dyDescent="0.2">
      <c r="D3556" s="177"/>
      <c r="E3556" s="178"/>
      <c r="F3556" s="178"/>
      <c r="G3556" s="40" t="s">
        <v>14</v>
      </c>
      <c r="H3556" s="42" t="s">
        <v>268</v>
      </c>
      <c r="I3556" s="15" t="s">
        <v>269</v>
      </c>
      <c r="J3556" s="15" t="s">
        <v>270</v>
      </c>
      <c r="K3556" s="15" t="s">
        <v>271</v>
      </c>
      <c r="L3556" s="15" t="s">
        <v>272</v>
      </c>
      <c r="M3556" s="15" t="s">
        <v>273</v>
      </c>
      <c r="N3556" s="44" t="s">
        <v>17</v>
      </c>
    </row>
    <row r="3557" spans="3:14" x14ac:dyDescent="0.2">
      <c r="D3557" s="179"/>
      <c r="E3557" s="180"/>
      <c r="F3557" s="180"/>
      <c r="G3557" s="39"/>
      <c r="H3557" s="41"/>
      <c r="I3557" s="14"/>
      <c r="J3557" s="14"/>
      <c r="K3557" s="14"/>
      <c r="L3557" s="14"/>
      <c r="M3557" s="14"/>
      <c r="N3557" s="38"/>
    </row>
    <row r="3558" spans="3:14" x14ac:dyDescent="0.2">
      <c r="D3558" s="58"/>
      <c r="E3558" s="53" t="s">
        <v>14</v>
      </c>
      <c r="F3558" s="52"/>
      <c r="G3558" s="37">
        <v>1222</v>
      </c>
      <c r="H3558" s="24">
        <v>4.8281505728310004</v>
      </c>
      <c r="I3558" s="24">
        <v>6.546644844517</v>
      </c>
      <c r="J3558" s="24">
        <v>11.374795417349</v>
      </c>
      <c r="K3558" s="24">
        <v>23.240589198036002</v>
      </c>
      <c r="L3558" s="24">
        <v>15.384615384615</v>
      </c>
      <c r="M3558" s="24">
        <v>29.950900163665999</v>
      </c>
      <c r="N3558" s="68">
        <v>8.6743044189850007</v>
      </c>
    </row>
    <row r="3559" spans="3:14" x14ac:dyDescent="0.2">
      <c r="D3559" s="174" t="s">
        <v>36</v>
      </c>
      <c r="E3559" s="20" t="s">
        <v>76</v>
      </c>
      <c r="F3559" s="22"/>
      <c r="G3559" s="21">
        <v>629</v>
      </c>
      <c r="H3559" s="51">
        <v>5.7233704292530003</v>
      </c>
      <c r="I3559" s="19">
        <v>7.4721780604130004</v>
      </c>
      <c r="J3559" s="19">
        <v>10.651828298887001</v>
      </c>
      <c r="K3559" s="19">
        <v>20.667726550078999</v>
      </c>
      <c r="L3559" s="19">
        <v>14.944356120827001</v>
      </c>
      <c r="M3559" s="19">
        <v>31.796502384738002</v>
      </c>
      <c r="N3559" s="50">
        <v>8.7440381558030005</v>
      </c>
    </row>
    <row r="3560" spans="3:14" x14ac:dyDescent="0.2">
      <c r="D3560" s="175"/>
      <c r="E3560" s="4" t="s">
        <v>39</v>
      </c>
      <c r="F3560" s="6"/>
      <c r="G3560" s="5">
        <v>37</v>
      </c>
      <c r="H3560" s="63">
        <v>0</v>
      </c>
      <c r="I3560" s="90">
        <v>0</v>
      </c>
      <c r="J3560" s="33">
        <v>2.7027027027030002</v>
      </c>
      <c r="K3560" s="87">
        <v>0</v>
      </c>
      <c r="L3560" s="61">
        <v>2.7027027027030002</v>
      </c>
      <c r="M3560" s="49">
        <v>81.081081081080995</v>
      </c>
      <c r="N3560" s="34">
        <v>13.513513513514001</v>
      </c>
    </row>
    <row r="3561" spans="3:14" x14ac:dyDescent="0.2">
      <c r="D3561" s="175"/>
      <c r="E3561" s="4" t="s">
        <v>40</v>
      </c>
      <c r="F3561" s="6"/>
      <c r="G3561" s="5">
        <v>73</v>
      </c>
      <c r="H3561" s="32">
        <v>4.1095890410960001</v>
      </c>
      <c r="I3561" s="12">
        <v>4.1095890410960001</v>
      </c>
      <c r="J3561" s="12">
        <v>6.8493150684930004</v>
      </c>
      <c r="K3561" s="12">
        <v>19.178082191781002</v>
      </c>
      <c r="L3561" s="28">
        <v>21.917808219177999</v>
      </c>
      <c r="M3561" s="28">
        <v>36.986301369863</v>
      </c>
      <c r="N3561" s="34">
        <v>6.8493150684930004</v>
      </c>
    </row>
    <row r="3562" spans="3:14" x14ac:dyDescent="0.2">
      <c r="D3562" s="175"/>
      <c r="E3562" s="4" t="s">
        <v>41</v>
      </c>
      <c r="F3562" s="6"/>
      <c r="G3562" s="5">
        <v>108</v>
      </c>
      <c r="H3562" s="32">
        <v>5.5555555555560003</v>
      </c>
      <c r="I3562" s="12">
        <v>10.185185185185</v>
      </c>
      <c r="J3562" s="12">
        <v>10.185185185185</v>
      </c>
      <c r="K3562" s="12">
        <v>24.074074074074002</v>
      </c>
      <c r="L3562" s="12">
        <v>17.592592592593</v>
      </c>
      <c r="M3562" s="12">
        <v>28.703703703704001</v>
      </c>
      <c r="N3562" s="34">
        <v>3.7037037037039999</v>
      </c>
    </row>
    <row r="3563" spans="3:14" x14ac:dyDescent="0.2">
      <c r="D3563" s="175"/>
      <c r="E3563" s="4" t="s">
        <v>42</v>
      </c>
      <c r="F3563" s="6"/>
      <c r="G3563" s="5">
        <v>113</v>
      </c>
      <c r="H3563" s="32">
        <v>5.3097345132739999</v>
      </c>
      <c r="I3563" s="12">
        <v>9.7345132743360008</v>
      </c>
      <c r="J3563" s="12">
        <v>12.389380530973</v>
      </c>
      <c r="K3563" s="12">
        <v>22.123893805310001</v>
      </c>
      <c r="L3563" s="12">
        <v>12.389380530973</v>
      </c>
      <c r="M3563" s="12">
        <v>33.628318584071003</v>
      </c>
      <c r="N3563" s="34">
        <v>4.424778761062</v>
      </c>
    </row>
    <row r="3564" spans="3:14" x14ac:dyDescent="0.2">
      <c r="D3564" s="175"/>
      <c r="E3564" s="4" t="s">
        <v>43</v>
      </c>
      <c r="F3564" s="6"/>
      <c r="G3564" s="5">
        <v>101</v>
      </c>
      <c r="H3564" s="32">
        <v>8.9108910891090005</v>
      </c>
      <c r="I3564" s="12">
        <v>6.9306930693069999</v>
      </c>
      <c r="J3564" s="12">
        <v>12.871287128713</v>
      </c>
      <c r="K3564" s="12">
        <v>19.801980198020001</v>
      </c>
      <c r="L3564" s="12">
        <v>11.881188118812</v>
      </c>
      <c r="M3564" s="12">
        <v>34.653465346535</v>
      </c>
      <c r="N3564" s="34">
        <v>4.9504950495050002</v>
      </c>
    </row>
    <row r="3565" spans="3:14" x14ac:dyDescent="0.2">
      <c r="D3565" s="175"/>
      <c r="E3565" s="4" t="s">
        <v>44</v>
      </c>
      <c r="F3565" s="6"/>
      <c r="G3565" s="5">
        <v>114</v>
      </c>
      <c r="H3565" s="32">
        <v>1.7543859649119999</v>
      </c>
      <c r="I3565" s="12">
        <v>8.7719298245609991</v>
      </c>
      <c r="J3565" s="12">
        <v>12.280701754386</v>
      </c>
      <c r="K3565" s="12">
        <v>28.070175438595999</v>
      </c>
      <c r="L3565" s="12">
        <v>15.789473684211</v>
      </c>
      <c r="M3565" s="33">
        <v>24.561403508771999</v>
      </c>
      <c r="N3565" s="34">
        <v>8.7719298245609991</v>
      </c>
    </row>
    <row r="3566" spans="3:14" x14ac:dyDescent="0.2">
      <c r="D3566" s="175"/>
      <c r="E3566" s="4" t="s">
        <v>45</v>
      </c>
      <c r="F3566" s="6"/>
      <c r="G3566" s="5">
        <v>83</v>
      </c>
      <c r="H3566" s="75">
        <v>12.048192771084</v>
      </c>
      <c r="I3566" s="12">
        <v>6.0240963855420002</v>
      </c>
      <c r="J3566" s="12">
        <v>10.843373493975999</v>
      </c>
      <c r="K3566" s="33">
        <v>15.66265060241</v>
      </c>
      <c r="L3566" s="12">
        <v>16.867469879518001</v>
      </c>
      <c r="M3566" s="61">
        <v>13.253012048193</v>
      </c>
      <c r="N3566" s="107">
        <v>25.301204819277</v>
      </c>
    </row>
    <row r="3567" spans="3:14" x14ac:dyDescent="0.2">
      <c r="D3567" s="174" t="s">
        <v>37</v>
      </c>
      <c r="E3567" s="20" t="s">
        <v>77</v>
      </c>
      <c r="F3567" s="22"/>
      <c r="G3567" s="21">
        <v>593</v>
      </c>
      <c r="H3567" s="51">
        <v>3.8785834738620002</v>
      </c>
      <c r="I3567" s="19">
        <v>5.5649241146710002</v>
      </c>
      <c r="J3567" s="19">
        <v>12.141652613828001</v>
      </c>
      <c r="K3567" s="19">
        <v>25.969645868465001</v>
      </c>
      <c r="L3567" s="19">
        <v>15.851602023609001</v>
      </c>
      <c r="M3567" s="19">
        <v>27.993254637437001</v>
      </c>
      <c r="N3567" s="50">
        <v>8.6003372681279995</v>
      </c>
    </row>
    <row r="3568" spans="3:14" x14ac:dyDescent="0.2">
      <c r="D3568" s="175"/>
      <c r="E3568" s="4" t="s">
        <v>39</v>
      </c>
      <c r="F3568" s="6"/>
      <c r="G3568" s="5">
        <v>27</v>
      </c>
      <c r="H3568" s="63">
        <v>0</v>
      </c>
      <c r="I3568" s="90">
        <v>0</v>
      </c>
      <c r="J3568" s="87">
        <v>0</v>
      </c>
      <c r="K3568" s="87">
        <v>0</v>
      </c>
      <c r="L3568" s="87">
        <v>0</v>
      </c>
      <c r="M3568" s="49">
        <v>85.185185185185006</v>
      </c>
      <c r="N3568" s="97">
        <v>14.814814814815</v>
      </c>
    </row>
    <row r="3569" spans="2:14" x14ac:dyDescent="0.2">
      <c r="D3569" s="175"/>
      <c r="E3569" s="4" t="s">
        <v>40</v>
      </c>
      <c r="F3569" s="6"/>
      <c r="G3569" s="5">
        <v>74</v>
      </c>
      <c r="H3569" s="32">
        <v>2.7027027027030002</v>
      </c>
      <c r="I3569" s="12">
        <v>4.0540540540540002</v>
      </c>
      <c r="J3569" s="12">
        <v>12.162162162162</v>
      </c>
      <c r="K3569" s="12">
        <v>18.918918918919001</v>
      </c>
      <c r="L3569" s="12">
        <v>18.918918918919001</v>
      </c>
      <c r="M3569" s="28">
        <v>37.837837837838002</v>
      </c>
      <c r="N3569" s="34">
        <v>5.4054054054050003</v>
      </c>
    </row>
    <row r="3570" spans="2:14" x14ac:dyDescent="0.2">
      <c r="D3570" s="175"/>
      <c r="E3570" s="4" t="s">
        <v>41</v>
      </c>
      <c r="F3570" s="6"/>
      <c r="G3570" s="5">
        <v>96</v>
      </c>
      <c r="H3570" s="32">
        <v>4.166666666667</v>
      </c>
      <c r="I3570" s="12">
        <v>5.208333333333</v>
      </c>
      <c r="J3570" s="12">
        <v>15.625</v>
      </c>
      <c r="K3570" s="12">
        <v>26.041666666666998</v>
      </c>
      <c r="L3570" s="12">
        <v>16.666666666666998</v>
      </c>
      <c r="M3570" s="12">
        <v>31.25</v>
      </c>
      <c r="N3570" s="101">
        <v>1.041666666667</v>
      </c>
    </row>
    <row r="3571" spans="2:14" x14ac:dyDescent="0.2">
      <c r="D3571" s="175"/>
      <c r="E3571" s="4" t="s">
        <v>42</v>
      </c>
      <c r="F3571" s="6"/>
      <c r="G3571" s="5">
        <v>97</v>
      </c>
      <c r="H3571" s="32">
        <v>7.2164948453609998</v>
      </c>
      <c r="I3571" s="12">
        <v>5.1546391752579996</v>
      </c>
      <c r="J3571" s="12">
        <v>8.2474226804120008</v>
      </c>
      <c r="K3571" s="28">
        <v>32.989690721648998</v>
      </c>
      <c r="L3571" s="12">
        <v>15.463917525773001</v>
      </c>
      <c r="M3571" s="12">
        <v>27.835051546391998</v>
      </c>
      <c r="N3571" s="101">
        <v>3.0927835051549999</v>
      </c>
    </row>
    <row r="3572" spans="2:14" x14ac:dyDescent="0.2">
      <c r="D3572" s="175"/>
      <c r="E3572" s="4" t="s">
        <v>43</v>
      </c>
      <c r="F3572" s="6"/>
      <c r="G3572" s="5">
        <v>103</v>
      </c>
      <c r="H3572" s="32">
        <v>3.8834951456310001</v>
      </c>
      <c r="I3572" s="12">
        <v>7.7669902912620001</v>
      </c>
      <c r="J3572" s="12">
        <v>11.650485436893</v>
      </c>
      <c r="K3572" s="28">
        <v>32.038834951456003</v>
      </c>
      <c r="L3572" s="12">
        <v>18.446601941748</v>
      </c>
      <c r="M3572" s="33">
        <v>23.300970873786</v>
      </c>
      <c r="N3572" s="101">
        <v>2.9126213592229999</v>
      </c>
    </row>
    <row r="3573" spans="2:14" x14ac:dyDescent="0.2">
      <c r="D3573" s="175"/>
      <c r="E3573" s="4" t="s">
        <v>44</v>
      </c>
      <c r="F3573" s="6"/>
      <c r="G3573" s="5">
        <v>109</v>
      </c>
      <c r="H3573" s="32">
        <v>2.7522935779819999</v>
      </c>
      <c r="I3573" s="12">
        <v>5.5045871559629997</v>
      </c>
      <c r="J3573" s="28">
        <v>16.513761467889999</v>
      </c>
      <c r="K3573" s="12">
        <v>24.770642201834999</v>
      </c>
      <c r="L3573" s="12">
        <v>20.183486238532002</v>
      </c>
      <c r="M3573" s="61">
        <v>19.266055045872001</v>
      </c>
      <c r="N3573" s="34">
        <v>11.009174311927</v>
      </c>
    </row>
    <row r="3574" spans="2:14" x14ac:dyDescent="0.2">
      <c r="D3574" s="176"/>
      <c r="E3574" s="59" t="s">
        <v>45</v>
      </c>
      <c r="F3574" s="60"/>
      <c r="G3574" s="56">
        <v>87</v>
      </c>
      <c r="H3574" s="83">
        <v>3.4482758620689999</v>
      </c>
      <c r="I3574" s="47">
        <v>6.8965517241379999</v>
      </c>
      <c r="J3574" s="47">
        <v>11.494252873562999</v>
      </c>
      <c r="K3574" s="47">
        <v>26.436781609194998</v>
      </c>
      <c r="L3574" s="95">
        <v>9.1954022988510005</v>
      </c>
      <c r="M3574" s="92">
        <v>14.942528735631999</v>
      </c>
      <c r="N3574" s="117">
        <v>27.586206896552</v>
      </c>
    </row>
    <row r="3576" spans="2:14" x14ac:dyDescent="0.2">
      <c r="B3576" s="43" t="str">
        <f xml:space="preserve"> HYPERLINK("#'目次'!B136", "[130]")</f>
        <v>[130]</v>
      </c>
      <c r="C3576" s="31" t="s">
        <v>282</v>
      </c>
    </row>
    <row r="3580" spans="2:14" ht="24" x14ac:dyDescent="0.2">
      <c r="D3580" s="177"/>
      <c r="E3580" s="178"/>
      <c r="F3580" s="178"/>
      <c r="G3580" s="40" t="s">
        <v>14</v>
      </c>
      <c r="H3580" s="42" t="s">
        <v>268</v>
      </c>
      <c r="I3580" s="15" t="s">
        <v>269</v>
      </c>
      <c r="J3580" s="15" t="s">
        <v>270</v>
      </c>
      <c r="K3580" s="15" t="s">
        <v>271</v>
      </c>
      <c r="L3580" s="15" t="s">
        <v>272</v>
      </c>
      <c r="M3580" s="15" t="s">
        <v>273</v>
      </c>
      <c r="N3580" s="44" t="s">
        <v>17</v>
      </c>
    </row>
    <row r="3581" spans="2:14" x14ac:dyDescent="0.2">
      <c r="D3581" s="179"/>
      <c r="E3581" s="180"/>
      <c r="F3581" s="180"/>
      <c r="G3581" s="39"/>
      <c r="H3581" s="41"/>
      <c r="I3581" s="14"/>
      <c r="J3581" s="14"/>
      <c r="K3581" s="14"/>
      <c r="L3581" s="14"/>
      <c r="M3581" s="14"/>
      <c r="N3581" s="38"/>
    </row>
    <row r="3582" spans="2:14" x14ac:dyDescent="0.2">
      <c r="D3582" s="58"/>
      <c r="E3582" s="53" t="s">
        <v>14</v>
      </c>
      <c r="F3582" s="52"/>
      <c r="G3582" s="37">
        <v>1222</v>
      </c>
      <c r="H3582" s="24">
        <v>0.163666121113</v>
      </c>
      <c r="I3582" s="24">
        <v>0.32733224222599999</v>
      </c>
      <c r="J3582" s="24">
        <v>0.73649754500800002</v>
      </c>
      <c r="K3582" s="24">
        <v>1.7184942716860001</v>
      </c>
      <c r="L3582" s="24">
        <v>2.3731587561369998</v>
      </c>
      <c r="M3582" s="24">
        <v>69.148936170213005</v>
      </c>
      <c r="N3582" s="68">
        <v>25.531914893617</v>
      </c>
    </row>
    <row r="3583" spans="2:14" x14ac:dyDescent="0.2">
      <c r="D3583" s="174" t="s">
        <v>18</v>
      </c>
      <c r="E3583" s="20" t="s">
        <v>19</v>
      </c>
      <c r="F3583" s="22"/>
      <c r="G3583" s="21">
        <v>57</v>
      </c>
      <c r="H3583" s="110">
        <v>0</v>
      </c>
      <c r="I3583" s="74">
        <v>0</v>
      </c>
      <c r="J3583" s="19">
        <v>1.7543859649119999</v>
      </c>
      <c r="K3583" s="19">
        <v>1.7543859649119999</v>
      </c>
      <c r="L3583" s="19">
        <v>1.7543859649119999</v>
      </c>
      <c r="M3583" s="19">
        <v>66.666666666666998</v>
      </c>
      <c r="N3583" s="50">
        <v>28.070175438595999</v>
      </c>
    </row>
    <row r="3584" spans="2:14" x14ac:dyDescent="0.2">
      <c r="D3584" s="175"/>
      <c r="E3584" s="4" t="s">
        <v>20</v>
      </c>
      <c r="F3584" s="6"/>
      <c r="G3584" s="5">
        <v>84</v>
      </c>
      <c r="H3584" s="32">
        <v>1.190476190476</v>
      </c>
      <c r="I3584" s="29">
        <v>0</v>
      </c>
      <c r="J3584" s="29">
        <v>0</v>
      </c>
      <c r="K3584" s="12">
        <v>2.3809523809519999</v>
      </c>
      <c r="L3584" s="12">
        <v>3.5714285714290002</v>
      </c>
      <c r="M3584" s="61">
        <v>58.333333333333002</v>
      </c>
      <c r="N3584" s="97">
        <v>34.523809523810002</v>
      </c>
    </row>
    <row r="3585" spans="4:14" x14ac:dyDescent="0.2">
      <c r="D3585" s="175"/>
      <c r="E3585" s="4" t="s">
        <v>21</v>
      </c>
      <c r="F3585" s="6"/>
      <c r="G3585" s="5">
        <v>487</v>
      </c>
      <c r="H3585" s="32">
        <v>0.20533880903499999</v>
      </c>
      <c r="I3585" s="29">
        <v>0</v>
      </c>
      <c r="J3585" s="12">
        <v>0.82135523613999994</v>
      </c>
      <c r="K3585" s="12">
        <v>1.232032854209</v>
      </c>
      <c r="L3585" s="12">
        <v>1.8480492813139999</v>
      </c>
      <c r="M3585" s="12">
        <v>71.663244353183003</v>
      </c>
      <c r="N3585" s="34">
        <v>24.229979466119001</v>
      </c>
    </row>
    <row r="3586" spans="4:14" x14ac:dyDescent="0.2">
      <c r="D3586" s="175"/>
      <c r="E3586" s="4" t="s">
        <v>22</v>
      </c>
      <c r="F3586" s="6"/>
      <c r="G3586" s="5">
        <v>35</v>
      </c>
      <c r="H3586" s="63">
        <v>0</v>
      </c>
      <c r="I3586" s="29">
        <v>0</v>
      </c>
      <c r="J3586" s="29">
        <v>0</v>
      </c>
      <c r="K3586" s="12">
        <v>5.7142857142860004</v>
      </c>
      <c r="L3586" s="12">
        <v>2.8571428571430002</v>
      </c>
      <c r="M3586" s="12">
        <v>71.428571428571004</v>
      </c>
      <c r="N3586" s="101">
        <v>20</v>
      </c>
    </row>
    <row r="3587" spans="4:14" x14ac:dyDescent="0.2">
      <c r="D3587" s="175"/>
      <c r="E3587" s="4" t="s">
        <v>23</v>
      </c>
      <c r="F3587" s="6"/>
      <c r="G3587" s="5">
        <v>143</v>
      </c>
      <c r="H3587" s="63">
        <v>0</v>
      </c>
      <c r="I3587" s="29">
        <v>0</v>
      </c>
      <c r="J3587" s="29">
        <v>0</v>
      </c>
      <c r="K3587" s="12">
        <v>0.69930069930100003</v>
      </c>
      <c r="L3587" s="12">
        <v>0.69930069930100003</v>
      </c>
      <c r="M3587" s="28">
        <v>75.524475524476003</v>
      </c>
      <c r="N3587" s="34">
        <v>23.076923076922998</v>
      </c>
    </row>
    <row r="3588" spans="4:14" x14ac:dyDescent="0.2">
      <c r="D3588" s="175"/>
      <c r="E3588" s="4" t="s">
        <v>24</v>
      </c>
      <c r="F3588" s="6"/>
      <c r="G3588" s="5">
        <v>187</v>
      </c>
      <c r="H3588" s="63">
        <v>0</v>
      </c>
      <c r="I3588" s="12">
        <v>1.6042780748659999</v>
      </c>
      <c r="J3588" s="29">
        <v>0</v>
      </c>
      <c r="K3588" s="12">
        <v>3.208556149733</v>
      </c>
      <c r="L3588" s="12">
        <v>4.8128342245990003</v>
      </c>
      <c r="M3588" s="12">
        <v>64.705882352941003</v>
      </c>
      <c r="N3588" s="34">
        <v>25.668449197861001</v>
      </c>
    </row>
    <row r="3589" spans="4:14" x14ac:dyDescent="0.2">
      <c r="D3589" s="175"/>
      <c r="E3589" s="4" t="s">
        <v>25</v>
      </c>
      <c r="F3589" s="6"/>
      <c r="G3589" s="5">
        <v>71</v>
      </c>
      <c r="H3589" s="63">
        <v>0</v>
      </c>
      <c r="I3589" s="29">
        <v>0</v>
      </c>
      <c r="J3589" s="29">
        <v>0</v>
      </c>
      <c r="K3589" s="12">
        <v>1.4084507042250001</v>
      </c>
      <c r="L3589" s="29">
        <v>0</v>
      </c>
      <c r="M3589" s="12">
        <v>73.239436619718006</v>
      </c>
      <c r="N3589" s="34">
        <v>25.352112676055999</v>
      </c>
    </row>
    <row r="3590" spans="4:14" x14ac:dyDescent="0.2">
      <c r="D3590" s="175"/>
      <c r="E3590" s="4" t="s">
        <v>26</v>
      </c>
      <c r="F3590" s="6"/>
      <c r="G3590" s="5">
        <v>30</v>
      </c>
      <c r="H3590" s="63">
        <v>0</v>
      </c>
      <c r="I3590" s="29">
        <v>0</v>
      </c>
      <c r="J3590" s="28">
        <v>6.666666666667</v>
      </c>
      <c r="K3590" s="29">
        <v>0</v>
      </c>
      <c r="L3590" s="12">
        <v>3.333333333333</v>
      </c>
      <c r="M3590" s="12">
        <v>66.666666666666998</v>
      </c>
      <c r="N3590" s="34">
        <v>23.333333333333002</v>
      </c>
    </row>
    <row r="3591" spans="4:14" x14ac:dyDescent="0.2">
      <c r="D3591" s="175"/>
      <c r="E3591" s="4" t="s">
        <v>27</v>
      </c>
      <c r="F3591" s="6"/>
      <c r="G3591" s="5">
        <v>70</v>
      </c>
      <c r="H3591" s="63">
        <v>0</v>
      </c>
      <c r="I3591" s="12">
        <v>1.4285714285710001</v>
      </c>
      <c r="J3591" s="12">
        <v>2.8571428571430002</v>
      </c>
      <c r="K3591" s="12">
        <v>1.4285714285710001</v>
      </c>
      <c r="L3591" s="12">
        <v>2.8571428571430002</v>
      </c>
      <c r="M3591" s="12">
        <v>70</v>
      </c>
      <c r="N3591" s="34">
        <v>21.428571428571001</v>
      </c>
    </row>
    <row r="3592" spans="4:14" x14ac:dyDescent="0.2">
      <c r="D3592" s="175"/>
      <c r="E3592" s="4" t="s">
        <v>28</v>
      </c>
      <c r="F3592" s="6"/>
      <c r="G3592" s="5">
        <v>51</v>
      </c>
      <c r="H3592" s="63">
        <v>0</v>
      </c>
      <c r="I3592" s="29">
        <v>0</v>
      </c>
      <c r="J3592" s="29">
        <v>0</v>
      </c>
      <c r="K3592" s="29">
        <v>0</v>
      </c>
      <c r="L3592" s="12">
        <v>3.9215686274510002</v>
      </c>
      <c r="M3592" s="33">
        <v>62.745098039216003</v>
      </c>
      <c r="N3592" s="97">
        <v>33.333333333333002</v>
      </c>
    </row>
    <row r="3593" spans="4:14" x14ac:dyDescent="0.2">
      <c r="D3593" s="175"/>
      <c r="E3593" s="4" t="s">
        <v>29</v>
      </c>
      <c r="F3593" s="6"/>
      <c r="G3593" s="5">
        <v>7</v>
      </c>
      <c r="H3593" s="63">
        <v>0</v>
      </c>
      <c r="I3593" s="29">
        <v>0</v>
      </c>
      <c r="J3593" s="29">
        <v>0</v>
      </c>
      <c r="K3593" s="49">
        <v>14.285714285714</v>
      </c>
      <c r="L3593" s="29">
        <v>0</v>
      </c>
      <c r="M3593" s="61">
        <v>28.571428571428999</v>
      </c>
      <c r="N3593" s="107">
        <v>57.142857142856997</v>
      </c>
    </row>
    <row r="3594" spans="4:14" x14ac:dyDescent="0.2">
      <c r="D3594" s="174" t="s">
        <v>30</v>
      </c>
      <c r="E3594" s="20" t="s">
        <v>31</v>
      </c>
      <c r="F3594" s="22"/>
      <c r="G3594" s="21">
        <v>393</v>
      </c>
      <c r="H3594" s="51">
        <v>0.25445292620900001</v>
      </c>
      <c r="I3594" s="74">
        <v>0</v>
      </c>
      <c r="J3594" s="19">
        <v>0.25445292620900001</v>
      </c>
      <c r="K3594" s="19">
        <v>2.5445292620869999</v>
      </c>
      <c r="L3594" s="19">
        <v>3.3078880407120002</v>
      </c>
      <c r="M3594" s="19">
        <v>69.211195928753</v>
      </c>
      <c r="N3594" s="50">
        <v>24.427480916031001</v>
      </c>
    </row>
    <row r="3595" spans="4:14" x14ac:dyDescent="0.2">
      <c r="D3595" s="175"/>
      <c r="E3595" s="4" t="s">
        <v>32</v>
      </c>
      <c r="F3595" s="6"/>
      <c r="G3595" s="5">
        <v>352</v>
      </c>
      <c r="H3595" s="32">
        <v>0.28409090909099999</v>
      </c>
      <c r="I3595" s="12">
        <v>0.56818181818199998</v>
      </c>
      <c r="J3595" s="12">
        <v>1.136363636364</v>
      </c>
      <c r="K3595" s="12">
        <v>1.988636363636</v>
      </c>
      <c r="L3595" s="12">
        <v>2.2727272727269998</v>
      </c>
      <c r="M3595" s="12">
        <v>70.454545454544999</v>
      </c>
      <c r="N3595" s="34">
        <v>23.295454545455001</v>
      </c>
    </row>
    <row r="3596" spans="4:14" x14ac:dyDescent="0.2">
      <c r="D3596" s="175"/>
      <c r="E3596" s="4" t="s">
        <v>33</v>
      </c>
      <c r="F3596" s="6"/>
      <c r="G3596" s="5">
        <v>388</v>
      </c>
      <c r="H3596" s="63">
        <v>0</v>
      </c>
      <c r="I3596" s="12">
        <v>0.51546391752599996</v>
      </c>
      <c r="J3596" s="12">
        <v>1.0309278350519999</v>
      </c>
      <c r="K3596" s="12">
        <v>0.77319587628899999</v>
      </c>
      <c r="L3596" s="12">
        <v>1.8041237113399999</v>
      </c>
      <c r="M3596" s="12">
        <v>68.041237113402005</v>
      </c>
      <c r="N3596" s="34">
        <v>27.835051546391998</v>
      </c>
    </row>
    <row r="3597" spans="4:14" x14ac:dyDescent="0.2">
      <c r="D3597" s="175"/>
      <c r="E3597" s="4" t="s">
        <v>34</v>
      </c>
      <c r="F3597" s="6"/>
      <c r="G3597" s="5">
        <v>89</v>
      </c>
      <c r="H3597" s="63">
        <v>0</v>
      </c>
      <c r="I3597" s="29">
        <v>0</v>
      </c>
      <c r="J3597" s="29">
        <v>0</v>
      </c>
      <c r="K3597" s="12">
        <v>1.123595505618</v>
      </c>
      <c r="L3597" s="12">
        <v>1.123595505618</v>
      </c>
      <c r="M3597" s="12">
        <v>68.539325842696996</v>
      </c>
      <c r="N3597" s="34">
        <v>29.213483146066999</v>
      </c>
    </row>
    <row r="3598" spans="4:14" x14ac:dyDescent="0.2">
      <c r="D3598" s="174" t="s">
        <v>35</v>
      </c>
      <c r="E3598" s="20" t="s">
        <v>36</v>
      </c>
      <c r="F3598" s="22"/>
      <c r="G3598" s="21">
        <v>629</v>
      </c>
      <c r="H3598" s="51">
        <v>0.31796502384699998</v>
      </c>
      <c r="I3598" s="19">
        <v>0.47694753577100002</v>
      </c>
      <c r="J3598" s="19">
        <v>0.31796502384699998</v>
      </c>
      <c r="K3598" s="19">
        <v>2.2257551669320002</v>
      </c>
      <c r="L3598" s="19">
        <v>2.2257551669320002</v>
      </c>
      <c r="M3598" s="19">
        <v>70.906200317965002</v>
      </c>
      <c r="N3598" s="50">
        <v>23.529411764706001</v>
      </c>
    </row>
    <row r="3599" spans="4:14" x14ac:dyDescent="0.2">
      <c r="D3599" s="175"/>
      <c r="E3599" s="4" t="s">
        <v>37</v>
      </c>
      <c r="F3599" s="6"/>
      <c r="G3599" s="5">
        <v>593</v>
      </c>
      <c r="H3599" s="63">
        <v>0</v>
      </c>
      <c r="I3599" s="12">
        <v>0.16863406408100001</v>
      </c>
      <c r="J3599" s="12">
        <v>1.1804384485670001</v>
      </c>
      <c r="K3599" s="12">
        <v>1.1804384485670001</v>
      </c>
      <c r="L3599" s="12">
        <v>2.5295109612140001</v>
      </c>
      <c r="M3599" s="12">
        <v>67.284991568297002</v>
      </c>
      <c r="N3599" s="34">
        <v>27.655986509274999</v>
      </c>
    </row>
    <row r="3600" spans="4:14" x14ac:dyDescent="0.2">
      <c r="D3600" s="174" t="s">
        <v>38</v>
      </c>
      <c r="E3600" s="20" t="s">
        <v>39</v>
      </c>
      <c r="F3600" s="22"/>
      <c r="G3600" s="21">
        <v>64</v>
      </c>
      <c r="H3600" s="110">
        <v>0</v>
      </c>
      <c r="I3600" s="74">
        <v>0</v>
      </c>
      <c r="J3600" s="74">
        <v>0</v>
      </c>
      <c r="K3600" s="74">
        <v>0</v>
      </c>
      <c r="L3600" s="19">
        <v>1.5625</v>
      </c>
      <c r="M3600" s="105">
        <v>84.375</v>
      </c>
      <c r="N3600" s="154">
        <v>14.0625</v>
      </c>
    </row>
    <row r="3601" spans="2:14" x14ac:dyDescent="0.2">
      <c r="D3601" s="175"/>
      <c r="E3601" s="4" t="s">
        <v>40</v>
      </c>
      <c r="F3601" s="6"/>
      <c r="G3601" s="5">
        <v>147</v>
      </c>
      <c r="H3601" s="63">
        <v>0</v>
      </c>
      <c r="I3601" s="12">
        <v>0.68027210884400002</v>
      </c>
      <c r="J3601" s="12">
        <v>1.360544217687</v>
      </c>
      <c r="K3601" s="12">
        <v>1.360544217687</v>
      </c>
      <c r="L3601" s="12">
        <v>3.4013605442179999</v>
      </c>
      <c r="M3601" s="49">
        <v>81.632653061224005</v>
      </c>
      <c r="N3601" s="122">
        <v>11.564625850340001</v>
      </c>
    </row>
    <row r="3602" spans="2:14" x14ac:dyDescent="0.2">
      <c r="D3602" s="175"/>
      <c r="E3602" s="4" t="s">
        <v>41</v>
      </c>
      <c r="F3602" s="6"/>
      <c r="G3602" s="5">
        <v>204</v>
      </c>
      <c r="H3602" s="63">
        <v>0</v>
      </c>
      <c r="I3602" s="29">
        <v>0</v>
      </c>
      <c r="J3602" s="29">
        <v>0</v>
      </c>
      <c r="K3602" s="12">
        <v>1.4705882352940001</v>
      </c>
      <c r="L3602" s="12">
        <v>1.4705882352940001</v>
      </c>
      <c r="M3602" s="49">
        <v>86.274509803922001</v>
      </c>
      <c r="N3602" s="122">
        <v>10.78431372549</v>
      </c>
    </row>
    <row r="3603" spans="2:14" x14ac:dyDescent="0.2">
      <c r="D3603" s="175"/>
      <c r="E3603" s="4" t="s">
        <v>42</v>
      </c>
      <c r="F3603" s="6"/>
      <c r="G3603" s="5">
        <v>210</v>
      </c>
      <c r="H3603" s="63">
        <v>0</v>
      </c>
      <c r="I3603" s="12">
        <v>0.47619047618999999</v>
      </c>
      <c r="J3603" s="29">
        <v>0</v>
      </c>
      <c r="K3603" s="12">
        <v>2.8571428571430002</v>
      </c>
      <c r="L3603" s="12">
        <v>1.4285714285710001</v>
      </c>
      <c r="M3603" s="49">
        <v>81.904761904761997</v>
      </c>
      <c r="N3603" s="122">
        <v>13.333333333333</v>
      </c>
    </row>
    <row r="3604" spans="2:14" x14ac:dyDescent="0.2">
      <c r="D3604" s="175"/>
      <c r="E3604" s="4" t="s">
        <v>43</v>
      </c>
      <c r="F3604" s="6"/>
      <c r="G3604" s="5">
        <v>204</v>
      </c>
      <c r="H3604" s="63">
        <v>0</v>
      </c>
      <c r="I3604" s="29">
        <v>0</v>
      </c>
      <c r="J3604" s="12">
        <v>0.98039215686299996</v>
      </c>
      <c r="K3604" s="12">
        <v>1.9607843137250001</v>
      </c>
      <c r="L3604" s="12">
        <v>1.4705882352940001</v>
      </c>
      <c r="M3604" s="28">
        <v>77.941176470588005</v>
      </c>
      <c r="N3604" s="101">
        <v>17.647058823529001</v>
      </c>
    </row>
    <row r="3605" spans="2:14" x14ac:dyDescent="0.2">
      <c r="D3605" s="175"/>
      <c r="E3605" s="4" t="s">
        <v>44</v>
      </c>
      <c r="F3605" s="6"/>
      <c r="G3605" s="5">
        <v>223</v>
      </c>
      <c r="H3605" s="32">
        <v>0.44843049327399997</v>
      </c>
      <c r="I3605" s="29">
        <v>0</v>
      </c>
      <c r="J3605" s="12">
        <v>0.44843049327399997</v>
      </c>
      <c r="K3605" s="12">
        <v>0.89686098654699997</v>
      </c>
      <c r="L3605" s="12">
        <v>4.4843049327350002</v>
      </c>
      <c r="M3605" s="61">
        <v>55.156950672645998</v>
      </c>
      <c r="N3605" s="107">
        <v>38.565022421525001</v>
      </c>
    </row>
    <row r="3606" spans="2:14" x14ac:dyDescent="0.2">
      <c r="D3606" s="176"/>
      <c r="E3606" s="59" t="s">
        <v>45</v>
      </c>
      <c r="F3606" s="60"/>
      <c r="G3606" s="56">
        <v>170</v>
      </c>
      <c r="H3606" s="83">
        <v>0.58823529411800002</v>
      </c>
      <c r="I3606" s="47">
        <v>1.1764705882349999</v>
      </c>
      <c r="J3606" s="47">
        <v>2.352941176471</v>
      </c>
      <c r="K3606" s="47">
        <v>2.352941176471</v>
      </c>
      <c r="L3606" s="47">
        <v>2.352941176471</v>
      </c>
      <c r="M3606" s="92">
        <v>24.117647058824002</v>
      </c>
      <c r="N3606" s="117">
        <v>67.058823529411995</v>
      </c>
    </row>
    <row r="3608" spans="2:14" x14ac:dyDescent="0.2">
      <c r="B3608" s="43" t="str">
        <f xml:space="preserve"> HYPERLINK("#'目次'!B137", "[131]")</f>
        <v>[131]</v>
      </c>
      <c r="C3608" s="31" t="s">
        <v>282</v>
      </c>
    </row>
    <row r="3612" spans="2:14" ht="24" x14ac:dyDescent="0.2">
      <c r="D3612" s="177"/>
      <c r="E3612" s="178"/>
      <c r="F3612" s="178"/>
      <c r="G3612" s="40" t="s">
        <v>14</v>
      </c>
      <c r="H3612" s="42" t="s">
        <v>268</v>
      </c>
      <c r="I3612" s="15" t="s">
        <v>269</v>
      </c>
      <c r="J3612" s="15" t="s">
        <v>270</v>
      </c>
      <c r="K3612" s="15" t="s">
        <v>271</v>
      </c>
      <c r="L3612" s="15" t="s">
        <v>272</v>
      </c>
      <c r="M3612" s="15" t="s">
        <v>273</v>
      </c>
      <c r="N3612" s="44" t="s">
        <v>17</v>
      </c>
    </row>
    <row r="3613" spans="2:14" x14ac:dyDescent="0.2">
      <c r="D3613" s="179"/>
      <c r="E3613" s="180"/>
      <c r="F3613" s="180"/>
      <c r="G3613" s="39"/>
      <c r="H3613" s="41"/>
      <c r="I3613" s="14"/>
      <c r="J3613" s="14"/>
      <c r="K3613" s="14"/>
      <c r="L3613" s="14"/>
      <c r="M3613" s="14"/>
      <c r="N3613" s="38"/>
    </row>
    <row r="3614" spans="2:14" x14ac:dyDescent="0.2">
      <c r="D3614" s="58"/>
      <c r="E3614" s="53" t="s">
        <v>14</v>
      </c>
      <c r="F3614" s="52"/>
      <c r="G3614" s="37">
        <v>1222</v>
      </c>
      <c r="H3614" s="24">
        <v>0.163666121113</v>
      </c>
      <c r="I3614" s="24">
        <v>0.32733224222599999</v>
      </c>
      <c r="J3614" s="24">
        <v>0.73649754500800002</v>
      </c>
      <c r="K3614" s="24">
        <v>1.7184942716860001</v>
      </c>
      <c r="L3614" s="24">
        <v>2.3731587561369998</v>
      </c>
      <c r="M3614" s="24">
        <v>69.148936170213005</v>
      </c>
      <c r="N3614" s="68">
        <v>25.531914893617</v>
      </c>
    </row>
    <row r="3615" spans="2:14" x14ac:dyDescent="0.2">
      <c r="D3615" s="174" t="s">
        <v>52</v>
      </c>
      <c r="E3615" s="20" t="s">
        <v>53</v>
      </c>
      <c r="F3615" s="22"/>
      <c r="G3615" s="21">
        <v>15</v>
      </c>
      <c r="H3615" s="110">
        <v>0</v>
      </c>
      <c r="I3615" s="74">
        <v>0</v>
      </c>
      <c r="J3615" s="74">
        <v>0</v>
      </c>
      <c r="K3615" s="19">
        <v>6.666666666667</v>
      </c>
      <c r="L3615" s="74">
        <v>0</v>
      </c>
      <c r="M3615" s="98">
        <v>53.333333333333002</v>
      </c>
      <c r="N3615" s="147">
        <v>40</v>
      </c>
    </row>
    <row r="3616" spans="2:14" ht="24" x14ac:dyDescent="0.2">
      <c r="D3616" s="175"/>
      <c r="E3616" s="4" t="s">
        <v>54</v>
      </c>
      <c r="F3616" s="6"/>
      <c r="G3616" s="5">
        <v>122</v>
      </c>
      <c r="H3616" s="32">
        <v>0.81967213114799997</v>
      </c>
      <c r="I3616" s="29">
        <v>0</v>
      </c>
      <c r="J3616" s="29">
        <v>0</v>
      </c>
      <c r="K3616" s="12">
        <v>2.459016393443</v>
      </c>
      <c r="L3616" s="12">
        <v>0.81967213114799997</v>
      </c>
      <c r="M3616" s="12">
        <v>66.393442622951</v>
      </c>
      <c r="N3616" s="34">
        <v>29.508196721310998</v>
      </c>
    </row>
    <row r="3617" spans="4:14" x14ac:dyDescent="0.2">
      <c r="D3617" s="175"/>
      <c r="E3617" s="4" t="s">
        <v>55</v>
      </c>
      <c r="F3617" s="6"/>
      <c r="G3617" s="5">
        <v>43</v>
      </c>
      <c r="H3617" s="63">
        <v>0</v>
      </c>
      <c r="I3617" s="12">
        <v>2.3255813953489999</v>
      </c>
      <c r="J3617" s="29">
        <v>0</v>
      </c>
      <c r="K3617" s="12">
        <v>4.6511627906979998</v>
      </c>
      <c r="L3617" s="29">
        <v>0</v>
      </c>
      <c r="M3617" s="12">
        <v>72.093023255814003</v>
      </c>
      <c r="N3617" s="34">
        <v>20.930232558139998</v>
      </c>
    </row>
    <row r="3618" spans="4:14" x14ac:dyDescent="0.2">
      <c r="D3618" s="175"/>
      <c r="E3618" s="4" t="s">
        <v>56</v>
      </c>
      <c r="F3618" s="6"/>
      <c r="G3618" s="5">
        <v>60</v>
      </c>
      <c r="H3618" s="63">
        <v>0</v>
      </c>
      <c r="I3618" s="12">
        <v>1.666666666667</v>
      </c>
      <c r="J3618" s="29">
        <v>0</v>
      </c>
      <c r="K3618" s="12">
        <v>3.333333333333</v>
      </c>
      <c r="L3618" s="12">
        <v>1.666666666667</v>
      </c>
      <c r="M3618" s="28">
        <v>78.333333333333002</v>
      </c>
      <c r="N3618" s="122">
        <v>15</v>
      </c>
    </row>
    <row r="3619" spans="4:14" x14ac:dyDescent="0.2">
      <c r="D3619" s="175"/>
      <c r="E3619" s="4" t="s">
        <v>57</v>
      </c>
      <c r="F3619" s="6"/>
      <c r="G3619" s="5">
        <v>286</v>
      </c>
      <c r="H3619" s="32">
        <v>0.34965034965000003</v>
      </c>
      <c r="I3619" s="29">
        <v>0</v>
      </c>
      <c r="J3619" s="12">
        <v>0.34965034965000003</v>
      </c>
      <c r="K3619" s="12">
        <v>1.7482517482519999</v>
      </c>
      <c r="L3619" s="12">
        <v>2.0979020979020002</v>
      </c>
      <c r="M3619" s="49">
        <v>86.363636363636004</v>
      </c>
      <c r="N3619" s="122">
        <v>9.0909090909089993</v>
      </c>
    </row>
    <row r="3620" spans="4:14" x14ac:dyDescent="0.2">
      <c r="D3620" s="175"/>
      <c r="E3620" s="4" t="s">
        <v>58</v>
      </c>
      <c r="F3620" s="6"/>
      <c r="G3620" s="5">
        <v>129</v>
      </c>
      <c r="H3620" s="63">
        <v>0</v>
      </c>
      <c r="I3620" s="29">
        <v>0</v>
      </c>
      <c r="J3620" s="12">
        <v>1.550387596899</v>
      </c>
      <c r="K3620" s="12">
        <v>1.550387596899</v>
      </c>
      <c r="L3620" s="12">
        <v>3.8759689922480001</v>
      </c>
      <c r="M3620" s="28">
        <v>74.418604651162994</v>
      </c>
      <c r="N3620" s="101">
        <v>18.604651162791001</v>
      </c>
    </row>
    <row r="3621" spans="4:14" x14ac:dyDescent="0.2">
      <c r="D3621" s="175"/>
      <c r="E3621" s="4" t="s">
        <v>59</v>
      </c>
      <c r="F3621" s="6"/>
      <c r="G3621" s="5">
        <v>195</v>
      </c>
      <c r="H3621" s="63">
        <v>0</v>
      </c>
      <c r="I3621" s="29">
        <v>0</v>
      </c>
      <c r="J3621" s="12">
        <v>1.025641025641</v>
      </c>
      <c r="K3621" s="12">
        <v>1.025641025641</v>
      </c>
      <c r="L3621" s="12">
        <v>3.5897435897440002</v>
      </c>
      <c r="M3621" s="12">
        <v>65.641025641026005</v>
      </c>
      <c r="N3621" s="34">
        <v>28.717948717949</v>
      </c>
    </row>
    <row r="3622" spans="4:14" x14ac:dyDescent="0.2">
      <c r="D3622" s="175"/>
      <c r="E3622" s="4" t="s">
        <v>60</v>
      </c>
      <c r="F3622" s="6"/>
      <c r="G3622" s="5">
        <v>176</v>
      </c>
      <c r="H3622" s="63">
        <v>0</v>
      </c>
      <c r="I3622" s="29">
        <v>0</v>
      </c>
      <c r="J3622" s="12">
        <v>0.56818181818199998</v>
      </c>
      <c r="K3622" s="12">
        <v>0.56818181818199998</v>
      </c>
      <c r="L3622" s="12">
        <v>1.7045454545450001</v>
      </c>
      <c r="M3622" s="61">
        <v>51.704545454544999</v>
      </c>
      <c r="N3622" s="107">
        <v>45.454545454544999</v>
      </c>
    </row>
    <row r="3623" spans="4:14" x14ac:dyDescent="0.2">
      <c r="D3623" s="175"/>
      <c r="E3623" s="4" t="s">
        <v>61</v>
      </c>
      <c r="F3623" s="6"/>
      <c r="G3623" s="5">
        <v>78</v>
      </c>
      <c r="H3623" s="63">
        <v>0</v>
      </c>
      <c r="I3623" s="29">
        <v>0</v>
      </c>
      <c r="J3623" s="29">
        <v>0</v>
      </c>
      <c r="K3623" s="12">
        <v>1.2820512820509999</v>
      </c>
      <c r="L3623" s="12">
        <v>1.2820512820509999</v>
      </c>
      <c r="M3623" s="49">
        <v>85.897435897435997</v>
      </c>
      <c r="N3623" s="122">
        <v>11.538461538462</v>
      </c>
    </row>
    <row r="3624" spans="4:14" x14ac:dyDescent="0.2">
      <c r="D3624" s="175"/>
      <c r="E3624" s="4" t="s">
        <v>62</v>
      </c>
      <c r="F3624" s="6"/>
      <c r="G3624" s="5">
        <v>113</v>
      </c>
      <c r="H3624" s="63">
        <v>0</v>
      </c>
      <c r="I3624" s="12">
        <v>1.769911504425</v>
      </c>
      <c r="J3624" s="12">
        <v>2.654867256637</v>
      </c>
      <c r="K3624" s="12">
        <v>1.769911504425</v>
      </c>
      <c r="L3624" s="12">
        <v>4.424778761062</v>
      </c>
      <c r="M3624" s="61">
        <v>42.477876106194998</v>
      </c>
      <c r="N3624" s="107">
        <v>46.902654867256999</v>
      </c>
    </row>
    <row r="3625" spans="4:14" x14ac:dyDescent="0.2">
      <c r="D3625" s="174" t="s">
        <v>63</v>
      </c>
      <c r="E3625" s="20" t="s">
        <v>64</v>
      </c>
      <c r="F3625" s="22"/>
      <c r="G3625" s="21">
        <v>234</v>
      </c>
      <c r="H3625" s="51">
        <v>0.42735042735000001</v>
      </c>
      <c r="I3625" s="19">
        <v>0.42735042735000001</v>
      </c>
      <c r="J3625" s="19">
        <v>1.2820512820509999</v>
      </c>
      <c r="K3625" s="19">
        <v>1.2820512820509999</v>
      </c>
      <c r="L3625" s="19">
        <v>3.8461538461539999</v>
      </c>
      <c r="M3625" s="98">
        <v>57.692307692307999</v>
      </c>
      <c r="N3625" s="128">
        <v>35.042735042735004</v>
      </c>
    </row>
    <row r="3626" spans="4:14" x14ac:dyDescent="0.2">
      <c r="D3626" s="175"/>
      <c r="E3626" s="4" t="s">
        <v>65</v>
      </c>
      <c r="F3626" s="6"/>
      <c r="G3626" s="5">
        <v>172</v>
      </c>
      <c r="H3626" s="63">
        <v>0</v>
      </c>
      <c r="I3626" s="12">
        <v>0.58139534883699995</v>
      </c>
      <c r="J3626" s="12">
        <v>1.1627906976739999</v>
      </c>
      <c r="K3626" s="12">
        <v>2.9069767441860002</v>
      </c>
      <c r="L3626" s="12">
        <v>2.3255813953489999</v>
      </c>
      <c r="M3626" s="61">
        <v>55.232558139535001</v>
      </c>
      <c r="N3626" s="107">
        <v>37.790697674419</v>
      </c>
    </row>
    <row r="3627" spans="4:14" x14ac:dyDescent="0.2">
      <c r="D3627" s="175"/>
      <c r="E3627" s="4" t="s">
        <v>66</v>
      </c>
      <c r="F3627" s="6"/>
      <c r="G3627" s="5">
        <v>165</v>
      </c>
      <c r="H3627" s="32">
        <v>0.60606060606099998</v>
      </c>
      <c r="I3627" s="12">
        <v>0.60606060606099998</v>
      </c>
      <c r="J3627" s="12">
        <v>1.2121212121210001</v>
      </c>
      <c r="K3627" s="12">
        <v>1.2121212121210001</v>
      </c>
      <c r="L3627" s="12">
        <v>3.0303030303030001</v>
      </c>
      <c r="M3627" s="12">
        <v>69.090909090908994</v>
      </c>
      <c r="N3627" s="34">
        <v>24.242424242424001</v>
      </c>
    </row>
    <row r="3628" spans="4:14" x14ac:dyDescent="0.2">
      <c r="D3628" s="175"/>
      <c r="E3628" s="4" t="s">
        <v>67</v>
      </c>
      <c r="F3628" s="6"/>
      <c r="G3628" s="5">
        <v>158</v>
      </c>
      <c r="H3628" s="63">
        <v>0</v>
      </c>
      <c r="I3628" s="29">
        <v>0</v>
      </c>
      <c r="J3628" s="12">
        <v>0.63291139240500005</v>
      </c>
      <c r="K3628" s="12">
        <v>2.5316455696200002</v>
      </c>
      <c r="L3628" s="12">
        <v>0.63291139240500005</v>
      </c>
      <c r="M3628" s="12">
        <v>70.253164556962005</v>
      </c>
      <c r="N3628" s="34">
        <v>25.949367088608</v>
      </c>
    </row>
    <row r="3629" spans="4:14" x14ac:dyDescent="0.2">
      <c r="D3629" s="175"/>
      <c r="E3629" s="4" t="s">
        <v>68</v>
      </c>
      <c r="F3629" s="6"/>
      <c r="G3629" s="5">
        <v>112</v>
      </c>
      <c r="H3629" s="63">
        <v>0</v>
      </c>
      <c r="I3629" s="12">
        <v>0.89285714285700002</v>
      </c>
      <c r="J3629" s="29">
        <v>0</v>
      </c>
      <c r="K3629" s="12">
        <v>0.89285714285700002</v>
      </c>
      <c r="L3629" s="12">
        <v>3.5714285714290002</v>
      </c>
      <c r="M3629" s="28">
        <v>75.892857142856997</v>
      </c>
      <c r="N3629" s="101">
        <v>18.75</v>
      </c>
    </row>
    <row r="3630" spans="4:14" x14ac:dyDescent="0.2">
      <c r="D3630" s="175"/>
      <c r="E3630" s="4" t="s">
        <v>69</v>
      </c>
      <c r="F3630" s="6"/>
      <c r="G3630" s="5">
        <v>92</v>
      </c>
      <c r="H3630" s="63">
        <v>0</v>
      </c>
      <c r="I3630" s="29">
        <v>0</v>
      </c>
      <c r="J3630" s="12">
        <v>1.086956521739</v>
      </c>
      <c r="K3630" s="12">
        <v>3.2608695652169999</v>
      </c>
      <c r="L3630" s="12">
        <v>1.086956521739</v>
      </c>
      <c r="M3630" s="49">
        <v>81.521739130434995</v>
      </c>
      <c r="N3630" s="122">
        <v>13.04347826087</v>
      </c>
    </row>
    <row r="3631" spans="4:14" x14ac:dyDescent="0.2">
      <c r="D3631" s="175"/>
      <c r="E3631" s="4" t="s">
        <v>70</v>
      </c>
      <c r="F3631" s="6"/>
      <c r="G3631" s="5">
        <v>131</v>
      </c>
      <c r="H3631" s="63">
        <v>0</v>
      </c>
      <c r="I3631" s="29">
        <v>0</v>
      </c>
      <c r="J3631" s="29">
        <v>0</v>
      </c>
      <c r="K3631" s="12">
        <v>0.76335877862599999</v>
      </c>
      <c r="L3631" s="12">
        <v>0.76335877862599999</v>
      </c>
      <c r="M3631" s="49">
        <v>83.969465648855007</v>
      </c>
      <c r="N3631" s="122">
        <v>14.503816793893</v>
      </c>
    </row>
    <row r="3632" spans="4:14" x14ac:dyDescent="0.2">
      <c r="D3632" s="175"/>
      <c r="E3632" s="4" t="s">
        <v>71</v>
      </c>
      <c r="F3632" s="6"/>
      <c r="G3632" s="5">
        <v>71</v>
      </c>
      <c r="H3632" s="63">
        <v>0</v>
      </c>
      <c r="I3632" s="29">
        <v>0</v>
      </c>
      <c r="J3632" s="29">
        <v>0</v>
      </c>
      <c r="K3632" s="12">
        <v>2.8169014084509998</v>
      </c>
      <c r="L3632" s="12">
        <v>5.6338028169010004</v>
      </c>
      <c r="M3632" s="28">
        <v>74.647887323944005</v>
      </c>
      <c r="N3632" s="101">
        <v>16.901408450704</v>
      </c>
    </row>
    <row r="3633" spans="2:14" x14ac:dyDescent="0.2">
      <c r="D3633" s="176"/>
      <c r="E3633" s="59" t="s">
        <v>72</v>
      </c>
      <c r="F3633" s="60"/>
      <c r="G3633" s="56">
        <v>70</v>
      </c>
      <c r="H3633" s="115">
        <v>0</v>
      </c>
      <c r="I3633" s="80">
        <v>0</v>
      </c>
      <c r="J3633" s="80">
        <v>0</v>
      </c>
      <c r="K3633" s="80">
        <v>0</v>
      </c>
      <c r="L3633" s="80">
        <v>0</v>
      </c>
      <c r="M3633" s="109">
        <v>81.428571428571004</v>
      </c>
      <c r="N3633" s="144">
        <v>18.571428571428999</v>
      </c>
    </row>
    <row r="3635" spans="2:14" x14ac:dyDescent="0.2">
      <c r="B3635" s="43" t="str">
        <f xml:space="preserve"> HYPERLINK("#'目次'!B138", "[132]")</f>
        <v>[132]</v>
      </c>
      <c r="C3635" s="31" t="s">
        <v>282</v>
      </c>
    </row>
    <row r="3638" spans="2:14" x14ac:dyDescent="0.2">
      <c r="C3638" s="31" t="s">
        <v>75</v>
      </c>
    </row>
    <row r="3639" spans="2:14" ht="24" x14ac:dyDescent="0.2">
      <c r="D3639" s="177"/>
      <c r="E3639" s="178"/>
      <c r="F3639" s="178"/>
      <c r="G3639" s="40" t="s">
        <v>14</v>
      </c>
      <c r="H3639" s="42" t="s">
        <v>268</v>
      </c>
      <c r="I3639" s="15" t="s">
        <v>269</v>
      </c>
      <c r="J3639" s="15" t="s">
        <v>270</v>
      </c>
      <c r="K3639" s="15" t="s">
        <v>271</v>
      </c>
      <c r="L3639" s="15" t="s">
        <v>272</v>
      </c>
      <c r="M3639" s="15" t="s">
        <v>273</v>
      </c>
      <c r="N3639" s="44" t="s">
        <v>17</v>
      </c>
    </row>
    <row r="3640" spans="2:14" x14ac:dyDescent="0.2">
      <c r="D3640" s="179"/>
      <c r="E3640" s="180"/>
      <c r="F3640" s="180"/>
      <c r="G3640" s="39"/>
      <c r="H3640" s="41"/>
      <c r="I3640" s="14"/>
      <c r="J3640" s="14"/>
      <c r="K3640" s="14"/>
      <c r="L3640" s="14"/>
      <c r="M3640" s="14"/>
      <c r="N3640" s="38"/>
    </row>
    <row r="3641" spans="2:14" x14ac:dyDescent="0.2">
      <c r="D3641" s="58"/>
      <c r="E3641" s="53" t="s">
        <v>14</v>
      </c>
      <c r="F3641" s="52"/>
      <c r="G3641" s="37">
        <v>1222</v>
      </c>
      <c r="H3641" s="24">
        <v>0.163666121113</v>
      </c>
      <c r="I3641" s="24">
        <v>0.32733224222599999</v>
      </c>
      <c r="J3641" s="24">
        <v>0.73649754500800002</v>
      </c>
      <c r="K3641" s="24">
        <v>1.7184942716860001</v>
      </c>
      <c r="L3641" s="24">
        <v>2.3731587561369998</v>
      </c>
      <c r="M3641" s="24">
        <v>69.148936170213005</v>
      </c>
      <c r="N3641" s="68">
        <v>25.531914893617</v>
      </c>
    </row>
    <row r="3642" spans="2:14" x14ac:dyDescent="0.2">
      <c r="D3642" s="174" t="s">
        <v>36</v>
      </c>
      <c r="E3642" s="20" t="s">
        <v>76</v>
      </c>
      <c r="F3642" s="22"/>
      <c r="G3642" s="21">
        <v>629</v>
      </c>
      <c r="H3642" s="51">
        <v>0.31796502384699998</v>
      </c>
      <c r="I3642" s="19">
        <v>0.47694753577100002</v>
      </c>
      <c r="J3642" s="19">
        <v>0.31796502384699998</v>
      </c>
      <c r="K3642" s="19">
        <v>2.2257551669320002</v>
      </c>
      <c r="L3642" s="19">
        <v>2.2257551669320002</v>
      </c>
      <c r="M3642" s="19">
        <v>70.906200317965002</v>
      </c>
      <c r="N3642" s="50">
        <v>23.529411764706001</v>
      </c>
    </row>
    <row r="3643" spans="2:14" x14ac:dyDescent="0.2">
      <c r="D3643" s="175"/>
      <c r="E3643" s="4" t="s">
        <v>39</v>
      </c>
      <c r="F3643" s="6"/>
      <c r="G3643" s="5">
        <v>37</v>
      </c>
      <c r="H3643" s="63">
        <v>0</v>
      </c>
      <c r="I3643" s="29">
        <v>0</v>
      </c>
      <c r="J3643" s="29">
        <v>0</v>
      </c>
      <c r="K3643" s="29">
        <v>0</v>
      </c>
      <c r="L3643" s="29">
        <v>0</v>
      </c>
      <c r="M3643" s="49">
        <v>86.486486486486001</v>
      </c>
      <c r="N3643" s="122">
        <v>13.513513513514001</v>
      </c>
    </row>
    <row r="3644" spans="2:14" x14ac:dyDescent="0.2">
      <c r="D3644" s="175"/>
      <c r="E3644" s="4" t="s">
        <v>40</v>
      </c>
      <c r="F3644" s="6"/>
      <c r="G3644" s="5">
        <v>73</v>
      </c>
      <c r="H3644" s="63">
        <v>0</v>
      </c>
      <c r="I3644" s="12">
        <v>1.369863013699</v>
      </c>
      <c r="J3644" s="29">
        <v>0</v>
      </c>
      <c r="K3644" s="29">
        <v>0</v>
      </c>
      <c r="L3644" s="12">
        <v>4.1095890410960001</v>
      </c>
      <c r="M3644" s="49">
        <v>83.561643835615996</v>
      </c>
      <c r="N3644" s="122">
        <v>10.958904109589</v>
      </c>
    </row>
    <row r="3645" spans="2:14" x14ac:dyDescent="0.2">
      <c r="D3645" s="175"/>
      <c r="E3645" s="4" t="s">
        <v>41</v>
      </c>
      <c r="F3645" s="6"/>
      <c r="G3645" s="5">
        <v>108</v>
      </c>
      <c r="H3645" s="63">
        <v>0</v>
      </c>
      <c r="I3645" s="29">
        <v>0</v>
      </c>
      <c r="J3645" s="29">
        <v>0</v>
      </c>
      <c r="K3645" s="12">
        <v>1.851851851852</v>
      </c>
      <c r="L3645" s="12">
        <v>2.7777777777780002</v>
      </c>
      <c r="M3645" s="49">
        <v>87.037037037036995</v>
      </c>
      <c r="N3645" s="122">
        <v>8.333333333333</v>
      </c>
    </row>
    <row r="3646" spans="2:14" x14ac:dyDescent="0.2">
      <c r="D3646" s="175"/>
      <c r="E3646" s="4" t="s">
        <v>42</v>
      </c>
      <c r="F3646" s="6"/>
      <c r="G3646" s="5">
        <v>113</v>
      </c>
      <c r="H3646" s="63">
        <v>0</v>
      </c>
      <c r="I3646" s="12">
        <v>0.88495575221199996</v>
      </c>
      <c r="J3646" s="29">
        <v>0</v>
      </c>
      <c r="K3646" s="12">
        <v>4.424778761062</v>
      </c>
      <c r="L3646" s="12">
        <v>0.88495575221199996</v>
      </c>
      <c r="M3646" s="28">
        <v>78.761061946902998</v>
      </c>
      <c r="N3646" s="122">
        <v>15.044247787611001</v>
      </c>
    </row>
    <row r="3647" spans="2:14" x14ac:dyDescent="0.2">
      <c r="D3647" s="175"/>
      <c r="E3647" s="4" t="s">
        <v>43</v>
      </c>
      <c r="F3647" s="6"/>
      <c r="G3647" s="5">
        <v>101</v>
      </c>
      <c r="H3647" s="63">
        <v>0</v>
      </c>
      <c r="I3647" s="29">
        <v>0</v>
      </c>
      <c r="J3647" s="29">
        <v>0</v>
      </c>
      <c r="K3647" s="12">
        <v>1.9801980198019999</v>
      </c>
      <c r="L3647" s="12">
        <v>0.99009900990099997</v>
      </c>
      <c r="M3647" s="49">
        <v>80.198019801979996</v>
      </c>
      <c r="N3647" s="101">
        <v>16.831683168316999</v>
      </c>
    </row>
    <row r="3648" spans="2:14" x14ac:dyDescent="0.2">
      <c r="D3648" s="175"/>
      <c r="E3648" s="4" t="s">
        <v>44</v>
      </c>
      <c r="F3648" s="6"/>
      <c r="G3648" s="5">
        <v>114</v>
      </c>
      <c r="H3648" s="32">
        <v>0.87719298245599997</v>
      </c>
      <c r="I3648" s="29">
        <v>0</v>
      </c>
      <c r="J3648" s="29">
        <v>0</v>
      </c>
      <c r="K3648" s="12">
        <v>1.7543859649119999</v>
      </c>
      <c r="L3648" s="12">
        <v>2.6315789473679998</v>
      </c>
      <c r="M3648" s="61">
        <v>57.894736842104997</v>
      </c>
      <c r="N3648" s="107">
        <v>36.842105263157997</v>
      </c>
    </row>
    <row r="3649" spans="2:14" x14ac:dyDescent="0.2">
      <c r="D3649" s="175"/>
      <c r="E3649" s="4" t="s">
        <v>45</v>
      </c>
      <c r="F3649" s="6"/>
      <c r="G3649" s="5">
        <v>83</v>
      </c>
      <c r="H3649" s="32">
        <v>1.204819277108</v>
      </c>
      <c r="I3649" s="12">
        <v>1.204819277108</v>
      </c>
      <c r="J3649" s="12">
        <v>2.409638554217</v>
      </c>
      <c r="K3649" s="12">
        <v>3.6144578313250002</v>
      </c>
      <c r="L3649" s="12">
        <v>3.6144578313250002</v>
      </c>
      <c r="M3649" s="61">
        <v>27.710843373494001</v>
      </c>
      <c r="N3649" s="107">
        <v>60.240963855422002</v>
      </c>
    </row>
    <row r="3650" spans="2:14" x14ac:dyDescent="0.2">
      <c r="D3650" s="174" t="s">
        <v>37</v>
      </c>
      <c r="E3650" s="20" t="s">
        <v>77</v>
      </c>
      <c r="F3650" s="22"/>
      <c r="G3650" s="21">
        <v>593</v>
      </c>
      <c r="H3650" s="110">
        <v>0</v>
      </c>
      <c r="I3650" s="19">
        <v>0.16863406408100001</v>
      </c>
      <c r="J3650" s="19">
        <v>1.1804384485670001</v>
      </c>
      <c r="K3650" s="19">
        <v>1.1804384485670001</v>
      </c>
      <c r="L3650" s="19">
        <v>2.5295109612140001</v>
      </c>
      <c r="M3650" s="19">
        <v>67.284991568297002</v>
      </c>
      <c r="N3650" s="50">
        <v>27.655986509274999</v>
      </c>
    </row>
    <row r="3651" spans="2:14" x14ac:dyDescent="0.2">
      <c r="D3651" s="175"/>
      <c r="E3651" s="4" t="s">
        <v>39</v>
      </c>
      <c r="F3651" s="6"/>
      <c r="G3651" s="5">
        <v>27</v>
      </c>
      <c r="H3651" s="63">
        <v>0</v>
      </c>
      <c r="I3651" s="29">
        <v>0</v>
      </c>
      <c r="J3651" s="29">
        <v>0</v>
      </c>
      <c r="K3651" s="29">
        <v>0</v>
      </c>
      <c r="L3651" s="12">
        <v>3.7037037037039999</v>
      </c>
      <c r="M3651" s="49">
        <v>81.481481481480998</v>
      </c>
      <c r="N3651" s="122">
        <v>14.814814814815</v>
      </c>
    </row>
    <row r="3652" spans="2:14" x14ac:dyDescent="0.2">
      <c r="D3652" s="175"/>
      <c r="E3652" s="4" t="s">
        <v>40</v>
      </c>
      <c r="F3652" s="6"/>
      <c r="G3652" s="5">
        <v>74</v>
      </c>
      <c r="H3652" s="63">
        <v>0</v>
      </c>
      <c r="I3652" s="29">
        <v>0</v>
      </c>
      <c r="J3652" s="12">
        <v>2.7027027027030002</v>
      </c>
      <c r="K3652" s="12">
        <v>2.7027027027030002</v>
      </c>
      <c r="L3652" s="12">
        <v>2.7027027027030002</v>
      </c>
      <c r="M3652" s="49">
        <v>79.729729729729996</v>
      </c>
      <c r="N3652" s="122">
        <v>12.162162162162</v>
      </c>
    </row>
    <row r="3653" spans="2:14" x14ac:dyDescent="0.2">
      <c r="D3653" s="175"/>
      <c r="E3653" s="4" t="s">
        <v>41</v>
      </c>
      <c r="F3653" s="6"/>
      <c r="G3653" s="5">
        <v>96</v>
      </c>
      <c r="H3653" s="63">
        <v>0</v>
      </c>
      <c r="I3653" s="29">
        <v>0</v>
      </c>
      <c r="J3653" s="29">
        <v>0</v>
      </c>
      <c r="K3653" s="12">
        <v>1.041666666667</v>
      </c>
      <c r="L3653" s="29">
        <v>0</v>
      </c>
      <c r="M3653" s="49">
        <v>85.416666666666998</v>
      </c>
      <c r="N3653" s="122">
        <v>13.541666666667</v>
      </c>
    </row>
    <row r="3654" spans="2:14" x14ac:dyDescent="0.2">
      <c r="D3654" s="175"/>
      <c r="E3654" s="4" t="s">
        <v>42</v>
      </c>
      <c r="F3654" s="6"/>
      <c r="G3654" s="5">
        <v>97</v>
      </c>
      <c r="H3654" s="63">
        <v>0</v>
      </c>
      <c r="I3654" s="29">
        <v>0</v>
      </c>
      <c r="J3654" s="29">
        <v>0</v>
      </c>
      <c r="K3654" s="12">
        <v>1.0309278350519999</v>
      </c>
      <c r="L3654" s="12">
        <v>2.0618556701030002</v>
      </c>
      <c r="M3654" s="49">
        <v>85.567010309278004</v>
      </c>
      <c r="N3654" s="122">
        <v>11.340206185567</v>
      </c>
    </row>
    <row r="3655" spans="2:14" x14ac:dyDescent="0.2">
      <c r="D3655" s="175"/>
      <c r="E3655" s="4" t="s">
        <v>43</v>
      </c>
      <c r="F3655" s="6"/>
      <c r="G3655" s="5">
        <v>103</v>
      </c>
      <c r="H3655" s="63">
        <v>0</v>
      </c>
      <c r="I3655" s="29">
        <v>0</v>
      </c>
      <c r="J3655" s="12">
        <v>1.9417475728160001</v>
      </c>
      <c r="K3655" s="12">
        <v>1.9417475728160001</v>
      </c>
      <c r="L3655" s="12">
        <v>1.9417475728160001</v>
      </c>
      <c r="M3655" s="28">
        <v>75.728155339805994</v>
      </c>
      <c r="N3655" s="101">
        <v>18.446601941748</v>
      </c>
    </row>
    <row r="3656" spans="2:14" x14ac:dyDescent="0.2">
      <c r="D3656" s="175"/>
      <c r="E3656" s="4" t="s">
        <v>44</v>
      </c>
      <c r="F3656" s="6"/>
      <c r="G3656" s="5">
        <v>109</v>
      </c>
      <c r="H3656" s="63">
        <v>0</v>
      </c>
      <c r="I3656" s="29">
        <v>0</v>
      </c>
      <c r="J3656" s="12">
        <v>0.91743119266100004</v>
      </c>
      <c r="K3656" s="29">
        <v>0</v>
      </c>
      <c r="L3656" s="12">
        <v>6.4220183486240003</v>
      </c>
      <c r="M3656" s="61">
        <v>52.293577981650998</v>
      </c>
      <c r="N3656" s="107">
        <v>40.366972477064003</v>
      </c>
    </row>
    <row r="3657" spans="2:14" x14ac:dyDescent="0.2">
      <c r="D3657" s="176"/>
      <c r="E3657" s="59" t="s">
        <v>45</v>
      </c>
      <c r="F3657" s="60"/>
      <c r="G3657" s="56">
        <v>87</v>
      </c>
      <c r="H3657" s="115">
        <v>0</v>
      </c>
      <c r="I3657" s="47">
        <v>1.149425287356</v>
      </c>
      <c r="J3657" s="47">
        <v>2.2988505747130001</v>
      </c>
      <c r="K3657" s="47">
        <v>1.149425287356</v>
      </c>
      <c r="L3657" s="47">
        <v>1.149425287356</v>
      </c>
      <c r="M3657" s="92">
        <v>20.689655172414</v>
      </c>
      <c r="N3657" s="117">
        <v>73.563218390805005</v>
      </c>
    </row>
    <row r="3659" spans="2:14" x14ac:dyDescent="0.2">
      <c r="B3659" s="43" t="str">
        <f xml:space="preserve"> HYPERLINK("#'目次'!B139", "[133]")</f>
        <v>[133]</v>
      </c>
      <c r="C3659" s="31" t="s">
        <v>285</v>
      </c>
    </row>
    <row r="3663" spans="2:14" ht="24" x14ac:dyDescent="0.2">
      <c r="D3663" s="177"/>
      <c r="E3663" s="178"/>
      <c r="F3663" s="178"/>
      <c r="G3663" s="40" t="s">
        <v>14</v>
      </c>
      <c r="H3663" s="42" t="s">
        <v>268</v>
      </c>
      <c r="I3663" s="15" t="s">
        <v>269</v>
      </c>
      <c r="J3663" s="15" t="s">
        <v>270</v>
      </c>
      <c r="K3663" s="15" t="s">
        <v>271</v>
      </c>
      <c r="L3663" s="15" t="s">
        <v>272</v>
      </c>
      <c r="M3663" s="15" t="s">
        <v>273</v>
      </c>
      <c r="N3663" s="44" t="s">
        <v>17</v>
      </c>
    </row>
    <row r="3664" spans="2:14" x14ac:dyDescent="0.2">
      <c r="D3664" s="179"/>
      <c r="E3664" s="180"/>
      <c r="F3664" s="180"/>
      <c r="G3664" s="39"/>
      <c r="H3664" s="41"/>
      <c r="I3664" s="14"/>
      <c r="J3664" s="14"/>
      <c r="K3664" s="14"/>
      <c r="L3664" s="14"/>
      <c r="M3664" s="14"/>
      <c r="N3664" s="38"/>
    </row>
    <row r="3665" spans="4:14" x14ac:dyDescent="0.2">
      <c r="D3665" s="58"/>
      <c r="E3665" s="53" t="s">
        <v>14</v>
      </c>
      <c r="F3665" s="52"/>
      <c r="G3665" s="37">
        <v>1222</v>
      </c>
      <c r="H3665" s="24">
        <v>0.32733224222599999</v>
      </c>
      <c r="I3665" s="24">
        <v>0.65466448445199998</v>
      </c>
      <c r="J3665" s="24">
        <v>2.291325695581</v>
      </c>
      <c r="K3665" s="24">
        <v>8.592471358429</v>
      </c>
      <c r="L3665" s="24">
        <v>15.875613747954</v>
      </c>
      <c r="M3665" s="24">
        <v>55.319148936170002</v>
      </c>
      <c r="N3665" s="68">
        <v>16.939443535188001</v>
      </c>
    </row>
    <row r="3666" spans="4:14" x14ac:dyDescent="0.2">
      <c r="D3666" s="174" t="s">
        <v>18</v>
      </c>
      <c r="E3666" s="20" t="s">
        <v>19</v>
      </c>
      <c r="F3666" s="22"/>
      <c r="G3666" s="21">
        <v>57</v>
      </c>
      <c r="H3666" s="110">
        <v>0</v>
      </c>
      <c r="I3666" s="74">
        <v>0</v>
      </c>
      <c r="J3666" s="19">
        <v>3.508771929825</v>
      </c>
      <c r="K3666" s="19">
        <v>10.526315789473999</v>
      </c>
      <c r="L3666" s="19">
        <v>12.280701754386</v>
      </c>
      <c r="M3666" s="19">
        <v>50.877192982456002</v>
      </c>
      <c r="N3666" s="128">
        <v>22.807017543859999</v>
      </c>
    </row>
    <row r="3667" spans="4:14" x14ac:dyDescent="0.2">
      <c r="D3667" s="175"/>
      <c r="E3667" s="4" t="s">
        <v>20</v>
      </c>
      <c r="F3667" s="6"/>
      <c r="G3667" s="5">
        <v>84</v>
      </c>
      <c r="H3667" s="32">
        <v>1.190476190476</v>
      </c>
      <c r="I3667" s="29">
        <v>0</v>
      </c>
      <c r="J3667" s="12">
        <v>5.9523809523809996</v>
      </c>
      <c r="K3667" s="12">
        <v>5.9523809523809996</v>
      </c>
      <c r="L3667" s="12">
        <v>13.095238095238001</v>
      </c>
      <c r="M3667" s="12">
        <v>52.380952380952003</v>
      </c>
      <c r="N3667" s="34">
        <v>21.428571428571001</v>
      </c>
    </row>
    <row r="3668" spans="4:14" x14ac:dyDescent="0.2">
      <c r="D3668" s="175"/>
      <c r="E3668" s="4" t="s">
        <v>21</v>
      </c>
      <c r="F3668" s="6"/>
      <c r="G3668" s="5">
        <v>487</v>
      </c>
      <c r="H3668" s="32">
        <v>0.41067761806999997</v>
      </c>
      <c r="I3668" s="12">
        <v>0.20533880903499999</v>
      </c>
      <c r="J3668" s="12">
        <v>2.258726899384</v>
      </c>
      <c r="K3668" s="12">
        <v>6.5708418891170002</v>
      </c>
      <c r="L3668" s="12">
        <v>14.989733059548</v>
      </c>
      <c r="M3668" s="12">
        <v>59.753593429158002</v>
      </c>
      <c r="N3668" s="34">
        <v>15.811088295688</v>
      </c>
    </row>
    <row r="3669" spans="4:14" x14ac:dyDescent="0.2">
      <c r="D3669" s="175"/>
      <c r="E3669" s="4" t="s">
        <v>22</v>
      </c>
      <c r="F3669" s="6"/>
      <c r="G3669" s="5">
        <v>35</v>
      </c>
      <c r="H3669" s="63">
        <v>0</v>
      </c>
      <c r="I3669" s="29">
        <v>0</v>
      </c>
      <c r="J3669" s="12">
        <v>5.7142857142860004</v>
      </c>
      <c r="K3669" s="49">
        <v>20</v>
      </c>
      <c r="L3669" s="12">
        <v>14.285714285714</v>
      </c>
      <c r="M3669" s="61">
        <v>42.857142857143003</v>
      </c>
      <c r="N3669" s="34">
        <v>17.142857142857</v>
      </c>
    </row>
    <row r="3670" spans="4:14" x14ac:dyDescent="0.2">
      <c r="D3670" s="175"/>
      <c r="E3670" s="4" t="s">
        <v>23</v>
      </c>
      <c r="F3670" s="6"/>
      <c r="G3670" s="5">
        <v>143</v>
      </c>
      <c r="H3670" s="63">
        <v>0</v>
      </c>
      <c r="I3670" s="12">
        <v>1.398601398601</v>
      </c>
      <c r="J3670" s="12">
        <v>0.69930069930100003</v>
      </c>
      <c r="K3670" s="12">
        <v>11.188811188811</v>
      </c>
      <c r="L3670" s="12">
        <v>17.482517482517</v>
      </c>
      <c r="M3670" s="12">
        <v>53.846153846154003</v>
      </c>
      <c r="N3670" s="34">
        <v>15.384615384615</v>
      </c>
    </row>
    <row r="3671" spans="4:14" x14ac:dyDescent="0.2">
      <c r="D3671" s="175"/>
      <c r="E3671" s="4" t="s">
        <v>24</v>
      </c>
      <c r="F3671" s="6"/>
      <c r="G3671" s="5">
        <v>187</v>
      </c>
      <c r="H3671" s="63">
        <v>0</v>
      </c>
      <c r="I3671" s="12">
        <v>1.6042780748659999</v>
      </c>
      <c r="J3671" s="12">
        <v>2.1390374331549999</v>
      </c>
      <c r="K3671" s="12">
        <v>7.4866310160429999</v>
      </c>
      <c r="L3671" s="12">
        <v>20.320855614972999</v>
      </c>
      <c r="M3671" s="12">
        <v>51.336898395722002</v>
      </c>
      <c r="N3671" s="34">
        <v>17.112299465241001</v>
      </c>
    </row>
    <row r="3672" spans="4:14" x14ac:dyDescent="0.2">
      <c r="D3672" s="175"/>
      <c r="E3672" s="4" t="s">
        <v>25</v>
      </c>
      <c r="F3672" s="6"/>
      <c r="G3672" s="5">
        <v>71</v>
      </c>
      <c r="H3672" s="63">
        <v>0</v>
      </c>
      <c r="I3672" s="29">
        <v>0</v>
      </c>
      <c r="J3672" s="29">
        <v>0</v>
      </c>
      <c r="K3672" s="49">
        <v>21.12676056338</v>
      </c>
      <c r="L3672" s="12">
        <v>14.084507042254</v>
      </c>
      <c r="M3672" s="12">
        <v>50.704225352112999</v>
      </c>
      <c r="N3672" s="34">
        <v>14.084507042254</v>
      </c>
    </row>
    <row r="3673" spans="4:14" x14ac:dyDescent="0.2">
      <c r="D3673" s="175"/>
      <c r="E3673" s="4" t="s">
        <v>26</v>
      </c>
      <c r="F3673" s="6"/>
      <c r="G3673" s="5">
        <v>30</v>
      </c>
      <c r="H3673" s="32">
        <v>3.333333333333</v>
      </c>
      <c r="I3673" s="29">
        <v>0</v>
      </c>
      <c r="J3673" s="12">
        <v>3.333333333333</v>
      </c>
      <c r="K3673" s="28">
        <v>16.666666666666998</v>
      </c>
      <c r="L3673" s="12">
        <v>16.666666666666998</v>
      </c>
      <c r="M3673" s="33">
        <v>46.666666666666998</v>
      </c>
      <c r="N3673" s="34">
        <v>13.333333333333</v>
      </c>
    </row>
    <row r="3674" spans="4:14" x14ac:dyDescent="0.2">
      <c r="D3674" s="175"/>
      <c r="E3674" s="4" t="s">
        <v>27</v>
      </c>
      <c r="F3674" s="6"/>
      <c r="G3674" s="5">
        <v>70</v>
      </c>
      <c r="H3674" s="63">
        <v>0</v>
      </c>
      <c r="I3674" s="12">
        <v>1.4285714285710001</v>
      </c>
      <c r="J3674" s="12">
        <v>2.8571428571430002</v>
      </c>
      <c r="K3674" s="33">
        <v>2.8571428571430002</v>
      </c>
      <c r="L3674" s="12">
        <v>18.571428571428999</v>
      </c>
      <c r="M3674" s="12">
        <v>57.142857142856997</v>
      </c>
      <c r="N3674" s="34">
        <v>17.142857142857</v>
      </c>
    </row>
    <row r="3675" spans="4:14" x14ac:dyDescent="0.2">
      <c r="D3675" s="175"/>
      <c r="E3675" s="4" t="s">
        <v>28</v>
      </c>
      <c r="F3675" s="6"/>
      <c r="G3675" s="5">
        <v>51</v>
      </c>
      <c r="H3675" s="63">
        <v>0</v>
      </c>
      <c r="I3675" s="12">
        <v>1.9607843137250001</v>
      </c>
      <c r="J3675" s="29">
        <v>0</v>
      </c>
      <c r="K3675" s="12">
        <v>5.8823529411760003</v>
      </c>
      <c r="L3675" s="33">
        <v>9.8039215686270005</v>
      </c>
      <c r="M3675" s="28">
        <v>60.784313725490001</v>
      </c>
      <c r="N3675" s="34">
        <v>21.568627450979999</v>
      </c>
    </row>
    <row r="3676" spans="4:14" x14ac:dyDescent="0.2">
      <c r="D3676" s="175"/>
      <c r="E3676" s="4" t="s">
        <v>29</v>
      </c>
      <c r="F3676" s="6"/>
      <c r="G3676" s="5">
        <v>7</v>
      </c>
      <c r="H3676" s="63">
        <v>0</v>
      </c>
      <c r="I3676" s="29">
        <v>0</v>
      </c>
      <c r="J3676" s="29">
        <v>0</v>
      </c>
      <c r="K3676" s="90">
        <v>0</v>
      </c>
      <c r="L3676" s="49">
        <v>28.571428571428999</v>
      </c>
      <c r="M3676" s="61">
        <v>42.857142857143003</v>
      </c>
      <c r="N3676" s="107">
        <v>28.571428571428999</v>
      </c>
    </row>
    <row r="3677" spans="4:14" x14ac:dyDescent="0.2">
      <c r="D3677" s="174" t="s">
        <v>30</v>
      </c>
      <c r="E3677" s="20" t="s">
        <v>31</v>
      </c>
      <c r="F3677" s="22"/>
      <c r="G3677" s="21">
        <v>393</v>
      </c>
      <c r="H3677" s="51">
        <v>0.50890585241700004</v>
      </c>
      <c r="I3677" s="19">
        <v>0.25445292620900001</v>
      </c>
      <c r="J3677" s="19">
        <v>1.781170483461</v>
      </c>
      <c r="K3677" s="19">
        <v>11.450381679389</v>
      </c>
      <c r="L3677" s="19">
        <v>15.267175572518999</v>
      </c>
      <c r="M3677" s="19">
        <v>54.452926208651</v>
      </c>
      <c r="N3677" s="50">
        <v>16.284987277353999</v>
      </c>
    </row>
    <row r="3678" spans="4:14" x14ac:dyDescent="0.2">
      <c r="D3678" s="175"/>
      <c r="E3678" s="4" t="s">
        <v>32</v>
      </c>
      <c r="F3678" s="6"/>
      <c r="G3678" s="5">
        <v>352</v>
      </c>
      <c r="H3678" s="32">
        <v>0.56818181818199998</v>
      </c>
      <c r="I3678" s="12">
        <v>0.85227272727299996</v>
      </c>
      <c r="J3678" s="12">
        <v>1.7045454545450001</v>
      </c>
      <c r="K3678" s="12">
        <v>6.25</v>
      </c>
      <c r="L3678" s="12">
        <v>19.602272727273</v>
      </c>
      <c r="M3678" s="12">
        <v>54.829545454544999</v>
      </c>
      <c r="N3678" s="34">
        <v>16.193181818182001</v>
      </c>
    </row>
    <row r="3679" spans="4:14" x14ac:dyDescent="0.2">
      <c r="D3679" s="175"/>
      <c r="E3679" s="4" t="s">
        <v>33</v>
      </c>
      <c r="F3679" s="6"/>
      <c r="G3679" s="5">
        <v>388</v>
      </c>
      <c r="H3679" s="63">
        <v>0</v>
      </c>
      <c r="I3679" s="12">
        <v>0.51546391752599996</v>
      </c>
      <c r="J3679" s="12">
        <v>3.3505154639180001</v>
      </c>
      <c r="K3679" s="12">
        <v>8.2474226804120008</v>
      </c>
      <c r="L3679" s="12">
        <v>14.432989690722</v>
      </c>
      <c r="M3679" s="12">
        <v>56.185567010309001</v>
      </c>
      <c r="N3679" s="34">
        <v>17.268041237113</v>
      </c>
    </row>
    <row r="3680" spans="4:14" x14ac:dyDescent="0.2">
      <c r="D3680" s="175"/>
      <c r="E3680" s="4" t="s">
        <v>34</v>
      </c>
      <c r="F3680" s="6"/>
      <c r="G3680" s="5">
        <v>89</v>
      </c>
      <c r="H3680" s="63">
        <v>0</v>
      </c>
      <c r="I3680" s="12">
        <v>2.2471910112360001</v>
      </c>
      <c r="J3680" s="12">
        <v>2.2471910112360001</v>
      </c>
      <c r="K3680" s="12">
        <v>6.7415730337079998</v>
      </c>
      <c r="L3680" s="33">
        <v>10.112359550561999</v>
      </c>
      <c r="M3680" s="12">
        <v>57.303370786517</v>
      </c>
      <c r="N3680" s="34">
        <v>21.348314606742001</v>
      </c>
    </row>
    <row r="3681" spans="2:14" x14ac:dyDescent="0.2">
      <c r="D3681" s="174" t="s">
        <v>35</v>
      </c>
      <c r="E3681" s="20" t="s">
        <v>36</v>
      </c>
      <c r="F3681" s="22"/>
      <c r="G3681" s="21">
        <v>629</v>
      </c>
      <c r="H3681" s="51">
        <v>0.47694753577100002</v>
      </c>
      <c r="I3681" s="19">
        <v>0.63593004769499994</v>
      </c>
      <c r="J3681" s="19">
        <v>2.3847376788550001</v>
      </c>
      <c r="K3681" s="19">
        <v>7.1542130365660004</v>
      </c>
      <c r="L3681" s="19">
        <v>13.513513513514001</v>
      </c>
      <c r="M3681" s="19">
        <v>59.141494435612003</v>
      </c>
      <c r="N3681" s="50">
        <v>16.693163751987001</v>
      </c>
    </row>
    <row r="3682" spans="2:14" x14ac:dyDescent="0.2">
      <c r="D3682" s="175"/>
      <c r="E3682" s="4" t="s">
        <v>37</v>
      </c>
      <c r="F3682" s="6"/>
      <c r="G3682" s="5">
        <v>593</v>
      </c>
      <c r="H3682" s="32">
        <v>0.16863406408100001</v>
      </c>
      <c r="I3682" s="12">
        <v>0.67453625632400005</v>
      </c>
      <c r="J3682" s="12">
        <v>2.1922428330520001</v>
      </c>
      <c r="K3682" s="12">
        <v>10.118043844857</v>
      </c>
      <c r="L3682" s="12">
        <v>18.381112984823002</v>
      </c>
      <c r="M3682" s="12">
        <v>51.264755480607</v>
      </c>
      <c r="N3682" s="34">
        <v>17.200674536255999</v>
      </c>
    </row>
    <row r="3683" spans="2:14" x14ac:dyDescent="0.2">
      <c r="D3683" s="174" t="s">
        <v>38</v>
      </c>
      <c r="E3683" s="20" t="s">
        <v>39</v>
      </c>
      <c r="F3683" s="22"/>
      <c r="G3683" s="21">
        <v>64</v>
      </c>
      <c r="H3683" s="110">
        <v>0</v>
      </c>
      <c r="I3683" s="74">
        <v>0</v>
      </c>
      <c r="J3683" s="74">
        <v>0</v>
      </c>
      <c r="K3683" s="78">
        <v>1.5625</v>
      </c>
      <c r="L3683" s="78">
        <v>6.25</v>
      </c>
      <c r="M3683" s="105">
        <v>81.25</v>
      </c>
      <c r="N3683" s="159">
        <v>10.9375</v>
      </c>
    </row>
    <row r="3684" spans="2:14" x14ac:dyDescent="0.2">
      <c r="D3684" s="175"/>
      <c r="E3684" s="4" t="s">
        <v>40</v>
      </c>
      <c r="F3684" s="6"/>
      <c r="G3684" s="5">
        <v>147</v>
      </c>
      <c r="H3684" s="63">
        <v>0</v>
      </c>
      <c r="I3684" s="12">
        <v>0.68027210884400002</v>
      </c>
      <c r="J3684" s="12">
        <v>3.4013605442179999</v>
      </c>
      <c r="K3684" s="12">
        <v>6.1224489795919999</v>
      </c>
      <c r="L3684" s="12">
        <v>17.687074829932001</v>
      </c>
      <c r="M3684" s="49">
        <v>65.986394557823004</v>
      </c>
      <c r="N3684" s="122">
        <v>6.1224489795919999</v>
      </c>
    </row>
    <row r="3685" spans="2:14" x14ac:dyDescent="0.2">
      <c r="D3685" s="175"/>
      <c r="E3685" s="4" t="s">
        <v>41</v>
      </c>
      <c r="F3685" s="6"/>
      <c r="G3685" s="5">
        <v>204</v>
      </c>
      <c r="H3685" s="63">
        <v>0</v>
      </c>
      <c r="I3685" s="12">
        <v>0.49019607843099999</v>
      </c>
      <c r="J3685" s="12">
        <v>1.9607843137250001</v>
      </c>
      <c r="K3685" s="12">
        <v>9.8039215686270005</v>
      </c>
      <c r="L3685" s="12">
        <v>15.686274509804001</v>
      </c>
      <c r="M3685" s="49">
        <v>66.666666666666998</v>
      </c>
      <c r="N3685" s="122">
        <v>5.3921568627449998</v>
      </c>
    </row>
    <row r="3686" spans="2:14" x14ac:dyDescent="0.2">
      <c r="D3686" s="175"/>
      <c r="E3686" s="4" t="s">
        <v>42</v>
      </c>
      <c r="F3686" s="6"/>
      <c r="G3686" s="5">
        <v>210</v>
      </c>
      <c r="H3686" s="63">
        <v>0</v>
      </c>
      <c r="I3686" s="12">
        <v>0.95238095238099996</v>
      </c>
      <c r="J3686" s="12">
        <v>1.9047619047619999</v>
      </c>
      <c r="K3686" s="12">
        <v>10.47619047619</v>
      </c>
      <c r="L3686" s="12">
        <v>19.047619047619001</v>
      </c>
      <c r="M3686" s="28">
        <v>60.952380952380999</v>
      </c>
      <c r="N3686" s="122">
        <v>6.666666666667</v>
      </c>
    </row>
    <row r="3687" spans="2:14" x14ac:dyDescent="0.2">
      <c r="D3687" s="175"/>
      <c r="E3687" s="4" t="s">
        <v>43</v>
      </c>
      <c r="F3687" s="6"/>
      <c r="G3687" s="5">
        <v>204</v>
      </c>
      <c r="H3687" s="63">
        <v>0</v>
      </c>
      <c r="I3687" s="12">
        <v>0.49019607843099999</v>
      </c>
      <c r="J3687" s="12">
        <v>2.9411764705880001</v>
      </c>
      <c r="K3687" s="12">
        <v>9.8039215686270005</v>
      </c>
      <c r="L3687" s="12">
        <v>17.647058823529001</v>
      </c>
      <c r="M3687" s="12">
        <v>55.392156862744997</v>
      </c>
      <c r="N3687" s="34">
        <v>13.725490196078001</v>
      </c>
    </row>
    <row r="3688" spans="2:14" x14ac:dyDescent="0.2">
      <c r="D3688" s="175"/>
      <c r="E3688" s="4" t="s">
        <v>44</v>
      </c>
      <c r="F3688" s="6"/>
      <c r="G3688" s="5">
        <v>223</v>
      </c>
      <c r="H3688" s="32">
        <v>0.89686098654699997</v>
      </c>
      <c r="I3688" s="12">
        <v>0.44843049327399997</v>
      </c>
      <c r="J3688" s="12">
        <v>0.89686098654699997</v>
      </c>
      <c r="K3688" s="12">
        <v>11.210762331839</v>
      </c>
      <c r="L3688" s="12">
        <v>19.282511210761999</v>
      </c>
      <c r="M3688" s="33">
        <v>46.188340807175003</v>
      </c>
      <c r="N3688" s="34">
        <v>21.076233183856999</v>
      </c>
    </row>
    <row r="3689" spans="2:14" x14ac:dyDescent="0.2">
      <c r="D3689" s="176"/>
      <c r="E3689" s="59" t="s">
        <v>45</v>
      </c>
      <c r="F3689" s="60"/>
      <c r="G3689" s="56">
        <v>170</v>
      </c>
      <c r="H3689" s="83">
        <v>1.1764705882349999</v>
      </c>
      <c r="I3689" s="47">
        <v>1.1764705882349999</v>
      </c>
      <c r="J3689" s="47">
        <v>4.1176470588239997</v>
      </c>
      <c r="K3689" s="47">
        <v>4.7058823529409999</v>
      </c>
      <c r="L3689" s="95">
        <v>7.647058823529</v>
      </c>
      <c r="M3689" s="92">
        <v>27.647058823529001</v>
      </c>
      <c r="N3689" s="117">
        <v>53.529411764705998</v>
      </c>
    </row>
    <row r="3691" spans="2:14" x14ac:dyDescent="0.2">
      <c r="B3691" s="43" t="str">
        <f xml:space="preserve"> HYPERLINK("#'目次'!B140", "[134]")</f>
        <v>[134]</v>
      </c>
      <c r="C3691" s="31" t="s">
        <v>285</v>
      </c>
    </row>
    <row r="3695" spans="2:14" ht="24" x14ac:dyDescent="0.2">
      <c r="D3695" s="177"/>
      <c r="E3695" s="178"/>
      <c r="F3695" s="178"/>
      <c r="G3695" s="40" t="s">
        <v>14</v>
      </c>
      <c r="H3695" s="42" t="s">
        <v>268</v>
      </c>
      <c r="I3695" s="15" t="s">
        <v>269</v>
      </c>
      <c r="J3695" s="15" t="s">
        <v>270</v>
      </c>
      <c r="K3695" s="15" t="s">
        <v>271</v>
      </c>
      <c r="L3695" s="15" t="s">
        <v>272</v>
      </c>
      <c r="M3695" s="15" t="s">
        <v>273</v>
      </c>
      <c r="N3695" s="44" t="s">
        <v>17</v>
      </c>
    </row>
    <row r="3696" spans="2:14" x14ac:dyDescent="0.2">
      <c r="D3696" s="179"/>
      <c r="E3696" s="180"/>
      <c r="F3696" s="180"/>
      <c r="G3696" s="39"/>
      <c r="H3696" s="41"/>
      <c r="I3696" s="14"/>
      <c r="J3696" s="14"/>
      <c r="K3696" s="14"/>
      <c r="L3696" s="14"/>
      <c r="M3696" s="14"/>
      <c r="N3696" s="38"/>
    </row>
    <row r="3697" spans="4:14" x14ac:dyDescent="0.2">
      <c r="D3697" s="58"/>
      <c r="E3697" s="53" t="s">
        <v>14</v>
      </c>
      <c r="F3697" s="52"/>
      <c r="G3697" s="37">
        <v>1222</v>
      </c>
      <c r="H3697" s="24">
        <v>0.32733224222599999</v>
      </c>
      <c r="I3697" s="24">
        <v>0.65466448445199998</v>
      </c>
      <c r="J3697" s="24">
        <v>2.291325695581</v>
      </c>
      <c r="K3697" s="24">
        <v>8.592471358429</v>
      </c>
      <c r="L3697" s="24">
        <v>15.875613747954</v>
      </c>
      <c r="M3697" s="24">
        <v>55.319148936170002</v>
      </c>
      <c r="N3697" s="68">
        <v>16.939443535188001</v>
      </c>
    </row>
    <row r="3698" spans="4:14" x14ac:dyDescent="0.2">
      <c r="D3698" s="174" t="s">
        <v>52</v>
      </c>
      <c r="E3698" s="20" t="s">
        <v>53</v>
      </c>
      <c r="F3698" s="22"/>
      <c r="G3698" s="21">
        <v>15</v>
      </c>
      <c r="H3698" s="110">
        <v>0</v>
      </c>
      <c r="I3698" s="74">
        <v>0</v>
      </c>
      <c r="J3698" s="74">
        <v>0</v>
      </c>
      <c r="K3698" s="19">
        <v>6.666666666667</v>
      </c>
      <c r="L3698" s="78">
        <v>6.666666666667</v>
      </c>
      <c r="M3698" s="19">
        <v>53.333333333333002</v>
      </c>
      <c r="N3698" s="147">
        <v>33.333333333333002</v>
      </c>
    </row>
    <row r="3699" spans="4:14" ht="24" x14ac:dyDescent="0.2">
      <c r="D3699" s="175"/>
      <c r="E3699" s="4" t="s">
        <v>54</v>
      </c>
      <c r="F3699" s="6"/>
      <c r="G3699" s="5">
        <v>122</v>
      </c>
      <c r="H3699" s="32">
        <v>0.81967213114799997</v>
      </c>
      <c r="I3699" s="12">
        <v>0.81967213114799997</v>
      </c>
      <c r="J3699" s="12">
        <v>2.459016393443</v>
      </c>
      <c r="K3699" s="12">
        <v>9.83606557377</v>
      </c>
      <c r="L3699" s="33">
        <v>9.0163934426230004</v>
      </c>
      <c r="M3699" s="12">
        <v>58.196721311475002</v>
      </c>
      <c r="N3699" s="34">
        <v>18.852459016392999</v>
      </c>
    </row>
    <row r="3700" spans="4:14" x14ac:dyDescent="0.2">
      <c r="D3700" s="175"/>
      <c r="E3700" s="4" t="s">
        <v>55</v>
      </c>
      <c r="F3700" s="6"/>
      <c r="G3700" s="5">
        <v>43</v>
      </c>
      <c r="H3700" s="63">
        <v>0</v>
      </c>
      <c r="I3700" s="12">
        <v>2.3255813953489999</v>
      </c>
      <c r="J3700" s="12">
        <v>2.3255813953489999</v>
      </c>
      <c r="K3700" s="12">
        <v>11.627906976744001</v>
      </c>
      <c r="L3700" s="12">
        <v>16.279069767442</v>
      </c>
      <c r="M3700" s="12">
        <v>51.162790697673998</v>
      </c>
      <c r="N3700" s="34">
        <v>16.279069767442</v>
      </c>
    </row>
    <row r="3701" spans="4:14" x14ac:dyDescent="0.2">
      <c r="D3701" s="175"/>
      <c r="E3701" s="4" t="s">
        <v>56</v>
      </c>
      <c r="F3701" s="6"/>
      <c r="G3701" s="5">
        <v>60</v>
      </c>
      <c r="H3701" s="63">
        <v>0</v>
      </c>
      <c r="I3701" s="29">
        <v>0</v>
      </c>
      <c r="J3701" s="12">
        <v>1.666666666667</v>
      </c>
      <c r="K3701" s="12">
        <v>5</v>
      </c>
      <c r="L3701" s="28">
        <v>25</v>
      </c>
      <c r="M3701" s="28">
        <v>61.666666666666998</v>
      </c>
      <c r="N3701" s="122">
        <v>6.666666666667</v>
      </c>
    </row>
    <row r="3702" spans="4:14" x14ac:dyDescent="0.2">
      <c r="D3702" s="175"/>
      <c r="E3702" s="4" t="s">
        <v>57</v>
      </c>
      <c r="F3702" s="6"/>
      <c r="G3702" s="5">
        <v>286</v>
      </c>
      <c r="H3702" s="32">
        <v>0.34965034965000003</v>
      </c>
      <c r="I3702" s="29">
        <v>0</v>
      </c>
      <c r="J3702" s="12">
        <v>2.4475524475519999</v>
      </c>
      <c r="K3702" s="12">
        <v>10.13986013986</v>
      </c>
      <c r="L3702" s="12">
        <v>18.531468531468999</v>
      </c>
      <c r="M3702" s="28">
        <v>63.286713286713002</v>
      </c>
      <c r="N3702" s="122">
        <v>5.2447552447549999</v>
      </c>
    </row>
    <row r="3703" spans="4:14" x14ac:dyDescent="0.2">
      <c r="D3703" s="175"/>
      <c r="E3703" s="4" t="s">
        <v>58</v>
      </c>
      <c r="F3703" s="6"/>
      <c r="G3703" s="5">
        <v>129</v>
      </c>
      <c r="H3703" s="63">
        <v>0</v>
      </c>
      <c r="I3703" s="29">
        <v>0</v>
      </c>
      <c r="J3703" s="12">
        <v>0.77519379845000003</v>
      </c>
      <c r="K3703" s="12">
        <v>11.627906976744001</v>
      </c>
      <c r="L3703" s="33">
        <v>10.077519379845</v>
      </c>
      <c r="M3703" s="28">
        <v>63.565891472868003</v>
      </c>
      <c r="N3703" s="34">
        <v>13.953488372093</v>
      </c>
    </row>
    <row r="3704" spans="4:14" x14ac:dyDescent="0.2">
      <c r="D3704" s="175"/>
      <c r="E3704" s="4" t="s">
        <v>59</v>
      </c>
      <c r="F3704" s="6"/>
      <c r="G3704" s="5">
        <v>195</v>
      </c>
      <c r="H3704" s="63">
        <v>0</v>
      </c>
      <c r="I3704" s="12">
        <v>0.51282051282100005</v>
      </c>
      <c r="J3704" s="12">
        <v>2.564102564103</v>
      </c>
      <c r="K3704" s="12">
        <v>7.6923076923079998</v>
      </c>
      <c r="L3704" s="12">
        <v>18.461538461538002</v>
      </c>
      <c r="M3704" s="12">
        <v>53.846153846154003</v>
      </c>
      <c r="N3704" s="34">
        <v>16.923076923077002</v>
      </c>
    </row>
    <row r="3705" spans="4:14" x14ac:dyDescent="0.2">
      <c r="D3705" s="175"/>
      <c r="E3705" s="4" t="s">
        <v>60</v>
      </c>
      <c r="F3705" s="6"/>
      <c r="G3705" s="5">
        <v>176</v>
      </c>
      <c r="H3705" s="32">
        <v>0.56818181818199998</v>
      </c>
      <c r="I3705" s="12">
        <v>1.7045454545450001</v>
      </c>
      <c r="J3705" s="12">
        <v>2.8409090909089998</v>
      </c>
      <c r="K3705" s="12">
        <v>9.0909090909089993</v>
      </c>
      <c r="L3705" s="12">
        <v>20.454545454544999</v>
      </c>
      <c r="M3705" s="61">
        <v>35.795454545455001</v>
      </c>
      <c r="N3705" s="107">
        <v>29.545454545455001</v>
      </c>
    </row>
    <row r="3706" spans="4:14" x14ac:dyDescent="0.2">
      <c r="D3706" s="175"/>
      <c r="E3706" s="4" t="s">
        <v>61</v>
      </c>
      <c r="F3706" s="6"/>
      <c r="G3706" s="5">
        <v>78</v>
      </c>
      <c r="H3706" s="63">
        <v>0</v>
      </c>
      <c r="I3706" s="29">
        <v>0</v>
      </c>
      <c r="J3706" s="29">
        <v>0</v>
      </c>
      <c r="K3706" s="33">
        <v>1.2820512820509999</v>
      </c>
      <c r="L3706" s="33">
        <v>10.25641025641</v>
      </c>
      <c r="M3706" s="49">
        <v>79.487179487179006</v>
      </c>
      <c r="N3706" s="101">
        <v>8.9743589743589993</v>
      </c>
    </row>
    <row r="3707" spans="4:14" x14ac:dyDescent="0.2">
      <c r="D3707" s="175"/>
      <c r="E3707" s="4" t="s">
        <v>62</v>
      </c>
      <c r="F3707" s="6"/>
      <c r="G3707" s="5">
        <v>113</v>
      </c>
      <c r="H3707" s="32">
        <v>0.88495575221199996</v>
      </c>
      <c r="I3707" s="12">
        <v>1.769911504425</v>
      </c>
      <c r="J3707" s="12">
        <v>4.424778761062</v>
      </c>
      <c r="K3707" s="12">
        <v>6.194690265487</v>
      </c>
      <c r="L3707" s="12">
        <v>12.389380530973</v>
      </c>
      <c r="M3707" s="61">
        <v>39.823008849558001</v>
      </c>
      <c r="N3707" s="107">
        <v>34.513274336282997</v>
      </c>
    </row>
    <row r="3708" spans="4:14" x14ac:dyDescent="0.2">
      <c r="D3708" s="174" t="s">
        <v>63</v>
      </c>
      <c r="E3708" s="20" t="s">
        <v>64</v>
      </c>
      <c r="F3708" s="22"/>
      <c r="G3708" s="21">
        <v>234</v>
      </c>
      <c r="H3708" s="51">
        <v>0.42735042735000001</v>
      </c>
      <c r="I3708" s="19">
        <v>0.85470085470099999</v>
      </c>
      <c r="J3708" s="19">
        <v>1.709401709402</v>
      </c>
      <c r="K3708" s="19">
        <v>5.9829059829059998</v>
      </c>
      <c r="L3708" s="19">
        <v>16.239316239316</v>
      </c>
      <c r="M3708" s="78">
        <v>48.290598290597998</v>
      </c>
      <c r="N3708" s="128">
        <v>26.495726495726</v>
      </c>
    </row>
    <row r="3709" spans="4:14" x14ac:dyDescent="0.2">
      <c r="D3709" s="175"/>
      <c r="E3709" s="4" t="s">
        <v>65</v>
      </c>
      <c r="F3709" s="6"/>
      <c r="G3709" s="5">
        <v>172</v>
      </c>
      <c r="H3709" s="63">
        <v>0</v>
      </c>
      <c r="I3709" s="12">
        <v>0.58139534883699995</v>
      </c>
      <c r="J3709" s="12">
        <v>2.9069767441860002</v>
      </c>
      <c r="K3709" s="12">
        <v>10.465116279069999</v>
      </c>
      <c r="L3709" s="12">
        <v>11.627906976744001</v>
      </c>
      <c r="M3709" s="33">
        <v>48.255813953488001</v>
      </c>
      <c r="N3709" s="97">
        <v>26.162790697674001</v>
      </c>
    </row>
    <row r="3710" spans="4:14" x14ac:dyDescent="0.2">
      <c r="D3710" s="175"/>
      <c r="E3710" s="4" t="s">
        <v>66</v>
      </c>
      <c r="F3710" s="6"/>
      <c r="G3710" s="5">
        <v>165</v>
      </c>
      <c r="H3710" s="32">
        <v>0.60606060606099998</v>
      </c>
      <c r="I3710" s="12">
        <v>1.2121212121210001</v>
      </c>
      <c r="J3710" s="12">
        <v>3.0303030303030001</v>
      </c>
      <c r="K3710" s="12">
        <v>4.8484848484849996</v>
      </c>
      <c r="L3710" s="12">
        <v>15.757575757575999</v>
      </c>
      <c r="M3710" s="12">
        <v>58.787878787879002</v>
      </c>
      <c r="N3710" s="34">
        <v>15.757575757575999</v>
      </c>
    </row>
    <row r="3711" spans="4:14" x14ac:dyDescent="0.2">
      <c r="D3711" s="175"/>
      <c r="E3711" s="4" t="s">
        <v>67</v>
      </c>
      <c r="F3711" s="6"/>
      <c r="G3711" s="5">
        <v>158</v>
      </c>
      <c r="H3711" s="63">
        <v>0</v>
      </c>
      <c r="I3711" s="29">
        <v>0</v>
      </c>
      <c r="J3711" s="12">
        <v>2.5316455696200002</v>
      </c>
      <c r="K3711" s="12">
        <v>8.8607594936710008</v>
      </c>
      <c r="L3711" s="12">
        <v>18.987341772152</v>
      </c>
      <c r="M3711" s="12">
        <v>53.797468354430002</v>
      </c>
      <c r="N3711" s="34">
        <v>15.822784810127001</v>
      </c>
    </row>
    <row r="3712" spans="4:14" x14ac:dyDescent="0.2">
      <c r="D3712" s="175"/>
      <c r="E3712" s="4" t="s">
        <v>68</v>
      </c>
      <c r="F3712" s="6"/>
      <c r="G3712" s="5">
        <v>112</v>
      </c>
      <c r="H3712" s="63">
        <v>0</v>
      </c>
      <c r="I3712" s="29">
        <v>0</v>
      </c>
      <c r="J3712" s="12">
        <v>1.785714285714</v>
      </c>
      <c r="K3712" s="12">
        <v>6.25</v>
      </c>
      <c r="L3712" s="12">
        <v>15.178571428571001</v>
      </c>
      <c r="M3712" s="49">
        <v>66.071428571428996</v>
      </c>
      <c r="N3712" s="101">
        <v>10.714285714286</v>
      </c>
    </row>
    <row r="3713" spans="2:14" x14ac:dyDescent="0.2">
      <c r="D3713" s="175"/>
      <c r="E3713" s="4" t="s">
        <v>69</v>
      </c>
      <c r="F3713" s="6"/>
      <c r="G3713" s="5">
        <v>92</v>
      </c>
      <c r="H3713" s="32">
        <v>1.086956521739</v>
      </c>
      <c r="I3713" s="12">
        <v>1.086956521739</v>
      </c>
      <c r="J3713" s="12">
        <v>1.086956521739</v>
      </c>
      <c r="K3713" s="12">
        <v>8.6956521739130004</v>
      </c>
      <c r="L3713" s="12">
        <v>17.391304347826001</v>
      </c>
      <c r="M3713" s="28">
        <v>61.956521739129997</v>
      </c>
      <c r="N3713" s="101">
        <v>8.6956521739130004</v>
      </c>
    </row>
    <row r="3714" spans="2:14" x14ac:dyDescent="0.2">
      <c r="D3714" s="175"/>
      <c r="E3714" s="4" t="s">
        <v>70</v>
      </c>
      <c r="F3714" s="6"/>
      <c r="G3714" s="5">
        <v>131</v>
      </c>
      <c r="H3714" s="63">
        <v>0</v>
      </c>
      <c r="I3714" s="29">
        <v>0</v>
      </c>
      <c r="J3714" s="12">
        <v>1.526717557252</v>
      </c>
      <c r="K3714" s="12">
        <v>12.977099236640999</v>
      </c>
      <c r="L3714" s="12">
        <v>13.740458015267</v>
      </c>
      <c r="M3714" s="28">
        <v>62.595419847328003</v>
      </c>
      <c r="N3714" s="101">
        <v>9.1603053435110002</v>
      </c>
    </row>
    <row r="3715" spans="2:14" x14ac:dyDescent="0.2">
      <c r="D3715" s="175"/>
      <c r="E3715" s="4" t="s">
        <v>71</v>
      </c>
      <c r="F3715" s="6"/>
      <c r="G3715" s="5">
        <v>71</v>
      </c>
      <c r="H3715" s="63">
        <v>0</v>
      </c>
      <c r="I3715" s="29">
        <v>0</v>
      </c>
      <c r="J3715" s="12">
        <v>1.4084507042250001</v>
      </c>
      <c r="K3715" s="28">
        <v>14.084507042254</v>
      </c>
      <c r="L3715" s="28">
        <v>21.12676056338</v>
      </c>
      <c r="M3715" s="12">
        <v>54.929577464788998</v>
      </c>
      <c r="N3715" s="101">
        <v>8.4507042253520002</v>
      </c>
    </row>
    <row r="3716" spans="2:14" x14ac:dyDescent="0.2">
      <c r="D3716" s="176"/>
      <c r="E3716" s="59" t="s">
        <v>72</v>
      </c>
      <c r="F3716" s="60"/>
      <c r="G3716" s="56">
        <v>70</v>
      </c>
      <c r="H3716" s="83">
        <v>1.4285714285710001</v>
      </c>
      <c r="I3716" s="47">
        <v>2.8571428571430002</v>
      </c>
      <c r="J3716" s="47">
        <v>2.8571428571430002</v>
      </c>
      <c r="K3716" s="47">
        <v>12.857142857143</v>
      </c>
      <c r="L3716" s="47">
        <v>15.714285714286</v>
      </c>
      <c r="M3716" s="47">
        <v>57.142857142856997</v>
      </c>
      <c r="N3716" s="144">
        <v>7.1428571428570002</v>
      </c>
    </row>
    <row r="3718" spans="2:14" x14ac:dyDescent="0.2">
      <c r="B3718" s="43" t="str">
        <f xml:space="preserve"> HYPERLINK("#'目次'!B141", "[135]")</f>
        <v>[135]</v>
      </c>
      <c r="C3718" s="31" t="s">
        <v>285</v>
      </c>
    </row>
    <row r="3721" spans="2:14" x14ac:dyDescent="0.2">
      <c r="C3721" s="31" t="s">
        <v>75</v>
      </c>
    </row>
    <row r="3722" spans="2:14" ht="24" x14ac:dyDescent="0.2">
      <c r="D3722" s="177"/>
      <c r="E3722" s="178"/>
      <c r="F3722" s="178"/>
      <c r="G3722" s="40" t="s">
        <v>14</v>
      </c>
      <c r="H3722" s="42" t="s">
        <v>268</v>
      </c>
      <c r="I3722" s="15" t="s">
        <v>269</v>
      </c>
      <c r="J3722" s="15" t="s">
        <v>270</v>
      </c>
      <c r="K3722" s="15" t="s">
        <v>271</v>
      </c>
      <c r="L3722" s="15" t="s">
        <v>272</v>
      </c>
      <c r="M3722" s="15" t="s">
        <v>273</v>
      </c>
      <c r="N3722" s="44" t="s">
        <v>17</v>
      </c>
    </row>
    <row r="3723" spans="2:14" x14ac:dyDescent="0.2">
      <c r="D3723" s="179"/>
      <c r="E3723" s="180"/>
      <c r="F3723" s="180"/>
      <c r="G3723" s="39"/>
      <c r="H3723" s="41"/>
      <c r="I3723" s="14"/>
      <c r="J3723" s="14"/>
      <c r="K3723" s="14"/>
      <c r="L3723" s="14"/>
      <c r="M3723" s="14"/>
      <c r="N3723" s="38"/>
    </row>
    <row r="3724" spans="2:14" x14ac:dyDescent="0.2">
      <c r="D3724" s="58"/>
      <c r="E3724" s="53" t="s">
        <v>14</v>
      </c>
      <c r="F3724" s="52"/>
      <c r="G3724" s="37">
        <v>1222</v>
      </c>
      <c r="H3724" s="24">
        <v>0.32733224222599999</v>
      </c>
      <c r="I3724" s="24">
        <v>0.65466448445199998</v>
      </c>
      <c r="J3724" s="24">
        <v>2.291325695581</v>
      </c>
      <c r="K3724" s="24">
        <v>8.592471358429</v>
      </c>
      <c r="L3724" s="24">
        <v>15.875613747954</v>
      </c>
      <c r="M3724" s="24">
        <v>55.319148936170002</v>
      </c>
      <c r="N3724" s="68">
        <v>16.939443535188001</v>
      </c>
    </row>
    <row r="3725" spans="2:14" x14ac:dyDescent="0.2">
      <c r="D3725" s="174" t="s">
        <v>36</v>
      </c>
      <c r="E3725" s="20" t="s">
        <v>76</v>
      </c>
      <c r="F3725" s="22"/>
      <c r="G3725" s="21">
        <v>629</v>
      </c>
      <c r="H3725" s="51">
        <v>0.47694753577100002</v>
      </c>
      <c r="I3725" s="19">
        <v>0.63593004769499994</v>
      </c>
      <c r="J3725" s="19">
        <v>2.3847376788550001</v>
      </c>
      <c r="K3725" s="19">
        <v>7.1542130365660004</v>
      </c>
      <c r="L3725" s="19">
        <v>13.513513513514001</v>
      </c>
      <c r="M3725" s="19">
        <v>59.141494435612003</v>
      </c>
      <c r="N3725" s="50">
        <v>16.693163751987001</v>
      </c>
    </row>
    <row r="3726" spans="2:14" x14ac:dyDescent="0.2">
      <c r="D3726" s="175"/>
      <c r="E3726" s="4" t="s">
        <v>39</v>
      </c>
      <c r="F3726" s="6"/>
      <c r="G3726" s="5">
        <v>37</v>
      </c>
      <c r="H3726" s="63">
        <v>0</v>
      </c>
      <c r="I3726" s="29">
        <v>0</v>
      </c>
      <c r="J3726" s="29">
        <v>0</v>
      </c>
      <c r="K3726" s="90">
        <v>0</v>
      </c>
      <c r="L3726" s="61">
        <v>2.7027027027030002</v>
      </c>
      <c r="M3726" s="49">
        <v>83.783783783784003</v>
      </c>
      <c r="N3726" s="34">
        <v>13.513513513514001</v>
      </c>
    </row>
    <row r="3727" spans="2:14" x14ac:dyDescent="0.2">
      <c r="D3727" s="175"/>
      <c r="E3727" s="4" t="s">
        <v>40</v>
      </c>
      <c r="F3727" s="6"/>
      <c r="G3727" s="5">
        <v>73</v>
      </c>
      <c r="H3727" s="63">
        <v>0</v>
      </c>
      <c r="I3727" s="12">
        <v>1.369863013699</v>
      </c>
      <c r="J3727" s="12">
        <v>4.1095890410960001</v>
      </c>
      <c r="K3727" s="12">
        <v>5.4794520547949999</v>
      </c>
      <c r="L3727" s="12">
        <v>17.808219178081998</v>
      </c>
      <c r="M3727" s="49">
        <v>67.123287671233001</v>
      </c>
      <c r="N3727" s="122">
        <v>4.1095890410960001</v>
      </c>
    </row>
    <row r="3728" spans="2:14" x14ac:dyDescent="0.2">
      <c r="D3728" s="175"/>
      <c r="E3728" s="4" t="s">
        <v>41</v>
      </c>
      <c r="F3728" s="6"/>
      <c r="G3728" s="5">
        <v>108</v>
      </c>
      <c r="H3728" s="63">
        <v>0</v>
      </c>
      <c r="I3728" s="12">
        <v>0.92592592592599998</v>
      </c>
      <c r="J3728" s="12">
        <v>1.851851851852</v>
      </c>
      <c r="K3728" s="12">
        <v>5.5555555555560003</v>
      </c>
      <c r="L3728" s="12">
        <v>13.888888888888999</v>
      </c>
      <c r="M3728" s="49">
        <v>72.222222222222001</v>
      </c>
      <c r="N3728" s="122">
        <v>5.5555555555560003</v>
      </c>
    </row>
    <row r="3729" spans="2:14" x14ac:dyDescent="0.2">
      <c r="D3729" s="175"/>
      <c r="E3729" s="4" t="s">
        <v>42</v>
      </c>
      <c r="F3729" s="6"/>
      <c r="G3729" s="5">
        <v>113</v>
      </c>
      <c r="H3729" s="63">
        <v>0</v>
      </c>
      <c r="I3729" s="12">
        <v>0.88495575221199996</v>
      </c>
      <c r="J3729" s="12">
        <v>1.769911504425</v>
      </c>
      <c r="K3729" s="12">
        <v>10.619469026549</v>
      </c>
      <c r="L3729" s="12">
        <v>14.159292035398</v>
      </c>
      <c r="M3729" s="28">
        <v>64.601769911503993</v>
      </c>
      <c r="N3729" s="101">
        <v>7.964601769912</v>
      </c>
    </row>
    <row r="3730" spans="2:14" x14ac:dyDescent="0.2">
      <c r="D3730" s="175"/>
      <c r="E3730" s="4" t="s">
        <v>43</v>
      </c>
      <c r="F3730" s="6"/>
      <c r="G3730" s="5">
        <v>101</v>
      </c>
      <c r="H3730" s="63">
        <v>0</v>
      </c>
      <c r="I3730" s="29">
        <v>0</v>
      </c>
      <c r="J3730" s="12">
        <v>3.9603960396039999</v>
      </c>
      <c r="K3730" s="12">
        <v>10.891089108911</v>
      </c>
      <c r="L3730" s="12">
        <v>12.871287128713</v>
      </c>
      <c r="M3730" s="12">
        <v>57.425742574257001</v>
      </c>
      <c r="N3730" s="34">
        <v>14.851485148515</v>
      </c>
    </row>
    <row r="3731" spans="2:14" x14ac:dyDescent="0.2">
      <c r="D3731" s="175"/>
      <c r="E3731" s="4" t="s">
        <v>44</v>
      </c>
      <c r="F3731" s="6"/>
      <c r="G3731" s="5">
        <v>114</v>
      </c>
      <c r="H3731" s="32">
        <v>0.87719298245599997</v>
      </c>
      <c r="I3731" s="29">
        <v>0</v>
      </c>
      <c r="J3731" s="12">
        <v>0.87719298245599997</v>
      </c>
      <c r="K3731" s="12">
        <v>8.7719298245609991</v>
      </c>
      <c r="L3731" s="12">
        <v>18.421052631578998</v>
      </c>
      <c r="M3731" s="33">
        <v>49.122807017543998</v>
      </c>
      <c r="N3731" s="34">
        <v>21.929824561404001</v>
      </c>
    </row>
    <row r="3732" spans="2:14" x14ac:dyDescent="0.2">
      <c r="D3732" s="175"/>
      <c r="E3732" s="4" t="s">
        <v>45</v>
      </c>
      <c r="F3732" s="6"/>
      <c r="G3732" s="5">
        <v>83</v>
      </c>
      <c r="H3732" s="32">
        <v>2.409638554217</v>
      </c>
      <c r="I3732" s="12">
        <v>1.204819277108</v>
      </c>
      <c r="J3732" s="12">
        <v>3.6144578313250002</v>
      </c>
      <c r="K3732" s="33">
        <v>2.409638554217</v>
      </c>
      <c r="L3732" s="33">
        <v>7.2289156626509996</v>
      </c>
      <c r="M3732" s="61">
        <v>32.530120481928002</v>
      </c>
      <c r="N3732" s="107">
        <v>50.602409638554001</v>
      </c>
    </row>
    <row r="3733" spans="2:14" x14ac:dyDescent="0.2">
      <c r="D3733" s="174" t="s">
        <v>37</v>
      </c>
      <c r="E3733" s="20" t="s">
        <v>77</v>
      </c>
      <c r="F3733" s="22"/>
      <c r="G3733" s="21">
        <v>593</v>
      </c>
      <c r="H3733" s="51">
        <v>0.16863406408100001</v>
      </c>
      <c r="I3733" s="19">
        <v>0.67453625632400005</v>
      </c>
      <c r="J3733" s="19">
        <v>2.1922428330520001</v>
      </c>
      <c r="K3733" s="19">
        <v>10.118043844857</v>
      </c>
      <c r="L3733" s="19">
        <v>18.381112984823002</v>
      </c>
      <c r="M3733" s="19">
        <v>51.264755480607</v>
      </c>
      <c r="N3733" s="50">
        <v>17.200674536255999</v>
      </c>
    </row>
    <row r="3734" spans="2:14" x14ac:dyDescent="0.2">
      <c r="D3734" s="175"/>
      <c r="E3734" s="4" t="s">
        <v>39</v>
      </c>
      <c r="F3734" s="6"/>
      <c r="G3734" s="5">
        <v>27</v>
      </c>
      <c r="H3734" s="63">
        <v>0</v>
      </c>
      <c r="I3734" s="29">
        <v>0</v>
      </c>
      <c r="J3734" s="29">
        <v>0</v>
      </c>
      <c r="K3734" s="12">
        <v>3.7037037037039999</v>
      </c>
      <c r="L3734" s="12">
        <v>11.111111111111001</v>
      </c>
      <c r="M3734" s="49">
        <v>77.777777777777999</v>
      </c>
      <c r="N3734" s="101">
        <v>7.4074074074069998</v>
      </c>
    </row>
    <row r="3735" spans="2:14" x14ac:dyDescent="0.2">
      <c r="D3735" s="175"/>
      <c r="E3735" s="4" t="s">
        <v>40</v>
      </c>
      <c r="F3735" s="6"/>
      <c r="G3735" s="5">
        <v>74</v>
      </c>
      <c r="H3735" s="63">
        <v>0</v>
      </c>
      <c r="I3735" s="29">
        <v>0</v>
      </c>
      <c r="J3735" s="12">
        <v>2.7027027027030002</v>
      </c>
      <c r="K3735" s="12">
        <v>6.7567567567570004</v>
      </c>
      <c r="L3735" s="12">
        <v>17.567567567567998</v>
      </c>
      <c r="M3735" s="28">
        <v>64.864864864864998</v>
      </c>
      <c r="N3735" s="101">
        <v>8.1081081081080004</v>
      </c>
    </row>
    <row r="3736" spans="2:14" x14ac:dyDescent="0.2">
      <c r="D3736" s="175"/>
      <c r="E3736" s="4" t="s">
        <v>41</v>
      </c>
      <c r="F3736" s="6"/>
      <c r="G3736" s="5">
        <v>96</v>
      </c>
      <c r="H3736" s="63">
        <v>0</v>
      </c>
      <c r="I3736" s="29">
        <v>0</v>
      </c>
      <c r="J3736" s="12">
        <v>2.083333333333</v>
      </c>
      <c r="K3736" s="28">
        <v>14.583333333333</v>
      </c>
      <c r="L3736" s="12">
        <v>17.708333333333002</v>
      </c>
      <c r="M3736" s="28">
        <v>60.416666666666998</v>
      </c>
      <c r="N3736" s="122">
        <v>5.208333333333</v>
      </c>
    </row>
    <row r="3737" spans="2:14" x14ac:dyDescent="0.2">
      <c r="D3737" s="175"/>
      <c r="E3737" s="4" t="s">
        <v>42</v>
      </c>
      <c r="F3737" s="6"/>
      <c r="G3737" s="5">
        <v>97</v>
      </c>
      <c r="H3737" s="63">
        <v>0</v>
      </c>
      <c r="I3737" s="12">
        <v>1.0309278350519999</v>
      </c>
      <c r="J3737" s="12">
        <v>2.0618556701030002</v>
      </c>
      <c r="K3737" s="12">
        <v>10.309278350514999</v>
      </c>
      <c r="L3737" s="28">
        <v>24.742268041237001</v>
      </c>
      <c r="M3737" s="12">
        <v>56.701030927834999</v>
      </c>
      <c r="N3737" s="122">
        <v>5.1546391752579996</v>
      </c>
    </row>
    <row r="3738" spans="2:14" x14ac:dyDescent="0.2">
      <c r="D3738" s="175"/>
      <c r="E3738" s="4" t="s">
        <v>43</v>
      </c>
      <c r="F3738" s="6"/>
      <c r="G3738" s="5">
        <v>103</v>
      </c>
      <c r="H3738" s="63">
        <v>0</v>
      </c>
      <c r="I3738" s="12">
        <v>0.97087378640800004</v>
      </c>
      <c r="J3738" s="12">
        <v>1.9417475728160001</v>
      </c>
      <c r="K3738" s="12">
        <v>8.7378640776700003</v>
      </c>
      <c r="L3738" s="28">
        <v>22.330097087378999</v>
      </c>
      <c r="M3738" s="12">
        <v>53.398058252426999</v>
      </c>
      <c r="N3738" s="34">
        <v>12.621359223301001</v>
      </c>
    </row>
    <row r="3739" spans="2:14" x14ac:dyDescent="0.2">
      <c r="D3739" s="175"/>
      <c r="E3739" s="4" t="s">
        <v>44</v>
      </c>
      <c r="F3739" s="6"/>
      <c r="G3739" s="5">
        <v>109</v>
      </c>
      <c r="H3739" s="32">
        <v>0.91743119266100004</v>
      </c>
      <c r="I3739" s="12">
        <v>0.91743119266100004</v>
      </c>
      <c r="J3739" s="12">
        <v>0.91743119266100004</v>
      </c>
      <c r="K3739" s="28">
        <v>13.761467889907999</v>
      </c>
      <c r="L3739" s="12">
        <v>20.183486238532002</v>
      </c>
      <c r="M3739" s="61">
        <v>43.119266055045998</v>
      </c>
      <c r="N3739" s="34">
        <v>20.183486238532002</v>
      </c>
    </row>
    <row r="3740" spans="2:14" x14ac:dyDescent="0.2">
      <c r="D3740" s="176"/>
      <c r="E3740" s="59" t="s">
        <v>45</v>
      </c>
      <c r="F3740" s="60"/>
      <c r="G3740" s="56">
        <v>87</v>
      </c>
      <c r="H3740" s="115">
        <v>0</v>
      </c>
      <c r="I3740" s="47">
        <v>1.149425287356</v>
      </c>
      <c r="J3740" s="47">
        <v>4.5977011494250002</v>
      </c>
      <c r="K3740" s="47">
        <v>6.8965517241379999</v>
      </c>
      <c r="L3740" s="95">
        <v>8.0459770114939992</v>
      </c>
      <c r="M3740" s="92">
        <v>22.988505747125998</v>
      </c>
      <c r="N3740" s="117">
        <v>56.321839080460002</v>
      </c>
    </row>
    <row r="3742" spans="2:14" x14ac:dyDescent="0.2">
      <c r="B3742" s="43" t="str">
        <f xml:space="preserve"> HYPERLINK("#'目次'!B142", "[136]")</f>
        <v>[136]</v>
      </c>
      <c r="C3742" s="31" t="s">
        <v>288</v>
      </c>
    </row>
    <row r="3746" spans="4:14" ht="24" x14ac:dyDescent="0.2">
      <c r="D3746" s="177"/>
      <c r="E3746" s="178"/>
      <c r="F3746" s="178"/>
      <c r="G3746" s="40" t="s">
        <v>14</v>
      </c>
      <c r="H3746" s="42" t="s">
        <v>268</v>
      </c>
      <c r="I3746" s="15" t="s">
        <v>269</v>
      </c>
      <c r="J3746" s="15" t="s">
        <v>270</v>
      </c>
      <c r="K3746" s="15" t="s">
        <v>271</v>
      </c>
      <c r="L3746" s="15" t="s">
        <v>272</v>
      </c>
      <c r="M3746" s="15" t="s">
        <v>273</v>
      </c>
      <c r="N3746" s="44" t="s">
        <v>17</v>
      </c>
    </row>
    <row r="3747" spans="4:14" x14ac:dyDescent="0.2">
      <c r="D3747" s="179"/>
      <c r="E3747" s="180"/>
      <c r="F3747" s="180"/>
      <c r="G3747" s="39"/>
      <c r="H3747" s="41"/>
      <c r="I3747" s="14"/>
      <c r="J3747" s="14"/>
      <c r="K3747" s="14"/>
      <c r="L3747" s="14"/>
      <c r="M3747" s="14"/>
      <c r="N3747" s="38"/>
    </row>
    <row r="3748" spans="4:14" x14ac:dyDescent="0.2">
      <c r="D3748" s="58"/>
      <c r="E3748" s="53" t="s">
        <v>14</v>
      </c>
      <c r="F3748" s="52"/>
      <c r="G3748" s="37">
        <v>1222</v>
      </c>
      <c r="H3748" s="24">
        <v>0.163666121113</v>
      </c>
      <c r="I3748" s="24">
        <v>0.57283142389499997</v>
      </c>
      <c r="J3748" s="24">
        <v>0.98199672667799998</v>
      </c>
      <c r="K3748" s="24">
        <v>4.2553191489359996</v>
      </c>
      <c r="L3748" s="24">
        <v>7.2831423895249996</v>
      </c>
      <c r="M3748" s="24">
        <v>63.502454991816997</v>
      </c>
      <c r="N3748" s="68">
        <v>23.240589198036002</v>
      </c>
    </row>
    <row r="3749" spans="4:14" x14ac:dyDescent="0.2">
      <c r="D3749" s="174" t="s">
        <v>18</v>
      </c>
      <c r="E3749" s="20" t="s">
        <v>19</v>
      </c>
      <c r="F3749" s="22"/>
      <c r="G3749" s="21">
        <v>57</v>
      </c>
      <c r="H3749" s="110">
        <v>0</v>
      </c>
      <c r="I3749" s="74">
        <v>0</v>
      </c>
      <c r="J3749" s="19">
        <v>1.7543859649119999</v>
      </c>
      <c r="K3749" s="74">
        <v>0</v>
      </c>
      <c r="L3749" s="19">
        <v>3.508771929825</v>
      </c>
      <c r="M3749" s="19">
        <v>64.912280701754</v>
      </c>
      <c r="N3749" s="128">
        <v>29.824561403509001</v>
      </c>
    </row>
    <row r="3750" spans="4:14" x14ac:dyDescent="0.2">
      <c r="D3750" s="175"/>
      <c r="E3750" s="4" t="s">
        <v>20</v>
      </c>
      <c r="F3750" s="6"/>
      <c r="G3750" s="5">
        <v>84</v>
      </c>
      <c r="H3750" s="32">
        <v>1.190476190476</v>
      </c>
      <c r="I3750" s="29">
        <v>0</v>
      </c>
      <c r="J3750" s="12">
        <v>2.3809523809519999</v>
      </c>
      <c r="K3750" s="12">
        <v>2.3809523809519999</v>
      </c>
      <c r="L3750" s="12">
        <v>5.9523809523809996</v>
      </c>
      <c r="M3750" s="33">
        <v>57.142857142856997</v>
      </c>
      <c r="N3750" s="97">
        <v>30.952380952380999</v>
      </c>
    </row>
    <row r="3751" spans="4:14" x14ac:dyDescent="0.2">
      <c r="D3751" s="175"/>
      <c r="E3751" s="4" t="s">
        <v>21</v>
      </c>
      <c r="F3751" s="6"/>
      <c r="G3751" s="5">
        <v>487</v>
      </c>
      <c r="H3751" s="32">
        <v>0.20533880903499999</v>
      </c>
      <c r="I3751" s="12">
        <v>0.41067761806999997</v>
      </c>
      <c r="J3751" s="12">
        <v>0.82135523613999994</v>
      </c>
      <c r="K3751" s="12">
        <v>4.3121149897329998</v>
      </c>
      <c r="L3751" s="12">
        <v>6.5708418891170002</v>
      </c>
      <c r="M3751" s="12">
        <v>66.735112936345004</v>
      </c>
      <c r="N3751" s="34">
        <v>20.944558521561</v>
      </c>
    </row>
    <row r="3752" spans="4:14" x14ac:dyDescent="0.2">
      <c r="D3752" s="175"/>
      <c r="E3752" s="4" t="s">
        <v>22</v>
      </c>
      <c r="F3752" s="6"/>
      <c r="G3752" s="5">
        <v>35</v>
      </c>
      <c r="H3752" s="63">
        <v>0</v>
      </c>
      <c r="I3752" s="29">
        <v>0</v>
      </c>
      <c r="J3752" s="29">
        <v>0</v>
      </c>
      <c r="K3752" s="12">
        <v>8.5714285714289993</v>
      </c>
      <c r="L3752" s="12">
        <v>8.5714285714289993</v>
      </c>
      <c r="M3752" s="12">
        <v>65.714285714286007</v>
      </c>
      <c r="N3752" s="101">
        <v>17.142857142857</v>
      </c>
    </row>
    <row r="3753" spans="4:14" x14ac:dyDescent="0.2">
      <c r="D3753" s="175"/>
      <c r="E3753" s="4" t="s">
        <v>23</v>
      </c>
      <c r="F3753" s="6"/>
      <c r="G3753" s="5">
        <v>143</v>
      </c>
      <c r="H3753" s="63">
        <v>0</v>
      </c>
      <c r="I3753" s="29">
        <v>0</v>
      </c>
      <c r="J3753" s="29">
        <v>0</v>
      </c>
      <c r="K3753" s="12">
        <v>3.4965034965030002</v>
      </c>
      <c r="L3753" s="12">
        <v>6.9930069930069996</v>
      </c>
      <c r="M3753" s="12">
        <v>67.132867132867005</v>
      </c>
      <c r="N3753" s="34">
        <v>22.377622377622</v>
      </c>
    </row>
    <row r="3754" spans="4:14" x14ac:dyDescent="0.2">
      <c r="D3754" s="175"/>
      <c r="E3754" s="4" t="s">
        <v>24</v>
      </c>
      <c r="F3754" s="6"/>
      <c r="G3754" s="5">
        <v>187</v>
      </c>
      <c r="H3754" s="63">
        <v>0</v>
      </c>
      <c r="I3754" s="12">
        <v>2.1390374331549999</v>
      </c>
      <c r="J3754" s="12">
        <v>1.6042780748659999</v>
      </c>
      <c r="K3754" s="12">
        <v>5.8823529411760003</v>
      </c>
      <c r="L3754" s="12">
        <v>10.160427807487</v>
      </c>
      <c r="M3754" s="33">
        <v>56.684491978609998</v>
      </c>
      <c r="N3754" s="34">
        <v>23.529411764706001</v>
      </c>
    </row>
    <row r="3755" spans="4:14" x14ac:dyDescent="0.2">
      <c r="D3755" s="175"/>
      <c r="E3755" s="4" t="s">
        <v>25</v>
      </c>
      <c r="F3755" s="6"/>
      <c r="G3755" s="5">
        <v>71</v>
      </c>
      <c r="H3755" s="63">
        <v>0</v>
      </c>
      <c r="I3755" s="29">
        <v>0</v>
      </c>
      <c r="J3755" s="12">
        <v>1.4084507042250001</v>
      </c>
      <c r="K3755" s="12">
        <v>8.4507042253520002</v>
      </c>
      <c r="L3755" s="12">
        <v>9.8591549295770005</v>
      </c>
      <c r="M3755" s="33">
        <v>57.746478873238999</v>
      </c>
      <c r="N3755" s="34">
        <v>22.535211267606002</v>
      </c>
    </row>
    <row r="3756" spans="4:14" x14ac:dyDescent="0.2">
      <c r="D3756" s="175"/>
      <c r="E3756" s="4" t="s">
        <v>26</v>
      </c>
      <c r="F3756" s="6"/>
      <c r="G3756" s="5">
        <v>30</v>
      </c>
      <c r="H3756" s="63">
        <v>0</v>
      </c>
      <c r="I3756" s="29">
        <v>0</v>
      </c>
      <c r="J3756" s="29">
        <v>0</v>
      </c>
      <c r="K3756" s="12">
        <v>3.333333333333</v>
      </c>
      <c r="L3756" s="12">
        <v>3.333333333333</v>
      </c>
      <c r="M3756" s="28">
        <v>73.333333333333002</v>
      </c>
      <c r="N3756" s="34">
        <v>20</v>
      </c>
    </row>
    <row r="3757" spans="4:14" x14ac:dyDescent="0.2">
      <c r="D3757" s="175"/>
      <c r="E3757" s="4" t="s">
        <v>27</v>
      </c>
      <c r="F3757" s="6"/>
      <c r="G3757" s="5">
        <v>70</v>
      </c>
      <c r="H3757" s="63">
        <v>0</v>
      </c>
      <c r="I3757" s="12">
        <v>1.4285714285710001</v>
      </c>
      <c r="J3757" s="12">
        <v>1.4285714285710001</v>
      </c>
      <c r="K3757" s="12">
        <v>4.2857142857139996</v>
      </c>
      <c r="L3757" s="12">
        <v>7.1428571428570002</v>
      </c>
      <c r="M3757" s="12">
        <v>64.285714285713993</v>
      </c>
      <c r="N3757" s="34">
        <v>21.428571428571001</v>
      </c>
    </row>
    <row r="3758" spans="4:14" x14ac:dyDescent="0.2">
      <c r="D3758" s="175"/>
      <c r="E3758" s="4" t="s">
        <v>28</v>
      </c>
      <c r="F3758" s="6"/>
      <c r="G3758" s="5">
        <v>51</v>
      </c>
      <c r="H3758" s="63">
        <v>0</v>
      </c>
      <c r="I3758" s="29">
        <v>0</v>
      </c>
      <c r="J3758" s="29">
        <v>0</v>
      </c>
      <c r="K3758" s="29">
        <v>0</v>
      </c>
      <c r="L3758" s="12">
        <v>7.8431372549020004</v>
      </c>
      <c r="M3758" s="12">
        <v>60.784313725490001</v>
      </c>
      <c r="N3758" s="97">
        <v>31.372549019608002</v>
      </c>
    </row>
    <row r="3759" spans="4:14" x14ac:dyDescent="0.2">
      <c r="D3759" s="175"/>
      <c r="E3759" s="4" t="s">
        <v>29</v>
      </c>
      <c r="F3759" s="6"/>
      <c r="G3759" s="5">
        <v>7</v>
      </c>
      <c r="H3759" s="63">
        <v>0</v>
      </c>
      <c r="I3759" s="29">
        <v>0</v>
      </c>
      <c r="J3759" s="29">
        <v>0</v>
      </c>
      <c r="K3759" s="29">
        <v>0</v>
      </c>
      <c r="L3759" s="28">
        <v>14.285714285714</v>
      </c>
      <c r="M3759" s="61">
        <v>28.571428571428999</v>
      </c>
      <c r="N3759" s="107">
        <v>57.142857142856997</v>
      </c>
    </row>
    <row r="3760" spans="4:14" x14ac:dyDescent="0.2">
      <c r="D3760" s="174" t="s">
        <v>30</v>
      </c>
      <c r="E3760" s="20" t="s">
        <v>31</v>
      </c>
      <c r="F3760" s="22"/>
      <c r="G3760" s="21">
        <v>393</v>
      </c>
      <c r="H3760" s="51">
        <v>0.25445292620900001</v>
      </c>
      <c r="I3760" s="19">
        <v>0.76335877862599999</v>
      </c>
      <c r="J3760" s="19">
        <v>0.76335877862599999</v>
      </c>
      <c r="K3760" s="19">
        <v>5.3435114503819996</v>
      </c>
      <c r="L3760" s="19">
        <v>7.3791348600509998</v>
      </c>
      <c r="M3760" s="19">
        <v>62.849872773537001</v>
      </c>
      <c r="N3760" s="50">
        <v>22.646310432570001</v>
      </c>
    </row>
    <row r="3761" spans="2:14" x14ac:dyDescent="0.2">
      <c r="D3761" s="175"/>
      <c r="E3761" s="4" t="s">
        <v>32</v>
      </c>
      <c r="F3761" s="6"/>
      <c r="G3761" s="5">
        <v>352</v>
      </c>
      <c r="H3761" s="32">
        <v>0.28409090909099999</v>
      </c>
      <c r="I3761" s="12">
        <v>0.56818181818199998</v>
      </c>
      <c r="J3761" s="12">
        <v>1.136363636364</v>
      </c>
      <c r="K3761" s="12">
        <v>3.693181818182</v>
      </c>
      <c r="L3761" s="12">
        <v>7.6704545454549997</v>
      </c>
      <c r="M3761" s="12">
        <v>66.193181818181998</v>
      </c>
      <c r="N3761" s="34">
        <v>20.454545454544999</v>
      </c>
    </row>
    <row r="3762" spans="2:14" x14ac:dyDescent="0.2">
      <c r="D3762" s="175"/>
      <c r="E3762" s="4" t="s">
        <v>33</v>
      </c>
      <c r="F3762" s="6"/>
      <c r="G3762" s="5">
        <v>388</v>
      </c>
      <c r="H3762" s="63">
        <v>0</v>
      </c>
      <c r="I3762" s="12">
        <v>0.51546391752599996</v>
      </c>
      <c r="J3762" s="12">
        <v>1.0309278350519999</v>
      </c>
      <c r="K3762" s="12">
        <v>4.3814432989689998</v>
      </c>
      <c r="L3762" s="12">
        <v>7.9896907216489996</v>
      </c>
      <c r="M3762" s="12">
        <v>61.082474226804003</v>
      </c>
      <c r="N3762" s="34">
        <v>25</v>
      </c>
    </row>
    <row r="3763" spans="2:14" x14ac:dyDescent="0.2">
      <c r="D3763" s="175"/>
      <c r="E3763" s="4" t="s">
        <v>34</v>
      </c>
      <c r="F3763" s="6"/>
      <c r="G3763" s="5">
        <v>89</v>
      </c>
      <c r="H3763" s="63">
        <v>0</v>
      </c>
      <c r="I3763" s="29">
        <v>0</v>
      </c>
      <c r="J3763" s="12">
        <v>1.123595505618</v>
      </c>
      <c r="K3763" s="12">
        <v>1.123595505618</v>
      </c>
      <c r="L3763" s="33">
        <v>2.2471910112360001</v>
      </c>
      <c r="M3763" s="12">
        <v>66.292134831460999</v>
      </c>
      <c r="N3763" s="97">
        <v>29.213483146066999</v>
      </c>
    </row>
    <row r="3764" spans="2:14" x14ac:dyDescent="0.2">
      <c r="D3764" s="174" t="s">
        <v>35</v>
      </c>
      <c r="E3764" s="20" t="s">
        <v>36</v>
      </c>
      <c r="F3764" s="22"/>
      <c r="G3764" s="21">
        <v>629</v>
      </c>
      <c r="H3764" s="51">
        <v>0.31796502384699998</v>
      </c>
      <c r="I3764" s="19">
        <v>0.63593004769499994</v>
      </c>
      <c r="J3764" s="19">
        <v>1.2718600953899999</v>
      </c>
      <c r="K3764" s="19">
        <v>3.9745627980920002</v>
      </c>
      <c r="L3764" s="19">
        <v>7.7901430842610004</v>
      </c>
      <c r="M3764" s="19">
        <v>64.069952305246005</v>
      </c>
      <c r="N3764" s="50">
        <v>21.939586645468999</v>
      </c>
    </row>
    <row r="3765" spans="2:14" x14ac:dyDescent="0.2">
      <c r="D3765" s="175"/>
      <c r="E3765" s="4" t="s">
        <v>37</v>
      </c>
      <c r="F3765" s="6"/>
      <c r="G3765" s="5">
        <v>593</v>
      </c>
      <c r="H3765" s="63">
        <v>0</v>
      </c>
      <c r="I3765" s="12">
        <v>0.50590219224300004</v>
      </c>
      <c r="J3765" s="12">
        <v>0.67453625632400005</v>
      </c>
      <c r="K3765" s="12">
        <v>4.5531197301850002</v>
      </c>
      <c r="L3765" s="12">
        <v>6.7453625632380003</v>
      </c>
      <c r="M3765" s="12">
        <v>62.900505902192002</v>
      </c>
      <c r="N3765" s="34">
        <v>24.620573355817999</v>
      </c>
    </row>
    <row r="3766" spans="2:14" x14ac:dyDescent="0.2">
      <c r="D3766" s="174" t="s">
        <v>38</v>
      </c>
      <c r="E3766" s="20" t="s">
        <v>39</v>
      </c>
      <c r="F3766" s="22"/>
      <c r="G3766" s="21">
        <v>64</v>
      </c>
      <c r="H3766" s="110">
        <v>0</v>
      </c>
      <c r="I3766" s="74">
        <v>0</v>
      </c>
      <c r="J3766" s="74">
        <v>0</v>
      </c>
      <c r="K3766" s="74">
        <v>0</v>
      </c>
      <c r="L3766" s="19">
        <v>6.25</v>
      </c>
      <c r="M3766" s="105">
        <v>81.25</v>
      </c>
      <c r="N3766" s="154">
        <v>12.5</v>
      </c>
    </row>
    <row r="3767" spans="2:14" x14ac:dyDescent="0.2">
      <c r="D3767" s="175"/>
      <c r="E3767" s="4" t="s">
        <v>40</v>
      </c>
      <c r="F3767" s="6"/>
      <c r="G3767" s="5">
        <v>147</v>
      </c>
      <c r="H3767" s="63">
        <v>0</v>
      </c>
      <c r="I3767" s="12">
        <v>1.360544217687</v>
      </c>
      <c r="J3767" s="12">
        <v>2.040816326531</v>
      </c>
      <c r="K3767" s="12">
        <v>5.4421768707479998</v>
      </c>
      <c r="L3767" s="12">
        <v>8.8435374149660007</v>
      </c>
      <c r="M3767" s="49">
        <v>74.829931972788998</v>
      </c>
      <c r="N3767" s="122">
        <v>7.4829931972789998</v>
      </c>
    </row>
    <row r="3768" spans="2:14" x14ac:dyDescent="0.2">
      <c r="D3768" s="175"/>
      <c r="E3768" s="4" t="s">
        <v>41</v>
      </c>
      <c r="F3768" s="6"/>
      <c r="G3768" s="5">
        <v>204</v>
      </c>
      <c r="H3768" s="63">
        <v>0</v>
      </c>
      <c r="I3768" s="12">
        <v>0.49019607843099999</v>
      </c>
      <c r="J3768" s="12">
        <v>1.4705882352940001</v>
      </c>
      <c r="K3768" s="12">
        <v>7.352941176471</v>
      </c>
      <c r="L3768" s="12">
        <v>7.352941176471</v>
      </c>
      <c r="M3768" s="49">
        <v>74.509803921569002</v>
      </c>
      <c r="N3768" s="122">
        <v>8.8235294117649996</v>
      </c>
    </row>
    <row r="3769" spans="2:14" x14ac:dyDescent="0.2">
      <c r="D3769" s="175"/>
      <c r="E3769" s="4" t="s">
        <v>42</v>
      </c>
      <c r="F3769" s="6"/>
      <c r="G3769" s="5">
        <v>210</v>
      </c>
      <c r="H3769" s="63">
        <v>0</v>
      </c>
      <c r="I3769" s="12">
        <v>0.47619047618999999</v>
      </c>
      <c r="J3769" s="12">
        <v>1.4285714285710001</v>
      </c>
      <c r="K3769" s="12">
        <v>4.2857142857139996</v>
      </c>
      <c r="L3769" s="12">
        <v>7.1428571428570002</v>
      </c>
      <c r="M3769" s="49">
        <v>76.190476190476005</v>
      </c>
      <c r="N3769" s="122">
        <v>10.47619047619</v>
      </c>
    </row>
    <row r="3770" spans="2:14" x14ac:dyDescent="0.2">
      <c r="D3770" s="175"/>
      <c r="E3770" s="4" t="s">
        <v>43</v>
      </c>
      <c r="F3770" s="6"/>
      <c r="G3770" s="5">
        <v>204</v>
      </c>
      <c r="H3770" s="63">
        <v>0</v>
      </c>
      <c r="I3770" s="12">
        <v>0.49019607843099999</v>
      </c>
      <c r="J3770" s="12">
        <v>0.49019607843099999</v>
      </c>
      <c r="K3770" s="12">
        <v>5.3921568627449998</v>
      </c>
      <c r="L3770" s="12">
        <v>6.8627450980390003</v>
      </c>
      <c r="M3770" s="28">
        <v>70.588235294117993</v>
      </c>
      <c r="N3770" s="101">
        <v>16.176470588234999</v>
      </c>
    </row>
    <row r="3771" spans="2:14" x14ac:dyDescent="0.2">
      <c r="D3771" s="175"/>
      <c r="E3771" s="4" t="s">
        <v>44</v>
      </c>
      <c r="F3771" s="6"/>
      <c r="G3771" s="5">
        <v>223</v>
      </c>
      <c r="H3771" s="32">
        <v>0.44843049327399997</v>
      </c>
      <c r="I3771" s="29">
        <v>0</v>
      </c>
      <c r="J3771" s="29">
        <v>0</v>
      </c>
      <c r="K3771" s="12">
        <v>1.7937219730939999</v>
      </c>
      <c r="L3771" s="12">
        <v>10.313901345291001</v>
      </c>
      <c r="M3771" s="61">
        <v>51.569506726457</v>
      </c>
      <c r="N3771" s="107">
        <v>35.874439461883</v>
      </c>
    </row>
    <row r="3772" spans="2:14" x14ac:dyDescent="0.2">
      <c r="D3772" s="176"/>
      <c r="E3772" s="59" t="s">
        <v>45</v>
      </c>
      <c r="F3772" s="60"/>
      <c r="G3772" s="56">
        <v>170</v>
      </c>
      <c r="H3772" s="83">
        <v>0.58823529411800002</v>
      </c>
      <c r="I3772" s="47">
        <v>1.1764705882349999</v>
      </c>
      <c r="J3772" s="47">
        <v>1.1764705882349999</v>
      </c>
      <c r="K3772" s="47">
        <v>2.9411764705880001</v>
      </c>
      <c r="L3772" s="47">
        <v>2.9411764705880001</v>
      </c>
      <c r="M3772" s="92">
        <v>25.294117647059</v>
      </c>
      <c r="N3772" s="117">
        <v>65.882352941175995</v>
      </c>
    </row>
    <row r="3774" spans="2:14" x14ac:dyDescent="0.2">
      <c r="B3774" s="43" t="str">
        <f xml:space="preserve"> HYPERLINK("#'目次'!B143", "[137]")</f>
        <v>[137]</v>
      </c>
      <c r="C3774" s="31" t="s">
        <v>288</v>
      </c>
    </row>
    <row r="3778" spans="4:14" ht="24" x14ac:dyDescent="0.2">
      <c r="D3778" s="177"/>
      <c r="E3778" s="178"/>
      <c r="F3778" s="178"/>
      <c r="G3778" s="40" t="s">
        <v>14</v>
      </c>
      <c r="H3778" s="42" t="s">
        <v>268</v>
      </c>
      <c r="I3778" s="15" t="s">
        <v>269</v>
      </c>
      <c r="J3778" s="15" t="s">
        <v>270</v>
      </c>
      <c r="K3778" s="15" t="s">
        <v>271</v>
      </c>
      <c r="L3778" s="15" t="s">
        <v>272</v>
      </c>
      <c r="M3778" s="15" t="s">
        <v>273</v>
      </c>
      <c r="N3778" s="44" t="s">
        <v>17</v>
      </c>
    </row>
    <row r="3779" spans="4:14" x14ac:dyDescent="0.2">
      <c r="D3779" s="179"/>
      <c r="E3779" s="180"/>
      <c r="F3779" s="180"/>
      <c r="G3779" s="39"/>
      <c r="H3779" s="41"/>
      <c r="I3779" s="14"/>
      <c r="J3779" s="14"/>
      <c r="K3779" s="14"/>
      <c r="L3779" s="14"/>
      <c r="M3779" s="14"/>
      <c r="N3779" s="38"/>
    </row>
    <row r="3780" spans="4:14" x14ac:dyDescent="0.2">
      <c r="D3780" s="58"/>
      <c r="E3780" s="53" t="s">
        <v>14</v>
      </c>
      <c r="F3780" s="52"/>
      <c r="G3780" s="37">
        <v>1222</v>
      </c>
      <c r="H3780" s="24">
        <v>0.163666121113</v>
      </c>
      <c r="I3780" s="24">
        <v>0.57283142389499997</v>
      </c>
      <c r="J3780" s="24">
        <v>0.98199672667799998</v>
      </c>
      <c r="K3780" s="24">
        <v>4.2553191489359996</v>
      </c>
      <c r="L3780" s="24">
        <v>7.2831423895249996</v>
      </c>
      <c r="M3780" s="24">
        <v>63.502454991816997</v>
      </c>
      <c r="N3780" s="68">
        <v>23.240589198036002</v>
      </c>
    </row>
    <row r="3781" spans="4:14" x14ac:dyDescent="0.2">
      <c r="D3781" s="174" t="s">
        <v>52</v>
      </c>
      <c r="E3781" s="20" t="s">
        <v>53</v>
      </c>
      <c r="F3781" s="22"/>
      <c r="G3781" s="21">
        <v>15</v>
      </c>
      <c r="H3781" s="110">
        <v>0</v>
      </c>
      <c r="I3781" s="74">
        <v>0</v>
      </c>
      <c r="J3781" s="74">
        <v>0</v>
      </c>
      <c r="K3781" s="19">
        <v>6.666666666667</v>
      </c>
      <c r="L3781" s="19">
        <v>6.666666666667</v>
      </c>
      <c r="M3781" s="98">
        <v>53.333333333333002</v>
      </c>
      <c r="N3781" s="147">
        <v>33.333333333333002</v>
      </c>
    </row>
    <row r="3782" spans="4:14" ht="24" x14ac:dyDescent="0.2">
      <c r="D3782" s="175"/>
      <c r="E3782" s="4" t="s">
        <v>54</v>
      </c>
      <c r="F3782" s="6"/>
      <c r="G3782" s="5">
        <v>122</v>
      </c>
      <c r="H3782" s="32">
        <v>0.81967213114799997</v>
      </c>
      <c r="I3782" s="29">
        <v>0</v>
      </c>
      <c r="J3782" s="12">
        <v>1.6393442622950001</v>
      </c>
      <c r="K3782" s="12">
        <v>2.459016393443</v>
      </c>
      <c r="L3782" s="12">
        <v>7.3770491803280001</v>
      </c>
      <c r="M3782" s="12">
        <v>64.754098360656002</v>
      </c>
      <c r="N3782" s="34">
        <v>22.950819672131001</v>
      </c>
    </row>
    <row r="3783" spans="4:14" x14ac:dyDescent="0.2">
      <c r="D3783" s="175"/>
      <c r="E3783" s="4" t="s">
        <v>55</v>
      </c>
      <c r="F3783" s="6"/>
      <c r="G3783" s="5">
        <v>43</v>
      </c>
      <c r="H3783" s="63">
        <v>0</v>
      </c>
      <c r="I3783" s="12">
        <v>2.3255813953489999</v>
      </c>
      <c r="J3783" s="12">
        <v>2.3255813953489999</v>
      </c>
      <c r="K3783" s="12">
        <v>4.6511627906979998</v>
      </c>
      <c r="L3783" s="12">
        <v>11.627906976744001</v>
      </c>
      <c r="M3783" s="33">
        <v>58.139534883720998</v>
      </c>
      <c r="N3783" s="34">
        <v>20.930232558139998</v>
      </c>
    </row>
    <row r="3784" spans="4:14" x14ac:dyDescent="0.2">
      <c r="D3784" s="175"/>
      <c r="E3784" s="4" t="s">
        <v>56</v>
      </c>
      <c r="F3784" s="6"/>
      <c r="G3784" s="5">
        <v>60</v>
      </c>
      <c r="H3784" s="63">
        <v>0</v>
      </c>
      <c r="I3784" s="29">
        <v>0</v>
      </c>
      <c r="J3784" s="29">
        <v>0</v>
      </c>
      <c r="K3784" s="12">
        <v>5</v>
      </c>
      <c r="L3784" s="12">
        <v>8.333333333333</v>
      </c>
      <c r="M3784" s="28">
        <v>73.333333333333002</v>
      </c>
      <c r="N3784" s="101">
        <v>13.333333333333</v>
      </c>
    </row>
    <row r="3785" spans="4:14" x14ac:dyDescent="0.2">
      <c r="D3785" s="175"/>
      <c r="E3785" s="4" t="s">
        <v>57</v>
      </c>
      <c r="F3785" s="6"/>
      <c r="G3785" s="5">
        <v>286</v>
      </c>
      <c r="H3785" s="32">
        <v>0.34965034965000003</v>
      </c>
      <c r="I3785" s="12">
        <v>0.69930069930100003</v>
      </c>
      <c r="J3785" s="29">
        <v>0</v>
      </c>
      <c r="K3785" s="12">
        <v>4.5454545454549997</v>
      </c>
      <c r="L3785" s="12">
        <v>10.48951048951</v>
      </c>
      <c r="M3785" s="49">
        <v>75.874125874125994</v>
      </c>
      <c r="N3785" s="122">
        <v>8.0419580419580008</v>
      </c>
    </row>
    <row r="3786" spans="4:14" x14ac:dyDescent="0.2">
      <c r="D3786" s="175"/>
      <c r="E3786" s="4" t="s">
        <v>58</v>
      </c>
      <c r="F3786" s="6"/>
      <c r="G3786" s="5">
        <v>129</v>
      </c>
      <c r="H3786" s="63">
        <v>0</v>
      </c>
      <c r="I3786" s="29">
        <v>0</v>
      </c>
      <c r="J3786" s="12">
        <v>1.550387596899</v>
      </c>
      <c r="K3786" s="12">
        <v>6.9767441860470001</v>
      </c>
      <c r="L3786" s="12">
        <v>7.7519379844960001</v>
      </c>
      <c r="M3786" s="12">
        <v>65.891472868216994</v>
      </c>
      <c r="N3786" s="101">
        <v>17.829457364341</v>
      </c>
    </row>
    <row r="3787" spans="4:14" x14ac:dyDescent="0.2">
      <c r="D3787" s="175"/>
      <c r="E3787" s="4" t="s">
        <v>59</v>
      </c>
      <c r="F3787" s="6"/>
      <c r="G3787" s="5">
        <v>195</v>
      </c>
      <c r="H3787" s="63">
        <v>0</v>
      </c>
      <c r="I3787" s="12">
        <v>0.51282051282100005</v>
      </c>
      <c r="J3787" s="12">
        <v>2.051282051282</v>
      </c>
      <c r="K3787" s="12">
        <v>4.1025641025640001</v>
      </c>
      <c r="L3787" s="12">
        <v>6.666666666667</v>
      </c>
      <c r="M3787" s="12">
        <v>60.512820512821001</v>
      </c>
      <c r="N3787" s="34">
        <v>26.153846153846001</v>
      </c>
    </row>
    <row r="3788" spans="4:14" x14ac:dyDescent="0.2">
      <c r="D3788" s="175"/>
      <c r="E3788" s="4" t="s">
        <v>60</v>
      </c>
      <c r="F3788" s="6"/>
      <c r="G3788" s="5">
        <v>176</v>
      </c>
      <c r="H3788" s="63">
        <v>0</v>
      </c>
      <c r="I3788" s="12">
        <v>0.56818181818199998</v>
      </c>
      <c r="J3788" s="12">
        <v>0.56818181818199998</v>
      </c>
      <c r="K3788" s="12">
        <v>4.5454545454549997</v>
      </c>
      <c r="L3788" s="12">
        <v>4.5454545454549997</v>
      </c>
      <c r="M3788" s="61">
        <v>48.295454545455001</v>
      </c>
      <c r="N3788" s="107">
        <v>41.477272727272997</v>
      </c>
    </row>
    <row r="3789" spans="4:14" x14ac:dyDescent="0.2">
      <c r="D3789" s="175"/>
      <c r="E3789" s="4" t="s">
        <v>61</v>
      </c>
      <c r="F3789" s="6"/>
      <c r="G3789" s="5">
        <v>78</v>
      </c>
      <c r="H3789" s="63">
        <v>0</v>
      </c>
      <c r="I3789" s="29">
        <v>0</v>
      </c>
      <c r="J3789" s="29">
        <v>0</v>
      </c>
      <c r="K3789" s="29">
        <v>0</v>
      </c>
      <c r="L3789" s="12">
        <v>3.8461538461539999</v>
      </c>
      <c r="M3789" s="49">
        <v>85.897435897435997</v>
      </c>
      <c r="N3789" s="122">
        <v>10.25641025641</v>
      </c>
    </row>
    <row r="3790" spans="4:14" x14ac:dyDescent="0.2">
      <c r="D3790" s="175"/>
      <c r="E3790" s="4" t="s">
        <v>62</v>
      </c>
      <c r="F3790" s="6"/>
      <c r="G3790" s="5">
        <v>113</v>
      </c>
      <c r="H3790" s="63">
        <v>0</v>
      </c>
      <c r="I3790" s="12">
        <v>1.769911504425</v>
      </c>
      <c r="J3790" s="12">
        <v>1.769911504425</v>
      </c>
      <c r="K3790" s="12">
        <v>4.424778761062</v>
      </c>
      <c r="L3790" s="12">
        <v>4.424778761062</v>
      </c>
      <c r="M3790" s="61">
        <v>41.592920353982002</v>
      </c>
      <c r="N3790" s="107">
        <v>46.017699115044003</v>
      </c>
    </row>
    <row r="3791" spans="4:14" x14ac:dyDescent="0.2">
      <c r="D3791" s="174" t="s">
        <v>63</v>
      </c>
      <c r="E3791" s="20" t="s">
        <v>64</v>
      </c>
      <c r="F3791" s="22"/>
      <c r="G3791" s="21">
        <v>234</v>
      </c>
      <c r="H3791" s="51">
        <v>0.42735042735000001</v>
      </c>
      <c r="I3791" s="19">
        <v>0.42735042735000001</v>
      </c>
      <c r="J3791" s="19">
        <v>1.709401709402</v>
      </c>
      <c r="K3791" s="19">
        <v>3.4188034188029999</v>
      </c>
      <c r="L3791" s="19">
        <v>5.9829059829059998</v>
      </c>
      <c r="M3791" s="98">
        <v>52.564102564103003</v>
      </c>
      <c r="N3791" s="147">
        <v>35.470085470085003</v>
      </c>
    </row>
    <row r="3792" spans="4:14" x14ac:dyDescent="0.2">
      <c r="D3792" s="175"/>
      <c r="E3792" s="4" t="s">
        <v>65</v>
      </c>
      <c r="F3792" s="6"/>
      <c r="G3792" s="5">
        <v>172</v>
      </c>
      <c r="H3792" s="63">
        <v>0</v>
      </c>
      <c r="I3792" s="12">
        <v>1.1627906976739999</v>
      </c>
      <c r="J3792" s="12">
        <v>1.1627906976739999</v>
      </c>
      <c r="K3792" s="12">
        <v>4.6511627906979998</v>
      </c>
      <c r="L3792" s="12">
        <v>8.1395348837209998</v>
      </c>
      <c r="M3792" s="61">
        <v>50</v>
      </c>
      <c r="N3792" s="107">
        <v>34.883720930232997</v>
      </c>
    </row>
    <row r="3793" spans="2:14" x14ac:dyDescent="0.2">
      <c r="D3793" s="175"/>
      <c r="E3793" s="4" t="s">
        <v>66</v>
      </c>
      <c r="F3793" s="6"/>
      <c r="G3793" s="5">
        <v>165</v>
      </c>
      <c r="H3793" s="32">
        <v>0.60606060606099998</v>
      </c>
      <c r="I3793" s="12">
        <v>0.60606060606099998</v>
      </c>
      <c r="J3793" s="12">
        <v>0.60606060606099998</v>
      </c>
      <c r="K3793" s="12">
        <v>4.8484848484849996</v>
      </c>
      <c r="L3793" s="12">
        <v>9.0909090909089993</v>
      </c>
      <c r="M3793" s="12">
        <v>64.848484848485</v>
      </c>
      <c r="N3793" s="34">
        <v>19.393939393939</v>
      </c>
    </row>
    <row r="3794" spans="2:14" x14ac:dyDescent="0.2">
      <c r="D3794" s="175"/>
      <c r="E3794" s="4" t="s">
        <v>67</v>
      </c>
      <c r="F3794" s="6"/>
      <c r="G3794" s="5">
        <v>158</v>
      </c>
      <c r="H3794" s="63">
        <v>0</v>
      </c>
      <c r="I3794" s="29">
        <v>0</v>
      </c>
      <c r="J3794" s="12">
        <v>1.2658227848100001</v>
      </c>
      <c r="K3794" s="12">
        <v>4.4303797468350004</v>
      </c>
      <c r="L3794" s="12">
        <v>6.3291139240509997</v>
      </c>
      <c r="M3794" s="12">
        <v>64.556962025315997</v>
      </c>
      <c r="N3794" s="34">
        <v>23.417721518987001</v>
      </c>
    </row>
    <row r="3795" spans="2:14" x14ac:dyDescent="0.2">
      <c r="D3795" s="175"/>
      <c r="E3795" s="4" t="s">
        <v>68</v>
      </c>
      <c r="F3795" s="6"/>
      <c r="G3795" s="5">
        <v>112</v>
      </c>
      <c r="H3795" s="63">
        <v>0</v>
      </c>
      <c r="I3795" s="29">
        <v>0</v>
      </c>
      <c r="J3795" s="29">
        <v>0</v>
      </c>
      <c r="K3795" s="12">
        <v>2.6785714285709998</v>
      </c>
      <c r="L3795" s="12">
        <v>6.25</v>
      </c>
      <c r="M3795" s="49">
        <v>75</v>
      </c>
      <c r="N3795" s="101">
        <v>16.071428571428999</v>
      </c>
    </row>
    <row r="3796" spans="2:14" x14ac:dyDescent="0.2">
      <c r="D3796" s="175"/>
      <c r="E3796" s="4" t="s">
        <v>69</v>
      </c>
      <c r="F3796" s="6"/>
      <c r="G3796" s="5">
        <v>92</v>
      </c>
      <c r="H3796" s="63">
        <v>0</v>
      </c>
      <c r="I3796" s="29">
        <v>0</v>
      </c>
      <c r="J3796" s="29">
        <v>0</v>
      </c>
      <c r="K3796" s="12">
        <v>6.5217391304349999</v>
      </c>
      <c r="L3796" s="12">
        <v>6.5217391304349999</v>
      </c>
      <c r="M3796" s="49">
        <v>76.086956521738998</v>
      </c>
      <c r="N3796" s="122">
        <v>10.869565217390999</v>
      </c>
    </row>
    <row r="3797" spans="2:14" x14ac:dyDescent="0.2">
      <c r="D3797" s="175"/>
      <c r="E3797" s="4" t="s">
        <v>70</v>
      </c>
      <c r="F3797" s="6"/>
      <c r="G3797" s="5">
        <v>131</v>
      </c>
      <c r="H3797" s="63">
        <v>0</v>
      </c>
      <c r="I3797" s="12">
        <v>0.76335877862599999</v>
      </c>
      <c r="J3797" s="12">
        <v>1.526717557252</v>
      </c>
      <c r="K3797" s="12">
        <v>6.1068702290079999</v>
      </c>
      <c r="L3797" s="12">
        <v>8.3969465648850008</v>
      </c>
      <c r="M3797" s="28">
        <v>71.755725190839996</v>
      </c>
      <c r="N3797" s="122">
        <v>11.450381679389</v>
      </c>
    </row>
    <row r="3798" spans="2:14" x14ac:dyDescent="0.2">
      <c r="D3798" s="175"/>
      <c r="E3798" s="4" t="s">
        <v>71</v>
      </c>
      <c r="F3798" s="6"/>
      <c r="G3798" s="5">
        <v>71</v>
      </c>
      <c r="H3798" s="63">
        <v>0</v>
      </c>
      <c r="I3798" s="29">
        <v>0</v>
      </c>
      <c r="J3798" s="12">
        <v>1.4084507042250001</v>
      </c>
      <c r="K3798" s="12">
        <v>1.4084507042250001</v>
      </c>
      <c r="L3798" s="12">
        <v>9.8591549295770005</v>
      </c>
      <c r="M3798" s="28">
        <v>71.830985915493002</v>
      </c>
      <c r="N3798" s="101">
        <v>15.492957746479</v>
      </c>
    </row>
    <row r="3799" spans="2:14" x14ac:dyDescent="0.2">
      <c r="D3799" s="176"/>
      <c r="E3799" s="59" t="s">
        <v>72</v>
      </c>
      <c r="F3799" s="60"/>
      <c r="G3799" s="56">
        <v>70</v>
      </c>
      <c r="H3799" s="115">
        <v>0</v>
      </c>
      <c r="I3799" s="47">
        <v>2.8571428571430002</v>
      </c>
      <c r="J3799" s="80">
        <v>0</v>
      </c>
      <c r="K3799" s="47">
        <v>4.2857142857139996</v>
      </c>
      <c r="L3799" s="47">
        <v>7.1428571428570002</v>
      </c>
      <c r="M3799" s="102">
        <v>70</v>
      </c>
      <c r="N3799" s="144">
        <v>15.714285714286</v>
      </c>
    </row>
    <row r="3801" spans="2:14" x14ac:dyDescent="0.2">
      <c r="B3801" s="43" t="str">
        <f xml:space="preserve"> HYPERLINK("#'目次'!B144", "[138]")</f>
        <v>[138]</v>
      </c>
      <c r="C3801" s="31" t="s">
        <v>288</v>
      </c>
    </row>
    <row r="3804" spans="2:14" x14ac:dyDescent="0.2">
      <c r="C3804" s="31" t="s">
        <v>75</v>
      </c>
    </row>
    <row r="3805" spans="2:14" ht="24" x14ac:dyDescent="0.2">
      <c r="D3805" s="177"/>
      <c r="E3805" s="178"/>
      <c r="F3805" s="178"/>
      <c r="G3805" s="40" t="s">
        <v>14</v>
      </c>
      <c r="H3805" s="42" t="s">
        <v>268</v>
      </c>
      <c r="I3805" s="15" t="s">
        <v>269</v>
      </c>
      <c r="J3805" s="15" t="s">
        <v>270</v>
      </c>
      <c r="K3805" s="15" t="s">
        <v>271</v>
      </c>
      <c r="L3805" s="15" t="s">
        <v>272</v>
      </c>
      <c r="M3805" s="15" t="s">
        <v>273</v>
      </c>
      <c r="N3805" s="44" t="s">
        <v>17</v>
      </c>
    </row>
    <row r="3806" spans="2:14" x14ac:dyDescent="0.2">
      <c r="D3806" s="179"/>
      <c r="E3806" s="180"/>
      <c r="F3806" s="180"/>
      <c r="G3806" s="39"/>
      <c r="H3806" s="41"/>
      <c r="I3806" s="14"/>
      <c r="J3806" s="14"/>
      <c r="K3806" s="14"/>
      <c r="L3806" s="14"/>
      <c r="M3806" s="14"/>
      <c r="N3806" s="38"/>
    </row>
    <row r="3807" spans="2:14" x14ac:dyDescent="0.2">
      <c r="D3807" s="58"/>
      <c r="E3807" s="53" t="s">
        <v>14</v>
      </c>
      <c r="F3807" s="52"/>
      <c r="G3807" s="37">
        <v>1222</v>
      </c>
      <c r="H3807" s="24">
        <v>0.163666121113</v>
      </c>
      <c r="I3807" s="24">
        <v>0.57283142389499997</v>
      </c>
      <c r="J3807" s="24">
        <v>0.98199672667799998</v>
      </c>
      <c r="K3807" s="24">
        <v>4.2553191489359996</v>
      </c>
      <c r="L3807" s="24">
        <v>7.2831423895249996</v>
      </c>
      <c r="M3807" s="24">
        <v>63.502454991816997</v>
      </c>
      <c r="N3807" s="68">
        <v>23.240589198036002</v>
      </c>
    </row>
    <row r="3808" spans="2:14" x14ac:dyDescent="0.2">
      <c r="D3808" s="174" t="s">
        <v>36</v>
      </c>
      <c r="E3808" s="20" t="s">
        <v>76</v>
      </c>
      <c r="F3808" s="22"/>
      <c r="G3808" s="21">
        <v>629</v>
      </c>
      <c r="H3808" s="51">
        <v>0.31796502384699998</v>
      </c>
      <c r="I3808" s="19">
        <v>0.63593004769499994</v>
      </c>
      <c r="J3808" s="19">
        <v>1.2718600953899999</v>
      </c>
      <c r="K3808" s="19">
        <v>3.9745627980920002</v>
      </c>
      <c r="L3808" s="19">
        <v>7.7901430842610004</v>
      </c>
      <c r="M3808" s="19">
        <v>64.069952305246005</v>
      </c>
      <c r="N3808" s="50">
        <v>21.939586645468999</v>
      </c>
    </row>
    <row r="3809" spans="4:14" x14ac:dyDescent="0.2">
      <c r="D3809" s="175"/>
      <c r="E3809" s="4" t="s">
        <v>39</v>
      </c>
      <c r="F3809" s="6"/>
      <c r="G3809" s="5">
        <v>37</v>
      </c>
      <c r="H3809" s="63">
        <v>0</v>
      </c>
      <c r="I3809" s="29">
        <v>0</v>
      </c>
      <c r="J3809" s="29">
        <v>0</v>
      </c>
      <c r="K3809" s="29">
        <v>0</v>
      </c>
      <c r="L3809" s="12">
        <v>5.4054054054050003</v>
      </c>
      <c r="M3809" s="49">
        <v>81.081081081080995</v>
      </c>
      <c r="N3809" s="101">
        <v>13.513513513514001</v>
      </c>
    </row>
    <row r="3810" spans="4:14" x14ac:dyDescent="0.2">
      <c r="D3810" s="175"/>
      <c r="E3810" s="4" t="s">
        <v>40</v>
      </c>
      <c r="F3810" s="6"/>
      <c r="G3810" s="5">
        <v>73</v>
      </c>
      <c r="H3810" s="63">
        <v>0</v>
      </c>
      <c r="I3810" s="12">
        <v>2.7397260273969999</v>
      </c>
      <c r="J3810" s="12">
        <v>1.369863013699</v>
      </c>
      <c r="K3810" s="12">
        <v>5.4794520547949999</v>
      </c>
      <c r="L3810" s="12">
        <v>6.8493150684930004</v>
      </c>
      <c r="M3810" s="49">
        <v>76.712328767122997</v>
      </c>
      <c r="N3810" s="122">
        <v>6.8493150684930004</v>
      </c>
    </row>
    <row r="3811" spans="4:14" x14ac:dyDescent="0.2">
      <c r="D3811" s="175"/>
      <c r="E3811" s="4" t="s">
        <v>41</v>
      </c>
      <c r="F3811" s="6"/>
      <c r="G3811" s="5">
        <v>108</v>
      </c>
      <c r="H3811" s="63">
        <v>0</v>
      </c>
      <c r="I3811" s="29">
        <v>0</v>
      </c>
      <c r="J3811" s="12">
        <v>2.7777777777780002</v>
      </c>
      <c r="K3811" s="12">
        <v>7.4074074074069998</v>
      </c>
      <c r="L3811" s="12">
        <v>7.4074074074069998</v>
      </c>
      <c r="M3811" s="49">
        <v>74.074074074074005</v>
      </c>
      <c r="N3811" s="122">
        <v>8.333333333333</v>
      </c>
    </row>
    <row r="3812" spans="4:14" x14ac:dyDescent="0.2">
      <c r="D3812" s="175"/>
      <c r="E3812" s="4" t="s">
        <v>42</v>
      </c>
      <c r="F3812" s="6"/>
      <c r="G3812" s="5">
        <v>113</v>
      </c>
      <c r="H3812" s="63">
        <v>0</v>
      </c>
      <c r="I3812" s="12">
        <v>0.88495575221199996</v>
      </c>
      <c r="J3812" s="12">
        <v>0.88495575221199996</v>
      </c>
      <c r="K3812" s="12">
        <v>4.424778761062</v>
      </c>
      <c r="L3812" s="12">
        <v>10.619469026549</v>
      </c>
      <c r="M3812" s="28">
        <v>71.681415929203993</v>
      </c>
      <c r="N3812" s="122">
        <v>11.504424778761001</v>
      </c>
    </row>
    <row r="3813" spans="4:14" x14ac:dyDescent="0.2">
      <c r="D3813" s="175"/>
      <c r="E3813" s="4" t="s">
        <v>43</v>
      </c>
      <c r="F3813" s="6"/>
      <c r="G3813" s="5">
        <v>101</v>
      </c>
      <c r="H3813" s="63">
        <v>0</v>
      </c>
      <c r="I3813" s="29">
        <v>0</v>
      </c>
      <c r="J3813" s="12">
        <v>0.99009900990099997</v>
      </c>
      <c r="K3813" s="12">
        <v>3.9603960396039999</v>
      </c>
      <c r="L3813" s="12">
        <v>7.9207920792079998</v>
      </c>
      <c r="M3813" s="28">
        <v>70.297029702969994</v>
      </c>
      <c r="N3813" s="101">
        <v>16.831683168316999</v>
      </c>
    </row>
    <row r="3814" spans="4:14" x14ac:dyDescent="0.2">
      <c r="D3814" s="175"/>
      <c r="E3814" s="4" t="s">
        <v>44</v>
      </c>
      <c r="F3814" s="6"/>
      <c r="G3814" s="5">
        <v>114</v>
      </c>
      <c r="H3814" s="32">
        <v>0.87719298245599997</v>
      </c>
      <c r="I3814" s="29">
        <v>0</v>
      </c>
      <c r="J3814" s="29">
        <v>0</v>
      </c>
      <c r="K3814" s="12">
        <v>0.87719298245599997</v>
      </c>
      <c r="L3814" s="12">
        <v>7.8947368421049999</v>
      </c>
      <c r="M3814" s="61">
        <v>52.631578947367998</v>
      </c>
      <c r="N3814" s="107">
        <v>37.719298245613999</v>
      </c>
    </row>
    <row r="3815" spans="4:14" x14ac:dyDescent="0.2">
      <c r="D3815" s="175"/>
      <c r="E3815" s="4" t="s">
        <v>45</v>
      </c>
      <c r="F3815" s="6"/>
      <c r="G3815" s="5">
        <v>83</v>
      </c>
      <c r="H3815" s="32">
        <v>1.204819277108</v>
      </c>
      <c r="I3815" s="12">
        <v>1.204819277108</v>
      </c>
      <c r="J3815" s="12">
        <v>2.409638554217</v>
      </c>
      <c r="K3815" s="12">
        <v>3.6144578313250002</v>
      </c>
      <c r="L3815" s="12">
        <v>6.0240963855420002</v>
      </c>
      <c r="M3815" s="61">
        <v>30.120481927711001</v>
      </c>
      <c r="N3815" s="107">
        <v>55.421686746988001</v>
      </c>
    </row>
    <row r="3816" spans="4:14" x14ac:dyDescent="0.2">
      <c r="D3816" s="174" t="s">
        <v>37</v>
      </c>
      <c r="E3816" s="20" t="s">
        <v>77</v>
      </c>
      <c r="F3816" s="22"/>
      <c r="G3816" s="21">
        <v>593</v>
      </c>
      <c r="H3816" s="110">
        <v>0</v>
      </c>
      <c r="I3816" s="19">
        <v>0.50590219224300004</v>
      </c>
      <c r="J3816" s="19">
        <v>0.67453625632400005</v>
      </c>
      <c r="K3816" s="19">
        <v>4.5531197301850002</v>
      </c>
      <c r="L3816" s="19">
        <v>6.7453625632380003</v>
      </c>
      <c r="M3816" s="19">
        <v>62.900505902192002</v>
      </c>
      <c r="N3816" s="50">
        <v>24.620573355817999</v>
      </c>
    </row>
    <row r="3817" spans="4:14" x14ac:dyDescent="0.2">
      <c r="D3817" s="175"/>
      <c r="E3817" s="4" t="s">
        <v>39</v>
      </c>
      <c r="F3817" s="6"/>
      <c r="G3817" s="5">
        <v>27</v>
      </c>
      <c r="H3817" s="63">
        <v>0</v>
      </c>
      <c r="I3817" s="29">
        <v>0</v>
      </c>
      <c r="J3817" s="29">
        <v>0</v>
      </c>
      <c r="K3817" s="29">
        <v>0</v>
      </c>
      <c r="L3817" s="12">
        <v>7.4074074074069998</v>
      </c>
      <c r="M3817" s="49">
        <v>81.481481481480998</v>
      </c>
      <c r="N3817" s="122">
        <v>11.111111111111001</v>
      </c>
    </row>
    <row r="3818" spans="4:14" x14ac:dyDescent="0.2">
      <c r="D3818" s="175"/>
      <c r="E3818" s="4" t="s">
        <v>40</v>
      </c>
      <c r="F3818" s="6"/>
      <c r="G3818" s="5">
        <v>74</v>
      </c>
      <c r="H3818" s="63">
        <v>0</v>
      </c>
      <c r="I3818" s="29">
        <v>0</v>
      </c>
      <c r="J3818" s="12">
        <v>2.7027027027030002</v>
      </c>
      <c r="K3818" s="12">
        <v>5.4054054054050003</v>
      </c>
      <c r="L3818" s="12">
        <v>10.810810810811001</v>
      </c>
      <c r="M3818" s="28">
        <v>72.972972972972997</v>
      </c>
      <c r="N3818" s="122">
        <v>8.1081081081080004</v>
      </c>
    </row>
    <row r="3819" spans="4:14" x14ac:dyDescent="0.2">
      <c r="D3819" s="175"/>
      <c r="E3819" s="4" t="s">
        <v>41</v>
      </c>
      <c r="F3819" s="6"/>
      <c r="G3819" s="5">
        <v>96</v>
      </c>
      <c r="H3819" s="63">
        <v>0</v>
      </c>
      <c r="I3819" s="12">
        <v>1.041666666667</v>
      </c>
      <c r="J3819" s="29">
        <v>0</v>
      </c>
      <c r="K3819" s="12">
        <v>7.291666666667</v>
      </c>
      <c r="L3819" s="12">
        <v>7.291666666667</v>
      </c>
      <c r="M3819" s="49">
        <v>75</v>
      </c>
      <c r="N3819" s="122">
        <v>9.375</v>
      </c>
    </row>
    <row r="3820" spans="4:14" x14ac:dyDescent="0.2">
      <c r="D3820" s="175"/>
      <c r="E3820" s="4" t="s">
        <v>42</v>
      </c>
      <c r="F3820" s="6"/>
      <c r="G3820" s="5">
        <v>97</v>
      </c>
      <c r="H3820" s="63">
        <v>0</v>
      </c>
      <c r="I3820" s="29">
        <v>0</v>
      </c>
      <c r="J3820" s="12">
        <v>2.0618556701030002</v>
      </c>
      <c r="K3820" s="12">
        <v>4.1237113402060004</v>
      </c>
      <c r="L3820" s="12">
        <v>3.0927835051549999</v>
      </c>
      <c r="M3820" s="49">
        <v>81.443298969072004</v>
      </c>
      <c r="N3820" s="122">
        <v>9.278350515464</v>
      </c>
    </row>
    <row r="3821" spans="4:14" x14ac:dyDescent="0.2">
      <c r="D3821" s="175"/>
      <c r="E3821" s="4" t="s">
        <v>43</v>
      </c>
      <c r="F3821" s="6"/>
      <c r="G3821" s="5">
        <v>103</v>
      </c>
      <c r="H3821" s="63">
        <v>0</v>
      </c>
      <c r="I3821" s="12">
        <v>0.97087378640800004</v>
      </c>
      <c r="J3821" s="29">
        <v>0</v>
      </c>
      <c r="K3821" s="12">
        <v>6.796116504854</v>
      </c>
      <c r="L3821" s="12">
        <v>5.8252427184469999</v>
      </c>
      <c r="M3821" s="28">
        <v>70.873786407767</v>
      </c>
      <c r="N3821" s="101">
        <v>15.533980582524</v>
      </c>
    </row>
    <row r="3822" spans="4:14" x14ac:dyDescent="0.2">
      <c r="D3822" s="175"/>
      <c r="E3822" s="4" t="s">
        <v>44</v>
      </c>
      <c r="F3822" s="6"/>
      <c r="G3822" s="5">
        <v>109</v>
      </c>
      <c r="H3822" s="63">
        <v>0</v>
      </c>
      <c r="I3822" s="29">
        <v>0</v>
      </c>
      <c r="J3822" s="29">
        <v>0</v>
      </c>
      <c r="K3822" s="12">
        <v>2.7522935779819999</v>
      </c>
      <c r="L3822" s="28">
        <v>12.844036697248001</v>
      </c>
      <c r="M3822" s="61">
        <v>50.458715596330002</v>
      </c>
      <c r="N3822" s="107">
        <v>33.944954128440003</v>
      </c>
    </row>
    <row r="3823" spans="4:14" x14ac:dyDescent="0.2">
      <c r="D3823" s="176"/>
      <c r="E3823" s="59" t="s">
        <v>45</v>
      </c>
      <c r="F3823" s="60"/>
      <c r="G3823" s="56">
        <v>87</v>
      </c>
      <c r="H3823" s="115">
        <v>0</v>
      </c>
      <c r="I3823" s="47">
        <v>1.149425287356</v>
      </c>
      <c r="J3823" s="80">
        <v>0</v>
      </c>
      <c r="K3823" s="47">
        <v>2.2988505747130001</v>
      </c>
      <c r="L3823" s="157">
        <v>0</v>
      </c>
      <c r="M3823" s="92">
        <v>20.689655172414</v>
      </c>
      <c r="N3823" s="117">
        <v>75.862068965516997</v>
      </c>
    </row>
    <row r="3825" spans="2:15" x14ac:dyDescent="0.2">
      <c r="B3825" s="43" t="str">
        <f xml:space="preserve"> HYPERLINK("#'目次'!B145", "[139]")</f>
        <v>[139]</v>
      </c>
      <c r="C3825" s="31" t="s">
        <v>291</v>
      </c>
    </row>
    <row r="3826" spans="2:15" x14ac:dyDescent="0.2">
      <c r="C3826" s="156" t="s">
        <v>292</v>
      </c>
    </row>
    <row r="3829" spans="2:15" ht="24" x14ac:dyDescent="0.2">
      <c r="D3829" s="177"/>
      <c r="E3829" s="178"/>
      <c r="F3829" s="178"/>
      <c r="G3829" s="40" t="s">
        <v>14</v>
      </c>
      <c r="H3829" s="42" t="s">
        <v>213</v>
      </c>
      <c r="I3829" s="15" t="s">
        <v>214</v>
      </c>
      <c r="J3829" s="15" t="s">
        <v>215</v>
      </c>
      <c r="K3829" s="15" t="s">
        <v>216</v>
      </c>
      <c r="L3829" s="15" t="s">
        <v>217</v>
      </c>
      <c r="M3829" s="15" t="s">
        <v>293</v>
      </c>
      <c r="N3829" s="15" t="s">
        <v>86</v>
      </c>
      <c r="O3829" s="44" t="s">
        <v>17</v>
      </c>
    </row>
    <row r="3830" spans="2:15" x14ac:dyDescent="0.2">
      <c r="D3830" s="179"/>
      <c r="E3830" s="180"/>
      <c r="F3830" s="180"/>
      <c r="G3830" s="39"/>
      <c r="H3830" s="41"/>
      <c r="I3830" s="14"/>
      <c r="J3830" s="14"/>
      <c r="K3830" s="14"/>
      <c r="L3830" s="14"/>
      <c r="M3830" s="14"/>
      <c r="N3830" s="14"/>
      <c r="O3830" s="38"/>
    </row>
    <row r="3831" spans="2:15" x14ac:dyDescent="0.2">
      <c r="D3831" s="58"/>
      <c r="E3831" s="53" t="s">
        <v>14</v>
      </c>
      <c r="F3831" s="52"/>
      <c r="G3831" s="37">
        <v>1163</v>
      </c>
      <c r="H3831" s="24">
        <v>70.163370593292996</v>
      </c>
      <c r="I3831" s="24">
        <v>0.17196904557199999</v>
      </c>
      <c r="J3831" s="24">
        <v>30.782459157352001</v>
      </c>
      <c r="K3831" s="24">
        <v>1.4617368873600001</v>
      </c>
      <c r="L3831" s="24">
        <v>25.451418744626</v>
      </c>
      <c r="M3831" s="24">
        <v>13.843508168530001</v>
      </c>
      <c r="N3831" s="24">
        <v>0.429922613929</v>
      </c>
      <c r="O3831" s="68">
        <v>7.3946689595870003</v>
      </c>
    </row>
    <row r="3832" spans="2:15" x14ac:dyDescent="0.2">
      <c r="D3832" s="174" t="s">
        <v>18</v>
      </c>
      <c r="E3832" s="20" t="s">
        <v>19</v>
      </c>
      <c r="F3832" s="22"/>
      <c r="G3832" s="21">
        <v>52</v>
      </c>
      <c r="H3832" s="51">
        <v>71.153846153846004</v>
      </c>
      <c r="I3832" s="74">
        <v>0</v>
      </c>
      <c r="J3832" s="88">
        <v>40.384615384615003</v>
      </c>
      <c r="K3832" s="19">
        <v>1.923076923077</v>
      </c>
      <c r="L3832" s="88">
        <v>32.692307692307999</v>
      </c>
      <c r="M3832" s="78">
        <v>5.7692307692310001</v>
      </c>
      <c r="N3832" s="74">
        <v>0</v>
      </c>
      <c r="O3832" s="50">
        <v>9.6153846153850004</v>
      </c>
    </row>
    <row r="3833" spans="2:15" x14ac:dyDescent="0.2">
      <c r="D3833" s="175"/>
      <c r="E3833" s="4" t="s">
        <v>20</v>
      </c>
      <c r="F3833" s="6"/>
      <c r="G3833" s="5">
        <v>75</v>
      </c>
      <c r="H3833" s="32">
        <v>72</v>
      </c>
      <c r="I3833" s="29">
        <v>0</v>
      </c>
      <c r="J3833" s="12">
        <v>26.666666666666998</v>
      </c>
      <c r="K3833" s="12">
        <v>2.666666666667</v>
      </c>
      <c r="L3833" s="12">
        <v>26.666666666666998</v>
      </c>
      <c r="M3833" s="12">
        <v>12</v>
      </c>
      <c r="N3833" s="29">
        <v>0</v>
      </c>
      <c r="O3833" s="97">
        <v>13.333333333333</v>
      </c>
    </row>
    <row r="3834" spans="2:15" x14ac:dyDescent="0.2">
      <c r="D3834" s="175"/>
      <c r="E3834" s="4" t="s">
        <v>21</v>
      </c>
      <c r="F3834" s="6"/>
      <c r="G3834" s="5">
        <v>469</v>
      </c>
      <c r="H3834" s="32">
        <v>69.083155650319995</v>
      </c>
      <c r="I3834" s="12">
        <v>0.426439232409</v>
      </c>
      <c r="J3834" s="12">
        <v>34.115138592751002</v>
      </c>
      <c r="K3834" s="12">
        <v>1.9189765458420001</v>
      </c>
      <c r="L3834" s="12">
        <v>27.931769722814</v>
      </c>
      <c r="M3834" s="12">
        <v>11.727078891258</v>
      </c>
      <c r="N3834" s="29">
        <v>0</v>
      </c>
      <c r="O3834" s="34">
        <v>5.5437100213220001</v>
      </c>
    </row>
    <row r="3835" spans="2:15" x14ac:dyDescent="0.2">
      <c r="D3835" s="175"/>
      <c r="E3835" s="4" t="s">
        <v>22</v>
      </c>
      <c r="F3835" s="6"/>
      <c r="G3835" s="5">
        <v>34</v>
      </c>
      <c r="H3835" s="106">
        <v>52.941176470587997</v>
      </c>
      <c r="I3835" s="29">
        <v>0</v>
      </c>
      <c r="J3835" s="12">
        <v>26.470588235293999</v>
      </c>
      <c r="K3835" s="12">
        <v>2.9411764705880001</v>
      </c>
      <c r="L3835" s="12">
        <v>29.411764705882</v>
      </c>
      <c r="M3835" s="12">
        <v>14.705882352941</v>
      </c>
      <c r="N3835" s="29">
        <v>0</v>
      </c>
      <c r="O3835" s="97">
        <v>14.705882352941</v>
      </c>
    </row>
    <row r="3836" spans="2:15" x14ac:dyDescent="0.2">
      <c r="D3836" s="175"/>
      <c r="E3836" s="4" t="s">
        <v>23</v>
      </c>
      <c r="F3836" s="6"/>
      <c r="G3836" s="5">
        <v>136</v>
      </c>
      <c r="H3836" s="32">
        <v>73.529411764705998</v>
      </c>
      <c r="I3836" s="29">
        <v>0</v>
      </c>
      <c r="J3836" s="12">
        <v>33.823529411765001</v>
      </c>
      <c r="K3836" s="29">
        <v>0</v>
      </c>
      <c r="L3836" s="12">
        <v>24.264705882352999</v>
      </c>
      <c r="M3836" s="12">
        <v>13.235294117646999</v>
      </c>
      <c r="N3836" s="12">
        <v>1.4705882352940001</v>
      </c>
      <c r="O3836" s="34">
        <v>7.352941176471</v>
      </c>
    </row>
    <row r="3837" spans="2:15" x14ac:dyDescent="0.2">
      <c r="D3837" s="175"/>
      <c r="E3837" s="4" t="s">
        <v>24</v>
      </c>
      <c r="F3837" s="6"/>
      <c r="G3837" s="5">
        <v>180</v>
      </c>
      <c r="H3837" s="32">
        <v>72.222222222222001</v>
      </c>
      <c r="I3837" s="29">
        <v>0</v>
      </c>
      <c r="J3837" s="12">
        <v>27.777777777777999</v>
      </c>
      <c r="K3837" s="12">
        <v>1.1111111111109999</v>
      </c>
      <c r="L3837" s="12">
        <v>22.777777777777999</v>
      </c>
      <c r="M3837" s="12">
        <v>15</v>
      </c>
      <c r="N3837" s="12">
        <v>0.555555555556</v>
      </c>
      <c r="O3837" s="34">
        <v>7.2222222222220003</v>
      </c>
    </row>
    <row r="3838" spans="2:15" x14ac:dyDescent="0.2">
      <c r="D3838" s="175"/>
      <c r="E3838" s="4" t="s">
        <v>25</v>
      </c>
      <c r="F3838" s="6"/>
      <c r="G3838" s="5">
        <v>69</v>
      </c>
      <c r="H3838" s="32">
        <v>66.666666666666998</v>
      </c>
      <c r="I3838" s="29">
        <v>0</v>
      </c>
      <c r="J3838" s="33">
        <v>23.188405797101002</v>
      </c>
      <c r="K3838" s="29">
        <v>0</v>
      </c>
      <c r="L3838" s="12">
        <v>23.188405797101002</v>
      </c>
      <c r="M3838" s="49">
        <v>28.985507246377001</v>
      </c>
      <c r="N3838" s="12">
        <v>1.449275362319</v>
      </c>
      <c r="O3838" s="34">
        <v>8.6956521739130004</v>
      </c>
    </row>
    <row r="3839" spans="2:15" x14ac:dyDescent="0.2">
      <c r="D3839" s="175"/>
      <c r="E3839" s="4" t="s">
        <v>26</v>
      </c>
      <c r="F3839" s="6"/>
      <c r="G3839" s="5">
        <v>29</v>
      </c>
      <c r="H3839" s="32">
        <v>68.965517241379004</v>
      </c>
      <c r="I3839" s="29">
        <v>0</v>
      </c>
      <c r="J3839" s="61">
        <v>13.793103448276</v>
      </c>
      <c r="K3839" s="29">
        <v>0</v>
      </c>
      <c r="L3839" s="12">
        <v>20.689655172414</v>
      </c>
      <c r="M3839" s="12">
        <v>10.344827586207</v>
      </c>
      <c r="N3839" s="29">
        <v>0</v>
      </c>
      <c r="O3839" s="34">
        <v>10.344827586207</v>
      </c>
    </row>
    <row r="3840" spans="2:15" x14ac:dyDescent="0.2">
      <c r="D3840" s="175"/>
      <c r="E3840" s="4" t="s">
        <v>27</v>
      </c>
      <c r="F3840" s="6"/>
      <c r="G3840" s="5">
        <v>64</v>
      </c>
      <c r="H3840" s="75">
        <v>76.5625</v>
      </c>
      <c r="I3840" s="29">
        <v>0</v>
      </c>
      <c r="J3840" s="61">
        <v>20.3125</v>
      </c>
      <c r="K3840" s="12">
        <v>1.5625</v>
      </c>
      <c r="L3840" s="12">
        <v>21.875</v>
      </c>
      <c r="M3840" s="28">
        <v>21.875</v>
      </c>
      <c r="N3840" s="29">
        <v>0</v>
      </c>
      <c r="O3840" s="34">
        <v>6.25</v>
      </c>
    </row>
    <row r="3841" spans="4:15" x14ac:dyDescent="0.2">
      <c r="D3841" s="175"/>
      <c r="E3841" s="4" t="s">
        <v>28</v>
      </c>
      <c r="F3841" s="6"/>
      <c r="G3841" s="5">
        <v>48</v>
      </c>
      <c r="H3841" s="32">
        <v>72.916666666666998</v>
      </c>
      <c r="I3841" s="29">
        <v>0</v>
      </c>
      <c r="J3841" s="12">
        <v>31.25</v>
      </c>
      <c r="K3841" s="12">
        <v>2.083333333333</v>
      </c>
      <c r="L3841" s="61">
        <v>14.583333333333</v>
      </c>
      <c r="M3841" s="12">
        <v>14.583333333333</v>
      </c>
      <c r="N3841" s="12">
        <v>2.083333333333</v>
      </c>
      <c r="O3841" s="34">
        <v>6.25</v>
      </c>
    </row>
    <row r="3842" spans="4:15" x14ac:dyDescent="0.2">
      <c r="D3842" s="175"/>
      <c r="E3842" s="4" t="s">
        <v>29</v>
      </c>
      <c r="F3842" s="6"/>
      <c r="G3842" s="5">
        <v>7</v>
      </c>
      <c r="H3842" s="106">
        <v>42.857142857143003</v>
      </c>
      <c r="I3842" s="29">
        <v>0</v>
      </c>
      <c r="J3842" s="49">
        <v>57.142857142856997</v>
      </c>
      <c r="K3842" s="29">
        <v>0</v>
      </c>
      <c r="L3842" s="61">
        <v>14.285714285714</v>
      </c>
      <c r="M3842" s="87">
        <v>0</v>
      </c>
      <c r="N3842" s="29">
        <v>0</v>
      </c>
      <c r="O3842" s="97">
        <v>14.285714285714</v>
      </c>
    </row>
    <row r="3843" spans="4:15" x14ac:dyDescent="0.2">
      <c r="D3843" s="174" t="s">
        <v>30</v>
      </c>
      <c r="E3843" s="20" t="s">
        <v>31</v>
      </c>
      <c r="F3843" s="22"/>
      <c r="G3843" s="21">
        <v>373</v>
      </c>
      <c r="H3843" s="51">
        <v>71.849865951742999</v>
      </c>
      <c r="I3843" s="19">
        <v>0.26809651474500001</v>
      </c>
      <c r="J3843" s="19">
        <v>33.780160857909003</v>
      </c>
      <c r="K3843" s="19">
        <v>0.80428954423599996</v>
      </c>
      <c r="L3843" s="19">
        <v>26.541554959786001</v>
      </c>
      <c r="M3843" s="19">
        <v>15.549597855228001</v>
      </c>
      <c r="N3843" s="74">
        <v>0</v>
      </c>
      <c r="O3843" s="50">
        <v>6.1662198391420002</v>
      </c>
    </row>
    <row r="3844" spans="4:15" x14ac:dyDescent="0.2">
      <c r="D3844" s="175"/>
      <c r="E3844" s="4" t="s">
        <v>32</v>
      </c>
      <c r="F3844" s="6"/>
      <c r="G3844" s="5">
        <v>339</v>
      </c>
      <c r="H3844" s="32">
        <v>68.731563421828994</v>
      </c>
      <c r="I3844" s="12">
        <v>0.29498525073699999</v>
      </c>
      <c r="J3844" s="12">
        <v>27.728613569322</v>
      </c>
      <c r="K3844" s="12">
        <v>0.88495575221199996</v>
      </c>
      <c r="L3844" s="12">
        <v>26.548672566372002</v>
      </c>
      <c r="M3844" s="12">
        <v>13.569321533923</v>
      </c>
      <c r="N3844" s="12">
        <v>0.88495575221199996</v>
      </c>
      <c r="O3844" s="34">
        <v>8.2595870206490005</v>
      </c>
    </row>
    <row r="3845" spans="4:15" x14ac:dyDescent="0.2">
      <c r="D3845" s="175"/>
      <c r="E3845" s="4" t="s">
        <v>33</v>
      </c>
      <c r="F3845" s="6"/>
      <c r="G3845" s="5">
        <v>365</v>
      </c>
      <c r="H3845" s="32">
        <v>67.397260273973004</v>
      </c>
      <c r="I3845" s="29">
        <v>0</v>
      </c>
      <c r="J3845" s="12">
        <v>31.232876712328999</v>
      </c>
      <c r="K3845" s="12">
        <v>2.7397260273969999</v>
      </c>
      <c r="L3845" s="12">
        <v>24.931506849314999</v>
      </c>
      <c r="M3845" s="12">
        <v>13.972602739726</v>
      </c>
      <c r="N3845" s="12">
        <v>0.54794520547900005</v>
      </c>
      <c r="O3845" s="34">
        <v>7.9452054794520004</v>
      </c>
    </row>
    <row r="3846" spans="4:15" x14ac:dyDescent="0.2">
      <c r="D3846" s="175"/>
      <c r="E3846" s="4" t="s">
        <v>34</v>
      </c>
      <c r="F3846" s="6"/>
      <c r="G3846" s="5">
        <v>86</v>
      </c>
      <c r="H3846" s="94">
        <v>80.232558139535001</v>
      </c>
      <c r="I3846" s="29">
        <v>0</v>
      </c>
      <c r="J3846" s="12">
        <v>27.906976744186</v>
      </c>
      <c r="K3846" s="12">
        <v>1.1627906976739999</v>
      </c>
      <c r="L3846" s="33">
        <v>18.604651162791001</v>
      </c>
      <c r="M3846" s="33">
        <v>6.9767441860470001</v>
      </c>
      <c r="N3846" s="29">
        <v>0</v>
      </c>
      <c r="O3846" s="34">
        <v>6.9767441860470001</v>
      </c>
    </row>
    <row r="3847" spans="4:15" x14ac:dyDescent="0.2">
      <c r="D3847" s="174" t="s">
        <v>35</v>
      </c>
      <c r="E3847" s="20" t="s">
        <v>36</v>
      </c>
      <c r="F3847" s="22"/>
      <c r="G3847" s="21">
        <v>597</v>
      </c>
      <c r="H3847" s="51">
        <v>70.184254606365002</v>
      </c>
      <c r="I3847" s="19">
        <v>0.33500837520900001</v>
      </c>
      <c r="J3847" s="19">
        <v>29.145728643216</v>
      </c>
      <c r="K3847" s="19">
        <v>1.340033500838</v>
      </c>
      <c r="L3847" s="19">
        <v>22.780569514238</v>
      </c>
      <c r="M3847" s="19">
        <v>12.730318257956</v>
      </c>
      <c r="N3847" s="19">
        <v>0.670016750419</v>
      </c>
      <c r="O3847" s="50">
        <v>8.2077051926299998</v>
      </c>
    </row>
    <row r="3848" spans="4:15" x14ac:dyDescent="0.2">
      <c r="D3848" s="175"/>
      <c r="E3848" s="4" t="s">
        <v>37</v>
      </c>
      <c r="F3848" s="6"/>
      <c r="G3848" s="5">
        <v>566</v>
      </c>
      <c r="H3848" s="32">
        <v>70.141342756184002</v>
      </c>
      <c r="I3848" s="29">
        <v>0</v>
      </c>
      <c r="J3848" s="12">
        <v>32.508833922260997</v>
      </c>
      <c r="K3848" s="12">
        <v>1.5901060070669999</v>
      </c>
      <c r="L3848" s="12">
        <v>28.268551236749001</v>
      </c>
      <c r="M3848" s="12">
        <v>15.017667844523</v>
      </c>
      <c r="N3848" s="12">
        <v>0.17667844523000001</v>
      </c>
      <c r="O3848" s="34">
        <v>6.5371024734979999</v>
      </c>
    </row>
    <row r="3849" spans="4:15" x14ac:dyDescent="0.2">
      <c r="D3849" s="174" t="s">
        <v>38</v>
      </c>
      <c r="E3849" s="20" t="s">
        <v>39</v>
      </c>
      <c r="F3849" s="22"/>
      <c r="G3849" s="21">
        <v>58</v>
      </c>
      <c r="H3849" s="119">
        <v>82.758620689655004</v>
      </c>
      <c r="I3849" s="74">
        <v>0</v>
      </c>
      <c r="J3849" s="98">
        <v>1.7241379310339999</v>
      </c>
      <c r="K3849" s="19">
        <v>3.4482758620689999</v>
      </c>
      <c r="L3849" s="98">
        <v>13.793103448276</v>
      </c>
      <c r="M3849" s="19">
        <v>13.793103448276</v>
      </c>
      <c r="N3849" s="19">
        <v>1.7241379310339999</v>
      </c>
      <c r="O3849" s="50">
        <v>10.344827586207</v>
      </c>
    </row>
    <row r="3850" spans="4:15" x14ac:dyDescent="0.2">
      <c r="D3850" s="175"/>
      <c r="E3850" s="4" t="s">
        <v>40</v>
      </c>
      <c r="F3850" s="6"/>
      <c r="G3850" s="5">
        <v>144</v>
      </c>
      <c r="H3850" s="75">
        <v>78.472222222222001</v>
      </c>
      <c r="I3850" s="29">
        <v>0</v>
      </c>
      <c r="J3850" s="12">
        <v>34.027777777777999</v>
      </c>
      <c r="K3850" s="12">
        <v>2.7777777777780002</v>
      </c>
      <c r="L3850" s="28">
        <v>31.25</v>
      </c>
      <c r="M3850" s="12">
        <v>18.75</v>
      </c>
      <c r="N3850" s="12">
        <v>0.694444444444</v>
      </c>
      <c r="O3850" s="101">
        <v>2.083333333333</v>
      </c>
    </row>
    <row r="3851" spans="4:15" x14ac:dyDescent="0.2">
      <c r="D3851" s="175"/>
      <c r="E3851" s="4" t="s">
        <v>41</v>
      </c>
      <c r="F3851" s="6"/>
      <c r="G3851" s="5">
        <v>202</v>
      </c>
      <c r="H3851" s="77">
        <v>63.861386138614002</v>
      </c>
      <c r="I3851" s="12">
        <v>0.49504950495</v>
      </c>
      <c r="J3851" s="28">
        <v>36.138613861385998</v>
      </c>
      <c r="K3851" s="12">
        <v>1.485148514851</v>
      </c>
      <c r="L3851" s="28">
        <v>30.693069306931001</v>
      </c>
      <c r="M3851" s="28">
        <v>20.297029702970001</v>
      </c>
      <c r="N3851" s="29">
        <v>0</v>
      </c>
      <c r="O3851" s="34">
        <v>6.4356435643559999</v>
      </c>
    </row>
    <row r="3852" spans="4:15" x14ac:dyDescent="0.2">
      <c r="D3852" s="175"/>
      <c r="E3852" s="4" t="s">
        <v>42</v>
      </c>
      <c r="F3852" s="6"/>
      <c r="G3852" s="5">
        <v>208</v>
      </c>
      <c r="H3852" s="32">
        <v>69.711538461537998</v>
      </c>
      <c r="I3852" s="29">
        <v>0</v>
      </c>
      <c r="J3852" s="12">
        <v>29.807692307692001</v>
      </c>
      <c r="K3852" s="12">
        <v>0.96153846153800004</v>
      </c>
      <c r="L3852" s="28">
        <v>32.692307692307999</v>
      </c>
      <c r="M3852" s="12">
        <v>14.903846153846001</v>
      </c>
      <c r="N3852" s="12">
        <v>0.48076923076900002</v>
      </c>
      <c r="O3852" s="34">
        <v>5.2884615384620002</v>
      </c>
    </row>
    <row r="3853" spans="4:15" x14ac:dyDescent="0.2">
      <c r="D3853" s="175"/>
      <c r="E3853" s="4" t="s">
        <v>43</v>
      </c>
      <c r="F3853" s="6"/>
      <c r="G3853" s="5">
        <v>199</v>
      </c>
      <c r="H3853" s="32">
        <v>68.341708542714002</v>
      </c>
      <c r="I3853" s="29">
        <v>0</v>
      </c>
      <c r="J3853" s="28">
        <v>36.180904522612998</v>
      </c>
      <c r="K3853" s="12">
        <v>1.0050251256280001</v>
      </c>
      <c r="L3853" s="12">
        <v>26.130653266332001</v>
      </c>
      <c r="M3853" s="12">
        <v>15.577889447236</v>
      </c>
      <c r="N3853" s="29">
        <v>0</v>
      </c>
      <c r="O3853" s="34">
        <v>6.5326633165830001</v>
      </c>
    </row>
    <row r="3854" spans="4:15" x14ac:dyDescent="0.2">
      <c r="D3854" s="175"/>
      <c r="E3854" s="4" t="s">
        <v>44</v>
      </c>
      <c r="F3854" s="6"/>
      <c r="G3854" s="5">
        <v>211</v>
      </c>
      <c r="H3854" s="32">
        <v>68.720379146919001</v>
      </c>
      <c r="I3854" s="29">
        <v>0</v>
      </c>
      <c r="J3854" s="12">
        <v>27.488151658768</v>
      </c>
      <c r="K3854" s="12">
        <v>1.421800947867</v>
      </c>
      <c r="L3854" s="12">
        <v>21.327014218009001</v>
      </c>
      <c r="M3854" s="33">
        <v>8.5308056872039995</v>
      </c>
      <c r="N3854" s="12">
        <v>0.94786729857800001</v>
      </c>
      <c r="O3854" s="34">
        <v>9.4786729857819996</v>
      </c>
    </row>
    <row r="3855" spans="4:15" x14ac:dyDescent="0.2">
      <c r="D3855" s="176"/>
      <c r="E3855" s="59" t="s">
        <v>45</v>
      </c>
      <c r="F3855" s="60"/>
      <c r="G3855" s="56">
        <v>141</v>
      </c>
      <c r="H3855" s="83">
        <v>70.921985815602994</v>
      </c>
      <c r="I3855" s="47">
        <v>0.70921985815599997</v>
      </c>
      <c r="J3855" s="47">
        <v>30.496453900709</v>
      </c>
      <c r="K3855" s="47">
        <v>0.70921985815599997</v>
      </c>
      <c r="L3855" s="92">
        <v>11.347517730496</v>
      </c>
      <c r="M3855" s="92">
        <v>3.54609929078</v>
      </c>
      <c r="N3855" s="80">
        <v>0</v>
      </c>
      <c r="O3855" s="112">
        <v>14.184397163121</v>
      </c>
    </row>
    <row r="3857" spans="2:15" x14ac:dyDescent="0.2">
      <c r="B3857" s="43" t="str">
        <f xml:space="preserve"> HYPERLINK("#'目次'!B146", "[140]")</f>
        <v>[140]</v>
      </c>
      <c r="C3857" s="31" t="s">
        <v>291</v>
      </c>
    </row>
    <row r="3858" spans="2:15" x14ac:dyDescent="0.2">
      <c r="C3858" s="156" t="s">
        <v>292</v>
      </c>
    </row>
    <row r="3861" spans="2:15" ht="24" x14ac:dyDescent="0.2">
      <c r="D3861" s="177"/>
      <c r="E3861" s="178"/>
      <c r="F3861" s="178"/>
      <c r="G3861" s="40" t="s">
        <v>14</v>
      </c>
      <c r="H3861" s="42" t="s">
        <v>213</v>
      </c>
      <c r="I3861" s="15" t="s">
        <v>214</v>
      </c>
      <c r="J3861" s="15" t="s">
        <v>215</v>
      </c>
      <c r="K3861" s="15" t="s">
        <v>216</v>
      </c>
      <c r="L3861" s="15" t="s">
        <v>217</v>
      </c>
      <c r="M3861" s="15" t="s">
        <v>293</v>
      </c>
      <c r="N3861" s="15" t="s">
        <v>86</v>
      </c>
      <c r="O3861" s="44" t="s">
        <v>17</v>
      </c>
    </row>
    <row r="3862" spans="2:15" x14ac:dyDescent="0.2">
      <c r="D3862" s="179"/>
      <c r="E3862" s="180"/>
      <c r="F3862" s="180"/>
      <c r="G3862" s="39"/>
      <c r="H3862" s="41"/>
      <c r="I3862" s="14"/>
      <c r="J3862" s="14"/>
      <c r="K3862" s="14"/>
      <c r="L3862" s="14"/>
      <c r="M3862" s="14"/>
      <c r="N3862" s="14"/>
      <c r="O3862" s="38"/>
    </row>
    <row r="3863" spans="2:15" x14ac:dyDescent="0.2">
      <c r="D3863" s="58"/>
      <c r="E3863" s="53" t="s">
        <v>14</v>
      </c>
      <c r="F3863" s="52"/>
      <c r="G3863" s="37">
        <v>1163</v>
      </c>
      <c r="H3863" s="24">
        <v>70.163370593292996</v>
      </c>
      <c r="I3863" s="24">
        <v>0.17196904557199999</v>
      </c>
      <c r="J3863" s="24">
        <v>30.782459157352001</v>
      </c>
      <c r="K3863" s="24">
        <v>1.4617368873600001</v>
      </c>
      <c r="L3863" s="24">
        <v>25.451418744626</v>
      </c>
      <c r="M3863" s="24">
        <v>13.843508168530001</v>
      </c>
      <c r="N3863" s="24">
        <v>0.429922613929</v>
      </c>
      <c r="O3863" s="68">
        <v>7.3946689595870003</v>
      </c>
    </row>
    <row r="3864" spans="2:15" x14ac:dyDescent="0.2">
      <c r="D3864" s="174" t="s">
        <v>52</v>
      </c>
      <c r="E3864" s="20" t="s">
        <v>53</v>
      </c>
      <c r="F3864" s="22"/>
      <c r="G3864" s="21">
        <v>15</v>
      </c>
      <c r="H3864" s="51">
        <v>73.333333333333002</v>
      </c>
      <c r="I3864" s="74">
        <v>0</v>
      </c>
      <c r="J3864" s="98">
        <v>6.666666666667</v>
      </c>
      <c r="K3864" s="88">
        <v>6.666666666667</v>
      </c>
      <c r="L3864" s="98">
        <v>13.333333333333</v>
      </c>
      <c r="M3864" s="19">
        <v>13.333333333333</v>
      </c>
      <c r="N3864" s="74">
        <v>0</v>
      </c>
      <c r="O3864" s="50">
        <v>6.666666666667</v>
      </c>
    </row>
    <row r="3865" spans="2:15" ht="24" x14ac:dyDescent="0.2">
      <c r="D3865" s="175"/>
      <c r="E3865" s="4" t="s">
        <v>54</v>
      </c>
      <c r="F3865" s="6"/>
      <c r="G3865" s="5">
        <v>116</v>
      </c>
      <c r="H3865" s="32">
        <v>69.827586206896996</v>
      </c>
      <c r="I3865" s="29">
        <v>0</v>
      </c>
      <c r="J3865" s="33">
        <v>24.137931034483</v>
      </c>
      <c r="K3865" s="29">
        <v>0</v>
      </c>
      <c r="L3865" s="33">
        <v>16.379310344827999</v>
      </c>
      <c r="M3865" s="12">
        <v>11.206896551724</v>
      </c>
      <c r="N3865" s="29">
        <v>0</v>
      </c>
      <c r="O3865" s="34">
        <v>12.068965517241001</v>
      </c>
    </row>
    <row r="3866" spans="2:15" x14ac:dyDescent="0.2">
      <c r="D3866" s="175"/>
      <c r="E3866" s="4" t="s">
        <v>55</v>
      </c>
      <c r="F3866" s="6"/>
      <c r="G3866" s="5">
        <v>41</v>
      </c>
      <c r="H3866" s="32">
        <v>68.292682926829002</v>
      </c>
      <c r="I3866" s="29">
        <v>0</v>
      </c>
      <c r="J3866" s="33">
        <v>24.390243902439</v>
      </c>
      <c r="K3866" s="29">
        <v>0</v>
      </c>
      <c r="L3866" s="12">
        <v>26.829268292683</v>
      </c>
      <c r="M3866" s="12">
        <v>12.195121951220001</v>
      </c>
      <c r="N3866" s="29">
        <v>0</v>
      </c>
      <c r="O3866" s="34">
        <v>7.3170731707319998</v>
      </c>
    </row>
    <row r="3867" spans="2:15" x14ac:dyDescent="0.2">
      <c r="D3867" s="175"/>
      <c r="E3867" s="4" t="s">
        <v>56</v>
      </c>
      <c r="F3867" s="6"/>
      <c r="G3867" s="5">
        <v>60</v>
      </c>
      <c r="H3867" s="77">
        <v>65</v>
      </c>
      <c r="I3867" s="29">
        <v>0</v>
      </c>
      <c r="J3867" s="49">
        <v>50</v>
      </c>
      <c r="K3867" s="29">
        <v>0</v>
      </c>
      <c r="L3867" s="12">
        <v>25</v>
      </c>
      <c r="M3867" s="12">
        <v>16.666666666666998</v>
      </c>
      <c r="N3867" s="29">
        <v>0</v>
      </c>
      <c r="O3867" s="34">
        <v>6.666666666667</v>
      </c>
    </row>
    <row r="3868" spans="2:15" x14ac:dyDescent="0.2">
      <c r="D3868" s="175"/>
      <c r="E3868" s="4" t="s">
        <v>57</v>
      </c>
      <c r="F3868" s="6"/>
      <c r="G3868" s="5">
        <v>283</v>
      </c>
      <c r="H3868" s="32">
        <v>68.197879858657004</v>
      </c>
      <c r="I3868" s="12">
        <v>0.35335689045899998</v>
      </c>
      <c r="J3868" s="12">
        <v>32.155477031802</v>
      </c>
      <c r="K3868" s="12">
        <v>2.473498233216</v>
      </c>
      <c r="L3868" s="28">
        <v>33.922261484099003</v>
      </c>
      <c r="M3868" s="12">
        <v>18.727915194346</v>
      </c>
      <c r="N3868" s="29">
        <v>0</v>
      </c>
      <c r="O3868" s="34">
        <v>3.8869257950530001</v>
      </c>
    </row>
    <row r="3869" spans="2:15" x14ac:dyDescent="0.2">
      <c r="D3869" s="175"/>
      <c r="E3869" s="4" t="s">
        <v>58</v>
      </c>
      <c r="F3869" s="6"/>
      <c r="G3869" s="5">
        <v>123</v>
      </c>
      <c r="H3869" s="32">
        <v>69.105691056910999</v>
      </c>
      <c r="I3869" s="29">
        <v>0</v>
      </c>
      <c r="J3869" s="28">
        <v>36.585365853658999</v>
      </c>
      <c r="K3869" s="12">
        <v>0.81300813008100004</v>
      </c>
      <c r="L3869" s="12">
        <v>23.577235772358001</v>
      </c>
      <c r="M3869" s="12">
        <v>15.447154471545</v>
      </c>
      <c r="N3869" s="12">
        <v>0.81300813008100004</v>
      </c>
      <c r="O3869" s="34">
        <v>9.7560975609760003</v>
      </c>
    </row>
    <row r="3870" spans="2:15" x14ac:dyDescent="0.2">
      <c r="D3870" s="175"/>
      <c r="E3870" s="4" t="s">
        <v>59</v>
      </c>
      <c r="F3870" s="6"/>
      <c r="G3870" s="5">
        <v>186</v>
      </c>
      <c r="H3870" s="32">
        <v>71.505376344086002</v>
      </c>
      <c r="I3870" s="29">
        <v>0</v>
      </c>
      <c r="J3870" s="12">
        <v>28.494623655914001</v>
      </c>
      <c r="K3870" s="12">
        <v>1.6129032258060001</v>
      </c>
      <c r="L3870" s="12">
        <v>24.193548387097</v>
      </c>
      <c r="M3870" s="12">
        <v>13.978494623655999</v>
      </c>
      <c r="N3870" s="12">
        <v>1.0752688172039999</v>
      </c>
      <c r="O3870" s="34">
        <v>8.0645161290320004</v>
      </c>
    </row>
    <row r="3871" spans="2:15" x14ac:dyDescent="0.2">
      <c r="D3871" s="175"/>
      <c r="E3871" s="4" t="s">
        <v>60</v>
      </c>
      <c r="F3871" s="6"/>
      <c r="G3871" s="5">
        <v>163</v>
      </c>
      <c r="H3871" s="32">
        <v>69.938650306748002</v>
      </c>
      <c r="I3871" s="29">
        <v>0</v>
      </c>
      <c r="J3871" s="28">
        <v>38.036809815951003</v>
      </c>
      <c r="K3871" s="12">
        <v>0.61349693251500004</v>
      </c>
      <c r="L3871" s="12">
        <v>28.834355828221</v>
      </c>
      <c r="M3871" s="12">
        <v>10.429447852760999</v>
      </c>
      <c r="N3871" s="29">
        <v>0</v>
      </c>
      <c r="O3871" s="34">
        <v>6.7484662576690004</v>
      </c>
    </row>
    <row r="3872" spans="2:15" x14ac:dyDescent="0.2">
      <c r="D3872" s="175"/>
      <c r="E3872" s="4" t="s">
        <v>61</v>
      </c>
      <c r="F3872" s="6"/>
      <c r="G3872" s="5">
        <v>72</v>
      </c>
      <c r="H3872" s="94">
        <v>84.722222222222001</v>
      </c>
      <c r="I3872" s="29">
        <v>0</v>
      </c>
      <c r="J3872" s="61">
        <v>5.5555555555560003</v>
      </c>
      <c r="K3872" s="12">
        <v>4.166666666667</v>
      </c>
      <c r="L3872" s="12">
        <v>22.222222222222001</v>
      </c>
      <c r="M3872" s="12">
        <v>11.111111111111001</v>
      </c>
      <c r="N3872" s="12">
        <v>2.7777777777780002</v>
      </c>
      <c r="O3872" s="34">
        <v>8.333333333333</v>
      </c>
    </row>
    <row r="3873" spans="2:15" x14ac:dyDescent="0.2">
      <c r="D3873" s="175"/>
      <c r="E3873" s="4" t="s">
        <v>62</v>
      </c>
      <c r="F3873" s="6"/>
      <c r="G3873" s="5">
        <v>103</v>
      </c>
      <c r="H3873" s="32">
        <v>68.932038834951001</v>
      </c>
      <c r="I3873" s="12">
        <v>0.97087378640800004</v>
      </c>
      <c r="J3873" s="12">
        <v>32.038834951456003</v>
      </c>
      <c r="K3873" s="12">
        <v>0.97087378640800004</v>
      </c>
      <c r="L3873" s="33">
        <v>15.533980582524</v>
      </c>
      <c r="M3873" s="33">
        <v>7.7669902912620001</v>
      </c>
      <c r="N3873" s="29">
        <v>0</v>
      </c>
      <c r="O3873" s="34">
        <v>8.7378640776700003</v>
      </c>
    </row>
    <row r="3874" spans="2:15" x14ac:dyDescent="0.2">
      <c r="D3874" s="174" t="s">
        <v>63</v>
      </c>
      <c r="E3874" s="20" t="s">
        <v>64</v>
      </c>
      <c r="F3874" s="22"/>
      <c r="G3874" s="21">
        <v>214</v>
      </c>
      <c r="H3874" s="51">
        <v>72.897196261681998</v>
      </c>
      <c r="I3874" s="19">
        <v>0.46728971962600002</v>
      </c>
      <c r="J3874" s="19">
        <v>26.635514018692</v>
      </c>
      <c r="K3874" s="19">
        <v>1.401869158879</v>
      </c>
      <c r="L3874" s="78">
        <v>16.822429906541998</v>
      </c>
      <c r="M3874" s="19">
        <v>9.3457943925230005</v>
      </c>
      <c r="N3874" s="74">
        <v>0</v>
      </c>
      <c r="O3874" s="50">
        <v>8.8785046728969998</v>
      </c>
    </row>
    <row r="3875" spans="2:15" x14ac:dyDescent="0.2">
      <c r="D3875" s="175"/>
      <c r="E3875" s="4" t="s">
        <v>65</v>
      </c>
      <c r="F3875" s="6"/>
      <c r="G3875" s="5">
        <v>160</v>
      </c>
      <c r="H3875" s="77">
        <v>64.375</v>
      </c>
      <c r="I3875" s="29">
        <v>0</v>
      </c>
      <c r="J3875" s="12">
        <v>31.25</v>
      </c>
      <c r="K3875" s="12">
        <v>2.5</v>
      </c>
      <c r="L3875" s="12">
        <v>22.5</v>
      </c>
      <c r="M3875" s="12">
        <v>10.625</v>
      </c>
      <c r="N3875" s="29">
        <v>0</v>
      </c>
      <c r="O3875" s="34">
        <v>9.375</v>
      </c>
    </row>
    <row r="3876" spans="2:15" x14ac:dyDescent="0.2">
      <c r="D3876" s="175"/>
      <c r="E3876" s="4" t="s">
        <v>66</v>
      </c>
      <c r="F3876" s="6"/>
      <c r="G3876" s="5">
        <v>160</v>
      </c>
      <c r="H3876" s="32">
        <v>75</v>
      </c>
      <c r="I3876" s="29">
        <v>0</v>
      </c>
      <c r="J3876" s="33">
        <v>25.625</v>
      </c>
      <c r="K3876" s="12">
        <v>0.625</v>
      </c>
      <c r="L3876" s="12">
        <v>22.5</v>
      </c>
      <c r="M3876" s="12">
        <v>13.125</v>
      </c>
      <c r="N3876" s="12">
        <v>0.625</v>
      </c>
      <c r="O3876" s="34">
        <v>6.25</v>
      </c>
    </row>
    <row r="3877" spans="2:15" x14ac:dyDescent="0.2">
      <c r="D3877" s="175"/>
      <c r="E3877" s="4" t="s">
        <v>67</v>
      </c>
      <c r="F3877" s="6"/>
      <c r="G3877" s="5">
        <v>150</v>
      </c>
      <c r="H3877" s="32">
        <v>73.333333333333002</v>
      </c>
      <c r="I3877" s="29">
        <v>0</v>
      </c>
      <c r="J3877" s="12">
        <v>32</v>
      </c>
      <c r="K3877" s="12">
        <v>1.333333333333</v>
      </c>
      <c r="L3877" s="12">
        <v>30</v>
      </c>
      <c r="M3877" s="12">
        <v>17.333333333333002</v>
      </c>
      <c r="N3877" s="29">
        <v>0</v>
      </c>
      <c r="O3877" s="34">
        <v>8</v>
      </c>
    </row>
    <row r="3878" spans="2:15" x14ac:dyDescent="0.2">
      <c r="D3878" s="175"/>
      <c r="E3878" s="4" t="s">
        <v>68</v>
      </c>
      <c r="F3878" s="6"/>
      <c r="G3878" s="5">
        <v>110</v>
      </c>
      <c r="H3878" s="32">
        <v>69.090909090908994</v>
      </c>
      <c r="I3878" s="29">
        <v>0</v>
      </c>
      <c r="J3878" s="33">
        <v>23.636363636363999</v>
      </c>
      <c r="K3878" s="12">
        <v>1.818181818182</v>
      </c>
      <c r="L3878" s="12">
        <v>26.363636363636001</v>
      </c>
      <c r="M3878" s="12">
        <v>14.545454545455</v>
      </c>
      <c r="N3878" s="12">
        <v>1.818181818182</v>
      </c>
      <c r="O3878" s="34">
        <v>10</v>
      </c>
    </row>
    <row r="3879" spans="2:15" x14ac:dyDescent="0.2">
      <c r="D3879" s="175"/>
      <c r="E3879" s="4" t="s">
        <v>69</v>
      </c>
      <c r="F3879" s="6"/>
      <c r="G3879" s="5">
        <v>91</v>
      </c>
      <c r="H3879" s="32">
        <v>69.230769230768999</v>
      </c>
      <c r="I3879" s="29">
        <v>0</v>
      </c>
      <c r="J3879" s="28">
        <v>37.362637362637003</v>
      </c>
      <c r="K3879" s="12">
        <v>2.1978021978019999</v>
      </c>
      <c r="L3879" s="12">
        <v>26.373626373625999</v>
      </c>
      <c r="M3879" s="12">
        <v>16.483516483515999</v>
      </c>
      <c r="N3879" s="29">
        <v>0</v>
      </c>
      <c r="O3879" s="34">
        <v>7.6923076923079998</v>
      </c>
    </row>
    <row r="3880" spans="2:15" x14ac:dyDescent="0.2">
      <c r="D3880" s="175"/>
      <c r="E3880" s="4" t="s">
        <v>70</v>
      </c>
      <c r="F3880" s="6"/>
      <c r="G3880" s="5">
        <v>127</v>
      </c>
      <c r="H3880" s="32">
        <v>70.866141732282998</v>
      </c>
      <c r="I3880" s="12">
        <v>0.78740157480299999</v>
      </c>
      <c r="J3880" s="12">
        <v>35.433070866142003</v>
      </c>
      <c r="K3880" s="12">
        <v>0.78740157480299999</v>
      </c>
      <c r="L3880" s="12">
        <v>29.133858267716999</v>
      </c>
      <c r="M3880" s="12">
        <v>17.322834645669001</v>
      </c>
      <c r="N3880" s="12">
        <v>0.78740157480299999</v>
      </c>
      <c r="O3880" s="34">
        <v>4.7244094488190003</v>
      </c>
    </row>
    <row r="3881" spans="2:15" x14ac:dyDescent="0.2">
      <c r="D3881" s="175"/>
      <c r="E3881" s="4" t="s">
        <v>71</v>
      </c>
      <c r="F3881" s="6"/>
      <c r="G3881" s="5">
        <v>70</v>
      </c>
      <c r="H3881" s="77">
        <v>64.285714285713993</v>
      </c>
      <c r="I3881" s="29">
        <v>0</v>
      </c>
      <c r="J3881" s="12">
        <v>34.285714285714</v>
      </c>
      <c r="K3881" s="12">
        <v>1.4285714285710001</v>
      </c>
      <c r="L3881" s="28">
        <v>34.285714285714</v>
      </c>
      <c r="M3881" s="12">
        <v>15.714285714286</v>
      </c>
      <c r="N3881" s="29">
        <v>0</v>
      </c>
      <c r="O3881" s="34">
        <v>4.2857142857139996</v>
      </c>
    </row>
    <row r="3882" spans="2:15" x14ac:dyDescent="0.2">
      <c r="D3882" s="176"/>
      <c r="E3882" s="59" t="s">
        <v>72</v>
      </c>
      <c r="F3882" s="60"/>
      <c r="G3882" s="56">
        <v>69</v>
      </c>
      <c r="H3882" s="126">
        <v>63.768115942028999</v>
      </c>
      <c r="I3882" s="80">
        <v>0</v>
      </c>
      <c r="J3882" s="109">
        <v>43.478260869564998</v>
      </c>
      <c r="K3882" s="47">
        <v>1.449275362319</v>
      </c>
      <c r="L3882" s="109">
        <v>37.681159420290001</v>
      </c>
      <c r="M3882" s="47">
        <v>18.840579710145001</v>
      </c>
      <c r="N3882" s="80">
        <v>0</v>
      </c>
      <c r="O3882" s="85">
        <v>2.898550724638</v>
      </c>
    </row>
    <row r="3884" spans="2:15" x14ac:dyDescent="0.2">
      <c r="B3884" s="43" t="str">
        <f xml:space="preserve"> HYPERLINK("#'目次'!B147", "[141]")</f>
        <v>[141]</v>
      </c>
      <c r="C3884" s="31" t="s">
        <v>291</v>
      </c>
    </row>
    <row r="3885" spans="2:15" x14ac:dyDescent="0.2">
      <c r="C3885" s="156" t="s">
        <v>292</v>
      </c>
    </row>
    <row r="3887" spans="2:15" x14ac:dyDescent="0.2">
      <c r="C3887" s="31" t="s">
        <v>75</v>
      </c>
    </row>
    <row r="3888" spans="2:15" ht="24" x14ac:dyDescent="0.2">
      <c r="D3888" s="177"/>
      <c r="E3888" s="178"/>
      <c r="F3888" s="178"/>
      <c r="G3888" s="40" t="s">
        <v>14</v>
      </c>
      <c r="H3888" s="42" t="s">
        <v>213</v>
      </c>
      <c r="I3888" s="15" t="s">
        <v>214</v>
      </c>
      <c r="J3888" s="15" t="s">
        <v>215</v>
      </c>
      <c r="K3888" s="15" t="s">
        <v>216</v>
      </c>
      <c r="L3888" s="15" t="s">
        <v>217</v>
      </c>
      <c r="M3888" s="15" t="s">
        <v>293</v>
      </c>
      <c r="N3888" s="15" t="s">
        <v>86</v>
      </c>
      <c r="O3888" s="44" t="s">
        <v>17</v>
      </c>
    </row>
    <row r="3889" spans="4:15" x14ac:dyDescent="0.2">
      <c r="D3889" s="179"/>
      <c r="E3889" s="180"/>
      <c r="F3889" s="180"/>
      <c r="G3889" s="39"/>
      <c r="H3889" s="41"/>
      <c r="I3889" s="14"/>
      <c r="J3889" s="14"/>
      <c r="K3889" s="14"/>
      <c r="L3889" s="14"/>
      <c r="M3889" s="14"/>
      <c r="N3889" s="14"/>
      <c r="O3889" s="38"/>
    </row>
    <row r="3890" spans="4:15" x14ac:dyDescent="0.2">
      <c r="D3890" s="58"/>
      <c r="E3890" s="53" t="s">
        <v>14</v>
      </c>
      <c r="F3890" s="52"/>
      <c r="G3890" s="37">
        <v>1163</v>
      </c>
      <c r="H3890" s="24">
        <v>70.163370593292996</v>
      </c>
      <c r="I3890" s="24">
        <v>0.17196904557199999</v>
      </c>
      <c r="J3890" s="24">
        <v>30.782459157352001</v>
      </c>
      <c r="K3890" s="24">
        <v>1.4617368873600001</v>
      </c>
      <c r="L3890" s="24">
        <v>25.451418744626</v>
      </c>
      <c r="M3890" s="24">
        <v>13.843508168530001</v>
      </c>
      <c r="N3890" s="24">
        <v>0.429922613929</v>
      </c>
      <c r="O3890" s="68">
        <v>7.3946689595870003</v>
      </c>
    </row>
    <row r="3891" spans="4:15" x14ac:dyDescent="0.2">
      <c r="D3891" s="174" t="s">
        <v>36</v>
      </c>
      <c r="E3891" s="20" t="s">
        <v>76</v>
      </c>
      <c r="F3891" s="22"/>
      <c r="G3891" s="21">
        <v>597</v>
      </c>
      <c r="H3891" s="51">
        <v>70.184254606365002</v>
      </c>
      <c r="I3891" s="19">
        <v>0.33500837520900001</v>
      </c>
      <c r="J3891" s="19">
        <v>29.145728643216</v>
      </c>
      <c r="K3891" s="19">
        <v>1.340033500838</v>
      </c>
      <c r="L3891" s="19">
        <v>22.780569514238</v>
      </c>
      <c r="M3891" s="19">
        <v>12.730318257956</v>
      </c>
      <c r="N3891" s="19">
        <v>0.670016750419</v>
      </c>
      <c r="O3891" s="50">
        <v>8.2077051926299998</v>
      </c>
    </row>
    <row r="3892" spans="4:15" x14ac:dyDescent="0.2">
      <c r="D3892" s="175"/>
      <c r="E3892" s="4" t="s">
        <v>39</v>
      </c>
      <c r="F3892" s="6"/>
      <c r="G3892" s="5">
        <v>32</v>
      </c>
      <c r="H3892" s="94">
        <v>81.25</v>
      </c>
      <c r="I3892" s="29">
        <v>0</v>
      </c>
      <c r="J3892" s="87">
        <v>0</v>
      </c>
      <c r="K3892" s="12">
        <v>3.125</v>
      </c>
      <c r="L3892" s="12">
        <v>21.875</v>
      </c>
      <c r="M3892" s="12">
        <v>12.5</v>
      </c>
      <c r="N3892" s="12">
        <v>3.125</v>
      </c>
      <c r="O3892" s="97">
        <v>12.5</v>
      </c>
    </row>
    <row r="3893" spans="4:15" x14ac:dyDescent="0.2">
      <c r="D3893" s="175"/>
      <c r="E3893" s="4" t="s">
        <v>40</v>
      </c>
      <c r="F3893" s="6"/>
      <c r="G3893" s="5">
        <v>73</v>
      </c>
      <c r="H3893" s="75">
        <v>76.712328767122997</v>
      </c>
      <c r="I3893" s="29">
        <v>0</v>
      </c>
      <c r="J3893" s="12">
        <v>31.506849315067999</v>
      </c>
      <c r="K3893" s="12">
        <v>2.7397260273969999</v>
      </c>
      <c r="L3893" s="12">
        <v>27.397260273973</v>
      </c>
      <c r="M3893" s="28">
        <v>19.178082191781002</v>
      </c>
      <c r="N3893" s="12">
        <v>1.369863013699</v>
      </c>
      <c r="O3893" s="34">
        <v>2.7397260273969999</v>
      </c>
    </row>
    <row r="3894" spans="4:15" x14ac:dyDescent="0.2">
      <c r="D3894" s="175"/>
      <c r="E3894" s="4" t="s">
        <v>41</v>
      </c>
      <c r="F3894" s="6"/>
      <c r="G3894" s="5">
        <v>106</v>
      </c>
      <c r="H3894" s="77">
        <v>62.264150943395997</v>
      </c>
      <c r="I3894" s="12">
        <v>0.94339622641499998</v>
      </c>
      <c r="J3894" s="28">
        <v>35.849056603774002</v>
      </c>
      <c r="K3894" s="12">
        <v>1.88679245283</v>
      </c>
      <c r="L3894" s="12">
        <v>27.358490566038</v>
      </c>
      <c r="M3894" s="28">
        <v>19.811320754716998</v>
      </c>
      <c r="N3894" s="29">
        <v>0</v>
      </c>
      <c r="O3894" s="34">
        <v>8.4905660377360004</v>
      </c>
    </row>
    <row r="3895" spans="4:15" x14ac:dyDescent="0.2">
      <c r="D3895" s="175"/>
      <c r="E3895" s="4" t="s">
        <v>42</v>
      </c>
      <c r="F3895" s="6"/>
      <c r="G3895" s="5">
        <v>112</v>
      </c>
      <c r="H3895" s="32">
        <v>68.75</v>
      </c>
      <c r="I3895" s="29">
        <v>0</v>
      </c>
      <c r="J3895" s="12">
        <v>28.571428571428999</v>
      </c>
      <c r="K3895" s="12">
        <v>0.89285714285700002</v>
      </c>
      <c r="L3895" s="12">
        <v>25</v>
      </c>
      <c r="M3895" s="12">
        <v>13.392857142857</v>
      </c>
      <c r="N3895" s="29">
        <v>0</v>
      </c>
      <c r="O3895" s="34">
        <v>6.25</v>
      </c>
    </row>
    <row r="3896" spans="4:15" x14ac:dyDescent="0.2">
      <c r="D3896" s="175"/>
      <c r="E3896" s="4" t="s">
        <v>43</v>
      </c>
      <c r="F3896" s="6"/>
      <c r="G3896" s="5">
        <v>96</v>
      </c>
      <c r="H3896" s="32">
        <v>70.833333333333002</v>
      </c>
      <c r="I3896" s="29">
        <v>0</v>
      </c>
      <c r="J3896" s="12">
        <v>33.333333333333002</v>
      </c>
      <c r="K3896" s="29">
        <v>0</v>
      </c>
      <c r="L3896" s="12">
        <v>25</v>
      </c>
      <c r="M3896" s="12">
        <v>14.583333333333</v>
      </c>
      <c r="N3896" s="29">
        <v>0</v>
      </c>
      <c r="O3896" s="34">
        <v>8.333333333333</v>
      </c>
    </row>
    <row r="3897" spans="4:15" x14ac:dyDescent="0.2">
      <c r="D3897" s="175"/>
      <c r="E3897" s="4" t="s">
        <v>44</v>
      </c>
      <c r="F3897" s="6"/>
      <c r="G3897" s="5">
        <v>107</v>
      </c>
      <c r="H3897" s="32">
        <v>71.028037383178003</v>
      </c>
      <c r="I3897" s="29">
        <v>0</v>
      </c>
      <c r="J3897" s="33">
        <v>24.299065420561</v>
      </c>
      <c r="K3897" s="12">
        <v>1.869158878505</v>
      </c>
      <c r="L3897" s="33">
        <v>19.626168224299001</v>
      </c>
      <c r="M3897" s="61">
        <v>3.7383177570089998</v>
      </c>
      <c r="N3897" s="12">
        <v>1.869158878505</v>
      </c>
      <c r="O3897" s="34">
        <v>10.280373831776</v>
      </c>
    </row>
    <row r="3898" spans="4:15" x14ac:dyDescent="0.2">
      <c r="D3898" s="175"/>
      <c r="E3898" s="4" t="s">
        <v>45</v>
      </c>
      <c r="F3898" s="6"/>
      <c r="G3898" s="5">
        <v>71</v>
      </c>
      <c r="H3898" s="32">
        <v>70.422535211267999</v>
      </c>
      <c r="I3898" s="12">
        <v>1.4084507042250001</v>
      </c>
      <c r="J3898" s="12">
        <v>32.394366197182997</v>
      </c>
      <c r="K3898" s="29">
        <v>0</v>
      </c>
      <c r="L3898" s="61">
        <v>9.8591549295770005</v>
      </c>
      <c r="M3898" s="33">
        <v>5.6338028169010004</v>
      </c>
      <c r="N3898" s="29">
        <v>0</v>
      </c>
      <c r="O3898" s="34">
        <v>11.267605633803001</v>
      </c>
    </row>
    <row r="3899" spans="4:15" x14ac:dyDescent="0.2">
      <c r="D3899" s="174" t="s">
        <v>37</v>
      </c>
      <c r="E3899" s="20" t="s">
        <v>77</v>
      </c>
      <c r="F3899" s="22"/>
      <c r="G3899" s="21">
        <v>566</v>
      </c>
      <c r="H3899" s="51">
        <v>70.141342756184002</v>
      </c>
      <c r="I3899" s="74">
        <v>0</v>
      </c>
      <c r="J3899" s="19">
        <v>32.508833922260997</v>
      </c>
      <c r="K3899" s="19">
        <v>1.5901060070669999</v>
      </c>
      <c r="L3899" s="19">
        <v>28.268551236749001</v>
      </c>
      <c r="M3899" s="19">
        <v>15.017667844523</v>
      </c>
      <c r="N3899" s="19">
        <v>0.17667844523000001</v>
      </c>
      <c r="O3899" s="50">
        <v>6.5371024734979999</v>
      </c>
    </row>
    <row r="3900" spans="4:15" x14ac:dyDescent="0.2">
      <c r="D3900" s="175"/>
      <c r="E3900" s="4" t="s">
        <v>39</v>
      </c>
      <c r="F3900" s="6"/>
      <c r="G3900" s="5">
        <v>26</v>
      </c>
      <c r="H3900" s="94">
        <v>84.615384615384997</v>
      </c>
      <c r="I3900" s="29">
        <v>0</v>
      </c>
      <c r="J3900" s="61">
        <v>3.8461538461539999</v>
      </c>
      <c r="K3900" s="12">
        <v>3.8461538461539999</v>
      </c>
      <c r="L3900" s="61">
        <v>3.8461538461539999</v>
      </c>
      <c r="M3900" s="12">
        <v>15.384615384615</v>
      </c>
      <c r="N3900" s="29">
        <v>0</v>
      </c>
      <c r="O3900" s="34">
        <v>7.6923076923079998</v>
      </c>
    </row>
    <row r="3901" spans="4:15" x14ac:dyDescent="0.2">
      <c r="D3901" s="175"/>
      <c r="E3901" s="4" t="s">
        <v>40</v>
      </c>
      <c r="F3901" s="6"/>
      <c r="G3901" s="5">
        <v>71</v>
      </c>
      <c r="H3901" s="94">
        <v>80.281690140845001</v>
      </c>
      <c r="I3901" s="29">
        <v>0</v>
      </c>
      <c r="J3901" s="28">
        <v>36.619718309859003</v>
      </c>
      <c r="K3901" s="12">
        <v>2.8169014084509998</v>
      </c>
      <c r="L3901" s="28">
        <v>35.211267605633999</v>
      </c>
      <c r="M3901" s="12">
        <v>18.309859154929999</v>
      </c>
      <c r="N3901" s="29">
        <v>0</v>
      </c>
      <c r="O3901" s="101">
        <v>1.4084507042250001</v>
      </c>
    </row>
    <row r="3902" spans="4:15" x14ac:dyDescent="0.2">
      <c r="D3902" s="175"/>
      <c r="E3902" s="4" t="s">
        <v>41</v>
      </c>
      <c r="F3902" s="6"/>
      <c r="G3902" s="5">
        <v>96</v>
      </c>
      <c r="H3902" s="32">
        <v>65.625</v>
      </c>
      <c r="I3902" s="29">
        <v>0</v>
      </c>
      <c r="J3902" s="28">
        <v>36.458333333333002</v>
      </c>
      <c r="K3902" s="12">
        <v>1.041666666667</v>
      </c>
      <c r="L3902" s="28">
        <v>34.375</v>
      </c>
      <c r="M3902" s="28">
        <v>20.833333333333002</v>
      </c>
      <c r="N3902" s="29">
        <v>0</v>
      </c>
      <c r="O3902" s="34">
        <v>4.166666666667</v>
      </c>
    </row>
    <row r="3903" spans="4:15" x14ac:dyDescent="0.2">
      <c r="D3903" s="175"/>
      <c r="E3903" s="4" t="s">
        <v>42</v>
      </c>
      <c r="F3903" s="6"/>
      <c r="G3903" s="5">
        <v>96</v>
      </c>
      <c r="H3903" s="32">
        <v>70.833333333333002</v>
      </c>
      <c r="I3903" s="29">
        <v>0</v>
      </c>
      <c r="J3903" s="12">
        <v>31.25</v>
      </c>
      <c r="K3903" s="12">
        <v>1.041666666667</v>
      </c>
      <c r="L3903" s="49">
        <v>41.666666666666998</v>
      </c>
      <c r="M3903" s="12">
        <v>16.666666666666998</v>
      </c>
      <c r="N3903" s="12">
        <v>1.041666666667</v>
      </c>
      <c r="O3903" s="34">
        <v>4.166666666667</v>
      </c>
    </row>
    <row r="3904" spans="4:15" x14ac:dyDescent="0.2">
      <c r="D3904" s="175"/>
      <c r="E3904" s="4" t="s">
        <v>43</v>
      </c>
      <c r="F3904" s="6"/>
      <c r="G3904" s="5">
        <v>103</v>
      </c>
      <c r="H3904" s="32">
        <v>66.019417475728005</v>
      </c>
      <c r="I3904" s="29">
        <v>0</v>
      </c>
      <c r="J3904" s="28">
        <v>38.834951456311003</v>
      </c>
      <c r="K3904" s="12">
        <v>1.9417475728160001</v>
      </c>
      <c r="L3904" s="12">
        <v>27.184466019416998</v>
      </c>
      <c r="M3904" s="12">
        <v>16.504854368932001</v>
      </c>
      <c r="N3904" s="29">
        <v>0</v>
      </c>
      <c r="O3904" s="34">
        <v>4.8543689320389998</v>
      </c>
    </row>
    <row r="3905" spans="2:15" x14ac:dyDescent="0.2">
      <c r="D3905" s="175"/>
      <c r="E3905" s="4" t="s">
        <v>44</v>
      </c>
      <c r="F3905" s="6"/>
      <c r="G3905" s="5">
        <v>104</v>
      </c>
      <c r="H3905" s="32">
        <v>66.346153846153996</v>
      </c>
      <c r="I3905" s="29">
        <v>0</v>
      </c>
      <c r="J3905" s="12">
        <v>30.769230769231001</v>
      </c>
      <c r="K3905" s="12">
        <v>0.96153846153800004</v>
      </c>
      <c r="L3905" s="12">
        <v>23.076923076922998</v>
      </c>
      <c r="M3905" s="12">
        <v>13.461538461538</v>
      </c>
      <c r="N3905" s="29">
        <v>0</v>
      </c>
      <c r="O3905" s="34">
        <v>8.6538461538460005</v>
      </c>
    </row>
    <row r="3906" spans="2:15" x14ac:dyDescent="0.2">
      <c r="D3906" s="176"/>
      <c r="E3906" s="59" t="s">
        <v>45</v>
      </c>
      <c r="F3906" s="60"/>
      <c r="G3906" s="56">
        <v>70</v>
      </c>
      <c r="H3906" s="83">
        <v>71.428571428571004</v>
      </c>
      <c r="I3906" s="80">
        <v>0</v>
      </c>
      <c r="J3906" s="47">
        <v>28.571428571428999</v>
      </c>
      <c r="K3906" s="47">
        <v>1.4285714285710001</v>
      </c>
      <c r="L3906" s="92">
        <v>12.857142857143</v>
      </c>
      <c r="M3906" s="92">
        <v>1.4285714285710001</v>
      </c>
      <c r="N3906" s="80">
        <v>0</v>
      </c>
      <c r="O3906" s="112">
        <v>17.142857142857</v>
      </c>
    </row>
    <row r="3908" spans="2:15" x14ac:dyDescent="0.2">
      <c r="B3908" s="43" t="str">
        <f xml:space="preserve"> HYPERLINK("#'目次'!B148", "[142]")</f>
        <v>[142]</v>
      </c>
      <c r="C3908" s="31" t="s">
        <v>297</v>
      </c>
    </row>
    <row r="3909" spans="2:15" x14ac:dyDescent="0.2">
      <c r="C3909" s="156" t="s">
        <v>292</v>
      </c>
    </row>
    <row r="3912" spans="2:15" ht="24" x14ac:dyDescent="0.2">
      <c r="D3912" s="177"/>
      <c r="E3912" s="178"/>
      <c r="F3912" s="178"/>
      <c r="G3912" s="40" t="s">
        <v>14</v>
      </c>
      <c r="H3912" s="42" t="s">
        <v>213</v>
      </c>
      <c r="I3912" s="15" t="s">
        <v>214</v>
      </c>
      <c r="J3912" s="15" t="s">
        <v>215</v>
      </c>
      <c r="K3912" s="15" t="s">
        <v>216</v>
      </c>
      <c r="L3912" s="15" t="s">
        <v>217</v>
      </c>
      <c r="M3912" s="15" t="s">
        <v>293</v>
      </c>
      <c r="N3912" s="15" t="s">
        <v>86</v>
      </c>
      <c r="O3912" s="44" t="s">
        <v>17</v>
      </c>
    </row>
    <row r="3913" spans="2:15" x14ac:dyDescent="0.2">
      <c r="D3913" s="179"/>
      <c r="E3913" s="180"/>
      <c r="F3913" s="180"/>
      <c r="G3913" s="39"/>
      <c r="H3913" s="41"/>
      <c r="I3913" s="14"/>
      <c r="J3913" s="14"/>
      <c r="K3913" s="14"/>
      <c r="L3913" s="14"/>
      <c r="M3913" s="14"/>
      <c r="N3913" s="14"/>
      <c r="O3913" s="38"/>
    </row>
    <row r="3914" spans="2:15" x14ac:dyDescent="0.2">
      <c r="D3914" s="58"/>
      <c r="E3914" s="53" t="s">
        <v>14</v>
      </c>
      <c r="F3914" s="52"/>
      <c r="G3914" s="37">
        <v>1163</v>
      </c>
      <c r="H3914" s="24">
        <v>60.877042132416001</v>
      </c>
      <c r="I3914" s="24">
        <v>0.34393809114399998</v>
      </c>
      <c r="J3914" s="24">
        <v>17.024935511608</v>
      </c>
      <c r="K3914" s="24">
        <v>1.7196904557179999</v>
      </c>
      <c r="L3914" s="24">
        <v>39.552880481513</v>
      </c>
      <c r="M3914" s="24">
        <v>18.228718830609999</v>
      </c>
      <c r="N3914" s="24">
        <v>1.0318142734310001</v>
      </c>
      <c r="O3914" s="68">
        <v>7.3946689595870003</v>
      </c>
    </row>
    <row r="3915" spans="2:15" x14ac:dyDescent="0.2">
      <c r="D3915" s="174" t="s">
        <v>18</v>
      </c>
      <c r="E3915" s="20" t="s">
        <v>19</v>
      </c>
      <c r="F3915" s="22"/>
      <c r="G3915" s="21">
        <v>52</v>
      </c>
      <c r="H3915" s="51">
        <v>65.384615384615003</v>
      </c>
      <c r="I3915" s="74">
        <v>0</v>
      </c>
      <c r="J3915" s="19">
        <v>19.230769230768999</v>
      </c>
      <c r="K3915" s="19">
        <v>3.8461538461539999</v>
      </c>
      <c r="L3915" s="88">
        <v>48.076923076923002</v>
      </c>
      <c r="M3915" s="78">
        <v>11.538461538462</v>
      </c>
      <c r="N3915" s="74">
        <v>0</v>
      </c>
      <c r="O3915" s="50">
        <v>9.6153846153850004</v>
      </c>
    </row>
    <row r="3916" spans="2:15" x14ac:dyDescent="0.2">
      <c r="D3916" s="175"/>
      <c r="E3916" s="4" t="s">
        <v>20</v>
      </c>
      <c r="F3916" s="6"/>
      <c r="G3916" s="5">
        <v>75</v>
      </c>
      <c r="H3916" s="32">
        <v>58.666666666666998</v>
      </c>
      <c r="I3916" s="29">
        <v>0</v>
      </c>
      <c r="J3916" s="12">
        <v>16</v>
      </c>
      <c r="K3916" s="12">
        <v>2.666666666667</v>
      </c>
      <c r="L3916" s="28">
        <v>45.333333333333002</v>
      </c>
      <c r="M3916" s="12">
        <v>17.333333333333002</v>
      </c>
      <c r="N3916" s="29">
        <v>0</v>
      </c>
      <c r="O3916" s="34">
        <v>12</v>
      </c>
    </row>
    <row r="3917" spans="2:15" x14ac:dyDescent="0.2">
      <c r="D3917" s="175"/>
      <c r="E3917" s="4" t="s">
        <v>21</v>
      </c>
      <c r="F3917" s="6"/>
      <c r="G3917" s="5">
        <v>469</v>
      </c>
      <c r="H3917" s="32">
        <v>59.061833688698997</v>
      </c>
      <c r="I3917" s="12">
        <v>0.426439232409</v>
      </c>
      <c r="J3917" s="12">
        <v>17.697228144989001</v>
      </c>
      <c r="K3917" s="12">
        <v>1.9189765458420001</v>
      </c>
      <c r="L3917" s="12">
        <v>43.923240938166003</v>
      </c>
      <c r="M3917" s="12">
        <v>17.484008528785001</v>
      </c>
      <c r="N3917" s="12">
        <v>1.492537313433</v>
      </c>
      <c r="O3917" s="34">
        <v>5.7569296375269996</v>
      </c>
    </row>
    <row r="3918" spans="2:15" x14ac:dyDescent="0.2">
      <c r="D3918" s="175"/>
      <c r="E3918" s="4" t="s">
        <v>22</v>
      </c>
      <c r="F3918" s="6"/>
      <c r="G3918" s="5">
        <v>34</v>
      </c>
      <c r="H3918" s="106">
        <v>50</v>
      </c>
      <c r="I3918" s="29">
        <v>0</v>
      </c>
      <c r="J3918" s="12">
        <v>14.705882352941</v>
      </c>
      <c r="K3918" s="29">
        <v>0</v>
      </c>
      <c r="L3918" s="12">
        <v>38.235294117647001</v>
      </c>
      <c r="M3918" s="12">
        <v>17.647058823529001</v>
      </c>
      <c r="N3918" s="29">
        <v>0</v>
      </c>
      <c r="O3918" s="97">
        <v>14.705882352941</v>
      </c>
    </row>
    <row r="3919" spans="2:15" x14ac:dyDescent="0.2">
      <c r="D3919" s="175"/>
      <c r="E3919" s="4" t="s">
        <v>23</v>
      </c>
      <c r="F3919" s="6"/>
      <c r="G3919" s="5">
        <v>136</v>
      </c>
      <c r="H3919" s="32">
        <v>59.558823529412003</v>
      </c>
      <c r="I3919" s="29">
        <v>0</v>
      </c>
      <c r="J3919" s="28">
        <v>22.794117647059</v>
      </c>
      <c r="K3919" s="12">
        <v>0.73529411764700003</v>
      </c>
      <c r="L3919" s="12">
        <v>38.235294117647001</v>
      </c>
      <c r="M3919" s="12">
        <v>21.323529411765001</v>
      </c>
      <c r="N3919" s="29">
        <v>0</v>
      </c>
      <c r="O3919" s="34">
        <v>8.0882352941180002</v>
      </c>
    </row>
    <row r="3920" spans="2:15" x14ac:dyDescent="0.2">
      <c r="D3920" s="175"/>
      <c r="E3920" s="4" t="s">
        <v>24</v>
      </c>
      <c r="F3920" s="6"/>
      <c r="G3920" s="5">
        <v>180</v>
      </c>
      <c r="H3920" s="32">
        <v>65.555555555555998</v>
      </c>
      <c r="I3920" s="29">
        <v>0</v>
      </c>
      <c r="J3920" s="12">
        <v>15.555555555555999</v>
      </c>
      <c r="K3920" s="12">
        <v>1.666666666667</v>
      </c>
      <c r="L3920" s="33">
        <v>34.444444444444002</v>
      </c>
      <c r="M3920" s="12">
        <v>17.222222222222001</v>
      </c>
      <c r="N3920" s="12">
        <v>1.666666666667</v>
      </c>
      <c r="O3920" s="34">
        <v>7.2222222222220003</v>
      </c>
    </row>
    <row r="3921" spans="4:15" x14ac:dyDescent="0.2">
      <c r="D3921" s="175"/>
      <c r="E3921" s="4" t="s">
        <v>25</v>
      </c>
      <c r="F3921" s="6"/>
      <c r="G3921" s="5">
        <v>69</v>
      </c>
      <c r="H3921" s="32">
        <v>63.768115942028999</v>
      </c>
      <c r="I3921" s="29">
        <v>0</v>
      </c>
      <c r="J3921" s="12">
        <v>13.04347826087</v>
      </c>
      <c r="K3921" s="29">
        <v>0</v>
      </c>
      <c r="L3921" s="33">
        <v>30.434782608696</v>
      </c>
      <c r="M3921" s="28">
        <v>27.536231884058001</v>
      </c>
      <c r="N3921" s="12">
        <v>1.449275362319</v>
      </c>
      <c r="O3921" s="34">
        <v>8.6956521739130004</v>
      </c>
    </row>
    <row r="3922" spans="4:15" x14ac:dyDescent="0.2">
      <c r="D3922" s="175"/>
      <c r="E3922" s="4" t="s">
        <v>26</v>
      </c>
      <c r="F3922" s="6"/>
      <c r="G3922" s="5">
        <v>29</v>
      </c>
      <c r="H3922" s="32">
        <v>62.068965517240997</v>
      </c>
      <c r="I3922" s="29">
        <v>0</v>
      </c>
      <c r="J3922" s="33">
        <v>10.344827586207</v>
      </c>
      <c r="K3922" s="29">
        <v>0</v>
      </c>
      <c r="L3922" s="12">
        <v>37.931034482759003</v>
      </c>
      <c r="M3922" s="33">
        <v>10.344827586207</v>
      </c>
      <c r="N3922" s="29">
        <v>0</v>
      </c>
      <c r="O3922" s="34">
        <v>6.8965517241379999</v>
      </c>
    </row>
    <row r="3923" spans="4:15" x14ac:dyDescent="0.2">
      <c r="D3923" s="175"/>
      <c r="E3923" s="4" t="s">
        <v>27</v>
      </c>
      <c r="F3923" s="6"/>
      <c r="G3923" s="5">
        <v>64</v>
      </c>
      <c r="H3923" s="75">
        <v>68.75</v>
      </c>
      <c r="I3923" s="29">
        <v>0</v>
      </c>
      <c r="J3923" s="33">
        <v>10.9375</v>
      </c>
      <c r="K3923" s="12">
        <v>3.125</v>
      </c>
      <c r="L3923" s="33">
        <v>32.8125</v>
      </c>
      <c r="M3923" s="28">
        <v>25</v>
      </c>
      <c r="N3923" s="29">
        <v>0</v>
      </c>
      <c r="O3923" s="34">
        <v>4.6875</v>
      </c>
    </row>
    <row r="3924" spans="4:15" x14ac:dyDescent="0.2">
      <c r="D3924" s="175"/>
      <c r="E3924" s="4" t="s">
        <v>28</v>
      </c>
      <c r="F3924" s="6"/>
      <c r="G3924" s="5">
        <v>48</v>
      </c>
      <c r="H3924" s="32">
        <v>56.25</v>
      </c>
      <c r="I3924" s="12">
        <v>4.166666666667</v>
      </c>
      <c r="J3924" s="12">
        <v>16.666666666666998</v>
      </c>
      <c r="K3924" s="12">
        <v>2.083333333333</v>
      </c>
      <c r="L3924" s="61">
        <v>29.166666666666998</v>
      </c>
      <c r="M3924" s="12">
        <v>14.583333333333</v>
      </c>
      <c r="N3924" s="12">
        <v>2.083333333333</v>
      </c>
      <c r="O3924" s="34">
        <v>6.25</v>
      </c>
    </row>
    <row r="3925" spans="4:15" x14ac:dyDescent="0.2">
      <c r="D3925" s="175"/>
      <c r="E3925" s="4" t="s">
        <v>29</v>
      </c>
      <c r="F3925" s="6"/>
      <c r="G3925" s="5">
        <v>7</v>
      </c>
      <c r="H3925" s="32">
        <v>57.142857142856997</v>
      </c>
      <c r="I3925" s="29">
        <v>0</v>
      </c>
      <c r="J3925" s="49">
        <v>28.571428571428999</v>
      </c>
      <c r="K3925" s="29">
        <v>0</v>
      </c>
      <c r="L3925" s="61">
        <v>14.285714285714</v>
      </c>
      <c r="M3925" s="87">
        <v>0</v>
      </c>
      <c r="N3925" s="29">
        <v>0</v>
      </c>
      <c r="O3925" s="107">
        <v>28.571428571428999</v>
      </c>
    </row>
    <row r="3926" spans="4:15" x14ac:dyDescent="0.2">
      <c r="D3926" s="174" t="s">
        <v>30</v>
      </c>
      <c r="E3926" s="20" t="s">
        <v>31</v>
      </c>
      <c r="F3926" s="22"/>
      <c r="G3926" s="21">
        <v>373</v>
      </c>
      <c r="H3926" s="51">
        <v>61.126005361929998</v>
      </c>
      <c r="I3926" s="19">
        <v>0.26809651474500001</v>
      </c>
      <c r="J3926" s="19">
        <v>15.549597855228001</v>
      </c>
      <c r="K3926" s="19">
        <v>1.3404825737270001</v>
      </c>
      <c r="L3926" s="19">
        <v>39.678284182306001</v>
      </c>
      <c r="M3926" s="19">
        <v>22.252010723861002</v>
      </c>
      <c r="N3926" s="19">
        <v>0.80428954423599996</v>
      </c>
      <c r="O3926" s="50">
        <v>6.1662198391420002</v>
      </c>
    </row>
    <row r="3927" spans="4:15" x14ac:dyDescent="0.2">
      <c r="D3927" s="175"/>
      <c r="E3927" s="4" t="s">
        <v>32</v>
      </c>
      <c r="F3927" s="6"/>
      <c r="G3927" s="5">
        <v>339</v>
      </c>
      <c r="H3927" s="32">
        <v>59.292035398229999</v>
      </c>
      <c r="I3927" s="12">
        <v>0.88495575221199996</v>
      </c>
      <c r="J3927" s="12">
        <v>14.749262536872999</v>
      </c>
      <c r="K3927" s="12">
        <v>1.474926253687</v>
      </c>
      <c r="L3927" s="12">
        <v>40.412979351032</v>
      </c>
      <c r="M3927" s="12">
        <v>15.929203539823</v>
      </c>
      <c r="N3927" s="12">
        <v>1.769911504425</v>
      </c>
      <c r="O3927" s="34">
        <v>8.5545722713860002</v>
      </c>
    </row>
    <row r="3928" spans="4:15" x14ac:dyDescent="0.2">
      <c r="D3928" s="175"/>
      <c r="E3928" s="4" t="s">
        <v>33</v>
      </c>
      <c r="F3928" s="6"/>
      <c r="G3928" s="5">
        <v>365</v>
      </c>
      <c r="H3928" s="32">
        <v>60.547945205479003</v>
      </c>
      <c r="I3928" s="29">
        <v>0</v>
      </c>
      <c r="J3928" s="12">
        <v>20.273972602739999</v>
      </c>
      <c r="K3928" s="12">
        <v>2.1917808219179999</v>
      </c>
      <c r="L3928" s="12">
        <v>39.452054794520997</v>
      </c>
      <c r="M3928" s="12">
        <v>18.630136986301</v>
      </c>
      <c r="N3928" s="12">
        <v>0.54794520547900005</v>
      </c>
      <c r="O3928" s="34">
        <v>7.9452054794520004</v>
      </c>
    </row>
    <row r="3929" spans="4:15" x14ac:dyDescent="0.2">
      <c r="D3929" s="175"/>
      <c r="E3929" s="4" t="s">
        <v>34</v>
      </c>
      <c r="F3929" s="6"/>
      <c r="G3929" s="5">
        <v>86</v>
      </c>
      <c r="H3929" s="75">
        <v>67.441860465115994</v>
      </c>
      <c r="I3929" s="29">
        <v>0</v>
      </c>
      <c r="J3929" s="12">
        <v>18.604651162791001</v>
      </c>
      <c r="K3929" s="12">
        <v>2.3255813953489999</v>
      </c>
      <c r="L3929" s="12">
        <v>36.046511627907002</v>
      </c>
      <c r="M3929" s="61">
        <v>8.1395348837209998</v>
      </c>
      <c r="N3929" s="12">
        <v>1.1627906976739999</v>
      </c>
      <c r="O3929" s="34">
        <v>5.8139534883720003</v>
      </c>
    </row>
    <row r="3930" spans="4:15" x14ac:dyDescent="0.2">
      <c r="D3930" s="174" t="s">
        <v>35</v>
      </c>
      <c r="E3930" s="20" t="s">
        <v>36</v>
      </c>
      <c r="F3930" s="22"/>
      <c r="G3930" s="21">
        <v>597</v>
      </c>
      <c r="H3930" s="51">
        <v>60.804020100503003</v>
      </c>
      <c r="I3930" s="19">
        <v>0.50251256281400003</v>
      </c>
      <c r="J3930" s="19">
        <v>16.41541038526</v>
      </c>
      <c r="K3930" s="19">
        <v>2.0100502512560001</v>
      </c>
      <c r="L3930" s="19">
        <v>37.018425460636998</v>
      </c>
      <c r="M3930" s="19">
        <v>18.090452261307</v>
      </c>
      <c r="N3930" s="19">
        <v>1.1725293132329999</v>
      </c>
      <c r="O3930" s="50">
        <v>8.3752093802350007</v>
      </c>
    </row>
    <row r="3931" spans="4:15" x14ac:dyDescent="0.2">
      <c r="D3931" s="175"/>
      <c r="E3931" s="4" t="s">
        <v>37</v>
      </c>
      <c r="F3931" s="6"/>
      <c r="G3931" s="5">
        <v>566</v>
      </c>
      <c r="H3931" s="32">
        <v>60.954063604239998</v>
      </c>
      <c r="I3931" s="12">
        <v>0.17667844523000001</v>
      </c>
      <c r="J3931" s="12">
        <v>17.667844522968</v>
      </c>
      <c r="K3931" s="12">
        <v>1.413427561837</v>
      </c>
      <c r="L3931" s="12">
        <v>42.226148409894002</v>
      </c>
      <c r="M3931" s="12">
        <v>18.374558303887</v>
      </c>
      <c r="N3931" s="12">
        <v>0.88339222614799995</v>
      </c>
      <c r="O3931" s="34">
        <v>6.3604240282689997</v>
      </c>
    </row>
    <row r="3932" spans="4:15" x14ac:dyDescent="0.2">
      <c r="D3932" s="174" t="s">
        <v>38</v>
      </c>
      <c r="E3932" s="20" t="s">
        <v>39</v>
      </c>
      <c r="F3932" s="22"/>
      <c r="G3932" s="21">
        <v>58</v>
      </c>
      <c r="H3932" s="129">
        <v>70.689655172414007</v>
      </c>
      <c r="I3932" s="74">
        <v>0</v>
      </c>
      <c r="J3932" s="130">
        <v>0</v>
      </c>
      <c r="K3932" s="19">
        <v>1.7241379310339999</v>
      </c>
      <c r="L3932" s="98">
        <v>27.586206896552</v>
      </c>
      <c r="M3932" s="19">
        <v>17.241379310345</v>
      </c>
      <c r="N3932" s="19">
        <v>5.1724137931029999</v>
      </c>
      <c r="O3932" s="50">
        <v>10.344827586207</v>
      </c>
    </row>
    <row r="3933" spans="4:15" x14ac:dyDescent="0.2">
      <c r="D3933" s="175"/>
      <c r="E3933" s="4" t="s">
        <v>40</v>
      </c>
      <c r="F3933" s="6"/>
      <c r="G3933" s="5">
        <v>144</v>
      </c>
      <c r="H3933" s="75">
        <v>70.833333333333002</v>
      </c>
      <c r="I3933" s="29">
        <v>0</v>
      </c>
      <c r="J3933" s="12">
        <v>15.277777777778001</v>
      </c>
      <c r="K3933" s="12">
        <v>3.4722222222219998</v>
      </c>
      <c r="L3933" s="28">
        <v>47.916666666666998</v>
      </c>
      <c r="M3933" s="28">
        <v>26.388888888888999</v>
      </c>
      <c r="N3933" s="12">
        <v>0.694444444444</v>
      </c>
      <c r="O3933" s="101">
        <v>1.3888888888890001</v>
      </c>
    </row>
    <row r="3934" spans="4:15" x14ac:dyDescent="0.2">
      <c r="D3934" s="175"/>
      <c r="E3934" s="4" t="s">
        <v>41</v>
      </c>
      <c r="F3934" s="6"/>
      <c r="G3934" s="5">
        <v>202</v>
      </c>
      <c r="H3934" s="106">
        <v>47.524752475248</v>
      </c>
      <c r="I3934" s="12">
        <v>0.49504950495</v>
      </c>
      <c r="J3934" s="28">
        <v>24.752475247524998</v>
      </c>
      <c r="K3934" s="12">
        <v>2.970297029703</v>
      </c>
      <c r="L3934" s="28">
        <v>48.514851485149002</v>
      </c>
      <c r="M3934" s="28">
        <v>24.257425742574</v>
      </c>
      <c r="N3934" s="12">
        <v>0.49504950495</v>
      </c>
      <c r="O3934" s="34">
        <v>6.4356435643559999</v>
      </c>
    </row>
    <row r="3935" spans="4:15" x14ac:dyDescent="0.2">
      <c r="D3935" s="175"/>
      <c r="E3935" s="4" t="s">
        <v>42</v>
      </c>
      <c r="F3935" s="6"/>
      <c r="G3935" s="5">
        <v>208</v>
      </c>
      <c r="H3935" s="32">
        <v>61.538461538462002</v>
      </c>
      <c r="I3935" s="29">
        <v>0</v>
      </c>
      <c r="J3935" s="12">
        <v>18.269230769231001</v>
      </c>
      <c r="K3935" s="12">
        <v>0.96153846153800004</v>
      </c>
      <c r="L3935" s="28">
        <v>47.596153846154003</v>
      </c>
      <c r="M3935" s="12">
        <v>19.230769230768999</v>
      </c>
      <c r="N3935" s="12">
        <v>1.442307692308</v>
      </c>
      <c r="O3935" s="34">
        <v>5.2884615384620002</v>
      </c>
    </row>
    <row r="3936" spans="4:15" x14ac:dyDescent="0.2">
      <c r="D3936" s="175"/>
      <c r="E3936" s="4" t="s">
        <v>43</v>
      </c>
      <c r="F3936" s="6"/>
      <c r="G3936" s="5">
        <v>199</v>
      </c>
      <c r="H3936" s="32">
        <v>57.788944723618002</v>
      </c>
      <c r="I3936" s="29">
        <v>0</v>
      </c>
      <c r="J3936" s="12">
        <v>17.587939698492001</v>
      </c>
      <c r="K3936" s="12">
        <v>0.50251256281400003</v>
      </c>
      <c r="L3936" s="12">
        <v>41.206030150754003</v>
      </c>
      <c r="M3936" s="12">
        <v>22.110552763819001</v>
      </c>
      <c r="N3936" s="12">
        <v>1.507537688442</v>
      </c>
      <c r="O3936" s="34">
        <v>7.5376884422110004</v>
      </c>
    </row>
    <row r="3937" spans="2:15" x14ac:dyDescent="0.2">
      <c r="D3937" s="175"/>
      <c r="E3937" s="4" t="s">
        <v>44</v>
      </c>
      <c r="F3937" s="6"/>
      <c r="G3937" s="5">
        <v>211</v>
      </c>
      <c r="H3937" s="32">
        <v>63.507109004739</v>
      </c>
      <c r="I3937" s="12">
        <v>0.473933649289</v>
      </c>
      <c r="J3937" s="12">
        <v>14.691943127962</v>
      </c>
      <c r="K3937" s="12">
        <v>0.94786729857800001</v>
      </c>
      <c r="L3937" s="12">
        <v>34.597156398103998</v>
      </c>
      <c r="M3937" s="33">
        <v>10.900473933649</v>
      </c>
      <c r="N3937" s="29">
        <v>0</v>
      </c>
      <c r="O3937" s="34">
        <v>9.0047393364929995</v>
      </c>
    </row>
    <row r="3938" spans="2:15" x14ac:dyDescent="0.2">
      <c r="D3938" s="176"/>
      <c r="E3938" s="59" t="s">
        <v>45</v>
      </c>
      <c r="F3938" s="60"/>
      <c r="G3938" s="56">
        <v>141</v>
      </c>
      <c r="H3938" s="83">
        <v>65.248226950355004</v>
      </c>
      <c r="I3938" s="47">
        <v>1.4184397163119999</v>
      </c>
      <c r="J3938" s="47">
        <v>15.602836879432999</v>
      </c>
      <c r="K3938" s="47">
        <v>2.1276595744679998</v>
      </c>
      <c r="L3938" s="92">
        <v>16.312056737589</v>
      </c>
      <c r="M3938" s="92">
        <v>5.6737588652479998</v>
      </c>
      <c r="N3938" s="47">
        <v>0.70921985815599997</v>
      </c>
      <c r="O3938" s="112">
        <v>14.184397163121</v>
      </c>
    </row>
    <row r="3940" spans="2:15" x14ac:dyDescent="0.2">
      <c r="B3940" s="43" t="str">
        <f xml:space="preserve"> HYPERLINK("#'目次'!B149", "[143]")</f>
        <v>[143]</v>
      </c>
      <c r="C3940" s="31" t="s">
        <v>297</v>
      </c>
    </row>
    <row r="3941" spans="2:15" x14ac:dyDescent="0.2">
      <c r="C3941" s="156" t="s">
        <v>292</v>
      </c>
    </row>
    <row r="3944" spans="2:15" ht="24" x14ac:dyDescent="0.2">
      <c r="D3944" s="177"/>
      <c r="E3944" s="178"/>
      <c r="F3944" s="178"/>
      <c r="G3944" s="40" t="s">
        <v>14</v>
      </c>
      <c r="H3944" s="42" t="s">
        <v>213</v>
      </c>
      <c r="I3944" s="15" t="s">
        <v>214</v>
      </c>
      <c r="J3944" s="15" t="s">
        <v>215</v>
      </c>
      <c r="K3944" s="15" t="s">
        <v>216</v>
      </c>
      <c r="L3944" s="15" t="s">
        <v>217</v>
      </c>
      <c r="M3944" s="15" t="s">
        <v>293</v>
      </c>
      <c r="N3944" s="15" t="s">
        <v>86</v>
      </c>
      <c r="O3944" s="44" t="s">
        <v>17</v>
      </c>
    </row>
    <row r="3945" spans="2:15" x14ac:dyDescent="0.2">
      <c r="D3945" s="179"/>
      <c r="E3945" s="180"/>
      <c r="F3945" s="180"/>
      <c r="G3945" s="39"/>
      <c r="H3945" s="41"/>
      <c r="I3945" s="14"/>
      <c r="J3945" s="14"/>
      <c r="K3945" s="14"/>
      <c r="L3945" s="14"/>
      <c r="M3945" s="14"/>
      <c r="N3945" s="14"/>
      <c r="O3945" s="38"/>
    </row>
    <row r="3946" spans="2:15" x14ac:dyDescent="0.2">
      <c r="D3946" s="58"/>
      <c r="E3946" s="53" t="s">
        <v>14</v>
      </c>
      <c r="F3946" s="52"/>
      <c r="G3946" s="37">
        <v>1163</v>
      </c>
      <c r="H3946" s="24">
        <v>60.877042132416001</v>
      </c>
      <c r="I3946" s="24">
        <v>0.34393809114399998</v>
      </c>
      <c r="J3946" s="24">
        <v>17.024935511608</v>
      </c>
      <c r="K3946" s="24">
        <v>1.7196904557179999</v>
      </c>
      <c r="L3946" s="24">
        <v>39.552880481513</v>
      </c>
      <c r="M3946" s="24">
        <v>18.228718830609999</v>
      </c>
      <c r="N3946" s="24">
        <v>1.0318142734310001</v>
      </c>
      <c r="O3946" s="68">
        <v>7.3946689595870003</v>
      </c>
    </row>
    <row r="3947" spans="2:15" x14ac:dyDescent="0.2">
      <c r="D3947" s="174" t="s">
        <v>52</v>
      </c>
      <c r="E3947" s="20" t="s">
        <v>53</v>
      </c>
      <c r="F3947" s="22"/>
      <c r="G3947" s="21">
        <v>15</v>
      </c>
      <c r="H3947" s="129">
        <v>66.666666666666998</v>
      </c>
      <c r="I3947" s="74">
        <v>0</v>
      </c>
      <c r="J3947" s="19">
        <v>13.333333333333</v>
      </c>
      <c r="K3947" s="74">
        <v>0</v>
      </c>
      <c r="L3947" s="98">
        <v>20</v>
      </c>
      <c r="M3947" s="19">
        <v>20</v>
      </c>
      <c r="N3947" s="74">
        <v>0</v>
      </c>
      <c r="O3947" s="50">
        <v>6.666666666667</v>
      </c>
    </row>
    <row r="3948" spans="2:15" ht="24" x14ac:dyDescent="0.2">
      <c r="D3948" s="175"/>
      <c r="E3948" s="4" t="s">
        <v>54</v>
      </c>
      <c r="F3948" s="6"/>
      <c r="G3948" s="5">
        <v>116</v>
      </c>
      <c r="H3948" s="32">
        <v>62.931034482759003</v>
      </c>
      <c r="I3948" s="12">
        <v>1.7241379310339999</v>
      </c>
      <c r="J3948" s="12">
        <v>15.517241379310001</v>
      </c>
      <c r="K3948" s="12">
        <v>0.86206896551699996</v>
      </c>
      <c r="L3948" s="61">
        <v>23.275862068965999</v>
      </c>
      <c r="M3948" s="12">
        <v>16.379310344827999</v>
      </c>
      <c r="N3948" s="12">
        <v>0.86206896551699996</v>
      </c>
      <c r="O3948" s="34">
        <v>11.206896551724</v>
      </c>
    </row>
    <row r="3949" spans="2:15" x14ac:dyDescent="0.2">
      <c r="D3949" s="175"/>
      <c r="E3949" s="4" t="s">
        <v>55</v>
      </c>
      <c r="F3949" s="6"/>
      <c r="G3949" s="5">
        <v>41</v>
      </c>
      <c r="H3949" s="77">
        <v>53.658536585366001</v>
      </c>
      <c r="I3949" s="29">
        <v>0</v>
      </c>
      <c r="J3949" s="12">
        <v>12.195121951220001</v>
      </c>
      <c r="K3949" s="12">
        <v>4.8780487804880002</v>
      </c>
      <c r="L3949" s="12">
        <v>43.902439024389999</v>
      </c>
      <c r="M3949" s="12">
        <v>17.073170731706998</v>
      </c>
      <c r="N3949" s="29">
        <v>0</v>
      </c>
      <c r="O3949" s="34">
        <v>7.3170731707319998</v>
      </c>
    </row>
    <row r="3950" spans="2:15" x14ac:dyDescent="0.2">
      <c r="D3950" s="175"/>
      <c r="E3950" s="4" t="s">
        <v>56</v>
      </c>
      <c r="F3950" s="6"/>
      <c r="G3950" s="5">
        <v>60</v>
      </c>
      <c r="H3950" s="77">
        <v>55</v>
      </c>
      <c r="I3950" s="29">
        <v>0</v>
      </c>
      <c r="J3950" s="49">
        <v>35</v>
      </c>
      <c r="K3950" s="29">
        <v>0</v>
      </c>
      <c r="L3950" s="28">
        <v>46.666666666666998</v>
      </c>
      <c r="M3950" s="12">
        <v>18.333333333333002</v>
      </c>
      <c r="N3950" s="12">
        <v>1.666666666667</v>
      </c>
      <c r="O3950" s="34">
        <v>6.666666666667</v>
      </c>
    </row>
    <row r="3951" spans="2:15" x14ac:dyDescent="0.2">
      <c r="D3951" s="175"/>
      <c r="E3951" s="4" t="s">
        <v>57</v>
      </c>
      <c r="F3951" s="6"/>
      <c r="G3951" s="5">
        <v>283</v>
      </c>
      <c r="H3951" s="32">
        <v>59.010600706714001</v>
      </c>
      <c r="I3951" s="12">
        <v>0.35335689045899998</v>
      </c>
      <c r="J3951" s="12">
        <v>15.901060070671001</v>
      </c>
      <c r="K3951" s="12">
        <v>2.1201413427559999</v>
      </c>
      <c r="L3951" s="49">
        <v>51.590106007067</v>
      </c>
      <c r="M3951" s="28">
        <v>24.381625441695999</v>
      </c>
      <c r="N3951" s="29">
        <v>0</v>
      </c>
      <c r="O3951" s="34">
        <v>4.2402826855119997</v>
      </c>
    </row>
    <row r="3952" spans="2:15" x14ac:dyDescent="0.2">
      <c r="D3952" s="175"/>
      <c r="E3952" s="4" t="s">
        <v>58</v>
      </c>
      <c r="F3952" s="6"/>
      <c r="G3952" s="5">
        <v>123</v>
      </c>
      <c r="H3952" s="32">
        <v>58.536585365854002</v>
      </c>
      <c r="I3952" s="29">
        <v>0</v>
      </c>
      <c r="J3952" s="12">
        <v>17.073170731706998</v>
      </c>
      <c r="K3952" s="12">
        <v>0.81300813008100004</v>
      </c>
      <c r="L3952" s="12">
        <v>36.585365853658999</v>
      </c>
      <c r="M3952" s="28">
        <v>25.203252032519998</v>
      </c>
      <c r="N3952" s="12">
        <v>1.6260162601629999</v>
      </c>
      <c r="O3952" s="34">
        <v>9.7560975609760003</v>
      </c>
    </row>
    <row r="3953" spans="2:15" x14ac:dyDescent="0.2">
      <c r="D3953" s="175"/>
      <c r="E3953" s="4" t="s">
        <v>59</v>
      </c>
      <c r="F3953" s="6"/>
      <c r="G3953" s="5">
        <v>186</v>
      </c>
      <c r="H3953" s="32">
        <v>59.677419354839003</v>
      </c>
      <c r="I3953" s="29">
        <v>0</v>
      </c>
      <c r="J3953" s="12">
        <v>15.591397849462</v>
      </c>
      <c r="K3953" s="12">
        <v>2.1505376344089999</v>
      </c>
      <c r="L3953" s="12">
        <v>39.247311827956999</v>
      </c>
      <c r="M3953" s="12">
        <v>14.516129032258</v>
      </c>
      <c r="N3953" s="12">
        <v>1.6129032258060001</v>
      </c>
      <c r="O3953" s="34">
        <v>8.0645161290320004</v>
      </c>
    </row>
    <row r="3954" spans="2:15" x14ac:dyDescent="0.2">
      <c r="D3954" s="175"/>
      <c r="E3954" s="4" t="s">
        <v>60</v>
      </c>
      <c r="F3954" s="6"/>
      <c r="G3954" s="5">
        <v>163</v>
      </c>
      <c r="H3954" s="32">
        <v>63.190184049080003</v>
      </c>
      <c r="I3954" s="29">
        <v>0</v>
      </c>
      <c r="J3954" s="12">
        <v>19.018404907975</v>
      </c>
      <c r="K3954" s="12">
        <v>0.61349693251500004</v>
      </c>
      <c r="L3954" s="12">
        <v>41.717791411043002</v>
      </c>
      <c r="M3954" s="12">
        <v>13.496932515337001</v>
      </c>
      <c r="N3954" s="12">
        <v>1.2269938650309999</v>
      </c>
      <c r="O3954" s="34">
        <v>6.7484662576690004</v>
      </c>
    </row>
    <row r="3955" spans="2:15" x14ac:dyDescent="0.2">
      <c r="D3955" s="175"/>
      <c r="E3955" s="4" t="s">
        <v>61</v>
      </c>
      <c r="F3955" s="6"/>
      <c r="G3955" s="5">
        <v>72</v>
      </c>
      <c r="H3955" s="75">
        <v>69.444444444444002</v>
      </c>
      <c r="I3955" s="29">
        <v>0</v>
      </c>
      <c r="J3955" s="61">
        <v>1.3888888888890001</v>
      </c>
      <c r="K3955" s="12">
        <v>4.166666666667</v>
      </c>
      <c r="L3955" s="12">
        <v>38.888888888888999</v>
      </c>
      <c r="M3955" s="12">
        <v>16.666666666666998</v>
      </c>
      <c r="N3955" s="12">
        <v>2.7777777777780002</v>
      </c>
      <c r="O3955" s="34">
        <v>8.333333333333</v>
      </c>
    </row>
    <row r="3956" spans="2:15" x14ac:dyDescent="0.2">
      <c r="D3956" s="175"/>
      <c r="E3956" s="4" t="s">
        <v>62</v>
      </c>
      <c r="F3956" s="6"/>
      <c r="G3956" s="5">
        <v>103</v>
      </c>
      <c r="H3956" s="32">
        <v>65.048543689319999</v>
      </c>
      <c r="I3956" s="12">
        <v>0.97087378640800004</v>
      </c>
      <c r="J3956" s="28">
        <v>23.300970873786</v>
      </c>
      <c r="K3956" s="12">
        <v>1.9417475728160001</v>
      </c>
      <c r="L3956" s="61">
        <v>23.300970873786</v>
      </c>
      <c r="M3956" s="33">
        <v>10.679611650485</v>
      </c>
      <c r="N3956" s="12">
        <v>0.97087378640800004</v>
      </c>
      <c r="O3956" s="34">
        <v>8.7378640776700003</v>
      </c>
    </row>
    <row r="3957" spans="2:15" x14ac:dyDescent="0.2">
      <c r="D3957" s="174" t="s">
        <v>63</v>
      </c>
      <c r="E3957" s="20" t="s">
        <v>64</v>
      </c>
      <c r="F3957" s="22"/>
      <c r="G3957" s="21">
        <v>214</v>
      </c>
      <c r="H3957" s="51">
        <v>64.953271028036994</v>
      </c>
      <c r="I3957" s="19">
        <v>0.46728971962600002</v>
      </c>
      <c r="J3957" s="19">
        <v>14.018691588785</v>
      </c>
      <c r="K3957" s="19">
        <v>2.3364485981310001</v>
      </c>
      <c r="L3957" s="98">
        <v>28.971962616822001</v>
      </c>
      <c r="M3957" s="19">
        <v>14.953271028036999</v>
      </c>
      <c r="N3957" s="19">
        <v>0.93457943925200004</v>
      </c>
      <c r="O3957" s="50">
        <v>8.8785046728969998</v>
      </c>
    </row>
    <row r="3958" spans="2:15" x14ac:dyDescent="0.2">
      <c r="D3958" s="175"/>
      <c r="E3958" s="4" t="s">
        <v>65</v>
      </c>
      <c r="F3958" s="6"/>
      <c r="G3958" s="5">
        <v>160</v>
      </c>
      <c r="H3958" s="32">
        <v>58.75</v>
      </c>
      <c r="I3958" s="29">
        <v>0</v>
      </c>
      <c r="J3958" s="28">
        <v>22.5</v>
      </c>
      <c r="K3958" s="12">
        <v>1.875</v>
      </c>
      <c r="L3958" s="33">
        <v>33.75</v>
      </c>
      <c r="M3958" s="33">
        <v>11.875</v>
      </c>
      <c r="N3958" s="12">
        <v>0.625</v>
      </c>
      <c r="O3958" s="34">
        <v>9.375</v>
      </c>
    </row>
    <row r="3959" spans="2:15" x14ac:dyDescent="0.2">
      <c r="D3959" s="175"/>
      <c r="E3959" s="4" t="s">
        <v>66</v>
      </c>
      <c r="F3959" s="6"/>
      <c r="G3959" s="5">
        <v>160</v>
      </c>
      <c r="H3959" s="75">
        <v>67.5</v>
      </c>
      <c r="I3959" s="29">
        <v>0</v>
      </c>
      <c r="J3959" s="12">
        <v>16.25</v>
      </c>
      <c r="K3959" s="12">
        <v>0.625</v>
      </c>
      <c r="L3959" s="33">
        <v>34.375</v>
      </c>
      <c r="M3959" s="12">
        <v>19.375</v>
      </c>
      <c r="N3959" s="12">
        <v>1.25</v>
      </c>
      <c r="O3959" s="34">
        <v>6.25</v>
      </c>
    </row>
    <row r="3960" spans="2:15" x14ac:dyDescent="0.2">
      <c r="D3960" s="175"/>
      <c r="E3960" s="4" t="s">
        <v>67</v>
      </c>
      <c r="F3960" s="6"/>
      <c r="G3960" s="5">
        <v>150</v>
      </c>
      <c r="H3960" s="32">
        <v>60.666666666666998</v>
      </c>
      <c r="I3960" s="12">
        <v>0.66666666666700003</v>
      </c>
      <c r="J3960" s="12">
        <v>14.666666666667</v>
      </c>
      <c r="K3960" s="12">
        <v>2.666666666667</v>
      </c>
      <c r="L3960" s="12">
        <v>42.666666666666998</v>
      </c>
      <c r="M3960" s="28">
        <v>24.666666666666998</v>
      </c>
      <c r="N3960" s="12">
        <v>2</v>
      </c>
      <c r="O3960" s="34">
        <v>8</v>
      </c>
    </row>
    <row r="3961" spans="2:15" x14ac:dyDescent="0.2">
      <c r="D3961" s="175"/>
      <c r="E3961" s="4" t="s">
        <v>68</v>
      </c>
      <c r="F3961" s="6"/>
      <c r="G3961" s="5">
        <v>110</v>
      </c>
      <c r="H3961" s="77">
        <v>54.545454545455001</v>
      </c>
      <c r="I3961" s="29">
        <v>0</v>
      </c>
      <c r="J3961" s="12">
        <v>14.545454545455</v>
      </c>
      <c r="K3961" s="12">
        <v>1.818181818182</v>
      </c>
      <c r="L3961" s="49">
        <v>50</v>
      </c>
      <c r="M3961" s="12">
        <v>13.636363636364001</v>
      </c>
      <c r="N3961" s="12">
        <v>0.90909090909099999</v>
      </c>
      <c r="O3961" s="34">
        <v>8.1818181818180005</v>
      </c>
    </row>
    <row r="3962" spans="2:15" x14ac:dyDescent="0.2">
      <c r="D3962" s="175"/>
      <c r="E3962" s="4" t="s">
        <v>69</v>
      </c>
      <c r="F3962" s="6"/>
      <c r="G3962" s="5">
        <v>91</v>
      </c>
      <c r="H3962" s="32">
        <v>59.340659340659002</v>
      </c>
      <c r="I3962" s="29">
        <v>0</v>
      </c>
      <c r="J3962" s="12">
        <v>16.483516483515999</v>
      </c>
      <c r="K3962" s="12">
        <v>1.098901098901</v>
      </c>
      <c r="L3962" s="28">
        <v>48.351648351648002</v>
      </c>
      <c r="M3962" s="12">
        <v>19.780219780220001</v>
      </c>
      <c r="N3962" s="12">
        <v>1.098901098901</v>
      </c>
      <c r="O3962" s="34">
        <v>7.6923076923079998</v>
      </c>
    </row>
    <row r="3963" spans="2:15" x14ac:dyDescent="0.2">
      <c r="D3963" s="175"/>
      <c r="E3963" s="4" t="s">
        <v>70</v>
      </c>
      <c r="F3963" s="6"/>
      <c r="G3963" s="5">
        <v>127</v>
      </c>
      <c r="H3963" s="32">
        <v>60.629921259843002</v>
      </c>
      <c r="I3963" s="12">
        <v>1.574803149606</v>
      </c>
      <c r="J3963" s="12">
        <v>21.259842519685002</v>
      </c>
      <c r="K3963" s="12">
        <v>0.78740157480299999</v>
      </c>
      <c r="L3963" s="12">
        <v>44.094488188976001</v>
      </c>
      <c r="M3963" s="12">
        <v>22.834645669291</v>
      </c>
      <c r="N3963" s="29">
        <v>0</v>
      </c>
      <c r="O3963" s="34">
        <v>5.5118110236220001</v>
      </c>
    </row>
    <row r="3964" spans="2:15" x14ac:dyDescent="0.2">
      <c r="D3964" s="175"/>
      <c r="E3964" s="4" t="s">
        <v>71</v>
      </c>
      <c r="F3964" s="6"/>
      <c r="G3964" s="5">
        <v>70</v>
      </c>
      <c r="H3964" s="77">
        <v>52.857142857143003</v>
      </c>
      <c r="I3964" s="29">
        <v>0</v>
      </c>
      <c r="J3964" s="12">
        <v>17.142857142857</v>
      </c>
      <c r="K3964" s="12">
        <v>1.4285714285710001</v>
      </c>
      <c r="L3964" s="28">
        <v>47.142857142856997</v>
      </c>
      <c r="M3964" s="12">
        <v>18.571428571428999</v>
      </c>
      <c r="N3964" s="12">
        <v>1.4285714285710001</v>
      </c>
      <c r="O3964" s="34">
        <v>5.7142857142860004</v>
      </c>
    </row>
    <row r="3965" spans="2:15" x14ac:dyDescent="0.2">
      <c r="D3965" s="176"/>
      <c r="E3965" s="59" t="s">
        <v>72</v>
      </c>
      <c r="F3965" s="60"/>
      <c r="G3965" s="56">
        <v>69</v>
      </c>
      <c r="H3965" s="126">
        <v>53.623188405797002</v>
      </c>
      <c r="I3965" s="80">
        <v>0</v>
      </c>
      <c r="J3965" s="47">
        <v>20.289855072464</v>
      </c>
      <c r="K3965" s="47">
        <v>1.449275362319</v>
      </c>
      <c r="L3965" s="102">
        <v>46.376811594202998</v>
      </c>
      <c r="M3965" s="102">
        <v>26.086956521739001</v>
      </c>
      <c r="N3965" s="80">
        <v>0</v>
      </c>
      <c r="O3965" s="85">
        <v>2.898550724638</v>
      </c>
    </row>
    <row r="3967" spans="2:15" x14ac:dyDescent="0.2">
      <c r="B3967" s="43" t="str">
        <f xml:space="preserve"> HYPERLINK("#'目次'!B150", "[144]")</f>
        <v>[144]</v>
      </c>
      <c r="C3967" s="31" t="s">
        <v>297</v>
      </c>
    </row>
    <row r="3968" spans="2:15" x14ac:dyDescent="0.2">
      <c r="C3968" s="156" t="s">
        <v>292</v>
      </c>
    </row>
    <row r="3970" spans="3:15" x14ac:dyDescent="0.2">
      <c r="C3970" s="31" t="s">
        <v>75</v>
      </c>
    </row>
    <row r="3971" spans="3:15" ht="24" x14ac:dyDescent="0.2">
      <c r="D3971" s="177"/>
      <c r="E3971" s="178"/>
      <c r="F3971" s="178"/>
      <c r="G3971" s="40" t="s">
        <v>14</v>
      </c>
      <c r="H3971" s="42" t="s">
        <v>213</v>
      </c>
      <c r="I3971" s="15" t="s">
        <v>214</v>
      </c>
      <c r="J3971" s="15" t="s">
        <v>215</v>
      </c>
      <c r="K3971" s="15" t="s">
        <v>216</v>
      </c>
      <c r="L3971" s="15" t="s">
        <v>217</v>
      </c>
      <c r="M3971" s="15" t="s">
        <v>293</v>
      </c>
      <c r="N3971" s="15" t="s">
        <v>86</v>
      </c>
      <c r="O3971" s="44" t="s">
        <v>17</v>
      </c>
    </row>
    <row r="3972" spans="3:15" x14ac:dyDescent="0.2">
      <c r="D3972" s="179"/>
      <c r="E3972" s="180"/>
      <c r="F3972" s="180"/>
      <c r="G3972" s="39"/>
      <c r="H3972" s="41"/>
      <c r="I3972" s="14"/>
      <c r="J3972" s="14"/>
      <c r="K3972" s="14"/>
      <c r="L3972" s="14"/>
      <c r="M3972" s="14"/>
      <c r="N3972" s="14"/>
      <c r="O3972" s="38"/>
    </row>
    <row r="3973" spans="3:15" x14ac:dyDescent="0.2">
      <c r="D3973" s="58"/>
      <c r="E3973" s="53" t="s">
        <v>14</v>
      </c>
      <c r="F3973" s="52"/>
      <c r="G3973" s="37">
        <v>1163</v>
      </c>
      <c r="H3973" s="24">
        <v>60.877042132416001</v>
      </c>
      <c r="I3973" s="24">
        <v>0.34393809114399998</v>
      </c>
      <c r="J3973" s="24">
        <v>17.024935511608</v>
      </c>
      <c r="K3973" s="24">
        <v>1.7196904557179999</v>
      </c>
      <c r="L3973" s="24">
        <v>39.552880481513</v>
      </c>
      <c r="M3973" s="24">
        <v>18.228718830609999</v>
      </c>
      <c r="N3973" s="24">
        <v>1.0318142734310001</v>
      </c>
      <c r="O3973" s="68">
        <v>7.3946689595870003</v>
      </c>
    </row>
    <row r="3974" spans="3:15" x14ac:dyDescent="0.2">
      <c r="D3974" s="174" t="s">
        <v>36</v>
      </c>
      <c r="E3974" s="20" t="s">
        <v>76</v>
      </c>
      <c r="F3974" s="22"/>
      <c r="G3974" s="21">
        <v>597</v>
      </c>
      <c r="H3974" s="51">
        <v>60.804020100503003</v>
      </c>
      <c r="I3974" s="19">
        <v>0.50251256281400003</v>
      </c>
      <c r="J3974" s="19">
        <v>16.41541038526</v>
      </c>
      <c r="K3974" s="19">
        <v>2.0100502512560001</v>
      </c>
      <c r="L3974" s="19">
        <v>37.018425460636998</v>
      </c>
      <c r="M3974" s="19">
        <v>18.090452261307</v>
      </c>
      <c r="N3974" s="19">
        <v>1.1725293132329999</v>
      </c>
      <c r="O3974" s="50">
        <v>8.3752093802350007</v>
      </c>
    </row>
    <row r="3975" spans="3:15" x14ac:dyDescent="0.2">
      <c r="D3975" s="175"/>
      <c r="E3975" s="4" t="s">
        <v>39</v>
      </c>
      <c r="F3975" s="6"/>
      <c r="G3975" s="5">
        <v>32</v>
      </c>
      <c r="H3975" s="32">
        <v>65.625</v>
      </c>
      <c r="I3975" s="29">
        <v>0</v>
      </c>
      <c r="J3975" s="87">
        <v>0</v>
      </c>
      <c r="K3975" s="12">
        <v>3.125</v>
      </c>
      <c r="L3975" s="33">
        <v>31.25</v>
      </c>
      <c r="M3975" s="33">
        <v>12.5</v>
      </c>
      <c r="N3975" s="28">
        <v>6.25</v>
      </c>
      <c r="O3975" s="97">
        <v>12.5</v>
      </c>
    </row>
    <row r="3976" spans="3:15" x14ac:dyDescent="0.2">
      <c r="D3976" s="175"/>
      <c r="E3976" s="4" t="s">
        <v>40</v>
      </c>
      <c r="F3976" s="6"/>
      <c r="G3976" s="5">
        <v>73</v>
      </c>
      <c r="H3976" s="94">
        <v>72.602739726026996</v>
      </c>
      <c r="I3976" s="29">
        <v>0</v>
      </c>
      <c r="J3976" s="12">
        <v>17.808219178081998</v>
      </c>
      <c r="K3976" s="12">
        <v>4.1095890410960001</v>
      </c>
      <c r="L3976" s="12">
        <v>41.095890410959001</v>
      </c>
      <c r="M3976" s="28">
        <v>27.397260273973</v>
      </c>
      <c r="N3976" s="12">
        <v>1.369863013699</v>
      </c>
      <c r="O3976" s="101">
        <v>1.369863013699</v>
      </c>
    </row>
    <row r="3977" spans="3:15" x14ac:dyDescent="0.2">
      <c r="D3977" s="175"/>
      <c r="E3977" s="4" t="s">
        <v>41</v>
      </c>
      <c r="F3977" s="6"/>
      <c r="G3977" s="5">
        <v>106</v>
      </c>
      <c r="H3977" s="106">
        <v>44.339622641509003</v>
      </c>
      <c r="I3977" s="12">
        <v>0.94339622641499998</v>
      </c>
      <c r="J3977" s="28">
        <v>22.641509433962</v>
      </c>
      <c r="K3977" s="12">
        <v>4.7169811320750004</v>
      </c>
      <c r="L3977" s="12">
        <v>44.339622641509003</v>
      </c>
      <c r="M3977" s="28">
        <v>23.584905660377</v>
      </c>
      <c r="N3977" s="29">
        <v>0</v>
      </c>
      <c r="O3977" s="34">
        <v>8.4905660377360004</v>
      </c>
    </row>
    <row r="3978" spans="3:15" x14ac:dyDescent="0.2">
      <c r="D3978" s="175"/>
      <c r="E3978" s="4" t="s">
        <v>42</v>
      </c>
      <c r="F3978" s="6"/>
      <c r="G3978" s="5">
        <v>112</v>
      </c>
      <c r="H3978" s="32">
        <v>63.392857142856997</v>
      </c>
      <c r="I3978" s="29">
        <v>0</v>
      </c>
      <c r="J3978" s="12">
        <v>16.071428571428999</v>
      </c>
      <c r="K3978" s="29">
        <v>0</v>
      </c>
      <c r="L3978" s="28">
        <v>44.642857142856997</v>
      </c>
      <c r="M3978" s="12">
        <v>19.642857142857</v>
      </c>
      <c r="N3978" s="12">
        <v>0.89285714285700002</v>
      </c>
      <c r="O3978" s="34">
        <v>6.25</v>
      </c>
    </row>
    <row r="3979" spans="3:15" x14ac:dyDescent="0.2">
      <c r="D3979" s="175"/>
      <c r="E3979" s="4" t="s">
        <v>43</v>
      </c>
      <c r="F3979" s="6"/>
      <c r="G3979" s="5">
        <v>96</v>
      </c>
      <c r="H3979" s="77">
        <v>55.208333333333002</v>
      </c>
      <c r="I3979" s="29">
        <v>0</v>
      </c>
      <c r="J3979" s="12">
        <v>14.583333333333</v>
      </c>
      <c r="K3979" s="29">
        <v>0</v>
      </c>
      <c r="L3979" s="12">
        <v>39.583333333333002</v>
      </c>
      <c r="M3979" s="12">
        <v>21.875</v>
      </c>
      <c r="N3979" s="12">
        <v>2.083333333333</v>
      </c>
      <c r="O3979" s="34">
        <v>9.375</v>
      </c>
    </row>
    <row r="3980" spans="3:15" x14ac:dyDescent="0.2">
      <c r="D3980" s="175"/>
      <c r="E3980" s="4" t="s">
        <v>44</v>
      </c>
      <c r="F3980" s="6"/>
      <c r="G3980" s="5">
        <v>107</v>
      </c>
      <c r="H3980" s="32">
        <v>65.420560747663998</v>
      </c>
      <c r="I3980" s="29">
        <v>0</v>
      </c>
      <c r="J3980" s="12">
        <v>14.953271028036999</v>
      </c>
      <c r="K3980" s="12">
        <v>0.93457943925200004</v>
      </c>
      <c r="L3980" s="33">
        <v>33.644859813083997</v>
      </c>
      <c r="M3980" s="33">
        <v>10.280373831776</v>
      </c>
      <c r="N3980" s="29">
        <v>0</v>
      </c>
      <c r="O3980" s="34">
        <v>11.214953271028</v>
      </c>
    </row>
    <row r="3981" spans="3:15" x14ac:dyDescent="0.2">
      <c r="D3981" s="175"/>
      <c r="E3981" s="4" t="s">
        <v>45</v>
      </c>
      <c r="F3981" s="6"/>
      <c r="G3981" s="5">
        <v>71</v>
      </c>
      <c r="H3981" s="75">
        <v>67.605633802816996</v>
      </c>
      <c r="I3981" s="12">
        <v>2.8169014084509998</v>
      </c>
      <c r="J3981" s="12">
        <v>18.309859154929999</v>
      </c>
      <c r="K3981" s="12">
        <v>2.8169014084509998</v>
      </c>
      <c r="L3981" s="61">
        <v>14.084507042254</v>
      </c>
      <c r="M3981" s="61">
        <v>7.0422535211269999</v>
      </c>
      <c r="N3981" s="12">
        <v>1.4084507042250001</v>
      </c>
      <c r="O3981" s="34">
        <v>11.267605633803001</v>
      </c>
    </row>
    <row r="3982" spans="3:15" x14ac:dyDescent="0.2">
      <c r="D3982" s="174" t="s">
        <v>37</v>
      </c>
      <c r="E3982" s="20" t="s">
        <v>77</v>
      </c>
      <c r="F3982" s="22"/>
      <c r="G3982" s="21">
        <v>566</v>
      </c>
      <c r="H3982" s="51">
        <v>60.954063604239998</v>
      </c>
      <c r="I3982" s="19">
        <v>0.17667844523000001</v>
      </c>
      <c r="J3982" s="19">
        <v>17.667844522968</v>
      </c>
      <c r="K3982" s="19">
        <v>1.413427561837</v>
      </c>
      <c r="L3982" s="19">
        <v>42.226148409894002</v>
      </c>
      <c r="M3982" s="19">
        <v>18.374558303887</v>
      </c>
      <c r="N3982" s="19">
        <v>0.88339222614799995</v>
      </c>
      <c r="O3982" s="50">
        <v>6.3604240282689997</v>
      </c>
    </row>
    <row r="3983" spans="3:15" x14ac:dyDescent="0.2">
      <c r="D3983" s="175"/>
      <c r="E3983" s="4" t="s">
        <v>39</v>
      </c>
      <c r="F3983" s="6"/>
      <c r="G3983" s="5">
        <v>26</v>
      </c>
      <c r="H3983" s="94">
        <v>76.923076923077005</v>
      </c>
      <c r="I3983" s="29">
        <v>0</v>
      </c>
      <c r="J3983" s="87">
        <v>0</v>
      </c>
      <c r="K3983" s="29">
        <v>0</v>
      </c>
      <c r="L3983" s="61">
        <v>23.076923076922998</v>
      </c>
      <c r="M3983" s="12">
        <v>23.076923076922998</v>
      </c>
      <c r="N3983" s="12">
        <v>3.8461538461539999</v>
      </c>
      <c r="O3983" s="34">
        <v>7.6923076923079998</v>
      </c>
    </row>
    <row r="3984" spans="3:15" x14ac:dyDescent="0.2">
      <c r="D3984" s="175"/>
      <c r="E3984" s="4" t="s">
        <v>40</v>
      </c>
      <c r="F3984" s="6"/>
      <c r="G3984" s="5">
        <v>71</v>
      </c>
      <c r="H3984" s="75">
        <v>69.014084507042</v>
      </c>
      <c r="I3984" s="29">
        <v>0</v>
      </c>
      <c r="J3984" s="12">
        <v>12.676056338027999</v>
      </c>
      <c r="K3984" s="12">
        <v>2.8169014084509998</v>
      </c>
      <c r="L3984" s="49">
        <v>54.929577464788998</v>
      </c>
      <c r="M3984" s="28">
        <v>25.352112676055999</v>
      </c>
      <c r="N3984" s="29">
        <v>0</v>
      </c>
      <c r="O3984" s="101">
        <v>1.4084507042250001</v>
      </c>
    </row>
    <row r="3985" spans="2:15" x14ac:dyDescent="0.2">
      <c r="D3985" s="175"/>
      <c r="E3985" s="4" t="s">
        <v>41</v>
      </c>
      <c r="F3985" s="6"/>
      <c r="G3985" s="5">
        <v>96</v>
      </c>
      <c r="H3985" s="77">
        <v>51.041666666666998</v>
      </c>
      <c r="I3985" s="29">
        <v>0</v>
      </c>
      <c r="J3985" s="49">
        <v>27.083333333333002</v>
      </c>
      <c r="K3985" s="12">
        <v>1.041666666667</v>
      </c>
      <c r="L3985" s="49">
        <v>53.125</v>
      </c>
      <c r="M3985" s="28">
        <v>25</v>
      </c>
      <c r="N3985" s="12">
        <v>1.041666666667</v>
      </c>
      <c r="O3985" s="34">
        <v>4.166666666667</v>
      </c>
    </row>
    <row r="3986" spans="2:15" x14ac:dyDescent="0.2">
      <c r="D3986" s="175"/>
      <c r="E3986" s="4" t="s">
        <v>42</v>
      </c>
      <c r="F3986" s="6"/>
      <c r="G3986" s="5">
        <v>96</v>
      </c>
      <c r="H3986" s="32">
        <v>59.375</v>
      </c>
      <c r="I3986" s="29">
        <v>0</v>
      </c>
      <c r="J3986" s="12">
        <v>20.833333333333002</v>
      </c>
      <c r="K3986" s="12">
        <v>2.083333333333</v>
      </c>
      <c r="L3986" s="49">
        <v>51.041666666666998</v>
      </c>
      <c r="M3986" s="12">
        <v>18.75</v>
      </c>
      <c r="N3986" s="12">
        <v>2.083333333333</v>
      </c>
      <c r="O3986" s="34">
        <v>4.166666666667</v>
      </c>
    </row>
    <row r="3987" spans="2:15" x14ac:dyDescent="0.2">
      <c r="D3987" s="175"/>
      <c r="E3987" s="4" t="s">
        <v>43</v>
      </c>
      <c r="F3987" s="6"/>
      <c r="G3987" s="5">
        <v>103</v>
      </c>
      <c r="H3987" s="32">
        <v>60.194174757281999</v>
      </c>
      <c r="I3987" s="29">
        <v>0</v>
      </c>
      <c r="J3987" s="12">
        <v>20.388349514563</v>
      </c>
      <c r="K3987" s="12">
        <v>0.97087378640800004</v>
      </c>
      <c r="L3987" s="12">
        <v>42.718446601941999</v>
      </c>
      <c r="M3987" s="12">
        <v>22.330097087378999</v>
      </c>
      <c r="N3987" s="12">
        <v>0.97087378640800004</v>
      </c>
      <c r="O3987" s="34">
        <v>5.8252427184469999</v>
      </c>
    </row>
    <row r="3988" spans="2:15" x14ac:dyDescent="0.2">
      <c r="D3988" s="175"/>
      <c r="E3988" s="4" t="s">
        <v>44</v>
      </c>
      <c r="F3988" s="6"/>
      <c r="G3988" s="5">
        <v>104</v>
      </c>
      <c r="H3988" s="32">
        <v>61.538461538462002</v>
      </c>
      <c r="I3988" s="12">
        <v>0.96153846153800004</v>
      </c>
      <c r="J3988" s="12">
        <v>14.423076923077</v>
      </c>
      <c r="K3988" s="12">
        <v>0.96153846153800004</v>
      </c>
      <c r="L3988" s="12">
        <v>35.576923076923002</v>
      </c>
      <c r="M3988" s="33">
        <v>11.538461538462</v>
      </c>
      <c r="N3988" s="29">
        <v>0</v>
      </c>
      <c r="O3988" s="34">
        <v>6.7307692307689999</v>
      </c>
    </row>
    <row r="3989" spans="2:15" x14ac:dyDescent="0.2">
      <c r="D3989" s="176"/>
      <c r="E3989" s="59" t="s">
        <v>45</v>
      </c>
      <c r="F3989" s="60"/>
      <c r="G3989" s="56">
        <v>70</v>
      </c>
      <c r="H3989" s="83">
        <v>62.857142857143003</v>
      </c>
      <c r="I3989" s="80">
        <v>0</v>
      </c>
      <c r="J3989" s="47">
        <v>12.857142857143</v>
      </c>
      <c r="K3989" s="47">
        <v>1.4285714285710001</v>
      </c>
      <c r="L3989" s="92">
        <v>18.571428571428999</v>
      </c>
      <c r="M3989" s="92">
        <v>4.2857142857139996</v>
      </c>
      <c r="N3989" s="80">
        <v>0</v>
      </c>
      <c r="O3989" s="112">
        <v>17.142857142857</v>
      </c>
    </row>
    <row r="3991" spans="2:15" x14ac:dyDescent="0.2">
      <c r="B3991" s="43" t="str">
        <f xml:space="preserve"> HYPERLINK("#'目次'!B151", "[145]")</f>
        <v>[145]</v>
      </c>
      <c r="C3991" s="31" t="s">
        <v>300</v>
      </c>
    </row>
    <row r="3992" spans="2:15" x14ac:dyDescent="0.2">
      <c r="C3992" s="156" t="s">
        <v>292</v>
      </c>
    </row>
    <row r="3995" spans="2:15" ht="24" x14ac:dyDescent="0.2">
      <c r="D3995" s="177"/>
      <c r="E3995" s="178"/>
      <c r="F3995" s="178"/>
      <c r="G3995" s="40" t="s">
        <v>14</v>
      </c>
      <c r="H3995" s="42" t="s">
        <v>213</v>
      </c>
      <c r="I3995" s="15" t="s">
        <v>214</v>
      </c>
      <c r="J3995" s="15" t="s">
        <v>215</v>
      </c>
      <c r="K3995" s="15" t="s">
        <v>216</v>
      </c>
      <c r="L3995" s="15" t="s">
        <v>217</v>
      </c>
      <c r="M3995" s="15" t="s">
        <v>293</v>
      </c>
      <c r="N3995" s="15" t="s">
        <v>86</v>
      </c>
      <c r="O3995" s="44" t="s">
        <v>17</v>
      </c>
    </row>
    <row r="3996" spans="2:15" x14ac:dyDescent="0.2">
      <c r="D3996" s="179"/>
      <c r="E3996" s="180"/>
      <c r="F3996" s="180"/>
      <c r="G3996" s="39"/>
      <c r="H3996" s="41"/>
      <c r="I3996" s="14"/>
      <c r="J3996" s="14"/>
      <c r="K3996" s="14"/>
      <c r="L3996" s="14"/>
      <c r="M3996" s="14"/>
      <c r="N3996" s="14"/>
      <c r="O3996" s="38"/>
    </row>
    <row r="3997" spans="2:15" x14ac:dyDescent="0.2">
      <c r="D3997" s="58"/>
      <c r="E3997" s="53" t="s">
        <v>14</v>
      </c>
      <c r="F3997" s="52"/>
      <c r="G3997" s="37">
        <v>1163</v>
      </c>
      <c r="H3997" s="24">
        <v>60.275150472915001</v>
      </c>
      <c r="I3997" s="24">
        <v>0.17196904557199999</v>
      </c>
      <c r="J3997" s="24">
        <v>38.950988822012</v>
      </c>
      <c r="K3997" s="24">
        <v>1.375752364574</v>
      </c>
      <c r="L3997" s="24">
        <v>30.266552020635999</v>
      </c>
      <c r="M3997" s="24">
        <v>12.725709372313</v>
      </c>
      <c r="N3997" s="24">
        <v>0.68787618228699998</v>
      </c>
      <c r="O3997" s="68">
        <v>6.8787618228719998</v>
      </c>
    </row>
    <row r="3998" spans="2:15" x14ac:dyDescent="0.2">
      <c r="D3998" s="174" t="s">
        <v>18</v>
      </c>
      <c r="E3998" s="20" t="s">
        <v>19</v>
      </c>
      <c r="F3998" s="22"/>
      <c r="G3998" s="21">
        <v>52</v>
      </c>
      <c r="H3998" s="129">
        <v>67.307692307691994</v>
      </c>
      <c r="I3998" s="74">
        <v>0</v>
      </c>
      <c r="J3998" s="88">
        <v>46.153846153845997</v>
      </c>
      <c r="K3998" s="19">
        <v>1.923076923077</v>
      </c>
      <c r="L3998" s="105">
        <v>44.230769230768999</v>
      </c>
      <c r="M3998" s="78">
        <v>7.6923076923079998</v>
      </c>
      <c r="N3998" s="74">
        <v>0</v>
      </c>
      <c r="O3998" s="50">
        <v>5.7692307692310001</v>
      </c>
    </row>
    <row r="3999" spans="2:15" x14ac:dyDescent="0.2">
      <c r="D3999" s="175"/>
      <c r="E3999" s="4" t="s">
        <v>20</v>
      </c>
      <c r="F3999" s="6"/>
      <c r="G3999" s="5">
        <v>75</v>
      </c>
      <c r="H3999" s="32">
        <v>62.666666666666998</v>
      </c>
      <c r="I3999" s="12">
        <v>1.333333333333</v>
      </c>
      <c r="J3999" s="33">
        <v>30.666666666666998</v>
      </c>
      <c r="K3999" s="12">
        <v>2.666666666667</v>
      </c>
      <c r="L3999" s="49">
        <v>45.333333333333002</v>
      </c>
      <c r="M3999" s="12">
        <v>14.666666666667</v>
      </c>
      <c r="N3999" s="29">
        <v>0</v>
      </c>
      <c r="O3999" s="97">
        <v>12</v>
      </c>
    </row>
    <row r="4000" spans="2:15" x14ac:dyDescent="0.2">
      <c r="D4000" s="175"/>
      <c r="E4000" s="4" t="s">
        <v>21</v>
      </c>
      <c r="F4000" s="6"/>
      <c r="G4000" s="5">
        <v>469</v>
      </c>
      <c r="H4000" s="32">
        <v>57.569296375267001</v>
      </c>
      <c r="I4000" s="12">
        <v>0.21321961620499999</v>
      </c>
      <c r="J4000" s="12">
        <v>42.857142857143003</v>
      </c>
      <c r="K4000" s="12">
        <v>1.492537313433</v>
      </c>
      <c r="L4000" s="12">
        <v>26.012793176972</v>
      </c>
      <c r="M4000" s="12">
        <v>13.006396588486</v>
      </c>
      <c r="N4000" s="12">
        <v>0.63965884861400002</v>
      </c>
      <c r="O4000" s="34">
        <v>5.3304904051169997</v>
      </c>
    </row>
    <row r="4001" spans="4:15" x14ac:dyDescent="0.2">
      <c r="D4001" s="175"/>
      <c r="E4001" s="4" t="s">
        <v>22</v>
      </c>
      <c r="F4001" s="6"/>
      <c r="G4001" s="5">
        <v>34</v>
      </c>
      <c r="H4001" s="106">
        <v>50</v>
      </c>
      <c r="I4001" s="29">
        <v>0</v>
      </c>
      <c r="J4001" s="61">
        <v>23.529411764706001</v>
      </c>
      <c r="K4001" s="29">
        <v>0</v>
      </c>
      <c r="L4001" s="28">
        <v>35.294117647058997</v>
      </c>
      <c r="M4001" s="12">
        <v>11.764705882353001</v>
      </c>
      <c r="N4001" s="29">
        <v>0</v>
      </c>
      <c r="O4001" s="97">
        <v>14.705882352941</v>
      </c>
    </row>
    <row r="4002" spans="4:15" x14ac:dyDescent="0.2">
      <c r="D4002" s="175"/>
      <c r="E4002" s="4" t="s">
        <v>23</v>
      </c>
      <c r="F4002" s="6"/>
      <c r="G4002" s="5">
        <v>136</v>
      </c>
      <c r="H4002" s="32">
        <v>58.088235294118</v>
      </c>
      <c r="I4002" s="29">
        <v>0</v>
      </c>
      <c r="J4002" s="28">
        <v>47.794117647058997</v>
      </c>
      <c r="K4002" s="12">
        <v>0.73529411764700003</v>
      </c>
      <c r="L4002" s="12">
        <v>31.617647058824002</v>
      </c>
      <c r="M4002" s="12">
        <v>13.235294117646999</v>
      </c>
      <c r="N4002" s="12">
        <v>0.73529411764700003</v>
      </c>
      <c r="O4002" s="34">
        <v>6.6176470588239997</v>
      </c>
    </row>
    <row r="4003" spans="4:15" x14ac:dyDescent="0.2">
      <c r="D4003" s="175"/>
      <c r="E4003" s="4" t="s">
        <v>24</v>
      </c>
      <c r="F4003" s="6"/>
      <c r="G4003" s="5">
        <v>180</v>
      </c>
      <c r="H4003" s="32">
        <v>60.555555555555998</v>
      </c>
      <c r="I4003" s="29">
        <v>0</v>
      </c>
      <c r="J4003" s="12">
        <v>41.111111111111001</v>
      </c>
      <c r="K4003" s="12">
        <v>1.666666666667</v>
      </c>
      <c r="L4003" s="12">
        <v>31.111111111111001</v>
      </c>
      <c r="M4003" s="12">
        <v>12.777777777778001</v>
      </c>
      <c r="N4003" s="12">
        <v>0.555555555556</v>
      </c>
      <c r="O4003" s="34">
        <v>6.666666666667</v>
      </c>
    </row>
    <row r="4004" spans="4:15" x14ac:dyDescent="0.2">
      <c r="D4004" s="175"/>
      <c r="E4004" s="4" t="s">
        <v>25</v>
      </c>
      <c r="F4004" s="6"/>
      <c r="G4004" s="5">
        <v>69</v>
      </c>
      <c r="H4004" s="32">
        <v>60.869565217390999</v>
      </c>
      <c r="I4004" s="29">
        <v>0</v>
      </c>
      <c r="J4004" s="61">
        <v>27.536231884058001</v>
      </c>
      <c r="K4004" s="29">
        <v>0</v>
      </c>
      <c r="L4004" s="28">
        <v>36.231884057971001</v>
      </c>
      <c r="M4004" s="28">
        <v>20.289855072464</v>
      </c>
      <c r="N4004" s="12">
        <v>1.449275362319</v>
      </c>
      <c r="O4004" s="34">
        <v>7.2463768115939997</v>
      </c>
    </row>
    <row r="4005" spans="4:15" x14ac:dyDescent="0.2">
      <c r="D4005" s="175"/>
      <c r="E4005" s="4" t="s">
        <v>26</v>
      </c>
      <c r="F4005" s="6"/>
      <c r="G4005" s="5">
        <v>29</v>
      </c>
      <c r="H4005" s="77">
        <v>55.172413793102997</v>
      </c>
      <c r="I4005" s="29">
        <v>0</v>
      </c>
      <c r="J4005" s="61">
        <v>24.137931034483</v>
      </c>
      <c r="K4005" s="12">
        <v>3.4482758620689999</v>
      </c>
      <c r="L4005" s="12">
        <v>34.482758620689999</v>
      </c>
      <c r="M4005" s="33">
        <v>6.8965517241379999</v>
      </c>
      <c r="N4005" s="12">
        <v>3.4482758620689999</v>
      </c>
      <c r="O4005" s="34">
        <v>10.344827586207</v>
      </c>
    </row>
    <row r="4006" spans="4:15" x14ac:dyDescent="0.2">
      <c r="D4006" s="175"/>
      <c r="E4006" s="4" t="s">
        <v>27</v>
      </c>
      <c r="F4006" s="6"/>
      <c r="G4006" s="5">
        <v>64</v>
      </c>
      <c r="H4006" s="94">
        <v>73.4375</v>
      </c>
      <c r="I4006" s="29">
        <v>0</v>
      </c>
      <c r="J4006" s="61">
        <v>21.875</v>
      </c>
      <c r="K4006" s="12">
        <v>1.5625</v>
      </c>
      <c r="L4006" s="33">
        <v>25</v>
      </c>
      <c r="M4006" s="12">
        <v>15.625</v>
      </c>
      <c r="N4006" s="29">
        <v>0</v>
      </c>
      <c r="O4006" s="34">
        <v>9.375</v>
      </c>
    </row>
    <row r="4007" spans="4:15" x14ac:dyDescent="0.2">
      <c r="D4007" s="175"/>
      <c r="E4007" s="4" t="s">
        <v>28</v>
      </c>
      <c r="F4007" s="6"/>
      <c r="G4007" s="5">
        <v>48</v>
      </c>
      <c r="H4007" s="94">
        <v>75</v>
      </c>
      <c r="I4007" s="29">
        <v>0</v>
      </c>
      <c r="J4007" s="33">
        <v>31.25</v>
      </c>
      <c r="K4007" s="29">
        <v>0</v>
      </c>
      <c r="L4007" s="33">
        <v>20.833333333333002</v>
      </c>
      <c r="M4007" s="61">
        <v>2.083333333333</v>
      </c>
      <c r="N4007" s="12">
        <v>2.083333333333</v>
      </c>
      <c r="O4007" s="34">
        <v>4.166666666667</v>
      </c>
    </row>
    <row r="4008" spans="4:15" x14ac:dyDescent="0.2">
      <c r="D4008" s="175"/>
      <c r="E4008" s="4" t="s">
        <v>29</v>
      </c>
      <c r="F4008" s="6"/>
      <c r="G4008" s="5">
        <v>7</v>
      </c>
      <c r="H4008" s="106">
        <v>42.857142857143003</v>
      </c>
      <c r="I4008" s="29">
        <v>0</v>
      </c>
      <c r="J4008" s="12">
        <v>42.857142857143003</v>
      </c>
      <c r="K4008" s="29">
        <v>0</v>
      </c>
      <c r="L4008" s="61">
        <v>14.285714285714</v>
      </c>
      <c r="M4008" s="87">
        <v>0</v>
      </c>
      <c r="N4008" s="29">
        <v>0</v>
      </c>
      <c r="O4008" s="97">
        <v>14.285714285714</v>
      </c>
    </row>
    <row r="4009" spans="4:15" x14ac:dyDescent="0.2">
      <c r="D4009" s="174" t="s">
        <v>30</v>
      </c>
      <c r="E4009" s="20" t="s">
        <v>31</v>
      </c>
      <c r="F4009" s="22"/>
      <c r="G4009" s="21">
        <v>373</v>
      </c>
      <c r="H4009" s="51">
        <v>61.930294906165997</v>
      </c>
      <c r="I4009" s="19">
        <v>0.26809651474500001</v>
      </c>
      <c r="J4009" s="19">
        <v>39.678284182306001</v>
      </c>
      <c r="K4009" s="19">
        <v>1.876675603217</v>
      </c>
      <c r="L4009" s="19">
        <v>32.707774798928</v>
      </c>
      <c r="M4009" s="19">
        <v>14.477211796246999</v>
      </c>
      <c r="N4009" s="19">
        <v>0.26809651474500001</v>
      </c>
      <c r="O4009" s="50">
        <v>6.4343163538869996</v>
      </c>
    </row>
    <row r="4010" spans="4:15" x14ac:dyDescent="0.2">
      <c r="D4010" s="175"/>
      <c r="E4010" s="4" t="s">
        <v>32</v>
      </c>
      <c r="F4010" s="6"/>
      <c r="G4010" s="5">
        <v>339</v>
      </c>
      <c r="H4010" s="32">
        <v>61.946902654867003</v>
      </c>
      <c r="I4010" s="29">
        <v>0</v>
      </c>
      <c r="J4010" s="12">
        <v>37.168141592920001</v>
      </c>
      <c r="K4010" s="12">
        <v>0.88495575221199996</v>
      </c>
      <c r="L4010" s="12">
        <v>28.908554572271001</v>
      </c>
      <c r="M4010" s="12">
        <v>12.094395280236</v>
      </c>
      <c r="N4010" s="12">
        <v>1.1799410029499999</v>
      </c>
      <c r="O4010" s="34">
        <v>7.964601769912</v>
      </c>
    </row>
    <row r="4011" spans="4:15" x14ac:dyDescent="0.2">
      <c r="D4011" s="175"/>
      <c r="E4011" s="4" t="s">
        <v>33</v>
      </c>
      <c r="F4011" s="6"/>
      <c r="G4011" s="5">
        <v>365</v>
      </c>
      <c r="H4011" s="32">
        <v>56.438356164383997</v>
      </c>
      <c r="I4011" s="29">
        <v>0</v>
      </c>
      <c r="J4011" s="12">
        <v>40</v>
      </c>
      <c r="K4011" s="12">
        <v>1.6438356164379999</v>
      </c>
      <c r="L4011" s="12">
        <v>29.58904109589</v>
      </c>
      <c r="M4011" s="12">
        <v>13.424657534247</v>
      </c>
      <c r="N4011" s="12">
        <v>0.54794520547900005</v>
      </c>
      <c r="O4011" s="34">
        <v>6.5753424657529997</v>
      </c>
    </row>
    <row r="4012" spans="4:15" x14ac:dyDescent="0.2">
      <c r="D4012" s="175"/>
      <c r="E4012" s="4" t="s">
        <v>34</v>
      </c>
      <c r="F4012" s="6"/>
      <c r="G4012" s="5">
        <v>86</v>
      </c>
      <c r="H4012" s="32">
        <v>62.790697674419</v>
      </c>
      <c r="I4012" s="12">
        <v>1.1627906976739999</v>
      </c>
      <c r="J4012" s="12">
        <v>38.372093023255999</v>
      </c>
      <c r="K4012" s="29">
        <v>0</v>
      </c>
      <c r="L4012" s="12">
        <v>27.906976744186</v>
      </c>
      <c r="M4012" s="33">
        <v>4.6511627906979998</v>
      </c>
      <c r="N4012" s="12">
        <v>1.1627906976739999</v>
      </c>
      <c r="O4012" s="34">
        <v>5.8139534883720003</v>
      </c>
    </row>
    <row r="4013" spans="4:15" x14ac:dyDescent="0.2">
      <c r="D4013" s="174" t="s">
        <v>35</v>
      </c>
      <c r="E4013" s="20" t="s">
        <v>36</v>
      </c>
      <c r="F4013" s="22"/>
      <c r="G4013" s="21">
        <v>597</v>
      </c>
      <c r="H4013" s="51">
        <v>62.144053601339998</v>
      </c>
      <c r="I4013" s="19">
        <v>0.16750418760499999</v>
      </c>
      <c r="J4013" s="19">
        <v>35.008375209379999</v>
      </c>
      <c r="K4013" s="19">
        <v>1.6750418760470001</v>
      </c>
      <c r="L4013" s="78">
        <v>24.958123953099001</v>
      </c>
      <c r="M4013" s="19">
        <v>11.557788944724001</v>
      </c>
      <c r="N4013" s="19">
        <v>0.670016750419</v>
      </c>
      <c r="O4013" s="50">
        <v>8.2077051926299998</v>
      </c>
    </row>
    <row r="4014" spans="4:15" x14ac:dyDescent="0.2">
      <c r="D4014" s="175"/>
      <c r="E4014" s="4" t="s">
        <v>37</v>
      </c>
      <c r="F4014" s="6"/>
      <c r="G4014" s="5">
        <v>566</v>
      </c>
      <c r="H4014" s="32">
        <v>58.303886925794998</v>
      </c>
      <c r="I4014" s="12">
        <v>0.17667844523000001</v>
      </c>
      <c r="J4014" s="12">
        <v>43.109540636041999</v>
      </c>
      <c r="K4014" s="12">
        <v>1.0600706713779999</v>
      </c>
      <c r="L4014" s="28">
        <v>35.865724381625</v>
      </c>
      <c r="M4014" s="12">
        <v>13.957597173145</v>
      </c>
      <c r="N4014" s="12">
        <v>0.70671378091899995</v>
      </c>
      <c r="O4014" s="34">
        <v>5.47703180212</v>
      </c>
    </row>
    <row r="4015" spans="4:15" x14ac:dyDescent="0.2">
      <c r="D4015" s="174" t="s">
        <v>38</v>
      </c>
      <c r="E4015" s="20" t="s">
        <v>39</v>
      </c>
      <c r="F4015" s="22"/>
      <c r="G4015" s="21">
        <v>58</v>
      </c>
      <c r="H4015" s="119">
        <v>84.482758620690007</v>
      </c>
      <c r="I4015" s="74">
        <v>0</v>
      </c>
      <c r="J4015" s="98">
        <v>5.1724137931029999</v>
      </c>
      <c r="K4015" s="74">
        <v>0</v>
      </c>
      <c r="L4015" s="98">
        <v>18.965517241379001</v>
      </c>
      <c r="M4015" s="19">
        <v>8.6206896551720007</v>
      </c>
      <c r="N4015" s="19">
        <v>1.7241379310339999</v>
      </c>
      <c r="O4015" s="128">
        <v>12.068965517241001</v>
      </c>
    </row>
    <row r="4016" spans="4:15" x14ac:dyDescent="0.2">
      <c r="D4016" s="175"/>
      <c r="E4016" s="4" t="s">
        <v>40</v>
      </c>
      <c r="F4016" s="6"/>
      <c r="G4016" s="5">
        <v>144</v>
      </c>
      <c r="H4016" s="94">
        <v>77.083333333333002</v>
      </c>
      <c r="I4016" s="29">
        <v>0</v>
      </c>
      <c r="J4016" s="33">
        <v>31.25</v>
      </c>
      <c r="K4016" s="12">
        <v>2.7777777777780002</v>
      </c>
      <c r="L4016" s="12">
        <v>32.638888888888999</v>
      </c>
      <c r="M4016" s="28">
        <v>20.833333333333002</v>
      </c>
      <c r="N4016" s="12">
        <v>0.694444444444</v>
      </c>
      <c r="O4016" s="34">
        <v>2.083333333333</v>
      </c>
    </row>
    <row r="4017" spans="2:15" x14ac:dyDescent="0.2">
      <c r="D4017" s="175"/>
      <c r="E4017" s="4" t="s">
        <v>41</v>
      </c>
      <c r="F4017" s="6"/>
      <c r="G4017" s="5">
        <v>202</v>
      </c>
      <c r="H4017" s="32">
        <v>55.940594059406003</v>
      </c>
      <c r="I4017" s="12">
        <v>0.49504950495</v>
      </c>
      <c r="J4017" s="12">
        <v>41.584158415841998</v>
      </c>
      <c r="K4017" s="12">
        <v>1.9801980198019999</v>
      </c>
      <c r="L4017" s="12">
        <v>31.188118811881001</v>
      </c>
      <c r="M4017" s="28">
        <v>18.316831683168001</v>
      </c>
      <c r="N4017" s="12">
        <v>0.49504950495</v>
      </c>
      <c r="O4017" s="34">
        <v>6.9306930693069999</v>
      </c>
    </row>
    <row r="4018" spans="2:15" x14ac:dyDescent="0.2">
      <c r="D4018" s="175"/>
      <c r="E4018" s="4" t="s">
        <v>42</v>
      </c>
      <c r="F4018" s="6"/>
      <c r="G4018" s="5">
        <v>208</v>
      </c>
      <c r="H4018" s="32">
        <v>60.576923076923002</v>
      </c>
      <c r="I4018" s="29">
        <v>0</v>
      </c>
      <c r="J4018" s="12">
        <v>37.5</v>
      </c>
      <c r="K4018" s="12">
        <v>0.96153846153800004</v>
      </c>
      <c r="L4018" s="12">
        <v>35.096153846154003</v>
      </c>
      <c r="M4018" s="12">
        <v>12.980769230769001</v>
      </c>
      <c r="N4018" s="12">
        <v>1.442307692308</v>
      </c>
      <c r="O4018" s="34">
        <v>5.2884615384620002</v>
      </c>
    </row>
    <row r="4019" spans="2:15" x14ac:dyDescent="0.2">
      <c r="D4019" s="175"/>
      <c r="E4019" s="4" t="s">
        <v>43</v>
      </c>
      <c r="F4019" s="6"/>
      <c r="G4019" s="5">
        <v>199</v>
      </c>
      <c r="H4019" s="32">
        <v>59.296482412060001</v>
      </c>
      <c r="I4019" s="29">
        <v>0</v>
      </c>
      <c r="J4019" s="28">
        <v>47.236180904523003</v>
      </c>
      <c r="K4019" s="12">
        <v>1.0050251256280001</v>
      </c>
      <c r="L4019" s="12">
        <v>29.648241206030001</v>
      </c>
      <c r="M4019" s="12">
        <v>14.572864321608</v>
      </c>
      <c r="N4019" s="29">
        <v>0</v>
      </c>
      <c r="O4019" s="34">
        <v>6.5326633165830001</v>
      </c>
    </row>
    <row r="4020" spans="2:15" x14ac:dyDescent="0.2">
      <c r="D4020" s="175"/>
      <c r="E4020" s="4" t="s">
        <v>44</v>
      </c>
      <c r="F4020" s="6"/>
      <c r="G4020" s="5">
        <v>211</v>
      </c>
      <c r="H4020" s="77">
        <v>52.606635071089997</v>
      </c>
      <c r="I4020" s="29">
        <v>0</v>
      </c>
      <c r="J4020" s="12">
        <v>41.706161137441001</v>
      </c>
      <c r="K4020" s="12">
        <v>0.94786729857800001</v>
      </c>
      <c r="L4020" s="12">
        <v>31.279620853080999</v>
      </c>
      <c r="M4020" s="33">
        <v>6.635071090047</v>
      </c>
      <c r="N4020" s="12">
        <v>0.94786729857800001</v>
      </c>
      <c r="O4020" s="34">
        <v>7.5829383886260002</v>
      </c>
    </row>
    <row r="4021" spans="2:15" x14ac:dyDescent="0.2">
      <c r="D4021" s="176"/>
      <c r="E4021" s="59" t="s">
        <v>45</v>
      </c>
      <c r="F4021" s="60"/>
      <c r="G4021" s="56">
        <v>141</v>
      </c>
      <c r="H4021" s="126">
        <v>51.773049645390003</v>
      </c>
      <c r="I4021" s="47">
        <v>0.70921985815599997</v>
      </c>
      <c r="J4021" s="47">
        <v>43.262411347517997</v>
      </c>
      <c r="K4021" s="47">
        <v>1.4184397163119999</v>
      </c>
      <c r="L4021" s="95">
        <v>23.404255319149001</v>
      </c>
      <c r="M4021" s="95">
        <v>4.2553191489359996</v>
      </c>
      <c r="N4021" s="80">
        <v>0</v>
      </c>
      <c r="O4021" s="85">
        <v>11.347517730496</v>
      </c>
    </row>
    <row r="4023" spans="2:15" x14ac:dyDescent="0.2">
      <c r="B4023" s="43" t="str">
        <f xml:space="preserve"> HYPERLINK("#'目次'!B152", "[146]")</f>
        <v>[146]</v>
      </c>
      <c r="C4023" s="31" t="s">
        <v>300</v>
      </c>
    </row>
    <row r="4024" spans="2:15" x14ac:dyDescent="0.2">
      <c r="C4024" s="156" t="s">
        <v>292</v>
      </c>
    </row>
    <row r="4027" spans="2:15" ht="24" x14ac:dyDescent="0.2">
      <c r="D4027" s="177"/>
      <c r="E4027" s="178"/>
      <c r="F4027" s="178"/>
      <c r="G4027" s="40" t="s">
        <v>14</v>
      </c>
      <c r="H4027" s="42" t="s">
        <v>213</v>
      </c>
      <c r="I4027" s="15" t="s">
        <v>214</v>
      </c>
      <c r="J4027" s="15" t="s">
        <v>215</v>
      </c>
      <c r="K4027" s="15" t="s">
        <v>216</v>
      </c>
      <c r="L4027" s="15" t="s">
        <v>217</v>
      </c>
      <c r="M4027" s="15" t="s">
        <v>293</v>
      </c>
      <c r="N4027" s="15" t="s">
        <v>86</v>
      </c>
      <c r="O4027" s="44" t="s">
        <v>17</v>
      </c>
    </row>
    <row r="4028" spans="2:15" x14ac:dyDescent="0.2">
      <c r="D4028" s="179"/>
      <c r="E4028" s="180"/>
      <c r="F4028" s="180"/>
      <c r="G4028" s="39"/>
      <c r="H4028" s="41"/>
      <c r="I4028" s="14"/>
      <c r="J4028" s="14"/>
      <c r="K4028" s="14"/>
      <c r="L4028" s="14"/>
      <c r="M4028" s="14"/>
      <c r="N4028" s="14"/>
      <c r="O4028" s="38"/>
    </row>
    <row r="4029" spans="2:15" x14ac:dyDescent="0.2">
      <c r="D4029" s="58"/>
      <c r="E4029" s="53" t="s">
        <v>14</v>
      </c>
      <c r="F4029" s="52"/>
      <c r="G4029" s="37">
        <v>1163</v>
      </c>
      <c r="H4029" s="24">
        <v>60.275150472915001</v>
      </c>
      <c r="I4029" s="24">
        <v>0.17196904557199999</v>
      </c>
      <c r="J4029" s="24">
        <v>38.950988822012</v>
      </c>
      <c r="K4029" s="24">
        <v>1.375752364574</v>
      </c>
      <c r="L4029" s="24">
        <v>30.266552020635999</v>
      </c>
      <c r="M4029" s="24">
        <v>12.725709372313</v>
      </c>
      <c r="N4029" s="24">
        <v>0.68787618228699998</v>
      </c>
      <c r="O4029" s="68">
        <v>6.8787618228719998</v>
      </c>
    </row>
    <row r="4030" spans="2:15" x14ac:dyDescent="0.2">
      <c r="D4030" s="174" t="s">
        <v>52</v>
      </c>
      <c r="E4030" s="20" t="s">
        <v>53</v>
      </c>
      <c r="F4030" s="22"/>
      <c r="G4030" s="21">
        <v>15</v>
      </c>
      <c r="H4030" s="119">
        <v>73.333333333333002</v>
      </c>
      <c r="I4030" s="74">
        <v>0</v>
      </c>
      <c r="J4030" s="98">
        <v>26.666666666666998</v>
      </c>
      <c r="K4030" s="74">
        <v>0</v>
      </c>
      <c r="L4030" s="98">
        <v>13.333333333333</v>
      </c>
      <c r="M4030" s="78">
        <v>6.666666666667</v>
      </c>
      <c r="N4030" s="74">
        <v>0</v>
      </c>
      <c r="O4030" s="50">
        <v>6.666666666667</v>
      </c>
    </row>
    <row r="4031" spans="2:15" ht="24" x14ac:dyDescent="0.2">
      <c r="D4031" s="175"/>
      <c r="E4031" s="4" t="s">
        <v>54</v>
      </c>
      <c r="F4031" s="6"/>
      <c r="G4031" s="5">
        <v>116</v>
      </c>
      <c r="H4031" s="77">
        <v>55.172413793102997</v>
      </c>
      <c r="I4031" s="29">
        <v>0</v>
      </c>
      <c r="J4031" s="33">
        <v>33.620689655172001</v>
      </c>
      <c r="K4031" s="12">
        <v>0.86206896551699996</v>
      </c>
      <c r="L4031" s="33">
        <v>22.413793103448</v>
      </c>
      <c r="M4031" s="12">
        <v>12.931034482758999</v>
      </c>
      <c r="N4031" s="29">
        <v>0</v>
      </c>
      <c r="O4031" s="34">
        <v>11.206896551724</v>
      </c>
    </row>
    <row r="4032" spans="2:15" x14ac:dyDescent="0.2">
      <c r="D4032" s="175"/>
      <c r="E4032" s="4" t="s">
        <v>55</v>
      </c>
      <c r="F4032" s="6"/>
      <c r="G4032" s="5">
        <v>41</v>
      </c>
      <c r="H4032" s="75">
        <v>65.853658536585002</v>
      </c>
      <c r="I4032" s="29">
        <v>0</v>
      </c>
      <c r="J4032" s="61">
        <v>24.390243902439</v>
      </c>
      <c r="K4032" s="29">
        <v>0</v>
      </c>
      <c r="L4032" s="33">
        <v>24.390243902439</v>
      </c>
      <c r="M4032" s="12">
        <v>12.195121951220001</v>
      </c>
      <c r="N4032" s="12">
        <v>2.4390243902440001</v>
      </c>
      <c r="O4032" s="34">
        <v>7.3170731707319998</v>
      </c>
    </row>
    <row r="4033" spans="4:15" x14ac:dyDescent="0.2">
      <c r="D4033" s="175"/>
      <c r="E4033" s="4" t="s">
        <v>56</v>
      </c>
      <c r="F4033" s="6"/>
      <c r="G4033" s="5">
        <v>60</v>
      </c>
      <c r="H4033" s="77">
        <v>51.666666666666998</v>
      </c>
      <c r="I4033" s="29">
        <v>0</v>
      </c>
      <c r="J4033" s="49">
        <v>51.666666666666998</v>
      </c>
      <c r="K4033" s="29">
        <v>0</v>
      </c>
      <c r="L4033" s="12">
        <v>26.666666666666998</v>
      </c>
      <c r="M4033" s="12">
        <v>11.666666666667</v>
      </c>
      <c r="N4033" s="29">
        <v>0</v>
      </c>
      <c r="O4033" s="34">
        <v>6.666666666667</v>
      </c>
    </row>
    <row r="4034" spans="4:15" x14ac:dyDescent="0.2">
      <c r="D4034" s="175"/>
      <c r="E4034" s="4" t="s">
        <v>57</v>
      </c>
      <c r="F4034" s="6"/>
      <c r="G4034" s="5">
        <v>283</v>
      </c>
      <c r="H4034" s="32">
        <v>64.664310954064007</v>
      </c>
      <c r="I4034" s="12">
        <v>0.35335689045899998</v>
      </c>
      <c r="J4034" s="12">
        <v>37.102473498233003</v>
      </c>
      <c r="K4034" s="12">
        <v>2.1201413427559999</v>
      </c>
      <c r="L4034" s="12">
        <v>32.862190812721003</v>
      </c>
      <c r="M4034" s="12">
        <v>17.314487632509</v>
      </c>
      <c r="N4034" s="12">
        <v>0.35335689045899998</v>
      </c>
      <c r="O4034" s="34">
        <v>3.8869257950530001</v>
      </c>
    </row>
    <row r="4035" spans="4:15" x14ac:dyDescent="0.2">
      <c r="D4035" s="175"/>
      <c r="E4035" s="4" t="s">
        <v>58</v>
      </c>
      <c r="F4035" s="6"/>
      <c r="G4035" s="5">
        <v>123</v>
      </c>
      <c r="H4035" s="32">
        <v>62.601626016259999</v>
      </c>
      <c r="I4035" s="29">
        <v>0</v>
      </c>
      <c r="J4035" s="12">
        <v>39.024390243901998</v>
      </c>
      <c r="K4035" s="12">
        <v>1.6260162601629999</v>
      </c>
      <c r="L4035" s="12">
        <v>26.016260162601998</v>
      </c>
      <c r="M4035" s="12">
        <v>10.569105691057</v>
      </c>
      <c r="N4035" s="12">
        <v>0.81300813008100004</v>
      </c>
      <c r="O4035" s="34">
        <v>10.569105691057</v>
      </c>
    </row>
    <row r="4036" spans="4:15" x14ac:dyDescent="0.2">
      <c r="D4036" s="175"/>
      <c r="E4036" s="4" t="s">
        <v>59</v>
      </c>
      <c r="F4036" s="6"/>
      <c r="G4036" s="5">
        <v>186</v>
      </c>
      <c r="H4036" s="32">
        <v>58.602150537634003</v>
      </c>
      <c r="I4036" s="29">
        <v>0</v>
      </c>
      <c r="J4036" s="12">
        <v>41.397849462365997</v>
      </c>
      <c r="K4036" s="12">
        <v>1.6129032258060001</v>
      </c>
      <c r="L4036" s="28">
        <v>35.483870967742</v>
      </c>
      <c r="M4036" s="12">
        <v>11.290322580645</v>
      </c>
      <c r="N4036" s="12">
        <v>1.0752688172039999</v>
      </c>
      <c r="O4036" s="34">
        <v>7.5268817204299996</v>
      </c>
    </row>
    <row r="4037" spans="4:15" x14ac:dyDescent="0.2">
      <c r="D4037" s="175"/>
      <c r="E4037" s="4" t="s">
        <v>60</v>
      </c>
      <c r="F4037" s="6"/>
      <c r="G4037" s="5">
        <v>163</v>
      </c>
      <c r="H4037" s="77">
        <v>53.98773006135</v>
      </c>
      <c r="I4037" s="12">
        <v>0.61349693251500004</v>
      </c>
      <c r="J4037" s="49">
        <v>51.533742331288003</v>
      </c>
      <c r="K4037" s="12">
        <v>1.2269938650309999</v>
      </c>
      <c r="L4037" s="28">
        <v>36.196319018404999</v>
      </c>
      <c r="M4037" s="12">
        <v>10.429447852760999</v>
      </c>
      <c r="N4037" s="12">
        <v>0.61349693251500004</v>
      </c>
      <c r="O4037" s="34">
        <v>4.2944785276069997</v>
      </c>
    </row>
    <row r="4038" spans="4:15" x14ac:dyDescent="0.2">
      <c r="D4038" s="175"/>
      <c r="E4038" s="4" t="s">
        <v>61</v>
      </c>
      <c r="F4038" s="6"/>
      <c r="G4038" s="5">
        <v>72</v>
      </c>
      <c r="H4038" s="94">
        <v>84.722222222222001</v>
      </c>
      <c r="I4038" s="29">
        <v>0</v>
      </c>
      <c r="J4038" s="61">
        <v>6.9444444444439997</v>
      </c>
      <c r="K4038" s="12">
        <v>2.7777777777780002</v>
      </c>
      <c r="L4038" s="12">
        <v>26.388888888888999</v>
      </c>
      <c r="M4038" s="12">
        <v>12.5</v>
      </c>
      <c r="N4038" s="12">
        <v>2.7777777777780002</v>
      </c>
      <c r="O4038" s="34">
        <v>9.7222222222219994</v>
      </c>
    </row>
    <row r="4039" spans="4:15" x14ac:dyDescent="0.2">
      <c r="D4039" s="175"/>
      <c r="E4039" s="4" t="s">
        <v>62</v>
      </c>
      <c r="F4039" s="6"/>
      <c r="G4039" s="5">
        <v>103</v>
      </c>
      <c r="H4039" s="106">
        <v>48.543689320387998</v>
      </c>
      <c r="I4039" s="29">
        <v>0</v>
      </c>
      <c r="J4039" s="28">
        <v>47.572815533981</v>
      </c>
      <c r="K4039" s="29">
        <v>0</v>
      </c>
      <c r="L4039" s="12">
        <v>28.155339805825001</v>
      </c>
      <c r="M4039" s="12">
        <v>10.679611650485</v>
      </c>
      <c r="N4039" s="29">
        <v>0</v>
      </c>
      <c r="O4039" s="34">
        <v>6.796116504854</v>
      </c>
    </row>
    <row r="4040" spans="4:15" x14ac:dyDescent="0.2">
      <c r="D4040" s="174" t="s">
        <v>63</v>
      </c>
      <c r="E4040" s="20" t="s">
        <v>64</v>
      </c>
      <c r="F4040" s="22"/>
      <c r="G4040" s="21">
        <v>214</v>
      </c>
      <c r="H4040" s="51">
        <v>63.084112149532999</v>
      </c>
      <c r="I4040" s="74">
        <v>0</v>
      </c>
      <c r="J4040" s="78">
        <v>32.242990654205997</v>
      </c>
      <c r="K4040" s="19">
        <v>0.46728971962600002</v>
      </c>
      <c r="L4040" s="78">
        <v>24.766355140186999</v>
      </c>
      <c r="M4040" s="19">
        <v>8.8785046728969998</v>
      </c>
      <c r="N4040" s="19">
        <v>0.93457943925200004</v>
      </c>
      <c r="O4040" s="50">
        <v>8.4112149532709992</v>
      </c>
    </row>
    <row r="4041" spans="4:15" x14ac:dyDescent="0.2">
      <c r="D4041" s="175"/>
      <c r="E4041" s="4" t="s">
        <v>65</v>
      </c>
      <c r="F4041" s="6"/>
      <c r="G4041" s="5">
        <v>160</v>
      </c>
      <c r="H4041" s="32">
        <v>59.375</v>
      </c>
      <c r="I4041" s="12">
        <v>0.625</v>
      </c>
      <c r="J4041" s="12">
        <v>39.375</v>
      </c>
      <c r="K4041" s="12">
        <v>3.125</v>
      </c>
      <c r="L4041" s="12">
        <v>28.75</v>
      </c>
      <c r="M4041" s="33">
        <v>7.5</v>
      </c>
      <c r="N4041" s="12">
        <v>0.625</v>
      </c>
      <c r="O4041" s="34">
        <v>7.5</v>
      </c>
    </row>
    <row r="4042" spans="4:15" x14ac:dyDescent="0.2">
      <c r="D4042" s="175"/>
      <c r="E4042" s="4" t="s">
        <v>66</v>
      </c>
      <c r="F4042" s="6"/>
      <c r="G4042" s="5">
        <v>160</v>
      </c>
      <c r="H4042" s="32">
        <v>62.5</v>
      </c>
      <c r="I4042" s="29">
        <v>0</v>
      </c>
      <c r="J4042" s="33">
        <v>33.75</v>
      </c>
      <c r="K4042" s="12">
        <v>0.625</v>
      </c>
      <c r="L4042" s="12">
        <v>28.75</v>
      </c>
      <c r="M4042" s="12">
        <v>16.25</v>
      </c>
      <c r="N4042" s="12">
        <v>0.625</v>
      </c>
      <c r="O4042" s="34">
        <v>6.25</v>
      </c>
    </row>
    <row r="4043" spans="4:15" x14ac:dyDescent="0.2">
      <c r="D4043" s="175"/>
      <c r="E4043" s="4" t="s">
        <v>67</v>
      </c>
      <c r="F4043" s="6"/>
      <c r="G4043" s="5">
        <v>150</v>
      </c>
      <c r="H4043" s="32">
        <v>59.333333333333002</v>
      </c>
      <c r="I4043" s="29">
        <v>0</v>
      </c>
      <c r="J4043" s="12">
        <v>41.333333333333002</v>
      </c>
      <c r="K4043" s="12">
        <v>1.333333333333</v>
      </c>
      <c r="L4043" s="12">
        <v>34.666666666666998</v>
      </c>
      <c r="M4043" s="12">
        <v>15.333333333333</v>
      </c>
      <c r="N4043" s="29">
        <v>0</v>
      </c>
      <c r="O4043" s="34">
        <v>7.333333333333</v>
      </c>
    </row>
    <row r="4044" spans="4:15" x14ac:dyDescent="0.2">
      <c r="D4044" s="175"/>
      <c r="E4044" s="4" t="s">
        <v>68</v>
      </c>
      <c r="F4044" s="6"/>
      <c r="G4044" s="5">
        <v>110</v>
      </c>
      <c r="H4044" s="32">
        <v>61.818181818181998</v>
      </c>
      <c r="I4044" s="29">
        <v>0</v>
      </c>
      <c r="J4044" s="12">
        <v>41.818181818181998</v>
      </c>
      <c r="K4044" s="12">
        <v>1.818181818182</v>
      </c>
      <c r="L4044" s="12">
        <v>30.909090909090999</v>
      </c>
      <c r="M4044" s="12">
        <v>10</v>
      </c>
      <c r="N4044" s="12">
        <v>1.818181818182</v>
      </c>
      <c r="O4044" s="34">
        <v>7.2727272727269998</v>
      </c>
    </row>
    <row r="4045" spans="4:15" x14ac:dyDescent="0.2">
      <c r="D4045" s="175"/>
      <c r="E4045" s="4" t="s">
        <v>69</v>
      </c>
      <c r="F4045" s="6"/>
      <c r="G4045" s="5">
        <v>91</v>
      </c>
      <c r="H4045" s="32">
        <v>58.241758241757999</v>
      </c>
      <c r="I4045" s="29">
        <v>0</v>
      </c>
      <c r="J4045" s="12">
        <v>39.560439560440003</v>
      </c>
      <c r="K4045" s="12">
        <v>2.1978021978019999</v>
      </c>
      <c r="L4045" s="12">
        <v>30.769230769231001</v>
      </c>
      <c r="M4045" s="12">
        <v>16.483516483515999</v>
      </c>
      <c r="N4045" s="12">
        <v>1.098901098901</v>
      </c>
      <c r="O4045" s="34">
        <v>9.8901098901100006</v>
      </c>
    </row>
    <row r="4046" spans="4:15" x14ac:dyDescent="0.2">
      <c r="D4046" s="175"/>
      <c r="E4046" s="4" t="s">
        <v>70</v>
      </c>
      <c r="F4046" s="6"/>
      <c r="G4046" s="5">
        <v>127</v>
      </c>
      <c r="H4046" s="32">
        <v>59.055118110236002</v>
      </c>
      <c r="I4046" s="12">
        <v>0.78740157480299999</v>
      </c>
      <c r="J4046" s="12">
        <v>42.519685039370003</v>
      </c>
      <c r="K4046" s="12">
        <v>0.78740157480299999</v>
      </c>
      <c r="L4046" s="12">
        <v>33.070866141731997</v>
      </c>
      <c r="M4046" s="12">
        <v>15.748031496063</v>
      </c>
      <c r="N4046" s="29">
        <v>0</v>
      </c>
      <c r="O4046" s="34">
        <v>4.7244094488190003</v>
      </c>
    </row>
    <row r="4047" spans="4:15" x14ac:dyDescent="0.2">
      <c r="D4047" s="175"/>
      <c r="E4047" s="4" t="s">
        <v>71</v>
      </c>
      <c r="F4047" s="6"/>
      <c r="G4047" s="5">
        <v>70</v>
      </c>
      <c r="H4047" s="32">
        <v>58.571428571429003</v>
      </c>
      <c r="I4047" s="29">
        <v>0</v>
      </c>
      <c r="J4047" s="28">
        <v>44.285714285714</v>
      </c>
      <c r="K4047" s="29">
        <v>0</v>
      </c>
      <c r="L4047" s="12">
        <v>32.857142857143003</v>
      </c>
      <c r="M4047" s="12">
        <v>15.714285714286</v>
      </c>
      <c r="N4047" s="29">
        <v>0</v>
      </c>
      <c r="O4047" s="34">
        <v>4.2857142857139996</v>
      </c>
    </row>
    <row r="4048" spans="4:15" x14ac:dyDescent="0.2">
      <c r="D4048" s="176"/>
      <c r="E4048" s="59" t="s">
        <v>72</v>
      </c>
      <c r="F4048" s="60"/>
      <c r="G4048" s="56">
        <v>69</v>
      </c>
      <c r="H4048" s="136">
        <v>49.275362318840997</v>
      </c>
      <c r="I4048" s="80">
        <v>0</v>
      </c>
      <c r="J4048" s="109">
        <v>52.173913043478002</v>
      </c>
      <c r="K4048" s="47">
        <v>1.449275362319</v>
      </c>
      <c r="L4048" s="47">
        <v>33.333333333333002</v>
      </c>
      <c r="M4048" s="47">
        <v>15.942028985506999</v>
      </c>
      <c r="N4048" s="80">
        <v>0</v>
      </c>
      <c r="O4048" s="85">
        <v>2.898550724638</v>
      </c>
    </row>
    <row r="4050" spans="2:15" x14ac:dyDescent="0.2">
      <c r="B4050" s="43" t="str">
        <f xml:space="preserve"> HYPERLINK("#'目次'!B153", "[147]")</f>
        <v>[147]</v>
      </c>
      <c r="C4050" s="31" t="s">
        <v>300</v>
      </c>
    </row>
    <row r="4051" spans="2:15" x14ac:dyDescent="0.2">
      <c r="C4051" s="156" t="s">
        <v>292</v>
      </c>
    </row>
    <row r="4053" spans="2:15" x14ac:dyDescent="0.2">
      <c r="C4053" s="31" t="s">
        <v>75</v>
      </c>
    </row>
    <row r="4054" spans="2:15" ht="24" x14ac:dyDescent="0.2">
      <c r="D4054" s="177"/>
      <c r="E4054" s="178"/>
      <c r="F4054" s="178"/>
      <c r="G4054" s="40" t="s">
        <v>14</v>
      </c>
      <c r="H4054" s="42" t="s">
        <v>213</v>
      </c>
      <c r="I4054" s="15" t="s">
        <v>214</v>
      </c>
      <c r="J4054" s="15" t="s">
        <v>215</v>
      </c>
      <c r="K4054" s="15" t="s">
        <v>216</v>
      </c>
      <c r="L4054" s="15" t="s">
        <v>217</v>
      </c>
      <c r="M4054" s="15" t="s">
        <v>293</v>
      </c>
      <c r="N4054" s="15" t="s">
        <v>86</v>
      </c>
      <c r="O4054" s="44" t="s">
        <v>17</v>
      </c>
    </row>
    <row r="4055" spans="2:15" x14ac:dyDescent="0.2">
      <c r="D4055" s="179"/>
      <c r="E4055" s="180"/>
      <c r="F4055" s="180"/>
      <c r="G4055" s="39"/>
      <c r="H4055" s="41"/>
      <c r="I4055" s="14"/>
      <c r="J4055" s="14"/>
      <c r="K4055" s="14"/>
      <c r="L4055" s="14"/>
      <c r="M4055" s="14"/>
      <c r="N4055" s="14"/>
      <c r="O4055" s="38"/>
    </row>
    <row r="4056" spans="2:15" x14ac:dyDescent="0.2">
      <c r="D4056" s="58"/>
      <c r="E4056" s="53" t="s">
        <v>14</v>
      </c>
      <c r="F4056" s="52"/>
      <c r="G4056" s="37">
        <v>1163</v>
      </c>
      <c r="H4056" s="24">
        <v>60.275150472915001</v>
      </c>
      <c r="I4056" s="24">
        <v>0.17196904557199999</v>
      </c>
      <c r="J4056" s="24">
        <v>38.950988822012</v>
      </c>
      <c r="K4056" s="24">
        <v>1.375752364574</v>
      </c>
      <c r="L4056" s="24">
        <v>30.266552020635999</v>
      </c>
      <c r="M4056" s="24">
        <v>12.725709372313</v>
      </c>
      <c r="N4056" s="24">
        <v>0.68787618228699998</v>
      </c>
      <c r="O4056" s="68">
        <v>6.8787618228719998</v>
      </c>
    </row>
    <row r="4057" spans="2:15" x14ac:dyDescent="0.2">
      <c r="D4057" s="174" t="s">
        <v>36</v>
      </c>
      <c r="E4057" s="20" t="s">
        <v>76</v>
      </c>
      <c r="F4057" s="22"/>
      <c r="G4057" s="21">
        <v>597</v>
      </c>
      <c r="H4057" s="51">
        <v>62.144053601339998</v>
      </c>
      <c r="I4057" s="19">
        <v>0.16750418760499999</v>
      </c>
      <c r="J4057" s="19">
        <v>35.008375209379999</v>
      </c>
      <c r="K4057" s="19">
        <v>1.6750418760470001</v>
      </c>
      <c r="L4057" s="78">
        <v>24.958123953099001</v>
      </c>
      <c r="M4057" s="19">
        <v>11.557788944724001</v>
      </c>
      <c r="N4057" s="19">
        <v>0.670016750419</v>
      </c>
      <c r="O4057" s="50">
        <v>8.2077051926299998</v>
      </c>
    </row>
    <row r="4058" spans="2:15" x14ac:dyDescent="0.2">
      <c r="D4058" s="175"/>
      <c r="E4058" s="4" t="s">
        <v>39</v>
      </c>
      <c r="F4058" s="6"/>
      <c r="G4058" s="5">
        <v>32</v>
      </c>
      <c r="H4058" s="94">
        <v>78.125</v>
      </c>
      <c r="I4058" s="29">
        <v>0</v>
      </c>
      <c r="J4058" s="61">
        <v>3.125</v>
      </c>
      <c r="K4058" s="29">
        <v>0</v>
      </c>
      <c r="L4058" s="61">
        <v>18.75</v>
      </c>
      <c r="M4058" s="33">
        <v>6.25</v>
      </c>
      <c r="N4058" s="12">
        <v>3.125</v>
      </c>
      <c r="O4058" s="97">
        <v>15.625</v>
      </c>
    </row>
    <row r="4059" spans="2:15" x14ac:dyDescent="0.2">
      <c r="D4059" s="175"/>
      <c r="E4059" s="4" t="s">
        <v>40</v>
      </c>
      <c r="F4059" s="6"/>
      <c r="G4059" s="5">
        <v>73</v>
      </c>
      <c r="H4059" s="94">
        <v>78.082191780822001</v>
      </c>
      <c r="I4059" s="29">
        <v>0</v>
      </c>
      <c r="J4059" s="33">
        <v>30.136986301370001</v>
      </c>
      <c r="K4059" s="12">
        <v>4.1095890410960001</v>
      </c>
      <c r="L4059" s="12">
        <v>31.506849315067999</v>
      </c>
      <c r="M4059" s="49">
        <v>23.287671232876999</v>
      </c>
      <c r="N4059" s="12">
        <v>1.369863013699</v>
      </c>
      <c r="O4059" s="34">
        <v>2.7397260273969999</v>
      </c>
    </row>
    <row r="4060" spans="2:15" x14ac:dyDescent="0.2">
      <c r="D4060" s="175"/>
      <c r="E4060" s="4" t="s">
        <v>41</v>
      </c>
      <c r="F4060" s="6"/>
      <c r="G4060" s="5">
        <v>106</v>
      </c>
      <c r="H4060" s="32">
        <v>56.603773584906001</v>
      </c>
      <c r="I4060" s="12">
        <v>0.94339622641499998</v>
      </c>
      <c r="J4060" s="12">
        <v>39.622641509433997</v>
      </c>
      <c r="K4060" s="12">
        <v>3.7735849056599999</v>
      </c>
      <c r="L4060" s="12">
        <v>28.301886792453001</v>
      </c>
      <c r="M4060" s="12">
        <v>16.037735849057</v>
      </c>
      <c r="N4060" s="29">
        <v>0</v>
      </c>
      <c r="O4060" s="34">
        <v>8.4905660377360004</v>
      </c>
    </row>
    <row r="4061" spans="2:15" x14ac:dyDescent="0.2">
      <c r="D4061" s="175"/>
      <c r="E4061" s="4" t="s">
        <v>42</v>
      </c>
      <c r="F4061" s="6"/>
      <c r="G4061" s="5">
        <v>112</v>
      </c>
      <c r="H4061" s="32">
        <v>62.5</v>
      </c>
      <c r="I4061" s="29">
        <v>0</v>
      </c>
      <c r="J4061" s="33">
        <v>33.035714285714</v>
      </c>
      <c r="K4061" s="12">
        <v>0.89285714285700002</v>
      </c>
      <c r="L4061" s="33">
        <v>24.107142857143</v>
      </c>
      <c r="M4061" s="12">
        <v>11.607142857143</v>
      </c>
      <c r="N4061" s="12">
        <v>0.89285714285700002</v>
      </c>
      <c r="O4061" s="34">
        <v>6.25</v>
      </c>
    </row>
    <row r="4062" spans="2:15" x14ac:dyDescent="0.2">
      <c r="D4062" s="175"/>
      <c r="E4062" s="4" t="s">
        <v>43</v>
      </c>
      <c r="F4062" s="6"/>
      <c r="G4062" s="5">
        <v>96</v>
      </c>
      <c r="H4062" s="32">
        <v>61.458333333333002</v>
      </c>
      <c r="I4062" s="29">
        <v>0</v>
      </c>
      <c r="J4062" s="12">
        <v>40.625</v>
      </c>
      <c r="K4062" s="29">
        <v>0</v>
      </c>
      <c r="L4062" s="33">
        <v>20.833333333333002</v>
      </c>
      <c r="M4062" s="12">
        <v>10.416666666667</v>
      </c>
      <c r="N4062" s="29">
        <v>0</v>
      </c>
      <c r="O4062" s="34">
        <v>7.291666666667</v>
      </c>
    </row>
    <row r="4063" spans="2:15" x14ac:dyDescent="0.2">
      <c r="D4063" s="175"/>
      <c r="E4063" s="4" t="s">
        <v>44</v>
      </c>
      <c r="F4063" s="6"/>
      <c r="G4063" s="5">
        <v>107</v>
      </c>
      <c r="H4063" s="32">
        <v>57.943925233644997</v>
      </c>
      <c r="I4063" s="29">
        <v>0</v>
      </c>
      <c r="J4063" s="12">
        <v>34.579439252336002</v>
      </c>
      <c r="K4063" s="29">
        <v>0</v>
      </c>
      <c r="L4063" s="12">
        <v>28.971962616822001</v>
      </c>
      <c r="M4063" s="33">
        <v>3.7383177570089998</v>
      </c>
      <c r="N4063" s="12">
        <v>0.93457943925200004</v>
      </c>
      <c r="O4063" s="34">
        <v>10.280373831776</v>
      </c>
    </row>
    <row r="4064" spans="2:15" x14ac:dyDescent="0.2">
      <c r="D4064" s="175"/>
      <c r="E4064" s="4" t="s">
        <v>45</v>
      </c>
      <c r="F4064" s="6"/>
      <c r="G4064" s="5">
        <v>71</v>
      </c>
      <c r="H4064" s="77">
        <v>53.521126760563</v>
      </c>
      <c r="I4064" s="29">
        <v>0</v>
      </c>
      <c r="J4064" s="12">
        <v>43.661971830985998</v>
      </c>
      <c r="K4064" s="12">
        <v>2.8169014084509998</v>
      </c>
      <c r="L4064" s="61">
        <v>16.901408450704</v>
      </c>
      <c r="M4064" s="12">
        <v>8.4507042253520002</v>
      </c>
      <c r="N4064" s="29">
        <v>0</v>
      </c>
      <c r="O4064" s="34">
        <v>11.267605633803001</v>
      </c>
    </row>
    <row r="4065" spans="2:15" x14ac:dyDescent="0.2">
      <c r="D4065" s="174" t="s">
        <v>37</v>
      </c>
      <c r="E4065" s="20" t="s">
        <v>77</v>
      </c>
      <c r="F4065" s="22"/>
      <c r="G4065" s="21">
        <v>566</v>
      </c>
      <c r="H4065" s="51">
        <v>58.303886925794998</v>
      </c>
      <c r="I4065" s="19">
        <v>0.17667844523000001</v>
      </c>
      <c r="J4065" s="19">
        <v>43.109540636041999</v>
      </c>
      <c r="K4065" s="19">
        <v>1.0600706713779999</v>
      </c>
      <c r="L4065" s="88">
        <v>35.865724381625</v>
      </c>
      <c r="M4065" s="19">
        <v>13.957597173145</v>
      </c>
      <c r="N4065" s="19">
        <v>0.70671378091899995</v>
      </c>
      <c r="O4065" s="50">
        <v>5.47703180212</v>
      </c>
    </row>
    <row r="4066" spans="2:15" x14ac:dyDescent="0.2">
      <c r="D4066" s="175"/>
      <c r="E4066" s="4" t="s">
        <v>39</v>
      </c>
      <c r="F4066" s="6"/>
      <c r="G4066" s="5">
        <v>26</v>
      </c>
      <c r="H4066" s="94">
        <v>92.307692307691994</v>
      </c>
      <c r="I4066" s="29">
        <v>0</v>
      </c>
      <c r="J4066" s="61">
        <v>7.6923076923079998</v>
      </c>
      <c r="K4066" s="29">
        <v>0</v>
      </c>
      <c r="L4066" s="61">
        <v>19.230769230768999</v>
      </c>
      <c r="M4066" s="12">
        <v>11.538461538462</v>
      </c>
      <c r="N4066" s="29">
        <v>0</v>
      </c>
      <c r="O4066" s="34">
        <v>7.6923076923079998</v>
      </c>
    </row>
    <row r="4067" spans="2:15" x14ac:dyDescent="0.2">
      <c r="D4067" s="175"/>
      <c r="E4067" s="4" t="s">
        <v>40</v>
      </c>
      <c r="F4067" s="6"/>
      <c r="G4067" s="5">
        <v>71</v>
      </c>
      <c r="H4067" s="94">
        <v>76.056338028168994</v>
      </c>
      <c r="I4067" s="29">
        <v>0</v>
      </c>
      <c r="J4067" s="33">
        <v>32.394366197182997</v>
      </c>
      <c r="K4067" s="12">
        <v>1.4084507042250001</v>
      </c>
      <c r="L4067" s="12">
        <v>33.802816901408001</v>
      </c>
      <c r="M4067" s="28">
        <v>18.309859154929999</v>
      </c>
      <c r="N4067" s="29">
        <v>0</v>
      </c>
      <c r="O4067" s="101">
        <v>1.4084507042250001</v>
      </c>
    </row>
    <row r="4068" spans="2:15" x14ac:dyDescent="0.2">
      <c r="D4068" s="175"/>
      <c r="E4068" s="4" t="s">
        <v>41</v>
      </c>
      <c r="F4068" s="6"/>
      <c r="G4068" s="5">
        <v>96</v>
      </c>
      <c r="H4068" s="77">
        <v>55.208333333333002</v>
      </c>
      <c r="I4068" s="29">
        <v>0</v>
      </c>
      <c r="J4068" s="12">
        <v>43.75</v>
      </c>
      <c r="K4068" s="29">
        <v>0</v>
      </c>
      <c r="L4068" s="12">
        <v>34.375</v>
      </c>
      <c r="M4068" s="28">
        <v>20.833333333333002</v>
      </c>
      <c r="N4068" s="12">
        <v>1.041666666667</v>
      </c>
      <c r="O4068" s="34">
        <v>5.208333333333</v>
      </c>
    </row>
    <row r="4069" spans="2:15" x14ac:dyDescent="0.2">
      <c r="D4069" s="175"/>
      <c r="E4069" s="4" t="s">
        <v>42</v>
      </c>
      <c r="F4069" s="6"/>
      <c r="G4069" s="5">
        <v>96</v>
      </c>
      <c r="H4069" s="32">
        <v>58.333333333333002</v>
      </c>
      <c r="I4069" s="29">
        <v>0</v>
      </c>
      <c r="J4069" s="12">
        <v>42.708333333333002</v>
      </c>
      <c r="K4069" s="12">
        <v>1.041666666667</v>
      </c>
      <c r="L4069" s="49">
        <v>47.916666666666998</v>
      </c>
      <c r="M4069" s="12">
        <v>14.583333333333</v>
      </c>
      <c r="N4069" s="12">
        <v>2.083333333333</v>
      </c>
      <c r="O4069" s="34">
        <v>4.166666666667</v>
      </c>
    </row>
    <row r="4070" spans="2:15" x14ac:dyDescent="0.2">
      <c r="D4070" s="175"/>
      <c r="E4070" s="4" t="s">
        <v>43</v>
      </c>
      <c r="F4070" s="6"/>
      <c r="G4070" s="5">
        <v>103</v>
      </c>
      <c r="H4070" s="32">
        <v>57.281553398058001</v>
      </c>
      <c r="I4070" s="29">
        <v>0</v>
      </c>
      <c r="J4070" s="49">
        <v>53.398058252426999</v>
      </c>
      <c r="K4070" s="12">
        <v>1.9417475728160001</v>
      </c>
      <c r="L4070" s="28">
        <v>37.864077669902997</v>
      </c>
      <c r="M4070" s="28">
        <v>18.446601941748</v>
      </c>
      <c r="N4070" s="29">
        <v>0</v>
      </c>
      <c r="O4070" s="34">
        <v>5.8252427184469999</v>
      </c>
    </row>
    <row r="4071" spans="2:15" x14ac:dyDescent="0.2">
      <c r="D4071" s="175"/>
      <c r="E4071" s="4" t="s">
        <v>44</v>
      </c>
      <c r="F4071" s="6"/>
      <c r="G4071" s="5">
        <v>104</v>
      </c>
      <c r="H4071" s="106">
        <v>47.115384615384997</v>
      </c>
      <c r="I4071" s="29">
        <v>0</v>
      </c>
      <c r="J4071" s="49">
        <v>49.038461538462002</v>
      </c>
      <c r="K4071" s="12">
        <v>1.923076923077</v>
      </c>
      <c r="L4071" s="12">
        <v>33.653846153845997</v>
      </c>
      <c r="M4071" s="12">
        <v>9.6153846153850004</v>
      </c>
      <c r="N4071" s="12">
        <v>0.96153846153800004</v>
      </c>
      <c r="O4071" s="34">
        <v>4.8076923076920002</v>
      </c>
    </row>
    <row r="4072" spans="2:15" x14ac:dyDescent="0.2">
      <c r="D4072" s="176"/>
      <c r="E4072" s="59" t="s">
        <v>45</v>
      </c>
      <c r="F4072" s="60"/>
      <c r="G4072" s="56">
        <v>70</v>
      </c>
      <c r="H4072" s="136">
        <v>50</v>
      </c>
      <c r="I4072" s="47">
        <v>1.4285714285710001</v>
      </c>
      <c r="J4072" s="47">
        <v>42.857142857143003</v>
      </c>
      <c r="K4072" s="80">
        <v>0</v>
      </c>
      <c r="L4072" s="47">
        <v>30</v>
      </c>
      <c r="M4072" s="151">
        <v>0</v>
      </c>
      <c r="N4072" s="80">
        <v>0</v>
      </c>
      <c r="O4072" s="85">
        <v>11.428571428571001</v>
      </c>
    </row>
    <row r="4074" spans="2:15" x14ac:dyDescent="0.2">
      <c r="B4074" s="43" t="str">
        <f xml:space="preserve"> HYPERLINK("#'目次'!B154", "[148]")</f>
        <v>[148]</v>
      </c>
      <c r="C4074" s="31" t="s">
        <v>303</v>
      </c>
    </row>
    <row r="4075" spans="2:15" x14ac:dyDescent="0.2">
      <c r="C4075" s="156" t="s">
        <v>292</v>
      </c>
    </row>
    <row r="4078" spans="2:15" ht="24" x14ac:dyDescent="0.2">
      <c r="D4078" s="177"/>
      <c r="E4078" s="178"/>
      <c r="F4078" s="178"/>
      <c r="G4078" s="40" t="s">
        <v>14</v>
      </c>
      <c r="H4078" s="42" t="s">
        <v>213</v>
      </c>
      <c r="I4078" s="15" t="s">
        <v>214</v>
      </c>
      <c r="J4078" s="15" t="s">
        <v>215</v>
      </c>
      <c r="K4078" s="15" t="s">
        <v>216</v>
      </c>
      <c r="L4078" s="15" t="s">
        <v>217</v>
      </c>
      <c r="M4078" s="15" t="s">
        <v>293</v>
      </c>
      <c r="N4078" s="15" t="s">
        <v>86</v>
      </c>
      <c r="O4078" s="44" t="s">
        <v>17</v>
      </c>
    </row>
    <row r="4079" spans="2:15" x14ac:dyDescent="0.2">
      <c r="D4079" s="179"/>
      <c r="E4079" s="180"/>
      <c r="F4079" s="180"/>
      <c r="G4079" s="39"/>
      <c r="H4079" s="41"/>
      <c r="I4079" s="14"/>
      <c r="J4079" s="14"/>
      <c r="K4079" s="14"/>
      <c r="L4079" s="14"/>
      <c r="M4079" s="14"/>
      <c r="N4079" s="14"/>
      <c r="O4079" s="38"/>
    </row>
    <row r="4080" spans="2:15" x14ac:dyDescent="0.2">
      <c r="D4080" s="58"/>
      <c r="E4080" s="53" t="s">
        <v>14</v>
      </c>
      <c r="F4080" s="52"/>
      <c r="G4080" s="37">
        <v>1163</v>
      </c>
      <c r="H4080" s="24">
        <v>44.110060189165999</v>
      </c>
      <c r="I4080" s="24">
        <v>1.6337059329320001</v>
      </c>
      <c r="J4080" s="24">
        <v>66.638005159071</v>
      </c>
      <c r="K4080" s="24">
        <v>1.375752364574</v>
      </c>
      <c r="L4080" s="24">
        <v>7.7386070507309999</v>
      </c>
      <c r="M4080" s="24">
        <v>4.2992261392950004</v>
      </c>
      <c r="N4080" s="24">
        <v>1.117798796217</v>
      </c>
      <c r="O4080" s="68">
        <v>8.0825451418740002</v>
      </c>
    </row>
    <row r="4081" spans="4:15" x14ac:dyDescent="0.2">
      <c r="D4081" s="174" t="s">
        <v>18</v>
      </c>
      <c r="E4081" s="20" t="s">
        <v>19</v>
      </c>
      <c r="F4081" s="22"/>
      <c r="G4081" s="21">
        <v>52</v>
      </c>
      <c r="H4081" s="51">
        <v>44.230769230768999</v>
      </c>
      <c r="I4081" s="19">
        <v>1.923076923077</v>
      </c>
      <c r="J4081" s="88">
        <v>75</v>
      </c>
      <c r="K4081" s="19">
        <v>1.923076923077</v>
      </c>
      <c r="L4081" s="19">
        <v>9.6153846153850004</v>
      </c>
      <c r="M4081" s="19">
        <v>3.8461538461539999</v>
      </c>
      <c r="N4081" s="74">
        <v>0</v>
      </c>
      <c r="O4081" s="50">
        <v>7.6923076923079998</v>
      </c>
    </row>
    <row r="4082" spans="4:15" x14ac:dyDescent="0.2">
      <c r="D4082" s="175"/>
      <c r="E4082" s="4" t="s">
        <v>20</v>
      </c>
      <c r="F4082" s="6"/>
      <c r="G4082" s="5">
        <v>75</v>
      </c>
      <c r="H4082" s="75">
        <v>53.333333333333002</v>
      </c>
      <c r="I4082" s="12">
        <v>1.333333333333</v>
      </c>
      <c r="J4082" s="33">
        <v>57.333333333333002</v>
      </c>
      <c r="K4082" s="12">
        <v>2.666666666667</v>
      </c>
      <c r="L4082" s="12">
        <v>9.333333333333</v>
      </c>
      <c r="M4082" s="12">
        <v>1.333333333333</v>
      </c>
      <c r="N4082" s="29">
        <v>0</v>
      </c>
      <c r="O4082" s="97">
        <v>14.666666666667</v>
      </c>
    </row>
    <row r="4083" spans="4:15" x14ac:dyDescent="0.2">
      <c r="D4083" s="175"/>
      <c r="E4083" s="4" t="s">
        <v>21</v>
      </c>
      <c r="F4083" s="6"/>
      <c r="G4083" s="5">
        <v>469</v>
      </c>
      <c r="H4083" s="32">
        <v>41.791044776119001</v>
      </c>
      <c r="I4083" s="12">
        <v>1.492537313433</v>
      </c>
      <c r="J4083" s="12">
        <v>69.083155650319995</v>
      </c>
      <c r="K4083" s="12">
        <v>0.63965884861400002</v>
      </c>
      <c r="L4083" s="12">
        <v>8.1023454157780002</v>
      </c>
      <c r="M4083" s="12">
        <v>3.8379530916840001</v>
      </c>
      <c r="N4083" s="12">
        <v>0.63965884861400002</v>
      </c>
      <c r="O4083" s="34">
        <v>6.6098081023450002</v>
      </c>
    </row>
    <row r="4084" spans="4:15" x14ac:dyDescent="0.2">
      <c r="D4084" s="175"/>
      <c r="E4084" s="4" t="s">
        <v>22</v>
      </c>
      <c r="F4084" s="6"/>
      <c r="G4084" s="5">
        <v>34</v>
      </c>
      <c r="H4084" s="106">
        <v>29.411764705882</v>
      </c>
      <c r="I4084" s="12">
        <v>2.9411764705880001</v>
      </c>
      <c r="J4084" s="61">
        <v>55.882352941176002</v>
      </c>
      <c r="K4084" s="12">
        <v>2.9411764705880001</v>
      </c>
      <c r="L4084" s="12">
        <v>8.8235294117649996</v>
      </c>
      <c r="M4084" s="12">
        <v>8.8235294117649996</v>
      </c>
      <c r="N4084" s="12">
        <v>2.9411764705880001</v>
      </c>
      <c r="O4084" s="97">
        <v>17.647058823529001</v>
      </c>
    </row>
    <row r="4085" spans="4:15" x14ac:dyDescent="0.2">
      <c r="D4085" s="175"/>
      <c r="E4085" s="4" t="s">
        <v>23</v>
      </c>
      <c r="F4085" s="6"/>
      <c r="G4085" s="5">
        <v>136</v>
      </c>
      <c r="H4085" s="32">
        <v>41.911764705882</v>
      </c>
      <c r="I4085" s="12">
        <v>0.73529411764700003</v>
      </c>
      <c r="J4085" s="12">
        <v>70.588235294117993</v>
      </c>
      <c r="K4085" s="12">
        <v>0.73529411764700003</v>
      </c>
      <c r="L4085" s="12">
        <v>7.352941176471</v>
      </c>
      <c r="M4085" s="12">
        <v>2.9411764705880001</v>
      </c>
      <c r="N4085" s="12">
        <v>0.73529411764700003</v>
      </c>
      <c r="O4085" s="34">
        <v>8.8235294117649996</v>
      </c>
    </row>
    <row r="4086" spans="4:15" x14ac:dyDescent="0.2">
      <c r="D4086" s="175"/>
      <c r="E4086" s="4" t="s">
        <v>24</v>
      </c>
      <c r="F4086" s="6"/>
      <c r="G4086" s="5">
        <v>180</v>
      </c>
      <c r="H4086" s="32">
        <v>41.666666666666998</v>
      </c>
      <c r="I4086" s="12">
        <v>1.666666666667</v>
      </c>
      <c r="J4086" s="12">
        <v>70.555555555555998</v>
      </c>
      <c r="K4086" s="12">
        <v>2.7777777777780002</v>
      </c>
      <c r="L4086" s="12">
        <v>4.4444444444439997</v>
      </c>
      <c r="M4086" s="12">
        <v>3.8888888888889999</v>
      </c>
      <c r="N4086" s="12">
        <v>1.666666666667</v>
      </c>
      <c r="O4086" s="34">
        <v>7.7777777777779997</v>
      </c>
    </row>
    <row r="4087" spans="4:15" x14ac:dyDescent="0.2">
      <c r="D4087" s="175"/>
      <c r="E4087" s="4" t="s">
        <v>25</v>
      </c>
      <c r="F4087" s="6"/>
      <c r="G4087" s="5">
        <v>69</v>
      </c>
      <c r="H4087" s="75">
        <v>50.724637681159003</v>
      </c>
      <c r="I4087" s="12">
        <v>1.449275362319</v>
      </c>
      <c r="J4087" s="33">
        <v>60.869565217390999</v>
      </c>
      <c r="K4087" s="29">
        <v>0</v>
      </c>
      <c r="L4087" s="12">
        <v>11.594202898551</v>
      </c>
      <c r="M4087" s="28">
        <v>13.04347826087</v>
      </c>
      <c r="N4087" s="12">
        <v>2.898550724638</v>
      </c>
      <c r="O4087" s="34">
        <v>10.144927536232</v>
      </c>
    </row>
    <row r="4088" spans="4:15" x14ac:dyDescent="0.2">
      <c r="D4088" s="175"/>
      <c r="E4088" s="4" t="s">
        <v>26</v>
      </c>
      <c r="F4088" s="6"/>
      <c r="G4088" s="5">
        <v>29</v>
      </c>
      <c r="H4088" s="94">
        <v>55.172413793102997</v>
      </c>
      <c r="I4088" s="12">
        <v>3.4482758620689999</v>
      </c>
      <c r="J4088" s="61">
        <v>51.724137931034001</v>
      </c>
      <c r="K4088" s="28">
        <v>6.8965517241379999</v>
      </c>
      <c r="L4088" s="12">
        <v>3.4482758620689999</v>
      </c>
      <c r="M4088" s="12">
        <v>3.4482758620689999</v>
      </c>
      <c r="N4088" s="12">
        <v>3.4482758620689999</v>
      </c>
      <c r="O4088" s="34">
        <v>6.8965517241379999</v>
      </c>
    </row>
    <row r="4089" spans="4:15" x14ac:dyDescent="0.2">
      <c r="D4089" s="175"/>
      <c r="E4089" s="4" t="s">
        <v>27</v>
      </c>
      <c r="F4089" s="6"/>
      <c r="G4089" s="5">
        <v>64</v>
      </c>
      <c r="H4089" s="32">
        <v>48.4375</v>
      </c>
      <c r="I4089" s="12">
        <v>1.5625</v>
      </c>
      <c r="J4089" s="33">
        <v>57.8125</v>
      </c>
      <c r="K4089" s="12">
        <v>1.5625</v>
      </c>
      <c r="L4089" s="12">
        <v>10.9375</v>
      </c>
      <c r="M4089" s="12">
        <v>6.25</v>
      </c>
      <c r="N4089" s="12">
        <v>3.125</v>
      </c>
      <c r="O4089" s="34">
        <v>6.25</v>
      </c>
    </row>
    <row r="4090" spans="4:15" x14ac:dyDescent="0.2">
      <c r="D4090" s="175"/>
      <c r="E4090" s="4" t="s">
        <v>28</v>
      </c>
      <c r="F4090" s="6"/>
      <c r="G4090" s="5">
        <v>48</v>
      </c>
      <c r="H4090" s="94">
        <v>60.416666666666998</v>
      </c>
      <c r="I4090" s="12">
        <v>4.166666666667</v>
      </c>
      <c r="J4090" s="33">
        <v>58.333333333333002</v>
      </c>
      <c r="K4090" s="29">
        <v>0</v>
      </c>
      <c r="L4090" s="12">
        <v>6.25</v>
      </c>
      <c r="M4090" s="12">
        <v>2.083333333333</v>
      </c>
      <c r="N4090" s="29">
        <v>0</v>
      </c>
      <c r="O4090" s="34">
        <v>4.166666666667</v>
      </c>
    </row>
    <row r="4091" spans="4:15" x14ac:dyDescent="0.2">
      <c r="D4091" s="175"/>
      <c r="E4091" s="4" t="s">
        <v>29</v>
      </c>
      <c r="F4091" s="6"/>
      <c r="G4091" s="5">
        <v>7</v>
      </c>
      <c r="H4091" s="106">
        <v>14.285714285714</v>
      </c>
      <c r="I4091" s="29">
        <v>0</v>
      </c>
      <c r="J4091" s="12">
        <v>71.428571428571004</v>
      </c>
      <c r="K4091" s="29">
        <v>0</v>
      </c>
      <c r="L4091" s="90">
        <v>0</v>
      </c>
      <c r="M4091" s="29">
        <v>0</v>
      </c>
      <c r="N4091" s="29">
        <v>0</v>
      </c>
      <c r="O4091" s="97">
        <v>14.285714285714</v>
      </c>
    </row>
    <row r="4092" spans="4:15" x14ac:dyDescent="0.2">
      <c r="D4092" s="174" t="s">
        <v>30</v>
      </c>
      <c r="E4092" s="20" t="s">
        <v>31</v>
      </c>
      <c r="F4092" s="22"/>
      <c r="G4092" s="21">
        <v>373</v>
      </c>
      <c r="H4092" s="51">
        <v>43.163538873995002</v>
      </c>
      <c r="I4092" s="19">
        <v>1.3404825737270001</v>
      </c>
      <c r="J4092" s="88">
        <v>72.117962466487995</v>
      </c>
      <c r="K4092" s="19">
        <v>1.0723860589809999</v>
      </c>
      <c r="L4092" s="19">
        <v>9.3833780160860005</v>
      </c>
      <c r="M4092" s="19">
        <v>5.3619302949060001</v>
      </c>
      <c r="N4092" s="19">
        <v>0.26809651474500001</v>
      </c>
      <c r="O4092" s="50">
        <v>7.2386058981229997</v>
      </c>
    </row>
    <row r="4093" spans="4:15" x14ac:dyDescent="0.2">
      <c r="D4093" s="175"/>
      <c r="E4093" s="4" t="s">
        <v>32</v>
      </c>
      <c r="F4093" s="6"/>
      <c r="G4093" s="5">
        <v>339</v>
      </c>
      <c r="H4093" s="32">
        <v>41.887905604719997</v>
      </c>
      <c r="I4093" s="12">
        <v>2.0648967551620001</v>
      </c>
      <c r="J4093" s="12">
        <v>65.486725663716996</v>
      </c>
      <c r="K4093" s="12">
        <v>2.3598820058999999</v>
      </c>
      <c r="L4093" s="12">
        <v>6.7846607669620003</v>
      </c>
      <c r="M4093" s="12">
        <v>3.2448377581119998</v>
      </c>
      <c r="N4093" s="12">
        <v>1.474926253687</v>
      </c>
      <c r="O4093" s="34">
        <v>8.8495575221239999</v>
      </c>
    </row>
    <row r="4094" spans="4:15" x14ac:dyDescent="0.2">
      <c r="D4094" s="175"/>
      <c r="E4094" s="4" t="s">
        <v>33</v>
      </c>
      <c r="F4094" s="6"/>
      <c r="G4094" s="5">
        <v>365</v>
      </c>
      <c r="H4094" s="32">
        <v>44.657534246574997</v>
      </c>
      <c r="I4094" s="12">
        <v>1.6438356164379999</v>
      </c>
      <c r="J4094" s="12">
        <v>64.383561643836003</v>
      </c>
      <c r="K4094" s="12">
        <v>1.095890410959</v>
      </c>
      <c r="L4094" s="12">
        <v>7.9452054794520004</v>
      </c>
      <c r="M4094" s="12">
        <v>4.3835616438359999</v>
      </c>
      <c r="N4094" s="12">
        <v>1.369863013699</v>
      </c>
      <c r="O4094" s="34">
        <v>8.7671232876709997</v>
      </c>
    </row>
    <row r="4095" spans="4:15" x14ac:dyDescent="0.2">
      <c r="D4095" s="175"/>
      <c r="E4095" s="4" t="s">
        <v>34</v>
      </c>
      <c r="F4095" s="6"/>
      <c r="G4095" s="5">
        <v>86</v>
      </c>
      <c r="H4095" s="94">
        <v>54.651162790698002</v>
      </c>
      <c r="I4095" s="12">
        <v>1.1627906976739999</v>
      </c>
      <c r="J4095" s="33">
        <v>56.976744186047</v>
      </c>
      <c r="K4095" s="29">
        <v>0</v>
      </c>
      <c r="L4095" s="12">
        <v>3.488372093023</v>
      </c>
      <c r="M4095" s="12">
        <v>3.488372093023</v>
      </c>
      <c r="N4095" s="12">
        <v>2.3255813953489999</v>
      </c>
      <c r="O4095" s="34">
        <v>5.8139534883720003</v>
      </c>
    </row>
    <row r="4096" spans="4:15" x14ac:dyDescent="0.2">
      <c r="D4096" s="174" t="s">
        <v>35</v>
      </c>
      <c r="E4096" s="20" t="s">
        <v>36</v>
      </c>
      <c r="F4096" s="22"/>
      <c r="G4096" s="21">
        <v>597</v>
      </c>
      <c r="H4096" s="51">
        <v>45.896147403684999</v>
      </c>
      <c r="I4096" s="19">
        <v>1.8425460636519999</v>
      </c>
      <c r="J4096" s="19">
        <v>65.996649916248003</v>
      </c>
      <c r="K4096" s="19">
        <v>1.8425460636519999</v>
      </c>
      <c r="L4096" s="19">
        <v>7.0351758793970003</v>
      </c>
      <c r="M4096" s="19">
        <v>4.5226130653269996</v>
      </c>
      <c r="N4096" s="19">
        <v>1.340033500838</v>
      </c>
      <c r="O4096" s="50">
        <v>9.212730318258</v>
      </c>
    </row>
    <row r="4097" spans="2:15" x14ac:dyDescent="0.2">
      <c r="D4097" s="175"/>
      <c r="E4097" s="4" t="s">
        <v>37</v>
      </c>
      <c r="F4097" s="6"/>
      <c r="G4097" s="5">
        <v>566</v>
      </c>
      <c r="H4097" s="32">
        <v>42.226148409894002</v>
      </c>
      <c r="I4097" s="12">
        <v>1.413427561837</v>
      </c>
      <c r="J4097" s="12">
        <v>67.314487632509</v>
      </c>
      <c r="K4097" s="12">
        <v>0.88339222614799995</v>
      </c>
      <c r="L4097" s="12">
        <v>8.4805653710249995</v>
      </c>
      <c r="M4097" s="12">
        <v>4.0636042402830004</v>
      </c>
      <c r="N4097" s="12">
        <v>0.88339222614799995</v>
      </c>
      <c r="O4097" s="34">
        <v>6.8904593639579996</v>
      </c>
    </row>
    <row r="4098" spans="2:15" x14ac:dyDescent="0.2">
      <c r="D4098" s="174" t="s">
        <v>38</v>
      </c>
      <c r="E4098" s="20" t="s">
        <v>39</v>
      </c>
      <c r="F4098" s="22"/>
      <c r="G4098" s="21">
        <v>58</v>
      </c>
      <c r="H4098" s="119">
        <v>72.413793103448</v>
      </c>
      <c r="I4098" s="19">
        <v>1.7241379310339999</v>
      </c>
      <c r="J4098" s="98">
        <v>10.344827586207</v>
      </c>
      <c r="K4098" s="19">
        <v>1.7241379310339999</v>
      </c>
      <c r="L4098" s="19">
        <v>10.344827586207</v>
      </c>
      <c r="M4098" s="19">
        <v>5.1724137931029999</v>
      </c>
      <c r="N4098" s="88">
        <v>6.8965517241379999</v>
      </c>
      <c r="O4098" s="50">
        <v>12.068965517241001</v>
      </c>
    </row>
    <row r="4099" spans="2:15" x14ac:dyDescent="0.2">
      <c r="D4099" s="175"/>
      <c r="E4099" s="4" t="s">
        <v>40</v>
      </c>
      <c r="F4099" s="6"/>
      <c r="G4099" s="5">
        <v>144</v>
      </c>
      <c r="H4099" s="94">
        <v>59.027777777777999</v>
      </c>
      <c r="I4099" s="12">
        <v>0.694444444444</v>
      </c>
      <c r="J4099" s="12">
        <v>62.5</v>
      </c>
      <c r="K4099" s="12">
        <v>2.7777777777780002</v>
      </c>
      <c r="L4099" s="12">
        <v>10.416666666667</v>
      </c>
      <c r="M4099" s="12">
        <v>8.333333333333</v>
      </c>
      <c r="N4099" s="12">
        <v>2.083333333333</v>
      </c>
      <c r="O4099" s="34">
        <v>3.4722222222219998</v>
      </c>
    </row>
    <row r="4100" spans="2:15" x14ac:dyDescent="0.2">
      <c r="D4100" s="175"/>
      <c r="E4100" s="4" t="s">
        <v>41</v>
      </c>
      <c r="F4100" s="6"/>
      <c r="G4100" s="5">
        <v>202</v>
      </c>
      <c r="H4100" s="32">
        <v>40.594059405941003</v>
      </c>
      <c r="I4100" s="12">
        <v>1.485148514851</v>
      </c>
      <c r="J4100" s="12">
        <v>70.792079207921006</v>
      </c>
      <c r="K4100" s="12">
        <v>0.99009900990099997</v>
      </c>
      <c r="L4100" s="12">
        <v>9.4059405940590004</v>
      </c>
      <c r="M4100" s="12">
        <v>6.4356435643559999</v>
      </c>
      <c r="N4100" s="12">
        <v>0.49504950495</v>
      </c>
      <c r="O4100" s="34">
        <v>7.4257425742569998</v>
      </c>
    </row>
    <row r="4101" spans="2:15" x14ac:dyDescent="0.2">
      <c r="D4101" s="175"/>
      <c r="E4101" s="4" t="s">
        <v>42</v>
      </c>
      <c r="F4101" s="6"/>
      <c r="G4101" s="5">
        <v>208</v>
      </c>
      <c r="H4101" s="32">
        <v>45.192307692307999</v>
      </c>
      <c r="I4101" s="12">
        <v>0.96153846153800004</v>
      </c>
      <c r="J4101" s="12">
        <v>66.826923076922995</v>
      </c>
      <c r="K4101" s="12">
        <v>0.96153846153800004</v>
      </c>
      <c r="L4101" s="12">
        <v>6.25</v>
      </c>
      <c r="M4101" s="12">
        <v>4.3269230769230003</v>
      </c>
      <c r="N4101" s="12">
        <v>0.48076923076900002</v>
      </c>
      <c r="O4101" s="34">
        <v>7.2115384615379998</v>
      </c>
    </row>
    <row r="4102" spans="2:15" x14ac:dyDescent="0.2">
      <c r="D4102" s="175"/>
      <c r="E4102" s="4" t="s">
        <v>43</v>
      </c>
      <c r="F4102" s="6"/>
      <c r="G4102" s="5">
        <v>199</v>
      </c>
      <c r="H4102" s="77">
        <v>38.693467336683</v>
      </c>
      <c r="I4102" s="12">
        <v>1.0050251256280001</v>
      </c>
      <c r="J4102" s="28">
        <v>75.376884422111004</v>
      </c>
      <c r="K4102" s="12">
        <v>2.0100502512560001</v>
      </c>
      <c r="L4102" s="12">
        <v>9.0452261306530009</v>
      </c>
      <c r="M4102" s="12">
        <v>3.015075376884</v>
      </c>
      <c r="N4102" s="12">
        <v>0.50251256281400003</v>
      </c>
      <c r="O4102" s="34">
        <v>7.5376884422110004</v>
      </c>
    </row>
    <row r="4103" spans="2:15" x14ac:dyDescent="0.2">
      <c r="D4103" s="175"/>
      <c r="E4103" s="4" t="s">
        <v>44</v>
      </c>
      <c r="F4103" s="6"/>
      <c r="G4103" s="5">
        <v>211</v>
      </c>
      <c r="H4103" s="77">
        <v>37.914691943127998</v>
      </c>
      <c r="I4103" s="12">
        <v>1.895734597156</v>
      </c>
      <c r="J4103" s="28">
        <v>72.511848341231996</v>
      </c>
      <c r="K4103" s="12">
        <v>0.94786729857800001</v>
      </c>
      <c r="L4103" s="12">
        <v>5.6872037914689999</v>
      </c>
      <c r="M4103" s="12">
        <v>1.895734597156</v>
      </c>
      <c r="N4103" s="12">
        <v>0.94786729857800001</v>
      </c>
      <c r="O4103" s="34">
        <v>8.5308056872039995</v>
      </c>
    </row>
    <row r="4104" spans="2:15" x14ac:dyDescent="0.2">
      <c r="D4104" s="176"/>
      <c r="E4104" s="59" t="s">
        <v>45</v>
      </c>
      <c r="F4104" s="60"/>
      <c r="G4104" s="56">
        <v>141</v>
      </c>
      <c r="H4104" s="126">
        <v>37.58865248227</v>
      </c>
      <c r="I4104" s="47">
        <v>4.2553191489359996</v>
      </c>
      <c r="J4104" s="47">
        <v>66.666666666666998</v>
      </c>
      <c r="K4104" s="47">
        <v>0.70921985815599997</v>
      </c>
      <c r="L4104" s="47">
        <v>4.9645390070920001</v>
      </c>
      <c r="M4104" s="47">
        <v>2.1276595744679998</v>
      </c>
      <c r="N4104" s="47">
        <v>0.70921985815599997</v>
      </c>
      <c r="O4104" s="112">
        <v>13.475177304964999</v>
      </c>
    </row>
    <row r="4106" spans="2:15" x14ac:dyDescent="0.2">
      <c r="B4106" s="43" t="str">
        <f xml:space="preserve"> HYPERLINK("#'目次'!B155", "[149]")</f>
        <v>[149]</v>
      </c>
      <c r="C4106" s="31" t="s">
        <v>303</v>
      </c>
    </row>
    <row r="4107" spans="2:15" x14ac:dyDescent="0.2">
      <c r="C4107" s="156" t="s">
        <v>292</v>
      </c>
    </row>
    <row r="4110" spans="2:15" ht="24" x14ac:dyDescent="0.2">
      <c r="D4110" s="177"/>
      <c r="E4110" s="178"/>
      <c r="F4110" s="178"/>
      <c r="G4110" s="40" t="s">
        <v>14</v>
      </c>
      <c r="H4110" s="42" t="s">
        <v>213</v>
      </c>
      <c r="I4110" s="15" t="s">
        <v>214</v>
      </c>
      <c r="J4110" s="15" t="s">
        <v>215</v>
      </c>
      <c r="K4110" s="15" t="s">
        <v>216</v>
      </c>
      <c r="L4110" s="15" t="s">
        <v>217</v>
      </c>
      <c r="M4110" s="15" t="s">
        <v>293</v>
      </c>
      <c r="N4110" s="15" t="s">
        <v>86</v>
      </c>
      <c r="O4110" s="44" t="s">
        <v>17</v>
      </c>
    </row>
    <row r="4111" spans="2:15" x14ac:dyDescent="0.2">
      <c r="D4111" s="179"/>
      <c r="E4111" s="180"/>
      <c r="F4111" s="180"/>
      <c r="G4111" s="39"/>
      <c r="H4111" s="41"/>
      <c r="I4111" s="14"/>
      <c r="J4111" s="14"/>
      <c r="K4111" s="14"/>
      <c r="L4111" s="14"/>
      <c r="M4111" s="14"/>
      <c r="N4111" s="14"/>
      <c r="O4111" s="38"/>
    </row>
    <row r="4112" spans="2:15" x14ac:dyDescent="0.2">
      <c r="D4112" s="58"/>
      <c r="E4112" s="53" t="s">
        <v>14</v>
      </c>
      <c r="F4112" s="52"/>
      <c r="G4112" s="37">
        <v>1163</v>
      </c>
      <c r="H4112" s="24">
        <v>44.110060189165999</v>
      </c>
      <c r="I4112" s="24">
        <v>1.6337059329320001</v>
      </c>
      <c r="J4112" s="24">
        <v>66.638005159071</v>
      </c>
      <c r="K4112" s="24">
        <v>1.375752364574</v>
      </c>
      <c r="L4112" s="24">
        <v>7.7386070507309999</v>
      </c>
      <c r="M4112" s="24">
        <v>4.2992261392950004</v>
      </c>
      <c r="N4112" s="24">
        <v>1.117798796217</v>
      </c>
      <c r="O4112" s="68">
        <v>8.0825451418740002</v>
      </c>
    </row>
    <row r="4113" spans="4:15" x14ac:dyDescent="0.2">
      <c r="D4113" s="174" t="s">
        <v>52</v>
      </c>
      <c r="E4113" s="20" t="s">
        <v>53</v>
      </c>
      <c r="F4113" s="22"/>
      <c r="G4113" s="21">
        <v>15</v>
      </c>
      <c r="H4113" s="119">
        <v>66.666666666666998</v>
      </c>
      <c r="I4113" s="74">
        <v>0</v>
      </c>
      <c r="J4113" s="78">
        <v>60</v>
      </c>
      <c r="K4113" s="74">
        <v>0</v>
      </c>
      <c r="L4113" s="88">
        <v>13.333333333333</v>
      </c>
      <c r="M4113" s="74">
        <v>0</v>
      </c>
      <c r="N4113" s="74">
        <v>0</v>
      </c>
      <c r="O4113" s="50">
        <v>6.666666666667</v>
      </c>
    </row>
    <row r="4114" spans="4:15" ht="24" x14ac:dyDescent="0.2">
      <c r="D4114" s="175"/>
      <c r="E4114" s="4" t="s">
        <v>54</v>
      </c>
      <c r="F4114" s="6"/>
      <c r="G4114" s="5">
        <v>116</v>
      </c>
      <c r="H4114" s="77">
        <v>36.206896551724</v>
      </c>
      <c r="I4114" s="12">
        <v>0.86206896551699996</v>
      </c>
      <c r="J4114" s="12">
        <v>66.379310344827999</v>
      </c>
      <c r="K4114" s="29">
        <v>0</v>
      </c>
      <c r="L4114" s="12">
        <v>4.3103448275860003</v>
      </c>
      <c r="M4114" s="12">
        <v>3.4482758620689999</v>
      </c>
      <c r="N4114" s="29">
        <v>0</v>
      </c>
      <c r="O4114" s="34">
        <v>12.931034482758999</v>
      </c>
    </row>
    <row r="4115" spans="4:15" x14ac:dyDescent="0.2">
      <c r="D4115" s="175"/>
      <c r="E4115" s="4" t="s">
        <v>55</v>
      </c>
      <c r="F4115" s="6"/>
      <c r="G4115" s="5">
        <v>41</v>
      </c>
      <c r="H4115" s="77">
        <v>39.024390243901998</v>
      </c>
      <c r="I4115" s="29">
        <v>0</v>
      </c>
      <c r="J4115" s="12">
        <v>65.853658536585002</v>
      </c>
      <c r="K4115" s="12">
        <v>4.8780487804880002</v>
      </c>
      <c r="L4115" s="12">
        <v>7.3170731707319998</v>
      </c>
      <c r="M4115" s="29">
        <v>0</v>
      </c>
      <c r="N4115" s="12">
        <v>2.4390243902440001</v>
      </c>
      <c r="O4115" s="34">
        <v>7.3170731707319998</v>
      </c>
    </row>
    <row r="4116" spans="4:15" x14ac:dyDescent="0.2">
      <c r="D4116" s="175"/>
      <c r="E4116" s="4" t="s">
        <v>56</v>
      </c>
      <c r="F4116" s="6"/>
      <c r="G4116" s="5">
        <v>60</v>
      </c>
      <c r="H4116" s="77">
        <v>35</v>
      </c>
      <c r="I4116" s="29">
        <v>0</v>
      </c>
      <c r="J4116" s="49">
        <v>85</v>
      </c>
      <c r="K4116" s="29">
        <v>0</v>
      </c>
      <c r="L4116" s="12">
        <v>5</v>
      </c>
      <c r="M4116" s="12">
        <v>6.666666666667</v>
      </c>
      <c r="N4116" s="29">
        <v>0</v>
      </c>
      <c r="O4116" s="34">
        <v>6.666666666667</v>
      </c>
    </row>
    <row r="4117" spans="4:15" x14ac:dyDescent="0.2">
      <c r="D4117" s="175"/>
      <c r="E4117" s="4" t="s">
        <v>57</v>
      </c>
      <c r="F4117" s="6"/>
      <c r="G4117" s="5">
        <v>283</v>
      </c>
      <c r="H4117" s="32">
        <v>45.936395759717001</v>
      </c>
      <c r="I4117" s="12">
        <v>1.766784452297</v>
      </c>
      <c r="J4117" s="28">
        <v>73.498233215547998</v>
      </c>
      <c r="K4117" s="12">
        <v>1.413427561837</v>
      </c>
      <c r="L4117" s="12">
        <v>7.7738515901060001</v>
      </c>
      <c r="M4117" s="12">
        <v>3.8869257950530001</v>
      </c>
      <c r="N4117" s="12">
        <v>0.35335689045899998</v>
      </c>
      <c r="O4117" s="34">
        <v>4.946996466431</v>
      </c>
    </row>
    <row r="4118" spans="4:15" x14ac:dyDescent="0.2">
      <c r="D4118" s="175"/>
      <c r="E4118" s="4" t="s">
        <v>58</v>
      </c>
      <c r="F4118" s="6"/>
      <c r="G4118" s="5">
        <v>123</v>
      </c>
      <c r="H4118" s="32">
        <v>43.902439024389999</v>
      </c>
      <c r="I4118" s="12">
        <v>3.2520325203249998</v>
      </c>
      <c r="J4118" s="12">
        <v>65.040650406504</v>
      </c>
      <c r="K4118" s="12">
        <v>2.4390243902440001</v>
      </c>
      <c r="L4118" s="12">
        <v>9.7560975609760003</v>
      </c>
      <c r="M4118" s="12">
        <v>6.5040650406499996</v>
      </c>
      <c r="N4118" s="12">
        <v>0.81300813008100004</v>
      </c>
      <c r="O4118" s="34">
        <v>12.195121951220001</v>
      </c>
    </row>
    <row r="4119" spans="4:15" x14ac:dyDescent="0.2">
      <c r="D4119" s="175"/>
      <c r="E4119" s="4" t="s">
        <v>59</v>
      </c>
      <c r="F4119" s="6"/>
      <c r="G4119" s="5">
        <v>186</v>
      </c>
      <c r="H4119" s="32">
        <v>44.086021505376003</v>
      </c>
      <c r="I4119" s="12">
        <v>0.53763440860199996</v>
      </c>
      <c r="J4119" s="12">
        <v>65.591397849461998</v>
      </c>
      <c r="K4119" s="12">
        <v>1.6129032258060001</v>
      </c>
      <c r="L4119" s="12">
        <v>6.9892473118279996</v>
      </c>
      <c r="M4119" s="12">
        <v>3.2258064516129998</v>
      </c>
      <c r="N4119" s="12">
        <v>0.53763440860199996</v>
      </c>
      <c r="O4119" s="34">
        <v>8.6021505376339995</v>
      </c>
    </row>
    <row r="4120" spans="4:15" x14ac:dyDescent="0.2">
      <c r="D4120" s="175"/>
      <c r="E4120" s="4" t="s">
        <v>60</v>
      </c>
      <c r="F4120" s="6"/>
      <c r="G4120" s="5">
        <v>163</v>
      </c>
      <c r="H4120" s="32">
        <v>42.331288343558001</v>
      </c>
      <c r="I4120" s="12">
        <v>1.8404907975460001</v>
      </c>
      <c r="J4120" s="28">
        <v>71.779141104293998</v>
      </c>
      <c r="K4120" s="29">
        <v>0</v>
      </c>
      <c r="L4120" s="12">
        <v>7.9754601226990003</v>
      </c>
      <c r="M4120" s="12">
        <v>4.2944785276069997</v>
      </c>
      <c r="N4120" s="12">
        <v>1.2269938650309999</v>
      </c>
      <c r="O4120" s="34">
        <v>6.1349693251530004</v>
      </c>
    </row>
    <row r="4121" spans="4:15" x14ac:dyDescent="0.2">
      <c r="D4121" s="175"/>
      <c r="E4121" s="4" t="s">
        <v>61</v>
      </c>
      <c r="F4121" s="6"/>
      <c r="G4121" s="5">
        <v>72</v>
      </c>
      <c r="H4121" s="94">
        <v>73.611111111111001</v>
      </c>
      <c r="I4121" s="12">
        <v>1.3888888888890001</v>
      </c>
      <c r="J4121" s="61">
        <v>15.277777777778001</v>
      </c>
      <c r="K4121" s="12">
        <v>4.166666666667</v>
      </c>
      <c r="L4121" s="12">
        <v>12.5</v>
      </c>
      <c r="M4121" s="12">
        <v>6.9444444444439997</v>
      </c>
      <c r="N4121" s="28">
        <v>6.9444444444439997</v>
      </c>
      <c r="O4121" s="34">
        <v>9.7222222222219994</v>
      </c>
    </row>
    <row r="4122" spans="4:15" x14ac:dyDescent="0.2">
      <c r="D4122" s="175"/>
      <c r="E4122" s="4" t="s">
        <v>62</v>
      </c>
      <c r="F4122" s="6"/>
      <c r="G4122" s="5">
        <v>103</v>
      </c>
      <c r="H4122" s="77">
        <v>34.951456310680001</v>
      </c>
      <c r="I4122" s="12">
        <v>3.8834951456310001</v>
      </c>
      <c r="J4122" s="12">
        <v>69.902912621358993</v>
      </c>
      <c r="K4122" s="12">
        <v>0.97087378640800004</v>
      </c>
      <c r="L4122" s="12">
        <v>7.7669902912620001</v>
      </c>
      <c r="M4122" s="12">
        <v>4.8543689320389998</v>
      </c>
      <c r="N4122" s="12">
        <v>1.9417475728160001</v>
      </c>
      <c r="O4122" s="34">
        <v>8.7378640776700003</v>
      </c>
    </row>
    <row r="4123" spans="4:15" x14ac:dyDescent="0.2">
      <c r="D4123" s="174" t="s">
        <v>63</v>
      </c>
      <c r="E4123" s="20" t="s">
        <v>64</v>
      </c>
      <c r="F4123" s="22"/>
      <c r="G4123" s="21">
        <v>214</v>
      </c>
      <c r="H4123" s="51">
        <v>45.327102803738001</v>
      </c>
      <c r="I4123" s="19">
        <v>0.46728971962600002</v>
      </c>
      <c r="J4123" s="78">
        <v>57.009345794392999</v>
      </c>
      <c r="K4123" s="19">
        <v>0.93457943925200004</v>
      </c>
      <c r="L4123" s="19">
        <v>4.6728971962620003</v>
      </c>
      <c r="M4123" s="19">
        <v>3.2710280373830001</v>
      </c>
      <c r="N4123" s="19">
        <v>1.869158878505</v>
      </c>
      <c r="O4123" s="50">
        <v>8.8785046728969998</v>
      </c>
    </row>
    <row r="4124" spans="4:15" x14ac:dyDescent="0.2">
      <c r="D4124" s="175"/>
      <c r="E4124" s="4" t="s">
        <v>65</v>
      </c>
      <c r="F4124" s="6"/>
      <c r="G4124" s="5">
        <v>160</v>
      </c>
      <c r="H4124" s="32">
        <v>45.625</v>
      </c>
      <c r="I4124" s="12">
        <v>3.125</v>
      </c>
      <c r="J4124" s="12">
        <v>61.875</v>
      </c>
      <c r="K4124" s="12">
        <v>3.125</v>
      </c>
      <c r="L4124" s="12">
        <v>8.75</v>
      </c>
      <c r="M4124" s="12">
        <v>4.375</v>
      </c>
      <c r="N4124" s="12">
        <v>1.25</v>
      </c>
      <c r="O4124" s="34">
        <v>9.375</v>
      </c>
    </row>
    <row r="4125" spans="4:15" x14ac:dyDescent="0.2">
      <c r="D4125" s="175"/>
      <c r="E4125" s="4" t="s">
        <v>66</v>
      </c>
      <c r="F4125" s="6"/>
      <c r="G4125" s="5">
        <v>160</v>
      </c>
      <c r="H4125" s="32">
        <v>43.125</v>
      </c>
      <c r="I4125" s="12">
        <v>1.25</v>
      </c>
      <c r="J4125" s="12">
        <v>69.375</v>
      </c>
      <c r="K4125" s="12">
        <v>0.625</v>
      </c>
      <c r="L4125" s="12">
        <v>6.25</v>
      </c>
      <c r="M4125" s="12">
        <v>5</v>
      </c>
      <c r="N4125" s="12">
        <v>1.25</v>
      </c>
      <c r="O4125" s="34">
        <v>7.5</v>
      </c>
    </row>
    <row r="4126" spans="4:15" x14ac:dyDescent="0.2">
      <c r="D4126" s="175"/>
      <c r="E4126" s="4" t="s">
        <v>67</v>
      </c>
      <c r="F4126" s="6"/>
      <c r="G4126" s="5">
        <v>150</v>
      </c>
      <c r="H4126" s="32">
        <v>47.333333333333002</v>
      </c>
      <c r="I4126" s="12">
        <v>2</v>
      </c>
      <c r="J4126" s="12">
        <v>66</v>
      </c>
      <c r="K4126" s="12">
        <v>0.66666666666700003</v>
      </c>
      <c r="L4126" s="12">
        <v>5.333333333333</v>
      </c>
      <c r="M4126" s="12">
        <v>4.666666666667</v>
      </c>
      <c r="N4126" s="29">
        <v>0</v>
      </c>
      <c r="O4126" s="34">
        <v>8.666666666667</v>
      </c>
    </row>
    <row r="4127" spans="4:15" x14ac:dyDescent="0.2">
      <c r="D4127" s="175"/>
      <c r="E4127" s="4" t="s">
        <v>68</v>
      </c>
      <c r="F4127" s="6"/>
      <c r="G4127" s="5">
        <v>110</v>
      </c>
      <c r="H4127" s="32">
        <v>41.818181818181998</v>
      </c>
      <c r="I4127" s="12">
        <v>1.818181818182</v>
      </c>
      <c r="J4127" s="12">
        <v>64.545454545455001</v>
      </c>
      <c r="K4127" s="12">
        <v>1.818181818182</v>
      </c>
      <c r="L4127" s="12">
        <v>11.818181818182</v>
      </c>
      <c r="M4127" s="12">
        <v>5.4545454545450003</v>
      </c>
      <c r="N4127" s="12">
        <v>0.90909090909099999</v>
      </c>
      <c r="O4127" s="34">
        <v>10.909090909091001</v>
      </c>
    </row>
    <row r="4128" spans="4:15" x14ac:dyDescent="0.2">
      <c r="D4128" s="175"/>
      <c r="E4128" s="4" t="s">
        <v>69</v>
      </c>
      <c r="F4128" s="6"/>
      <c r="G4128" s="5">
        <v>91</v>
      </c>
      <c r="H4128" s="75">
        <v>52.747252747253</v>
      </c>
      <c r="I4128" s="12">
        <v>2.1978021978019999</v>
      </c>
      <c r="J4128" s="12">
        <v>63.736263736264</v>
      </c>
      <c r="K4128" s="12">
        <v>2.1978021978019999</v>
      </c>
      <c r="L4128" s="12">
        <v>8.7912087912089998</v>
      </c>
      <c r="M4128" s="12">
        <v>4.3956043956039998</v>
      </c>
      <c r="N4128" s="29">
        <v>0</v>
      </c>
      <c r="O4128" s="34">
        <v>9.8901098901100006</v>
      </c>
    </row>
    <row r="4129" spans="2:15" x14ac:dyDescent="0.2">
      <c r="D4129" s="175"/>
      <c r="E4129" s="4" t="s">
        <v>70</v>
      </c>
      <c r="F4129" s="6"/>
      <c r="G4129" s="5">
        <v>127</v>
      </c>
      <c r="H4129" s="32">
        <v>39.370078740156998</v>
      </c>
      <c r="I4129" s="12">
        <v>1.574803149606</v>
      </c>
      <c r="J4129" s="49">
        <v>77.952755905512007</v>
      </c>
      <c r="K4129" s="29">
        <v>0</v>
      </c>
      <c r="L4129" s="12">
        <v>6.299212598425</v>
      </c>
      <c r="M4129" s="12">
        <v>4.7244094488190003</v>
      </c>
      <c r="N4129" s="12">
        <v>1.574803149606</v>
      </c>
      <c r="O4129" s="34">
        <v>5.5118110236220001</v>
      </c>
    </row>
    <row r="4130" spans="2:15" x14ac:dyDescent="0.2">
      <c r="D4130" s="175"/>
      <c r="E4130" s="4" t="s">
        <v>71</v>
      </c>
      <c r="F4130" s="6"/>
      <c r="G4130" s="5">
        <v>70</v>
      </c>
      <c r="H4130" s="77">
        <v>34.285714285714</v>
      </c>
      <c r="I4130" s="12">
        <v>1.4285714285710001</v>
      </c>
      <c r="J4130" s="49">
        <v>77.142857142856997</v>
      </c>
      <c r="K4130" s="12">
        <v>2.8571428571430002</v>
      </c>
      <c r="L4130" s="12">
        <v>11.428571428571001</v>
      </c>
      <c r="M4130" s="12">
        <v>5.7142857142860004</v>
      </c>
      <c r="N4130" s="29">
        <v>0</v>
      </c>
      <c r="O4130" s="34">
        <v>4.2857142857139996</v>
      </c>
    </row>
    <row r="4131" spans="2:15" x14ac:dyDescent="0.2">
      <c r="D4131" s="176"/>
      <c r="E4131" s="59" t="s">
        <v>72</v>
      </c>
      <c r="F4131" s="60"/>
      <c r="G4131" s="56">
        <v>69</v>
      </c>
      <c r="H4131" s="126">
        <v>37.681159420290001</v>
      </c>
      <c r="I4131" s="47">
        <v>1.449275362319</v>
      </c>
      <c r="J4131" s="109">
        <v>85.507246376812006</v>
      </c>
      <c r="K4131" s="80">
        <v>0</v>
      </c>
      <c r="L4131" s="102">
        <v>13.04347826087</v>
      </c>
      <c r="M4131" s="47">
        <v>1.449275362319</v>
      </c>
      <c r="N4131" s="80">
        <v>0</v>
      </c>
      <c r="O4131" s="144">
        <v>2.898550724638</v>
      </c>
    </row>
    <row r="4133" spans="2:15" x14ac:dyDescent="0.2">
      <c r="B4133" s="43" t="str">
        <f xml:space="preserve"> HYPERLINK("#'目次'!B156", "[150]")</f>
        <v>[150]</v>
      </c>
      <c r="C4133" s="31" t="s">
        <v>303</v>
      </c>
    </row>
    <row r="4134" spans="2:15" x14ac:dyDescent="0.2">
      <c r="C4134" s="156" t="s">
        <v>292</v>
      </c>
    </row>
    <row r="4136" spans="2:15" x14ac:dyDescent="0.2">
      <c r="C4136" s="31" t="s">
        <v>75</v>
      </c>
    </row>
    <row r="4137" spans="2:15" ht="24" x14ac:dyDescent="0.2">
      <c r="D4137" s="177"/>
      <c r="E4137" s="178"/>
      <c r="F4137" s="178"/>
      <c r="G4137" s="40" t="s">
        <v>14</v>
      </c>
      <c r="H4137" s="42" t="s">
        <v>213</v>
      </c>
      <c r="I4137" s="15" t="s">
        <v>214</v>
      </c>
      <c r="J4137" s="15" t="s">
        <v>215</v>
      </c>
      <c r="K4137" s="15" t="s">
        <v>216</v>
      </c>
      <c r="L4137" s="15" t="s">
        <v>217</v>
      </c>
      <c r="M4137" s="15" t="s">
        <v>293</v>
      </c>
      <c r="N4137" s="15" t="s">
        <v>86</v>
      </c>
      <c r="O4137" s="44" t="s">
        <v>17</v>
      </c>
    </row>
    <row r="4138" spans="2:15" x14ac:dyDescent="0.2">
      <c r="D4138" s="179"/>
      <c r="E4138" s="180"/>
      <c r="F4138" s="180"/>
      <c r="G4138" s="39"/>
      <c r="H4138" s="41"/>
      <c r="I4138" s="14"/>
      <c r="J4138" s="14"/>
      <c r="K4138" s="14"/>
      <c r="L4138" s="14"/>
      <c r="M4138" s="14"/>
      <c r="N4138" s="14"/>
      <c r="O4138" s="38"/>
    </row>
    <row r="4139" spans="2:15" x14ac:dyDescent="0.2">
      <c r="D4139" s="58"/>
      <c r="E4139" s="53" t="s">
        <v>14</v>
      </c>
      <c r="F4139" s="52"/>
      <c r="G4139" s="37">
        <v>1163</v>
      </c>
      <c r="H4139" s="24">
        <v>44.110060189165999</v>
      </c>
      <c r="I4139" s="24">
        <v>1.6337059329320001</v>
      </c>
      <c r="J4139" s="24">
        <v>66.638005159071</v>
      </c>
      <c r="K4139" s="24">
        <v>1.375752364574</v>
      </c>
      <c r="L4139" s="24">
        <v>7.7386070507309999</v>
      </c>
      <c r="M4139" s="24">
        <v>4.2992261392950004</v>
      </c>
      <c r="N4139" s="24">
        <v>1.117798796217</v>
      </c>
      <c r="O4139" s="68">
        <v>8.0825451418740002</v>
      </c>
    </row>
    <row r="4140" spans="2:15" x14ac:dyDescent="0.2">
      <c r="D4140" s="174" t="s">
        <v>36</v>
      </c>
      <c r="E4140" s="20" t="s">
        <v>76</v>
      </c>
      <c r="F4140" s="22"/>
      <c r="G4140" s="21">
        <v>597</v>
      </c>
      <c r="H4140" s="51">
        <v>45.896147403684999</v>
      </c>
      <c r="I4140" s="19">
        <v>1.8425460636519999</v>
      </c>
      <c r="J4140" s="19">
        <v>65.996649916248003</v>
      </c>
      <c r="K4140" s="19">
        <v>1.8425460636519999</v>
      </c>
      <c r="L4140" s="19">
        <v>7.0351758793970003</v>
      </c>
      <c r="M4140" s="19">
        <v>4.5226130653269996</v>
      </c>
      <c r="N4140" s="19">
        <v>1.340033500838</v>
      </c>
      <c r="O4140" s="50">
        <v>9.212730318258</v>
      </c>
    </row>
    <row r="4141" spans="2:15" x14ac:dyDescent="0.2">
      <c r="D4141" s="175"/>
      <c r="E4141" s="4" t="s">
        <v>39</v>
      </c>
      <c r="F4141" s="6"/>
      <c r="G4141" s="5">
        <v>32</v>
      </c>
      <c r="H4141" s="94">
        <v>62.5</v>
      </c>
      <c r="I4141" s="29">
        <v>0</v>
      </c>
      <c r="J4141" s="61">
        <v>12.5</v>
      </c>
      <c r="K4141" s="12">
        <v>3.125</v>
      </c>
      <c r="L4141" s="28">
        <v>15.625</v>
      </c>
      <c r="M4141" s="12">
        <v>6.25</v>
      </c>
      <c r="N4141" s="28">
        <v>9.375</v>
      </c>
      <c r="O4141" s="97">
        <v>15.625</v>
      </c>
    </row>
    <row r="4142" spans="2:15" x14ac:dyDescent="0.2">
      <c r="D4142" s="175"/>
      <c r="E4142" s="4" t="s">
        <v>40</v>
      </c>
      <c r="F4142" s="6"/>
      <c r="G4142" s="5">
        <v>73</v>
      </c>
      <c r="H4142" s="94">
        <v>63.013698630137</v>
      </c>
      <c r="I4142" s="12">
        <v>1.369863013699</v>
      </c>
      <c r="J4142" s="12">
        <v>61.643835616437997</v>
      </c>
      <c r="K4142" s="12">
        <v>4.1095890410960001</v>
      </c>
      <c r="L4142" s="12">
        <v>9.5890410958899999</v>
      </c>
      <c r="M4142" s="28">
        <v>12.328767123287999</v>
      </c>
      <c r="N4142" s="12">
        <v>4.1095890410960001</v>
      </c>
      <c r="O4142" s="34">
        <v>4.1095890410960001</v>
      </c>
    </row>
    <row r="4143" spans="2:15" x14ac:dyDescent="0.2">
      <c r="D4143" s="175"/>
      <c r="E4143" s="4" t="s">
        <v>41</v>
      </c>
      <c r="F4143" s="6"/>
      <c r="G4143" s="5">
        <v>106</v>
      </c>
      <c r="H4143" s="32">
        <v>40.566037735849001</v>
      </c>
      <c r="I4143" s="12">
        <v>1.88679245283</v>
      </c>
      <c r="J4143" s="28">
        <v>72.641509433962</v>
      </c>
      <c r="K4143" s="12">
        <v>1.88679245283</v>
      </c>
      <c r="L4143" s="12">
        <v>10.377358490565999</v>
      </c>
      <c r="M4143" s="12">
        <v>4.7169811320750004</v>
      </c>
      <c r="N4143" s="29">
        <v>0</v>
      </c>
      <c r="O4143" s="34">
        <v>9.4339622641510008</v>
      </c>
    </row>
    <row r="4144" spans="2:15" x14ac:dyDescent="0.2">
      <c r="D4144" s="175"/>
      <c r="E4144" s="4" t="s">
        <v>42</v>
      </c>
      <c r="F4144" s="6"/>
      <c r="G4144" s="5">
        <v>112</v>
      </c>
      <c r="H4144" s="32">
        <v>49.107142857143003</v>
      </c>
      <c r="I4144" s="12">
        <v>0.89285714285700002</v>
      </c>
      <c r="J4144" s="12">
        <v>62.5</v>
      </c>
      <c r="K4144" s="12">
        <v>1.785714285714</v>
      </c>
      <c r="L4144" s="12">
        <v>4.4642857142860004</v>
      </c>
      <c r="M4144" s="12">
        <v>5.3571428571429998</v>
      </c>
      <c r="N4144" s="29">
        <v>0</v>
      </c>
      <c r="O4144" s="34">
        <v>8.0357142857140005</v>
      </c>
    </row>
    <row r="4145" spans="2:15" x14ac:dyDescent="0.2">
      <c r="D4145" s="175"/>
      <c r="E4145" s="4" t="s">
        <v>43</v>
      </c>
      <c r="F4145" s="6"/>
      <c r="G4145" s="5">
        <v>96</v>
      </c>
      <c r="H4145" s="32">
        <v>41.666666666666998</v>
      </c>
      <c r="I4145" s="29">
        <v>0</v>
      </c>
      <c r="J4145" s="28">
        <v>75</v>
      </c>
      <c r="K4145" s="12">
        <v>2.083333333333</v>
      </c>
      <c r="L4145" s="12">
        <v>5.208333333333</v>
      </c>
      <c r="M4145" s="12">
        <v>1.041666666667</v>
      </c>
      <c r="N4145" s="29">
        <v>0</v>
      </c>
      <c r="O4145" s="34">
        <v>8.333333333333</v>
      </c>
    </row>
    <row r="4146" spans="2:15" x14ac:dyDescent="0.2">
      <c r="D4146" s="175"/>
      <c r="E4146" s="4" t="s">
        <v>44</v>
      </c>
      <c r="F4146" s="6"/>
      <c r="G4146" s="5">
        <v>107</v>
      </c>
      <c r="H4146" s="77">
        <v>38.317757009346003</v>
      </c>
      <c r="I4146" s="12">
        <v>3.7383177570089998</v>
      </c>
      <c r="J4146" s="28">
        <v>72.897196261681998</v>
      </c>
      <c r="K4146" s="29">
        <v>0</v>
      </c>
      <c r="L4146" s="12">
        <v>5.6074766355139998</v>
      </c>
      <c r="M4146" s="12">
        <v>0.93457943925200004</v>
      </c>
      <c r="N4146" s="12">
        <v>0.93457943925200004</v>
      </c>
      <c r="O4146" s="34">
        <v>10.280373831776</v>
      </c>
    </row>
    <row r="4147" spans="2:15" x14ac:dyDescent="0.2">
      <c r="D4147" s="175"/>
      <c r="E4147" s="4" t="s">
        <v>45</v>
      </c>
      <c r="F4147" s="6"/>
      <c r="G4147" s="5">
        <v>71</v>
      </c>
      <c r="H4147" s="32">
        <v>40.845070422535002</v>
      </c>
      <c r="I4147" s="12">
        <v>4.2253521126760001</v>
      </c>
      <c r="J4147" s="12">
        <v>67.605633802816996</v>
      </c>
      <c r="K4147" s="12">
        <v>1.4084507042250001</v>
      </c>
      <c r="L4147" s="12">
        <v>4.2253521126760001</v>
      </c>
      <c r="M4147" s="12">
        <v>4.2253521126760001</v>
      </c>
      <c r="N4147" s="12">
        <v>1.4084507042250001</v>
      </c>
      <c r="O4147" s="34">
        <v>12.676056338027999</v>
      </c>
    </row>
    <row r="4148" spans="2:15" x14ac:dyDescent="0.2">
      <c r="D4148" s="174" t="s">
        <v>37</v>
      </c>
      <c r="E4148" s="20" t="s">
        <v>77</v>
      </c>
      <c r="F4148" s="22"/>
      <c r="G4148" s="21">
        <v>566</v>
      </c>
      <c r="H4148" s="51">
        <v>42.226148409894002</v>
      </c>
      <c r="I4148" s="19">
        <v>1.413427561837</v>
      </c>
      <c r="J4148" s="19">
        <v>67.314487632509</v>
      </c>
      <c r="K4148" s="19">
        <v>0.88339222614799995</v>
      </c>
      <c r="L4148" s="19">
        <v>8.4805653710249995</v>
      </c>
      <c r="M4148" s="19">
        <v>4.0636042402830004</v>
      </c>
      <c r="N4148" s="19">
        <v>0.88339222614799995</v>
      </c>
      <c r="O4148" s="50">
        <v>6.8904593639579996</v>
      </c>
    </row>
    <row r="4149" spans="2:15" x14ac:dyDescent="0.2">
      <c r="D4149" s="175"/>
      <c r="E4149" s="4" t="s">
        <v>39</v>
      </c>
      <c r="F4149" s="6"/>
      <c r="G4149" s="5">
        <v>26</v>
      </c>
      <c r="H4149" s="94">
        <v>84.615384615384997</v>
      </c>
      <c r="I4149" s="12">
        <v>3.8461538461539999</v>
      </c>
      <c r="J4149" s="61">
        <v>7.6923076923079998</v>
      </c>
      <c r="K4149" s="29">
        <v>0</v>
      </c>
      <c r="L4149" s="12">
        <v>3.8461538461539999</v>
      </c>
      <c r="M4149" s="12">
        <v>3.8461538461539999</v>
      </c>
      <c r="N4149" s="12">
        <v>3.8461538461539999</v>
      </c>
      <c r="O4149" s="34">
        <v>7.6923076923079998</v>
      </c>
    </row>
    <row r="4150" spans="2:15" x14ac:dyDescent="0.2">
      <c r="D4150" s="175"/>
      <c r="E4150" s="4" t="s">
        <v>40</v>
      </c>
      <c r="F4150" s="6"/>
      <c r="G4150" s="5">
        <v>71</v>
      </c>
      <c r="H4150" s="94">
        <v>54.929577464788998</v>
      </c>
      <c r="I4150" s="29">
        <v>0</v>
      </c>
      <c r="J4150" s="12">
        <v>63.380281690140997</v>
      </c>
      <c r="K4150" s="12">
        <v>1.4084507042250001</v>
      </c>
      <c r="L4150" s="12">
        <v>11.267605633803001</v>
      </c>
      <c r="M4150" s="12">
        <v>4.2253521126760001</v>
      </c>
      <c r="N4150" s="29">
        <v>0</v>
      </c>
      <c r="O4150" s="101">
        <v>2.8169014084509998</v>
      </c>
    </row>
    <row r="4151" spans="2:15" x14ac:dyDescent="0.2">
      <c r="D4151" s="175"/>
      <c r="E4151" s="4" t="s">
        <v>41</v>
      </c>
      <c r="F4151" s="6"/>
      <c r="G4151" s="5">
        <v>96</v>
      </c>
      <c r="H4151" s="32">
        <v>40.625</v>
      </c>
      <c r="I4151" s="12">
        <v>1.041666666667</v>
      </c>
      <c r="J4151" s="12">
        <v>68.75</v>
      </c>
      <c r="K4151" s="29">
        <v>0</v>
      </c>
      <c r="L4151" s="12">
        <v>8.333333333333</v>
      </c>
      <c r="M4151" s="12">
        <v>8.333333333333</v>
      </c>
      <c r="N4151" s="12">
        <v>1.041666666667</v>
      </c>
      <c r="O4151" s="34">
        <v>5.208333333333</v>
      </c>
    </row>
    <row r="4152" spans="2:15" x14ac:dyDescent="0.2">
      <c r="D4152" s="175"/>
      <c r="E4152" s="4" t="s">
        <v>42</v>
      </c>
      <c r="F4152" s="6"/>
      <c r="G4152" s="5">
        <v>96</v>
      </c>
      <c r="H4152" s="32">
        <v>40.625</v>
      </c>
      <c r="I4152" s="12">
        <v>1.041666666667</v>
      </c>
      <c r="J4152" s="28">
        <v>71.875</v>
      </c>
      <c r="K4152" s="29">
        <v>0</v>
      </c>
      <c r="L4152" s="12">
        <v>8.333333333333</v>
      </c>
      <c r="M4152" s="12">
        <v>3.125</v>
      </c>
      <c r="N4152" s="12">
        <v>1.041666666667</v>
      </c>
      <c r="O4152" s="34">
        <v>6.25</v>
      </c>
    </row>
    <row r="4153" spans="2:15" x14ac:dyDescent="0.2">
      <c r="D4153" s="175"/>
      <c r="E4153" s="4" t="s">
        <v>43</v>
      </c>
      <c r="F4153" s="6"/>
      <c r="G4153" s="5">
        <v>103</v>
      </c>
      <c r="H4153" s="77">
        <v>35.922330097086999</v>
      </c>
      <c r="I4153" s="12">
        <v>1.9417475728160001</v>
      </c>
      <c r="J4153" s="28">
        <v>75.728155339805994</v>
      </c>
      <c r="K4153" s="12">
        <v>1.9417475728160001</v>
      </c>
      <c r="L4153" s="12">
        <v>12.621359223301001</v>
      </c>
      <c r="M4153" s="12">
        <v>4.8543689320389998</v>
      </c>
      <c r="N4153" s="12">
        <v>0.97087378640800004</v>
      </c>
      <c r="O4153" s="34">
        <v>6.796116504854</v>
      </c>
    </row>
    <row r="4154" spans="2:15" x14ac:dyDescent="0.2">
      <c r="D4154" s="175"/>
      <c r="E4154" s="4" t="s">
        <v>44</v>
      </c>
      <c r="F4154" s="6"/>
      <c r="G4154" s="5">
        <v>104</v>
      </c>
      <c r="H4154" s="77">
        <v>37.5</v>
      </c>
      <c r="I4154" s="29">
        <v>0</v>
      </c>
      <c r="J4154" s="28">
        <v>72.115384615384997</v>
      </c>
      <c r="K4154" s="12">
        <v>1.923076923077</v>
      </c>
      <c r="L4154" s="12">
        <v>5.7692307692310001</v>
      </c>
      <c r="M4154" s="12">
        <v>2.884615384615</v>
      </c>
      <c r="N4154" s="12">
        <v>0.96153846153800004</v>
      </c>
      <c r="O4154" s="34">
        <v>6.7307692307689999</v>
      </c>
    </row>
    <row r="4155" spans="2:15" x14ac:dyDescent="0.2">
      <c r="D4155" s="176"/>
      <c r="E4155" s="59" t="s">
        <v>45</v>
      </c>
      <c r="F4155" s="60"/>
      <c r="G4155" s="56">
        <v>70</v>
      </c>
      <c r="H4155" s="126">
        <v>34.285714285714</v>
      </c>
      <c r="I4155" s="47">
        <v>4.2857142857139996</v>
      </c>
      <c r="J4155" s="47">
        <v>65.714285714286007</v>
      </c>
      <c r="K4155" s="80">
        <v>0</v>
      </c>
      <c r="L4155" s="47">
        <v>5.7142857142860004</v>
      </c>
      <c r="M4155" s="80">
        <v>0</v>
      </c>
      <c r="N4155" s="80">
        <v>0</v>
      </c>
      <c r="O4155" s="112">
        <v>14.285714285714</v>
      </c>
    </row>
    <row r="4157" spans="2:15" x14ac:dyDescent="0.2">
      <c r="B4157" s="43" t="str">
        <f xml:space="preserve"> HYPERLINK("#'目次'!B157", "[151]")</f>
        <v>[151]</v>
      </c>
      <c r="C4157" s="31" t="s">
        <v>306</v>
      </c>
    </row>
    <row r="4158" spans="2:15" x14ac:dyDescent="0.2">
      <c r="C4158" s="156" t="s">
        <v>292</v>
      </c>
    </row>
    <row r="4161" spans="4:15" ht="24" x14ac:dyDescent="0.2">
      <c r="D4161" s="177"/>
      <c r="E4161" s="178"/>
      <c r="F4161" s="178"/>
      <c r="G4161" s="40" t="s">
        <v>14</v>
      </c>
      <c r="H4161" s="42" t="s">
        <v>213</v>
      </c>
      <c r="I4161" s="15" t="s">
        <v>214</v>
      </c>
      <c r="J4161" s="15" t="s">
        <v>215</v>
      </c>
      <c r="K4161" s="15" t="s">
        <v>216</v>
      </c>
      <c r="L4161" s="15" t="s">
        <v>217</v>
      </c>
      <c r="M4161" s="15" t="s">
        <v>293</v>
      </c>
      <c r="N4161" s="15" t="s">
        <v>86</v>
      </c>
      <c r="O4161" s="44" t="s">
        <v>17</v>
      </c>
    </row>
    <row r="4162" spans="4:15" x14ac:dyDescent="0.2">
      <c r="D4162" s="179"/>
      <c r="E4162" s="180"/>
      <c r="F4162" s="180"/>
      <c r="G4162" s="39"/>
      <c r="H4162" s="41"/>
      <c r="I4162" s="14"/>
      <c r="J4162" s="14"/>
      <c r="K4162" s="14"/>
      <c r="L4162" s="14"/>
      <c r="M4162" s="14"/>
      <c r="N4162" s="14"/>
      <c r="O4162" s="38"/>
    </row>
    <row r="4163" spans="4:15" x14ac:dyDescent="0.2">
      <c r="D4163" s="58"/>
      <c r="E4163" s="53" t="s">
        <v>14</v>
      </c>
      <c r="F4163" s="52"/>
      <c r="G4163" s="37">
        <v>1163</v>
      </c>
      <c r="H4163" s="24">
        <v>80.825451418745004</v>
      </c>
      <c r="I4163" s="24">
        <v>0.17196904557199999</v>
      </c>
      <c r="J4163" s="24">
        <v>12.725709372313</v>
      </c>
      <c r="K4163" s="24">
        <v>8.5984522785999995E-2</v>
      </c>
      <c r="L4163" s="24">
        <v>7.3086844368010002</v>
      </c>
      <c r="M4163" s="24">
        <v>5.5889939810830001</v>
      </c>
      <c r="N4163" s="24">
        <v>0.60189165950099999</v>
      </c>
      <c r="O4163" s="68">
        <v>8.8564058469480003</v>
      </c>
    </row>
    <row r="4164" spans="4:15" x14ac:dyDescent="0.2">
      <c r="D4164" s="174" t="s">
        <v>18</v>
      </c>
      <c r="E4164" s="20" t="s">
        <v>19</v>
      </c>
      <c r="F4164" s="22"/>
      <c r="G4164" s="21">
        <v>52</v>
      </c>
      <c r="H4164" s="51">
        <v>80.769230769231001</v>
      </c>
      <c r="I4164" s="74">
        <v>0</v>
      </c>
      <c r="J4164" s="19">
        <v>17.307692307692001</v>
      </c>
      <c r="K4164" s="74">
        <v>0</v>
      </c>
      <c r="L4164" s="19">
        <v>7.6923076923079998</v>
      </c>
      <c r="M4164" s="19">
        <v>1.923076923077</v>
      </c>
      <c r="N4164" s="74">
        <v>0</v>
      </c>
      <c r="O4164" s="50">
        <v>9.6153846153850004</v>
      </c>
    </row>
    <row r="4165" spans="4:15" x14ac:dyDescent="0.2">
      <c r="D4165" s="175"/>
      <c r="E4165" s="4" t="s">
        <v>20</v>
      </c>
      <c r="F4165" s="6"/>
      <c r="G4165" s="5">
        <v>75</v>
      </c>
      <c r="H4165" s="32">
        <v>80</v>
      </c>
      <c r="I4165" s="29">
        <v>0</v>
      </c>
      <c r="J4165" s="12">
        <v>9.333333333333</v>
      </c>
      <c r="K4165" s="29">
        <v>0</v>
      </c>
      <c r="L4165" s="28">
        <v>14.666666666667</v>
      </c>
      <c r="M4165" s="90">
        <v>0</v>
      </c>
      <c r="N4165" s="29">
        <v>0</v>
      </c>
      <c r="O4165" s="34">
        <v>13.333333333333</v>
      </c>
    </row>
    <row r="4166" spans="4:15" x14ac:dyDescent="0.2">
      <c r="D4166" s="175"/>
      <c r="E4166" s="4" t="s">
        <v>21</v>
      </c>
      <c r="F4166" s="6"/>
      <c r="G4166" s="5">
        <v>469</v>
      </c>
      <c r="H4166" s="32">
        <v>81.023454157782993</v>
      </c>
      <c r="I4166" s="12">
        <v>0.21321961620499999</v>
      </c>
      <c r="J4166" s="12">
        <v>13.432835820896001</v>
      </c>
      <c r="K4166" s="12">
        <v>0.21321961620499999</v>
      </c>
      <c r="L4166" s="12">
        <v>7.2494669509590004</v>
      </c>
      <c r="M4166" s="12">
        <v>6.3965884861409998</v>
      </c>
      <c r="N4166" s="12">
        <v>0.426439232409</v>
      </c>
      <c r="O4166" s="34">
        <v>8.1023454157780002</v>
      </c>
    </row>
    <row r="4167" spans="4:15" x14ac:dyDescent="0.2">
      <c r="D4167" s="175"/>
      <c r="E4167" s="4" t="s">
        <v>22</v>
      </c>
      <c r="F4167" s="6"/>
      <c r="G4167" s="5">
        <v>34</v>
      </c>
      <c r="H4167" s="106">
        <v>70.588235294117993</v>
      </c>
      <c r="I4167" s="29">
        <v>0</v>
      </c>
      <c r="J4167" s="33">
        <v>5.8823529411760003</v>
      </c>
      <c r="K4167" s="29">
        <v>0</v>
      </c>
      <c r="L4167" s="12">
        <v>8.8235294117649996</v>
      </c>
      <c r="M4167" s="12">
        <v>8.8235294117649996</v>
      </c>
      <c r="N4167" s="12">
        <v>2.9411764705880001</v>
      </c>
      <c r="O4167" s="97">
        <v>17.647058823529001</v>
      </c>
    </row>
    <row r="4168" spans="4:15" x14ac:dyDescent="0.2">
      <c r="D4168" s="175"/>
      <c r="E4168" s="4" t="s">
        <v>23</v>
      </c>
      <c r="F4168" s="6"/>
      <c r="G4168" s="5">
        <v>136</v>
      </c>
      <c r="H4168" s="32">
        <v>82.352941176471006</v>
      </c>
      <c r="I4168" s="29">
        <v>0</v>
      </c>
      <c r="J4168" s="12">
        <v>16.176470588234999</v>
      </c>
      <c r="K4168" s="29">
        <v>0</v>
      </c>
      <c r="L4168" s="12">
        <v>5.8823529411760003</v>
      </c>
      <c r="M4168" s="12">
        <v>2.9411764705880001</v>
      </c>
      <c r="N4168" s="29">
        <v>0</v>
      </c>
      <c r="O4168" s="34">
        <v>9.5588235294120008</v>
      </c>
    </row>
    <row r="4169" spans="4:15" x14ac:dyDescent="0.2">
      <c r="D4169" s="175"/>
      <c r="E4169" s="4" t="s">
        <v>24</v>
      </c>
      <c r="F4169" s="6"/>
      <c r="G4169" s="5">
        <v>180</v>
      </c>
      <c r="H4169" s="32">
        <v>81.111111111111001</v>
      </c>
      <c r="I4169" s="29">
        <v>0</v>
      </c>
      <c r="J4169" s="12">
        <v>13.333333333333</v>
      </c>
      <c r="K4169" s="29">
        <v>0</v>
      </c>
      <c r="L4169" s="12">
        <v>5</v>
      </c>
      <c r="M4169" s="12">
        <v>5</v>
      </c>
      <c r="N4169" s="12">
        <v>0.555555555556</v>
      </c>
      <c r="O4169" s="34">
        <v>7.2222222222220003</v>
      </c>
    </row>
    <row r="4170" spans="4:15" x14ac:dyDescent="0.2">
      <c r="D4170" s="175"/>
      <c r="E4170" s="4" t="s">
        <v>25</v>
      </c>
      <c r="F4170" s="6"/>
      <c r="G4170" s="5">
        <v>69</v>
      </c>
      <c r="H4170" s="32">
        <v>76.811594202899002</v>
      </c>
      <c r="I4170" s="12">
        <v>1.449275362319</v>
      </c>
      <c r="J4170" s="12">
        <v>10.144927536232</v>
      </c>
      <c r="K4170" s="29">
        <v>0</v>
      </c>
      <c r="L4170" s="12">
        <v>11.594202898551</v>
      </c>
      <c r="M4170" s="49">
        <v>17.391304347826001</v>
      </c>
      <c r="N4170" s="12">
        <v>1.449275362319</v>
      </c>
      <c r="O4170" s="34">
        <v>10.144927536232</v>
      </c>
    </row>
    <row r="4171" spans="4:15" x14ac:dyDescent="0.2">
      <c r="D4171" s="175"/>
      <c r="E4171" s="4" t="s">
        <v>26</v>
      </c>
      <c r="F4171" s="6"/>
      <c r="G4171" s="5">
        <v>29</v>
      </c>
      <c r="H4171" s="32">
        <v>79.310344827585993</v>
      </c>
      <c r="I4171" s="29">
        <v>0</v>
      </c>
      <c r="J4171" s="33">
        <v>6.8965517241379999</v>
      </c>
      <c r="K4171" s="29">
        <v>0</v>
      </c>
      <c r="L4171" s="12">
        <v>3.4482758620689999</v>
      </c>
      <c r="M4171" s="90">
        <v>0</v>
      </c>
      <c r="N4171" s="29">
        <v>0</v>
      </c>
      <c r="O4171" s="34">
        <v>10.344827586207</v>
      </c>
    </row>
    <row r="4172" spans="4:15" x14ac:dyDescent="0.2">
      <c r="D4172" s="175"/>
      <c r="E4172" s="4" t="s">
        <v>27</v>
      </c>
      <c r="F4172" s="6"/>
      <c r="G4172" s="5">
        <v>64</v>
      </c>
      <c r="H4172" s="32">
        <v>82.8125</v>
      </c>
      <c r="I4172" s="29">
        <v>0</v>
      </c>
      <c r="J4172" s="12">
        <v>7.8125</v>
      </c>
      <c r="K4172" s="29">
        <v>0</v>
      </c>
      <c r="L4172" s="12">
        <v>6.25</v>
      </c>
      <c r="M4172" s="12">
        <v>7.8125</v>
      </c>
      <c r="N4172" s="12">
        <v>3.125</v>
      </c>
      <c r="O4172" s="34">
        <v>6.25</v>
      </c>
    </row>
    <row r="4173" spans="4:15" x14ac:dyDescent="0.2">
      <c r="D4173" s="175"/>
      <c r="E4173" s="4" t="s">
        <v>28</v>
      </c>
      <c r="F4173" s="6"/>
      <c r="G4173" s="5">
        <v>48</v>
      </c>
      <c r="H4173" s="75">
        <v>89.583333333333002</v>
      </c>
      <c r="I4173" s="29">
        <v>0</v>
      </c>
      <c r="J4173" s="12">
        <v>12.5</v>
      </c>
      <c r="K4173" s="29">
        <v>0</v>
      </c>
      <c r="L4173" s="12">
        <v>6.25</v>
      </c>
      <c r="M4173" s="12">
        <v>2.083333333333</v>
      </c>
      <c r="N4173" s="29">
        <v>0</v>
      </c>
      <c r="O4173" s="34">
        <v>4.166666666667</v>
      </c>
    </row>
    <row r="4174" spans="4:15" x14ac:dyDescent="0.2">
      <c r="D4174" s="175"/>
      <c r="E4174" s="4" t="s">
        <v>29</v>
      </c>
      <c r="F4174" s="6"/>
      <c r="G4174" s="5">
        <v>7</v>
      </c>
      <c r="H4174" s="106">
        <v>57.142857142856997</v>
      </c>
      <c r="I4174" s="29">
        <v>0</v>
      </c>
      <c r="J4174" s="12">
        <v>14.285714285714</v>
      </c>
      <c r="K4174" s="29">
        <v>0</v>
      </c>
      <c r="L4174" s="90">
        <v>0</v>
      </c>
      <c r="M4174" s="90">
        <v>0</v>
      </c>
      <c r="N4174" s="29">
        <v>0</v>
      </c>
      <c r="O4174" s="107">
        <v>28.571428571428999</v>
      </c>
    </row>
    <row r="4175" spans="4:15" x14ac:dyDescent="0.2">
      <c r="D4175" s="174" t="s">
        <v>30</v>
      </c>
      <c r="E4175" s="20" t="s">
        <v>31</v>
      </c>
      <c r="F4175" s="22"/>
      <c r="G4175" s="21">
        <v>373</v>
      </c>
      <c r="H4175" s="51">
        <v>81.233243967828002</v>
      </c>
      <c r="I4175" s="19">
        <v>0.53619302949100001</v>
      </c>
      <c r="J4175" s="19">
        <v>11.260053619302999</v>
      </c>
      <c r="K4175" s="74">
        <v>0</v>
      </c>
      <c r="L4175" s="19">
        <v>8.8471849865949999</v>
      </c>
      <c r="M4175" s="19">
        <v>5.8981233243969999</v>
      </c>
      <c r="N4175" s="74">
        <v>0</v>
      </c>
      <c r="O4175" s="50">
        <v>9.1152815013400001</v>
      </c>
    </row>
    <row r="4176" spans="4:15" x14ac:dyDescent="0.2">
      <c r="D4176" s="175"/>
      <c r="E4176" s="4" t="s">
        <v>32</v>
      </c>
      <c r="F4176" s="6"/>
      <c r="G4176" s="5">
        <v>339</v>
      </c>
      <c r="H4176" s="32">
        <v>79.646017699115006</v>
      </c>
      <c r="I4176" s="29">
        <v>0</v>
      </c>
      <c r="J4176" s="12">
        <v>12.389380530973</v>
      </c>
      <c r="K4176" s="29">
        <v>0</v>
      </c>
      <c r="L4176" s="12">
        <v>8.8495575221239999</v>
      </c>
      <c r="M4176" s="12">
        <v>6.4896755162239996</v>
      </c>
      <c r="N4176" s="12">
        <v>1.1799410029499999</v>
      </c>
      <c r="O4176" s="34">
        <v>8.2595870206490005</v>
      </c>
    </row>
    <row r="4177" spans="2:15" x14ac:dyDescent="0.2">
      <c r="D4177" s="175"/>
      <c r="E4177" s="4" t="s">
        <v>33</v>
      </c>
      <c r="F4177" s="6"/>
      <c r="G4177" s="5">
        <v>365</v>
      </c>
      <c r="H4177" s="32">
        <v>80.273972602740002</v>
      </c>
      <c r="I4177" s="29">
        <v>0</v>
      </c>
      <c r="J4177" s="12">
        <v>14.794520547945</v>
      </c>
      <c r="K4177" s="12">
        <v>0.27397260274000002</v>
      </c>
      <c r="L4177" s="12">
        <v>5.4794520547949999</v>
      </c>
      <c r="M4177" s="12">
        <v>5.2054794520550001</v>
      </c>
      <c r="N4177" s="12">
        <v>0.82191780821899996</v>
      </c>
      <c r="O4177" s="34">
        <v>9.5890410958899999</v>
      </c>
    </row>
    <row r="4178" spans="2:15" x14ac:dyDescent="0.2">
      <c r="D4178" s="175"/>
      <c r="E4178" s="4" t="s">
        <v>34</v>
      </c>
      <c r="F4178" s="6"/>
      <c r="G4178" s="5">
        <v>86</v>
      </c>
      <c r="H4178" s="75">
        <v>86.046511627906995</v>
      </c>
      <c r="I4178" s="29">
        <v>0</v>
      </c>
      <c r="J4178" s="12">
        <v>11.627906976744001</v>
      </c>
      <c r="K4178" s="29">
        <v>0</v>
      </c>
      <c r="L4178" s="12">
        <v>2.3255813953489999</v>
      </c>
      <c r="M4178" s="12">
        <v>2.3255813953489999</v>
      </c>
      <c r="N4178" s="29">
        <v>0</v>
      </c>
      <c r="O4178" s="34">
        <v>6.9767441860470001</v>
      </c>
    </row>
    <row r="4179" spans="2:15" x14ac:dyDescent="0.2">
      <c r="D4179" s="174" t="s">
        <v>35</v>
      </c>
      <c r="E4179" s="20" t="s">
        <v>36</v>
      </c>
      <c r="F4179" s="22"/>
      <c r="G4179" s="21">
        <v>597</v>
      </c>
      <c r="H4179" s="51">
        <v>80.067001675041993</v>
      </c>
      <c r="I4179" s="19">
        <v>0.16750418760499999</v>
      </c>
      <c r="J4179" s="19">
        <v>13.902847571189</v>
      </c>
      <c r="K4179" s="19">
        <v>0.16750418760499999</v>
      </c>
      <c r="L4179" s="19">
        <v>6.7001675041880002</v>
      </c>
      <c r="M4179" s="19">
        <v>6.030150753769</v>
      </c>
      <c r="N4179" s="19">
        <v>0.670016750419</v>
      </c>
      <c r="O4179" s="50">
        <v>9.212730318258</v>
      </c>
    </row>
    <row r="4180" spans="2:15" x14ac:dyDescent="0.2">
      <c r="D4180" s="175"/>
      <c r="E4180" s="4" t="s">
        <v>37</v>
      </c>
      <c r="F4180" s="6"/>
      <c r="G4180" s="5">
        <v>566</v>
      </c>
      <c r="H4180" s="32">
        <v>81.625441696113</v>
      </c>
      <c r="I4180" s="12">
        <v>0.17667844523000001</v>
      </c>
      <c r="J4180" s="12">
        <v>11.484098939929</v>
      </c>
      <c r="K4180" s="29">
        <v>0</v>
      </c>
      <c r="L4180" s="12">
        <v>7.9505300353359996</v>
      </c>
      <c r="M4180" s="12">
        <v>5.1236749116610003</v>
      </c>
      <c r="N4180" s="12">
        <v>0.53003533568899996</v>
      </c>
      <c r="O4180" s="34">
        <v>8.4805653710249995</v>
      </c>
    </row>
    <row r="4181" spans="2:15" x14ac:dyDescent="0.2">
      <c r="D4181" s="174" t="s">
        <v>38</v>
      </c>
      <c r="E4181" s="20" t="s">
        <v>39</v>
      </c>
      <c r="F4181" s="22"/>
      <c r="G4181" s="21">
        <v>58</v>
      </c>
      <c r="H4181" s="51">
        <v>81.034482758620996</v>
      </c>
      <c r="I4181" s="74">
        <v>0</v>
      </c>
      <c r="J4181" s="130">
        <v>0</v>
      </c>
      <c r="K4181" s="74">
        <v>0</v>
      </c>
      <c r="L4181" s="19">
        <v>6.8965517241379999</v>
      </c>
      <c r="M4181" s="19">
        <v>5.1724137931029999</v>
      </c>
      <c r="N4181" s="19">
        <v>5.1724137931029999</v>
      </c>
      <c r="O4181" s="50">
        <v>12.068965517241001</v>
      </c>
    </row>
    <row r="4182" spans="2:15" x14ac:dyDescent="0.2">
      <c r="D4182" s="175"/>
      <c r="E4182" s="4" t="s">
        <v>40</v>
      </c>
      <c r="F4182" s="6"/>
      <c r="G4182" s="5">
        <v>144</v>
      </c>
      <c r="H4182" s="32">
        <v>85.416666666666998</v>
      </c>
      <c r="I4182" s="29">
        <v>0</v>
      </c>
      <c r="J4182" s="12">
        <v>9.0277777777780006</v>
      </c>
      <c r="K4182" s="12">
        <v>0.694444444444</v>
      </c>
      <c r="L4182" s="12">
        <v>9.7222222222219994</v>
      </c>
      <c r="M4182" s="12">
        <v>6.25</v>
      </c>
      <c r="N4182" s="12">
        <v>0.694444444444</v>
      </c>
      <c r="O4182" s="34">
        <v>4.166666666667</v>
      </c>
    </row>
    <row r="4183" spans="2:15" x14ac:dyDescent="0.2">
      <c r="D4183" s="175"/>
      <c r="E4183" s="4" t="s">
        <v>41</v>
      </c>
      <c r="F4183" s="6"/>
      <c r="G4183" s="5">
        <v>202</v>
      </c>
      <c r="H4183" s="32">
        <v>77.722772277228003</v>
      </c>
      <c r="I4183" s="12">
        <v>0.49504950495</v>
      </c>
      <c r="J4183" s="12">
        <v>16.336633663366001</v>
      </c>
      <c r="K4183" s="29">
        <v>0</v>
      </c>
      <c r="L4183" s="12">
        <v>7.4257425742569998</v>
      </c>
      <c r="M4183" s="12">
        <v>7.9207920792079998</v>
      </c>
      <c r="N4183" s="29">
        <v>0</v>
      </c>
      <c r="O4183" s="34">
        <v>8.9108910891090005</v>
      </c>
    </row>
    <row r="4184" spans="2:15" x14ac:dyDescent="0.2">
      <c r="D4184" s="175"/>
      <c r="E4184" s="4" t="s">
        <v>42</v>
      </c>
      <c r="F4184" s="6"/>
      <c r="G4184" s="5">
        <v>208</v>
      </c>
      <c r="H4184" s="32">
        <v>83.173076923077005</v>
      </c>
      <c r="I4184" s="29">
        <v>0</v>
      </c>
      <c r="J4184" s="12">
        <v>16.346153846153999</v>
      </c>
      <c r="K4184" s="29">
        <v>0</v>
      </c>
      <c r="L4184" s="12">
        <v>10.096153846153999</v>
      </c>
      <c r="M4184" s="12">
        <v>7.2115384615379998</v>
      </c>
      <c r="N4184" s="29">
        <v>0</v>
      </c>
      <c r="O4184" s="34">
        <v>6.7307692307689999</v>
      </c>
    </row>
    <row r="4185" spans="2:15" x14ac:dyDescent="0.2">
      <c r="D4185" s="175"/>
      <c r="E4185" s="4" t="s">
        <v>43</v>
      </c>
      <c r="F4185" s="6"/>
      <c r="G4185" s="5">
        <v>199</v>
      </c>
      <c r="H4185" s="32">
        <v>81.909547738693007</v>
      </c>
      <c r="I4185" s="12">
        <v>0.50251256281400003</v>
      </c>
      <c r="J4185" s="12">
        <v>14.070351758794001</v>
      </c>
      <c r="K4185" s="29">
        <v>0</v>
      </c>
      <c r="L4185" s="12">
        <v>6.5326633165830001</v>
      </c>
      <c r="M4185" s="12">
        <v>3.5175879396980001</v>
      </c>
      <c r="N4185" s="12">
        <v>0.50251256281400003</v>
      </c>
      <c r="O4185" s="34">
        <v>8.0402010050250006</v>
      </c>
    </row>
    <row r="4186" spans="2:15" x14ac:dyDescent="0.2">
      <c r="D4186" s="175"/>
      <c r="E4186" s="4" t="s">
        <v>44</v>
      </c>
      <c r="F4186" s="6"/>
      <c r="G4186" s="5">
        <v>211</v>
      </c>
      <c r="H4186" s="32">
        <v>81.990521327013994</v>
      </c>
      <c r="I4186" s="29">
        <v>0</v>
      </c>
      <c r="J4186" s="12">
        <v>9.4786729857819996</v>
      </c>
      <c r="K4186" s="29">
        <v>0</v>
      </c>
      <c r="L4186" s="12">
        <v>6.161137440758</v>
      </c>
      <c r="M4186" s="12">
        <v>3.3175355450240001</v>
      </c>
      <c r="N4186" s="12">
        <v>0.473933649289</v>
      </c>
      <c r="O4186" s="34">
        <v>9.9526066350709996</v>
      </c>
    </row>
    <row r="4187" spans="2:15" x14ac:dyDescent="0.2">
      <c r="D4187" s="176"/>
      <c r="E4187" s="59" t="s">
        <v>45</v>
      </c>
      <c r="F4187" s="60"/>
      <c r="G4187" s="56">
        <v>141</v>
      </c>
      <c r="H4187" s="126">
        <v>73.758865248226996</v>
      </c>
      <c r="I4187" s="80">
        <v>0</v>
      </c>
      <c r="J4187" s="47">
        <v>14.184397163121</v>
      </c>
      <c r="K4187" s="80">
        <v>0</v>
      </c>
      <c r="L4187" s="47">
        <v>3.54609929078</v>
      </c>
      <c r="M4187" s="47">
        <v>5.6737588652479998</v>
      </c>
      <c r="N4187" s="47">
        <v>0.70921985815599997</v>
      </c>
      <c r="O4187" s="112">
        <v>14.893617021277</v>
      </c>
    </row>
    <row r="4189" spans="2:15" x14ac:dyDescent="0.2">
      <c r="B4189" s="43" t="str">
        <f xml:space="preserve"> HYPERLINK("#'目次'!B158", "[152]")</f>
        <v>[152]</v>
      </c>
      <c r="C4189" s="31" t="s">
        <v>306</v>
      </c>
    </row>
    <row r="4190" spans="2:15" x14ac:dyDescent="0.2">
      <c r="C4190" s="156" t="s">
        <v>292</v>
      </c>
    </row>
    <row r="4193" spans="4:15" ht="24" x14ac:dyDescent="0.2">
      <c r="D4193" s="177"/>
      <c r="E4193" s="178"/>
      <c r="F4193" s="178"/>
      <c r="G4193" s="40" t="s">
        <v>14</v>
      </c>
      <c r="H4193" s="42" t="s">
        <v>213</v>
      </c>
      <c r="I4193" s="15" t="s">
        <v>214</v>
      </c>
      <c r="J4193" s="15" t="s">
        <v>215</v>
      </c>
      <c r="K4193" s="15" t="s">
        <v>216</v>
      </c>
      <c r="L4193" s="15" t="s">
        <v>217</v>
      </c>
      <c r="M4193" s="15" t="s">
        <v>293</v>
      </c>
      <c r="N4193" s="15" t="s">
        <v>86</v>
      </c>
      <c r="O4193" s="44" t="s">
        <v>17</v>
      </c>
    </row>
    <row r="4194" spans="4:15" x14ac:dyDescent="0.2">
      <c r="D4194" s="179"/>
      <c r="E4194" s="180"/>
      <c r="F4194" s="180"/>
      <c r="G4194" s="39"/>
      <c r="H4194" s="41"/>
      <c r="I4194" s="14"/>
      <c r="J4194" s="14"/>
      <c r="K4194" s="14"/>
      <c r="L4194" s="14"/>
      <c r="M4194" s="14"/>
      <c r="N4194" s="14"/>
      <c r="O4194" s="38"/>
    </row>
    <row r="4195" spans="4:15" x14ac:dyDescent="0.2">
      <c r="D4195" s="58"/>
      <c r="E4195" s="53" t="s">
        <v>14</v>
      </c>
      <c r="F4195" s="52"/>
      <c r="G4195" s="37">
        <v>1163</v>
      </c>
      <c r="H4195" s="24">
        <v>80.825451418745004</v>
      </c>
      <c r="I4195" s="24">
        <v>0.17196904557199999</v>
      </c>
      <c r="J4195" s="24">
        <v>12.725709372313</v>
      </c>
      <c r="K4195" s="24">
        <v>8.5984522785999995E-2</v>
      </c>
      <c r="L4195" s="24">
        <v>7.3086844368010002</v>
      </c>
      <c r="M4195" s="24">
        <v>5.5889939810830001</v>
      </c>
      <c r="N4195" s="24">
        <v>0.60189165950099999</v>
      </c>
      <c r="O4195" s="68">
        <v>8.8564058469480003</v>
      </c>
    </row>
    <row r="4196" spans="4:15" x14ac:dyDescent="0.2">
      <c r="D4196" s="174" t="s">
        <v>52</v>
      </c>
      <c r="E4196" s="20" t="s">
        <v>53</v>
      </c>
      <c r="F4196" s="22"/>
      <c r="G4196" s="21">
        <v>15</v>
      </c>
      <c r="H4196" s="138">
        <v>66.666666666666998</v>
      </c>
      <c r="I4196" s="74">
        <v>0</v>
      </c>
      <c r="J4196" s="19">
        <v>13.333333333333</v>
      </c>
      <c r="K4196" s="74">
        <v>0</v>
      </c>
      <c r="L4196" s="88">
        <v>13.333333333333</v>
      </c>
      <c r="M4196" s="123">
        <v>0</v>
      </c>
      <c r="N4196" s="74">
        <v>0</v>
      </c>
      <c r="O4196" s="50">
        <v>13.333333333333</v>
      </c>
    </row>
    <row r="4197" spans="4:15" ht="24" x14ac:dyDescent="0.2">
      <c r="D4197" s="175"/>
      <c r="E4197" s="4" t="s">
        <v>54</v>
      </c>
      <c r="F4197" s="6"/>
      <c r="G4197" s="5">
        <v>116</v>
      </c>
      <c r="H4197" s="32">
        <v>81.034482758620996</v>
      </c>
      <c r="I4197" s="29">
        <v>0</v>
      </c>
      <c r="J4197" s="12">
        <v>11.206896551724</v>
      </c>
      <c r="K4197" s="29">
        <v>0</v>
      </c>
      <c r="L4197" s="12">
        <v>5.1724137931029999</v>
      </c>
      <c r="M4197" s="12">
        <v>7.7586206896550003</v>
      </c>
      <c r="N4197" s="29">
        <v>0</v>
      </c>
      <c r="O4197" s="34">
        <v>10.344827586207</v>
      </c>
    </row>
    <row r="4198" spans="4:15" x14ac:dyDescent="0.2">
      <c r="D4198" s="175"/>
      <c r="E4198" s="4" t="s">
        <v>55</v>
      </c>
      <c r="F4198" s="6"/>
      <c r="G4198" s="5">
        <v>41</v>
      </c>
      <c r="H4198" s="32">
        <v>80.487804878049005</v>
      </c>
      <c r="I4198" s="29">
        <v>0</v>
      </c>
      <c r="J4198" s="12">
        <v>14.634146341463</v>
      </c>
      <c r="K4198" s="29">
        <v>0</v>
      </c>
      <c r="L4198" s="12">
        <v>7.3170731707319998</v>
      </c>
      <c r="M4198" s="12">
        <v>4.8780487804880002</v>
      </c>
      <c r="N4198" s="29">
        <v>0</v>
      </c>
      <c r="O4198" s="34">
        <v>7.3170731707319998</v>
      </c>
    </row>
    <row r="4199" spans="4:15" x14ac:dyDescent="0.2">
      <c r="D4199" s="175"/>
      <c r="E4199" s="4" t="s">
        <v>56</v>
      </c>
      <c r="F4199" s="6"/>
      <c r="G4199" s="5">
        <v>60</v>
      </c>
      <c r="H4199" s="77">
        <v>73.333333333333002</v>
      </c>
      <c r="I4199" s="29">
        <v>0</v>
      </c>
      <c r="J4199" s="49">
        <v>26.666666666666998</v>
      </c>
      <c r="K4199" s="29">
        <v>0</v>
      </c>
      <c r="L4199" s="12">
        <v>5</v>
      </c>
      <c r="M4199" s="28">
        <v>11.666666666667</v>
      </c>
      <c r="N4199" s="29">
        <v>0</v>
      </c>
      <c r="O4199" s="34">
        <v>6.666666666667</v>
      </c>
    </row>
    <row r="4200" spans="4:15" x14ac:dyDescent="0.2">
      <c r="D4200" s="175"/>
      <c r="E4200" s="4" t="s">
        <v>57</v>
      </c>
      <c r="F4200" s="6"/>
      <c r="G4200" s="5">
        <v>283</v>
      </c>
      <c r="H4200" s="32">
        <v>84.452296819788003</v>
      </c>
      <c r="I4200" s="12">
        <v>0.70671378091899995</v>
      </c>
      <c r="J4200" s="12">
        <v>14.134275618375</v>
      </c>
      <c r="K4200" s="29">
        <v>0</v>
      </c>
      <c r="L4200" s="12">
        <v>10.600706713780999</v>
      </c>
      <c r="M4200" s="12">
        <v>6.0070671378089999</v>
      </c>
      <c r="N4200" s="29">
        <v>0</v>
      </c>
      <c r="O4200" s="34">
        <v>4.946996466431</v>
      </c>
    </row>
    <row r="4201" spans="4:15" x14ac:dyDescent="0.2">
      <c r="D4201" s="175"/>
      <c r="E4201" s="4" t="s">
        <v>58</v>
      </c>
      <c r="F4201" s="6"/>
      <c r="G4201" s="5">
        <v>123</v>
      </c>
      <c r="H4201" s="77">
        <v>75.609756097561004</v>
      </c>
      <c r="I4201" s="29">
        <v>0</v>
      </c>
      <c r="J4201" s="12">
        <v>11.382113821138001</v>
      </c>
      <c r="K4201" s="12">
        <v>0.81300813008100004</v>
      </c>
      <c r="L4201" s="12">
        <v>6.5040650406499996</v>
      </c>
      <c r="M4201" s="12">
        <v>4.065040650407</v>
      </c>
      <c r="N4201" s="12">
        <v>0.81300813008100004</v>
      </c>
      <c r="O4201" s="34">
        <v>13.821138211381999</v>
      </c>
    </row>
    <row r="4202" spans="4:15" x14ac:dyDescent="0.2">
      <c r="D4202" s="175"/>
      <c r="E4202" s="4" t="s">
        <v>59</v>
      </c>
      <c r="F4202" s="6"/>
      <c r="G4202" s="5">
        <v>186</v>
      </c>
      <c r="H4202" s="32">
        <v>82.795698924730999</v>
      </c>
      <c r="I4202" s="29">
        <v>0</v>
      </c>
      <c r="J4202" s="12">
        <v>9.1397849462370004</v>
      </c>
      <c r="K4202" s="29">
        <v>0</v>
      </c>
      <c r="L4202" s="12">
        <v>6.9892473118279996</v>
      </c>
      <c r="M4202" s="12">
        <v>3.7634408602149998</v>
      </c>
      <c r="N4202" s="29">
        <v>0</v>
      </c>
      <c r="O4202" s="34">
        <v>11.290322580645</v>
      </c>
    </row>
    <row r="4203" spans="4:15" x14ac:dyDescent="0.2">
      <c r="D4203" s="175"/>
      <c r="E4203" s="4" t="s">
        <v>60</v>
      </c>
      <c r="F4203" s="6"/>
      <c r="G4203" s="5">
        <v>163</v>
      </c>
      <c r="H4203" s="32">
        <v>80.981595092025003</v>
      </c>
      <c r="I4203" s="29">
        <v>0</v>
      </c>
      <c r="J4203" s="12">
        <v>12.269938650306999</v>
      </c>
      <c r="K4203" s="29">
        <v>0</v>
      </c>
      <c r="L4203" s="12">
        <v>6.1349693251530004</v>
      </c>
      <c r="M4203" s="12">
        <v>4.2944785276069997</v>
      </c>
      <c r="N4203" s="12">
        <v>1.2269938650309999</v>
      </c>
      <c r="O4203" s="34">
        <v>7.9754601226990003</v>
      </c>
    </row>
    <row r="4204" spans="4:15" x14ac:dyDescent="0.2">
      <c r="D4204" s="175"/>
      <c r="E4204" s="4" t="s">
        <v>61</v>
      </c>
      <c r="F4204" s="6"/>
      <c r="G4204" s="5">
        <v>72</v>
      </c>
      <c r="H4204" s="32">
        <v>83.333333333333002</v>
      </c>
      <c r="I4204" s="29">
        <v>0</v>
      </c>
      <c r="J4204" s="87">
        <v>0</v>
      </c>
      <c r="K4204" s="29">
        <v>0</v>
      </c>
      <c r="L4204" s="12">
        <v>8.333333333333</v>
      </c>
      <c r="M4204" s="12">
        <v>5.5555555555560003</v>
      </c>
      <c r="N4204" s="12">
        <v>4.166666666667</v>
      </c>
      <c r="O4204" s="34">
        <v>9.7222222222219994</v>
      </c>
    </row>
    <row r="4205" spans="4:15" x14ac:dyDescent="0.2">
      <c r="D4205" s="175"/>
      <c r="E4205" s="4" t="s">
        <v>62</v>
      </c>
      <c r="F4205" s="6"/>
      <c r="G4205" s="5">
        <v>103</v>
      </c>
      <c r="H4205" s="32">
        <v>78.640776699029004</v>
      </c>
      <c r="I4205" s="29">
        <v>0</v>
      </c>
      <c r="J4205" s="28">
        <v>18.446601941748</v>
      </c>
      <c r="K4205" s="29">
        <v>0</v>
      </c>
      <c r="L4205" s="12">
        <v>3.8834951456310001</v>
      </c>
      <c r="M4205" s="12">
        <v>6.796116504854</v>
      </c>
      <c r="N4205" s="12">
        <v>0.97087378640800004</v>
      </c>
      <c r="O4205" s="34">
        <v>9.7087378640779995</v>
      </c>
    </row>
    <row r="4206" spans="4:15" x14ac:dyDescent="0.2">
      <c r="D4206" s="174" t="s">
        <v>63</v>
      </c>
      <c r="E4206" s="20" t="s">
        <v>64</v>
      </c>
      <c r="F4206" s="22"/>
      <c r="G4206" s="21">
        <v>214</v>
      </c>
      <c r="H4206" s="51">
        <v>78.037383177570007</v>
      </c>
      <c r="I4206" s="74">
        <v>0</v>
      </c>
      <c r="J4206" s="19">
        <v>10.280373831776</v>
      </c>
      <c r="K4206" s="74">
        <v>0</v>
      </c>
      <c r="L4206" s="19">
        <v>4.6728971962620003</v>
      </c>
      <c r="M4206" s="19">
        <v>5.140186915888</v>
      </c>
      <c r="N4206" s="19">
        <v>0.46728971962600002</v>
      </c>
      <c r="O4206" s="50">
        <v>10.747663551402001</v>
      </c>
    </row>
    <row r="4207" spans="4:15" x14ac:dyDescent="0.2">
      <c r="D4207" s="175"/>
      <c r="E4207" s="4" t="s">
        <v>65</v>
      </c>
      <c r="F4207" s="6"/>
      <c r="G4207" s="5">
        <v>160</v>
      </c>
      <c r="H4207" s="32">
        <v>78.125</v>
      </c>
      <c r="I4207" s="29">
        <v>0</v>
      </c>
      <c r="J4207" s="12">
        <v>11.25</v>
      </c>
      <c r="K4207" s="29">
        <v>0</v>
      </c>
      <c r="L4207" s="12">
        <v>5.625</v>
      </c>
      <c r="M4207" s="12">
        <v>3.125</v>
      </c>
      <c r="N4207" s="12">
        <v>0.625</v>
      </c>
      <c r="O4207" s="34">
        <v>10.625</v>
      </c>
    </row>
    <row r="4208" spans="4:15" x14ac:dyDescent="0.2">
      <c r="D4208" s="175"/>
      <c r="E4208" s="4" t="s">
        <v>66</v>
      </c>
      <c r="F4208" s="6"/>
      <c r="G4208" s="5">
        <v>160</v>
      </c>
      <c r="H4208" s="32">
        <v>84.375</v>
      </c>
      <c r="I4208" s="29">
        <v>0</v>
      </c>
      <c r="J4208" s="12">
        <v>13.75</v>
      </c>
      <c r="K4208" s="29">
        <v>0</v>
      </c>
      <c r="L4208" s="12">
        <v>6.25</v>
      </c>
      <c r="M4208" s="12">
        <v>4.375</v>
      </c>
      <c r="N4208" s="12">
        <v>0.625</v>
      </c>
      <c r="O4208" s="34">
        <v>6.875</v>
      </c>
    </row>
    <row r="4209" spans="2:15" x14ac:dyDescent="0.2">
      <c r="D4209" s="175"/>
      <c r="E4209" s="4" t="s">
        <v>67</v>
      </c>
      <c r="F4209" s="6"/>
      <c r="G4209" s="5">
        <v>150</v>
      </c>
      <c r="H4209" s="32">
        <v>80.666666666666998</v>
      </c>
      <c r="I4209" s="29">
        <v>0</v>
      </c>
      <c r="J4209" s="12">
        <v>12.666666666667</v>
      </c>
      <c r="K4209" s="29">
        <v>0</v>
      </c>
      <c r="L4209" s="12">
        <v>9.333333333333</v>
      </c>
      <c r="M4209" s="12">
        <v>6.666666666667</v>
      </c>
      <c r="N4209" s="12">
        <v>0.66666666666700003</v>
      </c>
      <c r="O4209" s="34">
        <v>8</v>
      </c>
    </row>
    <row r="4210" spans="2:15" x14ac:dyDescent="0.2">
      <c r="D4210" s="175"/>
      <c r="E4210" s="4" t="s">
        <v>68</v>
      </c>
      <c r="F4210" s="6"/>
      <c r="G4210" s="5">
        <v>110</v>
      </c>
      <c r="H4210" s="32">
        <v>78.181818181818002</v>
      </c>
      <c r="I4210" s="29">
        <v>0</v>
      </c>
      <c r="J4210" s="12">
        <v>10.909090909091001</v>
      </c>
      <c r="K4210" s="29">
        <v>0</v>
      </c>
      <c r="L4210" s="12">
        <v>10.909090909091001</v>
      </c>
      <c r="M4210" s="12">
        <v>7.2727272727269998</v>
      </c>
      <c r="N4210" s="29">
        <v>0</v>
      </c>
      <c r="O4210" s="34">
        <v>11.818181818182</v>
      </c>
    </row>
    <row r="4211" spans="2:15" x14ac:dyDescent="0.2">
      <c r="D4211" s="175"/>
      <c r="E4211" s="4" t="s">
        <v>69</v>
      </c>
      <c r="F4211" s="6"/>
      <c r="G4211" s="5">
        <v>91</v>
      </c>
      <c r="H4211" s="32">
        <v>80.219780219780006</v>
      </c>
      <c r="I4211" s="29">
        <v>0</v>
      </c>
      <c r="J4211" s="12">
        <v>12.087912087912001</v>
      </c>
      <c r="K4211" s="12">
        <v>1.098901098901</v>
      </c>
      <c r="L4211" s="12">
        <v>10.989010989011</v>
      </c>
      <c r="M4211" s="12">
        <v>7.6923076923079998</v>
      </c>
      <c r="N4211" s="12">
        <v>1.098901098901</v>
      </c>
      <c r="O4211" s="34">
        <v>9.8901098901100006</v>
      </c>
    </row>
    <row r="4212" spans="2:15" x14ac:dyDescent="0.2">
      <c r="D4212" s="175"/>
      <c r="E4212" s="4" t="s">
        <v>70</v>
      </c>
      <c r="F4212" s="6"/>
      <c r="G4212" s="5">
        <v>127</v>
      </c>
      <c r="H4212" s="75">
        <v>85.826771653543005</v>
      </c>
      <c r="I4212" s="12">
        <v>1.574803149606</v>
      </c>
      <c r="J4212" s="12">
        <v>11.811023622046999</v>
      </c>
      <c r="K4212" s="29">
        <v>0</v>
      </c>
      <c r="L4212" s="12">
        <v>3.9370078740159999</v>
      </c>
      <c r="M4212" s="12">
        <v>5.5118110236220001</v>
      </c>
      <c r="N4212" s="29">
        <v>0</v>
      </c>
      <c r="O4212" s="34">
        <v>5.5118110236220001</v>
      </c>
    </row>
    <row r="4213" spans="2:15" x14ac:dyDescent="0.2">
      <c r="D4213" s="175"/>
      <c r="E4213" s="4" t="s">
        <v>71</v>
      </c>
      <c r="F4213" s="6"/>
      <c r="G4213" s="5">
        <v>70</v>
      </c>
      <c r="H4213" s="77">
        <v>75.714285714286007</v>
      </c>
      <c r="I4213" s="29">
        <v>0</v>
      </c>
      <c r="J4213" s="49">
        <v>22.857142857143</v>
      </c>
      <c r="K4213" s="29">
        <v>0</v>
      </c>
      <c r="L4213" s="28">
        <v>12.857142857143</v>
      </c>
      <c r="M4213" s="12">
        <v>10</v>
      </c>
      <c r="N4213" s="29">
        <v>0</v>
      </c>
      <c r="O4213" s="34">
        <v>7.1428571428570002</v>
      </c>
    </row>
    <row r="4214" spans="2:15" x14ac:dyDescent="0.2">
      <c r="D4214" s="176"/>
      <c r="E4214" s="59" t="s">
        <v>72</v>
      </c>
      <c r="F4214" s="60"/>
      <c r="G4214" s="56">
        <v>69</v>
      </c>
      <c r="H4214" s="132">
        <v>89.855072463767996</v>
      </c>
      <c r="I4214" s="80">
        <v>0</v>
      </c>
      <c r="J4214" s="102">
        <v>18.840579710145001</v>
      </c>
      <c r="K4214" s="80">
        <v>0</v>
      </c>
      <c r="L4214" s="47">
        <v>8.6956521739130004</v>
      </c>
      <c r="M4214" s="47">
        <v>4.3478260869570002</v>
      </c>
      <c r="N4214" s="80">
        <v>0</v>
      </c>
      <c r="O4214" s="85">
        <v>5.7971014492749999</v>
      </c>
    </row>
    <row r="4216" spans="2:15" x14ac:dyDescent="0.2">
      <c r="B4216" s="43" t="str">
        <f xml:space="preserve"> HYPERLINK("#'目次'!B159", "[153]")</f>
        <v>[153]</v>
      </c>
      <c r="C4216" s="31" t="s">
        <v>306</v>
      </c>
    </row>
    <row r="4217" spans="2:15" x14ac:dyDescent="0.2">
      <c r="C4217" s="156" t="s">
        <v>292</v>
      </c>
    </row>
    <row r="4219" spans="2:15" x14ac:dyDescent="0.2">
      <c r="C4219" s="31" t="s">
        <v>75</v>
      </c>
    </row>
    <row r="4220" spans="2:15" ht="24" x14ac:dyDescent="0.2">
      <c r="D4220" s="177"/>
      <c r="E4220" s="178"/>
      <c r="F4220" s="178"/>
      <c r="G4220" s="40" t="s">
        <v>14</v>
      </c>
      <c r="H4220" s="42" t="s">
        <v>213</v>
      </c>
      <c r="I4220" s="15" t="s">
        <v>214</v>
      </c>
      <c r="J4220" s="15" t="s">
        <v>215</v>
      </c>
      <c r="K4220" s="15" t="s">
        <v>216</v>
      </c>
      <c r="L4220" s="15" t="s">
        <v>217</v>
      </c>
      <c r="M4220" s="15" t="s">
        <v>293</v>
      </c>
      <c r="N4220" s="15" t="s">
        <v>86</v>
      </c>
      <c r="O4220" s="44" t="s">
        <v>17</v>
      </c>
    </row>
    <row r="4221" spans="2:15" x14ac:dyDescent="0.2">
      <c r="D4221" s="179"/>
      <c r="E4221" s="180"/>
      <c r="F4221" s="180"/>
      <c r="G4221" s="39"/>
      <c r="H4221" s="41"/>
      <c r="I4221" s="14"/>
      <c r="J4221" s="14"/>
      <c r="K4221" s="14"/>
      <c r="L4221" s="14"/>
      <c r="M4221" s="14"/>
      <c r="N4221" s="14"/>
      <c r="O4221" s="38"/>
    </row>
    <row r="4222" spans="2:15" x14ac:dyDescent="0.2">
      <c r="D4222" s="58"/>
      <c r="E4222" s="53" t="s">
        <v>14</v>
      </c>
      <c r="F4222" s="52"/>
      <c r="G4222" s="37">
        <v>1163</v>
      </c>
      <c r="H4222" s="24">
        <v>80.825451418745004</v>
      </c>
      <c r="I4222" s="24">
        <v>0.17196904557199999</v>
      </c>
      <c r="J4222" s="24">
        <v>12.725709372313</v>
      </c>
      <c r="K4222" s="24">
        <v>8.5984522785999995E-2</v>
      </c>
      <c r="L4222" s="24">
        <v>7.3086844368010002</v>
      </c>
      <c r="M4222" s="24">
        <v>5.5889939810830001</v>
      </c>
      <c r="N4222" s="24">
        <v>0.60189165950099999</v>
      </c>
      <c r="O4222" s="68">
        <v>8.8564058469480003</v>
      </c>
    </row>
    <row r="4223" spans="2:15" x14ac:dyDescent="0.2">
      <c r="D4223" s="174" t="s">
        <v>36</v>
      </c>
      <c r="E4223" s="20" t="s">
        <v>76</v>
      </c>
      <c r="F4223" s="22"/>
      <c r="G4223" s="21">
        <v>597</v>
      </c>
      <c r="H4223" s="51">
        <v>80.067001675041993</v>
      </c>
      <c r="I4223" s="19">
        <v>0.16750418760499999</v>
      </c>
      <c r="J4223" s="19">
        <v>13.902847571189</v>
      </c>
      <c r="K4223" s="19">
        <v>0.16750418760499999</v>
      </c>
      <c r="L4223" s="19">
        <v>6.7001675041880002</v>
      </c>
      <c r="M4223" s="19">
        <v>6.030150753769</v>
      </c>
      <c r="N4223" s="19">
        <v>0.670016750419</v>
      </c>
      <c r="O4223" s="50">
        <v>9.212730318258</v>
      </c>
    </row>
    <row r="4224" spans="2:15" x14ac:dyDescent="0.2">
      <c r="D4224" s="175"/>
      <c r="E4224" s="4" t="s">
        <v>39</v>
      </c>
      <c r="F4224" s="6"/>
      <c r="G4224" s="5">
        <v>32</v>
      </c>
      <c r="H4224" s="77">
        <v>75</v>
      </c>
      <c r="I4224" s="29">
        <v>0</v>
      </c>
      <c r="J4224" s="87">
        <v>0</v>
      </c>
      <c r="K4224" s="29">
        <v>0</v>
      </c>
      <c r="L4224" s="12">
        <v>6.25</v>
      </c>
      <c r="M4224" s="12">
        <v>6.25</v>
      </c>
      <c r="N4224" s="28">
        <v>6.25</v>
      </c>
      <c r="O4224" s="97">
        <v>15.625</v>
      </c>
    </row>
    <row r="4225" spans="2:15" x14ac:dyDescent="0.2">
      <c r="D4225" s="175"/>
      <c r="E4225" s="4" t="s">
        <v>40</v>
      </c>
      <c r="F4225" s="6"/>
      <c r="G4225" s="5">
        <v>73</v>
      </c>
      <c r="H4225" s="75">
        <v>86.301369863014003</v>
      </c>
      <c r="I4225" s="29">
        <v>0</v>
      </c>
      <c r="J4225" s="12">
        <v>12.328767123287999</v>
      </c>
      <c r="K4225" s="12">
        <v>1.369863013699</v>
      </c>
      <c r="L4225" s="28">
        <v>12.328767123287999</v>
      </c>
      <c r="M4225" s="12">
        <v>8.2191780821920002</v>
      </c>
      <c r="N4225" s="12">
        <v>1.369863013699</v>
      </c>
      <c r="O4225" s="101">
        <v>2.7397260273969999</v>
      </c>
    </row>
    <row r="4226" spans="2:15" x14ac:dyDescent="0.2">
      <c r="D4226" s="175"/>
      <c r="E4226" s="4" t="s">
        <v>41</v>
      </c>
      <c r="F4226" s="6"/>
      <c r="G4226" s="5">
        <v>106</v>
      </c>
      <c r="H4226" s="32">
        <v>79.245283018867994</v>
      </c>
      <c r="I4226" s="12">
        <v>0.94339622641499998</v>
      </c>
      <c r="J4226" s="12">
        <v>15.094339622642</v>
      </c>
      <c r="K4226" s="29">
        <v>0</v>
      </c>
      <c r="L4226" s="12">
        <v>4.7169811320750004</v>
      </c>
      <c r="M4226" s="12">
        <v>6.6037735849060004</v>
      </c>
      <c r="N4226" s="29">
        <v>0</v>
      </c>
      <c r="O4226" s="34">
        <v>10.377358490565999</v>
      </c>
    </row>
    <row r="4227" spans="2:15" x14ac:dyDescent="0.2">
      <c r="D4227" s="175"/>
      <c r="E4227" s="4" t="s">
        <v>42</v>
      </c>
      <c r="F4227" s="6"/>
      <c r="G4227" s="5">
        <v>112</v>
      </c>
      <c r="H4227" s="32">
        <v>76.785714285713993</v>
      </c>
      <c r="I4227" s="29">
        <v>0</v>
      </c>
      <c r="J4227" s="12">
        <v>16.964285714286</v>
      </c>
      <c r="K4227" s="29">
        <v>0</v>
      </c>
      <c r="L4227" s="12">
        <v>8.0357142857140005</v>
      </c>
      <c r="M4227" s="12">
        <v>8.0357142857140005</v>
      </c>
      <c r="N4227" s="29">
        <v>0</v>
      </c>
      <c r="O4227" s="34">
        <v>8.0357142857140005</v>
      </c>
    </row>
    <row r="4228" spans="2:15" x14ac:dyDescent="0.2">
      <c r="D4228" s="175"/>
      <c r="E4228" s="4" t="s">
        <v>43</v>
      </c>
      <c r="F4228" s="6"/>
      <c r="G4228" s="5">
        <v>96</v>
      </c>
      <c r="H4228" s="32">
        <v>81.25</v>
      </c>
      <c r="I4228" s="29">
        <v>0</v>
      </c>
      <c r="J4228" s="12">
        <v>14.583333333333</v>
      </c>
      <c r="K4228" s="29">
        <v>0</v>
      </c>
      <c r="L4228" s="12">
        <v>6.25</v>
      </c>
      <c r="M4228" s="12">
        <v>3.125</v>
      </c>
      <c r="N4228" s="29">
        <v>0</v>
      </c>
      <c r="O4228" s="34">
        <v>8.333333333333</v>
      </c>
    </row>
    <row r="4229" spans="2:15" x14ac:dyDescent="0.2">
      <c r="D4229" s="175"/>
      <c r="E4229" s="4" t="s">
        <v>44</v>
      </c>
      <c r="F4229" s="6"/>
      <c r="G4229" s="5">
        <v>107</v>
      </c>
      <c r="H4229" s="32">
        <v>84.112149532710006</v>
      </c>
      <c r="I4229" s="29">
        <v>0</v>
      </c>
      <c r="J4229" s="12">
        <v>9.3457943925230005</v>
      </c>
      <c r="K4229" s="29">
        <v>0</v>
      </c>
      <c r="L4229" s="12">
        <v>7.4766355140189997</v>
      </c>
      <c r="M4229" s="12">
        <v>1.869158878505</v>
      </c>
      <c r="N4229" s="12">
        <v>0.93457943925200004</v>
      </c>
      <c r="O4229" s="34">
        <v>10.280373831776</v>
      </c>
    </row>
    <row r="4230" spans="2:15" x14ac:dyDescent="0.2">
      <c r="D4230" s="175"/>
      <c r="E4230" s="4" t="s">
        <v>45</v>
      </c>
      <c r="F4230" s="6"/>
      <c r="G4230" s="5">
        <v>71</v>
      </c>
      <c r="H4230" s="77">
        <v>74.647887323944005</v>
      </c>
      <c r="I4230" s="29">
        <v>0</v>
      </c>
      <c r="J4230" s="28">
        <v>21.12676056338</v>
      </c>
      <c r="K4230" s="29">
        <v>0</v>
      </c>
      <c r="L4230" s="33">
        <v>1.4084507042250001</v>
      </c>
      <c r="M4230" s="12">
        <v>9.8591549295770005</v>
      </c>
      <c r="N4230" s="29">
        <v>0</v>
      </c>
      <c r="O4230" s="34">
        <v>12.676056338027999</v>
      </c>
    </row>
    <row r="4231" spans="2:15" x14ac:dyDescent="0.2">
      <c r="D4231" s="174" t="s">
        <v>37</v>
      </c>
      <c r="E4231" s="20" t="s">
        <v>77</v>
      </c>
      <c r="F4231" s="22"/>
      <c r="G4231" s="21">
        <v>566</v>
      </c>
      <c r="H4231" s="51">
        <v>81.625441696113</v>
      </c>
      <c r="I4231" s="19">
        <v>0.17667844523000001</v>
      </c>
      <c r="J4231" s="19">
        <v>11.484098939929</v>
      </c>
      <c r="K4231" s="74">
        <v>0</v>
      </c>
      <c r="L4231" s="19">
        <v>7.9505300353359996</v>
      </c>
      <c r="M4231" s="19">
        <v>5.1236749116610003</v>
      </c>
      <c r="N4231" s="19">
        <v>0.53003533568899996</v>
      </c>
      <c r="O4231" s="50">
        <v>8.4805653710249995</v>
      </c>
    </row>
    <row r="4232" spans="2:15" x14ac:dyDescent="0.2">
      <c r="D4232" s="175"/>
      <c r="E4232" s="4" t="s">
        <v>39</v>
      </c>
      <c r="F4232" s="6"/>
      <c r="G4232" s="5">
        <v>26</v>
      </c>
      <c r="H4232" s="75">
        <v>88.461538461537998</v>
      </c>
      <c r="I4232" s="29">
        <v>0</v>
      </c>
      <c r="J4232" s="87">
        <v>0</v>
      </c>
      <c r="K4232" s="29">
        <v>0</v>
      </c>
      <c r="L4232" s="12">
        <v>7.6923076923079998</v>
      </c>
      <c r="M4232" s="12">
        <v>3.8461538461539999</v>
      </c>
      <c r="N4232" s="12">
        <v>3.8461538461539999</v>
      </c>
      <c r="O4232" s="34">
        <v>7.6923076923079998</v>
      </c>
    </row>
    <row r="4233" spans="2:15" x14ac:dyDescent="0.2">
      <c r="D4233" s="175"/>
      <c r="E4233" s="4" t="s">
        <v>40</v>
      </c>
      <c r="F4233" s="6"/>
      <c r="G4233" s="5">
        <v>71</v>
      </c>
      <c r="H4233" s="32">
        <v>84.507042253521007</v>
      </c>
      <c r="I4233" s="29">
        <v>0</v>
      </c>
      <c r="J4233" s="33">
        <v>5.6338028169010004</v>
      </c>
      <c r="K4233" s="29">
        <v>0</v>
      </c>
      <c r="L4233" s="12">
        <v>7.0422535211269999</v>
      </c>
      <c r="M4233" s="12">
        <v>4.2253521126760001</v>
      </c>
      <c r="N4233" s="29">
        <v>0</v>
      </c>
      <c r="O4233" s="34">
        <v>5.6338028169010004</v>
      </c>
    </row>
    <row r="4234" spans="2:15" x14ac:dyDescent="0.2">
      <c r="D4234" s="175"/>
      <c r="E4234" s="4" t="s">
        <v>41</v>
      </c>
      <c r="F4234" s="6"/>
      <c r="G4234" s="5">
        <v>96</v>
      </c>
      <c r="H4234" s="32">
        <v>76.041666666666998</v>
      </c>
      <c r="I4234" s="29">
        <v>0</v>
      </c>
      <c r="J4234" s="12">
        <v>17.708333333333002</v>
      </c>
      <c r="K4234" s="29">
        <v>0</v>
      </c>
      <c r="L4234" s="12">
        <v>10.416666666667</v>
      </c>
      <c r="M4234" s="12">
        <v>9.375</v>
      </c>
      <c r="N4234" s="29">
        <v>0</v>
      </c>
      <c r="O4234" s="34">
        <v>7.291666666667</v>
      </c>
    </row>
    <row r="4235" spans="2:15" x14ac:dyDescent="0.2">
      <c r="D4235" s="175"/>
      <c r="E4235" s="4" t="s">
        <v>42</v>
      </c>
      <c r="F4235" s="6"/>
      <c r="G4235" s="5">
        <v>96</v>
      </c>
      <c r="H4235" s="75">
        <v>90.625</v>
      </c>
      <c r="I4235" s="29">
        <v>0</v>
      </c>
      <c r="J4235" s="12">
        <v>15.625</v>
      </c>
      <c r="K4235" s="29">
        <v>0</v>
      </c>
      <c r="L4235" s="28">
        <v>12.5</v>
      </c>
      <c r="M4235" s="12">
        <v>6.25</v>
      </c>
      <c r="N4235" s="29">
        <v>0</v>
      </c>
      <c r="O4235" s="34">
        <v>5.208333333333</v>
      </c>
    </row>
    <row r="4236" spans="2:15" x14ac:dyDescent="0.2">
      <c r="D4236" s="175"/>
      <c r="E4236" s="4" t="s">
        <v>43</v>
      </c>
      <c r="F4236" s="6"/>
      <c r="G4236" s="5">
        <v>103</v>
      </c>
      <c r="H4236" s="32">
        <v>82.524271844660007</v>
      </c>
      <c r="I4236" s="12">
        <v>0.97087378640800004</v>
      </c>
      <c r="J4236" s="12">
        <v>13.592233009709</v>
      </c>
      <c r="K4236" s="29">
        <v>0</v>
      </c>
      <c r="L4236" s="12">
        <v>6.796116504854</v>
      </c>
      <c r="M4236" s="12">
        <v>3.8834951456310001</v>
      </c>
      <c r="N4236" s="12">
        <v>0.97087378640800004</v>
      </c>
      <c r="O4236" s="34">
        <v>7.7669902912620001</v>
      </c>
    </row>
    <row r="4237" spans="2:15" x14ac:dyDescent="0.2">
      <c r="D4237" s="175"/>
      <c r="E4237" s="4" t="s">
        <v>44</v>
      </c>
      <c r="F4237" s="6"/>
      <c r="G4237" s="5">
        <v>104</v>
      </c>
      <c r="H4237" s="32">
        <v>79.807692307691994</v>
      </c>
      <c r="I4237" s="29">
        <v>0</v>
      </c>
      <c r="J4237" s="12">
        <v>9.6153846153850004</v>
      </c>
      <c r="K4237" s="29">
        <v>0</v>
      </c>
      <c r="L4237" s="12">
        <v>4.8076923076920002</v>
      </c>
      <c r="M4237" s="12">
        <v>4.8076923076920002</v>
      </c>
      <c r="N4237" s="29">
        <v>0</v>
      </c>
      <c r="O4237" s="34">
        <v>9.6153846153850004</v>
      </c>
    </row>
    <row r="4238" spans="2:15" x14ac:dyDescent="0.2">
      <c r="D4238" s="176"/>
      <c r="E4238" s="59" t="s">
        <v>45</v>
      </c>
      <c r="F4238" s="60"/>
      <c r="G4238" s="56">
        <v>70</v>
      </c>
      <c r="H4238" s="126">
        <v>72.857142857143003</v>
      </c>
      <c r="I4238" s="80">
        <v>0</v>
      </c>
      <c r="J4238" s="95">
        <v>7.1428571428570002</v>
      </c>
      <c r="K4238" s="80">
        <v>0</v>
      </c>
      <c r="L4238" s="47">
        <v>5.7142857142860004</v>
      </c>
      <c r="M4238" s="47">
        <v>1.4285714285710001</v>
      </c>
      <c r="N4238" s="47">
        <v>1.4285714285710001</v>
      </c>
      <c r="O4238" s="112">
        <v>17.142857142857</v>
      </c>
    </row>
    <row r="4240" spans="2:15" x14ac:dyDescent="0.2">
      <c r="B4240" s="43" t="str">
        <f xml:space="preserve"> HYPERLINK("#'目次'!B160", "[154]")</f>
        <v>[154]</v>
      </c>
      <c r="C4240" s="31" t="s">
        <v>309</v>
      </c>
    </row>
    <row r="4241" spans="3:15" x14ac:dyDescent="0.2">
      <c r="C4241" s="156" t="s">
        <v>292</v>
      </c>
    </row>
    <row r="4244" spans="3:15" ht="24" x14ac:dyDescent="0.2">
      <c r="D4244" s="177"/>
      <c r="E4244" s="178"/>
      <c r="F4244" s="178"/>
      <c r="G4244" s="40" t="s">
        <v>14</v>
      </c>
      <c r="H4244" s="42" t="s">
        <v>213</v>
      </c>
      <c r="I4244" s="15" t="s">
        <v>214</v>
      </c>
      <c r="J4244" s="15" t="s">
        <v>215</v>
      </c>
      <c r="K4244" s="15" t="s">
        <v>216</v>
      </c>
      <c r="L4244" s="15" t="s">
        <v>217</v>
      </c>
      <c r="M4244" s="15" t="s">
        <v>293</v>
      </c>
      <c r="N4244" s="15" t="s">
        <v>86</v>
      </c>
      <c r="O4244" s="44" t="s">
        <v>17</v>
      </c>
    </row>
    <row r="4245" spans="3:15" x14ac:dyDescent="0.2">
      <c r="D4245" s="179"/>
      <c r="E4245" s="180"/>
      <c r="F4245" s="180"/>
      <c r="G4245" s="39"/>
      <c r="H4245" s="41"/>
      <c r="I4245" s="14"/>
      <c r="J4245" s="14"/>
      <c r="K4245" s="14"/>
      <c r="L4245" s="14"/>
      <c r="M4245" s="14"/>
      <c r="N4245" s="14"/>
      <c r="O4245" s="38"/>
    </row>
    <row r="4246" spans="3:15" x14ac:dyDescent="0.2">
      <c r="D4246" s="58"/>
      <c r="E4246" s="53" t="s">
        <v>14</v>
      </c>
      <c r="F4246" s="52"/>
      <c r="G4246" s="37">
        <v>1163</v>
      </c>
      <c r="H4246" s="24">
        <v>68.615649183146999</v>
      </c>
      <c r="I4246" s="24">
        <v>8.5984522785999995E-2</v>
      </c>
      <c r="J4246" s="24">
        <v>7.3946689595870003</v>
      </c>
      <c r="K4246" s="24">
        <v>0.34393809114399998</v>
      </c>
      <c r="L4246" s="24">
        <v>26.913155631986001</v>
      </c>
      <c r="M4246" s="24">
        <v>6.7927773000859997</v>
      </c>
      <c r="N4246" s="24">
        <v>0.94582975064499997</v>
      </c>
      <c r="O4246" s="68">
        <v>9.6302665520210002</v>
      </c>
    </row>
    <row r="4247" spans="3:15" x14ac:dyDescent="0.2">
      <c r="D4247" s="174" t="s">
        <v>18</v>
      </c>
      <c r="E4247" s="20" t="s">
        <v>19</v>
      </c>
      <c r="F4247" s="22"/>
      <c r="G4247" s="21">
        <v>52</v>
      </c>
      <c r="H4247" s="51">
        <v>65.384615384615003</v>
      </c>
      <c r="I4247" s="74">
        <v>0</v>
      </c>
      <c r="J4247" s="19">
        <v>3.8461538461539999</v>
      </c>
      <c r="K4247" s="74">
        <v>0</v>
      </c>
      <c r="L4247" s="19">
        <v>28.846153846153999</v>
      </c>
      <c r="M4247" s="19">
        <v>1.923076923077</v>
      </c>
      <c r="N4247" s="74">
        <v>0</v>
      </c>
      <c r="O4247" s="50">
        <v>11.538461538462</v>
      </c>
    </row>
    <row r="4248" spans="3:15" x14ac:dyDescent="0.2">
      <c r="D4248" s="175"/>
      <c r="E4248" s="4" t="s">
        <v>20</v>
      </c>
      <c r="F4248" s="6"/>
      <c r="G4248" s="5">
        <v>75</v>
      </c>
      <c r="H4248" s="32">
        <v>70.666666666666998</v>
      </c>
      <c r="I4248" s="29">
        <v>0</v>
      </c>
      <c r="J4248" s="12">
        <v>5.333333333333</v>
      </c>
      <c r="K4248" s="29">
        <v>0</v>
      </c>
      <c r="L4248" s="12">
        <v>24</v>
      </c>
      <c r="M4248" s="12">
        <v>4</v>
      </c>
      <c r="N4248" s="29">
        <v>0</v>
      </c>
      <c r="O4248" s="97">
        <v>14.666666666667</v>
      </c>
    </row>
    <row r="4249" spans="3:15" x14ac:dyDescent="0.2">
      <c r="D4249" s="175"/>
      <c r="E4249" s="4" t="s">
        <v>21</v>
      </c>
      <c r="F4249" s="6"/>
      <c r="G4249" s="5">
        <v>469</v>
      </c>
      <c r="H4249" s="77">
        <v>60.980810234541998</v>
      </c>
      <c r="I4249" s="12">
        <v>0.21321961620499999</v>
      </c>
      <c r="J4249" s="12">
        <v>8.5287846481879992</v>
      </c>
      <c r="K4249" s="12">
        <v>0.426439232409</v>
      </c>
      <c r="L4249" s="49">
        <v>39.658848614071999</v>
      </c>
      <c r="M4249" s="12">
        <v>7.0362473347550001</v>
      </c>
      <c r="N4249" s="12">
        <v>0.426439232409</v>
      </c>
      <c r="O4249" s="34">
        <v>8.1023454157780002</v>
      </c>
    </row>
    <row r="4250" spans="3:15" x14ac:dyDescent="0.2">
      <c r="D4250" s="175"/>
      <c r="E4250" s="4" t="s">
        <v>22</v>
      </c>
      <c r="F4250" s="6"/>
      <c r="G4250" s="5">
        <v>34</v>
      </c>
      <c r="H4250" s="77">
        <v>61.764705882352999</v>
      </c>
      <c r="I4250" s="29">
        <v>0</v>
      </c>
      <c r="J4250" s="12">
        <v>8.8235294117649996</v>
      </c>
      <c r="K4250" s="29">
        <v>0</v>
      </c>
      <c r="L4250" s="33">
        <v>20.588235294118</v>
      </c>
      <c r="M4250" s="12">
        <v>8.8235294117649996</v>
      </c>
      <c r="N4250" s="29">
        <v>0</v>
      </c>
      <c r="O4250" s="107">
        <v>20.588235294118</v>
      </c>
    </row>
    <row r="4251" spans="3:15" x14ac:dyDescent="0.2">
      <c r="D4251" s="175"/>
      <c r="E4251" s="4" t="s">
        <v>23</v>
      </c>
      <c r="F4251" s="6"/>
      <c r="G4251" s="5">
        <v>136</v>
      </c>
      <c r="H4251" s="32">
        <v>72.794117647058997</v>
      </c>
      <c r="I4251" s="29">
        <v>0</v>
      </c>
      <c r="J4251" s="12">
        <v>7.352941176471</v>
      </c>
      <c r="K4251" s="12">
        <v>0.73529411764700003</v>
      </c>
      <c r="L4251" s="33">
        <v>19.852941176470999</v>
      </c>
      <c r="M4251" s="12">
        <v>5.147058823529</v>
      </c>
      <c r="N4251" s="12">
        <v>1.4705882352940001</v>
      </c>
      <c r="O4251" s="34">
        <v>9.5588235294120008</v>
      </c>
    </row>
    <row r="4252" spans="3:15" x14ac:dyDescent="0.2">
      <c r="D4252" s="175"/>
      <c r="E4252" s="4" t="s">
        <v>24</v>
      </c>
      <c r="F4252" s="6"/>
      <c r="G4252" s="5">
        <v>180</v>
      </c>
      <c r="H4252" s="75">
        <v>77.777777777777999</v>
      </c>
      <c r="I4252" s="29">
        <v>0</v>
      </c>
      <c r="J4252" s="12">
        <v>7.7777777777779997</v>
      </c>
      <c r="K4252" s="12">
        <v>0.555555555556</v>
      </c>
      <c r="L4252" s="61">
        <v>16.111111111111001</v>
      </c>
      <c r="M4252" s="12">
        <v>5.5555555555560003</v>
      </c>
      <c r="N4252" s="12">
        <v>1.666666666667</v>
      </c>
      <c r="O4252" s="34">
        <v>10</v>
      </c>
    </row>
    <row r="4253" spans="3:15" x14ac:dyDescent="0.2">
      <c r="D4253" s="175"/>
      <c r="E4253" s="4" t="s">
        <v>25</v>
      </c>
      <c r="F4253" s="6"/>
      <c r="G4253" s="5">
        <v>69</v>
      </c>
      <c r="H4253" s="75">
        <v>73.913043478261002</v>
      </c>
      <c r="I4253" s="29">
        <v>0</v>
      </c>
      <c r="J4253" s="12">
        <v>5.7971014492749999</v>
      </c>
      <c r="K4253" s="29">
        <v>0</v>
      </c>
      <c r="L4253" s="33">
        <v>20.289855072464</v>
      </c>
      <c r="M4253" s="49">
        <v>18.840579710145001</v>
      </c>
      <c r="N4253" s="29">
        <v>0</v>
      </c>
      <c r="O4253" s="34">
        <v>11.594202898551</v>
      </c>
    </row>
    <row r="4254" spans="3:15" x14ac:dyDescent="0.2">
      <c r="D4254" s="175"/>
      <c r="E4254" s="4" t="s">
        <v>26</v>
      </c>
      <c r="F4254" s="6"/>
      <c r="G4254" s="5">
        <v>29</v>
      </c>
      <c r="H4254" s="94">
        <v>79.310344827585993</v>
      </c>
      <c r="I4254" s="29">
        <v>0</v>
      </c>
      <c r="J4254" s="12">
        <v>3.4482758620689999</v>
      </c>
      <c r="K4254" s="29">
        <v>0</v>
      </c>
      <c r="L4254" s="61">
        <v>13.793103448276</v>
      </c>
      <c r="M4254" s="12">
        <v>6.8965517241379999</v>
      </c>
      <c r="N4254" s="29">
        <v>0</v>
      </c>
      <c r="O4254" s="34">
        <v>10.344827586207</v>
      </c>
    </row>
    <row r="4255" spans="3:15" x14ac:dyDescent="0.2">
      <c r="D4255" s="175"/>
      <c r="E4255" s="4" t="s">
        <v>27</v>
      </c>
      <c r="F4255" s="6"/>
      <c r="G4255" s="5">
        <v>64</v>
      </c>
      <c r="H4255" s="75">
        <v>75</v>
      </c>
      <c r="I4255" s="29">
        <v>0</v>
      </c>
      <c r="J4255" s="12">
        <v>4.6875</v>
      </c>
      <c r="K4255" s="29">
        <v>0</v>
      </c>
      <c r="L4255" s="61">
        <v>12.5</v>
      </c>
      <c r="M4255" s="12">
        <v>9.375</v>
      </c>
      <c r="N4255" s="12">
        <v>3.125</v>
      </c>
      <c r="O4255" s="34">
        <v>6.25</v>
      </c>
    </row>
    <row r="4256" spans="3:15" x14ac:dyDescent="0.2">
      <c r="D4256" s="175"/>
      <c r="E4256" s="4" t="s">
        <v>28</v>
      </c>
      <c r="F4256" s="6"/>
      <c r="G4256" s="5">
        <v>48</v>
      </c>
      <c r="H4256" s="94">
        <v>79.166666666666998</v>
      </c>
      <c r="I4256" s="29">
        <v>0</v>
      </c>
      <c r="J4256" s="12">
        <v>10.416666666667</v>
      </c>
      <c r="K4256" s="29">
        <v>0</v>
      </c>
      <c r="L4256" s="61">
        <v>10.416666666667</v>
      </c>
      <c r="M4256" s="12">
        <v>2.083333333333</v>
      </c>
      <c r="N4256" s="12">
        <v>4.166666666667</v>
      </c>
      <c r="O4256" s="101">
        <v>4.166666666667</v>
      </c>
    </row>
    <row r="4257" spans="2:15" x14ac:dyDescent="0.2">
      <c r="D4257" s="175"/>
      <c r="E4257" s="4" t="s">
        <v>29</v>
      </c>
      <c r="F4257" s="6"/>
      <c r="G4257" s="5">
        <v>7</v>
      </c>
      <c r="H4257" s="32">
        <v>71.428571428571004</v>
      </c>
      <c r="I4257" s="29">
        <v>0</v>
      </c>
      <c r="J4257" s="90">
        <v>0</v>
      </c>
      <c r="K4257" s="29">
        <v>0</v>
      </c>
      <c r="L4257" s="87">
        <v>0</v>
      </c>
      <c r="M4257" s="90">
        <v>0</v>
      </c>
      <c r="N4257" s="29">
        <v>0</v>
      </c>
      <c r="O4257" s="107">
        <v>28.571428571428999</v>
      </c>
    </row>
    <row r="4258" spans="2:15" x14ac:dyDescent="0.2">
      <c r="D4258" s="174" t="s">
        <v>30</v>
      </c>
      <c r="E4258" s="20" t="s">
        <v>31</v>
      </c>
      <c r="F4258" s="22"/>
      <c r="G4258" s="21">
        <v>373</v>
      </c>
      <c r="H4258" s="51">
        <v>67.560321715818006</v>
      </c>
      <c r="I4258" s="19">
        <v>0.26809651474500001</v>
      </c>
      <c r="J4258" s="19">
        <v>8.3109919571049993</v>
      </c>
      <c r="K4258" s="19">
        <v>0.53619302949100001</v>
      </c>
      <c r="L4258" s="19">
        <v>31.367292225200998</v>
      </c>
      <c r="M4258" s="19">
        <v>7.5067024128690001</v>
      </c>
      <c r="N4258" s="19">
        <v>0.80428954423599996</v>
      </c>
      <c r="O4258" s="50">
        <v>8.8471849865949999</v>
      </c>
    </row>
    <row r="4259" spans="2:15" x14ac:dyDescent="0.2">
      <c r="D4259" s="175"/>
      <c r="E4259" s="4" t="s">
        <v>32</v>
      </c>
      <c r="F4259" s="6"/>
      <c r="G4259" s="5">
        <v>339</v>
      </c>
      <c r="H4259" s="32">
        <v>67.846607669617001</v>
      </c>
      <c r="I4259" s="29">
        <v>0</v>
      </c>
      <c r="J4259" s="12">
        <v>5.8997050147490002</v>
      </c>
      <c r="K4259" s="29">
        <v>0</v>
      </c>
      <c r="L4259" s="12">
        <v>28.613569321534001</v>
      </c>
      <c r="M4259" s="12">
        <v>8.5545722713860002</v>
      </c>
      <c r="N4259" s="12">
        <v>0.88495575221199996</v>
      </c>
      <c r="O4259" s="34">
        <v>9.4395280235989993</v>
      </c>
    </row>
    <row r="4260" spans="2:15" x14ac:dyDescent="0.2">
      <c r="D4260" s="175"/>
      <c r="E4260" s="4" t="s">
        <v>33</v>
      </c>
      <c r="F4260" s="6"/>
      <c r="G4260" s="5">
        <v>365</v>
      </c>
      <c r="H4260" s="32">
        <v>68.219178082192002</v>
      </c>
      <c r="I4260" s="29">
        <v>0</v>
      </c>
      <c r="J4260" s="12">
        <v>7.397260273973</v>
      </c>
      <c r="K4260" s="12">
        <v>0.54794520547900005</v>
      </c>
      <c r="L4260" s="12">
        <v>23.287671232876999</v>
      </c>
      <c r="M4260" s="12">
        <v>5.2054794520550001</v>
      </c>
      <c r="N4260" s="12">
        <v>1.095890410959</v>
      </c>
      <c r="O4260" s="34">
        <v>10.958904109589</v>
      </c>
    </row>
    <row r="4261" spans="2:15" x14ac:dyDescent="0.2">
      <c r="D4261" s="175"/>
      <c r="E4261" s="4" t="s">
        <v>34</v>
      </c>
      <c r="F4261" s="6"/>
      <c r="G4261" s="5">
        <v>86</v>
      </c>
      <c r="H4261" s="75">
        <v>77.906976744185997</v>
      </c>
      <c r="I4261" s="29">
        <v>0</v>
      </c>
      <c r="J4261" s="12">
        <v>9.3023255813949994</v>
      </c>
      <c r="K4261" s="29">
        <v>0</v>
      </c>
      <c r="L4261" s="61">
        <v>16.279069767442</v>
      </c>
      <c r="M4261" s="12">
        <v>3.488372093023</v>
      </c>
      <c r="N4261" s="12">
        <v>1.1627906976739999</v>
      </c>
      <c r="O4261" s="34">
        <v>8.1395348837209998</v>
      </c>
    </row>
    <row r="4262" spans="2:15" x14ac:dyDescent="0.2">
      <c r="D4262" s="174" t="s">
        <v>35</v>
      </c>
      <c r="E4262" s="20" t="s">
        <v>36</v>
      </c>
      <c r="F4262" s="22"/>
      <c r="G4262" s="21">
        <v>597</v>
      </c>
      <c r="H4262" s="51">
        <v>69.681742043550997</v>
      </c>
      <c r="I4262" s="19">
        <v>0.16750418760499999</v>
      </c>
      <c r="J4262" s="19">
        <v>7.3701842546060004</v>
      </c>
      <c r="K4262" s="19">
        <v>0.33500837520900001</v>
      </c>
      <c r="L4262" s="19">
        <v>25.628140703518</v>
      </c>
      <c r="M4262" s="19">
        <v>8.7102177554440008</v>
      </c>
      <c r="N4262" s="19">
        <v>0.670016750419</v>
      </c>
      <c r="O4262" s="50">
        <v>9.7152428810719993</v>
      </c>
    </row>
    <row r="4263" spans="2:15" x14ac:dyDescent="0.2">
      <c r="D4263" s="175"/>
      <c r="E4263" s="4" t="s">
        <v>37</v>
      </c>
      <c r="F4263" s="6"/>
      <c r="G4263" s="5">
        <v>566</v>
      </c>
      <c r="H4263" s="32">
        <v>67.491166077738995</v>
      </c>
      <c r="I4263" s="29">
        <v>0</v>
      </c>
      <c r="J4263" s="12">
        <v>7.4204946996469996</v>
      </c>
      <c r="K4263" s="12">
        <v>0.35335689045899998</v>
      </c>
      <c r="L4263" s="12">
        <v>28.268551236749001</v>
      </c>
      <c r="M4263" s="12">
        <v>4.7703180212009997</v>
      </c>
      <c r="N4263" s="12">
        <v>1.236749116608</v>
      </c>
      <c r="O4263" s="34">
        <v>9.5406360424029995</v>
      </c>
    </row>
    <row r="4264" spans="2:15" x14ac:dyDescent="0.2">
      <c r="D4264" s="174" t="s">
        <v>38</v>
      </c>
      <c r="E4264" s="20" t="s">
        <v>39</v>
      </c>
      <c r="F4264" s="22"/>
      <c r="G4264" s="21">
        <v>58</v>
      </c>
      <c r="H4264" s="119">
        <v>79.310344827585993</v>
      </c>
      <c r="I4264" s="74">
        <v>0</v>
      </c>
      <c r="J4264" s="78">
        <v>1.7241379310339999</v>
      </c>
      <c r="K4264" s="74">
        <v>0</v>
      </c>
      <c r="L4264" s="78">
        <v>20.689655172414</v>
      </c>
      <c r="M4264" s="19">
        <v>3.4482758620689999</v>
      </c>
      <c r="N4264" s="19">
        <v>1.7241379310339999</v>
      </c>
      <c r="O4264" s="50">
        <v>12.068965517241001</v>
      </c>
    </row>
    <row r="4265" spans="2:15" x14ac:dyDescent="0.2">
      <c r="D4265" s="175"/>
      <c r="E4265" s="4" t="s">
        <v>40</v>
      </c>
      <c r="F4265" s="6"/>
      <c r="G4265" s="5">
        <v>144</v>
      </c>
      <c r="H4265" s="75">
        <v>76.388888888888999</v>
      </c>
      <c r="I4265" s="29">
        <v>0</v>
      </c>
      <c r="J4265" s="12">
        <v>6.9444444444439997</v>
      </c>
      <c r="K4265" s="12">
        <v>2.083333333333</v>
      </c>
      <c r="L4265" s="28">
        <v>32.638888888888999</v>
      </c>
      <c r="M4265" s="12">
        <v>9.7222222222219994</v>
      </c>
      <c r="N4265" s="12">
        <v>0.694444444444</v>
      </c>
      <c r="O4265" s="101">
        <v>2.7777777777780002</v>
      </c>
    </row>
    <row r="4266" spans="2:15" x14ac:dyDescent="0.2">
      <c r="D4266" s="175"/>
      <c r="E4266" s="4" t="s">
        <v>41</v>
      </c>
      <c r="F4266" s="6"/>
      <c r="G4266" s="5">
        <v>202</v>
      </c>
      <c r="H4266" s="77">
        <v>61.386138613861</v>
      </c>
      <c r="I4266" s="12">
        <v>0.49504950495</v>
      </c>
      <c r="J4266" s="12">
        <v>11.881188118812</v>
      </c>
      <c r="K4266" s="29">
        <v>0</v>
      </c>
      <c r="L4266" s="12">
        <v>31.683168316831999</v>
      </c>
      <c r="M4266" s="12">
        <v>10.891089108911</v>
      </c>
      <c r="N4266" s="29">
        <v>0</v>
      </c>
      <c r="O4266" s="34">
        <v>8.9108910891090005</v>
      </c>
    </row>
    <row r="4267" spans="2:15" x14ac:dyDescent="0.2">
      <c r="D4267" s="175"/>
      <c r="E4267" s="4" t="s">
        <v>42</v>
      </c>
      <c r="F4267" s="6"/>
      <c r="G4267" s="5">
        <v>208</v>
      </c>
      <c r="H4267" s="32">
        <v>67.307692307691994</v>
      </c>
      <c r="I4267" s="29">
        <v>0</v>
      </c>
      <c r="J4267" s="12">
        <v>8.6538461538460005</v>
      </c>
      <c r="K4267" s="29">
        <v>0</v>
      </c>
      <c r="L4267" s="28">
        <v>32.211538461537998</v>
      </c>
      <c r="M4267" s="12">
        <v>7.6923076923079998</v>
      </c>
      <c r="N4267" s="12">
        <v>1.442307692308</v>
      </c>
      <c r="O4267" s="34">
        <v>7.6923076923079998</v>
      </c>
    </row>
    <row r="4268" spans="2:15" x14ac:dyDescent="0.2">
      <c r="D4268" s="175"/>
      <c r="E4268" s="4" t="s">
        <v>43</v>
      </c>
      <c r="F4268" s="6"/>
      <c r="G4268" s="5">
        <v>199</v>
      </c>
      <c r="H4268" s="32">
        <v>68.341708542714002</v>
      </c>
      <c r="I4268" s="29">
        <v>0</v>
      </c>
      <c r="J4268" s="12">
        <v>6.030150753769</v>
      </c>
      <c r="K4268" s="29">
        <v>0</v>
      </c>
      <c r="L4268" s="12">
        <v>29.648241206030001</v>
      </c>
      <c r="M4268" s="12">
        <v>6.5326633165830001</v>
      </c>
      <c r="N4268" s="12">
        <v>1.507537688442</v>
      </c>
      <c r="O4268" s="34">
        <v>8.5427135678389998</v>
      </c>
    </row>
    <row r="4269" spans="2:15" x14ac:dyDescent="0.2">
      <c r="D4269" s="175"/>
      <c r="E4269" s="4" t="s">
        <v>44</v>
      </c>
      <c r="F4269" s="6"/>
      <c r="G4269" s="5">
        <v>211</v>
      </c>
      <c r="H4269" s="32">
        <v>68.246445497630006</v>
      </c>
      <c r="I4269" s="29">
        <v>0</v>
      </c>
      <c r="J4269" s="12">
        <v>5.2132701421799998</v>
      </c>
      <c r="K4269" s="12">
        <v>0.473933649289</v>
      </c>
      <c r="L4269" s="12">
        <v>22.274881516588</v>
      </c>
      <c r="M4269" s="12">
        <v>4.7393364928909998</v>
      </c>
      <c r="N4269" s="12">
        <v>0.94786729857800001</v>
      </c>
      <c r="O4269" s="34">
        <v>11.848341232227</v>
      </c>
    </row>
    <row r="4270" spans="2:15" x14ac:dyDescent="0.2">
      <c r="D4270" s="176"/>
      <c r="E4270" s="59" t="s">
        <v>45</v>
      </c>
      <c r="F4270" s="60"/>
      <c r="G4270" s="56">
        <v>141</v>
      </c>
      <c r="H4270" s="83">
        <v>69.503546099291</v>
      </c>
      <c r="I4270" s="80">
        <v>0</v>
      </c>
      <c r="J4270" s="47">
        <v>7.0921985815599999</v>
      </c>
      <c r="K4270" s="80">
        <v>0</v>
      </c>
      <c r="L4270" s="92">
        <v>12.056737588652</v>
      </c>
      <c r="M4270" s="95">
        <v>1.4184397163119999</v>
      </c>
      <c r="N4270" s="47">
        <v>0.70921985815599997</v>
      </c>
      <c r="O4270" s="112">
        <v>17.730496453901001</v>
      </c>
    </row>
    <row r="4272" spans="2:15" x14ac:dyDescent="0.2">
      <c r="B4272" s="43" t="str">
        <f xml:space="preserve"> HYPERLINK("#'目次'!B161", "[155]")</f>
        <v>[155]</v>
      </c>
      <c r="C4272" s="31" t="s">
        <v>309</v>
      </c>
    </row>
    <row r="4273" spans="3:15" x14ac:dyDescent="0.2">
      <c r="C4273" s="156" t="s">
        <v>292</v>
      </c>
    </row>
    <row r="4276" spans="3:15" ht="24" x14ac:dyDescent="0.2">
      <c r="D4276" s="177"/>
      <c r="E4276" s="178"/>
      <c r="F4276" s="178"/>
      <c r="G4276" s="40" t="s">
        <v>14</v>
      </c>
      <c r="H4276" s="42" t="s">
        <v>213</v>
      </c>
      <c r="I4276" s="15" t="s">
        <v>214</v>
      </c>
      <c r="J4276" s="15" t="s">
        <v>215</v>
      </c>
      <c r="K4276" s="15" t="s">
        <v>216</v>
      </c>
      <c r="L4276" s="15" t="s">
        <v>217</v>
      </c>
      <c r="M4276" s="15" t="s">
        <v>293</v>
      </c>
      <c r="N4276" s="15" t="s">
        <v>86</v>
      </c>
      <c r="O4276" s="44" t="s">
        <v>17</v>
      </c>
    </row>
    <row r="4277" spans="3:15" x14ac:dyDescent="0.2">
      <c r="D4277" s="179"/>
      <c r="E4277" s="180"/>
      <c r="F4277" s="180"/>
      <c r="G4277" s="39"/>
      <c r="H4277" s="41"/>
      <c r="I4277" s="14"/>
      <c r="J4277" s="14"/>
      <c r="K4277" s="14"/>
      <c r="L4277" s="14"/>
      <c r="M4277" s="14"/>
      <c r="N4277" s="14"/>
      <c r="O4277" s="38"/>
    </row>
    <row r="4278" spans="3:15" x14ac:dyDescent="0.2">
      <c r="D4278" s="58"/>
      <c r="E4278" s="53" t="s">
        <v>14</v>
      </c>
      <c r="F4278" s="52"/>
      <c r="G4278" s="37">
        <v>1163</v>
      </c>
      <c r="H4278" s="24">
        <v>68.615649183146999</v>
      </c>
      <c r="I4278" s="24">
        <v>8.5984522785999995E-2</v>
      </c>
      <c r="J4278" s="24">
        <v>7.3946689595870003</v>
      </c>
      <c r="K4278" s="24">
        <v>0.34393809114399998</v>
      </c>
      <c r="L4278" s="24">
        <v>26.913155631986001</v>
      </c>
      <c r="M4278" s="24">
        <v>6.7927773000859997</v>
      </c>
      <c r="N4278" s="24">
        <v>0.94582975064499997</v>
      </c>
      <c r="O4278" s="68">
        <v>9.6302665520210002</v>
      </c>
    </row>
    <row r="4279" spans="3:15" x14ac:dyDescent="0.2">
      <c r="D4279" s="174" t="s">
        <v>52</v>
      </c>
      <c r="E4279" s="20" t="s">
        <v>53</v>
      </c>
      <c r="F4279" s="22"/>
      <c r="G4279" s="21">
        <v>15</v>
      </c>
      <c r="H4279" s="51">
        <v>66.666666666666998</v>
      </c>
      <c r="I4279" s="74">
        <v>0</v>
      </c>
      <c r="J4279" s="19">
        <v>6.666666666667</v>
      </c>
      <c r="K4279" s="74">
        <v>0</v>
      </c>
      <c r="L4279" s="78">
        <v>20</v>
      </c>
      <c r="M4279" s="19">
        <v>6.666666666667</v>
      </c>
      <c r="N4279" s="74">
        <v>0</v>
      </c>
      <c r="O4279" s="50">
        <v>13.333333333333</v>
      </c>
    </row>
    <row r="4280" spans="3:15" ht="24" x14ac:dyDescent="0.2">
      <c r="D4280" s="175"/>
      <c r="E4280" s="4" t="s">
        <v>54</v>
      </c>
      <c r="F4280" s="6"/>
      <c r="G4280" s="5">
        <v>116</v>
      </c>
      <c r="H4280" s="75">
        <v>74.137931034483003</v>
      </c>
      <c r="I4280" s="29">
        <v>0</v>
      </c>
      <c r="J4280" s="12">
        <v>4.3103448275860003</v>
      </c>
      <c r="K4280" s="29">
        <v>0</v>
      </c>
      <c r="L4280" s="33">
        <v>17.241379310345</v>
      </c>
      <c r="M4280" s="12">
        <v>6.0344827586210004</v>
      </c>
      <c r="N4280" s="12">
        <v>1.7241379310339999</v>
      </c>
      <c r="O4280" s="34">
        <v>12.068965517241001</v>
      </c>
    </row>
    <row r="4281" spans="3:15" x14ac:dyDescent="0.2">
      <c r="D4281" s="175"/>
      <c r="E4281" s="4" t="s">
        <v>55</v>
      </c>
      <c r="F4281" s="6"/>
      <c r="G4281" s="5">
        <v>41</v>
      </c>
      <c r="H4281" s="32">
        <v>65.853658536585002</v>
      </c>
      <c r="I4281" s="29">
        <v>0</v>
      </c>
      <c r="J4281" s="12">
        <v>7.3170731707319998</v>
      </c>
      <c r="K4281" s="29">
        <v>0</v>
      </c>
      <c r="L4281" s="28">
        <v>36.585365853658999</v>
      </c>
      <c r="M4281" s="12">
        <v>9.7560975609760003</v>
      </c>
      <c r="N4281" s="29">
        <v>0</v>
      </c>
      <c r="O4281" s="34">
        <v>7.3170731707319998</v>
      </c>
    </row>
    <row r="4282" spans="3:15" x14ac:dyDescent="0.2">
      <c r="D4282" s="175"/>
      <c r="E4282" s="4" t="s">
        <v>56</v>
      </c>
      <c r="F4282" s="6"/>
      <c r="G4282" s="5">
        <v>60</v>
      </c>
      <c r="H4282" s="106">
        <v>53.333333333333002</v>
      </c>
      <c r="I4282" s="29">
        <v>0</v>
      </c>
      <c r="J4282" s="49">
        <v>18.333333333333002</v>
      </c>
      <c r="K4282" s="29">
        <v>0</v>
      </c>
      <c r="L4282" s="49">
        <v>41.666666666666998</v>
      </c>
      <c r="M4282" s="12">
        <v>11.666666666667</v>
      </c>
      <c r="N4282" s="29">
        <v>0</v>
      </c>
      <c r="O4282" s="34">
        <v>8.333333333333</v>
      </c>
    </row>
    <row r="4283" spans="3:15" x14ac:dyDescent="0.2">
      <c r="D4283" s="175"/>
      <c r="E4283" s="4" t="s">
        <v>57</v>
      </c>
      <c r="F4283" s="6"/>
      <c r="G4283" s="5">
        <v>283</v>
      </c>
      <c r="H4283" s="32">
        <v>68.904593639576007</v>
      </c>
      <c r="I4283" s="12">
        <v>0.35335689045899998</v>
      </c>
      <c r="J4283" s="12">
        <v>6.3604240282689997</v>
      </c>
      <c r="K4283" s="29">
        <v>0</v>
      </c>
      <c r="L4283" s="49">
        <v>37.455830388693002</v>
      </c>
      <c r="M4283" s="12">
        <v>9.893992932862</v>
      </c>
      <c r="N4283" s="29">
        <v>0</v>
      </c>
      <c r="O4283" s="101">
        <v>4.5936395759720003</v>
      </c>
    </row>
    <row r="4284" spans="3:15" x14ac:dyDescent="0.2">
      <c r="D4284" s="175"/>
      <c r="E4284" s="4" t="s">
        <v>58</v>
      </c>
      <c r="F4284" s="6"/>
      <c r="G4284" s="5">
        <v>123</v>
      </c>
      <c r="H4284" s="32">
        <v>68.292682926829002</v>
      </c>
      <c r="I4284" s="29">
        <v>0</v>
      </c>
      <c r="J4284" s="12">
        <v>8.130081300813</v>
      </c>
      <c r="K4284" s="12">
        <v>0.81300813008100004</v>
      </c>
      <c r="L4284" s="12">
        <v>22.764227642276001</v>
      </c>
      <c r="M4284" s="12">
        <v>8.9430894308940001</v>
      </c>
      <c r="N4284" s="12">
        <v>0.81300813008100004</v>
      </c>
      <c r="O4284" s="34">
        <v>11.382113821138001</v>
      </c>
    </row>
    <row r="4285" spans="3:15" x14ac:dyDescent="0.2">
      <c r="D4285" s="175"/>
      <c r="E4285" s="4" t="s">
        <v>59</v>
      </c>
      <c r="F4285" s="6"/>
      <c r="G4285" s="5">
        <v>186</v>
      </c>
      <c r="H4285" s="32">
        <v>68.817204301074995</v>
      </c>
      <c r="I4285" s="29">
        <v>0</v>
      </c>
      <c r="J4285" s="12">
        <v>4.8387096774189997</v>
      </c>
      <c r="K4285" s="29">
        <v>0</v>
      </c>
      <c r="L4285" s="33">
        <v>20.967741935484</v>
      </c>
      <c r="M4285" s="12">
        <v>6.4516129032259997</v>
      </c>
      <c r="N4285" s="12">
        <v>2.1505376344089999</v>
      </c>
      <c r="O4285" s="34">
        <v>11.290322580645</v>
      </c>
    </row>
    <row r="4286" spans="3:15" x14ac:dyDescent="0.2">
      <c r="D4286" s="175"/>
      <c r="E4286" s="4" t="s">
        <v>60</v>
      </c>
      <c r="F4286" s="6"/>
      <c r="G4286" s="5">
        <v>163</v>
      </c>
      <c r="H4286" s="77">
        <v>63.190184049080003</v>
      </c>
      <c r="I4286" s="29">
        <v>0</v>
      </c>
      <c r="J4286" s="12">
        <v>11.042944785275999</v>
      </c>
      <c r="K4286" s="12">
        <v>0.61349693251500004</v>
      </c>
      <c r="L4286" s="12">
        <v>29.447852760736001</v>
      </c>
      <c r="M4286" s="33">
        <v>1.2269938650309999</v>
      </c>
      <c r="N4286" s="12">
        <v>0.61349693251500004</v>
      </c>
      <c r="O4286" s="34">
        <v>12.883435582822001</v>
      </c>
    </row>
    <row r="4287" spans="3:15" x14ac:dyDescent="0.2">
      <c r="D4287" s="175"/>
      <c r="E4287" s="4" t="s">
        <v>61</v>
      </c>
      <c r="F4287" s="6"/>
      <c r="G4287" s="5">
        <v>72</v>
      </c>
      <c r="H4287" s="94">
        <v>79.166666666666998</v>
      </c>
      <c r="I4287" s="29">
        <v>0</v>
      </c>
      <c r="J4287" s="33">
        <v>1.3888888888890001</v>
      </c>
      <c r="K4287" s="12">
        <v>2.7777777777780002</v>
      </c>
      <c r="L4287" s="12">
        <v>25</v>
      </c>
      <c r="M4287" s="12">
        <v>5.5555555555560003</v>
      </c>
      <c r="N4287" s="12">
        <v>1.3888888888890001</v>
      </c>
      <c r="O4287" s="34">
        <v>9.7222222222219994</v>
      </c>
    </row>
    <row r="4288" spans="3:15" x14ac:dyDescent="0.2">
      <c r="D4288" s="175"/>
      <c r="E4288" s="4" t="s">
        <v>62</v>
      </c>
      <c r="F4288" s="6"/>
      <c r="G4288" s="5">
        <v>103</v>
      </c>
      <c r="H4288" s="32">
        <v>72.815533980582998</v>
      </c>
      <c r="I4288" s="29">
        <v>0</v>
      </c>
      <c r="J4288" s="12">
        <v>9.7087378640779995</v>
      </c>
      <c r="K4288" s="29">
        <v>0</v>
      </c>
      <c r="L4288" s="61">
        <v>10.679611650485</v>
      </c>
      <c r="M4288" s="12">
        <v>2.9126213592229999</v>
      </c>
      <c r="N4288" s="12">
        <v>1.9417475728160001</v>
      </c>
      <c r="O4288" s="34">
        <v>11.650485436893</v>
      </c>
    </row>
    <row r="4289" spans="2:15" x14ac:dyDescent="0.2">
      <c r="D4289" s="174" t="s">
        <v>63</v>
      </c>
      <c r="E4289" s="20" t="s">
        <v>64</v>
      </c>
      <c r="F4289" s="22"/>
      <c r="G4289" s="21">
        <v>214</v>
      </c>
      <c r="H4289" s="51">
        <v>71.028037383178003</v>
      </c>
      <c r="I4289" s="74">
        <v>0</v>
      </c>
      <c r="J4289" s="19">
        <v>5.6074766355139998</v>
      </c>
      <c r="K4289" s="74">
        <v>0</v>
      </c>
      <c r="L4289" s="98">
        <v>16.355140186916</v>
      </c>
      <c r="M4289" s="19">
        <v>5.6074766355139998</v>
      </c>
      <c r="N4289" s="19">
        <v>0.46728971962600002</v>
      </c>
      <c r="O4289" s="50">
        <v>12.616822429907</v>
      </c>
    </row>
    <row r="4290" spans="2:15" x14ac:dyDescent="0.2">
      <c r="D4290" s="175"/>
      <c r="E4290" s="4" t="s">
        <v>65</v>
      </c>
      <c r="F4290" s="6"/>
      <c r="G4290" s="5">
        <v>160</v>
      </c>
      <c r="H4290" s="32">
        <v>63.75</v>
      </c>
      <c r="I4290" s="29">
        <v>0</v>
      </c>
      <c r="J4290" s="12">
        <v>8.125</v>
      </c>
      <c r="K4290" s="12">
        <v>0.625</v>
      </c>
      <c r="L4290" s="12">
        <v>22.5</v>
      </c>
      <c r="M4290" s="12">
        <v>4.375</v>
      </c>
      <c r="N4290" s="12">
        <v>1.875</v>
      </c>
      <c r="O4290" s="34">
        <v>12.5</v>
      </c>
    </row>
    <row r="4291" spans="2:15" x14ac:dyDescent="0.2">
      <c r="D4291" s="175"/>
      <c r="E4291" s="4" t="s">
        <v>66</v>
      </c>
      <c r="F4291" s="6"/>
      <c r="G4291" s="5">
        <v>160</v>
      </c>
      <c r="H4291" s="75">
        <v>76.875</v>
      </c>
      <c r="I4291" s="29">
        <v>0</v>
      </c>
      <c r="J4291" s="12">
        <v>10.625</v>
      </c>
      <c r="K4291" s="29">
        <v>0</v>
      </c>
      <c r="L4291" s="33">
        <v>19.375</v>
      </c>
      <c r="M4291" s="12">
        <v>6.25</v>
      </c>
      <c r="N4291" s="12">
        <v>1.25</v>
      </c>
      <c r="O4291" s="34">
        <v>6.875</v>
      </c>
    </row>
    <row r="4292" spans="2:15" x14ac:dyDescent="0.2">
      <c r="D4292" s="175"/>
      <c r="E4292" s="4" t="s">
        <v>67</v>
      </c>
      <c r="F4292" s="6"/>
      <c r="G4292" s="5">
        <v>150</v>
      </c>
      <c r="H4292" s="32">
        <v>69.333333333333002</v>
      </c>
      <c r="I4292" s="29">
        <v>0</v>
      </c>
      <c r="J4292" s="12">
        <v>4.666666666667</v>
      </c>
      <c r="K4292" s="29">
        <v>0</v>
      </c>
      <c r="L4292" s="28">
        <v>32</v>
      </c>
      <c r="M4292" s="12">
        <v>7.333333333333</v>
      </c>
      <c r="N4292" s="12">
        <v>0.66666666666700003</v>
      </c>
      <c r="O4292" s="34">
        <v>10</v>
      </c>
    </row>
    <row r="4293" spans="2:15" x14ac:dyDescent="0.2">
      <c r="D4293" s="175"/>
      <c r="E4293" s="4" t="s">
        <v>68</v>
      </c>
      <c r="F4293" s="6"/>
      <c r="G4293" s="5">
        <v>110</v>
      </c>
      <c r="H4293" s="77">
        <v>62.727272727272997</v>
      </c>
      <c r="I4293" s="29">
        <v>0</v>
      </c>
      <c r="J4293" s="12">
        <v>6.363636363636</v>
      </c>
      <c r="K4293" s="12">
        <v>0.90909090909099999</v>
      </c>
      <c r="L4293" s="12">
        <v>27.272727272727</v>
      </c>
      <c r="M4293" s="12">
        <v>7.2727272727269998</v>
      </c>
      <c r="N4293" s="29">
        <v>0</v>
      </c>
      <c r="O4293" s="34">
        <v>10.909090909091001</v>
      </c>
    </row>
    <row r="4294" spans="2:15" x14ac:dyDescent="0.2">
      <c r="D4294" s="175"/>
      <c r="E4294" s="4" t="s">
        <v>69</v>
      </c>
      <c r="F4294" s="6"/>
      <c r="G4294" s="5">
        <v>91</v>
      </c>
      <c r="H4294" s="75">
        <v>74.725274725275</v>
      </c>
      <c r="I4294" s="29">
        <v>0</v>
      </c>
      <c r="J4294" s="12">
        <v>6.5934065934069999</v>
      </c>
      <c r="K4294" s="12">
        <v>1.098901098901</v>
      </c>
      <c r="L4294" s="12">
        <v>28.571428571428999</v>
      </c>
      <c r="M4294" s="12">
        <v>7.6923076923079998</v>
      </c>
      <c r="N4294" s="12">
        <v>1.098901098901</v>
      </c>
      <c r="O4294" s="34">
        <v>8.7912087912089998</v>
      </c>
    </row>
    <row r="4295" spans="2:15" x14ac:dyDescent="0.2">
      <c r="D4295" s="175"/>
      <c r="E4295" s="4" t="s">
        <v>70</v>
      </c>
      <c r="F4295" s="6"/>
      <c r="G4295" s="5">
        <v>127</v>
      </c>
      <c r="H4295" s="32">
        <v>67.716535433071002</v>
      </c>
      <c r="I4295" s="12">
        <v>0.78740157480299999</v>
      </c>
      <c r="J4295" s="12">
        <v>6.299212598425</v>
      </c>
      <c r="K4295" s="29">
        <v>0</v>
      </c>
      <c r="L4295" s="28">
        <v>34.645669291338997</v>
      </c>
      <c r="M4295" s="12">
        <v>7.8740157480309998</v>
      </c>
      <c r="N4295" s="12">
        <v>0.78740157480299999</v>
      </c>
      <c r="O4295" s="34">
        <v>5.5118110236220001</v>
      </c>
    </row>
    <row r="4296" spans="2:15" x14ac:dyDescent="0.2">
      <c r="D4296" s="175"/>
      <c r="E4296" s="4" t="s">
        <v>71</v>
      </c>
      <c r="F4296" s="6"/>
      <c r="G4296" s="5">
        <v>70</v>
      </c>
      <c r="H4296" s="77">
        <v>61.428571428570997</v>
      </c>
      <c r="I4296" s="29">
        <v>0</v>
      </c>
      <c r="J4296" s="12">
        <v>10</v>
      </c>
      <c r="K4296" s="29">
        <v>0</v>
      </c>
      <c r="L4296" s="28">
        <v>34.285714285714</v>
      </c>
      <c r="M4296" s="12">
        <v>5.7142857142860004</v>
      </c>
      <c r="N4296" s="12">
        <v>1.4285714285710001</v>
      </c>
      <c r="O4296" s="34">
        <v>8.5714285714289993</v>
      </c>
    </row>
    <row r="4297" spans="2:15" x14ac:dyDescent="0.2">
      <c r="D4297" s="176"/>
      <c r="E4297" s="59" t="s">
        <v>72</v>
      </c>
      <c r="F4297" s="60"/>
      <c r="G4297" s="56">
        <v>69</v>
      </c>
      <c r="H4297" s="126">
        <v>62.318840579709999</v>
      </c>
      <c r="I4297" s="80">
        <v>0</v>
      </c>
      <c r="J4297" s="47">
        <v>11.594202898551</v>
      </c>
      <c r="K4297" s="80">
        <v>0</v>
      </c>
      <c r="L4297" s="109">
        <v>50.724637681159003</v>
      </c>
      <c r="M4297" s="102">
        <v>14.492753623187999</v>
      </c>
      <c r="N4297" s="80">
        <v>0</v>
      </c>
      <c r="O4297" s="144">
        <v>4.3478260869570002</v>
      </c>
    </row>
    <row r="4299" spans="2:15" x14ac:dyDescent="0.2">
      <c r="B4299" s="43" t="str">
        <f xml:space="preserve"> HYPERLINK("#'目次'!B162", "[156]")</f>
        <v>[156]</v>
      </c>
      <c r="C4299" s="31" t="s">
        <v>309</v>
      </c>
    </row>
    <row r="4300" spans="2:15" x14ac:dyDescent="0.2">
      <c r="C4300" s="156" t="s">
        <v>292</v>
      </c>
    </row>
    <row r="4302" spans="2:15" x14ac:dyDescent="0.2">
      <c r="C4302" s="31" t="s">
        <v>75</v>
      </c>
    </row>
    <row r="4303" spans="2:15" ht="24" x14ac:dyDescent="0.2">
      <c r="D4303" s="177"/>
      <c r="E4303" s="178"/>
      <c r="F4303" s="178"/>
      <c r="G4303" s="40" t="s">
        <v>14</v>
      </c>
      <c r="H4303" s="42" t="s">
        <v>213</v>
      </c>
      <c r="I4303" s="15" t="s">
        <v>214</v>
      </c>
      <c r="J4303" s="15" t="s">
        <v>215</v>
      </c>
      <c r="K4303" s="15" t="s">
        <v>216</v>
      </c>
      <c r="L4303" s="15" t="s">
        <v>217</v>
      </c>
      <c r="M4303" s="15" t="s">
        <v>293</v>
      </c>
      <c r="N4303" s="15" t="s">
        <v>86</v>
      </c>
      <c r="O4303" s="44" t="s">
        <v>17</v>
      </c>
    </row>
    <row r="4304" spans="2:15" x14ac:dyDescent="0.2">
      <c r="D4304" s="179"/>
      <c r="E4304" s="180"/>
      <c r="F4304" s="180"/>
      <c r="G4304" s="39"/>
      <c r="H4304" s="41"/>
      <c r="I4304" s="14"/>
      <c r="J4304" s="14"/>
      <c r="K4304" s="14"/>
      <c r="L4304" s="14"/>
      <c r="M4304" s="14"/>
      <c r="N4304" s="14"/>
      <c r="O4304" s="38"/>
    </row>
    <row r="4305" spans="4:15" x14ac:dyDescent="0.2">
      <c r="D4305" s="58"/>
      <c r="E4305" s="53" t="s">
        <v>14</v>
      </c>
      <c r="F4305" s="52"/>
      <c r="G4305" s="37">
        <v>1163</v>
      </c>
      <c r="H4305" s="24">
        <v>68.615649183146999</v>
      </c>
      <c r="I4305" s="24">
        <v>8.5984522785999995E-2</v>
      </c>
      <c r="J4305" s="24">
        <v>7.3946689595870003</v>
      </c>
      <c r="K4305" s="24">
        <v>0.34393809114399998</v>
      </c>
      <c r="L4305" s="24">
        <v>26.913155631986001</v>
      </c>
      <c r="M4305" s="24">
        <v>6.7927773000859997</v>
      </c>
      <c r="N4305" s="24">
        <v>0.94582975064499997</v>
      </c>
      <c r="O4305" s="68">
        <v>9.6302665520210002</v>
      </c>
    </row>
    <row r="4306" spans="4:15" x14ac:dyDescent="0.2">
      <c r="D4306" s="174" t="s">
        <v>36</v>
      </c>
      <c r="E4306" s="20" t="s">
        <v>76</v>
      </c>
      <c r="F4306" s="22"/>
      <c r="G4306" s="21">
        <v>597</v>
      </c>
      <c r="H4306" s="51">
        <v>69.681742043550997</v>
      </c>
      <c r="I4306" s="19">
        <v>0.16750418760499999</v>
      </c>
      <c r="J4306" s="19">
        <v>7.3701842546060004</v>
      </c>
      <c r="K4306" s="19">
        <v>0.33500837520900001</v>
      </c>
      <c r="L4306" s="19">
        <v>25.628140703518</v>
      </c>
      <c r="M4306" s="19">
        <v>8.7102177554440008</v>
      </c>
      <c r="N4306" s="19">
        <v>0.670016750419</v>
      </c>
      <c r="O4306" s="50">
        <v>9.7152428810719993</v>
      </c>
    </row>
    <row r="4307" spans="4:15" x14ac:dyDescent="0.2">
      <c r="D4307" s="175"/>
      <c r="E4307" s="4" t="s">
        <v>39</v>
      </c>
      <c r="F4307" s="6"/>
      <c r="G4307" s="5">
        <v>32</v>
      </c>
      <c r="H4307" s="32">
        <v>71.875</v>
      </c>
      <c r="I4307" s="29">
        <v>0</v>
      </c>
      <c r="J4307" s="90">
        <v>0</v>
      </c>
      <c r="K4307" s="29">
        <v>0</v>
      </c>
      <c r="L4307" s="12">
        <v>25</v>
      </c>
      <c r="M4307" s="12">
        <v>3.125</v>
      </c>
      <c r="N4307" s="12">
        <v>3.125</v>
      </c>
      <c r="O4307" s="97">
        <v>15.625</v>
      </c>
    </row>
    <row r="4308" spans="4:15" x14ac:dyDescent="0.2">
      <c r="D4308" s="175"/>
      <c r="E4308" s="4" t="s">
        <v>40</v>
      </c>
      <c r="F4308" s="6"/>
      <c r="G4308" s="5">
        <v>73</v>
      </c>
      <c r="H4308" s="75">
        <v>76.712328767122997</v>
      </c>
      <c r="I4308" s="29">
        <v>0</v>
      </c>
      <c r="J4308" s="12">
        <v>9.5890410958899999</v>
      </c>
      <c r="K4308" s="12">
        <v>2.7397260273969999</v>
      </c>
      <c r="L4308" s="28">
        <v>32.876712328766999</v>
      </c>
      <c r="M4308" s="28">
        <v>15.068493150685001</v>
      </c>
      <c r="N4308" s="12">
        <v>1.369863013699</v>
      </c>
      <c r="O4308" s="101">
        <v>2.7397260273969999</v>
      </c>
    </row>
    <row r="4309" spans="4:15" x14ac:dyDescent="0.2">
      <c r="D4309" s="175"/>
      <c r="E4309" s="4" t="s">
        <v>41</v>
      </c>
      <c r="F4309" s="6"/>
      <c r="G4309" s="5">
        <v>106</v>
      </c>
      <c r="H4309" s="77">
        <v>61.320754716981</v>
      </c>
      <c r="I4309" s="12">
        <v>0.94339622641499998</v>
      </c>
      <c r="J4309" s="28">
        <v>13.207547169811001</v>
      </c>
      <c r="K4309" s="29">
        <v>0</v>
      </c>
      <c r="L4309" s="12">
        <v>26.415094339623</v>
      </c>
      <c r="M4309" s="28">
        <v>12.264150943396</v>
      </c>
      <c r="N4309" s="29">
        <v>0</v>
      </c>
      <c r="O4309" s="34">
        <v>9.4339622641510008</v>
      </c>
    </row>
    <row r="4310" spans="4:15" x14ac:dyDescent="0.2">
      <c r="D4310" s="175"/>
      <c r="E4310" s="4" t="s">
        <v>42</v>
      </c>
      <c r="F4310" s="6"/>
      <c r="G4310" s="5">
        <v>112</v>
      </c>
      <c r="H4310" s="32">
        <v>70.535714285713993</v>
      </c>
      <c r="I4310" s="29">
        <v>0</v>
      </c>
      <c r="J4310" s="12">
        <v>7.1428571428570002</v>
      </c>
      <c r="K4310" s="29">
        <v>0</v>
      </c>
      <c r="L4310" s="12">
        <v>29.464285714286</v>
      </c>
      <c r="M4310" s="12">
        <v>8.9285714285710007</v>
      </c>
      <c r="N4310" s="29">
        <v>0</v>
      </c>
      <c r="O4310" s="34">
        <v>9.8214285714289993</v>
      </c>
    </row>
    <row r="4311" spans="4:15" x14ac:dyDescent="0.2">
      <c r="D4311" s="175"/>
      <c r="E4311" s="4" t="s">
        <v>43</v>
      </c>
      <c r="F4311" s="6"/>
      <c r="G4311" s="5">
        <v>96</v>
      </c>
      <c r="H4311" s="32">
        <v>67.708333333333002</v>
      </c>
      <c r="I4311" s="29">
        <v>0</v>
      </c>
      <c r="J4311" s="12">
        <v>4.166666666667</v>
      </c>
      <c r="K4311" s="29">
        <v>0</v>
      </c>
      <c r="L4311" s="28">
        <v>33.333333333333002</v>
      </c>
      <c r="M4311" s="12">
        <v>8.333333333333</v>
      </c>
      <c r="N4311" s="29">
        <v>0</v>
      </c>
      <c r="O4311" s="34">
        <v>8.333333333333</v>
      </c>
    </row>
    <row r="4312" spans="4:15" x14ac:dyDescent="0.2">
      <c r="D4312" s="175"/>
      <c r="E4312" s="4" t="s">
        <v>44</v>
      </c>
      <c r="F4312" s="6"/>
      <c r="G4312" s="5">
        <v>107</v>
      </c>
      <c r="H4312" s="32">
        <v>71.962616822429993</v>
      </c>
      <c r="I4312" s="29">
        <v>0</v>
      </c>
      <c r="J4312" s="12">
        <v>2.8037383177569999</v>
      </c>
      <c r="K4312" s="29">
        <v>0</v>
      </c>
      <c r="L4312" s="33">
        <v>19.626168224299001</v>
      </c>
      <c r="M4312" s="12">
        <v>6.5420560747660002</v>
      </c>
      <c r="N4312" s="12">
        <v>0.93457943925200004</v>
      </c>
      <c r="O4312" s="34">
        <v>10.280373831776</v>
      </c>
    </row>
    <row r="4313" spans="4:15" x14ac:dyDescent="0.2">
      <c r="D4313" s="175"/>
      <c r="E4313" s="4" t="s">
        <v>45</v>
      </c>
      <c r="F4313" s="6"/>
      <c r="G4313" s="5">
        <v>71</v>
      </c>
      <c r="H4313" s="32">
        <v>71.830985915493002</v>
      </c>
      <c r="I4313" s="29">
        <v>0</v>
      </c>
      <c r="J4313" s="12">
        <v>11.267605633803001</v>
      </c>
      <c r="K4313" s="29">
        <v>0</v>
      </c>
      <c r="L4313" s="61">
        <v>9.8591549295770005</v>
      </c>
      <c r="M4313" s="12">
        <v>2.8169014084509998</v>
      </c>
      <c r="N4313" s="12">
        <v>1.4084507042250001</v>
      </c>
      <c r="O4313" s="97">
        <v>15.492957746479</v>
      </c>
    </row>
    <row r="4314" spans="4:15" x14ac:dyDescent="0.2">
      <c r="D4314" s="174" t="s">
        <v>37</v>
      </c>
      <c r="E4314" s="20" t="s">
        <v>77</v>
      </c>
      <c r="F4314" s="22"/>
      <c r="G4314" s="21">
        <v>566</v>
      </c>
      <c r="H4314" s="51">
        <v>67.491166077738995</v>
      </c>
      <c r="I4314" s="74">
        <v>0</v>
      </c>
      <c r="J4314" s="19">
        <v>7.4204946996469996</v>
      </c>
      <c r="K4314" s="19">
        <v>0.35335689045899998</v>
      </c>
      <c r="L4314" s="19">
        <v>28.268551236749001</v>
      </c>
      <c r="M4314" s="19">
        <v>4.7703180212009997</v>
      </c>
      <c r="N4314" s="19">
        <v>1.236749116608</v>
      </c>
      <c r="O4314" s="50">
        <v>9.5406360424029995</v>
      </c>
    </row>
    <row r="4315" spans="4:15" x14ac:dyDescent="0.2">
      <c r="D4315" s="175"/>
      <c r="E4315" s="4" t="s">
        <v>39</v>
      </c>
      <c r="F4315" s="6"/>
      <c r="G4315" s="5">
        <v>26</v>
      </c>
      <c r="H4315" s="94">
        <v>88.461538461537998</v>
      </c>
      <c r="I4315" s="29">
        <v>0</v>
      </c>
      <c r="J4315" s="12">
        <v>3.8461538461539999</v>
      </c>
      <c r="K4315" s="29">
        <v>0</v>
      </c>
      <c r="L4315" s="61">
        <v>15.384615384615</v>
      </c>
      <c r="M4315" s="12">
        <v>3.8461538461539999</v>
      </c>
      <c r="N4315" s="29">
        <v>0</v>
      </c>
      <c r="O4315" s="34">
        <v>7.6923076923079998</v>
      </c>
    </row>
    <row r="4316" spans="4:15" x14ac:dyDescent="0.2">
      <c r="D4316" s="175"/>
      <c r="E4316" s="4" t="s">
        <v>40</v>
      </c>
      <c r="F4316" s="6"/>
      <c r="G4316" s="5">
        <v>71</v>
      </c>
      <c r="H4316" s="75">
        <v>76.056338028168994</v>
      </c>
      <c r="I4316" s="29">
        <v>0</v>
      </c>
      <c r="J4316" s="12">
        <v>4.2253521126760001</v>
      </c>
      <c r="K4316" s="12">
        <v>1.4084507042250001</v>
      </c>
      <c r="L4316" s="28">
        <v>32.394366197182997</v>
      </c>
      <c r="M4316" s="12">
        <v>4.2253521126760001</v>
      </c>
      <c r="N4316" s="29">
        <v>0</v>
      </c>
      <c r="O4316" s="101">
        <v>2.8169014084509998</v>
      </c>
    </row>
    <row r="4317" spans="4:15" x14ac:dyDescent="0.2">
      <c r="D4317" s="175"/>
      <c r="E4317" s="4" t="s">
        <v>41</v>
      </c>
      <c r="F4317" s="6"/>
      <c r="G4317" s="5">
        <v>96</v>
      </c>
      <c r="H4317" s="77">
        <v>61.458333333333002</v>
      </c>
      <c r="I4317" s="29">
        <v>0</v>
      </c>
      <c r="J4317" s="12">
        <v>10.416666666667</v>
      </c>
      <c r="K4317" s="29">
        <v>0</v>
      </c>
      <c r="L4317" s="49">
        <v>37.5</v>
      </c>
      <c r="M4317" s="12">
        <v>9.375</v>
      </c>
      <c r="N4317" s="29">
        <v>0</v>
      </c>
      <c r="O4317" s="34">
        <v>8.333333333333</v>
      </c>
    </row>
    <row r="4318" spans="4:15" x14ac:dyDescent="0.2">
      <c r="D4318" s="175"/>
      <c r="E4318" s="4" t="s">
        <v>42</v>
      </c>
      <c r="F4318" s="6"/>
      <c r="G4318" s="5">
        <v>96</v>
      </c>
      <c r="H4318" s="77">
        <v>63.541666666666998</v>
      </c>
      <c r="I4318" s="29">
        <v>0</v>
      </c>
      <c r="J4318" s="12">
        <v>10.416666666667</v>
      </c>
      <c r="K4318" s="29">
        <v>0</v>
      </c>
      <c r="L4318" s="28">
        <v>35.416666666666998</v>
      </c>
      <c r="M4318" s="12">
        <v>6.25</v>
      </c>
      <c r="N4318" s="12">
        <v>3.125</v>
      </c>
      <c r="O4318" s="34">
        <v>5.208333333333</v>
      </c>
    </row>
    <row r="4319" spans="4:15" x14ac:dyDescent="0.2">
      <c r="D4319" s="175"/>
      <c r="E4319" s="4" t="s">
        <v>43</v>
      </c>
      <c r="F4319" s="6"/>
      <c r="G4319" s="5">
        <v>103</v>
      </c>
      <c r="H4319" s="32">
        <v>68.932038834951001</v>
      </c>
      <c r="I4319" s="29">
        <v>0</v>
      </c>
      <c r="J4319" s="12">
        <v>7.7669902912620001</v>
      </c>
      <c r="K4319" s="29">
        <v>0</v>
      </c>
      <c r="L4319" s="12">
        <v>26.213592233010001</v>
      </c>
      <c r="M4319" s="12">
        <v>4.8543689320389998</v>
      </c>
      <c r="N4319" s="12">
        <v>2.9126213592229999</v>
      </c>
      <c r="O4319" s="34">
        <v>8.7378640776700003</v>
      </c>
    </row>
    <row r="4320" spans="4:15" x14ac:dyDescent="0.2">
      <c r="D4320" s="175"/>
      <c r="E4320" s="4" t="s">
        <v>44</v>
      </c>
      <c r="F4320" s="6"/>
      <c r="G4320" s="5">
        <v>104</v>
      </c>
      <c r="H4320" s="32">
        <v>64.423076923077005</v>
      </c>
      <c r="I4320" s="29">
        <v>0</v>
      </c>
      <c r="J4320" s="12">
        <v>7.6923076923079998</v>
      </c>
      <c r="K4320" s="12">
        <v>0.96153846153800004</v>
      </c>
      <c r="L4320" s="12">
        <v>25</v>
      </c>
      <c r="M4320" s="12">
        <v>2.884615384615</v>
      </c>
      <c r="N4320" s="12">
        <v>0.96153846153800004</v>
      </c>
      <c r="O4320" s="34">
        <v>13.461538461538</v>
      </c>
    </row>
    <row r="4321" spans="2:15" x14ac:dyDescent="0.2">
      <c r="D4321" s="176"/>
      <c r="E4321" s="59" t="s">
        <v>45</v>
      </c>
      <c r="F4321" s="60"/>
      <c r="G4321" s="56">
        <v>70</v>
      </c>
      <c r="H4321" s="83">
        <v>67.142857142856997</v>
      </c>
      <c r="I4321" s="80">
        <v>0</v>
      </c>
      <c r="J4321" s="47">
        <v>2.8571428571430002</v>
      </c>
      <c r="K4321" s="80">
        <v>0</v>
      </c>
      <c r="L4321" s="92">
        <v>14.285714285714</v>
      </c>
      <c r="M4321" s="157">
        <v>0</v>
      </c>
      <c r="N4321" s="80">
        <v>0</v>
      </c>
      <c r="O4321" s="117">
        <v>20</v>
      </c>
    </row>
    <row r="4323" spans="2:15" x14ac:dyDescent="0.2">
      <c r="B4323" s="43" t="str">
        <f xml:space="preserve"> HYPERLINK("#'目次'!B163", "[157]")</f>
        <v>[157]</v>
      </c>
      <c r="C4323" s="31" t="s">
        <v>312</v>
      </c>
    </row>
    <row r="4324" spans="2:15" x14ac:dyDescent="0.2">
      <c r="C4324" s="156" t="s">
        <v>292</v>
      </c>
    </row>
    <row r="4327" spans="2:15" ht="24" x14ac:dyDescent="0.2">
      <c r="D4327" s="177"/>
      <c r="E4327" s="178"/>
      <c r="F4327" s="178"/>
      <c r="G4327" s="40" t="s">
        <v>14</v>
      </c>
      <c r="H4327" s="42" t="s">
        <v>213</v>
      </c>
      <c r="I4327" s="15" t="s">
        <v>214</v>
      </c>
      <c r="J4327" s="15" t="s">
        <v>215</v>
      </c>
      <c r="K4327" s="15" t="s">
        <v>216</v>
      </c>
      <c r="L4327" s="15" t="s">
        <v>217</v>
      </c>
      <c r="M4327" s="15" t="s">
        <v>293</v>
      </c>
      <c r="N4327" s="15" t="s">
        <v>86</v>
      </c>
      <c r="O4327" s="44" t="s">
        <v>17</v>
      </c>
    </row>
    <row r="4328" spans="2:15" x14ac:dyDescent="0.2">
      <c r="D4328" s="179"/>
      <c r="E4328" s="180"/>
      <c r="F4328" s="180"/>
      <c r="G4328" s="39"/>
      <c r="H4328" s="41"/>
      <c r="I4328" s="14"/>
      <c r="J4328" s="14"/>
      <c r="K4328" s="14"/>
      <c r="L4328" s="14"/>
      <c r="M4328" s="14"/>
      <c r="N4328" s="14"/>
      <c r="O4328" s="38"/>
    </row>
    <row r="4329" spans="2:15" x14ac:dyDescent="0.2">
      <c r="D4329" s="58"/>
      <c r="E4329" s="53" t="s">
        <v>14</v>
      </c>
      <c r="F4329" s="52"/>
      <c r="G4329" s="37">
        <v>1163</v>
      </c>
      <c r="H4329" s="24">
        <v>83.147033533964006</v>
      </c>
      <c r="I4329" s="24">
        <v>0.25795356835799998</v>
      </c>
      <c r="J4329" s="24">
        <v>1.375752364574</v>
      </c>
      <c r="K4329" s="24">
        <v>0.25795356835799998</v>
      </c>
      <c r="L4329" s="24">
        <v>21.754084264831999</v>
      </c>
      <c r="M4329" s="24">
        <v>4.9011177987960002</v>
      </c>
      <c r="N4329" s="24">
        <v>0.25795356835799998</v>
      </c>
      <c r="O4329" s="68">
        <v>8.1685296646599994</v>
      </c>
    </row>
    <row r="4330" spans="2:15" x14ac:dyDescent="0.2">
      <c r="D4330" s="174" t="s">
        <v>18</v>
      </c>
      <c r="E4330" s="20" t="s">
        <v>19</v>
      </c>
      <c r="F4330" s="22"/>
      <c r="G4330" s="21">
        <v>52</v>
      </c>
      <c r="H4330" s="51">
        <v>86.538461538462002</v>
      </c>
      <c r="I4330" s="19">
        <v>1.923076923077</v>
      </c>
      <c r="J4330" s="74">
        <v>0</v>
      </c>
      <c r="K4330" s="74">
        <v>0</v>
      </c>
      <c r="L4330" s="19">
        <v>17.307692307692001</v>
      </c>
      <c r="M4330" s="19">
        <v>3.8461538461539999</v>
      </c>
      <c r="N4330" s="74">
        <v>0</v>
      </c>
      <c r="O4330" s="50">
        <v>9.6153846153850004</v>
      </c>
    </row>
    <row r="4331" spans="2:15" x14ac:dyDescent="0.2">
      <c r="D4331" s="175"/>
      <c r="E4331" s="4" t="s">
        <v>20</v>
      </c>
      <c r="F4331" s="6"/>
      <c r="G4331" s="5">
        <v>75</v>
      </c>
      <c r="H4331" s="32">
        <v>85.333333333333002</v>
      </c>
      <c r="I4331" s="29">
        <v>0</v>
      </c>
      <c r="J4331" s="12">
        <v>1.333333333333</v>
      </c>
      <c r="K4331" s="29">
        <v>0</v>
      </c>
      <c r="L4331" s="12">
        <v>21.333333333333002</v>
      </c>
      <c r="M4331" s="12">
        <v>4</v>
      </c>
      <c r="N4331" s="29">
        <v>0</v>
      </c>
      <c r="O4331" s="34">
        <v>12</v>
      </c>
    </row>
    <row r="4332" spans="2:15" x14ac:dyDescent="0.2">
      <c r="D4332" s="175"/>
      <c r="E4332" s="4" t="s">
        <v>21</v>
      </c>
      <c r="F4332" s="6"/>
      <c r="G4332" s="5">
        <v>469</v>
      </c>
      <c r="H4332" s="32">
        <v>79.530916844350003</v>
      </c>
      <c r="I4332" s="12">
        <v>0.21321961620499999</v>
      </c>
      <c r="J4332" s="12">
        <v>1.279317697228</v>
      </c>
      <c r="K4332" s="29">
        <v>0</v>
      </c>
      <c r="L4332" s="49">
        <v>33.262260127932002</v>
      </c>
      <c r="M4332" s="12">
        <v>5.3304904051169997</v>
      </c>
      <c r="N4332" s="12">
        <v>0.21321961620499999</v>
      </c>
      <c r="O4332" s="34">
        <v>6.6098081023450002</v>
      </c>
    </row>
    <row r="4333" spans="2:15" x14ac:dyDescent="0.2">
      <c r="D4333" s="175"/>
      <c r="E4333" s="4" t="s">
        <v>22</v>
      </c>
      <c r="F4333" s="6"/>
      <c r="G4333" s="5">
        <v>34</v>
      </c>
      <c r="H4333" s="77">
        <v>73.529411764705998</v>
      </c>
      <c r="I4333" s="29">
        <v>0</v>
      </c>
      <c r="J4333" s="29">
        <v>0</v>
      </c>
      <c r="K4333" s="29">
        <v>0</v>
      </c>
      <c r="L4333" s="33">
        <v>11.764705882353001</v>
      </c>
      <c r="M4333" s="12">
        <v>8.8235294117649996</v>
      </c>
      <c r="N4333" s="29">
        <v>0</v>
      </c>
      <c r="O4333" s="97">
        <v>17.647058823529001</v>
      </c>
    </row>
    <row r="4334" spans="2:15" x14ac:dyDescent="0.2">
      <c r="D4334" s="175"/>
      <c r="E4334" s="4" t="s">
        <v>23</v>
      </c>
      <c r="F4334" s="6"/>
      <c r="G4334" s="5">
        <v>136</v>
      </c>
      <c r="H4334" s="32">
        <v>86.029411764705998</v>
      </c>
      <c r="I4334" s="12">
        <v>0.73529411764700003</v>
      </c>
      <c r="J4334" s="12">
        <v>1.4705882352940001</v>
      </c>
      <c r="K4334" s="12">
        <v>0.73529411764700003</v>
      </c>
      <c r="L4334" s="33">
        <v>14.705882352941</v>
      </c>
      <c r="M4334" s="12">
        <v>3.6764705882349999</v>
      </c>
      <c r="N4334" s="12">
        <v>0.73529411764700003</v>
      </c>
      <c r="O4334" s="34">
        <v>8.8235294117649996</v>
      </c>
    </row>
    <row r="4335" spans="2:15" x14ac:dyDescent="0.2">
      <c r="D4335" s="175"/>
      <c r="E4335" s="4" t="s">
        <v>24</v>
      </c>
      <c r="F4335" s="6"/>
      <c r="G4335" s="5">
        <v>180</v>
      </c>
      <c r="H4335" s="32">
        <v>87.222222222222001</v>
      </c>
      <c r="I4335" s="29">
        <v>0</v>
      </c>
      <c r="J4335" s="12">
        <v>1.666666666667</v>
      </c>
      <c r="K4335" s="29">
        <v>0</v>
      </c>
      <c r="L4335" s="61">
        <v>11.111111111111001</v>
      </c>
      <c r="M4335" s="12">
        <v>1.1111111111109999</v>
      </c>
      <c r="N4335" s="29">
        <v>0</v>
      </c>
      <c r="O4335" s="34">
        <v>8.8888888888889994</v>
      </c>
    </row>
    <row r="4336" spans="2:15" x14ac:dyDescent="0.2">
      <c r="D4336" s="175"/>
      <c r="E4336" s="4" t="s">
        <v>25</v>
      </c>
      <c r="F4336" s="6"/>
      <c r="G4336" s="5">
        <v>69</v>
      </c>
      <c r="H4336" s="32">
        <v>84.057971014493006</v>
      </c>
      <c r="I4336" s="29">
        <v>0</v>
      </c>
      <c r="J4336" s="29">
        <v>0</v>
      </c>
      <c r="K4336" s="29">
        <v>0</v>
      </c>
      <c r="L4336" s="33">
        <v>15.942028985506999</v>
      </c>
      <c r="M4336" s="12">
        <v>8.6956521739130004</v>
      </c>
      <c r="N4336" s="29">
        <v>0</v>
      </c>
      <c r="O4336" s="34">
        <v>8.6956521739130004</v>
      </c>
    </row>
    <row r="4337" spans="4:15" x14ac:dyDescent="0.2">
      <c r="D4337" s="175"/>
      <c r="E4337" s="4" t="s">
        <v>26</v>
      </c>
      <c r="F4337" s="6"/>
      <c r="G4337" s="5">
        <v>29</v>
      </c>
      <c r="H4337" s="75">
        <v>93.103448275861993</v>
      </c>
      <c r="I4337" s="29">
        <v>0</v>
      </c>
      <c r="J4337" s="29">
        <v>0</v>
      </c>
      <c r="K4337" s="12">
        <v>3.4482758620689999</v>
      </c>
      <c r="L4337" s="87">
        <v>0</v>
      </c>
      <c r="M4337" s="29">
        <v>0</v>
      </c>
      <c r="N4337" s="29">
        <v>0</v>
      </c>
      <c r="O4337" s="34">
        <v>6.8965517241379999</v>
      </c>
    </row>
    <row r="4338" spans="4:15" x14ac:dyDescent="0.2">
      <c r="D4338" s="175"/>
      <c r="E4338" s="4" t="s">
        <v>27</v>
      </c>
      <c r="F4338" s="6"/>
      <c r="G4338" s="5">
        <v>64</v>
      </c>
      <c r="H4338" s="32">
        <v>84.375</v>
      </c>
      <c r="I4338" s="29">
        <v>0</v>
      </c>
      <c r="J4338" s="12">
        <v>4.6875</v>
      </c>
      <c r="K4338" s="12">
        <v>1.5625</v>
      </c>
      <c r="L4338" s="33">
        <v>15.625</v>
      </c>
      <c r="M4338" s="28">
        <v>10.9375</v>
      </c>
      <c r="N4338" s="12">
        <v>1.5625</v>
      </c>
      <c r="O4338" s="34">
        <v>6.25</v>
      </c>
    </row>
    <row r="4339" spans="4:15" x14ac:dyDescent="0.2">
      <c r="D4339" s="175"/>
      <c r="E4339" s="4" t="s">
        <v>28</v>
      </c>
      <c r="F4339" s="6"/>
      <c r="G4339" s="5">
        <v>48</v>
      </c>
      <c r="H4339" s="32">
        <v>87.5</v>
      </c>
      <c r="I4339" s="29">
        <v>0</v>
      </c>
      <c r="J4339" s="12">
        <v>2.083333333333</v>
      </c>
      <c r="K4339" s="29">
        <v>0</v>
      </c>
      <c r="L4339" s="33">
        <v>14.583333333333</v>
      </c>
      <c r="M4339" s="12">
        <v>8.333333333333</v>
      </c>
      <c r="N4339" s="29">
        <v>0</v>
      </c>
      <c r="O4339" s="34">
        <v>4.166666666667</v>
      </c>
    </row>
    <row r="4340" spans="4:15" x14ac:dyDescent="0.2">
      <c r="D4340" s="175"/>
      <c r="E4340" s="4" t="s">
        <v>29</v>
      </c>
      <c r="F4340" s="6"/>
      <c r="G4340" s="5">
        <v>7</v>
      </c>
      <c r="H4340" s="106">
        <v>71.428571428571004</v>
      </c>
      <c r="I4340" s="29">
        <v>0</v>
      </c>
      <c r="J4340" s="29">
        <v>0</v>
      </c>
      <c r="K4340" s="29">
        <v>0</v>
      </c>
      <c r="L4340" s="87">
        <v>0</v>
      </c>
      <c r="M4340" s="29">
        <v>0</v>
      </c>
      <c r="N4340" s="29">
        <v>0</v>
      </c>
      <c r="O4340" s="107">
        <v>28.571428571428999</v>
      </c>
    </row>
    <row r="4341" spans="4:15" x14ac:dyDescent="0.2">
      <c r="D4341" s="174" t="s">
        <v>30</v>
      </c>
      <c r="E4341" s="20" t="s">
        <v>31</v>
      </c>
      <c r="F4341" s="22"/>
      <c r="G4341" s="21">
        <v>373</v>
      </c>
      <c r="H4341" s="51">
        <v>82.841823056300001</v>
      </c>
      <c r="I4341" s="19">
        <v>0.53619302949100001</v>
      </c>
      <c r="J4341" s="19">
        <v>1.876675603217</v>
      </c>
      <c r="K4341" s="74">
        <v>0</v>
      </c>
      <c r="L4341" s="19">
        <v>25.737265415549999</v>
      </c>
      <c r="M4341" s="19">
        <v>4.8257372654159996</v>
      </c>
      <c r="N4341" s="74">
        <v>0</v>
      </c>
      <c r="O4341" s="50">
        <v>6.702412868633</v>
      </c>
    </row>
    <row r="4342" spans="4:15" x14ac:dyDescent="0.2">
      <c r="D4342" s="175"/>
      <c r="E4342" s="4" t="s">
        <v>32</v>
      </c>
      <c r="F4342" s="6"/>
      <c r="G4342" s="5">
        <v>339</v>
      </c>
      <c r="H4342" s="32">
        <v>84.365781710914007</v>
      </c>
      <c r="I4342" s="12">
        <v>0.29498525073699999</v>
      </c>
      <c r="J4342" s="12">
        <v>0.88495575221199996</v>
      </c>
      <c r="K4342" s="12">
        <v>0.29498525073699999</v>
      </c>
      <c r="L4342" s="12">
        <v>19.76401179941</v>
      </c>
      <c r="M4342" s="12">
        <v>6.7846607669620003</v>
      </c>
      <c r="N4342" s="12">
        <v>0.29498525073699999</v>
      </c>
      <c r="O4342" s="34">
        <v>9.1445427728609996</v>
      </c>
    </row>
    <row r="4343" spans="4:15" x14ac:dyDescent="0.2">
      <c r="D4343" s="175"/>
      <c r="E4343" s="4" t="s">
        <v>33</v>
      </c>
      <c r="F4343" s="6"/>
      <c r="G4343" s="5">
        <v>365</v>
      </c>
      <c r="H4343" s="32">
        <v>81.095890410959001</v>
      </c>
      <c r="I4343" s="29">
        <v>0</v>
      </c>
      <c r="J4343" s="12">
        <v>1.6438356164379999</v>
      </c>
      <c r="K4343" s="12">
        <v>0.27397260274000002</v>
      </c>
      <c r="L4343" s="12">
        <v>21.643835616438</v>
      </c>
      <c r="M4343" s="12">
        <v>4.3835616438359999</v>
      </c>
      <c r="N4343" s="12">
        <v>0.54794520547900005</v>
      </c>
      <c r="O4343" s="34">
        <v>9.3150684931509993</v>
      </c>
    </row>
    <row r="4344" spans="4:15" x14ac:dyDescent="0.2">
      <c r="D4344" s="175"/>
      <c r="E4344" s="4" t="s">
        <v>34</v>
      </c>
      <c r="F4344" s="6"/>
      <c r="G4344" s="5">
        <v>86</v>
      </c>
      <c r="H4344" s="75">
        <v>88.372093023255999</v>
      </c>
      <c r="I4344" s="29">
        <v>0</v>
      </c>
      <c r="J4344" s="29">
        <v>0</v>
      </c>
      <c r="K4344" s="12">
        <v>1.1627906976739999</v>
      </c>
      <c r="L4344" s="33">
        <v>12.790697674419</v>
      </c>
      <c r="M4344" s="29">
        <v>0</v>
      </c>
      <c r="N4344" s="29">
        <v>0</v>
      </c>
      <c r="O4344" s="34">
        <v>5.8139534883720003</v>
      </c>
    </row>
    <row r="4345" spans="4:15" x14ac:dyDescent="0.2">
      <c r="D4345" s="174" t="s">
        <v>35</v>
      </c>
      <c r="E4345" s="20" t="s">
        <v>36</v>
      </c>
      <c r="F4345" s="22"/>
      <c r="G4345" s="21">
        <v>597</v>
      </c>
      <c r="H4345" s="51">
        <v>82.077051926297997</v>
      </c>
      <c r="I4345" s="19">
        <v>0.50251256281400003</v>
      </c>
      <c r="J4345" s="19">
        <v>1.6750418760470001</v>
      </c>
      <c r="K4345" s="19">
        <v>0.50251256281400003</v>
      </c>
      <c r="L4345" s="19">
        <v>20.603015075377002</v>
      </c>
      <c r="M4345" s="19">
        <v>5.5276381909549999</v>
      </c>
      <c r="N4345" s="19">
        <v>0.16750418760499999</v>
      </c>
      <c r="O4345" s="50">
        <v>8.877721943049</v>
      </c>
    </row>
    <row r="4346" spans="4:15" x14ac:dyDescent="0.2">
      <c r="D4346" s="175"/>
      <c r="E4346" s="4" t="s">
        <v>37</v>
      </c>
      <c r="F4346" s="6"/>
      <c r="G4346" s="5">
        <v>566</v>
      </c>
      <c r="H4346" s="32">
        <v>84.275618374557993</v>
      </c>
      <c r="I4346" s="29">
        <v>0</v>
      </c>
      <c r="J4346" s="12">
        <v>1.0600706713779999</v>
      </c>
      <c r="K4346" s="29">
        <v>0</v>
      </c>
      <c r="L4346" s="12">
        <v>22.968197879859002</v>
      </c>
      <c r="M4346" s="12">
        <v>4.2402826855119997</v>
      </c>
      <c r="N4346" s="12">
        <v>0.35335689045899998</v>
      </c>
      <c r="O4346" s="34">
        <v>7.4204946996469996</v>
      </c>
    </row>
    <row r="4347" spans="4:15" x14ac:dyDescent="0.2">
      <c r="D4347" s="174" t="s">
        <v>38</v>
      </c>
      <c r="E4347" s="20" t="s">
        <v>39</v>
      </c>
      <c r="F4347" s="22"/>
      <c r="G4347" s="21">
        <v>58</v>
      </c>
      <c r="H4347" s="51">
        <v>82.758620689655004</v>
      </c>
      <c r="I4347" s="74">
        <v>0</v>
      </c>
      <c r="J4347" s="74">
        <v>0</v>
      </c>
      <c r="K4347" s="74">
        <v>0</v>
      </c>
      <c r="L4347" s="19">
        <v>22.413793103448</v>
      </c>
      <c r="M4347" s="19">
        <v>6.8965517241379999</v>
      </c>
      <c r="N4347" s="74">
        <v>0</v>
      </c>
      <c r="O4347" s="50">
        <v>10.344827586207</v>
      </c>
    </row>
    <row r="4348" spans="4:15" x14ac:dyDescent="0.2">
      <c r="D4348" s="175"/>
      <c r="E4348" s="4" t="s">
        <v>40</v>
      </c>
      <c r="F4348" s="6"/>
      <c r="G4348" s="5">
        <v>144</v>
      </c>
      <c r="H4348" s="32">
        <v>83.333333333333002</v>
      </c>
      <c r="I4348" s="12">
        <v>0.694444444444</v>
      </c>
      <c r="J4348" s="12">
        <v>1.3888888888890001</v>
      </c>
      <c r="K4348" s="29">
        <v>0</v>
      </c>
      <c r="L4348" s="49">
        <v>37.5</v>
      </c>
      <c r="M4348" s="12">
        <v>9.0277777777780006</v>
      </c>
      <c r="N4348" s="29">
        <v>0</v>
      </c>
      <c r="O4348" s="34">
        <v>3.4722222222219998</v>
      </c>
    </row>
    <row r="4349" spans="4:15" x14ac:dyDescent="0.2">
      <c r="D4349" s="175"/>
      <c r="E4349" s="4" t="s">
        <v>41</v>
      </c>
      <c r="F4349" s="6"/>
      <c r="G4349" s="5">
        <v>202</v>
      </c>
      <c r="H4349" s="32">
        <v>78.217821782178007</v>
      </c>
      <c r="I4349" s="12">
        <v>0.49504950495</v>
      </c>
      <c r="J4349" s="12">
        <v>1.485148514851</v>
      </c>
      <c r="K4349" s="29">
        <v>0</v>
      </c>
      <c r="L4349" s="28">
        <v>28.217821782178</v>
      </c>
      <c r="M4349" s="12">
        <v>8.9108910891090005</v>
      </c>
      <c r="N4349" s="29">
        <v>0</v>
      </c>
      <c r="O4349" s="34">
        <v>7.4257425742569998</v>
      </c>
    </row>
    <row r="4350" spans="4:15" x14ac:dyDescent="0.2">
      <c r="D4350" s="175"/>
      <c r="E4350" s="4" t="s">
        <v>42</v>
      </c>
      <c r="F4350" s="6"/>
      <c r="G4350" s="5">
        <v>208</v>
      </c>
      <c r="H4350" s="32">
        <v>83.653846153846004</v>
      </c>
      <c r="I4350" s="29">
        <v>0</v>
      </c>
      <c r="J4350" s="12">
        <v>1.442307692308</v>
      </c>
      <c r="K4350" s="29">
        <v>0</v>
      </c>
      <c r="L4350" s="12">
        <v>25.480769230768999</v>
      </c>
      <c r="M4350" s="12">
        <v>6.25</v>
      </c>
      <c r="N4350" s="12">
        <v>0.96153846153800004</v>
      </c>
      <c r="O4350" s="34">
        <v>5.7692307692310001</v>
      </c>
    </row>
    <row r="4351" spans="4:15" x14ac:dyDescent="0.2">
      <c r="D4351" s="175"/>
      <c r="E4351" s="4" t="s">
        <v>43</v>
      </c>
      <c r="F4351" s="6"/>
      <c r="G4351" s="5">
        <v>199</v>
      </c>
      <c r="H4351" s="32">
        <v>85.929648241205996</v>
      </c>
      <c r="I4351" s="29">
        <v>0</v>
      </c>
      <c r="J4351" s="12">
        <v>1.507537688442</v>
      </c>
      <c r="K4351" s="12">
        <v>0.50251256281400003</v>
      </c>
      <c r="L4351" s="12">
        <v>21.608040201005</v>
      </c>
      <c r="M4351" s="12">
        <v>2.5125628140699998</v>
      </c>
      <c r="N4351" s="29">
        <v>0</v>
      </c>
      <c r="O4351" s="34">
        <v>7.5376884422110004</v>
      </c>
    </row>
    <row r="4352" spans="4:15" x14ac:dyDescent="0.2">
      <c r="D4352" s="175"/>
      <c r="E4352" s="4" t="s">
        <v>44</v>
      </c>
      <c r="F4352" s="6"/>
      <c r="G4352" s="5">
        <v>211</v>
      </c>
      <c r="H4352" s="32">
        <v>86.729857819905007</v>
      </c>
      <c r="I4352" s="29">
        <v>0</v>
      </c>
      <c r="J4352" s="12">
        <v>0.473933649289</v>
      </c>
      <c r="K4352" s="12">
        <v>0.473933649289</v>
      </c>
      <c r="L4352" s="33">
        <v>12.322274881517</v>
      </c>
      <c r="M4352" s="12">
        <v>1.895734597156</v>
      </c>
      <c r="N4352" s="12">
        <v>0.473933649289</v>
      </c>
      <c r="O4352" s="34">
        <v>9.0047393364929995</v>
      </c>
    </row>
    <row r="4353" spans="2:15" x14ac:dyDescent="0.2">
      <c r="D4353" s="176"/>
      <c r="E4353" s="59" t="s">
        <v>45</v>
      </c>
      <c r="F4353" s="60"/>
      <c r="G4353" s="56">
        <v>141</v>
      </c>
      <c r="H4353" s="83">
        <v>80.141843971631005</v>
      </c>
      <c r="I4353" s="47">
        <v>0.70921985815599997</v>
      </c>
      <c r="J4353" s="47">
        <v>2.8368794326239999</v>
      </c>
      <c r="K4353" s="47">
        <v>0.70921985815599997</v>
      </c>
      <c r="L4353" s="92">
        <v>4.9645390070920001</v>
      </c>
      <c r="M4353" s="80">
        <v>0</v>
      </c>
      <c r="N4353" s="80">
        <v>0</v>
      </c>
      <c r="O4353" s="112">
        <v>16.312056737589</v>
      </c>
    </row>
    <row r="4355" spans="2:15" x14ac:dyDescent="0.2">
      <c r="B4355" s="43" t="str">
        <f xml:space="preserve"> HYPERLINK("#'目次'!B164", "[158]")</f>
        <v>[158]</v>
      </c>
      <c r="C4355" s="31" t="s">
        <v>312</v>
      </c>
    </row>
    <row r="4356" spans="2:15" x14ac:dyDescent="0.2">
      <c r="C4356" s="156" t="s">
        <v>292</v>
      </c>
    </row>
    <row r="4359" spans="2:15" ht="24" x14ac:dyDescent="0.2">
      <c r="D4359" s="177"/>
      <c r="E4359" s="178"/>
      <c r="F4359" s="178"/>
      <c r="G4359" s="40" t="s">
        <v>14</v>
      </c>
      <c r="H4359" s="42" t="s">
        <v>213</v>
      </c>
      <c r="I4359" s="15" t="s">
        <v>214</v>
      </c>
      <c r="J4359" s="15" t="s">
        <v>215</v>
      </c>
      <c r="K4359" s="15" t="s">
        <v>216</v>
      </c>
      <c r="L4359" s="15" t="s">
        <v>217</v>
      </c>
      <c r="M4359" s="15" t="s">
        <v>293</v>
      </c>
      <c r="N4359" s="15" t="s">
        <v>86</v>
      </c>
      <c r="O4359" s="44" t="s">
        <v>17</v>
      </c>
    </row>
    <row r="4360" spans="2:15" x14ac:dyDescent="0.2">
      <c r="D4360" s="179"/>
      <c r="E4360" s="180"/>
      <c r="F4360" s="180"/>
      <c r="G4360" s="39"/>
      <c r="H4360" s="41"/>
      <c r="I4360" s="14"/>
      <c r="J4360" s="14"/>
      <c r="K4360" s="14"/>
      <c r="L4360" s="14"/>
      <c r="M4360" s="14"/>
      <c r="N4360" s="14"/>
      <c r="O4360" s="38"/>
    </row>
    <row r="4361" spans="2:15" x14ac:dyDescent="0.2">
      <c r="D4361" s="58"/>
      <c r="E4361" s="53" t="s">
        <v>14</v>
      </c>
      <c r="F4361" s="52"/>
      <c r="G4361" s="37">
        <v>1163</v>
      </c>
      <c r="H4361" s="24">
        <v>83.147033533964006</v>
      </c>
      <c r="I4361" s="24">
        <v>0.25795356835799998</v>
      </c>
      <c r="J4361" s="24">
        <v>1.375752364574</v>
      </c>
      <c r="K4361" s="24">
        <v>0.25795356835799998</v>
      </c>
      <c r="L4361" s="24">
        <v>21.754084264831999</v>
      </c>
      <c r="M4361" s="24">
        <v>4.9011177987960002</v>
      </c>
      <c r="N4361" s="24">
        <v>0.25795356835799998</v>
      </c>
      <c r="O4361" s="68">
        <v>8.1685296646599994</v>
      </c>
    </row>
    <row r="4362" spans="2:15" x14ac:dyDescent="0.2">
      <c r="D4362" s="174" t="s">
        <v>52</v>
      </c>
      <c r="E4362" s="20" t="s">
        <v>53</v>
      </c>
      <c r="F4362" s="22"/>
      <c r="G4362" s="21">
        <v>15</v>
      </c>
      <c r="H4362" s="134">
        <v>73.333333333333002</v>
      </c>
      <c r="I4362" s="74">
        <v>0</v>
      </c>
      <c r="J4362" s="88">
        <v>6.666666666667</v>
      </c>
      <c r="K4362" s="74">
        <v>0</v>
      </c>
      <c r="L4362" s="78">
        <v>13.333333333333</v>
      </c>
      <c r="M4362" s="19">
        <v>6.666666666667</v>
      </c>
      <c r="N4362" s="74">
        <v>0</v>
      </c>
      <c r="O4362" s="128">
        <v>13.333333333333</v>
      </c>
    </row>
    <row r="4363" spans="2:15" ht="24" x14ac:dyDescent="0.2">
      <c r="D4363" s="175"/>
      <c r="E4363" s="4" t="s">
        <v>54</v>
      </c>
      <c r="F4363" s="6"/>
      <c r="G4363" s="5">
        <v>116</v>
      </c>
      <c r="H4363" s="32">
        <v>86.206896551724</v>
      </c>
      <c r="I4363" s="29">
        <v>0</v>
      </c>
      <c r="J4363" s="12">
        <v>0.86206896551699996</v>
      </c>
      <c r="K4363" s="12">
        <v>0.86206896551699996</v>
      </c>
      <c r="L4363" s="33">
        <v>12.068965517241001</v>
      </c>
      <c r="M4363" s="12">
        <v>1.7241379310339999</v>
      </c>
      <c r="N4363" s="29">
        <v>0</v>
      </c>
      <c r="O4363" s="34">
        <v>11.206896551724</v>
      </c>
    </row>
    <row r="4364" spans="2:15" x14ac:dyDescent="0.2">
      <c r="D4364" s="175"/>
      <c r="E4364" s="4" t="s">
        <v>55</v>
      </c>
      <c r="F4364" s="6"/>
      <c r="G4364" s="5">
        <v>41</v>
      </c>
      <c r="H4364" s="32">
        <v>80.487804878049005</v>
      </c>
      <c r="I4364" s="29">
        <v>0</v>
      </c>
      <c r="J4364" s="12">
        <v>2.4390243902440001</v>
      </c>
      <c r="K4364" s="29">
        <v>0</v>
      </c>
      <c r="L4364" s="28">
        <v>29.268292682927001</v>
      </c>
      <c r="M4364" s="12">
        <v>7.3170731707319998</v>
      </c>
      <c r="N4364" s="29">
        <v>0</v>
      </c>
      <c r="O4364" s="34">
        <v>7.3170731707319998</v>
      </c>
    </row>
    <row r="4365" spans="2:15" x14ac:dyDescent="0.2">
      <c r="D4365" s="175"/>
      <c r="E4365" s="4" t="s">
        <v>56</v>
      </c>
      <c r="F4365" s="6"/>
      <c r="G4365" s="5">
        <v>60</v>
      </c>
      <c r="H4365" s="32">
        <v>83.333333333333002</v>
      </c>
      <c r="I4365" s="12">
        <v>1.666666666667</v>
      </c>
      <c r="J4365" s="12">
        <v>5</v>
      </c>
      <c r="K4365" s="12">
        <v>1.666666666667</v>
      </c>
      <c r="L4365" s="28">
        <v>30</v>
      </c>
      <c r="M4365" s="12">
        <v>5</v>
      </c>
      <c r="N4365" s="29">
        <v>0</v>
      </c>
      <c r="O4365" s="34">
        <v>6.666666666667</v>
      </c>
    </row>
    <row r="4366" spans="2:15" x14ac:dyDescent="0.2">
      <c r="D4366" s="175"/>
      <c r="E4366" s="4" t="s">
        <v>57</v>
      </c>
      <c r="F4366" s="6"/>
      <c r="G4366" s="5">
        <v>283</v>
      </c>
      <c r="H4366" s="32">
        <v>83.038869257951006</v>
      </c>
      <c r="I4366" s="12">
        <v>0.70671378091899995</v>
      </c>
      <c r="J4366" s="12">
        <v>0.70671378091899995</v>
      </c>
      <c r="K4366" s="12">
        <v>0.35335689045899998</v>
      </c>
      <c r="L4366" s="49">
        <v>31.802120141343</v>
      </c>
      <c r="M4366" s="12">
        <v>6.3604240282689997</v>
      </c>
      <c r="N4366" s="29">
        <v>0</v>
      </c>
      <c r="O4366" s="34">
        <v>4.5936395759720003</v>
      </c>
    </row>
    <row r="4367" spans="2:15" x14ac:dyDescent="0.2">
      <c r="D4367" s="175"/>
      <c r="E4367" s="4" t="s">
        <v>58</v>
      </c>
      <c r="F4367" s="6"/>
      <c r="G4367" s="5">
        <v>123</v>
      </c>
      <c r="H4367" s="32">
        <v>79.674796747966994</v>
      </c>
      <c r="I4367" s="29">
        <v>0</v>
      </c>
      <c r="J4367" s="29">
        <v>0</v>
      </c>
      <c r="K4367" s="29">
        <v>0</v>
      </c>
      <c r="L4367" s="12">
        <v>26.016260162601998</v>
      </c>
      <c r="M4367" s="12">
        <v>8.130081300813</v>
      </c>
      <c r="N4367" s="29">
        <v>0</v>
      </c>
      <c r="O4367" s="34">
        <v>9.7560975609760003</v>
      </c>
    </row>
    <row r="4368" spans="2:15" x14ac:dyDescent="0.2">
      <c r="D4368" s="175"/>
      <c r="E4368" s="4" t="s">
        <v>59</v>
      </c>
      <c r="F4368" s="6"/>
      <c r="G4368" s="5">
        <v>186</v>
      </c>
      <c r="H4368" s="32">
        <v>82.795698924730999</v>
      </c>
      <c r="I4368" s="29">
        <v>0</v>
      </c>
      <c r="J4368" s="12">
        <v>1.6129032258060001</v>
      </c>
      <c r="K4368" s="29">
        <v>0</v>
      </c>
      <c r="L4368" s="33">
        <v>14.516129032258</v>
      </c>
      <c r="M4368" s="12">
        <v>4.3010752688169998</v>
      </c>
      <c r="N4368" s="12">
        <v>0.53763440860199996</v>
      </c>
      <c r="O4368" s="34">
        <v>9.6774193548389995</v>
      </c>
    </row>
    <row r="4369" spans="2:15" x14ac:dyDescent="0.2">
      <c r="D4369" s="175"/>
      <c r="E4369" s="4" t="s">
        <v>60</v>
      </c>
      <c r="F4369" s="6"/>
      <c r="G4369" s="5">
        <v>163</v>
      </c>
      <c r="H4369" s="32">
        <v>85.276073619632001</v>
      </c>
      <c r="I4369" s="29">
        <v>0</v>
      </c>
      <c r="J4369" s="12">
        <v>1.2269938650309999</v>
      </c>
      <c r="K4369" s="29">
        <v>0</v>
      </c>
      <c r="L4369" s="12">
        <v>19.631901840491</v>
      </c>
      <c r="M4369" s="12">
        <v>3.6809815950920002</v>
      </c>
      <c r="N4369" s="12">
        <v>0.61349693251500004</v>
      </c>
      <c r="O4369" s="34">
        <v>7.9754601226990003</v>
      </c>
    </row>
    <row r="4370" spans="2:15" x14ac:dyDescent="0.2">
      <c r="D4370" s="175"/>
      <c r="E4370" s="4" t="s">
        <v>61</v>
      </c>
      <c r="F4370" s="6"/>
      <c r="G4370" s="5">
        <v>72</v>
      </c>
      <c r="H4370" s="32">
        <v>83.333333333333002</v>
      </c>
      <c r="I4370" s="29">
        <v>0</v>
      </c>
      <c r="J4370" s="29">
        <v>0</v>
      </c>
      <c r="K4370" s="29">
        <v>0</v>
      </c>
      <c r="L4370" s="28">
        <v>29.166666666666998</v>
      </c>
      <c r="M4370" s="12">
        <v>5.5555555555560003</v>
      </c>
      <c r="N4370" s="29">
        <v>0</v>
      </c>
      <c r="O4370" s="34">
        <v>8.333333333333</v>
      </c>
    </row>
    <row r="4371" spans="2:15" x14ac:dyDescent="0.2">
      <c r="D4371" s="175"/>
      <c r="E4371" s="4" t="s">
        <v>62</v>
      </c>
      <c r="F4371" s="6"/>
      <c r="G4371" s="5">
        <v>103</v>
      </c>
      <c r="H4371" s="32">
        <v>83.495145631067999</v>
      </c>
      <c r="I4371" s="29">
        <v>0</v>
      </c>
      <c r="J4371" s="12">
        <v>2.9126213592229999</v>
      </c>
      <c r="K4371" s="29">
        <v>0</v>
      </c>
      <c r="L4371" s="61">
        <v>4.8543689320389998</v>
      </c>
      <c r="M4371" s="12">
        <v>1.9417475728160001</v>
      </c>
      <c r="N4371" s="12">
        <v>0.97087378640800004</v>
      </c>
      <c r="O4371" s="34">
        <v>10.679611650485</v>
      </c>
    </row>
    <row r="4372" spans="2:15" x14ac:dyDescent="0.2">
      <c r="D4372" s="174" t="s">
        <v>63</v>
      </c>
      <c r="E4372" s="20" t="s">
        <v>64</v>
      </c>
      <c r="F4372" s="22"/>
      <c r="G4372" s="21">
        <v>214</v>
      </c>
      <c r="H4372" s="51">
        <v>82.242990654205997</v>
      </c>
      <c r="I4372" s="74">
        <v>0</v>
      </c>
      <c r="J4372" s="19">
        <v>0.46728971962600002</v>
      </c>
      <c r="K4372" s="74">
        <v>0</v>
      </c>
      <c r="L4372" s="98">
        <v>10.747663551402001</v>
      </c>
      <c r="M4372" s="19">
        <v>5.140186915888</v>
      </c>
      <c r="N4372" s="19">
        <v>0.46728971962600002</v>
      </c>
      <c r="O4372" s="50">
        <v>10.747663551402001</v>
      </c>
    </row>
    <row r="4373" spans="2:15" x14ac:dyDescent="0.2">
      <c r="D4373" s="175"/>
      <c r="E4373" s="4" t="s">
        <v>65</v>
      </c>
      <c r="F4373" s="6"/>
      <c r="G4373" s="5">
        <v>160</v>
      </c>
      <c r="H4373" s="32">
        <v>82.5</v>
      </c>
      <c r="I4373" s="29">
        <v>0</v>
      </c>
      <c r="J4373" s="12">
        <v>1.875</v>
      </c>
      <c r="K4373" s="12">
        <v>1.25</v>
      </c>
      <c r="L4373" s="12">
        <v>20</v>
      </c>
      <c r="M4373" s="12">
        <v>1.25</v>
      </c>
      <c r="N4373" s="29">
        <v>0</v>
      </c>
      <c r="O4373" s="34">
        <v>10</v>
      </c>
    </row>
    <row r="4374" spans="2:15" x14ac:dyDescent="0.2">
      <c r="D4374" s="175"/>
      <c r="E4374" s="4" t="s">
        <v>66</v>
      </c>
      <c r="F4374" s="6"/>
      <c r="G4374" s="5">
        <v>160</v>
      </c>
      <c r="H4374" s="32">
        <v>86.875</v>
      </c>
      <c r="I4374" s="29">
        <v>0</v>
      </c>
      <c r="J4374" s="12">
        <v>1.25</v>
      </c>
      <c r="K4374" s="29">
        <v>0</v>
      </c>
      <c r="L4374" s="33">
        <v>12.5</v>
      </c>
      <c r="M4374" s="12">
        <v>4.375</v>
      </c>
      <c r="N4374" s="12">
        <v>0.625</v>
      </c>
      <c r="O4374" s="34">
        <v>6.25</v>
      </c>
    </row>
    <row r="4375" spans="2:15" x14ac:dyDescent="0.2">
      <c r="D4375" s="175"/>
      <c r="E4375" s="4" t="s">
        <v>67</v>
      </c>
      <c r="F4375" s="6"/>
      <c r="G4375" s="5">
        <v>150</v>
      </c>
      <c r="H4375" s="32">
        <v>84</v>
      </c>
      <c r="I4375" s="12">
        <v>1.333333333333</v>
      </c>
      <c r="J4375" s="12">
        <v>1.333333333333</v>
      </c>
      <c r="K4375" s="29">
        <v>0</v>
      </c>
      <c r="L4375" s="28">
        <v>28.666666666666998</v>
      </c>
      <c r="M4375" s="12">
        <v>6.666666666667</v>
      </c>
      <c r="N4375" s="29">
        <v>0</v>
      </c>
      <c r="O4375" s="34">
        <v>8.666666666667</v>
      </c>
    </row>
    <row r="4376" spans="2:15" x14ac:dyDescent="0.2">
      <c r="D4376" s="175"/>
      <c r="E4376" s="4" t="s">
        <v>68</v>
      </c>
      <c r="F4376" s="6"/>
      <c r="G4376" s="5">
        <v>110</v>
      </c>
      <c r="H4376" s="32">
        <v>81.818181818181998</v>
      </c>
      <c r="I4376" s="29">
        <v>0</v>
      </c>
      <c r="J4376" s="29">
        <v>0</v>
      </c>
      <c r="K4376" s="29">
        <v>0</v>
      </c>
      <c r="L4376" s="12">
        <v>19.090909090909001</v>
      </c>
      <c r="M4376" s="12">
        <v>8.1818181818180005</v>
      </c>
      <c r="N4376" s="29">
        <v>0</v>
      </c>
      <c r="O4376" s="34">
        <v>10.909090909091001</v>
      </c>
    </row>
    <row r="4377" spans="2:15" x14ac:dyDescent="0.2">
      <c r="D4377" s="175"/>
      <c r="E4377" s="4" t="s">
        <v>69</v>
      </c>
      <c r="F4377" s="6"/>
      <c r="G4377" s="5">
        <v>91</v>
      </c>
      <c r="H4377" s="32">
        <v>83.516483516484001</v>
      </c>
      <c r="I4377" s="29">
        <v>0</v>
      </c>
      <c r="J4377" s="12">
        <v>1.098901098901</v>
      </c>
      <c r="K4377" s="29">
        <v>0</v>
      </c>
      <c r="L4377" s="28">
        <v>29.670329670329998</v>
      </c>
      <c r="M4377" s="12">
        <v>4.3956043956039998</v>
      </c>
      <c r="N4377" s="29">
        <v>0</v>
      </c>
      <c r="O4377" s="34">
        <v>7.6923076923079998</v>
      </c>
    </row>
    <row r="4378" spans="2:15" x14ac:dyDescent="0.2">
      <c r="D4378" s="175"/>
      <c r="E4378" s="4" t="s">
        <v>70</v>
      </c>
      <c r="F4378" s="6"/>
      <c r="G4378" s="5">
        <v>127</v>
      </c>
      <c r="H4378" s="32">
        <v>81.889763779527996</v>
      </c>
      <c r="I4378" s="12">
        <v>0.78740157480299999</v>
      </c>
      <c r="J4378" s="12">
        <v>3.1496062992130001</v>
      </c>
      <c r="K4378" s="29">
        <v>0</v>
      </c>
      <c r="L4378" s="12">
        <v>23.622047244093999</v>
      </c>
      <c r="M4378" s="12">
        <v>4.7244094488190003</v>
      </c>
      <c r="N4378" s="12">
        <v>0.78740157480299999</v>
      </c>
      <c r="O4378" s="34">
        <v>4.7244094488190003</v>
      </c>
    </row>
    <row r="4379" spans="2:15" x14ac:dyDescent="0.2">
      <c r="D4379" s="175"/>
      <c r="E4379" s="4" t="s">
        <v>71</v>
      </c>
      <c r="F4379" s="6"/>
      <c r="G4379" s="5">
        <v>70</v>
      </c>
      <c r="H4379" s="32">
        <v>81.428571428571004</v>
      </c>
      <c r="I4379" s="29">
        <v>0</v>
      </c>
      <c r="J4379" s="12">
        <v>1.4285714285710001</v>
      </c>
      <c r="K4379" s="29">
        <v>0</v>
      </c>
      <c r="L4379" s="49">
        <v>32.857142857143003</v>
      </c>
      <c r="M4379" s="12">
        <v>2.8571428571430002</v>
      </c>
      <c r="N4379" s="29">
        <v>0</v>
      </c>
      <c r="O4379" s="34">
        <v>5.7142857142860004</v>
      </c>
    </row>
    <row r="4380" spans="2:15" x14ac:dyDescent="0.2">
      <c r="D4380" s="176"/>
      <c r="E4380" s="59" t="s">
        <v>72</v>
      </c>
      <c r="F4380" s="60"/>
      <c r="G4380" s="56">
        <v>69</v>
      </c>
      <c r="H4380" s="83">
        <v>82.608695652174006</v>
      </c>
      <c r="I4380" s="80">
        <v>0</v>
      </c>
      <c r="J4380" s="47">
        <v>2.898550724638</v>
      </c>
      <c r="K4380" s="47">
        <v>1.449275362319</v>
      </c>
      <c r="L4380" s="109">
        <v>44.927536231883998</v>
      </c>
      <c r="M4380" s="47">
        <v>8.6956521739130004</v>
      </c>
      <c r="N4380" s="80">
        <v>0</v>
      </c>
      <c r="O4380" s="144">
        <v>2.898550724638</v>
      </c>
    </row>
    <row r="4382" spans="2:15" x14ac:dyDescent="0.2">
      <c r="B4382" s="43" t="str">
        <f xml:space="preserve"> HYPERLINK("#'目次'!B165", "[159]")</f>
        <v>[159]</v>
      </c>
      <c r="C4382" s="31" t="s">
        <v>312</v>
      </c>
    </row>
    <row r="4383" spans="2:15" x14ac:dyDescent="0.2">
      <c r="C4383" s="156" t="s">
        <v>292</v>
      </c>
    </row>
    <row r="4385" spans="3:15" x14ac:dyDescent="0.2">
      <c r="C4385" s="31" t="s">
        <v>75</v>
      </c>
    </row>
    <row r="4386" spans="3:15" ht="24" x14ac:dyDescent="0.2">
      <c r="D4386" s="177"/>
      <c r="E4386" s="178"/>
      <c r="F4386" s="178"/>
      <c r="G4386" s="40" t="s">
        <v>14</v>
      </c>
      <c r="H4386" s="42" t="s">
        <v>213</v>
      </c>
      <c r="I4386" s="15" t="s">
        <v>214</v>
      </c>
      <c r="J4386" s="15" t="s">
        <v>215</v>
      </c>
      <c r="K4386" s="15" t="s">
        <v>216</v>
      </c>
      <c r="L4386" s="15" t="s">
        <v>217</v>
      </c>
      <c r="M4386" s="15" t="s">
        <v>293</v>
      </c>
      <c r="N4386" s="15" t="s">
        <v>86</v>
      </c>
      <c r="O4386" s="44" t="s">
        <v>17</v>
      </c>
    </row>
    <row r="4387" spans="3:15" x14ac:dyDescent="0.2">
      <c r="D4387" s="179"/>
      <c r="E4387" s="180"/>
      <c r="F4387" s="180"/>
      <c r="G4387" s="39"/>
      <c r="H4387" s="41"/>
      <c r="I4387" s="14"/>
      <c r="J4387" s="14"/>
      <c r="K4387" s="14"/>
      <c r="L4387" s="14"/>
      <c r="M4387" s="14"/>
      <c r="N4387" s="14"/>
      <c r="O4387" s="38"/>
    </row>
    <row r="4388" spans="3:15" x14ac:dyDescent="0.2">
      <c r="D4388" s="58"/>
      <c r="E4388" s="53" t="s">
        <v>14</v>
      </c>
      <c r="F4388" s="52"/>
      <c r="G4388" s="37">
        <v>1163</v>
      </c>
      <c r="H4388" s="24">
        <v>83.147033533964006</v>
      </c>
      <c r="I4388" s="24">
        <v>0.25795356835799998</v>
      </c>
      <c r="J4388" s="24">
        <v>1.375752364574</v>
      </c>
      <c r="K4388" s="24">
        <v>0.25795356835799998</v>
      </c>
      <c r="L4388" s="24">
        <v>21.754084264831999</v>
      </c>
      <c r="M4388" s="24">
        <v>4.9011177987960002</v>
      </c>
      <c r="N4388" s="24">
        <v>0.25795356835799998</v>
      </c>
      <c r="O4388" s="68">
        <v>8.1685296646599994</v>
      </c>
    </row>
    <row r="4389" spans="3:15" x14ac:dyDescent="0.2">
      <c r="D4389" s="174" t="s">
        <v>36</v>
      </c>
      <c r="E4389" s="20" t="s">
        <v>76</v>
      </c>
      <c r="F4389" s="22"/>
      <c r="G4389" s="21">
        <v>597</v>
      </c>
      <c r="H4389" s="51">
        <v>82.077051926297997</v>
      </c>
      <c r="I4389" s="19">
        <v>0.50251256281400003</v>
      </c>
      <c r="J4389" s="19">
        <v>1.6750418760470001</v>
      </c>
      <c r="K4389" s="19">
        <v>0.50251256281400003</v>
      </c>
      <c r="L4389" s="19">
        <v>20.603015075377002</v>
      </c>
      <c r="M4389" s="19">
        <v>5.5276381909549999</v>
      </c>
      <c r="N4389" s="19">
        <v>0.16750418760499999</v>
      </c>
      <c r="O4389" s="50">
        <v>8.877721943049</v>
      </c>
    </row>
    <row r="4390" spans="3:15" x14ac:dyDescent="0.2">
      <c r="D4390" s="175"/>
      <c r="E4390" s="4" t="s">
        <v>39</v>
      </c>
      <c r="F4390" s="6"/>
      <c r="G4390" s="5">
        <v>32</v>
      </c>
      <c r="H4390" s="77">
        <v>75</v>
      </c>
      <c r="I4390" s="29">
        <v>0</v>
      </c>
      <c r="J4390" s="29">
        <v>0</v>
      </c>
      <c r="K4390" s="29">
        <v>0</v>
      </c>
      <c r="L4390" s="28">
        <v>28.125</v>
      </c>
      <c r="M4390" s="12">
        <v>9.375</v>
      </c>
      <c r="N4390" s="29">
        <v>0</v>
      </c>
      <c r="O4390" s="34">
        <v>12.5</v>
      </c>
    </row>
    <row r="4391" spans="3:15" x14ac:dyDescent="0.2">
      <c r="D4391" s="175"/>
      <c r="E4391" s="4" t="s">
        <v>40</v>
      </c>
      <c r="F4391" s="6"/>
      <c r="G4391" s="5">
        <v>73</v>
      </c>
      <c r="H4391" s="32">
        <v>87.671232876711997</v>
      </c>
      <c r="I4391" s="12">
        <v>1.369863013699</v>
      </c>
      <c r="J4391" s="12">
        <v>1.369863013699</v>
      </c>
      <c r="K4391" s="29">
        <v>0</v>
      </c>
      <c r="L4391" s="28">
        <v>27.397260273973</v>
      </c>
      <c r="M4391" s="28">
        <v>12.328767123287999</v>
      </c>
      <c r="N4391" s="29">
        <v>0</v>
      </c>
      <c r="O4391" s="34">
        <v>4.1095890410960001</v>
      </c>
    </row>
    <row r="4392" spans="3:15" x14ac:dyDescent="0.2">
      <c r="D4392" s="175"/>
      <c r="E4392" s="4" t="s">
        <v>41</v>
      </c>
      <c r="F4392" s="6"/>
      <c r="G4392" s="5">
        <v>106</v>
      </c>
      <c r="H4392" s="77">
        <v>73.584905660377004</v>
      </c>
      <c r="I4392" s="12">
        <v>0.94339622641499998</v>
      </c>
      <c r="J4392" s="12">
        <v>2.8301886792449999</v>
      </c>
      <c r="K4392" s="29">
        <v>0</v>
      </c>
      <c r="L4392" s="12">
        <v>24.528301886792001</v>
      </c>
      <c r="M4392" s="12">
        <v>8.4905660377360004</v>
      </c>
      <c r="N4392" s="29">
        <v>0</v>
      </c>
      <c r="O4392" s="34">
        <v>9.4339622641510008</v>
      </c>
    </row>
    <row r="4393" spans="3:15" x14ac:dyDescent="0.2">
      <c r="D4393" s="175"/>
      <c r="E4393" s="4" t="s">
        <v>42</v>
      </c>
      <c r="F4393" s="6"/>
      <c r="G4393" s="5">
        <v>112</v>
      </c>
      <c r="H4393" s="32">
        <v>83.035714285713993</v>
      </c>
      <c r="I4393" s="29">
        <v>0</v>
      </c>
      <c r="J4393" s="12">
        <v>1.785714285714</v>
      </c>
      <c r="K4393" s="29">
        <v>0</v>
      </c>
      <c r="L4393" s="12">
        <v>25.892857142857</v>
      </c>
      <c r="M4393" s="12">
        <v>6.25</v>
      </c>
      <c r="N4393" s="29">
        <v>0</v>
      </c>
      <c r="O4393" s="34">
        <v>6.25</v>
      </c>
    </row>
    <row r="4394" spans="3:15" x14ac:dyDescent="0.2">
      <c r="D4394" s="175"/>
      <c r="E4394" s="4" t="s">
        <v>43</v>
      </c>
      <c r="F4394" s="6"/>
      <c r="G4394" s="5">
        <v>96</v>
      </c>
      <c r="H4394" s="32">
        <v>84.375</v>
      </c>
      <c r="I4394" s="29">
        <v>0</v>
      </c>
      <c r="J4394" s="12">
        <v>1.041666666667</v>
      </c>
      <c r="K4394" s="12">
        <v>1.041666666667</v>
      </c>
      <c r="L4394" s="12">
        <v>25</v>
      </c>
      <c r="M4394" s="12">
        <v>2.083333333333</v>
      </c>
      <c r="N4394" s="29">
        <v>0</v>
      </c>
      <c r="O4394" s="34">
        <v>8.333333333333</v>
      </c>
    </row>
    <row r="4395" spans="3:15" x14ac:dyDescent="0.2">
      <c r="D4395" s="175"/>
      <c r="E4395" s="4" t="s">
        <v>44</v>
      </c>
      <c r="F4395" s="6"/>
      <c r="G4395" s="5">
        <v>107</v>
      </c>
      <c r="H4395" s="32">
        <v>84.112149532710006</v>
      </c>
      <c r="I4395" s="29">
        <v>0</v>
      </c>
      <c r="J4395" s="29">
        <v>0</v>
      </c>
      <c r="K4395" s="12">
        <v>0.93457943925200004</v>
      </c>
      <c r="L4395" s="33">
        <v>13.084112149533</v>
      </c>
      <c r="M4395" s="12">
        <v>2.8037383177569999</v>
      </c>
      <c r="N4395" s="12">
        <v>0.93457943925200004</v>
      </c>
      <c r="O4395" s="34">
        <v>10.280373831776</v>
      </c>
    </row>
    <row r="4396" spans="3:15" x14ac:dyDescent="0.2">
      <c r="D4396" s="175"/>
      <c r="E4396" s="4" t="s">
        <v>45</v>
      </c>
      <c r="F4396" s="6"/>
      <c r="G4396" s="5">
        <v>71</v>
      </c>
      <c r="H4396" s="32">
        <v>84.507042253521007</v>
      </c>
      <c r="I4396" s="12">
        <v>1.4084507042250001</v>
      </c>
      <c r="J4396" s="12">
        <v>4.2253521126760001</v>
      </c>
      <c r="K4396" s="12">
        <v>1.4084507042250001</v>
      </c>
      <c r="L4396" s="61">
        <v>1.4084507042250001</v>
      </c>
      <c r="M4396" s="29">
        <v>0</v>
      </c>
      <c r="N4396" s="29">
        <v>0</v>
      </c>
      <c r="O4396" s="97">
        <v>14.084507042254</v>
      </c>
    </row>
    <row r="4397" spans="3:15" x14ac:dyDescent="0.2">
      <c r="D4397" s="174" t="s">
        <v>37</v>
      </c>
      <c r="E4397" s="20" t="s">
        <v>77</v>
      </c>
      <c r="F4397" s="22"/>
      <c r="G4397" s="21">
        <v>566</v>
      </c>
      <c r="H4397" s="51">
        <v>84.275618374557993</v>
      </c>
      <c r="I4397" s="74">
        <v>0</v>
      </c>
      <c r="J4397" s="19">
        <v>1.0600706713779999</v>
      </c>
      <c r="K4397" s="74">
        <v>0</v>
      </c>
      <c r="L4397" s="19">
        <v>22.968197879859002</v>
      </c>
      <c r="M4397" s="19">
        <v>4.2402826855119997</v>
      </c>
      <c r="N4397" s="19">
        <v>0.35335689045899998</v>
      </c>
      <c r="O4397" s="50">
        <v>7.4204946996469996</v>
      </c>
    </row>
    <row r="4398" spans="3:15" x14ac:dyDescent="0.2">
      <c r="D4398" s="175"/>
      <c r="E4398" s="4" t="s">
        <v>39</v>
      </c>
      <c r="F4398" s="6"/>
      <c r="G4398" s="5">
        <v>26</v>
      </c>
      <c r="H4398" s="75">
        <v>92.307692307691994</v>
      </c>
      <c r="I4398" s="29">
        <v>0</v>
      </c>
      <c r="J4398" s="29">
        <v>0</v>
      </c>
      <c r="K4398" s="29">
        <v>0</v>
      </c>
      <c r="L4398" s="33">
        <v>15.384615384615</v>
      </c>
      <c r="M4398" s="12">
        <v>3.8461538461539999</v>
      </c>
      <c r="N4398" s="29">
        <v>0</v>
      </c>
      <c r="O4398" s="34">
        <v>7.6923076923079998</v>
      </c>
    </row>
    <row r="4399" spans="3:15" x14ac:dyDescent="0.2">
      <c r="D4399" s="175"/>
      <c r="E4399" s="4" t="s">
        <v>40</v>
      </c>
      <c r="F4399" s="6"/>
      <c r="G4399" s="5">
        <v>71</v>
      </c>
      <c r="H4399" s="32">
        <v>78.873239436619997</v>
      </c>
      <c r="I4399" s="29">
        <v>0</v>
      </c>
      <c r="J4399" s="12">
        <v>1.4084507042250001</v>
      </c>
      <c r="K4399" s="29">
        <v>0</v>
      </c>
      <c r="L4399" s="49">
        <v>47.887323943661997</v>
      </c>
      <c r="M4399" s="12">
        <v>5.6338028169010004</v>
      </c>
      <c r="N4399" s="29">
        <v>0</v>
      </c>
      <c r="O4399" s="101">
        <v>2.8169014084509998</v>
      </c>
    </row>
    <row r="4400" spans="3:15" x14ac:dyDescent="0.2">
      <c r="D4400" s="175"/>
      <c r="E4400" s="4" t="s">
        <v>41</v>
      </c>
      <c r="F4400" s="6"/>
      <c r="G4400" s="5">
        <v>96</v>
      </c>
      <c r="H4400" s="32">
        <v>83.333333333333002</v>
      </c>
      <c r="I4400" s="29">
        <v>0</v>
      </c>
      <c r="J4400" s="29">
        <v>0</v>
      </c>
      <c r="K4400" s="29">
        <v>0</v>
      </c>
      <c r="L4400" s="49">
        <v>32.291666666666998</v>
      </c>
      <c r="M4400" s="12">
        <v>9.375</v>
      </c>
      <c r="N4400" s="29">
        <v>0</v>
      </c>
      <c r="O4400" s="34">
        <v>5.208333333333</v>
      </c>
    </row>
    <row r="4401" spans="2:15" x14ac:dyDescent="0.2">
      <c r="D4401" s="175"/>
      <c r="E4401" s="4" t="s">
        <v>42</v>
      </c>
      <c r="F4401" s="6"/>
      <c r="G4401" s="5">
        <v>96</v>
      </c>
      <c r="H4401" s="32">
        <v>84.375</v>
      </c>
      <c r="I4401" s="29">
        <v>0</v>
      </c>
      <c r="J4401" s="12">
        <v>1.041666666667</v>
      </c>
      <c r="K4401" s="29">
        <v>0</v>
      </c>
      <c r="L4401" s="12">
        <v>25</v>
      </c>
      <c r="M4401" s="12">
        <v>6.25</v>
      </c>
      <c r="N4401" s="12">
        <v>2.083333333333</v>
      </c>
      <c r="O4401" s="34">
        <v>5.208333333333</v>
      </c>
    </row>
    <row r="4402" spans="2:15" x14ac:dyDescent="0.2">
      <c r="D4402" s="175"/>
      <c r="E4402" s="4" t="s">
        <v>43</v>
      </c>
      <c r="F4402" s="6"/>
      <c r="G4402" s="5">
        <v>103</v>
      </c>
      <c r="H4402" s="32">
        <v>87.378640776699001</v>
      </c>
      <c r="I4402" s="29">
        <v>0</v>
      </c>
      <c r="J4402" s="12">
        <v>1.9417475728160001</v>
      </c>
      <c r="K4402" s="29">
        <v>0</v>
      </c>
      <c r="L4402" s="12">
        <v>18.446601941748</v>
      </c>
      <c r="M4402" s="12">
        <v>2.9126213592229999</v>
      </c>
      <c r="N4402" s="29">
        <v>0</v>
      </c>
      <c r="O4402" s="34">
        <v>6.796116504854</v>
      </c>
    </row>
    <row r="4403" spans="2:15" x14ac:dyDescent="0.2">
      <c r="D4403" s="175"/>
      <c r="E4403" s="4" t="s">
        <v>44</v>
      </c>
      <c r="F4403" s="6"/>
      <c r="G4403" s="5">
        <v>104</v>
      </c>
      <c r="H4403" s="75">
        <v>89.423076923077005</v>
      </c>
      <c r="I4403" s="29">
        <v>0</v>
      </c>
      <c r="J4403" s="12">
        <v>0.96153846153800004</v>
      </c>
      <c r="K4403" s="29">
        <v>0</v>
      </c>
      <c r="L4403" s="61">
        <v>11.538461538462</v>
      </c>
      <c r="M4403" s="12">
        <v>0.96153846153800004</v>
      </c>
      <c r="N4403" s="29">
        <v>0</v>
      </c>
      <c r="O4403" s="34">
        <v>7.6923076923079998</v>
      </c>
    </row>
    <row r="4404" spans="2:15" x14ac:dyDescent="0.2">
      <c r="D4404" s="176"/>
      <c r="E4404" s="59" t="s">
        <v>45</v>
      </c>
      <c r="F4404" s="60"/>
      <c r="G4404" s="56">
        <v>70</v>
      </c>
      <c r="H4404" s="126">
        <v>75.714285714286007</v>
      </c>
      <c r="I4404" s="80">
        <v>0</v>
      </c>
      <c r="J4404" s="47">
        <v>1.4285714285710001</v>
      </c>
      <c r="K4404" s="80">
        <v>0</v>
      </c>
      <c r="L4404" s="92">
        <v>8.5714285714289993</v>
      </c>
      <c r="M4404" s="80">
        <v>0</v>
      </c>
      <c r="N4404" s="80">
        <v>0</v>
      </c>
      <c r="O4404" s="117">
        <v>18.571428571428999</v>
      </c>
    </row>
    <row r="4406" spans="2:15" x14ac:dyDescent="0.2">
      <c r="B4406" s="43" t="str">
        <f xml:space="preserve"> HYPERLINK("#'目次'!B166", "[160]")</f>
        <v>[160]</v>
      </c>
      <c r="C4406" s="31" t="s">
        <v>315</v>
      </c>
    </row>
    <row r="4407" spans="2:15" x14ac:dyDescent="0.2">
      <c r="C4407" s="156" t="s">
        <v>292</v>
      </c>
    </row>
    <row r="4410" spans="2:15" ht="24" x14ac:dyDescent="0.2">
      <c r="D4410" s="177"/>
      <c r="E4410" s="178"/>
      <c r="F4410" s="178"/>
      <c r="G4410" s="40" t="s">
        <v>14</v>
      </c>
      <c r="H4410" s="42" t="s">
        <v>213</v>
      </c>
      <c r="I4410" s="15" t="s">
        <v>214</v>
      </c>
      <c r="J4410" s="15" t="s">
        <v>215</v>
      </c>
      <c r="K4410" s="15" t="s">
        <v>216</v>
      </c>
      <c r="L4410" s="15" t="s">
        <v>217</v>
      </c>
      <c r="M4410" s="15" t="s">
        <v>293</v>
      </c>
      <c r="N4410" s="15" t="s">
        <v>86</v>
      </c>
      <c r="O4410" s="44" t="s">
        <v>17</v>
      </c>
    </row>
    <row r="4411" spans="2:15" x14ac:dyDescent="0.2">
      <c r="D4411" s="179"/>
      <c r="E4411" s="180"/>
      <c r="F4411" s="180"/>
      <c r="G4411" s="39"/>
      <c r="H4411" s="41"/>
      <c r="I4411" s="14"/>
      <c r="J4411" s="14"/>
      <c r="K4411" s="14"/>
      <c r="L4411" s="14"/>
      <c r="M4411" s="14"/>
      <c r="N4411" s="14"/>
      <c r="O4411" s="38"/>
    </row>
    <row r="4412" spans="2:15" x14ac:dyDescent="0.2">
      <c r="D4412" s="58"/>
      <c r="E4412" s="53" t="s">
        <v>14</v>
      </c>
      <c r="F4412" s="52"/>
      <c r="G4412" s="37">
        <v>1163</v>
      </c>
      <c r="H4412" s="24">
        <v>12.209802235598</v>
      </c>
      <c r="I4412" s="24">
        <v>11.263972484952999</v>
      </c>
      <c r="J4412" s="24">
        <v>68.099742046431999</v>
      </c>
      <c r="K4412" s="24">
        <v>1.7196904557179999</v>
      </c>
      <c r="L4412" s="24">
        <v>4.5571797076529998</v>
      </c>
      <c r="M4412" s="24">
        <v>6.1908856405849999</v>
      </c>
      <c r="N4412" s="24">
        <v>2.2355975924329998</v>
      </c>
      <c r="O4412" s="68">
        <v>10.748065348237001</v>
      </c>
    </row>
    <row r="4413" spans="2:15" x14ac:dyDescent="0.2">
      <c r="D4413" s="174" t="s">
        <v>18</v>
      </c>
      <c r="E4413" s="20" t="s">
        <v>19</v>
      </c>
      <c r="F4413" s="22"/>
      <c r="G4413" s="21">
        <v>52</v>
      </c>
      <c r="H4413" s="51">
        <v>9.6153846153850004</v>
      </c>
      <c r="I4413" s="19">
        <v>9.6153846153850004</v>
      </c>
      <c r="J4413" s="19">
        <v>63.461538461537998</v>
      </c>
      <c r="K4413" s="19">
        <v>1.923076923077</v>
      </c>
      <c r="L4413" s="19">
        <v>3.8461538461539999</v>
      </c>
      <c r="M4413" s="19">
        <v>1.923076923077</v>
      </c>
      <c r="N4413" s="74">
        <v>0</v>
      </c>
      <c r="O4413" s="50">
        <v>15.384615384615</v>
      </c>
    </row>
    <row r="4414" spans="2:15" x14ac:dyDescent="0.2">
      <c r="D4414" s="175"/>
      <c r="E4414" s="4" t="s">
        <v>20</v>
      </c>
      <c r="F4414" s="6"/>
      <c r="G4414" s="5">
        <v>75</v>
      </c>
      <c r="H4414" s="32">
        <v>13.333333333333</v>
      </c>
      <c r="I4414" s="12">
        <v>13.333333333333</v>
      </c>
      <c r="J4414" s="12">
        <v>66.666666666666998</v>
      </c>
      <c r="K4414" s="29">
        <v>0</v>
      </c>
      <c r="L4414" s="12">
        <v>6.666666666667</v>
      </c>
      <c r="M4414" s="12">
        <v>6.666666666667</v>
      </c>
      <c r="N4414" s="29">
        <v>0</v>
      </c>
      <c r="O4414" s="34">
        <v>14.666666666667</v>
      </c>
    </row>
    <row r="4415" spans="2:15" x14ac:dyDescent="0.2">
      <c r="D4415" s="175"/>
      <c r="E4415" s="4" t="s">
        <v>21</v>
      </c>
      <c r="F4415" s="6"/>
      <c r="G4415" s="5">
        <v>469</v>
      </c>
      <c r="H4415" s="32">
        <v>11.087420042644</v>
      </c>
      <c r="I4415" s="12">
        <v>10.02132196162</v>
      </c>
      <c r="J4415" s="12">
        <v>72.281449893390004</v>
      </c>
      <c r="K4415" s="12">
        <v>1.279317697228</v>
      </c>
      <c r="L4415" s="12">
        <v>4.2643923240939996</v>
      </c>
      <c r="M4415" s="12">
        <v>6.6098081023450002</v>
      </c>
      <c r="N4415" s="12">
        <v>2.1321961620469998</v>
      </c>
      <c r="O4415" s="34">
        <v>8.9552238805969999</v>
      </c>
    </row>
    <row r="4416" spans="2:15" x14ac:dyDescent="0.2">
      <c r="D4416" s="175"/>
      <c r="E4416" s="4" t="s">
        <v>22</v>
      </c>
      <c r="F4416" s="6"/>
      <c r="G4416" s="5">
        <v>34</v>
      </c>
      <c r="H4416" s="32">
        <v>8.8235294117649996</v>
      </c>
      <c r="I4416" s="12">
        <v>8.8235294117649996</v>
      </c>
      <c r="J4416" s="12">
        <v>64.705882352941003</v>
      </c>
      <c r="K4416" s="12">
        <v>5.8823529411760003</v>
      </c>
      <c r="L4416" s="12">
        <v>2.9411764705880001</v>
      </c>
      <c r="M4416" s="12">
        <v>8.8235294117649996</v>
      </c>
      <c r="N4416" s="29">
        <v>0</v>
      </c>
      <c r="O4416" s="34">
        <v>14.705882352941</v>
      </c>
    </row>
    <row r="4417" spans="4:15" x14ac:dyDescent="0.2">
      <c r="D4417" s="175"/>
      <c r="E4417" s="4" t="s">
        <v>23</v>
      </c>
      <c r="F4417" s="6"/>
      <c r="G4417" s="5">
        <v>136</v>
      </c>
      <c r="H4417" s="32">
        <v>10.294117647059</v>
      </c>
      <c r="I4417" s="12">
        <v>10.294117647059</v>
      </c>
      <c r="J4417" s="12">
        <v>71.323529411764994</v>
      </c>
      <c r="K4417" s="12">
        <v>2.2058823529409999</v>
      </c>
      <c r="L4417" s="12">
        <v>3.6764705882349999</v>
      </c>
      <c r="M4417" s="12">
        <v>3.6764705882349999</v>
      </c>
      <c r="N4417" s="12">
        <v>2.2058823529409999</v>
      </c>
      <c r="O4417" s="34">
        <v>10.294117647059</v>
      </c>
    </row>
    <row r="4418" spans="4:15" x14ac:dyDescent="0.2">
      <c r="D4418" s="175"/>
      <c r="E4418" s="4" t="s">
        <v>24</v>
      </c>
      <c r="F4418" s="6"/>
      <c r="G4418" s="5">
        <v>180</v>
      </c>
      <c r="H4418" s="32">
        <v>12.777777777778001</v>
      </c>
      <c r="I4418" s="12">
        <v>9.4444444444440006</v>
      </c>
      <c r="J4418" s="12">
        <v>66.111111111111001</v>
      </c>
      <c r="K4418" s="12">
        <v>1.666666666667</v>
      </c>
      <c r="L4418" s="12">
        <v>5</v>
      </c>
      <c r="M4418" s="12">
        <v>6.666666666667</v>
      </c>
      <c r="N4418" s="12">
        <v>4.4444444444439997</v>
      </c>
      <c r="O4418" s="34">
        <v>12.222222222221999</v>
      </c>
    </row>
    <row r="4419" spans="4:15" x14ac:dyDescent="0.2">
      <c r="D4419" s="175"/>
      <c r="E4419" s="4" t="s">
        <v>25</v>
      </c>
      <c r="F4419" s="6"/>
      <c r="G4419" s="5">
        <v>69</v>
      </c>
      <c r="H4419" s="32">
        <v>15.942028985506999</v>
      </c>
      <c r="I4419" s="12">
        <v>13.04347826087</v>
      </c>
      <c r="J4419" s="33">
        <v>62.318840579709999</v>
      </c>
      <c r="K4419" s="29">
        <v>0</v>
      </c>
      <c r="L4419" s="12">
        <v>5.7971014492749999</v>
      </c>
      <c r="M4419" s="12">
        <v>8.6956521739130004</v>
      </c>
      <c r="N4419" s="12">
        <v>2.898550724638</v>
      </c>
      <c r="O4419" s="34">
        <v>11.594202898551</v>
      </c>
    </row>
    <row r="4420" spans="4:15" x14ac:dyDescent="0.2">
      <c r="D4420" s="175"/>
      <c r="E4420" s="4" t="s">
        <v>26</v>
      </c>
      <c r="F4420" s="6"/>
      <c r="G4420" s="5">
        <v>29</v>
      </c>
      <c r="H4420" s="32">
        <v>10.344827586207</v>
      </c>
      <c r="I4420" s="28">
        <v>20.689655172414</v>
      </c>
      <c r="J4420" s="12">
        <v>65.517241379309993</v>
      </c>
      <c r="K4420" s="28">
        <v>6.8965517241379999</v>
      </c>
      <c r="L4420" s="12">
        <v>3.4482758620689999</v>
      </c>
      <c r="M4420" s="90">
        <v>0</v>
      </c>
      <c r="N4420" s="29">
        <v>0</v>
      </c>
      <c r="O4420" s="34">
        <v>13.793103448276</v>
      </c>
    </row>
    <row r="4421" spans="4:15" x14ac:dyDescent="0.2">
      <c r="D4421" s="175"/>
      <c r="E4421" s="4" t="s">
        <v>27</v>
      </c>
      <c r="F4421" s="6"/>
      <c r="G4421" s="5">
        <v>64</v>
      </c>
      <c r="H4421" s="75">
        <v>18.75</v>
      </c>
      <c r="I4421" s="12">
        <v>14.0625</v>
      </c>
      <c r="J4421" s="33">
        <v>59.375</v>
      </c>
      <c r="K4421" s="12">
        <v>4.6875</v>
      </c>
      <c r="L4421" s="12">
        <v>6.25</v>
      </c>
      <c r="M4421" s="28">
        <v>12.5</v>
      </c>
      <c r="N4421" s="12">
        <v>1.5625</v>
      </c>
      <c r="O4421" s="34">
        <v>9.375</v>
      </c>
    </row>
    <row r="4422" spans="4:15" x14ac:dyDescent="0.2">
      <c r="D4422" s="175"/>
      <c r="E4422" s="4" t="s">
        <v>28</v>
      </c>
      <c r="F4422" s="6"/>
      <c r="G4422" s="5">
        <v>48</v>
      </c>
      <c r="H4422" s="32">
        <v>12.5</v>
      </c>
      <c r="I4422" s="49">
        <v>22.916666666666998</v>
      </c>
      <c r="J4422" s="33">
        <v>62.5</v>
      </c>
      <c r="K4422" s="29">
        <v>0</v>
      </c>
      <c r="L4422" s="12">
        <v>4.166666666667</v>
      </c>
      <c r="M4422" s="12">
        <v>2.083333333333</v>
      </c>
      <c r="N4422" s="12">
        <v>4.166666666667</v>
      </c>
      <c r="O4422" s="34">
        <v>6.25</v>
      </c>
    </row>
    <row r="4423" spans="4:15" x14ac:dyDescent="0.2">
      <c r="D4423" s="175"/>
      <c r="E4423" s="4" t="s">
        <v>29</v>
      </c>
      <c r="F4423" s="6"/>
      <c r="G4423" s="5">
        <v>7</v>
      </c>
      <c r="H4423" s="94">
        <v>42.857142857143003</v>
      </c>
      <c r="I4423" s="87">
        <v>0</v>
      </c>
      <c r="J4423" s="61">
        <v>28.571428571428999</v>
      </c>
      <c r="K4423" s="29">
        <v>0</v>
      </c>
      <c r="L4423" s="29">
        <v>0</v>
      </c>
      <c r="M4423" s="90">
        <v>0</v>
      </c>
      <c r="N4423" s="29">
        <v>0</v>
      </c>
      <c r="O4423" s="107">
        <v>28.571428571428999</v>
      </c>
    </row>
    <row r="4424" spans="4:15" x14ac:dyDescent="0.2">
      <c r="D4424" s="174" t="s">
        <v>30</v>
      </c>
      <c r="E4424" s="20" t="s">
        <v>31</v>
      </c>
      <c r="F4424" s="22"/>
      <c r="G4424" s="21">
        <v>373</v>
      </c>
      <c r="H4424" s="51">
        <v>13.941018766756001</v>
      </c>
      <c r="I4424" s="19">
        <v>8.8471849865949999</v>
      </c>
      <c r="J4424" s="19">
        <v>69.705093833779998</v>
      </c>
      <c r="K4424" s="19">
        <v>0.80428954423599996</v>
      </c>
      <c r="L4424" s="19">
        <v>4.2895442359249998</v>
      </c>
      <c r="M4424" s="19">
        <v>6.4343163538869996</v>
      </c>
      <c r="N4424" s="19">
        <v>1.3404825737270001</v>
      </c>
      <c r="O4424" s="50">
        <v>10.187667560322</v>
      </c>
    </row>
    <row r="4425" spans="4:15" x14ac:dyDescent="0.2">
      <c r="D4425" s="175"/>
      <c r="E4425" s="4" t="s">
        <v>32</v>
      </c>
      <c r="F4425" s="6"/>
      <c r="G4425" s="5">
        <v>339</v>
      </c>
      <c r="H4425" s="32">
        <v>10.619469026549</v>
      </c>
      <c r="I4425" s="12">
        <v>11.209439528023999</v>
      </c>
      <c r="J4425" s="12">
        <v>68.141592920354</v>
      </c>
      <c r="K4425" s="12">
        <v>2.9498525073750002</v>
      </c>
      <c r="L4425" s="12">
        <v>4.7197640117989996</v>
      </c>
      <c r="M4425" s="12">
        <v>6.4896755162239996</v>
      </c>
      <c r="N4425" s="12">
        <v>2.654867256637</v>
      </c>
      <c r="O4425" s="34">
        <v>11.209439528023999</v>
      </c>
    </row>
    <row r="4426" spans="4:15" x14ac:dyDescent="0.2">
      <c r="D4426" s="175"/>
      <c r="E4426" s="4" t="s">
        <v>33</v>
      </c>
      <c r="F4426" s="6"/>
      <c r="G4426" s="5">
        <v>365</v>
      </c>
      <c r="H4426" s="32">
        <v>11.780821917808</v>
      </c>
      <c r="I4426" s="12">
        <v>12.876712328767001</v>
      </c>
      <c r="J4426" s="12">
        <v>67.123287671233001</v>
      </c>
      <c r="K4426" s="12">
        <v>1.369863013699</v>
      </c>
      <c r="L4426" s="12">
        <v>4.6575342465749996</v>
      </c>
      <c r="M4426" s="12">
        <v>6.301369863014</v>
      </c>
      <c r="N4426" s="12">
        <v>2.1917808219179999</v>
      </c>
      <c r="O4426" s="34">
        <v>11.506849315067999</v>
      </c>
    </row>
    <row r="4427" spans="4:15" x14ac:dyDescent="0.2">
      <c r="D4427" s="175"/>
      <c r="E4427" s="4" t="s">
        <v>34</v>
      </c>
      <c r="F4427" s="6"/>
      <c r="G4427" s="5">
        <v>86</v>
      </c>
      <c r="H4427" s="32">
        <v>12.790697674419</v>
      </c>
      <c r="I4427" s="12">
        <v>15.116279069767</v>
      </c>
      <c r="J4427" s="12">
        <v>65.116279069767003</v>
      </c>
      <c r="K4427" s="12">
        <v>2.3255813953489999</v>
      </c>
      <c r="L4427" s="12">
        <v>4.6511627906979998</v>
      </c>
      <c r="M4427" s="12">
        <v>3.488372093023</v>
      </c>
      <c r="N4427" s="12">
        <v>4.6511627906979998</v>
      </c>
      <c r="O4427" s="34">
        <v>8.1395348837209998</v>
      </c>
    </row>
    <row r="4428" spans="4:15" x14ac:dyDescent="0.2">
      <c r="D4428" s="174" t="s">
        <v>35</v>
      </c>
      <c r="E4428" s="20" t="s">
        <v>36</v>
      </c>
      <c r="F4428" s="22"/>
      <c r="G4428" s="21">
        <v>597</v>
      </c>
      <c r="H4428" s="51">
        <v>12.562814070351999</v>
      </c>
      <c r="I4428" s="19">
        <v>10.385259631491</v>
      </c>
      <c r="J4428" s="19">
        <v>68.006700167503993</v>
      </c>
      <c r="K4428" s="19">
        <v>1.8425460636519999</v>
      </c>
      <c r="L4428" s="19">
        <v>4.0201005025130003</v>
      </c>
      <c r="M4428" s="19">
        <v>6.8676716917920002</v>
      </c>
      <c r="N4428" s="19">
        <v>2.3450586264659998</v>
      </c>
      <c r="O4428" s="50">
        <v>11.557788944724001</v>
      </c>
    </row>
    <row r="4429" spans="4:15" x14ac:dyDescent="0.2">
      <c r="D4429" s="175"/>
      <c r="E4429" s="4" t="s">
        <v>37</v>
      </c>
      <c r="F4429" s="6"/>
      <c r="G4429" s="5">
        <v>566</v>
      </c>
      <c r="H4429" s="32">
        <v>11.837455830389001</v>
      </c>
      <c r="I4429" s="12">
        <v>12.190812720847999</v>
      </c>
      <c r="J4429" s="12">
        <v>68.197879858657004</v>
      </c>
      <c r="K4429" s="12">
        <v>1.5901060070669999</v>
      </c>
      <c r="L4429" s="12">
        <v>5.1236749116610003</v>
      </c>
      <c r="M4429" s="12">
        <v>5.47703180212</v>
      </c>
      <c r="N4429" s="12">
        <v>2.1201413427559999</v>
      </c>
      <c r="O4429" s="34">
        <v>9.893992932862</v>
      </c>
    </row>
    <row r="4430" spans="4:15" x14ac:dyDescent="0.2">
      <c r="D4430" s="174" t="s">
        <v>38</v>
      </c>
      <c r="E4430" s="20" t="s">
        <v>39</v>
      </c>
      <c r="F4430" s="22"/>
      <c r="G4430" s="21">
        <v>58</v>
      </c>
      <c r="H4430" s="119">
        <v>39.655172413792997</v>
      </c>
      <c r="I4430" s="19">
        <v>8.6206896551720007</v>
      </c>
      <c r="J4430" s="98">
        <v>25.862068965517</v>
      </c>
      <c r="K4430" s="19">
        <v>3.4482758620689999</v>
      </c>
      <c r="L4430" s="19">
        <v>6.8965517241379999</v>
      </c>
      <c r="M4430" s="88">
        <v>12.068965517241001</v>
      </c>
      <c r="N4430" s="19">
        <v>5.1724137931029999</v>
      </c>
      <c r="O4430" s="50">
        <v>15.517241379310001</v>
      </c>
    </row>
    <row r="4431" spans="4:15" x14ac:dyDescent="0.2">
      <c r="D4431" s="175"/>
      <c r="E4431" s="4" t="s">
        <v>40</v>
      </c>
      <c r="F4431" s="6"/>
      <c r="G4431" s="5">
        <v>144</v>
      </c>
      <c r="H4431" s="32">
        <v>15.277777777778001</v>
      </c>
      <c r="I4431" s="12">
        <v>9.7222222222219994</v>
      </c>
      <c r="J4431" s="49">
        <v>81.25</v>
      </c>
      <c r="K4431" s="12">
        <v>3.4722222222219998</v>
      </c>
      <c r="L4431" s="12">
        <v>8.333333333333</v>
      </c>
      <c r="M4431" s="12">
        <v>5.5555555555560003</v>
      </c>
      <c r="N4431" s="12">
        <v>0.694444444444</v>
      </c>
      <c r="O4431" s="101">
        <v>2.7777777777780002</v>
      </c>
    </row>
    <row r="4432" spans="4:15" x14ac:dyDescent="0.2">
      <c r="D4432" s="175"/>
      <c r="E4432" s="4" t="s">
        <v>41</v>
      </c>
      <c r="F4432" s="6"/>
      <c r="G4432" s="5">
        <v>202</v>
      </c>
      <c r="H4432" s="77">
        <v>4.9504950495050002</v>
      </c>
      <c r="I4432" s="12">
        <v>6.4356435643559999</v>
      </c>
      <c r="J4432" s="49">
        <v>79.702970297030006</v>
      </c>
      <c r="K4432" s="12">
        <v>0.99009900990099997</v>
      </c>
      <c r="L4432" s="12">
        <v>5.4455445544550001</v>
      </c>
      <c r="M4432" s="12">
        <v>8.4158415841580005</v>
      </c>
      <c r="N4432" s="12">
        <v>1.485148514851</v>
      </c>
      <c r="O4432" s="34">
        <v>6.9306930693069999</v>
      </c>
    </row>
    <row r="4433" spans="2:15" x14ac:dyDescent="0.2">
      <c r="D4433" s="175"/>
      <c r="E4433" s="4" t="s">
        <v>42</v>
      </c>
      <c r="F4433" s="6"/>
      <c r="G4433" s="5">
        <v>208</v>
      </c>
      <c r="H4433" s="32">
        <v>12.019230769230999</v>
      </c>
      <c r="I4433" s="12">
        <v>10.576923076923</v>
      </c>
      <c r="J4433" s="28">
        <v>77.403846153846004</v>
      </c>
      <c r="K4433" s="12">
        <v>1.923076923077</v>
      </c>
      <c r="L4433" s="12">
        <v>6.25</v>
      </c>
      <c r="M4433" s="12">
        <v>7.6923076923079998</v>
      </c>
      <c r="N4433" s="12">
        <v>1.923076923077</v>
      </c>
      <c r="O4433" s="34">
        <v>6.25</v>
      </c>
    </row>
    <row r="4434" spans="2:15" x14ac:dyDescent="0.2">
      <c r="D4434" s="175"/>
      <c r="E4434" s="4" t="s">
        <v>43</v>
      </c>
      <c r="F4434" s="6"/>
      <c r="G4434" s="5">
        <v>199</v>
      </c>
      <c r="H4434" s="32">
        <v>9.0452261306530009</v>
      </c>
      <c r="I4434" s="12">
        <v>9.5477386934670001</v>
      </c>
      <c r="J4434" s="28">
        <v>76.884422110553004</v>
      </c>
      <c r="K4434" s="12">
        <v>2.5125628140699998</v>
      </c>
      <c r="L4434" s="12">
        <v>3.5175879396980001</v>
      </c>
      <c r="M4434" s="12">
        <v>7.0351758793970003</v>
      </c>
      <c r="N4434" s="12">
        <v>2.0100502512560001</v>
      </c>
      <c r="O4434" s="34">
        <v>8.0402010050250006</v>
      </c>
    </row>
    <row r="4435" spans="2:15" x14ac:dyDescent="0.2">
      <c r="D4435" s="175"/>
      <c r="E4435" s="4" t="s">
        <v>44</v>
      </c>
      <c r="F4435" s="6"/>
      <c r="G4435" s="5">
        <v>211</v>
      </c>
      <c r="H4435" s="32">
        <v>10.900473933649</v>
      </c>
      <c r="I4435" s="28">
        <v>16.587677725117999</v>
      </c>
      <c r="J4435" s="33">
        <v>58.293838862558999</v>
      </c>
      <c r="K4435" s="12">
        <v>0.473933649289</v>
      </c>
      <c r="L4435" s="12">
        <v>2.3696682464449998</v>
      </c>
      <c r="M4435" s="12">
        <v>2.3696682464449998</v>
      </c>
      <c r="N4435" s="12">
        <v>2.843601895735</v>
      </c>
      <c r="O4435" s="34">
        <v>14.691943127962</v>
      </c>
    </row>
    <row r="4436" spans="2:15" x14ac:dyDescent="0.2">
      <c r="D4436" s="176"/>
      <c r="E4436" s="59" t="s">
        <v>45</v>
      </c>
      <c r="F4436" s="60"/>
      <c r="G4436" s="56">
        <v>141</v>
      </c>
      <c r="H4436" s="83">
        <v>14.893617021277</v>
      </c>
      <c r="I4436" s="102">
        <v>16.312056737589</v>
      </c>
      <c r="J4436" s="92">
        <v>43.971631205674001</v>
      </c>
      <c r="K4436" s="47">
        <v>0.70921985815599997</v>
      </c>
      <c r="L4436" s="47">
        <v>0.70921985815599997</v>
      </c>
      <c r="M4436" s="47">
        <v>3.54609929078</v>
      </c>
      <c r="N4436" s="47">
        <v>3.54609929078</v>
      </c>
      <c r="O4436" s="117">
        <v>26.950354609929001</v>
      </c>
    </row>
    <row r="4438" spans="2:15" x14ac:dyDescent="0.2">
      <c r="B4438" s="43" t="str">
        <f xml:space="preserve"> HYPERLINK("#'目次'!B167", "[161]")</f>
        <v>[161]</v>
      </c>
      <c r="C4438" s="31" t="s">
        <v>315</v>
      </c>
    </row>
    <row r="4439" spans="2:15" x14ac:dyDescent="0.2">
      <c r="C4439" s="156" t="s">
        <v>292</v>
      </c>
    </row>
    <row r="4442" spans="2:15" ht="24" x14ac:dyDescent="0.2">
      <c r="D4442" s="177"/>
      <c r="E4442" s="178"/>
      <c r="F4442" s="178"/>
      <c r="G4442" s="40" t="s">
        <v>14</v>
      </c>
      <c r="H4442" s="42" t="s">
        <v>213</v>
      </c>
      <c r="I4442" s="15" t="s">
        <v>214</v>
      </c>
      <c r="J4442" s="15" t="s">
        <v>215</v>
      </c>
      <c r="K4442" s="15" t="s">
        <v>216</v>
      </c>
      <c r="L4442" s="15" t="s">
        <v>217</v>
      </c>
      <c r="M4442" s="15" t="s">
        <v>293</v>
      </c>
      <c r="N4442" s="15" t="s">
        <v>86</v>
      </c>
      <c r="O4442" s="44" t="s">
        <v>17</v>
      </c>
    </row>
    <row r="4443" spans="2:15" x14ac:dyDescent="0.2">
      <c r="D4443" s="179"/>
      <c r="E4443" s="180"/>
      <c r="F4443" s="180"/>
      <c r="G4443" s="39"/>
      <c r="H4443" s="41"/>
      <c r="I4443" s="14"/>
      <c r="J4443" s="14"/>
      <c r="K4443" s="14"/>
      <c r="L4443" s="14"/>
      <c r="M4443" s="14"/>
      <c r="N4443" s="14"/>
      <c r="O4443" s="38"/>
    </row>
    <row r="4444" spans="2:15" x14ac:dyDescent="0.2">
      <c r="D4444" s="58"/>
      <c r="E4444" s="53" t="s">
        <v>14</v>
      </c>
      <c r="F4444" s="52"/>
      <c r="G4444" s="37">
        <v>1163</v>
      </c>
      <c r="H4444" s="24">
        <v>12.209802235598</v>
      </c>
      <c r="I4444" s="24">
        <v>11.263972484952999</v>
      </c>
      <c r="J4444" s="24">
        <v>68.099742046431999</v>
      </c>
      <c r="K4444" s="24">
        <v>1.7196904557179999</v>
      </c>
      <c r="L4444" s="24">
        <v>4.5571797076529998</v>
      </c>
      <c r="M4444" s="24">
        <v>6.1908856405849999</v>
      </c>
      <c r="N4444" s="24">
        <v>2.2355975924329998</v>
      </c>
      <c r="O4444" s="68">
        <v>10.748065348237001</v>
      </c>
    </row>
    <row r="4445" spans="2:15" x14ac:dyDescent="0.2">
      <c r="D4445" s="174" t="s">
        <v>52</v>
      </c>
      <c r="E4445" s="20" t="s">
        <v>53</v>
      </c>
      <c r="F4445" s="22"/>
      <c r="G4445" s="21">
        <v>15</v>
      </c>
      <c r="H4445" s="51">
        <v>13.333333333333</v>
      </c>
      <c r="I4445" s="88">
        <v>20</v>
      </c>
      <c r="J4445" s="98">
        <v>53.333333333333002</v>
      </c>
      <c r="K4445" s="19">
        <v>6.666666666667</v>
      </c>
      <c r="L4445" s="19">
        <v>6.666666666667</v>
      </c>
      <c r="M4445" s="123">
        <v>0</v>
      </c>
      <c r="N4445" s="74">
        <v>0</v>
      </c>
      <c r="O4445" s="128">
        <v>20</v>
      </c>
    </row>
    <row r="4446" spans="2:15" ht="24" x14ac:dyDescent="0.2">
      <c r="D4446" s="175"/>
      <c r="E4446" s="4" t="s">
        <v>54</v>
      </c>
      <c r="F4446" s="6"/>
      <c r="G4446" s="5">
        <v>116</v>
      </c>
      <c r="H4446" s="32">
        <v>11.206896551724</v>
      </c>
      <c r="I4446" s="12">
        <v>12.931034482758999</v>
      </c>
      <c r="J4446" s="12">
        <v>63.793103448276</v>
      </c>
      <c r="K4446" s="12">
        <v>3.4482758620689999</v>
      </c>
      <c r="L4446" s="12">
        <v>5.1724137931029999</v>
      </c>
      <c r="M4446" s="12">
        <v>5.1724137931029999</v>
      </c>
      <c r="N4446" s="12">
        <v>1.7241379310339999</v>
      </c>
      <c r="O4446" s="34">
        <v>13.793103448276</v>
      </c>
    </row>
    <row r="4447" spans="2:15" x14ac:dyDescent="0.2">
      <c r="D4447" s="175"/>
      <c r="E4447" s="4" t="s">
        <v>55</v>
      </c>
      <c r="F4447" s="6"/>
      <c r="G4447" s="5">
        <v>41</v>
      </c>
      <c r="H4447" s="32">
        <v>7.3170731707319998</v>
      </c>
      <c r="I4447" s="33">
        <v>4.8780487804880002</v>
      </c>
      <c r="J4447" s="28">
        <v>78.048780487805004</v>
      </c>
      <c r="K4447" s="28">
        <v>7.3170731707319998</v>
      </c>
      <c r="L4447" s="12">
        <v>7.3170731707319998</v>
      </c>
      <c r="M4447" s="12">
        <v>4.8780487804880002</v>
      </c>
      <c r="N4447" s="12">
        <v>2.4390243902440001</v>
      </c>
      <c r="O4447" s="34">
        <v>7.3170731707319998</v>
      </c>
    </row>
    <row r="4448" spans="2:15" x14ac:dyDescent="0.2">
      <c r="D4448" s="175"/>
      <c r="E4448" s="4" t="s">
        <v>56</v>
      </c>
      <c r="F4448" s="6"/>
      <c r="G4448" s="5">
        <v>60</v>
      </c>
      <c r="H4448" s="77">
        <v>6.666666666667</v>
      </c>
      <c r="I4448" s="12">
        <v>6.666666666667</v>
      </c>
      <c r="J4448" s="49">
        <v>85</v>
      </c>
      <c r="K4448" s="29">
        <v>0</v>
      </c>
      <c r="L4448" s="12">
        <v>3.333333333333</v>
      </c>
      <c r="M4448" s="12">
        <v>8.333333333333</v>
      </c>
      <c r="N4448" s="12">
        <v>1.666666666667</v>
      </c>
      <c r="O4448" s="34">
        <v>10</v>
      </c>
    </row>
    <row r="4449" spans="4:15" x14ac:dyDescent="0.2">
      <c r="D4449" s="175"/>
      <c r="E4449" s="4" t="s">
        <v>57</v>
      </c>
      <c r="F4449" s="6"/>
      <c r="G4449" s="5">
        <v>283</v>
      </c>
      <c r="H4449" s="77">
        <v>7.0671378091869999</v>
      </c>
      <c r="I4449" s="12">
        <v>8.1272084805650007</v>
      </c>
      <c r="J4449" s="49">
        <v>82.685512367491</v>
      </c>
      <c r="K4449" s="12">
        <v>0.35335689045899998</v>
      </c>
      <c r="L4449" s="12">
        <v>3.533568904594</v>
      </c>
      <c r="M4449" s="12">
        <v>7.7738515901060001</v>
      </c>
      <c r="N4449" s="12">
        <v>1.766784452297</v>
      </c>
      <c r="O4449" s="101">
        <v>4.2402826855119997</v>
      </c>
    </row>
    <row r="4450" spans="4:15" x14ac:dyDescent="0.2">
      <c r="D4450" s="175"/>
      <c r="E4450" s="4" t="s">
        <v>58</v>
      </c>
      <c r="F4450" s="6"/>
      <c r="G4450" s="5">
        <v>123</v>
      </c>
      <c r="H4450" s="32">
        <v>13.821138211381999</v>
      </c>
      <c r="I4450" s="12">
        <v>8.9430894308940001</v>
      </c>
      <c r="J4450" s="12">
        <v>67.479674796748</v>
      </c>
      <c r="K4450" s="12">
        <v>2.4390243902440001</v>
      </c>
      <c r="L4450" s="12">
        <v>6.5040650406499996</v>
      </c>
      <c r="M4450" s="12">
        <v>6.5040650406499996</v>
      </c>
      <c r="N4450" s="12">
        <v>3.2520325203249998</v>
      </c>
      <c r="O4450" s="34">
        <v>12.195121951220001</v>
      </c>
    </row>
    <row r="4451" spans="4:15" x14ac:dyDescent="0.2">
      <c r="D4451" s="175"/>
      <c r="E4451" s="4" t="s">
        <v>59</v>
      </c>
      <c r="F4451" s="6"/>
      <c r="G4451" s="5">
        <v>186</v>
      </c>
      <c r="H4451" s="32">
        <v>11.290322580645</v>
      </c>
      <c r="I4451" s="12">
        <v>10.752688172042999</v>
      </c>
      <c r="J4451" s="12">
        <v>66.129032258064996</v>
      </c>
      <c r="K4451" s="29">
        <v>0</v>
      </c>
      <c r="L4451" s="12">
        <v>5.3763440860219998</v>
      </c>
      <c r="M4451" s="12">
        <v>6.9892473118279996</v>
      </c>
      <c r="N4451" s="12">
        <v>2.6881720430109999</v>
      </c>
      <c r="O4451" s="34">
        <v>12.903225806451999</v>
      </c>
    </row>
    <row r="4452" spans="4:15" x14ac:dyDescent="0.2">
      <c r="D4452" s="175"/>
      <c r="E4452" s="4" t="s">
        <v>60</v>
      </c>
      <c r="F4452" s="6"/>
      <c r="G4452" s="5">
        <v>163</v>
      </c>
      <c r="H4452" s="32">
        <v>11.042944785275999</v>
      </c>
      <c r="I4452" s="28">
        <v>18.404907975459999</v>
      </c>
      <c r="J4452" s="12">
        <v>63.190184049080003</v>
      </c>
      <c r="K4452" s="12">
        <v>1.2269938650309999</v>
      </c>
      <c r="L4452" s="12">
        <v>3.6809815950920002</v>
      </c>
      <c r="M4452" s="12">
        <v>4.2944785276069997</v>
      </c>
      <c r="N4452" s="12">
        <v>1.8404907975460001</v>
      </c>
      <c r="O4452" s="34">
        <v>12.883435582822001</v>
      </c>
    </row>
    <row r="4453" spans="4:15" x14ac:dyDescent="0.2">
      <c r="D4453" s="175"/>
      <c r="E4453" s="4" t="s">
        <v>61</v>
      </c>
      <c r="F4453" s="6"/>
      <c r="G4453" s="5">
        <v>72</v>
      </c>
      <c r="H4453" s="94">
        <v>34.722222222222001</v>
      </c>
      <c r="I4453" s="12">
        <v>6.9444444444439997</v>
      </c>
      <c r="J4453" s="61">
        <v>37.5</v>
      </c>
      <c r="K4453" s="28">
        <v>6.9444444444439997</v>
      </c>
      <c r="L4453" s="12">
        <v>8.333333333333</v>
      </c>
      <c r="M4453" s="12">
        <v>5.5555555555560003</v>
      </c>
      <c r="N4453" s="12">
        <v>4.166666666667</v>
      </c>
      <c r="O4453" s="34">
        <v>12.5</v>
      </c>
    </row>
    <row r="4454" spans="4:15" x14ac:dyDescent="0.2">
      <c r="D4454" s="175"/>
      <c r="E4454" s="4" t="s">
        <v>62</v>
      </c>
      <c r="F4454" s="6"/>
      <c r="G4454" s="5">
        <v>103</v>
      </c>
      <c r="H4454" s="75">
        <v>18.446601941748</v>
      </c>
      <c r="I4454" s="28">
        <v>17.475728155340001</v>
      </c>
      <c r="J4454" s="61">
        <v>54.368932038834998</v>
      </c>
      <c r="K4454" s="12">
        <v>0.97087378640800004</v>
      </c>
      <c r="L4454" s="12">
        <v>0.97087378640800004</v>
      </c>
      <c r="M4454" s="12">
        <v>4.8543689320389998</v>
      </c>
      <c r="N4454" s="12">
        <v>1.9417475728160001</v>
      </c>
      <c r="O4454" s="34">
        <v>15.533980582524</v>
      </c>
    </row>
    <row r="4455" spans="4:15" x14ac:dyDescent="0.2">
      <c r="D4455" s="174" t="s">
        <v>63</v>
      </c>
      <c r="E4455" s="20" t="s">
        <v>64</v>
      </c>
      <c r="F4455" s="22"/>
      <c r="G4455" s="21">
        <v>214</v>
      </c>
      <c r="H4455" s="129">
        <v>21.96261682243</v>
      </c>
      <c r="I4455" s="19">
        <v>12.149532710280001</v>
      </c>
      <c r="J4455" s="98">
        <v>51.869158878504997</v>
      </c>
      <c r="K4455" s="19">
        <v>1.401869158879</v>
      </c>
      <c r="L4455" s="19">
        <v>4.6728971962620003</v>
      </c>
      <c r="M4455" s="19">
        <v>6.0747663551400004</v>
      </c>
      <c r="N4455" s="19">
        <v>1.401869158879</v>
      </c>
      <c r="O4455" s="128">
        <v>16.355140186916</v>
      </c>
    </row>
    <row r="4456" spans="4:15" x14ac:dyDescent="0.2">
      <c r="D4456" s="175"/>
      <c r="E4456" s="4" t="s">
        <v>65</v>
      </c>
      <c r="F4456" s="6"/>
      <c r="G4456" s="5">
        <v>160</v>
      </c>
      <c r="H4456" s="32">
        <v>11.25</v>
      </c>
      <c r="I4456" s="12">
        <v>13.75</v>
      </c>
      <c r="J4456" s="33">
        <v>60.625</v>
      </c>
      <c r="K4456" s="12">
        <v>3.125</v>
      </c>
      <c r="L4456" s="12">
        <v>4.375</v>
      </c>
      <c r="M4456" s="12">
        <v>5</v>
      </c>
      <c r="N4456" s="12">
        <v>2.5</v>
      </c>
      <c r="O4456" s="34">
        <v>15</v>
      </c>
    </row>
    <row r="4457" spans="4:15" x14ac:dyDescent="0.2">
      <c r="D4457" s="175"/>
      <c r="E4457" s="4" t="s">
        <v>66</v>
      </c>
      <c r="F4457" s="6"/>
      <c r="G4457" s="5">
        <v>160</v>
      </c>
      <c r="H4457" s="32">
        <v>11.25</v>
      </c>
      <c r="I4457" s="12">
        <v>10.625</v>
      </c>
      <c r="J4457" s="12">
        <v>66.25</v>
      </c>
      <c r="K4457" s="12">
        <v>1.25</v>
      </c>
      <c r="L4457" s="12">
        <v>5.625</v>
      </c>
      <c r="M4457" s="12">
        <v>5.625</v>
      </c>
      <c r="N4457" s="12">
        <v>3.75</v>
      </c>
      <c r="O4457" s="34">
        <v>7.5</v>
      </c>
    </row>
    <row r="4458" spans="4:15" x14ac:dyDescent="0.2">
      <c r="D4458" s="175"/>
      <c r="E4458" s="4" t="s">
        <v>67</v>
      </c>
      <c r="F4458" s="6"/>
      <c r="G4458" s="5">
        <v>150</v>
      </c>
      <c r="H4458" s="32">
        <v>10</v>
      </c>
      <c r="I4458" s="12">
        <v>12</v>
      </c>
      <c r="J4458" s="12">
        <v>68.666666666666998</v>
      </c>
      <c r="K4458" s="12">
        <v>1.333333333333</v>
      </c>
      <c r="L4458" s="12">
        <v>2.666666666667</v>
      </c>
      <c r="M4458" s="12">
        <v>9.333333333333</v>
      </c>
      <c r="N4458" s="12">
        <v>5.333333333333</v>
      </c>
      <c r="O4458" s="34">
        <v>8.666666666667</v>
      </c>
    </row>
    <row r="4459" spans="4:15" x14ac:dyDescent="0.2">
      <c r="D4459" s="175"/>
      <c r="E4459" s="4" t="s">
        <v>68</v>
      </c>
      <c r="F4459" s="6"/>
      <c r="G4459" s="5">
        <v>110</v>
      </c>
      <c r="H4459" s="32">
        <v>13.636363636364001</v>
      </c>
      <c r="I4459" s="12">
        <v>8.1818181818180005</v>
      </c>
      <c r="J4459" s="12">
        <v>69.090909090908994</v>
      </c>
      <c r="K4459" s="12">
        <v>1.818181818182</v>
      </c>
      <c r="L4459" s="12">
        <v>6.363636363636</v>
      </c>
      <c r="M4459" s="12">
        <v>3.636363636364</v>
      </c>
      <c r="N4459" s="12">
        <v>1.818181818182</v>
      </c>
      <c r="O4459" s="34">
        <v>10.909090909091001</v>
      </c>
    </row>
    <row r="4460" spans="4:15" x14ac:dyDescent="0.2">
      <c r="D4460" s="175"/>
      <c r="E4460" s="4" t="s">
        <v>69</v>
      </c>
      <c r="F4460" s="6"/>
      <c r="G4460" s="5">
        <v>91</v>
      </c>
      <c r="H4460" s="32">
        <v>9.8901098901100006</v>
      </c>
      <c r="I4460" s="12">
        <v>8.7912087912089998</v>
      </c>
      <c r="J4460" s="28">
        <v>75.824175824175995</v>
      </c>
      <c r="K4460" s="12">
        <v>3.2967032967029999</v>
      </c>
      <c r="L4460" s="12">
        <v>5.4945054945049998</v>
      </c>
      <c r="M4460" s="12">
        <v>5.4945054945049998</v>
      </c>
      <c r="N4460" s="12">
        <v>1.098901098901</v>
      </c>
      <c r="O4460" s="34">
        <v>10.989010989011</v>
      </c>
    </row>
    <row r="4461" spans="4:15" x14ac:dyDescent="0.2">
      <c r="D4461" s="175"/>
      <c r="E4461" s="4" t="s">
        <v>70</v>
      </c>
      <c r="F4461" s="6"/>
      <c r="G4461" s="5">
        <v>127</v>
      </c>
      <c r="H4461" s="77">
        <v>5.5118110236220001</v>
      </c>
      <c r="I4461" s="12">
        <v>11.811023622046999</v>
      </c>
      <c r="J4461" s="49">
        <v>82.677165354330995</v>
      </c>
      <c r="K4461" s="12">
        <v>0.78740157480299999</v>
      </c>
      <c r="L4461" s="12">
        <v>3.1496062992130001</v>
      </c>
      <c r="M4461" s="12">
        <v>6.299212598425</v>
      </c>
      <c r="N4461" s="12">
        <v>0.78740157480299999</v>
      </c>
      <c r="O4461" s="101">
        <v>5.5118110236220001</v>
      </c>
    </row>
    <row r="4462" spans="4:15" x14ac:dyDescent="0.2">
      <c r="D4462" s="175"/>
      <c r="E4462" s="4" t="s">
        <v>71</v>
      </c>
      <c r="F4462" s="6"/>
      <c r="G4462" s="5">
        <v>70</v>
      </c>
      <c r="H4462" s="32">
        <v>10</v>
      </c>
      <c r="I4462" s="12">
        <v>8.5714285714289993</v>
      </c>
      <c r="J4462" s="49">
        <v>81.428571428571004</v>
      </c>
      <c r="K4462" s="12">
        <v>1.4285714285710001</v>
      </c>
      <c r="L4462" s="12">
        <v>7.1428571428570002</v>
      </c>
      <c r="M4462" s="12">
        <v>5.7142857142860004</v>
      </c>
      <c r="N4462" s="12">
        <v>1.4285714285710001</v>
      </c>
      <c r="O4462" s="34">
        <v>7.1428571428570002</v>
      </c>
    </row>
    <row r="4463" spans="4:15" x14ac:dyDescent="0.2">
      <c r="D4463" s="176"/>
      <c r="E4463" s="59" t="s">
        <v>72</v>
      </c>
      <c r="F4463" s="60"/>
      <c r="G4463" s="56">
        <v>69</v>
      </c>
      <c r="H4463" s="126">
        <v>4.3478260869570002</v>
      </c>
      <c r="I4463" s="47">
        <v>10.144927536232</v>
      </c>
      <c r="J4463" s="109">
        <v>91.304347826086996</v>
      </c>
      <c r="K4463" s="80">
        <v>0</v>
      </c>
      <c r="L4463" s="47">
        <v>2.898550724638</v>
      </c>
      <c r="M4463" s="47">
        <v>10.144927536232</v>
      </c>
      <c r="N4463" s="80">
        <v>0</v>
      </c>
      <c r="O4463" s="144">
        <v>4.3478260869570002</v>
      </c>
    </row>
    <row r="4465" spans="2:15" x14ac:dyDescent="0.2">
      <c r="B4465" s="43" t="str">
        <f xml:space="preserve"> HYPERLINK("#'目次'!B168", "[162]")</f>
        <v>[162]</v>
      </c>
      <c r="C4465" s="31" t="s">
        <v>315</v>
      </c>
    </row>
    <row r="4466" spans="2:15" x14ac:dyDescent="0.2">
      <c r="C4466" s="156" t="s">
        <v>292</v>
      </c>
    </row>
    <row r="4468" spans="2:15" x14ac:dyDescent="0.2">
      <c r="C4468" s="31" t="s">
        <v>75</v>
      </c>
    </row>
    <row r="4469" spans="2:15" ht="24" x14ac:dyDescent="0.2">
      <c r="D4469" s="177"/>
      <c r="E4469" s="178"/>
      <c r="F4469" s="178"/>
      <c r="G4469" s="40" t="s">
        <v>14</v>
      </c>
      <c r="H4469" s="42" t="s">
        <v>213</v>
      </c>
      <c r="I4469" s="15" t="s">
        <v>214</v>
      </c>
      <c r="J4469" s="15" t="s">
        <v>215</v>
      </c>
      <c r="K4469" s="15" t="s">
        <v>216</v>
      </c>
      <c r="L4469" s="15" t="s">
        <v>217</v>
      </c>
      <c r="M4469" s="15" t="s">
        <v>293</v>
      </c>
      <c r="N4469" s="15" t="s">
        <v>86</v>
      </c>
      <c r="O4469" s="44" t="s">
        <v>17</v>
      </c>
    </row>
    <row r="4470" spans="2:15" x14ac:dyDescent="0.2">
      <c r="D4470" s="179"/>
      <c r="E4470" s="180"/>
      <c r="F4470" s="180"/>
      <c r="G4470" s="39"/>
      <c r="H4470" s="41"/>
      <c r="I4470" s="14"/>
      <c r="J4470" s="14"/>
      <c r="K4470" s="14"/>
      <c r="L4470" s="14"/>
      <c r="M4470" s="14"/>
      <c r="N4470" s="14"/>
      <c r="O4470" s="38"/>
    </row>
    <row r="4471" spans="2:15" x14ac:dyDescent="0.2">
      <c r="D4471" s="58"/>
      <c r="E4471" s="53" t="s">
        <v>14</v>
      </c>
      <c r="F4471" s="52"/>
      <c r="G4471" s="37">
        <v>1163</v>
      </c>
      <c r="H4471" s="24">
        <v>12.209802235598</v>
      </c>
      <c r="I4471" s="24">
        <v>11.263972484952999</v>
      </c>
      <c r="J4471" s="24">
        <v>68.099742046431999</v>
      </c>
      <c r="K4471" s="24">
        <v>1.7196904557179999</v>
      </c>
      <c r="L4471" s="24">
        <v>4.5571797076529998</v>
      </c>
      <c r="M4471" s="24">
        <v>6.1908856405849999</v>
      </c>
      <c r="N4471" s="24">
        <v>2.2355975924329998</v>
      </c>
      <c r="O4471" s="68">
        <v>10.748065348237001</v>
      </c>
    </row>
    <row r="4472" spans="2:15" x14ac:dyDescent="0.2">
      <c r="D4472" s="174" t="s">
        <v>36</v>
      </c>
      <c r="E4472" s="20" t="s">
        <v>76</v>
      </c>
      <c r="F4472" s="22"/>
      <c r="G4472" s="21">
        <v>597</v>
      </c>
      <c r="H4472" s="51">
        <v>12.562814070351999</v>
      </c>
      <c r="I4472" s="19">
        <v>10.385259631491</v>
      </c>
      <c r="J4472" s="19">
        <v>68.006700167503993</v>
      </c>
      <c r="K4472" s="19">
        <v>1.8425460636519999</v>
      </c>
      <c r="L4472" s="19">
        <v>4.0201005025130003</v>
      </c>
      <c r="M4472" s="19">
        <v>6.8676716917920002</v>
      </c>
      <c r="N4472" s="19">
        <v>2.3450586264659998</v>
      </c>
      <c r="O4472" s="50">
        <v>11.557788944724001</v>
      </c>
    </row>
    <row r="4473" spans="2:15" x14ac:dyDescent="0.2">
      <c r="D4473" s="175"/>
      <c r="E4473" s="4" t="s">
        <v>39</v>
      </c>
      <c r="F4473" s="6"/>
      <c r="G4473" s="5">
        <v>32</v>
      </c>
      <c r="H4473" s="94">
        <v>37.5</v>
      </c>
      <c r="I4473" s="33">
        <v>3.125</v>
      </c>
      <c r="J4473" s="61">
        <v>21.875</v>
      </c>
      <c r="K4473" s="12">
        <v>3.125</v>
      </c>
      <c r="L4473" s="29">
        <v>0</v>
      </c>
      <c r="M4473" s="12">
        <v>9.375</v>
      </c>
      <c r="N4473" s="12">
        <v>6.25</v>
      </c>
      <c r="O4473" s="107">
        <v>21.875</v>
      </c>
    </row>
    <row r="4474" spans="2:15" x14ac:dyDescent="0.2">
      <c r="D4474" s="175"/>
      <c r="E4474" s="4" t="s">
        <v>40</v>
      </c>
      <c r="F4474" s="6"/>
      <c r="G4474" s="5">
        <v>73</v>
      </c>
      <c r="H4474" s="32">
        <v>12.328767123287999</v>
      </c>
      <c r="I4474" s="12">
        <v>8.2191780821920002</v>
      </c>
      <c r="J4474" s="49">
        <v>80.821917808218998</v>
      </c>
      <c r="K4474" s="12">
        <v>5.4794520547949999</v>
      </c>
      <c r="L4474" s="12">
        <v>5.4794520547949999</v>
      </c>
      <c r="M4474" s="12">
        <v>8.2191780821920002</v>
      </c>
      <c r="N4474" s="12">
        <v>1.369863013699</v>
      </c>
      <c r="O4474" s="101">
        <v>4.1095890410960001</v>
      </c>
    </row>
    <row r="4475" spans="2:15" x14ac:dyDescent="0.2">
      <c r="D4475" s="175"/>
      <c r="E4475" s="4" t="s">
        <v>41</v>
      </c>
      <c r="F4475" s="6"/>
      <c r="G4475" s="5">
        <v>106</v>
      </c>
      <c r="H4475" s="77">
        <v>4.7169811320750004</v>
      </c>
      <c r="I4475" s="12">
        <v>6.6037735849060004</v>
      </c>
      <c r="J4475" s="28">
        <v>76.415094339622996</v>
      </c>
      <c r="K4475" s="12">
        <v>0.94339622641499998</v>
      </c>
      <c r="L4475" s="12">
        <v>6.6037735849060004</v>
      </c>
      <c r="M4475" s="12">
        <v>9.4339622641510008</v>
      </c>
      <c r="N4475" s="12">
        <v>0.94339622641499998</v>
      </c>
      <c r="O4475" s="34">
        <v>8.4905660377360004</v>
      </c>
    </row>
    <row r="4476" spans="2:15" x14ac:dyDescent="0.2">
      <c r="D4476" s="175"/>
      <c r="E4476" s="4" t="s">
        <v>42</v>
      </c>
      <c r="F4476" s="6"/>
      <c r="G4476" s="5">
        <v>112</v>
      </c>
      <c r="H4476" s="32">
        <v>16.071428571428999</v>
      </c>
      <c r="I4476" s="12">
        <v>9.8214285714289993</v>
      </c>
      <c r="J4476" s="28">
        <v>76.785714285713993</v>
      </c>
      <c r="K4476" s="12">
        <v>1.785714285714</v>
      </c>
      <c r="L4476" s="12">
        <v>5.3571428571429998</v>
      </c>
      <c r="M4476" s="12">
        <v>7.1428571428570002</v>
      </c>
      <c r="N4476" s="12">
        <v>1.785714285714</v>
      </c>
      <c r="O4476" s="34">
        <v>7.1428571428570002</v>
      </c>
    </row>
    <row r="4477" spans="2:15" x14ac:dyDescent="0.2">
      <c r="D4477" s="175"/>
      <c r="E4477" s="4" t="s">
        <v>43</v>
      </c>
      <c r="F4477" s="6"/>
      <c r="G4477" s="5">
        <v>96</v>
      </c>
      <c r="H4477" s="32">
        <v>9.375</v>
      </c>
      <c r="I4477" s="12">
        <v>7.291666666667</v>
      </c>
      <c r="J4477" s="49">
        <v>79.166666666666998</v>
      </c>
      <c r="K4477" s="12">
        <v>1.041666666667</v>
      </c>
      <c r="L4477" s="12">
        <v>3.125</v>
      </c>
      <c r="M4477" s="12">
        <v>6.25</v>
      </c>
      <c r="N4477" s="12">
        <v>3.125</v>
      </c>
      <c r="O4477" s="34">
        <v>8.333333333333</v>
      </c>
    </row>
    <row r="4478" spans="2:15" x14ac:dyDescent="0.2">
      <c r="D4478" s="175"/>
      <c r="E4478" s="4" t="s">
        <v>44</v>
      </c>
      <c r="F4478" s="6"/>
      <c r="G4478" s="5">
        <v>107</v>
      </c>
      <c r="H4478" s="32">
        <v>10.280373831776</v>
      </c>
      <c r="I4478" s="12">
        <v>15.887850467290001</v>
      </c>
      <c r="J4478" s="33">
        <v>59.813084112150001</v>
      </c>
      <c r="K4478" s="12">
        <v>0.93457943925200004</v>
      </c>
      <c r="L4478" s="12">
        <v>2.8037383177569999</v>
      </c>
      <c r="M4478" s="12">
        <v>4.6728971962620003</v>
      </c>
      <c r="N4478" s="12">
        <v>2.8037383177569999</v>
      </c>
      <c r="O4478" s="97">
        <v>15.887850467290001</v>
      </c>
    </row>
    <row r="4479" spans="2:15" x14ac:dyDescent="0.2">
      <c r="D4479" s="175"/>
      <c r="E4479" s="4" t="s">
        <v>45</v>
      </c>
      <c r="F4479" s="6"/>
      <c r="G4479" s="5">
        <v>71</v>
      </c>
      <c r="H4479" s="32">
        <v>15.492957746479</v>
      </c>
      <c r="I4479" s="28">
        <v>18.309859154929999</v>
      </c>
      <c r="J4479" s="61">
        <v>46.478873239437</v>
      </c>
      <c r="K4479" s="12">
        <v>1.4084507042250001</v>
      </c>
      <c r="L4479" s="12">
        <v>1.4084507042250001</v>
      </c>
      <c r="M4479" s="12">
        <v>4.2253521126760001</v>
      </c>
      <c r="N4479" s="12">
        <v>2.8169014084509998</v>
      </c>
      <c r="O4479" s="107">
        <v>23.943661971830998</v>
      </c>
    </row>
    <row r="4480" spans="2:15" x14ac:dyDescent="0.2">
      <c r="D4480" s="174" t="s">
        <v>37</v>
      </c>
      <c r="E4480" s="20" t="s">
        <v>77</v>
      </c>
      <c r="F4480" s="22"/>
      <c r="G4480" s="21">
        <v>566</v>
      </c>
      <c r="H4480" s="51">
        <v>11.837455830389001</v>
      </c>
      <c r="I4480" s="19">
        <v>12.190812720847999</v>
      </c>
      <c r="J4480" s="19">
        <v>68.197879858657004</v>
      </c>
      <c r="K4480" s="19">
        <v>1.5901060070669999</v>
      </c>
      <c r="L4480" s="19">
        <v>5.1236749116610003</v>
      </c>
      <c r="M4480" s="19">
        <v>5.47703180212</v>
      </c>
      <c r="N4480" s="19">
        <v>2.1201413427559999</v>
      </c>
      <c r="O4480" s="50">
        <v>9.893992932862</v>
      </c>
    </row>
    <row r="4481" spans="2:15" x14ac:dyDescent="0.2">
      <c r="D4481" s="175"/>
      <c r="E4481" s="4" t="s">
        <v>39</v>
      </c>
      <c r="F4481" s="6"/>
      <c r="G4481" s="5">
        <v>26</v>
      </c>
      <c r="H4481" s="94">
        <v>42.307692307692001</v>
      </c>
      <c r="I4481" s="12">
        <v>15.384615384615</v>
      </c>
      <c r="J4481" s="61">
        <v>30.769230769231001</v>
      </c>
      <c r="K4481" s="12">
        <v>3.8461538461539999</v>
      </c>
      <c r="L4481" s="49">
        <v>15.384615384615</v>
      </c>
      <c r="M4481" s="28">
        <v>15.384615384615</v>
      </c>
      <c r="N4481" s="12">
        <v>3.8461538461539999</v>
      </c>
      <c r="O4481" s="34">
        <v>7.6923076923079998</v>
      </c>
    </row>
    <row r="4482" spans="2:15" x14ac:dyDescent="0.2">
      <c r="D4482" s="175"/>
      <c r="E4482" s="4" t="s">
        <v>40</v>
      </c>
      <c r="F4482" s="6"/>
      <c r="G4482" s="5">
        <v>71</v>
      </c>
      <c r="H4482" s="75">
        <v>18.309859154929999</v>
      </c>
      <c r="I4482" s="12">
        <v>11.267605633803001</v>
      </c>
      <c r="J4482" s="49">
        <v>81.690140845070005</v>
      </c>
      <c r="K4482" s="12">
        <v>1.4084507042250001</v>
      </c>
      <c r="L4482" s="28">
        <v>11.267605633803001</v>
      </c>
      <c r="M4482" s="12">
        <v>2.8169014084509998</v>
      </c>
      <c r="N4482" s="29">
        <v>0</v>
      </c>
      <c r="O4482" s="101">
        <v>1.4084507042250001</v>
      </c>
    </row>
    <row r="4483" spans="2:15" x14ac:dyDescent="0.2">
      <c r="D4483" s="175"/>
      <c r="E4483" s="4" t="s">
        <v>41</v>
      </c>
      <c r="F4483" s="6"/>
      <c r="G4483" s="5">
        <v>96</v>
      </c>
      <c r="H4483" s="77">
        <v>5.208333333333</v>
      </c>
      <c r="I4483" s="33">
        <v>6.25</v>
      </c>
      <c r="J4483" s="49">
        <v>83.333333333333002</v>
      </c>
      <c r="K4483" s="12">
        <v>1.041666666667</v>
      </c>
      <c r="L4483" s="12">
        <v>4.166666666667</v>
      </c>
      <c r="M4483" s="12">
        <v>7.291666666667</v>
      </c>
      <c r="N4483" s="12">
        <v>2.083333333333</v>
      </c>
      <c r="O4483" s="101">
        <v>5.208333333333</v>
      </c>
    </row>
    <row r="4484" spans="2:15" x14ac:dyDescent="0.2">
      <c r="D4484" s="175"/>
      <c r="E4484" s="4" t="s">
        <v>42</v>
      </c>
      <c r="F4484" s="6"/>
      <c r="G4484" s="5">
        <v>96</v>
      </c>
      <c r="H4484" s="32">
        <v>7.291666666667</v>
      </c>
      <c r="I4484" s="12">
        <v>11.458333333333</v>
      </c>
      <c r="J4484" s="49">
        <v>78.125</v>
      </c>
      <c r="K4484" s="12">
        <v>2.083333333333</v>
      </c>
      <c r="L4484" s="12">
        <v>7.291666666667</v>
      </c>
      <c r="M4484" s="12">
        <v>8.333333333333</v>
      </c>
      <c r="N4484" s="12">
        <v>2.083333333333</v>
      </c>
      <c r="O4484" s="101">
        <v>5.208333333333</v>
      </c>
    </row>
    <row r="4485" spans="2:15" x14ac:dyDescent="0.2">
      <c r="D4485" s="175"/>
      <c r="E4485" s="4" t="s">
        <v>43</v>
      </c>
      <c r="F4485" s="6"/>
      <c r="G4485" s="5">
        <v>103</v>
      </c>
      <c r="H4485" s="32">
        <v>8.7378640776700003</v>
      </c>
      <c r="I4485" s="12">
        <v>11.650485436893</v>
      </c>
      <c r="J4485" s="28">
        <v>74.757281553398002</v>
      </c>
      <c r="K4485" s="12">
        <v>3.8834951456310001</v>
      </c>
      <c r="L4485" s="12">
        <v>3.8834951456310001</v>
      </c>
      <c r="M4485" s="12">
        <v>7.7669902912620001</v>
      </c>
      <c r="N4485" s="12">
        <v>0.97087378640800004</v>
      </c>
      <c r="O4485" s="34">
        <v>7.7669902912620001</v>
      </c>
    </row>
    <row r="4486" spans="2:15" x14ac:dyDescent="0.2">
      <c r="D4486" s="175"/>
      <c r="E4486" s="4" t="s">
        <v>44</v>
      </c>
      <c r="F4486" s="6"/>
      <c r="G4486" s="5">
        <v>104</v>
      </c>
      <c r="H4486" s="32">
        <v>11.538461538462</v>
      </c>
      <c r="I4486" s="28">
        <v>17.307692307692001</v>
      </c>
      <c r="J4486" s="61">
        <v>56.730769230768999</v>
      </c>
      <c r="K4486" s="29">
        <v>0</v>
      </c>
      <c r="L4486" s="12">
        <v>1.923076923077</v>
      </c>
      <c r="M4486" s="90">
        <v>0</v>
      </c>
      <c r="N4486" s="12">
        <v>2.884615384615</v>
      </c>
      <c r="O4486" s="34">
        <v>13.461538461538</v>
      </c>
    </row>
    <row r="4487" spans="2:15" x14ac:dyDescent="0.2">
      <c r="D4487" s="176"/>
      <c r="E4487" s="59" t="s">
        <v>45</v>
      </c>
      <c r="F4487" s="60"/>
      <c r="G4487" s="56">
        <v>70</v>
      </c>
      <c r="H4487" s="83">
        <v>14.285714285714</v>
      </c>
      <c r="I4487" s="47">
        <v>14.285714285714</v>
      </c>
      <c r="J4487" s="92">
        <v>41.428571428570997</v>
      </c>
      <c r="K4487" s="80">
        <v>0</v>
      </c>
      <c r="L4487" s="80">
        <v>0</v>
      </c>
      <c r="M4487" s="47">
        <v>2.8571428571430002</v>
      </c>
      <c r="N4487" s="47">
        <v>4.2857142857139996</v>
      </c>
      <c r="O4487" s="117">
        <v>30</v>
      </c>
    </row>
    <row r="4489" spans="2:15" x14ac:dyDescent="0.2">
      <c r="B4489" s="43" t="str">
        <f xml:space="preserve"> HYPERLINK("#'目次'!B169", "[163]")</f>
        <v>[163]</v>
      </c>
      <c r="C4489" s="31" t="s">
        <v>318</v>
      </c>
    </row>
    <row r="4490" spans="2:15" x14ac:dyDescent="0.2">
      <c r="C4490" s="156" t="s">
        <v>292</v>
      </c>
    </row>
    <row r="4493" spans="2:15" ht="24" x14ac:dyDescent="0.2">
      <c r="D4493" s="177"/>
      <c r="E4493" s="178"/>
      <c r="F4493" s="178"/>
      <c r="G4493" s="40" t="s">
        <v>14</v>
      </c>
      <c r="H4493" s="42" t="s">
        <v>213</v>
      </c>
      <c r="I4493" s="15" t="s">
        <v>214</v>
      </c>
      <c r="J4493" s="15" t="s">
        <v>215</v>
      </c>
      <c r="K4493" s="15" t="s">
        <v>216</v>
      </c>
      <c r="L4493" s="15" t="s">
        <v>217</v>
      </c>
      <c r="M4493" s="15" t="s">
        <v>293</v>
      </c>
      <c r="N4493" s="15" t="s">
        <v>86</v>
      </c>
      <c r="O4493" s="44" t="s">
        <v>17</v>
      </c>
    </row>
    <row r="4494" spans="2:15" x14ac:dyDescent="0.2">
      <c r="D4494" s="179"/>
      <c r="E4494" s="180"/>
      <c r="F4494" s="180"/>
      <c r="G4494" s="39"/>
      <c r="H4494" s="41"/>
      <c r="I4494" s="14"/>
      <c r="J4494" s="14"/>
      <c r="K4494" s="14"/>
      <c r="L4494" s="14"/>
      <c r="M4494" s="14"/>
      <c r="N4494" s="14"/>
      <c r="O4494" s="38"/>
    </row>
    <row r="4495" spans="2:15" x14ac:dyDescent="0.2">
      <c r="D4495" s="58"/>
      <c r="E4495" s="53" t="s">
        <v>14</v>
      </c>
      <c r="F4495" s="52"/>
      <c r="G4495" s="37">
        <v>1163</v>
      </c>
      <c r="H4495" s="24">
        <v>10.920034393809001</v>
      </c>
      <c r="I4495" s="24">
        <v>4.1272570937230002</v>
      </c>
      <c r="J4495" s="24">
        <v>49.699054170248999</v>
      </c>
      <c r="K4495" s="24">
        <v>0.94582975064499997</v>
      </c>
      <c r="L4495" s="24">
        <v>3.0954428202919999</v>
      </c>
      <c r="M4495" s="24">
        <v>4.1272570937230002</v>
      </c>
      <c r="N4495" s="24">
        <v>7.9105760963030001</v>
      </c>
      <c r="O4495" s="68">
        <v>21.668099742046</v>
      </c>
    </row>
    <row r="4496" spans="2:15" x14ac:dyDescent="0.2">
      <c r="D4496" s="174" t="s">
        <v>18</v>
      </c>
      <c r="E4496" s="20" t="s">
        <v>19</v>
      </c>
      <c r="F4496" s="22"/>
      <c r="G4496" s="21">
        <v>52</v>
      </c>
      <c r="H4496" s="51">
        <v>9.6153846153850004</v>
      </c>
      <c r="I4496" s="19">
        <v>5.7692307692310001</v>
      </c>
      <c r="J4496" s="19">
        <v>51.923076923076998</v>
      </c>
      <c r="K4496" s="19">
        <v>1.923076923077</v>
      </c>
      <c r="L4496" s="19">
        <v>1.923076923077</v>
      </c>
      <c r="M4496" s="19">
        <v>1.923076923077</v>
      </c>
      <c r="N4496" s="19">
        <v>7.6923076923079998</v>
      </c>
      <c r="O4496" s="50">
        <v>19.230769230768999</v>
      </c>
    </row>
    <row r="4497" spans="4:15" x14ac:dyDescent="0.2">
      <c r="D4497" s="175"/>
      <c r="E4497" s="4" t="s">
        <v>20</v>
      </c>
      <c r="F4497" s="6"/>
      <c r="G4497" s="5">
        <v>75</v>
      </c>
      <c r="H4497" s="32">
        <v>12</v>
      </c>
      <c r="I4497" s="12">
        <v>4</v>
      </c>
      <c r="J4497" s="12">
        <v>45.333333333333002</v>
      </c>
      <c r="K4497" s="29">
        <v>0</v>
      </c>
      <c r="L4497" s="12">
        <v>8</v>
      </c>
      <c r="M4497" s="12">
        <v>5.333333333333</v>
      </c>
      <c r="N4497" s="12">
        <v>8</v>
      </c>
      <c r="O4497" s="34">
        <v>22.666666666666998</v>
      </c>
    </row>
    <row r="4498" spans="4:15" x14ac:dyDescent="0.2">
      <c r="D4498" s="175"/>
      <c r="E4498" s="4" t="s">
        <v>21</v>
      </c>
      <c r="F4498" s="6"/>
      <c r="G4498" s="5">
        <v>469</v>
      </c>
      <c r="H4498" s="32">
        <v>9.5948827292109993</v>
      </c>
      <c r="I4498" s="12">
        <v>4.6908315565030003</v>
      </c>
      <c r="J4498" s="12">
        <v>51.81236673774</v>
      </c>
      <c r="K4498" s="12">
        <v>0.63965884861400002</v>
      </c>
      <c r="L4498" s="12">
        <v>2.3454157782520002</v>
      </c>
      <c r="M4498" s="12">
        <v>4.0511727078890001</v>
      </c>
      <c r="N4498" s="12">
        <v>8.7420042643919995</v>
      </c>
      <c r="O4498" s="34">
        <v>20.682302771854999</v>
      </c>
    </row>
    <row r="4499" spans="4:15" x14ac:dyDescent="0.2">
      <c r="D4499" s="175"/>
      <c r="E4499" s="4" t="s">
        <v>22</v>
      </c>
      <c r="F4499" s="6"/>
      <c r="G4499" s="5">
        <v>34</v>
      </c>
      <c r="H4499" s="77">
        <v>5.8823529411760003</v>
      </c>
      <c r="I4499" s="12">
        <v>5.8823529411760003</v>
      </c>
      <c r="J4499" s="28">
        <v>55.882352941176002</v>
      </c>
      <c r="K4499" s="29">
        <v>0</v>
      </c>
      <c r="L4499" s="12">
        <v>2.9411764705880001</v>
      </c>
      <c r="M4499" s="12">
        <v>5.8823529411760003</v>
      </c>
      <c r="N4499" s="12">
        <v>5.8823529411760003</v>
      </c>
      <c r="O4499" s="34">
        <v>23.529411764706001</v>
      </c>
    </row>
    <row r="4500" spans="4:15" x14ac:dyDescent="0.2">
      <c r="D4500" s="175"/>
      <c r="E4500" s="4" t="s">
        <v>23</v>
      </c>
      <c r="F4500" s="6"/>
      <c r="G4500" s="5">
        <v>136</v>
      </c>
      <c r="H4500" s="32">
        <v>12.5</v>
      </c>
      <c r="I4500" s="12">
        <v>2.9411764705880001</v>
      </c>
      <c r="J4500" s="12">
        <v>45.588235294118</v>
      </c>
      <c r="K4500" s="29">
        <v>0</v>
      </c>
      <c r="L4500" s="12">
        <v>2.2058823529409999</v>
      </c>
      <c r="M4500" s="12">
        <v>2.9411764705880001</v>
      </c>
      <c r="N4500" s="12">
        <v>11.029411764705999</v>
      </c>
      <c r="O4500" s="34">
        <v>23.529411764706001</v>
      </c>
    </row>
    <row r="4501" spans="4:15" x14ac:dyDescent="0.2">
      <c r="D4501" s="175"/>
      <c r="E4501" s="4" t="s">
        <v>24</v>
      </c>
      <c r="F4501" s="6"/>
      <c r="G4501" s="5">
        <v>180</v>
      </c>
      <c r="H4501" s="32">
        <v>8.8888888888889994</v>
      </c>
      <c r="I4501" s="12">
        <v>1.666666666667</v>
      </c>
      <c r="J4501" s="12">
        <v>51.111111111111001</v>
      </c>
      <c r="K4501" s="12">
        <v>1.666666666667</v>
      </c>
      <c r="L4501" s="12">
        <v>5.5555555555560003</v>
      </c>
      <c r="M4501" s="12">
        <v>2.2222222222219998</v>
      </c>
      <c r="N4501" s="12">
        <v>8.333333333333</v>
      </c>
      <c r="O4501" s="34">
        <v>23.333333333333002</v>
      </c>
    </row>
    <row r="4502" spans="4:15" x14ac:dyDescent="0.2">
      <c r="D4502" s="175"/>
      <c r="E4502" s="4" t="s">
        <v>25</v>
      </c>
      <c r="F4502" s="6"/>
      <c r="G4502" s="5">
        <v>69</v>
      </c>
      <c r="H4502" s="32">
        <v>11.594202898551</v>
      </c>
      <c r="I4502" s="29">
        <v>0</v>
      </c>
      <c r="J4502" s="12">
        <v>49.275362318840997</v>
      </c>
      <c r="K4502" s="29">
        <v>0</v>
      </c>
      <c r="L4502" s="12">
        <v>4.3478260869570002</v>
      </c>
      <c r="M4502" s="12">
        <v>8.6956521739130004</v>
      </c>
      <c r="N4502" s="12">
        <v>5.7971014492749999</v>
      </c>
      <c r="O4502" s="34">
        <v>23.188405797101002</v>
      </c>
    </row>
    <row r="4503" spans="4:15" x14ac:dyDescent="0.2">
      <c r="D4503" s="175"/>
      <c r="E4503" s="4" t="s">
        <v>26</v>
      </c>
      <c r="F4503" s="6"/>
      <c r="G4503" s="5">
        <v>29</v>
      </c>
      <c r="H4503" s="32">
        <v>13.793103448276</v>
      </c>
      <c r="I4503" s="12">
        <v>3.4482758620689999</v>
      </c>
      <c r="J4503" s="12">
        <v>51.724137931034001</v>
      </c>
      <c r="K4503" s="28">
        <v>6.8965517241379999</v>
      </c>
      <c r="L4503" s="29">
        <v>0</v>
      </c>
      <c r="M4503" s="29">
        <v>0</v>
      </c>
      <c r="N4503" s="90">
        <v>0</v>
      </c>
      <c r="O4503" s="34">
        <v>24.137931034483</v>
      </c>
    </row>
    <row r="4504" spans="4:15" x14ac:dyDescent="0.2">
      <c r="D4504" s="175"/>
      <c r="E4504" s="4" t="s">
        <v>27</v>
      </c>
      <c r="F4504" s="6"/>
      <c r="G4504" s="5">
        <v>64</v>
      </c>
      <c r="H4504" s="75">
        <v>17.1875</v>
      </c>
      <c r="I4504" s="12">
        <v>6.25</v>
      </c>
      <c r="J4504" s="12">
        <v>46.875</v>
      </c>
      <c r="K4504" s="12">
        <v>3.125</v>
      </c>
      <c r="L4504" s="29">
        <v>0</v>
      </c>
      <c r="M4504" s="28">
        <v>9.375</v>
      </c>
      <c r="N4504" s="12">
        <v>4.6875</v>
      </c>
      <c r="O4504" s="34">
        <v>17.1875</v>
      </c>
    </row>
    <row r="4505" spans="4:15" x14ac:dyDescent="0.2">
      <c r="D4505" s="175"/>
      <c r="E4505" s="4" t="s">
        <v>28</v>
      </c>
      <c r="F4505" s="6"/>
      <c r="G4505" s="5">
        <v>48</v>
      </c>
      <c r="H4505" s="75">
        <v>18.75</v>
      </c>
      <c r="I4505" s="28">
        <v>10.416666666667</v>
      </c>
      <c r="J4505" s="33">
        <v>41.666666666666998</v>
      </c>
      <c r="K4505" s="29">
        <v>0</v>
      </c>
      <c r="L4505" s="12">
        <v>2.083333333333</v>
      </c>
      <c r="M4505" s="12">
        <v>4.166666666667</v>
      </c>
      <c r="N4505" s="12">
        <v>4.166666666667</v>
      </c>
      <c r="O4505" s="34">
        <v>18.75</v>
      </c>
    </row>
    <row r="4506" spans="4:15" x14ac:dyDescent="0.2">
      <c r="D4506" s="175"/>
      <c r="E4506" s="4" t="s">
        <v>29</v>
      </c>
      <c r="F4506" s="6"/>
      <c r="G4506" s="5">
        <v>7</v>
      </c>
      <c r="H4506" s="32">
        <v>14.285714285714</v>
      </c>
      <c r="I4506" s="49">
        <v>14.285714285714</v>
      </c>
      <c r="J4506" s="61">
        <v>28.571428571428999</v>
      </c>
      <c r="K4506" s="29">
        <v>0</v>
      </c>
      <c r="L4506" s="29">
        <v>0</v>
      </c>
      <c r="M4506" s="29">
        <v>0</v>
      </c>
      <c r="N4506" s="90">
        <v>0</v>
      </c>
      <c r="O4506" s="107">
        <v>42.857142857143003</v>
      </c>
    </row>
    <row r="4507" spans="4:15" x14ac:dyDescent="0.2">
      <c r="D4507" s="174" t="s">
        <v>30</v>
      </c>
      <c r="E4507" s="20" t="s">
        <v>31</v>
      </c>
      <c r="F4507" s="22"/>
      <c r="G4507" s="21">
        <v>373</v>
      </c>
      <c r="H4507" s="51">
        <v>10.187667560322</v>
      </c>
      <c r="I4507" s="19">
        <v>3.2171581769439999</v>
      </c>
      <c r="J4507" s="19">
        <v>54.423592493298003</v>
      </c>
      <c r="K4507" s="74">
        <v>0</v>
      </c>
      <c r="L4507" s="19">
        <v>1.6085790884719999</v>
      </c>
      <c r="M4507" s="19">
        <v>3.4852546916890002</v>
      </c>
      <c r="N4507" s="19">
        <v>7.2386058981229997</v>
      </c>
      <c r="O4507" s="50">
        <v>20.643431635389</v>
      </c>
    </row>
    <row r="4508" spans="4:15" x14ac:dyDescent="0.2">
      <c r="D4508" s="175"/>
      <c r="E4508" s="4" t="s">
        <v>32</v>
      </c>
      <c r="F4508" s="6"/>
      <c r="G4508" s="5">
        <v>339</v>
      </c>
      <c r="H4508" s="32">
        <v>12.389380530973</v>
      </c>
      <c r="I4508" s="12">
        <v>5.0147492625370003</v>
      </c>
      <c r="J4508" s="12">
        <v>46.312684365781998</v>
      </c>
      <c r="K4508" s="12">
        <v>2.0648967551620001</v>
      </c>
      <c r="L4508" s="12">
        <v>3.53982300885</v>
      </c>
      <c r="M4508" s="12">
        <v>4.1297935103240002</v>
      </c>
      <c r="N4508" s="12">
        <v>7.3746312684369997</v>
      </c>
      <c r="O4508" s="34">
        <v>22.123893805310001</v>
      </c>
    </row>
    <row r="4509" spans="4:15" x14ac:dyDescent="0.2">
      <c r="D4509" s="175"/>
      <c r="E4509" s="4" t="s">
        <v>33</v>
      </c>
      <c r="F4509" s="6"/>
      <c r="G4509" s="5">
        <v>365</v>
      </c>
      <c r="H4509" s="32">
        <v>9.5890410958899999</v>
      </c>
      <c r="I4509" s="12">
        <v>4.1095890410960001</v>
      </c>
      <c r="J4509" s="12">
        <v>49.315068493151003</v>
      </c>
      <c r="K4509" s="12">
        <v>0.82191780821899996</v>
      </c>
      <c r="L4509" s="12">
        <v>3.5616438356160001</v>
      </c>
      <c r="M4509" s="12">
        <v>5.2054794520550001</v>
      </c>
      <c r="N4509" s="12">
        <v>8.4931506849320009</v>
      </c>
      <c r="O4509" s="34">
        <v>22.739726027397001</v>
      </c>
    </row>
    <row r="4510" spans="4:15" x14ac:dyDescent="0.2">
      <c r="D4510" s="175"/>
      <c r="E4510" s="4" t="s">
        <v>34</v>
      </c>
      <c r="F4510" s="6"/>
      <c r="G4510" s="5">
        <v>86</v>
      </c>
      <c r="H4510" s="32">
        <v>13.953488372093</v>
      </c>
      <c r="I4510" s="12">
        <v>4.6511627906979998</v>
      </c>
      <c r="J4510" s="33">
        <v>44.186046511628</v>
      </c>
      <c r="K4510" s="12">
        <v>1.1627906976739999</v>
      </c>
      <c r="L4510" s="12">
        <v>5.8139534883720003</v>
      </c>
      <c r="M4510" s="12">
        <v>2.3255813953489999</v>
      </c>
      <c r="N4510" s="12">
        <v>10.465116279069999</v>
      </c>
      <c r="O4510" s="34">
        <v>19.767441860464999</v>
      </c>
    </row>
    <row r="4511" spans="4:15" x14ac:dyDescent="0.2">
      <c r="D4511" s="174" t="s">
        <v>35</v>
      </c>
      <c r="E4511" s="20" t="s">
        <v>36</v>
      </c>
      <c r="F4511" s="22"/>
      <c r="G4511" s="21">
        <v>597</v>
      </c>
      <c r="H4511" s="51">
        <v>11.05527638191</v>
      </c>
      <c r="I4511" s="19">
        <v>4.8576214405359996</v>
      </c>
      <c r="J4511" s="19">
        <v>51.591289782244999</v>
      </c>
      <c r="K4511" s="19">
        <v>0.83752093802299998</v>
      </c>
      <c r="L4511" s="19">
        <v>3.015075376884</v>
      </c>
      <c r="M4511" s="19">
        <v>4.0201005025130003</v>
      </c>
      <c r="N4511" s="19">
        <v>5.8626465661639999</v>
      </c>
      <c r="O4511" s="50">
        <v>21.943048576214</v>
      </c>
    </row>
    <row r="4512" spans="4:15" x14ac:dyDescent="0.2">
      <c r="D4512" s="175"/>
      <c r="E4512" s="4" t="s">
        <v>37</v>
      </c>
      <c r="F4512" s="6"/>
      <c r="G4512" s="5">
        <v>566</v>
      </c>
      <c r="H4512" s="32">
        <v>10.777385159011001</v>
      </c>
      <c r="I4512" s="12">
        <v>3.3568904593640001</v>
      </c>
      <c r="J4512" s="12">
        <v>47.703180212013997</v>
      </c>
      <c r="K4512" s="12">
        <v>1.0600706713779999</v>
      </c>
      <c r="L4512" s="12">
        <v>3.1802120141339998</v>
      </c>
      <c r="M4512" s="12">
        <v>4.2402826855119997</v>
      </c>
      <c r="N4512" s="12">
        <v>10.070671378091999</v>
      </c>
      <c r="O4512" s="34">
        <v>21.378091872792002</v>
      </c>
    </row>
    <row r="4513" spans="2:15" x14ac:dyDescent="0.2">
      <c r="D4513" s="174" t="s">
        <v>38</v>
      </c>
      <c r="E4513" s="20" t="s">
        <v>39</v>
      </c>
      <c r="F4513" s="22"/>
      <c r="G4513" s="21">
        <v>58</v>
      </c>
      <c r="H4513" s="119">
        <v>36.206896551724</v>
      </c>
      <c r="I4513" s="19">
        <v>1.7241379310339999</v>
      </c>
      <c r="J4513" s="98">
        <v>22.413793103448</v>
      </c>
      <c r="K4513" s="19">
        <v>3.4482758620689999</v>
      </c>
      <c r="L4513" s="19">
        <v>6.8965517241379999</v>
      </c>
      <c r="M4513" s="88">
        <v>10.344827586207</v>
      </c>
      <c r="N4513" s="19">
        <v>3.4482758620689999</v>
      </c>
      <c r="O4513" s="50">
        <v>18.965517241379001</v>
      </c>
    </row>
    <row r="4514" spans="2:15" x14ac:dyDescent="0.2">
      <c r="D4514" s="175"/>
      <c r="E4514" s="4" t="s">
        <v>40</v>
      </c>
      <c r="F4514" s="6"/>
      <c r="G4514" s="5">
        <v>144</v>
      </c>
      <c r="H4514" s="75">
        <v>18.055555555556001</v>
      </c>
      <c r="I4514" s="12">
        <v>3.4722222222219998</v>
      </c>
      <c r="J4514" s="49">
        <v>59.722222222222001</v>
      </c>
      <c r="K4514" s="12">
        <v>2.083333333333</v>
      </c>
      <c r="L4514" s="12">
        <v>5.5555555555560003</v>
      </c>
      <c r="M4514" s="12">
        <v>4.8611111111109997</v>
      </c>
      <c r="N4514" s="12">
        <v>4.166666666667</v>
      </c>
      <c r="O4514" s="122">
        <v>9.0277777777780006</v>
      </c>
    </row>
    <row r="4515" spans="2:15" x14ac:dyDescent="0.2">
      <c r="D4515" s="175"/>
      <c r="E4515" s="4" t="s">
        <v>41</v>
      </c>
      <c r="F4515" s="6"/>
      <c r="G4515" s="5">
        <v>202</v>
      </c>
      <c r="H4515" s="77">
        <v>5.4455445544550001</v>
      </c>
      <c r="I4515" s="12">
        <v>2.4752475247520001</v>
      </c>
      <c r="J4515" s="49">
        <v>68.811881188119003</v>
      </c>
      <c r="K4515" s="12">
        <v>0.99009900990099997</v>
      </c>
      <c r="L4515" s="12">
        <v>3.9603960396039999</v>
      </c>
      <c r="M4515" s="12">
        <v>3.4653465346529999</v>
      </c>
      <c r="N4515" s="12">
        <v>4.4554455445540002</v>
      </c>
      <c r="O4515" s="101">
        <v>12.871287128713</v>
      </c>
    </row>
    <row r="4516" spans="2:15" x14ac:dyDescent="0.2">
      <c r="D4516" s="175"/>
      <c r="E4516" s="4" t="s">
        <v>42</v>
      </c>
      <c r="F4516" s="6"/>
      <c r="G4516" s="5">
        <v>208</v>
      </c>
      <c r="H4516" s="32">
        <v>11.538461538462</v>
      </c>
      <c r="I4516" s="12">
        <v>2.884615384615</v>
      </c>
      <c r="J4516" s="28">
        <v>59.134615384615003</v>
      </c>
      <c r="K4516" s="12">
        <v>0.48076923076900002</v>
      </c>
      <c r="L4516" s="12">
        <v>2.4038461538460001</v>
      </c>
      <c r="M4516" s="12">
        <v>5.2884615384620002</v>
      </c>
      <c r="N4516" s="12">
        <v>5.7692307692310001</v>
      </c>
      <c r="O4516" s="101">
        <v>15.384615384615</v>
      </c>
    </row>
    <row r="4517" spans="2:15" x14ac:dyDescent="0.2">
      <c r="D4517" s="175"/>
      <c r="E4517" s="4" t="s">
        <v>43</v>
      </c>
      <c r="F4517" s="6"/>
      <c r="G4517" s="5">
        <v>199</v>
      </c>
      <c r="H4517" s="77">
        <v>5.5276381909549999</v>
      </c>
      <c r="I4517" s="12">
        <v>2.0100502512560001</v>
      </c>
      <c r="J4517" s="12">
        <v>53.768844221106001</v>
      </c>
      <c r="K4517" s="12">
        <v>1.507537688442</v>
      </c>
      <c r="L4517" s="12">
        <v>3.015075376884</v>
      </c>
      <c r="M4517" s="12">
        <v>3.5175879396980001</v>
      </c>
      <c r="N4517" s="12">
        <v>11.557788944724001</v>
      </c>
      <c r="O4517" s="34">
        <v>21.105527638190999</v>
      </c>
    </row>
    <row r="4518" spans="2:15" x14ac:dyDescent="0.2">
      <c r="D4518" s="175"/>
      <c r="E4518" s="4" t="s">
        <v>44</v>
      </c>
      <c r="F4518" s="6"/>
      <c r="G4518" s="5">
        <v>211</v>
      </c>
      <c r="H4518" s="32">
        <v>9.9526066350709996</v>
      </c>
      <c r="I4518" s="12">
        <v>7.5829383886260002</v>
      </c>
      <c r="J4518" s="61">
        <v>36.018957345971998</v>
      </c>
      <c r="K4518" s="29">
        <v>0</v>
      </c>
      <c r="L4518" s="12">
        <v>2.3696682464449998</v>
      </c>
      <c r="M4518" s="12">
        <v>3.3175355450240001</v>
      </c>
      <c r="N4518" s="12">
        <v>11.848341232227</v>
      </c>
      <c r="O4518" s="97">
        <v>29.383886255924001</v>
      </c>
    </row>
    <row r="4519" spans="2:15" x14ac:dyDescent="0.2">
      <c r="D4519" s="176"/>
      <c r="E4519" s="59" t="s">
        <v>45</v>
      </c>
      <c r="F4519" s="60"/>
      <c r="G4519" s="56">
        <v>141</v>
      </c>
      <c r="H4519" s="83">
        <v>9.2198581560279997</v>
      </c>
      <c r="I4519" s="47">
        <v>7.8014184397159996</v>
      </c>
      <c r="J4519" s="92">
        <v>24.113475177304998</v>
      </c>
      <c r="K4519" s="80">
        <v>0</v>
      </c>
      <c r="L4519" s="80">
        <v>0</v>
      </c>
      <c r="M4519" s="47">
        <v>2.1276595744679998</v>
      </c>
      <c r="N4519" s="47">
        <v>10.638297872340001</v>
      </c>
      <c r="O4519" s="117">
        <v>46.808510638298003</v>
      </c>
    </row>
    <row r="4521" spans="2:15" x14ac:dyDescent="0.2">
      <c r="B4521" s="43" t="str">
        <f xml:space="preserve"> HYPERLINK("#'目次'!B170", "[164]")</f>
        <v>[164]</v>
      </c>
      <c r="C4521" s="31" t="s">
        <v>318</v>
      </c>
    </row>
    <row r="4522" spans="2:15" x14ac:dyDescent="0.2">
      <c r="C4522" s="156" t="s">
        <v>292</v>
      </c>
    </row>
    <row r="4525" spans="2:15" ht="24" x14ac:dyDescent="0.2">
      <c r="D4525" s="177"/>
      <c r="E4525" s="178"/>
      <c r="F4525" s="178"/>
      <c r="G4525" s="40" t="s">
        <v>14</v>
      </c>
      <c r="H4525" s="42" t="s">
        <v>213</v>
      </c>
      <c r="I4525" s="15" t="s">
        <v>214</v>
      </c>
      <c r="J4525" s="15" t="s">
        <v>215</v>
      </c>
      <c r="K4525" s="15" t="s">
        <v>216</v>
      </c>
      <c r="L4525" s="15" t="s">
        <v>217</v>
      </c>
      <c r="M4525" s="15" t="s">
        <v>293</v>
      </c>
      <c r="N4525" s="15" t="s">
        <v>86</v>
      </c>
      <c r="O4525" s="44" t="s">
        <v>17</v>
      </c>
    </row>
    <row r="4526" spans="2:15" x14ac:dyDescent="0.2">
      <c r="D4526" s="179"/>
      <c r="E4526" s="180"/>
      <c r="F4526" s="180"/>
      <c r="G4526" s="39"/>
      <c r="H4526" s="41"/>
      <c r="I4526" s="14"/>
      <c r="J4526" s="14"/>
      <c r="K4526" s="14"/>
      <c r="L4526" s="14"/>
      <c r="M4526" s="14"/>
      <c r="N4526" s="14"/>
      <c r="O4526" s="38"/>
    </row>
    <row r="4527" spans="2:15" x14ac:dyDescent="0.2">
      <c r="D4527" s="58"/>
      <c r="E4527" s="53" t="s">
        <v>14</v>
      </c>
      <c r="F4527" s="52"/>
      <c r="G4527" s="37">
        <v>1163</v>
      </c>
      <c r="H4527" s="24">
        <v>10.920034393809001</v>
      </c>
      <c r="I4527" s="24">
        <v>4.1272570937230002</v>
      </c>
      <c r="J4527" s="24">
        <v>49.699054170248999</v>
      </c>
      <c r="K4527" s="24">
        <v>0.94582975064499997</v>
      </c>
      <c r="L4527" s="24">
        <v>3.0954428202919999</v>
      </c>
      <c r="M4527" s="24">
        <v>4.1272570937230002</v>
      </c>
      <c r="N4527" s="24">
        <v>7.9105760963030001</v>
      </c>
      <c r="O4527" s="68">
        <v>21.668099742046</v>
      </c>
    </row>
    <row r="4528" spans="2:15" x14ac:dyDescent="0.2">
      <c r="D4528" s="174" t="s">
        <v>52</v>
      </c>
      <c r="E4528" s="20" t="s">
        <v>53</v>
      </c>
      <c r="F4528" s="22"/>
      <c r="G4528" s="21">
        <v>15</v>
      </c>
      <c r="H4528" s="51">
        <v>6.666666666667</v>
      </c>
      <c r="I4528" s="19">
        <v>6.666666666667</v>
      </c>
      <c r="J4528" s="19">
        <v>46.666666666666998</v>
      </c>
      <c r="K4528" s="74">
        <v>0</v>
      </c>
      <c r="L4528" s="19">
        <v>6.666666666667</v>
      </c>
      <c r="M4528" s="19">
        <v>6.666666666667</v>
      </c>
      <c r="N4528" s="123">
        <v>0</v>
      </c>
      <c r="O4528" s="50">
        <v>26.666666666666998</v>
      </c>
    </row>
    <row r="4529" spans="4:15" ht="24" x14ac:dyDescent="0.2">
      <c r="D4529" s="175"/>
      <c r="E4529" s="4" t="s">
        <v>54</v>
      </c>
      <c r="F4529" s="6"/>
      <c r="G4529" s="5">
        <v>116</v>
      </c>
      <c r="H4529" s="32">
        <v>8.6206896551720007</v>
      </c>
      <c r="I4529" s="12">
        <v>3.4482758620689999</v>
      </c>
      <c r="J4529" s="12">
        <v>51.724137931034001</v>
      </c>
      <c r="K4529" s="12">
        <v>1.7241379310339999</v>
      </c>
      <c r="L4529" s="12">
        <v>2.586206896552</v>
      </c>
      <c r="M4529" s="12">
        <v>1.7241379310339999</v>
      </c>
      <c r="N4529" s="12">
        <v>6.8965517241379999</v>
      </c>
      <c r="O4529" s="34">
        <v>25</v>
      </c>
    </row>
    <row r="4530" spans="4:15" x14ac:dyDescent="0.2">
      <c r="D4530" s="175"/>
      <c r="E4530" s="4" t="s">
        <v>55</v>
      </c>
      <c r="F4530" s="6"/>
      <c r="G4530" s="5">
        <v>41</v>
      </c>
      <c r="H4530" s="77">
        <v>2.4390243902440001</v>
      </c>
      <c r="I4530" s="12">
        <v>2.4390243902440001</v>
      </c>
      <c r="J4530" s="49">
        <v>63.414634146341001</v>
      </c>
      <c r="K4530" s="12">
        <v>2.4390243902440001</v>
      </c>
      <c r="L4530" s="12">
        <v>7.3170731707319998</v>
      </c>
      <c r="M4530" s="12">
        <v>4.8780487804880002</v>
      </c>
      <c r="N4530" s="90">
        <v>0</v>
      </c>
      <c r="O4530" s="34">
        <v>19.512195121950999</v>
      </c>
    </row>
    <row r="4531" spans="4:15" x14ac:dyDescent="0.2">
      <c r="D4531" s="175"/>
      <c r="E4531" s="4" t="s">
        <v>56</v>
      </c>
      <c r="F4531" s="6"/>
      <c r="G4531" s="5">
        <v>60</v>
      </c>
      <c r="H4531" s="32">
        <v>6.666666666667</v>
      </c>
      <c r="I4531" s="29">
        <v>0</v>
      </c>
      <c r="J4531" s="49">
        <v>73.333333333333002</v>
      </c>
      <c r="K4531" s="29">
        <v>0</v>
      </c>
      <c r="L4531" s="12">
        <v>3.333333333333</v>
      </c>
      <c r="M4531" s="29">
        <v>0</v>
      </c>
      <c r="N4531" s="12">
        <v>3.333333333333</v>
      </c>
      <c r="O4531" s="101">
        <v>16.666666666666998</v>
      </c>
    </row>
    <row r="4532" spans="4:15" x14ac:dyDescent="0.2">
      <c r="D4532" s="175"/>
      <c r="E4532" s="4" t="s">
        <v>57</v>
      </c>
      <c r="F4532" s="6"/>
      <c r="G4532" s="5">
        <v>283</v>
      </c>
      <c r="H4532" s="32">
        <v>8.4805653710249995</v>
      </c>
      <c r="I4532" s="12">
        <v>3.533568904594</v>
      </c>
      <c r="J4532" s="49">
        <v>61.837455830388997</v>
      </c>
      <c r="K4532" s="12">
        <v>0.35335689045899998</v>
      </c>
      <c r="L4532" s="12">
        <v>3.8869257950530001</v>
      </c>
      <c r="M4532" s="12">
        <v>4.5936395759720003</v>
      </c>
      <c r="N4532" s="12">
        <v>6.7137809187280002</v>
      </c>
      <c r="O4532" s="101">
        <v>13.427561837456</v>
      </c>
    </row>
    <row r="4533" spans="4:15" x14ac:dyDescent="0.2">
      <c r="D4533" s="175"/>
      <c r="E4533" s="4" t="s">
        <v>58</v>
      </c>
      <c r="F4533" s="6"/>
      <c r="G4533" s="5">
        <v>123</v>
      </c>
      <c r="H4533" s="32">
        <v>13.821138211381999</v>
      </c>
      <c r="I4533" s="12">
        <v>3.2520325203249998</v>
      </c>
      <c r="J4533" s="12">
        <v>51.219512195122</v>
      </c>
      <c r="K4533" s="12">
        <v>1.6260162601629999</v>
      </c>
      <c r="L4533" s="12">
        <v>1.6260162601629999</v>
      </c>
      <c r="M4533" s="12">
        <v>3.2520325203249998</v>
      </c>
      <c r="N4533" s="12">
        <v>7.3170731707319998</v>
      </c>
      <c r="O4533" s="34">
        <v>21.138211382114001</v>
      </c>
    </row>
    <row r="4534" spans="4:15" x14ac:dyDescent="0.2">
      <c r="D4534" s="175"/>
      <c r="E4534" s="4" t="s">
        <v>59</v>
      </c>
      <c r="F4534" s="6"/>
      <c r="G4534" s="5">
        <v>186</v>
      </c>
      <c r="H4534" s="32">
        <v>7.5268817204299996</v>
      </c>
      <c r="I4534" s="12">
        <v>5.3763440860219998</v>
      </c>
      <c r="J4534" s="12">
        <v>47.849462365591002</v>
      </c>
      <c r="K4534" s="29">
        <v>0</v>
      </c>
      <c r="L4534" s="12">
        <v>2.6881720430109999</v>
      </c>
      <c r="M4534" s="12">
        <v>5.9139784946239997</v>
      </c>
      <c r="N4534" s="12">
        <v>11.290322580645</v>
      </c>
      <c r="O4534" s="34">
        <v>22.043010752688001</v>
      </c>
    </row>
    <row r="4535" spans="4:15" x14ac:dyDescent="0.2">
      <c r="D4535" s="175"/>
      <c r="E4535" s="4" t="s">
        <v>60</v>
      </c>
      <c r="F4535" s="6"/>
      <c r="G4535" s="5">
        <v>163</v>
      </c>
      <c r="H4535" s="32">
        <v>9.8159509202449993</v>
      </c>
      <c r="I4535" s="12">
        <v>3.6809815950920002</v>
      </c>
      <c r="J4535" s="61">
        <v>36.809815950919997</v>
      </c>
      <c r="K4535" s="12">
        <v>0.61349693251500004</v>
      </c>
      <c r="L4535" s="12">
        <v>1.8404907975460001</v>
      </c>
      <c r="M4535" s="12">
        <v>5.5214723926379996</v>
      </c>
      <c r="N4535" s="12">
        <v>10.429447852760999</v>
      </c>
      <c r="O4535" s="107">
        <v>31.901840490798001</v>
      </c>
    </row>
    <row r="4536" spans="4:15" x14ac:dyDescent="0.2">
      <c r="D4536" s="175"/>
      <c r="E4536" s="4" t="s">
        <v>61</v>
      </c>
      <c r="F4536" s="6"/>
      <c r="G4536" s="5">
        <v>72</v>
      </c>
      <c r="H4536" s="94">
        <v>34.722222222222001</v>
      </c>
      <c r="I4536" s="12">
        <v>1.3888888888890001</v>
      </c>
      <c r="J4536" s="61">
        <v>27.777777777777999</v>
      </c>
      <c r="K4536" s="12">
        <v>5.5555555555560003</v>
      </c>
      <c r="L4536" s="28">
        <v>8.333333333333</v>
      </c>
      <c r="M4536" s="12">
        <v>6.9444444444439997</v>
      </c>
      <c r="N4536" s="33">
        <v>2.7777777777780002</v>
      </c>
      <c r="O4536" s="34">
        <v>18.055555555556001</v>
      </c>
    </row>
    <row r="4537" spans="4:15" x14ac:dyDescent="0.2">
      <c r="D4537" s="175"/>
      <c r="E4537" s="4" t="s">
        <v>62</v>
      </c>
      <c r="F4537" s="6"/>
      <c r="G4537" s="5">
        <v>103</v>
      </c>
      <c r="H4537" s="32">
        <v>14.563106796116999</v>
      </c>
      <c r="I4537" s="28">
        <v>10.679611650485</v>
      </c>
      <c r="J4537" s="61">
        <v>32.038834951456003</v>
      </c>
      <c r="K4537" s="29">
        <v>0</v>
      </c>
      <c r="L4537" s="29">
        <v>0</v>
      </c>
      <c r="M4537" s="12">
        <v>0.97087378640800004</v>
      </c>
      <c r="N4537" s="28">
        <v>13.592233009709</v>
      </c>
      <c r="O4537" s="97">
        <v>30.097087378641</v>
      </c>
    </row>
    <row r="4538" spans="4:15" x14ac:dyDescent="0.2">
      <c r="D4538" s="174" t="s">
        <v>63</v>
      </c>
      <c r="E4538" s="20" t="s">
        <v>64</v>
      </c>
      <c r="F4538" s="22"/>
      <c r="G4538" s="21">
        <v>214</v>
      </c>
      <c r="H4538" s="51">
        <v>15.887850467290001</v>
      </c>
      <c r="I4538" s="19">
        <v>7.009345794393</v>
      </c>
      <c r="J4538" s="98">
        <v>34.112149532709999</v>
      </c>
      <c r="K4538" s="19">
        <v>0.93457943925200004</v>
      </c>
      <c r="L4538" s="19">
        <v>2.3364485981310001</v>
      </c>
      <c r="M4538" s="19">
        <v>5.140186915888</v>
      </c>
      <c r="N4538" s="19">
        <v>7.9439252336450004</v>
      </c>
      <c r="O4538" s="128">
        <v>29.439252336449002</v>
      </c>
    </row>
    <row r="4539" spans="4:15" x14ac:dyDescent="0.2">
      <c r="D4539" s="175"/>
      <c r="E4539" s="4" t="s">
        <v>65</v>
      </c>
      <c r="F4539" s="6"/>
      <c r="G4539" s="5">
        <v>160</v>
      </c>
      <c r="H4539" s="32">
        <v>10.625</v>
      </c>
      <c r="I4539" s="12">
        <v>3.125</v>
      </c>
      <c r="J4539" s="12">
        <v>45</v>
      </c>
      <c r="K4539" s="12">
        <v>1.875</v>
      </c>
      <c r="L4539" s="12">
        <v>1.875</v>
      </c>
      <c r="M4539" s="12">
        <v>4.375</v>
      </c>
      <c r="N4539" s="12">
        <v>8.125</v>
      </c>
      <c r="O4539" s="97">
        <v>26.875</v>
      </c>
    </row>
    <row r="4540" spans="4:15" x14ac:dyDescent="0.2">
      <c r="D4540" s="175"/>
      <c r="E4540" s="4" t="s">
        <v>66</v>
      </c>
      <c r="F4540" s="6"/>
      <c r="G4540" s="5">
        <v>160</v>
      </c>
      <c r="H4540" s="32">
        <v>10.625</v>
      </c>
      <c r="I4540" s="12">
        <v>5</v>
      </c>
      <c r="J4540" s="12">
        <v>45.625</v>
      </c>
      <c r="K4540" s="12">
        <v>1.25</v>
      </c>
      <c r="L4540" s="12">
        <v>6.25</v>
      </c>
      <c r="M4540" s="12">
        <v>5</v>
      </c>
      <c r="N4540" s="12">
        <v>7.5</v>
      </c>
      <c r="O4540" s="34">
        <v>21.875</v>
      </c>
    </row>
    <row r="4541" spans="4:15" x14ac:dyDescent="0.2">
      <c r="D4541" s="175"/>
      <c r="E4541" s="4" t="s">
        <v>67</v>
      </c>
      <c r="F4541" s="6"/>
      <c r="G4541" s="5">
        <v>150</v>
      </c>
      <c r="H4541" s="32">
        <v>9.333333333333</v>
      </c>
      <c r="I4541" s="12">
        <v>4</v>
      </c>
      <c r="J4541" s="28">
        <v>55.333333333333002</v>
      </c>
      <c r="K4541" s="12">
        <v>0.66666666666700003</v>
      </c>
      <c r="L4541" s="12">
        <v>3.333333333333</v>
      </c>
      <c r="M4541" s="12">
        <v>1.333333333333</v>
      </c>
      <c r="N4541" s="12">
        <v>10</v>
      </c>
      <c r="O4541" s="34">
        <v>19.333333333333002</v>
      </c>
    </row>
    <row r="4542" spans="4:15" x14ac:dyDescent="0.2">
      <c r="D4542" s="175"/>
      <c r="E4542" s="4" t="s">
        <v>68</v>
      </c>
      <c r="F4542" s="6"/>
      <c r="G4542" s="5">
        <v>110</v>
      </c>
      <c r="H4542" s="32">
        <v>10.909090909091001</v>
      </c>
      <c r="I4542" s="12">
        <v>3.636363636364</v>
      </c>
      <c r="J4542" s="12">
        <v>49.090909090909001</v>
      </c>
      <c r="K4542" s="12">
        <v>0.90909090909099999</v>
      </c>
      <c r="L4542" s="12">
        <v>4.5454545454549997</v>
      </c>
      <c r="M4542" s="12">
        <v>3.636363636364</v>
      </c>
      <c r="N4542" s="12">
        <v>9.0909090909089993</v>
      </c>
      <c r="O4542" s="34">
        <v>22.727272727273</v>
      </c>
    </row>
    <row r="4543" spans="4:15" x14ac:dyDescent="0.2">
      <c r="D4543" s="175"/>
      <c r="E4543" s="4" t="s">
        <v>69</v>
      </c>
      <c r="F4543" s="6"/>
      <c r="G4543" s="5">
        <v>91</v>
      </c>
      <c r="H4543" s="32">
        <v>13.186813186813</v>
      </c>
      <c r="I4543" s="12">
        <v>4.3956043956039998</v>
      </c>
      <c r="J4543" s="12">
        <v>52.747252747253</v>
      </c>
      <c r="K4543" s="12">
        <v>2.1978021978019999</v>
      </c>
      <c r="L4543" s="12">
        <v>1.098901098901</v>
      </c>
      <c r="M4543" s="12">
        <v>6.5934065934069999</v>
      </c>
      <c r="N4543" s="12">
        <v>5.4945054945049998</v>
      </c>
      <c r="O4543" s="34">
        <v>18.681318681318999</v>
      </c>
    </row>
    <row r="4544" spans="4:15" x14ac:dyDescent="0.2">
      <c r="D4544" s="175"/>
      <c r="E4544" s="4" t="s">
        <v>70</v>
      </c>
      <c r="F4544" s="6"/>
      <c r="G4544" s="5">
        <v>127</v>
      </c>
      <c r="H4544" s="77">
        <v>5.5118110236220001</v>
      </c>
      <c r="I4544" s="12">
        <v>1.574803149606</v>
      </c>
      <c r="J4544" s="49">
        <v>66.141732283465004</v>
      </c>
      <c r="K4544" s="29">
        <v>0</v>
      </c>
      <c r="L4544" s="12">
        <v>2.3622047244090001</v>
      </c>
      <c r="M4544" s="12">
        <v>3.9370078740159999</v>
      </c>
      <c r="N4544" s="12">
        <v>5.5118110236220001</v>
      </c>
      <c r="O4544" s="101">
        <v>14.960629921260001</v>
      </c>
    </row>
    <row r="4545" spans="2:15" x14ac:dyDescent="0.2">
      <c r="D4545" s="175"/>
      <c r="E4545" s="4" t="s">
        <v>71</v>
      </c>
      <c r="F4545" s="6"/>
      <c r="G4545" s="5">
        <v>70</v>
      </c>
      <c r="H4545" s="32">
        <v>12.857142857143</v>
      </c>
      <c r="I4545" s="12">
        <v>1.4285714285710001</v>
      </c>
      <c r="J4545" s="28">
        <v>57.142857142856997</v>
      </c>
      <c r="K4545" s="29">
        <v>0</v>
      </c>
      <c r="L4545" s="12">
        <v>2.8571428571430002</v>
      </c>
      <c r="M4545" s="12">
        <v>2.8571428571430002</v>
      </c>
      <c r="N4545" s="12">
        <v>8.5714285714289993</v>
      </c>
      <c r="O4545" s="101">
        <v>14.285714285714</v>
      </c>
    </row>
    <row r="4546" spans="2:15" x14ac:dyDescent="0.2">
      <c r="D4546" s="176"/>
      <c r="E4546" s="59" t="s">
        <v>72</v>
      </c>
      <c r="F4546" s="60"/>
      <c r="G4546" s="56">
        <v>69</v>
      </c>
      <c r="H4546" s="126">
        <v>4.3478260869570002</v>
      </c>
      <c r="I4546" s="47">
        <v>4.3478260869570002</v>
      </c>
      <c r="J4546" s="109">
        <v>71.014492753623003</v>
      </c>
      <c r="K4546" s="80">
        <v>0</v>
      </c>
      <c r="L4546" s="47">
        <v>1.449275362319</v>
      </c>
      <c r="M4546" s="47">
        <v>4.3478260869570002</v>
      </c>
      <c r="N4546" s="47">
        <v>8.6956521739130004</v>
      </c>
      <c r="O4546" s="169">
        <v>7.2463768115939997</v>
      </c>
    </row>
    <row r="4548" spans="2:15" x14ac:dyDescent="0.2">
      <c r="B4548" s="43" t="str">
        <f xml:space="preserve"> HYPERLINK("#'目次'!B171", "[165]")</f>
        <v>[165]</v>
      </c>
      <c r="C4548" s="31" t="s">
        <v>318</v>
      </c>
    </row>
    <row r="4549" spans="2:15" x14ac:dyDescent="0.2">
      <c r="C4549" s="156" t="s">
        <v>292</v>
      </c>
    </row>
    <row r="4551" spans="2:15" x14ac:dyDescent="0.2">
      <c r="C4551" s="31" t="s">
        <v>75</v>
      </c>
    </row>
    <row r="4552" spans="2:15" ht="24" x14ac:dyDescent="0.2">
      <c r="D4552" s="177"/>
      <c r="E4552" s="178"/>
      <c r="F4552" s="178"/>
      <c r="G4552" s="40" t="s">
        <v>14</v>
      </c>
      <c r="H4552" s="42" t="s">
        <v>213</v>
      </c>
      <c r="I4552" s="15" t="s">
        <v>214</v>
      </c>
      <c r="J4552" s="15" t="s">
        <v>215</v>
      </c>
      <c r="K4552" s="15" t="s">
        <v>216</v>
      </c>
      <c r="L4552" s="15" t="s">
        <v>217</v>
      </c>
      <c r="M4552" s="15" t="s">
        <v>293</v>
      </c>
      <c r="N4552" s="15" t="s">
        <v>86</v>
      </c>
      <c r="O4552" s="44" t="s">
        <v>17</v>
      </c>
    </row>
    <row r="4553" spans="2:15" x14ac:dyDescent="0.2">
      <c r="D4553" s="179"/>
      <c r="E4553" s="180"/>
      <c r="F4553" s="180"/>
      <c r="G4553" s="39"/>
      <c r="H4553" s="41"/>
      <c r="I4553" s="14"/>
      <c r="J4553" s="14"/>
      <c r="K4553" s="14"/>
      <c r="L4553" s="14"/>
      <c r="M4553" s="14"/>
      <c r="N4553" s="14"/>
      <c r="O4553" s="38"/>
    </row>
    <row r="4554" spans="2:15" x14ac:dyDescent="0.2">
      <c r="D4554" s="58"/>
      <c r="E4554" s="53" t="s">
        <v>14</v>
      </c>
      <c r="F4554" s="52"/>
      <c r="G4554" s="37">
        <v>1163</v>
      </c>
      <c r="H4554" s="24">
        <v>10.920034393809001</v>
      </c>
      <c r="I4554" s="24">
        <v>4.1272570937230002</v>
      </c>
      <c r="J4554" s="24">
        <v>49.699054170248999</v>
      </c>
      <c r="K4554" s="24">
        <v>0.94582975064499997</v>
      </c>
      <c r="L4554" s="24">
        <v>3.0954428202919999</v>
      </c>
      <c r="M4554" s="24">
        <v>4.1272570937230002</v>
      </c>
      <c r="N4554" s="24">
        <v>7.9105760963030001</v>
      </c>
      <c r="O4554" s="68">
        <v>21.668099742046</v>
      </c>
    </row>
    <row r="4555" spans="2:15" x14ac:dyDescent="0.2">
      <c r="D4555" s="174" t="s">
        <v>36</v>
      </c>
      <c r="E4555" s="20" t="s">
        <v>76</v>
      </c>
      <c r="F4555" s="22"/>
      <c r="G4555" s="21">
        <v>597</v>
      </c>
      <c r="H4555" s="51">
        <v>11.05527638191</v>
      </c>
      <c r="I4555" s="19">
        <v>4.8576214405359996</v>
      </c>
      <c r="J4555" s="19">
        <v>51.591289782244999</v>
      </c>
      <c r="K4555" s="19">
        <v>0.83752093802299998</v>
      </c>
      <c r="L4555" s="19">
        <v>3.015075376884</v>
      </c>
      <c r="M4555" s="19">
        <v>4.0201005025130003</v>
      </c>
      <c r="N4555" s="19">
        <v>5.8626465661639999</v>
      </c>
      <c r="O4555" s="50">
        <v>21.943048576214</v>
      </c>
    </row>
    <row r="4556" spans="2:15" x14ac:dyDescent="0.2">
      <c r="D4556" s="175"/>
      <c r="E4556" s="4" t="s">
        <v>39</v>
      </c>
      <c r="F4556" s="6"/>
      <c r="G4556" s="5">
        <v>32</v>
      </c>
      <c r="H4556" s="94">
        <v>37.5</v>
      </c>
      <c r="I4556" s="12">
        <v>3.125</v>
      </c>
      <c r="J4556" s="61">
        <v>15.625</v>
      </c>
      <c r="K4556" s="12">
        <v>3.125</v>
      </c>
      <c r="L4556" s="12">
        <v>3.125</v>
      </c>
      <c r="M4556" s="28">
        <v>9.375</v>
      </c>
      <c r="N4556" s="12">
        <v>6.25</v>
      </c>
      <c r="O4556" s="34">
        <v>21.875</v>
      </c>
    </row>
    <row r="4557" spans="2:15" x14ac:dyDescent="0.2">
      <c r="D4557" s="175"/>
      <c r="E4557" s="4" t="s">
        <v>40</v>
      </c>
      <c r="F4557" s="6"/>
      <c r="G4557" s="5">
        <v>73</v>
      </c>
      <c r="H4557" s="75">
        <v>17.808219178081998</v>
      </c>
      <c r="I4557" s="12">
        <v>2.7397260273969999</v>
      </c>
      <c r="J4557" s="49">
        <v>64.383561643836003</v>
      </c>
      <c r="K4557" s="12">
        <v>2.7397260273969999</v>
      </c>
      <c r="L4557" s="12">
        <v>4.1095890410960001</v>
      </c>
      <c r="M4557" s="12">
        <v>6.8493150684930004</v>
      </c>
      <c r="N4557" s="12">
        <v>4.1095890410960001</v>
      </c>
      <c r="O4557" s="122">
        <v>6.8493150684930004</v>
      </c>
    </row>
    <row r="4558" spans="2:15" x14ac:dyDescent="0.2">
      <c r="D4558" s="175"/>
      <c r="E4558" s="4" t="s">
        <v>41</v>
      </c>
      <c r="F4558" s="6"/>
      <c r="G4558" s="5">
        <v>106</v>
      </c>
      <c r="H4558" s="77">
        <v>3.7735849056599999</v>
      </c>
      <c r="I4558" s="12">
        <v>3.7735849056599999</v>
      </c>
      <c r="J4558" s="49">
        <v>66.037735849057</v>
      </c>
      <c r="K4558" s="12">
        <v>1.88679245283</v>
      </c>
      <c r="L4558" s="12">
        <v>2.8301886792449999</v>
      </c>
      <c r="M4558" s="12">
        <v>4.7169811320750004</v>
      </c>
      <c r="N4558" s="12">
        <v>4.7169811320750004</v>
      </c>
      <c r="O4558" s="101">
        <v>15.094339622642</v>
      </c>
    </row>
    <row r="4559" spans="2:15" x14ac:dyDescent="0.2">
      <c r="D4559" s="175"/>
      <c r="E4559" s="4" t="s">
        <v>42</v>
      </c>
      <c r="F4559" s="6"/>
      <c r="G4559" s="5">
        <v>112</v>
      </c>
      <c r="H4559" s="32">
        <v>15.178571428571001</v>
      </c>
      <c r="I4559" s="12">
        <v>2.6785714285709998</v>
      </c>
      <c r="J4559" s="28">
        <v>58.928571428570997</v>
      </c>
      <c r="K4559" s="29">
        <v>0</v>
      </c>
      <c r="L4559" s="12">
        <v>2.6785714285709998</v>
      </c>
      <c r="M4559" s="12">
        <v>4.4642857142860004</v>
      </c>
      <c r="N4559" s="33">
        <v>0.89285714285700002</v>
      </c>
      <c r="O4559" s="34">
        <v>18.75</v>
      </c>
    </row>
    <row r="4560" spans="2:15" x14ac:dyDescent="0.2">
      <c r="D4560" s="175"/>
      <c r="E4560" s="4" t="s">
        <v>43</v>
      </c>
      <c r="F4560" s="6"/>
      <c r="G4560" s="5">
        <v>96</v>
      </c>
      <c r="H4560" s="77">
        <v>5.208333333333</v>
      </c>
      <c r="I4560" s="12">
        <v>1.041666666667</v>
      </c>
      <c r="J4560" s="49">
        <v>60.416666666666998</v>
      </c>
      <c r="K4560" s="29">
        <v>0</v>
      </c>
      <c r="L4560" s="12">
        <v>4.166666666667</v>
      </c>
      <c r="M4560" s="12">
        <v>2.083333333333</v>
      </c>
      <c r="N4560" s="12">
        <v>9.375</v>
      </c>
      <c r="O4560" s="34">
        <v>20.833333333333002</v>
      </c>
    </row>
    <row r="4561" spans="2:15" x14ac:dyDescent="0.2">
      <c r="D4561" s="175"/>
      <c r="E4561" s="4" t="s">
        <v>44</v>
      </c>
      <c r="F4561" s="6"/>
      <c r="G4561" s="5">
        <v>107</v>
      </c>
      <c r="H4561" s="32">
        <v>7.4766355140189997</v>
      </c>
      <c r="I4561" s="12">
        <v>8.4112149532709992</v>
      </c>
      <c r="J4561" s="33">
        <v>40.186915887849999</v>
      </c>
      <c r="K4561" s="29">
        <v>0</v>
      </c>
      <c r="L4561" s="12">
        <v>3.7383177570089998</v>
      </c>
      <c r="M4561" s="12">
        <v>2.8037383177569999</v>
      </c>
      <c r="N4561" s="12">
        <v>7.4766355140189997</v>
      </c>
      <c r="O4561" s="97">
        <v>30.841121495326998</v>
      </c>
    </row>
    <row r="4562" spans="2:15" x14ac:dyDescent="0.2">
      <c r="D4562" s="175"/>
      <c r="E4562" s="4" t="s">
        <v>45</v>
      </c>
      <c r="F4562" s="6"/>
      <c r="G4562" s="5">
        <v>71</v>
      </c>
      <c r="H4562" s="32">
        <v>9.8591549295770005</v>
      </c>
      <c r="I4562" s="28">
        <v>12.676056338027999</v>
      </c>
      <c r="J4562" s="61">
        <v>26.760563380282001</v>
      </c>
      <c r="K4562" s="29">
        <v>0</v>
      </c>
      <c r="L4562" s="29">
        <v>0</v>
      </c>
      <c r="M4562" s="12">
        <v>1.4084507042250001</v>
      </c>
      <c r="N4562" s="12">
        <v>9.8591549295770005</v>
      </c>
      <c r="O4562" s="107">
        <v>40.845070422535002</v>
      </c>
    </row>
    <row r="4563" spans="2:15" x14ac:dyDescent="0.2">
      <c r="D4563" s="174" t="s">
        <v>37</v>
      </c>
      <c r="E4563" s="20" t="s">
        <v>77</v>
      </c>
      <c r="F4563" s="22"/>
      <c r="G4563" s="21">
        <v>566</v>
      </c>
      <c r="H4563" s="51">
        <v>10.777385159011001</v>
      </c>
      <c r="I4563" s="19">
        <v>3.3568904593640001</v>
      </c>
      <c r="J4563" s="19">
        <v>47.703180212013997</v>
      </c>
      <c r="K4563" s="19">
        <v>1.0600706713779999</v>
      </c>
      <c r="L4563" s="19">
        <v>3.1802120141339998</v>
      </c>
      <c r="M4563" s="19">
        <v>4.2402826855119997</v>
      </c>
      <c r="N4563" s="19">
        <v>10.070671378091999</v>
      </c>
      <c r="O4563" s="50">
        <v>21.378091872792002</v>
      </c>
    </row>
    <row r="4564" spans="2:15" x14ac:dyDescent="0.2">
      <c r="D4564" s="175"/>
      <c r="E4564" s="4" t="s">
        <v>39</v>
      </c>
      <c r="F4564" s="6"/>
      <c r="G4564" s="5">
        <v>26</v>
      </c>
      <c r="H4564" s="94">
        <v>34.615384615384997</v>
      </c>
      <c r="I4564" s="29">
        <v>0</v>
      </c>
      <c r="J4564" s="61">
        <v>30.769230769231001</v>
      </c>
      <c r="K4564" s="12">
        <v>3.8461538461539999</v>
      </c>
      <c r="L4564" s="28">
        <v>11.538461538462</v>
      </c>
      <c r="M4564" s="28">
        <v>11.538461538462</v>
      </c>
      <c r="N4564" s="90">
        <v>0</v>
      </c>
      <c r="O4564" s="101">
        <v>15.384615384615</v>
      </c>
    </row>
    <row r="4565" spans="2:15" x14ac:dyDescent="0.2">
      <c r="D4565" s="175"/>
      <c r="E4565" s="4" t="s">
        <v>40</v>
      </c>
      <c r="F4565" s="6"/>
      <c r="G4565" s="5">
        <v>71</v>
      </c>
      <c r="H4565" s="75">
        <v>18.309859154929999</v>
      </c>
      <c r="I4565" s="12">
        <v>4.2253521126760001</v>
      </c>
      <c r="J4565" s="28">
        <v>54.929577464788998</v>
      </c>
      <c r="K4565" s="12">
        <v>1.4084507042250001</v>
      </c>
      <c r="L4565" s="12">
        <v>7.0422535211269999</v>
      </c>
      <c r="M4565" s="12">
        <v>2.8169014084509998</v>
      </c>
      <c r="N4565" s="12">
        <v>4.2253521126760001</v>
      </c>
      <c r="O4565" s="122">
        <v>11.267605633803001</v>
      </c>
    </row>
    <row r="4566" spans="2:15" x14ac:dyDescent="0.2">
      <c r="D4566" s="175"/>
      <c r="E4566" s="4" t="s">
        <v>41</v>
      </c>
      <c r="F4566" s="6"/>
      <c r="G4566" s="5">
        <v>96</v>
      </c>
      <c r="H4566" s="32">
        <v>7.291666666667</v>
      </c>
      <c r="I4566" s="12">
        <v>1.041666666667</v>
      </c>
      <c r="J4566" s="49">
        <v>71.875</v>
      </c>
      <c r="K4566" s="29">
        <v>0</v>
      </c>
      <c r="L4566" s="12">
        <v>5.208333333333</v>
      </c>
      <c r="M4566" s="12">
        <v>2.083333333333</v>
      </c>
      <c r="N4566" s="12">
        <v>4.166666666667</v>
      </c>
      <c r="O4566" s="122">
        <v>10.416666666667</v>
      </c>
    </row>
    <row r="4567" spans="2:15" x14ac:dyDescent="0.2">
      <c r="D4567" s="175"/>
      <c r="E4567" s="4" t="s">
        <v>42</v>
      </c>
      <c r="F4567" s="6"/>
      <c r="G4567" s="5">
        <v>96</v>
      </c>
      <c r="H4567" s="32">
        <v>7.291666666667</v>
      </c>
      <c r="I4567" s="12">
        <v>3.125</v>
      </c>
      <c r="J4567" s="28">
        <v>59.375</v>
      </c>
      <c r="K4567" s="12">
        <v>1.041666666667</v>
      </c>
      <c r="L4567" s="12">
        <v>2.083333333333</v>
      </c>
      <c r="M4567" s="12">
        <v>6.25</v>
      </c>
      <c r="N4567" s="12">
        <v>11.458333333333</v>
      </c>
      <c r="O4567" s="122">
        <v>11.458333333333</v>
      </c>
    </row>
    <row r="4568" spans="2:15" x14ac:dyDescent="0.2">
      <c r="D4568" s="175"/>
      <c r="E4568" s="4" t="s">
        <v>43</v>
      </c>
      <c r="F4568" s="6"/>
      <c r="G4568" s="5">
        <v>103</v>
      </c>
      <c r="H4568" s="77">
        <v>5.8252427184469999</v>
      </c>
      <c r="I4568" s="12">
        <v>2.9126213592229999</v>
      </c>
      <c r="J4568" s="12">
        <v>47.572815533981</v>
      </c>
      <c r="K4568" s="12">
        <v>2.9126213592229999</v>
      </c>
      <c r="L4568" s="12">
        <v>1.9417475728160001</v>
      </c>
      <c r="M4568" s="12">
        <v>4.8543689320389998</v>
      </c>
      <c r="N4568" s="28">
        <v>13.592233009709</v>
      </c>
      <c r="O4568" s="34">
        <v>21.359223300970999</v>
      </c>
    </row>
    <row r="4569" spans="2:15" x14ac:dyDescent="0.2">
      <c r="D4569" s="175"/>
      <c r="E4569" s="4" t="s">
        <v>44</v>
      </c>
      <c r="F4569" s="6"/>
      <c r="G4569" s="5">
        <v>104</v>
      </c>
      <c r="H4569" s="32">
        <v>12.5</v>
      </c>
      <c r="I4569" s="12">
        <v>6.7307692307689999</v>
      </c>
      <c r="J4569" s="61">
        <v>31.730769230768999</v>
      </c>
      <c r="K4569" s="29">
        <v>0</v>
      </c>
      <c r="L4569" s="12">
        <v>0.96153846153800004</v>
      </c>
      <c r="M4569" s="12">
        <v>3.8461538461539999</v>
      </c>
      <c r="N4569" s="28">
        <v>16.346153846153999</v>
      </c>
      <c r="O4569" s="97">
        <v>27.884615384615</v>
      </c>
    </row>
    <row r="4570" spans="2:15" x14ac:dyDescent="0.2">
      <c r="D4570" s="176"/>
      <c r="E4570" s="59" t="s">
        <v>45</v>
      </c>
      <c r="F4570" s="60"/>
      <c r="G4570" s="56">
        <v>70</v>
      </c>
      <c r="H4570" s="83">
        <v>8.5714285714289993</v>
      </c>
      <c r="I4570" s="47">
        <v>2.8571428571430002</v>
      </c>
      <c r="J4570" s="92">
        <v>21.428571428571001</v>
      </c>
      <c r="K4570" s="80">
        <v>0</v>
      </c>
      <c r="L4570" s="80">
        <v>0</v>
      </c>
      <c r="M4570" s="47">
        <v>2.8571428571430002</v>
      </c>
      <c r="N4570" s="47">
        <v>11.428571428571001</v>
      </c>
      <c r="O4570" s="117">
        <v>52.857142857143003</v>
      </c>
    </row>
    <row r="4572" spans="2:15" x14ac:dyDescent="0.2">
      <c r="B4572" s="43" t="str">
        <f xml:space="preserve"> HYPERLINK("#'目次'!B172", "[166]")</f>
        <v>[166]</v>
      </c>
      <c r="C4572" s="31" t="s">
        <v>321</v>
      </c>
    </row>
    <row r="4573" spans="2:15" x14ac:dyDescent="0.2">
      <c r="C4573" s="156" t="s">
        <v>292</v>
      </c>
    </row>
    <row r="4576" spans="2:15" ht="24" x14ac:dyDescent="0.2">
      <c r="D4576" s="177"/>
      <c r="E4576" s="178"/>
      <c r="F4576" s="178"/>
      <c r="G4576" s="40" t="s">
        <v>14</v>
      </c>
      <c r="H4576" s="42" t="s">
        <v>213</v>
      </c>
      <c r="I4576" s="15" t="s">
        <v>214</v>
      </c>
      <c r="J4576" s="15" t="s">
        <v>215</v>
      </c>
      <c r="K4576" s="15" t="s">
        <v>216</v>
      </c>
      <c r="L4576" s="15" t="s">
        <v>217</v>
      </c>
      <c r="M4576" s="15" t="s">
        <v>293</v>
      </c>
      <c r="N4576" s="15" t="s">
        <v>86</v>
      </c>
      <c r="O4576" s="44" t="s">
        <v>17</v>
      </c>
    </row>
    <row r="4577" spans="4:15" x14ac:dyDescent="0.2">
      <c r="D4577" s="179"/>
      <c r="E4577" s="180"/>
      <c r="F4577" s="180"/>
      <c r="G4577" s="39"/>
      <c r="H4577" s="41"/>
      <c r="I4577" s="14"/>
      <c r="J4577" s="14"/>
      <c r="K4577" s="14"/>
      <c r="L4577" s="14"/>
      <c r="M4577" s="14"/>
      <c r="N4577" s="14"/>
      <c r="O4577" s="38"/>
    </row>
    <row r="4578" spans="4:15" x14ac:dyDescent="0.2">
      <c r="D4578" s="58"/>
      <c r="E4578" s="53" t="s">
        <v>14</v>
      </c>
      <c r="F4578" s="52"/>
      <c r="G4578" s="37">
        <v>1163</v>
      </c>
      <c r="H4578" s="24">
        <v>73.086844368013999</v>
      </c>
      <c r="I4578" s="24">
        <v>0.17196904557199999</v>
      </c>
      <c r="J4578" s="24">
        <v>15.219260533104</v>
      </c>
      <c r="K4578" s="153">
        <v>0</v>
      </c>
      <c r="L4578" s="24">
        <v>7.5666380051589996</v>
      </c>
      <c r="M4578" s="24">
        <v>3.181427343078</v>
      </c>
      <c r="N4578" s="24">
        <v>3.6973344797940002</v>
      </c>
      <c r="O4578" s="68">
        <v>12.553740326741</v>
      </c>
    </row>
    <row r="4579" spans="4:15" x14ac:dyDescent="0.2">
      <c r="D4579" s="174" t="s">
        <v>18</v>
      </c>
      <c r="E4579" s="20" t="s">
        <v>19</v>
      </c>
      <c r="F4579" s="22"/>
      <c r="G4579" s="21">
        <v>52</v>
      </c>
      <c r="H4579" s="51">
        <v>76.923076923077005</v>
      </c>
      <c r="I4579" s="74">
        <v>0</v>
      </c>
      <c r="J4579" s="19">
        <v>17.307692307692001</v>
      </c>
      <c r="K4579" s="74">
        <v>0</v>
      </c>
      <c r="L4579" s="88">
        <v>13.461538461538</v>
      </c>
      <c r="M4579" s="19">
        <v>1.923076923077</v>
      </c>
      <c r="N4579" s="74">
        <v>0</v>
      </c>
      <c r="O4579" s="50">
        <v>11.538461538462</v>
      </c>
    </row>
    <row r="4580" spans="4:15" x14ac:dyDescent="0.2">
      <c r="D4580" s="175"/>
      <c r="E4580" s="4" t="s">
        <v>20</v>
      </c>
      <c r="F4580" s="6"/>
      <c r="G4580" s="5">
        <v>75</v>
      </c>
      <c r="H4580" s="32">
        <v>76</v>
      </c>
      <c r="I4580" s="29">
        <v>0</v>
      </c>
      <c r="J4580" s="33">
        <v>8</v>
      </c>
      <c r="K4580" s="29">
        <v>0</v>
      </c>
      <c r="L4580" s="12">
        <v>8</v>
      </c>
      <c r="M4580" s="12">
        <v>2.666666666667</v>
      </c>
      <c r="N4580" s="12">
        <v>5.333333333333</v>
      </c>
      <c r="O4580" s="34">
        <v>17.333333333333002</v>
      </c>
    </row>
    <row r="4581" spans="4:15" x14ac:dyDescent="0.2">
      <c r="D4581" s="175"/>
      <c r="E4581" s="4" t="s">
        <v>21</v>
      </c>
      <c r="F4581" s="6"/>
      <c r="G4581" s="5">
        <v>469</v>
      </c>
      <c r="H4581" s="32">
        <v>69.722814498934</v>
      </c>
      <c r="I4581" s="12">
        <v>0.21321961620499999</v>
      </c>
      <c r="J4581" s="12">
        <v>18.123667377398998</v>
      </c>
      <c r="K4581" s="29">
        <v>0</v>
      </c>
      <c r="L4581" s="12">
        <v>11.300639658849001</v>
      </c>
      <c r="M4581" s="12">
        <v>3.4115138592749998</v>
      </c>
      <c r="N4581" s="12">
        <v>4.6908315565030003</v>
      </c>
      <c r="O4581" s="34">
        <v>11.087420042644</v>
      </c>
    </row>
    <row r="4582" spans="4:15" x14ac:dyDescent="0.2">
      <c r="D4582" s="175"/>
      <c r="E4582" s="4" t="s">
        <v>22</v>
      </c>
      <c r="F4582" s="6"/>
      <c r="G4582" s="5">
        <v>34</v>
      </c>
      <c r="H4582" s="106">
        <v>61.764705882352999</v>
      </c>
      <c r="I4582" s="29">
        <v>0</v>
      </c>
      <c r="J4582" s="12">
        <v>14.705882352941</v>
      </c>
      <c r="K4582" s="29">
        <v>0</v>
      </c>
      <c r="L4582" s="12">
        <v>5.8823529411760003</v>
      </c>
      <c r="M4582" s="12">
        <v>2.9411764705880001</v>
      </c>
      <c r="N4582" s="12">
        <v>2.9411764705880001</v>
      </c>
      <c r="O4582" s="107">
        <v>23.529411764706001</v>
      </c>
    </row>
    <row r="4583" spans="4:15" x14ac:dyDescent="0.2">
      <c r="D4583" s="175"/>
      <c r="E4583" s="4" t="s">
        <v>23</v>
      </c>
      <c r="F4583" s="6"/>
      <c r="G4583" s="5">
        <v>136</v>
      </c>
      <c r="H4583" s="32">
        <v>69.117647058824005</v>
      </c>
      <c r="I4583" s="29">
        <v>0</v>
      </c>
      <c r="J4583" s="12">
        <v>19.117647058824002</v>
      </c>
      <c r="K4583" s="29">
        <v>0</v>
      </c>
      <c r="L4583" s="12">
        <v>2.9411764705880001</v>
      </c>
      <c r="M4583" s="12">
        <v>2.9411764705880001</v>
      </c>
      <c r="N4583" s="12">
        <v>5.8823529411760003</v>
      </c>
      <c r="O4583" s="34">
        <v>16.176470588234999</v>
      </c>
    </row>
    <row r="4584" spans="4:15" x14ac:dyDescent="0.2">
      <c r="D4584" s="175"/>
      <c r="E4584" s="4" t="s">
        <v>24</v>
      </c>
      <c r="F4584" s="6"/>
      <c r="G4584" s="5">
        <v>180</v>
      </c>
      <c r="H4584" s="32">
        <v>76.666666666666998</v>
      </c>
      <c r="I4584" s="29">
        <v>0</v>
      </c>
      <c r="J4584" s="12">
        <v>16.111111111111001</v>
      </c>
      <c r="K4584" s="29">
        <v>0</v>
      </c>
      <c r="L4584" s="12">
        <v>3.333333333333</v>
      </c>
      <c r="M4584" s="12">
        <v>2.2222222222219998</v>
      </c>
      <c r="N4584" s="12">
        <v>2.2222222222219998</v>
      </c>
      <c r="O4584" s="34">
        <v>11.666666666667</v>
      </c>
    </row>
    <row r="4585" spans="4:15" x14ac:dyDescent="0.2">
      <c r="D4585" s="175"/>
      <c r="E4585" s="4" t="s">
        <v>25</v>
      </c>
      <c r="F4585" s="6"/>
      <c r="G4585" s="5">
        <v>69</v>
      </c>
      <c r="H4585" s="94">
        <v>84.057971014493006</v>
      </c>
      <c r="I4585" s="29">
        <v>0</v>
      </c>
      <c r="J4585" s="61">
        <v>4.3478260869570002</v>
      </c>
      <c r="K4585" s="29">
        <v>0</v>
      </c>
      <c r="L4585" s="12">
        <v>4.3478260869570002</v>
      </c>
      <c r="M4585" s="12">
        <v>7.2463768115939997</v>
      </c>
      <c r="N4585" s="29">
        <v>0</v>
      </c>
      <c r="O4585" s="34">
        <v>10.144927536232</v>
      </c>
    </row>
    <row r="4586" spans="4:15" x14ac:dyDescent="0.2">
      <c r="D4586" s="175"/>
      <c r="E4586" s="4" t="s">
        <v>26</v>
      </c>
      <c r="F4586" s="6"/>
      <c r="G4586" s="5">
        <v>29</v>
      </c>
      <c r="H4586" s="32">
        <v>68.965517241379004</v>
      </c>
      <c r="I4586" s="29">
        <v>0</v>
      </c>
      <c r="J4586" s="12">
        <v>13.793103448276</v>
      </c>
      <c r="K4586" s="29">
        <v>0</v>
      </c>
      <c r="L4586" s="90">
        <v>0</v>
      </c>
      <c r="M4586" s="29">
        <v>0</v>
      </c>
      <c r="N4586" s="29">
        <v>0</v>
      </c>
      <c r="O4586" s="97">
        <v>20.689655172414</v>
      </c>
    </row>
    <row r="4587" spans="4:15" x14ac:dyDescent="0.2">
      <c r="D4587" s="175"/>
      <c r="E4587" s="4" t="s">
        <v>27</v>
      </c>
      <c r="F4587" s="6"/>
      <c r="G4587" s="5">
        <v>64</v>
      </c>
      <c r="H4587" s="75">
        <v>81.25</v>
      </c>
      <c r="I4587" s="12">
        <v>1.5625</v>
      </c>
      <c r="J4587" s="61">
        <v>4.6875</v>
      </c>
      <c r="K4587" s="29">
        <v>0</v>
      </c>
      <c r="L4587" s="12">
        <v>4.6875</v>
      </c>
      <c r="M4587" s="12">
        <v>6.25</v>
      </c>
      <c r="N4587" s="12">
        <v>3.125</v>
      </c>
      <c r="O4587" s="34">
        <v>7.8125</v>
      </c>
    </row>
    <row r="4588" spans="4:15" x14ac:dyDescent="0.2">
      <c r="D4588" s="175"/>
      <c r="E4588" s="4" t="s">
        <v>28</v>
      </c>
      <c r="F4588" s="6"/>
      <c r="G4588" s="5">
        <v>48</v>
      </c>
      <c r="H4588" s="75">
        <v>79.166666666666998</v>
      </c>
      <c r="I4588" s="29">
        <v>0</v>
      </c>
      <c r="J4588" s="12">
        <v>12.5</v>
      </c>
      <c r="K4588" s="29">
        <v>0</v>
      </c>
      <c r="L4588" s="12">
        <v>6.25</v>
      </c>
      <c r="M4588" s="29">
        <v>0</v>
      </c>
      <c r="N4588" s="12">
        <v>4.166666666667</v>
      </c>
      <c r="O4588" s="34">
        <v>8.333333333333</v>
      </c>
    </row>
    <row r="4589" spans="4:15" x14ac:dyDescent="0.2">
      <c r="D4589" s="175"/>
      <c r="E4589" s="4" t="s">
        <v>29</v>
      </c>
      <c r="F4589" s="6"/>
      <c r="G4589" s="5">
        <v>7</v>
      </c>
      <c r="H4589" s="32">
        <v>71.428571428571004</v>
      </c>
      <c r="I4589" s="29">
        <v>0</v>
      </c>
      <c r="J4589" s="12">
        <v>14.285714285714</v>
      </c>
      <c r="K4589" s="29">
        <v>0</v>
      </c>
      <c r="L4589" s="28">
        <v>14.285714285714</v>
      </c>
      <c r="M4589" s="29">
        <v>0</v>
      </c>
      <c r="N4589" s="29">
        <v>0</v>
      </c>
      <c r="O4589" s="107">
        <v>28.571428571428999</v>
      </c>
    </row>
    <row r="4590" spans="4:15" x14ac:dyDescent="0.2">
      <c r="D4590" s="174" t="s">
        <v>30</v>
      </c>
      <c r="E4590" s="20" t="s">
        <v>31</v>
      </c>
      <c r="F4590" s="22"/>
      <c r="G4590" s="21">
        <v>373</v>
      </c>
      <c r="H4590" s="51">
        <v>72.117962466487995</v>
      </c>
      <c r="I4590" s="19">
        <v>0.53619302949100001</v>
      </c>
      <c r="J4590" s="19">
        <v>18.498659517425999</v>
      </c>
      <c r="K4590" s="74">
        <v>0</v>
      </c>
      <c r="L4590" s="19">
        <v>9.9195710455759993</v>
      </c>
      <c r="M4590" s="19">
        <v>4.0214477211800004</v>
      </c>
      <c r="N4590" s="19">
        <v>3.753351206434</v>
      </c>
      <c r="O4590" s="50">
        <v>10.455764075067</v>
      </c>
    </row>
    <row r="4591" spans="4:15" x14ac:dyDescent="0.2">
      <c r="D4591" s="175"/>
      <c r="E4591" s="4" t="s">
        <v>32</v>
      </c>
      <c r="F4591" s="6"/>
      <c r="G4591" s="5">
        <v>339</v>
      </c>
      <c r="H4591" s="32">
        <v>74.336283185840998</v>
      </c>
      <c r="I4591" s="29">
        <v>0</v>
      </c>
      <c r="J4591" s="12">
        <v>15.044247787611001</v>
      </c>
      <c r="K4591" s="29">
        <v>0</v>
      </c>
      <c r="L4591" s="12">
        <v>7.6696165191740002</v>
      </c>
      <c r="M4591" s="12">
        <v>3.2448377581119998</v>
      </c>
      <c r="N4591" s="12">
        <v>3.2448377581119998</v>
      </c>
      <c r="O4591" s="34">
        <v>11.799410029499001</v>
      </c>
    </row>
    <row r="4592" spans="4:15" x14ac:dyDescent="0.2">
      <c r="D4592" s="175"/>
      <c r="E4592" s="4" t="s">
        <v>33</v>
      </c>
      <c r="F4592" s="6"/>
      <c r="G4592" s="5">
        <v>365</v>
      </c>
      <c r="H4592" s="32">
        <v>73.424657534247004</v>
      </c>
      <c r="I4592" s="29">
        <v>0</v>
      </c>
      <c r="J4592" s="12">
        <v>12.328767123287999</v>
      </c>
      <c r="K4592" s="29">
        <v>0</v>
      </c>
      <c r="L4592" s="12">
        <v>6.0273972602740002</v>
      </c>
      <c r="M4592" s="12">
        <v>2.7397260273969999</v>
      </c>
      <c r="N4592" s="12">
        <v>3.8356164383559999</v>
      </c>
      <c r="O4592" s="34">
        <v>14.520547945204999</v>
      </c>
    </row>
    <row r="4593" spans="2:15" x14ac:dyDescent="0.2">
      <c r="D4593" s="175"/>
      <c r="E4593" s="4" t="s">
        <v>34</v>
      </c>
      <c r="F4593" s="6"/>
      <c r="G4593" s="5">
        <v>86</v>
      </c>
      <c r="H4593" s="32">
        <v>70.930232558140005</v>
      </c>
      <c r="I4593" s="29">
        <v>0</v>
      </c>
      <c r="J4593" s="12">
        <v>13.953488372093</v>
      </c>
      <c r="K4593" s="29">
        <v>0</v>
      </c>
      <c r="L4593" s="12">
        <v>3.488372093023</v>
      </c>
      <c r="M4593" s="12">
        <v>1.1627906976739999</v>
      </c>
      <c r="N4593" s="12">
        <v>4.6511627906979998</v>
      </c>
      <c r="O4593" s="34">
        <v>16.279069767442</v>
      </c>
    </row>
    <row r="4594" spans="2:15" x14ac:dyDescent="0.2">
      <c r="D4594" s="174" t="s">
        <v>35</v>
      </c>
      <c r="E4594" s="20" t="s">
        <v>36</v>
      </c>
      <c r="F4594" s="22"/>
      <c r="G4594" s="21">
        <v>597</v>
      </c>
      <c r="H4594" s="51">
        <v>72.361809045225996</v>
      </c>
      <c r="I4594" s="19">
        <v>0.16750418760499999</v>
      </c>
      <c r="J4594" s="19">
        <v>16.750418760469</v>
      </c>
      <c r="K4594" s="74">
        <v>0</v>
      </c>
      <c r="L4594" s="19">
        <v>7.8726968174199996</v>
      </c>
      <c r="M4594" s="19">
        <v>2.84757118928</v>
      </c>
      <c r="N4594" s="19">
        <v>2.84757118928</v>
      </c>
      <c r="O4594" s="50">
        <v>13.232830820770999</v>
      </c>
    </row>
    <row r="4595" spans="2:15" x14ac:dyDescent="0.2">
      <c r="D4595" s="175"/>
      <c r="E4595" s="4" t="s">
        <v>37</v>
      </c>
      <c r="F4595" s="6"/>
      <c r="G4595" s="5">
        <v>566</v>
      </c>
      <c r="H4595" s="32">
        <v>73.851590106006995</v>
      </c>
      <c r="I4595" s="12">
        <v>0.17667844523000001</v>
      </c>
      <c r="J4595" s="12">
        <v>13.604240282686</v>
      </c>
      <c r="K4595" s="29">
        <v>0</v>
      </c>
      <c r="L4595" s="12">
        <v>7.2438162544170002</v>
      </c>
      <c r="M4595" s="12">
        <v>3.533568904594</v>
      </c>
      <c r="N4595" s="12">
        <v>4.5936395759720003</v>
      </c>
      <c r="O4595" s="34">
        <v>11.837455830389001</v>
      </c>
    </row>
    <row r="4596" spans="2:15" x14ac:dyDescent="0.2">
      <c r="D4596" s="174" t="s">
        <v>38</v>
      </c>
      <c r="E4596" s="20" t="s">
        <v>39</v>
      </c>
      <c r="F4596" s="22"/>
      <c r="G4596" s="21">
        <v>58</v>
      </c>
      <c r="H4596" s="51">
        <v>75.862068965516997</v>
      </c>
      <c r="I4596" s="74">
        <v>0</v>
      </c>
      <c r="J4596" s="98">
        <v>1.7241379310339999</v>
      </c>
      <c r="K4596" s="74">
        <v>0</v>
      </c>
      <c r="L4596" s="19">
        <v>3.4482758620689999</v>
      </c>
      <c r="M4596" s="19">
        <v>5.1724137931029999</v>
      </c>
      <c r="N4596" s="19">
        <v>3.4482758620689999</v>
      </c>
      <c r="O4596" s="50">
        <v>17.241379310345</v>
      </c>
    </row>
    <row r="4597" spans="2:15" x14ac:dyDescent="0.2">
      <c r="D4597" s="175"/>
      <c r="E4597" s="4" t="s">
        <v>40</v>
      </c>
      <c r="F4597" s="6"/>
      <c r="G4597" s="5">
        <v>144</v>
      </c>
      <c r="H4597" s="32">
        <v>77.083333333333002</v>
      </c>
      <c r="I4597" s="29">
        <v>0</v>
      </c>
      <c r="J4597" s="12">
        <v>14.583333333333</v>
      </c>
      <c r="K4597" s="29">
        <v>0</v>
      </c>
      <c r="L4597" s="28">
        <v>14.583333333333</v>
      </c>
      <c r="M4597" s="12">
        <v>6.25</v>
      </c>
      <c r="N4597" s="12">
        <v>4.166666666667</v>
      </c>
      <c r="O4597" s="101">
        <v>6.9444444444439997</v>
      </c>
    </row>
    <row r="4598" spans="2:15" x14ac:dyDescent="0.2">
      <c r="D4598" s="175"/>
      <c r="E4598" s="4" t="s">
        <v>41</v>
      </c>
      <c r="F4598" s="6"/>
      <c r="G4598" s="5">
        <v>202</v>
      </c>
      <c r="H4598" s="32">
        <v>69.306930693069006</v>
      </c>
      <c r="I4598" s="12">
        <v>0.49504950495</v>
      </c>
      <c r="J4598" s="28">
        <v>22.772277227722999</v>
      </c>
      <c r="K4598" s="29">
        <v>0</v>
      </c>
      <c r="L4598" s="12">
        <v>11.386138613861</v>
      </c>
      <c r="M4598" s="12">
        <v>5.940594059406</v>
      </c>
      <c r="N4598" s="12">
        <v>1.9801980198019999</v>
      </c>
      <c r="O4598" s="34">
        <v>11.881188118812</v>
      </c>
    </row>
    <row r="4599" spans="2:15" x14ac:dyDescent="0.2">
      <c r="D4599" s="175"/>
      <c r="E4599" s="4" t="s">
        <v>42</v>
      </c>
      <c r="F4599" s="6"/>
      <c r="G4599" s="5">
        <v>208</v>
      </c>
      <c r="H4599" s="32">
        <v>73.557692307691994</v>
      </c>
      <c r="I4599" s="29">
        <v>0</v>
      </c>
      <c r="J4599" s="12">
        <v>17.307692307692001</v>
      </c>
      <c r="K4599" s="29">
        <v>0</v>
      </c>
      <c r="L4599" s="12">
        <v>7.6923076923079998</v>
      </c>
      <c r="M4599" s="12">
        <v>2.4038461538460001</v>
      </c>
      <c r="N4599" s="12">
        <v>3.8461538461539999</v>
      </c>
      <c r="O4599" s="34">
        <v>10.096153846153999</v>
      </c>
    </row>
    <row r="4600" spans="2:15" x14ac:dyDescent="0.2">
      <c r="D4600" s="175"/>
      <c r="E4600" s="4" t="s">
        <v>43</v>
      </c>
      <c r="F4600" s="6"/>
      <c r="G4600" s="5">
        <v>199</v>
      </c>
      <c r="H4600" s="32">
        <v>70.854271356783997</v>
      </c>
      <c r="I4600" s="29">
        <v>0</v>
      </c>
      <c r="J4600" s="12">
        <v>18.090452261307</v>
      </c>
      <c r="K4600" s="29">
        <v>0</v>
      </c>
      <c r="L4600" s="12">
        <v>6.030150753769</v>
      </c>
      <c r="M4600" s="12">
        <v>3.015075376884</v>
      </c>
      <c r="N4600" s="12">
        <v>6.030150753769</v>
      </c>
      <c r="O4600" s="34">
        <v>12.060301507538</v>
      </c>
    </row>
    <row r="4601" spans="2:15" x14ac:dyDescent="0.2">
      <c r="D4601" s="175"/>
      <c r="E4601" s="4" t="s">
        <v>44</v>
      </c>
      <c r="F4601" s="6"/>
      <c r="G4601" s="5">
        <v>211</v>
      </c>
      <c r="H4601" s="32">
        <v>76.777251184834</v>
      </c>
      <c r="I4601" s="29">
        <v>0</v>
      </c>
      <c r="J4601" s="12">
        <v>10.42654028436</v>
      </c>
      <c r="K4601" s="29">
        <v>0</v>
      </c>
      <c r="L4601" s="12">
        <v>5.6872037914689999</v>
      </c>
      <c r="M4601" s="12">
        <v>0.94786729857800001</v>
      </c>
      <c r="N4601" s="12">
        <v>3.3175355450240001</v>
      </c>
      <c r="O4601" s="34">
        <v>13.270142180095</v>
      </c>
    </row>
    <row r="4602" spans="2:15" x14ac:dyDescent="0.2">
      <c r="D4602" s="176"/>
      <c r="E4602" s="59" t="s">
        <v>45</v>
      </c>
      <c r="F4602" s="60"/>
      <c r="G4602" s="56">
        <v>141</v>
      </c>
      <c r="H4602" s="83">
        <v>70.212765957447004</v>
      </c>
      <c r="I4602" s="47">
        <v>0.70921985815599997</v>
      </c>
      <c r="J4602" s="47">
        <v>10.638297872340001</v>
      </c>
      <c r="K4602" s="80">
        <v>0</v>
      </c>
      <c r="L4602" s="95">
        <v>1.4184397163119999</v>
      </c>
      <c r="M4602" s="80">
        <v>0</v>
      </c>
      <c r="N4602" s="47">
        <v>2.8368794326239999</v>
      </c>
      <c r="O4602" s="112">
        <v>20.567375886524999</v>
      </c>
    </row>
    <row r="4604" spans="2:15" x14ac:dyDescent="0.2">
      <c r="B4604" s="43" t="str">
        <f xml:space="preserve"> HYPERLINK("#'目次'!B173", "[167]")</f>
        <v>[167]</v>
      </c>
      <c r="C4604" s="31" t="s">
        <v>321</v>
      </c>
    </row>
    <row r="4605" spans="2:15" x14ac:dyDescent="0.2">
      <c r="C4605" s="156" t="s">
        <v>292</v>
      </c>
    </row>
    <row r="4608" spans="2:15" ht="24" x14ac:dyDescent="0.2">
      <c r="D4608" s="177"/>
      <c r="E4608" s="178"/>
      <c r="F4608" s="178"/>
      <c r="G4608" s="40" t="s">
        <v>14</v>
      </c>
      <c r="H4608" s="42" t="s">
        <v>213</v>
      </c>
      <c r="I4608" s="15" t="s">
        <v>214</v>
      </c>
      <c r="J4608" s="15" t="s">
        <v>215</v>
      </c>
      <c r="K4608" s="15" t="s">
        <v>216</v>
      </c>
      <c r="L4608" s="15" t="s">
        <v>217</v>
      </c>
      <c r="M4608" s="15" t="s">
        <v>293</v>
      </c>
      <c r="N4608" s="15" t="s">
        <v>86</v>
      </c>
      <c r="O4608" s="44" t="s">
        <v>17</v>
      </c>
    </row>
    <row r="4609" spans="4:15" x14ac:dyDescent="0.2">
      <c r="D4609" s="179"/>
      <c r="E4609" s="180"/>
      <c r="F4609" s="180"/>
      <c r="G4609" s="39"/>
      <c r="H4609" s="41"/>
      <c r="I4609" s="14"/>
      <c r="J4609" s="14"/>
      <c r="K4609" s="14"/>
      <c r="L4609" s="14"/>
      <c r="M4609" s="14"/>
      <c r="N4609" s="14"/>
      <c r="O4609" s="38"/>
    </row>
    <row r="4610" spans="4:15" x14ac:dyDescent="0.2">
      <c r="D4610" s="58"/>
      <c r="E4610" s="53" t="s">
        <v>14</v>
      </c>
      <c r="F4610" s="52"/>
      <c r="G4610" s="37">
        <v>1163</v>
      </c>
      <c r="H4610" s="24">
        <v>73.086844368013999</v>
      </c>
      <c r="I4610" s="24">
        <v>0.17196904557199999</v>
      </c>
      <c r="J4610" s="24">
        <v>15.219260533104</v>
      </c>
      <c r="K4610" s="153">
        <v>0</v>
      </c>
      <c r="L4610" s="24">
        <v>7.5666380051589996</v>
      </c>
      <c r="M4610" s="24">
        <v>3.181427343078</v>
      </c>
      <c r="N4610" s="24">
        <v>3.6973344797940002</v>
      </c>
      <c r="O4610" s="68">
        <v>12.553740326741</v>
      </c>
    </row>
    <row r="4611" spans="4:15" x14ac:dyDescent="0.2">
      <c r="D4611" s="174" t="s">
        <v>52</v>
      </c>
      <c r="E4611" s="20" t="s">
        <v>53</v>
      </c>
      <c r="F4611" s="22"/>
      <c r="G4611" s="21">
        <v>15</v>
      </c>
      <c r="H4611" s="138">
        <v>60</v>
      </c>
      <c r="I4611" s="74">
        <v>0</v>
      </c>
      <c r="J4611" s="19">
        <v>20</v>
      </c>
      <c r="K4611" s="74">
        <v>0</v>
      </c>
      <c r="L4611" s="88">
        <v>13.333333333333</v>
      </c>
      <c r="M4611" s="19">
        <v>6.666666666667</v>
      </c>
      <c r="N4611" s="74">
        <v>0</v>
      </c>
      <c r="O4611" s="128">
        <v>20</v>
      </c>
    </row>
    <row r="4612" spans="4:15" ht="24" x14ac:dyDescent="0.2">
      <c r="D4612" s="175"/>
      <c r="E4612" s="4" t="s">
        <v>54</v>
      </c>
      <c r="F4612" s="6"/>
      <c r="G4612" s="5">
        <v>116</v>
      </c>
      <c r="H4612" s="32">
        <v>69.827586206896996</v>
      </c>
      <c r="I4612" s="29">
        <v>0</v>
      </c>
      <c r="J4612" s="12">
        <v>14.655172413793</v>
      </c>
      <c r="K4612" s="29">
        <v>0</v>
      </c>
      <c r="L4612" s="12">
        <v>6.8965517241379999</v>
      </c>
      <c r="M4612" s="12">
        <v>0.86206896551699996</v>
      </c>
      <c r="N4612" s="12">
        <v>3.4482758620689999</v>
      </c>
      <c r="O4612" s="34">
        <v>15.517241379310001</v>
      </c>
    </row>
    <row r="4613" spans="4:15" x14ac:dyDescent="0.2">
      <c r="D4613" s="175"/>
      <c r="E4613" s="4" t="s">
        <v>55</v>
      </c>
      <c r="F4613" s="6"/>
      <c r="G4613" s="5">
        <v>41</v>
      </c>
      <c r="H4613" s="32">
        <v>78.048780487805004</v>
      </c>
      <c r="I4613" s="29">
        <v>0</v>
      </c>
      <c r="J4613" s="12">
        <v>14.634146341463</v>
      </c>
      <c r="K4613" s="29">
        <v>0</v>
      </c>
      <c r="L4613" s="49">
        <v>21.951219512194999</v>
      </c>
      <c r="M4613" s="12">
        <v>4.8780487804880002</v>
      </c>
      <c r="N4613" s="29">
        <v>0</v>
      </c>
      <c r="O4613" s="34">
        <v>9.7560975609760003</v>
      </c>
    </row>
    <row r="4614" spans="4:15" x14ac:dyDescent="0.2">
      <c r="D4614" s="175"/>
      <c r="E4614" s="4" t="s">
        <v>56</v>
      </c>
      <c r="F4614" s="6"/>
      <c r="G4614" s="5">
        <v>60</v>
      </c>
      <c r="H4614" s="32">
        <v>75</v>
      </c>
      <c r="I4614" s="29">
        <v>0</v>
      </c>
      <c r="J4614" s="49">
        <v>36.666666666666998</v>
      </c>
      <c r="K4614" s="29">
        <v>0</v>
      </c>
      <c r="L4614" s="12">
        <v>11.666666666667</v>
      </c>
      <c r="M4614" s="12">
        <v>5</v>
      </c>
      <c r="N4614" s="29">
        <v>0</v>
      </c>
      <c r="O4614" s="101">
        <v>6.666666666667</v>
      </c>
    </row>
    <row r="4615" spans="4:15" x14ac:dyDescent="0.2">
      <c r="D4615" s="175"/>
      <c r="E4615" s="4" t="s">
        <v>57</v>
      </c>
      <c r="F4615" s="6"/>
      <c r="G4615" s="5">
        <v>283</v>
      </c>
      <c r="H4615" s="32">
        <v>73.144876325088006</v>
      </c>
      <c r="I4615" s="12">
        <v>0.35335689045899998</v>
      </c>
      <c r="J4615" s="12">
        <v>19.434628975264999</v>
      </c>
      <c r="K4615" s="29">
        <v>0</v>
      </c>
      <c r="L4615" s="12">
        <v>9.5406360424029995</v>
      </c>
      <c r="M4615" s="12">
        <v>3.533568904594</v>
      </c>
      <c r="N4615" s="12">
        <v>3.533568904594</v>
      </c>
      <c r="O4615" s="34">
        <v>8.1272084805650007</v>
      </c>
    </row>
    <row r="4616" spans="4:15" x14ac:dyDescent="0.2">
      <c r="D4616" s="175"/>
      <c r="E4616" s="4" t="s">
        <v>58</v>
      </c>
      <c r="F4616" s="6"/>
      <c r="G4616" s="5">
        <v>123</v>
      </c>
      <c r="H4616" s="32">
        <v>69.918699186992001</v>
      </c>
      <c r="I4616" s="29">
        <v>0</v>
      </c>
      <c r="J4616" s="12">
        <v>13.821138211381999</v>
      </c>
      <c r="K4616" s="29">
        <v>0</v>
      </c>
      <c r="L4616" s="12">
        <v>6.5040650406499996</v>
      </c>
      <c r="M4616" s="12">
        <v>3.2520325203249998</v>
      </c>
      <c r="N4616" s="12">
        <v>5.6910569105690003</v>
      </c>
      <c r="O4616" s="34">
        <v>16.260162601626</v>
      </c>
    </row>
    <row r="4617" spans="4:15" x14ac:dyDescent="0.2">
      <c r="D4617" s="175"/>
      <c r="E4617" s="4" t="s">
        <v>59</v>
      </c>
      <c r="F4617" s="6"/>
      <c r="G4617" s="5">
        <v>186</v>
      </c>
      <c r="H4617" s="32">
        <v>72.043010752688005</v>
      </c>
      <c r="I4617" s="29">
        <v>0</v>
      </c>
      <c r="J4617" s="12">
        <v>10.752688172042999</v>
      </c>
      <c r="K4617" s="29">
        <v>0</v>
      </c>
      <c r="L4617" s="12">
        <v>5.3763440860219998</v>
      </c>
      <c r="M4617" s="12">
        <v>2.6881720430109999</v>
      </c>
      <c r="N4617" s="12">
        <v>5.3763440860219998</v>
      </c>
      <c r="O4617" s="34">
        <v>12.365591397849</v>
      </c>
    </row>
    <row r="4618" spans="4:15" x14ac:dyDescent="0.2">
      <c r="D4618" s="175"/>
      <c r="E4618" s="4" t="s">
        <v>60</v>
      </c>
      <c r="F4618" s="6"/>
      <c r="G4618" s="5">
        <v>163</v>
      </c>
      <c r="H4618" s="32">
        <v>77.300613496932996</v>
      </c>
      <c r="I4618" s="12">
        <v>0.61349693251500004</v>
      </c>
      <c r="J4618" s="12">
        <v>11.656441717790999</v>
      </c>
      <c r="K4618" s="29">
        <v>0</v>
      </c>
      <c r="L4618" s="12">
        <v>4.2944785276069997</v>
      </c>
      <c r="M4618" s="12">
        <v>3.0674846625769998</v>
      </c>
      <c r="N4618" s="12">
        <v>2.4539877300609998</v>
      </c>
      <c r="O4618" s="34">
        <v>14.110429447853001</v>
      </c>
    </row>
    <row r="4619" spans="4:15" x14ac:dyDescent="0.2">
      <c r="D4619" s="175"/>
      <c r="E4619" s="4" t="s">
        <v>61</v>
      </c>
      <c r="F4619" s="6"/>
      <c r="G4619" s="5">
        <v>72</v>
      </c>
      <c r="H4619" s="32">
        <v>76.388888888888999</v>
      </c>
      <c r="I4619" s="29">
        <v>0</v>
      </c>
      <c r="J4619" s="61">
        <v>2.7777777777780002</v>
      </c>
      <c r="K4619" s="29">
        <v>0</v>
      </c>
      <c r="L4619" s="12">
        <v>11.111111111111001</v>
      </c>
      <c r="M4619" s="12">
        <v>6.9444444444439997</v>
      </c>
      <c r="N4619" s="12">
        <v>2.7777777777780002</v>
      </c>
      <c r="O4619" s="34">
        <v>16.666666666666998</v>
      </c>
    </row>
    <row r="4620" spans="4:15" x14ac:dyDescent="0.2">
      <c r="D4620" s="175"/>
      <c r="E4620" s="4" t="s">
        <v>62</v>
      </c>
      <c r="F4620" s="6"/>
      <c r="G4620" s="5">
        <v>103</v>
      </c>
      <c r="H4620" s="32">
        <v>72.815533980582998</v>
      </c>
      <c r="I4620" s="29">
        <v>0</v>
      </c>
      <c r="J4620" s="12">
        <v>14.563106796116999</v>
      </c>
      <c r="K4620" s="29">
        <v>0</v>
      </c>
      <c r="L4620" s="33">
        <v>1.9417475728160001</v>
      </c>
      <c r="M4620" s="12">
        <v>0.97087378640800004</v>
      </c>
      <c r="N4620" s="12">
        <v>5.8252427184469999</v>
      </c>
      <c r="O4620" s="34">
        <v>15.533980582524</v>
      </c>
    </row>
    <row r="4621" spans="4:15" x14ac:dyDescent="0.2">
      <c r="D4621" s="174" t="s">
        <v>63</v>
      </c>
      <c r="E4621" s="20" t="s">
        <v>64</v>
      </c>
      <c r="F4621" s="22"/>
      <c r="G4621" s="21">
        <v>214</v>
      </c>
      <c r="H4621" s="51">
        <v>74.299065420561007</v>
      </c>
      <c r="I4621" s="74">
        <v>0</v>
      </c>
      <c r="J4621" s="78">
        <v>9.8130841121499994</v>
      </c>
      <c r="K4621" s="74">
        <v>0</v>
      </c>
      <c r="L4621" s="19">
        <v>5.6074766355139998</v>
      </c>
      <c r="M4621" s="19">
        <v>3.2710280373830001</v>
      </c>
      <c r="N4621" s="19">
        <v>2.3364485981310001</v>
      </c>
      <c r="O4621" s="50">
        <v>16.822429906541998</v>
      </c>
    </row>
    <row r="4622" spans="4:15" x14ac:dyDescent="0.2">
      <c r="D4622" s="175"/>
      <c r="E4622" s="4" t="s">
        <v>65</v>
      </c>
      <c r="F4622" s="6"/>
      <c r="G4622" s="5">
        <v>160</v>
      </c>
      <c r="H4622" s="32">
        <v>70.625</v>
      </c>
      <c r="I4622" s="12">
        <v>0.625</v>
      </c>
      <c r="J4622" s="12">
        <v>15.625</v>
      </c>
      <c r="K4622" s="29">
        <v>0</v>
      </c>
      <c r="L4622" s="12">
        <v>5</v>
      </c>
      <c r="M4622" s="12">
        <v>1.25</v>
      </c>
      <c r="N4622" s="12">
        <v>4.375</v>
      </c>
      <c r="O4622" s="34">
        <v>15.625</v>
      </c>
    </row>
    <row r="4623" spans="4:15" x14ac:dyDescent="0.2">
      <c r="D4623" s="175"/>
      <c r="E4623" s="4" t="s">
        <v>66</v>
      </c>
      <c r="F4623" s="6"/>
      <c r="G4623" s="5">
        <v>160</v>
      </c>
      <c r="H4623" s="32">
        <v>74.375</v>
      </c>
      <c r="I4623" s="29">
        <v>0</v>
      </c>
      <c r="J4623" s="12">
        <v>16.25</v>
      </c>
      <c r="K4623" s="29">
        <v>0</v>
      </c>
      <c r="L4623" s="12">
        <v>5.625</v>
      </c>
      <c r="M4623" s="12">
        <v>1.875</v>
      </c>
      <c r="N4623" s="12">
        <v>3.125</v>
      </c>
      <c r="O4623" s="34">
        <v>8.75</v>
      </c>
    </row>
    <row r="4624" spans="4:15" x14ac:dyDescent="0.2">
      <c r="D4624" s="175"/>
      <c r="E4624" s="4" t="s">
        <v>67</v>
      </c>
      <c r="F4624" s="6"/>
      <c r="G4624" s="5">
        <v>150</v>
      </c>
      <c r="H4624" s="32">
        <v>74</v>
      </c>
      <c r="I4624" s="29">
        <v>0</v>
      </c>
      <c r="J4624" s="12">
        <v>13.333333333333</v>
      </c>
      <c r="K4624" s="29">
        <v>0</v>
      </c>
      <c r="L4624" s="12">
        <v>6.666666666667</v>
      </c>
      <c r="M4624" s="12">
        <v>3.333333333333</v>
      </c>
      <c r="N4624" s="12">
        <v>5.333333333333</v>
      </c>
      <c r="O4624" s="34">
        <v>12.666666666667</v>
      </c>
    </row>
    <row r="4625" spans="2:15" x14ac:dyDescent="0.2">
      <c r="D4625" s="175"/>
      <c r="E4625" s="4" t="s">
        <v>68</v>
      </c>
      <c r="F4625" s="6"/>
      <c r="G4625" s="5">
        <v>110</v>
      </c>
      <c r="H4625" s="32">
        <v>71.818181818181998</v>
      </c>
      <c r="I4625" s="29">
        <v>0</v>
      </c>
      <c r="J4625" s="12">
        <v>11.818181818182</v>
      </c>
      <c r="K4625" s="29">
        <v>0</v>
      </c>
      <c r="L4625" s="12">
        <v>8.1818181818180005</v>
      </c>
      <c r="M4625" s="12">
        <v>3.636363636364</v>
      </c>
      <c r="N4625" s="12">
        <v>3.636363636364</v>
      </c>
      <c r="O4625" s="34">
        <v>13.636363636364001</v>
      </c>
    </row>
    <row r="4626" spans="2:15" x14ac:dyDescent="0.2">
      <c r="D4626" s="175"/>
      <c r="E4626" s="4" t="s">
        <v>69</v>
      </c>
      <c r="F4626" s="6"/>
      <c r="G4626" s="5">
        <v>91</v>
      </c>
      <c r="H4626" s="32">
        <v>69.230769230768999</v>
      </c>
      <c r="I4626" s="29">
        <v>0</v>
      </c>
      <c r="J4626" s="12">
        <v>13.186813186813</v>
      </c>
      <c r="K4626" s="29">
        <v>0</v>
      </c>
      <c r="L4626" s="33">
        <v>2.1978021978019999</v>
      </c>
      <c r="M4626" s="12">
        <v>3.2967032967029999</v>
      </c>
      <c r="N4626" s="12">
        <v>3.2967032967029999</v>
      </c>
      <c r="O4626" s="97">
        <v>18.681318681318999</v>
      </c>
    </row>
    <row r="4627" spans="2:15" x14ac:dyDescent="0.2">
      <c r="D4627" s="175"/>
      <c r="E4627" s="4" t="s">
        <v>70</v>
      </c>
      <c r="F4627" s="6"/>
      <c r="G4627" s="5">
        <v>127</v>
      </c>
      <c r="H4627" s="75">
        <v>78.740157480315006</v>
      </c>
      <c r="I4627" s="12">
        <v>0.78740157480299999</v>
      </c>
      <c r="J4627" s="12">
        <v>18.110236220472</v>
      </c>
      <c r="K4627" s="29">
        <v>0</v>
      </c>
      <c r="L4627" s="12">
        <v>9.4488188976380005</v>
      </c>
      <c r="M4627" s="12">
        <v>3.9370078740159999</v>
      </c>
      <c r="N4627" s="12">
        <v>2.3622047244090001</v>
      </c>
      <c r="O4627" s="101">
        <v>5.5118110236220001</v>
      </c>
    </row>
    <row r="4628" spans="2:15" x14ac:dyDescent="0.2">
      <c r="D4628" s="175"/>
      <c r="E4628" s="4" t="s">
        <v>71</v>
      </c>
      <c r="F4628" s="6"/>
      <c r="G4628" s="5">
        <v>70</v>
      </c>
      <c r="H4628" s="32">
        <v>70</v>
      </c>
      <c r="I4628" s="29">
        <v>0</v>
      </c>
      <c r="J4628" s="12">
        <v>18.571428571428999</v>
      </c>
      <c r="K4628" s="29">
        <v>0</v>
      </c>
      <c r="L4628" s="28">
        <v>14.285714285714</v>
      </c>
      <c r="M4628" s="12">
        <v>5.7142857142860004</v>
      </c>
      <c r="N4628" s="12">
        <v>5.7142857142860004</v>
      </c>
      <c r="O4628" s="34">
        <v>10</v>
      </c>
    </row>
    <row r="4629" spans="2:15" x14ac:dyDescent="0.2">
      <c r="D4629" s="176"/>
      <c r="E4629" s="59" t="s">
        <v>72</v>
      </c>
      <c r="F4629" s="60"/>
      <c r="G4629" s="56">
        <v>69</v>
      </c>
      <c r="H4629" s="83">
        <v>71.014492753623003</v>
      </c>
      <c r="I4629" s="80">
        <v>0</v>
      </c>
      <c r="J4629" s="109">
        <v>34.782608695652002</v>
      </c>
      <c r="K4629" s="80">
        <v>0</v>
      </c>
      <c r="L4629" s="109">
        <v>23.188405797101002</v>
      </c>
      <c r="M4629" s="47">
        <v>5.7971014492749999</v>
      </c>
      <c r="N4629" s="47">
        <v>2.898550724638</v>
      </c>
      <c r="O4629" s="144">
        <v>4.3478260869570002</v>
      </c>
    </row>
    <row r="4631" spans="2:15" x14ac:dyDescent="0.2">
      <c r="B4631" s="43" t="str">
        <f xml:space="preserve"> HYPERLINK("#'目次'!B174", "[168]")</f>
        <v>[168]</v>
      </c>
      <c r="C4631" s="31" t="s">
        <v>321</v>
      </c>
    </row>
    <row r="4632" spans="2:15" x14ac:dyDescent="0.2">
      <c r="C4632" s="156" t="s">
        <v>292</v>
      </c>
    </row>
    <row r="4634" spans="2:15" x14ac:dyDescent="0.2">
      <c r="C4634" s="31" t="s">
        <v>75</v>
      </c>
    </row>
    <row r="4635" spans="2:15" ht="24" x14ac:dyDescent="0.2">
      <c r="D4635" s="177"/>
      <c r="E4635" s="178"/>
      <c r="F4635" s="178"/>
      <c r="G4635" s="40" t="s">
        <v>14</v>
      </c>
      <c r="H4635" s="42" t="s">
        <v>213</v>
      </c>
      <c r="I4635" s="15" t="s">
        <v>214</v>
      </c>
      <c r="J4635" s="15" t="s">
        <v>215</v>
      </c>
      <c r="K4635" s="15" t="s">
        <v>216</v>
      </c>
      <c r="L4635" s="15" t="s">
        <v>217</v>
      </c>
      <c r="M4635" s="15" t="s">
        <v>293</v>
      </c>
      <c r="N4635" s="15" t="s">
        <v>86</v>
      </c>
      <c r="O4635" s="44" t="s">
        <v>17</v>
      </c>
    </row>
    <row r="4636" spans="2:15" x14ac:dyDescent="0.2">
      <c r="D4636" s="179"/>
      <c r="E4636" s="180"/>
      <c r="F4636" s="180"/>
      <c r="G4636" s="39"/>
      <c r="H4636" s="41"/>
      <c r="I4636" s="14"/>
      <c r="J4636" s="14"/>
      <c r="K4636" s="14"/>
      <c r="L4636" s="14"/>
      <c r="M4636" s="14"/>
      <c r="N4636" s="14"/>
      <c r="O4636" s="38"/>
    </row>
    <row r="4637" spans="2:15" x14ac:dyDescent="0.2">
      <c r="D4637" s="58"/>
      <c r="E4637" s="53" t="s">
        <v>14</v>
      </c>
      <c r="F4637" s="52"/>
      <c r="G4637" s="37">
        <v>1163</v>
      </c>
      <c r="H4637" s="24">
        <v>73.086844368013999</v>
      </c>
      <c r="I4637" s="24">
        <v>0.17196904557199999</v>
      </c>
      <c r="J4637" s="24">
        <v>15.219260533104</v>
      </c>
      <c r="K4637" s="153">
        <v>0</v>
      </c>
      <c r="L4637" s="24">
        <v>7.5666380051589996</v>
      </c>
      <c r="M4637" s="24">
        <v>3.181427343078</v>
      </c>
      <c r="N4637" s="24">
        <v>3.6973344797940002</v>
      </c>
      <c r="O4637" s="68">
        <v>12.553740326741</v>
      </c>
    </row>
    <row r="4638" spans="2:15" x14ac:dyDescent="0.2">
      <c r="D4638" s="174" t="s">
        <v>36</v>
      </c>
      <c r="E4638" s="20" t="s">
        <v>76</v>
      </c>
      <c r="F4638" s="22"/>
      <c r="G4638" s="21">
        <v>597</v>
      </c>
      <c r="H4638" s="51">
        <v>72.361809045225996</v>
      </c>
      <c r="I4638" s="19">
        <v>0.16750418760499999</v>
      </c>
      <c r="J4638" s="19">
        <v>16.750418760469</v>
      </c>
      <c r="K4638" s="74">
        <v>0</v>
      </c>
      <c r="L4638" s="19">
        <v>7.8726968174199996</v>
      </c>
      <c r="M4638" s="19">
        <v>2.84757118928</v>
      </c>
      <c r="N4638" s="19">
        <v>2.84757118928</v>
      </c>
      <c r="O4638" s="50">
        <v>13.232830820770999</v>
      </c>
    </row>
    <row r="4639" spans="2:15" x14ac:dyDescent="0.2">
      <c r="D4639" s="175"/>
      <c r="E4639" s="4" t="s">
        <v>39</v>
      </c>
      <c r="F4639" s="6"/>
      <c r="G4639" s="5">
        <v>32</v>
      </c>
      <c r="H4639" s="32">
        <v>68.75</v>
      </c>
      <c r="I4639" s="29">
        <v>0</v>
      </c>
      <c r="J4639" s="87">
        <v>0</v>
      </c>
      <c r="K4639" s="29">
        <v>0</v>
      </c>
      <c r="L4639" s="12">
        <v>6.25</v>
      </c>
      <c r="M4639" s="12">
        <v>6.25</v>
      </c>
      <c r="N4639" s="12">
        <v>6.25</v>
      </c>
      <c r="O4639" s="97">
        <v>18.75</v>
      </c>
    </row>
    <row r="4640" spans="2:15" x14ac:dyDescent="0.2">
      <c r="D4640" s="175"/>
      <c r="E4640" s="4" t="s">
        <v>40</v>
      </c>
      <c r="F4640" s="6"/>
      <c r="G4640" s="5">
        <v>73</v>
      </c>
      <c r="H4640" s="75">
        <v>79.452054794521004</v>
      </c>
      <c r="I4640" s="29">
        <v>0</v>
      </c>
      <c r="J4640" s="12">
        <v>16.438356164384</v>
      </c>
      <c r="K4640" s="29">
        <v>0</v>
      </c>
      <c r="L4640" s="28">
        <v>13.698630136986001</v>
      </c>
      <c r="M4640" s="12">
        <v>6.8493150684930004</v>
      </c>
      <c r="N4640" s="12">
        <v>5.4794520547949999</v>
      </c>
      <c r="O4640" s="101">
        <v>5.4794520547949999</v>
      </c>
    </row>
    <row r="4641" spans="2:15" x14ac:dyDescent="0.2">
      <c r="D4641" s="175"/>
      <c r="E4641" s="4" t="s">
        <v>41</v>
      </c>
      <c r="F4641" s="6"/>
      <c r="G4641" s="5">
        <v>106</v>
      </c>
      <c r="H4641" s="77">
        <v>64.150943396225998</v>
      </c>
      <c r="I4641" s="12">
        <v>0.94339622641499998</v>
      </c>
      <c r="J4641" s="28">
        <v>21.698113207546999</v>
      </c>
      <c r="K4641" s="29">
        <v>0</v>
      </c>
      <c r="L4641" s="12">
        <v>11.320754716981</v>
      </c>
      <c r="M4641" s="12">
        <v>3.7735849056599999</v>
      </c>
      <c r="N4641" s="12">
        <v>1.88679245283</v>
      </c>
      <c r="O4641" s="34">
        <v>14.150943396225999</v>
      </c>
    </row>
    <row r="4642" spans="2:15" x14ac:dyDescent="0.2">
      <c r="D4642" s="175"/>
      <c r="E4642" s="4" t="s">
        <v>42</v>
      </c>
      <c r="F4642" s="6"/>
      <c r="G4642" s="5">
        <v>112</v>
      </c>
      <c r="H4642" s="32">
        <v>75.892857142856997</v>
      </c>
      <c r="I4642" s="29">
        <v>0</v>
      </c>
      <c r="J4642" s="12">
        <v>17.857142857143</v>
      </c>
      <c r="K4642" s="29">
        <v>0</v>
      </c>
      <c r="L4642" s="12">
        <v>7.1428571428570002</v>
      </c>
      <c r="M4642" s="12">
        <v>1.785714285714</v>
      </c>
      <c r="N4642" s="12">
        <v>0.89285714285700002</v>
      </c>
      <c r="O4642" s="34">
        <v>12.5</v>
      </c>
    </row>
    <row r="4643" spans="2:15" x14ac:dyDescent="0.2">
      <c r="D4643" s="175"/>
      <c r="E4643" s="4" t="s">
        <v>43</v>
      </c>
      <c r="F4643" s="6"/>
      <c r="G4643" s="5">
        <v>96</v>
      </c>
      <c r="H4643" s="32">
        <v>68.75</v>
      </c>
      <c r="I4643" s="29">
        <v>0</v>
      </c>
      <c r="J4643" s="28">
        <v>20.833333333333002</v>
      </c>
      <c r="K4643" s="29">
        <v>0</v>
      </c>
      <c r="L4643" s="12">
        <v>7.291666666667</v>
      </c>
      <c r="M4643" s="12">
        <v>4.166666666667</v>
      </c>
      <c r="N4643" s="12">
        <v>3.125</v>
      </c>
      <c r="O4643" s="34">
        <v>12.5</v>
      </c>
    </row>
    <row r="4644" spans="2:15" x14ac:dyDescent="0.2">
      <c r="D4644" s="175"/>
      <c r="E4644" s="4" t="s">
        <v>44</v>
      </c>
      <c r="F4644" s="6"/>
      <c r="G4644" s="5">
        <v>107</v>
      </c>
      <c r="H4644" s="32">
        <v>77.570093457943997</v>
      </c>
      <c r="I4644" s="29">
        <v>0</v>
      </c>
      <c r="J4644" s="12">
        <v>12.149532710280001</v>
      </c>
      <c r="K4644" s="29">
        <v>0</v>
      </c>
      <c r="L4644" s="12">
        <v>6.5420560747660002</v>
      </c>
      <c r="M4644" s="29">
        <v>0</v>
      </c>
      <c r="N4644" s="12">
        <v>2.8037383177569999</v>
      </c>
      <c r="O4644" s="34">
        <v>14.018691588785</v>
      </c>
    </row>
    <row r="4645" spans="2:15" x14ac:dyDescent="0.2">
      <c r="D4645" s="175"/>
      <c r="E4645" s="4" t="s">
        <v>45</v>
      </c>
      <c r="F4645" s="6"/>
      <c r="G4645" s="5">
        <v>71</v>
      </c>
      <c r="H4645" s="32">
        <v>70.422535211267999</v>
      </c>
      <c r="I4645" s="29">
        <v>0</v>
      </c>
      <c r="J4645" s="12">
        <v>16.901408450704</v>
      </c>
      <c r="K4645" s="29">
        <v>0</v>
      </c>
      <c r="L4645" s="33">
        <v>1.4084507042250001</v>
      </c>
      <c r="M4645" s="29">
        <v>0</v>
      </c>
      <c r="N4645" s="12">
        <v>2.8169014084509998</v>
      </c>
      <c r="O4645" s="97">
        <v>18.309859154929999</v>
      </c>
    </row>
    <row r="4646" spans="2:15" x14ac:dyDescent="0.2">
      <c r="D4646" s="174" t="s">
        <v>37</v>
      </c>
      <c r="E4646" s="20" t="s">
        <v>77</v>
      </c>
      <c r="F4646" s="22"/>
      <c r="G4646" s="21">
        <v>566</v>
      </c>
      <c r="H4646" s="51">
        <v>73.851590106006995</v>
      </c>
      <c r="I4646" s="19">
        <v>0.17667844523000001</v>
      </c>
      <c r="J4646" s="19">
        <v>13.604240282686</v>
      </c>
      <c r="K4646" s="74">
        <v>0</v>
      </c>
      <c r="L4646" s="19">
        <v>7.2438162544170002</v>
      </c>
      <c r="M4646" s="19">
        <v>3.533568904594</v>
      </c>
      <c r="N4646" s="19">
        <v>4.5936395759720003</v>
      </c>
      <c r="O4646" s="50">
        <v>11.837455830389001</v>
      </c>
    </row>
    <row r="4647" spans="2:15" x14ac:dyDescent="0.2">
      <c r="D4647" s="175"/>
      <c r="E4647" s="4" t="s">
        <v>39</v>
      </c>
      <c r="F4647" s="6"/>
      <c r="G4647" s="5">
        <v>26</v>
      </c>
      <c r="H4647" s="94">
        <v>84.615384615384997</v>
      </c>
      <c r="I4647" s="29">
        <v>0</v>
      </c>
      <c r="J4647" s="61">
        <v>3.8461538461539999</v>
      </c>
      <c r="K4647" s="29">
        <v>0</v>
      </c>
      <c r="L4647" s="90">
        <v>0</v>
      </c>
      <c r="M4647" s="12">
        <v>3.8461538461539999</v>
      </c>
      <c r="N4647" s="29">
        <v>0</v>
      </c>
      <c r="O4647" s="34">
        <v>15.384615384615</v>
      </c>
    </row>
    <row r="4648" spans="2:15" x14ac:dyDescent="0.2">
      <c r="D4648" s="175"/>
      <c r="E4648" s="4" t="s">
        <v>40</v>
      </c>
      <c r="F4648" s="6"/>
      <c r="G4648" s="5">
        <v>71</v>
      </c>
      <c r="H4648" s="32">
        <v>74.647887323944005</v>
      </c>
      <c r="I4648" s="29">
        <v>0</v>
      </c>
      <c r="J4648" s="12">
        <v>12.676056338027999</v>
      </c>
      <c r="K4648" s="29">
        <v>0</v>
      </c>
      <c r="L4648" s="28">
        <v>15.492957746479</v>
      </c>
      <c r="M4648" s="12">
        <v>5.6338028169010004</v>
      </c>
      <c r="N4648" s="12">
        <v>2.8169014084509998</v>
      </c>
      <c r="O4648" s="34">
        <v>8.4507042253520002</v>
      </c>
    </row>
    <row r="4649" spans="2:15" x14ac:dyDescent="0.2">
      <c r="D4649" s="175"/>
      <c r="E4649" s="4" t="s">
        <v>41</v>
      </c>
      <c r="F4649" s="6"/>
      <c r="G4649" s="5">
        <v>96</v>
      </c>
      <c r="H4649" s="32">
        <v>75</v>
      </c>
      <c r="I4649" s="29">
        <v>0</v>
      </c>
      <c r="J4649" s="28">
        <v>23.958333333333002</v>
      </c>
      <c r="K4649" s="29">
        <v>0</v>
      </c>
      <c r="L4649" s="12">
        <v>11.458333333333</v>
      </c>
      <c r="M4649" s="28">
        <v>8.333333333333</v>
      </c>
      <c r="N4649" s="12">
        <v>2.083333333333</v>
      </c>
      <c r="O4649" s="34">
        <v>9.375</v>
      </c>
    </row>
    <row r="4650" spans="2:15" x14ac:dyDescent="0.2">
      <c r="D4650" s="175"/>
      <c r="E4650" s="4" t="s">
        <v>42</v>
      </c>
      <c r="F4650" s="6"/>
      <c r="G4650" s="5">
        <v>96</v>
      </c>
      <c r="H4650" s="32">
        <v>70.833333333333002</v>
      </c>
      <c r="I4650" s="29">
        <v>0</v>
      </c>
      <c r="J4650" s="12">
        <v>16.666666666666998</v>
      </c>
      <c r="K4650" s="29">
        <v>0</v>
      </c>
      <c r="L4650" s="12">
        <v>8.333333333333</v>
      </c>
      <c r="M4650" s="12">
        <v>3.125</v>
      </c>
      <c r="N4650" s="12">
        <v>7.291666666667</v>
      </c>
      <c r="O4650" s="101">
        <v>7.291666666667</v>
      </c>
    </row>
    <row r="4651" spans="2:15" x14ac:dyDescent="0.2">
      <c r="D4651" s="175"/>
      <c r="E4651" s="4" t="s">
        <v>43</v>
      </c>
      <c r="F4651" s="6"/>
      <c r="G4651" s="5">
        <v>103</v>
      </c>
      <c r="H4651" s="32">
        <v>72.815533980582998</v>
      </c>
      <c r="I4651" s="29">
        <v>0</v>
      </c>
      <c r="J4651" s="12">
        <v>15.533980582524</v>
      </c>
      <c r="K4651" s="29">
        <v>0</v>
      </c>
      <c r="L4651" s="12">
        <v>4.8543689320389998</v>
      </c>
      <c r="M4651" s="12">
        <v>1.9417475728160001</v>
      </c>
      <c r="N4651" s="28">
        <v>8.7378640776700003</v>
      </c>
      <c r="O4651" s="34">
        <v>11.650485436893</v>
      </c>
    </row>
    <row r="4652" spans="2:15" x14ac:dyDescent="0.2">
      <c r="D4652" s="175"/>
      <c r="E4652" s="4" t="s">
        <v>44</v>
      </c>
      <c r="F4652" s="6"/>
      <c r="G4652" s="5">
        <v>104</v>
      </c>
      <c r="H4652" s="32">
        <v>75.961538461537998</v>
      </c>
      <c r="I4652" s="29">
        <v>0</v>
      </c>
      <c r="J4652" s="33">
        <v>8.6538461538460005</v>
      </c>
      <c r="K4652" s="29">
        <v>0</v>
      </c>
      <c r="L4652" s="12">
        <v>4.8076923076920002</v>
      </c>
      <c r="M4652" s="12">
        <v>1.923076923077</v>
      </c>
      <c r="N4652" s="12">
        <v>3.8461538461539999</v>
      </c>
      <c r="O4652" s="34">
        <v>12.5</v>
      </c>
    </row>
    <row r="4653" spans="2:15" x14ac:dyDescent="0.2">
      <c r="D4653" s="176"/>
      <c r="E4653" s="59" t="s">
        <v>45</v>
      </c>
      <c r="F4653" s="60"/>
      <c r="G4653" s="56">
        <v>70</v>
      </c>
      <c r="H4653" s="83">
        <v>70</v>
      </c>
      <c r="I4653" s="47">
        <v>1.4285714285710001</v>
      </c>
      <c r="J4653" s="92">
        <v>4.2857142857139996</v>
      </c>
      <c r="K4653" s="80">
        <v>0</v>
      </c>
      <c r="L4653" s="95">
        <v>1.4285714285710001</v>
      </c>
      <c r="M4653" s="80">
        <v>0</v>
      </c>
      <c r="N4653" s="47">
        <v>2.8571428571430002</v>
      </c>
      <c r="O4653" s="117">
        <v>22.857142857143</v>
      </c>
    </row>
    <row r="4655" spans="2:15" x14ac:dyDescent="0.2">
      <c r="B4655" s="43" t="str">
        <f xml:space="preserve"> HYPERLINK("#'目次'!B175", "[169]")</f>
        <v>[169]</v>
      </c>
      <c r="C4655" s="31" t="s">
        <v>324</v>
      </c>
    </row>
    <row r="4656" spans="2:15" x14ac:dyDescent="0.2">
      <c r="C4656" s="156" t="s">
        <v>292</v>
      </c>
    </row>
    <row r="4659" spans="4:19" ht="48" x14ac:dyDescent="0.2">
      <c r="D4659" s="177"/>
      <c r="E4659" s="178"/>
      <c r="F4659" s="178"/>
      <c r="G4659" s="40" t="s">
        <v>14</v>
      </c>
      <c r="H4659" s="42" t="s">
        <v>325</v>
      </c>
      <c r="I4659" s="15" t="s">
        <v>326</v>
      </c>
      <c r="J4659" s="15" t="s">
        <v>327</v>
      </c>
      <c r="K4659" s="15" t="s">
        <v>328</v>
      </c>
      <c r="L4659" s="15" t="s">
        <v>329</v>
      </c>
      <c r="M4659" s="15" t="s">
        <v>330</v>
      </c>
      <c r="N4659" s="15" t="s">
        <v>331</v>
      </c>
      <c r="O4659" s="15" t="s">
        <v>332</v>
      </c>
      <c r="P4659" s="15" t="s">
        <v>333</v>
      </c>
      <c r="Q4659" s="15" t="s">
        <v>86</v>
      </c>
      <c r="R4659" s="15" t="s">
        <v>334</v>
      </c>
      <c r="S4659" s="44" t="s">
        <v>17</v>
      </c>
    </row>
    <row r="4660" spans="4:19" x14ac:dyDescent="0.2">
      <c r="D4660" s="179"/>
      <c r="E4660" s="180"/>
      <c r="F4660" s="180"/>
      <c r="G4660" s="39"/>
      <c r="H4660" s="41"/>
      <c r="I4660" s="14"/>
      <c r="J4660" s="14"/>
      <c r="K4660" s="14"/>
      <c r="L4660" s="14"/>
      <c r="M4660" s="14"/>
      <c r="N4660" s="14"/>
      <c r="O4660" s="14"/>
      <c r="P4660" s="14"/>
      <c r="Q4660" s="14"/>
      <c r="R4660" s="14"/>
      <c r="S4660" s="38"/>
    </row>
    <row r="4661" spans="4:19" x14ac:dyDescent="0.2">
      <c r="D4661" s="58"/>
      <c r="E4661" s="53" t="s">
        <v>14</v>
      </c>
      <c r="F4661" s="52"/>
      <c r="G4661" s="37">
        <v>1163</v>
      </c>
      <c r="H4661" s="24">
        <v>18.916595012898</v>
      </c>
      <c r="I4661" s="24">
        <v>10.748065348237001</v>
      </c>
      <c r="J4661" s="24">
        <v>2.1496130696470002</v>
      </c>
      <c r="K4661" s="24">
        <v>10.662080825451</v>
      </c>
      <c r="L4661" s="24">
        <v>10.404127257094</v>
      </c>
      <c r="M4661" s="24">
        <v>1.117798796217</v>
      </c>
      <c r="N4661" s="24">
        <v>7.7386070507309999</v>
      </c>
      <c r="O4661" s="24">
        <v>1.2897678417880001</v>
      </c>
      <c r="P4661" s="24">
        <v>4.5571797076529998</v>
      </c>
      <c r="Q4661" s="24">
        <v>3.525365434222</v>
      </c>
      <c r="R4661" s="24">
        <v>37.403267411865997</v>
      </c>
      <c r="S4661" s="68">
        <v>9.8882201203779996</v>
      </c>
    </row>
    <row r="4662" spans="4:19" x14ac:dyDescent="0.2">
      <c r="D4662" s="174" t="s">
        <v>18</v>
      </c>
      <c r="E4662" s="20" t="s">
        <v>19</v>
      </c>
      <c r="F4662" s="22"/>
      <c r="G4662" s="21">
        <v>52</v>
      </c>
      <c r="H4662" s="51">
        <v>15.384615384615</v>
      </c>
      <c r="I4662" s="78">
        <v>1.923076923077</v>
      </c>
      <c r="J4662" s="19">
        <v>1.923076923077</v>
      </c>
      <c r="K4662" s="19">
        <v>11.538461538462</v>
      </c>
      <c r="L4662" s="19">
        <v>7.6923076923079998</v>
      </c>
      <c r="M4662" s="74">
        <v>0</v>
      </c>
      <c r="N4662" s="19">
        <v>5.7692307692310001</v>
      </c>
      <c r="O4662" s="19">
        <v>1.923076923077</v>
      </c>
      <c r="P4662" s="19">
        <v>5.7692307692310001</v>
      </c>
      <c r="Q4662" s="19">
        <v>3.8461538461539999</v>
      </c>
      <c r="R4662" s="19">
        <v>42.307692307692001</v>
      </c>
      <c r="S4662" s="50">
        <v>13.461538461538</v>
      </c>
    </row>
    <row r="4663" spans="4:19" x14ac:dyDescent="0.2">
      <c r="D4663" s="175"/>
      <c r="E4663" s="4" t="s">
        <v>20</v>
      </c>
      <c r="F4663" s="6"/>
      <c r="G4663" s="5">
        <v>75</v>
      </c>
      <c r="H4663" s="77">
        <v>10.666666666667</v>
      </c>
      <c r="I4663" s="12">
        <v>14.666666666667</v>
      </c>
      <c r="J4663" s="12">
        <v>1.333333333333</v>
      </c>
      <c r="K4663" s="12">
        <v>8</v>
      </c>
      <c r="L4663" s="12">
        <v>10.666666666667</v>
      </c>
      <c r="M4663" s="29">
        <v>0</v>
      </c>
      <c r="N4663" s="12">
        <v>5.333333333333</v>
      </c>
      <c r="O4663" s="12">
        <v>4</v>
      </c>
      <c r="P4663" s="12">
        <v>5.333333333333</v>
      </c>
      <c r="Q4663" s="12">
        <v>2.666666666667</v>
      </c>
      <c r="R4663" s="12">
        <v>37.333333333333002</v>
      </c>
      <c r="S4663" s="97">
        <v>17.333333333333002</v>
      </c>
    </row>
    <row r="4664" spans="4:19" x14ac:dyDescent="0.2">
      <c r="D4664" s="175"/>
      <c r="E4664" s="4" t="s">
        <v>21</v>
      </c>
      <c r="F4664" s="6"/>
      <c r="G4664" s="5">
        <v>469</v>
      </c>
      <c r="H4664" s="32">
        <v>18.123667377398998</v>
      </c>
      <c r="I4664" s="12">
        <v>11.940298507463</v>
      </c>
      <c r="J4664" s="12">
        <v>2.771855010661</v>
      </c>
      <c r="K4664" s="12">
        <v>11.940298507463</v>
      </c>
      <c r="L4664" s="12">
        <v>10.234541577825</v>
      </c>
      <c r="M4664" s="12">
        <v>1.492537313433</v>
      </c>
      <c r="N4664" s="12">
        <v>8.5287846481879992</v>
      </c>
      <c r="O4664" s="12">
        <v>1.279317697228</v>
      </c>
      <c r="P4664" s="12">
        <v>5.3304904051169997</v>
      </c>
      <c r="Q4664" s="12">
        <v>4.477611940299</v>
      </c>
      <c r="R4664" s="12">
        <v>34.968017057569</v>
      </c>
      <c r="S4664" s="34">
        <v>8.3155650319830006</v>
      </c>
    </row>
    <row r="4665" spans="4:19" x14ac:dyDescent="0.2">
      <c r="D4665" s="175"/>
      <c r="E4665" s="4" t="s">
        <v>22</v>
      </c>
      <c r="F4665" s="6"/>
      <c r="G4665" s="5">
        <v>34</v>
      </c>
      <c r="H4665" s="32">
        <v>23.529411764706001</v>
      </c>
      <c r="I4665" s="12">
        <v>8.8235294117649996</v>
      </c>
      <c r="J4665" s="29">
        <v>0</v>
      </c>
      <c r="K4665" s="12">
        <v>5.8823529411760003</v>
      </c>
      <c r="L4665" s="12">
        <v>8.8235294117649996</v>
      </c>
      <c r="M4665" s="29">
        <v>0</v>
      </c>
      <c r="N4665" s="12">
        <v>8.8235294117649996</v>
      </c>
      <c r="O4665" s="29">
        <v>0</v>
      </c>
      <c r="P4665" s="12">
        <v>5.8823529411760003</v>
      </c>
      <c r="Q4665" s="29">
        <v>0</v>
      </c>
      <c r="R4665" s="28">
        <v>44.117647058823998</v>
      </c>
      <c r="S4665" s="34">
        <v>11.764705882353001</v>
      </c>
    </row>
    <row r="4666" spans="4:19" x14ac:dyDescent="0.2">
      <c r="D4666" s="175"/>
      <c r="E4666" s="4" t="s">
        <v>23</v>
      </c>
      <c r="F4666" s="6"/>
      <c r="G4666" s="5">
        <v>136</v>
      </c>
      <c r="H4666" s="32">
        <v>19.852941176470999</v>
      </c>
      <c r="I4666" s="12">
        <v>7.352941176471</v>
      </c>
      <c r="J4666" s="12">
        <v>0.73529411764700003</v>
      </c>
      <c r="K4666" s="12">
        <v>8.8235294117649996</v>
      </c>
      <c r="L4666" s="12">
        <v>11.029411764705999</v>
      </c>
      <c r="M4666" s="12">
        <v>0.73529411764700003</v>
      </c>
      <c r="N4666" s="12">
        <v>6.6176470588239997</v>
      </c>
      <c r="O4666" s="29">
        <v>0</v>
      </c>
      <c r="P4666" s="12">
        <v>2.9411764705880001</v>
      </c>
      <c r="Q4666" s="12">
        <v>2.9411764705880001</v>
      </c>
      <c r="R4666" s="28">
        <v>42.647058823529001</v>
      </c>
      <c r="S4666" s="34">
        <v>11.764705882353001</v>
      </c>
    </row>
    <row r="4667" spans="4:19" x14ac:dyDescent="0.2">
      <c r="D4667" s="175"/>
      <c r="E4667" s="4" t="s">
        <v>24</v>
      </c>
      <c r="F4667" s="6"/>
      <c r="G4667" s="5">
        <v>180</v>
      </c>
      <c r="H4667" s="32">
        <v>23.888888888888999</v>
      </c>
      <c r="I4667" s="12">
        <v>12.222222222221999</v>
      </c>
      <c r="J4667" s="12">
        <v>1.666666666667</v>
      </c>
      <c r="K4667" s="12">
        <v>10.555555555555999</v>
      </c>
      <c r="L4667" s="12">
        <v>12.222222222221999</v>
      </c>
      <c r="M4667" s="12">
        <v>1.1111111111109999</v>
      </c>
      <c r="N4667" s="12">
        <v>6.666666666667</v>
      </c>
      <c r="O4667" s="12">
        <v>1.1111111111109999</v>
      </c>
      <c r="P4667" s="12">
        <v>5.5555555555560003</v>
      </c>
      <c r="Q4667" s="12">
        <v>3.333333333333</v>
      </c>
      <c r="R4667" s="12">
        <v>32.777777777777999</v>
      </c>
      <c r="S4667" s="34">
        <v>8.8888888888889994</v>
      </c>
    </row>
    <row r="4668" spans="4:19" x14ac:dyDescent="0.2">
      <c r="D4668" s="175"/>
      <c r="E4668" s="4" t="s">
        <v>25</v>
      </c>
      <c r="F4668" s="6"/>
      <c r="G4668" s="5">
        <v>69</v>
      </c>
      <c r="H4668" s="32">
        <v>15.942028985506999</v>
      </c>
      <c r="I4668" s="12">
        <v>10.144927536232</v>
      </c>
      <c r="J4668" s="29">
        <v>0</v>
      </c>
      <c r="K4668" s="12">
        <v>14.492753623187999</v>
      </c>
      <c r="L4668" s="12">
        <v>13.04347826087</v>
      </c>
      <c r="M4668" s="12">
        <v>1.449275362319</v>
      </c>
      <c r="N4668" s="12">
        <v>8.6956521739130004</v>
      </c>
      <c r="O4668" s="12">
        <v>1.449275362319</v>
      </c>
      <c r="P4668" s="29">
        <v>0</v>
      </c>
      <c r="Q4668" s="12">
        <v>5.7971014492749999</v>
      </c>
      <c r="R4668" s="12">
        <v>40.579710144928001</v>
      </c>
      <c r="S4668" s="34">
        <v>8.6956521739130004</v>
      </c>
    </row>
    <row r="4669" spans="4:19" x14ac:dyDescent="0.2">
      <c r="D4669" s="175"/>
      <c r="E4669" s="4" t="s">
        <v>26</v>
      </c>
      <c r="F4669" s="6"/>
      <c r="G4669" s="5">
        <v>29</v>
      </c>
      <c r="H4669" s="32">
        <v>20.689655172414</v>
      </c>
      <c r="I4669" s="12">
        <v>6.8965517241379999</v>
      </c>
      <c r="J4669" s="29">
        <v>0</v>
      </c>
      <c r="K4669" s="28">
        <v>17.241379310345</v>
      </c>
      <c r="L4669" s="12">
        <v>10.344827586207</v>
      </c>
      <c r="M4669" s="28">
        <v>6.8965517241379999</v>
      </c>
      <c r="N4669" s="12">
        <v>3.4482758620689999</v>
      </c>
      <c r="O4669" s="12">
        <v>3.4482758620689999</v>
      </c>
      <c r="P4669" s="29">
        <v>0</v>
      </c>
      <c r="Q4669" s="29">
        <v>0</v>
      </c>
      <c r="R4669" s="12">
        <v>41.379310344827999</v>
      </c>
      <c r="S4669" s="34">
        <v>6.8965517241379999</v>
      </c>
    </row>
    <row r="4670" spans="4:19" x14ac:dyDescent="0.2">
      <c r="D4670" s="175"/>
      <c r="E4670" s="4" t="s">
        <v>27</v>
      </c>
      <c r="F4670" s="6"/>
      <c r="G4670" s="5">
        <v>64</v>
      </c>
      <c r="H4670" s="75">
        <v>25</v>
      </c>
      <c r="I4670" s="12">
        <v>15.625</v>
      </c>
      <c r="J4670" s="12">
        <v>6.25</v>
      </c>
      <c r="K4670" s="33">
        <v>4.6875</v>
      </c>
      <c r="L4670" s="12">
        <v>6.25</v>
      </c>
      <c r="M4670" s="29">
        <v>0</v>
      </c>
      <c r="N4670" s="12">
        <v>9.375</v>
      </c>
      <c r="O4670" s="12">
        <v>1.5625</v>
      </c>
      <c r="P4670" s="12">
        <v>3.125</v>
      </c>
      <c r="Q4670" s="12">
        <v>1.5625</v>
      </c>
      <c r="R4670" s="12">
        <v>39.0625</v>
      </c>
      <c r="S4670" s="34">
        <v>7.8125</v>
      </c>
    </row>
    <row r="4671" spans="4:19" x14ac:dyDescent="0.2">
      <c r="D4671" s="175"/>
      <c r="E4671" s="4" t="s">
        <v>28</v>
      </c>
      <c r="F4671" s="6"/>
      <c r="G4671" s="5">
        <v>48</v>
      </c>
      <c r="H4671" s="32">
        <v>16.666666666666998</v>
      </c>
      <c r="I4671" s="12">
        <v>6.25</v>
      </c>
      <c r="J4671" s="12">
        <v>4.166666666667</v>
      </c>
      <c r="K4671" s="12">
        <v>10.416666666667</v>
      </c>
      <c r="L4671" s="12">
        <v>8.333333333333</v>
      </c>
      <c r="M4671" s="29">
        <v>0</v>
      </c>
      <c r="N4671" s="12">
        <v>10.416666666667</v>
      </c>
      <c r="O4671" s="29">
        <v>0</v>
      </c>
      <c r="P4671" s="12">
        <v>6.25</v>
      </c>
      <c r="Q4671" s="12">
        <v>2.083333333333</v>
      </c>
      <c r="R4671" s="28">
        <v>43.75</v>
      </c>
      <c r="S4671" s="34">
        <v>10.416666666667</v>
      </c>
    </row>
    <row r="4672" spans="4:19" x14ac:dyDescent="0.2">
      <c r="D4672" s="175"/>
      <c r="E4672" s="4" t="s">
        <v>29</v>
      </c>
      <c r="F4672" s="6"/>
      <c r="G4672" s="5">
        <v>7</v>
      </c>
      <c r="H4672" s="120">
        <v>0</v>
      </c>
      <c r="I4672" s="87">
        <v>0</v>
      </c>
      <c r="J4672" s="29">
        <v>0</v>
      </c>
      <c r="K4672" s="87">
        <v>0</v>
      </c>
      <c r="L4672" s="12">
        <v>14.285714285714</v>
      </c>
      <c r="M4672" s="29">
        <v>0</v>
      </c>
      <c r="N4672" s="28">
        <v>14.285714285714</v>
      </c>
      <c r="O4672" s="29">
        <v>0</v>
      </c>
      <c r="P4672" s="29">
        <v>0</v>
      </c>
      <c r="Q4672" s="29">
        <v>0</v>
      </c>
      <c r="R4672" s="28">
        <v>42.857142857143003</v>
      </c>
      <c r="S4672" s="107">
        <v>28.571428571428999</v>
      </c>
    </row>
    <row r="4673" spans="2:19" x14ac:dyDescent="0.2">
      <c r="D4673" s="174" t="s">
        <v>30</v>
      </c>
      <c r="E4673" s="20" t="s">
        <v>31</v>
      </c>
      <c r="F4673" s="22"/>
      <c r="G4673" s="21">
        <v>373</v>
      </c>
      <c r="H4673" s="51">
        <v>18.230563002680999</v>
      </c>
      <c r="I4673" s="19">
        <v>12.332439678284</v>
      </c>
      <c r="J4673" s="19">
        <v>2.6809651474530001</v>
      </c>
      <c r="K4673" s="19">
        <v>9.6514745308310008</v>
      </c>
      <c r="L4673" s="19">
        <v>9.1152815013400001</v>
      </c>
      <c r="M4673" s="19">
        <v>1.0723860589809999</v>
      </c>
      <c r="N4673" s="19">
        <v>9.6514745308310008</v>
      </c>
      <c r="O4673" s="19">
        <v>1.6085790884719999</v>
      </c>
      <c r="P4673" s="19">
        <v>5.8981233243969999</v>
      </c>
      <c r="Q4673" s="19">
        <v>5.0938337801609999</v>
      </c>
      <c r="R4673" s="19">
        <v>35.120643431635003</v>
      </c>
      <c r="S4673" s="50">
        <v>8.3109919571049993</v>
      </c>
    </row>
    <row r="4674" spans="2:19" x14ac:dyDescent="0.2">
      <c r="D4674" s="175"/>
      <c r="E4674" s="4" t="s">
        <v>32</v>
      </c>
      <c r="F4674" s="6"/>
      <c r="G4674" s="5">
        <v>339</v>
      </c>
      <c r="H4674" s="32">
        <v>15.044247787611001</v>
      </c>
      <c r="I4674" s="12">
        <v>8.8495575221239999</v>
      </c>
      <c r="J4674" s="12">
        <v>2.9498525073750002</v>
      </c>
      <c r="K4674" s="12">
        <v>13.274336283186001</v>
      </c>
      <c r="L4674" s="12">
        <v>9.7345132743360008</v>
      </c>
      <c r="M4674" s="12">
        <v>1.474926253687</v>
      </c>
      <c r="N4674" s="12">
        <v>7.964601769912</v>
      </c>
      <c r="O4674" s="12">
        <v>1.769911504425</v>
      </c>
      <c r="P4674" s="12">
        <v>5.6047197640119997</v>
      </c>
      <c r="Q4674" s="12">
        <v>2.9498525073750002</v>
      </c>
      <c r="R4674" s="12">
        <v>39.823008849558001</v>
      </c>
      <c r="S4674" s="34">
        <v>10.029498525074001</v>
      </c>
    </row>
    <row r="4675" spans="2:19" x14ac:dyDescent="0.2">
      <c r="D4675" s="175"/>
      <c r="E4675" s="4" t="s">
        <v>33</v>
      </c>
      <c r="F4675" s="6"/>
      <c r="G4675" s="5">
        <v>365</v>
      </c>
      <c r="H4675" s="32">
        <v>23.835616438355999</v>
      </c>
      <c r="I4675" s="12">
        <v>9.0410958904110004</v>
      </c>
      <c r="J4675" s="12">
        <v>0.82191780821899996</v>
      </c>
      <c r="K4675" s="12">
        <v>10.136986301369999</v>
      </c>
      <c r="L4675" s="12">
        <v>12.876712328767001</v>
      </c>
      <c r="M4675" s="12">
        <v>1.095890410959</v>
      </c>
      <c r="N4675" s="12">
        <v>5.7534246575339996</v>
      </c>
      <c r="O4675" s="12">
        <v>0.27397260274000002</v>
      </c>
      <c r="P4675" s="12">
        <v>2.4657534246580002</v>
      </c>
      <c r="Q4675" s="12">
        <v>3.0136986301370001</v>
      </c>
      <c r="R4675" s="12">
        <v>36.986301369863</v>
      </c>
      <c r="S4675" s="34">
        <v>11.506849315067999</v>
      </c>
    </row>
    <row r="4676" spans="2:19" x14ac:dyDescent="0.2">
      <c r="D4676" s="175"/>
      <c r="E4676" s="4" t="s">
        <v>34</v>
      </c>
      <c r="F4676" s="6"/>
      <c r="G4676" s="5">
        <v>86</v>
      </c>
      <c r="H4676" s="32">
        <v>16.279069767442</v>
      </c>
      <c r="I4676" s="28">
        <v>18.604651162791001</v>
      </c>
      <c r="J4676" s="12">
        <v>2.3255813953489999</v>
      </c>
      <c r="K4676" s="12">
        <v>6.9767441860470001</v>
      </c>
      <c r="L4676" s="12">
        <v>8.1395348837209998</v>
      </c>
      <c r="M4676" s="29">
        <v>0</v>
      </c>
      <c r="N4676" s="12">
        <v>6.9767441860470001</v>
      </c>
      <c r="O4676" s="12">
        <v>2.3255813953489999</v>
      </c>
      <c r="P4676" s="12">
        <v>3.488372093023</v>
      </c>
      <c r="Q4676" s="12">
        <v>1.1627906976739999</v>
      </c>
      <c r="R4676" s="12">
        <v>39.534883720929997</v>
      </c>
      <c r="S4676" s="34">
        <v>9.3023255813949994</v>
      </c>
    </row>
    <row r="4677" spans="2:19" x14ac:dyDescent="0.2">
      <c r="D4677" s="174" t="s">
        <v>35</v>
      </c>
      <c r="E4677" s="20" t="s">
        <v>36</v>
      </c>
      <c r="F4677" s="22"/>
      <c r="G4677" s="21">
        <v>597</v>
      </c>
      <c r="H4677" s="51">
        <v>21.273031825796</v>
      </c>
      <c r="I4677" s="19">
        <v>9.3802345058629992</v>
      </c>
      <c r="J4677" s="19">
        <v>2.3450586264659998</v>
      </c>
      <c r="K4677" s="19">
        <v>10.552763819095</v>
      </c>
      <c r="L4677" s="19">
        <v>12.227805695142001</v>
      </c>
      <c r="M4677" s="19">
        <v>1.1725293132329999</v>
      </c>
      <c r="N4677" s="19">
        <v>7.2026800670020004</v>
      </c>
      <c r="O4677" s="19">
        <v>1.0050251256280001</v>
      </c>
      <c r="P4677" s="19">
        <v>3.6850921273030002</v>
      </c>
      <c r="Q4677" s="19">
        <v>3.182579564489</v>
      </c>
      <c r="R4677" s="19">
        <v>38.023450586265</v>
      </c>
      <c r="S4677" s="50">
        <v>10.217755443886</v>
      </c>
    </row>
    <row r="4678" spans="2:19" x14ac:dyDescent="0.2">
      <c r="D4678" s="175"/>
      <c r="E4678" s="4" t="s">
        <v>37</v>
      </c>
      <c r="F4678" s="6"/>
      <c r="G4678" s="5">
        <v>566</v>
      </c>
      <c r="H4678" s="32">
        <v>16.431095406360001</v>
      </c>
      <c r="I4678" s="12">
        <v>12.190812720847999</v>
      </c>
      <c r="J4678" s="12">
        <v>1.9434628975270001</v>
      </c>
      <c r="K4678" s="12">
        <v>10.777385159011001</v>
      </c>
      <c r="L4678" s="12">
        <v>8.4805653710249995</v>
      </c>
      <c r="M4678" s="12">
        <v>1.0600706713779999</v>
      </c>
      <c r="N4678" s="12">
        <v>8.3038869257950001</v>
      </c>
      <c r="O4678" s="12">
        <v>1.5901060070669999</v>
      </c>
      <c r="P4678" s="12">
        <v>5.47703180212</v>
      </c>
      <c r="Q4678" s="12">
        <v>3.8869257950530001</v>
      </c>
      <c r="R4678" s="12">
        <v>36.749116607773999</v>
      </c>
      <c r="S4678" s="34">
        <v>9.5406360424029995</v>
      </c>
    </row>
    <row r="4679" spans="2:19" x14ac:dyDescent="0.2">
      <c r="D4679" s="174" t="s">
        <v>38</v>
      </c>
      <c r="E4679" s="20" t="s">
        <v>39</v>
      </c>
      <c r="F4679" s="22"/>
      <c r="G4679" s="21">
        <v>58</v>
      </c>
      <c r="H4679" s="138">
        <v>1.7241379310339999</v>
      </c>
      <c r="I4679" s="19">
        <v>8.6206896551720007</v>
      </c>
      <c r="J4679" s="74">
        <v>0</v>
      </c>
      <c r="K4679" s="19">
        <v>6.8965517241379999</v>
      </c>
      <c r="L4679" s="19">
        <v>6.8965517241379999</v>
      </c>
      <c r="M4679" s="19">
        <v>3.4482758620689999</v>
      </c>
      <c r="N4679" s="78">
        <v>1.7241379310339999</v>
      </c>
      <c r="O4679" s="19">
        <v>1.7241379310339999</v>
      </c>
      <c r="P4679" s="19">
        <v>1.7241379310339999</v>
      </c>
      <c r="Q4679" s="19">
        <v>1.7241379310339999</v>
      </c>
      <c r="R4679" s="105">
        <v>62.068965517240997</v>
      </c>
      <c r="S4679" s="50">
        <v>13.793103448276</v>
      </c>
    </row>
    <row r="4680" spans="2:19" x14ac:dyDescent="0.2">
      <c r="D4680" s="175"/>
      <c r="E4680" s="4" t="s">
        <v>40</v>
      </c>
      <c r="F4680" s="6"/>
      <c r="G4680" s="5">
        <v>144</v>
      </c>
      <c r="H4680" s="32">
        <v>16.666666666666998</v>
      </c>
      <c r="I4680" s="12">
        <v>13.888888888888999</v>
      </c>
      <c r="J4680" s="12">
        <v>1.3888888888890001</v>
      </c>
      <c r="K4680" s="12">
        <v>7.6388888888890003</v>
      </c>
      <c r="L4680" s="12">
        <v>8.333333333333</v>
      </c>
      <c r="M4680" s="12">
        <v>0.694444444444</v>
      </c>
      <c r="N4680" s="12">
        <v>9.0277777777780006</v>
      </c>
      <c r="O4680" s="12">
        <v>2.083333333333</v>
      </c>
      <c r="P4680" s="12">
        <v>4.166666666667</v>
      </c>
      <c r="Q4680" s="12">
        <v>2.083333333333</v>
      </c>
      <c r="R4680" s="49">
        <v>49.305555555555998</v>
      </c>
      <c r="S4680" s="101">
        <v>2.083333333333</v>
      </c>
    </row>
    <row r="4681" spans="2:19" x14ac:dyDescent="0.2">
      <c r="D4681" s="175"/>
      <c r="E4681" s="4" t="s">
        <v>41</v>
      </c>
      <c r="F4681" s="6"/>
      <c r="G4681" s="5">
        <v>202</v>
      </c>
      <c r="H4681" s="77">
        <v>10.891089108911</v>
      </c>
      <c r="I4681" s="12">
        <v>7.9207920792079998</v>
      </c>
      <c r="J4681" s="12">
        <v>2.970297029703</v>
      </c>
      <c r="K4681" s="12">
        <v>7.9207920792079998</v>
      </c>
      <c r="L4681" s="12">
        <v>11.386138613861</v>
      </c>
      <c r="M4681" s="29">
        <v>0</v>
      </c>
      <c r="N4681" s="12">
        <v>8.4158415841580005</v>
      </c>
      <c r="O4681" s="12">
        <v>0.99009900990099997</v>
      </c>
      <c r="P4681" s="12">
        <v>6.4356435643559999</v>
      </c>
      <c r="Q4681" s="12">
        <v>2.970297029703</v>
      </c>
      <c r="R4681" s="28">
        <v>45.544554455445997</v>
      </c>
      <c r="S4681" s="34">
        <v>8.9108910891090005</v>
      </c>
    </row>
    <row r="4682" spans="2:19" x14ac:dyDescent="0.2">
      <c r="D4682" s="175"/>
      <c r="E4682" s="4" t="s">
        <v>42</v>
      </c>
      <c r="F4682" s="6"/>
      <c r="G4682" s="5">
        <v>208</v>
      </c>
      <c r="H4682" s="32">
        <v>15.865384615385</v>
      </c>
      <c r="I4682" s="12">
        <v>10.096153846153999</v>
      </c>
      <c r="J4682" s="12">
        <v>1.442307692308</v>
      </c>
      <c r="K4682" s="12">
        <v>10.576923076923</v>
      </c>
      <c r="L4682" s="12">
        <v>8.6538461538460005</v>
      </c>
      <c r="M4682" s="12">
        <v>0.48076923076900002</v>
      </c>
      <c r="N4682" s="12">
        <v>5.2884615384620002</v>
      </c>
      <c r="O4682" s="12">
        <v>1.442307692308</v>
      </c>
      <c r="P4682" s="12">
        <v>3.8461538461539999</v>
      </c>
      <c r="Q4682" s="12">
        <v>4.8076923076920002</v>
      </c>
      <c r="R4682" s="28">
        <v>44.711538461537998</v>
      </c>
      <c r="S4682" s="34">
        <v>7.2115384615379998</v>
      </c>
    </row>
    <row r="4683" spans="2:19" x14ac:dyDescent="0.2">
      <c r="D4683" s="175"/>
      <c r="E4683" s="4" t="s">
        <v>43</v>
      </c>
      <c r="F4683" s="6"/>
      <c r="G4683" s="5">
        <v>199</v>
      </c>
      <c r="H4683" s="32">
        <v>21.608040201005</v>
      </c>
      <c r="I4683" s="12">
        <v>10.552763819095</v>
      </c>
      <c r="J4683" s="12">
        <v>3.5175879396980001</v>
      </c>
      <c r="K4683" s="12">
        <v>12.562814070351999</v>
      </c>
      <c r="L4683" s="12">
        <v>6.5326633165830001</v>
      </c>
      <c r="M4683" s="12">
        <v>0.50251256281400003</v>
      </c>
      <c r="N4683" s="12">
        <v>8.0402010050250006</v>
      </c>
      <c r="O4683" s="12">
        <v>1.0050251256280001</v>
      </c>
      <c r="P4683" s="12">
        <v>3.5175879396980001</v>
      </c>
      <c r="Q4683" s="12">
        <v>6.5326633165830001</v>
      </c>
      <c r="R4683" s="12">
        <v>34.673366834170999</v>
      </c>
      <c r="S4683" s="34">
        <v>9.5477386934670001</v>
      </c>
    </row>
    <row r="4684" spans="2:19" x14ac:dyDescent="0.2">
      <c r="D4684" s="175"/>
      <c r="E4684" s="4" t="s">
        <v>44</v>
      </c>
      <c r="F4684" s="6"/>
      <c r="G4684" s="5">
        <v>211</v>
      </c>
      <c r="H4684" s="75">
        <v>27.962085308056999</v>
      </c>
      <c r="I4684" s="12">
        <v>12.796208530806</v>
      </c>
      <c r="J4684" s="12">
        <v>0.94786729857800001</v>
      </c>
      <c r="K4684" s="12">
        <v>12.796208530806</v>
      </c>
      <c r="L4684" s="28">
        <v>15.63981042654</v>
      </c>
      <c r="M4684" s="12">
        <v>1.421800947867</v>
      </c>
      <c r="N4684" s="12">
        <v>10.900473933649</v>
      </c>
      <c r="O4684" s="12">
        <v>0.94786729857800001</v>
      </c>
      <c r="P4684" s="12">
        <v>5.2132701421799998</v>
      </c>
      <c r="Q4684" s="12">
        <v>1.895734597156</v>
      </c>
      <c r="R4684" s="61">
        <v>19.905213270141999</v>
      </c>
      <c r="S4684" s="34">
        <v>12.796208530806</v>
      </c>
    </row>
    <row r="4685" spans="2:19" x14ac:dyDescent="0.2">
      <c r="D4685" s="176"/>
      <c r="E4685" s="59" t="s">
        <v>45</v>
      </c>
      <c r="F4685" s="60"/>
      <c r="G4685" s="56">
        <v>141</v>
      </c>
      <c r="H4685" s="132">
        <v>26.950354609929001</v>
      </c>
      <c r="I4685" s="47">
        <v>10.638297872340001</v>
      </c>
      <c r="J4685" s="47">
        <v>3.54609929078</v>
      </c>
      <c r="K4685" s="47">
        <v>13.475177304964999</v>
      </c>
      <c r="L4685" s="47">
        <v>12.765957446809001</v>
      </c>
      <c r="M4685" s="47">
        <v>3.54609929078</v>
      </c>
      <c r="N4685" s="47">
        <v>6.3829787234040003</v>
      </c>
      <c r="O4685" s="47">
        <v>1.4184397163119999</v>
      </c>
      <c r="P4685" s="47">
        <v>4.9645390070920001</v>
      </c>
      <c r="Q4685" s="47">
        <v>2.8368794326239999</v>
      </c>
      <c r="R4685" s="92">
        <v>22.695035460993001</v>
      </c>
      <c r="S4685" s="112">
        <v>17.730496453901001</v>
      </c>
    </row>
    <row r="4687" spans="2:19" x14ac:dyDescent="0.2">
      <c r="B4687" s="43" t="str">
        <f xml:space="preserve"> HYPERLINK("#'目次'!B176", "[170]")</f>
        <v>[170]</v>
      </c>
      <c r="C4687" s="31" t="s">
        <v>324</v>
      </c>
    </row>
    <row r="4688" spans="2:19" x14ac:dyDescent="0.2">
      <c r="C4688" s="156" t="s">
        <v>292</v>
      </c>
    </row>
    <row r="4691" spans="4:19" ht="48" x14ac:dyDescent="0.2">
      <c r="D4691" s="177"/>
      <c r="E4691" s="178"/>
      <c r="F4691" s="178"/>
      <c r="G4691" s="40" t="s">
        <v>14</v>
      </c>
      <c r="H4691" s="42" t="s">
        <v>325</v>
      </c>
      <c r="I4691" s="15" t="s">
        <v>326</v>
      </c>
      <c r="J4691" s="15" t="s">
        <v>327</v>
      </c>
      <c r="K4691" s="15" t="s">
        <v>328</v>
      </c>
      <c r="L4691" s="15" t="s">
        <v>329</v>
      </c>
      <c r="M4691" s="15" t="s">
        <v>330</v>
      </c>
      <c r="N4691" s="15" t="s">
        <v>331</v>
      </c>
      <c r="O4691" s="15" t="s">
        <v>332</v>
      </c>
      <c r="P4691" s="15" t="s">
        <v>333</v>
      </c>
      <c r="Q4691" s="15" t="s">
        <v>86</v>
      </c>
      <c r="R4691" s="15" t="s">
        <v>334</v>
      </c>
      <c r="S4691" s="44" t="s">
        <v>17</v>
      </c>
    </row>
    <row r="4692" spans="4:19" x14ac:dyDescent="0.2">
      <c r="D4692" s="179"/>
      <c r="E4692" s="180"/>
      <c r="F4692" s="180"/>
      <c r="G4692" s="39"/>
      <c r="H4692" s="41"/>
      <c r="I4692" s="14"/>
      <c r="J4692" s="14"/>
      <c r="K4692" s="14"/>
      <c r="L4692" s="14"/>
      <c r="M4692" s="14"/>
      <c r="N4692" s="14"/>
      <c r="O4692" s="14"/>
      <c r="P4692" s="14"/>
      <c r="Q4692" s="14"/>
      <c r="R4692" s="14"/>
      <c r="S4692" s="38"/>
    </row>
    <row r="4693" spans="4:19" x14ac:dyDescent="0.2">
      <c r="D4693" s="58"/>
      <c r="E4693" s="53" t="s">
        <v>14</v>
      </c>
      <c r="F4693" s="52"/>
      <c r="G4693" s="37">
        <v>1163</v>
      </c>
      <c r="H4693" s="24">
        <v>18.916595012898</v>
      </c>
      <c r="I4693" s="24">
        <v>10.748065348237001</v>
      </c>
      <c r="J4693" s="24">
        <v>2.1496130696470002</v>
      </c>
      <c r="K4693" s="24">
        <v>10.662080825451</v>
      </c>
      <c r="L4693" s="24">
        <v>10.404127257094</v>
      </c>
      <c r="M4693" s="24">
        <v>1.117798796217</v>
      </c>
      <c r="N4693" s="24">
        <v>7.7386070507309999</v>
      </c>
      <c r="O4693" s="24">
        <v>1.2897678417880001</v>
      </c>
      <c r="P4693" s="24">
        <v>4.5571797076529998</v>
      </c>
      <c r="Q4693" s="24">
        <v>3.525365434222</v>
      </c>
      <c r="R4693" s="24">
        <v>37.403267411865997</v>
      </c>
      <c r="S4693" s="68">
        <v>9.8882201203779996</v>
      </c>
    </row>
    <row r="4694" spans="4:19" x14ac:dyDescent="0.2">
      <c r="D4694" s="174" t="s">
        <v>52</v>
      </c>
      <c r="E4694" s="20" t="s">
        <v>53</v>
      </c>
      <c r="F4694" s="22"/>
      <c r="G4694" s="21">
        <v>15</v>
      </c>
      <c r="H4694" s="129">
        <v>26.666666666666998</v>
      </c>
      <c r="I4694" s="19">
        <v>13.333333333333</v>
      </c>
      <c r="J4694" s="74">
        <v>0</v>
      </c>
      <c r="K4694" s="130">
        <v>0</v>
      </c>
      <c r="L4694" s="130">
        <v>0</v>
      </c>
      <c r="M4694" s="74">
        <v>0</v>
      </c>
      <c r="N4694" s="19">
        <v>6.666666666667</v>
      </c>
      <c r="O4694" s="74">
        <v>0</v>
      </c>
      <c r="P4694" s="74">
        <v>0</v>
      </c>
      <c r="Q4694" s="74">
        <v>0</v>
      </c>
      <c r="R4694" s="19">
        <v>40</v>
      </c>
      <c r="S4694" s="50">
        <v>13.333333333333</v>
      </c>
    </row>
    <row r="4695" spans="4:19" ht="24" x14ac:dyDescent="0.2">
      <c r="D4695" s="175"/>
      <c r="E4695" s="4" t="s">
        <v>54</v>
      </c>
      <c r="F4695" s="6"/>
      <c r="G4695" s="5">
        <v>116</v>
      </c>
      <c r="H4695" s="75">
        <v>24.137931034483</v>
      </c>
      <c r="I4695" s="12">
        <v>13.793103448276</v>
      </c>
      <c r="J4695" s="12">
        <v>3.4482758620689999</v>
      </c>
      <c r="K4695" s="12">
        <v>11.206896551724</v>
      </c>
      <c r="L4695" s="12">
        <v>10.344827586207</v>
      </c>
      <c r="M4695" s="29">
        <v>0</v>
      </c>
      <c r="N4695" s="12">
        <v>5.1724137931029999</v>
      </c>
      <c r="O4695" s="29">
        <v>0</v>
      </c>
      <c r="P4695" s="12">
        <v>7.7586206896550003</v>
      </c>
      <c r="Q4695" s="12">
        <v>6.8965517241379999</v>
      </c>
      <c r="R4695" s="61">
        <v>25</v>
      </c>
      <c r="S4695" s="34">
        <v>8.6206896551720007</v>
      </c>
    </row>
    <row r="4696" spans="4:19" x14ac:dyDescent="0.2">
      <c r="D4696" s="175"/>
      <c r="E4696" s="4" t="s">
        <v>55</v>
      </c>
      <c r="F4696" s="6"/>
      <c r="G4696" s="5">
        <v>41</v>
      </c>
      <c r="H4696" s="75">
        <v>26.829268292683</v>
      </c>
      <c r="I4696" s="12">
        <v>12.195121951220001</v>
      </c>
      <c r="J4696" s="12">
        <v>2.4390243902440001</v>
      </c>
      <c r="K4696" s="12">
        <v>7.3170731707319998</v>
      </c>
      <c r="L4696" s="12">
        <v>12.195121951220001</v>
      </c>
      <c r="M4696" s="29">
        <v>0</v>
      </c>
      <c r="N4696" s="49">
        <v>19.512195121950999</v>
      </c>
      <c r="O4696" s="12">
        <v>2.4390243902440001</v>
      </c>
      <c r="P4696" s="12">
        <v>2.4390243902440001</v>
      </c>
      <c r="Q4696" s="29">
        <v>0</v>
      </c>
      <c r="R4696" s="33">
        <v>31.707317073171001</v>
      </c>
      <c r="S4696" s="34">
        <v>9.7560975609760003</v>
      </c>
    </row>
    <row r="4697" spans="4:19" x14ac:dyDescent="0.2">
      <c r="D4697" s="175"/>
      <c r="E4697" s="4" t="s">
        <v>56</v>
      </c>
      <c r="F4697" s="6"/>
      <c r="G4697" s="5">
        <v>60</v>
      </c>
      <c r="H4697" s="32">
        <v>20</v>
      </c>
      <c r="I4697" s="12">
        <v>10</v>
      </c>
      <c r="J4697" s="12">
        <v>1.666666666667</v>
      </c>
      <c r="K4697" s="12">
        <v>13.333333333333</v>
      </c>
      <c r="L4697" s="12">
        <v>6.666666666667</v>
      </c>
      <c r="M4697" s="12">
        <v>1.666666666667</v>
      </c>
      <c r="N4697" s="12">
        <v>8.333333333333</v>
      </c>
      <c r="O4697" s="29">
        <v>0</v>
      </c>
      <c r="P4697" s="12">
        <v>3.333333333333</v>
      </c>
      <c r="Q4697" s="28">
        <v>13.333333333333</v>
      </c>
      <c r="R4697" s="33">
        <v>30</v>
      </c>
      <c r="S4697" s="34">
        <v>11.666666666667</v>
      </c>
    </row>
    <row r="4698" spans="4:19" x14ac:dyDescent="0.2">
      <c r="D4698" s="175"/>
      <c r="E4698" s="4" t="s">
        <v>57</v>
      </c>
      <c r="F4698" s="6"/>
      <c r="G4698" s="5">
        <v>283</v>
      </c>
      <c r="H4698" s="32">
        <v>16.60777385159</v>
      </c>
      <c r="I4698" s="12">
        <v>8.1272084805650007</v>
      </c>
      <c r="J4698" s="12">
        <v>2.1201413427559999</v>
      </c>
      <c r="K4698" s="12">
        <v>11.307420494700001</v>
      </c>
      <c r="L4698" s="12">
        <v>12.367491166078</v>
      </c>
      <c r="M4698" s="12">
        <v>0.70671378091899995</v>
      </c>
      <c r="N4698" s="12">
        <v>8.8339222614840001</v>
      </c>
      <c r="O4698" s="12">
        <v>1.0600706713779999</v>
      </c>
      <c r="P4698" s="12">
        <v>2.473498233216</v>
      </c>
      <c r="Q4698" s="12">
        <v>3.533568904594</v>
      </c>
      <c r="R4698" s="28">
        <v>46.289752650177</v>
      </c>
      <c r="S4698" s="34">
        <v>4.946996466431</v>
      </c>
    </row>
    <row r="4699" spans="4:19" x14ac:dyDescent="0.2">
      <c r="D4699" s="175"/>
      <c r="E4699" s="4" t="s">
        <v>58</v>
      </c>
      <c r="F4699" s="6"/>
      <c r="G4699" s="5">
        <v>123</v>
      </c>
      <c r="H4699" s="77">
        <v>13.008130081300999</v>
      </c>
      <c r="I4699" s="12">
        <v>6.5040650406499996</v>
      </c>
      <c r="J4699" s="12">
        <v>1.6260162601629999</v>
      </c>
      <c r="K4699" s="12">
        <v>12.195121951220001</v>
      </c>
      <c r="L4699" s="12">
        <v>9.7560975609760003</v>
      </c>
      <c r="M4699" s="12">
        <v>0.81300813008100004</v>
      </c>
      <c r="N4699" s="12">
        <v>5.6910569105690003</v>
      </c>
      <c r="O4699" s="12">
        <v>1.6260162601629999</v>
      </c>
      <c r="P4699" s="12">
        <v>4.065040650407</v>
      </c>
      <c r="Q4699" s="12">
        <v>1.6260162601629999</v>
      </c>
      <c r="R4699" s="28">
        <v>43.089430894308997</v>
      </c>
      <c r="S4699" s="34">
        <v>12.195121951220001</v>
      </c>
    </row>
    <row r="4700" spans="4:19" x14ac:dyDescent="0.2">
      <c r="D4700" s="175"/>
      <c r="E4700" s="4" t="s">
        <v>59</v>
      </c>
      <c r="F4700" s="6"/>
      <c r="G4700" s="5">
        <v>186</v>
      </c>
      <c r="H4700" s="32">
        <v>17.204301075269001</v>
      </c>
      <c r="I4700" s="12">
        <v>10.215053763441</v>
      </c>
      <c r="J4700" s="12">
        <v>1.6129032258060001</v>
      </c>
      <c r="K4700" s="12">
        <v>10.215053763441</v>
      </c>
      <c r="L4700" s="12">
        <v>9.1397849462370004</v>
      </c>
      <c r="M4700" s="29">
        <v>0</v>
      </c>
      <c r="N4700" s="12">
        <v>4.8387096774189997</v>
      </c>
      <c r="O4700" s="12">
        <v>2.1505376344089999</v>
      </c>
      <c r="P4700" s="12">
        <v>5.3763440860219998</v>
      </c>
      <c r="Q4700" s="12">
        <v>2.6881720430109999</v>
      </c>
      <c r="R4700" s="28">
        <v>42.473118279570002</v>
      </c>
      <c r="S4700" s="34">
        <v>9.6774193548389995</v>
      </c>
    </row>
    <row r="4701" spans="4:19" x14ac:dyDescent="0.2">
      <c r="D4701" s="175"/>
      <c r="E4701" s="4" t="s">
        <v>60</v>
      </c>
      <c r="F4701" s="6"/>
      <c r="G4701" s="5">
        <v>163</v>
      </c>
      <c r="H4701" s="32">
        <v>19.018404907975</v>
      </c>
      <c r="I4701" s="12">
        <v>13.496932515337001</v>
      </c>
      <c r="J4701" s="12">
        <v>2.4539877300609998</v>
      </c>
      <c r="K4701" s="12">
        <v>9.8159509202449993</v>
      </c>
      <c r="L4701" s="12">
        <v>11.042944785275999</v>
      </c>
      <c r="M4701" s="12">
        <v>1.8404907975460001</v>
      </c>
      <c r="N4701" s="28">
        <v>12.883435582822001</v>
      </c>
      <c r="O4701" s="12">
        <v>1.2269938650309999</v>
      </c>
      <c r="P4701" s="12">
        <v>7.9754601226990003</v>
      </c>
      <c r="Q4701" s="12">
        <v>4.2944785276069997</v>
      </c>
      <c r="R4701" s="61">
        <v>22.085889570551998</v>
      </c>
      <c r="S4701" s="34">
        <v>14.110429447853001</v>
      </c>
    </row>
    <row r="4702" spans="4:19" x14ac:dyDescent="0.2">
      <c r="D4702" s="175"/>
      <c r="E4702" s="4" t="s">
        <v>61</v>
      </c>
      <c r="F4702" s="6"/>
      <c r="G4702" s="5">
        <v>72</v>
      </c>
      <c r="H4702" s="106">
        <v>4.166666666667</v>
      </c>
      <c r="I4702" s="12">
        <v>6.9444444444439997</v>
      </c>
      <c r="J4702" s="29">
        <v>0</v>
      </c>
      <c r="K4702" s="33">
        <v>5.5555555555560003</v>
      </c>
      <c r="L4702" s="12">
        <v>6.9444444444439997</v>
      </c>
      <c r="M4702" s="12">
        <v>4.166666666667</v>
      </c>
      <c r="N4702" s="90">
        <v>0</v>
      </c>
      <c r="O4702" s="12">
        <v>1.3888888888890001</v>
      </c>
      <c r="P4702" s="12">
        <v>1.3888888888890001</v>
      </c>
      <c r="Q4702" s="12">
        <v>1.3888888888890001</v>
      </c>
      <c r="R4702" s="49">
        <v>65.277777777777999</v>
      </c>
      <c r="S4702" s="34">
        <v>11.111111111111001</v>
      </c>
    </row>
    <row r="4703" spans="4:19" x14ac:dyDescent="0.2">
      <c r="D4703" s="175"/>
      <c r="E4703" s="4" t="s">
        <v>62</v>
      </c>
      <c r="F4703" s="6"/>
      <c r="G4703" s="5">
        <v>103</v>
      </c>
      <c r="H4703" s="94">
        <v>33.980582524272002</v>
      </c>
      <c r="I4703" s="28">
        <v>18.446601941748</v>
      </c>
      <c r="J4703" s="12">
        <v>3.8834951456310001</v>
      </c>
      <c r="K4703" s="12">
        <v>13.592233009709</v>
      </c>
      <c r="L4703" s="12">
        <v>12.621359223301001</v>
      </c>
      <c r="M4703" s="12">
        <v>2.9126213592229999</v>
      </c>
      <c r="N4703" s="12">
        <v>7.7669902912620001</v>
      </c>
      <c r="O4703" s="12">
        <v>1.9417475728160001</v>
      </c>
      <c r="P4703" s="12">
        <v>4.8543689320389998</v>
      </c>
      <c r="Q4703" s="29">
        <v>0</v>
      </c>
      <c r="R4703" s="61">
        <v>22.330097087378999</v>
      </c>
      <c r="S4703" s="34">
        <v>13.592233009709</v>
      </c>
    </row>
    <row r="4704" spans="4:19" x14ac:dyDescent="0.2">
      <c r="D4704" s="174" t="s">
        <v>63</v>
      </c>
      <c r="E4704" s="20" t="s">
        <v>64</v>
      </c>
      <c r="F4704" s="22"/>
      <c r="G4704" s="21">
        <v>214</v>
      </c>
      <c r="H4704" s="51">
        <v>20.093457943924999</v>
      </c>
      <c r="I4704" s="19">
        <v>14.953271028036999</v>
      </c>
      <c r="J4704" s="19">
        <v>0.93457943925200004</v>
      </c>
      <c r="K4704" s="19">
        <v>11.682242990654</v>
      </c>
      <c r="L4704" s="19">
        <v>10.280373831776</v>
      </c>
      <c r="M4704" s="19">
        <v>1.869158878505</v>
      </c>
      <c r="N4704" s="19">
        <v>6.0747663551400004</v>
      </c>
      <c r="O4704" s="19">
        <v>1.401869158879</v>
      </c>
      <c r="P4704" s="19">
        <v>4.2056074766359997</v>
      </c>
      <c r="Q4704" s="19">
        <v>0.93457943925200004</v>
      </c>
      <c r="R4704" s="19">
        <v>38.317757009346003</v>
      </c>
      <c r="S4704" s="50">
        <v>10.747663551402001</v>
      </c>
    </row>
    <row r="4705" spans="2:19" x14ac:dyDescent="0.2">
      <c r="D4705" s="175"/>
      <c r="E4705" s="4" t="s">
        <v>65</v>
      </c>
      <c r="F4705" s="6"/>
      <c r="G4705" s="5">
        <v>160</v>
      </c>
      <c r="H4705" s="75">
        <v>25.625</v>
      </c>
      <c r="I4705" s="12">
        <v>10.625</v>
      </c>
      <c r="J4705" s="12">
        <v>3.125</v>
      </c>
      <c r="K4705" s="12">
        <v>10.625</v>
      </c>
      <c r="L4705" s="12">
        <v>8.125</v>
      </c>
      <c r="M4705" s="12">
        <v>1.25</v>
      </c>
      <c r="N4705" s="12">
        <v>5.625</v>
      </c>
      <c r="O4705" s="12">
        <v>1.25</v>
      </c>
      <c r="P4705" s="12">
        <v>5</v>
      </c>
      <c r="Q4705" s="12">
        <v>3.125</v>
      </c>
      <c r="R4705" s="33">
        <v>31.875</v>
      </c>
      <c r="S4705" s="34">
        <v>12.5</v>
      </c>
    </row>
    <row r="4706" spans="2:19" x14ac:dyDescent="0.2">
      <c r="D4706" s="175"/>
      <c r="E4706" s="4" t="s">
        <v>66</v>
      </c>
      <c r="F4706" s="6"/>
      <c r="G4706" s="5">
        <v>160</v>
      </c>
      <c r="H4706" s="32">
        <v>21.25</v>
      </c>
      <c r="I4706" s="12">
        <v>10.625</v>
      </c>
      <c r="J4706" s="12">
        <v>3.125</v>
      </c>
      <c r="K4706" s="12">
        <v>6.875</v>
      </c>
      <c r="L4706" s="12">
        <v>11.875</v>
      </c>
      <c r="M4706" s="12">
        <v>1.25</v>
      </c>
      <c r="N4706" s="12">
        <v>6.25</v>
      </c>
      <c r="O4706" s="12">
        <v>1.25</v>
      </c>
      <c r="P4706" s="12">
        <v>5.625</v>
      </c>
      <c r="Q4706" s="12">
        <v>3.125</v>
      </c>
      <c r="R4706" s="12">
        <v>35</v>
      </c>
      <c r="S4706" s="34">
        <v>9.375</v>
      </c>
    </row>
    <row r="4707" spans="2:19" x14ac:dyDescent="0.2">
      <c r="D4707" s="175"/>
      <c r="E4707" s="4" t="s">
        <v>67</v>
      </c>
      <c r="F4707" s="6"/>
      <c r="G4707" s="5">
        <v>150</v>
      </c>
      <c r="H4707" s="77">
        <v>10.666666666667</v>
      </c>
      <c r="I4707" s="12">
        <v>8</v>
      </c>
      <c r="J4707" s="12">
        <v>1.333333333333</v>
      </c>
      <c r="K4707" s="12">
        <v>14</v>
      </c>
      <c r="L4707" s="12">
        <v>11.333333333333</v>
      </c>
      <c r="M4707" s="12">
        <v>1.333333333333</v>
      </c>
      <c r="N4707" s="12">
        <v>10</v>
      </c>
      <c r="O4707" s="12">
        <v>0.66666666666700003</v>
      </c>
      <c r="P4707" s="12">
        <v>7.333333333333</v>
      </c>
      <c r="Q4707" s="12">
        <v>3.333333333333</v>
      </c>
      <c r="R4707" s="12">
        <v>38</v>
      </c>
      <c r="S4707" s="34">
        <v>10.666666666667</v>
      </c>
    </row>
    <row r="4708" spans="2:19" x14ac:dyDescent="0.2">
      <c r="D4708" s="175"/>
      <c r="E4708" s="4" t="s">
        <v>68</v>
      </c>
      <c r="F4708" s="6"/>
      <c r="G4708" s="5">
        <v>110</v>
      </c>
      <c r="H4708" s="32">
        <v>14.545454545455</v>
      </c>
      <c r="I4708" s="12">
        <v>7.2727272727269998</v>
      </c>
      <c r="J4708" s="12">
        <v>3.636363636364</v>
      </c>
      <c r="K4708" s="12">
        <v>12.727272727273</v>
      </c>
      <c r="L4708" s="28">
        <v>15.454545454545</v>
      </c>
      <c r="M4708" s="29">
        <v>0</v>
      </c>
      <c r="N4708" s="12">
        <v>9.0909090909089993</v>
      </c>
      <c r="O4708" s="29">
        <v>0</v>
      </c>
      <c r="P4708" s="12">
        <v>0.90909090909099999</v>
      </c>
      <c r="Q4708" s="12">
        <v>0.90909090909099999</v>
      </c>
      <c r="R4708" s="28">
        <v>46.363636363635997</v>
      </c>
      <c r="S4708" s="34">
        <v>10</v>
      </c>
    </row>
    <row r="4709" spans="2:19" x14ac:dyDescent="0.2">
      <c r="D4709" s="175"/>
      <c r="E4709" s="4" t="s">
        <v>69</v>
      </c>
      <c r="F4709" s="6"/>
      <c r="G4709" s="5">
        <v>91</v>
      </c>
      <c r="H4709" s="32">
        <v>16.483516483515999</v>
      </c>
      <c r="I4709" s="12">
        <v>6.5934065934069999</v>
      </c>
      <c r="J4709" s="12">
        <v>1.098901098901</v>
      </c>
      <c r="K4709" s="12">
        <v>9.8901098901100006</v>
      </c>
      <c r="L4709" s="12">
        <v>7.6923076923079998</v>
      </c>
      <c r="M4709" s="12">
        <v>1.098901098901</v>
      </c>
      <c r="N4709" s="12">
        <v>5.4945054945049998</v>
      </c>
      <c r="O4709" s="12">
        <v>5.4945054945049998</v>
      </c>
      <c r="P4709" s="12">
        <v>3.2967032967029999</v>
      </c>
      <c r="Q4709" s="12">
        <v>3.2967032967029999</v>
      </c>
      <c r="R4709" s="28">
        <v>46.153846153845997</v>
      </c>
      <c r="S4709" s="34">
        <v>10.989010989011</v>
      </c>
    </row>
    <row r="4710" spans="2:19" x14ac:dyDescent="0.2">
      <c r="D4710" s="175"/>
      <c r="E4710" s="4" t="s">
        <v>70</v>
      </c>
      <c r="F4710" s="6"/>
      <c r="G4710" s="5">
        <v>127</v>
      </c>
      <c r="H4710" s="32">
        <v>21.259842519685002</v>
      </c>
      <c r="I4710" s="12">
        <v>12.59842519685</v>
      </c>
      <c r="J4710" s="12">
        <v>0.78740157480299999</v>
      </c>
      <c r="K4710" s="12">
        <v>11.811023622046999</v>
      </c>
      <c r="L4710" s="12">
        <v>6.299212598425</v>
      </c>
      <c r="M4710" s="12">
        <v>0.78740157480299999</v>
      </c>
      <c r="N4710" s="12">
        <v>8.6614173228349998</v>
      </c>
      <c r="O4710" s="12">
        <v>1.574803149606</v>
      </c>
      <c r="P4710" s="12">
        <v>3.1496062992130001</v>
      </c>
      <c r="Q4710" s="12">
        <v>7.8740157480309998</v>
      </c>
      <c r="R4710" s="12">
        <v>34.645669291338997</v>
      </c>
      <c r="S4710" s="34">
        <v>7.0866141732279999</v>
      </c>
    </row>
    <row r="4711" spans="2:19" x14ac:dyDescent="0.2">
      <c r="D4711" s="175"/>
      <c r="E4711" s="4" t="s">
        <v>71</v>
      </c>
      <c r="F4711" s="6"/>
      <c r="G4711" s="5">
        <v>70</v>
      </c>
      <c r="H4711" s="32">
        <v>21.428571428571001</v>
      </c>
      <c r="I4711" s="12">
        <v>11.428571428571001</v>
      </c>
      <c r="J4711" s="12">
        <v>5.7142857142860004</v>
      </c>
      <c r="K4711" s="12">
        <v>5.7142857142860004</v>
      </c>
      <c r="L4711" s="12">
        <v>11.428571428571001</v>
      </c>
      <c r="M4711" s="29">
        <v>0</v>
      </c>
      <c r="N4711" s="12">
        <v>10</v>
      </c>
      <c r="O4711" s="29">
        <v>0</v>
      </c>
      <c r="P4711" s="12">
        <v>4.2857142857139996</v>
      </c>
      <c r="Q4711" s="12">
        <v>4.2857142857139996</v>
      </c>
      <c r="R4711" s="12">
        <v>40</v>
      </c>
      <c r="S4711" s="34">
        <v>7.1428571428570002</v>
      </c>
    </row>
    <row r="4712" spans="2:19" x14ac:dyDescent="0.2">
      <c r="D4712" s="176"/>
      <c r="E4712" s="59" t="s">
        <v>72</v>
      </c>
      <c r="F4712" s="60"/>
      <c r="G4712" s="56">
        <v>69</v>
      </c>
      <c r="H4712" s="83">
        <v>18.840579710145001</v>
      </c>
      <c r="I4712" s="47">
        <v>11.594202898551</v>
      </c>
      <c r="J4712" s="47">
        <v>1.449275362319</v>
      </c>
      <c r="K4712" s="47">
        <v>10.144927536232</v>
      </c>
      <c r="L4712" s="47">
        <v>14.492753623187999</v>
      </c>
      <c r="M4712" s="47">
        <v>1.449275362319</v>
      </c>
      <c r="N4712" s="102">
        <v>13.04347826087</v>
      </c>
      <c r="O4712" s="80">
        <v>0</v>
      </c>
      <c r="P4712" s="47">
        <v>4.3478260869570002</v>
      </c>
      <c r="Q4712" s="102">
        <v>10.144927536232</v>
      </c>
      <c r="R4712" s="95">
        <v>27.536231884058001</v>
      </c>
      <c r="S4712" s="85">
        <v>5.7971014492749999</v>
      </c>
    </row>
    <row r="4714" spans="2:19" x14ac:dyDescent="0.2">
      <c r="B4714" s="43" t="str">
        <f xml:space="preserve"> HYPERLINK("#'目次'!B177", "[171]")</f>
        <v>[171]</v>
      </c>
      <c r="C4714" s="31" t="s">
        <v>324</v>
      </c>
    </row>
    <row r="4715" spans="2:19" x14ac:dyDescent="0.2">
      <c r="C4715" s="156" t="s">
        <v>292</v>
      </c>
    </row>
    <row r="4717" spans="2:19" x14ac:dyDescent="0.2">
      <c r="C4717" s="31" t="s">
        <v>75</v>
      </c>
    </row>
    <row r="4718" spans="2:19" ht="48" x14ac:dyDescent="0.2">
      <c r="D4718" s="177"/>
      <c r="E4718" s="178"/>
      <c r="F4718" s="178"/>
      <c r="G4718" s="40" t="s">
        <v>14</v>
      </c>
      <c r="H4718" s="42" t="s">
        <v>325</v>
      </c>
      <c r="I4718" s="15" t="s">
        <v>326</v>
      </c>
      <c r="J4718" s="15" t="s">
        <v>327</v>
      </c>
      <c r="K4718" s="15" t="s">
        <v>328</v>
      </c>
      <c r="L4718" s="15" t="s">
        <v>329</v>
      </c>
      <c r="M4718" s="15" t="s">
        <v>330</v>
      </c>
      <c r="N4718" s="15" t="s">
        <v>331</v>
      </c>
      <c r="O4718" s="15" t="s">
        <v>332</v>
      </c>
      <c r="P4718" s="15" t="s">
        <v>333</v>
      </c>
      <c r="Q4718" s="15" t="s">
        <v>86</v>
      </c>
      <c r="R4718" s="15" t="s">
        <v>334</v>
      </c>
      <c r="S4718" s="44" t="s">
        <v>17</v>
      </c>
    </row>
    <row r="4719" spans="2:19" x14ac:dyDescent="0.2">
      <c r="D4719" s="179"/>
      <c r="E4719" s="180"/>
      <c r="F4719" s="180"/>
      <c r="G4719" s="39"/>
      <c r="H4719" s="41"/>
      <c r="I4719" s="14"/>
      <c r="J4719" s="14"/>
      <c r="K4719" s="14"/>
      <c r="L4719" s="14"/>
      <c r="M4719" s="14"/>
      <c r="N4719" s="14"/>
      <c r="O4719" s="14"/>
      <c r="P4719" s="14"/>
      <c r="Q4719" s="14"/>
      <c r="R4719" s="14"/>
      <c r="S4719" s="38"/>
    </row>
    <row r="4720" spans="2:19" x14ac:dyDescent="0.2">
      <c r="D4720" s="58"/>
      <c r="E4720" s="53" t="s">
        <v>14</v>
      </c>
      <c r="F4720" s="52"/>
      <c r="G4720" s="37">
        <v>1163</v>
      </c>
      <c r="H4720" s="24">
        <v>18.916595012898</v>
      </c>
      <c r="I4720" s="24">
        <v>10.748065348237001</v>
      </c>
      <c r="J4720" s="24">
        <v>2.1496130696470002</v>
      </c>
      <c r="K4720" s="24">
        <v>10.662080825451</v>
      </c>
      <c r="L4720" s="24">
        <v>10.404127257094</v>
      </c>
      <c r="M4720" s="24">
        <v>1.117798796217</v>
      </c>
      <c r="N4720" s="24">
        <v>7.7386070507309999</v>
      </c>
      <c r="O4720" s="24">
        <v>1.2897678417880001</v>
      </c>
      <c r="P4720" s="24">
        <v>4.5571797076529998</v>
      </c>
      <c r="Q4720" s="24">
        <v>3.525365434222</v>
      </c>
      <c r="R4720" s="24">
        <v>37.403267411865997</v>
      </c>
      <c r="S4720" s="68">
        <v>9.8882201203779996</v>
      </c>
    </row>
    <row r="4721" spans="4:19" x14ac:dyDescent="0.2">
      <c r="D4721" s="174" t="s">
        <v>36</v>
      </c>
      <c r="E4721" s="20" t="s">
        <v>76</v>
      </c>
      <c r="F4721" s="22"/>
      <c r="G4721" s="21">
        <v>597</v>
      </c>
      <c r="H4721" s="51">
        <v>21.273031825796</v>
      </c>
      <c r="I4721" s="19">
        <v>9.3802345058629992</v>
      </c>
      <c r="J4721" s="19">
        <v>2.3450586264659998</v>
      </c>
      <c r="K4721" s="19">
        <v>10.552763819095</v>
      </c>
      <c r="L4721" s="19">
        <v>12.227805695142001</v>
      </c>
      <c r="M4721" s="19">
        <v>1.1725293132329999</v>
      </c>
      <c r="N4721" s="19">
        <v>7.2026800670020004</v>
      </c>
      <c r="O4721" s="19">
        <v>1.0050251256280001</v>
      </c>
      <c r="P4721" s="19">
        <v>3.6850921273030002</v>
      </c>
      <c r="Q4721" s="19">
        <v>3.182579564489</v>
      </c>
      <c r="R4721" s="19">
        <v>38.023450586265</v>
      </c>
      <c r="S4721" s="50">
        <v>10.217755443886</v>
      </c>
    </row>
    <row r="4722" spans="4:19" x14ac:dyDescent="0.2">
      <c r="D4722" s="175"/>
      <c r="E4722" s="4" t="s">
        <v>39</v>
      </c>
      <c r="F4722" s="6"/>
      <c r="G4722" s="5">
        <v>32</v>
      </c>
      <c r="H4722" s="106">
        <v>3.125</v>
      </c>
      <c r="I4722" s="12">
        <v>6.25</v>
      </c>
      <c r="J4722" s="29">
        <v>0</v>
      </c>
      <c r="K4722" s="33">
        <v>3.125</v>
      </c>
      <c r="L4722" s="12">
        <v>9.375</v>
      </c>
      <c r="M4722" s="12">
        <v>3.125</v>
      </c>
      <c r="N4722" s="12">
        <v>3.125</v>
      </c>
      <c r="O4722" s="29">
        <v>0</v>
      </c>
      <c r="P4722" s="29">
        <v>0</v>
      </c>
      <c r="Q4722" s="29">
        <v>0</v>
      </c>
      <c r="R4722" s="49">
        <v>71.875</v>
      </c>
      <c r="S4722" s="34">
        <v>12.5</v>
      </c>
    </row>
    <row r="4723" spans="4:19" x14ac:dyDescent="0.2">
      <c r="D4723" s="175"/>
      <c r="E4723" s="4" t="s">
        <v>40</v>
      </c>
      <c r="F4723" s="6"/>
      <c r="G4723" s="5">
        <v>73</v>
      </c>
      <c r="H4723" s="32">
        <v>17.808219178081998</v>
      </c>
      <c r="I4723" s="12">
        <v>13.698630136986001</v>
      </c>
      <c r="J4723" s="12">
        <v>2.7397260273969999</v>
      </c>
      <c r="K4723" s="12">
        <v>8.2191780821920002</v>
      </c>
      <c r="L4723" s="12">
        <v>8.2191780821920002</v>
      </c>
      <c r="M4723" s="29">
        <v>0</v>
      </c>
      <c r="N4723" s="12">
        <v>10.958904109589</v>
      </c>
      <c r="O4723" s="12">
        <v>1.369863013699</v>
      </c>
      <c r="P4723" s="12">
        <v>5.4794520547949999</v>
      </c>
      <c r="Q4723" s="12">
        <v>1.369863013699</v>
      </c>
      <c r="R4723" s="49">
        <v>49.315068493151003</v>
      </c>
      <c r="S4723" s="101">
        <v>2.7397260273969999</v>
      </c>
    </row>
    <row r="4724" spans="4:19" x14ac:dyDescent="0.2">
      <c r="D4724" s="175"/>
      <c r="E4724" s="4" t="s">
        <v>41</v>
      </c>
      <c r="F4724" s="6"/>
      <c r="G4724" s="5">
        <v>106</v>
      </c>
      <c r="H4724" s="77">
        <v>10.377358490565999</v>
      </c>
      <c r="I4724" s="12">
        <v>6.6037735849060004</v>
      </c>
      <c r="J4724" s="12">
        <v>2.8301886792449999</v>
      </c>
      <c r="K4724" s="12">
        <v>6.6037735849060004</v>
      </c>
      <c r="L4724" s="12">
        <v>14.150943396225999</v>
      </c>
      <c r="M4724" s="29">
        <v>0</v>
      </c>
      <c r="N4724" s="12">
        <v>7.547169811321</v>
      </c>
      <c r="O4724" s="12">
        <v>0.94339622641499998</v>
      </c>
      <c r="P4724" s="12">
        <v>4.7169811320750004</v>
      </c>
      <c r="Q4724" s="12">
        <v>2.8301886792449999</v>
      </c>
      <c r="R4724" s="28">
        <v>45.283018867925001</v>
      </c>
      <c r="S4724" s="34">
        <v>11.320754716981</v>
      </c>
    </row>
    <row r="4725" spans="4:19" x14ac:dyDescent="0.2">
      <c r="D4725" s="175"/>
      <c r="E4725" s="4" t="s">
        <v>42</v>
      </c>
      <c r="F4725" s="6"/>
      <c r="G4725" s="5">
        <v>112</v>
      </c>
      <c r="H4725" s="32">
        <v>16.964285714286</v>
      </c>
      <c r="I4725" s="12">
        <v>7.1428571428570002</v>
      </c>
      <c r="J4725" s="12">
        <v>1.785714285714</v>
      </c>
      <c r="K4725" s="12">
        <v>10.714285714286</v>
      </c>
      <c r="L4725" s="12">
        <v>9.8214285714289993</v>
      </c>
      <c r="M4725" s="12">
        <v>0.89285714285700002</v>
      </c>
      <c r="N4725" s="12">
        <v>4.4642857142860004</v>
      </c>
      <c r="O4725" s="12">
        <v>0.89285714285700002</v>
      </c>
      <c r="P4725" s="12">
        <v>2.6785714285709998</v>
      </c>
      <c r="Q4725" s="12">
        <v>5.3571428571429998</v>
      </c>
      <c r="R4725" s="28">
        <v>44.642857142856997</v>
      </c>
      <c r="S4725" s="34">
        <v>8.9285714285710007</v>
      </c>
    </row>
    <row r="4726" spans="4:19" x14ac:dyDescent="0.2">
      <c r="D4726" s="175"/>
      <c r="E4726" s="4" t="s">
        <v>43</v>
      </c>
      <c r="F4726" s="6"/>
      <c r="G4726" s="5">
        <v>96</v>
      </c>
      <c r="H4726" s="94">
        <v>30.208333333333002</v>
      </c>
      <c r="I4726" s="12">
        <v>8.333333333333</v>
      </c>
      <c r="J4726" s="12">
        <v>4.166666666667</v>
      </c>
      <c r="K4726" s="12">
        <v>13.541666666667</v>
      </c>
      <c r="L4726" s="33">
        <v>5.208333333333</v>
      </c>
      <c r="M4726" s="12">
        <v>1.041666666667</v>
      </c>
      <c r="N4726" s="12">
        <v>5.208333333333</v>
      </c>
      <c r="O4726" s="12">
        <v>1.041666666667</v>
      </c>
      <c r="P4726" s="12">
        <v>4.166666666667</v>
      </c>
      <c r="Q4726" s="12">
        <v>6.25</v>
      </c>
      <c r="R4726" s="12">
        <v>35.416666666666998</v>
      </c>
      <c r="S4726" s="34">
        <v>7.291666666667</v>
      </c>
    </row>
    <row r="4727" spans="4:19" x14ac:dyDescent="0.2">
      <c r="D4727" s="175"/>
      <c r="E4727" s="4" t="s">
        <v>44</v>
      </c>
      <c r="F4727" s="6"/>
      <c r="G4727" s="5">
        <v>107</v>
      </c>
      <c r="H4727" s="94">
        <v>28.971962616822001</v>
      </c>
      <c r="I4727" s="12">
        <v>11.214953271028</v>
      </c>
      <c r="J4727" s="29">
        <v>0</v>
      </c>
      <c r="K4727" s="12">
        <v>11.214953271028</v>
      </c>
      <c r="L4727" s="28">
        <v>18.691588785046999</v>
      </c>
      <c r="M4727" s="12">
        <v>0.93457943925200004</v>
      </c>
      <c r="N4727" s="12">
        <v>8.4112149532709992</v>
      </c>
      <c r="O4727" s="12">
        <v>0.93457943925200004</v>
      </c>
      <c r="P4727" s="12">
        <v>3.7383177570089998</v>
      </c>
      <c r="Q4727" s="12">
        <v>1.869158878505</v>
      </c>
      <c r="R4727" s="61">
        <v>20.560747663550998</v>
      </c>
      <c r="S4727" s="97">
        <v>14.953271028036999</v>
      </c>
    </row>
    <row r="4728" spans="4:19" x14ac:dyDescent="0.2">
      <c r="D4728" s="175"/>
      <c r="E4728" s="4" t="s">
        <v>45</v>
      </c>
      <c r="F4728" s="6"/>
      <c r="G4728" s="5">
        <v>71</v>
      </c>
      <c r="H4728" s="94">
        <v>32.394366197182997</v>
      </c>
      <c r="I4728" s="12">
        <v>12.676056338027999</v>
      </c>
      <c r="J4728" s="12">
        <v>4.2253521126760001</v>
      </c>
      <c r="K4728" s="28">
        <v>16.901408450704</v>
      </c>
      <c r="L4728" s="28">
        <v>18.309859154929999</v>
      </c>
      <c r="M4728" s="12">
        <v>4.2253521126760001</v>
      </c>
      <c r="N4728" s="12">
        <v>9.8591549295770005</v>
      </c>
      <c r="O4728" s="12">
        <v>1.4084507042250001</v>
      </c>
      <c r="P4728" s="12">
        <v>2.8169014084509998</v>
      </c>
      <c r="Q4728" s="12">
        <v>1.4084507042250001</v>
      </c>
      <c r="R4728" s="61">
        <v>19.718309859154999</v>
      </c>
      <c r="S4728" s="34">
        <v>14.084507042254</v>
      </c>
    </row>
    <row r="4729" spans="4:19" x14ac:dyDescent="0.2">
      <c r="D4729" s="174" t="s">
        <v>37</v>
      </c>
      <c r="E4729" s="20" t="s">
        <v>77</v>
      </c>
      <c r="F4729" s="22"/>
      <c r="G4729" s="21">
        <v>566</v>
      </c>
      <c r="H4729" s="51">
        <v>16.431095406360001</v>
      </c>
      <c r="I4729" s="19">
        <v>12.190812720847999</v>
      </c>
      <c r="J4729" s="19">
        <v>1.9434628975270001</v>
      </c>
      <c r="K4729" s="19">
        <v>10.777385159011001</v>
      </c>
      <c r="L4729" s="19">
        <v>8.4805653710249995</v>
      </c>
      <c r="M4729" s="19">
        <v>1.0600706713779999</v>
      </c>
      <c r="N4729" s="19">
        <v>8.3038869257950001</v>
      </c>
      <c r="O4729" s="19">
        <v>1.5901060070669999</v>
      </c>
      <c r="P4729" s="19">
        <v>5.47703180212</v>
      </c>
      <c r="Q4729" s="19">
        <v>3.8869257950530001</v>
      </c>
      <c r="R4729" s="19">
        <v>36.749116607773999</v>
      </c>
      <c r="S4729" s="50">
        <v>9.5406360424029995</v>
      </c>
    </row>
    <row r="4730" spans="4:19" x14ac:dyDescent="0.2">
      <c r="D4730" s="175"/>
      <c r="E4730" s="4" t="s">
        <v>39</v>
      </c>
      <c r="F4730" s="6"/>
      <c r="G4730" s="5">
        <v>26</v>
      </c>
      <c r="H4730" s="120">
        <v>0</v>
      </c>
      <c r="I4730" s="12">
        <v>11.538461538462</v>
      </c>
      <c r="J4730" s="29">
        <v>0</v>
      </c>
      <c r="K4730" s="12">
        <v>11.538461538462</v>
      </c>
      <c r="L4730" s="33">
        <v>3.8461538461539999</v>
      </c>
      <c r="M4730" s="12">
        <v>3.8461538461539999</v>
      </c>
      <c r="N4730" s="90">
        <v>0</v>
      </c>
      <c r="O4730" s="12">
        <v>3.8461538461539999</v>
      </c>
      <c r="P4730" s="12">
        <v>3.8461538461539999</v>
      </c>
      <c r="Q4730" s="12">
        <v>3.8461538461539999</v>
      </c>
      <c r="R4730" s="49">
        <v>50</v>
      </c>
      <c r="S4730" s="97">
        <v>15.384615384615</v>
      </c>
    </row>
    <row r="4731" spans="4:19" x14ac:dyDescent="0.2">
      <c r="D4731" s="175"/>
      <c r="E4731" s="4" t="s">
        <v>40</v>
      </c>
      <c r="F4731" s="6"/>
      <c r="G4731" s="5">
        <v>71</v>
      </c>
      <c r="H4731" s="32">
        <v>15.492957746479</v>
      </c>
      <c r="I4731" s="12">
        <v>14.084507042254</v>
      </c>
      <c r="J4731" s="29">
        <v>0</v>
      </c>
      <c r="K4731" s="12">
        <v>7.0422535211269999</v>
      </c>
      <c r="L4731" s="12">
        <v>8.4507042253520002</v>
      </c>
      <c r="M4731" s="12">
        <v>1.4084507042250001</v>
      </c>
      <c r="N4731" s="12">
        <v>7.0422535211269999</v>
      </c>
      <c r="O4731" s="12">
        <v>2.8169014084509998</v>
      </c>
      <c r="P4731" s="12">
        <v>2.8169014084509998</v>
      </c>
      <c r="Q4731" s="12">
        <v>2.8169014084509998</v>
      </c>
      <c r="R4731" s="49">
        <v>49.295774647887001</v>
      </c>
      <c r="S4731" s="101">
        <v>1.4084507042250001</v>
      </c>
    </row>
    <row r="4732" spans="4:19" x14ac:dyDescent="0.2">
      <c r="D4732" s="175"/>
      <c r="E4732" s="4" t="s">
        <v>41</v>
      </c>
      <c r="F4732" s="6"/>
      <c r="G4732" s="5">
        <v>96</v>
      </c>
      <c r="H4732" s="77">
        <v>11.458333333333</v>
      </c>
      <c r="I4732" s="12">
        <v>9.375</v>
      </c>
      <c r="J4732" s="12">
        <v>3.125</v>
      </c>
      <c r="K4732" s="12">
        <v>9.375</v>
      </c>
      <c r="L4732" s="12">
        <v>8.333333333333</v>
      </c>
      <c r="M4732" s="29">
        <v>0</v>
      </c>
      <c r="N4732" s="12">
        <v>9.375</v>
      </c>
      <c r="O4732" s="12">
        <v>1.041666666667</v>
      </c>
      <c r="P4732" s="12">
        <v>8.333333333333</v>
      </c>
      <c r="Q4732" s="12">
        <v>3.125</v>
      </c>
      <c r="R4732" s="28">
        <v>45.833333333333002</v>
      </c>
      <c r="S4732" s="34">
        <v>6.25</v>
      </c>
    </row>
    <row r="4733" spans="4:19" x14ac:dyDescent="0.2">
      <c r="D4733" s="175"/>
      <c r="E4733" s="4" t="s">
        <v>42</v>
      </c>
      <c r="F4733" s="6"/>
      <c r="G4733" s="5">
        <v>96</v>
      </c>
      <c r="H4733" s="32">
        <v>14.583333333333</v>
      </c>
      <c r="I4733" s="12">
        <v>13.541666666667</v>
      </c>
      <c r="J4733" s="12">
        <v>1.041666666667</v>
      </c>
      <c r="K4733" s="12">
        <v>10.416666666667</v>
      </c>
      <c r="L4733" s="12">
        <v>7.291666666667</v>
      </c>
      <c r="M4733" s="29">
        <v>0</v>
      </c>
      <c r="N4733" s="12">
        <v>6.25</v>
      </c>
      <c r="O4733" s="12">
        <v>2.083333333333</v>
      </c>
      <c r="P4733" s="12">
        <v>5.208333333333</v>
      </c>
      <c r="Q4733" s="12">
        <v>4.166666666667</v>
      </c>
      <c r="R4733" s="28">
        <v>44.791666666666998</v>
      </c>
      <c r="S4733" s="34">
        <v>5.208333333333</v>
      </c>
    </row>
    <row r="4734" spans="4:19" x14ac:dyDescent="0.2">
      <c r="D4734" s="175"/>
      <c r="E4734" s="4" t="s">
        <v>43</v>
      </c>
      <c r="F4734" s="6"/>
      <c r="G4734" s="5">
        <v>103</v>
      </c>
      <c r="H4734" s="77">
        <v>13.592233009709</v>
      </c>
      <c r="I4734" s="12">
        <v>12.621359223301001</v>
      </c>
      <c r="J4734" s="12">
        <v>2.9126213592229999</v>
      </c>
      <c r="K4734" s="12">
        <v>11.650485436893</v>
      </c>
      <c r="L4734" s="12">
        <v>7.7669902912620001</v>
      </c>
      <c r="M4734" s="29">
        <v>0</v>
      </c>
      <c r="N4734" s="12">
        <v>10.679611650485</v>
      </c>
      <c r="O4734" s="12">
        <v>0.97087378640800004</v>
      </c>
      <c r="P4734" s="12">
        <v>2.9126213592229999</v>
      </c>
      <c r="Q4734" s="12">
        <v>6.796116504854</v>
      </c>
      <c r="R4734" s="12">
        <v>33.980582524272002</v>
      </c>
      <c r="S4734" s="34">
        <v>11.650485436893</v>
      </c>
    </row>
    <row r="4735" spans="4:19" x14ac:dyDescent="0.2">
      <c r="D4735" s="175"/>
      <c r="E4735" s="4" t="s">
        <v>44</v>
      </c>
      <c r="F4735" s="6"/>
      <c r="G4735" s="5">
        <v>104</v>
      </c>
      <c r="H4735" s="75">
        <v>26.923076923077002</v>
      </c>
      <c r="I4735" s="12">
        <v>14.423076923077</v>
      </c>
      <c r="J4735" s="12">
        <v>1.923076923077</v>
      </c>
      <c r="K4735" s="12">
        <v>14.423076923077</v>
      </c>
      <c r="L4735" s="12">
        <v>12.5</v>
      </c>
      <c r="M4735" s="12">
        <v>1.923076923077</v>
      </c>
      <c r="N4735" s="28">
        <v>13.461538461538</v>
      </c>
      <c r="O4735" s="12">
        <v>0.96153846153800004</v>
      </c>
      <c r="P4735" s="12">
        <v>6.7307692307689999</v>
      </c>
      <c r="Q4735" s="12">
        <v>1.923076923077</v>
      </c>
      <c r="R4735" s="61">
        <v>19.230769230768999</v>
      </c>
      <c r="S4735" s="34">
        <v>10.576923076923</v>
      </c>
    </row>
    <row r="4736" spans="4:19" x14ac:dyDescent="0.2">
      <c r="D4736" s="176"/>
      <c r="E4736" s="59" t="s">
        <v>45</v>
      </c>
      <c r="F4736" s="60"/>
      <c r="G4736" s="56">
        <v>70</v>
      </c>
      <c r="H4736" s="83">
        <v>21.428571428571001</v>
      </c>
      <c r="I4736" s="47">
        <v>8.5714285714289993</v>
      </c>
      <c r="J4736" s="47">
        <v>2.8571428571430002</v>
      </c>
      <c r="K4736" s="47">
        <v>10</v>
      </c>
      <c r="L4736" s="47">
        <v>7.1428571428570002</v>
      </c>
      <c r="M4736" s="47">
        <v>2.8571428571430002</v>
      </c>
      <c r="N4736" s="47">
        <v>2.8571428571430002</v>
      </c>
      <c r="O4736" s="47">
        <v>1.4285714285710001</v>
      </c>
      <c r="P4736" s="47">
        <v>7.1428571428570002</v>
      </c>
      <c r="Q4736" s="47">
        <v>4.2857142857139996</v>
      </c>
      <c r="R4736" s="92">
        <v>25.714285714286</v>
      </c>
      <c r="S4736" s="117">
        <v>21.428571428571001</v>
      </c>
    </row>
    <row r="4738" spans="2:19" x14ac:dyDescent="0.2">
      <c r="B4738" s="43" t="str">
        <f xml:space="preserve"> HYPERLINK("#'目次'!B178", "[172]")</f>
        <v>[172]</v>
      </c>
      <c r="C4738" s="31" t="s">
        <v>337</v>
      </c>
    </row>
    <row r="4739" spans="2:19" x14ac:dyDescent="0.2">
      <c r="C4739" s="156" t="s">
        <v>292</v>
      </c>
    </row>
    <row r="4742" spans="2:19" ht="48" x14ac:dyDescent="0.2">
      <c r="D4742" s="177"/>
      <c r="E4742" s="178"/>
      <c r="F4742" s="178"/>
      <c r="G4742" s="40" t="s">
        <v>14</v>
      </c>
      <c r="H4742" s="42" t="s">
        <v>325</v>
      </c>
      <c r="I4742" s="15" t="s">
        <v>326</v>
      </c>
      <c r="J4742" s="15" t="s">
        <v>327</v>
      </c>
      <c r="K4742" s="15" t="s">
        <v>328</v>
      </c>
      <c r="L4742" s="15" t="s">
        <v>329</v>
      </c>
      <c r="M4742" s="15" t="s">
        <v>330</v>
      </c>
      <c r="N4742" s="15" t="s">
        <v>331</v>
      </c>
      <c r="O4742" s="15" t="s">
        <v>332</v>
      </c>
      <c r="P4742" s="15" t="s">
        <v>333</v>
      </c>
      <c r="Q4742" s="15" t="s">
        <v>86</v>
      </c>
      <c r="R4742" s="15" t="s">
        <v>334</v>
      </c>
      <c r="S4742" s="44" t="s">
        <v>17</v>
      </c>
    </row>
    <row r="4743" spans="2:19" x14ac:dyDescent="0.2">
      <c r="D4743" s="179"/>
      <c r="E4743" s="180"/>
      <c r="F4743" s="180"/>
      <c r="G4743" s="39"/>
      <c r="H4743" s="41"/>
      <c r="I4743" s="14"/>
      <c r="J4743" s="14"/>
      <c r="K4743" s="14"/>
      <c r="L4743" s="14"/>
      <c r="M4743" s="14"/>
      <c r="N4743" s="14"/>
      <c r="O4743" s="14"/>
      <c r="P4743" s="14"/>
      <c r="Q4743" s="14"/>
      <c r="R4743" s="14"/>
      <c r="S4743" s="38"/>
    </row>
    <row r="4744" spans="2:19" x14ac:dyDescent="0.2">
      <c r="D4744" s="58"/>
      <c r="E4744" s="53" t="s">
        <v>14</v>
      </c>
      <c r="F4744" s="52"/>
      <c r="G4744" s="37">
        <v>1163</v>
      </c>
      <c r="H4744" s="24">
        <v>32.158211521925999</v>
      </c>
      <c r="I4744" s="24">
        <v>32.330180567497997</v>
      </c>
      <c r="J4744" s="24">
        <v>61.564918314703</v>
      </c>
      <c r="K4744" s="24">
        <v>5.0730868443680004</v>
      </c>
      <c r="L4744" s="24">
        <v>6.9647463456579999</v>
      </c>
      <c r="M4744" s="24">
        <v>2.2355975924329998</v>
      </c>
      <c r="N4744" s="24">
        <v>0.429922613929</v>
      </c>
      <c r="O4744" s="24">
        <v>7.3946689595870003</v>
      </c>
      <c r="P4744" s="24">
        <v>4.8151332760100001</v>
      </c>
      <c r="Q4744" s="24">
        <v>2.2355975924329998</v>
      </c>
      <c r="R4744" s="24">
        <v>11.263972484952999</v>
      </c>
      <c r="S4744" s="68">
        <v>6.8787618228719998</v>
      </c>
    </row>
    <row r="4745" spans="2:19" x14ac:dyDescent="0.2">
      <c r="D4745" s="174" t="s">
        <v>18</v>
      </c>
      <c r="E4745" s="20" t="s">
        <v>19</v>
      </c>
      <c r="F4745" s="22"/>
      <c r="G4745" s="21">
        <v>52</v>
      </c>
      <c r="H4745" s="51">
        <v>36.538461538462002</v>
      </c>
      <c r="I4745" s="19">
        <v>36.538461538462002</v>
      </c>
      <c r="J4745" s="88">
        <v>67.307692307691994</v>
      </c>
      <c r="K4745" s="19">
        <v>3.8461538461539999</v>
      </c>
      <c r="L4745" s="19">
        <v>11.538461538462</v>
      </c>
      <c r="M4745" s="19">
        <v>3.8461538461539999</v>
      </c>
      <c r="N4745" s="74">
        <v>0</v>
      </c>
      <c r="O4745" s="19">
        <v>11.538461538462</v>
      </c>
      <c r="P4745" s="19">
        <v>3.8461538461539999</v>
      </c>
      <c r="Q4745" s="19">
        <v>3.8461538461539999</v>
      </c>
      <c r="R4745" s="19">
        <v>7.6923076923079998</v>
      </c>
      <c r="S4745" s="50">
        <v>7.6923076923079998</v>
      </c>
    </row>
    <row r="4746" spans="2:19" x14ac:dyDescent="0.2">
      <c r="D4746" s="175"/>
      <c r="E4746" s="4" t="s">
        <v>20</v>
      </c>
      <c r="F4746" s="6"/>
      <c r="G4746" s="5">
        <v>75</v>
      </c>
      <c r="H4746" s="32">
        <v>28</v>
      </c>
      <c r="I4746" s="12">
        <v>28</v>
      </c>
      <c r="J4746" s="12">
        <v>60</v>
      </c>
      <c r="K4746" s="12">
        <v>5.333333333333</v>
      </c>
      <c r="L4746" s="12">
        <v>9.333333333333</v>
      </c>
      <c r="M4746" s="29">
        <v>0</v>
      </c>
      <c r="N4746" s="29">
        <v>0</v>
      </c>
      <c r="O4746" s="12">
        <v>6.666666666667</v>
      </c>
      <c r="P4746" s="12">
        <v>2.666666666667</v>
      </c>
      <c r="Q4746" s="12">
        <v>5.333333333333</v>
      </c>
      <c r="R4746" s="12">
        <v>8</v>
      </c>
      <c r="S4746" s="97">
        <v>14.666666666667</v>
      </c>
    </row>
    <row r="4747" spans="2:19" x14ac:dyDescent="0.2">
      <c r="D4747" s="175"/>
      <c r="E4747" s="4" t="s">
        <v>21</v>
      </c>
      <c r="F4747" s="6"/>
      <c r="G4747" s="5">
        <v>469</v>
      </c>
      <c r="H4747" s="32">
        <v>35.607675906182997</v>
      </c>
      <c r="I4747" s="12">
        <v>34.968017057569</v>
      </c>
      <c r="J4747" s="12">
        <v>62.046908315564998</v>
      </c>
      <c r="K4747" s="12">
        <v>5.7569296375269996</v>
      </c>
      <c r="L4747" s="12">
        <v>7.6759061833690003</v>
      </c>
      <c r="M4747" s="12">
        <v>2.985074626866</v>
      </c>
      <c r="N4747" s="12">
        <v>0.85287846481899998</v>
      </c>
      <c r="O4747" s="12">
        <v>9.1684434968020003</v>
      </c>
      <c r="P4747" s="12">
        <v>5.9701492537309999</v>
      </c>
      <c r="Q4747" s="12">
        <v>2.5586353944560001</v>
      </c>
      <c r="R4747" s="12">
        <v>10.02132196162</v>
      </c>
      <c r="S4747" s="34">
        <v>5.1172707889130002</v>
      </c>
    </row>
    <row r="4748" spans="2:19" x14ac:dyDescent="0.2">
      <c r="D4748" s="175"/>
      <c r="E4748" s="4" t="s">
        <v>22</v>
      </c>
      <c r="F4748" s="6"/>
      <c r="G4748" s="5">
        <v>34</v>
      </c>
      <c r="H4748" s="32">
        <v>32.352941176470999</v>
      </c>
      <c r="I4748" s="12">
        <v>29.411764705882</v>
      </c>
      <c r="J4748" s="61">
        <v>44.117647058823998</v>
      </c>
      <c r="K4748" s="12">
        <v>8.8235294117649996</v>
      </c>
      <c r="L4748" s="12">
        <v>5.8823529411760003</v>
      </c>
      <c r="M4748" s="29">
        <v>0</v>
      </c>
      <c r="N4748" s="29">
        <v>0</v>
      </c>
      <c r="O4748" s="12">
        <v>8.8235294117649996</v>
      </c>
      <c r="P4748" s="12">
        <v>5.8823529411760003</v>
      </c>
      <c r="Q4748" s="29">
        <v>0</v>
      </c>
      <c r="R4748" s="12">
        <v>11.764705882353001</v>
      </c>
      <c r="S4748" s="97">
        <v>14.705882352941</v>
      </c>
    </row>
    <row r="4749" spans="2:19" x14ac:dyDescent="0.2">
      <c r="D4749" s="175"/>
      <c r="E4749" s="4" t="s">
        <v>23</v>
      </c>
      <c r="F4749" s="6"/>
      <c r="G4749" s="5">
        <v>136</v>
      </c>
      <c r="H4749" s="32">
        <v>31.617647058824002</v>
      </c>
      <c r="I4749" s="12">
        <v>36.764705882352999</v>
      </c>
      <c r="J4749" s="28">
        <v>70.588235294117993</v>
      </c>
      <c r="K4749" s="12">
        <v>2.9411764705880001</v>
      </c>
      <c r="L4749" s="12">
        <v>5.8823529411760003</v>
      </c>
      <c r="M4749" s="12">
        <v>2.2058823529409999</v>
      </c>
      <c r="N4749" s="29">
        <v>0</v>
      </c>
      <c r="O4749" s="12">
        <v>4.4117647058819998</v>
      </c>
      <c r="P4749" s="12">
        <v>2.2058823529409999</v>
      </c>
      <c r="Q4749" s="12">
        <v>1.4705882352940001</v>
      </c>
      <c r="R4749" s="12">
        <v>6.6176470588239997</v>
      </c>
      <c r="S4749" s="34">
        <v>7.352941176471</v>
      </c>
    </row>
    <row r="4750" spans="2:19" x14ac:dyDescent="0.2">
      <c r="D4750" s="175"/>
      <c r="E4750" s="4" t="s">
        <v>24</v>
      </c>
      <c r="F4750" s="6"/>
      <c r="G4750" s="5">
        <v>180</v>
      </c>
      <c r="H4750" s="32">
        <v>29.444444444443999</v>
      </c>
      <c r="I4750" s="12">
        <v>28.888888888888999</v>
      </c>
      <c r="J4750" s="12">
        <v>65.555555555555998</v>
      </c>
      <c r="K4750" s="12">
        <v>3.333333333333</v>
      </c>
      <c r="L4750" s="12">
        <v>6.666666666667</v>
      </c>
      <c r="M4750" s="12">
        <v>1.1111111111109999</v>
      </c>
      <c r="N4750" s="29">
        <v>0</v>
      </c>
      <c r="O4750" s="12">
        <v>5.5555555555560003</v>
      </c>
      <c r="P4750" s="12">
        <v>5.5555555555560003</v>
      </c>
      <c r="Q4750" s="12">
        <v>1.1111111111109999</v>
      </c>
      <c r="R4750" s="12">
        <v>15</v>
      </c>
      <c r="S4750" s="34">
        <v>5</v>
      </c>
    </row>
    <row r="4751" spans="2:19" x14ac:dyDescent="0.2">
      <c r="D4751" s="175"/>
      <c r="E4751" s="4" t="s">
        <v>25</v>
      </c>
      <c r="F4751" s="6"/>
      <c r="G4751" s="5">
        <v>69</v>
      </c>
      <c r="H4751" s="32">
        <v>33.333333333333002</v>
      </c>
      <c r="I4751" s="12">
        <v>33.333333333333002</v>
      </c>
      <c r="J4751" s="61">
        <v>46.376811594202998</v>
      </c>
      <c r="K4751" s="12">
        <v>5.7971014492749999</v>
      </c>
      <c r="L4751" s="12">
        <v>5.7971014492749999</v>
      </c>
      <c r="M4751" s="12">
        <v>1.449275362319</v>
      </c>
      <c r="N4751" s="12">
        <v>1.449275362319</v>
      </c>
      <c r="O4751" s="12">
        <v>5.7971014492749999</v>
      </c>
      <c r="P4751" s="12">
        <v>4.3478260869570002</v>
      </c>
      <c r="Q4751" s="12">
        <v>2.898550724638</v>
      </c>
      <c r="R4751" s="28">
        <v>17.391304347826001</v>
      </c>
      <c r="S4751" s="34">
        <v>10.144927536232</v>
      </c>
    </row>
    <row r="4752" spans="2:19" x14ac:dyDescent="0.2">
      <c r="D4752" s="175"/>
      <c r="E4752" s="4" t="s">
        <v>26</v>
      </c>
      <c r="F4752" s="6"/>
      <c r="G4752" s="5">
        <v>29</v>
      </c>
      <c r="H4752" s="106">
        <v>20.689655172414</v>
      </c>
      <c r="I4752" s="12">
        <v>31.034482758620999</v>
      </c>
      <c r="J4752" s="61">
        <v>48.275862068965999</v>
      </c>
      <c r="K4752" s="12">
        <v>3.4482758620689999</v>
      </c>
      <c r="L4752" s="12">
        <v>3.4482758620689999</v>
      </c>
      <c r="M4752" s="29">
        <v>0</v>
      </c>
      <c r="N4752" s="29">
        <v>0</v>
      </c>
      <c r="O4752" s="12">
        <v>6.8965517241379999</v>
      </c>
      <c r="P4752" s="12">
        <v>3.4482758620689999</v>
      </c>
      <c r="Q4752" s="29">
        <v>0</v>
      </c>
      <c r="R4752" s="28">
        <v>17.241379310345</v>
      </c>
      <c r="S4752" s="34">
        <v>6.8965517241379999</v>
      </c>
    </row>
    <row r="4753" spans="4:19" x14ac:dyDescent="0.2">
      <c r="D4753" s="175"/>
      <c r="E4753" s="4" t="s">
        <v>27</v>
      </c>
      <c r="F4753" s="6"/>
      <c r="G4753" s="5">
        <v>64</v>
      </c>
      <c r="H4753" s="32">
        <v>29.6875</v>
      </c>
      <c r="I4753" s="33">
        <v>26.5625</v>
      </c>
      <c r="J4753" s="12">
        <v>62.5</v>
      </c>
      <c r="K4753" s="12">
        <v>6.25</v>
      </c>
      <c r="L4753" s="12">
        <v>6.25</v>
      </c>
      <c r="M4753" s="12">
        <v>4.6875</v>
      </c>
      <c r="N4753" s="29">
        <v>0</v>
      </c>
      <c r="O4753" s="12">
        <v>4.6875</v>
      </c>
      <c r="P4753" s="12">
        <v>4.6875</v>
      </c>
      <c r="Q4753" s="12">
        <v>1.5625</v>
      </c>
      <c r="R4753" s="12">
        <v>10.9375</v>
      </c>
      <c r="S4753" s="34">
        <v>4.6875</v>
      </c>
    </row>
    <row r="4754" spans="4:19" x14ac:dyDescent="0.2">
      <c r="D4754" s="175"/>
      <c r="E4754" s="4" t="s">
        <v>28</v>
      </c>
      <c r="F4754" s="6"/>
      <c r="G4754" s="5">
        <v>48</v>
      </c>
      <c r="H4754" s="77">
        <v>22.916666666666998</v>
      </c>
      <c r="I4754" s="61">
        <v>18.75</v>
      </c>
      <c r="J4754" s="12">
        <v>58.333333333333002</v>
      </c>
      <c r="K4754" s="12">
        <v>6.25</v>
      </c>
      <c r="L4754" s="12">
        <v>2.083333333333</v>
      </c>
      <c r="M4754" s="12">
        <v>2.083333333333</v>
      </c>
      <c r="N4754" s="29">
        <v>0</v>
      </c>
      <c r="O4754" s="12">
        <v>6.25</v>
      </c>
      <c r="P4754" s="12">
        <v>4.166666666667</v>
      </c>
      <c r="Q4754" s="29">
        <v>0</v>
      </c>
      <c r="R4754" s="28">
        <v>16.666666666666998</v>
      </c>
      <c r="S4754" s="34">
        <v>8.333333333333</v>
      </c>
    </row>
    <row r="4755" spans="4:19" x14ac:dyDescent="0.2">
      <c r="D4755" s="175"/>
      <c r="E4755" s="4" t="s">
        <v>29</v>
      </c>
      <c r="F4755" s="6"/>
      <c r="G4755" s="5">
        <v>7</v>
      </c>
      <c r="H4755" s="106">
        <v>14.285714285714</v>
      </c>
      <c r="I4755" s="12">
        <v>28.571428571428999</v>
      </c>
      <c r="J4755" s="61">
        <v>28.571428571428999</v>
      </c>
      <c r="K4755" s="28">
        <v>14.285714285714</v>
      </c>
      <c r="L4755" s="90">
        <v>0</v>
      </c>
      <c r="M4755" s="29">
        <v>0</v>
      </c>
      <c r="N4755" s="29">
        <v>0</v>
      </c>
      <c r="O4755" s="28">
        <v>14.285714285714</v>
      </c>
      <c r="P4755" s="29">
        <v>0</v>
      </c>
      <c r="Q4755" s="49">
        <v>14.285714285714</v>
      </c>
      <c r="R4755" s="49">
        <v>28.571428571428999</v>
      </c>
      <c r="S4755" s="97">
        <v>14.285714285714</v>
      </c>
    </row>
    <row r="4756" spans="4:19" x14ac:dyDescent="0.2">
      <c r="D4756" s="174" t="s">
        <v>30</v>
      </c>
      <c r="E4756" s="20" t="s">
        <v>31</v>
      </c>
      <c r="F4756" s="22"/>
      <c r="G4756" s="21">
        <v>373</v>
      </c>
      <c r="H4756" s="51">
        <v>35.120643431635003</v>
      </c>
      <c r="I4756" s="19">
        <v>34.584450402145002</v>
      </c>
      <c r="J4756" s="19">
        <v>65.415549597855005</v>
      </c>
      <c r="K4756" s="19">
        <v>4.5576407506700001</v>
      </c>
      <c r="L4756" s="19">
        <v>8.5790884718499996</v>
      </c>
      <c r="M4756" s="19">
        <v>2.6809651474530001</v>
      </c>
      <c r="N4756" s="19">
        <v>0.53619302949100001</v>
      </c>
      <c r="O4756" s="19">
        <v>7.7747989276140004</v>
      </c>
      <c r="P4756" s="19">
        <v>6.4343163538869996</v>
      </c>
      <c r="Q4756" s="19">
        <v>1.3404825737270001</v>
      </c>
      <c r="R4756" s="19">
        <v>9.3833780160860005</v>
      </c>
      <c r="S4756" s="50">
        <v>5.6300268096510004</v>
      </c>
    </row>
    <row r="4757" spans="4:19" x14ac:dyDescent="0.2">
      <c r="D4757" s="175"/>
      <c r="E4757" s="4" t="s">
        <v>32</v>
      </c>
      <c r="F4757" s="6"/>
      <c r="G4757" s="5">
        <v>339</v>
      </c>
      <c r="H4757" s="77">
        <v>26.548672566372002</v>
      </c>
      <c r="I4757" s="12">
        <v>31.858407079646</v>
      </c>
      <c r="J4757" s="12">
        <v>61.061946902655002</v>
      </c>
      <c r="K4757" s="12">
        <v>5.0147492625370003</v>
      </c>
      <c r="L4757" s="12">
        <v>7.3746312684369997</v>
      </c>
      <c r="M4757" s="12">
        <v>1.1799410029499999</v>
      </c>
      <c r="N4757" s="12">
        <v>0.29498525073699999</v>
      </c>
      <c r="O4757" s="12">
        <v>7.964601769912</v>
      </c>
      <c r="P4757" s="12">
        <v>5.0147492625370003</v>
      </c>
      <c r="Q4757" s="12">
        <v>2.654867256637</v>
      </c>
      <c r="R4757" s="12">
        <v>11.504424778761001</v>
      </c>
      <c r="S4757" s="34">
        <v>7.6696165191740002</v>
      </c>
    </row>
    <row r="4758" spans="4:19" x14ac:dyDescent="0.2">
      <c r="D4758" s="175"/>
      <c r="E4758" s="4" t="s">
        <v>33</v>
      </c>
      <c r="F4758" s="6"/>
      <c r="G4758" s="5">
        <v>365</v>
      </c>
      <c r="H4758" s="32">
        <v>34.794520547944998</v>
      </c>
      <c r="I4758" s="12">
        <v>29.863013698629999</v>
      </c>
      <c r="J4758" s="12">
        <v>58.904109589040999</v>
      </c>
      <c r="K4758" s="12">
        <v>5.7534246575339996</v>
      </c>
      <c r="L4758" s="12">
        <v>4.9315068493150003</v>
      </c>
      <c r="M4758" s="12">
        <v>3.0136986301370001</v>
      </c>
      <c r="N4758" s="12">
        <v>0.27397260274000002</v>
      </c>
      <c r="O4758" s="12">
        <v>7.6712328767119997</v>
      </c>
      <c r="P4758" s="12">
        <v>3.0136986301370001</v>
      </c>
      <c r="Q4758" s="12">
        <v>2.4657534246580002</v>
      </c>
      <c r="R4758" s="12">
        <v>12.602739726027</v>
      </c>
      <c r="S4758" s="34">
        <v>7.6712328767119997</v>
      </c>
    </row>
    <row r="4759" spans="4:19" x14ac:dyDescent="0.2">
      <c r="D4759" s="175"/>
      <c r="E4759" s="4" t="s">
        <v>34</v>
      </c>
      <c r="F4759" s="6"/>
      <c r="G4759" s="5">
        <v>86</v>
      </c>
      <c r="H4759" s="32">
        <v>30.232558139535001</v>
      </c>
      <c r="I4759" s="12">
        <v>34.883720930232997</v>
      </c>
      <c r="J4759" s="12">
        <v>58.139534883720998</v>
      </c>
      <c r="K4759" s="12">
        <v>4.6511627906979998</v>
      </c>
      <c r="L4759" s="12">
        <v>6.9767441860470001</v>
      </c>
      <c r="M4759" s="12">
        <v>1.1627906976739999</v>
      </c>
      <c r="N4759" s="12">
        <v>1.1627906976739999</v>
      </c>
      <c r="O4759" s="33">
        <v>2.3255813953489999</v>
      </c>
      <c r="P4759" s="12">
        <v>4.6511627906979998</v>
      </c>
      <c r="Q4759" s="12">
        <v>3.488372093023</v>
      </c>
      <c r="R4759" s="12">
        <v>12.790697674419</v>
      </c>
      <c r="S4759" s="34">
        <v>5.8139534883720003</v>
      </c>
    </row>
    <row r="4760" spans="4:19" x14ac:dyDescent="0.2">
      <c r="D4760" s="174" t="s">
        <v>35</v>
      </c>
      <c r="E4760" s="20" t="s">
        <v>36</v>
      </c>
      <c r="F4760" s="22"/>
      <c r="G4760" s="21">
        <v>597</v>
      </c>
      <c r="H4760" s="51">
        <v>33.500837520937999</v>
      </c>
      <c r="I4760" s="19">
        <v>32.160804020100997</v>
      </c>
      <c r="J4760" s="19">
        <v>57.118927973199</v>
      </c>
      <c r="K4760" s="19">
        <v>5.6951423785589999</v>
      </c>
      <c r="L4760" s="19">
        <v>7.7051926298159996</v>
      </c>
      <c r="M4760" s="19">
        <v>1.8425460636519999</v>
      </c>
      <c r="N4760" s="19">
        <v>0.83752093802299998</v>
      </c>
      <c r="O4760" s="19">
        <v>4.6901172529309996</v>
      </c>
      <c r="P4760" s="19">
        <v>6.1976549413740001</v>
      </c>
      <c r="Q4760" s="19">
        <v>2.0100502512560001</v>
      </c>
      <c r="R4760" s="19">
        <v>12.060301507538</v>
      </c>
      <c r="S4760" s="50">
        <v>7.5376884422110004</v>
      </c>
    </row>
    <row r="4761" spans="4:19" x14ac:dyDescent="0.2">
      <c r="D4761" s="175"/>
      <c r="E4761" s="4" t="s">
        <v>37</v>
      </c>
      <c r="F4761" s="6"/>
      <c r="G4761" s="5">
        <v>566</v>
      </c>
      <c r="H4761" s="32">
        <v>30.742049469965</v>
      </c>
      <c r="I4761" s="12">
        <v>32.508833922260997</v>
      </c>
      <c r="J4761" s="12">
        <v>66.254416961131</v>
      </c>
      <c r="K4761" s="12">
        <v>4.416961130742</v>
      </c>
      <c r="L4761" s="12">
        <v>6.1837455830390002</v>
      </c>
      <c r="M4761" s="12">
        <v>2.6501766784449998</v>
      </c>
      <c r="N4761" s="29">
        <v>0</v>
      </c>
      <c r="O4761" s="12">
        <v>10.247349823322001</v>
      </c>
      <c r="P4761" s="12">
        <v>3.3568904593640001</v>
      </c>
      <c r="Q4761" s="12">
        <v>2.473498233216</v>
      </c>
      <c r="R4761" s="12">
        <v>10.424028268551</v>
      </c>
      <c r="S4761" s="34">
        <v>6.1837455830390002</v>
      </c>
    </row>
    <row r="4762" spans="4:19" x14ac:dyDescent="0.2">
      <c r="D4762" s="174" t="s">
        <v>38</v>
      </c>
      <c r="E4762" s="20" t="s">
        <v>39</v>
      </c>
      <c r="F4762" s="22"/>
      <c r="G4762" s="21">
        <v>58</v>
      </c>
      <c r="H4762" s="138">
        <v>1.7241379310339999</v>
      </c>
      <c r="I4762" s="98">
        <v>13.793103448276</v>
      </c>
      <c r="J4762" s="98">
        <v>10.344827586207</v>
      </c>
      <c r="K4762" s="19">
        <v>3.4482758620689999</v>
      </c>
      <c r="L4762" s="78">
        <v>1.7241379310339999</v>
      </c>
      <c r="M4762" s="74">
        <v>0</v>
      </c>
      <c r="N4762" s="74">
        <v>0</v>
      </c>
      <c r="O4762" s="78">
        <v>1.7241379310339999</v>
      </c>
      <c r="P4762" s="19">
        <v>1.7241379310339999</v>
      </c>
      <c r="Q4762" s="74">
        <v>0</v>
      </c>
      <c r="R4762" s="105">
        <v>60.344827586207003</v>
      </c>
      <c r="S4762" s="128">
        <v>13.793103448276</v>
      </c>
    </row>
    <row r="4763" spans="4:19" x14ac:dyDescent="0.2">
      <c r="D4763" s="175"/>
      <c r="E4763" s="4" t="s">
        <v>40</v>
      </c>
      <c r="F4763" s="6"/>
      <c r="G4763" s="5">
        <v>144</v>
      </c>
      <c r="H4763" s="75">
        <v>40.972222222222001</v>
      </c>
      <c r="I4763" s="28">
        <v>38.888888888888999</v>
      </c>
      <c r="J4763" s="12">
        <v>60.416666666666998</v>
      </c>
      <c r="K4763" s="12">
        <v>4.166666666667</v>
      </c>
      <c r="L4763" s="12">
        <v>2.7777777777780002</v>
      </c>
      <c r="M4763" s="12">
        <v>1.3888888888890001</v>
      </c>
      <c r="N4763" s="12">
        <v>0.694444444444</v>
      </c>
      <c r="O4763" s="12">
        <v>8.333333333333</v>
      </c>
      <c r="P4763" s="12">
        <v>6.25</v>
      </c>
      <c r="Q4763" s="12">
        <v>2.083333333333</v>
      </c>
      <c r="R4763" s="12">
        <v>11.805555555555999</v>
      </c>
      <c r="S4763" s="101">
        <v>1.3888888888890001</v>
      </c>
    </row>
    <row r="4764" spans="4:19" x14ac:dyDescent="0.2">
      <c r="D4764" s="175"/>
      <c r="E4764" s="4" t="s">
        <v>41</v>
      </c>
      <c r="F4764" s="6"/>
      <c r="G4764" s="5">
        <v>202</v>
      </c>
      <c r="H4764" s="75">
        <v>38.118811881188002</v>
      </c>
      <c r="I4764" s="12">
        <v>35.148514851484997</v>
      </c>
      <c r="J4764" s="49">
        <v>72.772277227722995</v>
      </c>
      <c r="K4764" s="12">
        <v>5.940594059406</v>
      </c>
      <c r="L4764" s="12">
        <v>5.4455445544550001</v>
      </c>
      <c r="M4764" s="12">
        <v>1.485148514851</v>
      </c>
      <c r="N4764" s="12">
        <v>1.485148514851</v>
      </c>
      <c r="O4764" s="12">
        <v>7.9207920792079998</v>
      </c>
      <c r="P4764" s="12">
        <v>5.940594059406</v>
      </c>
      <c r="Q4764" s="12">
        <v>1.485148514851</v>
      </c>
      <c r="R4764" s="33">
        <v>4.4554455445540002</v>
      </c>
      <c r="S4764" s="34">
        <v>6.4356435643559999</v>
      </c>
    </row>
    <row r="4765" spans="4:19" x14ac:dyDescent="0.2">
      <c r="D4765" s="175"/>
      <c r="E4765" s="4" t="s">
        <v>42</v>
      </c>
      <c r="F4765" s="6"/>
      <c r="G4765" s="5">
        <v>208</v>
      </c>
      <c r="H4765" s="32">
        <v>28.365384615385</v>
      </c>
      <c r="I4765" s="12">
        <v>28.365384615385</v>
      </c>
      <c r="J4765" s="12">
        <v>66.346153846153996</v>
      </c>
      <c r="K4765" s="12">
        <v>4.3269230769230003</v>
      </c>
      <c r="L4765" s="12">
        <v>9.6153846153850004</v>
      </c>
      <c r="M4765" s="12">
        <v>1.442307692308</v>
      </c>
      <c r="N4765" s="29">
        <v>0</v>
      </c>
      <c r="O4765" s="12">
        <v>7.2115384615379998</v>
      </c>
      <c r="P4765" s="12">
        <v>4.8076923076920002</v>
      </c>
      <c r="Q4765" s="12">
        <v>2.884615384615</v>
      </c>
      <c r="R4765" s="12">
        <v>9.1346153846149996</v>
      </c>
      <c r="S4765" s="34">
        <v>4.8076923076920002</v>
      </c>
    </row>
    <row r="4766" spans="4:19" x14ac:dyDescent="0.2">
      <c r="D4766" s="175"/>
      <c r="E4766" s="4" t="s">
        <v>43</v>
      </c>
      <c r="F4766" s="6"/>
      <c r="G4766" s="5">
        <v>199</v>
      </c>
      <c r="H4766" s="32">
        <v>33.165829145728999</v>
      </c>
      <c r="I4766" s="12">
        <v>35.175879396985003</v>
      </c>
      <c r="J4766" s="28">
        <v>69.346733668341997</v>
      </c>
      <c r="K4766" s="12">
        <v>2.5125628140699998</v>
      </c>
      <c r="L4766" s="12">
        <v>7.0351758793970003</v>
      </c>
      <c r="M4766" s="12">
        <v>3.015075376884</v>
      </c>
      <c r="N4766" s="12">
        <v>0.50251256281400003</v>
      </c>
      <c r="O4766" s="12">
        <v>8.5427135678389998</v>
      </c>
      <c r="P4766" s="12">
        <v>3.015075376884</v>
      </c>
      <c r="Q4766" s="12">
        <v>3.5175879396980001</v>
      </c>
      <c r="R4766" s="12">
        <v>7.0351758793970003</v>
      </c>
      <c r="S4766" s="34">
        <v>7.0351758793970003</v>
      </c>
    </row>
    <row r="4767" spans="4:19" x14ac:dyDescent="0.2">
      <c r="D4767" s="175"/>
      <c r="E4767" s="4" t="s">
        <v>44</v>
      </c>
      <c r="F4767" s="6"/>
      <c r="G4767" s="5">
        <v>211</v>
      </c>
      <c r="H4767" s="32">
        <v>32.701421800947998</v>
      </c>
      <c r="I4767" s="12">
        <v>31.753554502370001</v>
      </c>
      <c r="J4767" s="12">
        <v>63.033175355449998</v>
      </c>
      <c r="K4767" s="12">
        <v>6.635071090047</v>
      </c>
      <c r="L4767" s="12">
        <v>7.5829383886260002</v>
      </c>
      <c r="M4767" s="12">
        <v>1.895734597156</v>
      </c>
      <c r="N4767" s="29">
        <v>0</v>
      </c>
      <c r="O4767" s="12">
        <v>8.5308056872039995</v>
      </c>
      <c r="P4767" s="12">
        <v>6.635071090047</v>
      </c>
      <c r="Q4767" s="12">
        <v>2.3696682464449998</v>
      </c>
      <c r="R4767" s="12">
        <v>9.4786729857819996</v>
      </c>
      <c r="S4767" s="34">
        <v>7.1090047393360001</v>
      </c>
    </row>
    <row r="4768" spans="4:19" x14ac:dyDescent="0.2">
      <c r="D4768" s="176"/>
      <c r="E4768" s="59" t="s">
        <v>45</v>
      </c>
      <c r="F4768" s="60"/>
      <c r="G4768" s="56">
        <v>141</v>
      </c>
      <c r="H4768" s="83">
        <v>30.496453900709</v>
      </c>
      <c r="I4768" s="47">
        <v>31.914893617021001</v>
      </c>
      <c r="J4768" s="92">
        <v>47.517730496454</v>
      </c>
      <c r="K4768" s="47">
        <v>7.8014184397159996</v>
      </c>
      <c r="L4768" s="47">
        <v>10.638297872340001</v>
      </c>
      <c r="M4768" s="47">
        <v>5.6737588652479998</v>
      </c>
      <c r="N4768" s="80">
        <v>0</v>
      </c>
      <c r="O4768" s="47">
        <v>4.9645390070920001</v>
      </c>
      <c r="P4768" s="47">
        <v>2.8368794326239999</v>
      </c>
      <c r="Q4768" s="47">
        <v>1.4184397163119999</v>
      </c>
      <c r="R4768" s="47">
        <v>12.056737588652</v>
      </c>
      <c r="S4768" s="112">
        <v>12.765957446809001</v>
      </c>
    </row>
    <row r="4770" spans="2:19" x14ac:dyDescent="0.2">
      <c r="B4770" s="43" t="str">
        <f xml:space="preserve"> HYPERLINK("#'目次'!B179", "[173]")</f>
        <v>[173]</v>
      </c>
      <c r="C4770" s="31" t="s">
        <v>337</v>
      </c>
    </row>
    <row r="4771" spans="2:19" x14ac:dyDescent="0.2">
      <c r="C4771" s="156" t="s">
        <v>292</v>
      </c>
    </row>
    <row r="4774" spans="2:19" ht="48" x14ac:dyDescent="0.2">
      <c r="D4774" s="177"/>
      <c r="E4774" s="178"/>
      <c r="F4774" s="178"/>
      <c r="G4774" s="40" t="s">
        <v>14</v>
      </c>
      <c r="H4774" s="42" t="s">
        <v>325</v>
      </c>
      <c r="I4774" s="15" t="s">
        <v>326</v>
      </c>
      <c r="J4774" s="15" t="s">
        <v>327</v>
      </c>
      <c r="K4774" s="15" t="s">
        <v>328</v>
      </c>
      <c r="L4774" s="15" t="s">
        <v>329</v>
      </c>
      <c r="M4774" s="15" t="s">
        <v>330</v>
      </c>
      <c r="N4774" s="15" t="s">
        <v>331</v>
      </c>
      <c r="O4774" s="15" t="s">
        <v>332</v>
      </c>
      <c r="P4774" s="15" t="s">
        <v>333</v>
      </c>
      <c r="Q4774" s="15" t="s">
        <v>86</v>
      </c>
      <c r="R4774" s="15" t="s">
        <v>334</v>
      </c>
      <c r="S4774" s="44" t="s">
        <v>17</v>
      </c>
    </row>
    <row r="4775" spans="2:19" x14ac:dyDescent="0.2">
      <c r="D4775" s="179"/>
      <c r="E4775" s="180"/>
      <c r="F4775" s="180"/>
      <c r="G4775" s="39"/>
      <c r="H4775" s="41"/>
      <c r="I4775" s="14"/>
      <c r="J4775" s="14"/>
      <c r="K4775" s="14"/>
      <c r="L4775" s="14"/>
      <c r="M4775" s="14"/>
      <c r="N4775" s="14"/>
      <c r="O4775" s="14"/>
      <c r="P4775" s="14"/>
      <c r="Q4775" s="14"/>
      <c r="R4775" s="14"/>
      <c r="S4775" s="38"/>
    </row>
    <row r="4776" spans="2:19" x14ac:dyDescent="0.2">
      <c r="D4776" s="58"/>
      <c r="E4776" s="53" t="s">
        <v>14</v>
      </c>
      <c r="F4776" s="52"/>
      <c r="G4776" s="37">
        <v>1163</v>
      </c>
      <c r="H4776" s="24">
        <v>32.158211521925999</v>
      </c>
      <c r="I4776" s="24">
        <v>32.330180567497997</v>
      </c>
      <c r="J4776" s="24">
        <v>61.564918314703</v>
      </c>
      <c r="K4776" s="24">
        <v>5.0730868443680004</v>
      </c>
      <c r="L4776" s="24">
        <v>6.9647463456579999</v>
      </c>
      <c r="M4776" s="24">
        <v>2.2355975924329998</v>
      </c>
      <c r="N4776" s="24">
        <v>0.429922613929</v>
      </c>
      <c r="O4776" s="24">
        <v>7.3946689595870003</v>
      </c>
      <c r="P4776" s="24">
        <v>4.8151332760100001</v>
      </c>
      <c r="Q4776" s="24">
        <v>2.2355975924329998</v>
      </c>
      <c r="R4776" s="24">
        <v>11.263972484952999</v>
      </c>
      <c r="S4776" s="68">
        <v>6.8787618228719998</v>
      </c>
    </row>
    <row r="4777" spans="2:19" x14ac:dyDescent="0.2">
      <c r="D4777" s="174" t="s">
        <v>52</v>
      </c>
      <c r="E4777" s="20" t="s">
        <v>53</v>
      </c>
      <c r="F4777" s="22"/>
      <c r="G4777" s="21">
        <v>15</v>
      </c>
      <c r="H4777" s="119">
        <v>46.666666666666998</v>
      </c>
      <c r="I4777" s="78">
        <v>26.666666666666998</v>
      </c>
      <c r="J4777" s="19">
        <v>60</v>
      </c>
      <c r="K4777" s="19">
        <v>6.666666666667</v>
      </c>
      <c r="L4777" s="19">
        <v>6.666666666667</v>
      </c>
      <c r="M4777" s="19">
        <v>6.666666666667</v>
      </c>
      <c r="N4777" s="88">
        <v>6.666666666667</v>
      </c>
      <c r="O4777" s="88">
        <v>13.333333333333</v>
      </c>
      <c r="P4777" s="19">
        <v>6.666666666667</v>
      </c>
      <c r="Q4777" s="19">
        <v>6.666666666667</v>
      </c>
      <c r="R4777" s="19">
        <v>13.333333333333</v>
      </c>
      <c r="S4777" s="50">
        <v>6.666666666667</v>
      </c>
    </row>
    <row r="4778" spans="2:19" ht="24" x14ac:dyDescent="0.2">
      <c r="D4778" s="175"/>
      <c r="E4778" s="4" t="s">
        <v>54</v>
      </c>
      <c r="F4778" s="6"/>
      <c r="G4778" s="5">
        <v>116</v>
      </c>
      <c r="H4778" s="32">
        <v>31.034482758620999</v>
      </c>
      <c r="I4778" s="12">
        <v>29.310344827586</v>
      </c>
      <c r="J4778" s="33">
        <v>55.172413793102997</v>
      </c>
      <c r="K4778" s="12">
        <v>5.1724137931029999</v>
      </c>
      <c r="L4778" s="12">
        <v>10.344827586207</v>
      </c>
      <c r="M4778" s="12">
        <v>0.86206896551699996</v>
      </c>
      <c r="N4778" s="29">
        <v>0</v>
      </c>
      <c r="O4778" s="12">
        <v>6.0344827586210004</v>
      </c>
      <c r="P4778" s="12">
        <v>7.7586206896550003</v>
      </c>
      <c r="Q4778" s="12">
        <v>0.86206896551699996</v>
      </c>
      <c r="R4778" s="12">
        <v>12.068965517241001</v>
      </c>
      <c r="S4778" s="34">
        <v>8.6206896551720007</v>
      </c>
    </row>
    <row r="4779" spans="2:19" x14ac:dyDescent="0.2">
      <c r="D4779" s="175"/>
      <c r="E4779" s="4" t="s">
        <v>55</v>
      </c>
      <c r="F4779" s="6"/>
      <c r="G4779" s="5">
        <v>41</v>
      </c>
      <c r="H4779" s="75">
        <v>41.463414634145998</v>
      </c>
      <c r="I4779" s="33">
        <v>26.829268292683</v>
      </c>
      <c r="J4779" s="61">
        <v>48.780487804878</v>
      </c>
      <c r="K4779" s="12">
        <v>9.7560975609760003</v>
      </c>
      <c r="L4779" s="12">
        <v>9.7560975609760003</v>
      </c>
      <c r="M4779" s="12">
        <v>2.4390243902440001</v>
      </c>
      <c r="N4779" s="29">
        <v>0</v>
      </c>
      <c r="O4779" s="12">
        <v>4.8780487804880002</v>
      </c>
      <c r="P4779" s="12">
        <v>2.4390243902440001</v>
      </c>
      <c r="Q4779" s="29">
        <v>0</v>
      </c>
      <c r="R4779" s="12">
        <v>9.7560975609760003</v>
      </c>
      <c r="S4779" s="34">
        <v>7.3170731707319998</v>
      </c>
    </row>
    <row r="4780" spans="2:19" x14ac:dyDescent="0.2">
      <c r="D4780" s="175"/>
      <c r="E4780" s="4" t="s">
        <v>56</v>
      </c>
      <c r="F4780" s="6"/>
      <c r="G4780" s="5">
        <v>60</v>
      </c>
      <c r="H4780" s="32">
        <v>36.666666666666998</v>
      </c>
      <c r="I4780" s="49">
        <v>50</v>
      </c>
      <c r="J4780" s="49">
        <v>78.333333333333002</v>
      </c>
      <c r="K4780" s="12">
        <v>5</v>
      </c>
      <c r="L4780" s="12">
        <v>10</v>
      </c>
      <c r="M4780" s="12">
        <v>1.666666666667</v>
      </c>
      <c r="N4780" s="29">
        <v>0</v>
      </c>
      <c r="O4780" s="12">
        <v>3.333333333333</v>
      </c>
      <c r="P4780" s="12">
        <v>6.666666666667</v>
      </c>
      <c r="Q4780" s="12">
        <v>5</v>
      </c>
      <c r="R4780" s="87">
        <v>0</v>
      </c>
      <c r="S4780" s="34">
        <v>6.666666666667</v>
      </c>
    </row>
    <row r="4781" spans="2:19" x14ac:dyDescent="0.2">
      <c r="D4781" s="175"/>
      <c r="E4781" s="4" t="s">
        <v>57</v>
      </c>
      <c r="F4781" s="6"/>
      <c r="G4781" s="5">
        <v>283</v>
      </c>
      <c r="H4781" s="75">
        <v>39.222614840989003</v>
      </c>
      <c r="I4781" s="12">
        <v>34.982332155477003</v>
      </c>
      <c r="J4781" s="28">
        <v>69.257950530035004</v>
      </c>
      <c r="K4781" s="12">
        <v>4.946996466431</v>
      </c>
      <c r="L4781" s="12">
        <v>6.0070671378089999</v>
      </c>
      <c r="M4781" s="12">
        <v>2.1201413427559999</v>
      </c>
      <c r="N4781" s="12">
        <v>0.70671378091899995</v>
      </c>
      <c r="O4781" s="12">
        <v>7.7738515901060001</v>
      </c>
      <c r="P4781" s="12">
        <v>3.533568904594</v>
      </c>
      <c r="Q4781" s="12">
        <v>1.766784452297</v>
      </c>
      <c r="R4781" s="33">
        <v>4.946996466431</v>
      </c>
      <c r="S4781" s="34">
        <v>3.8869257950530001</v>
      </c>
    </row>
    <row r="4782" spans="2:19" x14ac:dyDescent="0.2">
      <c r="D4782" s="175"/>
      <c r="E4782" s="4" t="s">
        <v>58</v>
      </c>
      <c r="F4782" s="6"/>
      <c r="G4782" s="5">
        <v>123</v>
      </c>
      <c r="H4782" s="32">
        <v>28.455284552845999</v>
      </c>
      <c r="I4782" s="12">
        <v>31.707317073171001</v>
      </c>
      <c r="J4782" s="12">
        <v>60.162601626015999</v>
      </c>
      <c r="K4782" s="12">
        <v>3.2520325203249998</v>
      </c>
      <c r="L4782" s="12">
        <v>3.2520325203249998</v>
      </c>
      <c r="M4782" s="12">
        <v>0.81300813008100004</v>
      </c>
      <c r="N4782" s="12">
        <v>0.81300813008100004</v>
      </c>
      <c r="O4782" s="12">
        <v>4.065040650407</v>
      </c>
      <c r="P4782" s="12">
        <v>6.5040650406499996</v>
      </c>
      <c r="Q4782" s="12">
        <v>4.065040650407</v>
      </c>
      <c r="R4782" s="12">
        <v>8.9430894308940001</v>
      </c>
      <c r="S4782" s="34">
        <v>9.7560975609760003</v>
      </c>
    </row>
    <row r="4783" spans="2:19" x14ac:dyDescent="0.2">
      <c r="D4783" s="175"/>
      <c r="E4783" s="4" t="s">
        <v>59</v>
      </c>
      <c r="F4783" s="6"/>
      <c r="G4783" s="5">
        <v>186</v>
      </c>
      <c r="H4783" s="77">
        <v>25.806451612903</v>
      </c>
      <c r="I4783" s="33">
        <v>26.881720430108</v>
      </c>
      <c r="J4783" s="28">
        <v>66.666666666666998</v>
      </c>
      <c r="K4783" s="12">
        <v>3.7634408602149998</v>
      </c>
      <c r="L4783" s="12">
        <v>6.9892473118279996</v>
      </c>
      <c r="M4783" s="12">
        <v>2.1505376344089999</v>
      </c>
      <c r="N4783" s="29">
        <v>0</v>
      </c>
      <c r="O4783" s="12">
        <v>8.6021505376339995</v>
      </c>
      <c r="P4783" s="12">
        <v>4.3010752688169998</v>
      </c>
      <c r="Q4783" s="12">
        <v>3.2258064516129998</v>
      </c>
      <c r="R4783" s="12">
        <v>11.290322580645</v>
      </c>
      <c r="S4783" s="34">
        <v>6.4516129032259997</v>
      </c>
    </row>
    <row r="4784" spans="2:19" x14ac:dyDescent="0.2">
      <c r="D4784" s="175"/>
      <c r="E4784" s="4" t="s">
        <v>60</v>
      </c>
      <c r="F4784" s="6"/>
      <c r="G4784" s="5">
        <v>163</v>
      </c>
      <c r="H4784" s="32">
        <v>36.809815950919997</v>
      </c>
      <c r="I4784" s="28">
        <v>37.423312883435997</v>
      </c>
      <c r="J4784" s="12">
        <v>64.417177914109999</v>
      </c>
      <c r="K4784" s="12">
        <v>5.5214723926379996</v>
      </c>
      <c r="L4784" s="12">
        <v>6.7484662576690004</v>
      </c>
      <c r="M4784" s="12">
        <v>2.4539877300609998</v>
      </c>
      <c r="N4784" s="29">
        <v>0</v>
      </c>
      <c r="O4784" s="12">
        <v>11.656441717790999</v>
      </c>
      <c r="P4784" s="12">
        <v>4.9079754601229997</v>
      </c>
      <c r="Q4784" s="12">
        <v>1.8404907975460001</v>
      </c>
      <c r="R4784" s="12">
        <v>8.5889570552149994</v>
      </c>
      <c r="S4784" s="34">
        <v>6.1349693251530004</v>
      </c>
    </row>
    <row r="4785" spans="2:19" x14ac:dyDescent="0.2">
      <c r="D4785" s="175"/>
      <c r="E4785" s="4" t="s">
        <v>61</v>
      </c>
      <c r="F4785" s="6"/>
      <c r="G4785" s="5">
        <v>72</v>
      </c>
      <c r="H4785" s="106">
        <v>6.9444444444439997</v>
      </c>
      <c r="I4785" s="61">
        <v>19.444444444443999</v>
      </c>
      <c r="J4785" s="61">
        <v>19.444444444443999</v>
      </c>
      <c r="K4785" s="12">
        <v>4.166666666667</v>
      </c>
      <c r="L4785" s="33">
        <v>1.3888888888890001</v>
      </c>
      <c r="M4785" s="29">
        <v>0</v>
      </c>
      <c r="N4785" s="29">
        <v>0</v>
      </c>
      <c r="O4785" s="12">
        <v>2.7777777777780002</v>
      </c>
      <c r="P4785" s="12">
        <v>2.7777777777780002</v>
      </c>
      <c r="Q4785" s="29">
        <v>0</v>
      </c>
      <c r="R4785" s="49">
        <v>54.166666666666998</v>
      </c>
      <c r="S4785" s="34">
        <v>11.111111111111001</v>
      </c>
    </row>
    <row r="4786" spans="2:19" x14ac:dyDescent="0.2">
      <c r="D4786" s="175"/>
      <c r="E4786" s="4" t="s">
        <v>62</v>
      </c>
      <c r="F4786" s="6"/>
      <c r="G4786" s="5">
        <v>103</v>
      </c>
      <c r="H4786" s="32">
        <v>32.038834951456003</v>
      </c>
      <c r="I4786" s="12">
        <v>33.009708737864003</v>
      </c>
      <c r="J4786" s="12">
        <v>61.165048543688997</v>
      </c>
      <c r="K4786" s="12">
        <v>7.7669902912620001</v>
      </c>
      <c r="L4786" s="12">
        <v>10.679611650485</v>
      </c>
      <c r="M4786" s="12">
        <v>6.796116504854</v>
      </c>
      <c r="N4786" s="12">
        <v>0.97087378640800004</v>
      </c>
      <c r="O4786" s="12">
        <v>8.7378640776700003</v>
      </c>
      <c r="P4786" s="12">
        <v>4.8543689320389998</v>
      </c>
      <c r="Q4786" s="12">
        <v>1.9417475728160001</v>
      </c>
      <c r="R4786" s="12">
        <v>11.650485436893</v>
      </c>
      <c r="S4786" s="34">
        <v>8.7378640776700003</v>
      </c>
    </row>
    <row r="4787" spans="2:19" x14ac:dyDescent="0.2">
      <c r="D4787" s="174" t="s">
        <v>63</v>
      </c>
      <c r="E4787" s="20" t="s">
        <v>64</v>
      </c>
      <c r="F4787" s="22"/>
      <c r="G4787" s="21">
        <v>214</v>
      </c>
      <c r="H4787" s="134">
        <v>26.635514018692</v>
      </c>
      <c r="I4787" s="78">
        <v>25.233644859813001</v>
      </c>
      <c r="J4787" s="78">
        <v>53.271028037382997</v>
      </c>
      <c r="K4787" s="19">
        <v>5.6074766355139998</v>
      </c>
      <c r="L4787" s="19">
        <v>7.4766355140189997</v>
      </c>
      <c r="M4787" s="19">
        <v>2.8037383177569999</v>
      </c>
      <c r="N4787" s="74">
        <v>0</v>
      </c>
      <c r="O4787" s="19">
        <v>7.4766355140189997</v>
      </c>
      <c r="P4787" s="19">
        <v>5.140186915888</v>
      </c>
      <c r="Q4787" s="19">
        <v>2.3364485981310001</v>
      </c>
      <c r="R4787" s="88">
        <v>18.224299065421</v>
      </c>
      <c r="S4787" s="50">
        <v>8.4112149532709992</v>
      </c>
    </row>
    <row r="4788" spans="2:19" x14ac:dyDescent="0.2">
      <c r="D4788" s="175"/>
      <c r="E4788" s="4" t="s">
        <v>65</v>
      </c>
      <c r="F4788" s="6"/>
      <c r="G4788" s="5">
        <v>160</v>
      </c>
      <c r="H4788" s="32">
        <v>31.25</v>
      </c>
      <c r="I4788" s="12">
        <v>30.625</v>
      </c>
      <c r="J4788" s="33">
        <v>53.75</v>
      </c>
      <c r="K4788" s="12">
        <v>6.875</v>
      </c>
      <c r="L4788" s="12">
        <v>6.25</v>
      </c>
      <c r="M4788" s="12">
        <v>3.75</v>
      </c>
      <c r="N4788" s="29">
        <v>0</v>
      </c>
      <c r="O4788" s="12">
        <v>6.25</v>
      </c>
      <c r="P4788" s="12">
        <v>7.5</v>
      </c>
      <c r="Q4788" s="12">
        <v>1.875</v>
      </c>
      <c r="R4788" s="12">
        <v>13.125</v>
      </c>
      <c r="S4788" s="34">
        <v>8.125</v>
      </c>
    </row>
    <row r="4789" spans="2:19" x14ac:dyDescent="0.2">
      <c r="D4789" s="175"/>
      <c r="E4789" s="4" t="s">
        <v>66</v>
      </c>
      <c r="F4789" s="6"/>
      <c r="G4789" s="5">
        <v>160</v>
      </c>
      <c r="H4789" s="32">
        <v>35.625</v>
      </c>
      <c r="I4789" s="12">
        <v>30</v>
      </c>
      <c r="J4789" s="12">
        <v>64.375</v>
      </c>
      <c r="K4789" s="12">
        <v>3.75</v>
      </c>
      <c r="L4789" s="12">
        <v>6.25</v>
      </c>
      <c r="M4789" s="12">
        <v>3.75</v>
      </c>
      <c r="N4789" s="29">
        <v>0</v>
      </c>
      <c r="O4789" s="12">
        <v>7.5</v>
      </c>
      <c r="P4789" s="12">
        <v>5.625</v>
      </c>
      <c r="Q4789" s="12">
        <v>5</v>
      </c>
      <c r="R4789" s="12">
        <v>9.375</v>
      </c>
      <c r="S4789" s="34">
        <v>6.25</v>
      </c>
    </row>
    <row r="4790" spans="2:19" x14ac:dyDescent="0.2">
      <c r="D4790" s="175"/>
      <c r="E4790" s="4" t="s">
        <v>67</v>
      </c>
      <c r="F4790" s="6"/>
      <c r="G4790" s="5">
        <v>150</v>
      </c>
      <c r="H4790" s="77">
        <v>26</v>
      </c>
      <c r="I4790" s="28">
        <v>38.666666666666998</v>
      </c>
      <c r="J4790" s="12">
        <v>66</v>
      </c>
      <c r="K4790" s="12">
        <v>3.333333333333</v>
      </c>
      <c r="L4790" s="12">
        <v>6</v>
      </c>
      <c r="M4790" s="12">
        <v>1.333333333333</v>
      </c>
      <c r="N4790" s="12">
        <v>0.66666666666700003</v>
      </c>
      <c r="O4790" s="12">
        <v>6</v>
      </c>
      <c r="P4790" s="12">
        <v>2.666666666667</v>
      </c>
      <c r="Q4790" s="12">
        <v>2</v>
      </c>
      <c r="R4790" s="12">
        <v>8.666666666667</v>
      </c>
      <c r="S4790" s="34">
        <v>7.333333333333</v>
      </c>
    </row>
    <row r="4791" spans="2:19" x14ac:dyDescent="0.2">
      <c r="D4791" s="175"/>
      <c r="E4791" s="4" t="s">
        <v>68</v>
      </c>
      <c r="F4791" s="6"/>
      <c r="G4791" s="5">
        <v>110</v>
      </c>
      <c r="H4791" s="32">
        <v>36.363636363635997</v>
      </c>
      <c r="I4791" s="33">
        <v>26.363636363636001</v>
      </c>
      <c r="J4791" s="12">
        <v>64.545454545455001</v>
      </c>
      <c r="K4791" s="12">
        <v>2.7272727272730002</v>
      </c>
      <c r="L4791" s="12">
        <v>8.1818181818180005</v>
      </c>
      <c r="M4791" s="12">
        <v>3.636363636364</v>
      </c>
      <c r="N4791" s="29">
        <v>0</v>
      </c>
      <c r="O4791" s="12">
        <v>5.4545454545450003</v>
      </c>
      <c r="P4791" s="12">
        <v>1.818181818182</v>
      </c>
      <c r="Q4791" s="12">
        <v>3.636363636364</v>
      </c>
      <c r="R4791" s="12">
        <v>9.0909090909089993</v>
      </c>
      <c r="S4791" s="34">
        <v>6.363636363636</v>
      </c>
    </row>
    <row r="4792" spans="2:19" x14ac:dyDescent="0.2">
      <c r="D4792" s="175"/>
      <c r="E4792" s="4" t="s">
        <v>69</v>
      </c>
      <c r="F4792" s="6"/>
      <c r="G4792" s="5">
        <v>91</v>
      </c>
      <c r="H4792" s="32">
        <v>32.967032967032999</v>
      </c>
      <c r="I4792" s="28">
        <v>37.362637362637003</v>
      </c>
      <c r="J4792" s="33">
        <v>53.846153846154003</v>
      </c>
      <c r="K4792" s="12">
        <v>5.4945054945049998</v>
      </c>
      <c r="L4792" s="12">
        <v>2.1978021978019999</v>
      </c>
      <c r="M4792" s="29">
        <v>0</v>
      </c>
      <c r="N4792" s="12">
        <v>1.098901098901</v>
      </c>
      <c r="O4792" s="12">
        <v>9.8901098901100006</v>
      </c>
      <c r="P4792" s="12">
        <v>6.5934065934069999</v>
      </c>
      <c r="Q4792" s="12">
        <v>1.098901098901</v>
      </c>
      <c r="R4792" s="28">
        <v>17.582417582418</v>
      </c>
      <c r="S4792" s="34">
        <v>6.5934065934069999</v>
      </c>
    </row>
    <row r="4793" spans="2:19" x14ac:dyDescent="0.2">
      <c r="D4793" s="175"/>
      <c r="E4793" s="4" t="s">
        <v>70</v>
      </c>
      <c r="F4793" s="6"/>
      <c r="G4793" s="5">
        <v>127</v>
      </c>
      <c r="H4793" s="32">
        <v>28.346456692913002</v>
      </c>
      <c r="I4793" s="12">
        <v>37.007874015748001</v>
      </c>
      <c r="J4793" s="28">
        <v>70.866141732282998</v>
      </c>
      <c r="K4793" s="12">
        <v>4.7244094488190003</v>
      </c>
      <c r="L4793" s="12">
        <v>7.0866141732279999</v>
      </c>
      <c r="M4793" s="12">
        <v>0.78740157480299999</v>
      </c>
      <c r="N4793" s="12">
        <v>1.574803149606</v>
      </c>
      <c r="O4793" s="12">
        <v>6.299212598425</v>
      </c>
      <c r="P4793" s="12">
        <v>3.1496062992130001</v>
      </c>
      <c r="Q4793" s="29">
        <v>0</v>
      </c>
      <c r="R4793" s="12">
        <v>6.299212598425</v>
      </c>
      <c r="S4793" s="34">
        <v>5.5118110236220001</v>
      </c>
    </row>
    <row r="4794" spans="2:19" x14ac:dyDescent="0.2">
      <c r="D4794" s="175"/>
      <c r="E4794" s="4" t="s">
        <v>71</v>
      </c>
      <c r="F4794" s="6"/>
      <c r="G4794" s="5">
        <v>70</v>
      </c>
      <c r="H4794" s="32">
        <v>37.142857142856997</v>
      </c>
      <c r="I4794" s="12">
        <v>34.285714285714</v>
      </c>
      <c r="J4794" s="28">
        <v>71.428571428571004</v>
      </c>
      <c r="K4794" s="12">
        <v>2.8571428571430002</v>
      </c>
      <c r="L4794" s="12">
        <v>7.1428571428570002</v>
      </c>
      <c r="M4794" s="29">
        <v>0</v>
      </c>
      <c r="N4794" s="29">
        <v>0</v>
      </c>
      <c r="O4794" s="12">
        <v>8.5714285714289993</v>
      </c>
      <c r="P4794" s="12">
        <v>5.7142857142860004</v>
      </c>
      <c r="Q4794" s="12">
        <v>2.8571428571430002</v>
      </c>
      <c r="R4794" s="33">
        <v>5.7142857142860004</v>
      </c>
      <c r="S4794" s="34">
        <v>5.7142857142860004</v>
      </c>
    </row>
    <row r="4795" spans="2:19" x14ac:dyDescent="0.2">
      <c r="D4795" s="176"/>
      <c r="E4795" s="59" t="s">
        <v>72</v>
      </c>
      <c r="F4795" s="60"/>
      <c r="G4795" s="56">
        <v>69</v>
      </c>
      <c r="H4795" s="142">
        <v>53.623188405797002</v>
      </c>
      <c r="I4795" s="102">
        <v>42.028985507245999</v>
      </c>
      <c r="J4795" s="109">
        <v>73.913043478261002</v>
      </c>
      <c r="K4795" s="102">
        <v>13.04347826087</v>
      </c>
      <c r="L4795" s="102">
        <v>15.942028985506999</v>
      </c>
      <c r="M4795" s="47">
        <v>1.449275362319</v>
      </c>
      <c r="N4795" s="47">
        <v>1.449275362319</v>
      </c>
      <c r="O4795" s="102">
        <v>13.04347826087</v>
      </c>
      <c r="P4795" s="47">
        <v>5.7971014492749999</v>
      </c>
      <c r="Q4795" s="80">
        <v>0</v>
      </c>
      <c r="R4795" s="95">
        <v>1.449275362319</v>
      </c>
      <c r="S4795" s="85">
        <v>2.898550724638</v>
      </c>
    </row>
    <row r="4797" spans="2:19" x14ac:dyDescent="0.2">
      <c r="B4797" s="43" t="str">
        <f xml:space="preserve"> HYPERLINK("#'目次'!B180", "[174]")</f>
        <v>[174]</v>
      </c>
      <c r="C4797" s="31" t="s">
        <v>337</v>
      </c>
    </row>
    <row r="4798" spans="2:19" x14ac:dyDescent="0.2">
      <c r="C4798" s="156" t="s">
        <v>292</v>
      </c>
    </row>
    <row r="4800" spans="2:19" x14ac:dyDescent="0.2">
      <c r="C4800" s="31" t="s">
        <v>75</v>
      </c>
    </row>
    <row r="4801" spans="4:19" ht="48" x14ac:dyDescent="0.2">
      <c r="D4801" s="177"/>
      <c r="E4801" s="178"/>
      <c r="F4801" s="178"/>
      <c r="G4801" s="40" t="s">
        <v>14</v>
      </c>
      <c r="H4801" s="42" t="s">
        <v>325</v>
      </c>
      <c r="I4801" s="15" t="s">
        <v>326</v>
      </c>
      <c r="J4801" s="15" t="s">
        <v>327</v>
      </c>
      <c r="K4801" s="15" t="s">
        <v>328</v>
      </c>
      <c r="L4801" s="15" t="s">
        <v>329</v>
      </c>
      <c r="M4801" s="15" t="s">
        <v>330</v>
      </c>
      <c r="N4801" s="15" t="s">
        <v>331</v>
      </c>
      <c r="O4801" s="15" t="s">
        <v>332</v>
      </c>
      <c r="P4801" s="15" t="s">
        <v>333</v>
      </c>
      <c r="Q4801" s="15" t="s">
        <v>86</v>
      </c>
      <c r="R4801" s="15" t="s">
        <v>334</v>
      </c>
      <c r="S4801" s="44" t="s">
        <v>17</v>
      </c>
    </row>
    <row r="4802" spans="4:19" x14ac:dyDescent="0.2">
      <c r="D4802" s="179"/>
      <c r="E4802" s="180"/>
      <c r="F4802" s="180"/>
      <c r="G4802" s="39"/>
      <c r="H4802" s="41"/>
      <c r="I4802" s="14"/>
      <c r="J4802" s="14"/>
      <c r="K4802" s="14"/>
      <c r="L4802" s="14"/>
      <c r="M4802" s="14"/>
      <c r="N4802" s="14"/>
      <c r="O4802" s="14"/>
      <c r="P4802" s="14"/>
      <c r="Q4802" s="14"/>
      <c r="R4802" s="14"/>
      <c r="S4802" s="38"/>
    </row>
    <row r="4803" spans="4:19" x14ac:dyDescent="0.2">
      <c r="D4803" s="58"/>
      <c r="E4803" s="53" t="s">
        <v>14</v>
      </c>
      <c r="F4803" s="52"/>
      <c r="G4803" s="37">
        <v>1163</v>
      </c>
      <c r="H4803" s="24">
        <v>32.158211521925999</v>
      </c>
      <c r="I4803" s="24">
        <v>32.330180567497997</v>
      </c>
      <c r="J4803" s="24">
        <v>61.564918314703</v>
      </c>
      <c r="K4803" s="24">
        <v>5.0730868443680004</v>
      </c>
      <c r="L4803" s="24">
        <v>6.9647463456579999</v>
      </c>
      <c r="M4803" s="24">
        <v>2.2355975924329998</v>
      </c>
      <c r="N4803" s="24">
        <v>0.429922613929</v>
      </c>
      <c r="O4803" s="24">
        <v>7.3946689595870003</v>
      </c>
      <c r="P4803" s="24">
        <v>4.8151332760100001</v>
      </c>
      <c r="Q4803" s="24">
        <v>2.2355975924329998</v>
      </c>
      <c r="R4803" s="24">
        <v>11.263972484952999</v>
      </c>
      <c r="S4803" s="68">
        <v>6.8787618228719998</v>
      </c>
    </row>
    <row r="4804" spans="4:19" x14ac:dyDescent="0.2">
      <c r="D4804" s="174" t="s">
        <v>36</v>
      </c>
      <c r="E4804" s="20" t="s">
        <v>76</v>
      </c>
      <c r="F4804" s="22"/>
      <c r="G4804" s="21">
        <v>597</v>
      </c>
      <c r="H4804" s="51">
        <v>33.500837520937999</v>
      </c>
      <c r="I4804" s="19">
        <v>32.160804020100997</v>
      </c>
      <c r="J4804" s="19">
        <v>57.118927973199</v>
      </c>
      <c r="K4804" s="19">
        <v>5.6951423785589999</v>
      </c>
      <c r="L4804" s="19">
        <v>7.7051926298159996</v>
      </c>
      <c r="M4804" s="19">
        <v>1.8425460636519999</v>
      </c>
      <c r="N4804" s="19">
        <v>0.83752093802299998</v>
      </c>
      <c r="O4804" s="19">
        <v>4.6901172529309996</v>
      </c>
      <c r="P4804" s="19">
        <v>6.1976549413740001</v>
      </c>
      <c r="Q4804" s="19">
        <v>2.0100502512560001</v>
      </c>
      <c r="R4804" s="19">
        <v>12.060301507538</v>
      </c>
      <c r="S4804" s="50">
        <v>7.5376884422110004</v>
      </c>
    </row>
    <row r="4805" spans="4:19" x14ac:dyDescent="0.2">
      <c r="D4805" s="175"/>
      <c r="E4805" s="4" t="s">
        <v>39</v>
      </c>
      <c r="F4805" s="6"/>
      <c r="G4805" s="5">
        <v>32</v>
      </c>
      <c r="H4805" s="106">
        <v>3.125</v>
      </c>
      <c r="I4805" s="61">
        <v>15.625</v>
      </c>
      <c r="J4805" s="61">
        <v>6.25</v>
      </c>
      <c r="K4805" s="12">
        <v>3.125</v>
      </c>
      <c r="L4805" s="12">
        <v>3.125</v>
      </c>
      <c r="M4805" s="29">
        <v>0</v>
      </c>
      <c r="N4805" s="29">
        <v>0</v>
      </c>
      <c r="O4805" s="12">
        <v>3.125</v>
      </c>
      <c r="P4805" s="12">
        <v>3.125</v>
      </c>
      <c r="Q4805" s="29">
        <v>0</v>
      </c>
      <c r="R4805" s="49">
        <v>62.5</v>
      </c>
      <c r="S4805" s="97">
        <v>12.5</v>
      </c>
    </row>
    <row r="4806" spans="4:19" x14ac:dyDescent="0.2">
      <c r="D4806" s="175"/>
      <c r="E4806" s="4" t="s">
        <v>40</v>
      </c>
      <c r="F4806" s="6"/>
      <c r="G4806" s="5">
        <v>73</v>
      </c>
      <c r="H4806" s="94">
        <v>45.205479452055002</v>
      </c>
      <c r="I4806" s="28">
        <v>39.726027397259998</v>
      </c>
      <c r="J4806" s="33">
        <v>56.164383561644001</v>
      </c>
      <c r="K4806" s="12">
        <v>4.1095890410960001</v>
      </c>
      <c r="L4806" s="33">
        <v>1.369863013699</v>
      </c>
      <c r="M4806" s="29">
        <v>0</v>
      </c>
      <c r="N4806" s="12">
        <v>1.369863013699</v>
      </c>
      <c r="O4806" s="12">
        <v>5.4794520547949999</v>
      </c>
      <c r="P4806" s="12">
        <v>9.5890410958899999</v>
      </c>
      <c r="Q4806" s="12">
        <v>4.1095890410960001</v>
      </c>
      <c r="R4806" s="12">
        <v>15.068493150685001</v>
      </c>
      <c r="S4806" s="101">
        <v>1.369863013699</v>
      </c>
    </row>
    <row r="4807" spans="4:19" x14ac:dyDescent="0.2">
      <c r="D4807" s="175"/>
      <c r="E4807" s="4" t="s">
        <v>41</v>
      </c>
      <c r="F4807" s="6"/>
      <c r="G4807" s="5">
        <v>106</v>
      </c>
      <c r="H4807" s="32">
        <v>35.849056603774002</v>
      </c>
      <c r="I4807" s="12">
        <v>34.905660377357997</v>
      </c>
      <c r="J4807" s="49">
        <v>72.641509433962</v>
      </c>
      <c r="K4807" s="12">
        <v>6.6037735849060004</v>
      </c>
      <c r="L4807" s="12">
        <v>6.6037735849060004</v>
      </c>
      <c r="M4807" s="12">
        <v>0.94339622641499998</v>
      </c>
      <c r="N4807" s="12">
        <v>2.8301886792449999</v>
      </c>
      <c r="O4807" s="12">
        <v>4.7169811320750004</v>
      </c>
      <c r="P4807" s="12">
        <v>6.6037735849060004</v>
      </c>
      <c r="Q4807" s="29">
        <v>0</v>
      </c>
      <c r="R4807" s="33">
        <v>3.7735849056599999</v>
      </c>
      <c r="S4807" s="34">
        <v>8.4905660377360004</v>
      </c>
    </row>
    <row r="4808" spans="4:19" x14ac:dyDescent="0.2">
      <c r="D4808" s="175"/>
      <c r="E4808" s="4" t="s">
        <v>42</v>
      </c>
      <c r="F4808" s="6"/>
      <c r="G4808" s="5">
        <v>112</v>
      </c>
      <c r="H4808" s="32">
        <v>29.464285714286</v>
      </c>
      <c r="I4808" s="33">
        <v>25.892857142857</v>
      </c>
      <c r="J4808" s="12">
        <v>58.928571428570997</v>
      </c>
      <c r="K4808" s="12">
        <v>6.25</v>
      </c>
      <c r="L4808" s="12">
        <v>10.714285714286</v>
      </c>
      <c r="M4808" s="12">
        <v>0.89285714285700002</v>
      </c>
      <c r="N4808" s="29">
        <v>0</v>
      </c>
      <c r="O4808" s="12">
        <v>4.4642857142860004</v>
      </c>
      <c r="P4808" s="12">
        <v>3.5714285714290002</v>
      </c>
      <c r="Q4808" s="12">
        <v>1.785714285714</v>
      </c>
      <c r="R4808" s="12">
        <v>9.8214285714289993</v>
      </c>
      <c r="S4808" s="34">
        <v>5.3571428571429998</v>
      </c>
    </row>
    <row r="4809" spans="4:19" x14ac:dyDescent="0.2">
      <c r="D4809" s="175"/>
      <c r="E4809" s="4" t="s">
        <v>43</v>
      </c>
      <c r="F4809" s="6"/>
      <c r="G4809" s="5">
        <v>96</v>
      </c>
      <c r="H4809" s="75">
        <v>37.5</v>
      </c>
      <c r="I4809" s="28">
        <v>38.541666666666998</v>
      </c>
      <c r="J4809" s="12">
        <v>65.625</v>
      </c>
      <c r="K4809" s="12">
        <v>1.041666666667</v>
      </c>
      <c r="L4809" s="12">
        <v>5.208333333333</v>
      </c>
      <c r="M4809" s="12">
        <v>2.083333333333</v>
      </c>
      <c r="N4809" s="12">
        <v>1.041666666667</v>
      </c>
      <c r="O4809" s="12">
        <v>4.166666666667</v>
      </c>
      <c r="P4809" s="12">
        <v>5.208333333333</v>
      </c>
      <c r="Q4809" s="12">
        <v>4.166666666667</v>
      </c>
      <c r="R4809" s="33">
        <v>5.208333333333</v>
      </c>
      <c r="S4809" s="34">
        <v>7.291666666667</v>
      </c>
    </row>
    <row r="4810" spans="4:19" x14ac:dyDescent="0.2">
      <c r="D4810" s="175"/>
      <c r="E4810" s="4" t="s">
        <v>44</v>
      </c>
      <c r="F4810" s="6"/>
      <c r="G4810" s="5">
        <v>107</v>
      </c>
      <c r="H4810" s="32">
        <v>30.841121495326998</v>
      </c>
      <c r="I4810" s="12">
        <v>28.03738317757</v>
      </c>
      <c r="J4810" s="12">
        <v>57.943925233644997</v>
      </c>
      <c r="K4810" s="12">
        <v>8.4112149532709992</v>
      </c>
      <c r="L4810" s="12">
        <v>10.280373831776</v>
      </c>
      <c r="M4810" s="12">
        <v>1.869158878505</v>
      </c>
      <c r="N4810" s="29">
        <v>0</v>
      </c>
      <c r="O4810" s="12">
        <v>6.5420560747660002</v>
      </c>
      <c r="P4810" s="12">
        <v>9.3457943925230005</v>
      </c>
      <c r="Q4810" s="12">
        <v>2.8037383177569999</v>
      </c>
      <c r="R4810" s="12">
        <v>10.280373831776</v>
      </c>
      <c r="S4810" s="34">
        <v>8.4112149532709992</v>
      </c>
    </row>
    <row r="4811" spans="4:19" x14ac:dyDescent="0.2">
      <c r="D4811" s="175"/>
      <c r="E4811" s="4" t="s">
        <v>45</v>
      </c>
      <c r="F4811" s="6"/>
      <c r="G4811" s="5">
        <v>71</v>
      </c>
      <c r="H4811" s="32">
        <v>36.619718309859003</v>
      </c>
      <c r="I4811" s="12">
        <v>35.211267605633999</v>
      </c>
      <c r="J4811" s="61">
        <v>42.253521126761001</v>
      </c>
      <c r="K4811" s="12">
        <v>8.4507042253520002</v>
      </c>
      <c r="L4811" s="28">
        <v>12.676056338027999</v>
      </c>
      <c r="M4811" s="12">
        <v>7.0422535211269999</v>
      </c>
      <c r="N4811" s="29">
        <v>0</v>
      </c>
      <c r="O4811" s="12">
        <v>2.8169014084509998</v>
      </c>
      <c r="P4811" s="12">
        <v>4.2253521126760001</v>
      </c>
      <c r="Q4811" s="29">
        <v>0</v>
      </c>
      <c r="R4811" s="12">
        <v>14.084507042254</v>
      </c>
      <c r="S4811" s="97">
        <v>12.676056338027999</v>
      </c>
    </row>
    <row r="4812" spans="4:19" x14ac:dyDescent="0.2">
      <c r="D4812" s="174" t="s">
        <v>37</v>
      </c>
      <c r="E4812" s="20" t="s">
        <v>77</v>
      </c>
      <c r="F4812" s="22"/>
      <c r="G4812" s="21">
        <v>566</v>
      </c>
      <c r="H4812" s="51">
        <v>30.742049469965</v>
      </c>
      <c r="I4812" s="19">
        <v>32.508833922260997</v>
      </c>
      <c r="J4812" s="19">
        <v>66.254416961131</v>
      </c>
      <c r="K4812" s="19">
        <v>4.416961130742</v>
      </c>
      <c r="L4812" s="19">
        <v>6.1837455830390002</v>
      </c>
      <c r="M4812" s="19">
        <v>2.6501766784449998</v>
      </c>
      <c r="N4812" s="74">
        <v>0</v>
      </c>
      <c r="O4812" s="19">
        <v>10.247349823322001</v>
      </c>
      <c r="P4812" s="19">
        <v>3.3568904593640001</v>
      </c>
      <c r="Q4812" s="19">
        <v>2.473498233216</v>
      </c>
      <c r="R4812" s="19">
        <v>10.424028268551</v>
      </c>
      <c r="S4812" s="50">
        <v>6.1837455830390002</v>
      </c>
    </row>
    <row r="4813" spans="4:19" x14ac:dyDescent="0.2">
      <c r="D4813" s="175"/>
      <c r="E4813" s="4" t="s">
        <v>39</v>
      </c>
      <c r="F4813" s="6"/>
      <c r="G4813" s="5">
        <v>26</v>
      </c>
      <c r="H4813" s="120">
        <v>0</v>
      </c>
      <c r="I4813" s="61">
        <v>11.538461538462</v>
      </c>
      <c r="J4813" s="61">
        <v>15.384615384615</v>
      </c>
      <c r="K4813" s="12">
        <v>3.8461538461539999</v>
      </c>
      <c r="L4813" s="90">
        <v>0</v>
      </c>
      <c r="M4813" s="29">
        <v>0</v>
      </c>
      <c r="N4813" s="29">
        <v>0</v>
      </c>
      <c r="O4813" s="90">
        <v>0</v>
      </c>
      <c r="P4813" s="29">
        <v>0</v>
      </c>
      <c r="Q4813" s="29">
        <v>0</v>
      </c>
      <c r="R4813" s="49">
        <v>57.692307692307999</v>
      </c>
      <c r="S4813" s="97">
        <v>15.384615384615</v>
      </c>
    </row>
    <row r="4814" spans="4:19" x14ac:dyDescent="0.2">
      <c r="D4814" s="175"/>
      <c r="E4814" s="4" t="s">
        <v>40</v>
      </c>
      <c r="F4814" s="6"/>
      <c r="G4814" s="5">
        <v>71</v>
      </c>
      <c r="H4814" s="32">
        <v>36.619718309859003</v>
      </c>
      <c r="I4814" s="28">
        <v>38.028169014085002</v>
      </c>
      <c r="J4814" s="12">
        <v>64.788732394365994</v>
      </c>
      <c r="K4814" s="12">
        <v>4.2253521126760001</v>
      </c>
      <c r="L4814" s="12">
        <v>4.2253521126760001</v>
      </c>
      <c r="M4814" s="12">
        <v>2.8169014084509998</v>
      </c>
      <c r="N4814" s="29">
        <v>0</v>
      </c>
      <c r="O4814" s="12">
        <v>11.267605633803001</v>
      </c>
      <c r="P4814" s="12">
        <v>2.8169014084509998</v>
      </c>
      <c r="Q4814" s="29">
        <v>0</v>
      </c>
      <c r="R4814" s="12">
        <v>8.4507042253520002</v>
      </c>
      <c r="S4814" s="101">
        <v>1.4084507042250001</v>
      </c>
    </row>
    <row r="4815" spans="4:19" x14ac:dyDescent="0.2">
      <c r="D4815" s="175"/>
      <c r="E4815" s="4" t="s">
        <v>41</v>
      </c>
      <c r="F4815" s="6"/>
      <c r="G4815" s="5">
        <v>96</v>
      </c>
      <c r="H4815" s="75">
        <v>40.625</v>
      </c>
      <c r="I4815" s="12">
        <v>35.416666666666998</v>
      </c>
      <c r="J4815" s="49">
        <v>72.916666666666998</v>
      </c>
      <c r="K4815" s="12">
        <v>5.208333333333</v>
      </c>
      <c r="L4815" s="12">
        <v>4.166666666667</v>
      </c>
      <c r="M4815" s="12">
        <v>2.083333333333</v>
      </c>
      <c r="N4815" s="29">
        <v>0</v>
      </c>
      <c r="O4815" s="12">
        <v>11.458333333333</v>
      </c>
      <c r="P4815" s="12">
        <v>5.208333333333</v>
      </c>
      <c r="Q4815" s="12">
        <v>3.125</v>
      </c>
      <c r="R4815" s="33">
        <v>5.208333333333</v>
      </c>
      <c r="S4815" s="34">
        <v>4.166666666667</v>
      </c>
    </row>
    <row r="4816" spans="4:19" x14ac:dyDescent="0.2">
      <c r="D4816" s="175"/>
      <c r="E4816" s="4" t="s">
        <v>42</v>
      </c>
      <c r="F4816" s="6"/>
      <c r="G4816" s="5">
        <v>96</v>
      </c>
      <c r="H4816" s="77">
        <v>27.083333333333002</v>
      </c>
      <c r="I4816" s="12">
        <v>31.25</v>
      </c>
      <c r="J4816" s="49">
        <v>75</v>
      </c>
      <c r="K4816" s="12">
        <v>2.083333333333</v>
      </c>
      <c r="L4816" s="12">
        <v>8.333333333333</v>
      </c>
      <c r="M4816" s="12">
        <v>2.083333333333</v>
      </c>
      <c r="N4816" s="29">
        <v>0</v>
      </c>
      <c r="O4816" s="12">
        <v>10.416666666667</v>
      </c>
      <c r="P4816" s="12">
        <v>6.25</v>
      </c>
      <c r="Q4816" s="12">
        <v>4.166666666667</v>
      </c>
      <c r="R4816" s="12">
        <v>8.333333333333</v>
      </c>
      <c r="S4816" s="34">
        <v>4.166666666667</v>
      </c>
    </row>
    <row r="4817" spans="2:19" x14ac:dyDescent="0.2">
      <c r="D4817" s="175"/>
      <c r="E4817" s="4" t="s">
        <v>43</v>
      </c>
      <c r="F4817" s="6"/>
      <c r="G4817" s="5">
        <v>103</v>
      </c>
      <c r="H4817" s="32">
        <v>29.126213592233</v>
      </c>
      <c r="I4817" s="12">
        <v>32.038834951456003</v>
      </c>
      <c r="J4817" s="49">
        <v>72.815533980582998</v>
      </c>
      <c r="K4817" s="12">
        <v>3.8834951456310001</v>
      </c>
      <c r="L4817" s="12">
        <v>8.7378640776700003</v>
      </c>
      <c r="M4817" s="12">
        <v>3.8834951456310001</v>
      </c>
      <c r="N4817" s="29">
        <v>0</v>
      </c>
      <c r="O4817" s="28">
        <v>12.621359223301001</v>
      </c>
      <c r="P4817" s="12">
        <v>0.97087378640800004</v>
      </c>
      <c r="Q4817" s="12">
        <v>2.9126213592229999</v>
      </c>
      <c r="R4817" s="12">
        <v>8.7378640776700003</v>
      </c>
      <c r="S4817" s="34">
        <v>6.796116504854</v>
      </c>
    </row>
    <row r="4818" spans="2:19" x14ac:dyDescent="0.2">
      <c r="D4818" s="175"/>
      <c r="E4818" s="4" t="s">
        <v>44</v>
      </c>
      <c r="F4818" s="6"/>
      <c r="G4818" s="5">
        <v>104</v>
      </c>
      <c r="H4818" s="32">
        <v>34.615384615384997</v>
      </c>
      <c r="I4818" s="12">
        <v>35.576923076923002</v>
      </c>
      <c r="J4818" s="28">
        <v>68.269230769231001</v>
      </c>
      <c r="K4818" s="12">
        <v>4.8076923076920002</v>
      </c>
      <c r="L4818" s="12">
        <v>4.8076923076920002</v>
      </c>
      <c r="M4818" s="12">
        <v>1.923076923077</v>
      </c>
      <c r="N4818" s="29">
        <v>0</v>
      </c>
      <c r="O4818" s="12">
        <v>10.576923076923</v>
      </c>
      <c r="P4818" s="12">
        <v>3.8461538461539999</v>
      </c>
      <c r="Q4818" s="12">
        <v>1.923076923077</v>
      </c>
      <c r="R4818" s="12">
        <v>8.6538461538460005</v>
      </c>
      <c r="S4818" s="34">
        <v>5.7692307692310001</v>
      </c>
    </row>
    <row r="4819" spans="2:19" x14ac:dyDescent="0.2">
      <c r="D4819" s="176"/>
      <c r="E4819" s="59" t="s">
        <v>45</v>
      </c>
      <c r="F4819" s="60"/>
      <c r="G4819" s="56">
        <v>70</v>
      </c>
      <c r="H4819" s="126">
        <v>24.285714285714</v>
      </c>
      <c r="I4819" s="47">
        <v>28.571428571428999</v>
      </c>
      <c r="J4819" s="95">
        <v>52.857142857143003</v>
      </c>
      <c r="K4819" s="47">
        <v>7.1428571428570002</v>
      </c>
      <c r="L4819" s="47">
        <v>8.5714285714289993</v>
      </c>
      <c r="M4819" s="47">
        <v>4.2857142857139996</v>
      </c>
      <c r="N4819" s="80">
        <v>0</v>
      </c>
      <c r="O4819" s="47">
        <v>7.1428571428570002</v>
      </c>
      <c r="P4819" s="47">
        <v>1.4285714285710001</v>
      </c>
      <c r="Q4819" s="47">
        <v>2.8571428571430002</v>
      </c>
      <c r="R4819" s="47">
        <v>10</v>
      </c>
      <c r="S4819" s="112">
        <v>12.857142857143</v>
      </c>
    </row>
    <row r="4821" spans="2:19" x14ac:dyDescent="0.2">
      <c r="B4821" s="43" t="str">
        <f xml:space="preserve"> HYPERLINK("#'目次'!B181", "[175]")</f>
        <v>[175]</v>
      </c>
      <c r="C4821" s="31" t="s">
        <v>340</v>
      </c>
    </row>
    <row r="4822" spans="2:19" x14ac:dyDescent="0.2">
      <c r="C4822" s="156" t="s">
        <v>292</v>
      </c>
    </row>
    <row r="4825" spans="2:19" ht="48" x14ac:dyDescent="0.2">
      <c r="D4825" s="177"/>
      <c r="E4825" s="178"/>
      <c r="F4825" s="178"/>
      <c r="G4825" s="40" t="s">
        <v>14</v>
      </c>
      <c r="H4825" s="42" t="s">
        <v>325</v>
      </c>
      <c r="I4825" s="15" t="s">
        <v>326</v>
      </c>
      <c r="J4825" s="15" t="s">
        <v>327</v>
      </c>
      <c r="K4825" s="15" t="s">
        <v>328</v>
      </c>
      <c r="L4825" s="15" t="s">
        <v>329</v>
      </c>
      <c r="M4825" s="15" t="s">
        <v>330</v>
      </c>
      <c r="N4825" s="15" t="s">
        <v>331</v>
      </c>
      <c r="O4825" s="15" t="s">
        <v>332</v>
      </c>
      <c r="P4825" s="15" t="s">
        <v>333</v>
      </c>
      <c r="Q4825" s="15" t="s">
        <v>86</v>
      </c>
      <c r="R4825" s="15" t="s">
        <v>334</v>
      </c>
      <c r="S4825" s="44" t="s">
        <v>17</v>
      </c>
    </row>
    <row r="4826" spans="2:19" x14ac:dyDescent="0.2">
      <c r="D4826" s="179"/>
      <c r="E4826" s="180"/>
      <c r="F4826" s="180"/>
      <c r="G4826" s="39"/>
      <c r="H4826" s="41"/>
      <c r="I4826" s="14"/>
      <c r="J4826" s="14"/>
      <c r="K4826" s="14"/>
      <c r="L4826" s="14"/>
      <c r="M4826" s="14"/>
      <c r="N4826" s="14"/>
      <c r="O4826" s="14"/>
      <c r="P4826" s="14"/>
      <c r="Q4826" s="14"/>
      <c r="R4826" s="14"/>
      <c r="S4826" s="38"/>
    </row>
    <row r="4827" spans="2:19" x14ac:dyDescent="0.2">
      <c r="D4827" s="58"/>
      <c r="E4827" s="53" t="s">
        <v>14</v>
      </c>
      <c r="F4827" s="52"/>
      <c r="G4827" s="37">
        <v>1163</v>
      </c>
      <c r="H4827" s="24">
        <v>5.5889939810830001</v>
      </c>
      <c r="I4827" s="24">
        <v>5.2450558899399997</v>
      </c>
      <c r="J4827" s="24">
        <v>4.1272570937230002</v>
      </c>
      <c r="K4827" s="24">
        <v>0.85984522785899997</v>
      </c>
      <c r="L4827" s="24">
        <v>1.0318142734310001</v>
      </c>
      <c r="M4827" s="24">
        <v>0.68787618228699998</v>
      </c>
      <c r="N4827" s="24">
        <v>0.17196904557199999</v>
      </c>
      <c r="O4827" s="24">
        <v>1.2897678417880001</v>
      </c>
      <c r="P4827" s="24">
        <v>0.77386070507299998</v>
      </c>
      <c r="Q4827" s="24">
        <v>0.429922613929</v>
      </c>
      <c r="R4827" s="24">
        <v>73.516766981942993</v>
      </c>
      <c r="S4827" s="68">
        <v>11.693895098882001</v>
      </c>
    </row>
    <row r="4828" spans="2:19" x14ac:dyDescent="0.2">
      <c r="D4828" s="174" t="s">
        <v>18</v>
      </c>
      <c r="E4828" s="20" t="s">
        <v>19</v>
      </c>
      <c r="F4828" s="22"/>
      <c r="G4828" s="21">
        <v>52</v>
      </c>
      <c r="H4828" s="51">
        <v>3.8461538461539999</v>
      </c>
      <c r="I4828" s="19">
        <v>1.923076923077</v>
      </c>
      <c r="J4828" s="19">
        <v>1.923076923077</v>
      </c>
      <c r="K4828" s="74">
        <v>0</v>
      </c>
      <c r="L4828" s="19">
        <v>3.8461538461539999</v>
      </c>
      <c r="M4828" s="74">
        <v>0</v>
      </c>
      <c r="N4828" s="74">
        <v>0</v>
      </c>
      <c r="O4828" s="88">
        <v>7.6923076923079998</v>
      </c>
      <c r="P4828" s="74">
        <v>0</v>
      </c>
      <c r="Q4828" s="74">
        <v>0</v>
      </c>
      <c r="R4828" s="19">
        <v>71.153846153846004</v>
      </c>
      <c r="S4828" s="128">
        <v>17.307692307692001</v>
      </c>
    </row>
    <row r="4829" spans="2:19" x14ac:dyDescent="0.2">
      <c r="D4829" s="175"/>
      <c r="E4829" s="4" t="s">
        <v>20</v>
      </c>
      <c r="F4829" s="6"/>
      <c r="G4829" s="5">
        <v>75</v>
      </c>
      <c r="H4829" s="32">
        <v>9.333333333333</v>
      </c>
      <c r="I4829" s="12">
        <v>5.333333333333</v>
      </c>
      <c r="J4829" s="12">
        <v>5.333333333333</v>
      </c>
      <c r="K4829" s="12">
        <v>1.333333333333</v>
      </c>
      <c r="L4829" s="12">
        <v>2.666666666667</v>
      </c>
      <c r="M4829" s="29">
        <v>0</v>
      </c>
      <c r="N4829" s="29">
        <v>0</v>
      </c>
      <c r="O4829" s="29">
        <v>0</v>
      </c>
      <c r="P4829" s="12">
        <v>1.333333333333</v>
      </c>
      <c r="Q4829" s="29">
        <v>0</v>
      </c>
      <c r="R4829" s="33">
        <v>65.333333333333002</v>
      </c>
      <c r="S4829" s="97">
        <v>18.666666666666998</v>
      </c>
    </row>
    <row r="4830" spans="2:19" x14ac:dyDescent="0.2">
      <c r="D4830" s="175"/>
      <c r="E4830" s="4" t="s">
        <v>21</v>
      </c>
      <c r="F4830" s="6"/>
      <c r="G4830" s="5">
        <v>469</v>
      </c>
      <c r="H4830" s="32">
        <v>6.3965884861409998</v>
      </c>
      <c r="I4830" s="12">
        <v>5.7569296375269996</v>
      </c>
      <c r="J4830" s="12">
        <v>3.8379530916840001</v>
      </c>
      <c r="K4830" s="12">
        <v>0.63965884861400002</v>
      </c>
      <c r="L4830" s="12">
        <v>0.85287846481899998</v>
      </c>
      <c r="M4830" s="12">
        <v>1.0660980810230001</v>
      </c>
      <c r="N4830" s="12">
        <v>0.426439232409</v>
      </c>
      <c r="O4830" s="12">
        <v>1.492537313433</v>
      </c>
      <c r="P4830" s="12">
        <v>1.0660980810230001</v>
      </c>
      <c r="Q4830" s="12">
        <v>0.63965884861400002</v>
      </c>
      <c r="R4830" s="12">
        <v>73.987206823028004</v>
      </c>
      <c r="S4830" s="34">
        <v>10.02132196162</v>
      </c>
    </row>
    <row r="4831" spans="2:19" x14ac:dyDescent="0.2">
      <c r="D4831" s="175"/>
      <c r="E4831" s="4" t="s">
        <v>22</v>
      </c>
      <c r="F4831" s="6"/>
      <c r="G4831" s="5">
        <v>34</v>
      </c>
      <c r="H4831" s="32">
        <v>5.8823529411760003</v>
      </c>
      <c r="I4831" s="28">
        <v>11.764705882353001</v>
      </c>
      <c r="J4831" s="12">
        <v>2.9411764705880001</v>
      </c>
      <c r="K4831" s="12">
        <v>2.9411764705880001</v>
      </c>
      <c r="L4831" s="29">
        <v>0</v>
      </c>
      <c r="M4831" s="29">
        <v>0</v>
      </c>
      <c r="N4831" s="29">
        <v>0</v>
      </c>
      <c r="O4831" s="29">
        <v>0</v>
      </c>
      <c r="P4831" s="29">
        <v>0</v>
      </c>
      <c r="Q4831" s="29">
        <v>0</v>
      </c>
      <c r="R4831" s="61">
        <v>61.764705882352999</v>
      </c>
      <c r="S4831" s="107">
        <v>23.529411764706001</v>
      </c>
    </row>
    <row r="4832" spans="2:19" x14ac:dyDescent="0.2">
      <c r="D4832" s="175"/>
      <c r="E4832" s="4" t="s">
        <v>23</v>
      </c>
      <c r="F4832" s="6"/>
      <c r="G4832" s="5">
        <v>136</v>
      </c>
      <c r="H4832" s="32">
        <v>6.6176470588239997</v>
      </c>
      <c r="I4832" s="12">
        <v>3.6764705882349999</v>
      </c>
      <c r="J4832" s="12">
        <v>4.4117647058819998</v>
      </c>
      <c r="K4832" s="29">
        <v>0</v>
      </c>
      <c r="L4832" s="12">
        <v>0.73529411764700003</v>
      </c>
      <c r="M4832" s="29">
        <v>0</v>
      </c>
      <c r="N4832" s="29">
        <v>0</v>
      </c>
      <c r="O4832" s="29">
        <v>0</v>
      </c>
      <c r="P4832" s="12">
        <v>1.4705882352940001</v>
      </c>
      <c r="Q4832" s="29">
        <v>0</v>
      </c>
      <c r="R4832" s="12">
        <v>75.735294117647001</v>
      </c>
      <c r="S4832" s="34">
        <v>11.764705882353001</v>
      </c>
    </row>
    <row r="4833" spans="4:19" x14ac:dyDescent="0.2">
      <c r="D4833" s="175"/>
      <c r="E4833" s="4" t="s">
        <v>24</v>
      </c>
      <c r="F4833" s="6"/>
      <c r="G4833" s="5">
        <v>180</v>
      </c>
      <c r="H4833" s="32">
        <v>5</v>
      </c>
      <c r="I4833" s="12">
        <v>6.1111111111109997</v>
      </c>
      <c r="J4833" s="12">
        <v>5.5555555555560003</v>
      </c>
      <c r="K4833" s="12">
        <v>1.666666666667</v>
      </c>
      <c r="L4833" s="12">
        <v>0.555555555556</v>
      </c>
      <c r="M4833" s="12">
        <v>0.555555555556</v>
      </c>
      <c r="N4833" s="29">
        <v>0</v>
      </c>
      <c r="O4833" s="12">
        <v>1.1111111111109999</v>
      </c>
      <c r="P4833" s="29">
        <v>0</v>
      </c>
      <c r="Q4833" s="12">
        <v>1.1111111111109999</v>
      </c>
      <c r="R4833" s="12">
        <v>72.777777777777999</v>
      </c>
      <c r="S4833" s="34">
        <v>10.555555555555999</v>
      </c>
    </row>
    <row r="4834" spans="4:19" x14ac:dyDescent="0.2">
      <c r="D4834" s="175"/>
      <c r="E4834" s="4" t="s">
        <v>25</v>
      </c>
      <c r="F4834" s="6"/>
      <c r="G4834" s="5">
        <v>69</v>
      </c>
      <c r="H4834" s="32">
        <v>4.3478260869570002</v>
      </c>
      <c r="I4834" s="12">
        <v>2.898550724638</v>
      </c>
      <c r="J4834" s="29">
        <v>0</v>
      </c>
      <c r="K4834" s="12">
        <v>1.449275362319</v>
      </c>
      <c r="L4834" s="29">
        <v>0</v>
      </c>
      <c r="M4834" s="12">
        <v>1.449275362319</v>
      </c>
      <c r="N4834" s="29">
        <v>0</v>
      </c>
      <c r="O4834" s="12">
        <v>2.898550724638</v>
      </c>
      <c r="P4834" s="29">
        <v>0</v>
      </c>
      <c r="Q4834" s="29">
        <v>0</v>
      </c>
      <c r="R4834" s="12">
        <v>76.811594202899002</v>
      </c>
      <c r="S4834" s="34">
        <v>11.594202898551</v>
      </c>
    </row>
    <row r="4835" spans="4:19" x14ac:dyDescent="0.2">
      <c r="D4835" s="175"/>
      <c r="E4835" s="4" t="s">
        <v>26</v>
      </c>
      <c r="F4835" s="6"/>
      <c r="G4835" s="5">
        <v>29</v>
      </c>
      <c r="H4835" s="32">
        <v>3.4482758620689999</v>
      </c>
      <c r="I4835" s="28">
        <v>13.793103448276</v>
      </c>
      <c r="J4835" s="12">
        <v>6.8965517241379999</v>
      </c>
      <c r="K4835" s="29">
        <v>0</v>
      </c>
      <c r="L4835" s="29">
        <v>0</v>
      </c>
      <c r="M4835" s="29">
        <v>0</v>
      </c>
      <c r="N4835" s="29">
        <v>0</v>
      </c>
      <c r="O4835" s="29">
        <v>0</v>
      </c>
      <c r="P4835" s="29">
        <v>0</v>
      </c>
      <c r="Q4835" s="29">
        <v>0</v>
      </c>
      <c r="R4835" s="12">
        <v>75.862068965516997</v>
      </c>
      <c r="S4835" s="34">
        <v>6.8965517241379999</v>
      </c>
    </row>
    <row r="4836" spans="4:19" x14ac:dyDescent="0.2">
      <c r="D4836" s="175"/>
      <c r="E4836" s="4" t="s">
        <v>27</v>
      </c>
      <c r="F4836" s="6"/>
      <c r="G4836" s="5">
        <v>64</v>
      </c>
      <c r="H4836" s="133">
        <v>0</v>
      </c>
      <c r="I4836" s="12">
        <v>4.6875</v>
      </c>
      <c r="J4836" s="12">
        <v>7.8125</v>
      </c>
      <c r="K4836" s="12">
        <v>1.5625</v>
      </c>
      <c r="L4836" s="12">
        <v>3.125</v>
      </c>
      <c r="M4836" s="12">
        <v>1.5625</v>
      </c>
      <c r="N4836" s="29">
        <v>0</v>
      </c>
      <c r="O4836" s="29">
        <v>0</v>
      </c>
      <c r="P4836" s="29">
        <v>0</v>
      </c>
      <c r="Q4836" s="29">
        <v>0</v>
      </c>
      <c r="R4836" s="12">
        <v>76.5625</v>
      </c>
      <c r="S4836" s="34">
        <v>7.8125</v>
      </c>
    </row>
    <row r="4837" spans="4:19" x14ac:dyDescent="0.2">
      <c r="D4837" s="175"/>
      <c r="E4837" s="4" t="s">
        <v>28</v>
      </c>
      <c r="F4837" s="6"/>
      <c r="G4837" s="5">
        <v>48</v>
      </c>
      <c r="H4837" s="32">
        <v>2.083333333333</v>
      </c>
      <c r="I4837" s="90">
        <v>0</v>
      </c>
      <c r="J4837" s="12">
        <v>2.083333333333</v>
      </c>
      <c r="K4837" s="29">
        <v>0</v>
      </c>
      <c r="L4837" s="29">
        <v>0</v>
      </c>
      <c r="M4837" s="29">
        <v>0</v>
      </c>
      <c r="N4837" s="29">
        <v>0</v>
      </c>
      <c r="O4837" s="29">
        <v>0</v>
      </c>
      <c r="P4837" s="12">
        <v>2.083333333333</v>
      </c>
      <c r="Q4837" s="29">
        <v>0</v>
      </c>
      <c r="R4837" s="28">
        <v>81.25</v>
      </c>
      <c r="S4837" s="34">
        <v>12.5</v>
      </c>
    </row>
    <row r="4838" spans="4:19" x14ac:dyDescent="0.2">
      <c r="D4838" s="175"/>
      <c r="E4838" s="4" t="s">
        <v>29</v>
      </c>
      <c r="F4838" s="6"/>
      <c r="G4838" s="5">
        <v>7</v>
      </c>
      <c r="H4838" s="75">
        <v>14.285714285714</v>
      </c>
      <c r="I4838" s="90">
        <v>0</v>
      </c>
      <c r="J4838" s="29">
        <v>0</v>
      </c>
      <c r="K4838" s="29">
        <v>0</v>
      </c>
      <c r="L4838" s="29">
        <v>0</v>
      </c>
      <c r="M4838" s="29">
        <v>0</v>
      </c>
      <c r="N4838" s="29">
        <v>0</v>
      </c>
      <c r="O4838" s="29">
        <v>0</v>
      </c>
      <c r="P4838" s="29">
        <v>0</v>
      </c>
      <c r="Q4838" s="29">
        <v>0</v>
      </c>
      <c r="R4838" s="61">
        <v>57.142857142856997</v>
      </c>
      <c r="S4838" s="107">
        <v>28.571428571428999</v>
      </c>
    </row>
    <row r="4839" spans="4:19" x14ac:dyDescent="0.2">
      <c r="D4839" s="174" t="s">
        <v>30</v>
      </c>
      <c r="E4839" s="20" t="s">
        <v>31</v>
      </c>
      <c r="F4839" s="22"/>
      <c r="G4839" s="21">
        <v>373</v>
      </c>
      <c r="H4839" s="51">
        <v>6.702412868633</v>
      </c>
      <c r="I4839" s="19">
        <v>5.3619302949060001</v>
      </c>
      <c r="J4839" s="19">
        <v>4.0214477211800004</v>
      </c>
      <c r="K4839" s="19">
        <v>1.3404825737270001</v>
      </c>
      <c r="L4839" s="19">
        <v>1.0723860589809999</v>
      </c>
      <c r="M4839" s="19">
        <v>1.3404825737270001</v>
      </c>
      <c r="N4839" s="19">
        <v>0.26809651474500001</v>
      </c>
      <c r="O4839" s="19">
        <v>1.6085790884719999</v>
      </c>
      <c r="P4839" s="19">
        <v>0.80428954423599996</v>
      </c>
      <c r="Q4839" s="19">
        <v>0.53619302949100001</v>
      </c>
      <c r="R4839" s="19">
        <v>73.190348525469005</v>
      </c>
      <c r="S4839" s="50">
        <v>10.455764075067</v>
      </c>
    </row>
    <row r="4840" spans="4:19" x14ac:dyDescent="0.2">
      <c r="D4840" s="175"/>
      <c r="E4840" s="4" t="s">
        <v>32</v>
      </c>
      <c r="F4840" s="6"/>
      <c r="G4840" s="5">
        <v>339</v>
      </c>
      <c r="H4840" s="32">
        <v>5.6047197640119997</v>
      </c>
      <c r="I4840" s="12">
        <v>5.0147492625370003</v>
      </c>
      <c r="J4840" s="12">
        <v>5.3097345132739999</v>
      </c>
      <c r="K4840" s="12">
        <v>0.88495575221199996</v>
      </c>
      <c r="L4840" s="12">
        <v>0.58997050147499996</v>
      </c>
      <c r="M4840" s="29">
        <v>0</v>
      </c>
      <c r="N4840" s="12">
        <v>0.29498525073699999</v>
      </c>
      <c r="O4840" s="12">
        <v>1.769911504425</v>
      </c>
      <c r="P4840" s="12">
        <v>1.1799410029499999</v>
      </c>
      <c r="Q4840" s="12">
        <v>0.88495575221199996</v>
      </c>
      <c r="R4840" s="12">
        <v>73.451327433627995</v>
      </c>
      <c r="S4840" s="34">
        <v>11.209439528023999</v>
      </c>
    </row>
    <row r="4841" spans="4:19" x14ac:dyDescent="0.2">
      <c r="D4841" s="175"/>
      <c r="E4841" s="4" t="s">
        <v>33</v>
      </c>
      <c r="F4841" s="6"/>
      <c r="G4841" s="5">
        <v>365</v>
      </c>
      <c r="H4841" s="32">
        <v>5.7534246575339996</v>
      </c>
      <c r="I4841" s="12">
        <v>5.4794520547949999</v>
      </c>
      <c r="J4841" s="12">
        <v>3.2876712328769999</v>
      </c>
      <c r="K4841" s="12">
        <v>0.54794520547900005</v>
      </c>
      <c r="L4841" s="12">
        <v>1.369863013699</v>
      </c>
      <c r="M4841" s="12">
        <v>0.82191780821899996</v>
      </c>
      <c r="N4841" s="29">
        <v>0</v>
      </c>
      <c r="O4841" s="12">
        <v>0.82191780821899996</v>
      </c>
      <c r="P4841" s="12">
        <v>0.27397260274000002</v>
      </c>
      <c r="Q4841" s="29">
        <v>0</v>
      </c>
      <c r="R4841" s="12">
        <v>73.150684931507001</v>
      </c>
      <c r="S4841" s="34">
        <v>13.150684931507</v>
      </c>
    </row>
    <row r="4842" spans="4:19" x14ac:dyDescent="0.2">
      <c r="D4842" s="175"/>
      <c r="E4842" s="4" t="s">
        <v>34</v>
      </c>
      <c r="F4842" s="6"/>
      <c r="G4842" s="5">
        <v>86</v>
      </c>
      <c r="H4842" s="133">
        <v>0</v>
      </c>
      <c r="I4842" s="12">
        <v>4.6511627906979998</v>
      </c>
      <c r="J4842" s="12">
        <v>3.488372093023</v>
      </c>
      <c r="K4842" s="29">
        <v>0</v>
      </c>
      <c r="L4842" s="12">
        <v>1.1627906976739999</v>
      </c>
      <c r="M4842" s="29">
        <v>0</v>
      </c>
      <c r="N4842" s="29">
        <v>0</v>
      </c>
      <c r="O4842" s="29">
        <v>0</v>
      </c>
      <c r="P4842" s="12">
        <v>1.1627906976739999</v>
      </c>
      <c r="Q4842" s="29">
        <v>0</v>
      </c>
      <c r="R4842" s="12">
        <v>76.744186046511999</v>
      </c>
      <c r="S4842" s="34">
        <v>12.790697674419</v>
      </c>
    </row>
    <row r="4843" spans="4:19" x14ac:dyDescent="0.2">
      <c r="D4843" s="174" t="s">
        <v>35</v>
      </c>
      <c r="E4843" s="20" t="s">
        <v>36</v>
      </c>
      <c r="F4843" s="22"/>
      <c r="G4843" s="21">
        <v>597</v>
      </c>
      <c r="H4843" s="51">
        <v>6.1976549413740001</v>
      </c>
      <c r="I4843" s="19">
        <v>5.3601340033499998</v>
      </c>
      <c r="J4843" s="19">
        <v>4.1876046901170003</v>
      </c>
      <c r="K4843" s="19">
        <v>1.0050251256280001</v>
      </c>
      <c r="L4843" s="19">
        <v>1.0050251256280001</v>
      </c>
      <c r="M4843" s="19">
        <v>0.83752093802299998</v>
      </c>
      <c r="N4843" s="74">
        <v>0</v>
      </c>
      <c r="O4843" s="19">
        <v>0.83752093802299998</v>
      </c>
      <c r="P4843" s="19">
        <v>0.83752093802299998</v>
      </c>
      <c r="Q4843" s="19">
        <v>0.33500837520900001</v>
      </c>
      <c r="R4843" s="19">
        <v>72.361809045225996</v>
      </c>
      <c r="S4843" s="50">
        <v>12.562814070351999</v>
      </c>
    </row>
    <row r="4844" spans="4:19" x14ac:dyDescent="0.2">
      <c r="D4844" s="175"/>
      <c r="E4844" s="4" t="s">
        <v>37</v>
      </c>
      <c r="F4844" s="6"/>
      <c r="G4844" s="5">
        <v>566</v>
      </c>
      <c r="H4844" s="32">
        <v>4.946996466431</v>
      </c>
      <c r="I4844" s="12">
        <v>5.1236749116610003</v>
      </c>
      <c r="J4844" s="12">
        <v>4.0636042402830004</v>
      </c>
      <c r="K4844" s="12">
        <v>0.70671378091899995</v>
      </c>
      <c r="L4844" s="12">
        <v>1.0600706713779999</v>
      </c>
      <c r="M4844" s="12">
        <v>0.53003533568899996</v>
      </c>
      <c r="N4844" s="12">
        <v>0.35335689045899998</v>
      </c>
      <c r="O4844" s="12">
        <v>1.766784452297</v>
      </c>
      <c r="P4844" s="12">
        <v>0.70671378091899995</v>
      </c>
      <c r="Q4844" s="12">
        <v>0.53003533568899996</v>
      </c>
      <c r="R4844" s="12">
        <v>74.734982332154999</v>
      </c>
      <c r="S4844" s="34">
        <v>10.777385159011001</v>
      </c>
    </row>
    <row r="4845" spans="4:19" x14ac:dyDescent="0.2">
      <c r="D4845" s="174" t="s">
        <v>38</v>
      </c>
      <c r="E4845" s="20" t="s">
        <v>39</v>
      </c>
      <c r="F4845" s="22"/>
      <c r="G4845" s="21">
        <v>58</v>
      </c>
      <c r="H4845" s="143">
        <v>0</v>
      </c>
      <c r="I4845" s="19">
        <v>8.6206896551720007</v>
      </c>
      <c r="J4845" s="19">
        <v>3.4482758620689999</v>
      </c>
      <c r="K4845" s="19">
        <v>1.7241379310339999</v>
      </c>
      <c r="L4845" s="19">
        <v>3.4482758620689999</v>
      </c>
      <c r="M4845" s="74">
        <v>0</v>
      </c>
      <c r="N4845" s="19">
        <v>1.7241379310339999</v>
      </c>
      <c r="O4845" s="19">
        <v>1.7241379310339999</v>
      </c>
      <c r="P4845" s="74">
        <v>0</v>
      </c>
      <c r="Q4845" s="74">
        <v>0</v>
      </c>
      <c r="R4845" s="19">
        <v>75.862068965516997</v>
      </c>
      <c r="S4845" s="50">
        <v>13.793103448276</v>
      </c>
    </row>
    <row r="4846" spans="4:19" x14ac:dyDescent="0.2">
      <c r="D4846" s="175"/>
      <c r="E4846" s="4" t="s">
        <v>40</v>
      </c>
      <c r="F4846" s="6"/>
      <c r="G4846" s="5">
        <v>144</v>
      </c>
      <c r="H4846" s="32">
        <v>9.0277777777780006</v>
      </c>
      <c r="I4846" s="28">
        <v>11.111111111111001</v>
      </c>
      <c r="J4846" s="12">
        <v>5.5555555555560003</v>
      </c>
      <c r="K4846" s="12">
        <v>0.694444444444</v>
      </c>
      <c r="L4846" s="29">
        <v>0</v>
      </c>
      <c r="M4846" s="29">
        <v>0</v>
      </c>
      <c r="N4846" s="29">
        <v>0</v>
      </c>
      <c r="O4846" s="12">
        <v>3.4722222222219998</v>
      </c>
      <c r="P4846" s="12">
        <v>1.3888888888890001</v>
      </c>
      <c r="Q4846" s="29">
        <v>0</v>
      </c>
      <c r="R4846" s="12">
        <v>71.527777777777999</v>
      </c>
      <c r="S4846" s="101">
        <v>2.7777777777780002</v>
      </c>
    </row>
    <row r="4847" spans="4:19" x14ac:dyDescent="0.2">
      <c r="D4847" s="175"/>
      <c r="E4847" s="4" t="s">
        <v>41</v>
      </c>
      <c r="F4847" s="6"/>
      <c r="G4847" s="5">
        <v>202</v>
      </c>
      <c r="H4847" s="32">
        <v>7.9207920792079998</v>
      </c>
      <c r="I4847" s="12">
        <v>2.4752475247520001</v>
      </c>
      <c r="J4847" s="12">
        <v>6.4356435643559999</v>
      </c>
      <c r="K4847" s="12">
        <v>0.99009900990099997</v>
      </c>
      <c r="L4847" s="12">
        <v>1.485148514851</v>
      </c>
      <c r="M4847" s="12">
        <v>0.49504950495</v>
      </c>
      <c r="N4847" s="29">
        <v>0</v>
      </c>
      <c r="O4847" s="12">
        <v>1.485148514851</v>
      </c>
      <c r="P4847" s="12">
        <v>1.485148514851</v>
      </c>
      <c r="Q4847" s="12">
        <v>0.49504950495</v>
      </c>
      <c r="R4847" s="12">
        <v>76.732673267327002</v>
      </c>
      <c r="S4847" s="34">
        <v>9.4059405940590004</v>
      </c>
    </row>
    <row r="4848" spans="4:19" x14ac:dyDescent="0.2">
      <c r="D4848" s="175"/>
      <c r="E4848" s="4" t="s">
        <v>42</v>
      </c>
      <c r="F4848" s="6"/>
      <c r="G4848" s="5">
        <v>208</v>
      </c>
      <c r="H4848" s="32">
        <v>3.8461538461539999</v>
      </c>
      <c r="I4848" s="12">
        <v>5.2884615384620002</v>
      </c>
      <c r="J4848" s="12">
        <v>3.8461538461539999</v>
      </c>
      <c r="K4848" s="12">
        <v>0.96153846153800004</v>
      </c>
      <c r="L4848" s="29">
        <v>0</v>
      </c>
      <c r="M4848" s="12">
        <v>0.48076923076900002</v>
      </c>
      <c r="N4848" s="29">
        <v>0</v>
      </c>
      <c r="O4848" s="12">
        <v>0.96153846153800004</v>
      </c>
      <c r="P4848" s="12">
        <v>0.48076923076900002</v>
      </c>
      <c r="Q4848" s="29">
        <v>0</v>
      </c>
      <c r="R4848" s="28">
        <v>78.846153846153996</v>
      </c>
      <c r="S4848" s="34">
        <v>7.6923076923079998</v>
      </c>
    </row>
    <row r="4849" spans="2:19" x14ac:dyDescent="0.2">
      <c r="D4849" s="175"/>
      <c r="E4849" s="4" t="s">
        <v>43</v>
      </c>
      <c r="F4849" s="6"/>
      <c r="G4849" s="5">
        <v>199</v>
      </c>
      <c r="H4849" s="32">
        <v>7.0351758793970003</v>
      </c>
      <c r="I4849" s="12">
        <v>7.5376884422110004</v>
      </c>
      <c r="J4849" s="12">
        <v>5.5276381909549999</v>
      </c>
      <c r="K4849" s="29">
        <v>0</v>
      </c>
      <c r="L4849" s="12">
        <v>0.50251256281400003</v>
      </c>
      <c r="M4849" s="29">
        <v>0</v>
      </c>
      <c r="N4849" s="29">
        <v>0</v>
      </c>
      <c r="O4849" s="12">
        <v>1.0050251256280001</v>
      </c>
      <c r="P4849" s="12">
        <v>1.0050251256280001</v>
      </c>
      <c r="Q4849" s="12">
        <v>1.507537688442</v>
      </c>
      <c r="R4849" s="12">
        <v>72.864321608040001</v>
      </c>
      <c r="S4849" s="34">
        <v>10.050251256280999</v>
      </c>
    </row>
    <row r="4850" spans="2:19" x14ac:dyDescent="0.2">
      <c r="D4850" s="175"/>
      <c r="E4850" s="4" t="s">
        <v>44</v>
      </c>
      <c r="F4850" s="6"/>
      <c r="G4850" s="5">
        <v>211</v>
      </c>
      <c r="H4850" s="32">
        <v>4.2654028436019997</v>
      </c>
      <c r="I4850" s="12">
        <v>1.895734597156</v>
      </c>
      <c r="J4850" s="12">
        <v>1.421800947867</v>
      </c>
      <c r="K4850" s="12">
        <v>1.895734597156</v>
      </c>
      <c r="L4850" s="12">
        <v>2.3696682464449998</v>
      </c>
      <c r="M4850" s="12">
        <v>1.895734597156</v>
      </c>
      <c r="N4850" s="12">
        <v>0.473933649289</v>
      </c>
      <c r="O4850" s="12">
        <v>0.94786729857800001</v>
      </c>
      <c r="P4850" s="12">
        <v>0.473933649289</v>
      </c>
      <c r="Q4850" s="12">
        <v>0.473933649289</v>
      </c>
      <c r="R4850" s="12">
        <v>73.45971563981</v>
      </c>
      <c r="S4850" s="34">
        <v>15.165876777251</v>
      </c>
    </row>
    <row r="4851" spans="2:19" x14ac:dyDescent="0.2">
      <c r="D4851" s="176"/>
      <c r="E4851" s="59" t="s">
        <v>45</v>
      </c>
      <c r="F4851" s="60"/>
      <c r="G4851" s="56">
        <v>141</v>
      </c>
      <c r="H4851" s="83">
        <v>3.54609929078</v>
      </c>
      <c r="I4851" s="47">
        <v>3.54609929078</v>
      </c>
      <c r="J4851" s="47">
        <v>2.1276595744679998</v>
      </c>
      <c r="K4851" s="80">
        <v>0</v>
      </c>
      <c r="L4851" s="47">
        <v>0.70921985815599997</v>
      </c>
      <c r="M4851" s="47">
        <v>1.4184397163119999</v>
      </c>
      <c r="N4851" s="80">
        <v>0</v>
      </c>
      <c r="O4851" s="80">
        <v>0</v>
      </c>
      <c r="P4851" s="80">
        <v>0</v>
      </c>
      <c r="Q4851" s="80">
        <v>0</v>
      </c>
      <c r="R4851" s="92">
        <v>63.120567375886999</v>
      </c>
      <c r="S4851" s="117">
        <v>26.241134751773</v>
      </c>
    </row>
    <row r="4853" spans="2:19" x14ac:dyDescent="0.2">
      <c r="B4853" s="43" t="str">
        <f xml:space="preserve"> HYPERLINK("#'目次'!B182", "[176]")</f>
        <v>[176]</v>
      </c>
      <c r="C4853" s="31" t="s">
        <v>340</v>
      </c>
    </row>
    <row r="4854" spans="2:19" x14ac:dyDescent="0.2">
      <c r="C4854" s="156" t="s">
        <v>292</v>
      </c>
    </row>
    <row r="4857" spans="2:19" ht="48" x14ac:dyDescent="0.2">
      <c r="D4857" s="177"/>
      <c r="E4857" s="178"/>
      <c r="F4857" s="178"/>
      <c r="G4857" s="40" t="s">
        <v>14</v>
      </c>
      <c r="H4857" s="42" t="s">
        <v>325</v>
      </c>
      <c r="I4857" s="15" t="s">
        <v>326</v>
      </c>
      <c r="J4857" s="15" t="s">
        <v>327</v>
      </c>
      <c r="K4857" s="15" t="s">
        <v>328</v>
      </c>
      <c r="L4857" s="15" t="s">
        <v>329</v>
      </c>
      <c r="M4857" s="15" t="s">
        <v>330</v>
      </c>
      <c r="N4857" s="15" t="s">
        <v>331</v>
      </c>
      <c r="O4857" s="15" t="s">
        <v>332</v>
      </c>
      <c r="P4857" s="15" t="s">
        <v>333</v>
      </c>
      <c r="Q4857" s="15" t="s">
        <v>86</v>
      </c>
      <c r="R4857" s="15" t="s">
        <v>334</v>
      </c>
      <c r="S4857" s="44" t="s">
        <v>17</v>
      </c>
    </row>
    <row r="4858" spans="2:19" x14ac:dyDescent="0.2">
      <c r="D4858" s="179"/>
      <c r="E4858" s="180"/>
      <c r="F4858" s="180"/>
      <c r="G4858" s="39"/>
      <c r="H4858" s="41"/>
      <c r="I4858" s="14"/>
      <c r="J4858" s="14"/>
      <c r="K4858" s="14"/>
      <c r="L4858" s="14"/>
      <c r="M4858" s="14"/>
      <c r="N4858" s="14"/>
      <c r="O4858" s="14"/>
      <c r="P4858" s="14"/>
      <c r="Q4858" s="14"/>
      <c r="R4858" s="14"/>
      <c r="S4858" s="38"/>
    </row>
    <row r="4859" spans="2:19" x14ac:dyDescent="0.2">
      <c r="D4859" s="58"/>
      <c r="E4859" s="53" t="s">
        <v>14</v>
      </c>
      <c r="F4859" s="52"/>
      <c r="G4859" s="37">
        <v>1163</v>
      </c>
      <c r="H4859" s="24">
        <v>5.5889939810830001</v>
      </c>
      <c r="I4859" s="24">
        <v>5.2450558899399997</v>
      </c>
      <c r="J4859" s="24">
        <v>4.1272570937230002</v>
      </c>
      <c r="K4859" s="24">
        <v>0.85984522785899997</v>
      </c>
      <c r="L4859" s="24">
        <v>1.0318142734310001</v>
      </c>
      <c r="M4859" s="24">
        <v>0.68787618228699998</v>
      </c>
      <c r="N4859" s="24">
        <v>0.17196904557199999</v>
      </c>
      <c r="O4859" s="24">
        <v>1.2897678417880001</v>
      </c>
      <c r="P4859" s="24">
        <v>0.77386070507299998</v>
      </c>
      <c r="Q4859" s="24">
        <v>0.429922613929</v>
      </c>
      <c r="R4859" s="24">
        <v>73.516766981942993</v>
      </c>
      <c r="S4859" s="68">
        <v>11.693895098882001</v>
      </c>
    </row>
    <row r="4860" spans="2:19" x14ac:dyDescent="0.2">
      <c r="D4860" s="174" t="s">
        <v>52</v>
      </c>
      <c r="E4860" s="20" t="s">
        <v>53</v>
      </c>
      <c r="F4860" s="22"/>
      <c r="G4860" s="21">
        <v>15</v>
      </c>
      <c r="H4860" s="51">
        <v>6.666666666667</v>
      </c>
      <c r="I4860" s="19">
        <v>6.666666666667</v>
      </c>
      <c r="J4860" s="88">
        <v>13.333333333333</v>
      </c>
      <c r="K4860" s="74">
        <v>0</v>
      </c>
      <c r="L4860" s="74">
        <v>0</v>
      </c>
      <c r="M4860" s="88">
        <v>6.666666666667</v>
      </c>
      <c r="N4860" s="74">
        <v>0</v>
      </c>
      <c r="O4860" s="74">
        <v>0</v>
      </c>
      <c r="P4860" s="74">
        <v>0</v>
      </c>
      <c r="Q4860" s="74">
        <v>0</v>
      </c>
      <c r="R4860" s="98">
        <v>60</v>
      </c>
      <c r="S4860" s="50">
        <v>13.333333333333</v>
      </c>
    </row>
    <row r="4861" spans="2:19" ht="24" x14ac:dyDescent="0.2">
      <c r="D4861" s="175"/>
      <c r="E4861" s="4" t="s">
        <v>54</v>
      </c>
      <c r="F4861" s="6"/>
      <c r="G4861" s="5">
        <v>116</v>
      </c>
      <c r="H4861" s="32">
        <v>3.4482758620689999</v>
      </c>
      <c r="I4861" s="12">
        <v>2.586206896552</v>
      </c>
      <c r="J4861" s="12">
        <v>3.4482758620689999</v>
      </c>
      <c r="K4861" s="29">
        <v>0</v>
      </c>
      <c r="L4861" s="29">
        <v>0</v>
      </c>
      <c r="M4861" s="12">
        <v>0.86206896551699996</v>
      </c>
      <c r="N4861" s="29">
        <v>0</v>
      </c>
      <c r="O4861" s="29">
        <v>0</v>
      </c>
      <c r="P4861" s="12">
        <v>1.7241379310339999</v>
      </c>
      <c r="Q4861" s="29">
        <v>0</v>
      </c>
      <c r="R4861" s="12">
        <v>76.724137931033994</v>
      </c>
      <c r="S4861" s="34">
        <v>12.068965517241001</v>
      </c>
    </row>
    <row r="4862" spans="2:19" x14ac:dyDescent="0.2">
      <c r="D4862" s="175"/>
      <c r="E4862" s="4" t="s">
        <v>55</v>
      </c>
      <c r="F4862" s="6"/>
      <c r="G4862" s="5">
        <v>41</v>
      </c>
      <c r="H4862" s="75">
        <v>12.195121951220001</v>
      </c>
      <c r="I4862" s="12">
        <v>9.7560975609760003</v>
      </c>
      <c r="J4862" s="12">
        <v>2.4390243902440001</v>
      </c>
      <c r="K4862" s="29">
        <v>0</v>
      </c>
      <c r="L4862" s="29">
        <v>0</v>
      </c>
      <c r="M4862" s="12">
        <v>4.8780487804880002</v>
      </c>
      <c r="N4862" s="29">
        <v>0</v>
      </c>
      <c r="O4862" s="29">
        <v>0</v>
      </c>
      <c r="P4862" s="12">
        <v>2.4390243902440001</v>
      </c>
      <c r="Q4862" s="29">
        <v>0</v>
      </c>
      <c r="R4862" s="61">
        <v>56.097560975610001</v>
      </c>
      <c r="S4862" s="34">
        <v>12.195121951220001</v>
      </c>
    </row>
    <row r="4863" spans="2:19" x14ac:dyDescent="0.2">
      <c r="D4863" s="175"/>
      <c r="E4863" s="4" t="s">
        <v>56</v>
      </c>
      <c r="F4863" s="6"/>
      <c r="G4863" s="5">
        <v>60</v>
      </c>
      <c r="H4863" s="32">
        <v>3.333333333333</v>
      </c>
      <c r="I4863" s="12">
        <v>6.666666666667</v>
      </c>
      <c r="J4863" s="12">
        <v>3.333333333333</v>
      </c>
      <c r="K4863" s="12">
        <v>1.666666666667</v>
      </c>
      <c r="L4863" s="29">
        <v>0</v>
      </c>
      <c r="M4863" s="29">
        <v>0</v>
      </c>
      <c r="N4863" s="29">
        <v>0</v>
      </c>
      <c r="O4863" s="29">
        <v>0</v>
      </c>
      <c r="P4863" s="29">
        <v>0</v>
      </c>
      <c r="Q4863" s="29">
        <v>0</v>
      </c>
      <c r="R4863" s="33">
        <v>68.333333333333002</v>
      </c>
      <c r="S4863" s="97">
        <v>18.333333333333002</v>
      </c>
    </row>
    <row r="4864" spans="2:19" x14ac:dyDescent="0.2">
      <c r="D4864" s="175"/>
      <c r="E4864" s="4" t="s">
        <v>57</v>
      </c>
      <c r="F4864" s="6"/>
      <c r="G4864" s="5">
        <v>283</v>
      </c>
      <c r="H4864" s="32">
        <v>7.0671378091869999</v>
      </c>
      <c r="I4864" s="12">
        <v>4.5936395759720003</v>
      </c>
      <c r="J4864" s="12">
        <v>5.6537102473500003</v>
      </c>
      <c r="K4864" s="12">
        <v>1.0600706713779999</v>
      </c>
      <c r="L4864" s="12">
        <v>1.413427561837</v>
      </c>
      <c r="M4864" s="12">
        <v>0.35335689045899998</v>
      </c>
      <c r="N4864" s="29">
        <v>0</v>
      </c>
      <c r="O4864" s="12">
        <v>1.766784452297</v>
      </c>
      <c r="P4864" s="29">
        <v>0</v>
      </c>
      <c r="Q4864" s="12">
        <v>0.70671378091899995</v>
      </c>
      <c r="R4864" s="12">
        <v>78.091872791518995</v>
      </c>
      <c r="S4864" s="101">
        <v>6.0070671378089999</v>
      </c>
    </row>
    <row r="4865" spans="2:19" x14ac:dyDescent="0.2">
      <c r="D4865" s="175"/>
      <c r="E4865" s="4" t="s">
        <v>58</v>
      </c>
      <c r="F4865" s="6"/>
      <c r="G4865" s="5">
        <v>123</v>
      </c>
      <c r="H4865" s="32">
        <v>8.130081300813</v>
      </c>
      <c r="I4865" s="12">
        <v>6.5040650406499996</v>
      </c>
      <c r="J4865" s="12">
        <v>5.6910569105690003</v>
      </c>
      <c r="K4865" s="12">
        <v>0.81300813008100004</v>
      </c>
      <c r="L4865" s="29">
        <v>0</v>
      </c>
      <c r="M4865" s="29">
        <v>0</v>
      </c>
      <c r="N4865" s="29">
        <v>0</v>
      </c>
      <c r="O4865" s="12">
        <v>2.4390243902440001</v>
      </c>
      <c r="P4865" s="12">
        <v>1.6260162601629999</v>
      </c>
      <c r="Q4865" s="29">
        <v>0</v>
      </c>
      <c r="R4865" s="12">
        <v>73.170731707317003</v>
      </c>
      <c r="S4865" s="34">
        <v>10.569105691057</v>
      </c>
    </row>
    <row r="4866" spans="2:19" x14ac:dyDescent="0.2">
      <c r="D4866" s="175"/>
      <c r="E4866" s="4" t="s">
        <v>59</v>
      </c>
      <c r="F4866" s="6"/>
      <c r="G4866" s="5">
        <v>186</v>
      </c>
      <c r="H4866" s="32">
        <v>4.8387096774189997</v>
      </c>
      <c r="I4866" s="12">
        <v>4.3010752688169998</v>
      </c>
      <c r="J4866" s="12">
        <v>3.2258064516129998</v>
      </c>
      <c r="K4866" s="12">
        <v>1.0752688172039999</v>
      </c>
      <c r="L4866" s="12">
        <v>1.6129032258060001</v>
      </c>
      <c r="M4866" s="12">
        <v>0.53763440860199996</v>
      </c>
      <c r="N4866" s="29">
        <v>0</v>
      </c>
      <c r="O4866" s="12">
        <v>1.0752688172039999</v>
      </c>
      <c r="P4866" s="12">
        <v>0.53763440860199996</v>
      </c>
      <c r="Q4866" s="12">
        <v>0.53763440860199996</v>
      </c>
      <c r="R4866" s="12">
        <v>73.655913978494993</v>
      </c>
      <c r="S4866" s="34">
        <v>11.827956989246999</v>
      </c>
    </row>
    <row r="4867" spans="2:19" x14ac:dyDescent="0.2">
      <c r="D4867" s="175"/>
      <c r="E4867" s="4" t="s">
        <v>60</v>
      </c>
      <c r="F4867" s="6"/>
      <c r="G4867" s="5">
        <v>163</v>
      </c>
      <c r="H4867" s="32">
        <v>4.9079754601229997</v>
      </c>
      <c r="I4867" s="12">
        <v>4.9079754601229997</v>
      </c>
      <c r="J4867" s="12">
        <v>1.8404907975460001</v>
      </c>
      <c r="K4867" s="12">
        <v>0.61349693251500004</v>
      </c>
      <c r="L4867" s="12">
        <v>0.61349693251500004</v>
      </c>
      <c r="M4867" s="12">
        <v>1.2269938650309999</v>
      </c>
      <c r="N4867" s="12">
        <v>0.61349693251500004</v>
      </c>
      <c r="O4867" s="12">
        <v>1.2269938650309999</v>
      </c>
      <c r="P4867" s="12">
        <v>0.61349693251500004</v>
      </c>
      <c r="Q4867" s="12">
        <v>0.61349693251500004</v>
      </c>
      <c r="R4867" s="12">
        <v>73.006134969325004</v>
      </c>
      <c r="S4867" s="34">
        <v>16.564417177913999</v>
      </c>
    </row>
    <row r="4868" spans="2:19" x14ac:dyDescent="0.2">
      <c r="D4868" s="175"/>
      <c r="E4868" s="4" t="s">
        <v>61</v>
      </c>
      <c r="F4868" s="6"/>
      <c r="G4868" s="5">
        <v>72</v>
      </c>
      <c r="H4868" s="32">
        <v>1.3888888888890001</v>
      </c>
      <c r="I4868" s="28">
        <v>13.888888888888999</v>
      </c>
      <c r="J4868" s="12">
        <v>4.166666666667</v>
      </c>
      <c r="K4868" s="12">
        <v>1.3888888888890001</v>
      </c>
      <c r="L4868" s="12">
        <v>2.7777777777780002</v>
      </c>
      <c r="M4868" s="29">
        <v>0</v>
      </c>
      <c r="N4868" s="12">
        <v>1.3888888888890001</v>
      </c>
      <c r="O4868" s="12">
        <v>2.7777777777780002</v>
      </c>
      <c r="P4868" s="12">
        <v>1.3888888888890001</v>
      </c>
      <c r="Q4868" s="29">
        <v>0</v>
      </c>
      <c r="R4868" s="12">
        <v>72.222222222222001</v>
      </c>
      <c r="S4868" s="34">
        <v>11.111111111111001</v>
      </c>
    </row>
    <row r="4869" spans="2:19" x14ac:dyDescent="0.2">
      <c r="D4869" s="175"/>
      <c r="E4869" s="4" t="s">
        <v>62</v>
      </c>
      <c r="F4869" s="6"/>
      <c r="G4869" s="5">
        <v>103</v>
      </c>
      <c r="H4869" s="32">
        <v>4.8543689320389998</v>
      </c>
      <c r="I4869" s="12">
        <v>1.9417475728160001</v>
      </c>
      <c r="J4869" s="12">
        <v>3.8834951456310001</v>
      </c>
      <c r="K4869" s="12">
        <v>0.97087378640800004</v>
      </c>
      <c r="L4869" s="12">
        <v>1.9417475728160001</v>
      </c>
      <c r="M4869" s="29">
        <v>0</v>
      </c>
      <c r="N4869" s="29">
        <v>0</v>
      </c>
      <c r="O4869" s="12">
        <v>0.97087378640800004</v>
      </c>
      <c r="P4869" s="12">
        <v>0.97087378640800004</v>
      </c>
      <c r="Q4869" s="12">
        <v>0.97087378640800004</v>
      </c>
      <c r="R4869" s="12">
        <v>70.873786407767</v>
      </c>
      <c r="S4869" s="34">
        <v>16.504854368932001</v>
      </c>
    </row>
    <row r="4870" spans="2:19" x14ac:dyDescent="0.2">
      <c r="D4870" s="174" t="s">
        <v>63</v>
      </c>
      <c r="E4870" s="20" t="s">
        <v>64</v>
      </c>
      <c r="F4870" s="22"/>
      <c r="G4870" s="21">
        <v>214</v>
      </c>
      <c r="H4870" s="51">
        <v>2.3364485981310001</v>
      </c>
      <c r="I4870" s="19">
        <v>3.2710280373830001</v>
      </c>
      <c r="J4870" s="19">
        <v>3.7383177570089998</v>
      </c>
      <c r="K4870" s="19">
        <v>1.401869158879</v>
      </c>
      <c r="L4870" s="19">
        <v>3.7383177570089998</v>
      </c>
      <c r="M4870" s="19">
        <v>0.93457943925200004</v>
      </c>
      <c r="N4870" s="74">
        <v>0</v>
      </c>
      <c r="O4870" s="19">
        <v>1.869158878505</v>
      </c>
      <c r="P4870" s="19">
        <v>0.93457943925200004</v>
      </c>
      <c r="Q4870" s="19">
        <v>0.46728971962600002</v>
      </c>
      <c r="R4870" s="19">
        <v>72.897196261681998</v>
      </c>
      <c r="S4870" s="50">
        <v>13.551401869158999</v>
      </c>
    </row>
    <row r="4871" spans="2:19" x14ac:dyDescent="0.2">
      <c r="D4871" s="175"/>
      <c r="E4871" s="4" t="s">
        <v>65</v>
      </c>
      <c r="F4871" s="6"/>
      <c r="G4871" s="5">
        <v>160</v>
      </c>
      <c r="H4871" s="32">
        <v>9.375</v>
      </c>
      <c r="I4871" s="12">
        <v>6.25</v>
      </c>
      <c r="J4871" s="12">
        <v>5.625</v>
      </c>
      <c r="K4871" s="29">
        <v>0</v>
      </c>
      <c r="L4871" s="12">
        <v>1.25</v>
      </c>
      <c r="M4871" s="12">
        <v>1.875</v>
      </c>
      <c r="N4871" s="29">
        <v>0</v>
      </c>
      <c r="O4871" s="12">
        <v>0.625</v>
      </c>
      <c r="P4871" s="12">
        <v>1.25</v>
      </c>
      <c r="Q4871" s="12">
        <v>1.25</v>
      </c>
      <c r="R4871" s="33">
        <v>66.25</v>
      </c>
      <c r="S4871" s="34">
        <v>15</v>
      </c>
    </row>
    <row r="4872" spans="2:19" x14ac:dyDescent="0.2">
      <c r="D4872" s="175"/>
      <c r="E4872" s="4" t="s">
        <v>66</v>
      </c>
      <c r="F4872" s="6"/>
      <c r="G4872" s="5">
        <v>160</v>
      </c>
      <c r="H4872" s="32">
        <v>4.375</v>
      </c>
      <c r="I4872" s="12">
        <v>5.625</v>
      </c>
      <c r="J4872" s="12">
        <v>5</v>
      </c>
      <c r="K4872" s="12">
        <v>0.625</v>
      </c>
      <c r="L4872" s="29">
        <v>0</v>
      </c>
      <c r="M4872" s="12">
        <v>0.625</v>
      </c>
      <c r="N4872" s="29">
        <v>0</v>
      </c>
      <c r="O4872" s="12">
        <v>1.25</v>
      </c>
      <c r="P4872" s="12">
        <v>0.625</v>
      </c>
      <c r="Q4872" s="12">
        <v>0.625</v>
      </c>
      <c r="R4872" s="12">
        <v>77.5</v>
      </c>
      <c r="S4872" s="34">
        <v>10</v>
      </c>
    </row>
    <row r="4873" spans="2:19" x14ac:dyDescent="0.2">
      <c r="D4873" s="175"/>
      <c r="E4873" s="4" t="s">
        <v>67</v>
      </c>
      <c r="F4873" s="6"/>
      <c r="G4873" s="5">
        <v>150</v>
      </c>
      <c r="H4873" s="32">
        <v>6.666666666667</v>
      </c>
      <c r="I4873" s="12">
        <v>5.333333333333</v>
      </c>
      <c r="J4873" s="12">
        <v>3.333333333333</v>
      </c>
      <c r="K4873" s="29">
        <v>0</v>
      </c>
      <c r="L4873" s="29">
        <v>0</v>
      </c>
      <c r="M4873" s="12">
        <v>0.66666666666700003</v>
      </c>
      <c r="N4873" s="29">
        <v>0</v>
      </c>
      <c r="O4873" s="12">
        <v>0.66666666666700003</v>
      </c>
      <c r="P4873" s="12">
        <v>0.66666666666700003</v>
      </c>
      <c r="Q4873" s="12">
        <v>0.66666666666700003</v>
      </c>
      <c r="R4873" s="12">
        <v>72.666666666666998</v>
      </c>
      <c r="S4873" s="34">
        <v>12</v>
      </c>
    </row>
    <row r="4874" spans="2:19" x14ac:dyDescent="0.2">
      <c r="D4874" s="175"/>
      <c r="E4874" s="4" t="s">
        <v>68</v>
      </c>
      <c r="F4874" s="6"/>
      <c r="G4874" s="5">
        <v>110</v>
      </c>
      <c r="H4874" s="32">
        <v>7.2727272727269998</v>
      </c>
      <c r="I4874" s="12">
        <v>3.636363636364</v>
      </c>
      <c r="J4874" s="12">
        <v>4.5454545454549997</v>
      </c>
      <c r="K4874" s="12">
        <v>1.818181818182</v>
      </c>
      <c r="L4874" s="12">
        <v>0.90909090909099999</v>
      </c>
      <c r="M4874" s="12">
        <v>0.90909090909099999</v>
      </c>
      <c r="N4874" s="12">
        <v>0.90909090909099999</v>
      </c>
      <c r="O4874" s="12">
        <v>0.90909090909099999</v>
      </c>
      <c r="P4874" s="29">
        <v>0</v>
      </c>
      <c r="Q4874" s="29">
        <v>0</v>
      </c>
      <c r="R4874" s="12">
        <v>76.363636363636004</v>
      </c>
      <c r="S4874" s="34">
        <v>10.909090909091001</v>
      </c>
    </row>
    <row r="4875" spans="2:19" x14ac:dyDescent="0.2">
      <c r="D4875" s="175"/>
      <c r="E4875" s="4" t="s">
        <v>69</v>
      </c>
      <c r="F4875" s="6"/>
      <c r="G4875" s="5">
        <v>91</v>
      </c>
      <c r="H4875" s="32">
        <v>4.3956043956039998</v>
      </c>
      <c r="I4875" s="12">
        <v>3.2967032967029999</v>
      </c>
      <c r="J4875" s="12">
        <v>2.1978021978019999</v>
      </c>
      <c r="K4875" s="29">
        <v>0</v>
      </c>
      <c r="L4875" s="29">
        <v>0</v>
      </c>
      <c r="M4875" s="29">
        <v>0</v>
      </c>
      <c r="N4875" s="12">
        <v>1.098901098901</v>
      </c>
      <c r="O4875" s="12">
        <v>2.1978021978019999</v>
      </c>
      <c r="P4875" s="12">
        <v>2.1978021978019999</v>
      </c>
      <c r="Q4875" s="29">
        <v>0</v>
      </c>
      <c r="R4875" s="12">
        <v>75.824175824175995</v>
      </c>
      <c r="S4875" s="34">
        <v>9.8901098901100006</v>
      </c>
    </row>
    <row r="4876" spans="2:19" x14ac:dyDescent="0.2">
      <c r="D4876" s="175"/>
      <c r="E4876" s="4" t="s">
        <v>70</v>
      </c>
      <c r="F4876" s="6"/>
      <c r="G4876" s="5">
        <v>127</v>
      </c>
      <c r="H4876" s="32">
        <v>7.0866141732279999</v>
      </c>
      <c r="I4876" s="12">
        <v>7.8740157480309998</v>
      </c>
      <c r="J4876" s="12">
        <v>3.9370078740159999</v>
      </c>
      <c r="K4876" s="12">
        <v>2.3622047244090001</v>
      </c>
      <c r="L4876" s="29">
        <v>0</v>
      </c>
      <c r="M4876" s="29">
        <v>0</v>
      </c>
      <c r="N4876" s="29">
        <v>0</v>
      </c>
      <c r="O4876" s="12">
        <v>2.3622047244090001</v>
      </c>
      <c r="P4876" s="29">
        <v>0</v>
      </c>
      <c r="Q4876" s="29">
        <v>0</v>
      </c>
      <c r="R4876" s="12">
        <v>72.440944881890005</v>
      </c>
      <c r="S4876" s="34">
        <v>9.4488188976380005</v>
      </c>
    </row>
    <row r="4877" spans="2:19" x14ac:dyDescent="0.2">
      <c r="D4877" s="175"/>
      <c r="E4877" s="4" t="s">
        <v>71</v>
      </c>
      <c r="F4877" s="6"/>
      <c r="G4877" s="5">
        <v>70</v>
      </c>
      <c r="H4877" s="32">
        <v>7.1428571428570002</v>
      </c>
      <c r="I4877" s="12">
        <v>5.7142857142860004</v>
      </c>
      <c r="J4877" s="12">
        <v>5.7142857142860004</v>
      </c>
      <c r="K4877" s="12">
        <v>1.4285714285710001</v>
      </c>
      <c r="L4877" s="29">
        <v>0</v>
      </c>
      <c r="M4877" s="29">
        <v>0</v>
      </c>
      <c r="N4877" s="29">
        <v>0</v>
      </c>
      <c r="O4877" s="12">
        <v>1.4285714285710001</v>
      </c>
      <c r="P4877" s="12">
        <v>1.4285714285710001</v>
      </c>
      <c r="Q4877" s="29">
        <v>0</v>
      </c>
      <c r="R4877" s="12">
        <v>71.428571428571004</v>
      </c>
      <c r="S4877" s="34">
        <v>11.428571428571001</v>
      </c>
    </row>
    <row r="4878" spans="2:19" x14ac:dyDescent="0.2">
      <c r="D4878" s="176"/>
      <c r="E4878" s="59" t="s">
        <v>72</v>
      </c>
      <c r="F4878" s="60"/>
      <c r="G4878" s="56">
        <v>69</v>
      </c>
      <c r="H4878" s="83">
        <v>2.898550724638</v>
      </c>
      <c r="I4878" s="47">
        <v>5.7971014492749999</v>
      </c>
      <c r="J4878" s="47">
        <v>1.449275362319</v>
      </c>
      <c r="K4878" s="80">
        <v>0</v>
      </c>
      <c r="L4878" s="47">
        <v>1.449275362319</v>
      </c>
      <c r="M4878" s="80">
        <v>0</v>
      </c>
      <c r="N4878" s="80">
        <v>0</v>
      </c>
      <c r="O4878" s="80">
        <v>0</v>
      </c>
      <c r="P4878" s="80">
        <v>0</v>
      </c>
      <c r="Q4878" s="80">
        <v>0</v>
      </c>
      <c r="R4878" s="102">
        <v>82.608695652174006</v>
      </c>
      <c r="S4878" s="85">
        <v>8.6956521739130004</v>
      </c>
    </row>
    <row r="4880" spans="2:19" x14ac:dyDescent="0.2">
      <c r="B4880" s="43" t="str">
        <f xml:space="preserve"> HYPERLINK("#'目次'!B183", "[177]")</f>
        <v>[177]</v>
      </c>
      <c r="C4880" s="31" t="s">
        <v>340</v>
      </c>
    </row>
    <row r="4881" spans="3:19" x14ac:dyDescent="0.2">
      <c r="C4881" s="156" t="s">
        <v>292</v>
      </c>
    </row>
    <row r="4883" spans="3:19" x14ac:dyDescent="0.2">
      <c r="C4883" s="31" t="s">
        <v>75</v>
      </c>
    </row>
    <row r="4884" spans="3:19" ht="48" x14ac:dyDescent="0.2">
      <c r="D4884" s="177"/>
      <c r="E4884" s="178"/>
      <c r="F4884" s="178"/>
      <c r="G4884" s="40" t="s">
        <v>14</v>
      </c>
      <c r="H4884" s="42" t="s">
        <v>325</v>
      </c>
      <c r="I4884" s="15" t="s">
        <v>326</v>
      </c>
      <c r="J4884" s="15" t="s">
        <v>327</v>
      </c>
      <c r="K4884" s="15" t="s">
        <v>328</v>
      </c>
      <c r="L4884" s="15" t="s">
        <v>329</v>
      </c>
      <c r="M4884" s="15" t="s">
        <v>330</v>
      </c>
      <c r="N4884" s="15" t="s">
        <v>331</v>
      </c>
      <c r="O4884" s="15" t="s">
        <v>332</v>
      </c>
      <c r="P4884" s="15" t="s">
        <v>333</v>
      </c>
      <c r="Q4884" s="15" t="s">
        <v>86</v>
      </c>
      <c r="R4884" s="15" t="s">
        <v>334</v>
      </c>
      <c r="S4884" s="44" t="s">
        <v>17</v>
      </c>
    </row>
    <row r="4885" spans="3:19" x14ac:dyDescent="0.2">
      <c r="D4885" s="179"/>
      <c r="E4885" s="180"/>
      <c r="F4885" s="180"/>
      <c r="G4885" s="39"/>
      <c r="H4885" s="41"/>
      <c r="I4885" s="14"/>
      <c r="J4885" s="14"/>
      <c r="K4885" s="14"/>
      <c r="L4885" s="14"/>
      <c r="M4885" s="14"/>
      <c r="N4885" s="14"/>
      <c r="O4885" s="14"/>
      <c r="P4885" s="14"/>
      <c r="Q4885" s="14"/>
      <c r="R4885" s="14"/>
      <c r="S4885" s="38"/>
    </row>
    <row r="4886" spans="3:19" x14ac:dyDescent="0.2">
      <c r="D4886" s="58"/>
      <c r="E4886" s="53" t="s">
        <v>14</v>
      </c>
      <c r="F4886" s="52"/>
      <c r="G4886" s="37">
        <v>1163</v>
      </c>
      <c r="H4886" s="24">
        <v>5.5889939810830001</v>
      </c>
      <c r="I4886" s="24">
        <v>5.2450558899399997</v>
      </c>
      <c r="J4886" s="24">
        <v>4.1272570937230002</v>
      </c>
      <c r="K4886" s="24">
        <v>0.85984522785899997</v>
      </c>
      <c r="L4886" s="24">
        <v>1.0318142734310001</v>
      </c>
      <c r="M4886" s="24">
        <v>0.68787618228699998</v>
      </c>
      <c r="N4886" s="24">
        <v>0.17196904557199999</v>
      </c>
      <c r="O4886" s="24">
        <v>1.2897678417880001</v>
      </c>
      <c r="P4886" s="24">
        <v>0.77386070507299998</v>
      </c>
      <c r="Q4886" s="24">
        <v>0.429922613929</v>
      </c>
      <c r="R4886" s="24">
        <v>73.516766981942993</v>
      </c>
      <c r="S4886" s="68">
        <v>11.693895098882001</v>
      </c>
    </row>
    <row r="4887" spans="3:19" x14ac:dyDescent="0.2">
      <c r="D4887" s="174" t="s">
        <v>36</v>
      </c>
      <c r="E4887" s="20" t="s">
        <v>76</v>
      </c>
      <c r="F4887" s="22"/>
      <c r="G4887" s="21">
        <v>597</v>
      </c>
      <c r="H4887" s="51">
        <v>6.1976549413740001</v>
      </c>
      <c r="I4887" s="19">
        <v>5.3601340033499998</v>
      </c>
      <c r="J4887" s="19">
        <v>4.1876046901170003</v>
      </c>
      <c r="K4887" s="19">
        <v>1.0050251256280001</v>
      </c>
      <c r="L4887" s="19">
        <v>1.0050251256280001</v>
      </c>
      <c r="M4887" s="19">
        <v>0.83752093802299998</v>
      </c>
      <c r="N4887" s="74">
        <v>0</v>
      </c>
      <c r="O4887" s="19">
        <v>0.83752093802299998</v>
      </c>
      <c r="P4887" s="19">
        <v>0.83752093802299998</v>
      </c>
      <c r="Q4887" s="19">
        <v>0.33500837520900001</v>
      </c>
      <c r="R4887" s="19">
        <v>72.361809045225996</v>
      </c>
      <c r="S4887" s="50">
        <v>12.562814070351999</v>
      </c>
    </row>
    <row r="4888" spans="3:19" x14ac:dyDescent="0.2">
      <c r="D4888" s="175"/>
      <c r="E4888" s="4" t="s">
        <v>39</v>
      </c>
      <c r="F4888" s="6"/>
      <c r="G4888" s="5">
        <v>32</v>
      </c>
      <c r="H4888" s="133">
        <v>0</v>
      </c>
      <c r="I4888" s="12">
        <v>9.375</v>
      </c>
      <c r="J4888" s="29">
        <v>0</v>
      </c>
      <c r="K4888" s="12">
        <v>3.125</v>
      </c>
      <c r="L4888" s="28">
        <v>6.25</v>
      </c>
      <c r="M4888" s="29">
        <v>0</v>
      </c>
      <c r="N4888" s="29">
        <v>0</v>
      </c>
      <c r="O4888" s="12">
        <v>3.125</v>
      </c>
      <c r="P4888" s="29">
        <v>0</v>
      </c>
      <c r="Q4888" s="29">
        <v>0</v>
      </c>
      <c r="R4888" s="12">
        <v>78.125</v>
      </c>
      <c r="S4888" s="34">
        <v>12.5</v>
      </c>
    </row>
    <row r="4889" spans="3:19" x14ac:dyDescent="0.2">
      <c r="D4889" s="175"/>
      <c r="E4889" s="4" t="s">
        <v>40</v>
      </c>
      <c r="F4889" s="6"/>
      <c r="G4889" s="5">
        <v>73</v>
      </c>
      <c r="H4889" s="32">
        <v>9.5890410958899999</v>
      </c>
      <c r="I4889" s="28">
        <v>13.698630136986001</v>
      </c>
      <c r="J4889" s="12">
        <v>4.1095890410960001</v>
      </c>
      <c r="K4889" s="29">
        <v>0</v>
      </c>
      <c r="L4889" s="29">
        <v>0</v>
      </c>
      <c r="M4889" s="29">
        <v>0</v>
      </c>
      <c r="N4889" s="29">
        <v>0</v>
      </c>
      <c r="O4889" s="12">
        <v>1.369863013699</v>
      </c>
      <c r="P4889" s="12">
        <v>1.369863013699</v>
      </c>
      <c r="Q4889" s="29">
        <v>0</v>
      </c>
      <c r="R4889" s="12">
        <v>73.972602739726</v>
      </c>
      <c r="S4889" s="101">
        <v>2.7397260273969999</v>
      </c>
    </row>
    <row r="4890" spans="3:19" x14ac:dyDescent="0.2">
      <c r="D4890" s="175"/>
      <c r="E4890" s="4" t="s">
        <v>41</v>
      </c>
      <c r="F4890" s="6"/>
      <c r="G4890" s="5">
        <v>106</v>
      </c>
      <c r="H4890" s="32">
        <v>9.4339622641510008</v>
      </c>
      <c r="I4890" s="12">
        <v>3.7735849056599999</v>
      </c>
      <c r="J4890" s="12">
        <v>7.547169811321</v>
      </c>
      <c r="K4890" s="12">
        <v>1.88679245283</v>
      </c>
      <c r="L4890" s="29">
        <v>0</v>
      </c>
      <c r="M4890" s="12">
        <v>0.94339622641499998</v>
      </c>
      <c r="N4890" s="29">
        <v>0</v>
      </c>
      <c r="O4890" s="12">
        <v>0.94339622641499998</v>
      </c>
      <c r="P4890" s="12">
        <v>1.88679245283</v>
      </c>
      <c r="Q4890" s="29">
        <v>0</v>
      </c>
      <c r="R4890" s="12">
        <v>73.584905660377004</v>
      </c>
      <c r="S4890" s="34">
        <v>11.320754716981</v>
      </c>
    </row>
    <row r="4891" spans="3:19" x14ac:dyDescent="0.2">
      <c r="D4891" s="175"/>
      <c r="E4891" s="4" t="s">
        <v>42</v>
      </c>
      <c r="F4891" s="6"/>
      <c r="G4891" s="5">
        <v>112</v>
      </c>
      <c r="H4891" s="32">
        <v>3.5714285714290002</v>
      </c>
      <c r="I4891" s="12">
        <v>4.4642857142860004</v>
      </c>
      <c r="J4891" s="12">
        <v>5.3571428571429998</v>
      </c>
      <c r="K4891" s="12">
        <v>1.785714285714</v>
      </c>
      <c r="L4891" s="29">
        <v>0</v>
      </c>
      <c r="M4891" s="29">
        <v>0</v>
      </c>
      <c r="N4891" s="29">
        <v>0</v>
      </c>
      <c r="O4891" s="12">
        <v>0.89285714285700002</v>
      </c>
      <c r="P4891" s="12">
        <v>0.89285714285700002</v>
      </c>
      <c r="Q4891" s="29">
        <v>0</v>
      </c>
      <c r="R4891" s="12">
        <v>75.892857142856997</v>
      </c>
      <c r="S4891" s="34">
        <v>9.8214285714289993</v>
      </c>
    </row>
    <row r="4892" spans="3:19" x14ac:dyDescent="0.2">
      <c r="D4892" s="175"/>
      <c r="E4892" s="4" t="s">
        <v>43</v>
      </c>
      <c r="F4892" s="6"/>
      <c r="G4892" s="5">
        <v>96</v>
      </c>
      <c r="H4892" s="32">
        <v>7.291666666667</v>
      </c>
      <c r="I4892" s="12">
        <v>5.208333333333</v>
      </c>
      <c r="J4892" s="12">
        <v>5.208333333333</v>
      </c>
      <c r="K4892" s="29">
        <v>0</v>
      </c>
      <c r="L4892" s="12">
        <v>1.041666666667</v>
      </c>
      <c r="M4892" s="29">
        <v>0</v>
      </c>
      <c r="N4892" s="29">
        <v>0</v>
      </c>
      <c r="O4892" s="12">
        <v>1.041666666667</v>
      </c>
      <c r="P4892" s="29">
        <v>0</v>
      </c>
      <c r="Q4892" s="12">
        <v>2.083333333333</v>
      </c>
      <c r="R4892" s="12">
        <v>73.958333333333002</v>
      </c>
      <c r="S4892" s="34">
        <v>10.416666666667</v>
      </c>
    </row>
    <row r="4893" spans="3:19" x14ac:dyDescent="0.2">
      <c r="D4893" s="175"/>
      <c r="E4893" s="4" t="s">
        <v>44</v>
      </c>
      <c r="F4893" s="6"/>
      <c r="G4893" s="5">
        <v>107</v>
      </c>
      <c r="H4893" s="32">
        <v>4.6728971962620003</v>
      </c>
      <c r="I4893" s="12">
        <v>1.869158878505</v>
      </c>
      <c r="J4893" s="12">
        <v>0.93457943925200004</v>
      </c>
      <c r="K4893" s="12">
        <v>0.93457943925200004</v>
      </c>
      <c r="L4893" s="12">
        <v>2.8037383177569999</v>
      </c>
      <c r="M4893" s="12">
        <v>1.869158878505</v>
      </c>
      <c r="N4893" s="29">
        <v>0</v>
      </c>
      <c r="O4893" s="29">
        <v>0</v>
      </c>
      <c r="P4893" s="12">
        <v>0.93457943925200004</v>
      </c>
      <c r="Q4893" s="29">
        <v>0</v>
      </c>
      <c r="R4893" s="12">
        <v>70.093457943925003</v>
      </c>
      <c r="S4893" s="97">
        <v>17.757009345794</v>
      </c>
    </row>
    <row r="4894" spans="3:19" x14ac:dyDescent="0.2">
      <c r="D4894" s="175"/>
      <c r="E4894" s="4" t="s">
        <v>45</v>
      </c>
      <c r="F4894" s="6"/>
      <c r="G4894" s="5">
        <v>71</v>
      </c>
      <c r="H4894" s="32">
        <v>5.6338028169010004</v>
      </c>
      <c r="I4894" s="12">
        <v>4.2253521126760001</v>
      </c>
      <c r="J4894" s="12">
        <v>2.8169014084509998</v>
      </c>
      <c r="K4894" s="29">
        <v>0</v>
      </c>
      <c r="L4894" s="29">
        <v>0</v>
      </c>
      <c r="M4894" s="12">
        <v>2.8169014084509998</v>
      </c>
      <c r="N4894" s="29">
        <v>0</v>
      </c>
      <c r="O4894" s="29">
        <v>0</v>
      </c>
      <c r="P4894" s="29">
        <v>0</v>
      </c>
      <c r="Q4894" s="29">
        <v>0</v>
      </c>
      <c r="R4894" s="61">
        <v>61.971830985914998</v>
      </c>
      <c r="S4894" s="107">
        <v>23.943661971830998</v>
      </c>
    </row>
    <row r="4895" spans="3:19" x14ac:dyDescent="0.2">
      <c r="D4895" s="174" t="s">
        <v>37</v>
      </c>
      <c r="E4895" s="20" t="s">
        <v>77</v>
      </c>
      <c r="F4895" s="22"/>
      <c r="G4895" s="21">
        <v>566</v>
      </c>
      <c r="H4895" s="51">
        <v>4.946996466431</v>
      </c>
      <c r="I4895" s="19">
        <v>5.1236749116610003</v>
      </c>
      <c r="J4895" s="19">
        <v>4.0636042402830004</v>
      </c>
      <c r="K4895" s="19">
        <v>0.70671378091899995</v>
      </c>
      <c r="L4895" s="19">
        <v>1.0600706713779999</v>
      </c>
      <c r="M4895" s="19">
        <v>0.53003533568899996</v>
      </c>
      <c r="N4895" s="19">
        <v>0.35335689045899998</v>
      </c>
      <c r="O4895" s="19">
        <v>1.766784452297</v>
      </c>
      <c r="P4895" s="19">
        <v>0.70671378091899995</v>
      </c>
      <c r="Q4895" s="19">
        <v>0.53003533568899996</v>
      </c>
      <c r="R4895" s="19">
        <v>74.734982332154999</v>
      </c>
      <c r="S4895" s="50">
        <v>10.777385159011001</v>
      </c>
    </row>
    <row r="4896" spans="3:19" x14ac:dyDescent="0.2">
      <c r="D4896" s="175"/>
      <c r="E4896" s="4" t="s">
        <v>39</v>
      </c>
      <c r="F4896" s="6"/>
      <c r="G4896" s="5">
        <v>26</v>
      </c>
      <c r="H4896" s="133">
        <v>0</v>
      </c>
      <c r="I4896" s="12">
        <v>7.6923076923079998</v>
      </c>
      <c r="J4896" s="12">
        <v>7.6923076923079998</v>
      </c>
      <c r="K4896" s="29">
        <v>0</v>
      </c>
      <c r="L4896" s="29">
        <v>0</v>
      </c>
      <c r="M4896" s="29">
        <v>0</v>
      </c>
      <c r="N4896" s="12">
        <v>3.8461538461539999</v>
      </c>
      <c r="O4896" s="29">
        <v>0</v>
      </c>
      <c r="P4896" s="29">
        <v>0</v>
      </c>
      <c r="Q4896" s="29">
        <v>0</v>
      </c>
      <c r="R4896" s="12">
        <v>73.076923076922995</v>
      </c>
      <c r="S4896" s="34">
        <v>15.384615384615</v>
      </c>
    </row>
    <row r="4897" spans="2:19" x14ac:dyDescent="0.2">
      <c r="D4897" s="175"/>
      <c r="E4897" s="4" t="s">
        <v>40</v>
      </c>
      <c r="F4897" s="6"/>
      <c r="G4897" s="5">
        <v>71</v>
      </c>
      <c r="H4897" s="32">
        <v>8.4507042253520002</v>
      </c>
      <c r="I4897" s="12">
        <v>8.4507042253520002</v>
      </c>
      <c r="J4897" s="12">
        <v>7.0422535211269999</v>
      </c>
      <c r="K4897" s="12">
        <v>1.4084507042250001</v>
      </c>
      <c r="L4897" s="29">
        <v>0</v>
      </c>
      <c r="M4897" s="29">
        <v>0</v>
      </c>
      <c r="N4897" s="29">
        <v>0</v>
      </c>
      <c r="O4897" s="12">
        <v>5.6338028169010004</v>
      </c>
      <c r="P4897" s="12">
        <v>1.4084507042250001</v>
      </c>
      <c r="Q4897" s="29">
        <v>0</v>
      </c>
      <c r="R4897" s="12">
        <v>69.014084507042</v>
      </c>
      <c r="S4897" s="101">
        <v>2.8169014084509998</v>
      </c>
    </row>
    <row r="4898" spans="2:19" x14ac:dyDescent="0.2">
      <c r="D4898" s="175"/>
      <c r="E4898" s="4" t="s">
        <v>41</v>
      </c>
      <c r="F4898" s="6"/>
      <c r="G4898" s="5">
        <v>96</v>
      </c>
      <c r="H4898" s="32">
        <v>6.25</v>
      </c>
      <c r="I4898" s="12">
        <v>1.041666666667</v>
      </c>
      <c r="J4898" s="12">
        <v>5.208333333333</v>
      </c>
      <c r="K4898" s="29">
        <v>0</v>
      </c>
      <c r="L4898" s="12">
        <v>3.125</v>
      </c>
      <c r="M4898" s="29">
        <v>0</v>
      </c>
      <c r="N4898" s="29">
        <v>0</v>
      </c>
      <c r="O4898" s="12">
        <v>2.083333333333</v>
      </c>
      <c r="P4898" s="12">
        <v>1.041666666667</v>
      </c>
      <c r="Q4898" s="12">
        <v>1.041666666667</v>
      </c>
      <c r="R4898" s="28">
        <v>80.208333333333002</v>
      </c>
      <c r="S4898" s="34">
        <v>7.291666666667</v>
      </c>
    </row>
    <row r="4899" spans="2:19" x14ac:dyDescent="0.2">
      <c r="D4899" s="175"/>
      <c r="E4899" s="4" t="s">
        <v>42</v>
      </c>
      <c r="F4899" s="6"/>
      <c r="G4899" s="5">
        <v>96</v>
      </c>
      <c r="H4899" s="32">
        <v>4.166666666667</v>
      </c>
      <c r="I4899" s="12">
        <v>6.25</v>
      </c>
      <c r="J4899" s="12">
        <v>2.083333333333</v>
      </c>
      <c r="K4899" s="29">
        <v>0</v>
      </c>
      <c r="L4899" s="29">
        <v>0</v>
      </c>
      <c r="M4899" s="12">
        <v>1.041666666667</v>
      </c>
      <c r="N4899" s="29">
        <v>0</v>
      </c>
      <c r="O4899" s="12">
        <v>1.041666666667</v>
      </c>
      <c r="P4899" s="29">
        <v>0</v>
      </c>
      <c r="Q4899" s="29">
        <v>0</v>
      </c>
      <c r="R4899" s="28">
        <v>82.291666666666998</v>
      </c>
      <c r="S4899" s="101">
        <v>5.208333333333</v>
      </c>
    </row>
    <row r="4900" spans="2:19" x14ac:dyDescent="0.2">
      <c r="D4900" s="175"/>
      <c r="E4900" s="4" t="s">
        <v>43</v>
      </c>
      <c r="F4900" s="6"/>
      <c r="G4900" s="5">
        <v>103</v>
      </c>
      <c r="H4900" s="32">
        <v>6.796116504854</v>
      </c>
      <c r="I4900" s="12">
        <v>9.7087378640779995</v>
      </c>
      <c r="J4900" s="12">
        <v>5.8252427184469999</v>
      </c>
      <c r="K4900" s="29">
        <v>0</v>
      </c>
      <c r="L4900" s="29">
        <v>0</v>
      </c>
      <c r="M4900" s="29">
        <v>0</v>
      </c>
      <c r="N4900" s="29">
        <v>0</v>
      </c>
      <c r="O4900" s="12">
        <v>0.97087378640800004</v>
      </c>
      <c r="P4900" s="12">
        <v>1.9417475728160001</v>
      </c>
      <c r="Q4900" s="12">
        <v>0.97087378640800004</v>
      </c>
      <c r="R4900" s="12">
        <v>71.844660194175006</v>
      </c>
      <c r="S4900" s="34">
        <v>9.7087378640779995</v>
      </c>
    </row>
    <row r="4901" spans="2:19" x14ac:dyDescent="0.2">
      <c r="D4901" s="175"/>
      <c r="E4901" s="4" t="s">
        <v>44</v>
      </c>
      <c r="F4901" s="6"/>
      <c r="G4901" s="5">
        <v>104</v>
      </c>
      <c r="H4901" s="32">
        <v>3.8461538461539999</v>
      </c>
      <c r="I4901" s="12">
        <v>1.923076923077</v>
      </c>
      <c r="J4901" s="12">
        <v>1.923076923077</v>
      </c>
      <c r="K4901" s="12">
        <v>2.884615384615</v>
      </c>
      <c r="L4901" s="12">
        <v>1.923076923077</v>
      </c>
      <c r="M4901" s="12">
        <v>1.923076923077</v>
      </c>
      <c r="N4901" s="12">
        <v>0.96153846153800004</v>
      </c>
      <c r="O4901" s="12">
        <v>1.923076923077</v>
      </c>
      <c r="P4901" s="29">
        <v>0</v>
      </c>
      <c r="Q4901" s="12">
        <v>0.96153846153800004</v>
      </c>
      <c r="R4901" s="12">
        <v>76.923076923077005</v>
      </c>
      <c r="S4901" s="34">
        <v>12.5</v>
      </c>
    </row>
    <row r="4902" spans="2:19" x14ac:dyDescent="0.2">
      <c r="D4902" s="176"/>
      <c r="E4902" s="59" t="s">
        <v>45</v>
      </c>
      <c r="F4902" s="60"/>
      <c r="G4902" s="56">
        <v>70</v>
      </c>
      <c r="H4902" s="83">
        <v>1.4285714285710001</v>
      </c>
      <c r="I4902" s="47">
        <v>2.8571428571430002</v>
      </c>
      <c r="J4902" s="47">
        <v>1.4285714285710001</v>
      </c>
      <c r="K4902" s="80">
        <v>0</v>
      </c>
      <c r="L4902" s="47">
        <v>1.4285714285710001</v>
      </c>
      <c r="M4902" s="80">
        <v>0</v>
      </c>
      <c r="N4902" s="80">
        <v>0</v>
      </c>
      <c r="O4902" s="80">
        <v>0</v>
      </c>
      <c r="P4902" s="80">
        <v>0</v>
      </c>
      <c r="Q4902" s="80">
        <v>0</v>
      </c>
      <c r="R4902" s="95">
        <v>64.285714285713993</v>
      </c>
      <c r="S4902" s="117">
        <v>28.571428571428999</v>
      </c>
    </row>
    <row r="4904" spans="2:19" x14ac:dyDescent="0.2">
      <c r="B4904" s="43" t="str">
        <f xml:space="preserve"> HYPERLINK("#'目次'!B184", "[178]")</f>
        <v>[178]</v>
      </c>
      <c r="C4904" s="31" t="s">
        <v>343</v>
      </c>
    </row>
    <row r="4905" spans="2:19" x14ac:dyDescent="0.2">
      <c r="C4905" s="156" t="s">
        <v>292</v>
      </c>
    </row>
    <row r="4908" spans="2:19" ht="48" x14ac:dyDescent="0.2">
      <c r="D4908" s="177"/>
      <c r="E4908" s="178"/>
      <c r="F4908" s="178"/>
      <c r="G4908" s="40" t="s">
        <v>14</v>
      </c>
      <c r="H4908" s="42" t="s">
        <v>325</v>
      </c>
      <c r="I4908" s="15" t="s">
        <v>326</v>
      </c>
      <c r="J4908" s="15" t="s">
        <v>327</v>
      </c>
      <c r="K4908" s="15" t="s">
        <v>328</v>
      </c>
      <c r="L4908" s="15" t="s">
        <v>329</v>
      </c>
      <c r="M4908" s="15" t="s">
        <v>330</v>
      </c>
      <c r="N4908" s="15" t="s">
        <v>331</v>
      </c>
      <c r="O4908" s="15" t="s">
        <v>332</v>
      </c>
      <c r="P4908" s="15" t="s">
        <v>333</v>
      </c>
      <c r="Q4908" s="15" t="s">
        <v>86</v>
      </c>
      <c r="R4908" s="15" t="s">
        <v>334</v>
      </c>
      <c r="S4908" s="44" t="s">
        <v>17</v>
      </c>
    </row>
    <row r="4909" spans="2:19" x14ac:dyDescent="0.2">
      <c r="D4909" s="179"/>
      <c r="E4909" s="180"/>
      <c r="F4909" s="180"/>
      <c r="G4909" s="39"/>
      <c r="H4909" s="41"/>
      <c r="I4909" s="14"/>
      <c r="J4909" s="14"/>
      <c r="K4909" s="14"/>
      <c r="L4909" s="14"/>
      <c r="M4909" s="14"/>
      <c r="N4909" s="14"/>
      <c r="O4909" s="14"/>
      <c r="P4909" s="14"/>
      <c r="Q4909" s="14"/>
      <c r="R4909" s="14"/>
      <c r="S4909" s="38"/>
    </row>
    <row r="4910" spans="2:19" x14ac:dyDescent="0.2">
      <c r="D4910" s="58"/>
      <c r="E4910" s="53" t="s">
        <v>14</v>
      </c>
      <c r="F4910" s="52"/>
      <c r="G4910" s="37">
        <v>1163</v>
      </c>
      <c r="H4910" s="24">
        <v>23.559759243336</v>
      </c>
      <c r="I4910" s="24">
        <v>40.498710232157997</v>
      </c>
      <c r="J4910" s="24">
        <v>36.457437661221</v>
      </c>
      <c r="K4910" s="24">
        <v>3.8693035253649999</v>
      </c>
      <c r="L4910" s="24">
        <v>2.3215821152189999</v>
      </c>
      <c r="M4910" s="24">
        <v>15.821152192605</v>
      </c>
      <c r="N4910" s="24">
        <v>1.977644024076</v>
      </c>
      <c r="O4910" s="24">
        <v>8.1685296646599994</v>
      </c>
      <c r="P4910" s="24">
        <v>2.407566638005</v>
      </c>
      <c r="Q4910" s="24">
        <v>1.2037833190030001</v>
      </c>
      <c r="R4910" s="24">
        <v>26.053310404127</v>
      </c>
      <c r="S4910" s="68">
        <v>8.9423903697329994</v>
      </c>
    </row>
    <row r="4911" spans="2:19" x14ac:dyDescent="0.2">
      <c r="D4911" s="174" t="s">
        <v>18</v>
      </c>
      <c r="E4911" s="20" t="s">
        <v>19</v>
      </c>
      <c r="F4911" s="22"/>
      <c r="G4911" s="21">
        <v>52</v>
      </c>
      <c r="H4911" s="51">
        <v>23.076923076922998</v>
      </c>
      <c r="I4911" s="19">
        <v>44.230769230768999</v>
      </c>
      <c r="J4911" s="19">
        <v>38.461538461537998</v>
      </c>
      <c r="K4911" s="19">
        <v>5.7692307692310001</v>
      </c>
      <c r="L4911" s="19">
        <v>3.8461538461539999</v>
      </c>
      <c r="M4911" s="88">
        <v>21.153846153846001</v>
      </c>
      <c r="N4911" s="19">
        <v>3.8461538461539999</v>
      </c>
      <c r="O4911" s="88">
        <v>15.384615384615</v>
      </c>
      <c r="P4911" s="74">
        <v>0</v>
      </c>
      <c r="Q4911" s="19">
        <v>1.923076923077</v>
      </c>
      <c r="R4911" s="19">
        <v>26.923076923077002</v>
      </c>
      <c r="S4911" s="50">
        <v>11.538461538462</v>
      </c>
    </row>
    <row r="4912" spans="2:19" x14ac:dyDescent="0.2">
      <c r="D4912" s="175"/>
      <c r="E4912" s="4" t="s">
        <v>20</v>
      </c>
      <c r="F4912" s="6"/>
      <c r="G4912" s="5">
        <v>75</v>
      </c>
      <c r="H4912" s="32">
        <v>28</v>
      </c>
      <c r="I4912" s="12">
        <v>37.333333333333002</v>
      </c>
      <c r="J4912" s="28">
        <v>42.666666666666998</v>
      </c>
      <c r="K4912" s="12">
        <v>4</v>
      </c>
      <c r="L4912" s="12">
        <v>5.333333333333</v>
      </c>
      <c r="M4912" s="12">
        <v>12</v>
      </c>
      <c r="N4912" s="12">
        <v>2.666666666667</v>
      </c>
      <c r="O4912" s="12">
        <v>6.666666666667</v>
      </c>
      <c r="P4912" s="12">
        <v>2.666666666667</v>
      </c>
      <c r="Q4912" s="12">
        <v>2.666666666667</v>
      </c>
      <c r="R4912" s="33">
        <v>20</v>
      </c>
      <c r="S4912" s="97">
        <v>14.666666666667</v>
      </c>
    </row>
    <row r="4913" spans="4:19" x14ac:dyDescent="0.2">
      <c r="D4913" s="175"/>
      <c r="E4913" s="4" t="s">
        <v>21</v>
      </c>
      <c r="F4913" s="6"/>
      <c r="G4913" s="5">
        <v>469</v>
      </c>
      <c r="H4913" s="32">
        <v>26.652452025586001</v>
      </c>
      <c r="I4913" s="12">
        <v>43.496801705757001</v>
      </c>
      <c r="J4913" s="12">
        <v>34.968017057569</v>
      </c>
      <c r="K4913" s="12">
        <v>3.6247334754799998</v>
      </c>
      <c r="L4913" s="12">
        <v>1.9189765458420001</v>
      </c>
      <c r="M4913" s="12">
        <v>18.336886993602999</v>
      </c>
      <c r="N4913" s="12">
        <v>1.705756929638</v>
      </c>
      <c r="O4913" s="12">
        <v>9.5948827292109993</v>
      </c>
      <c r="P4913" s="12">
        <v>3.1982942430699999</v>
      </c>
      <c r="Q4913" s="12">
        <v>0.63965884861400002</v>
      </c>
      <c r="R4913" s="12">
        <v>22.601279317696999</v>
      </c>
      <c r="S4913" s="34">
        <v>7.2494669509590004</v>
      </c>
    </row>
    <row r="4914" spans="4:19" x14ac:dyDescent="0.2">
      <c r="D4914" s="175"/>
      <c r="E4914" s="4" t="s">
        <v>22</v>
      </c>
      <c r="F4914" s="6"/>
      <c r="G4914" s="5">
        <v>34</v>
      </c>
      <c r="H4914" s="75">
        <v>29.411764705882</v>
      </c>
      <c r="I4914" s="61">
        <v>26.470588235293999</v>
      </c>
      <c r="J4914" s="61">
        <v>23.529411764706001</v>
      </c>
      <c r="K4914" s="12">
        <v>2.9411764705880001</v>
      </c>
      <c r="L4914" s="12">
        <v>2.9411764705880001</v>
      </c>
      <c r="M4914" s="12">
        <v>14.705882352941</v>
      </c>
      <c r="N4914" s="29">
        <v>0</v>
      </c>
      <c r="O4914" s="33">
        <v>2.9411764705880001</v>
      </c>
      <c r="P4914" s="29">
        <v>0</v>
      </c>
      <c r="Q4914" s="29">
        <v>0</v>
      </c>
      <c r="R4914" s="12">
        <v>23.529411764706001</v>
      </c>
      <c r="S4914" s="107">
        <v>20.588235294118</v>
      </c>
    </row>
    <row r="4915" spans="4:19" x14ac:dyDescent="0.2">
      <c r="D4915" s="175"/>
      <c r="E4915" s="4" t="s">
        <v>23</v>
      </c>
      <c r="F4915" s="6"/>
      <c r="G4915" s="5">
        <v>136</v>
      </c>
      <c r="H4915" s="32">
        <v>19.852941176470999</v>
      </c>
      <c r="I4915" s="12">
        <v>37.5</v>
      </c>
      <c r="J4915" s="12">
        <v>39.705882352941003</v>
      </c>
      <c r="K4915" s="12">
        <v>2.2058823529409999</v>
      </c>
      <c r="L4915" s="12">
        <v>2.2058823529409999</v>
      </c>
      <c r="M4915" s="12">
        <v>12.5</v>
      </c>
      <c r="N4915" s="12">
        <v>2.2058823529409999</v>
      </c>
      <c r="O4915" s="12">
        <v>5.147058823529</v>
      </c>
      <c r="P4915" s="12">
        <v>2.2058823529409999</v>
      </c>
      <c r="Q4915" s="12">
        <v>0.73529411764700003</v>
      </c>
      <c r="R4915" s="12">
        <v>30.882352941175998</v>
      </c>
      <c r="S4915" s="34">
        <v>8.8235294117649996</v>
      </c>
    </row>
    <row r="4916" spans="4:19" x14ac:dyDescent="0.2">
      <c r="D4916" s="175"/>
      <c r="E4916" s="4" t="s">
        <v>24</v>
      </c>
      <c r="F4916" s="6"/>
      <c r="G4916" s="5">
        <v>180</v>
      </c>
      <c r="H4916" s="32">
        <v>22.222222222222001</v>
      </c>
      <c r="I4916" s="12">
        <v>38.888888888888999</v>
      </c>
      <c r="J4916" s="12">
        <v>35.555555555555998</v>
      </c>
      <c r="K4916" s="12">
        <v>2.7777777777780002</v>
      </c>
      <c r="L4916" s="12">
        <v>1.666666666667</v>
      </c>
      <c r="M4916" s="12">
        <v>15.555555555555999</v>
      </c>
      <c r="N4916" s="12">
        <v>2.7777777777780002</v>
      </c>
      <c r="O4916" s="12">
        <v>6.666666666667</v>
      </c>
      <c r="P4916" s="12">
        <v>2.2222222222219998</v>
      </c>
      <c r="Q4916" s="12">
        <v>1.1111111111109999</v>
      </c>
      <c r="R4916" s="28">
        <v>31.666666666666998</v>
      </c>
      <c r="S4916" s="34">
        <v>7.7777777777779997</v>
      </c>
    </row>
    <row r="4917" spans="4:19" x14ac:dyDescent="0.2">
      <c r="D4917" s="175"/>
      <c r="E4917" s="4" t="s">
        <v>25</v>
      </c>
      <c r="F4917" s="6"/>
      <c r="G4917" s="5">
        <v>69</v>
      </c>
      <c r="H4917" s="32">
        <v>23.188405797101002</v>
      </c>
      <c r="I4917" s="12">
        <v>43.478260869564998</v>
      </c>
      <c r="J4917" s="28">
        <v>46.376811594202998</v>
      </c>
      <c r="K4917" s="12">
        <v>7.2463768115939997</v>
      </c>
      <c r="L4917" s="12">
        <v>2.898550724638</v>
      </c>
      <c r="M4917" s="12">
        <v>11.594202898551</v>
      </c>
      <c r="N4917" s="29">
        <v>0</v>
      </c>
      <c r="O4917" s="12">
        <v>8.6956521739130004</v>
      </c>
      <c r="P4917" s="12">
        <v>2.898550724638</v>
      </c>
      <c r="Q4917" s="12">
        <v>5.7971014492749999</v>
      </c>
      <c r="R4917" s="12">
        <v>27.536231884058001</v>
      </c>
      <c r="S4917" s="34">
        <v>8.6956521739130004</v>
      </c>
    </row>
    <row r="4918" spans="4:19" x14ac:dyDescent="0.2">
      <c r="D4918" s="175"/>
      <c r="E4918" s="4" t="s">
        <v>26</v>
      </c>
      <c r="F4918" s="6"/>
      <c r="G4918" s="5">
        <v>29</v>
      </c>
      <c r="H4918" s="32">
        <v>20.689655172414</v>
      </c>
      <c r="I4918" s="28">
        <v>48.275862068965999</v>
      </c>
      <c r="J4918" s="12">
        <v>41.379310344827999</v>
      </c>
      <c r="K4918" s="12">
        <v>6.8965517241379999</v>
      </c>
      <c r="L4918" s="12">
        <v>6.8965517241379999</v>
      </c>
      <c r="M4918" s="12">
        <v>20.689655172414</v>
      </c>
      <c r="N4918" s="12">
        <v>6.8965517241379999</v>
      </c>
      <c r="O4918" s="12">
        <v>10.344827586207</v>
      </c>
      <c r="P4918" s="12">
        <v>3.4482758620689999</v>
      </c>
      <c r="Q4918" s="29">
        <v>0</v>
      </c>
      <c r="R4918" s="12">
        <v>27.586206896552</v>
      </c>
      <c r="S4918" s="34">
        <v>6.8965517241379999</v>
      </c>
    </row>
    <row r="4919" spans="4:19" x14ac:dyDescent="0.2">
      <c r="D4919" s="175"/>
      <c r="E4919" s="4" t="s">
        <v>27</v>
      </c>
      <c r="F4919" s="6"/>
      <c r="G4919" s="5">
        <v>64</v>
      </c>
      <c r="H4919" s="106">
        <v>9.375</v>
      </c>
      <c r="I4919" s="12">
        <v>40.625</v>
      </c>
      <c r="J4919" s="12">
        <v>32.8125</v>
      </c>
      <c r="K4919" s="12">
        <v>4.6875</v>
      </c>
      <c r="L4919" s="12">
        <v>1.5625</v>
      </c>
      <c r="M4919" s="12">
        <v>14.0625</v>
      </c>
      <c r="N4919" s="12">
        <v>1.5625</v>
      </c>
      <c r="O4919" s="12">
        <v>4.6875</v>
      </c>
      <c r="P4919" s="29">
        <v>0</v>
      </c>
      <c r="Q4919" s="29">
        <v>0</v>
      </c>
      <c r="R4919" s="12">
        <v>23.4375</v>
      </c>
      <c r="S4919" s="34">
        <v>7.8125</v>
      </c>
    </row>
    <row r="4920" spans="4:19" x14ac:dyDescent="0.2">
      <c r="D4920" s="175"/>
      <c r="E4920" s="4" t="s">
        <v>28</v>
      </c>
      <c r="F4920" s="6"/>
      <c r="G4920" s="5">
        <v>48</v>
      </c>
      <c r="H4920" s="32">
        <v>22.916666666666998</v>
      </c>
      <c r="I4920" s="61">
        <v>29.166666666666998</v>
      </c>
      <c r="J4920" s="12">
        <v>33.333333333333002</v>
      </c>
      <c r="K4920" s="12">
        <v>6.25</v>
      </c>
      <c r="L4920" s="29">
        <v>0</v>
      </c>
      <c r="M4920" s="33">
        <v>8.333333333333</v>
      </c>
      <c r="N4920" s="29">
        <v>0</v>
      </c>
      <c r="O4920" s="12">
        <v>10.416666666667</v>
      </c>
      <c r="P4920" s="12">
        <v>2.083333333333</v>
      </c>
      <c r="Q4920" s="29">
        <v>0</v>
      </c>
      <c r="R4920" s="28">
        <v>35.416666666666998</v>
      </c>
      <c r="S4920" s="34">
        <v>10.416666666667</v>
      </c>
    </row>
    <row r="4921" spans="4:19" x14ac:dyDescent="0.2">
      <c r="D4921" s="175"/>
      <c r="E4921" s="4" t="s">
        <v>29</v>
      </c>
      <c r="F4921" s="6"/>
      <c r="G4921" s="5">
        <v>7</v>
      </c>
      <c r="H4921" s="120">
        <v>0</v>
      </c>
      <c r="I4921" s="61">
        <v>28.571428571428999</v>
      </c>
      <c r="J4921" s="61">
        <v>14.285714285714</v>
      </c>
      <c r="K4921" s="29">
        <v>0</v>
      </c>
      <c r="L4921" s="29">
        <v>0</v>
      </c>
      <c r="M4921" s="12">
        <v>14.285714285714</v>
      </c>
      <c r="N4921" s="29">
        <v>0</v>
      </c>
      <c r="O4921" s="90">
        <v>0</v>
      </c>
      <c r="P4921" s="29">
        <v>0</v>
      </c>
      <c r="Q4921" s="49">
        <v>14.285714285714</v>
      </c>
      <c r="R4921" s="12">
        <v>28.571428571428999</v>
      </c>
      <c r="S4921" s="107">
        <v>28.571428571428999</v>
      </c>
    </row>
    <row r="4922" spans="4:19" x14ac:dyDescent="0.2">
      <c r="D4922" s="174" t="s">
        <v>30</v>
      </c>
      <c r="E4922" s="20" t="s">
        <v>31</v>
      </c>
      <c r="F4922" s="22"/>
      <c r="G4922" s="21">
        <v>373</v>
      </c>
      <c r="H4922" s="51">
        <v>23.324396782842001</v>
      </c>
      <c r="I4922" s="19">
        <v>43.699731903485002</v>
      </c>
      <c r="J4922" s="19">
        <v>38.605898123324003</v>
      </c>
      <c r="K4922" s="19">
        <v>4.5576407506700001</v>
      </c>
      <c r="L4922" s="19">
        <v>1.3404825737270001</v>
      </c>
      <c r="M4922" s="19">
        <v>18.498659517425999</v>
      </c>
      <c r="N4922" s="19">
        <v>2.1447721179619998</v>
      </c>
      <c r="O4922" s="19">
        <v>8.5790884718499996</v>
      </c>
      <c r="P4922" s="19">
        <v>2.9490616621979999</v>
      </c>
      <c r="Q4922" s="19">
        <v>0.80428954423599996</v>
      </c>
      <c r="R4922" s="19">
        <v>24.664879356568001</v>
      </c>
      <c r="S4922" s="50">
        <v>7.2386058981229997</v>
      </c>
    </row>
    <row r="4923" spans="4:19" x14ac:dyDescent="0.2">
      <c r="D4923" s="175"/>
      <c r="E4923" s="4" t="s">
        <v>32</v>
      </c>
      <c r="F4923" s="6"/>
      <c r="G4923" s="5">
        <v>339</v>
      </c>
      <c r="H4923" s="32">
        <v>25.073746312684001</v>
      </c>
      <c r="I4923" s="12">
        <v>40.412979351032</v>
      </c>
      <c r="J4923" s="12">
        <v>33.628318584071003</v>
      </c>
      <c r="K4923" s="12">
        <v>5.0147492625370003</v>
      </c>
      <c r="L4923" s="12">
        <v>3.53982300885</v>
      </c>
      <c r="M4923" s="12">
        <v>12.684365781711</v>
      </c>
      <c r="N4923" s="12">
        <v>1.474926253687</v>
      </c>
      <c r="O4923" s="12">
        <v>8.5545722713860002</v>
      </c>
      <c r="P4923" s="12">
        <v>1.474926253687</v>
      </c>
      <c r="Q4923" s="12">
        <v>2.0648967551620001</v>
      </c>
      <c r="R4923" s="12">
        <v>28.318584070796</v>
      </c>
      <c r="S4923" s="34">
        <v>8.5545722713860002</v>
      </c>
    </row>
    <row r="4924" spans="4:19" x14ac:dyDescent="0.2">
      <c r="D4924" s="175"/>
      <c r="E4924" s="4" t="s">
        <v>33</v>
      </c>
      <c r="F4924" s="6"/>
      <c r="G4924" s="5">
        <v>365</v>
      </c>
      <c r="H4924" s="32">
        <v>24.109589041096001</v>
      </c>
      <c r="I4924" s="12">
        <v>39.178082191781002</v>
      </c>
      <c r="J4924" s="12">
        <v>38.356164383562003</v>
      </c>
      <c r="K4924" s="12">
        <v>2.1917808219179999</v>
      </c>
      <c r="L4924" s="12">
        <v>2.4657534246580002</v>
      </c>
      <c r="M4924" s="12">
        <v>14.794520547945</v>
      </c>
      <c r="N4924" s="12">
        <v>2.4657534246580002</v>
      </c>
      <c r="O4924" s="12">
        <v>8.2191780821920002</v>
      </c>
      <c r="P4924" s="12">
        <v>2.1917808219179999</v>
      </c>
      <c r="Q4924" s="12">
        <v>1.095890410959</v>
      </c>
      <c r="R4924" s="12">
        <v>24.109589041096001</v>
      </c>
      <c r="S4924" s="34">
        <v>10.684931506849001</v>
      </c>
    </row>
    <row r="4925" spans="4:19" x14ac:dyDescent="0.2">
      <c r="D4925" s="175"/>
      <c r="E4925" s="4" t="s">
        <v>34</v>
      </c>
      <c r="F4925" s="6"/>
      <c r="G4925" s="5">
        <v>86</v>
      </c>
      <c r="H4925" s="77">
        <v>16.279069767442</v>
      </c>
      <c r="I4925" s="33">
        <v>32.558139534883999</v>
      </c>
      <c r="J4925" s="33">
        <v>30.232558139535001</v>
      </c>
      <c r="K4925" s="12">
        <v>3.488372093023</v>
      </c>
      <c r="L4925" s="12">
        <v>1.1627906976739999</v>
      </c>
      <c r="M4925" s="28">
        <v>20.930232558139998</v>
      </c>
      <c r="N4925" s="12">
        <v>1.1627906976739999</v>
      </c>
      <c r="O4925" s="12">
        <v>4.6511627906979998</v>
      </c>
      <c r="P4925" s="12">
        <v>4.6511627906979998</v>
      </c>
      <c r="Q4925" s="29">
        <v>0</v>
      </c>
      <c r="R4925" s="28">
        <v>31.395348837208999</v>
      </c>
      <c r="S4925" s="34">
        <v>10.465116279069999</v>
      </c>
    </row>
    <row r="4926" spans="4:19" x14ac:dyDescent="0.2">
      <c r="D4926" s="174" t="s">
        <v>35</v>
      </c>
      <c r="E4926" s="20" t="s">
        <v>36</v>
      </c>
      <c r="F4926" s="22"/>
      <c r="G4926" s="21">
        <v>597</v>
      </c>
      <c r="H4926" s="51">
        <v>21.943048576214</v>
      </c>
      <c r="I4926" s="19">
        <v>35.678391959799001</v>
      </c>
      <c r="J4926" s="78">
        <v>30.988274706868001</v>
      </c>
      <c r="K4926" s="19">
        <v>4.5226130653269996</v>
      </c>
      <c r="L4926" s="19">
        <v>2.1775544388610002</v>
      </c>
      <c r="M4926" s="19">
        <v>13.735343383585001</v>
      </c>
      <c r="N4926" s="19">
        <v>2.0100502512560001</v>
      </c>
      <c r="O4926" s="19">
        <v>5.5276381909549999</v>
      </c>
      <c r="P4926" s="19">
        <v>2.84757118928</v>
      </c>
      <c r="Q4926" s="19">
        <v>1.0050251256280001</v>
      </c>
      <c r="R4926" s="19">
        <v>30.820770519263</v>
      </c>
      <c r="S4926" s="50">
        <v>9.7152428810719993</v>
      </c>
    </row>
    <row r="4927" spans="4:19" x14ac:dyDescent="0.2">
      <c r="D4927" s="175"/>
      <c r="E4927" s="4" t="s">
        <v>37</v>
      </c>
      <c r="F4927" s="6"/>
      <c r="G4927" s="5">
        <v>566</v>
      </c>
      <c r="H4927" s="32">
        <v>25.265017667845001</v>
      </c>
      <c r="I4927" s="28">
        <v>45.583038869257997</v>
      </c>
      <c r="J4927" s="28">
        <v>42.226148409894002</v>
      </c>
      <c r="K4927" s="12">
        <v>3.1802120141339998</v>
      </c>
      <c r="L4927" s="12">
        <v>2.473498233216</v>
      </c>
      <c r="M4927" s="12">
        <v>18.021201413427999</v>
      </c>
      <c r="N4927" s="12">
        <v>1.9434628975270001</v>
      </c>
      <c r="O4927" s="12">
        <v>10.95406360424</v>
      </c>
      <c r="P4927" s="12">
        <v>1.9434628975270001</v>
      </c>
      <c r="Q4927" s="12">
        <v>1.413427561837</v>
      </c>
      <c r="R4927" s="33">
        <v>21.024734982331999</v>
      </c>
      <c r="S4927" s="34">
        <v>8.1272084805650007</v>
      </c>
    </row>
    <row r="4928" spans="4:19" x14ac:dyDescent="0.2">
      <c r="D4928" s="174" t="s">
        <v>38</v>
      </c>
      <c r="E4928" s="20" t="s">
        <v>39</v>
      </c>
      <c r="F4928" s="22"/>
      <c r="G4928" s="21">
        <v>58</v>
      </c>
      <c r="H4928" s="134">
        <v>17.241379310345</v>
      </c>
      <c r="I4928" s="78">
        <v>34.482758620689999</v>
      </c>
      <c r="J4928" s="98">
        <v>17.241379310345</v>
      </c>
      <c r="K4928" s="19">
        <v>1.7241379310339999</v>
      </c>
      <c r="L4928" s="19">
        <v>1.7241379310339999</v>
      </c>
      <c r="M4928" s="78">
        <v>6.8965517241379999</v>
      </c>
      <c r="N4928" s="19">
        <v>1.7241379310339999</v>
      </c>
      <c r="O4928" s="19">
        <v>5.1724137931029999</v>
      </c>
      <c r="P4928" s="19">
        <v>1.7241379310339999</v>
      </c>
      <c r="Q4928" s="88">
        <v>8.6206896551720007</v>
      </c>
      <c r="R4928" s="19">
        <v>27.586206896552</v>
      </c>
      <c r="S4928" s="50">
        <v>13.793103448276</v>
      </c>
    </row>
    <row r="4929" spans="2:19" x14ac:dyDescent="0.2">
      <c r="D4929" s="175"/>
      <c r="E4929" s="4" t="s">
        <v>40</v>
      </c>
      <c r="F4929" s="6"/>
      <c r="G4929" s="5">
        <v>144</v>
      </c>
      <c r="H4929" s="94">
        <v>34.027777777777999</v>
      </c>
      <c r="I4929" s="49">
        <v>53.472222222222001</v>
      </c>
      <c r="J4929" s="12">
        <v>32.638888888888999</v>
      </c>
      <c r="K4929" s="12">
        <v>4.166666666667</v>
      </c>
      <c r="L4929" s="12">
        <v>2.083333333333</v>
      </c>
      <c r="M4929" s="12">
        <v>13.194444444444001</v>
      </c>
      <c r="N4929" s="12">
        <v>2.083333333333</v>
      </c>
      <c r="O4929" s="12">
        <v>9.7222222222219994</v>
      </c>
      <c r="P4929" s="12">
        <v>4.166666666667</v>
      </c>
      <c r="Q4929" s="12">
        <v>0.694444444444</v>
      </c>
      <c r="R4929" s="12">
        <v>21.527777777777999</v>
      </c>
      <c r="S4929" s="101">
        <v>2.083333333333</v>
      </c>
    </row>
    <row r="4930" spans="2:19" x14ac:dyDescent="0.2">
      <c r="D4930" s="175"/>
      <c r="E4930" s="4" t="s">
        <v>41</v>
      </c>
      <c r="F4930" s="6"/>
      <c r="G4930" s="5">
        <v>202</v>
      </c>
      <c r="H4930" s="75">
        <v>29.207920792079001</v>
      </c>
      <c r="I4930" s="12">
        <v>43.069306930693003</v>
      </c>
      <c r="J4930" s="12">
        <v>40.594059405941003</v>
      </c>
      <c r="K4930" s="12">
        <v>3.4653465346529999</v>
      </c>
      <c r="L4930" s="12">
        <v>1.9801980198019999</v>
      </c>
      <c r="M4930" s="12">
        <v>13.366336633663</v>
      </c>
      <c r="N4930" s="12">
        <v>1.9801980198019999</v>
      </c>
      <c r="O4930" s="12">
        <v>10.39603960396</v>
      </c>
      <c r="P4930" s="12">
        <v>3.9603960396039999</v>
      </c>
      <c r="Q4930" s="12">
        <v>0.49504950495</v>
      </c>
      <c r="R4930" s="33">
        <v>20.297029702970001</v>
      </c>
      <c r="S4930" s="34">
        <v>8.4158415841580005</v>
      </c>
    </row>
    <row r="4931" spans="2:19" x14ac:dyDescent="0.2">
      <c r="D4931" s="175"/>
      <c r="E4931" s="4" t="s">
        <v>42</v>
      </c>
      <c r="F4931" s="6"/>
      <c r="G4931" s="5">
        <v>208</v>
      </c>
      <c r="H4931" s="32">
        <v>26.923076923077002</v>
      </c>
      <c r="I4931" s="12">
        <v>42.307692307692001</v>
      </c>
      <c r="J4931" s="28">
        <v>45.192307692307999</v>
      </c>
      <c r="K4931" s="12">
        <v>3.8461538461539999</v>
      </c>
      <c r="L4931" s="12">
        <v>2.884615384615</v>
      </c>
      <c r="M4931" s="12">
        <v>12.5</v>
      </c>
      <c r="N4931" s="12">
        <v>1.923076923077</v>
      </c>
      <c r="O4931" s="12">
        <v>7.6923076923079998</v>
      </c>
      <c r="P4931" s="12">
        <v>1.923076923077</v>
      </c>
      <c r="Q4931" s="12">
        <v>0.48076923076900002</v>
      </c>
      <c r="R4931" s="12">
        <v>23.076923076922998</v>
      </c>
      <c r="S4931" s="34">
        <v>5.2884615384620002</v>
      </c>
    </row>
    <row r="4932" spans="2:19" x14ac:dyDescent="0.2">
      <c r="D4932" s="175"/>
      <c r="E4932" s="4" t="s">
        <v>43</v>
      </c>
      <c r="F4932" s="6"/>
      <c r="G4932" s="5">
        <v>199</v>
      </c>
      <c r="H4932" s="32">
        <v>24.120603015075002</v>
      </c>
      <c r="I4932" s="28">
        <v>46.231155778893999</v>
      </c>
      <c r="J4932" s="12">
        <v>38.693467336683</v>
      </c>
      <c r="K4932" s="12">
        <v>4.5226130653269996</v>
      </c>
      <c r="L4932" s="12">
        <v>3.015075376884</v>
      </c>
      <c r="M4932" s="12">
        <v>20.603015075377002</v>
      </c>
      <c r="N4932" s="12">
        <v>2.5125628140699998</v>
      </c>
      <c r="O4932" s="12">
        <v>9.5477386934670001</v>
      </c>
      <c r="P4932" s="12">
        <v>2.0100502512560001</v>
      </c>
      <c r="Q4932" s="12">
        <v>2.0100502512560001</v>
      </c>
      <c r="R4932" s="12">
        <v>25.125628140703999</v>
      </c>
      <c r="S4932" s="34">
        <v>8.0402010050250006</v>
      </c>
    </row>
    <row r="4933" spans="2:19" x14ac:dyDescent="0.2">
      <c r="D4933" s="175"/>
      <c r="E4933" s="4" t="s">
        <v>44</v>
      </c>
      <c r="F4933" s="6"/>
      <c r="G4933" s="5">
        <v>211</v>
      </c>
      <c r="H4933" s="77">
        <v>16.587677725117999</v>
      </c>
      <c r="I4933" s="12">
        <v>36.018957345971998</v>
      </c>
      <c r="J4933" s="12">
        <v>37.914691943127998</v>
      </c>
      <c r="K4933" s="12">
        <v>4.7393364928909998</v>
      </c>
      <c r="L4933" s="12">
        <v>2.843601895735</v>
      </c>
      <c r="M4933" s="28">
        <v>22.748815165877001</v>
      </c>
      <c r="N4933" s="12">
        <v>2.3696682464449998</v>
      </c>
      <c r="O4933" s="12">
        <v>9.0047393364929995</v>
      </c>
      <c r="P4933" s="12">
        <v>1.421800947867</v>
      </c>
      <c r="Q4933" s="12">
        <v>0.94786729857800001</v>
      </c>
      <c r="R4933" s="12">
        <v>27.488151658768</v>
      </c>
      <c r="S4933" s="34">
        <v>10.900473933649</v>
      </c>
    </row>
    <row r="4934" spans="2:19" x14ac:dyDescent="0.2">
      <c r="D4934" s="176"/>
      <c r="E4934" s="59" t="s">
        <v>45</v>
      </c>
      <c r="F4934" s="60"/>
      <c r="G4934" s="56">
        <v>141</v>
      </c>
      <c r="H4934" s="136">
        <v>12.056737588652</v>
      </c>
      <c r="I4934" s="92">
        <v>21.985815602837</v>
      </c>
      <c r="J4934" s="92">
        <v>24.113475177304998</v>
      </c>
      <c r="K4934" s="47">
        <v>2.8368794326239999</v>
      </c>
      <c r="L4934" s="47">
        <v>0.70921985815599997</v>
      </c>
      <c r="M4934" s="47">
        <v>13.475177304964999</v>
      </c>
      <c r="N4934" s="47">
        <v>0.70921985815599997</v>
      </c>
      <c r="O4934" s="95">
        <v>2.1276595744679998</v>
      </c>
      <c r="P4934" s="47">
        <v>1.4184397163119999</v>
      </c>
      <c r="Q4934" s="80">
        <v>0</v>
      </c>
      <c r="R4934" s="109">
        <v>41.843971631206003</v>
      </c>
      <c r="S4934" s="112">
        <v>18.439716312057001</v>
      </c>
    </row>
    <row r="4936" spans="2:19" x14ac:dyDescent="0.2">
      <c r="B4936" s="43" t="str">
        <f xml:space="preserve"> HYPERLINK("#'目次'!B185", "[179]")</f>
        <v>[179]</v>
      </c>
      <c r="C4936" s="31" t="s">
        <v>343</v>
      </c>
    </row>
    <row r="4937" spans="2:19" x14ac:dyDescent="0.2">
      <c r="C4937" s="156" t="s">
        <v>292</v>
      </c>
    </row>
    <row r="4940" spans="2:19" ht="48" x14ac:dyDescent="0.2">
      <c r="D4940" s="177"/>
      <c r="E4940" s="178"/>
      <c r="F4940" s="178"/>
      <c r="G4940" s="40" t="s">
        <v>14</v>
      </c>
      <c r="H4940" s="42" t="s">
        <v>325</v>
      </c>
      <c r="I4940" s="15" t="s">
        <v>326</v>
      </c>
      <c r="J4940" s="15" t="s">
        <v>327</v>
      </c>
      <c r="K4940" s="15" t="s">
        <v>328</v>
      </c>
      <c r="L4940" s="15" t="s">
        <v>329</v>
      </c>
      <c r="M4940" s="15" t="s">
        <v>330</v>
      </c>
      <c r="N4940" s="15" t="s">
        <v>331</v>
      </c>
      <c r="O4940" s="15" t="s">
        <v>332</v>
      </c>
      <c r="P4940" s="15" t="s">
        <v>333</v>
      </c>
      <c r="Q4940" s="15" t="s">
        <v>86</v>
      </c>
      <c r="R4940" s="15" t="s">
        <v>334</v>
      </c>
      <c r="S4940" s="44" t="s">
        <v>17</v>
      </c>
    </row>
    <row r="4941" spans="2:19" x14ac:dyDescent="0.2">
      <c r="D4941" s="179"/>
      <c r="E4941" s="180"/>
      <c r="F4941" s="180"/>
      <c r="G4941" s="39"/>
      <c r="H4941" s="41"/>
      <c r="I4941" s="14"/>
      <c r="J4941" s="14"/>
      <c r="K4941" s="14"/>
      <c r="L4941" s="14"/>
      <c r="M4941" s="14"/>
      <c r="N4941" s="14"/>
      <c r="O4941" s="14"/>
      <c r="P4941" s="14"/>
      <c r="Q4941" s="14"/>
      <c r="R4941" s="14"/>
      <c r="S4941" s="38"/>
    </row>
    <row r="4942" spans="2:19" x14ac:dyDescent="0.2">
      <c r="D4942" s="58"/>
      <c r="E4942" s="53" t="s">
        <v>14</v>
      </c>
      <c r="F4942" s="52"/>
      <c r="G4942" s="37">
        <v>1163</v>
      </c>
      <c r="H4942" s="24">
        <v>23.559759243336</v>
      </c>
      <c r="I4942" s="24">
        <v>40.498710232157997</v>
      </c>
      <c r="J4942" s="24">
        <v>36.457437661221</v>
      </c>
      <c r="K4942" s="24">
        <v>3.8693035253649999</v>
      </c>
      <c r="L4942" s="24">
        <v>2.3215821152189999</v>
      </c>
      <c r="M4942" s="24">
        <v>15.821152192605</v>
      </c>
      <c r="N4942" s="24">
        <v>1.977644024076</v>
      </c>
      <c r="O4942" s="24">
        <v>8.1685296646599994</v>
      </c>
      <c r="P4942" s="24">
        <v>2.407566638005</v>
      </c>
      <c r="Q4942" s="24">
        <v>1.2037833190030001</v>
      </c>
      <c r="R4942" s="24">
        <v>26.053310404127</v>
      </c>
      <c r="S4942" s="68">
        <v>8.9423903697329994</v>
      </c>
    </row>
    <row r="4943" spans="2:19" x14ac:dyDescent="0.2">
      <c r="D4943" s="174" t="s">
        <v>52</v>
      </c>
      <c r="E4943" s="20" t="s">
        <v>53</v>
      </c>
      <c r="F4943" s="22"/>
      <c r="G4943" s="21">
        <v>15</v>
      </c>
      <c r="H4943" s="138">
        <v>6.666666666667</v>
      </c>
      <c r="I4943" s="78">
        <v>33.333333333333002</v>
      </c>
      <c r="J4943" s="98">
        <v>6.666666666667</v>
      </c>
      <c r="K4943" s="74">
        <v>0</v>
      </c>
      <c r="L4943" s="19">
        <v>6.666666666667</v>
      </c>
      <c r="M4943" s="78">
        <v>6.666666666667</v>
      </c>
      <c r="N4943" s="74">
        <v>0</v>
      </c>
      <c r="O4943" s="123">
        <v>0</v>
      </c>
      <c r="P4943" s="74">
        <v>0</v>
      </c>
      <c r="Q4943" s="74">
        <v>0</v>
      </c>
      <c r="R4943" s="105">
        <v>46.666666666666998</v>
      </c>
      <c r="S4943" s="147">
        <v>20</v>
      </c>
    </row>
    <row r="4944" spans="2:19" ht="24" x14ac:dyDescent="0.2">
      <c r="D4944" s="175"/>
      <c r="E4944" s="4" t="s">
        <v>54</v>
      </c>
      <c r="F4944" s="6"/>
      <c r="G4944" s="5">
        <v>116</v>
      </c>
      <c r="H4944" s="77">
        <v>14.655172413793</v>
      </c>
      <c r="I4944" s="61">
        <v>29.310344827586</v>
      </c>
      <c r="J4944" s="33">
        <v>27.586206896552</v>
      </c>
      <c r="K4944" s="12">
        <v>2.586206896552</v>
      </c>
      <c r="L4944" s="12">
        <v>0.86206896551699996</v>
      </c>
      <c r="M4944" s="33">
        <v>8.6206896551720007</v>
      </c>
      <c r="N4944" s="12">
        <v>4.3103448275860003</v>
      </c>
      <c r="O4944" s="12">
        <v>4.3103448275860003</v>
      </c>
      <c r="P4944" s="12">
        <v>5.1724137931029999</v>
      </c>
      <c r="Q4944" s="29">
        <v>0</v>
      </c>
      <c r="R4944" s="49">
        <v>37.068965517240997</v>
      </c>
      <c r="S4944" s="34">
        <v>10.344827586207</v>
      </c>
    </row>
    <row r="4945" spans="4:19" x14ac:dyDescent="0.2">
      <c r="D4945" s="175"/>
      <c r="E4945" s="4" t="s">
        <v>55</v>
      </c>
      <c r="F4945" s="6"/>
      <c r="G4945" s="5">
        <v>41</v>
      </c>
      <c r="H4945" s="32">
        <v>21.951219512194999</v>
      </c>
      <c r="I4945" s="12">
        <v>43.902439024389999</v>
      </c>
      <c r="J4945" s="61">
        <v>21.951219512194999</v>
      </c>
      <c r="K4945" s="12">
        <v>2.4390243902440001</v>
      </c>
      <c r="L4945" s="12">
        <v>2.4390243902440001</v>
      </c>
      <c r="M4945" s="49">
        <v>31.707317073171001</v>
      </c>
      <c r="N4945" s="12">
        <v>4.8780487804880002</v>
      </c>
      <c r="O4945" s="12">
        <v>7.3170731707319998</v>
      </c>
      <c r="P4945" s="12">
        <v>2.4390243902440001</v>
      </c>
      <c r="Q4945" s="29">
        <v>0</v>
      </c>
      <c r="R4945" s="33">
        <v>17.073170731706998</v>
      </c>
      <c r="S4945" s="34">
        <v>12.195121951220001</v>
      </c>
    </row>
    <row r="4946" spans="4:19" x14ac:dyDescent="0.2">
      <c r="D4946" s="175"/>
      <c r="E4946" s="4" t="s">
        <v>56</v>
      </c>
      <c r="F4946" s="6"/>
      <c r="G4946" s="5">
        <v>60</v>
      </c>
      <c r="H4946" s="75">
        <v>30</v>
      </c>
      <c r="I4946" s="49">
        <v>51.666666666666998</v>
      </c>
      <c r="J4946" s="28">
        <v>41.666666666666998</v>
      </c>
      <c r="K4946" s="12">
        <v>8.333333333333</v>
      </c>
      <c r="L4946" s="12">
        <v>3.333333333333</v>
      </c>
      <c r="M4946" s="12">
        <v>16.666666666666998</v>
      </c>
      <c r="N4946" s="12">
        <v>1.666666666667</v>
      </c>
      <c r="O4946" s="12">
        <v>6.666666666667</v>
      </c>
      <c r="P4946" s="29">
        <v>0</v>
      </c>
      <c r="Q4946" s="12">
        <v>3.333333333333</v>
      </c>
      <c r="R4946" s="33">
        <v>18.333333333333002</v>
      </c>
      <c r="S4946" s="34">
        <v>11.666666666667</v>
      </c>
    </row>
    <row r="4947" spans="4:19" x14ac:dyDescent="0.2">
      <c r="D4947" s="175"/>
      <c r="E4947" s="4" t="s">
        <v>57</v>
      </c>
      <c r="F4947" s="6"/>
      <c r="G4947" s="5">
        <v>283</v>
      </c>
      <c r="H4947" s="75">
        <v>30.742049469965</v>
      </c>
      <c r="I4947" s="28">
        <v>46.289752650177</v>
      </c>
      <c r="J4947" s="12">
        <v>39.575971731449002</v>
      </c>
      <c r="K4947" s="12">
        <v>4.5936395759720003</v>
      </c>
      <c r="L4947" s="12">
        <v>2.473498233216</v>
      </c>
      <c r="M4947" s="12">
        <v>19.081272084805999</v>
      </c>
      <c r="N4947" s="12">
        <v>2.1201413427559999</v>
      </c>
      <c r="O4947" s="12">
        <v>10.247349823322001</v>
      </c>
      <c r="P4947" s="12">
        <v>1.766784452297</v>
      </c>
      <c r="Q4947" s="12">
        <v>0.35335689045899998</v>
      </c>
      <c r="R4947" s="12">
        <v>21.554770318020999</v>
      </c>
      <c r="S4947" s="34">
        <v>4.2402826855119997</v>
      </c>
    </row>
    <row r="4948" spans="4:19" x14ac:dyDescent="0.2">
      <c r="D4948" s="175"/>
      <c r="E4948" s="4" t="s">
        <v>58</v>
      </c>
      <c r="F4948" s="6"/>
      <c r="G4948" s="5">
        <v>123</v>
      </c>
      <c r="H4948" s="32">
        <v>21.951219512194999</v>
      </c>
      <c r="I4948" s="12">
        <v>40.650406504065003</v>
      </c>
      <c r="J4948" s="12">
        <v>34.146341463414998</v>
      </c>
      <c r="K4948" s="12">
        <v>2.4390243902440001</v>
      </c>
      <c r="L4948" s="12">
        <v>2.4390243902440001</v>
      </c>
      <c r="M4948" s="12">
        <v>12.195121951220001</v>
      </c>
      <c r="N4948" s="12">
        <v>1.6260162601629999</v>
      </c>
      <c r="O4948" s="12">
        <v>7.3170731707319998</v>
      </c>
      <c r="P4948" s="12">
        <v>7.3170731707319998</v>
      </c>
      <c r="Q4948" s="12">
        <v>2.4390243902440001</v>
      </c>
      <c r="R4948" s="12">
        <v>26.016260162601998</v>
      </c>
      <c r="S4948" s="34">
        <v>10.569105691057</v>
      </c>
    </row>
    <row r="4949" spans="4:19" x14ac:dyDescent="0.2">
      <c r="D4949" s="175"/>
      <c r="E4949" s="4" t="s">
        <v>59</v>
      </c>
      <c r="F4949" s="6"/>
      <c r="G4949" s="5">
        <v>186</v>
      </c>
      <c r="H4949" s="32">
        <v>19.354838709677001</v>
      </c>
      <c r="I4949" s="12">
        <v>39.247311827956999</v>
      </c>
      <c r="J4949" s="28">
        <v>45.698924731182998</v>
      </c>
      <c r="K4949" s="12">
        <v>3.7634408602149998</v>
      </c>
      <c r="L4949" s="12">
        <v>3.2258064516129998</v>
      </c>
      <c r="M4949" s="12">
        <v>12.903225806451999</v>
      </c>
      <c r="N4949" s="12">
        <v>2.1505376344089999</v>
      </c>
      <c r="O4949" s="12">
        <v>7.5268817204299996</v>
      </c>
      <c r="P4949" s="12">
        <v>1.6129032258060001</v>
      </c>
      <c r="Q4949" s="12">
        <v>1.6129032258060001</v>
      </c>
      <c r="R4949" s="12">
        <v>23.655913978495001</v>
      </c>
      <c r="S4949" s="34">
        <v>8.6021505376339995</v>
      </c>
    </row>
    <row r="4950" spans="4:19" x14ac:dyDescent="0.2">
      <c r="D4950" s="175"/>
      <c r="E4950" s="4" t="s">
        <v>60</v>
      </c>
      <c r="F4950" s="6"/>
      <c r="G4950" s="5">
        <v>163</v>
      </c>
      <c r="H4950" s="32">
        <v>23.312883435583</v>
      </c>
      <c r="I4950" s="12">
        <v>42.944785276074001</v>
      </c>
      <c r="J4950" s="28">
        <v>41.717791411043002</v>
      </c>
      <c r="K4950" s="12">
        <v>4.9079754601229997</v>
      </c>
      <c r="L4950" s="12">
        <v>1.2269938650309999</v>
      </c>
      <c r="M4950" s="28">
        <v>22.699386503067</v>
      </c>
      <c r="N4950" s="12">
        <v>1.2269938650309999</v>
      </c>
      <c r="O4950" s="12">
        <v>11.042944785275999</v>
      </c>
      <c r="P4950" s="12">
        <v>1.8404907975460001</v>
      </c>
      <c r="Q4950" s="29">
        <v>0</v>
      </c>
      <c r="R4950" s="12">
        <v>24.539877300613</v>
      </c>
      <c r="S4950" s="34">
        <v>10.429447852760999</v>
      </c>
    </row>
    <row r="4951" spans="4:19" x14ac:dyDescent="0.2">
      <c r="D4951" s="175"/>
      <c r="E4951" s="4" t="s">
        <v>61</v>
      </c>
      <c r="F4951" s="6"/>
      <c r="G4951" s="5">
        <v>72</v>
      </c>
      <c r="H4951" s="32">
        <v>25</v>
      </c>
      <c r="I4951" s="12">
        <v>40.277777777777999</v>
      </c>
      <c r="J4951" s="61">
        <v>22.222222222222001</v>
      </c>
      <c r="K4951" s="12">
        <v>2.7777777777780002</v>
      </c>
      <c r="L4951" s="12">
        <v>2.7777777777780002</v>
      </c>
      <c r="M4951" s="61">
        <v>5.5555555555560003</v>
      </c>
      <c r="N4951" s="12">
        <v>1.3888888888890001</v>
      </c>
      <c r="O4951" s="12">
        <v>5.5555555555560003</v>
      </c>
      <c r="P4951" s="29">
        <v>0</v>
      </c>
      <c r="Q4951" s="12">
        <v>5.5555555555560003</v>
      </c>
      <c r="R4951" s="12">
        <v>26.388888888888999</v>
      </c>
      <c r="S4951" s="34">
        <v>11.111111111111001</v>
      </c>
    </row>
    <row r="4952" spans="4:19" x14ac:dyDescent="0.2">
      <c r="D4952" s="175"/>
      <c r="E4952" s="4" t="s">
        <v>62</v>
      </c>
      <c r="F4952" s="6"/>
      <c r="G4952" s="5">
        <v>103</v>
      </c>
      <c r="H4952" s="32">
        <v>21.359223300970999</v>
      </c>
      <c r="I4952" s="61">
        <v>29.126213592233</v>
      </c>
      <c r="J4952" s="12">
        <v>33.009708737864003</v>
      </c>
      <c r="K4952" s="12">
        <v>2.9126213592229999</v>
      </c>
      <c r="L4952" s="12">
        <v>1.9417475728160001</v>
      </c>
      <c r="M4952" s="12">
        <v>15.533980582524</v>
      </c>
      <c r="N4952" s="29">
        <v>0</v>
      </c>
      <c r="O4952" s="12">
        <v>8.7378640776700003</v>
      </c>
      <c r="P4952" s="12">
        <v>0.97087378640800004</v>
      </c>
      <c r="Q4952" s="12">
        <v>0.97087378640800004</v>
      </c>
      <c r="R4952" s="49">
        <v>37.864077669902997</v>
      </c>
      <c r="S4952" s="34">
        <v>10.679611650485</v>
      </c>
    </row>
    <row r="4953" spans="4:19" x14ac:dyDescent="0.2">
      <c r="D4953" s="174" t="s">
        <v>63</v>
      </c>
      <c r="E4953" s="20" t="s">
        <v>64</v>
      </c>
      <c r="F4953" s="22"/>
      <c r="G4953" s="21">
        <v>214</v>
      </c>
      <c r="H4953" s="134">
        <v>16.355140186916</v>
      </c>
      <c r="I4953" s="78">
        <v>33.644859813083997</v>
      </c>
      <c r="J4953" s="19">
        <v>34.579439252336002</v>
      </c>
      <c r="K4953" s="19">
        <v>3.2710280373830001</v>
      </c>
      <c r="L4953" s="19">
        <v>3.7383177570089998</v>
      </c>
      <c r="M4953" s="19">
        <v>13.084112149533</v>
      </c>
      <c r="N4953" s="19">
        <v>3.2710280373830001</v>
      </c>
      <c r="O4953" s="19">
        <v>7.9439252336450004</v>
      </c>
      <c r="P4953" s="19">
        <v>4.2056074766359997</v>
      </c>
      <c r="Q4953" s="19">
        <v>1.401869158879</v>
      </c>
      <c r="R4953" s="19">
        <v>29.906542056075001</v>
      </c>
      <c r="S4953" s="50">
        <v>11.214953271028</v>
      </c>
    </row>
    <row r="4954" spans="4:19" x14ac:dyDescent="0.2">
      <c r="D4954" s="175"/>
      <c r="E4954" s="4" t="s">
        <v>65</v>
      </c>
      <c r="F4954" s="6"/>
      <c r="G4954" s="5">
        <v>160</v>
      </c>
      <c r="H4954" s="32">
        <v>22.5</v>
      </c>
      <c r="I4954" s="33">
        <v>32.5</v>
      </c>
      <c r="J4954" s="12">
        <v>31.875</v>
      </c>
      <c r="K4954" s="12">
        <v>3.125</v>
      </c>
      <c r="L4954" s="12">
        <v>0.625</v>
      </c>
      <c r="M4954" s="12">
        <v>16.25</v>
      </c>
      <c r="N4954" s="12">
        <v>1.875</v>
      </c>
      <c r="O4954" s="12">
        <v>5.625</v>
      </c>
      <c r="P4954" s="12">
        <v>3.125</v>
      </c>
      <c r="Q4954" s="12">
        <v>1.25</v>
      </c>
      <c r="R4954" s="12">
        <v>29.375</v>
      </c>
      <c r="S4954" s="34">
        <v>11.875</v>
      </c>
    </row>
    <row r="4955" spans="4:19" x14ac:dyDescent="0.2">
      <c r="D4955" s="175"/>
      <c r="E4955" s="4" t="s">
        <v>66</v>
      </c>
      <c r="F4955" s="6"/>
      <c r="G4955" s="5">
        <v>160</v>
      </c>
      <c r="H4955" s="77">
        <v>16.25</v>
      </c>
      <c r="I4955" s="12">
        <v>39.375</v>
      </c>
      <c r="J4955" s="12">
        <v>36.25</v>
      </c>
      <c r="K4955" s="12">
        <v>6.875</v>
      </c>
      <c r="L4955" s="12">
        <v>1.875</v>
      </c>
      <c r="M4955" s="12">
        <v>16.25</v>
      </c>
      <c r="N4955" s="12">
        <v>1.25</v>
      </c>
      <c r="O4955" s="12">
        <v>6.875</v>
      </c>
      <c r="P4955" s="12">
        <v>0.625</v>
      </c>
      <c r="Q4955" s="12">
        <v>0.625</v>
      </c>
      <c r="R4955" s="12">
        <v>27.5</v>
      </c>
      <c r="S4955" s="34">
        <v>8.75</v>
      </c>
    </row>
    <row r="4956" spans="4:19" x14ac:dyDescent="0.2">
      <c r="D4956" s="175"/>
      <c r="E4956" s="4" t="s">
        <v>67</v>
      </c>
      <c r="F4956" s="6"/>
      <c r="G4956" s="5">
        <v>150</v>
      </c>
      <c r="H4956" s="32">
        <v>20</v>
      </c>
      <c r="I4956" s="49">
        <v>50.666666666666998</v>
      </c>
      <c r="J4956" s="12">
        <v>36.666666666666998</v>
      </c>
      <c r="K4956" s="12">
        <v>2.666666666667</v>
      </c>
      <c r="L4956" s="12">
        <v>3.333333333333</v>
      </c>
      <c r="M4956" s="12">
        <v>18.666666666666998</v>
      </c>
      <c r="N4956" s="29">
        <v>0</v>
      </c>
      <c r="O4956" s="12">
        <v>6</v>
      </c>
      <c r="P4956" s="12">
        <v>2</v>
      </c>
      <c r="Q4956" s="12">
        <v>2</v>
      </c>
      <c r="R4956" s="33">
        <v>20</v>
      </c>
      <c r="S4956" s="34">
        <v>8</v>
      </c>
    </row>
    <row r="4957" spans="4:19" x14ac:dyDescent="0.2">
      <c r="D4957" s="175"/>
      <c r="E4957" s="4" t="s">
        <v>68</v>
      </c>
      <c r="F4957" s="6"/>
      <c r="G4957" s="5">
        <v>110</v>
      </c>
      <c r="H4957" s="32">
        <v>26.363636363636001</v>
      </c>
      <c r="I4957" s="12">
        <v>37.272727272727003</v>
      </c>
      <c r="J4957" s="28">
        <v>42.727272727272997</v>
      </c>
      <c r="K4957" s="12">
        <v>4.5454545454549997</v>
      </c>
      <c r="L4957" s="12">
        <v>2.7272727272730002</v>
      </c>
      <c r="M4957" s="12">
        <v>16.363636363636001</v>
      </c>
      <c r="N4957" s="12">
        <v>1.818181818182</v>
      </c>
      <c r="O4957" s="12">
        <v>8.1818181818180005</v>
      </c>
      <c r="P4957" s="29">
        <v>0</v>
      </c>
      <c r="Q4957" s="29">
        <v>0</v>
      </c>
      <c r="R4957" s="12">
        <v>27.272727272727</v>
      </c>
      <c r="S4957" s="34">
        <v>7.2727272727269998</v>
      </c>
    </row>
    <row r="4958" spans="4:19" x14ac:dyDescent="0.2">
      <c r="D4958" s="175"/>
      <c r="E4958" s="4" t="s">
        <v>69</v>
      </c>
      <c r="F4958" s="6"/>
      <c r="G4958" s="5">
        <v>91</v>
      </c>
      <c r="H4958" s="75">
        <v>32.967032967032999</v>
      </c>
      <c r="I4958" s="12">
        <v>43.956043956043999</v>
      </c>
      <c r="J4958" s="12">
        <v>37.362637362637003</v>
      </c>
      <c r="K4958" s="12">
        <v>4.3956043956039998</v>
      </c>
      <c r="L4958" s="12">
        <v>4.3956043956039998</v>
      </c>
      <c r="M4958" s="12">
        <v>15.384615384615</v>
      </c>
      <c r="N4958" s="12">
        <v>4.3956043956039998</v>
      </c>
      <c r="O4958" s="28">
        <v>13.186813186813</v>
      </c>
      <c r="P4958" s="12">
        <v>5.4945054945049998</v>
      </c>
      <c r="Q4958" s="12">
        <v>1.098901098901</v>
      </c>
      <c r="R4958" s="12">
        <v>24.175824175824001</v>
      </c>
      <c r="S4958" s="34">
        <v>8.7912087912089998</v>
      </c>
    </row>
    <row r="4959" spans="4:19" x14ac:dyDescent="0.2">
      <c r="D4959" s="175"/>
      <c r="E4959" s="4" t="s">
        <v>70</v>
      </c>
      <c r="F4959" s="6"/>
      <c r="G4959" s="5">
        <v>127</v>
      </c>
      <c r="H4959" s="32">
        <v>25.984251968504001</v>
      </c>
      <c r="I4959" s="12">
        <v>37.795275590551</v>
      </c>
      <c r="J4959" s="12">
        <v>35.433070866142003</v>
      </c>
      <c r="K4959" s="12">
        <v>3.9370078740159999</v>
      </c>
      <c r="L4959" s="12">
        <v>0.78740157480299999</v>
      </c>
      <c r="M4959" s="12">
        <v>17.322834645669001</v>
      </c>
      <c r="N4959" s="12">
        <v>0.78740157480299999</v>
      </c>
      <c r="O4959" s="12">
        <v>7.0866141732279999</v>
      </c>
      <c r="P4959" s="12">
        <v>2.3622047244090001</v>
      </c>
      <c r="Q4959" s="12">
        <v>0.78740157480299999</v>
      </c>
      <c r="R4959" s="12">
        <v>29.921259842520001</v>
      </c>
      <c r="S4959" s="34">
        <v>7.0866141732279999</v>
      </c>
    </row>
    <row r="4960" spans="4:19" x14ac:dyDescent="0.2">
      <c r="D4960" s="175"/>
      <c r="E4960" s="4" t="s">
        <v>71</v>
      </c>
      <c r="F4960" s="6"/>
      <c r="G4960" s="5">
        <v>70</v>
      </c>
      <c r="H4960" s="94">
        <v>37.142857142856997</v>
      </c>
      <c r="I4960" s="28">
        <v>47.142857142856997</v>
      </c>
      <c r="J4960" s="12">
        <v>37.142857142856997</v>
      </c>
      <c r="K4960" s="29">
        <v>0</v>
      </c>
      <c r="L4960" s="12">
        <v>2.8571428571430002</v>
      </c>
      <c r="M4960" s="12">
        <v>12.857142857143</v>
      </c>
      <c r="N4960" s="12">
        <v>2.8571428571430002</v>
      </c>
      <c r="O4960" s="12">
        <v>10</v>
      </c>
      <c r="P4960" s="12">
        <v>1.4285714285710001</v>
      </c>
      <c r="Q4960" s="12">
        <v>1.4285714285710001</v>
      </c>
      <c r="R4960" s="33">
        <v>20</v>
      </c>
      <c r="S4960" s="34">
        <v>7.1428571428570002</v>
      </c>
    </row>
    <row r="4961" spans="2:19" x14ac:dyDescent="0.2">
      <c r="D4961" s="176"/>
      <c r="E4961" s="59" t="s">
        <v>72</v>
      </c>
      <c r="F4961" s="60"/>
      <c r="G4961" s="56">
        <v>69</v>
      </c>
      <c r="H4961" s="142">
        <v>37.681159420290001</v>
      </c>
      <c r="I4961" s="109">
        <v>57.971014492754001</v>
      </c>
      <c r="J4961" s="102">
        <v>42.028985507245999</v>
      </c>
      <c r="K4961" s="47">
        <v>5.7971014492749999</v>
      </c>
      <c r="L4961" s="80">
        <v>0</v>
      </c>
      <c r="M4961" s="47">
        <v>17.391304347826001</v>
      </c>
      <c r="N4961" s="47">
        <v>2.898550724638</v>
      </c>
      <c r="O4961" s="102">
        <v>15.942028985506999</v>
      </c>
      <c r="P4961" s="47">
        <v>1.449275362319</v>
      </c>
      <c r="Q4961" s="80">
        <v>0</v>
      </c>
      <c r="R4961" s="95">
        <v>17.391304347826001</v>
      </c>
      <c r="S4961" s="85">
        <v>5.7971014492749999</v>
      </c>
    </row>
    <row r="4963" spans="2:19" x14ac:dyDescent="0.2">
      <c r="B4963" s="43" t="str">
        <f xml:space="preserve"> HYPERLINK("#'目次'!B186", "[180]")</f>
        <v>[180]</v>
      </c>
      <c r="C4963" s="31" t="s">
        <v>343</v>
      </c>
    </row>
    <row r="4964" spans="2:19" x14ac:dyDescent="0.2">
      <c r="C4964" s="156" t="s">
        <v>292</v>
      </c>
    </row>
    <row r="4966" spans="2:19" x14ac:dyDescent="0.2">
      <c r="C4966" s="31" t="s">
        <v>75</v>
      </c>
    </row>
    <row r="4967" spans="2:19" ht="48" x14ac:dyDescent="0.2">
      <c r="D4967" s="177"/>
      <c r="E4967" s="178"/>
      <c r="F4967" s="178"/>
      <c r="G4967" s="40" t="s">
        <v>14</v>
      </c>
      <c r="H4967" s="42" t="s">
        <v>325</v>
      </c>
      <c r="I4967" s="15" t="s">
        <v>326</v>
      </c>
      <c r="J4967" s="15" t="s">
        <v>327</v>
      </c>
      <c r="K4967" s="15" t="s">
        <v>328</v>
      </c>
      <c r="L4967" s="15" t="s">
        <v>329</v>
      </c>
      <c r="M4967" s="15" t="s">
        <v>330</v>
      </c>
      <c r="N4967" s="15" t="s">
        <v>331</v>
      </c>
      <c r="O4967" s="15" t="s">
        <v>332</v>
      </c>
      <c r="P4967" s="15" t="s">
        <v>333</v>
      </c>
      <c r="Q4967" s="15" t="s">
        <v>86</v>
      </c>
      <c r="R4967" s="15" t="s">
        <v>334</v>
      </c>
      <c r="S4967" s="44" t="s">
        <v>17</v>
      </c>
    </row>
    <row r="4968" spans="2:19" x14ac:dyDescent="0.2">
      <c r="D4968" s="179"/>
      <c r="E4968" s="180"/>
      <c r="F4968" s="180"/>
      <c r="G4968" s="39"/>
      <c r="H4968" s="41"/>
      <c r="I4968" s="14"/>
      <c r="J4968" s="14"/>
      <c r="K4968" s="14"/>
      <c r="L4968" s="14"/>
      <c r="M4968" s="14"/>
      <c r="N4968" s="14"/>
      <c r="O4968" s="14"/>
      <c r="P4968" s="14"/>
      <c r="Q4968" s="14"/>
      <c r="R4968" s="14"/>
      <c r="S4968" s="38"/>
    </row>
    <row r="4969" spans="2:19" x14ac:dyDescent="0.2">
      <c r="D4969" s="58"/>
      <c r="E4969" s="53" t="s">
        <v>14</v>
      </c>
      <c r="F4969" s="52"/>
      <c r="G4969" s="37">
        <v>1163</v>
      </c>
      <c r="H4969" s="24">
        <v>23.559759243336</v>
      </c>
      <c r="I4969" s="24">
        <v>40.498710232157997</v>
      </c>
      <c r="J4969" s="24">
        <v>36.457437661221</v>
      </c>
      <c r="K4969" s="24">
        <v>3.8693035253649999</v>
      </c>
      <c r="L4969" s="24">
        <v>2.3215821152189999</v>
      </c>
      <c r="M4969" s="24">
        <v>15.821152192605</v>
      </c>
      <c r="N4969" s="24">
        <v>1.977644024076</v>
      </c>
      <c r="O4969" s="24">
        <v>8.1685296646599994</v>
      </c>
      <c r="P4969" s="24">
        <v>2.407566638005</v>
      </c>
      <c r="Q4969" s="24">
        <v>1.2037833190030001</v>
      </c>
      <c r="R4969" s="24">
        <v>26.053310404127</v>
      </c>
      <c r="S4969" s="68">
        <v>8.9423903697329994</v>
      </c>
    </row>
    <row r="4970" spans="2:19" x14ac:dyDescent="0.2">
      <c r="D4970" s="174" t="s">
        <v>36</v>
      </c>
      <c r="E4970" s="20" t="s">
        <v>76</v>
      </c>
      <c r="F4970" s="22"/>
      <c r="G4970" s="21">
        <v>597</v>
      </c>
      <c r="H4970" s="51">
        <v>21.943048576214</v>
      </c>
      <c r="I4970" s="19">
        <v>35.678391959799001</v>
      </c>
      <c r="J4970" s="78">
        <v>30.988274706868001</v>
      </c>
      <c r="K4970" s="19">
        <v>4.5226130653269996</v>
      </c>
      <c r="L4970" s="19">
        <v>2.1775544388610002</v>
      </c>
      <c r="M4970" s="19">
        <v>13.735343383585001</v>
      </c>
      <c r="N4970" s="19">
        <v>2.0100502512560001</v>
      </c>
      <c r="O4970" s="19">
        <v>5.5276381909549999</v>
      </c>
      <c r="P4970" s="19">
        <v>2.84757118928</v>
      </c>
      <c r="Q4970" s="19">
        <v>1.0050251256280001</v>
      </c>
      <c r="R4970" s="19">
        <v>30.820770519263</v>
      </c>
      <c r="S4970" s="50">
        <v>9.7152428810719993</v>
      </c>
    </row>
    <row r="4971" spans="2:19" x14ac:dyDescent="0.2">
      <c r="D4971" s="175"/>
      <c r="E4971" s="4" t="s">
        <v>39</v>
      </c>
      <c r="F4971" s="6"/>
      <c r="G4971" s="5">
        <v>32</v>
      </c>
      <c r="H4971" s="32">
        <v>18.75</v>
      </c>
      <c r="I4971" s="33">
        <v>34.375</v>
      </c>
      <c r="J4971" s="61">
        <v>15.625</v>
      </c>
      <c r="K4971" s="12">
        <v>3.125</v>
      </c>
      <c r="L4971" s="12">
        <v>3.125</v>
      </c>
      <c r="M4971" s="61">
        <v>3.125</v>
      </c>
      <c r="N4971" s="29">
        <v>0</v>
      </c>
      <c r="O4971" s="33">
        <v>3.125</v>
      </c>
      <c r="P4971" s="29">
        <v>0</v>
      </c>
      <c r="Q4971" s="28">
        <v>6.25</v>
      </c>
      <c r="R4971" s="49">
        <v>37.5</v>
      </c>
      <c r="S4971" s="34">
        <v>12.5</v>
      </c>
    </row>
    <row r="4972" spans="2:19" x14ac:dyDescent="0.2">
      <c r="D4972" s="175"/>
      <c r="E4972" s="4" t="s">
        <v>40</v>
      </c>
      <c r="F4972" s="6"/>
      <c r="G4972" s="5">
        <v>73</v>
      </c>
      <c r="H4972" s="75">
        <v>30.136986301370001</v>
      </c>
      <c r="I4972" s="12">
        <v>45.205479452055002</v>
      </c>
      <c r="J4972" s="33">
        <v>28.767123287671001</v>
      </c>
      <c r="K4972" s="12">
        <v>5.4794520547949999</v>
      </c>
      <c r="L4972" s="29">
        <v>0</v>
      </c>
      <c r="M4972" s="12">
        <v>10.958904109589</v>
      </c>
      <c r="N4972" s="29">
        <v>0</v>
      </c>
      <c r="O4972" s="12">
        <v>6.8493150684930004</v>
      </c>
      <c r="P4972" s="12">
        <v>5.4794520547949999</v>
      </c>
      <c r="Q4972" s="12">
        <v>1.369863013699</v>
      </c>
      <c r="R4972" s="28">
        <v>32.876712328766999</v>
      </c>
      <c r="S4972" s="101">
        <v>2.7397260273969999</v>
      </c>
    </row>
    <row r="4973" spans="2:19" x14ac:dyDescent="0.2">
      <c r="D4973" s="175"/>
      <c r="E4973" s="4" t="s">
        <v>41</v>
      </c>
      <c r="F4973" s="6"/>
      <c r="G4973" s="5">
        <v>106</v>
      </c>
      <c r="H4973" s="32">
        <v>22.641509433962</v>
      </c>
      <c r="I4973" s="12">
        <v>36.792452830188999</v>
      </c>
      <c r="J4973" s="12">
        <v>37.735849056604003</v>
      </c>
      <c r="K4973" s="12">
        <v>5.660377358491</v>
      </c>
      <c r="L4973" s="12">
        <v>0.94339622641499998</v>
      </c>
      <c r="M4973" s="12">
        <v>15.094339622642</v>
      </c>
      <c r="N4973" s="12">
        <v>1.88679245283</v>
      </c>
      <c r="O4973" s="12">
        <v>8.4905660377360004</v>
      </c>
      <c r="P4973" s="12">
        <v>5.660377358491</v>
      </c>
      <c r="Q4973" s="29">
        <v>0</v>
      </c>
      <c r="R4973" s="12">
        <v>26.415094339623</v>
      </c>
      <c r="S4973" s="34">
        <v>10.377358490565999</v>
      </c>
    </row>
    <row r="4974" spans="2:19" x14ac:dyDescent="0.2">
      <c r="D4974" s="175"/>
      <c r="E4974" s="4" t="s">
        <v>42</v>
      </c>
      <c r="F4974" s="6"/>
      <c r="G4974" s="5">
        <v>112</v>
      </c>
      <c r="H4974" s="32">
        <v>25</v>
      </c>
      <c r="I4974" s="12">
        <v>36.607142857143003</v>
      </c>
      <c r="J4974" s="12">
        <v>36.607142857143003</v>
      </c>
      <c r="K4974" s="12">
        <v>4.4642857142860004</v>
      </c>
      <c r="L4974" s="12">
        <v>1.785714285714</v>
      </c>
      <c r="M4974" s="12">
        <v>11.607142857143</v>
      </c>
      <c r="N4974" s="12">
        <v>1.785714285714</v>
      </c>
      <c r="O4974" s="12">
        <v>7.1428571428570002</v>
      </c>
      <c r="P4974" s="12">
        <v>1.785714285714</v>
      </c>
      <c r="Q4974" s="12">
        <v>0.89285714285700002</v>
      </c>
      <c r="R4974" s="12">
        <v>28.571428571428999</v>
      </c>
      <c r="S4974" s="34">
        <v>6.25</v>
      </c>
    </row>
    <row r="4975" spans="2:19" x14ac:dyDescent="0.2">
      <c r="D4975" s="175"/>
      <c r="E4975" s="4" t="s">
        <v>43</v>
      </c>
      <c r="F4975" s="6"/>
      <c r="G4975" s="5">
        <v>96</v>
      </c>
      <c r="H4975" s="32">
        <v>28.125</v>
      </c>
      <c r="I4975" s="28">
        <v>45.833333333333002</v>
      </c>
      <c r="J4975" s="12">
        <v>36.458333333333002</v>
      </c>
      <c r="K4975" s="12">
        <v>4.166666666667</v>
      </c>
      <c r="L4975" s="12">
        <v>4.166666666667</v>
      </c>
      <c r="M4975" s="12">
        <v>17.708333333333002</v>
      </c>
      <c r="N4975" s="12">
        <v>4.166666666667</v>
      </c>
      <c r="O4975" s="12">
        <v>4.166666666667</v>
      </c>
      <c r="P4975" s="12">
        <v>2.083333333333</v>
      </c>
      <c r="Q4975" s="12">
        <v>1.041666666667</v>
      </c>
      <c r="R4975" s="12">
        <v>27.083333333333002</v>
      </c>
      <c r="S4975" s="34">
        <v>7.291666666667</v>
      </c>
    </row>
    <row r="4976" spans="2:19" x14ac:dyDescent="0.2">
      <c r="D4976" s="175"/>
      <c r="E4976" s="4" t="s">
        <v>44</v>
      </c>
      <c r="F4976" s="6"/>
      <c r="G4976" s="5">
        <v>107</v>
      </c>
      <c r="H4976" s="106">
        <v>13.084112149533</v>
      </c>
      <c r="I4976" s="33">
        <v>30.841121495326998</v>
      </c>
      <c r="J4976" s="33">
        <v>29.906542056075001</v>
      </c>
      <c r="K4976" s="12">
        <v>5.6074766355139998</v>
      </c>
      <c r="L4976" s="12">
        <v>3.7383177570089998</v>
      </c>
      <c r="M4976" s="12">
        <v>19.626168224299001</v>
      </c>
      <c r="N4976" s="12">
        <v>3.7383177570089998</v>
      </c>
      <c r="O4976" s="12">
        <v>5.6074766355139998</v>
      </c>
      <c r="P4976" s="12">
        <v>1.869158878505</v>
      </c>
      <c r="Q4976" s="12">
        <v>0.93457943925200004</v>
      </c>
      <c r="R4976" s="12">
        <v>29.906542056075001</v>
      </c>
      <c r="S4976" s="34">
        <v>12.149532710280001</v>
      </c>
    </row>
    <row r="4977" spans="2:19" x14ac:dyDescent="0.2">
      <c r="D4977" s="175"/>
      <c r="E4977" s="4" t="s">
        <v>45</v>
      </c>
      <c r="F4977" s="6"/>
      <c r="G4977" s="5">
        <v>71</v>
      </c>
      <c r="H4977" s="77">
        <v>14.084507042254</v>
      </c>
      <c r="I4977" s="61">
        <v>16.901408450704</v>
      </c>
      <c r="J4977" s="61">
        <v>15.492957746479</v>
      </c>
      <c r="K4977" s="12">
        <v>1.4084507042250001</v>
      </c>
      <c r="L4977" s="12">
        <v>1.4084507042250001</v>
      </c>
      <c r="M4977" s="33">
        <v>8.4507042253520002</v>
      </c>
      <c r="N4977" s="29">
        <v>0</v>
      </c>
      <c r="O4977" s="90">
        <v>0</v>
      </c>
      <c r="P4977" s="12">
        <v>1.4084507042250001</v>
      </c>
      <c r="Q4977" s="29">
        <v>0</v>
      </c>
      <c r="R4977" s="49">
        <v>42.253521126761001</v>
      </c>
      <c r="S4977" s="107">
        <v>19.718309859154999</v>
      </c>
    </row>
    <row r="4978" spans="2:19" x14ac:dyDescent="0.2">
      <c r="D4978" s="174" t="s">
        <v>37</v>
      </c>
      <c r="E4978" s="20" t="s">
        <v>77</v>
      </c>
      <c r="F4978" s="22"/>
      <c r="G4978" s="21">
        <v>566</v>
      </c>
      <c r="H4978" s="51">
        <v>25.265017667845001</v>
      </c>
      <c r="I4978" s="88">
        <v>45.583038869257997</v>
      </c>
      <c r="J4978" s="88">
        <v>42.226148409894002</v>
      </c>
      <c r="K4978" s="19">
        <v>3.1802120141339998</v>
      </c>
      <c r="L4978" s="19">
        <v>2.473498233216</v>
      </c>
      <c r="M4978" s="19">
        <v>18.021201413427999</v>
      </c>
      <c r="N4978" s="19">
        <v>1.9434628975270001</v>
      </c>
      <c r="O4978" s="19">
        <v>10.95406360424</v>
      </c>
      <c r="P4978" s="19">
        <v>1.9434628975270001</v>
      </c>
      <c r="Q4978" s="19">
        <v>1.413427561837</v>
      </c>
      <c r="R4978" s="78">
        <v>21.024734982331999</v>
      </c>
      <c r="S4978" s="50">
        <v>8.1272084805650007</v>
      </c>
    </row>
    <row r="4979" spans="2:19" x14ac:dyDescent="0.2">
      <c r="D4979" s="175"/>
      <c r="E4979" s="4" t="s">
        <v>39</v>
      </c>
      <c r="F4979" s="6"/>
      <c r="G4979" s="5">
        <v>26</v>
      </c>
      <c r="H4979" s="77">
        <v>15.384615384615</v>
      </c>
      <c r="I4979" s="33">
        <v>34.615384615384997</v>
      </c>
      <c r="J4979" s="61">
        <v>19.230769230768999</v>
      </c>
      <c r="K4979" s="29">
        <v>0</v>
      </c>
      <c r="L4979" s="29">
        <v>0</v>
      </c>
      <c r="M4979" s="12">
        <v>11.538461538462</v>
      </c>
      <c r="N4979" s="12">
        <v>3.8461538461539999</v>
      </c>
      <c r="O4979" s="12">
        <v>7.6923076923079998</v>
      </c>
      <c r="P4979" s="12">
        <v>3.8461538461539999</v>
      </c>
      <c r="Q4979" s="49">
        <v>11.538461538462</v>
      </c>
      <c r="R4979" s="61">
        <v>15.384615384615</v>
      </c>
      <c r="S4979" s="97">
        <v>15.384615384615</v>
      </c>
    </row>
    <row r="4980" spans="2:19" x14ac:dyDescent="0.2">
      <c r="D4980" s="175"/>
      <c r="E4980" s="4" t="s">
        <v>40</v>
      </c>
      <c r="F4980" s="6"/>
      <c r="G4980" s="5">
        <v>71</v>
      </c>
      <c r="H4980" s="94">
        <v>38.028169014085002</v>
      </c>
      <c r="I4980" s="49">
        <v>61.971830985914998</v>
      </c>
      <c r="J4980" s="12">
        <v>36.619718309859003</v>
      </c>
      <c r="K4980" s="12">
        <v>2.8169014084509998</v>
      </c>
      <c r="L4980" s="12">
        <v>4.2253521126760001</v>
      </c>
      <c r="M4980" s="12">
        <v>15.492957746479</v>
      </c>
      <c r="N4980" s="12">
        <v>4.2253521126760001</v>
      </c>
      <c r="O4980" s="12">
        <v>12.676056338027999</v>
      </c>
      <c r="P4980" s="12">
        <v>2.8169014084509998</v>
      </c>
      <c r="Q4980" s="29">
        <v>0</v>
      </c>
      <c r="R4980" s="61">
        <v>9.8591549295770005</v>
      </c>
      <c r="S4980" s="101">
        <v>1.4084507042250001</v>
      </c>
    </row>
    <row r="4981" spans="2:19" x14ac:dyDescent="0.2">
      <c r="D4981" s="175"/>
      <c r="E4981" s="4" t="s">
        <v>41</v>
      </c>
      <c r="F4981" s="6"/>
      <c r="G4981" s="5">
        <v>96</v>
      </c>
      <c r="H4981" s="94">
        <v>36.458333333333002</v>
      </c>
      <c r="I4981" s="28">
        <v>50</v>
      </c>
      <c r="J4981" s="28">
        <v>43.75</v>
      </c>
      <c r="K4981" s="12">
        <v>1.041666666667</v>
      </c>
      <c r="L4981" s="12">
        <v>3.125</v>
      </c>
      <c r="M4981" s="12">
        <v>11.458333333333</v>
      </c>
      <c r="N4981" s="12">
        <v>2.083333333333</v>
      </c>
      <c r="O4981" s="12">
        <v>12.5</v>
      </c>
      <c r="P4981" s="12">
        <v>2.083333333333</v>
      </c>
      <c r="Q4981" s="12">
        <v>1.041666666667</v>
      </c>
      <c r="R4981" s="61">
        <v>13.541666666667</v>
      </c>
      <c r="S4981" s="34">
        <v>6.25</v>
      </c>
    </row>
    <row r="4982" spans="2:19" x14ac:dyDescent="0.2">
      <c r="D4982" s="175"/>
      <c r="E4982" s="4" t="s">
        <v>42</v>
      </c>
      <c r="F4982" s="6"/>
      <c r="G4982" s="5">
        <v>96</v>
      </c>
      <c r="H4982" s="75">
        <v>29.166666666666998</v>
      </c>
      <c r="I4982" s="28">
        <v>48.958333333333002</v>
      </c>
      <c r="J4982" s="49">
        <v>55.208333333333002</v>
      </c>
      <c r="K4982" s="12">
        <v>3.125</v>
      </c>
      <c r="L4982" s="12">
        <v>4.166666666667</v>
      </c>
      <c r="M4982" s="12">
        <v>13.541666666667</v>
      </c>
      <c r="N4982" s="12">
        <v>2.083333333333</v>
      </c>
      <c r="O4982" s="12">
        <v>8.333333333333</v>
      </c>
      <c r="P4982" s="12">
        <v>2.083333333333</v>
      </c>
      <c r="Q4982" s="29">
        <v>0</v>
      </c>
      <c r="R4982" s="33">
        <v>16.666666666666998</v>
      </c>
      <c r="S4982" s="34">
        <v>4.166666666667</v>
      </c>
    </row>
    <row r="4983" spans="2:19" x14ac:dyDescent="0.2">
      <c r="D4983" s="175"/>
      <c r="E4983" s="4" t="s">
        <v>43</v>
      </c>
      <c r="F4983" s="6"/>
      <c r="G4983" s="5">
        <v>103</v>
      </c>
      <c r="H4983" s="32">
        <v>20.388349514563</v>
      </c>
      <c r="I4983" s="28">
        <v>46.601941747573001</v>
      </c>
      <c r="J4983" s="12">
        <v>40.776699029126</v>
      </c>
      <c r="K4983" s="12">
        <v>4.8543689320389998</v>
      </c>
      <c r="L4983" s="12">
        <v>1.9417475728160001</v>
      </c>
      <c r="M4983" s="28">
        <v>23.300970873786</v>
      </c>
      <c r="N4983" s="12">
        <v>0.97087378640800004</v>
      </c>
      <c r="O4983" s="28">
        <v>14.563106796116999</v>
      </c>
      <c r="P4983" s="12">
        <v>1.9417475728160001</v>
      </c>
      <c r="Q4983" s="12">
        <v>2.9126213592229999</v>
      </c>
      <c r="R4983" s="12">
        <v>23.300970873786</v>
      </c>
      <c r="S4983" s="34">
        <v>8.7378640776700003</v>
      </c>
    </row>
    <row r="4984" spans="2:19" x14ac:dyDescent="0.2">
      <c r="D4984" s="175"/>
      <c r="E4984" s="4" t="s">
        <v>44</v>
      </c>
      <c r="F4984" s="6"/>
      <c r="G4984" s="5">
        <v>104</v>
      </c>
      <c r="H4984" s="32">
        <v>20.192307692307999</v>
      </c>
      <c r="I4984" s="12">
        <v>41.346153846154003</v>
      </c>
      <c r="J4984" s="28">
        <v>46.153846153845997</v>
      </c>
      <c r="K4984" s="12">
        <v>3.8461538461539999</v>
      </c>
      <c r="L4984" s="12">
        <v>1.923076923077</v>
      </c>
      <c r="M4984" s="49">
        <v>25.961538461538002</v>
      </c>
      <c r="N4984" s="12">
        <v>0.96153846153800004</v>
      </c>
      <c r="O4984" s="12">
        <v>12.5</v>
      </c>
      <c r="P4984" s="12">
        <v>0.96153846153800004</v>
      </c>
      <c r="Q4984" s="12">
        <v>0.96153846153800004</v>
      </c>
      <c r="R4984" s="12">
        <v>25</v>
      </c>
      <c r="S4984" s="34">
        <v>9.6153846153850004</v>
      </c>
    </row>
    <row r="4985" spans="2:19" x14ac:dyDescent="0.2">
      <c r="D4985" s="176"/>
      <c r="E4985" s="59" t="s">
        <v>45</v>
      </c>
      <c r="F4985" s="60"/>
      <c r="G4985" s="56">
        <v>70</v>
      </c>
      <c r="H4985" s="136">
        <v>10</v>
      </c>
      <c r="I4985" s="92">
        <v>27.142857142857</v>
      </c>
      <c r="J4985" s="47">
        <v>32.857142857143003</v>
      </c>
      <c r="K4985" s="47">
        <v>4.2857142857139996</v>
      </c>
      <c r="L4985" s="80">
        <v>0</v>
      </c>
      <c r="M4985" s="47">
        <v>18.571428571428999</v>
      </c>
      <c r="N4985" s="47">
        <v>1.4285714285710001</v>
      </c>
      <c r="O4985" s="47">
        <v>4.2857142857139996</v>
      </c>
      <c r="P4985" s="47">
        <v>1.4285714285710001</v>
      </c>
      <c r="Q4985" s="80">
        <v>0</v>
      </c>
      <c r="R4985" s="109">
        <v>41.428571428570997</v>
      </c>
      <c r="S4985" s="112">
        <v>17.142857142857</v>
      </c>
    </row>
    <row r="4987" spans="2:19" x14ac:dyDescent="0.2">
      <c r="B4987" s="43" t="str">
        <f xml:space="preserve"> HYPERLINK("#'目次'!B187", "[181]")</f>
        <v>[181]</v>
      </c>
      <c r="C4987" s="31" t="s">
        <v>346</v>
      </c>
    </row>
    <row r="4988" spans="2:19" x14ac:dyDescent="0.2">
      <c r="C4988" s="156" t="s">
        <v>292</v>
      </c>
    </row>
    <row r="4991" spans="2:19" ht="48" x14ac:dyDescent="0.2">
      <c r="D4991" s="177"/>
      <c r="E4991" s="178"/>
      <c r="F4991" s="178"/>
      <c r="G4991" s="40" t="s">
        <v>14</v>
      </c>
      <c r="H4991" s="42" t="s">
        <v>325</v>
      </c>
      <c r="I4991" s="15" t="s">
        <v>326</v>
      </c>
      <c r="J4991" s="15" t="s">
        <v>327</v>
      </c>
      <c r="K4991" s="15" t="s">
        <v>328</v>
      </c>
      <c r="L4991" s="15" t="s">
        <v>329</v>
      </c>
      <c r="M4991" s="15" t="s">
        <v>330</v>
      </c>
      <c r="N4991" s="15" t="s">
        <v>331</v>
      </c>
      <c r="O4991" s="15" t="s">
        <v>332</v>
      </c>
      <c r="P4991" s="15" t="s">
        <v>333</v>
      </c>
      <c r="Q4991" s="15" t="s">
        <v>86</v>
      </c>
      <c r="R4991" s="15" t="s">
        <v>334</v>
      </c>
      <c r="S4991" s="44" t="s">
        <v>17</v>
      </c>
    </row>
    <row r="4992" spans="2:19" x14ac:dyDescent="0.2">
      <c r="D4992" s="179"/>
      <c r="E4992" s="180"/>
      <c r="F4992" s="180"/>
      <c r="G4992" s="39"/>
      <c r="H4992" s="41"/>
      <c r="I4992" s="14"/>
      <c r="J4992" s="14"/>
      <c r="K4992" s="14"/>
      <c r="L4992" s="14"/>
      <c r="M4992" s="14"/>
      <c r="N4992" s="14"/>
      <c r="O4992" s="14"/>
      <c r="P4992" s="14"/>
      <c r="Q4992" s="14"/>
      <c r="R4992" s="14"/>
      <c r="S4992" s="38"/>
    </row>
    <row r="4993" spans="4:19" x14ac:dyDescent="0.2">
      <c r="D4993" s="58"/>
      <c r="E4993" s="53" t="s">
        <v>14</v>
      </c>
      <c r="F4993" s="52"/>
      <c r="G4993" s="37">
        <v>1163</v>
      </c>
      <c r="H4993" s="24">
        <v>13.671539122958</v>
      </c>
      <c r="I4993" s="24">
        <v>20.378331900258001</v>
      </c>
      <c r="J4993" s="24">
        <v>19.518486672399</v>
      </c>
      <c r="K4993" s="24">
        <v>2.3215821152189999</v>
      </c>
      <c r="L4993" s="24">
        <v>1.547721410146</v>
      </c>
      <c r="M4993" s="24">
        <v>5.503009458298</v>
      </c>
      <c r="N4993" s="24">
        <v>2.2355975924329998</v>
      </c>
      <c r="O4993" s="24">
        <v>4.5571797076529998</v>
      </c>
      <c r="P4993" s="24">
        <v>1.117798796217</v>
      </c>
      <c r="Q4993" s="24">
        <v>0.85984522785899997</v>
      </c>
      <c r="R4993" s="24">
        <v>54.686156491830999</v>
      </c>
      <c r="S4993" s="68">
        <v>11.177987962167</v>
      </c>
    </row>
    <row r="4994" spans="4:19" x14ac:dyDescent="0.2">
      <c r="D4994" s="174" t="s">
        <v>18</v>
      </c>
      <c r="E4994" s="20" t="s">
        <v>19</v>
      </c>
      <c r="F4994" s="22"/>
      <c r="G4994" s="21">
        <v>52</v>
      </c>
      <c r="H4994" s="51">
        <v>9.6153846153850004</v>
      </c>
      <c r="I4994" s="19">
        <v>17.307692307692001</v>
      </c>
      <c r="J4994" s="78">
        <v>9.6153846153850004</v>
      </c>
      <c r="K4994" s="19">
        <v>1.923076923077</v>
      </c>
      <c r="L4994" s="74">
        <v>0</v>
      </c>
      <c r="M4994" s="19">
        <v>7.6923076923079998</v>
      </c>
      <c r="N4994" s="19">
        <v>3.8461538461539999</v>
      </c>
      <c r="O4994" s="19">
        <v>5.7692307692310001</v>
      </c>
      <c r="P4994" s="74">
        <v>0</v>
      </c>
      <c r="Q4994" s="74">
        <v>0</v>
      </c>
      <c r="R4994" s="19">
        <v>55.769230769231001</v>
      </c>
      <c r="S4994" s="128">
        <v>19.230769230768999</v>
      </c>
    </row>
    <row r="4995" spans="4:19" x14ac:dyDescent="0.2">
      <c r="D4995" s="175"/>
      <c r="E4995" s="4" t="s">
        <v>20</v>
      </c>
      <c r="F4995" s="6"/>
      <c r="G4995" s="5">
        <v>75</v>
      </c>
      <c r="H4995" s="32">
        <v>16</v>
      </c>
      <c r="I4995" s="28">
        <v>26.666666666666998</v>
      </c>
      <c r="J4995" s="49">
        <v>30.666666666666998</v>
      </c>
      <c r="K4995" s="12">
        <v>2.666666666667</v>
      </c>
      <c r="L4995" s="12">
        <v>2.666666666667</v>
      </c>
      <c r="M4995" s="12">
        <v>4</v>
      </c>
      <c r="N4995" s="12">
        <v>2.666666666667</v>
      </c>
      <c r="O4995" s="12">
        <v>4</v>
      </c>
      <c r="P4995" s="29">
        <v>0</v>
      </c>
      <c r="Q4995" s="12">
        <v>4</v>
      </c>
      <c r="R4995" s="61">
        <v>41.333333333333002</v>
      </c>
      <c r="S4995" s="34">
        <v>16</v>
      </c>
    </row>
    <row r="4996" spans="4:19" x14ac:dyDescent="0.2">
      <c r="D4996" s="175"/>
      <c r="E4996" s="4" t="s">
        <v>21</v>
      </c>
      <c r="F4996" s="6"/>
      <c r="G4996" s="5">
        <v>469</v>
      </c>
      <c r="H4996" s="32">
        <v>13.432835820896001</v>
      </c>
      <c r="I4996" s="12">
        <v>20.042643923240998</v>
      </c>
      <c r="J4996" s="12">
        <v>18.336886993602999</v>
      </c>
      <c r="K4996" s="12">
        <v>2.3454157782520002</v>
      </c>
      <c r="L4996" s="12">
        <v>1.279317697228</v>
      </c>
      <c r="M4996" s="12">
        <v>4.6908315565030003</v>
      </c>
      <c r="N4996" s="12">
        <v>2.1321961620469998</v>
      </c>
      <c r="O4996" s="12">
        <v>5.1172707889130002</v>
      </c>
      <c r="P4996" s="12">
        <v>1.279317697228</v>
      </c>
      <c r="Q4996" s="12">
        <v>0.63965884861400002</v>
      </c>
      <c r="R4996" s="12">
        <v>56.929637526652002</v>
      </c>
      <c r="S4996" s="34">
        <v>9.5948827292109993</v>
      </c>
    </row>
    <row r="4997" spans="4:19" x14ac:dyDescent="0.2">
      <c r="D4997" s="175"/>
      <c r="E4997" s="4" t="s">
        <v>22</v>
      </c>
      <c r="F4997" s="6"/>
      <c r="G4997" s="5">
        <v>34</v>
      </c>
      <c r="H4997" s="32">
        <v>17.647058823529001</v>
      </c>
      <c r="I4997" s="33">
        <v>11.764705882353001</v>
      </c>
      <c r="J4997" s="12">
        <v>17.647058823529001</v>
      </c>
      <c r="K4997" s="12">
        <v>5.8823529411760003</v>
      </c>
      <c r="L4997" s="12">
        <v>2.9411764705880001</v>
      </c>
      <c r="M4997" s="12">
        <v>5.8823529411760003</v>
      </c>
      <c r="N4997" s="29">
        <v>0</v>
      </c>
      <c r="O4997" s="12">
        <v>5.8823529411760003</v>
      </c>
      <c r="P4997" s="29">
        <v>0</v>
      </c>
      <c r="Q4997" s="29">
        <v>0</v>
      </c>
      <c r="R4997" s="61">
        <v>44.117647058823998</v>
      </c>
      <c r="S4997" s="97">
        <v>20.588235294118</v>
      </c>
    </row>
    <row r="4998" spans="4:19" x14ac:dyDescent="0.2">
      <c r="D4998" s="175"/>
      <c r="E4998" s="4" t="s">
        <v>23</v>
      </c>
      <c r="F4998" s="6"/>
      <c r="G4998" s="5">
        <v>136</v>
      </c>
      <c r="H4998" s="32">
        <v>11.764705882353001</v>
      </c>
      <c r="I4998" s="12">
        <v>18.382352941175998</v>
      </c>
      <c r="J4998" s="12">
        <v>19.852941176470999</v>
      </c>
      <c r="K4998" s="12">
        <v>3.6764705882349999</v>
      </c>
      <c r="L4998" s="12">
        <v>2.2058823529409999</v>
      </c>
      <c r="M4998" s="12">
        <v>5.147058823529</v>
      </c>
      <c r="N4998" s="12">
        <v>0.73529411764700003</v>
      </c>
      <c r="O4998" s="12">
        <v>2.9411764705880001</v>
      </c>
      <c r="P4998" s="12">
        <v>0.73529411764700003</v>
      </c>
      <c r="Q4998" s="12">
        <v>0.73529411764700003</v>
      </c>
      <c r="R4998" s="12">
        <v>55.147058823529001</v>
      </c>
      <c r="S4998" s="34">
        <v>11.764705882353001</v>
      </c>
    </row>
    <row r="4999" spans="4:19" x14ac:dyDescent="0.2">
      <c r="D4999" s="175"/>
      <c r="E4999" s="4" t="s">
        <v>24</v>
      </c>
      <c r="F4999" s="6"/>
      <c r="G4999" s="5">
        <v>180</v>
      </c>
      <c r="H4999" s="32">
        <v>13.888888888888999</v>
      </c>
      <c r="I4999" s="12">
        <v>21.666666666666998</v>
      </c>
      <c r="J4999" s="12">
        <v>19.444444444443999</v>
      </c>
      <c r="K4999" s="29">
        <v>0</v>
      </c>
      <c r="L4999" s="12">
        <v>1.1111111111109999</v>
      </c>
      <c r="M4999" s="12">
        <v>7.2222222222220003</v>
      </c>
      <c r="N4999" s="12">
        <v>2.7777777777780002</v>
      </c>
      <c r="O4999" s="12">
        <v>5</v>
      </c>
      <c r="P4999" s="12">
        <v>1.1111111111109999</v>
      </c>
      <c r="Q4999" s="29">
        <v>0</v>
      </c>
      <c r="R4999" s="12">
        <v>57.222222222222001</v>
      </c>
      <c r="S4999" s="34">
        <v>9.4444444444440006</v>
      </c>
    </row>
    <row r="5000" spans="4:19" x14ac:dyDescent="0.2">
      <c r="D5000" s="175"/>
      <c r="E5000" s="4" t="s">
        <v>25</v>
      </c>
      <c r="F5000" s="6"/>
      <c r="G5000" s="5">
        <v>69</v>
      </c>
      <c r="H5000" s="75">
        <v>21.739130434783</v>
      </c>
      <c r="I5000" s="28">
        <v>26.086956521739001</v>
      </c>
      <c r="J5000" s="28">
        <v>28.985507246377001</v>
      </c>
      <c r="K5000" s="12">
        <v>4.3478260869570002</v>
      </c>
      <c r="L5000" s="12">
        <v>2.898550724638</v>
      </c>
      <c r="M5000" s="12">
        <v>5.7971014492749999</v>
      </c>
      <c r="N5000" s="12">
        <v>1.449275362319</v>
      </c>
      <c r="O5000" s="12">
        <v>5.7971014492749999</v>
      </c>
      <c r="P5000" s="12">
        <v>2.898550724638</v>
      </c>
      <c r="Q5000" s="12">
        <v>2.898550724638</v>
      </c>
      <c r="R5000" s="33">
        <v>47.826086956521998</v>
      </c>
      <c r="S5000" s="34">
        <v>11.594202898551</v>
      </c>
    </row>
    <row r="5001" spans="4:19" x14ac:dyDescent="0.2">
      <c r="D5001" s="175"/>
      <c r="E5001" s="4" t="s">
        <v>26</v>
      </c>
      <c r="F5001" s="6"/>
      <c r="G5001" s="5">
        <v>29</v>
      </c>
      <c r="H5001" s="106">
        <v>3.4482758620689999</v>
      </c>
      <c r="I5001" s="33">
        <v>13.793103448276</v>
      </c>
      <c r="J5001" s="33">
        <v>13.793103448276</v>
      </c>
      <c r="K5001" s="29">
        <v>0</v>
      </c>
      <c r="L5001" s="29">
        <v>0</v>
      </c>
      <c r="M5001" s="90">
        <v>0</v>
      </c>
      <c r="N5001" s="29">
        <v>0</v>
      </c>
      <c r="O5001" s="12">
        <v>3.4482758620689999</v>
      </c>
      <c r="P5001" s="29">
        <v>0</v>
      </c>
      <c r="Q5001" s="29">
        <v>0</v>
      </c>
      <c r="R5001" s="49">
        <v>75.862068965516997</v>
      </c>
      <c r="S5001" s="34">
        <v>6.8965517241379999</v>
      </c>
    </row>
    <row r="5002" spans="4:19" x14ac:dyDescent="0.2">
      <c r="D5002" s="175"/>
      <c r="E5002" s="4" t="s">
        <v>27</v>
      </c>
      <c r="F5002" s="6"/>
      <c r="G5002" s="5">
        <v>64</v>
      </c>
      <c r="H5002" s="32">
        <v>12.5</v>
      </c>
      <c r="I5002" s="12">
        <v>21.875</v>
      </c>
      <c r="J5002" s="12">
        <v>17.1875</v>
      </c>
      <c r="K5002" s="12">
        <v>1.5625</v>
      </c>
      <c r="L5002" s="12">
        <v>3.125</v>
      </c>
      <c r="M5002" s="12">
        <v>7.8125</v>
      </c>
      <c r="N5002" s="28">
        <v>7.8125</v>
      </c>
      <c r="O5002" s="29">
        <v>0</v>
      </c>
      <c r="P5002" s="12">
        <v>1.5625</v>
      </c>
      <c r="Q5002" s="12">
        <v>1.5625</v>
      </c>
      <c r="R5002" s="33">
        <v>46.875</v>
      </c>
      <c r="S5002" s="34">
        <v>9.375</v>
      </c>
    </row>
    <row r="5003" spans="4:19" x14ac:dyDescent="0.2">
      <c r="D5003" s="175"/>
      <c r="E5003" s="4" t="s">
        <v>28</v>
      </c>
      <c r="F5003" s="6"/>
      <c r="G5003" s="5">
        <v>48</v>
      </c>
      <c r="H5003" s="32">
        <v>16.666666666666998</v>
      </c>
      <c r="I5003" s="12">
        <v>18.75</v>
      </c>
      <c r="J5003" s="12">
        <v>20.833333333333002</v>
      </c>
      <c r="K5003" s="12">
        <v>4.166666666667</v>
      </c>
      <c r="L5003" s="29">
        <v>0</v>
      </c>
      <c r="M5003" s="12">
        <v>8.333333333333</v>
      </c>
      <c r="N5003" s="29">
        <v>0</v>
      </c>
      <c r="O5003" s="12">
        <v>6.25</v>
      </c>
      <c r="P5003" s="12">
        <v>2.083333333333</v>
      </c>
      <c r="Q5003" s="29">
        <v>0</v>
      </c>
      <c r="R5003" s="12">
        <v>56.25</v>
      </c>
      <c r="S5003" s="34">
        <v>10.416666666667</v>
      </c>
    </row>
    <row r="5004" spans="4:19" x14ac:dyDescent="0.2">
      <c r="D5004" s="175"/>
      <c r="E5004" s="4" t="s">
        <v>29</v>
      </c>
      <c r="F5004" s="6"/>
      <c r="G5004" s="5">
        <v>7</v>
      </c>
      <c r="H5004" s="120">
        <v>0</v>
      </c>
      <c r="I5004" s="33">
        <v>14.285714285714</v>
      </c>
      <c r="J5004" s="87">
        <v>0</v>
      </c>
      <c r="K5004" s="29">
        <v>0</v>
      </c>
      <c r="L5004" s="29">
        <v>0</v>
      </c>
      <c r="M5004" s="90">
        <v>0</v>
      </c>
      <c r="N5004" s="29">
        <v>0</v>
      </c>
      <c r="O5004" s="29">
        <v>0</v>
      </c>
      <c r="P5004" s="29">
        <v>0</v>
      </c>
      <c r="Q5004" s="29">
        <v>0</v>
      </c>
      <c r="R5004" s="12">
        <v>57.142857142856997</v>
      </c>
      <c r="S5004" s="107">
        <v>28.571428571428999</v>
      </c>
    </row>
    <row r="5005" spans="4:19" x14ac:dyDescent="0.2">
      <c r="D5005" s="174" t="s">
        <v>30</v>
      </c>
      <c r="E5005" s="20" t="s">
        <v>31</v>
      </c>
      <c r="F5005" s="22"/>
      <c r="G5005" s="21">
        <v>373</v>
      </c>
      <c r="H5005" s="51">
        <v>15.817694369972999</v>
      </c>
      <c r="I5005" s="19">
        <v>24.932975871314</v>
      </c>
      <c r="J5005" s="19">
        <v>24.396782841823001</v>
      </c>
      <c r="K5005" s="19">
        <v>2.1447721179619998</v>
      </c>
      <c r="L5005" s="19">
        <v>0.80428954423599996</v>
      </c>
      <c r="M5005" s="19">
        <v>7.2386058981229997</v>
      </c>
      <c r="N5005" s="19">
        <v>4.0214477211800004</v>
      </c>
      <c r="O5005" s="19">
        <v>5.6300268096510004</v>
      </c>
      <c r="P5005" s="19">
        <v>2.1447721179619998</v>
      </c>
      <c r="Q5005" s="19">
        <v>1.3404825737270001</v>
      </c>
      <c r="R5005" s="78">
        <v>49.061662198390998</v>
      </c>
      <c r="S5005" s="50">
        <v>9.1152815013400001</v>
      </c>
    </row>
    <row r="5006" spans="4:19" x14ac:dyDescent="0.2">
      <c r="D5006" s="175"/>
      <c r="E5006" s="4" t="s">
        <v>32</v>
      </c>
      <c r="F5006" s="6"/>
      <c r="G5006" s="5">
        <v>339</v>
      </c>
      <c r="H5006" s="32">
        <v>11.799410029499001</v>
      </c>
      <c r="I5006" s="12">
        <v>17.699115044248</v>
      </c>
      <c r="J5006" s="12">
        <v>17.404129793509998</v>
      </c>
      <c r="K5006" s="12">
        <v>2.3598820058999999</v>
      </c>
      <c r="L5006" s="12">
        <v>1.1799410029499999</v>
      </c>
      <c r="M5006" s="12">
        <v>3.2448377581119998</v>
      </c>
      <c r="N5006" s="12">
        <v>1.474926253687</v>
      </c>
      <c r="O5006" s="12">
        <v>3.8348082595870001</v>
      </c>
      <c r="P5006" s="12">
        <v>0.88495575221199996</v>
      </c>
      <c r="Q5006" s="12">
        <v>1.1799410029499999</v>
      </c>
      <c r="R5006" s="12">
        <v>58.407079646017998</v>
      </c>
      <c r="S5006" s="34">
        <v>11.209439528023999</v>
      </c>
    </row>
    <row r="5007" spans="4:19" x14ac:dyDescent="0.2">
      <c r="D5007" s="175"/>
      <c r="E5007" s="4" t="s">
        <v>33</v>
      </c>
      <c r="F5007" s="6"/>
      <c r="G5007" s="5">
        <v>365</v>
      </c>
      <c r="H5007" s="32">
        <v>14.794520547945</v>
      </c>
      <c r="I5007" s="12">
        <v>20</v>
      </c>
      <c r="J5007" s="12">
        <v>18.356164383562</v>
      </c>
      <c r="K5007" s="12">
        <v>2.7397260273969999</v>
      </c>
      <c r="L5007" s="12">
        <v>2.4657534246580002</v>
      </c>
      <c r="M5007" s="12">
        <v>5.2054794520550001</v>
      </c>
      <c r="N5007" s="12">
        <v>1.369863013699</v>
      </c>
      <c r="O5007" s="12">
        <v>4.6575342465749996</v>
      </c>
      <c r="P5007" s="12">
        <v>0.27397260274000002</v>
      </c>
      <c r="Q5007" s="29">
        <v>0</v>
      </c>
      <c r="R5007" s="12">
        <v>53.972602739726</v>
      </c>
      <c r="S5007" s="34">
        <v>13.424657534247</v>
      </c>
    </row>
    <row r="5008" spans="4:19" x14ac:dyDescent="0.2">
      <c r="D5008" s="175"/>
      <c r="E5008" s="4" t="s">
        <v>34</v>
      </c>
      <c r="F5008" s="6"/>
      <c r="G5008" s="5">
        <v>86</v>
      </c>
      <c r="H5008" s="77">
        <v>6.9767441860470001</v>
      </c>
      <c r="I5008" s="33">
        <v>12.790697674419</v>
      </c>
      <c r="J5008" s="33">
        <v>11.627906976744001</v>
      </c>
      <c r="K5008" s="12">
        <v>1.1627906976739999</v>
      </c>
      <c r="L5008" s="12">
        <v>2.3255813953489999</v>
      </c>
      <c r="M5008" s="12">
        <v>8.1395348837209998</v>
      </c>
      <c r="N5008" s="12">
        <v>1.1627906976739999</v>
      </c>
      <c r="O5008" s="12">
        <v>2.3255813953489999</v>
      </c>
      <c r="P5008" s="12">
        <v>1.1627906976739999</v>
      </c>
      <c r="Q5008" s="12">
        <v>1.1627906976739999</v>
      </c>
      <c r="R5008" s="49">
        <v>67.441860465115994</v>
      </c>
      <c r="S5008" s="34">
        <v>10.465116279069999</v>
      </c>
    </row>
    <row r="5009" spans="2:19" x14ac:dyDescent="0.2">
      <c r="D5009" s="174" t="s">
        <v>35</v>
      </c>
      <c r="E5009" s="20" t="s">
        <v>36</v>
      </c>
      <c r="F5009" s="22"/>
      <c r="G5009" s="21">
        <v>597</v>
      </c>
      <c r="H5009" s="51">
        <v>14.572864321608</v>
      </c>
      <c r="I5009" s="19">
        <v>21.608040201005</v>
      </c>
      <c r="J5009" s="19">
        <v>19.932998324958</v>
      </c>
      <c r="K5009" s="19">
        <v>2.84757118928</v>
      </c>
      <c r="L5009" s="19">
        <v>1.6750418760470001</v>
      </c>
      <c r="M5009" s="19">
        <v>5.5276381909549999</v>
      </c>
      <c r="N5009" s="19">
        <v>1.8425460636519999</v>
      </c>
      <c r="O5009" s="19">
        <v>4.0201005025130003</v>
      </c>
      <c r="P5009" s="19">
        <v>1.6750418760470001</v>
      </c>
      <c r="Q5009" s="19">
        <v>0.670016750419</v>
      </c>
      <c r="R5009" s="19">
        <v>53.266331658291001</v>
      </c>
      <c r="S5009" s="50">
        <v>11.725293132328</v>
      </c>
    </row>
    <row r="5010" spans="2:19" x14ac:dyDescent="0.2">
      <c r="D5010" s="175"/>
      <c r="E5010" s="4" t="s">
        <v>37</v>
      </c>
      <c r="F5010" s="6"/>
      <c r="G5010" s="5">
        <v>566</v>
      </c>
      <c r="H5010" s="32">
        <v>12.720848056536999</v>
      </c>
      <c r="I5010" s="12">
        <v>19.081272084805999</v>
      </c>
      <c r="J5010" s="12">
        <v>19.081272084805999</v>
      </c>
      <c r="K5010" s="12">
        <v>1.766784452297</v>
      </c>
      <c r="L5010" s="12">
        <v>1.413427561837</v>
      </c>
      <c r="M5010" s="12">
        <v>5.47703180212</v>
      </c>
      <c r="N5010" s="12">
        <v>2.6501766784449998</v>
      </c>
      <c r="O5010" s="12">
        <v>5.1236749116610003</v>
      </c>
      <c r="P5010" s="12">
        <v>0.53003533568899996</v>
      </c>
      <c r="Q5010" s="12">
        <v>1.0600706713779999</v>
      </c>
      <c r="R5010" s="12">
        <v>56.183745583038998</v>
      </c>
      <c r="S5010" s="34">
        <v>10.600706713780999</v>
      </c>
    </row>
    <row r="5011" spans="2:19" x14ac:dyDescent="0.2">
      <c r="D5011" s="174" t="s">
        <v>38</v>
      </c>
      <c r="E5011" s="20" t="s">
        <v>39</v>
      </c>
      <c r="F5011" s="22"/>
      <c r="G5011" s="21">
        <v>58</v>
      </c>
      <c r="H5011" s="51">
        <v>10.344827586207</v>
      </c>
      <c r="I5011" s="19">
        <v>17.241379310345</v>
      </c>
      <c r="J5011" s="78">
        <v>12.068965517241001</v>
      </c>
      <c r="K5011" s="19">
        <v>1.7241379310339999</v>
      </c>
      <c r="L5011" s="19">
        <v>3.4482758620689999</v>
      </c>
      <c r="M5011" s="19">
        <v>3.4482758620689999</v>
      </c>
      <c r="N5011" s="74">
        <v>0</v>
      </c>
      <c r="O5011" s="74">
        <v>0</v>
      </c>
      <c r="P5011" s="74">
        <v>0</v>
      </c>
      <c r="Q5011" s="74">
        <v>0</v>
      </c>
      <c r="R5011" s="19">
        <v>56.896551724138</v>
      </c>
      <c r="S5011" s="50">
        <v>15.517241379310001</v>
      </c>
    </row>
    <row r="5012" spans="2:19" x14ac:dyDescent="0.2">
      <c r="D5012" s="175"/>
      <c r="E5012" s="4" t="s">
        <v>40</v>
      </c>
      <c r="F5012" s="6"/>
      <c r="G5012" s="5">
        <v>144</v>
      </c>
      <c r="H5012" s="75">
        <v>21.527777777777999</v>
      </c>
      <c r="I5012" s="49">
        <v>33.333333333333002</v>
      </c>
      <c r="J5012" s="28">
        <v>27.777777777777999</v>
      </c>
      <c r="K5012" s="12">
        <v>2.7777777777780002</v>
      </c>
      <c r="L5012" s="12">
        <v>2.7777777777780002</v>
      </c>
      <c r="M5012" s="12">
        <v>10.416666666667</v>
      </c>
      <c r="N5012" s="12">
        <v>4.166666666667</v>
      </c>
      <c r="O5012" s="12">
        <v>6.25</v>
      </c>
      <c r="P5012" s="12">
        <v>4.166666666667</v>
      </c>
      <c r="Q5012" s="12">
        <v>0.694444444444</v>
      </c>
      <c r="R5012" s="33">
        <v>45.138888888888999</v>
      </c>
      <c r="S5012" s="101">
        <v>2.7777777777780002</v>
      </c>
    </row>
    <row r="5013" spans="2:19" x14ac:dyDescent="0.2">
      <c r="D5013" s="175"/>
      <c r="E5013" s="4" t="s">
        <v>41</v>
      </c>
      <c r="F5013" s="6"/>
      <c r="G5013" s="5">
        <v>202</v>
      </c>
      <c r="H5013" s="75">
        <v>21.782178217822</v>
      </c>
      <c r="I5013" s="12">
        <v>23.267326732672998</v>
      </c>
      <c r="J5013" s="28">
        <v>25.742574257426</v>
      </c>
      <c r="K5013" s="12">
        <v>3.9603960396039999</v>
      </c>
      <c r="L5013" s="12">
        <v>2.970297029703</v>
      </c>
      <c r="M5013" s="12">
        <v>5.4455445544550001</v>
      </c>
      <c r="N5013" s="12">
        <v>3.4653465346529999</v>
      </c>
      <c r="O5013" s="12">
        <v>6.4356435643559999</v>
      </c>
      <c r="P5013" s="12">
        <v>1.9801980198019999</v>
      </c>
      <c r="Q5013" s="12">
        <v>0.99009900990099997</v>
      </c>
      <c r="R5013" s="33">
        <v>49.504950495049997</v>
      </c>
      <c r="S5013" s="34">
        <v>8.4158415841580005</v>
      </c>
    </row>
    <row r="5014" spans="2:19" x14ac:dyDescent="0.2">
      <c r="D5014" s="175"/>
      <c r="E5014" s="4" t="s">
        <v>42</v>
      </c>
      <c r="F5014" s="6"/>
      <c r="G5014" s="5">
        <v>208</v>
      </c>
      <c r="H5014" s="32">
        <v>14.423076923077</v>
      </c>
      <c r="I5014" s="12">
        <v>23.076923076922998</v>
      </c>
      <c r="J5014" s="12">
        <v>21.634615384615</v>
      </c>
      <c r="K5014" s="12">
        <v>2.4038461538460001</v>
      </c>
      <c r="L5014" s="29">
        <v>0</v>
      </c>
      <c r="M5014" s="12">
        <v>2.884615384615</v>
      </c>
      <c r="N5014" s="12">
        <v>0.96153846153800004</v>
      </c>
      <c r="O5014" s="12">
        <v>4.3269230769230003</v>
      </c>
      <c r="P5014" s="12">
        <v>0.48076923076900002</v>
      </c>
      <c r="Q5014" s="12">
        <v>1.442307692308</v>
      </c>
      <c r="R5014" s="12">
        <v>58.173076923076998</v>
      </c>
      <c r="S5014" s="34">
        <v>6.7307692307689999</v>
      </c>
    </row>
    <row r="5015" spans="2:19" x14ac:dyDescent="0.2">
      <c r="D5015" s="175"/>
      <c r="E5015" s="4" t="s">
        <v>43</v>
      </c>
      <c r="F5015" s="6"/>
      <c r="G5015" s="5">
        <v>199</v>
      </c>
      <c r="H5015" s="32">
        <v>11.05527638191</v>
      </c>
      <c r="I5015" s="12">
        <v>21.608040201005</v>
      </c>
      <c r="J5015" s="12">
        <v>21.105527638190999</v>
      </c>
      <c r="K5015" s="12">
        <v>3.015075376884</v>
      </c>
      <c r="L5015" s="12">
        <v>2.0100502512560001</v>
      </c>
      <c r="M5015" s="12">
        <v>6.030150753769</v>
      </c>
      <c r="N5015" s="12">
        <v>3.5175879396980001</v>
      </c>
      <c r="O5015" s="12">
        <v>5.5276381909549999</v>
      </c>
      <c r="P5015" s="12">
        <v>0.50251256281400003</v>
      </c>
      <c r="Q5015" s="12">
        <v>1.507537688442</v>
      </c>
      <c r="R5015" s="12">
        <v>54.773869346734003</v>
      </c>
      <c r="S5015" s="34">
        <v>9.5477386934670001</v>
      </c>
    </row>
    <row r="5016" spans="2:19" x14ac:dyDescent="0.2">
      <c r="D5016" s="175"/>
      <c r="E5016" s="4" t="s">
        <v>44</v>
      </c>
      <c r="F5016" s="6"/>
      <c r="G5016" s="5">
        <v>211</v>
      </c>
      <c r="H5016" s="77">
        <v>8.0568720379149994</v>
      </c>
      <c r="I5016" s="33">
        <v>13.744075829384</v>
      </c>
      <c r="J5016" s="33">
        <v>13.744075829384</v>
      </c>
      <c r="K5016" s="12">
        <v>0.473933649289</v>
      </c>
      <c r="L5016" s="29">
        <v>0</v>
      </c>
      <c r="M5016" s="12">
        <v>4.7393364928909998</v>
      </c>
      <c r="N5016" s="12">
        <v>1.895734597156</v>
      </c>
      <c r="O5016" s="12">
        <v>3.7914691943130001</v>
      </c>
      <c r="P5016" s="29">
        <v>0</v>
      </c>
      <c r="Q5016" s="12">
        <v>0.473933649289</v>
      </c>
      <c r="R5016" s="12">
        <v>58.767772511848001</v>
      </c>
      <c r="S5016" s="34">
        <v>14.691943127962</v>
      </c>
    </row>
    <row r="5017" spans="2:19" x14ac:dyDescent="0.2">
      <c r="D5017" s="176"/>
      <c r="E5017" s="59" t="s">
        <v>45</v>
      </c>
      <c r="F5017" s="60"/>
      <c r="G5017" s="56">
        <v>141</v>
      </c>
      <c r="H5017" s="126">
        <v>6.3829787234040003</v>
      </c>
      <c r="I5017" s="92">
        <v>8.5106382978719992</v>
      </c>
      <c r="J5017" s="92">
        <v>8.5106382978719992</v>
      </c>
      <c r="K5017" s="47">
        <v>1.4184397163119999</v>
      </c>
      <c r="L5017" s="47">
        <v>1.4184397163119999</v>
      </c>
      <c r="M5017" s="47">
        <v>5.6737588652479998</v>
      </c>
      <c r="N5017" s="80">
        <v>0</v>
      </c>
      <c r="O5017" s="47">
        <v>2.1276595744679998</v>
      </c>
      <c r="P5017" s="47">
        <v>0.70921985815599997</v>
      </c>
      <c r="Q5017" s="80">
        <v>0</v>
      </c>
      <c r="R5017" s="47">
        <v>59.574468085105998</v>
      </c>
      <c r="S5017" s="117">
        <v>25.531914893617</v>
      </c>
    </row>
    <row r="5019" spans="2:19" x14ac:dyDescent="0.2">
      <c r="B5019" s="43" t="str">
        <f xml:space="preserve"> HYPERLINK("#'目次'!B188", "[182]")</f>
        <v>[182]</v>
      </c>
      <c r="C5019" s="31" t="s">
        <v>346</v>
      </c>
    </row>
    <row r="5020" spans="2:19" x14ac:dyDescent="0.2">
      <c r="C5020" s="156" t="s">
        <v>292</v>
      </c>
    </row>
    <row r="5023" spans="2:19" ht="48" x14ac:dyDescent="0.2">
      <c r="D5023" s="177"/>
      <c r="E5023" s="178"/>
      <c r="F5023" s="178"/>
      <c r="G5023" s="40" t="s">
        <v>14</v>
      </c>
      <c r="H5023" s="42" t="s">
        <v>325</v>
      </c>
      <c r="I5023" s="15" t="s">
        <v>326</v>
      </c>
      <c r="J5023" s="15" t="s">
        <v>327</v>
      </c>
      <c r="K5023" s="15" t="s">
        <v>328</v>
      </c>
      <c r="L5023" s="15" t="s">
        <v>329</v>
      </c>
      <c r="M5023" s="15" t="s">
        <v>330</v>
      </c>
      <c r="N5023" s="15" t="s">
        <v>331</v>
      </c>
      <c r="O5023" s="15" t="s">
        <v>332</v>
      </c>
      <c r="P5023" s="15" t="s">
        <v>333</v>
      </c>
      <c r="Q5023" s="15" t="s">
        <v>86</v>
      </c>
      <c r="R5023" s="15" t="s">
        <v>334</v>
      </c>
      <c r="S5023" s="44" t="s">
        <v>17</v>
      </c>
    </row>
    <row r="5024" spans="2:19" x14ac:dyDescent="0.2">
      <c r="D5024" s="179"/>
      <c r="E5024" s="180"/>
      <c r="F5024" s="180"/>
      <c r="G5024" s="39"/>
      <c r="H5024" s="41"/>
      <c r="I5024" s="14"/>
      <c r="J5024" s="14"/>
      <c r="K5024" s="14"/>
      <c r="L5024" s="14"/>
      <c r="M5024" s="14"/>
      <c r="N5024" s="14"/>
      <c r="O5024" s="14"/>
      <c r="P5024" s="14"/>
      <c r="Q5024" s="14"/>
      <c r="R5024" s="14"/>
      <c r="S5024" s="38"/>
    </row>
    <row r="5025" spans="4:19" x14ac:dyDescent="0.2">
      <c r="D5025" s="58"/>
      <c r="E5025" s="53" t="s">
        <v>14</v>
      </c>
      <c r="F5025" s="52"/>
      <c r="G5025" s="37">
        <v>1163</v>
      </c>
      <c r="H5025" s="24">
        <v>13.671539122958</v>
      </c>
      <c r="I5025" s="24">
        <v>20.378331900258001</v>
      </c>
      <c r="J5025" s="24">
        <v>19.518486672399</v>
      </c>
      <c r="K5025" s="24">
        <v>2.3215821152189999</v>
      </c>
      <c r="L5025" s="24">
        <v>1.547721410146</v>
      </c>
      <c r="M5025" s="24">
        <v>5.503009458298</v>
      </c>
      <c r="N5025" s="24">
        <v>2.2355975924329998</v>
      </c>
      <c r="O5025" s="24">
        <v>4.5571797076529998</v>
      </c>
      <c r="P5025" s="24">
        <v>1.117798796217</v>
      </c>
      <c r="Q5025" s="24">
        <v>0.85984522785899997</v>
      </c>
      <c r="R5025" s="24">
        <v>54.686156491830999</v>
      </c>
      <c r="S5025" s="68">
        <v>11.177987962167</v>
      </c>
    </row>
    <row r="5026" spans="4:19" x14ac:dyDescent="0.2">
      <c r="D5026" s="174" t="s">
        <v>52</v>
      </c>
      <c r="E5026" s="20" t="s">
        <v>53</v>
      </c>
      <c r="F5026" s="22"/>
      <c r="G5026" s="21">
        <v>15</v>
      </c>
      <c r="H5026" s="51">
        <v>13.333333333333</v>
      </c>
      <c r="I5026" s="78">
        <v>13.333333333333</v>
      </c>
      <c r="J5026" s="78">
        <v>13.333333333333</v>
      </c>
      <c r="K5026" s="74">
        <v>0</v>
      </c>
      <c r="L5026" s="74">
        <v>0</v>
      </c>
      <c r="M5026" s="123">
        <v>0</v>
      </c>
      <c r="N5026" s="74">
        <v>0</v>
      </c>
      <c r="O5026" s="19">
        <v>6.666666666667</v>
      </c>
      <c r="P5026" s="88">
        <v>6.666666666667</v>
      </c>
      <c r="Q5026" s="74">
        <v>0</v>
      </c>
      <c r="R5026" s="19">
        <v>53.333333333333002</v>
      </c>
      <c r="S5026" s="128">
        <v>20</v>
      </c>
    </row>
    <row r="5027" spans="4:19" ht="24" x14ac:dyDescent="0.2">
      <c r="D5027" s="175"/>
      <c r="E5027" s="4" t="s">
        <v>54</v>
      </c>
      <c r="F5027" s="6"/>
      <c r="G5027" s="5">
        <v>116</v>
      </c>
      <c r="H5027" s="32">
        <v>10.344827586207</v>
      </c>
      <c r="I5027" s="12">
        <v>16.379310344827999</v>
      </c>
      <c r="J5027" s="12">
        <v>15.517241379310001</v>
      </c>
      <c r="K5027" s="12">
        <v>1.7241379310339999</v>
      </c>
      <c r="L5027" s="12">
        <v>0.86206896551699996</v>
      </c>
      <c r="M5027" s="12">
        <v>9.4827586206899994</v>
      </c>
      <c r="N5027" s="12">
        <v>0.86206896551699996</v>
      </c>
      <c r="O5027" s="12">
        <v>1.7241379310339999</v>
      </c>
      <c r="P5027" s="12">
        <v>1.7241379310339999</v>
      </c>
      <c r="Q5027" s="12">
        <v>1.7241379310339999</v>
      </c>
      <c r="R5027" s="12">
        <v>54.310344827586</v>
      </c>
      <c r="S5027" s="34">
        <v>11.206896551724</v>
      </c>
    </row>
    <row r="5028" spans="4:19" x14ac:dyDescent="0.2">
      <c r="D5028" s="175"/>
      <c r="E5028" s="4" t="s">
        <v>55</v>
      </c>
      <c r="F5028" s="6"/>
      <c r="G5028" s="5">
        <v>41</v>
      </c>
      <c r="H5028" s="32">
        <v>14.634146341463</v>
      </c>
      <c r="I5028" s="12">
        <v>21.951219512194999</v>
      </c>
      <c r="J5028" s="33">
        <v>9.7560975609760003</v>
      </c>
      <c r="K5028" s="29">
        <v>0</v>
      </c>
      <c r="L5028" s="29">
        <v>0</v>
      </c>
      <c r="M5028" s="12">
        <v>4.8780487804880002</v>
      </c>
      <c r="N5028" s="12">
        <v>2.4390243902440001</v>
      </c>
      <c r="O5028" s="29">
        <v>0</v>
      </c>
      <c r="P5028" s="29">
        <v>0</v>
      </c>
      <c r="Q5028" s="29">
        <v>0</v>
      </c>
      <c r="R5028" s="12">
        <v>53.658536585366001</v>
      </c>
      <c r="S5028" s="34">
        <v>12.195121951220001</v>
      </c>
    </row>
    <row r="5029" spans="4:19" x14ac:dyDescent="0.2">
      <c r="D5029" s="175"/>
      <c r="E5029" s="4" t="s">
        <v>56</v>
      </c>
      <c r="F5029" s="6"/>
      <c r="G5029" s="5">
        <v>60</v>
      </c>
      <c r="H5029" s="32">
        <v>13.333333333333</v>
      </c>
      <c r="I5029" s="12">
        <v>20</v>
      </c>
      <c r="J5029" s="12">
        <v>23.333333333333002</v>
      </c>
      <c r="K5029" s="12">
        <v>1.666666666667</v>
      </c>
      <c r="L5029" s="29">
        <v>0</v>
      </c>
      <c r="M5029" s="12">
        <v>3.333333333333</v>
      </c>
      <c r="N5029" s="12">
        <v>1.666666666667</v>
      </c>
      <c r="O5029" s="12">
        <v>5</v>
      </c>
      <c r="P5029" s="29">
        <v>0</v>
      </c>
      <c r="Q5029" s="12">
        <v>1.666666666667</v>
      </c>
      <c r="R5029" s="12">
        <v>50</v>
      </c>
      <c r="S5029" s="34">
        <v>15</v>
      </c>
    </row>
    <row r="5030" spans="4:19" x14ac:dyDescent="0.2">
      <c r="D5030" s="175"/>
      <c r="E5030" s="4" t="s">
        <v>57</v>
      </c>
      <c r="F5030" s="6"/>
      <c r="G5030" s="5">
        <v>283</v>
      </c>
      <c r="H5030" s="32">
        <v>18.021201413427999</v>
      </c>
      <c r="I5030" s="12">
        <v>24.734982332154999</v>
      </c>
      <c r="J5030" s="28">
        <v>25.795053003534001</v>
      </c>
      <c r="K5030" s="12">
        <v>3.8869257950530001</v>
      </c>
      <c r="L5030" s="12">
        <v>1.766784452297</v>
      </c>
      <c r="M5030" s="12">
        <v>6.7137809187280002</v>
      </c>
      <c r="N5030" s="12">
        <v>3.533568904594</v>
      </c>
      <c r="O5030" s="12">
        <v>6.7137809187280002</v>
      </c>
      <c r="P5030" s="12">
        <v>0.70671378091899995</v>
      </c>
      <c r="Q5030" s="12">
        <v>1.0600706713779999</v>
      </c>
      <c r="R5030" s="12">
        <v>51.236749116608003</v>
      </c>
      <c r="S5030" s="101">
        <v>4.946996466431</v>
      </c>
    </row>
    <row r="5031" spans="4:19" x14ac:dyDescent="0.2">
      <c r="D5031" s="175"/>
      <c r="E5031" s="4" t="s">
        <v>58</v>
      </c>
      <c r="F5031" s="6"/>
      <c r="G5031" s="5">
        <v>123</v>
      </c>
      <c r="H5031" s="32">
        <v>17.073170731706998</v>
      </c>
      <c r="I5031" s="28">
        <v>30.081300813007999</v>
      </c>
      <c r="J5031" s="28">
        <v>28.455284552845999</v>
      </c>
      <c r="K5031" s="12">
        <v>4.8780487804880002</v>
      </c>
      <c r="L5031" s="12">
        <v>3.2520325203249998</v>
      </c>
      <c r="M5031" s="12">
        <v>6.5040650406499996</v>
      </c>
      <c r="N5031" s="12">
        <v>2.4390243902440001</v>
      </c>
      <c r="O5031" s="12">
        <v>5.6910569105690003</v>
      </c>
      <c r="P5031" s="12">
        <v>3.2520325203249998</v>
      </c>
      <c r="Q5031" s="12">
        <v>1.6260162601629999</v>
      </c>
      <c r="R5031" s="33">
        <v>47.154471544715001</v>
      </c>
      <c r="S5031" s="34">
        <v>11.382113821138001</v>
      </c>
    </row>
    <row r="5032" spans="4:19" x14ac:dyDescent="0.2">
      <c r="D5032" s="175"/>
      <c r="E5032" s="4" t="s">
        <v>59</v>
      </c>
      <c r="F5032" s="6"/>
      <c r="G5032" s="5">
        <v>186</v>
      </c>
      <c r="H5032" s="32">
        <v>9.1397849462370004</v>
      </c>
      <c r="I5032" s="12">
        <v>16.666666666666998</v>
      </c>
      <c r="J5032" s="12">
        <v>18.279569892472999</v>
      </c>
      <c r="K5032" s="12">
        <v>1.0752688172039999</v>
      </c>
      <c r="L5032" s="12">
        <v>1.0752688172039999</v>
      </c>
      <c r="M5032" s="12">
        <v>3.7634408602149998</v>
      </c>
      <c r="N5032" s="12">
        <v>1.0752688172039999</v>
      </c>
      <c r="O5032" s="12">
        <v>3.2258064516129998</v>
      </c>
      <c r="P5032" s="12">
        <v>0.53763440860199996</v>
      </c>
      <c r="Q5032" s="12">
        <v>0.53763440860199996</v>
      </c>
      <c r="R5032" s="12">
        <v>59.139784946237</v>
      </c>
      <c r="S5032" s="34">
        <v>11.290322580645</v>
      </c>
    </row>
    <row r="5033" spans="4:19" x14ac:dyDescent="0.2">
      <c r="D5033" s="175"/>
      <c r="E5033" s="4" t="s">
        <v>60</v>
      </c>
      <c r="F5033" s="6"/>
      <c r="G5033" s="5">
        <v>163</v>
      </c>
      <c r="H5033" s="32">
        <v>11.656441717790999</v>
      </c>
      <c r="I5033" s="12">
        <v>18.404907975459999</v>
      </c>
      <c r="J5033" s="33">
        <v>14.110429447853001</v>
      </c>
      <c r="K5033" s="12">
        <v>1.2269938650309999</v>
      </c>
      <c r="L5033" s="12">
        <v>1.2269938650309999</v>
      </c>
      <c r="M5033" s="12">
        <v>3.0674846625769998</v>
      </c>
      <c r="N5033" s="12">
        <v>3.6809815950920002</v>
      </c>
      <c r="O5033" s="12">
        <v>4.9079754601229997</v>
      </c>
      <c r="P5033" s="12">
        <v>1.2269938650309999</v>
      </c>
      <c r="Q5033" s="12">
        <v>0.61349693251500004</v>
      </c>
      <c r="R5033" s="12">
        <v>55.214723926380003</v>
      </c>
      <c r="S5033" s="97">
        <v>17.177914110429001</v>
      </c>
    </row>
    <row r="5034" spans="4:19" x14ac:dyDescent="0.2">
      <c r="D5034" s="175"/>
      <c r="E5034" s="4" t="s">
        <v>61</v>
      </c>
      <c r="F5034" s="6"/>
      <c r="G5034" s="5">
        <v>72</v>
      </c>
      <c r="H5034" s="32">
        <v>12.5</v>
      </c>
      <c r="I5034" s="12">
        <v>19.444444444443999</v>
      </c>
      <c r="J5034" s="33">
        <v>13.888888888888999</v>
      </c>
      <c r="K5034" s="12">
        <v>2.7777777777780002</v>
      </c>
      <c r="L5034" s="12">
        <v>2.7777777777780002</v>
      </c>
      <c r="M5034" s="12">
        <v>5.5555555555560003</v>
      </c>
      <c r="N5034" s="12">
        <v>1.3888888888890001</v>
      </c>
      <c r="O5034" s="12">
        <v>2.7777777777780002</v>
      </c>
      <c r="P5034" s="29">
        <v>0</v>
      </c>
      <c r="Q5034" s="29">
        <v>0</v>
      </c>
      <c r="R5034" s="12">
        <v>58.333333333333002</v>
      </c>
      <c r="S5034" s="34">
        <v>12.5</v>
      </c>
    </row>
    <row r="5035" spans="4:19" x14ac:dyDescent="0.2">
      <c r="D5035" s="175"/>
      <c r="E5035" s="4" t="s">
        <v>62</v>
      </c>
      <c r="F5035" s="6"/>
      <c r="G5035" s="5">
        <v>103</v>
      </c>
      <c r="H5035" s="32">
        <v>13.592233009709</v>
      </c>
      <c r="I5035" s="33">
        <v>12.621359223301001</v>
      </c>
      <c r="J5035" s="33">
        <v>13.592233009709</v>
      </c>
      <c r="K5035" s="12">
        <v>0.97087378640800004</v>
      </c>
      <c r="L5035" s="12">
        <v>1.9417475728160001</v>
      </c>
      <c r="M5035" s="12">
        <v>5.8252427184469999</v>
      </c>
      <c r="N5035" s="12">
        <v>0.97087378640800004</v>
      </c>
      <c r="O5035" s="12">
        <v>4.8543689320389998</v>
      </c>
      <c r="P5035" s="12">
        <v>0.97087378640800004</v>
      </c>
      <c r="Q5035" s="29">
        <v>0</v>
      </c>
      <c r="R5035" s="49">
        <v>65.048543689319999</v>
      </c>
      <c r="S5035" s="34">
        <v>13.592233009709</v>
      </c>
    </row>
    <row r="5036" spans="4:19" x14ac:dyDescent="0.2">
      <c r="D5036" s="174" t="s">
        <v>63</v>
      </c>
      <c r="E5036" s="20" t="s">
        <v>64</v>
      </c>
      <c r="F5036" s="22"/>
      <c r="G5036" s="21">
        <v>214</v>
      </c>
      <c r="H5036" s="51">
        <v>9.8130841121499994</v>
      </c>
      <c r="I5036" s="78">
        <v>12.616822429907</v>
      </c>
      <c r="J5036" s="78">
        <v>13.551401869158999</v>
      </c>
      <c r="K5036" s="19">
        <v>1.401869158879</v>
      </c>
      <c r="L5036" s="19">
        <v>3.2710280373830001</v>
      </c>
      <c r="M5036" s="19">
        <v>5.140186915888</v>
      </c>
      <c r="N5036" s="19">
        <v>0.46728971962600002</v>
      </c>
      <c r="O5036" s="19">
        <v>3.7383177570089998</v>
      </c>
      <c r="P5036" s="19">
        <v>1.869158878505</v>
      </c>
      <c r="Q5036" s="19">
        <v>0.46728971962600002</v>
      </c>
      <c r="R5036" s="88">
        <v>60.747663551401999</v>
      </c>
      <c r="S5036" s="50">
        <v>13.551401869158999</v>
      </c>
    </row>
    <row r="5037" spans="4:19" x14ac:dyDescent="0.2">
      <c r="D5037" s="175"/>
      <c r="E5037" s="4" t="s">
        <v>65</v>
      </c>
      <c r="F5037" s="6"/>
      <c r="G5037" s="5">
        <v>160</v>
      </c>
      <c r="H5037" s="32">
        <v>13.75</v>
      </c>
      <c r="I5037" s="12">
        <v>19.375</v>
      </c>
      <c r="J5037" s="12">
        <v>16.25</v>
      </c>
      <c r="K5037" s="12">
        <v>1.875</v>
      </c>
      <c r="L5037" s="12">
        <v>1.25</v>
      </c>
      <c r="M5037" s="12">
        <v>4.375</v>
      </c>
      <c r="N5037" s="12">
        <v>2.5</v>
      </c>
      <c r="O5037" s="12">
        <v>3.75</v>
      </c>
      <c r="P5037" s="12">
        <v>0.625</v>
      </c>
      <c r="Q5037" s="12">
        <v>0.625</v>
      </c>
      <c r="R5037" s="12">
        <v>54.375</v>
      </c>
      <c r="S5037" s="34">
        <v>14.375</v>
      </c>
    </row>
    <row r="5038" spans="4:19" x14ac:dyDescent="0.2">
      <c r="D5038" s="175"/>
      <c r="E5038" s="4" t="s">
        <v>66</v>
      </c>
      <c r="F5038" s="6"/>
      <c r="G5038" s="5">
        <v>160</v>
      </c>
      <c r="H5038" s="32">
        <v>11.25</v>
      </c>
      <c r="I5038" s="12">
        <v>18.75</v>
      </c>
      <c r="J5038" s="12">
        <v>21.875</v>
      </c>
      <c r="K5038" s="12">
        <v>3.125</v>
      </c>
      <c r="L5038" s="12">
        <v>1.25</v>
      </c>
      <c r="M5038" s="12">
        <v>9.375</v>
      </c>
      <c r="N5038" s="12">
        <v>1.25</v>
      </c>
      <c r="O5038" s="12">
        <v>6.25</v>
      </c>
      <c r="P5038" s="12">
        <v>1.25</v>
      </c>
      <c r="Q5038" s="12">
        <v>1.875</v>
      </c>
      <c r="R5038" s="12">
        <v>53.75</v>
      </c>
      <c r="S5038" s="34">
        <v>9.375</v>
      </c>
    </row>
    <row r="5039" spans="4:19" x14ac:dyDescent="0.2">
      <c r="D5039" s="175"/>
      <c r="E5039" s="4" t="s">
        <v>67</v>
      </c>
      <c r="F5039" s="6"/>
      <c r="G5039" s="5">
        <v>150</v>
      </c>
      <c r="H5039" s="32">
        <v>14</v>
      </c>
      <c r="I5039" s="28">
        <v>27.333333333333002</v>
      </c>
      <c r="J5039" s="12">
        <v>24</v>
      </c>
      <c r="K5039" s="12">
        <v>2</v>
      </c>
      <c r="L5039" s="12">
        <v>2</v>
      </c>
      <c r="M5039" s="12">
        <v>4</v>
      </c>
      <c r="N5039" s="12">
        <v>2</v>
      </c>
      <c r="O5039" s="12">
        <v>2</v>
      </c>
      <c r="P5039" s="12">
        <v>2</v>
      </c>
      <c r="Q5039" s="12">
        <v>2</v>
      </c>
      <c r="R5039" s="33">
        <v>47.333333333333002</v>
      </c>
      <c r="S5039" s="34">
        <v>12</v>
      </c>
    </row>
    <row r="5040" spans="4:19" x14ac:dyDescent="0.2">
      <c r="D5040" s="175"/>
      <c r="E5040" s="4" t="s">
        <v>68</v>
      </c>
      <c r="F5040" s="6"/>
      <c r="G5040" s="5">
        <v>110</v>
      </c>
      <c r="H5040" s="32">
        <v>15.454545454545</v>
      </c>
      <c r="I5040" s="12">
        <v>17.272727272727</v>
      </c>
      <c r="J5040" s="12">
        <v>20</v>
      </c>
      <c r="K5040" s="12">
        <v>3.636363636364</v>
      </c>
      <c r="L5040" s="12">
        <v>2.7272727272730002</v>
      </c>
      <c r="M5040" s="12">
        <v>0.90909090909099999</v>
      </c>
      <c r="N5040" s="12">
        <v>2.7272727272730002</v>
      </c>
      <c r="O5040" s="12">
        <v>4.5454545454549997</v>
      </c>
      <c r="P5040" s="29">
        <v>0</v>
      </c>
      <c r="Q5040" s="29">
        <v>0</v>
      </c>
      <c r="R5040" s="12">
        <v>58.181818181818002</v>
      </c>
      <c r="S5040" s="34">
        <v>10</v>
      </c>
    </row>
    <row r="5041" spans="2:19" x14ac:dyDescent="0.2">
      <c r="D5041" s="175"/>
      <c r="E5041" s="4" t="s">
        <v>69</v>
      </c>
      <c r="F5041" s="6"/>
      <c r="G5041" s="5">
        <v>91</v>
      </c>
      <c r="H5041" s="32">
        <v>16.483516483515999</v>
      </c>
      <c r="I5041" s="28">
        <v>29.670329670329998</v>
      </c>
      <c r="J5041" s="12">
        <v>23.076923076922998</v>
      </c>
      <c r="K5041" s="12">
        <v>4.3956043956039998</v>
      </c>
      <c r="L5041" s="29">
        <v>0</v>
      </c>
      <c r="M5041" s="12">
        <v>9.8901098901100006</v>
      </c>
      <c r="N5041" s="12">
        <v>3.2967032967029999</v>
      </c>
      <c r="O5041" s="12">
        <v>5.4945054945049998</v>
      </c>
      <c r="P5041" s="12">
        <v>2.1978021978019999</v>
      </c>
      <c r="Q5041" s="12">
        <v>2.1978021978019999</v>
      </c>
      <c r="R5041" s="12">
        <v>50.549450549451002</v>
      </c>
      <c r="S5041" s="34">
        <v>9.8901098901100006</v>
      </c>
    </row>
    <row r="5042" spans="2:19" x14ac:dyDescent="0.2">
      <c r="D5042" s="175"/>
      <c r="E5042" s="4" t="s">
        <v>70</v>
      </c>
      <c r="F5042" s="6"/>
      <c r="G5042" s="5">
        <v>127</v>
      </c>
      <c r="H5042" s="32">
        <v>15.748031496063</v>
      </c>
      <c r="I5042" s="12">
        <v>22.834645669291</v>
      </c>
      <c r="J5042" s="12">
        <v>23.622047244093999</v>
      </c>
      <c r="K5042" s="12">
        <v>3.1496062992130001</v>
      </c>
      <c r="L5042" s="29">
        <v>0</v>
      </c>
      <c r="M5042" s="12">
        <v>4.7244094488190003</v>
      </c>
      <c r="N5042" s="12">
        <v>2.3622047244090001</v>
      </c>
      <c r="O5042" s="12">
        <v>6.299212598425</v>
      </c>
      <c r="P5042" s="12">
        <v>0.78740157480299999</v>
      </c>
      <c r="Q5042" s="29">
        <v>0</v>
      </c>
      <c r="R5042" s="12">
        <v>51.181102362205003</v>
      </c>
      <c r="S5042" s="34">
        <v>8.6614173228349998</v>
      </c>
    </row>
    <row r="5043" spans="2:19" x14ac:dyDescent="0.2">
      <c r="D5043" s="175"/>
      <c r="E5043" s="4" t="s">
        <v>71</v>
      </c>
      <c r="F5043" s="6"/>
      <c r="G5043" s="5">
        <v>70</v>
      </c>
      <c r="H5043" s="32">
        <v>17.142857142857</v>
      </c>
      <c r="I5043" s="12">
        <v>24.285714285714</v>
      </c>
      <c r="J5043" s="12">
        <v>20</v>
      </c>
      <c r="K5043" s="29">
        <v>0</v>
      </c>
      <c r="L5043" s="12">
        <v>1.4285714285710001</v>
      </c>
      <c r="M5043" s="12">
        <v>7.1428571428570002</v>
      </c>
      <c r="N5043" s="12">
        <v>5.7142857142860004</v>
      </c>
      <c r="O5043" s="12">
        <v>4.2857142857139996</v>
      </c>
      <c r="P5043" s="29">
        <v>0</v>
      </c>
      <c r="Q5043" s="29">
        <v>0</v>
      </c>
      <c r="R5043" s="12">
        <v>57.142857142856997</v>
      </c>
      <c r="S5043" s="34">
        <v>10</v>
      </c>
    </row>
    <row r="5044" spans="2:19" x14ac:dyDescent="0.2">
      <c r="D5044" s="176"/>
      <c r="E5044" s="59" t="s">
        <v>72</v>
      </c>
      <c r="F5044" s="60"/>
      <c r="G5044" s="56">
        <v>69</v>
      </c>
      <c r="H5044" s="132">
        <v>18.840579710145001</v>
      </c>
      <c r="I5044" s="47">
        <v>23.188405797101002</v>
      </c>
      <c r="J5044" s="47">
        <v>20.289855072464</v>
      </c>
      <c r="K5044" s="47">
        <v>1.449275362319</v>
      </c>
      <c r="L5044" s="80">
        <v>0</v>
      </c>
      <c r="M5044" s="47">
        <v>5.7971014492749999</v>
      </c>
      <c r="N5044" s="47">
        <v>4.3478260869570002</v>
      </c>
      <c r="O5044" s="47">
        <v>7.2463768115939997</v>
      </c>
      <c r="P5044" s="80">
        <v>0</v>
      </c>
      <c r="Q5044" s="80">
        <v>0</v>
      </c>
      <c r="R5044" s="47">
        <v>53.623188405797002</v>
      </c>
      <c r="S5044" s="85">
        <v>7.2463768115939997</v>
      </c>
    </row>
    <row r="5046" spans="2:19" x14ac:dyDescent="0.2">
      <c r="B5046" s="43" t="str">
        <f xml:space="preserve"> HYPERLINK("#'目次'!B189", "[183]")</f>
        <v>[183]</v>
      </c>
      <c r="C5046" s="31" t="s">
        <v>346</v>
      </c>
    </row>
    <row r="5047" spans="2:19" x14ac:dyDescent="0.2">
      <c r="C5047" s="156" t="s">
        <v>292</v>
      </c>
    </row>
    <row r="5049" spans="2:19" x14ac:dyDescent="0.2">
      <c r="C5049" s="31" t="s">
        <v>75</v>
      </c>
    </row>
    <row r="5050" spans="2:19" ht="48" x14ac:dyDescent="0.2">
      <c r="D5050" s="177"/>
      <c r="E5050" s="178"/>
      <c r="F5050" s="178"/>
      <c r="G5050" s="40" t="s">
        <v>14</v>
      </c>
      <c r="H5050" s="42" t="s">
        <v>325</v>
      </c>
      <c r="I5050" s="15" t="s">
        <v>326</v>
      </c>
      <c r="J5050" s="15" t="s">
        <v>327</v>
      </c>
      <c r="K5050" s="15" t="s">
        <v>328</v>
      </c>
      <c r="L5050" s="15" t="s">
        <v>329</v>
      </c>
      <c r="M5050" s="15" t="s">
        <v>330</v>
      </c>
      <c r="N5050" s="15" t="s">
        <v>331</v>
      </c>
      <c r="O5050" s="15" t="s">
        <v>332</v>
      </c>
      <c r="P5050" s="15" t="s">
        <v>333</v>
      </c>
      <c r="Q5050" s="15" t="s">
        <v>86</v>
      </c>
      <c r="R5050" s="15" t="s">
        <v>334</v>
      </c>
      <c r="S5050" s="44" t="s">
        <v>17</v>
      </c>
    </row>
    <row r="5051" spans="2:19" x14ac:dyDescent="0.2">
      <c r="D5051" s="179"/>
      <c r="E5051" s="180"/>
      <c r="F5051" s="180"/>
      <c r="G5051" s="39"/>
      <c r="H5051" s="41"/>
      <c r="I5051" s="14"/>
      <c r="J5051" s="14"/>
      <c r="K5051" s="14"/>
      <c r="L5051" s="14"/>
      <c r="M5051" s="14"/>
      <c r="N5051" s="14"/>
      <c r="O5051" s="14"/>
      <c r="P5051" s="14"/>
      <c r="Q5051" s="14"/>
      <c r="R5051" s="14"/>
      <c r="S5051" s="38"/>
    </row>
    <row r="5052" spans="2:19" x14ac:dyDescent="0.2">
      <c r="D5052" s="58"/>
      <c r="E5052" s="53" t="s">
        <v>14</v>
      </c>
      <c r="F5052" s="52"/>
      <c r="G5052" s="37">
        <v>1163</v>
      </c>
      <c r="H5052" s="24">
        <v>13.671539122958</v>
      </c>
      <c r="I5052" s="24">
        <v>20.378331900258001</v>
      </c>
      <c r="J5052" s="24">
        <v>19.518486672399</v>
      </c>
      <c r="K5052" s="24">
        <v>2.3215821152189999</v>
      </c>
      <c r="L5052" s="24">
        <v>1.547721410146</v>
      </c>
      <c r="M5052" s="24">
        <v>5.503009458298</v>
      </c>
      <c r="N5052" s="24">
        <v>2.2355975924329998</v>
      </c>
      <c r="O5052" s="24">
        <v>4.5571797076529998</v>
      </c>
      <c r="P5052" s="24">
        <v>1.117798796217</v>
      </c>
      <c r="Q5052" s="24">
        <v>0.85984522785899997</v>
      </c>
      <c r="R5052" s="24">
        <v>54.686156491830999</v>
      </c>
      <c r="S5052" s="68">
        <v>11.177987962167</v>
      </c>
    </row>
    <row r="5053" spans="2:19" x14ac:dyDescent="0.2">
      <c r="D5053" s="174" t="s">
        <v>36</v>
      </c>
      <c r="E5053" s="20" t="s">
        <v>76</v>
      </c>
      <c r="F5053" s="22"/>
      <c r="G5053" s="21">
        <v>597</v>
      </c>
      <c r="H5053" s="51">
        <v>14.572864321608</v>
      </c>
      <c r="I5053" s="19">
        <v>21.608040201005</v>
      </c>
      <c r="J5053" s="19">
        <v>19.932998324958</v>
      </c>
      <c r="K5053" s="19">
        <v>2.84757118928</v>
      </c>
      <c r="L5053" s="19">
        <v>1.6750418760470001</v>
      </c>
      <c r="M5053" s="19">
        <v>5.5276381909549999</v>
      </c>
      <c r="N5053" s="19">
        <v>1.8425460636519999</v>
      </c>
      <c r="O5053" s="19">
        <v>4.0201005025130003</v>
      </c>
      <c r="P5053" s="19">
        <v>1.6750418760470001</v>
      </c>
      <c r="Q5053" s="19">
        <v>0.670016750419</v>
      </c>
      <c r="R5053" s="19">
        <v>53.266331658291001</v>
      </c>
      <c r="S5053" s="50">
        <v>11.725293132328</v>
      </c>
    </row>
    <row r="5054" spans="2:19" x14ac:dyDescent="0.2">
      <c r="D5054" s="175"/>
      <c r="E5054" s="4" t="s">
        <v>39</v>
      </c>
      <c r="F5054" s="6"/>
      <c r="G5054" s="5">
        <v>32</v>
      </c>
      <c r="H5054" s="32">
        <v>12.5</v>
      </c>
      <c r="I5054" s="12">
        <v>15.625</v>
      </c>
      <c r="J5054" s="61">
        <v>6.25</v>
      </c>
      <c r="K5054" s="12">
        <v>3.125</v>
      </c>
      <c r="L5054" s="12">
        <v>3.125</v>
      </c>
      <c r="M5054" s="12">
        <v>3.125</v>
      </c>
      <c r="N5054" s="29">
        <v>0</v>
      </c>
      <c r="O5054" s="29">
        <v>0</v>
      </c>
      <c r="P5054" s="29">
        <v>0</v>
      </c>
      <c r="Q5054" s="29">
        <v>0</v>
      </c>
      <c r="R5054" s="12">
        <v>59.375</v>
      </c>
      <c r="S5054" s="34">
        <v>15.625</v>
      </c>
    </row>
    <row r="5055" spans="2:19" x14ac:dyDescent="0.2">
      <c r="D5055" s="175"/>
      <c r="E5055" s="4" t="s">
        <v>40</v>
      </c>
      <c r="F5055" s="6"/>
      <c r="G5055" s="5">
        <v>73</v>
      </c>
      <c r="H5055" s="75">
        <v>23.287671232876999</v>
      </c>
      <c r="I5055" s="49">
        <v>35.616438356163997</v>
      </c>
      <c r="J5055" s="49">
        <v>30.136986301370001</v>
      </c>
      <c r="K5055" s="12">
        <v>4.1095890410960001</v>
      </c>
      <c r="L5055" s="12">
        <v>2.7397260273969999</v>
      </c>
      <c r="M5055" s="12">
        <v>9.5890410958899999</v>
      </c>
      <c r="N5055" s="12">
        <v>5.4794520547949999</v>
      </c>
      <c r="O5055" s="12">
        <v>4.1095890410960001</v>
      </c>
      <c r="P5055" s="28">
        <v>6.8493150684930004</v>
      </c>
      <c r="Q5055" s="12">
        <v>1.369863013699</v>
      </c>
      <c r="R5055" s="33">
        <v>49.315068493151003</v>
      </c>
      <c r="S5055" s="101">
        <v>4.1095890410960001</v>
      </c>
    </row>
    <row r="5056" spans="2:19" x14ac:dyDescent="0.2">
      <c r="D5056" s="175"/>
      <c r="E5056" s="4" t="s">
        <v>41</v>
      </c>
      <c r="F5056" s="6"/>
      <c r="G5056" s="5">
        <v>106</v>
      </c>
      <c r="H5056" s="75">
        <v>22.641509433962</v>
      </c>
      <c r="I5056" s="12">
        <v>24.528301886792001</v>
      </c>
      <c r="J5056" s="12">
        <v>23.584905660377</v>
      </c>
      <c r="K5056" s="12">
        <v>4.7169811320750004</v>
      </c>
      <c r="L5056" s="12">
        <v>2.8301886792449999</v>
      </c>
      <c r="M5056" s="12">
        <v>6.6037735849060004</v>
      </c>
      <c r="N5056" s="12">
        <v>2.8301886792449999</v>
      </c>
      <c r="O5056" s="12">
        <v>7.547169811321</v>
      </c>
      <c r="P5056" s="12">
        <v>2.8301886792449999</v>
      </c>
      <c r="Q5056" s="29">
        <v>0</v>
      </c>
      <c r="R5056" s="33">
        <v>45.283018867925001</v>
      </c>
      <c r="S5056" s="34">
        <v>9.4339622641510008</v>
      </c>
    </row>
    <row r="5057" spans="2:19" x14ac:dyDescent="0.2">
      <c r="D5057" s="175"/>
      <c r="E5057" s="4" t="s">
        <v>42</v>
      </c>
      <c r="F5057" s="6"/>
      <c r="G5057" s="5">
        <v>112</v>
      </c>
      <c r="H5057" s="32">
        <v>14.285714285714</v>
      </c>
      <c r="I5057" s="12">
        <v>24.107142857143</v>
      </c>
      <c r="J5057" s="12">
        <v>23.214285714286</v>
      </c>
      <c r="K5057" s="12">
        <v>2.6785714285709998</v>
      </c>
      <c r="L5057" s="29">
        <v>0</v>
      </c>
      <c r="M5057" s="12">
        <v>2.6785714285709998</v>
      </c>
      <c r="N5057" s="12">
        <v>0.89285714285700002</v>
      </c>
      <c r="O5057" s="12">
        <v>3.5714285714290002</v>
      </c>
      <c r="P5057" s="12">
        <v>0.89285714285700002</v>
      </c>
      <c r="Q5057" s="12">
        <v>1.785714285714</v>
      </c>
      <c r="R5057" s="12">
        <v>53.571428571429003</v>
      </c>
      <c r="S5057" s="34">
        <v>8.0357142857140005</v>
      </c>
    </row>
    <row r="5058" spans="2:19" x14ac:dyDescent="0.2">
      <c r="D5058" s="175"/>
      <c r="E5058" s="4" t="s">
        <v>43</v>
      </c>
      <c r="F5058" s="6"/>
      <c r="G5058" s="5">
        <v>96</v>
      </c>
      <c r="H5058" s="32">
        <v>13.541666666667</v>
      </c>
      <c r="I5058" s="12">
        <v>20.833333333333002</v>
      </c>
      <c r="J5058" s="12">
        <v>22.916666666666998</v>
      </c>
      <c r="K5058" s="12">
        <v>4.166666666667</v>
      </c>
      <c r="L5058" s="12">
        <v>3.125</v>
      </c>
      <c r="M5058" s="12">
        <v>4.166666666667</v>
      </c>
      <c r="N5058" s="12">
        <v>2.083333333333</v>
      </c>
      <c r="O5058" s="12">
        <v>5.208333333333</v>
      </c>
      <c r="P5058" s="12">
        <v>1.041666666667</v>
      </c>
      <c r="Q5058" s="12">
        <v>1.041666666667</v>
      </c>
      <c r="R5058" s="12">
        <v>52.083333333333002</v>
      </c>
      <c r="S5058" s="34">
        <v>9.375</v>
      </c>
    </row>
    <row r="5059" spans="2:19" x14ac:dyDescent="0.2">
      <c r="D5059" s="175"/>
      <c r="E5059" s="4" t="s">
        <v>44</v>
      </c>
      <c r="F5059" s="6"/>
      <c r="G5059" s="5">
        <v>107</v>
      </c>
      <c r="H5059" s="77">
        <v>4.6728971962620003</v>
      </c>
      <c r="I5059" s="33">
        <v>13.084112149533</v>
      </c>
      <c r="J5059" s="33">
        <v>12.149532710280001</v>
      </c>
      <c r="K5059" s="29">
        <v>0</v>
      </c>
      <c r="L5059" s="29">
        <v>0</v>
      </c>
      <c r="M5059" s="12">
        <v>4.6728971962620003</v>
      </c>
      <c r="N5059" s="12">
        <v>0.93457943925200004</v>
      </c>
      <c r="O5059" s="12">
        <v>1.869158878505</v>
      </c>
      <c r="P5059" s="29">
        <v>0</v>
      </c>
      <c r="Q5059" s="29">
        <v>0</v>
      </c>
      <c r="R5059" s="28">
        <v>59.813084112150001</v>
      </c>
      <c r="S5059" s="97">
        <v>17.757009345794</v>
      </c>
    </row>
    <row r="5060" spans="2:19" x14ac:dyDescent="0.2">
      <c r="D5060" s="175"/>
      <c r="E5060" s="4" t="s">
        <v>45</v>
      </c>
      <c r="F5060" s="6"/>
      <c r="G5060" s="5">
        <v>71</v>
      </c>
      <c r="H5060" s="32">
        <v>11.267605633803001</v>
      </c>
      <c r="I5060" s="12">
        <v>15.492957746479</v>
      </c>
      <c r="J5060" s="33">
        <v>12.676056338027999</v>
      </c>
      <c r="K5060" s="12">
        <v>1.4084507042250001</v>
      </c>
      <c r="L5060" s="12">
        <v>1.4084507042250001</v>
      </c>
      <c r="M5060" s="12">
        <v>8.4507042253520002</v>
      </c>
      <c r="N5060" s="29">
        <v>0</v>
      </c>
      <c r="O5060" s="12">
        <v>2.8169014084509998</v>
      </c>
      <c r="P5060" s="29">
        <v>0</v>
      </c>
      <c r="Q5060" s="29">
        <v>0</v>
      </c>
      <c r="R5060" s="12">
        <v>57.746478873238999</v>
      </c>
      <c r="S5060" s="97">
        <v>21.12676056338</v>
      </c>
    </row>
    <row r="5061" spans="2:19" x14ac:dyDescent="0.2">
      <c r="D5061" s="174" t="s">
        <v>37</v>
      </c>
      <c r="E5061" s="20" t="s">
        <v>77</v>
      </c>
      <c r="F5061" s="22"/>
      <c r="G5061" s="21">
        <v>566</v>
      </c>
      <c r="H5061" s="51">
        <v>12.720848056536999</v>
      </c>
      <c r="I5061" s="19">
        <v>19.081272084805999</v>
      </c>
      <c r="J5061" s="19">
        <v>19.081272084805999</v>
      </c>
      <c r="K5061" s="19">
        <v>1.766784452297</v>
      </c>
      <c r="L5061" s="19">
        <v>1.413427561837</v>
      </c>
      <c r="M5061" s="19">
        <v>5.47703180212</v>
      </c>
      <c r="N5061" s="19">
        <v>2.6501766784449998</v>
      </c>
      <c r="O5061" s="19">
        <v>5.1236749116610003</v>
      </c>
      <c r="P5061" s="19">
        <v>0.53003533568899996</v>
      </c>
      <c r="Q5061" s="19">
        <v>1.0600706713779999</v>
      </c>
      <c r="R5061" s="19">
        <v>56.183745583038998</v>
      </c>
      <c r="S5061" s="50">
        <v>10.600706713780999</v>
      </c>
    </row>
    <row r="5062" spans="2:19" x14ac:dyDescent="0.2">
      <c r="D5062" s="175"/>
      <c r="E5062" s="4" t="s">
        <v>39</v>
      </c>
      <c r="F5062" s="6"/>
      <c r="G5062" s="5">
        <v>26</v>
      </c>
      <c r="H5062" s="77">
        <v>7.6923076923079998</v>
      </c>
      <c r="I5062" s="12">
        <v>19.230769230768999</v>
      </c>
      <c r="J5062" s="12">
        <v>19.230769230768999</v>
      </c>
      <c r="K5062" s="29">
        <v>0</v>
      </c>
      <c r="L5062" s="12">
        <v>3.8461538461539999</v>
      </c>
      <c r="M5062" s="12">
        <v>3.8461538461539999</v>
      </c>
      <c r="N5062" s="29">
        <v>0</v>
      </c>
      <c r="O5062" s="29">
        <v>0</v>
      </c>
      <c r="P5062" s="29">
        <v>0</v>
      </c>
      <c r="Q5062" s="29">
        <v>0</v>
      </c>
      <c r="R5062" s="12">
        <v>53.846153846154003</v>
      </c>
      <c r="S5062" s="34">
        <v>15.384615384615</v>
      </c>
    </row>
    <row r="5063" spans="2:19" x14ac:dyDescent="0.2">
      <c r="D5063" s="175"/>
      <c r="E5063" s="4" t="s">
        <v>40</v>
      </c>
      <c r="F5063" s="6"/>
      <c r="G5063" s="5">
        <v>71</v>
      </c>
      <c r="H5063" s="75">
        <v>19.718309859154999</v>
      </c>
      <c r="I5063" s="49">
        <v>30.985915492958</v>
      </c>
      <c r="J5063" s="28">
        <v>25.352112676055999</v>
      </c>
      <c r="K5063" s="12">
        <v>1.4084507042250001</v>
      </c>
      <c r="L5063" s="12">
        <v>2.8169014084509998</v>
      </c>
      <c r="M5063" s="28">
        <v>11.267605633803001</v>
      </c>
      <c r="N5063" s="12">
        <v>2.8169014084509998</v>
      </c>
      <c r="O5063" s="12">
        <v>8.4507042253520002</v>
      </c>
      <c r="P5063" s="12">
        <v>1.4084507042250001</v>
      </c>
      <c r="Q5063" s="29">
        <v>0</v>
      </c>
      <c r="R5063" s="61">
        <v>40.845070422535002</v>
      </c>
      <c r="S5063" s="101">
        <v>1.4084507042250001</v>
      </c>
    </row>
    <row r="5064" spans="2:19" x14ac:dyDescent="0.2">
      <c r="D5064" s="175"/>
      <c r="E5064" s="4" t="s">
        <v>41</v>
      </c>
      <c r="F5064" s="6"/>
      <c r="G5064" s="5">
        <v>96</v>
      </c>
      <c r="H5064" s="75">
        <v>20.833333333333002</v>
      </c>
      <c r="I5064" s="12">
        <v>21.875</v>
      </c>
      <c r="J5064" s="28">
        <v>28.125</v>
      </c>
      <c r="K5064" s="12">
        <v>3.125</v>
      </c>
      <c r="L5064" s="12">
        <v>3.125</v>
      </c>
      <c r="M5064" s="12">
        <v>4.166666666667</v>
      </c>
      <c r="N5064" s="12">
        <v>4.166666666667</v>
      </c>
      <c r="O5064" s="12">
        <v>5.208333333333</v>
      </c>
      <c r="P5064" s="12">
        <v>1.041666666667</v>
      </c>
      <c r="Q5064" s="12">
        <v>2.083333333333</v>
      </c>
      <c r="R5064" s="12">
        <v>54.166666666666998</v>
      </c>
      <c r="S5064" s="34">
        <v>7.291666666667</v>
      </c>
    </row>
    <row r="5065" spans="2:19" x14ac:dyDescent="0.2">
      <c r="D5065" s="175"/>
      <c r="E5065" s="4" t="s">
        <v>42</v>
      </c>
      <c r="F5065" s="6"/>
      <c r="G5065" s="5">
        <v>96</v>
      </c>
      <c r="H5065" s="32">
        <v>14.583333333333</v>
      </c>
      <c r="I5065" s="12">
        <v>21.875</v>
      </c>
      <c r="J5065" s="12">
        <v>19.791666666666998</v>
      </c>
      <c r="K5065" s="12">
        <v>2.083333333333</v>
      </c>
      <c r="L5065" s="29">
        <v>0</v>
      </c>
      <c r="M5065" s="12">
        <v>3.125</v>
      </c>
      <c r="N5065" s="12">
        <v>1.041666666667</v>
      </c>
      <c r="O5065" s="12">
        <v>5.208333333333</v>
      </c>
      <c r="P5065" s="29">
        <v>0</v>
      </c>
      <c r="Q5065" s="12">
        <v>1.041666666667</v>
      </c>
      <c r="R5065" s="28">
        <v>63.541666666666998</v>
      </c>
      <c r="S5065" s="101">
        <v>5.208333333333</v>
      </c>
    </row>
    <row r="5066" spans="2:19" x14ac:dyDescent="0.2">
      <c r="D5066" s="175"/>
      <c r="E5066" s="4" t="s">
        <v>43</v>
      </c>
      <c r="F5066" s="6"/>
      <c r="G5066" s="5">
        <v>103</v>
      </c>
      <c r="H5066" s="32">
        <v>8.7378640776700003</v>
      </c>
      <c r="I5066" s="12">
        <v>22.330097087378999</v>
      </c>
      <c r="J5066" s="12">
        <v>19.417475728155001</v>
      </c>
      <c r="K5066" s="12">
        <v>1.9417475728160001</v>
      </c>
      <c r="L5066" s="12">
        <v>0.97087378640800004</v>
      </c>
      <c r="M5066" s="12">
        <v>7.7669902912620001</v>
      </c>
      <c r="N5066" s="12">
        <v>4.8543689320389998</v>
      </c>
      <c r="O5066" s="12">
        <v>5.8252427184469999</v>
      </c>
      <c r="P5066" s="29">
        <v>0</v>
      </c>
      <c r="Q5066" s="12">
        <v>1.9417475728160001</v>
      </c>
      <c r="R5066" s="12">
        <v>57.281553398058001</v>
      </c>
      <c r="S5066" s="34">
        <v>9.7087378640779995</v>
      </c>
    </row>
    <row r="5067" spans="2:19" x14ac:dyDescent="0.2">
      <c r="D5067" s="175"/>
      <c r="E5067" s="4" t="s">
        <v>44</v>
      </c>
      <c r="F5067" s="6"/>
      <c r="G5067" s="5">
        <v>104</v>
      </c>
      <c r="H5067" s="32">
        <v>11.538461538462</v>
      </c>
      <c r="I5067" s="33">
        <v>14.423076923077</v>
      </c>
      <c r="J5067" s="12">
        <v>15.384615384615</v>
      </c>
      <c r="K5067" s="12">
        <v>0.96153846153800004</v>
      </c>
      <c r="L5067" s="29">
        <v>0</v>
      </c>
      <c r="M5067" s="12">
        <v>4.8076923076920002</v>
      </c>
      <c r="N5067" s="12">
        <v>2.884615384615</v>
      </c>
      <c r="O5067" s="12">
        <v>5.7692307692310001</v>
      </c>
      <c r="P5067" s="29">
        <v>0</v>
      </c>
      <c r="Q5067" s="12">
        <v>0.96153846153800004</v>
      </c>
      <c r="R5067" s="12">
        <v>57.692307692307999</v>
      </c>
      <c r="S5067" s="34">
        <v>11.538461538462</v>
      </c>
    </row>
    <row r="5068" spans="2:19" x14ac:dyDescent="0.2">
      <c r="D5068" s="176"/>
      <c r="E5068" s="59" t="s">
        <v>45</v>
      </c>
      <c r="F5068" s="60"/>
      <c r="G5068" s="56">
        <v>70</v>
      </c>
      <c r="H5068" s="136">
        <v>1.4285714285710001</v>
      </c>
      <c r="I5068" s="92">
        <v>1.4285714285710001</v>
      </c>
      <c r="J5068" s="92">
        <v>4.2857142857139996</v>
      </c>
      <c r="K5068" s="47">
        <v>1.4285714285710001</v>
      </c>
      <c r="L5068" s="47">
        <v>1.4285714285710001</v>
      </c>
      <c r="M5068" s="47">
        <v>2.8571428571430002</v>
      </c>
      <c r="N5068" s="80">
        <v>0</v>
      </c>
      <c r="O5068" s="47">
        <v>1.4285714285710001</v>
      </c>
      <c r="P5068" s="47">
        <v>1.4285714285710001</v>
      </c>
      <c r="Q5068" s="80">
        <v>0</v>
      </c>
      <c r="R5068" s="102">
        <v>61.428571428570997</v>
      </c>
      <c r="S5068" s="117">
        <v>30</v>
      </c>
    </row>
    <row r="5070" spans="2:19" x14ac:dyDescent="0.2">
      <c r="B5070" s="43" t="str">
        <f xml:space="preserve"> HYPERLINK("#'目次'!B190", "[184]")</f>
        <v>[184]</v>
      </c>
      <c r="C5070" s="31" t="s">
        <v>349</v>
      </c>
    </row>
    <row r="5071" spans="2:19" x14ac:dyDescent="0.2">
      <c r="C5071" s="156" t="s">
        <v>350</v>
      </c>
    </row>
    <row r="5074" spans="4:17" ht="60" x14ac:dyDescent="0.2">
      <c r="D5074" s="177"/>
      <c r="E5074" s="178"/>
      <c r="F5074" s="178"/>
      <c r="G5074" s="40" t="s">
        <v>14</v>
      </c>
      <c r="H5074" s="42" t="s">
        <v>351</v>
      </c>
      <c r="I5074" s="15" t="s">
        <v>352</v>
      </c>
      <c r="J5074" s="15" t="s">
        <v>353</v>
      </c>
      <c r="K5074" s="15" t="s">
        <v>354</v>
      </c>
      <c r="L5074" s="15" t="s">
        <v>355</v>
      </c>
      <c r="M5074" s="15" t="s">
        <v>356</v>
      </c>
      <c r="N5074" s="15" t="s">
        <v>357</v>
      </c>
      <c r="O5074" s="15" t="s">
        <v>358</v>
      </c>
      <c r="P5074" s="15" t="s">
        <v>86</v>
      </c>
      <c r="Q5074" s="44" t="s">
        <v>17</v>
      </c>
    </row>
    <row r="5075" spans="4:17" x14ac:dyDescent="0.2">
      <c r="D5075" s="179"/>
      <c r="E5075" s="180"/>
      <c r="F5075" s="180"/>
      <c r="G5075" s="39"/>
      <c r="H5075" s="41"/>
      <c r="I5075" s="14"/>
      <c r="J5075" s="14"/>
      <c r="K5075" s="14"/>
      <c r="L5075" s="14"/>
      <c r="M5075" s="14"/>
      <c r="N5075" s="14"/>
      <c r="O5075" s="14"/>
      <c r="P5075" s="14"/>
      <c r="Q5075" s="38"/>
    </row>
    <row r="5076" spans="4:17" x14ac:dyDescent="0.2">
      <c r="D5076" s="58"/>
      <c r="E5076" s="53" t="s">
        <v>14</v>
      </c>
      <c r="F5076" s="52"/>
      <c r="G5076" s="37">
        <v>59</v>
      </c>
      <c r="H5076" s="24">
        <v>61.016949152541997</v>
      </c>
      <c r="I5076" s="24">
        <v>23.728813559321999</v>
      </c>
      <c r="J5076" s="24">
        <v>20.338983050846998</v>
      </c>
      <c r="K5076" s="24">
        <v>3.3898305084749998</v>
      </c>
      <c r="L5076" s="24">
        <v>15.254237288136</v>
      </c>
      <c r="M5076" s="24">
        <v>23.728813559321999</v>
      </c>
      <c r="N5076" s="24">
        <v>20.338983050846998</v>
      </c>
      <c r="O5076" s="24">
        <v>18.644067796609999</v>
      </c>
      <c r="P5076" s="24">
        <v>1.6949152542370001</v>
      </c>
      <c r="Q5076" s="68">
        <v>33.898305084745999</v>
      </c>
    </row>
    <row r="5077" spans="4:17" x14ac:dyDescent="0.2">
      <c r="D5077" s="174" t="s">
        <v>18</v>
      </c>
      <c r="E5077" s="20" t="s">
        <v>19</v>
      </c>
      <c r="F5077" s="22"/>
      <c r="G5077" s="21">
        <v>5</v>
      </c>
      <c r="H5077" s="138">
        <v>40</v>
      </c>
      <c r="I5077" s="19">
        <v>20</v>
      </c>
      <c r="J5077" s="19">
        <v>20</v>
      </c>
      <c r="K5077" s="74">
        <v>0</v>
      </c>
      <c r="L5077" s="130">
        <v>0</v>
      </c>
      <c r="M5077" s="105">
        <v>40</v>
      </c>
      <c r="N5077" s="105">
        <v>60</v>
      </c>
      <c r="O5077" s="19">
        <v>20</v>
      </c>
      <c r="P5077" s="74">
        <v>0</v>
      </c>
      <c r="Q5077" s="128">
        <v>40</v>
      </c>
    </row>
    <row r="5078" spans="4:17" x14ac:dyDescent="0.2">
      <c r="D5078" s="175"/>
      <c r="E5078" s="4" t="s">
        <v>20</v>
      </c>
      <c r="F5078" s="6"/>
      <c r="G5078" s="5">
        <v>9</v>
      </c>
      <c r="H5078" s="94">
        <v>77.777777777777999</v>
      </c>
      <c r="I5078" s="49">
        <v>55.555555555555998</v>
      </c>
      <c r="J5078" s="49">
        <v>33.333333333333002</v>
      </c>
      <c r="K5078" s="29">
        <v>0</v>
      </c>
      <c r="L5078" s="12">
        <v>11.111111111111001</v>
      </c>
      <c r="M5078" s="28">
        <v>33.333333333333002</v>
      </c>
      <c r="N5078" s="49">
        <v>44.444444444444002</v>
      </c>
      <c r="O5078" s="49">
        <v>33.333333333333002</v>
      </c>
      <c r="P5078" s="29">
        <v>0</v>
      </c>
      <c r="Q5078" s="122">
        <v>22.222222222222001</v>
      </c>
    </row>
    <row r="5079" spans="4:17" x14ac:dyDescent="0.2">
      <c r="D5079" s="175"/>
      <c r="E5079" s="4" t="s">
        <v>21</v>
      </c>
      <c r="F5079" s="6"/>
      <c r="G5079" s="5">
        <v>18</v>
      </c>
      <c r="H5079" s="106">
        <v>50</v>
      </c>
      <c r="I5079" s="33">
        <v>16.666666666666998</v>
      </c>
      <c r="J5079" s="33">
        <v>11.111111111111001</v>
      </c>
      <c r="K5079" s="29">
        <v>0</v>
      </c>
      <c r="L5079" s="28">
        <v>22.222222222222001</v>
      </c>
      <c r="M5079" s="33">
        <v>16.666666666666998</v>
      </c>
      <c r="N5079" s="33">
        <v>11.111111111111001</v>
      </c>
      <c r="O5079" s="12">
        <v>16.666666666666998</v>
      </c>
      <c r="P5079" s="12">
        <v>5.5555555555560003</v>
      </c>
      <c r="Q5079" s="107">
        <v>44.444444444444002</v>
      </c>
    </row>
    <row r="5080" spans="4:17" x14ac:dyDescent="0.2">
      <c r="D5080" s="175"/>
      <c r="E5080" s="4" t="s">
        <v>22</v>
      </c>
      <c r="F5080" s="6"/>
      <c r="G5080" s="5">
        <v>1</v>
      </c>
      <c r="H5080" s="94">
        <v>100</v>
      </c>
      <c r="I5080" s="87">
        <v>0</v>
      </c>
      <c r="J5080" s="87">
        <v>0</v>
      </c>
      <c r="K5080" s="29">
        <v>0</v>
      </c>
      <c r="L5080" s="87">
        <v>0</v>
      </c>
      <c r="M5080" s="87">
        <v>0</v>
      </c>
      <c r="N5080" s="87">
        <v>0</v>
      </c>
      <c r="O5080" s="87">
        <v>0</v>
      </c>
      <c r="P5080" s="29">
        <v>0</v>
      </c>
      <c r="Q5080" s="141">
        <v>0</v>
      </c>
    </row>
    <row r="5081" spans="4:17" x14ac:dyDescent="0.2">
      <c r="D5081" s="175"/>
      <c r="E5081" s="4" t="s">
        <v>23</v>
      </c>
      <c r="F5081" s="6"/>
      <c r="G5081" s="5">
        <v>7</v>
      </c>
      <c r="H5081" s="94">
        <v>85.714285714286007</v>
      </c>
      <c r="I5081" s="49">
        <v>57.142857142856997</v>
      </c>
      <c r="J5081" s="49">
        <v>71.428571428571004</v>
      </c>
      <c r="K5081" s="29">
        <v>0</v>
      </c>
      <c r="L5081" s="49">
        <v>28.571428571428999</v>
      </c>
      <c r="M5081" s="33">
        <v>14.285714285714</v>
      </c>
      <c r="N5081" s="87">
        <v>0</v>
      </c>
      <c r="O5081" s="28">
        <v>28.571428571428999</v>
      </c>
      <c r="P5081" s="29">
        <v>0</v>
      </c>
      <c r="Q5081" s="122">
        <v>14.285714285714</v>
      </c>
    </row>
    <row r="5082" spans="4:17" x14ac:dyDescent="0.2">
      <c r="D5082" s="175"/>
      <c r="E5082" s="4" t="s">
        <v>24</v>
      </c>
      <c r="F5082" s="6"/>
      <c r="G5082" s="5">
        <v>7</v>
      </c>
      <c r="H5082" s="106">
        <v>28.571428571428999</v>
      </c>
      <c r="I5082" s="87">
        <v>0</v>
      </c>
      <c r="J5082" s="87">
        <v>0</v>
      </c>
      <c r="K5082" s="29">
        <v>0</v>
      </c>
      <c r="L5082" s="87">
        <v>0</v>
      </c>
      <c r="M5082" s="87">
        <v>0</v>
      </c>
      <c r="N5082" s="87">
        <v>0</v>
      </c>
      <c r="O5082" s="87">
        <v>0</v>
      </c>
      <c r="P5082" s="29">
        <v>0</v>
      </c>
      <c r="Q5082" s="107">
        <v>71.428571428571004</v>
      </c>
    </row>
    <row r="5083" spans="4:17" x14ac:dyDescent="0.2">
      <c r="D5083" s="175"/>
      <c r="E5083" s="4" t="s">
        <v>25</v>
      </c>
      <c r="F5083" s="6"/>
      <c r="G5083" s="5">
        <v>2</v>
      </c>
      <c r="H5083" s="106">
        <v>50</v>
      </c>
      <c r="I5083" s="87">
        <v>0</v>
      </c>
      <c r="J5083" s="87">
        <v>0</v>
      </c>
      <c r="K5083" s="29">
        <v>0</v>
      </c>
      <c r="L5083" s="49">
        <v>50</v>
      </c>
      <c r="M5083" s="87">
        <v>0</v>
      </c>
      <c r="N5083" s="87">
        <v>0</v>
      </c>
      <c r="O5083" s="87">
        <v>0</v>
      </c>
      <c r="P5083" s="29">
        <v>0</v>
      </c>
      <c r="Q5083" s="141">
        <v>0</v>
      </c>
    </row>
    <row r="5084" spans="4:17" x14ac:dyDescent="0.2">
      <c r="D5084" s="175"/>
      <c r="E5084" s="4" t="s">
        <v>26</v>
      </c>
      <c r="F5084" s="6"/>
      <c r="G5084" s="5">
        <v>1</v>
      </c>
      <c r="H5084" s="94">
        <v>100</v>
      </c>
      <c r="I5084" s="87">
        <v>0</v>
      </c>
      <c r="J5084" s="87">
        <v>0</v>
      </c>
      <c r="K5084" s="49">
        <v>100</v>
      </c>
      <c r="L5084" s="87">
        <v>0</v>
      </c>
      <c r="M5084" s="49">
        <v>100</v>
      </c>
      <c r="N5084" s="87">
        <v>0</v>
      </c>
      <c r="O5084" s="49">
        <v>100</v>
      </c>
      <c r="P5084" s="29">
        <v>0</v>
      </c>
      <c r="Q5084" s="141">
        <v>0</v>
      </c>
    </row>
    <row r="5085" spans="4:17" x14ac:dyDescent="0.2">
      <c r="D5085" s="175"/>
      <c r="E5085" s="4" t="s">
        <v>27</v>
      </c>
      <c r="F5085" s="6"/>
      <c r="G5085" s="5">
        <v>6</v>
      </c>
      <c r="H5085" s="94">
        <v>83.333333333333002</v>
      </c>
      <c r="I5085" s="33">
        <v>16.666666666666998</v>
      </c>
      <c r="J5085" s="12">
        <v>16.666666666666998</v>
      </c>
      <c r="K5085" s="49">
        <v>16.666666666666998</v>
      </c>
      <c r="L5085" s="87">
        <v>0</v>
      </c>
      <c r="M5085" s="49">
        <v>50</v>
      </c>
      <c r="N5085" s="49">
        <v>33.333333333333002</v>
      </c>
      <c r="O5085" s="12">
        <v>16.666666666666998</v>
      </c>
      <c r="P5085" s="29">
        <v>0</v>
      </c>
      <c r="Q5085" s="122">
        <v>16.666666666666998</v>
      </c>
    </row>
    <row r="5086" spans="4:17" x14ac:dyDescent="0.2">
      <c r="D5086" s="175"/>
      <c r="E5086" s="4" t="s">
        <v>28</v>
      </c>
      <c r="F5086" s="6"/>
      <c r="G5086" s="5">
        <v>3</v>
      </c>
      <c r="H5086" s="75">
        <v>66.666666666666998</v>
      </c>
      <c r="I5086" s="87">
        <v>0</v>
      </c>
      <c r="J5086" s="87">
        <v>0</v>
      </c>
      <c r="K5086" s="29">
        <v>0</v>
      </c>
      <c r="L5086" s="49">
        <v>33.333333333333002</v>
      </c>
      <c r="M5086" s="28">
        <v>33.333333333333002</v>
      </c>
      <c r="N5086" s="49">
        <v>33.333333333333002</v>
      </c>
      <c r="O5086" s="87">
        <v>0</v>
      </c>
      <c r="P5086" s="29">
        <v>0</v>
      </c>
      <c r="Q5086" s="34">
        <v>33.333333333333002</v>
      </c>
    </row>
    <row r="5087" spans="4:17" x14ac:dyDescent="0.2">
      <c r="D5087" s="175"/>
      <c r="E5087" s="4" t="s">
        <v>29</v>
      </c>
      <c r="F5087" s="6"/>
      <c r="G5087" s="5">
        <v>0</v>
      </c>
      <c r="H5087" s="120">
        <v>0</v>
      </c>
      <c r="I5087" s="87">
        <v>0</v>
      </c>
      <c r="J5087" s="87">
        <v>0</v>
      </c>
      <c r="K5087" s="29">
        <v>0</v>
      </c>
      <c r="L5087" s="87">
        <v>0</v>
      </c>
      <c r="M5087" s="87">
        <v>0</v>
      </c>
      <c r="N5087" s="87">
        <v>0</v>
      </c>
      <c r="O5087" s="87">
        <v>0</v>
      </c>
      <c r="P5087" s="29">
        <v>0</v>
      </c>
      <c r="Q5087" s="141">
        <v>0</v>
      </c>
    </row>
    <row r="5088" spans="4:17" x14ac:dyDescent="0.2">
      <c r="D5088" s="174" t="s">
        <v>30</v>
      </c>
      <c r="E5088" s="20" t="s">
        <v>31</v>
      </c>
      <c r="F5088" s="22"/>
      <c r="G5088" s="21">
        <v>20</v>
      </c>
      <c r="H5088" s="51">
        <v>60</v>
      </c>
      <c r="I5088" s="19">
        <v>20</v>
      </c>
      <c r="J5088" s="19">
        <v>20</v>
      </c>
      <c r="K5088" s="74">
        <v>0</v>
      </c>
      <c r="L5088" s="88">
        <v>25</v>
      </c>
      <c r="M5088" s="78">
        <v>15</v>
      </c>
      <c r="N5088" s="98">
        <v>5</v>
      </c>
      <c r="O5088" s="78">
        <v>10</v>
      </c>
      <c r="P5088" s="74">
        <v>0</v>
      </c>
      <c r="Q5088" s="50">
        <v>35</v>
      </c>
    </row>
    <row r="5089" spans="2:17" x14ac:dyDescent="0.2">
      <c r="D5089" s="175"/>
      <c r="E5089" s="4" t="s">
        <v>32</v>
      </c>
      <c r="F5089" s="6"/>
      <c r="G5089" s="5">
        <v>13</v>
      </c>
      <c r="H5089" s="106">
        <v>38.461538461537998</v>
      </c>
      <c r="I5089" s="61">
        <v>7.6923076923079998</v>
      </c>
      <c r="J5089" s="12">
        <v>15.384615384615</v>
      </c>
      <c r="K5089" s="12">
        <v>7.6923076923079998</v>
      </c>
      <c r="L5089" s="33">
        <v>7.6923076923079998</v>
      </c>
      <c r="M5089" s="12">
        <v>23.076923076922998</v>
      </c>
      <c r="N5089" s="61">
        <v>7.6923076923079998</v>
      </c>
      <c r="O5089" s="12">
        <v>23.076923076922998</v>
      </c>
      <c r="P5089" s="28">
        <v>7.6923076923079998</v>
      </c>
      <c r="Q5089" s="107">
        <v>46.153846153845997</v>
      </c>
    </row>
    <row r="5090" spans="2:17" x14ac:dyDescent="0.2">
      <c r="D5090" s="175"/>
      <c r="E5090" s="4" t="s">
        <v>33</v>
      </c>
      <c r="F5090" s="6"/>
      <c r="G5090" s="5">
        <v>23</v>
      </c>
      <c r="H5090" s="94">
        <v>73.913043478261002</v>
      </c>
      <c r="I5090" s="49">
        <v>34.782608695652002</v>
      </c>
      <c r="J5090" s="12">
        <v>21.739130434783</v>
      </c>
      <c r="K5090" s="12">
        <v>4.3478260869570002</v>
      </c>
      <c r="L5090" s="33">
        <v>8.6956521739130004</v>
      </c>
      <c r="M5090" s="12">
        <v>26.086956521739001</v>
      </c>
      <c r="N5090" s="49">
        <v>34.782608695652002</v>
      </c>
      <c r="O5090" s="12">
        <v>21.739130434783</v>
      </c>
      <c r="P5090" s="29">
        <v>0</v>
      </c>
      <c r="Q5090" s="101">
        <v>26.086956521739001</v>
      </c>
    </row>
    <row r="5091" spans="2:17" x14ac:dyDescent="0.2">
      <c r="D5091" s="175"/>
      <c r="E5091" s="4" t="s">
        <v>34</v>
      </c>
      <c r="F5091" s="6"/>
      <c r="G5091" s="5">
        <v>3</v>
      </c>
      <c r="H5091" s="75">
        <v>66.666666666666998</v>
      </c>
      <c r="I5091" s="28">
        <v>33.333333333333002</v>
      </c>
      <c r="J5091" s="49">
        <v>33.333333333333002</v>
      </c>
      <c r="K5091" s="29">
        <v>0</v>
      </c>
      <c r="L5091" s="49">
        <v>33.333333333333002</v>
      </c>
      <c r="M5091" s="49">
        <v>66.666666666666998</v>
      </c>
      <c r="N5091" s="49">
        <v>66.666666666666998</v>
      </c>
      <c r="O5091" s="49">
        <v>33.333333333333002</v>
      </c>
      <c r="P5091" s="29">
        <v>0</v>
      </c>
      <c r="Q5091" s="34">
        <v>33.333333333333002</v>
      </c>
    </row>
    <row r="5092" spans="2:17" x14ac:dyDescent="0.2">
      <c r="D5092" s="174" t="s">
        <v>35</v>
      </c>
      <c r="E5092" s="20" t="s">
        <v>36</v>
      </c>
      <c r="F5092" s="22"/>
      <c r="G5092" s="21">
        <v>32</v>
      </c>
      <c r="H5092" s="129">
        <v>68.75</v>
      </c>
      <c r="I5092" s="88">
        <v>31.25</v>
      </c>
      <c r="J5092" s="19">
        <v>18.75</v>
      </c>
      <c r="K5092" s="19">
        <v>6.25</v>
      </c>
      <c r="L5092" s="19">
        <v>18.75</v>
      </c>
      <c r="M5092" s="105">
        <v>37.5</v>
      </c>
      <c r="N5092" s="105">
        <v>31.25</v>
      </c>
      <c r="O5092" s="88">
        <v>28.125</v>
      </c>
      <c r="P5092" s="19">
        <v>3.125</v>
      </c>
      <c r="Q5092" s="154">
        <v>21.875</v>
      </c>
    </row>
    <row r="5093" spans="2:17" x14ac:dyDescent="0.2">
      <c r="D5093" s="175"/>
      <c r="E5093" s="4" t="s">
        <v>37</v>
      </c>
      <c r="F5093" s="6"/>
      <c r="G5093" s="5">
        <v>27</v>
      </c>
      <c r="H5093" s="77">
        <v>51.851851851851997</v>
      </c>
      <c r="I5093" s="33">
        <v>14.814814814815</v>
      </c>
      <c r="J5093" s="12">
        <v>22.222222222222001</v>
      </c>
      <c r="K5093" s="29">
        <v>0</v>
      </c>
      <c r="L5093" s="12">
        <v>11.111111111111001</v>
      </c>
      <c r="M5093" s="61">
        <v>7.4074074074069998</v>
      </c>
      <c r="N5093" s="61">
        <v>7.4074074074069998</v>
      </c>
      <c r="O5093" s="61">
        <v>7.4074074074069998</v>
      </c>
      <c r="P5093" s="29">
        <v>0</v>
      </c>
      <c r="Q5093" s="107">
        <v>48.148148148148003</v>
      </c>
    </row>
    <row r="5094" spans="2:17" x14ac:dyDescent="0.2">
      <c r="D5094" s="174" t="s">
        <v>38</v>
      </c>
      <c r="E5094" s="20" t="s">
        <v>39</v>
      </c>
      <c r="F5094" s="22"/>
      <c r="G5094" s="21">
        <v>6</v>
      </c>
      <c r="H5094" s="138">
        <v>50</v>
      </c>
      <c r="I5094" s="78">
        <v>16.666666666666998</v>
      </c>
      <c r="J5094" s="130">
        <v>0</v>
      </c>
      <c r="K5094" s="74">
        <v>0</v>
      </c>
      <c r="L5094" s="130">
        <v>0</v>
      </c>
      <c r="M5094" s="88">
        <v>33.333333333333002</v>
      </c>
      <c r="N5094" s="105">
        <v>33.333333333333002</v>
      </c>
      <c r="O5094" s="105">
        <v>33.333333333333002</v>
      </c>
      <c r="P5094" s="105">
        <v>16.666666666666998</v>
      </c>
      <c r="Q5094" s="154">
        <v>16.666666666666998</v>
      </c>
    </row>
    <row r="5095" spans="2:17" x14ac:dyDescent="0.2">
      <c r="D5095" s="175"/>
      <c r="E5095" s="4" t="s">
        <v>40</v>
      </c>
      <c r="F5095" s="6"/>
      <c r="G5095" s="5">
        <v>3</v>
      </c>
      <c r="H5095" s="75">
        <v>66.666666666666998</v>
      </c>
      <c r="I5095" s="87">
        <v>0</v>
      </c>
      <c r="J5095" s="87">
        <v>0</v>
      </c>
      <c r="K5095" s="29">
        <v>0</v>
      </c>
      <c r="L5095" s="87">
        <v>0</v>
      </c>
      <c r="M5095" s="87">
        <v>0</v>
      </c>
      <c r="N5095" s="87">
        <v>0</v>
      </c>
      <c r="O5095" s="87">
        <v>0</v>
      </c>
      <c r="P5095" s="29">
        <v>0</v>
      </c>
      <c r="Q5095" s="34">
        <v>33.333333333333002</v>
      </c>
    </row>
    <row r="5096" spans="2:17" x14ac:dyDescent="0.2">
      <c r="D5096" s="175"/>
      <c r="E5096" s="4" t="s">
        <v>41</v>
      </c>
      <c r="F5096" s="6"/>
      <c r="G5096" s="5">
        <v>2</v>
      </c>
      <c r="H5096" s="106">
        <v>50</v>
      </c>
      <c r="I5096" s="49">
        <v>50</v>
      </c>
      <c r="J5096" s="87">
        <v>0</v>
      </c>
      <c r="K5096" s="29">
        <v>0</v>
      </c>
      <c r="L5096" s="87">
        <v>0</v>
      </c>
      <c r="M5096" s="49">
        <v>50</v>
      </c>
      <c r="N5096" s="49">
        <v>50</v>
      </c>
      <c r="O5096" s="49">
        <v>50</v>
      </c>
      <c r="P5096" s="29">
        <v>0</v>
      </c>
      <c r="Q5096" s="107">
        <v>50</v>
      </c>
    </row>
    <row r="5097" spans="2:17" x14ac:dyDescent="0.2">
      <c r="D5097" s="175"/>
      <c r="E5097" s="4" t="s">
        <v>42</v>
      </c>
      <c r="F5097" s="6"/>
      <c r="G5097" s="5">
        <v>2</v>
      </c>
      <c r="H5097" s="120">
        <v>0</v>
      </c>
      <c r="I5097" s="87">
        <v>0</v>
      </c>
      <c r="J5097" s="87">
        <v>0</v>
      </c>
      <c r="K5097" s="29">
        <v>0</v>
      </c>
      <c r="L5097" s="87">
        <v>0</v>
      </c>
      <c r="M5097" s="87">
        <v>0</v>
      </c>
      <c r="N5097" s="87">
        <v>0</v>
      </c>
      <c r="O5097" s="87">
        <v>0</v>
      </c>
      <c r="P5097" s="29">
        <v>0</v>
      </c>
      <c r="Q5097" s="107">
        <v>100</v>
      </c>
    </row>
    <row r="5098" spans="2:17" x14ac:dyDescent="0.2">
      <c r="D5098" s="175"/>
      <c r="E5098" s="4" t="s">
        <v>43</v>
      </c>
      <c r="F5098" s="6"/>
      <c r="G5098" s="5">
        <v>5</v>
      </c>
      <c r="H5098" s="94">
        <v>80</v>
      </c>
      <c r="I5098" s="12">
        <v>20</v>
      </c>
      <c r="J5098" s="12">
        <v>20</v>
      </c>
      <c r="K5098" s="49">
        <v>20</v>
      </c>
      <c r="L5098" s="49">
        <v>40</v>
      </c>
      <c r="M5098" s="49">
        <v>60</v>
      </c>
      <c r="N5098" s="49">
        <v>40</v>
      </c>
      <c r="O5098" s="12">
        <v>20</v>
      </c>
      <c r="P5098" s="29">
        <v>0</v>
      </c>
      <c r="Q5098" s="141">
        <v>0</v>
      </c>
    </row>
    <row r="5099" spans="2:17" x14ac:dyDescent="0.2">
      <c r="D5099" s="175"/>
      <c r="E5099" s="4" t="s">
        <v>44</v>
      </c>
      <c r="F5099" s="6"/>
      <c r="G5099" s="5">
        <v>12</v>
      </c>
      <c r="H5099" s="75">
        <v>66.666666666666998</v>
      </c>
      <c r="I5099" s="28">
        <v>33.333333333333002</v>
      </c>
      <c r="J5099" s="12">
        <v>16.666666666666998</v>
      </c>
      <c r="K5099" s="12">
        <v>8.333333333333</v>
      </c>
      <c r="L5099" s="87">
        <v>0</v>
      </c>
      <c r="M5099" s="12">
        <v>25</v>
      </c>
      <c r="N5099" s="49">
        <v>33.333333333333002</v>
      </c>
      <c r="O5099" s="28">
        <v>25</v>
      </c>
      <c r="P5099" s="29">
        <v>0</v>
      </c>
      <c r="Q5099" s="34">
        <v>33.333333333333002</v>
      </c>
    </row>
    <row r="5100" spans="2:17" x14ac:dyDescent="0.2">
      <c r="D5100" s="176"/>
      <c r="E5100" s="59" t="s">
        <v>45</v>
      </c>
      <c r="F5100" s="60"/>
      <c r="G5100" s="56">
        <v>29</v>
      </c>
      <c r="H5100" s="83">
        <v>62.068965517240997</v>
      </c>
      <c r="I5100" s="47">
        <v>24.137931034483</v>
      </c>
      <c r="J5100" s="109">
        <v>31.034482758620999</v>
      </c>
      <c r="K5100" s="80">
        <v>0</v>
      </c>
      <c r="L5100" s="102">
        <v>24.137931034483</v>
      </c>
      <c r="M5100" s="95">
        <v>17.241379310345</v>
      </c>
      <c r="N5100" s="95">
        <v>10.344827586207</v>
      </c>
      <c r="O5100" s="47">
        <v>13.793103448276</v>
      </c>
      <c r="P5100" s="80">
        <v>0</v>
      </c>
      <c r="Q5100" s="85">
        <v>37.931034482759003</v>
      </c>
    </row>
    <row r="5102" spans="2:17" x14ac:dyDescent="0.2">
      <c r="B5102" s="43" t="str">
        <f xml:space="preserve"> HYPERLINK("#'目次'!B191", "[185]")</f>
        <v>[185]</v>
      </c>
      <c r="C5102" s="31" t="s">
        <v>349</v>
      </c>
    </row>
    <row r="5103" spans="2:17" x14ac:dyDescent="0.2">
      <c r="C5103" s="156" t="s">
        <v>350</v>
      </c>
    </row>
    <row r="5106" spans="4:17" ht="60" x14ac:dyDescent="0.2">
      <c r="D5106" s="177"/>
      <c r="E5106" s="178"/>
      <c r="F5106" s="178"/>
      <c r="G5106" s="40" t="s">
        <v>14</v>
      </c>
      <c r="H5106" s="42" t="s">
        <v>351</v>
      </c>
      <c r="I5106" s="15" t="s">
        <v>352</v>
      </c>
      <c r="J5106" s="15" t="s">
        <v>353</v>
      </c>
      <c r="K5106" s="15" t="s">
        <v>354</v>
      </c>
      <c r="L5106" s="15" t="s">
        <v>355</v>
      </c>
      <c r="M5106" s="15" t="s">
        <v>356</v>
      </c>
      <c r="N5106" s="15" t="s">
        <v>357</v>
      </c>
      <c r="O5106" s="15" t="s">
        <v>358</v>
      </c>
      <c r="P5106" s="15" t="s">
        <v>86</v>
      </c>
      <c r="Q5106" s="44" t="s">
        <v>17</v>
      </c>
    </row>
    <row r="5107" spans="4:17" x14ac:dyDescent="0.2">
      <c r="D5107" s="179"/>
      <c r="E5107" s="180"/>
      <c r="F5107" s="180"/>
      <c r="G5107" s="39"/>
      <c r="H5107" s="41"/>
      <c r="I5107" s="14"/>
      <c r="J5107" s="14"/>
      <c r="K5107" s="14"/>
      <c r="L5107" s="14"/>
      <c r="M5107" s="14"/>
      <c r="N5107" s="14"/>
      <c r="O5107" s="14"/>
      <c r="P5107" s="14"/>
      <c r="Q5107" s="38"/>
    </row>
    <row r="5108" spans="4:17" x14ac:dyDescent="0.2">
      <c r="D5108" s="58"/>
      <c r="E5108" s="53" t="s">
        <v>14</v>
      </c>
      <c r="F5108" s="52"/>
      <c r="G5108" s="37">
        <v>59</v>
      </c>
      <c r="H5108" s="24">
        <v>61.016949152541997</v>
      </c>
      <c r="I5108" s="24">
        <v>23.728813559321999</v>
      </c>
      <c r="J5108" s="24">
        <v>20.338983050846998</v>
      </c>
      <c r="K5108" s="24">
        <v>3.3898305084749998</v>
      </c>
      <c r="L5108" s="24">
        <v>15.254237288136</v>
      </c>
      <c r="M5108" s="24">
        <v>23.728813559321999</v>
      </c>
      <c r="N5108" s="24">
        <v>20.338983050846998</v>
      </c>
      <c r="O5108" s="24">
        <v>18.644067796609999</v>
      </c>
      <c r="P5108" s="24">
        <v>1.6949152542370001</v>
      </c>
      <c r="Q5108" s="68">
        <v>33.898305084745999</v>
      </c>
    </row>
    <row r="5109" spans="4:17" x14ac:dyDescent="0.2">
      <c r="D5109" s="174" t="s">
        <v>52</v>
      </c>
      <c r="E5109" s="20" t="s">
        <v>53</v>
      </c>
      <c r="F5109" s="22"/>
      <c r="G5109" s="21">
        <v>0</v>
      </c>
      <c r="H5109" s="155">
        <v>0</v>
      </c>
      <c r="I5109" s="130">
        <v>0</v>
      </c>
      <c r="J5109" s="130">
        <v>0</v>
      </c>
      <c r="K5109" s="74">
        <v>0</v>
      </c>
      <c r="L5109" s="130">
        <v>0</v>
      </c>
      <c r="M5109" s="130">
        <v>0</v>
      </c>
      <c r="N5109" s="130">
        <v>0</v>
      </c>
      <c r="O5109" s="130">
        <v>0</v>
      </c>
      <c r="P5109" s="74">
        <v>0</v>
      </c>
      <c r="Q5109" s="164">
        <v>0</v>
      </c>
    </row>
    <row r="5110" spans="4:17" ht="24" x14ac:dyDescent="0.2">
      <c r="D5110" s="175"/>
      <c r="E5110" s="4" t="s">
        <v>54</v>
      </c>
      <c r="F5110" s="6"/>
      <c r="G5110" s="5">
        <v>6</v>
      </c>
      <c r="H5110" s="75">
        <v>66.666666666666998</v>
      </c>
      <c r="I5110" s="28">
        <v>33.333333333333002</v>
      </c>
      <c r="J5110" s="49">
        <v>50</v>
      </c>
      <c r="K5110" s="29">
        <v>0</v>
      </c>
      <c r="L5110" s="49">
        <v>33.333333333333002</v>
      </c>
      <c r="M5110" s="33">
        <v>16.666666666666998</v>
      </c>
      <c r="N5110" s="12">
        <v>16.666666666666998</v>
      </c>
      <c r="O5110" s="49">
        <v>50</v>
      </c>
      <c r="P5110" s="29">
        <v>0</v>
      </c>
      <c r="Q5110" s="34">
        <v>33.333333333333002</v>
      </c>
    </row>
    <row r="5111" spans="4:17" x14ac:dyDescent="0.2">
      <c r="D5111" s="175"/>
      <c r="E5111" s="4" t="s">
        <v>55</v>
      </c>
      <c r="F5111" s="6"/>
      <c r="G5111" s="5">
        <v>2</v>
      </c>
      <c r="H5111" s="94">
        <v>100</v>
      </c>
      <c r="I5111" s="87">
        <v>0</v>
      </c>
      <c r="J5111" s="87">
        <v>0</v>
      </c>
      <c r="K5111" s="49">
        <v>50</v>
      </c>
      <c r="L5111" s="87">
        <v>0</v>
      </c>
      <c r="M5111" s="49">
        <v>100</v>
      </c>
      <c r="N5111" s="87">
        <v>0</v>
      </c>
      <c r="O5111" s="49">
        <v>50</v>
      </c>
      <c r="P5111" s="29">
        <v>0</v>
      </c>
      <c r="Q5111" s="141">
        <v>0</v>
      </c>
    </row>
    <row r="5112" spans="4:17" x14ac:dyDescent="0.2">
      <c r="D5112" s="175"/>
      <c r="E5112" s="4" t="s">
        <v>56</v>
      </c>
      <c r="F5112" s="6"/>
      <c r="G5112" s="5">
        <v>0</v>
      </c>
      <c r="H5112" s="120">
        <v>0</v>
      </c>
      <c r="I5112" s="87">
        <v>0</v>
      </c>
      <c r="J5112" s="87">
        <v>0</v>
      </c>
      <c r="K5112" s="29">
        <v>0</v>
      </c>
      <c r="L5112" s="87">
        <v>0</v>
      </c>
      <c r="M5112" s="87">
        <v>0</v>
      </c>
      <c r="N5112" s="87">
        <v>0</v>
      </c>
      <c r="O5112" s="87">
        <v>0</v>
      </c>
      <c r="P5112" s="29">
        <v>0</v>
      </c>
      <c r="Q5112" s="141">
        <v>0</v>
      </c>
    </row>
    <row r="5113" spans="4:17" x14ac:dyDescent="0.2">
      <c r="D5113" s="175"/>
      <c r="E5113" s="4" t="s">
        <v>57</v>
      </c>
      <c r="F5113" s="6"/>
      <c r="G5113" s="5">
        <v>3</v>
      </c>
      <c r="H5113" s="75">
        <v>66.666666666666998</v>
      </c>
      <c r="I5113" s="49">
        <v>66.666666666666998</v>
      </c>
      <c r="J5113" s="49">
        <v>66.666666666666998</v>
      </c>
      <c r="K5113" s="29">
        <v>0</v>
      </c>
      <c r="L5113" s="87">
        <v>0</v>
      </c>
      <c r="M5113" s="28">
        <v>33.333333333333002</v>
      </c>
      <c r="N5113" s="49">
        <v>33.333333333333002</v>
      </c>
      <c r="O5113" s="87">
        <v>0</v>
      </c>
      <c r="P5113" s="29">
        <v>0</v>
      </c>
      <c r="Q5113" s="34">
        <v>33.333333333333002</v>
      </c>
    </row>
    <row r="5114" spans="4:17" x14ac:dyDescent="0.2">
      <c r="D5114" s="175"/>
      <c r="E5114" s="4" t="s">
        <v>58</v>
      </c>
      <c r="F5114" s="6"/>
      <c r="G5114" s="5">
        <v>6</v>
      </c>
      <c r="H5114" s="75">
        <v>66.666666666666998</v>
      </c>
      <c r="I5114" s="33">
        <v>16.666666666666998</v>
      </c>
      <c r="J5114" s="87">
        <v>0</v>
      </c>
      <c r="K5114" s="49">
        <v>16.666666666666998</v>
      </c>
      <c r="L5114" s="87">
        <v>0</v>
      </c>
      <c r="M5114" s="28">
        <v>33.333333333333002</v>
      </c>
      <c r="N5114" s="49">
        <v>33.333333333333002</v>
      </c>
      <c r="O5114" s="49">
        <v>33.333333333333002</v>
      </c>
      <c r="P5114" s="49">
        <v>16.666666666666998</v>
      </c>
      <c r="Q5114" s="122">
        <v>16.666666666666998</v>
      </c>
    </row>
    <row r="5115" spans="4:17" x14ac:dyDescent="0.2">
      <c r="D5115" s="175"/>
      <c r="E5115" s="4" t="s">
        <v>59</v>
      </c>
      <c r="F5115" s="6"/>
      <c r="G5115" s="5">
        <v>9</v>
      </c>
      <c r="H5115" s="77">
        <v>55.555555555555998</v>
      </c>
      <c r="I5115" s="28">
        <v>33.333333333333002</v>
      </c>
      <c r="J5115" s="33">
        <v>11.111111111111001</v>
      </c>
      <c r="K5115" s="29">
        <v>0</v>
      </c>
      <c r="L5115" s="12">
        <v>11.111111111111001</v>
      </c>
      <c r="M5115" s="12">
        <v>22.222222222222001</v>
      </c>
      <c r="N5115" s="49">
        <v>33.333333333333002</v>
      </c>
      <c r="O5115" s="33">
        <v>11.111111111111001</v>
      </c>
      <c r="P5115" s="29">
        <v>0</v>
      </c>
      <c r="Q5115" s="107">
        <v>44.444444444444002</v>
      </c>
    </row>
    <row r="5116" spans="4:17" x14ac:dyDescent="0.2">
      <c r="D5116" s="175"/>
      <c r="E5116" s="4" t="s">
        <v>60</v>
      </c>
      <c r="F5116" s="6"/>
      <c r="G5116" s="5">
        <v>13</v>
      </c>
      <c r="H5116" s="106">
        <v>46.153846153845997</v>
      </c>
      <c r="I5116" s="61">
        <v>7.6923076923079998</v>
      </c>
      <c r="J5116" s="12">
        <v>23.076923076922998</v>
      </c>
      <c r="K5116" s="29">
        <v>0</v>
      </c>
      <c r="L5116" s="33">
        <v>7.6923076923079998</v>
      </c>
      <c r="M5116" s="87">
        <v>0</v>
      </c>
      <c r="N5116" s="87">
        <v>0</v>
      </c>
      <c r="O5116" s="87">
        <v>0</v>
      </c>
      <c r="P5116" s="29">
        <v>0</v>
      </c>
      <c r="Q5116" s="107">
        <v>53.846153846154003</v>
      </c>
    </row>
    <row r="5117" spans="4:17" x14ac:dyDescent="0.2">
      <c r="D5117" s="175"/>
      <c r="E5117" s="4" t="s">
        <v>61</v>
      </c>
      <c r="F5117" s="6"/>
      <c r="G5117" s="5">
        <v>6</v>
      </c>
      <c r="H5117" s="75">
        <v>66.666666666666998</v>
      </c>
      <c r="I5117" s="33">
        <v>16.666666666666998</v>
      </c>
      <c r="J5117" s="87">
        <v>0</v>
      </c>
      <c r="K5117" s="29">
        <v>0</v>
      </c>
      <c r="L5117" s="87">
        <v>0</v>
      </c>
      <c r="M5117" s="28">
        <v>33.333333333333002</v>
      </c>
      <c r="N5117" s="49">
        <v>33.333333333333002</v>
      </c>
      <c r="O5117" s="49">
        <v>33.333333333333002</v>
      </c>
      <c r="P5117" s="29">
        <v>0</v>
      </c>
      <c r="Q5117" s="122">
        <v>16.666666666666998</v>
      </c>
    </row>
    <row r="5118" spans="4:17" x14ac:dyDescent="0.2">
      <c r="D5118" s="175"/>
      <c r="E5118" s="4" t="s">
        <v>62</v>
      </c>
      <c r="F5118" s="6"/>
      <c r="G5118" s="5">
        <v>10</v>
      </c>
      <c r="H5118" s="94">
        <v>80</v>
      </c>
      <c r="I5118" s="49">
        <v>40</v>
      </c>
      <c r="J5118" s="28">
        <v>30</v>
      </c>
      <c r="K5118" s="29">
        <v>0</v>
      </c>
      <c r="L5118" s="49">
        <v>40</v>
      </c>
      <c r="M5118" s="49">
        <v>40</v>
      </c>
      <c r="N5118" s="12">
        <v>20</v>
      </c>
      <c r="O5118" s="12">
        <v>20</v>
      </c>
      <c r="P5118" s="29">
        <v>0</v>
      </c>
      <c r="Q5118" s="122">
        <v>20</v>
      </c>
    </row>
    <row r="5119" spans="4:17" x14ac:dyDescent="0.2">
      <c r="D5119" s="174" t="s">
        <v>63</v>
      </c>
      <c r="E5119" s="20" t="s">
        <v>64</v>
      </c>
      <c r="F5119" s="22"/>
      <c r="G5119" s="21">
        <v>20</v>
      </c>
      <c r="H5119" s="51">
        <v>65</v>
      </c>
      <c r="I5119" s="19">
        <v>20</v>
      </c>
      <c r="J5119" s="19">
        <v>20</v>
      </c>
      <c r="K5119" s="19">
        <v>5</v>
      </c>
      <c r="L5119" s="105">
        <v>30</v>
      </c>
      <c r="M5119" s="105">
        <v>35</v>
      </c>
      <c r="N5119" s="19">
        <v>25</v>
      </c>
      <c r="O5119" s="19">
        <v>15</v>
      </c>
      <c r="P5119" s="74">
        <v>0</v>
      </c>
      <c r="Q5119" s="50">
        <v>35</v>
      </c>
    </row>
    <row r="5120" spans="4:17" x14ac:dyDescent="0.2">
      <c r="D5120" s="175"/>
      <c r="E5120" s="4" t="s">
        <v>65</v>
      </c>
      <c r="F5120" s="6"/>
      <c r="G5120" s="5">
        <v>12</v>
      </c>
      <c r="H5120" s="75">
        <v>66.666666666666998</v>
      </c>
      <c r="I5120" s="49">
        <v>41.666666666666998</v>
      </c>
      <c r="J5120" s="12">
        <v>25</v>
      </c>
      <c r="K5120" s="29">
        <v>0</v>
      </c>
      <c r="L5120" s="87">
        <v>0</v>
      </c>
      <c r="M5120" s="33">
        <v>16.666666666666998</v>
      </c>
      <c r="N5120" s="12">
        <v>25</v>
      </c>
      <c r="O5120" s="28">
        <v>25</v>
      </c>
      <c r="P5120" s="29">
        <v>0</v>
      </c>
      <c r="Q5120" s="34">
        <v>33.333333333333002</v>
      </c>
    </row>
    <row r="5121" spans="2:17" x14ac:dyDescent="0.2">
      <c r="D5121" s="175"/>
      <c r="E5121" s="4" t="s">
        <v>66</v>
      </c>
      <c r="F5121" s="6"/>
      <c r="G5121" s="5">
        <v>5</v>
      </c>
      <c r="H5121" s="32">
        <v>60</v>
      </c>
      <c r="I5121" s="87">
        <v>0</v>
      </c>
      <c r="J5121" s="87">
        <v>0</v>
      </c>
      <c r="K5121" s="49">
        <v>20</v>
      </c>
      <c r="L5121" s="87">
        <v>0</v>
      </c>
      <c r="M5121" s="12">
        <v>20</v>
      </c>
      <c r="N5121" s="87">
        <v>0</v>
      </c>
      <c r="O5121" s="12">
        <v>20</v>
      </c>
      <c r="P5121" s="49">
        <v>20</v>
      </c>
      <c r="Q5121" s="122">
        <v>20</v>
      </c>
    </row>
    <row r="5122" spans="2:17" x14ac:dyDescent="0.2">
      <c r="D5122" s="175"/>
      <c r="E5122" s="4" t="s">
        <v>67</v>
      </c>
      <c r="F5122" s="6"/>
      <c r="G5122" s="5">
        <v>8</v>
      </c>
      <c r="H5122" s="94">
        <v>75</v>
      </c>
      <c r="I5122" s="49">
        <v>37.5</v>
      </c>
      <c r="J5122" s="12">
        <v>25</v>
      </c>
      <c r="K5122" s="29">
        <v>0</v>
      </c>
      <c r="L5122" s="12">
        <v>12.5</v>
      </c>
      <c r="M5122" s="49">
        <v>37.5</v>
      </c>
      <c r="N5122" s="49">
        <v>50</v>
      </c>
      <c r="O5122" s="49">
        <v>37.5</v>
      </c>
      <c r="P5122" s="29">
        <v>0</v>
      </c>
      <c r="Q5122" s="122">
        <v>12.5</v>
      </c>
    </row>
    <row r="5123" spans="2:17" x14ac:dyDescent="0.2">
      <c r="D5123" s="175"/>
      <c r="E5123" s="4" t="s">
        <v>68</v>
      </c>
      <c r="F5123" s="6"/>
      <c r="G5123" s="5">
        <v>2</v>
      </c>
      <c r="H5123" s="106">
        <v>50</v>
      </c>
      <c r="I5123" s="87">
        <v>0</v>
      </c>
      <c r="J5123" s="49">
        <v>50</v>
      </c>
      <c r="K5123" s="29">
        <v>0</v>
      </c>
      <c r="L5123" s="49">
        <v>50</v>
      </c>
      <c r="M5123" s="87">
        <v>0</v>
      </c>
      <c r="N5123" s="87">
        <v>0</v>
      </c>
      <c r="O5123" s="49">
        <v>50</v>
      </c>
      <c r="P5123" s="29">
        <v>0</v>
      </c>
      <c r="Q5123" s="107">
        <v>50</v>
      </c>
    </row>
    <row r="5124" spans="2:17" x14ac:dyDescent="0.2">
      <c r="D5124" s="175"/>
      <c r="E5124" s="4" t="s">
        <v>69</v>
      </c>
      <c r="F5124" s="6"/>
      <c r="G5124" s="5">
        <v>1</v>
      </c>
      <c r="H5124" s="120">
        <v>0</v>
      </c>
      <c r="I5124" s="87">
        <v>0</v>
      </c>
      <c r="J5124" s="87">
        <v>0</v>
      </c>
      <c r="K5124" s="29">
        <v>0</v>
      </c>
      <c r="L5124" s="87">
        <v>0</v>
      </c>
      <c r="M5124" s="87">
        <v>0</v>
      </c>
      <c r="N5124" s="87">
        <v>0</v>
      </c>
      <c r="O5124" s="87">
        <v>0</v>
      </c>
      <c r="P5124" s="29">
        <v>0</v>
      </c>
      <c r="Q5124" s="107">
        <v>100</v>
      </c>
    </row>
    <row r="5125" spans="2:17" x14ac:dyDescent="0.2">
      <c r="D5125" s="175"/>
      <c r="E5125" s="4" t="s">
        <v>70</v>
      </c>
      <c r="F5125" s="6"/>
      <c r="G5125" s="5">
        <v>4</v>
      </c>
      <c r="H5125" s="94">
        <v>75</v>
      </c>
      <c r="I5125" s="49">
        <v>50</v>
      </c>
      <c r="J5125" s="49">
        <v>50</v>
      </c>
      <c r="K5125" s="29">
        <v>0</v>
      </c>
      <c r="L5125" s="87">
        <v>0</v>
      </c>
      <c r="M5125" s="12">
        <v>25</v>
      </c>
      <c r="N5125" s="87">
        <v>0</v>
      </c>
      <c r="O5125" s="87">
        <v>0</v>
      </c>
      <c r="P5125" s="29">
        <v>0</v>
      </c>
      <c r="Q5125" s="101">
        <v>25</v>
      </c>
    </row>
    <row r="5126" spans="2:17" x14ac:dyDescent="0.2">
      <c r="D5126" s="175"/>
      <c r="E5126" s="4" t="s">
        <v>71</v>
      </c>
      <c r="F5126" s="6"/>
      <c r="G5126" s="5">
        <v>1</v>
      </c>
      <c r="H5126" s="120">
        <v>0</v>
      </c>
      <c r="I5126" s="87">
        <v>0</v>
      </c>
      <c r="J5126" s="87">
        <v>0</v>
      </c>
      <c r="K5126" s="29">
        <v>0</v>
      </c>
      <c r="L5126" s="87">
        <v>0</v>
      </c>
      <c r="M5126" s="87">
        <v>0</v>
      </c>
      <c r="N5126" s="87">
        <v>0</v>
      </c>
      <c r="O5126" s="87">
        <v>0</v>
      </c>
      <c r="P5126" s="29">
        <v>0</v>
      </c>
      <c r="Q5126" s="107">
        <v>100</v>
      </c>
    </row>
    <row r="5127" spans="2:17" x14ac:dyDescent="0.2">
      <c r="D5127" s="176"/>
      <c r="E5127" s="59" t="s">
        <v>72</v>
      </c>
      <c r="F5127" s="60"/>
      <c r="G5127" s="56">
        <v>1</v>
      </c>
      <c r="H5127" s="142">
        <v>100</v>
      </c>
      <c r="I5127" s="151">
        <v>0</v>
      </c>
      <c r="J5127" s="151">
        <v>0</v>
      </c>
      <c r="K5127" s="80">
        <v>0</v>
      </c>
      <c r="L5127" s="151">
        <v>0</v>
      </c>
      <c r="M5127" s="151">
        <v>0</v>
      </c>
      <c r="N5127" s="151">
        <v>0</v>
      </c>
      <c r="O5127" s="151">
        <v>0</v>
      </c>
      <c r="P5127" s="80">
        <v>0</v>
      </c>
      <c r="Q5127" s="165">
        <v>0</v>
      </c>
    </row>
    <row r="5129" spans="2:17" x14ac:dyDescent="0.2">
      <c r="B5129" s="43" t="str">
        <f xml:space="preserve"> HYPERLINK("#'目次'!B192", "[186]")</f>
        <v>[186]</v>
      </c>
      <c r="C5129" s="31" t="s">
        <v>349</v>
      </c>
    </row>
    <row r="5130" spans="2:17" x14ac:dyDescent="0.2">
      <c r="C5130" s="156" t="s">
        <v>350</v>
      </c>
    </row>
    <row r="5132" spans="2:17" x14ac:dyDescent="0.2">
      <c r="C5132" s="31" t="s">
        <v>75</v>
      </c>
    </row>
    <row r="5133" spans="2:17" ht="60" x14ac:dyDescent="0.2">
      <c r="D5133" s="177"/>
      <c r="E5133" s="178"/>
      <c r="F5133" s="178"/>
      <c r="G5133" s="40" t="s">
        <v>14</v>
      </c>
      <c r="H5133" s="42" t="s">
        <v>351</v>
      </c>
      <c r="I5133" s="15" t="s">
        <v>352</v>
      </c>
      <c r="J5133" s="15" t="s">
        <v>353</v>
      </c>
      <c r="K5133" s="15" t="s">
        <v>354</v>
      </c>
      <c r="L5133" s="15" t="s">
        <v>355</v>
      </c>
      <c r="M5133" s="15" t="s">
        <v>356</v>
      </c>
      <c r="N5133" s="15" t="s">
        <v>357</v>
      </c>
      <c r="O5133" s="15" t="s">
        <v>358</v>
      </c>
      <c r="P5133" s="15" t="s">
        <v>86</v>
      </c>
      <c r="Q5133" s="44" t="s">
        <v>17</v>
      </c>
    </row>
    <row r="5134" spans="2:17" x14ac:dyDescent="0.2">
      <c r="D5134" s="179"/>
      <c r="E5134" s="180"/>
      <c r="F5134" s="180"/>
      <c r="G5134" s="39"/>
      <c r="H5134" s="41"/>
      <c r="I5134" s="14"/>
      <c r="J5134" s="14"/>
      <c r="K5134" s="14"/>
      <c r="L5134" s="14"/>
      <c r="M5134" s="14"/>
      <c r="N5134" s="14"/>
      <c r="O5134" s="14"/>
      <c r="P5134" s="14"/>
      <c r="Q5134" s="38"/>
    </row>
    <row r="5135" spans="2:17" x14ac:dyDescent="0.2">
      <c r="D5135" s="58"/>
      <c r="E5135" s="53" t="s">
        <v>14</v>
      </c>
      <c r="F5135" s="52"/>
      <c r="G5135" s="37">
        <v>59</v>
      </c>
      <c r="H5135" s="24">
        <v>61.016949152541997</v>
      </c>
      <c r="I5135" s="24">
        <v>23.728813559321999</v>
      </c>
      <c r="J5135" s="24">
        <v>20.338983050846998</v>
      </c>
      <c r="K5135" s="24">
        <v>3.3898305084749998</v>
      </c>
      <c r="L5135" s="24">
        <v>15.254237288136</v>
      </c>
      <c r="M5135" s="24">
        <v>23.728813559321999</v>
      </c>
      <c r="N5135" s="24">
        <v>20.338983050846998</v>
      </c>
      <c r="O5135" s="24">
        <v>18.644067796609999</v>
      </c>
      <c r="P5135" s="24">
        <v>1.6949152542370001</v>
      </c>
      <c r="Q5135" s="68">
        <v>33.898305084745999</v>
      </c>
    </row>
    <row r="5136" spans="2:17" x14ac:dyDescent="0.2">
      <c r="D5136" s="174" t="s">
        <v>36</v>
      </c>
      <c r="E5136" s="20" t="s">
        <v>76</v>
      </c>
      <c r="F5136" s="22"/>
      <c r="G5136" s="21">
        <v>32</v>
      </c>
      <c r="H5136" s="129">
        <v>68.75</v>
      </c>
      <c r="I5136" s="88">
        <v>31.25</v>
      </c>
      <c r="J5136" s="19">
        <v>18.75</v>
      </c>
      <c r="K5136" s="19">
        <v>6.25</v>
      </c>
      <c r="L5136" s="19">
        <v>18.75</v>
      </c>
      <c r="M5136" s="105">
        <v>37.5</v>
      </c>
      <c r="N5136" s="105">
        <v>31.25</v>
      </c>
      <c r="O5136" s="88">
        <v>28.125</v>
      </c>
      <c r="P5136" s="19">
        <v>3.125</v>
      </c>
      <c r="Q5136" s="154">
        <v>21.875</v>
      </c>
    </row>
    <row r="5137" spans="4:17" x14ac:dyDescent="0.2">
      <c r="D5137" s="175"/>
      <c r="E5137" s="4" t="s">
        <v>39</v>
      </c>
      <c r="F5137" s="6"/>
      <c r="G5137" s="5">
        <v>5</v>
      </c>
      <c r="H5137" s="106">
        <v>40</v>
      </c>
      <c r="I5137" s="12">
        <v>20</v>
      </c>
      <c r="J5137" s="87">
        <v>0</v>
      </c>
      <c r="K5137" s="29">
        <v>0</v>
      </c>
      <c r="L5137" s="87">
        <v>0</v>
      </c>
      <c r="M5137" s="49">
        <v>40</v>
      </c>
      <c r="N5137" s="49">
        <v>40</v>
      </c>
      <c r="O5137" s="49">
        <v>40</v>
      </c>
      <c r="P5137" s="49">
        <v>20</v>
      </c>
      <c r="Q5137" s="122">
        <v>20</v>
      </c>
    </row>
    <row r="5138" spans="4:17" x14ac:dyDescent="0.2">
      <c r="D5138" s="175"/>
      <c r="E5138" s="4" t="s">
        <v>40</v>
      </c>
      <c r="F5138" s="6"/>
      <c r="G5138" s="5">
        <v>0</v>
      </c>
      <c r="H5138" s="120">
        <v>0</v>
      </c>
      <c r="I5138" s="87">
        <v>0</v>
      </c>
      <c r="J5138" s="87">
        <v>0</v>
      </c>
      <c r="K5138" s="29">
        <v>0</v>
      </c>
      <c r="L5138" s="87">
        <v>0</v>
      </c>
      <c r="M5138" s="87">
        <v>0</v>
      </c>
      <c r="N5138" s="87">
        <v>0</v>
      </c>
      <c r="O5138" s="87">
        <v>0</v>
      </c>
      <c r="P5138" s="29">
        <v>0</v>
      </c>
      <c r="Q5138" s="141">
        <v>0</v>
      </c>
    </row>
    <row r="5139" spans="4:17" x14ac:dyDescent="0.2">
      <c r="D5139" s="175"/>
      <c r="E5139" s="4" t="s">
        <v>41</v>
      </c>
      <c r="F5139" s="6"/>
      <c r="G5139" s="5">
        <v>2</v>
      </c>
      <c r="H5139" s="106">
        <v>50</v>
      </c>
      <c r="I5139" s="49">
        <v>50</v>
      </c>
      <c r="J5139" s="87">
        <v>0</v>
      </c>
      <c r="K5139" s="29">
        <v>0</v>
      </c>
      <c r="L5139" s="87">
        <v>0</v>
      </c>
      <c r="M5139" s="49">
        <v>50</v>
      </c>
      <c r="N5139" s="49">
        <v>50</v>
      </c>
      <c r="O5139" s="49">
        <v>50</v>
      </c>
      <c r="P5139" s="29">
        <v>0</v>
      </c>
      <c r="Q5139" s="107">
        <v>50</v>
      </c>
    </row>
    <row r="5140" spans="4:17" x14ac:dyDescent="0.2">
      <c r="D5140" s="175"/>
      <c r="E5140" s="4" t="s">
        <v>42</v>
      </c>
      <c r="F5140" s="6"/>
      <c r="G5140" s="5">
        <v>1</v>
      </c>
      <c r="H5140" s="120">
        <v>0</v>
      </c>
      <c r="I5140" s="87">
        <v>0</v>
      </c>
      <c r="J5140" s="87">
        <v>0</v>
      </c>
      <c r="K5140" s="29">
        <v>0</v>
      </c>
      <c r="L5140" s="87">
        <v>0</v>
      </c>
      <c r="M5140" s="87">
        <v>0</v>
      </c>
      <c r="N5140" s="87">
        <v>0</v>
      </c>
      <c r="O5140" s="87">
        <v>0</v>
      </c>
      <c r="P5140" s="29">
        <v>0</v>
      </c>
      <c r="Q5140" s="107">
        <v>100</v>
      </c>
    </row>
    <row r="5141" spans="4:17" x14ac:dyDescent="0.2">
      <c r="D5141" s="175"/>
      <c r="E5141" s="4" t="s">
        <v>43</v>
      </c>
      <c r="F5141" s="6"/>
      <c r="G5141" s="5">
        <v>5</v>
      </c>
      <c r="H5141" s="94">
        <v>80</v>
      </c>
      <c r="I5141" s="12">
        <v>20</v>
      </c>
      <c r="J5141" s="12">
        <v>20</v>
      </c>
      <c r="K5141" s="49">
        <v>20</v>
      </c>
      <c r="L5141" s="49">
        <v>40</v>
      </c>
      <c r="M5141" s="49">
        <v>60</v>
      </c>
      <c r="N5141" s="49">
        <v>40</v>
      </c>
      <c r="O5141" s="12">
        <v>20</v>
      </c>
      <c r="P5141" s="29">
        <v>0</v>
      </c>
      <c r="Q5141" s="141">
        <v>0</v>
      </c>
    </row>
    <row r="5142" spans="4:17" x14ac:dyDescent="0.2">
      <c r="D5142" s="175"/>
      <c r="E5142" s="4" t="s">
        <v>44</v>
      </c>
      <c r="F5142" s="6"/>
      <c r="G5142" s="5">
        <v>7</v>
      </c>
      <c r="H5142" s="94">
        <v>71.428571428571004</v>
      </c>
      <c r="I5142" s="12">
        <v>28.571428571428999</v>
      </c>
      <c r="J5142" s="33">
        <v>14.285714285714</v>
      </c>
      <c r="K5142" s="49">
        <v>14.285714285714</v>
      </c>
      <c r="L5142" s="87">
        <v>0</v>
      </c>
      <c r="M5142" s="12">
        <v>28.571428571428999</v>
      </c>
      <c r="N5142" s="49">
        <v>42.857142857143003</v>
      </c>
      <c r="O5142" s="28">
        <v>28.571428571428999</v>
      </c>
      <c r="P5142" s="29">
        <v>0</v>
      </c>
      <c r="Q5142" s="101">
        <v>28.571428571428999</v>
      </c>
    </row>
    <row r="5143" spans="4:17" x14ac:dyDescent="0.2">
      <c r="D5143" s="175"/>
      <c r="E5143" s="4" t="s">
        <v>45</v>
      </c>
      <c r="F5143" s="6"/>
      <c r="G5143" s="5">
        <v>12</v>
      </c>
      <c r="H5143" s="94">
        <v>83.333333333333002</v>
      </c>
      <c r="I5143" s="49">
        <v>41.666666666666998</v>
      </c>
      <c r="J5143" s="49">
        <v>33.333333333333002</v>
      </c>
      <c r="K5143" s="29">
        <v>0</v>
      </c>
      <c r="L5143" s="49">
        <v>33.333333333333002</v>
      </c>
      <c r="M5143" s="28">
        <v>33.333333333333002</v>
      </c>
      <c r="N5143" s="12">
        <v>16.666666666666998</v>
      </c>
      <c r="O5143" s="28">
        <v>25</v>
      </c>
      <c r="P5143" s="29">
        <v>0</v>
      </c>
      <c r="Q5143" s="122">
        <v>16.666666666666998</v>
      </c>
    </row>
    <row r="5144" spans="4:17" x14ac:dyDescent="0.2">
      <c r="D5144" s="174" t="s">
        <v>37</v>
      </c>
      <c r="E5144" s="20" t="s">
        <v>77</v>
      </c>
      <c r="F5144" s="22"/>
      <c r="G5144" s="21">
        <v>27</v>
      </c>
      <c r="H5144" s="134">
        <v>51.851851851851997</v>
      </c>
      <c r="I5144" s="78">
        <v>14.814814814815</v>
      </c>
      <c r="J5144" s="19">
        <v>22.222222222222001</v>
      </c>
      <c r="K5144" s="74">
        <v>0</v>
      </c>
      <c r="L5144" s="19">
        <v>11.111111111111001</v>
      </c>
      <c r="M5144" s="98">
        <v>7.4074074074069998</v>
      </c>
      <c r="N5144" s="98">
        <v>7.4074074074069998</v>
      </c>
      <c r="O5144" s="98">
        <v>7.4074074074069998</v>
      </c>
      <c r="P5144" s="74">
        <v>0</v>
      </c>
      <c r="Q5144" s="147">
        <v>48.148148148148003</v>
      </c>
    </row>
    <row r="5145" spans="4:17" x14ac:dyDescent="0.2">
      <c r="D5145" s="175"/>
      <c r="E5145" s="4" t="s">
        <v>39</v>
      </c>
      <c r="F5145" s="6"/>
      <c r="G5145" s="5">
        <v>1</v>
      </c>
      <c r="H5145" s="94">
        <v>100</v>
      </c>
      <c r="I5145" s="87">
        <v>0</v>
      </c>
      <c r="J5145" s="87">
        <v>0</v>
      </c>
      <c r="K5145" s="29">
        <v>0</v>
      </c>
      <c r="L5145" s="87">
        <v>0</v>
      </c>
      <c r="M5145" s="87">
        <v>0</v>
      </c>
      <c r="N5145" s="87">
        <v>0</v>
      </c>
      <c r="O5145" s="87">
        <v>0</v>
      </c>
      <c r="P5145" s="29">
        <v>0</v>
      </c>
      <c r="Q5145" s="141">
        <v>0</v>
      </c>
    </row>
    <row r="5146" spans="4:17" x14ac:dyDescent="0.2">
      <c r="D5146" s="175"/>
      <c r="E5146" s="4" t="s">
        <v>40</v>
      </c>
      <c r="F5146" s="6"/>
      <c r="G5146" s="5">
        <v>3</v>
      </c>
      <c r="H5146" s="75">
        <v>66.666666666666998</v>
      </c>
      <c r="I5146" s="87">
        <v>0</v>
      </c>
      <c r="J5146" s="87">
        <v>0</v>
      </c>
      <c r="K5146" s="29">
        <v>0</v>
      </c>
      <c r="L5146" s="87">
        <v>0</v>
      </c>
      <c r="M5146" s="87">
        <v>0</v>
      </c>
      <c r="N5146" s="87">
        <v>0</v>
      </c>
      <c r="O5146" s="87">
        <v>0</v>
      </c>
      <c r="P5146" s="29">
        <v>0</v>
      </c>
      <c r="Q5146" s="34">
        <v>33.333333333333002</v>
      </c>
    </row>
    <row r="5147" spans="4:17" x14ac:dyDescent="0.2">
      <c r="D5147" s="175"/>
      <c r="E5147" s="4" t="s">
        <v>41</v>
      </c>
      <c r="F5147" s="6"/>
      <c r="G5147" s="5">
        <v>0</v>
      </c>
      <c r="H5147" s="120">
        <v>0</v>
      </c>
      <c r="I5147" s="87">
        <v>0</v>
      </c>
      <c r="J5147" s="87">
        <v>0</v>
      </c>
      <c r="K5147" s="29">
        <v>0</v>
      </c>
      <c r="L5147" s="87">
        <v>0</v>
      </c>
      <c r="M5147" s="87">
        <v>0</v>
      </c>
      <c r="N5147" s="87">
        <v>0</v>
      </c>
      <c r="O5147" s="87">
        <v>0</v>
      </c>
      <c r="P5147" s="29">
        <v>0</v>
      </c>
      <c r="Q5147" s="141">
        <v>0</v>
      </c>
    </row>
    <row r="5148" spans="4:17" x14ac:dyDescent="0.2">
      <c r="D5148" s="175"/>
      <c r="E5148" s="4" t="s">
        <v>42</v>
      </c>
      <c r="F5148" s="6"/>
      <c r="G5148" s="5">
        <v>1</v>
      </c>
      <c r="H5148" s="120">
        <v>0</v>
      </c>
      <c r="I5148" s="87">
        <v>0</v>
      </c>
      <c r="J5148" s="87">
        <v>0</v>
      </c>
      <c r="K5148" s="29">
        <v>0</v>
      </c>
      <c r="L5148" s="87">
        <v>0</v>
      </c>
      <c r="M5148" s="87">
        <v>0</v>
      </c>
      <c r="N5148" s="87">
        <v>0</v>
      </c>
      <c r="O5148" s="87">
        <v>0</v>
      </c>
      <c r="P5148" s="29">
        <v>0</v>
      </c>
      <c r="Q5148" s="107">
        <v>100</v>
      </c>
    </row>
    <row r="5149" spans="4:17" x14ac:dyDescent="0.2">
      <c r="D5149" s="175"/>
      <c r="E5149" s="4" t="s">
        <v>43</v>
      </c>
      <c r="F5149" s="6"/>
      <c r="G5149" s="5">
        <v>0</v>
      </c>
      <c r="H5149" s="120">
        <v>0</v>
      </c>
      <c r="I5149" s="87">
        <v>0</v>
      </c>
      <c r="J5149" s="87">
        <v>0</v>
      </c>
      <c r="K5149" s="29">
        <v>0</v>
      </c>
      <c r="L5149" s="87">
        <v>0</v>
      </c>
      <c r="M5149" s="87">
        <v>0</v>
      </c>
      <c r="N5149" s="87">
        <v>0</v>
      </c>
      <c r="O5149" s="87">
        <v>0</v>
      </c>
      <c r="P5149" s="29">
        <v>0</v>
      </c>
      <c r="Q5149" s="141">
        <v>0</v>
      </c>
    </row>
    <row r="5150" spans="4:17" x14ac:dyDescent="0.2">
      <c r="D5150" s="175"/>
      <c r="E5150" s="4" t="s">
        <v>44</v>
      </c>
      <c r="F5150" s="6"/>
      <c r="G5150" s="5">
        <v>5</v>
      </c>
      <c r="H5150" s="32">
        <v>60</v>
      </c>
      <c r="I5150" s="49">
        <v>40</v>
      </c>
      <c r="J5150" s="12">
        <v>20</v>
      </c>
      <c r="K5150" s="29">
        <v>0</v>
      </c>
      <c r="L5150" s="87">
        <v>0</v>
      </c>
      <c r="M5150" s="12">
        <v>20</v>
      </c>
      <c r="N5150" s="12">
        <v>20</v>
      </c>
      <c r="O5150" s="12">
        <v>20</v>
      </c>
      <c r="P5150" s="29">
        <v>0</v>
      </c>
      <c r="Q5150" s="97">
        <v>40</v>
      </c>
    </row>
    <row r="5151" spans="4:17" x14ac:dyDescent="0.2">
      <c r="D5151" s="176"/>
      <c r="E5151" s="59" t="s">
        <v>45</v>
      </c>
      <c r="F5151" s="60"/>
      <c r="G5151" s="56">
        <v>17</v>
      </c>
      <c r="H5151" s="136">
        <v>47.058823529412003</v>
      </c>
      <c r="I5151" s="92">
        <v>11.764705882353001</v>
      </c>
      <c r="J5151" s="102">
        <v>29.411764705882</v>
      </c>
      <c r="K5151" s="80">
        <v>0</v>
      </c>
      <c r="L5151" s="47">
        <v>17.647058823529001</v>
      </c>
      <c r="M5151" s="92">
        <v>5.8823529411760003</v>
      </c>
      <c r="N5151" s="92">
        <v>5.8823529411760003</v>
      </c>
      <c r="O5151" s="92">
        <v>5.8823529411760003</v>
      </c>
      <c r="P5151" s="80">
        <v>0</v>
      </c>
      <c r="Q5151" s="117">
        <v>52.941176470587997</v>
      </c>
    </row>
    <row r="5153" spans="2:20" x14ac:dyDescent="0.2">
      <c r="B5153" s="43" t="str">
        <f xml:space="preserve"> HYPERLINK("#'目次'!B193", "[187]")</f>
        <v>[187]</v>
      </c>
      <c r="C5153" s="31" t="s">
        <v>362</v>
      </c>
    </row>
    <row r="5157" spans="2:20" ht="72" x14ac:dyDescent="0.2">
      <c r="D5157" s="177"/>
      <c r="E5157" s="178"/>
      <c r="F5157" s="178"/>
      <c r="G5157" s="40" t="s">
        <v>14</v>
      </c>
      <c r="H5157" s="42" t="s">
        <v>363</v>
      </c>
      <c r="I5157" s="15" t="s">
        <v>364</v>
      </c>
      <c r="J5157" s="15" t="s">
        <v>365</v>
      </c>
      <c r="K5157" s="15" t="s">
        <v>366</v>
      </c>
      <c r="L5157" s="15" t="s">
        <v>367</v>
      </c>
      <c r="M5157" s="15" t="s">
        <v>368</v>
      </c>
      <c r="N5157" s="15" t="s">
        <v>369</v>
      </c>
      <c r="O5157" s="15" t="s">
        <v>370</v>
      </c>
      <c r="P5157" s="15" t="s">
        <v>371</v>
      </c>
      <c r="Q5157" s="15" t="s">
        <v>372</v>
      </c>
      <c r="R5157" s="15" t="s">
        <v>373</v>
      </c>
      <c r="S5157" s="15" t="s">
        <v>86</v>
      </c>
      <c r="T5157" s="44" t="s">
        <v>17</v>
      </c>
    </row>
    <row r="5158" spans="2:20" x14ac:dyDescent="0.2">
      <c r="D5158" s="179"/>
      <c r="E5158" s="180"/>
      <c r="F5158" s="180"/>
      <c r="G5158" s="39"/>
      <c r="H5158" s="41"/>
      <c r="I5158" s="14"/>
      <c r="J5158" s="14"/>
      <c r="K5158" s="14"/>
      <c r="L5158" s="14"/>
      <c r="M5158" s="14"/>
      <c r="N5158" s="14"/>
      <c r="O5158" s="14"/>
      <c r="P5158" s="14"/>
      <c r="Q5158" s="14"/>
      <c r="R5158" s="14"/>
      <c r="S5158" s="14"/>
      <c r="T5158" s="38"/>
    </row>
    <row r="5159" spans="2:20" x14ac:dyDescent="0.2">
      <c r="D5159" s="58"/>
      <c r="E5159" s="53" t="s">
        <v>14</v>
      </c>
      <c r="F5159" s="52"/>
      <c r="G5159" s="37">
        <v>1222</v>
      </c>
      <c r="H5159" s="24">
        <v>10.556464811784</v>
      </c>
      <c r="I5159" s="24">
        <v>38.625204582651001</v>
      </c>
      <c r="J5159" s="24">
        <v>22.667757774140998</v>
      </c>
      <c r="K5159" s="24">
        <v>20.212765957447001</v>
      </c>
      <c r="L5159" s="24">
        <v>24.549918166939001</v>
      </c>
      <c r="M5159" s="24">
        <v>39.770867430442003</v>
      </c>
      <c r="N5159" s="24">
        <v>27.659574468085001</v>
      </c>
      <c r="O5159" s="24">
        <v>29.132569558101</v>
      </c>
      <c r="P5159" s="24">
        <v>17.430441898527</v>
      </c>
      <c r="Q5159" s="24">
        <v>28.150572831424</v>
      </c>
      <c r="R5159" s="24">
        <v>28.887070376432</v>
      </c>
      <c r="S5159" s="24">
        <v>3.6824877250410002</v>
      </c>
      <c r="T5159" s="68">
        <v>6.2193126022909997</v>
      </c>
    </row>
    <row r="5160" spans="2:20" x14ac:dyDescent="0.2">
      <c r="D5160" s="174" t="s">
        <v>18</v>
      </c>
      <c r="E5160" s="20" t="s">
        <v>19</v>
      </c>
      <c r="F5160" s="22"/>
      <c r="G5160" s="21">
        <v>57</v>
      </c>
      <c r="H5160" s="51">
        <v>7.0175438596489998</v>
      </c>
      <c r="I5160" s="78">
        <v>33.333333333333002</v>
      </c>
      <c r="J5160" s="19">
        <v>21.052631578947</v>
      </c>
      <c r="K5160" s="88">
        <v>26.315789473683999</v>
      </c>
      <c r="L5160" s="19">
        <v>21.052631578947</v>
      </c>
      <c r="M5160" s="19">
        <v>43.859649122806999</v>
      </c>
      <c r="N5160" s="98">
        <v>14.035087719298</v>
      </c>
      <c r="O5160" s="78">
        <v>19.298245614035</v>
      </c>
      <c r="P5160" s="78">
        <v>8.7719298245609991</v>
      </c>
      <c r="Q5160" s="19">
        <v>26.315789473683999</v>
      </c>
      <c r="R5160" s="19">
        <v>31.578947368421002</v>
      </c>
      <c r="S5160" s="74">
        <v>0</v>
      </c>
      <c r="T5160" s="50">
        <v>7.0175438596489998</v>
      </c>
    </row>
    <row r="5161" spans="2:20" x14ac:dyDescent="0.2">
      <c r="D5161" s="175"/>
      <c r="E5161" s="4" t="s">
        <v>20</v>
      </c>
      <c r="F5161" s="6"/>
      <c r="G5161" s="5">
        <v>84</v>
      </c>
      <c r="H5161" s="32">
        <v>9.5238095238099998</v>
      </c>
      <c r="I5161" s="12">
        <v>35.714285714286</v>
      </c>
      <c r="J5161" s="12">
        <v>22.619047619048001</v>
      </c>
      <c r="K5161" s="12">
        <v>19.047619047619001</v>
      </c>
      <c r="L5161" s="12">
        <v>25</v>
      </c>
      <c r="M5161" s="12">
        <v>41.666666666666998</v>
      </c>
      <c r="N5161" s="12">
        <v>26.190476190476002</v>
      </c>
      <c r="O5161" s="28">
        <v>38.095238095238003</v>
      </c>
      <c r="P5161" s="28">
        <v>25</v>
      </c>
      <c r="Q5161" s="12">
        <v>28.571428571428999</v>
      </c>
      <c r="R5161" s="12">
        <v>30.952380952380999</v>
      </c>
      <c r="S5161" s="12">
        <v>4.7619047619049999</v>
      </c>
      <c r="T5161" s="97">
        <v>14.285714285714</v>
      </c>
    </row>
    <row r="5162" spans="2:20" x14ac:dyDescent="0.2">
      <c r="D5162" s="175"/>
      <c r="E5162" s="4" t="s">
        <v>21</v>
      </c>
      <c r="F5162" s="6"/>
      <c r="G5162" s="5">
        <v>487</v>
      </c>
      <c r="H5162" s="32">
        <v>8.8295687885009997</v>
      </c>
      <c r="I5162" s="12">
        <v>41.683778234085999</v>
      </c>
      <c r="J5162" s="12">
        <v>22.587268993839999</v>
      </c>
      <c r="K5162" s="12">
        <v>21.149897330595</v>
      </c>
      <c r="L5162" s="12">
        <v>22.792607802875001</v>
      </c>
      <c r="M5162" s="12">
        <v>39.630390143737003</v>
      </c>
      <c r="N5162" s="12">
        <v>26.899383983572999</v>
      </c>
      <c r="O5162" s="12">
        <v>29.363449691991999</v>
      </c>
      <c r="P5162" s="12">
        <v>16.632443531827999</v>
      </c>
      <c r="Q5162" s="12">
        <v>31.622176591376</v>
      </c>
      <c r="R5162" s="12">
        <v>27.310061601643</v>
      </c>
      <c r="S5162" s="12">
        <v>3.901437371663</v>
      </c>
      <c r="T5162" s="34">
        <v>5.5441478439429996</v>
      </c>
    </row>
    <row r="5163" spans="2:20" x14ac:dyDescent="0.2">
      <c r="D5163" s="175"/>
      <c r="E5163" s="4" t="s">
        <v>22</v>
      </c>
      <c r="F5163" s="6"/>
      <c r="G5163" s="5">
        <v>35</v>
      </c>
      <c r="H5163" s="32">
        <v>14.285714285714</v>
      </c>
      <c r="I5163" s="61">
        <v>28.571428571428999</v>
      </c>
      <c r="J5163" s="33">
        <v>17.142857142857</v>
      </c>
      <c r="K5163" s="33">
        <v>14.285714285714</v>
      </c>
      <c r="L5163" s="33">
        <v>17.142857142857</v>
      </c>
      <c r="M5163" s="28">
        <v>45.714285714286</v>
      </c>
      <c r="N5163" s="33">
        <v>20</v>
      </c>
      <c r="O5163" s="28">
        <v>37.142857142856997</v>
      </c>
      <c r="P5163" s="49">
        <v>34.285714285714</v>
      </c>
      <c r="Q5163" s="28">
        <v>37.142857142856997</v>
      </c>
      <c r="R5163" s="61">
        <v>17.142857142857</v>
      </c>
      <c r="S5163" s="29">
        <v>0</v>
      </c>
      <c r="T5163" s="34">
        <v>2.8571428571430002</v>
      </c>
    </row>
    <row r="5164" spans="2:20" x14ac:dyDescent="0.2">
      <c r="D5164" s="175"/>
      <c r="E5164" s="4" t="s">
        <v>23</v>
      </c>
      <c r="F5164" s="6"/>
      <c r="G5164" s="5">
        <v>143</v>
      </c>
      <c r="H5164" s="32">
        <v>10.48951048951</v>
      </c>
      <c r="I5164" s="12">
        <v>40.559440559441001</v>
      </c>
      <c r="J5164" s="12">
        <v>26.573426573427</v>
      </c>
      <c r="K5164" s="12">
        <v>20.979020979021001</v>
      </c>
      <c r="L5164" s="12">
        <v>26.573426573427</v>
      </c>
      <c r="M5164" s="12">
        <v>39.860139860140002</v>
      </c>
      <c r="N5164" s="28">
        <v>35.664335664336001</v>
      </c>
      <c r="O5164" s="12">
        <v>28.671328671329</v>
      </c>
      <c r="P5164" s="12">
        <v>16.083916083916002</v>
      </c>
      <c r="Q5164" s="12">
        <v>25.174825174824999</v>
      </c>
      <c r="R5164" s="33">
        <v>20.979020979021001</v>
      </c>
      <c r="S5164" s="12">
        <v>4.1958041958040004</v>
      </c>
      <c r="T5164" s="34">
        <v>5.594405594406</v>
      </c>
    </row>
    <row r="5165" spans="2:20" x14ac:dyDescent="0.2">
      <c r="D5165" s="175"/>
      <c r="E5165" s="4" t="s">
        <v>24</v>
      </c>
      <c r="F5165" s="6"/>
      <c r="G5165" s="5">
        <v>187</v>
      </c>
      <c r="H5165" s="32">
        <v>14.438502673797</v>
      </c>
      <c r="I5165" s="12">
        <v>36.898395721924999</v>
      </c>
      <c r="J5165" s="12">
        <v>22.994652406417</v>
      </c>
      <c r="K5165" s="12">
        <v>21.390374331551001</v>
      </c>
      <c r="L5165" s="12">
        <v>26.203208556149999</v>
      </c>
      <c r="M5165" s="12">
        <v>40.106951871657998</v>
      </c>
      <c r="N5165" s="12">
        <v>29.411764705882</v>
      </c>
      <c r="O5165" s="12">
        <v>31.550802139037</v>
      </c>
      <c r="P5165" s="12">
        <v>18.181818181817999</v>
      </c>
      <c r="Q5165" s="12">
        <v>31.016042780749</v>
      </c>
      <c r="R5165" s="12">
        <v>32.085561497325997</v>
      </c>
      <c r="S5165" s="12">
        <v>3.7433155080209999</v>
      </c>
      <c r="T5165" s="34">
        <v>5.8823529411760003</v>
      </c>
    </row>
    <row r="5166" spans="2:20" x14ac:dyDescent="0.2">
      <c r="D5166" s="175"/>
      <c r="E5166" s="4" t="s">
        <v>25</v>
      </c>
      <c r="F5166" s="6"/>
      <c r="G5166" s="5">
        <v>71</v>
      </c>
      <c r="H5166" s="32">
        <v>14.084507042254</v>
      </c>
      <c r="I5166" s="33">
        <v>30.985915492958</v>
      </c>
      <c r="J5166" s="12">
        <v>25.352112676055999</v>
      </c>
      <c r="K5166" s="12">
        <v>18.309859154929999</v>
      </c>
      <c r="L5166" s="28">
        <v>29.577464788732001</v>
      </c>
      <c r="M5166" s="12">
        <v>38.028169014085002</v>
      </c>
      <c r="N5166" s="28">
        <v>33.802816901408001</v>
      </c>
      <c r="O5166" s="33">
        <v>19.718309859154999</v>
      </c>
      <c r="P5166" s="12">
        <v>19.718309859154999</v>
      </c>
      <c r="Q5166" s="12">
        <v>25.352112676055999</v>
      </c>
      <c r="R5166" s="49">
        <v>43.661971830985998</v>
      </c>
      <c r="S5166" s="12">
        <v>1.4084507042250001</v>
      </c>
      <c r="T5166" s="34">
        <v>4.2253521126760001</v>
      </c>
    </row>
    <row r="5167" spans="2:20" x14ac:dyDescent="0.2">
      <c r="D5167" s="175"/>
      <c r="E5167" s="4" t="s">
        <v>26</v>
      </c>
      <c r="F5167" s="6"/>
      <c r="G5167" s="5">
        <v>30</v>
      </c>
      <c r="H5167" s="75">
        <v>16.666666666666998</v>
      </c>
      <c r="I5167" s="12">
        <v>40</v>
      </c>
      <c r="J5167" s="12">
        <v>26.666666666666998</v>
      </c>
      <c r="K5167" s="33">
        <v>13.333333333333</v>
      </c>
      <c r="L5167" s="12">
        <v>23.333333333333002</v>
      </c>
      <c r="M5167" s="28">
        <v>46.666666666666998</v>
      </c>
      <c r="N5167" s="33">
        <v>20</v>
      </c>
      <c r="O5167" s="28">
        <v>36.666666666666998</v>
      </c>
      <c r="P5167" s="28">
        <v>23.333333333333002</v>
      </c>
      <c r="Q5167" s="61">
        <v>10</v>
      </c>
      <c r="R5167" s="33">
        <v>23.333333333333002</v>
      </c>
      <c r="S5167" s="29">
        <v>0</v>
      </c>
      <c r="T5167" s="34">
        <v>6.666666666667</v>
      </c>
    </row>
    <row r="5168" spans="2:20" x14ac:dyDescent="0.2">
      <c r="D5168" s="175"/>
      <c r="E5168" s="4" t="s">
        <v>27</v>
      </c>
      <c r="F5168" s="6"/>
      <c r="G5168" s="5">
        <v>70</v>
      </c>
      <c r="H5168" s="32">
        <v>10</v>
      </c>
      <c r="I5168" s="12">
        <v>35.714285714286</v>
      </c>
      <c r="J5168" s="12">
        <v>20</v>
      </c>
      <c r="K5168" s="12">
        <v>15.714285714286</v>
      </c>
      <c r="L5168" s="12">
        <v>24.285714285714</v>
      </c>
      <c r="M5168" s="12">
        <v>37.142857142856997</v>
      </c>
      <c r="N5168" s="12">
        <v>25.714285714286</v>
      </c>
      <c r="O5168" s="12">
        <v>32.857142857143003</v>
      </c>
      <c r="P5168" s="12">
        <v>15.714285714286</v>
      </c>
      <c r="Q5168" s="33">
        <v>18.571428571428999</v>
      </c>
      <c r="R5168" s="12">
        <v>30</v>
      </c>
      <c r="S5168" s="12">
        <v>5.7142857142860004</v>
      </c>
      <c r="T5168" s="34">
        <v>4.2857142857139996</v>
      </c>
    </row>
    <row r="5169" spans="4:20" x14ac:dyDescent="0.2">
      <c r="D5169" s="175"/>
      <c r="E5169" s="4" t="s">
        <v>28</v>
      </c>
      <c r="F5169" s="6"/>
      <c r="G5169" s="5">
        <v>51</v>
      </c>
      <c r="H5169" s="32">
        <v>7.8431372549020004</v>
      </c>
      <c r="I5169" s="12">
        <v>39.215686274509999</v>
      </c>
      <c r="J5169" s="33">
        <v>13.725490196078001</v>
      </c>
      <c r="K5169" s="12">
        <v>17.647058823529001</v>
      </c>
      <c r="L5169" s="28">
        <v>31.372549019608002</v>
      </c>
      <c r="M5169" s="33">
        <v>31.372549019608002</v>
      </c>
      <c r="N5169" s="12">
        <v>29.411764705882</v>
      </c>
      <c r="O5169" s="61">
        <v>13.725490196078001</v>
      </c>
      <c r="P5169" s="33">
        <v>7.8431372549020004</v>
      </c>
      <c r="Q5169" s="61">
        <v>17.647058823529001</v>
      </c>
      <c r="R5169" s="28">
        <v>37.254901960783997</v>
      </c>
      <c r="S5169" s="12">
        <v>7.8431372549020004</v>
      </c>
      <c r="T5169" s="34">
        <v>7.8431372549020004</v>
      </c>
    </row>
    <row r="5170" spans="4:20" x14ac:dyDescent="0.2">
      <c r="D5170" s="175"/>
      <c r="E5170" s="4" t="s">
        <v>29</v>
      </c>
      <c r="F5170" s="6"/>
      <c r="G5170" s="5">
        <v>7</v>
      </c>
      <c r="H5170" s="32">
        <v>14.285714285714</v>
      </c>
      <c r="I5170" s="49">
        <v>57.142857142856997</v>
      </c>
      <c r="J5170" s="28">
        <v>28.571428571428999</v>
      </c>
      <c r="K5170" s="33">
        <v>14.285714285714</v>
      </c>
      <c r="L5170" s="12">
        <v>28.571428571428999</v>
      </c>
      <c r="M5170" s="61">
        <v>28.571428571428999</v>
      </c>
      <c r="N5170" s="61">
        <v>14.285714285714</v>
      </c>
      <c r="O5170" s="12">
        <v>28.571428571428999</v>
      </c>
      <c r="P5170" s="12">
        <v>14.285714285714</v>
      </c>
      <c r="Q5170" s="61">
        <v>14.285714285714</v>
      </c>
      <c r="R5170" s="12">
        <v>28.571428571428999</v>
      </c>
      <c r="S5170" s="29">
        <v>0</v>
      </c>
      <c r="T5170" s="97">
        <v>14.285714285714</v>
      </c>
    </row>
    <row r="5171" spans="4:20" x14ac:dyDescent="0.2">
      <c r="D5171" s="174" t="s">
        <v>30</v>
      </c>
      <c r="E5171" s="20" t="s">
        <v>31</v>
      </c>
      <c r="F5171" s="22"/>
      <c r="G5171" s="21">
        <v>393</v>
      </c>
      <c r="H5171" s="51">
        <v>10.687022900763001</v>
      </c>
      <c r="I5171" s="19">
        <v>41.221374045802001</v>
      </c>
      <c r="J5171" s="19">
        <v>24.427480916031001</v>
      </c>
      <c r="K5171" s="19">
        <v>21.628498727735</v>
      </c>
      <c r="L5171" s="19">
        <v>25.699745547073999</v>
      </c>
      <c r="M5171" s="19">
        <v>40.966921119593003</v>
      </c>
      <c r="N5171" s="19">
        <v>25.445292620865001</v>
      </c>
      <c r="O5171" s="19">
        <v>29.516539440203999</v>
      </c>
      <c r="P5171" s="19">
        <v>19.338422391858</v>
      </c>
      <c r="Q5171" s="19">
        <v>30.025445292621001</v>
      </c>
      <c r="R5171" s="19">
        <v>32.569974554707002</v>
      </c>
      <c r="S5171" s="19">
        <v>2.7989821882950001</v>
      </c>
      <c r="T5171" s="50">
        <v>4.0712468193379996</v>
      </c>
    </row>
    <row r="5172" spans="4:20" x14ac:dyDescent="0.2">
      <c r="D5172" s="175"/>
      <c r="E5172" s="4" t="s">
        <v>32</v>
      </c>
      <c r="F5172" s="6"/>
      <c r="G5172" s="5">
        <v>352</v>
      </c>
      <c r="H5172" s="32">
        <v>10.511363636364001</v>
      </c>
      <c r="I5172" s="12">
        <v>37.5</v>
      </c>
      <c r="J5172" s="12">
        <v>23.295454545455001</v>
      </c>
      <c r="K5172" s="12">
        <v>18.181818181817999</v>
      </c>
      <c r="L5172" s="12">
        <v>20.454545454544999</v>
      </c>
      <c r="M5172" s="12">
        <v>37.215909090909001</v>
      </c>
      <c r="N5172" s="12">
        <v>28.409090909090999</v>
      </c>
      <c r="O5172" s="12">
        <v>26.136363636363999</v>
      </c>
      <c r="P5172" s="12">
        <v>13.920454545455</v>
      </c>
      <c r="Q5172" s="12">
        <v>24.147727272727</v>
      </c>
      <c r="R5172" s="12">
        <v>26.420454545455001</v>
      </c>
      <c r="S5172" s="12">
        <v>5.113636363636</v>
      </c>
      <c r="T5172" s="34">
        <v>8.2386363636359992</v>
      </c>
    </row>
    <row r="5173" spans="4:20" x14ac:dyDescent="0.2">
      <c r="D5173" s="175"/>
      <c r="E5173" s="4" t="s">
        <v>33</v>
      </c>
      <c r="F5173" s="6"/>
      <c r="G5173" s="5">
        <v>388</v>
      </c>
      <c r="H5173" s="32">
        <v>10.051546391753</v>
      </c>
      <c r="I5173" s="12">
        <v>36.855670103092997</v>
      </c>
      <c r="J5173" s="12">
        <v>21.134020618556999</v>
      </c>
      <c r="K5173" s="12">
        <v>20.876288659794</v>
      </c>
      <c r="L5173" s="12">
        <v>25.773195876289002</v>
      </c>
      <c r="M5173" s="12">
        <v>41.494845360825003</v>
      </c>
      <c r="N5173" s="12">
        <v>28.092783505155001</v>
      </c>
      <c r="O5173" s="12">
        <v>29.381443298969</v>
      </c>
      <c r="P5173" s="12">
        <v>18.041237113402001</v>
      </c>
      <c r="Q5173" s="12">
        <v>29.896907216494998</v>
      </c>
      <c r="R5173" s="12">
        <v>26.546391752577001</v>
      </c>
      <c r="S5173" s="12">
        <v>3.0927835051549999</v>
      </c>
      <c r="T5173" s="34">
        <v>6.4432989690719999</v>
      </c>
    </row>
    <row r="5174" spans="4:20" x14ac:dyDescent="0.2">
      <c r="D5174" s="175"/>
      <c r="E5174" s="4" t="s">
        <v>34</v>
      </c>
      <c r="F5174" s="6"/>
      <c r="G5174" s="5">
        <v>89</v>
      </c>
      <c r="H5174" s="32">
        <v>12.359550561798001</v>
      </c>
      <c r="I5174" s="12">
        <v>39.325842696629003</v>
      </c>
      <c r="J5174" s="12">
        <v>19.101123595505999</v>
      </c>
      <c r="K5174" s="12">
        <v>19.101123595505999</v>
      </c>
      <c r="L5174" s="28">
        <v>30.337078651685001</v>
      </c>
      <c r="M5174" s="12">
        <v>37.078651685392998</v>
      </c>
      <c r="N5174" s="12">
        <v>32.584269662921002</v>
      </c>
      <c r="O5174" s="28">
        <v>38.202247191010997</v>
      </c>
      <c r="P5174" s="12">
        <v>20.224719101123998</v>
      </c>
      <c r="Q5174" s="12">
        <v>28.089887640449</v>
      </c>
      <c r="R5174" s="12">
        <v>32.584269662921002</v>
      </c>
      <c r="S5174" s="12">
        <v>4.4943820224720001</v>
      </c>
      <c r="T5174" s="34">
        <v>6.7415730337079998</v>
      </c>
    </row>
    <row r="5175" spans="4:20" x14ac:dyDescent="0.2">
      <c r="D5175" s="174" t="s">
        <v>35</v>
      </c>
      <c r="E5175" s="20" t="s">
        <v>36</v>
      </c>
      <c r="F5175" s="22"/>
      <c r="G5175" s="21">
        <v>629</v>
      </c>
      <c r="H5175" s="51">
        <v>13.513513513514001</v>
      </c>
      <c r="I5175" s="19">
        <v>39.904610492845997</v>
      </c>
      <c r="J5175" s="19">
        <v>24.006359300477001</v>
      </c>
      <c r="K5175" s="19">
        <v>21.780604133545001</v>
      </c>
      <c r="L5175" s="19">
        <v>25.596184419714</v>
      </c>
      <c r="M5175" s="19">
        <v>39.904610492845997</v>
      </c>
      <c r="N5175" s="19">
        <v>25.119236883943</v>
      </c>
      <c r="O5175" s="19">
        <v>29.72972972973</v>
      </c>
      <c r="P5175" s="19">
        <v>18.600953895071999</v>
      </c>
      <c r="Q5175" s="19">
        <v>31.001589825119002</v>
      </c>
      <c r="R5175" s="19">
        <v>30.047694753577002</v>
      </c>
      <c r="S5175" s="19">
        <v>3.4976152623210002</v>
      </c>
      <c r="T5175" s="50">
        <v>5.7233704292530003</v>
      </c>
    </row>
    <row r="5176" spans="4:20" x14ac:dyDescent="0.2">
      <c r="D5176" s="175"/>
      <c r="E5176" s="4" t="s">
        <v>37</v>
      </c>
      <c r="F5176" s="6"/>
      <c r="G5176" s="5">
        <v>593</v>
      </c>
      <c r="H5176" s="32">
        <v>7.4198988195620004</v>
      </c>
      <c r="I5176" s="12">
        <v>37.268128161889003</v>
      </c>
      <c r="J5176" s="12">
        <v>21.247892074199001</v>
      </c>
      <c r="K5176" s="12">
        <v>18.549747048903999</v>
      </c>
      <c r="L5176" s="12">
        <v>23.440134907251</v>
      </c>
      <c r="M5176" s="12">
        <v>39.629005059021999</v>
      </c>
      <c r="N5176" s="12">
        <v>30.354131534570001</v>
      </c>
      <c r="O5176" s="12">
        <v>28.49915682968</v>
      </c>
      <c r="P5176" s="12">
        <v>16.188870151770999</v>
      </c>
      <c r="Q5176" s="12">
        <v>25.126475548060998</v>
      </c>
      <c r="R5176" s="12">
        <v>27.655986509274999</v>
      </c>
      <c r="S5176" s="12">
        <v>3.8785834738620002</v>
      </c>
      <c r="T5176" s="34">
        <v>6.7453625632380003</v>
      </c>
    </row>
    <row r="5177" spans="4:20" x14ac:dyDescent="0.2">
      <c r="D5177" s="174" t="s">
        <v>38</v>
      </c>
      <c r="E5177" s="20" t="s">
        <v>39</v>
      </c>
      <c r="F5177" s="22"/>
      <c r="G5177" s="21">
        <v>64</v>
      </c>
      <c r="H5177" s="51">
        <v>10.9375</v>
      </c>
      <c r="I5177" s="88">
        <v>46.875</v>
      </c>
      <c r="J5177" s="19">
        <v>21.875</v>
      </c>
      <c r="K5177" s="19">
        <v>23.4375</v>
      </c>
      <c r="L5177" s="78">
        <v>15.625</v>
      </c>
      <c r="M5177" s="88">
        <v>45.3125</v>
      </c>
      <c r="N5177" s="105">
        <v>45.3125</v>
      </c>
      <c r="O5177" s="105">
        <v>40.625</v>
      </c>
      <c r="P5177" s="19">
        <v>17.1875</v>
      </c>
      <c r="Q5177" s="19">
        <v>25</v>
      </c>
      <c r="R5177" s="19">
        <v>26.5625</v>
      </c>
      <c r="S5177" s="19">
        <v>4.6875</v>
      </c>
      <c r="T5177" s="161">
        <v>0</v>
      </c>
    </row>
    <row r="5178" spans="4:20" x14ac:dyDescent="0.2">
      <c r="D5178" s="175"/>
      <c r="E5178" s="4" t="s">
        <v>40</v>
      </c>
      <c r="F5178" s="6"/>
      <c r="G5178" s="5">
        <v>147</v>
      </c>
      <c r="H5178" s="32">
        <v>10.204081632653001</v>
      </c>
      <c r="I5178" s="12">
        <v>40.816326530612002</v>
      </c>
      <c r="J5178" s="33">
        <v>15.646258503401</v>
      </c>
      <c r="K5178" s="12">
        <v>15.646258503401</v>
      </c>
      <c r="L5178" s="33">
        <v>19.047619047619001</v>
      </c>
      <c r="M5178" s="12">
        <v>42.857142857143003</v>
      </c>
      <c r="N5178" s="12">
        <v>31.972789115645998</v>
      </c>
      <c r="O5178" s="12">
        <v>31.292517006802999</v>
      </c>
      <c r="P5178" s="12">
        <v>15.646258503401</v>
      </c>
      <c r="Q5178" s="12">
        <v>25.850340136054001</v>
      </c>
      <c r="R5178" s="33">
        <v>23.809523809523998</v>
      </c>
      <c r="S5178" s="12">
        <v>2.7210884353739999</v>
      </c>
      <c r="T5178" s="34">
        <v>5.4421768707479998</v>
      </c>
    </row>
    <row r="5179" spans="4:20" x14ac:dyDescent="0.2">
      <c r="D5179" s="175"/>
      <c r="E5179" s="4" t="s">
        <v>41</v>
      </c>
      <c r="F5179" s="6"/>
      <c r="G5179" s="5">
        <v>204</v>
      </c>
      <c r="H5179" s="32">
        <v>10.294117647059</v>
      </c>
      <c r="I5179" s="12">
        <v>39.215686274509999</v>
      </c>
      <c r="J5179" s="12">
        <v>22.058823529411999</v>
      </c>
      <c r="K5179" s="12">
        <v>22.058823529411999</v>
      </c>
      <c r="L5179" s="12">
        <v>24.019607843136999</v>
      </c>
      <c r="M5179" s="28">
        <v>48.039215686275</v>
      </c>
      <c r="N5179" s="12">
        <v>29.901960784313999</v>
      </c>
      <c r="O5179" s="28">
        <v>36.274509803922001</v>
      </c>
      <c r="P5179" s="28">
        <v>22.549019607843</v>
      </c>
      <c r="Q5179" s="12">
        <v>32.352941176470999</v>
      </c>
      <c r="R5179" s="12">
        <v>30.882352941175998</v>
      </c>
      <c r="S5179" s="12">
        <v>2.9411764705880001</v>
      </c>
      <c r="T5179" s="34">
        <v>5.3921568627449998</v>
      </c>
    </row>
    <row r="5180" spans="4:20" x14ac:dyDescent="0.2">
      <c r="D5180" s="175"/>
      <c r="E5180" s="4" t="s">
        <v>42</v>
      </c>
      <c r="F5180" s="6"/>
      <c r="G5180" s="5">
        <v>210</v>
      </c>
      <c r="H5180" s="32">
        <v>6.666666666667</v>
      </c>
      <c r="I5180" s="12">
        <v>42.380952380952003</v>
      </c>
      <c r="J5180" s="33">
        <v>17.142857142857</v>
      </c>
      <c r="K5180" s="12">
        <v>18.095238095237999</v>
      </c>
      <c r="L5180" s="12">
        <v>26.190476190476002</v>
      </c>
      <c r="M5180" s="12">
        <v>41.428571428570997</v>
      </c>
      <c r="N5180" s="28">
        <v>32.857142857143003</v>
      </c>
      <c r="O5180" s="12">
        <v>27.619047619048001</v>
      </c>
      <c r="P5180" s="12">
        <v>17.619047619048001</v>
      </c>
      <c r="Q5180" s="12">
        <v>32.380952380952003</v>
      </c>
      <c r="R5180" s="12">
        <v>27.142857142857</v>
      </c>
      <c r="S5180" s="12">
        <v>6.666666666667</v>
      </c>
      <c r="T5180" s="34">
        <v>2.3809523809519999</v>
      </c>
    </row>
    <row r="5181" spans="4:20" x14ac:dyDescent="0.2">
      <c r="D5181" s="175"/>
      <c r="E5181" s="4" t="s">
        <v>43</v>
      </c>
      <c r="F5181" s="6"/>
      <c r="G5181" s="5">
        <v>204</v>
      </c>
      <c r="H5181" s="75">
        <v>16.176470588234999</v>
      </c>
      <c r="I5181" s="12">
        <v>36.764705882352999</v>
      </c>
      <c r="J5181" s="12">
        <v>25.980392156863001</v>
      </c>
      <c r="K5181" s="12">
        <v>21.078431372549002</v>
      </c>
      <c r="L5181" s="12">
        <v>29.411764705882</v>
      </c>
      <c r="M5181" s="12">
        <v>42.647058823529001</v>
      </c>
      <c r="N5181" s="12">
        <v>27.450980392157</v>
      </c>
      <c r="O5181" s="12">
        <v>33.333333333333002</v>
      </c>
      <c r="P5181" s="12">
        <v>18.627450980391998</v>
      </c>
      <c r="Q5181" s="12">
        <v>31.372549019608002</v>
      </c>
      <c r="R5181" s="28">
        <v>36.274509803922001</v>
      </c>
      <c r="S5181" s="12">
        <v>0.98039215686299996</v>
      </c>
      <c r="T5181" s="34">
        <v>3.9215686274510002</v>
      </c>
    </row>
    <row r="5182" spans="4:20" x14ac:dyDescent="0.2">
      <c r="D5182" s="175"/>
      <c r="E5182" s="4" t="s">
        <v>44</v>
      </c>
      <c r="F5182" s="6"/>
      <c r="G5182" s="5">
        <v>223</v>
      </c>
      <c r="H5182" s="32">
        <v>12.107623318386</v>
      </c>
      <c r="I5182" s="12">
        <v>35.426008968609999</v>
      </c>
      <c r="J5182" s="12">
        <v>22.421524663677001</v>
      </c>
      <c r="K5182" s="12">
        <v>19.282511210761999</v>
      </c>
      <c r="L5182" s="12">
        <v>23.766816143498001</v>
      </c>
      <c r="M5182" s="33">
        <v>33.183856502242001</v>
      </c>
      <c r="N5182" s="33">
        <v>22.421524663677001</v>
      </c>
      <c r="O5182" s="12">
        <v>26.905829596413</v>
      </c>
      <c r="P5182" s="12">
        <v>18.834080717489002</v>
      </c>
      <c r="Q5182" s="12">
        <v>26.008968609865001</v>
      </c>
      <c r="R5182" s="12">
        <v>27.354260089686001</v>
      </c>
      <c r="S5182" s="12">
        <v>4.9327354260089997</v>
      </c>
      <c r="T5182" s="34">
        <v>8.5201793721969992</v>
      </c>
    </row>
    <row r="5183" spans="4:20" x14ac:dyDescent="0.2">
      <c r="D5183" s="176"/>
      <c r="E5183" s="59" t="s">
        <v>45</v>
      </c>
      <c r="F5183" s="60"/>
      <c r="G5183" s="56">
        <v>170</v>
      </c>
      <c r="H5183" s="83">
        <v>7.0588235294119999</v>
      </c>
      <c r="I5183" s="47">
        <v>34.705882352941003</v>
      </c>
      <c r="J5183" s="109">
        <v>32.941176470587997</v>
      </c>
      <c r="K5183" s="47">
        <v>23.529411764706001</v>
      </c>
      <c r="L5183" s="47">
        <v>26.470588235293999</v>
      </c>
      <c r="M5183" s="92">
        <v>28.235294117647001</v>
      </c>
      <c r="N5183" s="92">
        <v>15.294117647059</v>
      </c>
      <c r="O5183" s="92">
        <v>14.117647058824</v>
      </c>
      <c r="P5183" s="95">
        <v>9.4117647058819998</v>
      </c>
      <c r="Q5183" s="95">
        <v>20</v>
      </c>
      <c r="R5183" s="47">
        <v>27.058823529411999</v>
      </c>
      <c r="S5183" s="47">
        <v>2.9411764705880001</v>
      </c>
      <c r="T5183" s="112">
        <v>14.705882352941</v>
      </c>
    </row>
    <row r="5185" spans="2:20" x14ac:dyDescent="0.2">
      <c r="B5185" s="43" t="str">
        <f xml:space="preserve"> HYPERLINK("#'目次'!B194", "[188]")</f>
        <v>[188]</v>
      </c>
      <c r="C5185" s="31" t="s">
        <v>362</v>
      </c>
    </row>
    <row r="5189" spans="2:20" ht="72" x14ac:dyDescent="0.2">
      <c r="D5189" s="177"/>
      <c r="E5189" s="178"/>
      <c r="F5189" s="178"/>
      <c r="G5189" s="40" t="s">
        <v>14</v>
      </c>
      <c r="H5189" s="42" t="s">
        <v>363</v>
      </c>
      <c r="I5189" s="15" t="s">
        <v>364</v>
      </c>
      <c r="J5189" s="15" t="s">
        <v>365</v>
      </c>
      <c r="K5189" s="15" t="s">
        <v>366</v>
      </c>
      <c r="L5189" s="15" t="s">
        <v>367</v>
      </c>
      <c r="M5189" s="15" t="s">
        <v>368</v>
      </c>
      <c r="N5189" s="15" t="s">
        <v>369</v>
      </c>
      <c r="O5189" s="15" t="s">
        <v>370</v>
      </c>
      <c r="P5189" s="15" t="s">
        <v>371</v>
      </c>
      <c r="Q5189" s="15" t="s">
        <v>372</v>
      </c>
      <c r="R5189" s="15" t="s">
        <v>373</v>
      </c>
      <c r="S5189" s="15" t="s">
        <v>86</v>
      </c>
      <c r="T5189" s="44" t="s">
        <v>17</v>
      </c>
    </row>
    <row r="5190" spans="2:20" x14ac:dyDescent="0.2">
      <c r="D5190" s="179"/>
      <c r="E5190" s="180"/>
      <c r="F5190" s="180"/>
      <c r="G5190" s="39"/>
      <c r="H5190" s="41"/>
      <c r="I5190" s="14"/>
      <c r="J5190" s="14"/>
      <c r="K5190" s="14"/>
      <c r="L5190" s="14"/>
      <c r="M5190" s="14"/>
      <c r="N5190" s="14"/>
      <c r="O5190" s="14"/>
      <c r="P5190" s="14"/>
      <c r="Q5190" s="14"/>
      <c r="R5190" s="14"/>
      <c r="S5190" s="14"/>
      <c r="T5190" s="38"/>
    </row>
    <row r="5191" spans="2:20" x14ac:dyDescent="0.2">
      <c r="D5191" s="58"/>
      <c r="E5191" s="53" t="s">
        <v>14</v>
      </c>
      <c r="F5191" s="52"/>
      <c r="G5191" s="37">
        <v>1222</v>
      </c>
      <c r="H5191" s="24">
        <v>10.556464811784</v>
      </c>
      <c r="I5191" s="24">
        <v>38.625204582651001</v>
      </c>
      <c r="J5191" s="24">
        <v>22.667757774140998</v>
      </c>
      <c r="K5191" s="24">
        <v>20.212765957447001</v>
      </c>
      <c r="L5191" s="24">
        <v>24.549918166939001</v>
      </c>
      <c r="M5191" s="24">
        <v>39.770867430442003</v>
      </c>
      <c r="N5191" s="24">
        <v>27.659574468085001</v>
      </c>
      <c r="O5191" s="24">
        <v>29.132569558101</v>
      </c>
      <c r="P5191" s="24">
        <v>17.430441898527</v>
      </c>
      <c r="Q5191" s="24">
        <v>28.150572831424</v>
      </c>
      <c r="R5191" s="24">
        <v>28.887070376432</v>
      </c>
      <c r="S5191" s="24">
        <v>3.6824877250410002</v>
      </c>
      <c r="T5191" s="68">
        <v>6.2193126022909997</v>
      </c>
    </row>
    <row r="5192" spans="2:20" x14ac:dyDescent="0.2">
      <c r="D5192" s="174" t="s">
        <v>52</v>
      </c>
      <c r="E5192" s="20" t="s">
        <v>53</v>
      </c>
      <c r="F5192" s="22"/>
      <c r="G5192" s="21">
        <v>15</v>
      </c>
      <c r="H5192" s="51">
        <v>6.666666666667</v>
      </c>
      <c r="I5192" s="88">
        <v>46.666666666666998</v>
      </c>
      <c r="J5192" s="105">
        <v>46.666666666666998</v>
      </c>
      <c r="K5192" s="78">
        <v>13.333333333333</v>
      </c>
      <c r="L5192" s="19">
        <v>26.666666666666998</v>
      </c>
      <c r="M5192" s="78">
        <v>33.333333333333002</v>
      </c>
      <c r="N5192" s="19">
        <v>26.666666666666998</v>
      </c>
      <c r="O5192" s="98">
        <v>13.333333333333</v>
      </c>
      <c r="P5192" s="19">
        <v>20</v>
      </c>
      <c r="Q5192" s="88">
        <v>33.333333333333002</v>
      </c>
      <c r="R5192" s="78">
        <v>20</v>
      </c>
      <c r="S5192" s="74">
        <v>0</v>
      </c>
      <c r="T5192" s="50">
        <v>6.666666666667</v>
      </c>
    </row>
    <row r="5193" spans="2:20" ht="24" x14ac:dyDescent="0.2">
      <c r="D5193" s="175"/>
      <c r="E5193" s="4" t="s">
        <v>54</v>
      </c>
      <c r="F5193" s="6"/>
      <c r="G5193" s="5">
        <v>122</v>
      </c>
      <c r="H5193" s="32">
        <v>11.475409836066</v>
      </c>
      <c r="I5193" s="12">
        <v>41.803278688524998</v>
      </c>
      <c r="J5193" s="12">
        <v>24.590163934425998</v>
      </c>
      <c r="K5193" s="12">
        <v>21.311475409836</v>
      </c>
      <c r="L5193" s="12">
        <v>28.688524590164</v>
      </c>
      <c r="M5193" s="12">
        <v>38.524590163934</v>
      </c>
      <c r="N5193" s="12">
        <v>22.950819672131001</v>
      </c>
      <c r="O5193" s="12">
        <v>31.967213114753999</v>
      </c>
      <c r="P5193" s="12">
        <v>22.131147540983999</v>
      </c>
      <c r="Q5193" s="12">
        <v>30.327868852459002</v>
      </c>
      <c r="R5193" s="12">
        <v>33.606557377049</v>
      </c>
      <c r="S5193" s="12">
        <v>3.2786885245900002</v>
      </c>
      <c r="T5193" s="34">
        <v>8.1967213114750006</v>
      </c>
    </row>
    <row r="5194" spans="2:20" x14ac:dyDescent="0.2">
      <c r="D5194" s="175"/>
      <c r="E5194" s="4" t="s">
        <v>55</v>
      </c>
      <c r="F5194" s="6"/>
      <c r="G5194" s="5">
        <v>43</v>
      </c>
      <c r="H5194" s="32">
        <v>6.9767441860470001</v>
      </c>
      <c r="I5194" s="12">
        <v>34.883720930232997</v>
      </c>
      <c r="J5194" s="12">
        <v>18.604651162791001</v>
      </c>
      <c r="K5194" s="28">
        <v>27.906976744186</v>
      </c>
      <c r="L5194" s="12">
        <v>27.906976744186</v>
      </c>
      <c r="M5194" s="12">
        <v>44.186046511628</v>
      </c>
      <c r="N5194" s="12">
        <v>25.581395348836999</v>
      </c>
      <c r="O5194" s="12">
        <v>30.232558139535001</v>
      </c>
      <c r="P5194" s="28">
        <v>23.255813953488001</v>
      </c>
      <c r="Q5194" s="28">
        <v>34.883720930232997</v>
      </c>
      <c r="R5194" s="12">
        <v>27.906976744186</v>
      </c>
      <c r="S5194" s="12">
        <v>2.3255813953489999</v>
      </c>
      <c r="T5194" s="34">
        <v>6.9767441860470001</v>
      </c>
    </row>
    <row r="5195" spans="2:20" x14ac:dyDescent="0.2">
      <c r="D5195" s="175"/>
      <c r="E5195" s="4" t="s">
        <v>56</v>
      </c>
      <c r="F5195" s="6"/>
      <c r="G5195" s="5">
        <v>60</v>
      </c>
      <c r="H5195" s="75">
        <v>16.666666666666998</v>
      </c>
      <c r="I5195" s="12">
        <v>36.666666666666998</v>
      </c>
      <c r="J5195" s="33">
        <v>16.666666666666998</v>
      </c>
      <c r="K5195" s="12">
        <v>23.333333333333002</v>
      </c>
      <c r="L5195" s="12">
        <v>26.666666666666998</v>
      </c>
      <c r="M5195" s="28">
        <v>45</v>
      </c>
      <c r="N5195" s="12">
        <v>30</v>
      </c>
      <c r="O5195" s="12">
        <v>28.333333333333002</v>
      </c>
      <c r="P5195" s="12">
        <v>13.333333333333</v>
      </c>
      <c r="Q5195" s="12">
        <v>30</v>
      </c>
      <c r="R5195" s="33">
        <v>21.666666666666998</v>
      </c>
      <c r="S5195" s="12">
        <v>1.666666666667</v>
      </c>
      <c r="T5195" s="34">
        <v>5</v>
      </c>
    </row>
    <row r="5196" spans="2:20" x14ac:dyDescent="0.2">
      <c r="D5196" s="175"/>
      <c r="E5196" s="4" t="s">
        <v>57</v>
      </c>
      <c r="F5196" s="6"/>
      <c r="G5196" s="5">
        <v>286</v>
      </c>
      <c r="H5196" s="32">
        <v>7.6923076923079998</v>
      </c>
      <c r="I5196" s="12">
        <v>39.160839160838997</v>
      </c>
      <c r="J5196" s="12">
        <v>18.531468531468999</v>
      </c>
      <c r="K5196" s="12">
        <v>15.734265734266</v>
      </c>
      <c r="L5196" s="33">
        <v>18.181818181817999</v>
      </c>
      <c r="M5196" s="12">
        <v>41.958041958042003</v>
      </c>
      <c r="N5196" s="12">
        <v>26.223776223775999</v>
      </c>
      <c r="O5196" s="28">
        <v>34.615384615384997</v>
      </c>
      <c r="P5196" s="12">
        <v>17.132867132866998</v>
      </c>
      <c r="Q5196" s="12">
        <v>26.923076923077002</v>
      </c>
      <c r="R5196" s="12">
        <v>24.825174825175001</v>
      </c>
      <c r="S5196" s="12">
        <v>3.4965034965030002</v>
      </c>
      <c r="T5196" s="34">
        <v>4.1958041958040004</v>
      </c>
    </row>
    <row r="5197" spans="2:20" x14ac:dyDescent="0.2">
      <c r="D5197" s="175"/>
      <c r="E5197" s="4" t="s">
        <v>58</v>
      </c>
      <c r="F5197" s="6"/>
      <c r="G5197" s="5">
        <v>129</v>
      </c>
      <c r="H5197" s="32">
        <v>13.953488372093</v>
      </c>
      <c r="I5197" s="12">
        <v>37.209302325581</v>
      </c>
      <c r="J5197" s="12">
        <v>24.031007751937999</v>
      </c>
      <c r="K5197" s="12">
        <v>22.480620155038999</v>
      </c>
      <c r="L5197" s="12">
        <v>26.356589147287</v>
      </c>
      <c r="M5197" s="12">
        <v>41.085271317828997</v>
      </c>
      <c r="N5197" s="12">
        <v>28.682170542636001</v>
      </c>
      <c r="O5197" s="12">
        <v>31.782945736434002</v>
      </c>
      <c r="P5197" s="28">
        <v>23.255813953488001</v>
      </c>
      <c r="Q5197" s="28">
        <v>33.333333333333002</v>
      </c>
      <c r="R5197" s="28">
        <v>35.658914728681999</v>
      </c>
      <c r="S5197" s="12">
        <v>6.2015503875969999</v>
      </c>
      <c r="T5197" s="34">
        <v>6.2015503875969999</v>
      </c>
    </row>
    <row r="5198" spans="2:20" x14ac:dyDescent="0.2">
      <c r="D5198" s="175"/>
      <c r="E5198" s="4" t="s">
        <v>59</v>
      </c>
      <c r="F5198" s="6"/>
      <c r="G5198" s="5">
        <v>195</v>
      </c>
      <c r="H5198" s="32">
        <v>12.307692307691999</v>
      </c>
      <c r="I5198" s="12">
        <v>36.923076923076998</v>
      </c>
      <c r="J5198" s="12">
        <v>22.051282051282001</v>
      </c>
      <c r="K5198" s="12">
        <v>23.076923076922998</v>
      </c>
      <c r="L5198" s="12">
        <v>25.641025641026001</v>
      </c>
      <c r="M5198" s="12">
        <v>35.897435897435997</v>
      </c>
      <c r="N5198" s="12">
        <v>28.717948717949</v>
      </c>
      <c r="O5198" s="12">
        <v>30.25641025641</v>
      </c>
      <c r="P5198" s="12">
        <v>14.358974358974001</v>
      </c>
      <c r="Q5198" s="12">
        <v>30.25641025641</v>
      </c>
      <c r="R5198" s="12">
        <v>31.794871794872002</v>
      </c>
      <c r="S5198" s="12">
        <v>4.6153846153850004</v>
      </c>
      <c r="T5198" s="34">
        <v>3.0769230769229998</v>
      </c>
    </row>
    <row r="5199" spans="2:20" x14ac:dyDescent="0.2">
      <c r="D5199" s="175"/>
      <c r="E5199" s="4" t="s">
        <v>60</v>
      </c>
      <c r="F5199" s="6"/>
      <c r="G5199" s="5">
        <v>176</v>
      </c>
      <c r="H5199" s="32">
        <v>5.6818181818179996</v>
      </c>
      <c r="I5199" s="12">
        <v>35.795454545455001</v>
      </c>
      <c r="J5199" s="12">
        <v>24.431818181817999</v>
      </c>
      <c r="K5199" s="12">
        <v>17.045454545455001</v>
      </c>
      <c r="L5199" s="12">
        <v>27.840909090909001</v>
      </c>
      <c r="M5199" s="12">
        <v>42.613636363635997</v>
      </c>
      <c r="N5199" s="12">
        <v>30.113636363636001</v>
      </c>
      <c r="O5199" s="33">
        <v>22.727272727273</v>
      </c>
      <c r="P5199" s="12">
        <v>17.613636363636001</v>
      </c>
      <c r="Q5199" s="12">
        <v>23.863636363636001</v>
      </c>
      <c r="R5199" s="12">
        <v>26.704545454544999</v>
      </c>
      <c r="S5199" s="12">
        <v>3.9772727272730002</v>
      </c>
      <c r="T5199" s="34">
        <v>9.6590909090910007</v>
      </c>
    </row>
    <row r="5200" spans="2:20" x14ac:dyDescent="0.2">
      <c r="D5200" s="175"/>
      <c r="E5200" s="4" t="s">
        <v>61</v>
      </c>
      <c r="F5200" s="6"/>
      <c r="G5200" s="5">
        <v>78</v>
      </c>
      <c r="H5200" s="32">
        <v>10.25641025641</v>
      </c>
      <c r="I5200" s="28">
        <v>47.435897435896997</v>
      </c>
      <c r="J5200" s="12">
        <v>20.512820512821001</v>
      </c>
      <c r="K5200" s="12">
        <v>21.794871794872002</v>
      </c>
      <c r="L5200" s="33">
        <v>15.384615384615</v>
      </c>
      <c r="M5200" s="28">
        <v>44.871794871794997</v>
      </c>
      <c r="N5200" s="49">
        <v>47.435897435896997</v>
      </c>
      <c r="O5200" s="28">
        <v>34.615384615384997</v>
      </c>
      <c r="P5200" s="12">
        <v>15.384615384615</v>
      </c>
      <c r="Q5200" s="33">
        <v>23.076923076922998</v>
      </c>
      <c r="R5200" s="33">
        <v>23.076923076922998</v>
      </c>
      <c r="S5200" s="12">
        <v>2.564102564103</v>
      </c>
      <c r="T5200" s="34">
        <v>2.564102564103</v>
      </c>
    </row>
    <row r="5201" spans="2:20" x14ac:dyDescent="0.2">
      <c r="D5201" s="175"/>
      <c r="E5201" s="4" t="s">
        <v>62</v>
      </c>
      <c r="F5201" s="6"/>
      <c r="G5201" s="5">
        <v>113</v>
      </c>
      <c r="H5201" s="32">
        <v>15.044247787611001</v>
      </c>
      <c r="I5201" s="12">
        <v>38.938053097344998</v>
      </c>
      <c r="J5201" s="28">
        <v>30.973451327433999</v>
      </c>
      <c r="K5201" s="12">
        <v>23.893805309735001</v>
      </c>
      <c r="L5201" s="28">
        <v>30.973451327433999</v>
      </c>
      <c r="M5201" s="33">
        <v>30.973451327433999</v>
      </c>
      <c r="N5201" s="61">
        <v>16.814159292035001</v>
      </c>
      <c r="O5201" s="61">
        <v>15.929203539823</v>
      </c>
      <c r="P5201" s="12">
        <v>13.274336283186001</v>
      </c>
      <c r="Q5201" s="12">
        <v>26.548672566372002</v>
      </c>
      <c r="R5201" s="12">
        <v>33.628318584071003</v>
      </c>
      <c r="S5201" s="12">
        <v>2.654867256637</v>
      </c>
      <c r="T5201" s="34">
        <v>10.619469026549</v>
      </c>
    </row>
    <row r="5202" spans="2:20" x14ac:dyDescent="0.2">
      <c r="D5202" s="174" t="s">
        <v>63</v>
      </c>
      <c r="E5202" s="20" t="s">
        <v>64</v>
      </c>
      <c r="F5202" s="22"/>
      <c r="G5202" s="21">
        <v>234</v>
      </c>
      <c r="H5202" s="51">
        <v>11.965811965812</v>
      </c>
      <c r="I5202" s="19">
        <v>37.606837606837999</v>
      </c>
      <c r="J5202" s="19">
        <v>24.358974358973999</v>
      </c>
      <c r="K5202" s="19">
        <v>19.65811965812</v>
      </c>
      <c r="L5202" s="19">
        <v>23.076923076922998</v>
      </c>
      <c r="M5202" s="78">
        <v>32.905982905983002</v>
      </c>
      <c r="N5202" s="19">
        <v>23.931623931623999</v>
      </c>
      <c r="O5202" s="19">
        <v>27.777777777777999</v>
      </c>
      <c r="P5202" s="19">
        <v>16.239316239316</v>
      </c>
      <c r="Q5202" s="19">
        <v>26.923076923077002</v>
      </c>
      <c r="R5202" s="19">
        <v>32.905982905983002</v>
      </c>
      <c r="S5202" s="19">
        <v>3.4188034188029999</v>
      </c>
      <c r="T5202" s="50">
        <v>8.1196581196580002</v>
      </c>
    </row>
    <row r="5203" spans="2:20" x14ac:dyDescent="0.2">
      <c r="D5203" s="175"/>
      <c r="E5203" s="4" t="s">
        <v>65</v>
      </c>
      <c r="F5203" s="6"/>
      <c r="G5203" s="5">
        <v>172</v>
      </c>
      <c r="H5203" s="32">
        <v>13.372093023255999</v>
      </c>
      <c r="I5203" s="12">
        <v>38.953488372092998</v>
      </c>
      <c r="J5203" s="28">
        <v>29.651162790697999</v>
      </c>
      <c r="K5203" s="28">
        <v>25.581395348836999</v>
      </c>
      <c r="L5203" s="12">
        <v>26.744186046511999</v>
      </c>
      <c r="M5203" s="12">
        <v>38.953488372092998</v>
      </c>
      <c r="N5203" s="12">
        <v>27.325581395349001</v>
      </c>
      <c r="O5203" s="33">
        <v>23.837209302325999</v>
      </c>
      <c r="P5203" s="12">
        <v>15.116279069767</v>
      </c>
      <c r="Q5203" s="12">
        <v>29.651162790697999</v>
      </c>
      <c r="R5203" s="12">
        <v>27.325581395349001</v>
      </c>
      <c r="S5203" s="12">
        <v>3.488372093023</v>
      </c>
      <c r="T5203" s="34">
        <v>7.5581395348839999</v>
      </c>
    </row>
    <row r="5204" spans="2:20" x14ac:dyDescent="0.2">
      <c r="D5204" s="175"/>
      <c r="E5204" s="4" t="s">
        <v>66</v>
      </c>
      <c r="F5204" s="6"/>
      <c r="G5204" s="5">
        <v>165</v>
      </c>
      <c r="H5204" s="32">
        <v>6.666666666667</v>
      </c>
      <c r="I5204" s="12">
        <v>38.787878787879002</v>
      </c>
      <c r="J5204" s="12">
        <v>27.272727272727</v>
      </c>
      <c r="K5204" s="12">
        <v>20</v>
      </c>
      <c r="L5204" s="12">
        <v>27.272727272727</v>
      </c>
      <c r="M5204" s="12">
        <v>42.424242424242003</v>
      </c>
      <c r="N5204" s="12">
        <v>29.696969696970001</v>
      </c>
      <c r="O5204" s="12">
        <v>26.666666666666998</v>
      </c>
      <c r="P5204" s="12">
        <v>21.212121212121001</v>
      </c>
      <c r="Q5204" s="12">
        <v>26.060606060605998</v>
      </c>
      <c r="R5204" s="28">
        <v>33.939393939394002</v>
      </c>
      <c r="S5204" s="12">
        <v>4.2424242424239997</v>
      </c>
      <c r="T5204" s="34">
        <v>6.666666666667</v>
      </c>
    </row>
    <row r="5205" spans="2:20" x14ac:dyDescent="0.2">
      <c r="D5205" s="175"/>
      <c r="E5205" s="4" t="s">
        <v>67</v>
      </c>
      <c r="F5205" s="6"/>
      <c r="G5205" s="5">
        <v>158</v>
      </c>
      <c r="H5205" s="32">
        <v>12.025316455696</v>
      </c>
      <c r="I5205" s="12">
        <v>38.607594936708999</v>
      </c>
      <c r="J5205" s="12">
        <v>17.721518987342002</v>
      </c>
      <c r="K5205" s="12">
        <v>16.455696202532</v>
      </c>
      <c r="L5205" s="12">
        <v>24.050632911392</v>
      </c>
      <c r="M5205" s="12">
        <v>39.240506329113998</v>
      </c>
      <c r="N5205" s="12">
        <v>31.645569620252999</v>
      </c>
      <c r="O5205" s="12">
        <v>31.012658227848</v>
      </c>
      <c r="P5205" s="12">
        <v>17.721518987342002</v>
      </c>
      <c r="Q5205" s="12">
        <v>29.746835443038002</v>
      </c>
      <c r="R5205" s="12">
        <v>25.949367088608</v>
      </c>
      <c r="S5205" s="12">
        <v>3.1645569620249998</v>
      </c>
      <c r="T5205" s="34">
        <v>7.5949367088609998</v>
      </c>
    </row>
    <row r="5206" spans="2:20" x14ac:dyDescent="0.2">
      <c r="D5206" s="175"/>
      <c r="E5206" s="4" t="s">
        <v>68</v>
      </c>
      <c r="F5206" s="6"/>
      <c r="G5206" s="5">
        <v>112</v>
      </c>
      <c r="H5206" s="32">
        <v>13.392857142857</v>
      </c>
      <c r="I5206" s="12">
        <v>36.607142857143003</v>
      </c>
      <c r="J5206" s="12">
        <v>20.535714285714</v>
      </c>
      <c r="K5206" s="12">
        <v>16.964285714286</v>
      </c>
      <c r="L5206" s="12">
        <v>29.464285714286</v>
      </c>
      <c r="M5206" s="33">
        <v>33.035714285714</v>
      </c>
      <c r="N5206" s="33">
        <v>18.75</v>
      </c>
      <c r="O5206" s="12">
        <v>32.142857142856997</v>
      </c>
      <c r="P5206" s="33">
        <v>11.607142857143</v>
      </c>
      <c r="Q5206" s="12">
        <v>25.892857142857</v>
      </c>
      <c r="R5206" s="12">
        <v>26.785714285714</v>
      </c>
      <c r="S5206" s="12">
        <v>5.3571428571429998</v>
      </c>
      <c r="T5206" s="34">
        <v>6.25</v>
      </c>
    </row>
    <row r="5207" spans="2:20" x14ac:dyDescent="0.2">
      <c r="D5207" s="175"/>
      <c r="E5207" s="4" t="s">
        <v>69</v>
      </c>
      <c r="F5207" s="6"/>
      <c r="G5207" s="5">
        <v>92</v>
      </c>
      <c r="H5207" s="32">
        <v>9.7826086956519998</v>
      </c>
      <c r="I5207" s="12">
        <v>43.478260869564998</v>
      </c>
      <c r="J5207" s="12">
        <v>20.652173913043001</v>
      </c>
      <c r="K5207" s="12">
        <v>25</v>
      </c>
      <c r="L5207" s="12">
        <v>25</v>
      </c>
      <c r="M5207" s="12">
        <v>42.391304347826001</v>
      </c>
      <c r="N5207" s="12">
        <v>31.521739130435002</v>
      </c>
      <c r="O5207" s="28">
        <v>38.043478260870003</v>
      </c>
      <c r="P5207" s="12">
        <v>16.304347826087</v>
      </c>
      <c r="Q5207" s="12">
        <v>32.608695652173999</v>
      </c>
      <c r="R5207" s="49">
        <v>40.217391304347998</v>
      </c>
      <c r="S5207" s="12">
        <v>2.1739130434780001</v>
      </c>
      <c r="T5207" s="34">
        <v>3.2608695652169999</v>
      </c>
    </row>
    <row r="5208" spans="2:20" x14ac:dyDescent="0.2">
      <c r="D5208" s="175"/>
      <c r="E5208" s="4" t="s">
        <v>70</v>
      </c>
      <c r="F5208" s="6"/>
      <c r="G5208" s="5">
        <v>131</v>
      </c>
      <c r="H5208" s="32">
        <v>7.6335877862599997</v>
      </c>
      <c r="I5208" s="12">
        <v>37.404580152671997</v>
      </c>
      <c r="J5208" s="12">
        <v>22.900763358778999</v>
      </c>
      <c r="K5208" s="12">
        <v>16.793893129771</v>
      </c>
      <c r="L5208" s="33">
        <v>19.083969465649002</v>
      </c>
      <c r="M5208" s="28">
        <v>49.618320610687</v>
      </c>
      <c r="N5208" s="12">
        <v>29.007633587786</v>
      </c>
      <c r="O5208" s="12">
        <v>26.717557251908001</v>
      </c>
      <c r="P5208" s="12">
        <v>14.503816793893</v>
      </c>
      <c r="Q5208" s="12">
        <v>24.427480916031001</v>
      </c>
      <c r="R5208" s="33">
        <v>22.137404580153</v>
      </c>
      <c r="S5208" s="12">
        <v>4.5801526717560002</v>
      </c>
      <c r="T5208" s="34">
        <v>1.526717557252</v>
      </c>
    </row>
    <row r="5209" spans="2:20" x14ac:dyDescent="0.2">
      <c r="D5209" s="175"/>
      <c r="E5209" s="4" t="s">
        <v>71</v>
      </c>
      <c r="F5209" s="6"/>
      <c r="G5209" s="5">
        <v>71</v>
      </c>
      <c r="H5209" s="32">
        <v>11.267605633803001</v>
      </c>
      <c r="I5209" s="12">
        <v>39.436619718309998</v>
      </c>
      <c r="J5209" s="33">
        <v>14.084507042254</v>
      </c>
      <c r="K5209" s="28">
        <v>25.352112676055999</v>
      </c>
      <c r="L5209" s="12">
        <v>26.760563380282001</v>
      </c>
      <c r="M5209" s="12">
        <v>35.211267605633999</v>
      </c>
      <c r="N5209" s="49">
        <v>38.028169014085002</v>
      </c>
      <c r="O5209" s="49">
        <v>39.436619718309998</v>
      </c>
      <c r="P5209" s="28">
        <v>22.535211267606002</v>
      </c>
      <c r="Q5209" s="28">
        <v>38.028169014085002</v>
      </c>
      <c r="R5209" s="12">
        <v>25.352112676055999</v>
      </c>
      <c r="S5209" s="12">
        <v>1.4084507042250001</v>
      </c>
      <c r="T5209" s="34">
        <v>4.2253521126760001</v>
      </c>
    </row>
    <row r="5210" spans="2:20" x14ac:dyDescent="0.2">
      <c r="D5210" s="176"/>
      <c r="E5210" s="59" t="s">
        <v>72</v>
      </c>
      <c r="F5210" s="60"/>
      <c r="G5210" s="56">
        <v>70</v>
      </c>
      <c r="H5210" s="83">
        <v>7.1428571428570002</v>
      </c>
      <c r="I5210" s="47">
        <v>38.571428571429003</v>
      </c>
      <c r="J5210" s="95">
        <v>14.285714285714</v>
      </c>
      <c r="K5210" s="47">
        <v>17.142857142857</v>
      </c>
      <c r="L5210" s="47">
        <v>21.428571428571001</v>
      </c>
      <c r="M5210" s="109">
        <v>52.857142857143003</v>
      </c>
      <c r="N5210" s="47">
        <v>22.857142857143</v>
      </c>
      <c r="O5210" s="47">
        <v>27.142857142857</v>
      </c>
      <c r="P5210" s="102">
        <v>27.142857142857</v>
      </c>
      <c r="Q5210" s="47">
        <v>31.428571428571001</v>
      </c>
      <c r="R5210" s="95">
        <v>21.428571428571001</v>
      </c>
      <c r="S5210" s="47">
        <v>4.2857142857139996</v>
      </c>
      <c r="T5210" s="85">
        <v>4.2857142857139996</v>
      </c>
    </row>
    <row r="5212" spans="2:20" x14ac:dyDescent="0.2">
      <c r="B5212" s="43" t="str">
        <f xml:space="preserve"> HYPERLINK("#'目次'!B195", "[189]")</f>
        <v>[189]</v>
      </c>
      <c r="C5212" s="31" t="s">
        <v>362</v>
      </c>
    </row>
    <row r="5215" spans="2:20" x14ac:dyDescent="0.2">
      <c r="C5215" s="31" t="s">
        <v>75</v>
      </c>
    </row>
    <row r="5216" spans="2:20" ht="72" x14ac:dyDescent="0.2">
      <c r="D5216" s="177"/>
      <c r="E5216" s="178"/>
      <c r="F5216" s="178"/>
      <c r="G5216" s="40" t="s">
        <v>14</v>
      </c>
      <c r="H5216" s="42" t="s">
        <v>363</v>
      </c>
      <c r="I5216" s="15" t="s">
        <v>364</v>
      </c>
      <c r="J5216" s="15" t="s">
        <v>365</v>
      </c>
      <c r="K5216" s="15" t="s">
        <v>366</v>
      </c>
      <c r="L5216" s="15" t="s">
        <v>367</v>
      </c>
      <c r="M5216" s="15" t="s">
        <v>368</v>
      </c>
      <c r="N5216" s="15" t="s">
        <v>369</v>
      </c>
      <c r="O5216" s="15" t="s">
        <v>370</v>
      </c>
      <c r="P5216" s="15" t="s">
        <v>371</v>
      </c>
      <c r="Q5216" s="15" t="s">
        <v>372</v>
      </c>
      <c r="R5216" s="15" t="s">
        <v>373</v>
      </c>
      <c r="S5216" s="15" t="s">
        <v>86</v>
      </c>
      <c r="T5216" s="44" t="s">
        <v>17</v>
      </c>
    </row>
    <row r="5217" spans="4:20" x14ac:dyDescent="0.2">
      <c r="D5217" s="179"/>
      <c r="E5217" s="180"/>
      <c r="F5217" s="180"/>
      <c r="G5217" s="39"/>
      <c r="H5217" s="41"/>
      <c r="I5217" s="14"/>
      <c r="J5217" s="14"/>
      <c r="K5217" s="14"/>
      <c r="L5217" s="14"/>
      <c r="M5217" s="14"/>
      <c r="N5217" s="14"/>
      <c r="O5217" s="14"/>
      <c r="P5217" s="14"/>
      <c r="Q5217" s="14"/>
      <c r="R5217" s="14"/>
      <c r="S5217" s="14"/>
      <c r="T5217" s="38"/>
    </row>
    <row r="5218" spans="4:20" x14ac:dyDescent="0.2">
      <c r="D5218" s="58"/>
      <c r="E5218" s="53" t="s">
        <v>14</v>
      </c>
      <c r="F5218" s="52"/>
      <c r="G5218" s="37">
        <v>1222</v>
      </c>
      <c r="H5218" s="24">
        <v>10.556464811784</v>
      </c>
      <c r="I5218" s="24">
        <v>38.625204582651001</v>
      </c>
      <c r="J5218" s="24">
        <v>22.667757774140998</v>
      </c>
      <c r="K5218" s="24">
        <v>20.212765957447001</v>
      </c>
      <c r="L5218" s="24">
        <v>24.549918166939001</v>
      </c>
      <c r="M5218" s="24">
        <v>39.770867430442003</v>
      </c>
      <c r="N5218" s="24">
        <v>27.659574468085001</v>
      </c>
      <c r="O5218" s="24">
        <v>29.132569558101</v>
      </c>
      <c r="P5218" s="24">
        <v>17.430441898527</v>
      </c>
      <c r="Q5218" s="24">
        <v>28.150572831424</v>
      </c>
      <c r="R5218" s="24">
        <v>28.887070376432</v>
      </c>
      <c r="S5218" s="24">
        <v>3.6824877250410002</v>
      </c>
      <c r="T5218" s="68">
        <v>6.2193126022909997</v>
      </c>
    </row>
    <row r="5219" spans="4:20" x14ac:dyDescent="0.2">
      <c r="D5219" s="174" t="s">
        <v>36</v>
      </c>
      <c r="E5219" s="20" t="s">
        <v>76</v>
      </c>
      <c r="F5219" s="22"/>
      <c r="G5219" s="21">
        <v>629</v>
      </c>
      <c r="H5219" s="51">
        <v>13.513513513514001</v>
      </c>
      <c r="I5219" s="19">
        <v>39.904610492845997</v>
      </c>
      <c r="J5219" s="19">
        <v>24.006359300477001</v>
      </c>
      <c r="K5219" s="19">
        <v>21.780604133545001</v>
      </c>
      <c r="L5219" s="19">
        <v>25.596184419714</v>
      </c>
      <c r="M5219" s="19">
        <v>39.904610492845997</v>
      </c>
      <c r="N5219" s="19">
        <v>25.119236883943</v>
      </c>
      <c r="O5219" s="19">
        <v>29.72972972973</v>
      </c>
      <c r="P5219" s="19">
        <v>18.600953895071999</v>
      </c>
      <c r="Q5219" s="19">
        <v>31.001589825119002</v>
      </c>
      <c r="R5219" s="19">
        <v>30.047694753577002</v>
      </c>
      <c r="S5219" s="19">
        <v>3.4976152623210002</v>
      </c>
      <c r="T5219" s="50">
        <v>5.7233704292530003</v>
      </c>
    </row>
    <row r="5220" spans="4:20" x14ac:dyDescent="0.2">
      <c r="D5220" s="175"/>
      <c r="E5220" s="4" t="s">
        <v>39</v>
      </c>
      <c r="F5220" s="6"/>
      <c r="G5220" s="5">
        <v>37</v>
      </c>
      <c r="H5220" s="32">
        <v>10.810810810811001</v>
      </c>
      <c r="I5220" s="12">
        <v>40.540540540541002</v>
      </c>
      <c r="J5220" s="12">
        <v>24.324324324323999</v>
      </c>
      <c r="K5220" s="28">
        <v>27.027027027027</v>
      </c>
      <c r="L5220" s="33">
        <v>18.918918918919001</v>
      </c>
      <c r="M5220" s="28">
        <v>48.648648648649001</v>
      </c>
      <c r="N5220" s="49">
        <v>40.540540540541002</v>
      </c>
      <c r="O5220" s="49">
        <v>45.945945945946001</v>
      </c>
      <c r="P5220" s="28">
        <v>24.324324324323999</v>
      </c>
      <c r="Q5220" s="12">
        <v>24.324324324323999</v>
      </c>
      <c r="R5220" s="12">
        <v>32.432432432432002</v>
      </c>
      <c r="S5220" s="12">
        <v>2.7027027027030002</v>
      </c>
      <c r="T5220" s="152">
        <v>0</v>
      </c>
    </row>
    <row r="5221" spans="4:20" x14ac:dyDescent="0.2">
      <c r="D5221" s="175"/>
      <c r="E5221" s="4" t="s">
        <v>40</v>
      </c>
      <c r="F5221" s="6"/>
      <c r="G5221" s="5">
        <v>73</v>
      </c>
      <c r="H5221" s="32">
        <v>13.698630136986001</v>
      </c>
      <c r="I5221" s="28">
        <v>45.205479452055002</v>
      </c>
      <c r="J5221" s="33">
        <v>16.438356164384</v>
      </c>
      <c r="K5221" s="33">
        <v>15.068493150685001</v>
      </c>
      <c r="L5221" s="12">
        <v>21.917808219177999</v>
      </c>
      <c r="M5221" s="12">
        <v>43.835616438355999</v>
      </c>
      <c r="N5221" s="28">
        <v>32.876712328766999</v>
      </c>
      <c r="O5221" s="28">
        <v>34.246575342466002</v>
      </c>
      <c r="P5221" s="12">
        <v>20.547945205478999</v>
      </c>
      <c r="Q5221" s="12">
        <v>30.136986301370001</v>
      </c>
      <c r="R5221" s="33">
        <v>21.917808219177999</v>
      </c>
      <c r="S5221" s="12">
        <v>2.7397260273969999</v>
      </c>
      <c r="T5221" s="34">
        <v>4.1095890410960001</v>
      </c>
    </row>
    <row r="5222" spans="4:20" x14ac:dyDescent="0.2">
      <c r="D5222" s="175"/>
      <c r="E5222" s="4" t="s">
        <v>41</v>
      </c>
      <c r="F5222" s="6"/>
      <c r="G5222" s="5">
        <v>108</v>
      </c>
      <c r="H5222" s="32">
        <v>14.814814814815</v>
      </c>
      <c r="I5222" s="12">
        <v>41.666666666666998</v>
      </c>
      <c r="J5222" s="12">
        <v>26.851851851852</v>
      </c>
      <c r="K5222" s="12">
        <v>25</v>
      </c>
      <c r="L5222" s="12">
        <v>24.074074074074002</v>
      </c>
      <c r="M5222" s="28">
        <v>48.148148148148003</v>
      </c>
      <c r="N5222" s="12">
        <v>25</v>
      </c>
      <c r="O5222" s="28">
        <v>34.259259259258997</v>
      </c>
      <c r="P5222" s="28">
        <v>23.148148148148</v>
      </c>
      <c r="Q5222" s="28">
        <v>35.185185185184999</v>
      </c>
      <c r="R5222" s="28">
        <v>37.962962962962997</v>
      </c>
      <c r="S5222" s="12">
        <v>3.7037037037039999</v>
      </c>
      <c r="T5222" s="34">
        <v>3.7037037037039999</v>
      </c>
    </row>
    <row r="5223" spans="4:20" x14ac:dyDescent="0.2">
      <c r="D5223" s="175"/>
      <c r="E5223" s="4" t="s">
        <v>42</v>
      </c>
      <c r="F5223" s="6"/>
      <c r="G5223" s="5">
        <v>113</v>
      </c>
      <c r="H5223" s="32">
        <v>7.0796460176989999</v>
      </c>
      <c r="I5223" s="12">
        <v>43.362831858406999</v>
      </c>
      <c r="J5223" s="33">
        <v>15.929203539823</v>
      </c>
      <c r="K5223" s="12">
        <v>17.699115044248</v>
      </c>
      <c r="L5223" s="12">
        <v>27.433628318583999</v>
      </c>
      <c r="M5223" s="12">
        <v>43.362831858406999</v>
      </c>
      <c r="N5223" s="12">
        <v>27.433628318583999</v>
      </c>
      <c r="O5223" s="12">
        <v>30.088495575221</v>
      </c>
      <c r="P5223" s="12">
        <v>20.353982300885001</v>
      </c>
      <c r="Q5223" s="28">
        <v>34.513274336282997</v>
      </c>
      <c r="R5223" s="12">
        <v>28.318584070796</v>
      </c>
      <c r="S5223" s="12">
        <v>4.424778761062</v>
      </c>
      <c r="T5223" s="34">
        <v>3.53982300885</v>
      </c>
    </row>
    <row r="5224" spans="4:20" x14ac:dyDescent="0.2">
      <c r="D5224" s="175"/>
      <c r="E5224" s="4" t="s">
        <v>43</v>
      </c>
      <c r="F5224" s="6"/>
      <c r="G5224" s="5">
        <v>101</v>
      </c>
      <c r="H5224" s="75">
        <v>17.821782178218001</v>
      </c>
      <c r="I5224" s="12">
        <v>36.633663366336997</v>
      </c>
      <c r="J5224" s="12">
        <v>20.792079207920999</v>
      </c>
      <c r="K5224" s="12">
        <v>19.801980198020001</v>
      </c>
      <c r="L5224" s="28">
        <v>29.702970297029999</v>
      </c>
      <c r="M5224" s="12">
        <v>42.574257425742999</v>
      </c>
      <c r="N5224" s="12">
        <v>26.732673267327002</v>
      </c>
      <c r="O5224" s="12">
        <v>30.693069306931001</v>
      </c>
      <c r="P5224" s="12">
        <v>13.861386138614</v>
      </c>
      <c r="Q5224" s="28">
        <v>36.633663366336997</v>
      </c>
      <c r="R5224" s="12">
        <v>33.663366336633999</v>
      </c>
      <c r="S5224" s="12">
        <v>1.9801980198019999</v>
      </c>
      <c r="T5224" s="34">
        <v>4.9504950495050002</v>
      </c>
    </row>
    <row r="5225" spans="4:20" x14ac:dyDescent="0.2">
      <c r="D5225" s="175"/>
      <c r="E5225" s="4" t="s">
        <v>44</v>
      </c>
      <c r="F5225" s="6"/>
      <c r="G5225" s="5">
        <v>114</v>
      </c>
      <c r="H5225" s="75">
        <v>16.666666666666998</v>
      </c>
      <c r="I5225" s="12">
        <v>35.087719298246</v>
      </c>
      <c r="J5225" s="12">
        <v>27.192982456140001</v>
      </c>
      <c r="K5225" s="12">
        <v>21.929824561404001</v>
      </c>
      <c r="L5225" s="12">
        <v>22.807017543859999</v>
      </c>
      <c r="M5225" s="33">
        <v>31.578947368421002</v>
      </c>
      <c r="N5225" s="33">
        <v>18.421052631578998</v>
      </c>
      <c r="O5225" s="12">
        <v>26.315789473683999</v>
      </c>
      <c r="P5225" s="12">
        <v>20.175438596490999</v>
      </c>
      <c r="Q5225" s="12">
        <v>29.824561403509001</v>
      </c>
      <c r="R5225" s="12">
        <v>27.192982456140001</v>
      </c>
      <c r="S5225" s="12">
        <v>5.2631578947369997</v>
      </c>
      <c r="T5225" s="34">
        <v>8.7719298245609991</v>
      </c>
    </row>
    <row r="5226" spans="4:20" x14ac:dyDescent="0.2">
      <c r="D5226" s="175"/>
      <c r="E5226" s="4" t="s">
        <v>45</v>
      </c>
      <c r="F5226" s="6"/>
      <c r="G5226" s="5">
        <v>83</v>
      </c>
      <c r="H5226" s="32">
        <v>12.048192771084</v>
      </c>
      <c r="I5226" s="12">
        <v>38.554216867469997</v>
      </c>
      <c r="J5226" s="49">
        <v>37.349397590361001</v>
      </c>
      <c r="K5226" s="28">
        <v>28.915662650601998</v>
      </c>
      <c r="L5226" s="28">
        <v>30.120481927711001</v>
      </c>
      <c r="M5226" s="61">
        <v>25.301204819277</v>
      </c>
      <c r="N5226" s="61">
        <v>15.66265060241</v>
      </c>
      <c r="O5226" s="61">
        <v>15.66265060241</v>
      </c>
      <c r="P5226" s="33">
        <v>9.638554216867</v>
      </c>
      <c r="Q5226" s="33">
        <v>19.277108433734998</v>
      </c>
      <c r="R5226" s="12">
        <v>27.710843373494001</v>
      </c>
      <c r="S5226" s="12">
        <v>2.409638554217</v>
      </c>
      <c r="T5226" s="97">
        <v>12.048192771084</v>
      </c>
    </row>
    <row r="5227" spans="4:20" x14ac:dyDescent="0.2">
      <c r="D5227" s="174" t="s">
        <v>37</v>
      </c>
      <c r="E5227" s="20" t="s">
        <v>77</v>
      </c>
      <c r="F5227" s="22"/>
      <c r="G5227" s="21">
        <v>593</v>
      </c>
      <c r="H5227" s="51">
        <v>7.4198988195620004</v>
      </c>
      <c r="I5227" s="19">
        <v>37.268128161889003</v>
      </c>
      <c r="J5227" s="19">
        <v>21.247892074199001</v>
      </c>
      <c r="K5227" s="19">
        <v>18.549747048903999</v>
      </c>
      <c r="L5227" s="19">
        <v>23.440134907251</v>
      </c>
      <c r="M5227" s="19">
        <v>39.629005059021999</v>
      </c>
      <c r="N5227" s="19">
        <v>30.354131534570001</v>
      </c>
      <c r="O5227" s="19">
        <v>28.49915682968</v>
      </c>
      <c r="P5227" s="19">
        <v>16.188870151770999</v>
      </c>
      <c r="Q5227" s="19">
        <v>25.126475548060998</v>
      </c>
      <c r="R5227" s="19">
        <v>27.655986509274999</v>
      </c>
      <c r="S5227" s="19">
        <v>3.8785834738620002</v>
      </c>
      <c r="T5227" s="50">
        <v>6.7453625632380003</v>
      </c>
    </row>
    <row r="5228" spans="4:20" x14ac:dyDescent="0.2">
      <c r="D5228" s="175"/>
      <c r="E5228" s="4" t="s">
        <v>39</v>
      </c>
      <c r="F5228" s="6"/>
      <c r="G5228" s="5">
        <v>27</v>
      </c>
      <c r="H5228" s="32">
        <v>11.111111111111001</v>
      </c>
      <c r="I5228" s="49">
        <v>55.555555555555998</v>
      </c>
      <c r="J5228" s="12">
        <v>18.518518518518999</v>
      </c>
      <c r="K5228" s="12">
        <v>18.518518518518999</v>
      </c>
      <c r="L5228" s="61">
        <v>11.111111111111001</v>
      </c>
      <c r="M5228" s="12">
        <v>40.740740740741003</v>
      </c>
      <c r="N5228" s="49">
        <v>51.851851851851997</v>
      </c>
      <c r="O5228" s="12">
        <v>33.333333333333002</v>
      </c>
      <c r="P5228" s="61">
        <v>7.4074074074069998</v>
      </c>
      <c r="Q5228" s="12">
        <v>25.925925925925998</v>
      </c>
      <c r="R5228" s="61">
        <v>18.518518518518999</v>
      </c>
      <c r="S5228" s="12">
        <v>7.4074074074069998</v>
      </c>
      <c r="T5228" s="152">
        <v>0</v>
      </c>
    </row>
    <row r="5229" spans="4:20" x14ac:dyDescent="0.2">
      <c r="D5229" s="175"/>
      <c r="E5229" s="4" t="s">
        <v>40</v>
      </c>
      <c r="F5229" s="6"/>
      <c r="G5229" s="5">
        <v>74</v>
      </c>
      <c r="H5229" s="32">
        <v>6.7567567567570004</v>
      </c>
      <c r="I5229" s="12">
        <v>36.486486486486001</v>
      </c>
      <c r="J5229" s="33">
        <v>14.864864864865</v>
      </c>
      <c r="K5229" s="12">
        <v>16.216216216216001</v>
      </c>
      <c r="L5229" s="33">
        <v>16.216216216216001</v>
      </c>
      <c r="M5229" s="12">
        <v>41.891891891892001</v>
      </c>
      <c r="N5229" s="12">
        <v>31.081081081080999</v>
      </c>
      <c r="O5229" s="12">
        <v>28.378378378377999</v>
      </c>
      <c r="P5229" s="33">
        <v>10.810810810811001</v>
      </c>
      <c r="Q5229" s="33">
        <v>21.621621621622001</v>
      </c>
      <c r="R5229" s="12">
        <v>25.675675675676001</v>
      </c>
      <c r="S5229" s="12">
        <v>2.7027027027030002</v>
      </c>
      <c r="T5229" s="34">
        <v>6.7567567567570004</v>
      </c>
    </row>
    <row r="5230" spans="4:20" x14ac:dyDescent="0.2">
      <c r="D5230" s="175"/>
      <c r="E5230" s="4" t="s">
        <v>41</v>
      </c>
      <c r="F5230" s="6"/>
      <c r="G5230" s="5">
        <v>96</v>
      </c>
      <c r="H5230" s="77">
        <v>5.208333333333</v>
      </c>
      <c r="I5230" s="12">
        <v>36.458333333333002</v>
      </c>
      <c r="J5230" s="33">
        <v>16.666666666666998</v>
      </c>
      <c r="K5230" s="12">
        <v>18.75</v>
      </c>
      <c r="L5230" s="12">
        <v>23.958333333333002</v>
      </c>
      <c r="M5230" s="28">
        <v>47.916666666666998</v>
      </c>
      <c r="N5230" s="28">
        <v>35.416666666666998</v>
      </c>
      <c r="O5230" s="28">
        <v>38.541666666666998</v>
      </c>
      <c r="P5230" s="12">
        <v>21.875</v>
      </c>
      <c r="Q5230" s="12">
        <v>29.166666666666998</v>
      </c>
      <c r="R5230" s="33">
        <v>22.916666666666998</v>
      </c>
      <c r="S5230" s="12">
        <v>2.083333333333</v>
      </c>
      <c r="T5230" s="34">
        <v>7.291666666667</v>
      </c>
    </row>
    <row r="5231" spans="4:20" x14ac:dyDescent="0.2">
      <c r="D5231" s="175"/>
      <c r="E5231" s="4" t="s">
        <v>42</v>
      </c>
      <c r="F5231" s="6"/>
      <c r="G5231" s="5">
        <v>97</v>
      </c>
      <c r="H5231" s="32">
        <v>6.1855670103089997</v>
      </c>
      <c r="I5231" s="12">
        <v>41.237113402062</v>
      </c>
      <c r="J5231" s="12">
        <v>18.556701030928</v>
      </c>
      <c r="K5231" s="12">
        <v>18.556701030928</v>
      </c>
      <c r="L5231" s="12">
        <v>24.742268041237001</v>
      </c>
      <c r="M5231" s="12">
        <v>39.175257731959</v>
      </c>
      <c r="N5231" s="49">
        <v>39.175257731959</v>
      </c>
      <c r="O5231" s="12">
        <v>24.742268041237001</v>
      </c>
      <c r="P5231" s="12">
        <v>14.432989690722</v>
      </c>
      <c r="Q5231" s="12">
        <v>29.896907216494998</v>
      </c>
      <c r="R5231" s="12">
        <v>25.773195876289002</v>
      </c>
      <c r="S5231" s="28">
        <v>9.278350515464</v>
      </c>
      <c r="T5231" s="101">
        <v>1.0309278350519999</v>
      </c>
    </row>
    <row r="5232" spans="4:20" x14ac:dyDescent="0.2">
      <c r="D5232" s="175"/>
      <c r="E5232" s="4" t="s">
        <v>43</v>
      </c>
      <c r="F5232" s="6"/>
      <c r="G5232" s="5">
        <v>103</v>
      </c>
      <c r="H5232" s="32">
        <v>14.563106796116999</v>
      </c>
      <c r="I5232" s="12">
        <v>36.893203883494998</v>
      </c>
      <c r="J5232" s="28">
        <v>31.067961165048999</v>
      </c>
      <c r="K5232" s="12">
        <v>22.330097087378999</v>
      </c>
      <c r="L5232" s="12">
        <v>29.126213592233</v>
      </c>
      <c r="M5232" s="12">
        <v>42.718446601941999</v>
      </c>
      <c r="N5232" s="12">
        <v>28.155339805825001</v>
      </c>
      <c r="O5232" s="28">
        <v>35.922330097086999</v>
      </c>
      <c r="P5232" s="28">
        <v>23.300970873786</v>
      </c>
      <c r="Q5232" s="12">
        <v>26.213592233010001</v>
      </c>
      <c r="R5232" s="28">
        <v>38.834951456311003</v>
      </c>
      <c r="S5232" s="29">
        <v>0</v>
      </c>
      <c r="T5232" s="34">
        <v>2.9126213592229999</v>
      </c>
    </row>
    <row r="5233" spans="2:20" x14ac:dyDescent="0.2">
      <c r="D5233" s="175"/>
      <c r="E5233" s="4" t="s">
        <v>44</v>
      </c>
      <c r="F5233" s="6"/>
      <c r="G5233" s="5">
        <v>109</v>
      </c>
      <c r="H5233" s="32">
        <v>7.339449541284</v>
      </c>
      <c r="I5233" s="12">
        <v>35.779816513760998</v>
      </c>
      <c r="J5233" s="33">
        <v>17.43119266055</v>
      </c>
      <c r="K5233" s="12">
        <v>16.513761467889999</v>
      </c>
      <c r="L5233" s="12">
        <v>24.770642201834999</v>
      </c>
      <c r="M5233" s="12">
        <v>34.862385321101002</v>
      </c>
      <c r="N5233" s="12">
        <v>26.605504587155998</v>
      </c>
      <c r="O5233" s="12">
        <v>27.522935779817001</v>
      </c>
      <c r="P5233" s="12">
        <v>17.43119266055</v>
      </c>
      <c r="Q5233" s="33">
        <v>22.018348623853001</v>
      </c>
      <c r="R5233" s="12">
        <v>27.522935779817001</v>
      </c>
      <c r="S5233" s="12">
        <v>4.5871559633030001</v>
      </c>
      <c r="T5233" s="34">
        <v>8.2568807339449997</v>
      </c>
    </row>
    <row r="5234" spans="2:20" x14ac:dyDescent="0.2">
      <c r="D5234" s="176"/>
      <c r="E5234" s="59" t="s">
        <v>45</v>
      </c>
      <c r="F5234" s="60"/>
      <c r="G5234" s="56">
        <v>87</v>
      </c>
      <c r="H5234" s="126">
        <v>2.2988505747130001</v>
      </c>
      <c r="I5234" s="95">
        <v>31.034482758620999</v>
      </c>
      <c r="J5234" s="102">
        <v>28.735632183907999</v>
      </c>
      <c r="K5234" s="47">
        <v>18.390804597700999</v>
      </c>
      <c r="L5234" s="47">
        <v>22.988505747125998</v>
      </c>
      <c r="M5234" s="95">
        <v>31.034482758620999</v>
      </c>
      <c r="N5234" s="92">
        <v>14.942528735631999</v>
      </c>
      <c r="O5234" s="92">
        <v>12.64367816092</v>
      </c>
      <c r="P5234" s="95">
        <v>9.1954022988510005</v>
      </c>
      <c r="Q5234" s="95">
        <v>20.689655172414</v>
      </c>
      <c r="R5234" s="47">
        <v>26.436781609194998</v>
      </c>
      <c r="S5234" s="47">
        <v>3.4482758620689999</v>
      </c>
      <c r="T5234" s="117">
        <v>17.241379310345</v>
      </c>
    </row>
    <row r="5236" spans="2:20" x14ac:dyDescent="0.2">
      <c r="B5236" s="43" t="str">
        <f xml:space="preserve"> HYPERLINK("#'目次'!B196", "[190]")</f>
        <v>[190]</v>
      </c>
      <c r="C5236" s="31" t="s">
        <v>376</v>
      </c>
    </row>
    <row r="5240" spans="2:20" ht="72" x14ac:dyDescent="0.2">
      <c r="D5240" s="177"/>
      <c r="E5240" s="178"/>
      <c r="F5240" s="178"/>
      <c r="G5240" s="40" t="s">
        <v>14</v>
      </c>
      <c r="H5240" s="42" t="s">
        <v>363</v>
      </c>
      <c r="I5240" s="15" t="s">
        <v>364</v>
      </c>
      <c r="J5240" s="15" t="s">
        <v>365</v>
      </c>
      <c r="K5240" s="15" t="s">
        <v>366</v>
      </c>
      <c r="L5240" s="15" t="s">
        <v>367</v>
      </c>
      <c r="M5240" s="15" t="s">
        <v>368</v>
      </c>
      <c r="N5240" s="15" t="s">
        <v>369</v>
      </c>
      <c r="O5240" s="15" t="s">
        <v>370</v>
      </c>
      <c r="P5240" s="15" t="s">
        <v>371</v>
      </c>
      <c r="Q5240" s="15" t="s">
        <v>372</v>
      </c>
      <c r="R5240" s="15" t="s">
        <v>373</v>
      </c>
      <c r="S5240" s="15" t="s">
        <v>86</v>
      </c>
      <c r="T5240" s="44" t="s">
        <v>17</v>
      </c>
    </row>
    <row r="5241" spans="2:20" x14ac:dyDescent="0.2">
      <c r="D5241" s="179"/>
      <c r="E5241" s="180"/>
      <c r="F5241" s="180"/>
      <c r="G5241" s="39"/>
      <c r="H5241" s="41"/>
      <c r="I5241" s="14"/>
      <c r="J5241" s="14"/>
      <c r="K5241" s="14"/>
      <c r="L5241" s="14"/>
      <c r="M5241" s="14"/>
      <c r="N5241" s="14"/>
      <c r="O5241" s="14"/>
      <c r="P5241" s="14"/>
      <c r="Q5241" s="14"/>
      <c r="R5241" s="14"/>
      <c r="S5241" s="14"/>
      <c r="T5241" s="38"/>
    </row>
    <row r="5242" spans="2:20" x14ac:dyDescent="0.2">
      <c r="D5242" s="58"/>
      <c r="E5242" s="53" t="s">
        <v>14</v>
      </c>
      <c r="F5242" s="52"/>
      <c r="G5242" s="37">
        <v>1222</v>
      </c>
      <c r="H5242" s="24">
        <v>17.675941080196001</v>
      </c>
      <c r="I5242" s="24">
        <v>27.495908346972001</v>
      </c>
      <c r="J5242" s="24">
        <v>29.950900163665999</v>
      </c>
      <c r="K5242" s="24">
        <v>27.086743044190001</v>
      </c>
      <c r="L5242" s="24">
        <v>24.959083469722</v>
      </c>
      <c r="M5242" s="24">
        <v>31.914893617021001</v>
      </c>
      <c r="N5242" s="24">
        <v>14.238952536825</v>
      </c>
      <c r="O5242" s="24">
        <v>15.05728314239</v>
      </c>
      <c r="P5242" s="24">
        <v>13.011456628477999</v>
      </c>
      <c r="Q5242" s="24">
        <v>27.414075286416001</v>
      </c>
      <c r="R5242" s="24">
        <v>37.806873977087001</v>
      </c>
      <c r="S5242" s="24">
        <v>6.1374795417349999</v>
      </c>
      <c r="T5242" s="68">
        <v>10.392798690671</v>
      </c>
    </row>
    <row r="5243" spans="2:20" x14ac:dyDescent="0.2">
      <c r="D5243" s="174" t="s">
        <v>18</v>
      </c>
      <c r="E5243" s="20" t="s">
        <v>19</v>
      </c>
      <c r="F5243" s="22"/>
      <c r="G5243" s="21">
        <v>57</v>
      </c>
      <c r="H5243" s="51">
        <v>19.298245614035</v>
      </c>
      <c r="I5243" s="19">
        <v>26.315789473683999</v>
      </c>
      <c r="J5243" s="78">
        <v>21.052631578947</v>
      </c>
      <c r="K5243" s="19">
        <v>28.070175438595999</v>
      </c>
      <c r="L5243" s="19">
        <v>28.070175438595999</v>
      </c>
      <c r="M5243" s="19">
        <v>29.824561403509001</v>
      </c>
      <c r="N5243" s="78">
        <v>7.0175438596489998</v>
      </c>
      <c r="O5243" s="19">
        <v>15.789473684211</v>
      </c>
      <c r="P5243" s="19">
        <v>8.7719298245609991</v>
      </c>
      <c r="Q5243" s="19">
        <v>28.070175438595999</v>
      </c>
      <c r="R5243" s="19">
        <v>36.842105263157997</v>
      </c>
      <c r="S5243" s="123">
        <v>0</v>
      </c>
      <c r="T5243" s="128">
        <v>19.298245614035</v>
      </c>
    </row>
    <row r="5244" spans="2:20" x14ac:dyDescent="0.2">
      <c r="D5244" s="175"/>
      <c r="E5244" s="4" t="s">
        <v>20</v>
      </c>
      <c r="F5244" s="6"/>
      <c r="G5244" s="5">
        <v>84</v>
      </c>
      <c r="H5244" s="77">
        <v>9.5238095238099998</v>
      </c>
      <c r="I5244" s="28">
        <v>33.333333333333002</v>
      </c>
      <c r="J5244" s="12">
        <v>25</v>
      </c>
      <c r="K5244" s="12">
        <v>22.619047619048001</v>
      </c>
      <c r="L5244" s="12">
        <v>21.428571428571001</v>
      </c>
      <c r="M5244" s="12">
        <v>34.523809523810002</v>
      </c>
      <c r="N5244" s="12">
        <v>14.285714285714</v>
      </c>
      <c r="O5244" s="28">
        <v>20.238095238094999</v>
      </c>
      <c r="P5244" s="28">
        <v>20.238095238094999</v>
      </c>
      <c r="Q5244" s="12">
        <v>27.380952380951999</v>
      </c>
      <c r="R5244" s="12">
        <v>39.285714285714</v>
      </c>
      <c r="S5244" s="12">
        <v>9.5238095238099998</v>
      </c>
      <c r="T5244" s="97">
        <v>19.047619047619001</v>
      </c>
    </row>
    <row r="5245" spans="2:20" x14ac:dyDescent="0.2">
      <c r="D5245" s="175"/>
      <c r="E5245" s="4" t="s">
        <v>21</v>
      </c>
      <c r="F5245" s="6"/>
      <c r="G5245" s="5">
        <v>487</v>
      </c>
      <c r="H5245" s="32">
        <v>16.221765913757999</v>
      </c>
      <c r="I5245" s="12">
        <v>29.774127310061999</v>
      </c>
      <c r="J5245" s="12">
        <v>31.416837782340998</v>
      </c>
      <c r="K5245" s="12">
        <v>29.774127310061999</v>
      </c>
      <c r="L5245" s="12">
        <v>25.462012320328999</v>
      </c>
      <c r="M5245" s="12">
        <v>33.264887063655003</v>
      </c>
      <c r="N5245" s="12">
        <v>13.347022587269</v>
      </c>
      <c r="O5245" s="12">
        <v>14.784394250512999</v>
      </c>
      <c r="P5245" s="12">
        <v>12.525667351129</v>
      </c>
      <c r="Q5245" s="12">
        <v>31.416837782340998</v>
      </c>
      <c r="R5245" s="12">
        <v>37.782340862422998</v>
      </c>
      <c r="S5245" s="12">
        <v>5.9548254620119998</v>
      </c>
      <c r="T5245" s="34">
        <v>8.6242299794659996</v>
      </c>
    </row>
    <row r="5246" spans="2:20" x14ac:dyDescent="0.2">
      <c r="D5246" s="175"/>
      <c r="E5246" s="4" t="s">
        <v>22</v>
      </c>
      <c r="F5246" s="6"/>
      <c r="G5246" s="5">
        <v>35</v>
      </c>
      <c r="H5246" s="32">
        <v>17.142857142857</v>
      </c>
      <c r="I5246" s="33">
        <v>20</v>
      </c>
      <c r="J5246" s="33">
        <v>22.857142857143</v>
      </c>
      <c r="K5246" s="12">
        <v>22.857142857143</v>
      </c>
      <c r="L5246" s="12">
        <v>20</v>
      </c>
      <c r="M5246" s="33">
        <v>25.714285714286</v>
      </c>
      <c r="N5246" s="33">
        <v>5.7142857142860004</v>
      </c>
      <c r="O5246" s="12">
        <v>11.428571428571001</v>
      </c>
      <c r="P5246" s="12">
        <v>17.142857142857</v>
      </c>
      <c r="Q5246" s="12">
        <v>25.714285714286</v>
      </c>
      <c r="R5246" s="61">
        <v>22.857142857143</v>
      </c>
      <c r="S5246" s="28">
        <v>14.285714285714</v>
      </c>
      <c r="T5246" s="34">
        <v>8.5714285714289993</v>
      </c>
    </row>
    <row r="5247" spans="2:20" x14ac:dyDescent="0.2">
      <c r="D5247" s="175"/>
      <c r="E5247" s="4" t="s">
        <v>23</v>
      </c>
      <c r="F5247" s="6"/>
      <c r="G5247" s="5">
        <v>143</v>
      </c>
      <c r="H5247" s="32">
        <v>17.482517482517</v>
      </c>
      <c r="I5247" s="12">
        <v>24.475524475524001</v>
      </c>
      <c r="J5247" s="28">
        <v>35.664335664336001</v>
      </c>
      <c r="K5247" s="12">
        <v>27.272727272727</v>
      </c>
      <c r="L5247" s="12">
        <v>27.272727272727</v>
      </c>
      <c r="M5247" s="12">
        <v>32.167832167832003</v>
      </c>
      <c r="N5247" s="12">
        <v>18.181818181817999</v>
      </c>
      <c r="O5247" s="12">
        <v>13.986013986013999</v>
      </c>
      <c r="P5247" s="12">
        <v>12.587412587413001</v>
      </c>
      <c r="Q5247" s="12">
        <v>29.370629370629</v>
      </c>
      <c r="R5247" s="33">
        <v>28.671328671329</v>
      </c>
      <c r="S5247" s="12">
        <v>9.0909090909089993</v>
      </c>
      <c r="T5247" s="34">
        <v>10.48951048951</v>
      </c>
    </row>
    <row r="5248" spans="2:20" x14ac:dyDescent="0.2">
      <c r="D5248" s="175"/>
      <c r="E5248" s="4" t="s">
        <v>24</v>
      </c>
      <c r="F5248" s="6"/>
      <c r="G5248" s="5">
        <v>187</v>
      </c>
      <c r="H5248" s="75">
        <v>24.598930481282999</v>
      </c>
      <c r="I5248" s="12">
        <v>22.994652406417</v>
      </c>
      <c r="J5248" s="12">
        <v>29.411764705882</v>
      </c>
      <c r="K5248" s="12">
        <v>24.064171122994999</v>
      </c>
      <c r="L5248" s="12">
        <v>23.529411764706001</v>
      </c>
      <c r="M5248" s="12">
        <v>31.550802139037</v>
      </c>
      <c r="N5248" s="12">
        <v>16.042780748662999</v>
      </c>
      <c r="O5248" s="12">
        <v>17.112299465241001</v>
      </c>
      <c r="P5248" s="12">
        <v>14.438502673797</v>
      </c>
      <c r="Q5248" s="12">
        <v>24.064171122994999</v>
      </c>
      <c r="R5248" s="12">
        <v>39.572192513368996</v>
      </c>
      <c r="S5248" s="12">
        <v>6.9518716577540003</v>
      </c>
      <c r="T5248" s="34">
        <v>10.160427807487</v>
      </c>
    </row>
    <row r="5249" spans="4:20" x14ac:dyDescent="0.2">
      <c r="D5249" s="175"/>
      <c r="E5249" s="4" t="s">
        <v>25</v>
      </c>
      <c r="F5249" s="6"/>
      <c r="G5249" s="5">
        <v>71</v>
      </c>
      <c r="H5249" s="32">
        <v>15.492957746479</v>
      </c>
      <c r="I5249" s="12">
        <v>23.943661971830998</v>
      </c>
      <c r="J5249" s="12">
        <v>30.985915492958</v>
      </c>
      <c r="K5249" s="12">
        <v>29.577464788732001</v>
      </c>
      <c r="L5249" s="12">
        <v>23.943661971830998</v>
      </c>
      <c r="M5249" s="12">
        <v>32.394366197182997</v>
      </c>
      <c r="N5249" s="49">
        <v>25.352112676055999</v>
      </c>
      <c r="O5249" s="12">
        <v>12.676056338027999</v>
      </c>
      <c r="P5249" s="12">
        <v>15.492957746479</v>
      </c>
      <c r="Q5249" s="12">
        <v>26.760563380282001</v>
      </c>
      <c r="R5249" s="49">
        <v>56.338028169014002</v>
      </c>
      <c r="S5249" s="12">
        <v>1.4084507042250001</v>
      </c>
      <c r="T5249" s="34">
        <v>9.8591549295770005</v>
      </c>
    </row>
    <row r="5250" spans="4:20" x14ac:dyDescent="0.2">
      <c r="D5250" s="175"/>
      <c r="E5250" s="4" t="s">
        <v>26</v>
      </c>
      <c r="F5250" s="6"/>
      <c r="G5250" s="5">
        <v>30</v>
      </c>
      <c r="H5250" s="75">
        <v>26.666666666666998</v>
      </c>
      <c r="I5250" s="12">
        <v>30</v>
      </c>
      <c r="J5250" s="33">
        <v>23.333333333333002</v>
      </c>
      <c r="K5250" s="61">
        <v>16.666666666666998</v>
      </c>
      <c r="L5250" s="12">
        <v>26.666666666666998</v>
      </c>
      <c r="M5250" s="33">
        <v>23.333333333333002</v>
      </c>
      <c r="N5250" s="12">
        <v>13.333333333333</v>
      </c>
      <c r="O5250" s="12">
        <v>13.333333333333</v>
      </c>
      <c r="P5250" s="12">
        <v>10</v>
      </c>
      <c r="Q5250" s="33">
        <v>20</v>
      </c>
      <c r="R5250" s="12">
        <v>36.666666666666998</v>
      </c>
      <c r="S5250" s="90">
        <v>0</v>
      </c>
      <c r="T5250" s="34">
        <v>10</v>
      </c>
    </row>
    <row r="5251" spans="4:20" x14ac:dyDescent="0.2">
      <c r="D5251" s="175"/>
      <c r="E5251" s="4" t="s">
        <v>27</v>
      </c>
      <c r="F5251" s="6"/>
      <c r="G5251" s="5">
        <v>70</v>
      </c>
      <c r="H5251" s="32">
        <v>15.714285714286</v>
      </c>
      <c r="I5251" s="33">
        <v>18.571428571428999</v>
      </c>
      <c r="J5251" s="12">
        <v>28.571428571428999</v>
      </c>
      <c r="K5251" s="12">
        <v>24.285714285714</v>
      </c>
      <c r="L5251" s="33">
        <v>17.142857142857</v>
      </c>
      <c r="M5251" s="12">
        <v>34.285714285714</v>
      </c>
      <c r="N5251" s="33">
        <v>5.7142857142860004</v>
      </c>
      <c r="O5251" s="12">
        <v>15.714285714286</v>
      </c>
      <c r="P5251" s="12">
        <v>11.428571428571001</v>
      </c>
      <c r="Q5251" s="33">
        <v>18.571428571428999</v>
      </c>
      <c r="R5251" s="12">
        <v>35.714285714286</v>
      </c>
      <c r="S5251" s="12">
        <v>5.7142857142860004</v>
      </c>
      <c r="T5251" s="34">
        <v>5.7142857142860004</v>
      </c>
    </row>
    <row r="5252" spans="4:20" x14ac:dyDescent="0.2">
      <c r="D5252" s="175"/>
      <c r="E5252" s="4" t="s">
        <v>28</v>
      </c>
      <c r="F5252" s="6"/>
      <c r="G5252" s="5">
        <v>51</v>
      </c>
      <c r="H5252" s="32">
        <v>17.647058823529001</v>
      </c>
      <c r="I5252" s="49">
        <v>43.137254901961001</v>
      </c>
      <c r="J5252" s="12">
        <v>29.411764705882</v>
      </c>
      <c r="K5252" s="12">
        <v>29.411764705882</v>
      </c>
      <c r="L5252" s="28">
        <v>33.333333333333002</v>
      </c>
      <c r="M5252" s="33">
        <v>25.490196078431001</v>
      </c>
      <c r="N5252" s="12">
        <v>13.725490196078001</v>
      </c>
      <c r="O5252" s="33">
        <v>9.8039215686270005</v>
      </c>
      <c r="P5252" s="33">
        <v>5.8823529411760003</v>
      </c>
      <c r="Q5252" s="33">
        <v>17.647058823529001</v>
      </c>
      <c r="R5252" s="28">
        <v>45.098039215686001</v>
      </c>
      <c r="S5252" s="12">
        <v>3.9215686274510002</v>
      </c>
      <c r="T5252" s="34">
        <v>9.8039215686270005</v>
      </c>
    </row>
    <row r="5253" spans="4:20" x14ac:dyDescent="0.2">
      <c r="D5253" s="175"/>
      <c r="E5253" s="4" t="s">
        <v>29</v>
      </c>
      <c r="F5253" s="6"/>
      <c r="G5253" s="5">
        <v>7</v>
      </c>
      <c r="H5253" s="94">
        <v>28.571428571428999</v>
      </c>
      <c r="I5253" s="12">
        <v>28.571428571428999</v>
      </c>
      <c r="J5253" s="12">
        <v>28.571428571428999</v>
      </c>
      <c r="K5253" s="61">
        <v>14.285714285714</v>
      </c>
      <c r="L5253" s="49">
        <v>42.857142857143003</v>
      </c>
      <c r="M5253" s="61">
        <v>14.285714285714</v>
      </c>
      <c r="N5253" s="49">
        <v>28.571428571428999</v>
      </c>
      <c r="O5253" s="12">
        <v>14.285714285714</v>
      </c>
      <c r="P5253" s="87">
        <v>0</v>
      </c>
      <c r="Q5253" s="87">
        <v>0</v>
      </c>
      <c r="R5253" s="33">
        <v>28.571428571428999</v>
      </c>
      <c r="S5253" s="90">
        <v>0</v>
      </c>
      <c r="T5253" s="107">
        <v>28.571428571428999</v>
      </c>
    </row>
    <row r="5254" spans="4:20" x14ac:dyDescent="0.2">
      <c r="D5254" s="174" t="s">
        <v>30</v>
      </c>
      <c r="E5254" s="20" t="s">
        <v>31</v>
      </c>
      <c r="F5254" s="22"/>
      <c r="G5254" s="21">
        <v>393</v>
      </c>
      <c r="H5254" s="51">
        <v>17.048346055980002</v>
      </c>
      <c r="I5254" s="19">
        <v>28.498727735368998</v>
      </c>
      <c r="J5254" s="19">
        <v>31.552162849873</v>
      </c>
      <c r="K5254" s="19">
        <v>29.262086513995001</v>
      </c>
      <c r="L5254" s="19">
        <v>24.681933842239001</v>
      </c>
      <c r="M5254" s="19">
        <v>35.877862595419998</v>
      </c>
      <c r="N5254" s="19">
        <v>13.740458015267</v>
      </c>
      <c r="O5254" s="19">
        <v>17.557251908396999</v>
      </c>
      <c r="P5254" s="19">
        <v>14.249363867684</v>
      </c>
      <c r="Q5254" s="19">
        <v>28.753180661578</v>
      </c>
      <c r="R5254" s="19">
        <v>39.694656488550002</v>
      </c>
      <c r="S5254" s="19">
        <v>4.5801526717560002</v>
      </c>
      <c r="T5254" s="50">
        <v>8.6513994910940006</v>
      </c>
    </row>
    <row r="5255" spans="4:20" x14ac:dyDescent="0.2">
      <c r="D5255" s="175"/>
      <c r="E5255" s="4" t="s">
        <v>32</v>
      </c>
      <c r="F5255" s="6"/>
      <c r="G5255" s="5">
        <v>352</v>
      </c>
      <c r="H5255" s="32">
        <v>19.034090909090999</v>
      </c>
      <c r="I5255" s="12">
        <v>26.988636363636001</v>
      </c>
      <c r="J5255" s="12">
        <v>29.261363636363999</v>
      </c>
      <c r="K5255" s="12">
        <v>23.295454545455001</v>
      </c>
      <c r="L5255" s="12">
        <v>23.579545454544999</v>
      </c>
      <c r="M5255" s="12">
        <v>28.977272727273</v>
      </c>
      <c r="N5255" s="12">
        <v>13.068181818182</v>
      </c>
      <c r="O5255" s="12">
        <v>11.363636363635999</v>
      </c>
      <c r="P5255" s="12">
        <v>11.079545454545</v>
      </c>
      <c r="Q5255" s="12">
        <v>24.715909090909001</v>
      </c>
      <c r="R5255" s="12">
        <v>36.363636363635997</v>
      </c>
      <c r="S5255" s="12">
        <v>9.375</v>
      </c>
      <c r="T5255" s="34">
        <v>11.931818181818</v>
      </c>
    </row>
    <row r="5256" spans="4:20" x14ac:dyDescent="0.2">
      <c r="D5256" s="175"/>
      <c r="E5256" s="4" t="s">
        <v>33</v>
      </c>
      <c r="F5256" s="6"/>
      <c r="G5256" s="5">
        <v>388</v>
      </c>
      <c r="H5256" s="32">
        <v>16.494845360825</v>
      </c>
      <c r="I5256" s="12">
        <v>27.061855670103</v>
      </c>
      <c r="J5256" s="12">
        <v>30.154639175258001</v>
      </c>
      <c r="K5256" s="12">
        <v>28.865979381443001</v>
      </c>
      <c r="L5256" s="12">
        <v>24.484536082474001</v>
      </c>
      <c r="M5256" s="12">
        <v>30.927835051546001</v>
      </c>
      <c r="N5256" s="12">
        <v>14.432989690722</v>
      </c>
      <c r="O5256" s="12">
        <v>15.206185567009999</v>
      </c>
      <c r="P5256" s="12">
        <v>13.144329896906999</v>
      </c>
      <c r="Q5256" s="12">
        <v>28.865979381443001</v>
      </c>
      <c r="R5256" s="12">
        <v>36.082474226804003</v>
      </c>
      <c r="S5256" s="12">
        <v>4.8969072164950003</v>
      </c>
      <c r="T5256" s="34">
        <v>10.051546391753</v>
      </c>
    </row>
    <row r="5257" spans="4:20" x14ac:dyDescent="0.2">
      <c r="D5257" s="175"/>
      <c r="E5257" s="4" t="s">
        <v>34</v>
      </c>
      <c r="F5257" s="6"/>
      <c r="G5257" s="5">
        <v>89</v>
      </c>
      <c r="H5257" s="32">
        <v>20.224719101123998</v>
      </c>
      <c r="I5257" s="12">
        <v>26.966292134831001</v>
      </c>
      <c r="J5257" s="33">
        <v>24.719101123596001</v>
      </c>
      <c r="K5257" s="12">
        <v>24.719101123596001</v>
      </c>
      <c r="L5257" s="28">
        <v>33.707865168539001</v>
      </c>
      <c r="M5257" s="12">
        <v>30.337078651685001</v>
      </c>
      <c r="N5257" s="28">
        <v>20.224719101123998</v>
      </c>
      <c r="O5257" s="12">
        <v>17.977528089888001</v>
      </c>
      <c r="P5257" s="12">
        <v>14.606741573034</v>
      </c>
      <c r="Q5257" s="12">
        <v>25.842696629212998</v>
      </c>
      <c r="R5257" s="12">
        <v>42.696629213483</v>
      </c>
      <c r="S5257" s="12">
        <v>5.61797752809</v>
      </c>
      <c r="T5257" s="34">
        <v>13.483146067416</v>
      </c>
    </row>
    <row r="5258" spans="4:20" x14ac:dyDescent="0.2">
      <c r="D5258" s="174" t="s">
        <v>35</v>
      </c>
      <c r="E5258" s="20" t="s">
        <v>36</v>
      </c>
      <c r="F5258" s="22"/>
      <c r="G5258" s="21">
        <v>629</v>
      </c>
      <c r="H5258" s="51">
        <v>20.667726550078999</v>
      </c>
      <c r="I5258" s="19">
        <v>29.252782193959</v>
      </c>
      <c r="J5258" s="19">
        <v>29.252782193959</v>
      </c>
      <c r="K5258" s="19">
        <v>27.027027027027</v>
      </c>
      <c r="L5258" s="19">
        <v>25.119236883943</v>
      </c>
      <c r="M5258" s="19">
        <v>33.227344992051002</v>
      </c>
      <c r="N5258" s="19">
        <v>15.580286168521001</v>
      </c>
      <c r="O5258" s="19">
        <v>17.170111287758001</v>
      </c>
      <c r="P5258" s="19">
        <v>12.877583465819001</v>
      </c>
      <c r="Q5258" s="19">
        <v>30.683624801272</v>
      </c>
      <c r="R5258" s="19">
        <v>36.406995230524998</v>
      </c>
      <c r="S5258" s="19">
        <v>4.6104928457870002</v>
      </c>
      <c r="T5258" s="50">
        <v>9.8569157392690006</v>
      </c>
    </row>
    <row r="5259" spans="4:20" x14ac:dyDescent="0.2">
      <c r="D5259" s="175"/>
      <c r="E5259" s="4" t="s">
        <v>37</v>
      </c>
      <c r="F5259" s="6"/>
      <c r="G5259" s="5">
        <v>593</v>
      </c>
      <c r="H5259" s="32">
        <v>14.502529510961001</v>
      </c>
      <c r="I5259" s="12">
        <v>25.632377740304001</v>
      </c>
      <c r="J5259" s="12">
        <v>30.691399662732</v>
      </c>
      <c r="K5259" s="12">
        <v>27.150084317032</v>
      </c>
      <c r="L5259" s="12">
        <v>24.789207419899</v>
      </c>
      <c r="M5259" s="12">
        <v>30.522765598650999</v>
      </c>
      <c r="N5259" s="12">
        <v>12.816188870152001</v>
      </c>
      <c r="O5259" s="12">
        <v>12.816188870152001</v>
      </c>
      <c r="P5259" s="12">
        <v>13.153456998314001</v>
      </c>
      <c r="Q5259" s="12">
        <v>23.946037099493999</v>
      </c>
      <c r="R5259" s="12">
        <v>39.291736930859997</v>
      </c>
      <c r="S5259" s="12">
        <v>7.7571669477230003</v>
      </c>
      <c r="T5259" s="34">
        <v>10.961214165261</v>
      </c>
    </row>
    <row r="5260" spans="4:20" x14ac:dyDescent="0.2">
      <c r="D5260" s="174" t="s">
        <v>38</v>
      </c>
      <c r="E5260" s="20" t="s">
        <v>39</v>
      </c>
      <c r="F5260" s="22"/>
      <c r="G5260" s="21">
        <v>64</v>
      </c>
      <c r="H5260" s="51">
        <v>15.625</v>
      </c>
      <c r="I5260" s="105">
        <v>37.5</v>
      </c>
      <c r="J5260" s="78">
        <v>23.4375</v>
      </c>
      <c r="K5260" s="19">
        <v>26.5625</v>
      </c>
      <c r="L5260" s="19">
        <v>25</v>
      </c>
      <c r="M5260" s="105">
        <v>51.5625</v>
      </c>
      <c r="N5260" s="88">
        <v>23.4375</v>
      </c>
      <c r="O5260" s="88">
        <v>25</v>
      </c>
      <c r="P5260" s="19">
        <v>14.0625</v>
      </c>
      <c r="Q5260" s="19">
        <v>26.5625</v>
      </c>
      <c r="R5260" s="19">
        <v>32.8125</v>
      </c>
      <c r="S5260" s="19">
        <v>6.25</v>
      </c>
      <c r="T5260" s="159">
        <v>1.5625</v>
      </c>
    </row>
    <row r="5261" spans="4:20" x14ac:dyDescent="0.2">
      <c r="D5261" s="175"/>
      <c r="E5261" s="4" t="s">
        <v>40</v>
      </c>
      <c r="F5261" s="6"/>
      <c r="G5261" s="5">
        <v>147</v>
      </c>
      <c r="H5261" s="32">
        <v>15.646258503401</v>
      </c>
      <c r="I5261" s="12">
        <v>29.931972789115999</v>
      </c>
      <c r="J5261" s="61">
        <v>17.687074829932001</v>
      </c>
      <c r="K5261" s="33">
        <v>20.408163265306001</v>
      </c>
      <c r="L5261" s="33">
        <v>16.326530612245001</v>
      </c>
      <c r="M5261" s="28">
        <v>39.455782312925002</v>
      </c>
      <c r="N5261" s="12">
        <v>16.326530612245001</v>
      </c>
      <c r="O5261" s="28">
        <v>21.088435374149999</v>
      </c>
      <c r="P5261" s="12">
        <v>12.244897959184</v>
      </c>
      <c r="Q5261" s="12">
        <v>28.571428571428999</v>
      </c>
      <c r="R5261" s="33">
        <v>31.972789115645998</v>
      </c>
      <c r="S5261" s="12">
        <v>3.4013605442179999</v>
      </c>
      <c r="T5261" s="34">
        <v>8.1632653061219997</v>
      </c>
    </row>
    <row r="5262" spans="4:20" x14ac:dyDescent="0.2">
      <c r="D5262" s="175"/>
      <c r="E5262" s="4" t="s">
        <v>41</v>
      </c>
      <c r="F5262" s="6"/>
      <c r="G5262" s="5">
        <v>204</v>
      </c>
      <c r="H5262" s="32">
        <v>18.137254901961001</v>
      </c>
      <c r="I5262" s="12">
        <v>30.882352941175998</v>
      </c>
      <c r="J5262" s="12">
        <v>27.450980392157</v>
      </c>
      <c r="K5262" s="12">
        <v>31.372549019608002</v>
      </c>
      <c r="L5262" s="12">
        <v>27.450980392157</v>
      </c>
      <c r="M5262" s="28">
        <v>41.176470588234999</v>
      </c>
      <c r="N5262" s="12">
        <v>13.725490196078001</v>
      </c>
      <c r="O5262" s="12">
        <v>19.607843137254999</v>
      </c>
      <c r="P5262" s="12">
        <v>17.647058823529001</v>
      </c>
      <c r="Q5262" s="28">
        <v>35.294117647058997</v>
      </c>
      <c r="R5262" s="28">
        <v>43.627450980391998</v>
      </c>
      <c r="S5262" s="12">
        <v>4.4117647058819998</v>
      </c>
      <c r="T5262" s="34">
        <v>6.3725490196079999</v>
      </c>
    </row>
    <row r="5263" spans="4:20" x14ac:dyDescent="0.2">
      <c r="D5263" s="175"/>
      <c r="E5263" s="4" t="s">
        <v>42</v>
      </c>
      <c r="F5263" s="6"/>
      <c r="G5263" s="5">
        <v>210</v>
      </c>
      <c r="H5263" s="32">
        <v>17.142857142857</v>
      </c>
      <c r="I5263" s="12">
        <v>31.428571428571001</v>
      </c>
      <c r="J5263" s="12">
        <v>28.571428571428999</v>
      </c>
      <c r="K5263" s="12">
        <v>28.571428571428999</v>
      </c>
      <c r="L5263" s="28">
        <v>30</v>
      </c>
      <c r="M5263" s="12">
        <v>34.285714285714</v>
      </c>
      <c r="N5263" s="28">
        <v>20.952380952380999</v>
      </c>
      <c r="O5263" s="12">
        <v>15.714285714286</v>
      </c>
      <c r="P5263" s="12">
        <v>14.285714285714</v>
      </c>
      <c r="Q5263" s="28">
        <v>33.333333333333002</v>
      </c>
      <c r="R5263" s="12">
        <v>41.904761904761997</v>
      </c>
      <c r="S5263" s="12">
        <v>9.0476190476189995</v>
      </c>
      <c r="T5263" s="101">
        <v>4.7619047619049999</v>
      </c>
    </row>
    <row r="5264" spans="4:20" x14ac:dyDescent="0.2">
      <c r="D5264" s="175"/>
      <c r="E5264" s="4" t="s">
        <v>43</v>
      </c>
      <c r="F5264" s="6"/>
      <c r="G5264" s="5">
        <v>204</v>
      </c>
      <c r="H5264" s="32">
        <v>21.568627450979999</v>
      </c>
      <c r="I5264" s="12">
        <v>27.450980392157</v>
      </c>
      <c r="J5264" s="12">
        <v>31.862745098038999</v>
      </c>
      <c r="K5264" s="12">
        <v>27.941176470588001</v>
      </c>
      <c r="L5264" s="12">
        <v>29.901960784313999</v>
      </c>
      <c r="M5264" s="12">
        <v>33.333333333333002</v>
      </c>
      <c r="N5264" s="12">
        <v>14.21568627451</v>
      </c>
      <c r="O5264" s="12">
        <v>19.607843137254999</v>
      </c>
      <c r="P5264" s="12">
        <v>14.705882352941</v>
      </c>
      <c r="Q5264" s="12">
        <v>30.392156862745001</v>
      </c>
      <c r="R5264" s="28">
        <v>44.117647058823998</v>
      </c>
      <c r="S5264" s="12">
        <v>6.3725490196079999</v>
      </c>
      <c r="T5264" s="34">
        <v>5.8823529411760003</v>
      </c>
    </row>
    <row r="5265" spans="2:20" x14ac:dyDescent="0.2">
      <c r="D5265" s="175"/>
      <c r="E5265" s="4" t="s">
        <v>44</v>
      </c>
      <c r="F5265" s="6"/>
      <c r="G5265" s="5">
        <v>223</v>
      </c>
      <c r="H5265" s="32">
        <v>18.834080717489002</v>
      </c>
      <c r="I5265" s="33">
        <v>19.282511210761999</v>
      </c>
      <c r="J5265" s="12">
        <v>34.080717488788999</v>
      </c>
      <c r="K5265" s="12">
        <v>27.354260089686001</v>
      </c>
      <c r="L5265" s="12">
        <v>23.318385650223998</v>
      </c>
      <c r="M5265" s="61">
        <v>21.52466367713</v>
      </c>
      <c r="N5265" s="33">
        <v>8.9686098654710005</v>
      </c>
      <c r="O5265" s="33">
        <v>7.1748878923769999</v>
      </c>
      <c r="P5265" s="12">
        <v>10.313901345291001</v>
      </c>
      <c r="Q5265" s="33">
        <v>20.627802690583</v>
      </c>
      <c r="R5265" s="12">
        <v>38.116591928250998</v>
      </c>
      <c r="S5265" s="12">
        <v>7.6233183856500002</v>
      </c>
      <c r="T5265" s="34">
        <v>14.349775784753</v>
      </c>
    </row>
    <row r="5266" spans="2:20" x14ac:dyDescent="0.2">
      <c r="D5266" s="176"/>
      <c r="E5266" s="59" t="s">
        <v>45</v>
      </c>
      <c r="F5266" s="60"/>
      <c r="G5266" s="56">
        <v>170</v>
      </c>
      <c r="H5266" s="83">
        <v>14.117647058824</v>
      </c>
      <c r="I5266" s="47">
        <v>23.529411764706001</v>
      </c>
      <c r="J5266" s="109">
        <v>40</v>
      </c>
      <c r="K5266" s="47">
        <v>24.705882352941</v>
      </c>
      <c r="L5266" s="95">
        <v>19.411764705882</v>
      </c>
      <c r="M5266" s="92">
        <v>15.882352941176</v>
      </c>
      <c r="N5266" s="95">
        <v>8.2352941176469994</v>
      </c>
      <c r="O5266" s="92">
        <v>4.7058823529409999</v>
      </c>
      <c r="P5266" s="95">
        <v>7.647058823529</v>
      </c>
      <c r="Q5266" s="92">
        <v>15.294117647059</v>
      </c>
      <c r="R5266" s="92">
        <v>24.705882352941</v>
      </c>
      <c r="S5266" s="47">
        <v>4.7058823529409999</v>
      </c>
      <c r="T5266" s="117">
        <v>27.647058823529001</v>
      </c>
    </row>
    <row r="5268" spans="2:20" x14ac:dyDescent="0.2">
      <c r="B5268" s="43" t="str">
        <f xml:space="preserve"> HYPERLINK("#'目次'!B197", "[191]")</f>
        <v>[191]</v>
      </c>
      <c r="C5268" s="31" t="s">
        <v>376</v>
      </c>
    </row>
    <row r="5272" spans="2:20" ht="72" x14ac:dyDescent="0.2">
      <c r="D5272" s="177"/>
      <c r="E5272" s="178"/>
      <c r="F5272" s="178"/>
      <c r="G5272" s="40" t="s">
        <v>14</v>
      </c>
      <c r="H5272" s="42" t="s">
        <v>363</v>
      </c>
      <c r="I5272" s="15" t="s">
        <v>364</v>
      </c>
      <c r="J5272" s="15" t="s">
        <v>365</v>
      </c>
      <c r="K5272" s="15" t="s">
        <v>366</v>
      </c>
      <c r="L5272" s="15" t="s">
        <v>367</v>
      </c>
      <c r="M5272" s="15" t="s">
        <v>368</v>
      </c>
      <c r="N5272" s="15" t="s">
        <v>369</v>
      </c>
      <c r="O5272" s="15" t="s">
        <v>370</v>
      </c>
      <c r="P5272" s="15" t="s">
        <v>371</v>
      </c>
      <c r="Q5272" s="15" t="s">
        <v>372</v>
      </c>
      <c r="R5272" s="15" t="s">
        <v>373</v>
      </c>
      <c r="S5272" s="15" t="s">
        <v>86</v>
      </c>
      <c r="T5272" s="44" t="s">
        <v>17</v>
      </c>
    </row>
    <row r="5273" spans="2:20" x14ac:dyDescent="0.2">
      <c r="D5273" s="179"/>
      <c r="E5273" s="180"/>
      <c r="F5273" s="180"/>
      <c r="G5273" s="39"/>
      <c r="H5273" s="41"/>
      <c r="I5273" s="14"/>
      <c r="J5273" s="14"/>
      <c r="K5273" s="14"/>
      <c r="L5273" s="14"/>
      <c r="M5273" s="14"/>
      <c r="N5273" s="14"/>
      <c r="O5273" s="14"/>
      <c r="P5273" s="14"/>
      <c r="Q5273" s="14"/>
      <c r="R5273" s="14"/>
      <c r="S5273" s="14"/>
      <c r="T5273" s="38"/>
    </row>
    <row r="5274" spans="2:20" x14ac:dyDescent="0.2">
      <c r="D5274" s="58"/>
      <c r="E5274" s="53" t="s">
        <v>14</v>
      </c>
      <c r="F5274" s="52"/>
      <c r="G5274" s="37">
        <v>1222</v>
      </c>
      <c r="H5274" s="24">
        <v>17.675941080196001</v>
      </c>
      <c r="I5274" s="24">
        <v>27.495908346972001</v>
      </c>
      <c r="J5274" s="24">
        <v>29.950900163665999</v>
      </c>
      <c r="K5274" s="24">
        <v>27.086743044190001</v>
      </c>
      <c r="L5274" s="24">
        <v>24.959083469722</v>
      </c>
      <c r="M5274" s="24">
        <v>31.914893617021001</v>
      </c>
      <c r="N5274" s="24">
        <v>14.238952536825</v>
      </c>
      <c r="O5274" s="24">
        <v>15.05728314239</v>
      </c>
      <c r="P5274" s="24">
        <v>13.011456628477999</v>
      </c>
      <c r="Q5274" s="24">
        <v>27.414075286416001</v>
      </c>
      <c r="R5274" s="24">
        <v>37.806873977087001</v>
      </c>
      <c r="S5274" s="24">
        <v>6.1374795417349999</v>
      </c>
      <c r="T5274" s="68">
        <v>10.392798690671</v>
      </c>
    </row>
    <row r="5275" spans="2:20" x14ac:dyDescent="0.2">
      <c r="D5275" s="174" t="s">
        <v>52</v>
      </c>
      <c r="E5275" s="20" t="s">
        <v>53</v>
      </c>
      <c r="F5275" s="22"/>
      <c r="G5275" s="21">
        <v>15</v>
      </c>
      <c r="H5275" s="129">
        <v>26.666666666666998</v>
      </c>
      <c r="I5275" s="105">
        <v>53.333333333333002</v>
      </c>
      <c r="J5275" s="105">
        <v>46.666666666666998</v>
      </c>
      <c r="K5275" s="19">
        <v>26.666666666666998</v>
      </c>
      <c r="L5275" s="98">
        <v>13.333333333333</v>
      </c>
      <c r="M5275" s="98">
        <v>20</v>
      </c>
      <c r="N5275" s="19">
        <v>13.333333333333</v>
      </c>
      <c r="O5275" s="78">
        <v>6.666666666667</v>
      </c>
      <c r="P5275" s="88">
        <v>20</v>
      </c>
      <c r="Q5275" s="19">
        <v>26.666666666666998</v>
      </c>
      <c r="R5275" s="19">
        <v>33.333333333333002</v>
      </c>
      <c r="S5275" s="123">
        <v>0</v>
      </c>
      <c r="T5275" s="50">
        <v>13.333333333333</v>
      </c>
    </row>
    <row r="5276" spans="2:20" ht="24" x14ac:dyDescent="0.2">
      <c r="D5276" s="175"/>
      <c r="E5276" s="4" t="s">
        <v>54</v>
      </c>
      <c r="F5276" s="6"/>
      <c r="G5276" s="5">
        <v>122</v>
      </c>
      <c r="H5276" s="32">
        <v>14.754098360656</v>
      </c>
      <c r="I5276" s="28">
        <v>33.606557377049</v>
      </c>
      <c r="J5276" s="12">
        <v>32.786885245901999</v>
      </c>
      <c r="K5276" s="12">
        <v>26.229508196721</v>
      </c>
      <c r="L5276" s="12">
        <v>25.409836065574002</v>
      </c>
      <c r="M5276" s="12">
        <v>36.065573770492001</v>
      </c>
      <c r="N5276" s="12">
        <v>17.213114754098001</v>
      </c>
      <c r="O5276" s="28">
        <v>20.491803278689002</v>
      </c>
      <c r="P5276" s="12">
        <v>13.934426229508</v>
      </c>
      <c r="Q5276" s="12">
        <v>30.327868852459002</v>
      </c>
      <c r="R5276" s="12">
        <v>40.983606557377001</v>
      </c>
      <c r="S5276" s="12">
        <v>4.0983606557380003</v>
      </c>
      <c r="T5276" s="34">
        <v>11.475409836066</v>
      </c>
    </row>
    <row r="5277" spans="2:20" x14ac:dyDescent="0.2">
      <c r="D5277" s="175"/>
      <c r="E5277" s="4" t="s">
        <v>55</v>
      </c>
      <c r="F5277" s="6"/>
      <c r="G5277" s="5">
        <v>43</v>
      </c>
      <c r="H5277" s="32">
        <v>16.279069767442</v>
      </c>
      <c r="I5277" s="12">
        <v>23.255813953488001</v>
      </c>
      <c r="J5277" s="33">
        <v>20.930232558139998</v>
      </c>
      <c r="K5277" s="12">
        <v>27.906976744186</v>
      </c>
      <c r="L5277" s="12">
        <v>23.255813953488001</v>
      </c>
      <c r="M5277" s="28">
        <v>39.534883720929997</v>
      </c>
      <c r="N5277" s="12">
        <v>18.604651162791001</v>
      </c>
      <c r="O5277" s="12">
        <v>18.604651162791001</v>
      </c>
      <c r="P5277" s="28">
        <v>18.604651162791001</v>
      </c>
      <c r="Q5277" s="28">
        <v>32.558139534883999</v>
      </c>
      <c r="R5277" s="12">
        <v>34.883720930232997</v>
      </c>
      <c r="S5277" s="12">
        <v>6.9767441860470001</v>
      </c>
      <c r="T5277" s="34">
        <v>9.3023255813949994</v>
      </c>
    </row>
    <row r="5278" spans="2:20" x14ac:dyDescent="0.2">
      <c r="D5278" s="175"/>
      <c r="E5278" s="4" t="s">
        <v>56</v>
      </c>
      <c r="F5278" s="6"/>
      <c r="G5278" s="5">
        <v>60</v>
      </c>
      <c r="H5278" s="75">
        <v>25</v>
      </c>
      <c r="I5278" s="33">
        <v>21.666666666666998</v>
      </c>
      <c r="J5278" s="33">
        <v>21.666666666666998</v>
      </c>
      <c r="K5278" s="12">
        <v>28.333333333333002</v>
      </c>
      <c r="L5278" s="12">
        <v>23.333333333333002</v>
      </c>
      <c r="M5278" s="12">
        <v>33.333333333333002</v>
      </c>
      <c r="N5278" s="12">
        <v>18.333333333333002</v>
      </c>
      <c r="O5278" s="12">
        <v>18.333333333333002</v>
      </c>
      <c r="P5278" s="33">
        <v>6.666666666667</v>
      </c>
      <c r="Q5278" s="12">
        <v>26.666666666666998</v>
      </c>
      <c r="R5278" s="12">
        <v>33.333333333333002</v>
      </c>
      <c r="S5278" s="12">
        <v>5</v>
      </c>
      <c r="T5278" s="34">
        <v>15</v>
      </c>
    </row>
    <row r="5279" spans="2:20" x14ac:dyDescent="0.2">
      <c r="D5279" s="175"/>
      <c r="E5279" s="4" t="s">
        <v>57</v>
      </c>
      <c r="F5279" s="6"/>
      <c r="G5279" s="5">
        <v>286</v>
      </c>
      <c r="H5279" s="32">
        <v>15.034965034964999</v>
      </c>
      <c r="I5279" s="12">
        <v>28.321678321678</v>
      </c>
      <c r="J5279" s="33">
        <v>24.825174825175001</v>
      </c>
      <c r="K5279" s="12">
        <v>25.174825174824999</v>
      </c>
      <c r="L5279" s="12">
        <v>23.426573426573</v>
      </c>
      <c r="M5279" s="12">
        <v>34.265734265733997</v>
      </c>
      <c r="N5279" s="12">
        <v>11.888111888112</v>
      </c>
      <c r="O5279" s="12">
        <v>18.881118881119001</v>
      </c>
      <c r="P5279" s="12">
        <v>13.986013986013999</v>
      </c>
      <c r="Q5279" s="12">
        <v>30.769230769231001</v>
      </c>
      <c r="R5279" s="12">
        <v>38.811188811188998</v>
      </c>
      <c r="S5279" s="12">
        <v>4.8951048951049998</v>
      </c>
      <c r="T5279" s="34">
        <v>6.6433566433570004</v>
      </c>
    </row>
    <row r="5280" spans="2:20" x14ac:dyDescent="0.2">
      <c r="D5280" s="175"/>
      <c r="E5280" s="4" t="s">
        <v>58</v>
      </c>
      <c r="F5280" s="6"/>
      <c r="G5280" s="5">
        <v>129</v>
      </c>
      <c r="H5280" s="32">
        <v>17.829457364341</v>
      </c>
      <c r="I5280" s="12">
        <v>25.581395348836999</v>
      </c>
      <c r="J5280" s="12">
        <v>34.883720930232997</v>
      </c>
      <c r="K5280" s="12">
        <v>31.782945736434002</v>
      </c>
      <c r="L5280" s="12">
        <v>27.131782945735999</v>
      </c>
      <c r="M5280" s="12">
        <v>34.883720930232997</v>
      </c>
      <c r="N5280" s="28">
        <v>21.705426356589001</v>
      </c>
      <c r="O5280" s="12">
        <v>18.604651162791001</v>
      </c>
      <c r="P5280" s="28">
        <v>18.604651162791001</v>
      </c>
      <c r="Q5280" s="49">
        <v>38.759689922481002</v>
      </c>
      <c r="R5280" s="12">
        <v>41.085271317828997</v>
      </c>
      <c r="S5280" s="12">
        <v>8.5271317829460003</v>
      </c>
      <c r="T5280" s="34">
        <v>5.4263565891469998</v>
      </c>
    </row>
    <row r="5281" spans="2:20" x14ac:dyDescent="0.2">
      <c r="D5281" s="175"/>
      <c r="E5281" s="4" t="s">
        <v>59</v>
      </c>
      <c r="F5281" s="6"/>
      <c r="G5281" s="5">
        <v>195</v>
      </c>
      <c r="H5281" s="32">
        <v>21.538461538461998</v>
      </c>
      <c r="I5281" s="12">
        <v>26.153846153846001</v>
      </c>
      <c r="J5281" s="12">
        <v>29.74358974359</v>
      </c>
      <c r="K5281" s="12">
        <v>31.282051282051</v>
      </c>
      <c r="L5281" s="12">
        <v>28.717948717949</v>
      </c>
      <c r="M5281" s="12">
        <v>31.282051282051</v>
      </c>
      <c r="N5281" s="12">
        <v>14.358974358974001</v>
      </c>
      <c r="O5281" s="12">
        <v>12.307692307691999</v>
      </c>
      <c r="P5281" s="12">
        <v>11.794871794872</v>
      </c>
      <c r="Q5281" s="12">
        <v>25.128205128205</v>
      </c>
      <c r="R5281" s="28">
        <v>45.128205128205003</v>
      </c>
      <c r="S5281" s="12">
        <v>7.6923076923079998</v>
      </c>
      <c r="T5281" s="34">
        <v>5.6410256410260002</v>
      </c>
    </row>
    <row r="5282" spans="2:20" x14ac:dyDescent="0.2">
      <c r="D5282" s="175"/>
      <c r="E5282" s="4" t="s">
        <v>60</v>
      </c>
      <c r="F5282" s="6"/>
      <c r="G5282" s="5">
        <v>176</v>
      </c>
      <c r="H5282" s="32">
        <v>13.636363636364001</v>
      </c>
      <c r="I5282" s="33">
        <v>22.159090909090999</v>
      </c>
      <c r="J5282" s="28">
        <v>35.795454545455001</v>
      </c>
      <c r="K5282" s="12">
        <v>23.295454545455001</v>
      </c>
      <c r="L5282" s="12">
        <v>27.840909090909001</v>
      </c>
      <c r="M5282" s="33">
        <v>26.136363636363999</v>
      </c>
      <c r="N5282" s="33">
        <v>9.0909090909089993</v>
      </c>
      <c r="O5282" s="33">
        <v>8.5227272727269998</v>
      </c>
      <c r="P5282" s="12">
        <v>11.363636363635999</v>
      </c>
      <c r="Q5282" s="33">
        <v>17.613636363636001</v>
      </c>
      <c r="R5282" s="12">
        <v>34.659090909090999</v>
      </c>
      <c r="S5282" s="12">
        <v>9.0909090909089993</v>
      </c>
      <c r="T5282" s="97">
        <v>17.045454545455001</v>
      </c>
    </row>
    <row r="5283" spans="2:20" x14ac:dyDescent="0.2">
      <c r="D5283" s="175"/>
      <c r="E5283" s="4" t="s">
        <v>61</v>
      </c>
      <c r="F5283" s="6"/>
      <c r="G5283" s="5">
        <v>78</v>
      </c>
      <c r="H5283" s="32">
        <v>16.666666666666998</v>
      </c>
      <c r="I5283" s="28">
        <v>37.179487179486998</v>
      </c>
      <c r="J5283" s="33">
        <v>24.358974358973999</v>
      </c>
      <c r="K5283" s="12">
        <v>25.641025641026001</v>
      </c>
      <c r="L5283" s="33">
        <v>17.948717948717999</v>
      </c>
      <c r="M5283" s="49">
        <v>46.153846153845997</v>
      </c>
      <c r="N5283" s="28">
        <v>21.794871794872002</v>
      </c>
      <c r="O5283" s="28">
        <v>21.794871794872002</v>
      </c>
      <c r="P5283" s="12">
        <v>12.820512820513001</v>
      </c>
      <c r="Q5283" s="12">
        <v>23.076923076922998</v>
      </c>
      <c r="R5283" s="33">
        <v>28.205128205127998</v>
      </c>
      <c r="S5283" s="12">
        <v>3.8461538461539999</v>
      </c>
      <c r="T5283" s="101">
        <v>5.1282051282049999</v>
      </c>
    </row>
    <row r="5284" spans="2:20" x14ac:dyDescent="0.2">
      <c r="D5284" s="175"/>
      <c r="E5284" s="4" t="s">
        <v>62</v>
      </c>
      <c r="F5284" s="6"/>
      <c r="G5284" s="5">
        <v>113</v>
      </c>
      <c r="H5284" s="75">
        <v>23.008849557522002</v>
      </c>
      <c r="I5284" s="12">
        <v>27.433628318583999</v>
      </c>
      <c r="J5284" s="28">
        <v>36.283185840708001</v>
      </c>
      <c r="K5284" s="12">
        <v>27.433628318583999</v>
      </c>
      <c r="L5284" s="12">
        <v>23.893805309735001</v>
      </c>
      <c r="M5284" s="61">
        <v>17.699115044248</v>
      </c>
      <c r="N5284" s="33">
        <v>7.964601769912</v>
      </c>
      <c r="O5284" s="61">
        <v>4.424778761062</v>
      </c>
      <c r="P5284" s="12">
        <v>8.8495575221239999</v>
      </c>
      <c r="Q5284" s="12">
        <v>24.778761061947002</v>
      </c>
      <c r="R5284" s="33">
        <v>31.858407079646</v>
      </c>
      <c r="S5284" s="12">
        <v>4.424778761062</v>
      </c>
      <c r="T5284" s="107">
        <v>21.238938053097002</v>
      </c>
    </row>
    <row r="5285" spans="2:20" x14ac:dyDescent="0.2">
      <c r="D5285" s="174" t="s">
        <v>63</v>
      </c>
      <c r="E5285" s="20" t="s">
        <v>64</v>
      </c>
      <c r="F5285" s="22"/>
      <c r="G5285" s="21">
        <v>234</v>
      </c>
      <c r="H5285" s="51">
        <v>17.948717948717999</v>
      </c>
      <c r="I5285" s="78">
        <v>22.222222222222001</v>
      </c>
      <c r="J5285" s="19">
        <v>27.777777777777999</v>
      </c>
      <c r="K5285" s="19">
        <v>23.504273504274</v>
      </c>
      <c r="L5285" s="19">
        <v>21.367521367521</v>
      </c>
      <c r="M5285" s="78">
        <v>23.931623931623999</v>
      </c>
      <c r="N5285" s="19">
        <v>14.102564102563999</v>
      </c>
      <c r="O5285" s="19">
        <v>10.683760683760999</v>
      </c>
      <c r="P5285" s="19">
        <v>9.4017094017090006</v>
      </c>
      <c r="Q5285" s="19">
        <v>23.931623931623999</v>
      </c>
      <c r="R5285" s="19">
        <v>37.606837606837999</v>
      </c>
      <c r="S5285" s="19">
        <v>7.6923076923079998</v>
      </c>
      <c r="T5285" s="50">
        <v>15.384615384615</v>
      </c>
    </row>
    <row r="5286" spans="2:20" x14ac:dyDescent="0.2">
      <c r="D5286" s="175"/>
      <c r="E5286" s="4" t="s">
        <v>65</v>
      </c>
      <c r="F5286" s="6"/>
      <c r="G5286" s="5">
        <v>172</v>
      </c>
      <c r="H5286" s="32">
        <v>20.348837209302001</v>
      </c>
      <c r="I5286" s="12">
        <v>27.325581395349001</v>
      </c>
      <c r="J5286" s="12">
        <v>33.720930232557997</v>
      </c>
      <c r="K5286" s="12">
        <v>31.395348837208999</v>
      </c>
      <c r="L5286" s="12">
        <v>26.744186046511999</v>
      </c>
      <c r="M5286" s="33">
        <v>26.744186046511999</v>
      </c>
      <c r="N5286" s="12">
        <v>10.465116279069999</v>
      </c>
      <c r="O5286" s="12">
        <v>10.465116279069999</v>
      </c>
      <c r="P5286" s="12">
        <v>13.953488372093</v>
      </c>
      <c r="Q5286" s="12">
        <v>29.651162790697999</v>
      </c>
      <c r="R5286" s="33">
        <v>32.558139534883999</v>
      </c>
      <c r="S5286" s="12">
        <v>5.2325581395349996</v>
      </c>
      <c r="T5286" s="34">
        <v>14.534883720930001</v>
      </c>
    </row>
    <row r="5287" spans="2:20" x14ac:dyDescent="0.2">
      <c r="D5287" s="175"/>
      <c r="E5287" s="4" t="s">
        <v>66</v>
      </c>
      <c r="F5287" s="6"/>
      <c r="G5287" s="5">
        <v>165</v>
      </c>
      <c r="H5287" s="32">
        <v>14.545454545455</v>
      </c>
      <c r="I5287" s="12">
        <v>28.484848484848001</v>
      </c>
      <c r="J5287" s="12">
        <v>33.333333333333002</v>
      </c>
      <c r="K5287" s="12">
        <v>27.878787878788</v>
      </c>
      <c r="L5287" s="12">
        <v>28.484848484848001</v>
      </c>
      <c r="M5287" s="28">
        <v>37.575757575757997</v>
      </c>
      <c r="N5287" s="12">
        <v>16.969696969697001</v>
      </c>
      <c r="O5287" s="12">
        <v>14.545454545455</v>
      </c>
      <c r="P5287" s="12">
        <v>14.545454545455</v>
      </c>
      <c r="Q5287" s="12">
        <v>29.090909090909001</v>
      </c>
      <c r="R5287" s="28">
        <v>44.848484848485</v>
      </c>
      <c r="S5287" s="12">
        <v>6.0606060606060002</v>
      </c>
      <c r="T5287" s="34">
        <v>8.4848484848479995</v>
      </c>
    </row>
    <row r="5288" spans="2:20" x14ac:dyDescent="0.2">
      <c r="D5288" s="175"/>
      <c r="E5288" s="4" t="s">
        <v>67</v>
      </c>
      <c r="F5288" s="6"/>
      <c r="G5288" s="5">
        <v>158</v>
      </c>
      <c r="H5288" s="32">
        <v>18.987341772152</v>
      </c>
      <c r="I5288" s="12">
        <v>29.746835443038002</v>
      </c>
      <c r="J5288" s="12">
        <v>29.746835443038002</v>
      </c>
      <c r="K5288" s="12">
        <v>27.215189873418002</v>
      </c>
      <c r="L5288" s="12">
        <v>26.582278481012999</v>
      </c>
      <c r="M5288" s="12">
        <v>32.278481012657998</v>
      </c>
      <c r="N5288" s="12">
        <v>14.556962025316</v>
      </c>
      <c r="O5288" s="12">
        <v>15.189873417722</v>
      </c>
      <c r="P5288" s="12">
        <v>13.291139240506</v>
      </c>
      <c r="Q5288" s="12">
        <v>25.316455696203001</v>
      </c>
      <c r="R5288" s="12">
        <v>36.075949367089002</v>
      </c>
      <c r="S5288" s="12">
        <v>5.6962025316459997</v>
      </c>
      <c r="T5288" s="34">
        <v>10.126582278480999</v>
      </c>
    </row>
    <row r="5289" spans="2:20" x14ac:dyDescent="0.2">
      <c r="D5289" s="175"/>
      <c r="E5289" s="4" t="s">
        <v>68</v>
      </c>
      <c r="F5289" s="6"/>
      <c r="G5289" s="5">
        <v>112</v>
      </c>
      <c r="H5289" s="75">
        <v>25</v>
      </c>
      <c r="I5289" s="12">
        <v>23.214285714286</v>
      </c>
      <c r="J5289" s="12">
        <v>32.142857142856997</v>
      </c>
      <c r="K5289" s="12">
        <v>22.321428571428999</v>
      </c>
      <c r="L5289" s="12">
        <v>26.785714285714</v>
      </c>
      <c r="M5289" s="12">
        <v>33.035714285714</v>
      </c>
      <c r="N5289" s="12">
        <v>9.8214285714289993</v>
      </c>
      <c r="O5289" s="12">
        <v>15.178571428571001</v>
      </c>
      <c r="P5289" s="12">
        <v>8.0357142857140005</v>
      </c>
      <c r="Q5289" s="12">
        <v>27.678571428571001</v>
      </c>
      <c r="R5289" s="12">
        <v>39.285714285714</v>
      </c>
      <c r="S5289" s="12">
        <v>6.25</v>
      </c>
      <c r="T5289" s="34">
        <v>7.1428571428570002</v>
      </c>
    </row>
    <row r="5290" spans="2:20" x14ac:dyDescent="0.2">
      <c r="D5290" s="175"/>
      <c r="E5290" s="4" t="s">
        <v>69</v>
      </c>
      <c r="F5290" s="6"/>
      <c r="G5290" s="5">
        <v>92</v>
      </c>
      <c r="H5290" s="32">
        <v>16.304347826087</v>
      </c>
      <c r="I5290" s="12">
        <v>31.521739130435002</v>
      </c>
      <c r="J5290" s="12">
        <v>28.260869565217</v>
      </c>
      <c r="K5290" s="28">
        <v>32.608695652173999</v>
      </c>
      <c r="L5290" s="12">
        <v>28.260869565217</v>
      </c>
      <c r="M5290" s="12">
        <v>32.608695652173999</v>
      </c>
      <c r="N5290" s="12">
        <v>18.478260869564998</v>
      </c>
      <c r="O5290" s="28">
        <v>25</v>
      </c>
      <c r="P5290" s="12">
        <v>13.04347826087</v>
      </c>
      <c r="Q5290" s="28">
        <v>35.869565217390999</v>
      </c>
      <c r="R5290" s="49">
        <v>47.826086956521998</v>
      </c>
      <c r="S5290" s="12">
        <v>4.3478260869570002</v>
      </c>
      <c r="T5290" s="34">
        <v>6.5217391304349999</v>
      </c>
    </row>
    <row r="5291" spans="2:20" x14ac:dyDescent="0.2">
      <c r="D5291" s="175"/>
      <c r="E5291" s="4" t="s">
        <v>70</v>
      </c>
      <c r="F5291" s="6"/>
      <c r="G5291" s="5">
        <v>131</v>
      </c>
      <c r="H5291" s="32">
        <v>16.793893129771</v>
      </c>
      <c r="I5291" s="28">
        <v>34.351145038167999</v>
      </c>
      <c r="J5291" s="12">
        <v>31.297709923664002</v>
      </c>
      <c r="K5291" s="12">
        <v>22.900763358778999</v>
      </c>
      <c r="L5291" s="12">
        <v>21.374045801527</v>
      </c>
      <c r="M5291" s="49">
        <v>41.984732824426999</v>
      </c>
      <c r="N5291" s="12">
        <v>14.503816793893</v>
      </c>
      <c r="O5291" s="12">
        <v>18.320610687022999</v>
      </c>
      <c r="P5291" s="12">
        <v>12.213740458015</v>
      </c>
      <c r="Q5291" s="33">
        <v>22.137404580153</v>
      </c>
      <c r="R5291" s="12">
        <v>35.877862595419998</v>
      </c>
      <c r="S5291" s="12">
        <v>5.3435114503819996</v>
      </c>
      <c r="T5291" s="101">
        <v>3.053435114504</v>
      </c>
    </row>
    <row r="5292" spans="2:20" x14ac:dyDescent="0.2">
      <c r="D5292" s="175"/>
      <c r="E5292" s="4" t="s">
        <v>71</v>
      </c>
      <c r="F5292" s="6"/>
      <c r="G5292" s="5">
        <v>71</v>
      </c>
      <c r="H5292" s="32">
        <v>15.492957746479</v>
      </c>
      <c r="I5292" s="28">
        <v>35.211267605633999</v>
      </c>
      <c r="J5292" s="33">
        <v>23.943661971830998</v>
      </c>
      <c r="K5292" s="28">
        <v>35.211267605633999</v>
      </c>
      <c r="L5292" s="12">
        <v>22.535211267606002</v>
      </c>
      <c r="M5292" s="12">
        <v>36.619718309859003</v>
      </c>
      <c r="N5292" s="12">
        <v>14.084507042254</v>
      </c>
      <c r="O5292" s="28">
        <v>22.535211267606002</v>
      </c>
      <c r="P5292" s="28">
        <v>21.12676056338</v>
      </c>
      <c r="Q5292" s="12">
        <v>23.943661971830998</v>
      </c>
      <c r="R5292" s="12">
        <v>33.802816901408001</v>
      </c>
      <c r="S5292" s="12">
        <v>5.6338028169010004</v>
      </c>
      <c r="T5292" s="34">
        <v>7.0422535211269999</v>
      </c>
    </row>
    <row r="5293" spans="2:20" x14ac:dyDescent="0.2">
      <c r="D5293" s="176"/>
      <c r="E5293" s="59" t="s">
        <v>72</v>
      </c>
      <c r="F5293" s="60"/>
      <c r="G5293" s="56">
        <v>70</v>
      </c>
      <c r="H5293" s="126">
        <v>11.428571428571001</v>
      </c>
      <c r="I5293" s="47">
        <v>22.857142857143</v>
      </c>
      <c r="J5293" s="95">
        <v>22.857142857143</v>
      </c>
      <c r="K5293" s="47">
        <v>27.142857142857</v>
      </c>
      <c r="L5293" s="47">
        <v>21.428571428571001</v>
      </c>
      <c r="M5293" s="47">
        <v>35.714285714286</v>
      </c>
      <c r="N5293" s="47">
        <v>18.571428571428999</v>
      </c>
      <c r="O5293" s="47">
        <v>17.142857142857</v>
      </c>
      <c r="P5293" s="102">
        <v>20</v>
      </c>
      <c r="Q5293" s="109">
        <v>38.571428571429003</v>
      </c>
      <c r="R5293" s="47">
        <v>35.714285714286</v>
      </c>
      <c r="S5293" s="47">
        <v>8.5714285714289993</v>
      </c>
      <c r="T5293" s="85">
        <v>10</v>
      </c>
    </row>
    <row r="5295" spans="2:20" x14ac:dyDescent="0.2">
      <c r="B5295" s="43" t="str">
        <f xml:space="preserve"> HYPERLINK("#'目次'!B198", "[192]")</f>
        <v>[192]</v>
      </c>
      <c r="C5295" s="31" t="s">
        <v>376</v>
      </c>
    </row>
    <row r="5298" spans="3:20" x14ac:dyDescent="0.2">
      <c r="C5298" s="31" t="s">
        <v>75</v>
      </c>
    </row>
    <row r="5299" spans="3:20" ht="72" x14ac:dyDescent="0.2">
      <c r="D5299" s="177"/>
      <c r="E5299" s="178"/>
      <c r="F5299" s="178"/>
      <c r="G5299" s="40" t="s">
        <v>14</v>
      </c>
      <c r="H5299" s="42" t="s">
        <v>363</v>
      </c>
      <c r="I5299" s="15" t="s">
        <v>364</v>
      </c>
      <c r="J5299" s="15" t="s">
        <v>365</v>
      </c>
      <c r="K5299" s="15" t="s">
        <v>366</v>
      </c>
      <c r="L5299" s="15" t="s">
        <v>367</v>
      </c>
      <c r="M5299" s="15" t="s">
        <v>368</v>
      </c>
      <c r="N5299" s="15" t="s">
        <v>369</v>
      </c>
      <c r="O5299" s="15" t="s">
        <v>370</v>
      </c>
      <c r="P5299" s="15" t="s">
        <v>371</v>
      </c>
      <c r="Q5299" s="15" t="s">
        <v>372</v>
      </c>
      <c r="R5299" s="15" t="s">
        <v>373</v>
      </c>
      <c r="S5299" s="15" t="s">
        <v>86</v>
      </c>
      <c r="T5299" s="44" t="s">
        <v>17</v>
      </c>
    </row>
    <row r="5300" spans="3:20" x14ac:dyDescent="0.2">
      <c r="D5300" s="179"/>
      <c r="E5300" s="180"/>
      <c r="F5300" s="180"/>
      <c r="G5300" s="39"/>
      <c r="H5300" s="41"/>
      <c r="I5300" s="14"/>
      <c r="J5300" s="14"/>
      <c r="K5300" s="14"/>
      <c r="L5300" s="14"/>
      <c r="M5300" s="14"/>
      <c r="N5300" s="14"/>
      <c r="O5300" s="14"/>
      <c r="P5300" s="14"/>
      <c r="Q5300" s="14"/>
      <c r="R5300" s="14"/>
      <c r="S5300" s="14"/>
      <c r="T5300" s="38"/>
    </row>
    <row r="5301" spans="3:20" x14ac:dyDescent="0.2">
      <c r="D5301" s="58"/>
      <c r="E5301" s="53" t="s">
        <v>14</v>
      </c>
      <c r="F5301" s="52"/>
      <c r="G5301" s="37">
        <v>1222</v>
      </c>
      <c r="H5301" s="24">
        <v>17.675941080196001</v>
      </c>
      <c r="I5301" s="24">
        <v>27.495908346972001</v>
      </c>
      <c r="J5301" s="24">
        <v>29.950900163665999</v>
      </c>
      <c r="K5301" s="24">
        <v>27.086743044190001</v>
      </c>
      <c r="L5301" s="24">
        <v>24.959083469722</v>
      </c>
      <c r="M5301" s="24">
        <v>31.914893617021001</v>
      </c>
      <c r="N5301" s="24">
        <v>14.238952536825</v>
      </c>
      <c r="O5301" s="24">
        <v>15.05728314239</v>
      </c>
      <c r="P5301" s="24">
        <v>13.011456628477999</v>
      </c>
      <c r="Q5301" s="24">
        <v>27.414075286416001</v>
      </c>
      <c r="R5301" s="24">
        <v>37.806873977087001</v>
      </c>
      <c r="S5301" s="24">
        <v>6.1374795417349999</v>
      </c>
      <c r="T5301" s="68">
        <v>10.392798690671</v>
      </c>
    </row>
    <row r="5302" spans="3:20" x14ac:dyDescent="0.2">
      <c r="D5302" s="174" t="s">
        <v>36</v>
      </c>
      <c r="E5302" s="20" t="s">
        <v>76</v>
      </c>
      <c r="F5302" s="22"/>
      <c r="G5302" s="21">
        <v>629</v>
      </c>
      <c r="H5302" s="51">
        <v>20.667726550078999</v>
      </c>
      <c r="I5302" s="19">
        <v>29.252782193959</v>
      </c>
      <c r="J5302" s="19">
        <v>29.252782193959</v>
      </c>
      <c r="K5302" s="19">
        <v>27.027027027027</v>
      </c>
      <c r="L5302" s="19">
        <v>25.119236883943</v>
      </c>
      <c r="M5302" s="19">
        <v>33.227344992051002</v>
      </c>
      <c r="N5302" s="19">
        <v>15.580286168521001</v>
      </c>
      <c r="O5302" s="19">
        <v>17.170111287758001</v>
      </c>
      <c r="P5302" s="19">
        <v>12.877583465819001</v>
      </c>
      <c r="Q5302" s="19">
        <v>30.683624801272</v>
      </c>
      <c r="R5302" s="19">
        <v>36.406995230524998</v>
      </c>
      <c r="S5302" s="19">
        <v>4.6104928457870002</v>
      </c>
      <c r="T5302" s="50">
        <v>9.8569157392690006</v>
      </c>
    </row>
    <row r="5303" spans="3:20" x14ac:dyDescent="0.2">
      <c r="D5303" s="175"/>
      <c r="E5303" s="4" t="s">
        <v>39</v>
      </c>
      <c r="F5303" s="6"/>
      <c r="G5303" s="5">
        <v>37</v>
      </c>
      <c r="H5303" s="32">
        <v>16.216216216216001</v>
      </c>
      <c r="I5303" s="12">
        <v>32.432432432432002</v>
      </c>
      <c r="J5303" s="12">
        <v>27.027027027027</v>
      </c>
      <c r="K5303" s="28">
        <v>32.432432432432002</v>
      </c>
      <c r="L5303" s="12">
        <v>24.324324324323999</v>
      </c>
      <c r="M5303" s="49">
        <v>54.054054054053999</v>
      </c>
      <c r="N5303" s="49">
        <v>27.027027027027</v>
      </c>
      <c r="O5303" s="49">
        <v>32.432432432432002</v>
      </c>
      <c r="P5303" s="28">
        <v>21.621621621622001</v>
      </c>
      <c r="Q5303" s="28">
        <v>32.432432432432002</v>
      </c>
      <c r="R5303" s="33">
        <v>32.432432432432002</v>
      </c>
      <c r="S5303" s="12">
        <v>2.7027027027030002</v>
      </c>
      <c r="T5303" s="101">
        <v>2.7027027027030002</v>
      </c>
    </row>
    <row r="5304" spans="3:20" x14ac:dyDescent="0.2">
      <c r="D5304" s="175"/>
      <c r="E5304" s="4" t="s">
        <v>40</v>
      </c>
      <c r="F5304" s="6"/>
      <c r="G5304" s="5">
        <v>73</v>
      </c>
      <c r="H5304" s="32">
        <v>21.917808219177999</v>
      </c>
      <c r="I5304" s="28">
        <v>32.876712328766999</v>
      </c>
      <c r="J5304" s="33">
        <v>20.547945205478999</v>
      </c>
      <c r="K5304" s="33">
        <v>21.917808219177999</v>
      </c>
      <c r="L5304" s="33">
        <v>19.178082191781002</v>
      </c>
      <c r="M5304" s="28">
        <v>38.356164383562003</v>
      </c>
      <c r="N5304" s="12">
        <v>15.068493150685001</v>
      </c>
      <c r="O5304" s="28">
        <v>20.547945205478999</v>
      </c>
      <c r="P5304" s="12">
        <v>13.698630136986001</v>
      </c>
      <c r="Q5304" s="12">
        <v>30.136986301370001</v>
      </c>
      <c r="R5304" s="12">
        <v>32.876712328766999</v>
      </c>
      <c r="S5304" s="12">
        <v>2.7397260273969999</v>
      </c>
      <c r="T5304" s="34">
        <v>8.2191780821920002</v>
      </c>
    </row>
    <row r="5305" spans="3:20" x14ac:dyDescent="0.2">
      <c r="D5305" s="175"/>
      <c r="E5305" s="4" t="s">
        <v>41</v>
      </c>
      <c r="F5305" s="6"/>
      <c r="G5305" s="5">
        <v>108</v>
      </c>
      <c r="H5305" s="32">
        <v>20.370370370370001</v>
      </c>
      <c r="I5305" s="28">
        <v>33.333333333333002</v>
      </c>
      <c r="J5305" s="12">
        <v>28.703703703704001</v>
      </c>
      <c r="K5305" s="12">
        <v>29.629629629629999</v>
      </c>
      <c r="L5305" s="12">
        <v>25.925925925925998</v>
      </c>
      <c r="M5305" s="49">
        <v>48.148148148148003</v>
      </c>
      <c r="N5305" s="12">
        <v>13.888888888888999</v>
      </c>
      <c r="O5305" s="12">
        <v>19.444444444443999</v>
      </c>
      <c r="P5305" s="12">
        <v>16.666666666666998</v>
      </c>
      <c r="Q5305" s="49">
        <v>37.962962962962997</v>
      </c>
      <c r="R5305" s="28">
        <v>45.370370370369997</v>
      </c>
      <c r="S5305" s="33">
        <v>0.92592592592599998</v>
      </c>
      <c r="T5305" s="101">
        <v>4.6296296296300001</v>
      </c>
    </row>
    <row r="5306" spans="3:20" x14ac:dyDescent="0.2">
      <c r="D5306" s="175"/>
      <c r="E5306" s="4" t="s">
        <v>42</v>
      </c>
      <c r="F5306" s="6"/>
      <c r="G5306" s="5">
        <v>113</v>
      </c>
      <c r="H5306" s="32">
        <v>17.699115044248</v>
      </c>
      <c r="I5306" s="12">
        <v>30.088495575221</v>
      </c>
      <c r="J5306" s="12">
        <v>28.318584070796</v>
      </c>
      <c r="K5306" s="12">
        <v>27.433628318583999</v>
      </c>
      <c r="L5306" s="28">
        <v>30.973451327433999</v>
      </c>
      <c r="M5306" s="28">
        <v>37.168141592920001</v>
      </c>
      <c r="N5306" s="49">
        <v>24.778761061947002</v>
      </c>
      <c r="O5306" s="28">
        <v>22.123893805310001</v>
      </c>
      <c r="P5306" s="12">
        <v>15.044247787611001</v>
      </c>
      <c r="Q5306" s="49">
        <v>39.823008849558001</v>
      </c>
      <c r="R5306" s="12">
        <v>40.707964601770001</v>
      </c>
      <c r="S5306" s="12">
        <v>7.0796460176989999</v>
      </c>
      <c r="T5306" s="101">
        <v>5.3097345132739999</v>
      </c>
    </row>
    <row r="5307" spans="3:20" x14ac:dyDescent="0.2">
      <c r="D5307" s="175"/>
      <c r="E5307" s="4" t="s">
        <v>43</v>
      </c>
      <c r="F5307" s="6"/>
      <c r="G5307" s="5">
        <v>101</v>
      </c>
      <c r="H5307" s="32">
        <v>19.801980198020001</v>
      </c>
      <c r="I5307" s="12">
        <v>28.712871287129001</v>
      </c>
      <c r="J5307" s="33">
        <v>21.782178217822</v>
      </c>
      <c r="K5307" s="33">
        <v>21.782178217822</v>
      </c>
      <c r="L5307" s="12">
        <v>25.742574257426</v>
      </c>
      <c r="M5307" s="12">
        <v>30.693069306931001</v>
      </c>
      <c r="N5307" s="12">
        <v>13.861386138614</v>
      </c>
      <c r="O5307" s="12">
        <v>17.821782178218001</v>
      </c>
      <c r="P5307" s="12">
        <v>9.9009900990100004</v>
      </c>
      <c r="Q5307" s="12">
        <v>28.712871287129001</v>
      </c>
      <c r="R5307" s="12">
        <v>34.653465346535</v>
      </c>
      <c r="S5307" s="12">
        <v>7.9207920792079998</v>
      </c>
      <c r="T5307" s="34">
        <v>7.9207920792079998</v>
      </c>
    </row>
    <row r="5308" spans="3:20" x14ac:dyDescent="0.2">
      <c r="D5308" s="175"/>
      <c r="E5308" s="4" t="s">
        <v>44</v>
      </c>
      <c r="F5308" s="6"/>
      <c r="G5308" s="5">
        <v>114</v>
      </c>
      <c r="H5308" s="75">
        <v>24.561403508771999</v>
      </c>
      <c r="I5308" s="12">
        <v>22.807017543859999</v>
      </c>
      <c r="J5308" s="28">
        <v>35.087719298246</v>
      </c>
      <c r="K5308" s="12">
        <v>27.192982456140001</v>
      </c>
      <c r="L5308" s="12">
        <v>22.807017543859999</v>
      </c>
      <c r="M5308" s="61">
        <v>18.421052631578998</v>
      </c>
      <c r="N5308" s="12">
        <v>11.403508771929999</v>
      </c>
      <c r="O5308" s="33">
        <v>7.8947368421049999</v>
      </c>
      <c r="P5308" s="12">
        <v>10.526315789473999</v>
      </c>
      <c r="Q5308" s="12">
        <v>26.315789473683999</v>
      </c>
      <c r="R5308" s="12">
        <v>35.087719298246</v>
      </c>
      <c r="S5308" s="12">
        <v>5.2631578947369997</v>
      </c>
      <c r="T5308" s="34">
        <v>14.912280701754</v>
      </c>
    </row>
    <row r="5309" spans="3:20" x14ac:dyDescent="0.2">
      <c r="D5309" s="175"/>
      <c r="E5309" s="4" t="s">
        <v>45</v>
      </c>
      <c r="F5309" s="6"/>
      <c r="G5309" s="5">
        <v>83</v>
      </c>
      <c r="H5309" s="32">
        <v>21.686746987951999</v>
      </c>
      <c r="I5309" s="12">
        <v>27.710843373494001</v>
      </c>
      <c r="J5309" s="49">
        <v>40.963855421687001</v>
      </c>
      <c r="K5309" s="12">
        <v>31.325301204818999</v>
      </c>
      <c r="L5309" s="12">
        <v>24.096385542168999</v>
      </c>
      <c r="M5309" s="61">
        <v>18.072289156627001</v>
      </c>
      <c r="N5309" s="33">
        <v>8.4337349397590007</v>
      </c>
      <c r="O5309" s="33">
        <v>9.638554216867</v>
      </c>
      <c r="P5309" s="33">
        <v>7.2289156626509996</v>
      </c>
      <c r="Q5309" s="61">
        <v>16.867469879518001</v>
      </c>
      <c r="R5309" s="61">
        <v>27.710843373494001</v>
      </c>
      <c r="S5309" s="12">
        <v>3.6144578313250002</v>
      </c>
      <c r="T5309" s="107">
        <v>22.89156626506</v>
      </c>
    </row>
    <row r="5310" spans="3:20" x14ac:dyDescent="0.2">
      <c r="D5310" s="174" t="s">
        <v>37</v>
      </c>
      <c r="E5310" s="20" t="s">
        <v>77</v>
      </c>
      <c r="F5310" s="22"/>
      <c r="G5310" s="21">
        <v>593</v>
      </c>
      <c r="H5310" s="51">
        <v>14.502529510961001</v>
      </c>
      <c r="I5310" s="19">
        <v>25.632377740304001</v>
      </c>
      <c r="J5310" s="19">
        <v>30.691399662732</v>
      </c>
      <c r="K5310" s="19">
        <v>27.150084317032</v>
      </c>
      <c r="L5310" s="19">
        <v>24.789207419899</v>
      </c>
      <c r="M5310" s="19">
        <v>30.522765598650999</v>
      </c>
      <c r="N5310" s="19">
        <v>12.816188870152001</v>
      </c>
      <c r="O5310" s="19">
        <v>12.816188870152001</v>
      </c>
      <c r="P5310" s="19">
        <v>13.153456998314001</v>
      </c>
      <c r="Q5310" s="19">
        <v>23.946037099493999</v>
      </c>
      <c r="R5310" s="19">
        <v>39.291736930859997</v>
      </c>
      <c r="S5310" s="19">
        <v>7.7571669477230003</v>
      </c>
      <c r="T5310" s="50">
        <v>10.961214165261</v>
      </c>
    </row>
    <row r="5311" spans="3:20" x14ac:dyDescent="0.2">
      <c r="D5311" s="175"/>
      <c r="E5311" s="4" t="s">
        <v>39</v>
      </c>
      <c r="F5311" s="6"/>
      <c r="G5311" s="5">
        <v>27</v>
      </c>
      <c r="H5311" s="32">
        <v>14.814814814815</v>
      </c>
      <c r="I5311" s="49">
        <v>44.444444444444002</v>
      </c>
      <c r="J5311" s="61">
        <v>18.518518518518999</v>
      </c>
      <c r="K5311" s="33">
        <v>18.518518518518999</v>
      </c>
      <c r="L5311" s="12">
        <v>25.925925925925998</v>
      </c>
      <c r="M5311" s="49">
        <v>48.148148148148003</v>
      </c>
      <c r="N5311" s="12">
        <v>18.518518518518999</v>
      </c>
      <c r="O5311" s="12">
        <v>14.814814814815</v>
      </c>
      <c r="P5311" s="33">
        <v>3.7037037037039999</v>
      </c>
      <c r="Q5311" s="33">
        <v>18.518518518518999</v>
      </c>
      <c r="R5311" s="12">
        <v>33.333333333333002</v>
      </c>
      <c r="S5311" s="12">
        <v>11.111111111111001</v>
      </c>
      <c r="T5311" s="141">
        <v>0</v>
      </c>
    </row>
    <row r="5312" spans="3:20" x14ac:dyDescent="0.2">
      <c r="D5312" s="175"/>
      <c r="E5312" s="4" t="s">
        <v>40</v>
      </c>
      <c r="F5312" s="6"/>
      <c r="G5312" s="5">
        <v>74</v>
      </c>
      <c r="H5312" s="77">
        <v>9.4594594594589996</v>
      </c>
      <c r="I5312" s="12">
        <v>27.027027027027</v>
      </c>
      <c r="J5312" s="61">
        <v>14.864864864865</v>
      </c>
      <c r="K5312" s="33">
        <v>18.918918918919001</v>
      </c>
      <c r="L5312" s="61">
        <v>13.513513513514001</v>
      </c>
      <c r="M5312" s="28">
        <v>40.540540540541002</v>
      </c>
      <c r="N5312" s="12">
        <v>17.567567567567998</v>
      </c>
      <c r="O5312" s="28">
        <v>21.621621621622001</v>
      </c>
      <c r="P5312" s="12">
        <v>10.810810810811001</v>
      </c>
      <c r="Q5312" s="12">
        <v>27.027027027027</v>
      </c>
      <c r="R5312" s="33">
        <v>31.081081081080999</v>
      </c>
      <c r="S5312" s="12">
        <v>4.0540540540540002</v>
      </c>
      <c r="T5312" s="34">
        <v>8.1081081081080004</v>
      </c>
    </row>
    <row r="5313" spans="2:20" x14ac:dyDescent="0.2">
      <c r="D5313" s="175"/>
      <c r="E5313" s="4" t="s">
        <v>41</v>
      </c>
      <c r="F5313" s="6"/>
      <c r="G5313" s="5">
        <v>96</v>
      </c>
      <c r="H5313" s="32">
        <v>15.625</v>
      </c>
      <c r="I5313" s="12">
        <v>28.125</v>
      </c>
      <c r="J5313" s="12">
        <v>26.041666666666998</v>
      </c>
      <c r="K5313" s="28">
        <v>33.333333333333002</v>
      </c>
      <c r="L5313" s="12">
        <v>29.166666666666998</v>
      </c>
      <c r="M5313" s="12">
        <v>33.333333333333002</v>
      </c>
      <c r="N5313" s="12">
        <v>13.541666666667</v>
      </c>
      <c r="O5313" s="12">
        <v>19.791666666666998</v>
      </c>
      <c r="P5313" s="28">
        <v>18.75</v>
      </c>
      <c r="Q5313" s="12">
        <v>32.291666666666998</v>
      </c>
      <c r="R5313" s="12">
        <v>41.666666666666998</v>
      </c>
      <c r="S5313" s="12">
        <v>8.333333333333</v>
      </c>
      <c r="T5313" s="34">
        <v>8.333333333333</v>
      </c>
    </row>
    <row r="5314" spans="2:20" x14ac:dyDescent="0.2">
      <c r="D5314" s="175"/>
      <c r="E5314" s="4" t="s">
        <v>42</v>
      </c>
      <c r="F5314" s="6"/>
      <c r="G5314" s="5">
        <v>97</v>
      </c>
      <c r="H5314" s="32">
        <v>16.494845360825</v>
      </c>
      <c r="I5314" s="28">
        <v>32.989690721648998</v>
      </c>
      <c r="J5314" s="12">
        <v>28.865979381443001</v>
      </c>
      <c r="K5314" s="12">
        <v>29.896907216494998</v>
      </c>
      <c r="L5314" s="12">
        <v>28.865979381443001</v>
      </c>
      <c r="M5314" s="12">
        <v>30.927835051546001</v>
      </c>
      <c r="N5314" s="12">
        <v>16.494845360825</v>
      </c>
      <c r="O5314" s="33">
        <v>8.2474226804120008</v>
      </c>
      <c r="P5314" s="12">
        <v>13.40206185567</v>
      </c>
      <c r="Q5314" s="12">
        <v>25.773195876289002</v>
      </c>
      <c r="R5314" s="28">
        <v>43.298969072165001</v>
      </c>
      <c r="S5314" s="28">
        <v>11.340206185567</v>
      </c>
      <c r="T5314" s="101">
        <v>4.1237113402060004</v>
      </c>
    </row>
    <row r="5315" spans="2:20" x14ac:dyDescent="0.2">
      <c r="D5315" s="175"/>
      <c r="E5315" s="4" t="s">
        <v>43</v>
      </c>
      <c r="F5315" s="6"/>
      <c r="G5315" s="5">
        <v>103</v>
      </c>
      <c r="H5315" s="75">
        <v>23.300970873786</v>
      </c>
      <c r="I5315" s="12">
        <v>26.213592233010001</v>
      </c>
      <c r="J5315" s="49">
        <v>41.747572815533999</v>
      </c>
      <c r="K5315" s="28">
        <v>33.980582524272002</v>
      </c>
      <c r="L5315" s="28">
        <v>33.980582524272002</v>
      </c>
      <c r="M5315" s="12">
        <v>35.922330097086999</v>
      </c>
      <c r="N5315" s="12">
        <v>14.563106796116999</v>
      </c>
      <c r="O5315" s="28">
        <v>21.359223300970999</v>
      </c>
      <c r="P5315" s="28">
        <v>19.417475728155001</v>
      </c>
      <c r="Q5315" s="12">
        <v>32.038834951456003</v>
      </c>
      <c r="R5315" s="49">
        <v>53.398058252426999</v>
      </c>
      <c r="S5315" s="12">
        <v>4.8543689320389998</v>
      </c>
      <c r="T5315" s="101">
        <v>3.8834951456310001</v>
      </c>
    </row>
    <row r="5316" spans="2:20" x14ac:dyDescent="0.2">
      <c r="D5316" s="175"/>
      <c r="E5316" s="4" t="s">
        <v>44</v>
      </c>
      <c r="F5316" s="6"/>
      <c r="G5316" s="5">
        <v>109</v>
      </c>
      <c r="H5316" s="32">
        <v>12.844036697248001</v>
      </c>
      <c r="I5316" s="61">
        <v>15.596330275229001</v>
      </c>
      <c r="J5316" s="12">
        <v>33.027522935779999</v>
      </c>
      <c r="K5316" s="12">
        <v>27.522935779817001</v>
      </c>
      <c r="L5316" s="12">
        <v>23.853211009174</v>
      </c>
      <c r="M5316" s="33">
        <v>24.770642201834999</v>
      </c>
      <c r="N5316" s="33">
        <v>6.4220183486240003</v>
      </c>
      <c r="O5316" s="33">
        <v>6.4220183486240003</v>
      </c>
      <c r="P5316" s="12">
        <v>10.091743119266001</v>
      </c>
      <c r="Q5316" s="61">
        <v>14.678899082569</v>
      </c>
      <c r="R5316" s="12">
        <v>41.284403669725002</v>
      </c>
      <c r="S5316" s="12">
        <v>10.091743119266001</v>
      </c>
      <c r="T5316" s="34">
        <v>13.761467889907999</v>
      </c>
    </row>
    <row r="5317" spans="2:20" x14ac:dyDescent="0.2">
      <c r="D5317" s="176"/>
      <c r="E5317" s="59" t="s">
        <v>45</v>
      </c>
      <c r="F5317" s="60"/>
      <c r="G5317" s="56">
        <v>87</v>
      </c>
      <c r="H5317" s="136">
        <v>6.8965517241379999</v>
      </c>
      <c r="I5317" s="95">
        <v>19.540229885056998</v>
      </c>
      <c r="J5317" s="102">
        <v>39.080459770114999</v>
      </c>
      <c r="K5317" s="95">
        <v>18.390804597700999</v>
      </c>
      <c r="L5317" s="92">
        <v>14.942528735631999</v>
      </c>
      <c r="M5317" s="92">
        <v>13.793103448276</v>
      </c>
      <c r="N5317" s="95">
        <v>8.0459770114939992</v>
      </c>
      <c r="O5317" s="151">
        <v>0</v>
      </c>
      <c r="P5317" s="47">
        <v>8.0459770114939992</v>
      </c>
      <c r="Q5317" s="92">
        <v>13.793103448276</v>
      </c>
      <c r="R5317" s="92">
        <v>21.839080459769999</v>
      </c>
      <c r="S5317" s="47">
        <v>5.7471264367819996</v>
      </c>
      <c r="T5317" s="117">
        <v>32.183908045976999</v>
      </c>
    </row>
    <row r="5319" spans="2:20" x14ac:dyDescent="0.2">
      <c r="B5319" s="43" t="str">
        <f xml:space="preserve"> HYPERLINK("#'目次'!B199", "[193]")</f>
        <v>[193]</v>
      </c>
      <c r="C5319" s="31" t="s">
        <v>379</v>
      </c>
    </row>
    <row r="5323" spans="2:20" ht="72" x14ac:dyDescent="0.2">
      <c r="D5323" s="177"/>
      <c r="E5323" s="178"/>
      <c r="F5323" s="178"/>
      <c r="G5323" s="40" t="s">
        <v>14</v>
      </c>
      <c r="H5323" s="42" t="s">
        <v>380</v>
      </c>
      <c r="I5323" s="15" t="s">
        <v>381</v>
      </c>
      <c r="J5323" s="15" t="s">
        <v>382</v>
      </c>
      <c r="K5323" s="15" t="s">
        <v>358</v>
      </c>
      <c r="L5323" s="15" t="s">
        <v>383</v>
      </c>
      <c r="M5323" s="15" t="s">
        <v>384</v>
      </c>
      <c r="N5323" s="15" t="s">
        <v>86</v>
      </c>
      <c r="O5323" s="44" t="s">
        <v>17</v>
      </c>
    </row>
    <row r="5324" spans="2:20" x14ac:dyDescent="0.2">
      <c r="D5324" s="179"/>
      <c r="E5324" s="180"/>
      <c r="F5324" s="180"/>
      <c r="G5324" s="39"/>
      <c r="H5324" s="41"/>
      <c r="I5324" s="14"/>
      <c r="J5324" s="14"/>
      <c r="K5324" s="14"/>
      <c r="L5324" s="14"/>
      <c r="M5324" s="14"/>
      <c r="N5324" s="14"/>
      <c r="O5324" s="38"/>
    </row>
    <row r="5325" spans="2:20" x14ac:dyDescent="0.2">
      <c r="D5325" s="58"/>
      <c r="E5325" s="53" t="s">
        <v>14</v>
      </c>
      <c r="F5325" s="52"/>
      <c r="G5325" s="37">
        <v>1222</v>
      </c>
      <c r="H5325" s="24">
        <v>15.384615384615</v>
      </c>
      <c r="I5325" s="24">
        <v>39.607201309329</v>
      </c>
      <c r="J5325" s="24">
        <v>24.631751227496</v>
      </c>
      <c r="K5325" s="24">
        <v>58.346972176759003</v>
      </c>
      <c r="L5325" s="24">
        <v>49.099836333878997</v>
      </c>
      <c r="M5325" s="24">
        <v>14.484451718494</v>
      </c>
      <c r="N5325" s="24">
        <v>7.0376432078560001</v>
      </c>
      <c r="O5325" s="68">
        <v>2.3731587561369998</v>
      </c>
    </row>
    <row r="5326" spans="2:20" x14ac:dyDescent="0.2">
      <c r="D5326" s="174" t="s">
        <v>18</v>
      </c>
      <c r="E5326" s="20" t="s">
        <v>19</v>
      </c>
      <c r="F5326" s="22"/>
      <c r="G5326" s="21">
        <v>57</v>
      </c>
      <c r="H5326" s="51">
        <v>15.789473684211</v>
      </c>
      <c r="I5326" s="19">
        <v>36.842105263157997</v>
      </c>
      <c r="J5326" s="19">
        <v>22.807017543859999</v>
      </c>
      <c r="K5326" s="19">
        <v>63.157894736842003</v>
      </c>
      <c r="L5326" s="88">
        <v>54.385964912280997</v>
      </c>
      <c r="M5326" s="19">
        <v>10.526315789473999</v>
      </c>
      <c r="N5326" s="19">
        <v>5.2631578947369997</v>
      </c>
      <c r="O5326" s="100">
        <v>0</v>
      </c>
    </row>
    <row r="5327" spans="2:20" x14ac:dyDescent="0.2">
      <c r="D5327" s="175"/>
      <c r="E5327" s="4" t="s">
        <v>20</v>
      </c>
      <c r="F5327" s="6"/>
      <c r="G5327" s="5">
        <v>84</v>
      </c>
      <c r="H5327" s="32">
        <v>17.857142857143</v>
      </c>
      <c r="I5327" s="12">
        <v>38.095238095238003</v>
      </c>
      <c r="J5327" s="12">
        <v>25</v>
      </c>
      <c r="K5327" s="12">
        <v>59.523809523810002</v>
      </c>
      <c r="L5327" s="12">
        <v>45.238095238094999</v>
      </c>
      <c r="M5327" s="12">
        <v>15.47619047619</v>
      </c>
      <c r="N5327" s="12">
        <v>10.714285714286</v>
      </c>
      <c r="O5327" s="34">
        <v>4.7619047619049999</v>
      </c>
    </row>
    <row r="5328" spans="2:20" x14ac:dyDescent="0.2">
      <c r="D5328" s="175"/>
      <c r="E5328" s="4" t="s">
        <v>21</v>
      </c>
      <c r="F5328" s="6"/>
      <c r="G5328" s="5">
        <v>487</v>
      </c>
      <c r="H5328" s="32">
        <v>13.757700205339001</v>
      </c>
      <c r="I5328" s="12">
        <v>37.782340862422998</v>
      </c>
      <c r="J5328" s="12">
        <v>22.587268993839999</v>
      </c>
      <c r="K5328" s="12">
        <v>62.833675564681997</v>
      </c>
      <c r="L5328" s="12">
        <v>50.924024640657002</v>
      </c>
      <c r="M5328" s="12">
        <v>13.757700205339001</v>
      </c>
      <c r="N5328" s="12">
        <v>6.9815195071870004</v>
      </c>
      <c r="O5328" s="34">
        <v>2.8747433264889999</v>
      </c>
    </row>
    <row r="5329" spans="4:15" x14ac:dyDescent="0.2">
      <c r="D5329" s="175"/>
      <c r="E5329" s="4" t="s">
        <v>22</v>
      </c>
      <c r="F5329" s="6"/>
      <c r="G5329" s="5">
        <v>35</v>
      </c>
      <c r="H5329" s="32">
        <v>14.285714285714</v>
      </c>
      <c r="I5329" s="12">
        <v>37.142857142856997</v>
      </c>
      <c r="J5329" s="12">
        <v>22.857142857143</v>
      </c>
      <c r="K5329" s="61">
        <v>42.857142857143003</v>
      </c>
      <c r="L5329" s="28">
        <v>57.142857142856997</v>
      </c>
      <c r="M5329" s="28">
        <v>22.857142857143</v>
      </c>
      <c r="N5329" s="12">
        <v>11.428571428571001</v>
      </c>
      <c r="O5329" s="62">
        <v>0</v>
      </c>
    </row>
    <row r="5330" spans="4:15" x14ac:dyDescent="0.2">
      <c r="D5330" s="175"/>
      <c r="E5330" s="4" t="s">
        <v>23</v>
      </c>
      <c r="F5330" s="6"/>
      <c r="G5330" s="5">
        <v>143</v>
      </c>
      <c r="H5330" s="32">
        <v>15.384615384615</v>
      </c>
      <c r="I5330" s="12">
        <v>38.461538461537998</v>
      </c>
      <c r="J5330" s="12">
        <v>20.979020979021001</v>
      </c>
      <c r="K5330" s="12">
        <v>57.342657342656999</v>
      </c>
      <c r="L5330" s="12">
        <v>53.146853146852997</v>
      </c>
      <c r="M5330" s="12">
        <v>12.587412587413001</v>
      </c>
      <c r="N5330" s="12">
        <v>5.594405594406</v>
      </c>
      <c r="O5330" s="34">
        <v>2.0979020979020002</v>
      </c>
    </row>
    <row r="5331" spans="4:15" x14ac:dyDescent="0.2">
      <c r="D5331" s="175"/>
      <c r="E5331" s="4" t="s">
        <v>24</v>
      </c>
      <c r="F5331" s="6"/>
      <c r="G5331" s="5">
        <v>187</v>
      </c>
      <c r="H5331" s="32">
        <v>14.973262032086</v>
      </c>
      <c r="I5331" s="12">
        <v>41.176470588234999</v>
      </c>
      <c r="J5331" s="12">
        <v>28.877005347594</v>
      </c>
      <c r="K5331" s="12">
        <v>54.545454545455001</v>
      </c>
      <c r="L5331" s="33">
        <v>43.315508021390002</v>
      </c>
      <c r="M5331" s="12">
        <v>18.181818181817999</v>
      </c>
      <c r="N5331" s="12">
        <v>6.4171122994649998</v>
      </c>
      <c r="O5331" s="34">
        <v>2.1390374331549999</v>
      </c>
    </row>
    <row r="5332" spans="4:15" x14ac:dyDescent="0.2">
      <c r="D5332" s="175"/>
      <c r="E5332" s="4" t="s">
        <v>25</v>
      </c>
      <c r="F5332" s="6"/>
      <c r="G5332" s="5">
        <v>71</v>
      </c>
      <c r="H5332" s="32">
        <v>18.309859154929999</v>
      </c>
      <c r="I5332" s="28">
        <v>45.070422535211002</v>
      </c>
      <c r="J5332" s="28">
        <v>30.985915492958</v>
      </c>
      <c r="K5332" s="33">
        <v>49.295774647887001</v>
      </c>
      <c r="L5332" s="12">
        <v>50.704225352112999</v>
      </c>
      <c r="M5332" s="12">
        <v>15.492957746479</v>
      </c>
      <c r="N5332" s="12">
        <v>9.8591549295770005</v>
      </c>
      <c r="O5332" s="34">
        <v>2.8169014084509998</v>
      </c>
    </row>
    <row r="5333" spans="4:15" x14ac:dyDescent="0.2">
      <c r="D5333" s="175"/>
      <c r="E5333" s="4" t="s">
        <v>26</v>
      </c>
      <c r="F5333" s="6"/>
      <c r="G5333" s="5">
        <v>30</v>
      </c>
      <c r="H5333" s="75">
        <v>23.333333333333002</v>
      </c>
      <c r="I5333" s="49">
        <v>56.666666666666998</v>
      </c>
      <c r="J5333" s="28">
        <v>33.333333333333002</v>
      </c>
      <c r="K5333" s="61">
        <v>46.666666666666998</v>
      </c>
      <c r="L5333" s="12">
        <v>53.333333333333002</v>
      </c>
      <c r="M5333" s="12">
        <v>13.333333333333</v>
      </c>
      <c r="N5333" s="12">
        <v>10</v>
      </c>
      <c r="O5333" s="34">
        <v>3.333333333333</v>
      </c>
    </row>
    <row r="5334" spans="4:15" x14ac:dyDescent="0.2">
      <c r="D5334" s="175"/>
      <c r="E5334" s="4" t="s">
        <v>27</v>
      </c>
      <c r="F5334" s="6"/>
      <c r="G5334" s="5">
        <v>70</v>
      </c>
      <c r="H5334" s="32">
        <v>18.571428571428999</v>
      </c>
      <c r="I5334" s="12">
        <v>37.142857142856997</v>
      </c>
      <c r="J5334" s="12">
        <v>24.285714285714</v>
      </c>
      <c r="K5334" s="12">
        <v>54.285714285714</v>
      </c>
      <c r="L5334" s="12">
        <v>45.714285714286</v>
      </c>
      <c r="M5334" s="12">
        <v>17.142857142857</v>
      </c>
      <c r="N5334" s="12">
        <v>7.1428571428570002</v>
      </c>
      <c r="O5334" s="34">
        <v>1.4285714285710001</v>
      </c>
    </row>
    <row r="5335" spans="4:15" x14ac:dyDescent="0.2">
      <c r="D5335" s="175"/>
      <c r="E5335" s="4" t="s">
        <v>28</v>
      </c>
      <c r="F5335" s="6"/>
      <c r="G5335" s="5">
        <v>51</v>
      </c>
      <c r="H5335" s="32">
        <v>15.686274509804001</v>
      </c>
      <c r="I5335" s="28">
        <v>45.098039215686001</v>
      </c>
      <c r="J5335" s="12">
        <v>23.529411764706001</v>
      </c>
      <c r="K5335" s="12">
        <v>62.745098039216003</v>
      </c>
      <c r="L5335" s="33">
        <v>39.215686274509999</v>
      </c>
      <c r="M5335" s="33">
        <v>5.8823529411760003</v>
      </c>
      <c r="N5335" s="33">
        <v>1.9607843137250001</v>
      </c>
      <c r="O5335" s="62">
        <v>0</v>
      </c>
    </row>
    <row r="5336" spans="4:15" x14ac:dyDescent="0.2">
      <c r="D5336" s="175"/>
      <c r="E5336" s="4" t="s">
        <v>29</v>
      </c>
      <c r="F5336" s="6"/>
      <c r="G5336" s="5">
        <v>7</v>
      </c>
      <c r="H5336" s="32">
        <v>14.285714285714</v>
      </c>
      <c r="I5336" s="49">
        <v>57.142857142856997</v>
      </c>
      <c r="J5336" s="49">
        <v>57.142857142856997</v>
      </c>
      <c r="K5336" s="61">
        <v>42.857142857143003</v>
      </c>
      <c r="L5336" s="61">
        <v>28.571428571428999</v>
      </c>
      <c r="M5336" s="12">
        <v>14.285714285714</v>
      </c>
      <c r="N5336" s="90">
        <v>0</v>
      </c>
      <c r="O5336" s="62">
        <v>0</v>
      </c>
    </row>
    <row r="5337" spans="4:15" x14ac:dyDescent="0.2">
      <c r="D5337" s="174" t="s">
        <v>30</v>
      </c>
      <c r="E5337" s="20" t="s">
        <v>31</v>
      </c>
      <c r="F5337" s="22"/>
      <c r="G5337" s="21">
        <v>393</v>
      </c>
      <c r="H5337" s="51">
        <v>16.539440203561998</v>
      </c>
      <c r="I5337" s="19">
        <v>39.949109414757999</v>
      </c>
      <c r="J5337" s="19">
        <v>28.24427480916</v>
      </c>
      <c r="K5337" s="19">
        <v>55.470737913485998</v>
      </c>
      <c r="L5337" s="19">
        <v>45.292620865140002</v>
      </c>
      <c r="M5337" s="19">
        <v>14.503816793893</v>
      </c>
      <c r="N5337" s="19">
        <v>5.5979643765900002</v>
      </c>
      <c r="O5337" s="50">
        <v>3.562340966921</v>
      </c>
    </row>
    <row r="5338" spans="4:15" x14ac:dyDescent="0.2">
      <c r="D5338" s="175"/>
      <c r="E5338" s="4" t="s">
        <v>32</v>
      </c>
      <c r="F5338" s="6"/>
      <c r="G5338" s="5">
        <v>352</v>
      </c>
      <c r="H5338" s="32">
        <v>15.909090909091001</v>
      </c>
      <c r="I5338" s="12">
        <v>38.068181818181998</v>
      </c>
      <c r="J5338" s="12">
        <v>24.431818181817999</v>
      </c>
      <c r="K5338" s="12">
        <v>55.113636363635997</v>
      </c>
      <c r="L5338" s="12">
        <v>50.568181818181998</v>
      </c>
      <c r="M5338" s="12">
        <v>10.511363636364001</v>
      </c>
      <c r="N5338" s="12">
        <v>9.9431818181819995</v>
      </c>
      <c r="O5338" s="34">
        <v>2.556818181818</v>
      </c>
    </row>
    <row r="5339" spans="4:15" x14ac:dyDescent="0.2">
      <c r="D5339" s="175"/>
      <c r="E5339" s="4" t="s">
        <v>33</v>
      </c>
      <c r="F5339" s="6"/>
      <c r="G5339" s="5">
        <v>388</v>
      </c>
      <c r="H5339" s="32">
        <v>13.40206185567</v>
      </c>
      <c r="I5339" s="12">
        <v>42.268041237113003</v>
      </c>
      <c r="J5339" s="12">
        <v>23.195876288659999</v>
      </c>
      <c r="K5339" s="12">
        <v>61.597938144330001</v>
      </c>
      <c r="L5339" s="12">
        <v>50.773195876289002</v>
      </c>
      <c r="M5339" s="12">
        <v>16.494845360825</v>
      </c>
      <c r="N5339" s="12">
        <v>5.9278350515460003</v>
      </c>
      <c r="O5339" s="34">
        <v>1.2886597938140001</v>
      </c>
    </row>
    <row r="5340" spans="4:15" x14ac:dyDescent="0.2">
      <c r="D5340" s="175"/>
      <c r="E5340" s="4" t="s">
        <v>34</v>
      </c>
      <c r="F5340" s="6"/>
      <c r="G5340" s="5">
        <v>89</v>
      </c>
      <c r="H5340" s="32">
        <v>16.853932584270002</v>
      </c>
      <c r="I5340" s="33">
        <v>32.584269662921002</v>
      </c>
      <c r="J5340" s="33">
        <v>15.730337078651999</v>
      </c>
      <c r="K5340" s="49">
        <v>69.662921348314995</v>
      </c>
      <c r="L5340" s="12">
        <v>52.808988764044997</v>
      </c>
      <c r="M5340" s="28">
        <v>21.348314606742001</v>
      </c>
      <c r="N5340" s="12">
        <v>6.7415730337079998</v>
      </c>
      <c r="O5340" s="34">
        <v>1.123595505618</v>
      </c>
    </row>
    <row r="5341" spans="4:15" x14ac:dyDescent="0.2">
      <c r="D5341" s="174" t="s">
        <v>35</v>
      </c>
      <c r="E5341" s="20" t="s">
        <v>36</v>
      </c>
      <c r="F5341" s="22"/>
      <c r="G5341" s="21">
        <v>629</v>
      </c>
      <c r="H5341" s="51">
        <v>17.329093799681999</v>
      </c>
      <c r="I5341" s="19">
        <v>37.360890302066998</v>
      </c>
      <c r="J5341" s="19">
        <v>24.801271860095</v>
      </c>
      <c r="K5341" s="19">
        <v>59.936406995231003</v>
      </c>
      <c r="L5341" s="19">
        <v>51.192368839427999</v>
      </c>
      <c r="M5341" s="19">
        <v>17.329093799681999</v>
      </c>
      <c r="N5341" s="19">
        <v>6.8362480127190004</v>
      </c>
      <c r="O5341" s="50">
        <v>2.3847376788550001</v>
      </c>
    </row>
    <row r="5342" spans="4:15" x14ac:dyDescent="0.2">
      <c r="D5342" s="175"/>
      <c r="E5342" s="4" t="s">
        <v>37</v>
      </c>
      <c r="F5342" s="6"/>
      <c r="G5342" s="5">
        <v>593</v>
      </c>
      <c r="H5342" s="32">
        <v>13.322091062395</v>
      </c>
      <c r="I5342" s="12">
        <v>41.989881956155003</v>
      </c>
      <c r="J5342" s="12">
        <v>24.451939291736998</v>
      </c>
      <c r="K5342" s="12">
        <v>56.661045531196997</v>
      </c>
      <c r="L5342" s="12">
        <v>46.880269814503002</v>
      </c>
      <c r="M5342" s="12">
        <v>11.467116357504</v>
      </c>
      <c r="N5342" s="12">
        <v>7.2512647554810004</v>
      </c>
      <c r="O5342" s="34">
        <v>2.3608768971330001</v>
      </c>
    </row>
    <row r="5343" spans="4:15" x14ac:dyDescent="0.2">
      <c r="D5343" s="174" t="s">
        <v>38</v>
      </c>
      <c r="E5343" s="20" t="s">
        <v>39</v>
      </c>
      <c r="F5343" s="22"/>
      <c r="G5343" s="21">
        <v>64</v>
      </c>
      <c r="H5343" s="119">
        <v>29.6875</v>
      </c>
      <c r="I5343" s="19">
        <v>43.75</v>
      </c>
      <c r="J5343" s="19">
        <v>25</v>
      </c>
      <c r="K5343" s="98">
        <v>46.875</v>
      </c>
      <c r="L5343" s="78">
        <v>42.1875</v>
      </c>
      <c r="M5343" s="19">
        <v>15.625</v>
      </c>
      <c r="N5343" s="19">
        <v>4.6875</v>
      </c>
      <c r="O5343" s="100">
        <v>0</v>
      </c>
    </row>
    <row r="5344" spans="4:15" x14ac:dyDescent="0.2">
      <c r="D5344" s="175"/>
      <c r="E5344" s="4" t="s">
        <v>40</v>
      </c>
      <c r="F5344" s="6"/>
      <c r="G5344" s="5">
        <v>147</v>
      </c>
      <c r="H5344" s="75">
        <v>24.489795918367001</v>
      </c>
      <c r="I5344" s="49">
        <v>50.340136054421997</v>
      </c>
      <c r="J5344" s="12">
        <v>27.210884353741001</v>
      </c>
      <c r="K5344" s="33">
        <v>51.700680272108997</v>
      </c>
      <c r="L5344" s="12">
        <v>48.299319727891003</v>
      </c>
      <c r="M5344" s="12">
        <v>13.605442176871</v>
      </c>
      <c r="N5344" s="12">
        <v>2.7210884353739999</v>
      </c>
      <c r="O5344" s="62">
        <v>0</v>
      </c>
    </row>
    <row r="5345" spans="2:15" x14ac:dyDescent="0.2">
      <c r="D5345" s="175"/>
      <c r="E5345" s="4" t="s">
        <v>41</v>
      </c>
      <c r="F5345" s="6"/>
      <c r="G5345" s="5">
        <v>204</v>
      </c>
      <c r="H5345" s="32">
        <v>19.607843137254999</v>
      </c>
      <c r="I5345" s="28">
        <v>47.058823529412003</v>
      </c>
      <c r="J5345" s="28">
        <v>29.901960784313999</v>
      </c>
      <c r="K5345" s="12">
        <v>60.784313725490001</v>
      </c>
      <c r="L5345" s="12">
        <v>51.960784313725</v>
      </c>
      <c r="M5345" s="12">
        <v>18.137254901961001</v>
      </c>
      <c r="N5345" s="12">
        <v>4.9019607843140003</v>
      </c>
      <c r="O5345" s="34">
        <v>0.98039215686299996</v>
      </c>
    </row>
    <row r="5346" spans="2:15" x14ac:dyDescent="0.2">
      <c r="D5346" s="175"/>
      <c r="E5346" s="4" t="s">
        <v>42</v>
      </c>
      <c r="F5346" s="6"/>
      <c r="G5346" s="5">
        <v>210</v>
      </c>
      <c r="H5346" s="32">
        <v>12.380952380951999</v>
      </c>
      <c r="I5346" s="12">
        <v>41.428571428570997</v>
      </c>
      <c r="J5346" s="12">
        <v>27.619047619048001</v>
      </c>
      <c r="K5346" s="28">
        <v>64.285714285713993</v>
      </c>
      <c r="L5346" s="12">
        <v>50.952380952380999</v>
      </c>
      <c r="M5346" s="12">
        <v>16.190476190476002</v>
      </c>
      <c r="N5346" s="12">
        <v>6.1904761904759997</v>
      </c>
      <c r="O5346" s="34">
        <v>1.4285714285710001</v>
      </c>
    </row>
    <row r="5347" spans="2:15" x14ac:dyDescent="0.2">
      <c r="D5347" s="175"/>
      <c r="E5347" s="4" t="s">
        <v>43</v>
      </c>
      <c r="F5347" s="6"/>
      <c r="G5347" s="5">
        <v>204</v>
      </c>
      <c r="H5347" s="32">
        <v>15.686274509804001</v>
      </c>
      <c r="I5347" s="12">
        <v>38.235294117647001</v>
      </c>
      <c r="J5347" s="12">
        <v>22.549019607843</v>
      </c>
      <c r="K5347" s="12">
        <v>60.294117647058997</v>
      </c>
      <c r="L5347" s="12">
        <v>50.490196078430998</v>
      </c>
      <c r="M5347" s="12">
        <v>15.686274509804001</v>
      </c>
      <c r="N5347" s="12">
        <v>9.8039215686270005</v>
      </c>
      <c r="O5347" s="34">
        <v>0.98039215686299996</v>
      </c>
    </row>
    <row r="5348" spans="2:15" x14ac:dyDescent="0.2">
      <c r="D5348" s="175"/>
      <c r="E5348" s="4" t="s">
        <v>44</v>
      </c>
      <c r="F5348" s="6"/>
      <c r="G5348" s="5">
        <v>223</v>
      </c>
      <c r="H5348" s="77">
        <v>8.9686098654710005</v>
      </c>
      <c r="I5348" s="33">
        <v>32.735426008969</v>
      </c>
      <c r="J5348" s="12">
        <v>20.179372197309</v>
      </c>
      <c r="K5348" s="12">
        <v>59.192825112107997</v>
      </c>
      <c r="L5348" s="12">
        <v>51.569506726457</v>
      </c>
      <c r="M5348" s="12">
        <v>13.452914798206001</v>
      </c>
      <c r="N5348" s="12">
        <v>8.0717488789239997</v>
      </c>
      <c r="O5348" s="34">
        <v>3.5874439461879999</v>
      </c>
    </row>
    <row r="5349" spans="2:15" x14ac:dyDescent="0.2">
      <c r="D5349" s="176"/>
      <c r="E5349" s="59" t="s">
        <v>45</v>
      </c>
      <c r="F5349" s="60"/>
      <c r="G5349" s="56">
        <v>170</v>
      </c>
      <c r="H5349" s="126">
        <v>8.8235294117649996</v>
      </c>
      <c r="I5349" s="92">
        <v>28.235294117647001</v>
      </c>
      <c r="J5349" s="47">
        <v>20.588235294118</v>
      </c>
      <c r="K5349" s="47">
        <v>54.705882352941003</v>
      </c>
      <c r="L5349" s="95">
        <v>41.764705882352999</v>
      </c>
      <c r="M5349" s="95">
        <v>8.2352941176469994</v>
      </c>
      <c r="N5349" s="47">
        <v>10.588235294118</v>
      </c>
      <c r="O5349" s="112">
        <v>8.2352941176469994</v>
      </c>
    </row>
    <row r="5351" spans="2:15" x14ac:dyDescent="0.2">
      <c r="B5351" s="43" t="str">
        <f xml:space="preserve"> HYPERLINK("#'目次'!B200", "[194]")</f>
        <v>[194]</v>
      </c>
      <c r="C5351" s="31" t="s">
        <v>379</v>
      </c>
    </row>
    <row r="5355" spans="2:15" ht="72" x14ac:dyDescent="0.2">
      <c r="D5355" s="177"/>
      <c r="E5355" s="178"/>
      <c r="F5355" s="178"/>
      <c r="G5355" s="40" t="s">
        <v>14</v>
      </c>
      <c r="H5355" s="42" t="s">
        <v>380</v>
      </c>
      <c r="I5355" s="15" t="s">
        <v>381</v>
      </c>
      <c r="J5355" s="15" t="s">
        <v>382</v>
      </c>
      <c r="K5355" s="15" t="s">
        <v>358</v>
      </c>
      <c r="L5355" s="15" t="s">
        <v>383</v>
      </c>
      <c r="M5355" s="15" t="s">
        <v>384</v>
      </c>
      <c r="N5355" s="15" t="s">
        <v>86</v>
      </c>
      <c r="O5355" s="44" t="s">
        <v>17</v>
      </c>
    </row>
    <row r="5356" spans="2:15" x14ac:dyDescent="0.2">
      <c r="D5356" s="179"/>
      <c r="E5356" s="180"/>
      <c r="F5356" s="180"/>
      <c r="G5356" s="39"/>
      <c r="H5356" s="41"/>
      <c r="I5356" s="14"/>
      <c r="J5356" s="14"/>
      <c r="K5356" s="14"/>
      <c r="L5356" s="14"/>
      <c r="M5356" s="14"/>
      <c r="N5356" s="14"/>
      <c r="O5356" s="38"/>
    </row>
    <row r="5357" spans="2:15" x14ac:dyDescent="0.2">
      <c r="D5357" s="58"/>
      <c r="E5357" s="53" t="s">
        <v>14</v>
      </c>
      <c r="F5357" s="52"/>
      <c r="G5357" s="37">
        <v>1222</v>
      </c>
      <c r="H5357" s="24">
        <v>15.384615384615</v>
      </c>
      <c r="I5357" s="24">
        <v>39.607201309329</v>
      </c>
      <c r="J5357" s="24">
        <v>24.631751227496</v>
      </c>
      <c r="K5357" s="24">
        <v>58.346972176759003</v>
      </c>
      <c r="L5357" s="24">
        <v>49.099836333878997</v>
      </c>
      <c r="M5357" s="24">
        <v>14.484451718494</v>
      </c>
      <c r="N5357" s="24">
        <v>7.0376432078560001</v>
      </c>
      <c r="O5357" s="68">
        <v>2.3731587561369998</v>
      </c>
    </row>
    <row r="5358" spans="2:15" x14ac:dyDescent="0.2">
      <c r="D5358" s="174" t="s">
        <v>52</v>
      </c>
      <c r="E5358" s="20" t="s">
        <v>53</v>
      </c>
      <c r="F5358" s="22"/>
      <c r="G5358" s="21">
        <v>15</v>
      </c>
      <c r="H5358" s="51">
        <v>13.333333333333</v>
      </c>
      <c r="I5358" s="88">
        <v>46.666666666666998</v>
      </c>
      <c r="J5358" s="98">
        <v>13.333333333333</v>
      </c>
      <c r="K5358" s="19">
        <v>60</v>
      </c>
      <c r="L5358" s="105">
        <v>73.333333333333002</v>
      </c>
      <c r="M5358" s="88">
        <v>20</v>
      </c>
      <c r="N5358" s="123">
        <v>0</v>
      </c>
      <c r="O5358" s="100">
        <v>0</v>
      </c>
    </row>
    <row r="5359" spans="2:15" ht="24" x14ac:dyDescent="0.2">
      <c r="D5359" s="175"/>
      <c r="E5359" s="4" t="s">
        <v>54</v>
      </c>
      <c r="F5359" s="6"/>
      <c r="G5359" s="5">
        <v>122</v>
      </c>
      <c r="H5359" s="32">
        <v>15.573770491803</v>
      </c>
      <c r="I5359" s="33">
        <v>31.147540983607001</v>
      </c>
      <c r="J5359" s="33">
        <v>18.852459016392999</v>
      </c>
      <c r="K5359" s="12">
        <v>55.737704918033003</v>
      </c>
      <c r="L5359" s="12">
        <v>51.639344262294998</v>
      </c>
      <c r="M5359" s="12">
        <v>18.032786885246001</v>
      </c>
      <c r="N5359" s="12">
        <v>9.0163934426230004</v>
      </c>
      <c r="O5359" s="34">
        <v>2.459016393443</v>
      </c>
    </row>
    <row r="5360" spans="2:15" x14ac:dyDescent="0.2">
      <c r="D5360" s="175"/>
      <c r="E5360" s="4" t="s">
        <v>55</v>
      </c>
      <c r="F5360" s="6"/>
      <c r="G5360" s="5">
        <v>43</v>
      </c>
      <c r="H5360" s="75">
        <v>23.255813953488001</v>
      </c>
      <c r="I5360" s="12">
        <v>41.860465116279002</v>
      </c>
      <c r="J5360" s="12">
        <v>20.930232558139998</v>
      </c>
      <c r="K5360" s="12">
        <v>60.465116279070003</v>
      </c>
      <c r="L5360" s="33">
        <v>39.534883720929997</v>
      </c>
      <c r="M5360" s="49">
        <v>34.883720930232997</v>
      </c>
      <c r="N5360" s="12">
        <v>6.9767441860470001</v>
      </c>
      <c r="O5360" s="34">
        <v>2.3255813953489999</v>
      </c>
    </row>
    <row r="5361" spans="4:15" x14ac:dyDescent="0.2">
      <c r="D5361" s="175"/>
      <c r="E5361" s="4" t="s">
        <v>56</v>
      </c>
      <c r="F5361" s="6"/>
      <c r="G5361" s="5">
        <v>60</v>
      </c>
      <c r="H5361" s="32">
        <v>20</v>
      </c>
      <c r="I5361" s="12">
        <v>40</v>
      </c>
      <c r="J5361" s="28">
        <v>30</v>
      </c>
      <c r="K5361" s="12">
        <v>61.666666666666998</v>
      </c>
      <c r="L5361" s="12">
        <v>50</v>
      </c>
      <c r="M5361" s="12">
        <v>11.666666666667</v>
      </c>
      <c r="N5361" s="12">
        <v>3.333333333333</v>
      </c>
      <c r="O5361" s="34">
        <v>5</v>
      </c>
    </row>
    <row r="5362" spans="4:15" x14ac:dyDescent="0.2">
      <c r="D5362" s="175"/>
      <c r="E5362" s="4" t="s">
        <v>57</v>
      </c>
      <c r="F5362" s="6"/>
      <c r="G5362" s="5">
        <v>286</v>
      </c>
      <c r="H5362" s="32">
        <v>15.734265734266</v>
      </c>
      <c r="I5362" s="12">
        <v>41.958041958042003</v>
      </c>
      <c r="J5362" s="12">
        <v>29.020979020978999</v>
      </c>
      <c r="K5362" s="12">
        <v>61.188811188811002</v>
      </c>
      <c r="L5362" s="12">
        <v>53.496503496503003</v>
      </c>
      <c r="M5362" s="12">
        <v>16.083916083916002</v>
      </c>
      <c r="N5362" s="12">
        <v>5.2447552447549999</v>
      </c>
      <c r="O5362" s="34">
        <v>0.34965034965000003</v>
      </c>
    </row>
    <row r="5363" spans="4:15" x14ac:dyDescent="0.2">
      <c r="D5363" s="175"/>
      <c r="E5363" s="4" t="s">
        <v>58</v>
      </c>
      <c r="F5363" s="6"/>
      <c r="G5363" s="5">
        <v>129</v>
      </c>
      <c r="H5363" s="75">
        <v>20.930232558139998</v>
      </c>
      <c r="I5363" s="12">
        <v>43.410852713178002</v>
      </c>
      <c r="J5363" s="12">
        <v>22.480620155038999</v>
      </c>
      <c r="K5363" s="28">
        <v>63.565891472868003</v>
      </c>
      <c r="L5363" s="12">
        <v>50.387596899225002</v>
      </c>
      <c r="M5363" s="12">
        <v>16.279069767442</v>
      </c>
      <c r="N5363" s="12">
        <v>4.6511627906979998</v>
      </c>
      <c r="O5363" s="34">
        <v>2.3255813953489999</v>
      </c>
    </row>
    <row r="5364" spans="4:15" x14ac:dyDescent="0.2">
      <c r="D5364" s="175"/>
      <c r="E5364" s="4" t="s">
        <v>59</v>
      </c>
      <c r="F5364" s="6"/>
      <c r="G5364" s="5">
        <v>195</v>
      </c>
      <c r="H5364" s="32">
        <v>11.282051282051</v>
      </c>
      <c r="I5364" s="12">
        <v>42.051282051282001</v>
      </c>
      <c r="J5364" s="12">
        <v>26.666666666666998</v>
      </c>
      <c r="K5364" s="12">
        <v>60</v>
      </c>
      <c r="L5364" s="33">
        <v>43.589743589744003</v>
      </c>
      <c r="M5364" s="12">
        <v>10.769230769230999</v>
      </c>
      <c r="N5364" s="12">
        <v>8.7179487179489996</v>
      </c>
      <c r="O5364" s="34">
        <v>1.538461538462</v>
      </c>
    </row>
    <row r="5365" spans="4:15" x14ac:dyDescent="0.2">
      <c r="D5365" s="175"/>
      <c r="E5365" s="4" t="s">
        <v>60</v>
      </c>
      <c r="F5365" s="6"/>
      <c r="G5365" s="5">
        <v>176</v>
      </c>
      <c r="H5365" s="32">
        <v>10.795454545455</v>
      </c>
      <c r="I5365" s="12">
        <v>38.068181818181998</v>
      </c>
      <c r="J5365" s="12">
        <v>21.022727272727</v>
      </c>
      <c r="K5365" s="12">
        <v>53.409090909090999</v>
      </c>
      <c r="L5365" s="12">
        <v>47.727272727272997</v>
      </c>
      <c r="M5365" s="12">
        <v>11.363636363635999</v>
      </c>
      <c r="N5365" s="12">
        <v>8.5227272727269998</v>
      </c>
      <c r="O5365" s="34">
        <v>3.9772727272730002</v>
      </c>
    </row>
    <row r="5366" spans="4:15" x14ac:dyDescent="0.2">
      <c r="D5366" s="175"/>
      <c r="E5366" s="4" t="s">
        <v>61</v>
      </c>
      <c r="F5366" s="6"/>
      <c r="G5366" s="5">
        <v>78</v>
      </c>
      <c r="H5366" s="94">
        <v>26.923076923077002</v>
      </c>
      <c r="I5366" s="28">
        <v>46.153846153845997</v>
      </c>
      <c r="J5366" s="12">
        <v>28.205128205127998</v>
      </c>
      <c r="K5366" s="61">
        <v>46.153846153845997</v>
      </c>
      <c r="L5366" s="61">
        <v>38.461538461537998</v>
      </c>
      <c r="M5366" s="12">
        <v>12.820512820513001</v>
      </c>
      <c r="N5366" s="12">
        <v>2.564102564103</v>
      </c>
      <c r="O5366" s="62">
        <v>0</v>
      </c>
    </row>
    <row r="5367" spans="4:15" x14ac:dyDescent="0.2">
      <c r="D5367" s="175"/>
      <c r="E5367" s="4" t="s">
        <v>62</v>
      </c>
      <c r="F5367" s="6"/>
      <c r="G5367" s="5">
        <v>113</v>
      </c>
      <c r="H5367" s="77">
        <v>9.7345132743360008</v>
      </c>
      <c r="I5367" s="33">
        <v>30.973451327433999</v>
      </c>
      <c r="J5367" s="12">
        <v>22.123893805310001</v>
      </c>
      <c r="K5367" s="12">
        <v>60.176991150441999</v>
      </c>
      <c r="L5367" s="28">
        <v>54.867256637167998</v>
      </c>
      <c r="M5367" s="12">
        <v>10.619469026549</v>
      </c>
      <c r="N5367" s="28">
        <v>12.389380530973</v>
      </c>
      <c r="O5367" s="34">
        <v>5.3097345132739999</v>
      </c>
    </row>
    <row r="5368" spans="4:15" x14ac:dyDescent="0.2">
      <c r="D5368" s="174" t="s">
        <v>63</v>
      </c>
      <c r="E5368" s="20" t="s">
        <v>64</v>
      </c>
      <c r="F5368" s="22"/>
      <c r="G5368" s="21">
        <v>234</v>
      </c>
      <c r="H5368" s="51">
        <v>13.675213675214</v>
      </c>
      <c r="I5368" s="19">
        <v>35.042735042735004</v>
      </c>
      <c r="J5368" s="19">
        <v>20.08547008547</v>
      </c>
      <c r="K5368" s="19">
        <v>55.128205128205003</v>
      </c>
      <c r="L5368" s="78">
        <v>43.162393162393002</v>
      </c>
      <c r="M5368" s="19">
        <v>13.675213675214</v>
      </c>
      <c r="N5368" s="19">
        <v>11.965811965812</v>
      </c>
      <c r="O5368" s="50">
        <v>4.2735042735039999</v>
      </c>
    </row>
    <row r="5369" spans="4:15" x14ac:dyDescent="0.2">
      <c r="D5369" s="175"/>
      <c r="E5369" s="4" t="s">
        <v>65</v>
      </c>
      <c r="F5369" s="6"/>
      <c r="G5369" s="5">
        <v>172</v>
      </c>
      <c r="H5369" s="32">
        <v>15.116279069767</v>
      </c>
      <c r="I5369" s="33">
        <v>31.976744186047</v>
      </c>
      <c r="J5369" s="12">
        <v>19.767441860464999</v>
      </c>
      <c r="K5369" s="28">
        <v>66.860465116279002</v>
      </c>
      <c r="L5369" s="12">
        <v>47.674418604651002</v>
      </c>
      <c r="M5369" s="12">
        <v>14.534883720930001</v>
      </c>
      <c r="N5369" s="12">
        <v>5.8139534883720003</v>
      </c>
      <c r="O5369" s="34">
        <v>2.9069767441860002</v>
      </c>
    </row>
    <row r="5370" spans="4:15" x14ac:dyDescent="0.2">
      <c r="D5370" s="175"/>
      <c r="E5370" s="4" t="s">
        <v>66</v>
      </c>
      <c r="F5370" s="6"/>
      <c r="G5370" s="5">
        <v>165</v>
      </c>
      <c r="H5370" s="32">
        <v>12.121212121212</v>
      </c>
      <c r="I5370" s="12">
        <v>40.606060606061</v>
      </c>
      <c r="J5370" s="12">
        <v>27.272727272727</v>
      </c>
      <c r="K5370" s="12">
        <v>54.545454545455001</v>
      </c>
      <c r="L5370" s="28">
        <v>54.545454545455001</v>
      </c>
      <c r="M5370" s="12">
        <v>13.939393939394</v>
      </c>
      <c r="N5370" s="12">
        <v>6.666666666667</v>
      </c>
      <c r="O5370" s="34">
        <v>2.4242424242420002</v>
      </c>
    </row>
    <row r="5371" spans="4:15" x14ac:dyDescent="0.2">
      <c r="D5371" s="175"/>
      <c r="E5371" s="4" t="s">
        <v>67</v>
      </c>
      <c r="F5371" s="6"/>
      <c r="G5371" s="5">
        <v>158</v>
      </c>
      <c r="H5371" s="32">
        <v>17.088607594936999</v>
      </c>
      <c r="I5371" s="28">
        <v>45.569620253164999</v>
      </c>
      <c r="J5371" s="12">
        <v>27.848101265823001</v>
      </c>
      <c r="K5371" s="12">
        <v>57.594936708860999</v>
      </c>
      <c r="L5371" s="12">
        <v>50</v>
      </c>
      <c r="M5371" s="12">
        <v>12.025316455696</v>
      </c>
      <c r="N5371" s="12">
        <v>6.3291139240509997</v>
      </c>
      <c r="O5371" s="34">
        <v>2.5316455696200002</v>
      </c>
    </row>
    <row r="5372" spans="4:15" x14ac:dyDescent="0.2">
      <c r="D5372" s="175"/>
      <c r="E5372" s="4" t="s">
        <v>68</v>
      </c>
      <c r="F5372" s="6"/>
      <c r="G5372" s="5">
        <v>112</v>
      </c>
      <c r="H5372" s="75">
        <v>21.428571428571001</v>
      </c>
      <c r="I5372" s="12">
        <v>42.857142857143003</v>
      </c>
      <c r="J5372" s="12">
        <v>26.785714285714</v>
      </c>
      <c r="K5372" s="12">
        <v>56.25</v>
      </c>
      <c r="L5372" s="12">
        <v>44.642857142856997</v>
      </c>
      <c r="M5372" s="12">
        <v>10.714285714286</v>
      </c>
      <c r="N5372" s="12">
        <v>7.1428571428570002</v>
      </c>
      <c r="O5372" s="34">
        <v>0.89285714285700002</v>
      </c>
    </row>
    <row r="5373" spans="4:15" x14ac:dyDescent="0.2">
      <c r="D5373" s="175"/>
      <c r="E5373" s="4" t="s">
        <v>69</v>
      </c>
      <c r="F5373" s="6"/>
      <c r="G5373" s="5">
        <v>92</v>
      </c>
      <c r="H5373" s="75">
        <v>20.652173913043001</v>
      </c>
      <c r="I5373" s="49">
        <v>50</v>
      </c>
      <c r="J5373" s="28">
        <v>30.434782608696</v>
      </c>
      <c r="K5373" s="12">
        <v>61.956521739129997</v>
      </c>
      <c r="L5373" s="12">
        <v>53.260869565217</v>
      </c>
      <c r="M5373" s="12">
        <v>16.304347826087</v>
      </c>
      <c r="N5373" s="12">
        <v>5.4347826086959996</v>
      </c>
      <c r="O5373" s="34">
        <v>1.086956521739</v>
      </c>
    </row>
    <row r="5374" spans="4:15" x14ac:dyDescent="0.2">
      <c r="D5374" s="175"/>
      <c r="E5374" s="4" t="s">
        <v>70</v>
      </c>
      <c r="F5374" s="6"/>
      <c r="G5374" s="5">
        <v>131</v>
      </c>
      <c r="H5374" s="32">
        <v>10.687022900763001</v>
      </c>
      <c r="I5374" s="12">
        <v>42.748091603052998</v>
      </c>
      <c r="J5374" s="12">
        <v>23.664122137404998</v>
      </c>
      <c r="K5374" s="12">
        <v>57.251908396947002</v>
      </c>
      <c r="L5374" s="12">
        <v>46.564885496183003</v>
      </c>
      <c r="M5374" s="12">
        <v>14.503816793893</v>
      </c>
      <c r="N5374" s="12">
        <v>4.5801526717560002</v>
      </c>
      <c r="O5374" s="34">
        <v>0.76335877862599999</v>
      </c>
    </row>
    <row r="5375" spans="4:15" x14ac:dyDescent="0.2">
      <c r="D5375" s="175"/>
      <c r="E5375" s="4" t="s">
        <v>71</v>
      </c>
      <c r="F5375" s="6"/>
      <c r="G5375" s="5">
        <v>71</v>
      </c>
      <c r="H5375" s="32">
        <v>15.492957746479</v>
      </c>
      <c r="I5375" s="12">
        <v>35.211267605633999</v>
      </c>
      <c r="J5375" s="12">
        <v>26.760563380282001</v>
      </c>
      <c r="K5375" s="12">
        <v>61.971830985914998</v>
      </c>
      <c r="L5375" s="28">
        <v>56.338028169014002</v>
      </c>
      <c r="M5375" s="28">
        <v>23.943661971830998</v>
      </c>
      <c r="N5375" s="12">
        <v>2.8169014084509998</v>
      </c>
      <c r="O5375" s="62">
        <v>0</v>
      </c>
    </row>
    <row r="5376" spans="4:15" x14ac:dyDescent="0.2">
      <c r="D5376" s="176"/>
      <c r="E5376" s="59" t="s">
        <v>72</v>
      </c>
      <c r="F5376" s="60"/>
      <c r="G5376" s="56">
        <v>70</v>
      </c>
      <c r="H5376" s="83">
        <v>15.714285714286</v>
      </c>
      <c r="I5376" s="47">
        <v>41.428571428570997</v>
      </c>
      <c r="J5376" s="47">
        <v>28.571428571428999</v>
      </c>
      <c r="K5376" s="47">
        <v>58.571428571429003</v>
      </c>
      <c r="L5376" s="102">
        <v>58.571428571429003</v>
      </c>
      <c r="M5376" s="47">
        <v>17.142857142857</v>
      </c>
      <c r="N5376" s="47">
        <v>7.1428571428570002</v>
      </c>
      <c r="O5376" s="85">
        <v>1.4285714285710001</v>
      </c>
    </row>
    <row r="5378" spans="2:15" x14ac:dyDescent="0.2">
      <c r="B5378" s="43" t="str">
        <f xml:space="preserve"> HYPERLINK("#'目次'!B201", "[195]")</f>
        <v>[195]</v>
      </c>
      <c r="C5378" s="31" t="s">
        <v>379</v>
      </c>
    </row>
    <row r="5381" spans="2:15" x14ac:dyDescent="0.2">
      <c r="C5381" s="31" t="s">
        <v>75</v>
      </c>
    </row>
    <row r="5382" spans="2:15" ht="72" x14ac:dyDescent="0.2">
      <c r="D5382" s="177"/>
      <c r="E5382" s="178"/>
      <c r="F5382" s="178"/>
      <c r="G5382" s="40" t="s">
        <v>14</v>
      </c>
      <c r="H5382" s="42" t="s">
        <v>380</v>
      </c>
      <c r="I5382" s="15" t="s">
        <v>381</v>
      </c>
      <c r="J5382" s="15" t="s">
        <v>382</v>
      </c>
      <c r="K5382" s="15" t="s">
        <v>358</v>
      </c>
      <c r="L5382" s="15" t="s">
        <v>383</v>
      </c>
      <c r="M5382" s="15" t="s">
        <v>384</v>
      </c>
      <c r="N5382" s="15" t="s">
        <v>86</v>
      </c>
      <c r="O5382" s="44" t="s">
        <v>17</v>
      </c>
    </row>
    <row r="5383" spans="2:15" x14ac:dyDescent="0.2">
      <c r="D5383" s="179"/>
      <c r="E5383" s="180"/>
      <c r="F5383" s="180"/>
      <c r="G5383" s="39"/>
      <c r="H5383" s="41"/>
      <c r="I5383" s="14"/>
      <c r="J5383" s="14"/>
      <c r="K5383" s="14"/>
      <c r="L5383" s="14"/>
      <c r="M5383" s="14"/>
      <c r="N5383" s="14"/>
      <c r="O5383" s="38"/>
    </row>
    <row r="5384" spans="2:15" x14ac:dyDescent="0.2">
      <c r="D5384" s="58"/>
      <c r="E5384" s="53" t="s">
        <v>14</v>
      </c>
      <c r="F5384" s="52"/>
      <c r="G5384" s="37">
        <v>1222</v>
      </c>
      <c r="H5384" s="24">
        <v>15.384615384615</v>
      </c>
      <c r="I5384" s="24">
        <v>39.607201309329</v>
      </c>
      <c r="J5384" s="24">
        <v>24.631751227496</v>
      </c>
      <c r="K5384" s="24">
        <v>58.346972176759003</v>
      </c>
      <c r="L5384" s="24">
        <v>49.099836333878997</v>
      </c>
      <c r="M5384" s="24">
        <v>14.484451718494</v>
      </c>
      <c r="N5384" s="24">
        <v>7.0376432078560001</v>
      </c>
      <c r="O5384" s="68">
        <v>2.3731587561369998</v>
      </c>
    </row>
    <row r="5385" spans="2:15" x14ac:dyDescent="0.2">
      <c r="D5385" s="174" t="s">
        <v>36</v>
      </c>
      <c r="E5385" s="20" t="s">
        <v>76</v>
      </c>
      <c r="F5385" s="22"/>
      <c r="G5385" s="21">
        <v>629</v>
      </c>
      <c r="H5385" s="51">
        <v>17.329093799681999</v>
      </c>
      <c r="I5385" s="19">
        <v>37.360890302066998</v>
      </c>
      <c r="J5385" s="19">
        <v>24.801271860095</v>
      </c>
      <c r="K5385" s="19">
        <v>59.936406995231003</v>
      </c>
      <c r="L5385" s="19">
        <v>51.192368839427999</v>
      </c>
      <c r="M5385" s="19">
        <v>17.329093799681999</v>
      </c>
      <c r="N5385" s="19">
        <v>6.8362480127190004</v>
      </c>
      <c r="O5385" s="50">
        <v>2.3847376788550001</v>
      </c>
    </row>
    <row r="5386" spans="2:15" x14ac:dyDescent="0.2">
      <c r="D5386" s="175"/>
      <c r="E5386" s="4" t="s">
        <v>39</v>
      </c>
      <c r="F5386" s="6"/>
      <c r="G5386" s="5">
        <v>37</v>
      </c>
      <c r="H5386" s="94">
        <v>27.027027027027</v>
      </c>
      <c r="I5386" s="12">
        <v>35.135135135135002</v>
      </c>
      <c r="J5386" s="12">
        <v>27.027027027027</v>
      </c>
      <c r="K5386" s="33">
        <v>51.351351351350999</v>
      </c>
      <c r="L5386" s="33">
        <v>40.540540540541002</v>
      </c>
      <c r="M5386" s="28">
        <v>21.621621621622001</v>
      </c>
      <c r="N5386" s="12">
        <v>5.4054054054050003</v>
      </c>
      <c r="O5386" s="62">
        <v>0</v>
      </c>
    </row>
    <row r="5387" spans="2:15" x14ac:dyDescent="0.2">
      <c r="D5387" s="175"/>
      <c r="E5387" s="4" t="s">
        <v>40</v>
      </c>
      <c r="F5387" s="6"/>
      <c r="G5387" s="5">
        <v>73</v>
      </c>
      <c r="H5387" s="75">
        <v>23.287671232876999</v>
      </c>
      <c r="I5387" s="12">
        <v>39.726027397259998</v>
      </c>
      <c r="J5387" s="12">
        <v>21.917808219177999</v>
      </c>
      <c r="K5387" s="12">
        <v>58.904109589040999</v>
      </c>
      <c r="L5387" s="12">
        <v>52.054794520548</v>
      </c>
      <c r="M5387" s="12">
        <v>17.808219178081998</v>
      </c>
      <c r="N5387" s="12">
        <v>4.1095890410960001</v>
      </c>
      <c r="O5387" s="62">
        <v>0</v>
      </c>
    </row>
    <row r="5388" spans="2:15" x14ac:dyDescent="0.2">
      <c r="D5388" s="175"/>
      <c r="E5388" s="4" t="s">
        <v>41</v>
      </c>
      <c r="F5388" s="6"/>
      <c r="G5388" s="5">
        <v>108</v>
      </c>
      <c r="H5388" s="75">
        <v>24.074074074074002</v>
      </c>
      <c r="I5388" s="28">
        <v>46.296296296295999</v>
      </c>
      <c r="J5388" s="28">
        <v>30.555555555556001</v>
      </c>
      <c r="K5388" s="12">
        <v>54.629629629630003</v>
      </c>
      <c r="L5388" s="49">
        <v>59.259259259258997</v>
      </c>
      <c r="M5388" s="12">
        <v>18.518518518518999</v>
      </c>
      <c r="N5388" s="12">
        <v>2.7777777777780002</v>
      </c>
      <c r="O5388" s="34">
        <v>0.92592592592599998</v>
      </c>
    </row>
    <row r="5389" spans="2:15" x14ac:dyDescent="0.2">
      <c r="D5389" s="175"/>
      <c r="E5389" s="4" t="s">
        <v>42</v>
      </c>
      <c r="F5389" s="6"/>
      <c r="G5389" s="5">
        <v>113</v>
      </c>
      <c r="H5389" s="32">
        <v>15.044247787611001</v>
      </c>
      <c r="I5389" s="12">
        <v>43.362831858406999</v>
      </c>
      <c r="J5389" s="12">
        <v>26.548672566372002</v>
      </c>
      <c r="K5389" s="28">
        <v>64.601769911503993</v>
      </c>
      <c r="L5389" s="12">
        <v>49.557522123894003</v>
      </c>
      <c r="M5389" s="12">
        <v>17.699115044248</v>
      </c>
      <c r="N5389" s="12">
        <v>7.0796460176989999</v>
      </c>
      <c r="O5389" s="34">
        <v>2.654867256637</v>
      </c>
    </row>
    <row r="5390" spans="2:15" x14ac:dyDescent="0.2">
      <c r="D5390" s="175"/>
      <c r="E5390" s="4" t="s">
        <v>43</v>
      </c>
      <c r="F5390" s="6"/>
      <c r="G5390" s="5">
        <v>101</v>
      </c>
      <c r="H5390" s="32">
        <v>15.841584158416</v>
      </c>
      <c r="I5390" s="12">
        <v>34.653465346535</v>
      </c>
      <c r="J5390" s="12">
        <v>20.792079207920999</v>
      </c>
      <c r="K5390" s="28">
        <v>63.366336633663003</v>
      </c>
      <c r="L5390" s="12">
        <v>52.475247524752</v>
      </c>
      <c r="M5390" s="12">
        <v>17.821782178218001</v>
      </c>
      <c r="N5390" s="12">
        <v>7.9207920792079998</v>
      </c>
      <c r="O5390" s="34">
        <v>0.99009900990099997</v>
      </c>
    </row>
    <row r="5391" spans="2:15" x14ac:dyDescent="0.2">
      <c r="D5391" s="175"/>
      <c r="E5391" s="4" t="s">
        <v>44</v>
      </c>
      <c r="F5391" s="6"/>
      <c r="G5391" s="5">
        <v>114</v>
      </c>
      <c r="H5391" s="77">
        <v>9.6491228070179993</v>
      </c>
      <c r="I5391" s="33">
        <v>29.824561403509001</v>
      </c>
      <c r="J5391" s="12">
        <v>22.807017543859999</v>
      </c>
      <c r="K5391" s="12">
        <v>60.526315789473998</v>
      </c>
      <c r="L5391" s="12">
        <v>50.877192982456002</v>
      </c>
      <c r="M5391" s="12">
        <v>19.298245614035</v>
      </c>
      <c r="N5391" s="12">
        <v>9.6491228070179993</v>
      </c>
      <c r="O5391" s="34">
        <v>4.3859649122809996</v>
      </c>
    </row>
    <row r="5392" spans="2:15" x14ac:dyDescent="0.2">
      <c r="D5392" s="175"/>
      <c r="E5392" s="4" t="s">
        <v>45</v>
      </c>
      <c r="F5392" s="6"/>
      <c r="G5392" s="5">
        <v>83</v>
      </c>
      <c r="H5392" s="32">
        <v>14.457831325300999</v>
      </c>
      <c r="I5392" s="33">
        <v>30.120481927711001</v>
      </c>
      <c r="J5392" s="12">
        <v>24.096385542168999</v>
      </c>
      <c r="K5392" s="12">
        <v>60.240963855422002</v>
      </c>
      <c r="L5392" s="12">
        <v>45.78313253012</v>
      </c>
      <c r="M5392" s="12">
        <v>9.638554216867</v>
      </c>
      <c r="N5392" s="12">
        <v>9.638554216867</v>
      </c>
      <c r="O5392" s="34">
        <v>6.0240963855420002</v>
      </c>
    </row>
    <row r="5393" spans="2:15" x14ac:dyDescent="0.2">
      <c r="D5393" s="174" t="s">
        <v>37</v>
      </c>
      <c r="E5393" s="20" t="s">
        <v>77</v>
      </c>
      <c r="F5393" s="22"/>
      <c r="G5393" s="21">
        <v>593</v>
      </c>
      <c r="H5393" s="51">
        <v>13.322091062395</v>
      </c>
      <c r="I5393" s="19">
        <v>41.989881956155003</v>
      </c>
      <c r="J5393" s="19">
        <v>24.451939291736998</v>
      </c>
      <c r="K5393" s="19">
        <v>56.661045531196997</v>
      </c>
      <c r="L5393" s="19">
        <v>46.880269814503002</v>
      </c>
      <c r="M5393" s="19">
        <v>11.467116357504</v>
      </c>
      <c r="N5393" s="19">
        <v>7.2512647554810004</v>
      </c>
      <c r="O5393" s="50">
        <v>2.3608768971330001</v>
      </c>
    </row>
    <row r="5394" spans="2:15" x14ac:dyDescent="0.2">
      <c r="D5394" s="175"/>
      <c r="E5394" s="4" t="s">
        <v>39</v>
      </c>
      <c r="F5394" s="6"/>
      <c r="G5394" s="5">
        <v>27</v>
      </c>
      <c r="H5394" s="94">
        <v>33.333333333333002</v>
      </c>
      <c r="I5394" s="49">
        <v>55.555555555555998</v>
      </c>
      <c r="J5394" s="12">
        <v>22.222222222222001</v>
      </c>
      <c r="K5394" s="61">
        <v>40.740740740741003</v>
      </c>
      <c r="L5394" s="12">
        <v>44.444444444444002</v>
      </c>
      <c r="M5394" s="33">
        <v>7.4074074074069998</v>
      </c>
      <c r="N5394" s="12">
        <v>3.7037037037039999</v>
      </c>
      <c r="O5394" s="62">
        <v>0</v>
      </c>
    </row>
    <row r="5395" spans="2:15" x14ac:dyDescent="0.2">
      <c r="D5395" s="175"/>
      <c r="E5395" s="4" t="s">
        <v>40</v>
      </c>
      <c r="F5395" s="6"/>
      <c r="G5395" s="5">
        <v>74</v>
      </c>
      <c r="H5395" s="94">
        <v>25.675675675676001</v>
      </c>
      <c r="I5395" s="49">
        <v>60.810810810810999</v>
      </c>
      <c r="J5395" s="28">
        <v>32.432432432432002</v>
      </c>
      <c r="K5395" s="61">
        <v>44.594594594595002</v>
      </c>
      <c r="L5395" s="12">
        <v>44.594594594595002</v>
      </c>
      <c r="M5395" s="33">
        <v>9.4594594594589996</v>
      </c>
      <c r="N5395" s="33">
        <v>1.351351351351</v>
      </c>
      <c r="O5395" s="62">
        <v>0</v>
      </c>
    </row>
    <row r="5396" spans="2:15" x14ac:dyDescent="0.2">
      <c r="D5396" s="175"/>
      <c r="E5396" s="4" t="s">
        <v>41</v>
      </c>
      <c r="F5396" s="6"/>
      <c r="G5396" s="5">
        <v>96</v>
      </c>
      <c r="H5396" s="32">
        <v>14.583333333333</v>
      </c>
      <c r="I5396" s="28">
        <v>47.916666666666998</v>
      </c>
      <c r="J5396" s="12">
        <v>29.166666666666998</v>
      </c>
      <c r="K5396" s="28">
        <v>67.708333333333002</v>
      </c>
      <c r="L5396" s="33">
        <v>43.75</v>
      </c>
      <c r="M5396" s="12">
        <v>17.708333333333002</v>
      </c>
      <c r="N5396" s="12">
        <v>7.291666666667</v>
      </c>
      <c r="O5396" s="34">
        <v>1.041666666667</v>
      </c>
    </row>
    <row r="5397" spans="2:15" x14ac:dyDescent="0.2">
      <c r="D5397" s="175"/>
      <c r="E5397" s="4" t="s">
        <v>42</v>
      </c>
      <c r="F5397" s="6"/>
      <c r="G5397" s="5">
        <v>97</v>
      </c>
      <c r="H5397" s="77">
        <v>9.278350515464</v>
      </c>
      <c r="I5397" s="12">
        <v>39.175257731959</v>
      </c>
      <c r="J5397" s="12">
        <v>28.865979381443001</v>
      </c>
      <c r="K5397" s="28">
        <v>63.917525773195997</v>
      </c>
      <c r="L5397" s="12">
        <v>52.577319587628999</v>
      </c>
      <c r="M5397" s="12">
        <v>14.432989690722</v>
      </c>
      <c r="N5397" s="12">
        <v>5.1546391752579996</v>
      </c>
      <c r="O5397" s="62">
        <v>0</v>
      </c>
    </row>
    <row r="5398" spans="2:15" x14ac:dyDescent="0.2">
      <c r="D5398" s="175"/>
      <c r="E5398" s="4" t="s">
        <v>43</v>
      </c>
      <c r="F5398" s="6"/>
      <c r="G5398" s="5">
        <v>103</v>
      </c>
      <c r="H5398" s="32">
        <v>15.533980582524</v>
      </c>
      <c r="I5398" s="12">
        <v>41.747572815533999</v>
      </c>
      <c r="J5398" s="12">
        <v>24.271844660193999</v>
      </c>
      <c r="K5398" s="12">
        <v>57.281553398058001</v>
      </c>
      <c r="L5398" s="12">
        <v>48.543689320387998</v>
      </c>
      <c r="M5398" s="12">
        <v>13.592233009709</v>
      </c>
      <c r="N5398" s="12">
        <v>11.650485436893</v>
      </c>
      <c r="O5398" s="34">
        <v>0.97087378640800004</v>
      </c>
    </row>
    <row r="5399" spans="2:15" x14ac:dyDescent="0.2">
      <c r="D5399" s="175"/>
      <c r="E5399" s="4" t="s">
        <v>44</v>
      </c>
      <c r="F5399" s="6"/>
      <c r="G5399" s="5">
        <v>109</v>
      </c>
      <c r="H5399" s="77">
        <v>8.2568807339449997</v>
      </c>
      <c r="I5399" s="12">
        <v>35.779816513760998</v>
      </c>
      <c r="J5399" s="33">
        <v>17.43119266055</v>
      </c>
      <c r="K5399" s="12">
        <v>57.798165137615001</v>
      </c>
      <c r="L5399" s="12">
        <v>52.293577981650998</v>
      </c>
      <c r="M5399" s="33">
        <v>7.339449541284</v>
      </c>
      <c r="N5399" s="12">
        <v>6.4220183486240003</v>
      </c>
      <c r="O5399" s="34">
        <v>2.7522935779819999</v>
      </c>
    </row>
    <row r="5400" spans="2:15" x14ac:dyDescent="0.2">
      <c r="D5400" s="176"/>
      <c r="E5400" s="59" t="s">
        <v>45</v>
      </c>
      <c r="F5400" s="60"/>
      <c r="G5400" s="56">
        <v>87</v>
      </c>
      <c r="H5400" s="136">
        <v>3.4482758620689999</v>
      </c>
      <c r="I5400" s="92">
        <v>26.436781609194998</v>
      </c>
      <c r="J5400" s="95">
        <v>17.241379310345</v>
      </c>
      <c r="K5400" s="95">
        <v>49.425287356322002</v>
      </c>
      <c r="L5400" s="92">
        <v>37.931034482759003</v>
      </c>
      <c r="M5400" s="95">
        <v>6.8965517241379999</v>
      </c>
      <c r="N5400" s="47">
        <v>11.494252873562999</v>
      </c>
      <c r="O5400" s="112">
        <v>10.344827586207</v>
      </c>
    </row>
    <row r="5402" spans="2:15" x14ac:dyDescent="0.2">
      <c r="B5402" s="43" t="str">
        <f xml:space="preserve"> HYPERLINK("#'目次'!B202", "[196]")</f>
        <v>[196]</v>
      </c>
      <c r="C5402" s="31" t="s">
        <v>387</v>
      </c>
    </row>
    <row r="5406" spans="2:15" ht="84" x14ac:dyDescent="0.2">
      <c r="D5406" s="177"/>
      <c r="E5406" s="178"/>
      <c r="F5406" s="178"/>
      <c r="G5406" s="40" t="s">
        <v>14</v>
      </c>
      <c r="H5406" s="42" t="s">
        <v>388</v>
      </c>
      <c r="I5406" s="15" t="s">
        <v>389</v>
      </c>
      <c r="J5406" s="15" t="s">
        <v>390</v>
      </c>
      <c r="K5406" s="15" t="s">
        <v>391</v>
      </c>
      <c r="L5406" s="15" t="s">
        <v>392</v>
      </c>
      <c r="M5406" s="15" t="s">
        <v>86</v>
      </c>
      <c r="N5406" s="44" t="s">
        <v>17</v>
      </c>
    </row>
    <row r="5407" spans="2:15" x14ac:dyDescent="0.2">
      <c r="D5407" s="179"/>
      <c r="E5407" s="180"/>
      <c r="F5407" s="180"/>
      <c r="G5407" s="39"/>
      <c r="H5407" s="41"/>
      <c r="I5407" s="14"/>
      <c r="J5407" s="14"/>
      <c r="K5407" s="14"/>
      <c r="L5407" s="14"/>
      <c r="M5407" s="14"/>
      <c r="N5407" s="38"/>
    </row>
    <row r="5408" spans="2:15" x14ac:dyDescent="0.2">
      <c r="D5408" s="58"/>
      <c r="E5408" s="53" t="s">
        <v>14</v>
      </c>
      <c r="F5408" s="52"/>
      <c r="G5408" s="37">
        <v>1222</v>
      </c>
      <c r="H5408" s="24">
        <v>70.621931260229005</v>
      </c>
      <c r="I5408" s="24">
        <v>22.176759410801999</v>
      </c>
      <c r="J5408" s="24">
        <v>38.461538461537998</v>
      </c>
      <c r="K5408" s="24">
        <v>66.448445171849002</v>
      </c>
      <c r="L5408" s="24">
        <v>29.214402618657999</v>
      </c>
      <c r="M5408" s="24">
        <v>2.9459901800330002</v>
      </c>
      <c r="N5408" s="68">
        <v>1.9639934533550001</v>
      </c>
    </row>
    <row r="5409" spans="4:14" x14ac:dyDescent="0.2">
      <c r="D5409" s="174" t="s">
        <v>18</v>
      </c>
      <c r="E5409" s="20" t="s">
        <v>19</v>
      </c>
      <c r="F5409" s="22"/>
      <c r="G5409" s="21">
        <v>57</v>
      </c>
      <c r="H5409" s="134">
        <v>63.157894736842003</v>
      </c>
      <c r="I5409" s="19">
        <v>22.807017543859999</v>
      </c>
      <c r="J5409" s="19">
        <v>40.350877192981997</v>
      </c>
      <c r="K5409" s="78">
        <v>59.649122807018003</v>
      </c>
      <c r="L5409" s="78">
        <v>19.298245614035</v>
      </c>
      <c r="M5409" s="19">
        <v>5.2631578947369997</v>
      </c>
      <c r="N5409" s="50">
        <v>1.7543859649119999</v>
      </c>
    </row>
    <row r="5410" spans="4:14" x14ac:dyDescent="0.2">
      <c r="D5410" s="175"/>
      <c r="E5410" s="4" t="s">
        <v>20</v>
      </c>
      <c r="F5410" s="6"/>
      <c r="G5410" s="5">
        <v>84</v>
      </c>
      <c r="H5410" s="77">
        <v>65.476190476189998</v>
      </c>
      <c r="I5410" s="12">
        <v>21.428571428571001</v>
      </c>
      <c r="J5410" s="28">
        <v>45.238095238094999</v>
      </c>
      <c r="K5410" s="33">
        <v>59.523809523810002</v>
      </c>
      <c r="L5410" s="12">
        <v>32.142857142856997</v>
      </c>
      <c r="M5410" s="12">
        <v>4.7619047619049999</v>
      </c>
      <c r="N5410" s="34">
        <v>5.9523809523809996</v>
      </c>
    </row>
    <row r="5411" spans="4:14" x14ac:dyDescent="0.2">
      <c r="D5411" s="175"/>
      <c r="E5411" s="4" t="s">
        <v>21</v>
      </c>
      <c r="F5411" s="6"/>
      <c r="G5411" s="5">
        <v>487</v>
      </c>
      <c r="H5411" s="32">
        <v>72.073921971253</v>
      </c>
      <c r="I5411" s="12">
        <v>22.176591375769998</v>
      </c>
      <c r="J5411" s="12">
        <v>37.782340862422998</v>
      </c>
      <c r="K5411" s="12">
        <v>69.199178644764004</v>
      </c>
      <c r="L5411" s="12">
        <v>29.774127310061999</v>
      </c>
      <c r="M5411" s="12">
        <v>2.4640657084190001</v>
      </c>
      <c r="N5411" s="34">
        <v>1.8480492813139999</v>
      </c>
    </row>
    <row r="5412" spans="4:14" x14ac:dyDescent="0.2">
      <c r="D5412" s="175"/>
      <c r="E5412" s="4" t="s">
        <v>22</v>
      </c>
      <c r="F5412" s="6"/>
      <c r="G5412" s="5">
        <v>35</v>
      </c>
      <c r="H5412" s="77">
        <v>62.857142857143003</v>
      </c>
      <c r="I5412" s="12">
        <v>20</v>
      </c>
      <c r="J5412" s="33">
        <v>28.571428571428999</v>
      </c>
      <c r="K5412" s="33">
        <v>60</v>
      </c>
      <c r="L5412" s="12">
        <v>25.714285714286</v>
      </c>
      <c r="M5412" s="28">
        <v>8.5714285714289993</v>
      </c>
      <c r="N5412" s="62">
        <v>0</v>
      </c>
    </row>
    <row r="5413" spans="4:14" x14ac:dyDescent="0.2">
      <c r="D5413" s="175"/>
      <c r="E5413" s="4" t="s">
        <v>23</v>
      </c>
      <c r="F5413" s="6"/>
      <c r="G5413" s="5">
        <v>143</v>
      </c>
      <c r="H5413" s="32">
        <v>70.629370629370996</v>
      </c>
      <c r="I5413" s="12">
        <v>20.979020979021001</v>
      </c>
      <c r="J5413" s="12">
        <v>39.160839160838997</v>
      </c>
      <c r="K5413" s="12">
        <v>62.237762237761999</v>
      </c>
      <c r="L5413" s="12">
        <v>25.174825174824999</v>
      </c>
      <c r="M5413" s="12">
        <v>2.0979020979020002</v>
      </c>
      <c r="N5413" s="34">
        <v>2.0979020979020002</v>
      </c>
    </row>
    <row r="5414" spans="4:14" x14ac:dyDescent="0.2">
      <c r="D5414" s="175"/>
      <c r="E5414" s="4" t="s">
        <v>24</v>
      </c>
      <c r="F5414" s="6"/>
      <c r="G5414" s="5">
        <v>187</v>
      </c>
      <c r="H5414" s="32">
        <v>73.796791443849997</v>
      </c>
      <c r="I5414" s="12">
        <v>21.925133689839999</v>
      </c>
      <c r="J5414" s="12">
        <v>34.759358288770002</v>
      </c>
      <c r="K5414" s="12">
        <v>67.914438502674003</v>
      </c>
      <c r="L5414" s="28">
        <v>35.828877005347998</v>
      </c>
      <c r="M5414" s="12">
        <v>2.673796791444</v>
      </c>
      <c r="N5414" s="34">
        <v>1.6042780748659999</v>
      </c>
    </row>
    <row r="5415" spans="4:14" x14ac:dyDescent="0.2">
      <c r="D5415" s="175"/>
      <c r="E5415" s="4" t="s">
        <v>25</v>
      </c>
      <c r="F5415" s="6"/>
      <c r="G5415" s="5">
        <v>71</v>
      </c>
      <c r="H5415" s="77">
        <v>63.380281690140997</v>
      </c>
      <c r="I5415" s="12">
        <v>21.12676056338</v>
      </c>
      <c r="J5415" s="12">
        <v>38.028169014085002</v>
      </c>
      <c r="K5415" s="12">
        <v>70.422535211267999</v>
      </c>
      <c r="L5415" s="33">
        <v>22.535211267606002</v>
      </c>
      <c r="M5415" s="12">
        <v>5.6338028169010004</v>
      </c>
      <c r="N5415" s="34">
        <v>2.8169014084509998</v>
      </c>
    </row>
    <row r="5416" spans="4:14" x14ac:dyDescent="0.2">
      <c r="D5416" s="175"/>
      <c r="E5416" s="4" t="s">
        <v>26</v>
      </c>
      <c r="F5416" s="6"/>
      <c r="G5416" s="5">
        <v>30</v>
      </c>
      <c r="H5416" s="75">
        <v>76.666666666666998</v>
      </c>
      <c r="I5416" s="12">
        <v>20</v>
      </c>
      <c r="J5416" s="28">
        <v>46.666666666666998</v>
      </c>
      <c r="K5416" s="12">
        <v>66.666666666666998</v>
      </c>
      <c r="L5416" s="12">
        <v>26.666666666666998</v>
      </c>
      <c r="M5416" s="29">
        <v>0</v>
      </c>
      <c r="N5416" s="62">
        <v>0</v>
      </c>
    </row>
    <row r="5417" spans="4:14" x14ac:dyDescent="0.2">
      <c r="D5417" s="175"/>
      <c r="E5417" s="4" t="s">
        <v>27</v>
      </c>
      <c r="F5417" s="6"/>
      <c r="G5417" s="5">
        <v>70</v>
      </c>
      <c r="H5417" s="75">
        <v>75.714285714286007</v>
      </c>
      <c r="I5417" s="12">
        <v>25.714285714286</v>
      </c>
      <c r="J5417" s="12">
        <v>40</v>
      </c>
      <c r="K5417" s="33">
        <v>61.428571428570997</v>
      </c>
      <c r="L5417" s="28">
        <v>35.714285714286</v>
      </c>
      <c r="M5417" s="12">
        <v>1.4285714285710001</v>
      </c>
      <c r="N5417" s="34">
        <v>1.4285714285710001</v>
      </c>
    </row>
    <row r="5418" spans="4:14" x14ac:dyDescent="0.2">
      <c r="D5418" s="175"/>
      <c r="E5418" s="4" t="s">
        <v>28</v>
      </c>
      <c r="F5418" s="6"/>
      <c r="G5418" s="5">
        <v>51</v>
      </c>
      <c r="H5418" s="32">
        <v>68.627450980391998</v>
      </c>
      <c r="I5418" s="28">
        <v>27.450980392157</v>
      </c>
      <c r="J5418" s="12">
        <v>43.137254901961001</v>
      </c>
      <c r="K5418" s="12">
        <v>70.588235294117993</v>
      </c>
      <c r="L5418" s="33">
        <v>23.529411764706001</v>
      </c>
      <c r="M5418" s="12">
        <v>1.9607843137250001</v>
      </c>
      <c r="N5418" s="62">
        <v>0</v>
      </c>
    </row>
    <row r="5419" spans="4:14" x14ac:dyDescent="0.2">
      <c r="D5419" s="175"/>
      <c r="E5419" s="4" t="s">
        <v>29</v>
      </c>
      <c r="F5419" s="6"/>
      <c r="G5419" s="5">
        <v>7</v>
      </c>
      <c r="H5419" s="106">
        <v>57.142857142856997</v>
      </c>
      <c r="I5419" s="33">
        <v>14.285714285714</v>
      </c>
      <c r="J5419" s="12">
        <v>42.857142857143003</v>
      </c>
      <c r="K5419" s="12">
        <v>71.428571428571004</v>
      </c>
      <c r="L5419" s="61">
        <v>14.285714285714</v>
      </c>
      <c r="M5419" s="29">
        <v>0</v>
      </c>
      <c r="N5419" s="62">
        <v>0</v>
      </c>
    </row>
    <row r="5420" spans="4:14" x14ac:dyDescent="0.2">
      <c r="D5420" s="174" t="s">
        <v>30</v>
      </c>
      <c r="E5420" s="20" t="s">
        <v>31</v>
      </c>
      <c r="F5420" s="22"/>
      <c r="G5420" s="21">
        <v>393</v>
      </c>
      <c r="H5420" s="51">
        <v>70.229007633587997</v>
      </c>
      <c r="I5420" s="19">
        <v>22.137404580153</v>
      </c>
      <c r="J5420" s="19">
        <v>38.167938931298004</v>
      </c>
      <c r="K5420" s="19">
        <v>65.394402035623003</v>
      </c>
      <c r="L5420" s="19">
        <v>29.516539440203999</v>
      </c>
      <c r="M5420" s="19">
        <v>2.7989821882950001</v>
      </c>
      <c r="N5420" s="50">
        <v>2.2900763358780001</v>
      </c>
    </row>
    <row r="5421" spans="4:14" x14ac:dyDescent="0.2">
      <c r="D5421" s="175"/>
      <c r="E5421" s="4" t="s">
        <v>32</v>
      </c>
      <c r="F5421" s="6"/>
      <c r="G5421" s="5">
        <v>352</v>
      </c>
      <c r="H5421" s="32">
        <v>67.329545454544999</v>
      </c>
      <c r="I5421" s="12">
        <v>22.727272727273</v>
      </c>
      <c r="J5421" s="12">
        <v>35.511363636364003</v>
      </c>
      <c r="K5421" s="12">
        <v>66.761363636363996</v>
      </c>
      <c r="L5421" s="12">
        <v>27.556818181817999</v>
      </c>
      <c r="M5421" s="12">
        <v>2.8409090909089998</v>
      </c>
      <c r="N5421" s="34">
        <v>1.988636363636</v>
      </c>
    </row>
    <row r="5422" spans="4:14" x14ac:dyDescent="0.2">
      <c r="D5422" s="175"/>
      <c r="E5422" s="4" t="s">
        <v>33</v>
      </c>
      <c r="F5422" s="6"/>
      <c r="G5422" s="5">
        <v>388</v>
      </c>
      <c r="H5422" s="32">
        <v>73.195876288660003</v>
      </c>
      <c r="I5422" s="12">
        <v>21.649484536081999</v>
      </c>
      <c r="J5422" s="12">
        <v>38.917525773195997</v>
      </c>
      <c r="K5422" s="12">
        <v>66.494845360824996</v>
      </c>
      <c r="L5422" s="12">
        <v>30.154639175258001</v>
      </c>
      <c r="M5422" s="12">
        <v>3.6082474226799999</v>
      </c>
      <c r="N5422" s="34">
        <v>1.8041237113399999</v>
      </c>
    </row>
    <row r="5423" spans="4:14" x14ac:dyDescent="0.2">
      <c r="D5423" s="175"/>
      <c r="E5423" s="4" t="s">
        <v>34</v>
      </c>
      <c r="F5423" s="6"/>
      <c r="G5423" s="5">
        <v>89</v>
      </c>
      <c r="H5423" s="32">
        <v>74.157303370787005</v>
      </c>
      <c r="I5423" s="12">
        <v>22.47191011236</v>
      </c>
      <c r="J5423" s="49">
        <v>49.438202247191001</v>
      </c>
      <c r="K5423" s="12">
        <v>69.662921348314995</v>
      </c>
      <c r="L5423" s="12">
        <v>30.337078651685001</v>
      </c>
      <c r="M5423" s="12">
        <v>1.123595505618</v>
      </c>
      <c r="N5423" s="34">
        <v>1.123595505618</v>
      </c>
    </row>
    <row r="5424" spans="4:14" x14ac:dyDescent="0.2">
      <c r="D5424" s="174" t="s">
        <v>35</v>
      </c>
      <c r="E5424" s="20" t="s">
        <v>36</v>
      </c>
      <c r="F5424" s="22"/>
      <c r="G5424" s="21">
        <v>629</v>
      </c>
      <c r="H5424" s="51">
        <v>72.496025437201993</v>
      </c>
      <c r="I5424" s="19">
        <v>23.211446740859</v>
      </c>
      <c r="J5424" s="19">
        <v>36.724960254372</v>
      </c>
      <c r="K5424" s="19">
        <v>63.275039745628</v>
      </c>
      <c r="L5424" s="19">
        <v>29.093799682035002</v>
      </c>
      <c r="M5424" s="19">
        <v>3.4976152623210002</v>
      </c>
      <c r="N5424" s="50">
        <v>1.9077901430840001</v>
      </c>
    </row>
    <row r="5425" spans="2:14" x14ac:dyDescent="0.2">
      <c r="D5425" s="175"/>
      <c r="E5425" s="4" t="s">
        <v>37</v>
      </c>
      <c r="F5425" s="6"/>
      <c r="G5425" s="5">
        <v>593</v>
      </c>
      <c r="H5425" s="32">
        <v>68.634064080944</v>
      </c>
      <c r="I5425" s="12">
        <v>21.079258010118</v>
      </c>
      <c r="J5425" s="12">
        <v>40.303541315346003</v>
      </c>
      <c r="K5425" s="12">
        <v>69.814502529511003</v>
      </c>
      <c r="L5425" s="12">
        <v>29.342327150083999</v>
      </c>
      <c r="M5425" s="12">
        <v>2.3608768971330001</v>
      </c>
      <c r="N5425" s="34">
        <v>2.0236087689710001</v>
      </c>
    </row>
    <row r="5426" spans="2:14" x14ac:dyDescent="0.2">
      <c r="D5426" s="174" t="s">
        <v>38</v>
      </c>
      <c r="E5426" s="20" t="s">
        <v>39</v>
      </c>
      <c r="F5426" s="22"/>
      <c r="G5426" s="21">
        <v>64</v>
      </c>
      <c r="H5426" s="51">
        <v>73.4375</v>
      </c>
      <c r="I5426" s="88">
        <v>29.6875</v>
      </c>
      <c r="J5426" s="19">
        <v>37.5</v>
      </c>
      <c r="K5426" s="98">
        <v>53.125</v>
      </c>
      <c r="L5426" s="19">
        <v>31.25</v>
      </c>
      <c r="M5426" s="19">
        <v>6.25</v>
      </c>
      <c r="N5426" s="100">
        <v>0</v>
      </c>
    </row>
    <row r="5427" spans="2:14" x14ac:dyDescent="0.2">
      <c r="D5427" s="175"/>
      <c r="E5427" s="4" t="s">
        <v>40</v>
      </c>
      <c r="F5427" s="6"/>
      <c r="G5427" s="5">
        <v>147</v>
      </c>
      <c r="H5427" s="75">
        <v>78.911564625850005</v>
      </c>
      <c r="I5427" s="28">
        <v>31.972789115645998</v>
      </c>
      <c r="J5427" s="33">
        <v>29.931972789115999</v>
      </c>
      <c r="K5427" s="33">
        <v>59.863945578230997</v>
      </c>
      <c r="L5427" s="12">
        <v>24.489795918367001</v>
      </c>
      <c r="M5427" s="12">
        <v>0.68027210884400002</v>
      </c>
      <c r="N5427" s="62">
        <v>0</v>
      </c>
    </row>
    <row r="5428" spans="2:14" x14ac:dyDescent="0.2">
      <c r="D5428" s="175"/>
      <c r="E5428" s="4" t="s">
        <v>41</v>
      </c>
      <c r="F5428" s="6"/>
      <c r="G5428" s="5">
        <v>204</v>
      </c>
      <c r="H5428" s="75">
        <v>75.980392156863005</v>
      </c>
      <c r="I5428" s="28">
        <v>30.392156862745001</v>
      </c>
      <c r="J5428" s="33">
        <v>31.862745098038999</v>
      </c>
      <c r="K5428" s="12">
        <v>65.196078431372996</v>
      </c>
      <c r="L5428" s="12">
        <v>28.921568627450998</v>
      </c>
      <c r="M5428" s="12">
        <v>2.9411764705880001</v>
      </c>
      <c r="N5428" s="34">
        <v>1.4705882352940001</v>
      </c>
    </row>
    <row r="5429" spans="2:14" x14ac:dyDescent="0.2">
      <c r="D5429" s="175"/>
      <c r="E5429" s="4" t="s">
        <v>42</v>
      </c>
      <c r="F5429" s="6"/>
      <c r="G5429" s="5">
        <v>210</v>
      </c>
      <c r="H5429" s="32">
        <v>72.857142857143003</v>
      </c>
      <c r="I5429" s="12">
        <v>21.904761904762001</v>
      </c>
      <c r="J5429" s="12">
        <v>35.238095238094999</v>
      </c>
      <c r="K5429" s="12">
        <v>68.571428571428996</v>
      </c>
      <c r="L5429" s="12">
        <v>29.523809523810002</v>
      </c>
      <c r="M5429" s="12">
        <v>3.333333333333</v>
      </c>
      <c r="N5429" s="34">
        <v>0.95238095238099996</v>
      </c>
    </row>
    <row r="5430" spans="2:14" x14ac:dyDescent="0.2">
      <c r="D5430" s="175"/>
      <c r="E5430" s="4" t="s">
        <v>43</v>
      </c>
      <c r="F5430" s="6"/>
      <c r="G5430" s="5">
        <v>204</v>
      </c>
      <c r="H5430" s="77">
        <v>64.215686274510006</v>
      </c>
      <c r="I5430" s="12">
        <v>18.627450980391998</v>
      </c>
      <c r="J5430" s="12">
        <v>38.235294117647001</v>
      </c>
      <c r="K5430" s="28">
        <v>71.568627450980003</v>
      </c>
      <c r="L5430" s="12">
        <v>26.470588235293999</v>
      </c>
      <c r="M5430" s="12">
        <v>3.4313725490200002</v>
      </c>
      <c r="N5430" s="34">
        <v>1.4705882352940001</v>
      </c>
    </row>
    <row r="5431" spans="2:14" x14ac:dyDescent="0.2">
      <c r="D5431" s="175"/>
      <c r="E5431" s="4" t="s">
        <v>44</v>
      </c>
      <c r="F5431" s="6"/>
      <c r="G5431" s="5">
        <v>223</v>
      </c>
      <c r="H5431" s="32">
        <v>70.403587443945995</v>
      </c>
      <c r="I5431" s="12">
        <v>18.385650224214999</v>
      </c>
      <c r="J5431" s="28">
        <v>47.085201793722</v>
      </c>
      <c r="K5431" s="28">
        <v>73.991031390135007</v>
      </c>
      <c r="L5431" s="12">
        <v>30.493273542600999</v>
      </c>
      <c r="M5431" s="12">
        <v>3.139013452915</v>
      </c>
      <c r="N5431" s="34">
        <v>3.139013452915</v>
      </c>
    </row>
    <row r="5432" spans="2:14" x14ac:dyDescent="0.2">
      <c r="D5432" s="176"/>
      <c r="E5432" s="59" t="s">
        <v>45</v>
      </c>
      <c r="F5432" s="60"/>
      <c r="G5432" s="56">
        <v>170</v>
      </c>
      <c r="H5432" s="126">
        <v>61.176470588234999</v>
      </c>
      <c r="I5432" s="92">
        <v>10.588235294118</v>
      </c>
      <c r="J5432" s="102">
        <v>47.058823529412003</v>
      </c>
      <c r="K5432" s="95">
        <v>60</v>
      </c>
      <c r="L5432" s="47">
        <v>34.117647058823998</v>
      </c>
      <c r="M5432" s="47">
        <v>2.352941176471</v>
      </c>
      <c r="N5432" s="85">
        <v>5.2941176470590001</v>
      </c>
    </row>
    <row r="5434" spans="2:14" x14ac:dyDescent="0.2">
      <c r="B5434" s="43" t="str">
        <f xml:space="preserve"> HYPERLINK("#'目次'!B203", "[197]")</f>
        <v>[197]</v>
      </c>
      <c r="C5434" s="31" t="s">
        <v>387</v>
      </c>
    </row>
    <row r="5438" spans="2:14" ht="84" x14ac:dyDescent="0.2">
      <c r="D5438" s="177"/>
      <c r="E5438" s="178"/>
      <c r="F5438" s="178"/>
      <c r="G5438" s="40" t="s">
        <v>14</v>
      </c>
      <c r="H5438" s="42" t="s">
        <v>388</v>
      </c>
      <c r="I5438" s="15" t="s">
        <v>389</v>
      </c>
      <c r="J5438" s="15" t="s">
        <v>390</v>
      </c>
      <c r="K5438" s="15" t="s">
        <v>391</v>
      </c>
      <c r="L5438" s="15" t="s">
        <v>392</v>
      </c>
      <c r="M5438" s="15" t="s">
        <v>86</v>
      </c>
      <c r="N5438" s="44" t="s">
        <v>17</v>
      </c>
    </row>
    <row r="5439" spans="2:14" x14ac:dyDescent="0.2">
      <c r="D5439" s="179"/>
      <c r="E5439" s="180"/>
      <c r="F5439" s="180"/>
      <c r="G5439" s="39"/>
      <c r="H5439" s="41"/>
      <c r="I5439" s="14"/>
      <c r="J5439" s="14"/>
      <c r="K5439" s="14"/>
      <c r="L5439" s="14"/>
      <c r="M5439" s="14"/>
      <c r="N5439" s="38"/>
    </row>
    <row r="5440" spans="2:14" x14ac:dyDescent="0.2">
      <c r="D5440" s="58"/>
      <c r="E5440" s="53" t="s">
        <v>14</v>
      </c>
      <c r="F5440" s="52"/>
      <c r="G5440" s="37">
        <v>1222</v>
      </c>
      <c r="H5440" s="24">
        <v>70.621931260229005</v>
      </c>
      <c r="I5440" s="24">
        <v>22.176759410801999</v>
      </c>
      <c r="J5440" s="24">
        <v>38.461538461537998</v>
      </c>
      <c r="K5440" s="24">
        <v>66.448445171849002</v>
      </c>
      <c r="L5440" s="24">
        <v>29.214402618657999</v>
      </c>
      <c r="M5440" s="24">
        <v>2.9459901800330002</v>
      </c>
      <c r="N5440" s="68">
        <v>1.9639934533550001</v>
      </c>
    </row>
    <row r="5441" spans="4:14" x14ac:dyDescent="0.2">
      <c r="D5441" s="174" t="s">
        <v>52</v>
      </c>
      <c r="E5441" s="20" t="s">
        <v>53</v>
      </c>
      <c r="F5441" s="22"/>
      <c r="G5441" s="21">
        <v>15</v>
      </c>
      <c r="H5441" s="51">
        <v>73.333333333333002</v>
      </c>
      <c r="I5441" s="19">
        <v>26.666666666666998</v>
      </c>
      <c r="J5441" s="88">
        <v>46.666666666666998</v>
      </c>
      <c r="K5441" s="88">
        <v>73.333333333333002</v>
      </c>
      <c r="L5441" s="19">
        <v>33.333333333333002</v>
      </c>
      <c r="M5441" s="19">
        <v>6.666666666667</v>
      </c>
      <c r="N5441" s="100">
        <v>0</v>
      </c>
    </row>
    <row r="5442" spans="4:14" ht="24" x14ac:dyDescent="0.2">
      <c r="D5442" s="175"/>
      <c r="E5442" s="4" t="s">
        <v>54</v>
      </c>
      <c r="F5442" s="6"/>
      <c r="G5442" s="5">
        <v>122</v>
      </c>
      <c r="H5442" s="32">
        <v>71.311475409836007</v>
      </c>
      <c r="I5442" s="12">
        <v>27.049180327868999</v>
      </c>
      <c r="J5442" s="12">
        <v>35.245901639343998</v>
      </c>
      <c r="K5442" s="12">
        <v>61.475409836066</v>
      </c>
      <c r="L5442" s="12">
        <v>31.967213114753999</v>
      </c>
      <c r="M5442" s="12">
        <v>3.2786885245900002</v>
      </c>
      <c r="N5442" s="34">
        <v>2.459016393443</v>
      </c>
    </row>
    <row r="5443" spans="4:14" x14ac:dyDescent="0.2">
      <c r="D5443" s="175"/>
      <c r="E5443" s="4" t="s">
        <v>55</v>
      </c>
      <c r="F5443" s="6"/>
      <c r="G5443" s="5">
        <v>43</v>
      </c>
      <c r="H5443" s="75">
        <v>79.069767441859995</v>
      </c>
      <c r="I5443" s="28">
        <v>27.906976744186</v>
      </c>
      <c r="J5443" s="33">
        <v>30.232558139535001</v>
      </c>
      <c r="K5443" s="12">
        <v>67.441860465115994</v>
      </c>
      <c r="L5443" s="49">
        <v>41.860465116279002</v>
      </c>
      <c r="M5443" s="12">
        <v>4.6511627906979998</v>
      </c>
      <c r="N5443" s="34">
        <v>2.3255813953489999</v>
      </c>
    </row>
    <row r="5444" spans="4:14" x14ac:dyDescent="0.2">
      <c r="D5444" s="175"/>
      <c r="E5444" s="4" t="s">
        <v>56</v>
      </c>
      <c r="F5444" s="6"/>
      <c r="G5444" s="5">
        <v>60</v>
      </c>
      <c r="H5444" s="32">
        <v>73.333333333333002</v>
      </c>
      <c r="I5444" s="12">
        <v>26.666666666666998</v>
      </c>
      <c r="J5444" s="12">
        <v>40</v>
      </c>
      <c r="K5444" s="28">
        <v>73.333333333333002</v>
      </c>
      <c r="L5444" s="28">
        <v>35</v>
      </c>
      <c r="M5444" s="29">
        <v>0</v>
      </c>
      <c r="N5444" s="34">
        <v>3.333333333333</v>
      </c>
    </row>
    <row r="5445" spans="4:14" x14ac:dyDescent="0.2">
      <c r="D5445" s="175"/>
      <c r="E5445" s="4" t="s">
        <v>57</v>
      </c>
      <c r="F5445" s="6"/>
      <c r="G5445" s="5">
        <v>286</v>
      </c>
      <c r="H5445" s="75">
        <v>76.573426573427</v>
      </c>
      <c r="I5445" s="12">
        <v>24.125874125873999</v>
      </c>
      <c r="J5445" s="33">
        <v>29.020979020978999</v>
      </c>
      <c r="K5445" s="12">
        <v>63.986013986014001</v>
      </c>
      <c r="L5445" s="12">
        <v>26.573426573427</v>
      </c>
      <c r="M5445" s="12">
        <v>2.4475524475519999</v>
      </c>
      <c r="N5445" s="34">
        <v>0.34965034965000003</v>
      </c>
    </row>
    <row r="5446" spans="4:14" x14ac:dyDescent="0.2">
      <c r="D5446" s="175"/>
      <c r="E5446" s="4" t="s">
        <v>58</v>
      </c>
      <c r="F5446" s="6"/>
      <c r="G5446" s="5">
        <v>129</v>
      </c>
      <c r="H5446" s="32">
        <v>69.767441860464999</v>
      </c>
      <c r="I5446" s="12">
        <v>24.031007751937999</v>
      </c>
      <c r="J5446" s="12">
        <v>41.085271317828997</v>
      </c>
      <c r="K5446" s="12">
        <v>64.341085271317993</v>
      </c>
      <c r="L5446" s="33">
        <v>20.930232558139998</v>
      </c>
      <c r="M5446" s="12">
        <v>3.8759689922480001</v>
      </c>
      <c r="N5446" s="34">
        <v>1.550387596899</v>
      </c>
    </row>
    <row r="5447" spans="4:14" x14ac:dyDescent="0.2">
      <c r="D5447" s="175"/>
      <c r="E5447" s="4" t="s">
        <v>59</v>
      </c>
      <c r="F5447" s="6"/>
      <c r="G5447" s="5">
        <v>195</v>
      </c>
      <c r="H5447" s="32">
        <v>66.153846153846004</v>
      </c>
      <c r="I5447" s="12">
        <v>17.435897435897001</v>
      </c>
      <c r="J5447" s="28">
        <v>46.666666666666998</v>
      </c>
      <c r="K5447" s="28">
        <v>72.307692307691994</v>
      </c>
      <c r="L5447" s="12">
        <v>32.820512820513002</v>
      </c>
      <c r="M5447" s="12">
        <v>2.051282051282</v>
      </c>
      <c r="N5447" s="34">
        <v>2.564102564103</v>
      </c>
    </row>
    <row r="5448" spans="4:14" x14ac:dyDescent="0.2">
      <c r="D5448" s="175"/>
      <c r="E5448" s="4" t="s">
        <v>60</v>
      </c>
      <c r="F5448" s="6"/>
      <c r="G5448" s="5">
        <v>176</v>
      </c>
      <c r="H5448" s="77">
        <v>65.340909090908994</v>
      </c>
      <c r="I5448" s="12">
        <v>20.454545454544999</v>
      </c>
      <c r="J5448" s="12">
        <v>41.477272727272997</v>
      </c>
      <c r="K5448" s="28">
        <v>72.159090909091006</v>
      </c>
      <c r="L5448" s="12">
        <v>30.113636363636001</v>
      </c>
      <c r="M5448" s="12">
        <v>2.2727272727269998</v>
      </c>
      <c r="N5448" s="34">
        <v>2.8409090909089998</v>
      </c>
    </row>
    <row r="5449" spans="4:14" x14ac:dyDescent="0.2">
      <c r="D5449" s="175"/>
      <c r="E5449" s="4" t="s">
        <v>61</v>
      </c>
      <c r="F5449" s="6"/>
      <c r="G5449" s="5">
        <v>78</v>
      </c>
      <c r="H5449" s="75">
        <v>75.641025641026005</v>
      </c>
      <c r="I5449" s="12">
        <v>24.358974358973999</v>
      </c>
      <c r="J5449" s="12">
        <v>35.897435897435997</v>
      </c>
      <c r="K5449" s="61">
        <v>53.846153846154003</v>
      </c>
      <c r="L5449" s="12">
        <v>25.641025641026001</v>
      </c>
      <c r="M5449" s="12">
        <v>3.8461538461539999</v>
      </c>
      <c r="N5449" s="62">
        <v>0</v>
      </c>
    </row>
    <row r="5450" spans="4:14" x14ac:dyDescent="0.2">
      <c r="D5450" s="175"/>
      <c r="E5450" s="4" t="s">
        <v>62</v>
      </c>
      <c r="F5450" s="6"/>
      <c r="G5450" s="5">
        <v>113</v>
      </c>
      <c r="H5450" s="77">
        <v>64.601769911503993</v>
      </c>
      <c r="I5450" s="33">
        <v>15.044247787611001</v>
      </c>
      <c r="J5450" s="28">
        <v>47.787610619469</v>
      </c>
      <c r="K5450" s="12">
        <v>67.256637168142007</v>
      </c>
      <c r="L5450" s="12">
        <v>29.203539823008999</v>
      </c>
      <c r="M5450" s="12">
        <v>4.424778761062</v>
      </c>
      <c r="N5450" s="34">
        <v>2.654867256637</v>
      </c>
    </row>
    <row r="5451" spans="4:14" x14ac:dyDescent="0.2">
      <c r="D5451" s="174" t="s">
        <v>63</v>
      </c>
      <c r="E5451" s="20" t="s">
        <v>64</v>
      </c>
      <c r="F5451" s="22"/>
      <c r="G5451" s="21">
        <v>234</v>
      </c>
      <c r="H5451" s="134">
        <v>62.393162393162001</v>
      </c>
      <c r="I5451" s="19">
        <v>20.512820512821001</v>
      </c>
      <c r="J5451" s="88">
        <v>43.589743589744003</v>
      </c>
      <c r="K5451" s="19">
        <v>64.102564102564003</v>
      </c>
      <c r="L5451" s="19">
        <v>33.760683760684003</v>
      </c>
      <c r="M5451" s="19">
        <v>2.564102564103</v>
      </c>
      <c r="N5451" s="50">
        <v>3.4188034188029999</v>
      </c>
    </row>
    <row r="5452" spans="4:14" x14ac:dyDescent="0.2">
      <c r="D5452" s="175"/>
      <c r="E5452" s="4" t="s">
        <v>65</v>
      </c>
      <c r="F5452" s="6"/>
      <c r="G5452" s="5">
        <v>172</v>
      </c>
      <c r="H5452" s="32">
        <v>75</v>
      </c>
      <c r="I5452" s="12">
        <v>20.930232558139998</v>
      </c>
      <c r="J5452" s="28">
        <v>45.930232558139998</v>
      </c>
      <c r="K5452" s="12">
        <v>69.186046511628007</v>
      </c>
      <c r="L5452" s="12">
        <v>27.325581395349001</v>
      </c>
      <c r="M5452" s="12">
        <v>4.0697674418599998</v>
      </c>
      <c r="N5452" s="34">
        <v>2.3255813953489999</v>
      </c>
    </row>
    <row r="5453" spans="4:14" x14ac:dyDescent="0.2">
      <c r="D5453" s="175"/>
      <c r="E5453" s="4" t="s">
        <v>66</v>
      </c>
      <c r="F5453" s="6"/>
      <c r="G5453" s="5">
        <v>165</v>
      </c>
      <c r="H5453" s="32">
        <v>75.151515151515</v>
      </c>
      <c r="I5453" s="12">
        <v>23.030303030302999</v>
      </c>
      <c r="J5453" s="12">
        <v>42.424242424242003</v>
      </c>
      <c r="K5453" s="12">
        <v>70.303030303029999</v>
      </c>
      <c r="L5453" s="12">
        <v>33.939393939394002</v>
      </c>
      <c r="M5453" s="12">
        <v>1.2121212121210001</v>
      </c>
      <c r="N5453" s="34">
        <v>3.0303030303030001</v>
      </c>
    </row>
    <row r="5454" spans="4:14" x14ac:dyDescent="0.2">
      <c r="D5454" s="175"/>
      <c r="E5454" s="4" t="s">
        <v>67</v>
      </c>
      <c r="F5454" s="6"/>
      <c r="G5454" s="5">
        <v>158</v>
      </c>
      <c r="H5454" s="32">
        <v>74.050632911392</v>
      </c>
      <c r="I5454" s="12">
        <v>24.683544303796999</v>
      </c>
      <c r="J5454" s="12">
        <v>34.177215189873003</v>
      </c>
      <c r="K5454" s="12">
        <v>64.556962025315997</v>
      </c>
      <c r="L5454" s="12">
        <v>25.949367088608</v>
      </c>
      <c r="M5454" s="12">
        <v>3.7974683544299999</v>
      </c>
      <c r="N5454" s="34">
        <v>1.2658227848100001</v>
      </c>
    </row>
    <row r="5455" spans="4:14" x14ac:dyDescent="0.2">
      <c r="D5455" s="175"/>
      <c r="E5455" s="4" t="s">
        <v>68</v>
      </c>
      <c r="F5455" s="6"/>
      <c r="G5455" s="5">
        <v>112</v>
      </c>
      <c r="H5455" s="32">
        <v>71.428571428571004</v>
      </c>
      <c r="I5455" s="12">
        <v>20.535714285714</v>
      </c>
      <c r="J5455" s="12">
        <v>40.178571428570997</v>
      </c>
      <c r="K5455" s="12">
        <v>65.178571428571004</v>
      </c>
      <c r="L5455" s="33">
        <v>20.535714285714</v>
      </c>
      <c r="M5455" s="12">
        <v>1.785714285714</v>
      </c>
      <c r="N5455" s="62">
        <v>0</v>
      </c>
    </row>
    <row r="5456" spans="4:14" x14ac:dyDescent="0.2">
      <c r="D5456" s="175"/>
      <c r="E5456" s="4" t="s">
        <v>69</v>
      </c>
      <c r="F5456" s="6"/>
      <c r="G5456" s="5">
        <v>92</v>
      </c>
      <c r="H5456" s="32">
        <v>68.478260869565005</v>
      </c>
      <c r="I5456" s="12">
        <v>26.086956521739001</v>
      </c>
      <c r="J5456" s="61">
        <v>27.173913043477999</v>
      </c>
      <c r="K5456" s="12">
        <v>68.478260869565005</v>
      </c>
      <c r="L5456" s="12">
        <v>28.260869565217</v>
      </c>
      <c r="M5456" s="12">
        <v>5.4347826086959996</v>
      </c>
      <c r="N5456" s="34">
        <v>2.1739130434780001</v>
      </c>
    </row>
    <row r="5457" spans="2:14" x14ac:dyDescent="0.2">
      <c r="D5457" s="175"/>
      <c r="E5457" s="4" t="s">
        <v>70</v>
      </c>
      <c r="F5457" s="6"/>
      <c r="G5457" s="5">
        <v>131</v>
      </c>
      <c r="H5457" s="32">
        <v>71.755725190839996</v>
      </c>
      <c r="I5457" s="12">
        <v>19.083969465649002</v>
      </c>
      <c r="J5457" s="61">
        <v>25.190839694655999</v>
      </c>
      <c r="K5457" s="12">
        <v>64.122137404580002</v>
      </c>
      <c r="L5457" s="33">
        <v>22.900763358778999</v>
      </c>
      <c r="M5457" s="12">
        <v>0.76335877862599999</v>
      </c>
      <c r="N5457" s="62">
        <v>0</v>
      </c>
    </row>
    <row r="5458" spans="2:14" x14ac:dyDescent="0.2">
      <c r="D5458" s="175"/>
      <c r="E5458" s="4" t="s">
        <v>71</v>
      </c>
      <c r="F5458" s="6"/>
      <c r="G5458" s="5">
        <v>71</v>
      </c>
      <c r="H5458" s="77">
        <v>64.788732394365994</v>
      </c>
      <c r="I5458" s="12">
        <v>25.352112676055999</v>
      </c>
      <c r="J5458" s="49">
        <v>49.295774647887001</v>
      </c>
      <c r="K5458" s="28">
        <v>71.830985915493002</v>
      </c>
      <c r="L5458" s="49">
        <v>40.845070422535002</v>
      </c>
      <c r="M5458" s="12">
        <v>2.8169014084509998</v>
      </c>
      <c r="N5458" s="62">
        <v>0</v>
      </c>
    </row>
    <row r="5459" spans="2:14" x14ac:dyDescent="0.2">
      <c r="D5459" s="176"/>
      <c r="E5459" s="59" t="s">
        <v>72</v>
      </c>
      <c r="F5459" s="60"/>
      <c r="G5459" s="56">
        <v>70</v>
      </c>
      <c r="H5459" s="132">
        <v>77.142857142856997</v>
      </c>
      <c r="I5459" s="47">
        <v>27.142857142857</v>
      </c>
      <c r="J5459" s="95">
        <v>28.571428571428999</v>
      </c>
      <c r="K5459" s="47">
        <v>64.285714285713993</v>
      </c>
      <c r="L5459" s="47">
        <v>32.857142857143003</v>
      </c>
      <c r="M5459" s="47">
        <v>5.7142857142860004</v>
      </c>
      <c r="N5459" s="85">
        <v>1.4285714285710001</v>
      </c>
    </row>
    <row r="5461" spans="2:14" x14ac:dyDescent="0.2">
      <c r="B5461" s="43" t="str">
        <f xml:space="preserve"> HYPERLINK("#'目次'!B204", "[198]")</f>
        <v>[198]</v>
      </c>
      <c r="C5461" s="31" t="s">
        <v>387</v>
      </c>
    </row>
    <row r="5464" spans="2:14" x14ac:dyDescent="0.2">
      <c r="C5464" s="31" t="s">
        <v>75</v>
      </c>
    </row>
    <row r="5465" spans="2:14" ht="84" x14ac:dyDescent="0.2">
      <c r="D5465" s="177"/>
      <c r="E5465" s="178"/>
      <c r="F5465" s="178"/>
      <c r="G5465" s="40" t="s">
        <v>14</v>
      </c>
      <c r="H5465" s="42" t="s">
        <v>388</v>
      </c>
      <c r="I5465" s="15" t="s">
        <v>389</v>
      </c>
      <c r="J5465" s="15" t="s">
        <v>390</v>
      </c>
      <c r="K5465" s="15" t="s">
        <v>391</v>
      </c>
      <c r="L5465" s="15" t="s">
        <v>392</v>
      </c>
      <c r="M5465" s="15" t="s">
        <v>86</v>
      </c>
      <c r="N5465" s="44" t="s">
        <v>17</v>
      </c>
    </row>
    <row r="5466" spans="2:14" x14ac:dyDescent="0.2">
      <c r="D5466" s="179"/>
      <c r="E5466" s="180"/>
      <c r="F5466" s="180"/>
      <c r="G5466" s="39"/>
      <c r="H5466" s="41"/>
      <c r="I5466" s="14"/>
      <c r="J5466" s="14"/>
      <c r="K5466" s="14"/>
      <c r="L5466" s="14"/>
      <c r="M5466" s="14"/>
      <c r="N5466" s="38"/>
    </row>
    <row r="5467" spans="2:14" x14ac:dyDescent="0.2">
      <c r="D5467" s="58"/>
      <c r="E5467" s="53" t="s">
        <v>14</v>
      </c>
      <c r="F5467" s="52"/>
      <c r="G5467" s="37">
        <v>1222</v>
      </c>
      <c r="H5467" s="24">
        <v>70.621931260229005</v>
      </c>
      <c r="I5467" s="24">
        <v>22.176759410801999</v>
      </c>
      <c r="J5467" s="24">
        <v>38.461538461537998</v>
      </c>
      <c r="K5467" s="24">
        <v>66.448445171849002</v>
      </c>
      <c r="L5467" s="24">
        <v>29.214402618657999</v>
      </c>
      <c r="M5467" s="24">
        <v>2.9459901800330002</v>
      </c>
      <c r="N5467" s="68">
        <v>1.9639934533550001</v>
      </c>
    </row>
    <row r="5468" spans="2:14" x14ac:dyDescent="0.2">
      <c r="D5468" s="174" t="s">
        <v>36</v>
      </c>
      <c r="E5468" s="20" t="s">
        <v>76</v>
      </c>
      <c r="F5468" s="22"/>
      <c r="G5468" s="21">
        <v>629</v>
      </c>
      <c r="H5468" s="51">
        <v>72.496025437201993</v>
      </c>
      <c r="I5468" s="19">
        <v>23.211446740859</v>
      </c>
      <c r="J5468" s="19">
        <v>36.724960254372</v>
      </c>
      <c r="K5468" s="19">
        <v>63.275039745628</v>
      </c>
      <c r="L5468" s="19">
        <v>29.093799682035002</v>
      </c>
      <c r="M5468" s="19">
        <v>3.4976152623210002</v>
      </c>
      <c r="N5468" s="50">
        <v>1.9077901430840001</v>
      </c>
    </row>
    <row r="5469" spans="2:14" x14ac:dyDescent="0.2">
      <c r="D5469" s="175"/>
      <c r="E5469" s="4" t="s">
        <v>39</v>
      </c>
      <c r="F5469" s="6"/>
      <c r="G5469" s="5">
        <v>37</v>
      </c>
      <c r="H5469" s="32">
        <v>70.270270270270004</v>
      </c>
      <c r="I5469" s="12">
        <v>21.621621621622001</v>
      </c>
      <c r="J5469" s="12">
        <v>35.135135135135002</v>
      </c>
      <c r="K5469" s="61">
        <v>51.351351351350999</v>
      </c>
      <c r="L5469" s="12">
        <v>32.432432432432002</v>
      </c>
      <c r="M5469" s="12">
        <v>5.4054054054050003</v>
      </c>
      <c r="N5469" s="62">
        <v>0</v>
      </c>
    </row>
    <row r="5470" spans="2:14" x14ac:dyDescent="0.2">
      <c r="D5470" s="175"/>
      <c r="E5470" s="4" t="s">
        <v>40</v>
      </c>
      <c r="F5470" s="6"/>
      <c r="G5470" s="5">
        <v>73</v>
      </c>
      <c r="H5470" s="94">
        <v>82.191780821918002</v>
      </c>
      <c r="I5470" s="28">
        <v>30.136986301370001</v>
      </c>
      <c r="J5470" s="61">
        <v>26.027397260274</v>
      </c>
      <c r="K5470" s="61">
        <v>56.164383561644001</v>
      </c>
      <c r="L5470" s="33">
        <v>23.287671232876999</v>
      </c>
      <c r="M5470" s="29">
        <v>0</v>
      </c>
      <c r="N5470" s="62">
        <v>0</v>
      </c>
    </row>
    <row r="5471" spans="2:14" x14ac:dyDescent="0.2">
      <c r="D5471" s="175"/>
      <c r="E5471" s="4" t="s">
        <v>41</v>
      </c>
      <c r="F5471" s="6"/>
      <c r="G5471" s="5">
        <v>108</v>
      </c>
      <c r="H5471" s="32">
        <v>74.074074074074005</v>
      </c>
      <c r="I5471" s="49">
        <v>35.185185185184999</v>
      </c>
      <c r="J5471" s="33">
        <v>33.333333333333002</v>
      </c>
      <c r="K5471" s="12">
        <v>68.518518518519002</v>
      </c>
      <c r="L5471" s="12">
        <v>26.851851851852</v>
      </c>
      <c r="M5471" s="12">
        <v>4.6296296296300001</v>
      </c>
      <c r="N5471" s="34">
        <v>0.92592592592599998</v>
      </c>
    </row>
    <row r="5472" spans="2:14" x14ac:dyDescent="0.2">
      <c r="D5472" s="175"/>
      <c r="E5472" s="4" t="s">
        <v>42</v>
      </c>
      <c r="F5472" s="6"/>
      <c r="G5472" s="5">
        <v>113</v>
      </c>
      <c r="H5472" s="75">
        <v>76.991150442478002</v>
      </c>
      <c r="I5472" s="12">
        <v>24.778761061947002</v>
      </c>
      <c r="J5472" s="33">
        <v>31.858407079646</v>
      </c>
      <c r="K5472" s="33">
        <v>60.176991150441999</v>
      </c>
      <c r="L5472" s="12">
        <v>31.858407079646</v>
      </c>
      <c r="M5472" s="12">
        <v>4.424778761062</v>
      </c>
      <c r="N5472" s="34">
        <v>1.769911504425</v>
      </c>
    </row>
    <row r="5473" spans="2:14" x14ac:dyDescent="0.2">
      <c r="D5473" s="175"/>
      <c r="E5473" s="4" t="s">
        <v>43</v>
      </c>
      <c r="F5473" s="6"/>
      <c r="G5473" s="5">
        <v>101</v>
      </c>
      <c r="H5473" s="32">
        <v>67.326732673267003</v>
      </c>
      <c r="I5473" s="12">
        <v>21.782178217822</v>
      </c>
      <c r="J5473" s="12">
        <v>34.653465346535</v>
      </c>
      <c r="K5473" s="12">
        <v>66.336633663366001</v>
      </c>
      <c r="L5473" s="12">
        <v>27.722772277228</v>
      </c>
      <c r="M5473" s="12">
        <v>3.9603960396039999</v>
      </c>
      <c r="N5473" s="34">
        <v>0.99009900990099997</v>
      </c>
    </row>
    <row r="5474" spans="2:14" x14ac:dyDescent="0.2">
      <c r="D5474" s="175"/>
      <c r="E5474" s="4" t="s">
        <v>44</v>
      </c>
      <c r="F5474" s="6"/>
      <c r="G5474" s="5">
        <v>114</v>
      </c>
      <c r="H5474" s="32">
        <v>71.929824561404004</v>
      </c>
      <c r="I5474" s="12">
        <v>18.421052631578998</v>
      </c>
      <c r="J5474" s="28">
        <v>46.491228070174998</v>
      </c>
      <c r="K5474" s="12">
        <v>71.052631578947</v>
      </c>
      <c r="L5474" s="12">
        <v>27.192982456140001</v>
      </c>
      <c r="M5474" s="12">
        <v>3.508771929825</v>
      </c>
      <c r="N5474" s="34">
        <v>4.3859649122809996</v>
      </c>
    </row>
    <row r="5475" spans="2:14" x14ac:dyDescent="0.2">
      <c r="D5475" s="175"/>
      <c r="E5475" s="4" t="s">
        <v>45</v>
      </c>
      <c r="F5475" s="6"/>
      <c r="G5475" s="5">
        <v>83</v>
      </c>
      <c r="H5475" s="77">
        <v>63.855421686747</v>
      </c>
      <c r="I5475" s="61">
        <v>8.4337349397590007</v>
      </c>
      <c r="J5475" s="28">
        <v>46.987951807229003</v>
      </c>
      <c r="K5475" s="33">
        <v>57.831325301204998</v>
      </c>
      <c r="L5475" s="28">
        <v>36.144578313253</v>
      </c>
      <c r="M5475" s="12">
        <v>2.409638554217</v>
      </c>
      <c r="N5475" s="34">
        <v>3.6144578313250002</v>
      </c>
    </row>
    <row r="5476" spans="2:14" x14ac:dyDescent="0.2">
      <c r="D5476" s="174" t="s">
        <v>37</v>
      </c>
      <c r="E5476" s="20" t="s">
        <v>77</v>
      </c>
      <c r="F5476" s="22"/>
      <c r="G5476" s="21">
        <v>593</v>
      </c>
      <c r="H5476" s="51">
        <v>68.634064080944</v>
      </c>
      <c r="I5476" s="19">
        <v>21.079258010118</v>
      </c>
      <c r="J5476" s="19">
        <v>40.303541315346003</v>
      </c>
      <c r="K5476" s="19">
        <v>69.814502529511003</v>
      </c>
      <c r="L5476" s="19">
        <v>29.342327150083999</v>
      </c>
      <c r="M5476" s="19">
        <v>2.3608768971330001</v>
      </c>
      <c r="N5476" s="50">
        <v>2.0236087689710001</v>
      </c>
    </row>
    <row r="5477" spans="2:14" x14ac:dyDescent="0.2">
      <c r="D5477" s="175"/>
      <c r="E5477" s="4" t="s">
        <v>39</v>
      </c>
      <c r="F5477" s="6"/>
      <c r="G5477" s="5">
        <v>27</v>
      </c>
      <c r="H5477" s="75">
        <v>77.777777777777999</v>
      </c>
      <c r="I5477" s="49">
        <v>40.740740740741003</v>
      </c>
      <c r="J5477" s="12">
        <v>40.740740740741003</v>
      </c>
      <c r="K5477" s="61">
        <v>55.555555555555998</v>
      </c>
      <c r="L5477" s="12">
        <v>29.629629629629999</v>
      </c>
      <c r="M5477" s="12">
        <v>7.4074074074069998</v>
      </c>
      <c r="N5477" s="62">
        <v>0</v>
      </c>
    </row>
    <row r="5478" spans="2:14" x14ac:dyDescent="0.2">
      <c r="D5478" s="175"/>
      <c r="E5478" s="4" t="s">
        <v>40</v>
      </c>
      <c r="F5478" s="6"/>
      <c r="G5478" s="5">
        <v>74</v>
      </c>
      <c r="H5478" s="75">
        <v>75.675675675676004</v>
      </c>
      <c r="I5478" s="49">
        <v>33.783783783784003</v>
      </c>
      <c r="J5478" s="12">
        <v>33.783783783784003</v>
      </c>
      <c r="K5478" s="12">
        <v>63.513513513513999</v>
      </c>
      <c r="L5478" s="12">
        <v>25.675675675676001</v>
      </c>
      <c r="M5478" s="12">
        <v>1.351351351351</v>
      </c>
      <c r="N5478" s="62">
        <v>0</v>
      </c>
    </row>
    <row r="5479" spans="2:14" x14ac:dyDescent="0.2">
      <c r="D5479" s="175"/>
      <c r="E5479" s="4" t="s">
        <v>41</v>
      </c>
      <c r="F5479" s="6"/>
      <c r="G5479" s="5">
        <v>96</v>
      </c>
      <c r="H5479" s="75">
        <v>78.125</v>
      </c>
      <c r="I5479" s="12">
        <v>25</v>
      </c>
      <c r="J5479" s="33">
        <v>30.208333333333002</v>
      </c>
      <c r="K5479" s="12">
        <v>61.458333333333002</v>
      </c>
      <c r="L5479" s="12">
        <v>31.25</v>
      </c>
      <c r="M5479" s="12">
        <v>1.041666666667</v>
      </c>
      <c r="N5479" s="34">
        <v>2.083333333333</v>
      </c>
    </row>
    <row r="5480" spans="2:14" x14ac:dyDescent="0.2">
      <c r="D5480" s="175"/>
      <c r="E5480" s="4" t="s">
        <v>42</v>
      </c>
      <c r="F5480" s="6"/>
      <c r="G5480" s="5">
        <v>97</v>
      </c>
      <c r="H5480" s="32">
        <v>68.041237113402005</v>
      </c>
      <c r="I5480" s="12">
        <v>18.556701030928</v>
      </c>
      <c r="J5480" s="12">
        <v>39.175257731959</v>
      </c>
      <c r="K5480" s="49">
        <v>78.350515463918001</v>
      </c>
      <c r="L5480" s="12">
        <v>26.804123711340001</v>
      </c>
      <c r="M5480" s="12">
        <v>2.0618556701030002</v>
      </c>
      <c r="N5480" s="62">
        <v>0</v>
      </c>
    </row>
    <row r="5481" spans="2:14" x14ac:dyDescent="0.2">
      <c r="D5481" s="175"/>
      <c r="E5481" s="4" t="s">
        <v>43</v>
      </c>
      <c r="F5481" s="6"/>
      <c r="G5481" s="5">
        <v>103</v>
      </c>
      <c r="H5481" s="77">
        <v>61.165048543688997</v>
      </c>
      <c r="I5481" s="33">
        <v>15.533980582524</v>
      </c>
      <c r="J5481" s="12">
        <v>41.747572815533999</v>
      </c>
      <c r="K5481" s="49">
        <v>76.699029126214</v>
      </c>
      <c r="L5481" s="12">
        <v>25.242718446602002</v>
      </c>
      <c r="M5481" s="12">
        <v>2.9126213592229999</v>
      </c>
      <c r="N5481" s="34">
        <v>1.9417475728160001</v>
      </c>
    </row>
    <row r="5482" spans="2:14" x14ac:dyDescent="0.2">
      <c r="D5482" s="175"/>
      <c r="E5482" s="4" t="s">
        <v>44</v>
      </c>
      <c r="F5482" s="6"/>
      <c r="G5482" s="5">
        <v>109</v>
      </c>
      <c r="H5482" s="32">
        <v>68.807339449541004</v>
      </c>
      <c r="I5482" s="12">
        <v>18.348623853210999</v>
      </c>
      <c r="J5482" s="28">
        <v>47.706422018349002</v>
      </c>
      <c r="K5482" s="49">
        <v>77.064220183486</v>
      </c>
      <c r="L5482" s="12">
        <v>33.944954128440003</v>
      </c>
      <c r="M5482" s="12">
        <v>2.7522935779819999</v>
      </c>
      <c r="N5482" s="34">
        <v>1.834862385321</v>
      </c>
    </row>
    <row r="5483" spans="2:14" x14ac:dyDescent="0.2">
      <c r="D5483" s="176"/>
      <c r="E5483" s="59" t="s">
        <v>45</v>
      </c>
      <c r="F5483" s="60"/>
      <c r="G5483" s="56">
        <v>87</v>
      </c>
      <c r="H5483" s="136">
        <v>58.620689655172001</v>
      </c>
      <c r="I5483" s="95">
        <v>12.64367816092</v>
      </c>
      <c r="J5483" s="102">
        <v>47.126436781609002</v>
      </c>
      <c r="K5483" s="47">
        <v>62.068965517240997</v>
      </c>
      <c r="L5483" s="47">
        <v>32.183908045976999</v>
      </c>
      <c r="M5483" s="47">
        <v>2.2988505747130001</v>
      </c>
      <c r="N5483" s="85">
        <v>6.8965517241379999</v>
      </c>
    </row>
    <row r="5485" spans="2:14" x14ac:dyDescent="0.2">
      <c r="B5485" s="43" t="str">
        <f xml:space="preserve"> HYPERLINK("#'目次'!B205", "[199]")</f>
        <v>[199]</v>
      </c>
      <c r="C5485" s="31" t="s">
        <v>395</v>
      </c>
    </row>
    <row r="5489" spans="4:16" ht="60" x14ac:dyDescent="0.2">
      <c r="D5489" s="177"/>
      <c r="E5489" s="178"/>
      <c r="F5489" s="178"/>
      <c r="G5489" s="40" t="s">
        <v>14</v>
      </c>
      <c r="H5489" s="42" t="s">
        <v>396</v>
      </c>
      <c r="I5489" s="15" t="s">
        <v>397</v>
      </c>
      <c r="J5489" s="15" t="s">
        <v>398</v>
      </c>
      <c r="K5489" s="15" t="s">
        <v>399</v>
      </c>
      <c r="L5489" s="15" t="s">
        <v>400</v>
      </c>
      <c r="M5489" s="15" t="s">
        <v>401</v>
      </c>
      <c r="N5489" s="15" t="s">
        <v>402</v>
      </c>
      <c r="O5489" s="15" t="s">
        <v>86</v>
      </c>
      <c r="P5489" s="44" t="s">
        <v>17</v>
      </c>
    </row>
    <row r="5490" spans="4:16" x14ac:dyDescent="0.2">
      <c r="D5490" s="179"/>
      <c r="E5490" s="180"/>
      <c r="F5490" s="180"/>
      <c r="G5490" s="39"/>
      <c r="H5490" s="41"/>
      <c r="I5490" s="14"/>
      <c r="J5490" s="14"/>
      <c r="K5490" s="14"/>
      <c r="L5490" s="14"/>
      <c r="M5490" s="14"/>
      <c r="N5490" s="14"/>
      <c r="O5490" s="14"/>
      <c r="P5490" s="38"/>
    </row>
    <row r="5491" spans="4:16" x14ac:dyDescent="0.2">
      <c r="D5491" s="58"/>
      <c r="E5491" s="53" t="s">
        <v>14</v>
      </c>
      <c r="F5491" s="52"/>
      <c r="G5491" s="37">
        <v>1222</v>
      </c>
      <c r="H5491" s="24">
        <v>47.381342062192999</v>
      </c>
      <c r="I5491" s="24">
        <v>46.072013093290003</v>
      </c>
      <c r="J5491" s="24">
        <v>29.132569558101</v>
      </c>
      <c r="K5491" s="24">
        <v>43.617021276595999</v>
      </c>
      <c r="L5491" s="24">
        <v>9.574468085106</v>
      </c>
      <c r="M5491" s="24">
        <v>25.613747954173</v>
      </c>
      <c r="N5491" s="24">
        <v>13.66612111293</v>
      </c>
      <c r="O5491" s="24">
        <v>5.7283142389529997</v>
      </c>
      <c r="P5491" s="68">
        <v>0.90016366612099996</v>
      </c>
    </row>
    <row r="5492" spans="4:16" x14ac:dyDescent="0.2">
      <c r="D5492" s="174" t="s">
        <v>18</v>
      </c>
      <c r="E5492" s="20" t="s">
        <v>19</v>
      </c>
      <c r="F5492" s="22"/>
      <c r="G5492" s="21">
        <v>57</v>
      </c>
      <c r="H5492" s="51">
        <v>49.122807017543998</v>
      </c>
      <c r="I5492" s="19">
        <v>42.105263157895003</v>
      </c>
      <c r="J5492" s="19">
        <v>24.561403508771999</v>
      </c>
      <c r="K5492" s="19">
        <v>45.614035087719003</v>
      </c>
      <c r="L5492" s="19">
        <v>12.280701754386</v>
      </c>
      <c r="M5492" s="19">
        <v>21.052631578947</v>
      </c>
      <c r="N5492" s="19">
        <v>10.526315789473999</v>
      </c>
      <c r="O5492" s="88">
        <v>12.280701754386</v>
      </c>
      <c r="P5492" s="100">
        <v>0</v>
      </c>
    </row>
    <row r="5493" spans="4:16" x14ac:dyDescent="0.2">
      <c r="D5493" s="175"/>
      <c r="E5493" s="4" t="s">
        <v>20</v>
      </c>
      <c r="F5493" s="6"/>
      <c r="G5493" s="5">
        <v>84</v>
      </c>
      <c r="H5493" s="94">
        <v>58.333333333333002</v>
      </c>
      <c r="I5493" s="12">
        <v>50</v>
      </c>
      <c r="J5493" s="12">
        <v>33.333333333333002</v>
      </c>
      <c r="K5493" s="33">
        <v>38.095238095238003</v>
      </c>
      <c r="L5493" s="12">
        <v>11.904761904761999</v>
      </c>
      <c r="M5493" s="33">
        <v>17.857142857143</v>
      </c>
      <c r="N5493" s="12">
        <v>9.5238095238099998</v>
      </c>
      <c r="O5493" s="12">
        <v>4.7619047619049999</v>
      </c>
      <c r="P5493" s="34">
        <v>2.3809523809519999</v>
      </c>
    </row>
    <row r="5494" spans="4:16" x14ac:dyDescent="0.2">
      <c r="D5494" s="175"/>
      <c r="E5494" s="4" t="s">
        <v>21</v>
      </c>
      <c r="F5494" s="6"/>
      <c r="G5494" s="5">
        <v>487</v>
      </c>
      <c r="H5494" s="32">
        <v>47.022587268994002</v>
      </c>
      <c r="I5494" s="12">
        <v>43.531827515400003</v>
      </c>
      <c r="J5494" s="12">
        <v>28.542094455851998</v>
      </c>
      <c r="K5494" s="12">
        <v>48.459958932238003</v>
      </c>
      <c r="L5494" s="12">
        <v>8.4188911704309994</v>
      </c>
      <c r="M5494" s="12">
        <v>24.229979466119001</v>
      </c>
      <c r="N5494" s="12">
        <v>16.427104722793</v>
      </c>
      <c r="O5494" s="12">
        <v>4.9281314168380002</v>
      </c>
      <c r="P5494" s="34">
        <v>1.026694045175</v>
      </c>
    </row>
    <row r="5495" spans="4:16" x14ac:dyDescent="0.2">
      <c r="D5495" s="175"/>
      <c r="E5495" s="4" t="s">
        <v>22</v>
      </c>
      <c r="F5495" s="6"/>
      <c r="G5495" s="5">
        <v>35</v>
      </c>
      <c r="H5495" s="32">
        <v>42.857142857143003</v>
      </c>
      <c r="I5495" s="33">
        <v>40</v>
      </c>
      <c r="J5495" s="12">
        <v>31.428571428571001</v>
      </c>
      <c r="K5495" s="12">
        <v>42.857142857143003</v>
      </c>
      <c r="L5495" s="12">
        <v>5.7142857142860004</v>
      </c>
      <c r="M5495" s="12">
        <v>25.714285714286</v>
      </c>
      <c r="N5495" s="33">
        <v>8.5714285714289993</v>
      </c>
      <c r="O5495" s="28">
        <v>14.285714285714</v>
      </c>
      <c r="P5495" s="62">
        <v>0</v>
      </c>
    </row>
    <row r="5496" spans="4:16" x14ac:dyDescent="0.2">
      <c r="D5496" s="175"/>
      <c r="E5496" s="4" t="s">
        <v>23</v>
      </c>
      <c r="F5496" s="6"/>
      <c r="G5496" s="5">
        <v>143</v>
      </c>
      <c r="H5496" s="32">
        <v>46.153846153845997</v>
      </c>
      <c r="I5496" s="12">
        <v>41.258741258740997</v>
      </c>
      <c r="J5496" s="33">
        <v>22.377622377622</v>
      </c>
      <c r="K5496" s="12">
        <v>39.860139860140002</v>
      </c>
      <c r="L5496" s="12">
        <v>8.3916083916080009</v>
      </c>
      <c r="M5496" s="28">
        <v>31.468531468531001</v>
      </c>
      <c r="N5496" s="12">
        <v>11.188811188811</v>
      </c>
      <c r="O5496" s="12">
        <v>6.9930069930069996</v>
      </c>
      <c r="P5496" s="34">
        <v>0.69930069930100003</v>
      </c>
    </row>
    <row r="5497" spans="4:16" x14ac:dyDescent="0.2">
      <c r="D5497" s="175"/>
      <c r="E5497" s="4" t="s">
        <v>24</v>
      </c>
      <c r="F5497" s="6"/>
      <c r="G5497" s="5">
        <v>187</v>
      </c>
      <c r="H5497" s="77">
        <v>41.176470588234999</v>
      </c>
      <c r="I5497" s="12">
        <v>48.128342245989003</v>
      </c>
      <c r="J5497" s="12">
        <v>29.411764705882</v>
      </c>
      <c r="K5497" s="12">
        <v>41.711229946524</v>
      </c>
      <c r="L5497" s="12">
        <v>9.0909090909089993</v>
      </c>
      <c r="M5497" s="12">
        <v>28.342245989304999</v>
      </c>
      <c r="N5497" s="12">
        <v>11.764705882353001</v>
      </c>
      <c r="O5497" s="12">
        <v>8.0213903743320003</v>
      </c>
      <c r="P5497" s="34">
        <v>0.53475935828900001</v>
      </c>
    </row>
    <row r="5498" spans="4:16" x14ac:dyDescent="0.2">
      <c r="D5498" s="175"/>
      <c r="E5498" s="4" t="s">
        <v>25</v>
      </c>
      <c r="F5498" s="6"/>
      <c r="G5498" s="5">
        <v>71</v>
      </c>
      <c r="H5498" s="32">
        <v>46.478873239437</v>
      </c>
      <c r="I5498" s="49">
        <v>57.746478873238999</v>
      </c>
      <c r="J5498" s="12">
        <v>33.802816901408001</v>
      </c>
      <c r="K5498" s="33">
        <v>38.028169014085002</v>
      </c>
      <c r="L5498" s="12">
        <v>9.8591549295770005</v>
      </c>
      <c r="M5498" s="28">
        <v>32.394366197182997</v>
      </c>
      <c r="N5498" s="12">
        <v>14.084507042254</v>
      </c>
      <c r="O5498" s="12">
        <v>4.2253521126760001</v>
      </c>
      <c r="P5498" s="34">
        <v>1.4084507042250001</v>
      </c>
    </row>
    <row r="5499" spans="4:16" x14ac:dyDescent="0.2">
      <c r="D5499" s="175"/>
      <c r="E5499" s="4" t="s">
        <v>26</v>
      </c>
      <c r="F5499" s="6"/>
      <c r="G5499" s="5">
        <v>30</v>
      </c>
      <c r="H5499" s="75">
        <v>56.666666666666998</v>
      </c>
      <c r="I5499" s="12">
        <v>50</v>
      </c>
      <c r="J5499" s="12">
        <v>30</v>
      </c>
      <c r="K5499" s="12">
        <v>40</v>
      </c>
      <c r="L5499" s="12">
        <v>10</v>
      </c>
      <c r="M5499" s="61">
        <v>10</v>
      </c>
      <c r="N5499" s="12">
        <v>10</v>
      </c>
      <c r="O5499" s="90">
        <v>0</v>
      </c>
      <c r="P5499" s="62">
        <v>0</v>
      </c>
    </row>
    <row r="5500" spans="4:16" x14ac:dyDescent="0.2">
      <c r="D5500" s="175"/>
      <c r="E5500" s="4" t="s">
        <v>27</v>
      </c>
      <c r="F5500" s="6"/>
      <c r="G5500" s="5">
        <v>70</v>
      </c>
      <c r="H5500" s="75">
        <v>52.857142857143003</v>
      </c>
      <c r="I5500" s="12">
        <v>48.571428571429003</v>
      </c>
      <c r="J5500" s="12">
        <v>32.857142857143003</v>
      </c>
      <c r="K5500" s="12">
        <v>40</v>
      </c>
      <c r="L5500" s="28">
        <v>17.142857142857</v>
      </c>
      <c r="M5500" s="12">
        <v>28.571428571428999</v>
      </c>
      <c r="N5500" s="12">
        <v>18.571428571428999</v>
      </c>
      <c r="O5500" s="12">
        <v>1.4285714285710001</v>
      </c>
      <c r="P5500" s="62">
        <v>0</v>
      </c>
    </row>
    <row r="5501" spans="4:16" x14ac:dyDescent="0.2">
      <c r="D5501" s="175"/>
      <c r="E5501" s="4" t="s">
        <v>28</v>
      </c>
      <c r="F5501" s="6"/>
      <c r="G5501" s="5">
        <v>51</v>
      </c>
      <c r="H5501" s="32">
        <v>49.019607843137003</v>
      </c>
      <c r="I5501" s="49">
        <v>56.862745098038999</v>
      </c>
      <c r="J5501" s="28">
        <v>37.254901960783997</v>
      </c>
      <c r="K5501" s="33">
        <v>37.254901960783997</v>
      </c>
      <c r="L5501" s="12">
        <v>9.8039215686270005</v>
      </c>
      <c r="M5501" s="12">
        <v>23.529411764706001</v>
      </c>
      <c r="N5501" s="12">
        <v>11.764705882353001</v>
      </c>
      <c r="O5501" s="12">
        <v>1.9607843137250001</v>
      </c>
      <c r="P5501" s="34">
        <v>1.9607843137250001</v>
      </c>
    </row>
    <row r="5502" spans="4:16" x14ac:dyDescent="0.2">
      <c r="D5502" s="175"/>
      <c r="E5502" s="4" t="s">
        <v>29</v>
      </c>
      <c r="F5502" s="6"/>
      <c r="G5502" s="5">
        <v>7</v>
      </c>
      <c r="H5502" s="32">
        <v>42.857142857143003</v>
      </c>
      <c r="I5502" s="12">
        <v>42.857142857143003</v>
      </c>
      <c r="J5502" s="12">
        <v>28.571428571428999</v>
      </c>
      <c r="K5502" s="12">
        <v>42.857142857143003</v>
      </c>
      <c r="L5502" s="12">
        <v>14.285714285714</v>
      </c>
      <c r="M5502" s="49">
        <v>42.857142857143003</v>
      </c>
      <c r="N5502" s="87">
        <v>0</v>
      </c>
      <c r="O5502" s="90">
        <v>0</v>
      </c>
      <c r="P5502" s="62">
        <v>0</v>
      </c>
    </row>
    <row r="5503" spans="4:16" x14ac:dyDescent="0.2">
      <c r="D5503" s="174" t="s">
        <v>30</v>
      </c>
      <c r="E5503" s="20" t="s">
        <v>31</v>
      </c>
      <c r="F5503" s="22"/>
      <c r="G5503" s="21">
        <v>393</v>
      </c>
      <c r="H5503" s="51">
        <v>48.854961832061001</v>
      </c>
      <c r="I5503" s="19">
        <v>47.073791348600999</v>
      </c>
      <c r="J5503" s="19">
        <v>27.989821882952</v>
      </c>
      <c r="K5503" s="19">
        <v>42.748091603052998</v>
      </c>
      <c r="L5503" s="19">
        <v>9.4147582697200001</v>
      </c>
      <c r="M5503" s="19">
        <v>25.954198473281998</v>
      </c>
      <c r="N5503" s="19">
        <v>14.503816793893</v>
      </c>
      <c r="O5503" s="19">
        <v>5.8524173027990001</v>
      </c>
      <c r="P5503" s="50">
        <v>0.50890585241700004</v>
      </c>
    </row>
    <row r="5504" spans="4:16" x14ac:dyDescent="0.2">
      <c r="D5504" s="175"/>
      <c r="E5504" s="4" t="s">
        <v>32</v>
      </c>
      <c r="F5504" s="6"/>
      <c r="G5504" s="5">
        <v>352</v>
      </c>
      <c r="H5504" s="32">
        <v>47.159090909090999</v>
      </c>
      <c r="I5504" s="12">
        <v>44.886363636364003</v>
      </c>
      <c r="J5504" s="12">
        <v>29.261363636363999</v>
      </c>
      <c r="K5504" s="12">
        <v>42.897727272727003</v>
      </c>
      <c r="L5504" s="12">
        <v>9.0909090909089993</v>
      </c>
      <c r="M5504" s="12">
        <v>21.022727272727</v>
      </c>
      <c r="N5504" s="12">
        <v>14.772727272727</v>
      </c>
      <c r="O5504" s="12">
        <v>5.3977272727269998</v>
      </c>
      <c r="P5504" s="34">
        <v>1.4204545454549999</v>
      </c>
    </row>
    <row r="5505" spans="2:16" x14ac:dyDescent="0.2">
      <c r="D5505" s="175"/>
      <c r="E5505" s="4" t="s">
        <v>33</v>
      </c>
      <c r="F5505" s="6"/>
      <c r="G5505" s="5">
        <v>388</v>
      </c>
      <c r="H5505" s="32">
        <v>45.618556701030997</v>
      </c>
      <c r="I5505" s="12">
        <v>46.134020618557003</v>
      </c>
      <c r="J5505" s="12">
        <v>29.381443298969</v>
      </c>
      <c r="K5505" s="12">
        <v>45.618556701030997</v>
      </c>
      <c r="L5505" s="12">
        <v>10.309278350514999</v>
      </c>
      <c r="M5505" s="28">
        <v>30.927835051546001</v>
      </c>
      <c r="N5505" s="12">
        <v>10.567010309278</v>
      </c>
      <c r="O5505" s="12">
        <v>5.9278350515460003</v>
      </c>
      <c r="P5505" s="34">
        <v>1.0309278350519999</v>
      </c>
    </row>
    <row r="5506" spans="2:16" x14ac:dyDescent="0.2">
      <c r="D5506" s="175"/>
      <c r="E5506" s="4" t="s">
        <v>34</v>
      </c>
      <c r="F5506" s="6"/>
      <c r="G5506" s="5">
        <v>89</v>
      </c>
      <c r="H5506" s="32">
        <v>49.438202247191001</v>
      </c>
      <c r="I5506" s="12">
        <v>46.067415730336997</v>
      </c>
      <c r="J5506" s="12">
        <v>32.584269662921002</v>
      </c>
      <c r="K5506" s="12">
        <v>41.573033707865001</v>
      </c>
      <c r="L5506" s="12">
        <v>8.9887640449440003</v>
      </c>
      <c r="M5506" s="33">
        <v>19.101123595505999</v>
      </c>
      <c r="N5506" s="28">
        <v>19.101123595505999</v>
      </c>
      <c r="O5506" s="12">
        <v>5.61797752809</v>
      </c>
      <c r="P5506" s="62">
        <v>0</v>
      </c>
    </row>
    <row r="5507" spans="2:16" x14ac:dyDescent="0.2">
      <c r="D5507" s="174" t="s">
        <v>35</v>
      </c>
      <c r="E5507" s="20" t="s">
        <v>36</v>
      </c>
      <c r="F5507" s="22"/>
      <c r="G5507" s="21">
        <v>629</v>
      </c>
      <c r="H5507" s="51">
        <v>48.489666136724999</v>
      </c>
      <c r="I5507" s="19">
        <v>47.694753577107001</v>
      </c>
      <c r="J5507" s="19">
        <v>32.432432432432002</v>
      </c>
      <c r="K5507" s="19">
        <v>41.017488076311999</v>
      </c>
      <c r="L5507" s="19">
        <v>10.015898251192001</v>
      </c>
      <c r="M5507" s="19">
        <v>24.165341812401</v>
      </c>
      <c r="N5507" s="19">
        <v>14.626391096979001</v>
      </c>
      <c r="O5507" s="19">
        <v>5.7233704292530003</v>
      </c>
      <c r="P5507" s="50">
        <v>0.794912559618</v>
      </c>
    </row>
    <row r="5508" spans="2:16" x14ac:dyDescent="0.2">
      <c r="D5508" s="175"/>
      <c r="E5508" s="4" t="s">
        <v>37</v>
      </c>
      <c r="F5508" s="6"/>
      <c r="G5508" s="5">
        <v>593</v>
      </c>
      <c r="H5508" s="32">
        <v>46.205733558178999</v>
      </c>
      <c r="I5508" s="12">
        <v>44.350758853287999</v>
      </c>
      <c r="J5508" s="12">
        <v>25.632377740304001</v>
      </c>
      <c r="K5508" s="12">
        <v>46.374367622260003</v>
      </c>
      <c r="L5508" s="12">
        <v>9.1062394603710004</v>
      </c>
      <c r="M5508" s="12">
        <v>27.150084317032</v>
      </c>
      <c r="N5508" s="12">
        <v>12.647554806071</v>
      </c>
      <c r="O5508" s="12">
        <v>5.7335581787520002</v>
      </c>
      <c r="P5508" s="34">
        <v>1.0118043844860001</v>
      </c>
    </row>
    <row r="5509" spans="2:16" x14ac:dyDescent="0.2">
      <c r="D5509" s="174" t="s">
        <v>38</v>
      </c>
      <c r="E5509" s="20" t="s">
        <v>39</v>
      </c>
      <c r="F5509" s="22"/>
      <c r="G5509" s="21">
        <v>64</v>
      </c>
      <c r="H5509" s="119">
        <v>59.375</v>
      </c>
      <c r="I5509" s="105">
        <v>67.1875</v>
      </c>
      <c r="J5509" s="78">
        <v>21.875</v>
      </c>
      <c r="K5509" s="98">
        <v>31.25</v>
      </c>
      <c r="L5509" s="19">
        <v>10.9375</v>
      </c>
      <c r="M5509" s="78">
        <v>17.1875</v>
      </c>
      <c r="N5509" s="19">
        <v>12.5</v>
      </c>
      <c r="O5509" s="19">
        <v>9.375</v>
      </c>
      <c r="P5509" s="50">
        <v>1.5625</v>
      </c>
    </row>
    <row r="5510" spans="2:16" x14ac:dyDescent="0.2">
      <c r="D5510" s="175"/>
      <c r="E5510" s="4" t="s">
        <v>40</v>
      </c>
      <c r="F5510" s="6"/>
      <c r="G5510" s="5">
        <v>147</v>
      </c>
      <c r="H5510" s="32">
        <v>51.700680272108997</v>
      </c>
      <c r="I5510" s="12">
        <v>42.857142857143003</v>
      </c>
      <c r="J5510" s="12">
        <v>26.530612244897998</v>
      </c>
      <c r="K5510" s="12">
        <v>44.897959183673002</v>
      </c>
      <c r="L5510" s="33">
        <v>2.7210884353739999</v>
      </c>
      <c r="M5510" s="33">
        <v>17.687074829932001</v>
      </c>
      <c r="N5510" s="12">
        <v>9.5238095238099998</v>
      </c>
      <c r="O5510" s="12">
        <v>6.8027210884349998</v>
      </c>
      <c r="P5510" s="62">
        <v>0</v>
      </c>
    </row>
    <row r="5511" spans="2:16" x14ac:dyDescent="0.2">
      <c r="D5511" s="175"/>
      <c r="E5511" s="4" t="s">
        <v>41</v>
      </c>
      <c r="F5511" s="6"/>
      <c r="G5511" s="5">
        <v>204</v>
      </c>
      <c r="H5511" s="32">
        <v>47.549019607843</v>
      </c>
      <c r="I5511" s="33">
        <v>40.196078431373003</v>
      </c>
      <c r="J5511" s="33">
        <v>21.568627450979999</v>
      </c>
      <c r="K5511" s="12">
        <v>48.529411764705998</v>
      </c>
      <c r="L5511" s="12">
        <v>8.333333333333</v>
      </c>
      <c r="M5511" s="33">
        <v>17.647058823529001</v>
      </c>
      <c r="N5511" s="12">
        <v>11.764705882353001</v>
      </c>
      <c r="O5511" s="12">
        <v>9.3137254901959992</v>
      </c>
      <c r="P5511" s="62">
        <v>0</v>
      </c>
    </row>
    <row r="5512" spans="2:16" x14ac:dyDescent="0.2">
      <c r="D5512" s="175"/>
      <c r="E5512" s="4" t="s">
        <v>42</v>
      </c>
      <c r="F5512" s="6"/>
      <c r="G5512" s="5">
        <v>210</v>
      </c>
      <c r="H5512" s="32">
        <v>45.714285714286</v>
      </c>
      <c r="I5512" s="33">
        <v>37.142857142856997</v>
      </c>
      <c r="J5512" s="12">
        <v>30.952380952380999</v>
      </c>
      <c r="K5512" s="12">
        <v>44.761904761905001</v>
      </c>
      <c r="L5512" s="12">
        <v>7.1428571428570002</v>
      </c>
      <c r="M5512" s="12">
        <v>21.904761904762001</v>
      </c>
      <c r="N5512" s="12">
        <v>10.952380952381001</v>
      </c>
      <c r="O5512" s="12">
        <v>5.2380952380950001</v>
      </c>
      <c r="P5512" s="34">
        <v>0.47619047618999999</v>
      </c>
    </row>
    <row r="5513" spans="2:16" x14ac:dyDescent="0.2">
      <c r="D5513" s="175"/>
      <c r="E5513" s="4" t="s">
        <v>43</v>
      </c>
      <c r="F5513" s="6"/>
      <c r="G5513" s="5">
        <v>204</v>
      </c>
      <c r="H5513" s="77">
        <v>39.215686274509999</v>
      </c>
      <c r="I5513" s="33">
        <v>40.196078431373003</v>
      </c>
      <c r="J5513" s="12">
        <v>29.411764705882</v>
      </c>
      <c r="K5513" s="12">
        <v>48.529411764705998</v>
      </c>
      <c r="L5513" s="12">
        <v>8.333333333333</v>
      </c>
      <c r="M5513" s="28">
        <v>34.313725490195999</v>
      </c>
      <c r="N5513" s="12">
        <v>16.176470588234999</v>
      </c>
      <c r="O5513" s="12">
        <v>6.8627450980390003</v>
      </c>
      <c r="P5513" s="34">
        <v>0.98039215686299996</v>
      </c>
    </row>
    <row r="5514" spans="2:16" x14ac:dyDescent="0.2">
      <c r="D5514" s="175"/>
      <c r="E5514" s="4" t="s">
        <v>44</v>
      </c>
      <c r="F5514" s="6"/>
      <c r="G5514" s="5">
        <v>223</v>
      </c>
      <c r="H5514" s="32">
        <v>47.533632286996003</v>
      </c>
      <c r="I5514" s="28">
        <v>52.914798206278</v>
      </c>
      <c r="J5514" s="12">
        <v>27.354260089686001</v>
      </c>
      <c r="K5514" s="12">
        <v>45.291479820627998</v>
      </c>
      <c r="L5514" s="12">
        <v>13.90134529148</v>
      </c>
      <c r="M5514" s="28">
        <v>31.838565022421999</v>
      </c>
      <c r="N5514" s="12">
        <v>14.798206278026999</v>
      </c>
      <c r="O5514" s="12">
        <v>2.690582959641</v>
      </c>
      <c r="P5514" s="34">
        <v>0.89686098654699997</v>
      </c>
    </row>
    <row r="5515" spans="2:16" x14ac:dyDescent="0.2">
      <c r="D5515" s="176"/>
      <c r="E5515" s="59" t="s">
        <v>45</v>
      </c>
      <c r="F5515" s="60"/>
      <c r="G5515" s="56">
        <v>170</v>
      </c>
      <c r="H5515" s="83">
        <v>50.588235294118</v>
      </c>
      <c r="I5515" s="109">
        <v>57.058823529412003</v>
      </c>
      <c r="J5515" s="109">
        <v>42.941176470587997</v>
      </c>
      <c r="K5515" s="92">
        <v>31.764705882352999</v>
      </c>
      <c r="L5515" s="102">
        <v>15.294117647059</v>
      </c>
      <c r="M5515" s="102">
        <v>31.176470588234999</v>
      </c>
      <c r="N5515" s="102">
        <v>18.823529411765001</v>
      </c>
      <c r="O5515" s="47">
        <v>2.352941176471</v>
      </c>
      <c r="P5515" s="85">
        <v>2.9411764705880001</v>
      </c>
    </row>
    <row r="5517" spans="2:16" x14ac:dyDescent="0.2">
      <c r="B5517" s="43" t="str">
        <f xml:space="preserve"> HYPERLINK("#'目次'!B206", "[200]")</f>
        <v>[200]</v>
      </c>
      <c r="C5517" s="31" t="s">
        <v>395</v>
      </c>
    </row>
    <row r="5521" spans="4:16" ht="60" x14ac:dyDescent="0.2">
      <c r="D5521" s="177"/>
      <c r="E5521" s="178"/>
      <c r="F5521" s="178"/>
      <c r="G5521" s="40" t="s">
        <v>14</v>
      </c>
      <c r="H5521" s="42" t="s">
        <v>396</v>
      </c>
      <c r="I5521" s="15" t="s">
        <v>397</v>
      </c>
      <c r="J5521" s="15" t="s">
        <v>398</v>
      </c>
      <c r="K5521" s="15" t="s">
        <v>399</v>
      </c>
      <c r="L5521" s="15" t="s">
        <v>400</v>
      </c>
      <c r="M5521" s="15" t="s">
        <v>401</v>
      </c>
      <c r="N5521" s="15" t="s">
        <v>402</v>
      </c>
      <c r="O5521" s="15" t="s">
        <v>86</v>
      </c>
      <c r="P5521" s="44" t="s">
        <v>17</v>
      </c>
    </row>
    <row r="5522" spans="4:16" x14ac:dyDescent="0.2">
      <c r="D5522" s="179"/>
      <c r="E5522" s="180"/>
      <c r="F5522" s="180"/>
      <c r="G5522" s="39"/>
      <c r="H5522" s="41"/>
      <c r="I5522" s="14"/>
      <c r="J5522" s="14"/>
      <c r="K5522" s="14"/>
      <c r="L5522" s="14"/>
      <c r="M5522" s="14"/>
      <c r="N5522" s="14"/>
      <c r="O5522" s="14"/>
      <c r="P5522" s="38"/>
    </row>
    <row r="5523" spans="4:16" x14ac:dyDescent="0.2">
      <c r="D5523" s="58"/>
      <c r="E5523" s="53" t="s">
        <v>14</v>
      </c>
      <c r="F5523" s="52"/>
      <c r="G5523" s="37">
        <v>1222</v>
      </c>
      <c r="H5523" s="24">
        <v>47.381342062192999</v>
      </c>
      <c r="I5523" s="24">
        <v>46.072013093290003</v>
      </c>
      <c r="J5523" s="24">
        <v>29.132569558101</v>
      </c>
      <c r="K5523" s="24">
        <v>43.617021276595999</v>
      </c>
      <c r="L5523" s="24">
        <v>9.574468085106</v>
      </c>
      <c r="M5523" s="24">
        <v>25.613747954173</v>
      </c>
      <c r="N5523" s="24">
        <v>13.66612111293</v>
      </c>
      <c r="O5523" s="24">
        <v>5.7283142389529997</v>
      </c>
      <c r="P5523" s="68">
        <v>0.90016366612099996</v>
      </c>
    </row>
    <row r="5524" spans="4:16" x14ac:dyDescent="0.2">
      <c r="D5524" s="174" t="s">
        <v>52</v>
      </c>
      <c r="E5524" s="20" t="s">
        <v>53</v>
      </c>
      <c r="F5524" s="22"/>
      <c r="G5524" s="21">
        <v>15</v>
      </c>
      <c r="H5524" s="119">
        <v>60</v>
      </c>
      <c r="I5524" s="105">
        <v>60</v>
      </c>
      <c r="J5524" s="105">
        <v>53.333333333333002</v>
      </c>
      <c r="K5524" s="98">
        <v>33.333333333333002</v>
      </c>
      <c r="L5524" s="19">
        <v>6.666666666667</v>
      </c>
      <c r="M5524" s="98">
        <v>13.333333333333</v>
      </c>
      <c r="N5524" s="88">
        <v>20</v>
      </c>
      <c r="O5524" s="19">
        <v>6.666666666667</v>
      </c>
      <c r="P5524" s="100">
        <v>0</v>
      </c>
    </row>
    <row r="5525" spans="4:16" ht="24" x14ac:dyDescent="0.2">
      <c r="D5525" s="175"/>
      <c r="E5525" s="4" t="s">
        <v>54</v>
      </c>
      <c r="F5525" s="6"/>
      <c r="G5525" s="5">
        <v>122</v>
      </c>
      <c r="H5525" s="32">
        <v>51.639344262294998</v>
      </c>
      <c r="I5525" s="12">
        <v>50</v>
      </c>
      <c r="J5525" s="28">
        <v>34.426229508196997</v>
      </c>
      <c r="K5525" s="12">
        <v>40.983606557377001</v>
      </c>
      <c r="L5525" s="12">
        <v>12.295081967212999</v>
      </c>
      <c r="M5525" s="49">
        <v>36.065573770492001</v>
      </c>
      <c r="N5525" s="28">
        <v>19.672131147540998</v>
      </c>
      <c r="O5525" s="12">
        <v>3.2786885245900002</v>
      </c>
      <c r="P5525" s="62">
        <v>0</v>
      </c>
    </row>
    <row r="5526" spans="4:16" x14ac:dyDescent="0.2">
      <c r="D5526" s="175"/>
      <c r="E5526" s="4" t="s">
        <v>55</v>
      </c>
      <c r="F5526" s="6"/>
      <c r="G5526" s="5">
        <v>43</v>
      </c>
      <c r="H5526" s="32">
        <v>44.186046511628</v>
      </c>
      <c r="I5526" s="33">
        <v>39.534883720929997</v>
      </c>
      <c r="J5526" s="49">
        <v>41.860465116279002</v>
      </c>
      <c r="K5526" s="49">
        <v>55.813953488372</v>
      </c>
      <c r="L5526" s="12">
        <v>11.627906976744001</v>
      </c>
      <c r="M5526" s="61">
        <v>11.627906976744001</v>
      </c>
      <c r="N5526" s="12">
        <v>18.604651162791001</v>
      </c>
      <c r="O5526" s="12">
        <v>6.9767441860470001</v>
      </c>
      <c r="P5526" s="62">
        <v>0</v>
      </c>
    </row>
    <row r="5527" spans="4:16" x14ac:dyDescent="0.2">
      <c r="D5527" s="175"/>
      <c r="E5527" s="4" t="s">
        <v>56</v>
      </c>
      <c r="F5527" s="6"/>
      <c r="G5527" s="5">
        <v>60</v>
      </c>
      <c r="H5527" s="77">
        <v>38.333333333333002</v>
      </c>
      <c r="I5527" s="61">
        <v>33.333333333333002</v>
      </c>
      <c r="J5527" s="12">
        <v>26.666666666666998</v>
      </c>
      <c r="K5527" s="49">
        <v>55</v>
      </c>
      <c r="L5527" s="12">
        <v>6.666666666667</v>
      </c>
      <c r="M5527" s="12">
        <v>25</v>
      </c>
      <c r="N5527" s="33">
        <v>6.666666666667</v>
      </c>
      <c r="O5527" s="28">
        <v>11.666666666667</v>
      </c>
      <c r="P5527" s="62">
        <v>0</v>
      </c>
    </row>
    <row r="5528" spans="4:16" x14ac:dyDescent="0.2">
      <c r="D5528" s="175"/>
      <c r="E5528" s="4" t="s">
        <v>57</v>
      </c>
      <c r="F5528" s="6"/>
      <c r="G5528" s="5">
        <v>286</v>
      </c>
      <c r="H5528" s="32">
        <v>44.405594405594002</v>
      </c>
      <c r="I5528" s="33">
        <v>37.412587412587001</v>
      </c>
      <c r="J5528" s="12">
        <v>24.825174825175001</v>
      </c>
      <c r="K5528" s="28">
        <v>50</v>
      </c>
      <c r="L5528" s="12">
        <v>6.6433566433570004</v>
      </c>
      <c r="M5528" s="12">
        <v>24.125874125873999</v>
      </c>
      <c r="N5528" s="12">
        <v>11.538461538462</v>
      </c>
      <c r="O5528" s="12">
        <v>6.6433566433570004</v>
      </c>
      <c r="P5528" s="62">
        <v>0</v>
      </c>
    </row>
    <row r="5529" spans="4:16" x14ac:dyDescent="0.2">
      <c r="D5529" s="175"/>
      <c r="E5529" s="4" t="s">
        <v>58</v>
      </c>
      <c r="F5529" s="6"/>
      <c r="G5529" s="5">
        <v>129</v>
      </c>
      <c r="H5529" s="32">
        <v>51.937984496124002</v>
      </c>
      <c r="I5529" s="12">
        <v>45.736434108527</v>
      </c>
      <c r="J5529" s="12">
        <v>30.232558139535001</v>
      </c>
      <c r="K5529" s="12">
        <v>46.511627906976997</v>
      </c>
      <c r="L5529" s="12">
        <v>8.5271317829460003</v>
      </c>
      <c r="M5529" s="33">
        <v>18.604651162791001</v>
      </c>
      <c r="N5529" s="12">
        <v>11.627906976744001</v>
      </c>
      <c r="O5529" s="12">
        <v>4.6511627906979998</v>
      </c>
      <c r="P5529" s="62">
        <v>0</v>
      </c>
    </row>
    <row r="5530" spans="4:16" x14ac:dyDescent="0.2">
      <c r="D5530" s="175"/>
      <c r="E5530" s="4" t="s">
        <v>59</v>
      </c>
      <c r="F5530" s="6"/>
      <c r="G5530" s="5">
        <v>195</v>
      </c>
      <c r="H5530" s="32">
        <v>48.205128205127998</v>
      </c>
      <c r="I5530" s="12">
        <v>49.74358974359</v>
      </c>
      <c r="J5530" s="12">
        <v>28.205128205127998</v>
      </c>
      <c r="K5530" s="12">
        <v>41.538461538462002</v>
      </c>
      <c r="L5530" s="12">
        <v>9.7435897435900003</v>
      </c>
      <c r="M5530" s="12">
        <v>27.179487179487001</v>
      </c>
      <c r="N5530" s="12">
        <v>15.384615384615</v>
      </c>
      <c r="O5530" s="12">
        <v>4.1025641025640001</v>
      </c>
      <c r="P5530" s="34">
        <v>1.025641025641</v>
      </c>
    </row>
    <row r="5531" spans="4:16" x14ac:dyDescent="0.2">
      <c r="D5531" s="175"/>
      <c r="E5531" s="4" t="s">
        <v>60</v>
      </c>
      <c r="F5531" s="6"/>
      <c r="G5531" s="5">
        <v>176</v>
      </c>
      <c r="H5531" s="77">
        <v>40.340909090909001</v>
      </c>
      <c r="I5531" s="12">
        <v>43.75</v>
      </c>
      <c r="J5531" s="33">
        <v>23.863636363636001</v>
      </c>
      <c r="K5531" s="12">
        <v>47.727272727272997</v>
      </c>
      <c r="L5531" s="12">
        <v>9.0909090909089993</v>
      </c>
      <c r="M5531" s="12">
        <v>28.977272727273</v>
      </c>
      <c r="N5531" s="12">
        <v>9.6590909090910007</v>
      </c>
      <c r="O5531" s="12">
        <v>3.9772727272730002</v>
      </c>
      <c r="P5531" s="34">
        <v>2.2727272727269998</v>
      </c>
    </row>
    <row r="5532" spans="4:16" x14ac:dyDescent="0.2">
      <c r="D5532" s="175"/>
      <c r="E5532" s="4" t="s">
        <v>61</v>
      </c>
      <c r="F5532" s="6"/>
      <c r="G5532" s="5">
        <v>78</v>
      </c>
      <c r="H5532" s="94">
        <v>60.25641025641</v>
      </c>
      <c r="I5532" s="49">
        <v>62.820512820513002</v>
      </c>
      <c r="J5532" s="33">
        <v>20.512820512821001</v>
      </c>
      <c r="K5532" s="61">
        <v>30.769230769231001</v>
      </c>
      <c r="L5532" s="12">
        <v>8.9743589743589993</v>
      </c>
      <c r="M5532" s="61">
        <v>14.102564102563999</v>
      </c>
      <c r="N5532" s="12">
        <v>8.9743589743589993</v>
      </c>
      <c r="O5532" s="12">
        <v>8.9743589743589993</v>
      </c>
      <c r="P5532" s="34">
        <v>1.2820512820509999</v>
      </c>
    </row>
    <row r="5533" spans="4:16" x14ac:dyDescent="0.2">
      <c r="D5533" s="175"/>
      <c r="E5533" s="4" t="s">
        <v>62</v>
      </c>
      <c r="F5533" s="6"/>
      <c r="G5533" s="5">
        <v>113</v>
      </c>
      <c r="H5533" s="32">
        <v>50.442477876105997</v>
      </c>
      <c r="I5533" s="49">
        <v>59.292035398229999</v>
      </c>
      <c r="J5533" s="49">
        <v>43.362831858406999</v>
      </c>
      <c r="K5533" s="61">
        <v>24.778761061947002</v>
      </c>
      <c r="L5533" s="28">
        <v>16.814159292035001</v>
      </c>
      <c r="M5533" s="28">
        <v>34.513274336282997</v>
      </c>
      <c r="N5533" s="28">
        <v>23.008849557522002</v>
      </c>
      <c r="O5533" s="12">
        <v>7.0796460176989999</v>
      </c>
      <c r="P5533" s="34">
        <v>1.769911504425</v>
      </c>
    </row>
    <row r="5534" spans="4:16" x14ac:dyDescent="0.2">
      <c r="D5534" s="174" t="s">
        <v>63</v>
      </c>
      <c r="E5534" s="20" t="s">
        <v>64</v>
      </c>
      <c r="F5534" s="22"/>
      <c r="G5534" s="21">
        <v>234</v>
      </c>
      <c r="H5534" s="51">
        <v>52.136752136752001</v>
      </c>
      <c r="I5534" s="88">
        <v>54.273504273504003</v>
      </c>
      <c r="J5534" s="105">
        <v>39.316239316238999</v>
      </c>
      <c r="K5534" s="78">
        <v>35.897435897435997</v>
      </c>
      <c r="L5534" s="19">
        <v>12.393162393161999</v>
      </c>
      <c r="M5534" s="19">
        <v>27.350427350427001</v>
      </c>
      <c r="N5534" s="88">
        <v>18.803418803419</v>
      </c>
      <c r="O5534" s="19">
        <v>5.5555555555560003</v>
      </c>
      <c r="P5534" s="50">
        <v>1.709401709402</v>
      </c>
    </row>
    <row r="5535" spans="4:16" x14ac:dyDescent="0.2">
      <c r="D5535" s="175"/>
      <c r="E5535" s="4" t="s">
        <v>65</v>
      </c>
      <c r="F5535" s="6"/>
      <c r="G5535" s="5">
        <v>172</v>
      </c>
      <c r="H5535" s="32">
        <v>45.348837209301998</v>
      </c>
      <c r="I5535" s="28">
        <v>51.744186046511999</v>
      </c>
      <c r="J5535" s="12">
        <v>30.813953488372</v>
      </c>
      <c r="K5535" s="12">
        <v>41.279069767442003</v>
      </c>
      <c r="L5535" s="12">
        <v>13.953488372093</v>
      </c>
      <c r="M5535" s="12">
        <v>24.418604651163001</v>
      </c>
      <c r="N5535" s="12">
        <v>15.697674418605001</v>
      </c>
      <c r="O5535" s="12">
        <v>3.488372093023</v>
      </c>
      <c r="P5535" s="34">
        <v>1.1627906976739999</v>
      </c>
    </row>
    <row r="5536" spans="4:16" x14ac:dyDescent="0.2">
      <c r="D5536" s="175"/>
      <c r="E5536" s="4" t="s">
        <v>66</v>
      </c>
      <c r="F5536" s="6"/>
      <c r="G5536" s="5">
        <v>165</v>
      </c>
      <c r="H5536" s="32">
        <v>51.515151515151999</v>
      </c>
      <c r="I5536" s="12">
        <v>49.090909090909001</v>
      </c>
      <c r="J5536" s="12">
        <v>27.878787878788</v>
      </c>
      <c r="K5536" s="12">
        <v>43.030303030303003</v>
      </c>
      <c r="L5536" s="12">
        <v>8.4848484848479995</v>
      </c>
      <c r="M5536" s="12">
        <v>27.878787878788</v>
      </c>
      <c r="N5536" s="12">
        <v>14.545454545455</v>
      </c>
      <c r="O5536" s="12">
        <v>4.2424242424239997</v>
      </c>
      <c r="P5536" s="34">
        <v>0.60606060606099998</v>
      </c>
    </row>
    <row r="5537" spans="2:16" x14ac:dyDescent="0.2">
      <c r="D5537" s="175"/>
      <c r="E5537" s="4" t="s">
        <v>67</v>
      </c>
      <c r="F5537" s="6"/>
      <c r="G5537" s="5">
        <v>158</v>
      </c>
      <c r="H5537" s="32">
        <v>43.037974683544</v>
      </c>
      <c r="I5537" s="12">
        <v>45.569620253164999</v>
      </c>
      <c r="J5537" s="12">
        <v>27.848101265823001</v>
      </c>
      <c r="K5537" s="12">
        <v>43.037974683544</v>
      </c>
      <c r="L5537" s="12">
        <v>9.493670886076</v>
      </c>
      <c r="M5537" s="12">
        <v>29.746835443038002</v>
      </c>
      <c r="N5537" s="12">
        <v>11.392405063290999</v>
      </c>
      <c r="O5537" s="12">
        <v>6.3291139240509997</v>
      </c>
      <c r="P5537" s="62">
        <v>0</v>
      </c>
    </row>
    <row r="5538" spans="2:16" x14ac:dyDescent="0.2">
      <c r="D5538" s="175"/>
      <c r="E5538" s="4" t="s">
        <v>68</v>
      </c>
      <c r="F5538" s="6"/>
      <c r="G5538" s="5">
        <v>112</v>
      </c>
      <c r="H5538" s="32">
        <v>49.107142857143003</v>
      </c>
      <c r="I5538" s="28">
        <v>51.785714285714</v>
      </c>
      <c r="J5538" s="12">
        <v>28.571428571428999</v>
      </c>
      <c r="K5538" s="12">
        <v>45.535714285714</v>
      </c>
      <c r="L5538" s="12">
        <v>10.714285714286</v>
      </c>
      <c r="M5538" s="12">
        <v>25</v>
      </c>
      <c r="N5538" s="12">
        <v>10.714285714286</v>
      </c>
      <c r="O5538" s="12">
        <v>5.3571428571429998</v>
      </c>
      <c r="P5538" s="34">
        <v>0.89285714285700002</v>
      </c>
    </row>
    <row r="5539" spans="2:16" x14ac:dyDescent="0.2">
      <c r="D5539" s="175"/>
      <c r="E5539" s="4" t="s">
        <v>69</v>
      </c>
      <c r="F5539" s="6"/>
      <c r="G5539" s="5">
        <v>92</v>
      </c>
      <c r="H5539" s="75">
        <v>54.347826086956999</v>
      </c>
      <c r="I5539" s="12">
        <v>41.304347826087003</v>
      </c>
      <c r="J5539" s="12">
        <v>26.086956521739001</v>
      </c>
      <c r="K5539" s="12">
        <v>47.826086956521998</v>
      </c>
      <c r="L5539" s="33">
        <v>3.2608695652169999</v>
      </c>
      <c r="M5539" s="12">
        <v>22.826086956522001</v>
      </c>
      <c r="N5539" s="12">
        <v>15.217391304348</v>
      </c>
      <c r="O5539" s="12">
        <v>5.4347826086959996</v>
      </c>
      <c r="P5539" s="34">
        <v>1.086956521739</v>
      </c>
    </row>
    <row r="5540" spans="2:16" x14ac:dyDescent="0.2">
      <c r="D5540" s="175"/>
      <c r="E5540" s="4" t="s">
        <v>70</v>
      </c>
      <c r="F5540" s="6"/>
      <c r="G5540" s="5">
        <v>131</v>
      </c>
      <c r="H5540" s="32">
        <v>45.801526717557003</v>
      </c>
      <c r="I5540" s="33">
        <v>37.404580152671997</v>
      </c>
      <c r="J5540" s="61">
        <v>18.320610687022999</v>
      </c>
      <c r="K5540" s="28">
        <v>53.435114503816997</v>
      </c>
      <c r="L5540" s="12">
        <v>7.6335877862599997</v>
      </c>
      <c r="M5540" s="12">
        <v>22.900763358778999</v>
      </c>
      <c r="N5540" s="33">
        <v>8.3969465648850008</v>
      </c>
      <c r="O5540" s="12">
        <v>7.6335877862599997</v>
      </c>
      <c r="P5540" s="62">
        <v>0</v>
      </c>
    </row>
    <row r="5541" spans="2:16" x14ac:dyDescent="0.2">
      <c r="D5541" s="175"/>
      <c r="E5541" s="4" t="s">
        <v>71</v>
      </c>
      <c r="F5541" s="6"/>
      <c r="G5541" s="5">
        <v>71</v>
      </c>
      <c r="H5541" s="77">
        <v>39.436619718309998</v>
      </c>
      <c r="I5541" s="61">
        <v>35.211267605633999</v>
      </c>
      <c r="J5541" s="12">
        <v>26.760563380282001</v>
      </c>
      <c r="K5541" s="28">
        <v>50.704225352112999</v>
      </c>
      <c r="L5541" s="12">
        <v>7.0422535211269999</v>
      </c>
      <c r="M5541" s="12">
        <v>22.535211267606002</v>
      </c>
      <c r="N5541" s="12">
        <v>12.676056338027999</v>
      </c>
      <c r="O5541" s="12">
        <v>4.2253521126760001</v>
      </c>
      <c r="P5541" s="62">
        <v>0</v>
      </c>
    </row>
    <row r="5542" spans="2:16" x14ac:dyDescent="0.2">
      <c r="D5542" s="176"/>
      <c r="E5542" s="59" t="s">
        <v>72</v>
      </c>
      <c r="F5542" s="60"/>
      <c r="G5542" s="56">
        <v>70</v>
      </c>
      <c r="H5542" s="136">
        <v>34.285714285714</v>
      </c>
      <c r="I5542" s="92">
        <v>22.857142857143</v>
      </c>
      <c r="J5542" s="47">
        <v>25.714285714286</v>
      </c>
      <c r="K5542" s="102">
        <v>51.428571428570997</v>
      </c>
      <c r="L5542" s="95">
        <v>4.2857142857139996</v>
      </c>
      <c r="M5542" s="47">
        <v>27.142857142857</v>
      </c>
      <c r="N5542" s="95">
        <v>8.5714285714289993</v>
      </c>
      <c r="O5542" s="102">
        <v>12.857142857143</v>
      </c>
      <c r="P5542" s="125">
        <v>0</v>
      </c>
    </row>
    <row r="5544" spans="2:16" x14ac:dyDescent="0.2">
      <c r="B5544" s="43" t="str">
        <f xml:space="preserve"> HYPERLINK("#'目次'!B207", "[201]")</f>
        <v>[201]</v>
      </c>
      <c r="C5544" s="31" t="s">
        <v>395</v>
      </c>
    </row>
    <row r="5547" spans="2:16" x14ac:dyDescent="0.2">
      <c r="C5547" s="31" t="s">
        <v>75</v>
      </c>
    </row>
    <row r="5548" spans="2:16" ht="60" x14ac:dyDescent="0.2">
      <c r="D5548" s="177"/>
      <c r="E5548" s="178"/>
      <c r="F5548" s="178"/>
      <c r="G5548" s="40" t="s">
        <v>14</v>
      </c>
      <c r="H5548" s="42" t="s">
        <v>396</v>
      </c>
      <c r="I5548" s="15" t="s">
        <v>397</v>
      </c>
      <c r="J5548" s="15" t="s">
        <v>398</v>
      </c>
      <c r="K5548" s="15" t="s">
        <v>399</v>
      </c>
      <c r="L5548" s="15" t="s">
        <v>400</v>
      </c>
      <c r="M5548" s="15" t="s">
        <v>401</v>
      </c>
      <c r="N5548" s="15" t="s">
        <v>402</v>
      </c>
      <c r="O5548" s="15" t="s">
        <v>86</v>
      </c>
      <c r="P5548" s="44" t="s">
        <v>17</v>
      </c>
    </row>
    <row r="5549" spans="2:16" x14ac:dyDescent="0.2">
      <c r="D5549" s="179"/>
      <c r="E5549" s="180"/>
      <c r="F5549" s="180"/>
      <c r="G5549" s="39"/>
      <c r="H5549" s="41"/>
      <c r="I5549" s="14"/>
      <c r="J5549" s="14"/>
      <c r="K5549" s="14"/>
      <c r="L5549" s="14"/>
      <c r="M5549" s="14"/>
      <c r="N5549" s="14"/>
      <c r="O5549" s="14"/>
      <c r="P5549" s="38"/>
    </row>
    <row r="5550" spans="2:16" x14ac:dyDescent="0.2">
      <c r="D5550" s="58"/>
      <c r="E5550" s="53" t="s">
        <v>14</v>
      </c>
      <c r="F5550" s="52"/>
      <c r="G5550" s="37">
        <v>1222</v>
      </c>
      <c r="H5550" s="24">
        <v>47.381342062192999</v>
      </c>
      <c r="I5550" s="24">
        <v>46.072013093290003</v>
      </c>
      <c r="J5550" s="24">
        <v>29.132569558101</v>
      </c>
      <c r="K5550" s="24">
        <v>43.617021276595999</v>
      </c>
      <c r="L5550" s="24">
        <v>9.574468085106</v>
      </c>
      <c r="M5550" s="24">
        <v>25.613747954173</v>
      </c>
      <c r="N5550" s="24">
        <v>13.66612111293</v>
      </c>
      <c r="O5550" s="24">
        <v>5.7283142389529997</v>
      </c>
      <c r="P5550" s="68">
        <v>0.90016366612099996</v>
      </c>
    </row>
    <row r="5551" spans="2:16" x14ac:dyDescent="0.2">
      <c r="D5551" s="174" t="s">
        <v>36</v>
      </c>
      <c r="E5551" s="20" t="s">
        <v>76</v>
      </c>
      <c r="F5551" s="22"/>
      <c r="G5551" s="21">
        <v>629</v>
      </c>
      <c r="H5551" s="51">
        <v>48.489666136724999</v>
      </c>
      <c r="I5551" s="19">
        <v>47.694753577107001</v>
      </c>
      <c r="J5551" s="19">
        <v>32.432432432432002</v>
      </c>
      <c r="K5551" s="19">
        <v>41.017488076311999</v>
      </c>
      <c r="L5551" s="19">
        <v>10.015898251192001</v>
      </c>
      <c r="M5551" s="19">
        <v>24.165341812401</v>
      </c>
      <c r="N5551" s="19">
        <v>14.626391096979001</v>
      </c>
      <c r="O5551" s="19">
        <v>5.7233704292530003</v>
      </c>
      <c r="P5551" s="50">
        <v>0.794912559618</v>
      </c>
    </row>
    <row r="5552" spans="2:16" x14ac:dyDescent="0.2">
      <c r="D5552" s="175"/>
      <c r="E5552" s="4" t="s">
        <v>39</v>
      </c>
      <c r="F5552" s="6"/>
      <c r="G5552" s="5">
        <v>37</v>
      </c>
      <c r="H5552" s="75">
        <v>54.054054054053999</v>
      </c>
      <c r="I5552" s="49">
        <v>59.459459459458998</v>
      </c>
      <c r="J5552" s="12">
        <v>27.027027027027</v>
      </c>
      <c r="K5552" s="61">
        <v>32.432432432432002</v>
      </c>
      <c r="L5552" s="12">
        <v>8.1081081081080004</v>
      </c>
      <c r="M5552" s="33">
        <v>18.918918918919001</v>
      </c>
      <c r="N5552" s="12">
        <v>10.810810810811001</v>
      </c>
      <c r="O5552" s="12">
        <v>8.1081081081080004</v>
      </c>
      <c r="P5552" s="34">
        <v>2.7027027027030002</v>
      </c>
    </row>
    <row r="5553" spans="2:16" x14ac:dyDescent="0.2">
      <c r="D5553" s="175"/>
      <c r="E5553" s="4" t="s">
        <v>40</v>
      </c>
      <c r="F5553" s="6"/>
      <c r="G5553" s="5">
        <v>73</v>
      </c>
      <c r="H5553" s="32">
        <v>52.054794520548</v>
      </c>
      <c r="I5553" s="12">
        <v>47.945205479452</v>
      </c>
      <c r="J5553" s="12">
        <v>24.657534246575</v>
      </c>
      <c r="K5553" s="12">
        <v>46.575342465753003</v>
      </c>
      <c r="L5553" s="33">
        <v>1.369863013699</v>
      </c>
      <c r="M5553" s="61">
        <v>13.698630136986001</v>
      </c>
      <c r="N5553" s="33">
        <v>8.2191780821920002</v>
      </c>
      <c r="O5553" s="12">
        <v>6.8493150684930004</v>
      </c>
      <c r="P5553" s="62">
        <v>0</v>
      </c>
    </row>
    <row r="5554" spans="2:16" x14ac:dyDescent="0.2">
      <c r="D5554" s="175"/>
      <c r="E5554" s="4" t="s">
        <v>41</v>
      </c>
      <c r="F5554" s="6"/>
      <c r="G5554" s="5">
        <v>108</v>
      </c>
      <c r="H5554" s="32">
        <v>50.925925925926002</v>
      </c>
      <c r="I5554" s="33">
        <v>38.888888888888999</v>
      </c>
      <c r="J5554" s="12">
        <v>25.925925925925998</v>
      </c>
      <c r="K5554" s="12">
        <v>47.222222222222001</v>
      </c>
      <c r="L5554" s="12">
        <v>10.185185185185</v>
      </c>
      <c r="M5554" s="61">
        <v>14.814814814815</v>
      </c>
      <c r="N5554" s="12">
        <v>11.111111111111001</v>
      </c>
      <c r="O5554" s="12">
        <v>7.4074074074069998</v>
      </c>
      <c r="P5554" s="62">
        <v>0</v>
      </c>
    </row>
    <row r="5555" spans="2:16" x14ac:dyDescent="0.2">
      <c r="D5555" s="175"/>
      <c r="E5555" s="4" t="s">
        <v>42</v>
      </c>
      <c r="F5555" s="6"/>
      <c r="G5555" s="5">
        <v>113</v>
      </c>
      <c r="H5555" s="32">
        <v>52.212389380531</v>
      </c>
      <c r="I5555" s="33">
        <v>40.707964601770001</v>
      </c>
      <c r="J5555" s="28">
        <v>35.398230088496</v>
      </c>
      <c r="K5555" s="12">
        <v>40.707964601770001</v>
      </c>
      <c r="L5555" s="12">
        <v>9.7345132743360008</v>
      </c>
      <c r="M5555" s="12">
        <v>22.123893805310001</v>
      </c>
      <c r="N5555" s="12">
        <v>13.274336283186001</v>
      </c>
      <c r="O5555" s="12">
        <v>2.654867256637</v>
      </c>
      <c r="P5555" s="34">
        <v>0.88495575221199996</v>
      </c>
    </row>
    <row r="5556" spans="2:16" x14ac:dyDescent="0.2">
      <c r="D5556" s="175"/>
      <c r="E5556" s="4" t="s">
        <v>43</v>
      </c>
      <c r="F5556" s="6"/>
      <c r="G5556" s="5">
        <v>101</v>
      </c>
      <c r="H5556" s="77">
        <v>40.594059405941003</v>
      </c>
      <c r="I5556" s="33">
        <v>37.623762376237998</v>
      </c>
      <c r="J5556" s="12">
        <v>28.712871287129001</v>
      </c>
      <c r="K5556" s="28">
        <v>51.485148514850998</v>
      </c>
      <c r="L5556" s="12">
        <v>5.940594059406</v>
      </c>
      <c r="M5556" s="12">
        <v>25.742574257426</v>
      </c>
      <c r="N5556" s="12">
        <v>15.841584158416</v>
      </c>
      <c r="O5556" s="12">
        <v>8.9108910891090005</v>
      </c>
      <c r="P5556" s="34">
        <v>0.99009900990099997</v>
      </c>
    </row>
    <row r="5557" spans="2:16" x14ac:dyDescent="0.2">
      <c r="D5557" s="175"/>
      <c r="E5557" s="4" t="s">
        <v>44</v>
      </c>
      <c r="F5557" s="6"/>
      <c r="G5557" s="5">
        <v>114</v>
      </c>
      <c r="H5557" s="32">
        <v>48.245614035088003</v>
      </c>
      <c r="I5557" s="49">
        <v>60.526315789473998</v>
      </c>
      <c r="J5557" s="28">
        <v>34.210526315788996</v>
      </c>
      <c r="K5557" s="33">
        <v>35.964912280702002</v>
      </c>
      <c r="L5557" s="28">
        <v>16.666666666666998</v>
      </c>
      <c r="M5557" s="28">
        <v>34.210526315788996</v>
      </c>
      <c r="N5557" s="12">
        <v>17.543859649123</v>
      </c>
      <c r="O5557" s="12">
        <v>4.3859649122809996</v>
      </c>
      <c r="P5557" s="62">
        <v>0</v>
      </c>
    </row>
    <row r="5558" spans="2:16" x14ac:dyDescent="0.2">
      <c r="D5558" s="175"/>
      <c r="E5558" s="4" t="s">
        <v>45</v>
      </c>
      <c r="F5558" s="6"/>
      <c r="G5558" s="5">
        <v>83</v>
      </c>
      <c r="H5558" s="32">
        <v>44.578313253011999</v>
      </c>
      <c r="I5558" s="49">
        <v>57.831325301204998</v>
      </c>
      <c r="J5558" s="49">
        <v>48.192771084336997</v>
      </c>
      <c r="K5558" s="61">
        <v>26.506024096386</v>
      </c>
      <c r="L5558" s="12">
        <v>14.457831325300999</v>
      </c>
      <c r="M5558" s="28">
        <v>34.939759036144999</v>
      </c>
      <c r="N5558" s="28">
        <v>22.89156626506</v>
      </c>
      <c r="O5558" s="12">
        <v>3.6144578313250002</v>
      </c>
      <c r="P5558" s="34">
        <v>2.409638554217</v>
      </c>
    </row>
    <row r="5559" spans="2:16" x14ac:dyDescent="0.2">
      <c r="D5559" s="174" t="s">
        <v>37</v>
      </c>
      <c r="E5559" s="20" t="s">
        <v>77</v>
      </c>
      <c r="F5559" s="22"/>
      <c r="G5559" s="21">
        <v>593</v>
      </c>
      <c r="H5559" s="51">
        <v>46.205733558178999</v>
      </c>
      <c r="I5559" s="19">
        <v>44.350758853287999</v>
      </c>
      <c r="J5559" s="19">
        <v>25.632377740304001</v>
      </c>
      <c r="K5559" s="19">
        <v>46.374367622260003</v>
      </c>
      <c r="L5559" s="19">
        <v>9.1062394603710004</v>
      </c>
      <c r="M5559" s="19">
        <v>27.150084317032</v>
      </c>
      <c r="N5559" s="19">
        <v>12.647554806071</v>
      </c>
      <c r="O5559" s="19">
        <v>5.7335581787520002</v>
      </c>
      <c r="P5559" s="50">
        <v>1.0118043844860001</v>
      </c>
    </row>
    <row r="5560" spans="2:16" x14ac:dyDescent="0.2">
      <c r="D5560" s="175"/>
      <c r="E5560" s="4" t="s">
        <v>39</v>
      </c>
      <c r="F5560" s="6"/>
      <c r="G5560" s="5">
        <v>27</v>
      </c>
      <c r="H5560" s="94">
        <v>66.666666666666998</v>
      </c>
      <c r="I5560" s="49">
        <v>77.777777777777999</v>
      </c>
      <c r="J5560" s="61">
        <v>14.814814814815</v>
      </c>
      <c r="K5560" s="61">
        <v>29.629629629629999</v>
      </c>
      <c r="L5560" s="28">
        <v>14.814814814815</v>
      </c>
      <c r="M5560" s="61">
        <v>14.814814814815</v>
      </c>
      <c r="N5560" s="12">
        <v>14.814814814815</v>
      </c>
      <c r="O5560" s="28">
        <v>11.111111111111001</v>
      </c>
      <c r="P5560" s="62">
        <v>0</v>
      </c>
    </row>
    <row r="5561" spans="2:16" x14ac:dyDescent="0.2">
      <c r="D5561" s="175"/>
      <c r="E5561" s="4" t="s">
        <v>40</v>
      </c>
      <c r="F5561" s="6"/>
      <c r="G5561" s="5">
        <v>74</v>
      </c>
      <c r="H5561" s="32">
        <v>51.351351351350999</v>
      </c>
      <c r="I5561" s="33">
        <v>37.837837837838002</v>
      </c>
      <c r="J5561" s="12">
        <v>28.378378378377999</v>
      </c>
      <c r="K5561" s="12">
        <v>43.243243243243001</v>
      </c>
      <c r="L5561" s="33">
        <v>4.0540540540540002</v>
      </c>
      <c r="M5561" s="12">
        <v>21.621621621622001</v>
      </c>
      <c r="N5561" s="12">
        <v>10.810810810811001</v>
      </c>
      <c r="O5561" s="12">
        <v>6.7567567567570004</v>
      </c>
      <c r="P5561" s="62">
        <v>0</v>
      </c>
    </row>
    <row r="5562" spans="2:16" x14ac:dyDescent="0.2">
      <c r="D5562" s="175"/>
      <c r="E5562" s="4" t="s">
        <v>41</v>
      </c>
      <c r="F5562" s="6"/>
      <c r="G5562" s="5">
        <v>96</v>
      </c>
      <c r="H5562" s="32">
        <v>43.75</v>
      </c>
      <c r="I5562" s="12">
        <v>41.666666666666998</v>
      </c>
      <c r="J5562" s="61">
        <v>16.666666666666998</v>
      </c>
      <c r="K5562" s="28">
        <v>50</v>
      </c>
      <c r="L5562" s="12">
        <v>6.25</v>
      </c>
      <c r="M5562" s="12">
        <v>20.833333333333002</v>
      </c>
      <c r="N5562" s="12">
        <v>12.5</v>
      </c>
      <c r="O5562" s="28">
        <v>11.458333333333</v>
      </c>
      <c r="P5562" s="62">
        <v>0</v>
      </c>
    </row>
    <row r="5563" spans="2:16" x14ac:dyDescent="0.2">
      <c r="D5563" s="175"/>
      <c r="E5563" s="4" t="s">
        <v>42</v>
      </c>
      <c r="F5563" s="6"/>
      <c r="G5563" s="5">
        <v>97</v>
      </c>
      <c r="H5563" s="77">
        <v>38.144329896907003</v>
      </c>
      <c r="I5563" s="61">
        <v>32.989690721648998</v>
      </c>
      <c r="J5563" s="12">
        <v>25.773195876289002</v>
      </c>
      <c r="K5563" s="28">
        <v>49.484536082474001</v>
      </c>
      <c r="L5563" s="33">
        <v>4.1237113402060004</v>
      </c>
      <c r="M5563" s="12">
        <v>21.649484536081999</v>
      </c>
      <c r="N5563" s="33">
        <v>8.2474226804120008</v>
      </c>
      <c r="O5563" s="12">
        <v>8.2474226804120008</v>
      </c>
      <c r="P5563" s="62">
        <v>0</v>
      </c>
    </row>
    <row r="5564" spans="2:16" x14ac:dyDescent="0.2">
      <c r="D5564" s="175"/>
      <c r="E5564" s="4" t="s">
        <v>43</v>
      </c>
      <c r="F5564" s="6"/>
      <c r="G5564" s="5">
        <v>103</v>
      </c>
      <c r="H5564" s="77">
        <v>37.864077669902997</v>
      </c>
      <c r="I5564" s="12">
        <v>42.718446601941999</v>
      </c>
      <c r="J5564" s="12">
        <v>30.097087378641</v>
      </c>
      <c r="K5564" s="12">
        <v>45.631067961165002</v>
      </c>
      <c r="L5564" s="12">
        <v>10.679611650485</v>
      </c>
      <c r="M5564" s="49">
        <v>42.718446601941999</v>
      </c>
      <c r="N5564" s="12">
        <v>16.504854368932001</v>
      </c>
      <c r="O5564" s="12">
        <v>4.8543689320389998</v>
      </c>
      <c r="P5564" s="34">
        <v>0.97087378640800004</v>
      </c>
    </row>
    <row r="5565" spans="2:16" x14ac:dyDescent="0.2">
      <c r="D5565" s="175"/>
      <c r="E5565" s="4" t="s">
        <v>44</v>
      </c>
      <c r="F5565" s="6"/>
      <c r="G5565" s="5">
        <v>109</v>
      </c>
      <c r="H5565" s="32">
        <v>46.788990825688003</v>
      </c>
      <c r="I5565" s="12">
        <v>44.954128440367001</v>
      </c>
      <c r="J5565" s="33">
        <v>20.183486238532002</v>
      </c>
      <c r="K5565" s="49">
        <v>55.045871559632999</v>
      </c>
      <c r="L5565" s="12">
        <v>11.009174311927</v>
      </c>
      <c r="M5565" s="12">
        <v>29.357798165138</v>
      </c>
      <c r="N5565" s="12">
        <v>11.926605504587</v>
      </c>
      <c r="O5565" s="12">
        <v>0.91743119266100004</v>
      </c>
      <c r="P5565" s="34">
        <v>1.834862385321</v>
      </c>
    </row>
    <row r="5566" spans="2:16" x14ac:dyDescent="0.2">
      <c r="D5566" s="176"/>
      <c r="E5566" s="59" t="s">
        <v>45</v>
      </c>
      <c r="F5566" s="60"/>
      <c r="G5566" s="56">
        <v>87</v>
      </c>
      <c r="H5566" s="132">
        <v>56.321839080460002</v>
      </c>
      <c r="I5566" s="109">
        <v>56.321839080460002</v>
      </c>
      <c r="J5566" s="102">
        <v>37.931034482759003</v>
      </c>
      <c r="K5566" s="95">
        <v>36.781609195401998</v>
      </c>
      <c r="L5566" s="102">
        <v>16.091954022989</v>
      </c>
      <c r="M5566" s="47">
        <v>27.586206896552</v>
      </c>
      <c r="N5566" s="47">
        <v>14.942528735631999</v>
      </c>
      <c r="O5566" s="47">
        <v>1.149425287356</v>
      </c>
      <c r="P5566" s="85">
        <v>3.4482758620689999</v>
      </c>
    </row>
    <row r="5568" spans="2:16" x14ac:dyDescent="0.2">
      <c r="B5568" s="43" t="str">
        <f xml:space="preserve"> HYPERLINK("#'目次'!B208", "[202]")</f>
        <v>[202]</v>
      </c>
      <c r="C5568" s="31" t="s">
        <v>405</v>
      </c>
    </row>
    <row r="5572" spans="4:16" ht="36" x14ac:dyDescent="0.2">
      <c r="D5572" s="177"/>
      <c r="E5572" s="178"/>
      <c r="F5572" s="178"/>
      <c r="G5572" s="40" t="s">
        <v>14</v>
      </c>
      <c r="H5572" s="42" t="s">
        <v>406</v>
      </c>
      <c r="I5572" s="15" t="s">
        <v>407</v>
      </c>
      <c r="J5572" s="15" t="s">
        <v>408</v>
      </c>
      <c r="K5572" s="15" t="s">
        <v>409</v>
      </c>
      <c r="L5572" s="15" t="s">
        <v>410</v>
      </c>
      <c r="M5572" s="15" t="s">
        <v>411</v>
      </c>
      <c r="N5572" s="15" t="s">
        <v>412</v>
      </c>
      <c r="O5572" s="15" t="s">
        <v>86</v>
      </c>
      <c r="P5572" s="44" t="s">
        <v>17</v>
      </c>
    </row>
    <row r="5573" spans="4:16" x14ac:dyDescent="0.2">
      <c r="D5573" s="179"/>
      <c r="E5573" s="180"/>
      <c r="F5573" s="180"/>
      <c r="G5573" s="39"/>
      <c r="H5573" s="41"/>
      <c r="I5573" s="14"/>
      <c r="J5573" s="14"/>
      <c r="K5573" s="14"/>
      <c r="L5573" s="14"/>
      <c r="M5573" s="14"/>
      <c r="N5573" s="14"/>
      <c r="O5573" s="14"/>
      <c r="P5573" s="38"/>
    </row>
    <row r="5574" spans="4:16" x14ac:dyDescent="0.2">
      <c r="D5574" s="58"/>
      <c r="E5574" s="53" t="s">
        <v>14</v>
      </c>
      <c r="F5574" s="52"/>
      <c r="G5574" s="37">
        <v>1222</v>
      </c>
      <c r="H5574" s="24">
        <v>54.091653027823</v>
      </c>
      <c r="I5574" s="24">
        <v>21.358428805237001</v>
      </c>
      <c r="J5574" s="24">
        <v>57.528641571195003</v>
      </c>
      <c r="K5574" s="24">
        <v>40.507364975450002</v>
      </c>
      <c r="L5574" s="24">
        <v>77.414075286415994</v>
      </c>
      <c r="M5574" s="24">
        <v>68.330605564647996</v>
      </c>
      <c r="N5574" s="24">
        <v>1.472995090016</v>
      </c>
      <c r="O5574" s="24">
        <v>2.8641571194759998</v>
      </c>
      <c r="P5574" s="68">
        <v>1.2274959083470001</v>
      </c>
    </row>
    <row r="5575" spans="4:16" x14ac:dyDescent="0.2">
      <c r="D5575" s="174" t="s">
        <v>18</v>
      </c>
      <c r="E5575" s="20" t="s">
        <v>19</v>
      </c>
      <c r="F5575" s="22"/>
      <c r="G5575" s="21">
        <v>57</v>
      </c>
      <c r="H5575" s="51">
        <v>56.140350877193001</v>
      </c>
      <c r="I5575" s="78">
        <v>15.789473684211</v>
      </c>
      <c r="J5575" s="19">
        <v>61.403508771929999</v>
      </c>
      <c r="K5575" s="19">
        <v>40.350877192981997</v>
      </c>
      <c r="L5575" s="19">
        <v>78.947368421053</v>
      </c>
      <c r="M5575" s="88">
        <v>73.684210526315994</v>
      </c>
      <c r="N5575" s="74">
        <v>0</v>
      </c>
      <c r="O5575" s="19">
        <v>1.7543859649119999</v>
      </c>
      <c r="P5575" s="100">
        <v>0</v>
      </c>
    </row>
    <row r="5576" spans="4:16" x14ac:dyDescent="0.2">
      <c r="D5576" s="175"/>
      <c r="E5576" s="4" t="s">
        <v>20</v>
      </c>
      <c r="F5576" s="6"/>
      <c r="G5576" s="5">
        <v>84</v>
      </c>
      <c r="H5576" s="32">
        <v>55.952380952380999</v>
      </c>
      <c r="I5576" s="49">
        <v>32.142857142856997</v>
      </c>
      <c r="J5576" s="12">
        <v>55.952380952380999</v>
      </c>
      <c r="K5576" s="12">
        <v>40.476190476189998</v>
      </c>
      <c r="L5576" s="12">
        <v>80.952380952381006</v>
      </c>
      <c r="M5576" s="12">
        <v>66.666666666666998</v>
      </c>
      <c r="N5576" s="29">
        <v>0</v>
      </c>
      <c r="O5576" s="12">
        <v>4.7619047619049999</v>
      </c>
      <c r="P5576" s="34">
        <v>2.3809523809519999</v>
      </c>
    </row>
    <row r="5577" spans="4:16" x14ac:dyDescent="0.2">
      <c r="D5577" s="175"/>
      <c r="E5577" s="4" t="s">
        <v>21</v>
      </c>
      <c r="F5577" s="6"/>
      <c r="G5577" s="5">
        <v>487</v>
      </c>
      <c r="H5577" s="32">
        <v>49.691991786448</v>
      </c>
      <c r="I5577" s="12">
        <v>20.739219712526001</v>
      </c>
      <c r="J5577" s="12">
        <v>59.958932238193</v>
      </c>
      <c r="K5577" s="12">
        <v>41.273100616016002</v>
      </c>
      <c r="L5577" s="12">
        <v>77.412731006160001</v>
      </c>
      <c r="M5577" s="12">
        <v>64.887063655031</v>
      </c>
      <c r="N5577" s="12">
        <v>3.080082135524</v>
      </c>
      <c r="O5577" s="12">
        <v>3.080082135524</v>
      </c>
      <c r="P5577" s="34">
        <v>1.232032854209</v>
      </c>
    </row>
    <row r="5578" spans="4:16" x14ac:dyDescent="0.2">
      <c r="D5578" s="175"/>
      <c r="E5578" s="4" t="s">
        <v>22</v>
      </c>
      <c r="F5578" s="6"/>
      <c r="G5578" s="5">
        <v>35</v>
      </c>
      <c r="H5578" s="77">
        <v>48.571428571429003</v>
      </c>
      <c r="I5578" s="12">
        <v>22.857142857143</v>
      </c>
      <c r="J5578" s="33">
        <v>48.571428571429003</v>
      </c>
      <c r="K5578" s="61">
        <v>28.571428571428999</v>
      </c>
      <c r="L5578" s="33">
        <v>71.428571428571004</v>
      </c>
      <c r="M5578" s="61">
        <v>54.285714285714</v>
      </c>
      <c r="N5578" s="12">
        <v>2.8571428571430002</v>
      </c>
      <c r="O5578" s="12">
        <v>5.7142857142860004</v>
      </c>
      <c r="P5578" s="62">
        <v>0</v>
      </c>
    </row>
    <row r="5579" spans="4:16" x14ac:dyDescent="0.2">
      <c r="D5579" s="175"/>
      <c r="E5579" s="4" t="s">
        <v>23</v>
      </c>
      <c r="F5579" s="6"/>
      <c r="G5579" s="5">
        <v>143</v>
      </c>
      <c r="H5579" s="32">
        <v>53.846153846154003</v>
      </c>
      <c r="I5579" s="12">
        <v>20.279720279719999</v>
      </c>
      <c r="J5579" s="12">
        <v>56.643356643357002</v>
      </c>
      <c r="K5579" s="28">
        <v>46.153846153845997</v>
      </c>
      <c r="L5579" s="12">
        <v>80.419580419580001</v>
      </c>
      <c r="M5579" s="28">
        <v>76.223776223775999</v>
      </c>
      <c r="N5579" s="12">
        <v>0.69930069930100003</v>
      </c>
      <c r="O5579" s="12">
        <v>4.1958041958040004</v>
      </c>
      <c r="P5579" s="34">
        <v>1.398601398601</v>
      </c>
    </row>
    <row r="5580" spans="4:16" x14ac:dyDescent="0.2">
      <c r="D5580" s="175"/>
      <c r="E5580" s="4" t="s">
        <v>24</v>
      </c>
      <c r="F5580" s="6"/>
      <c r="G5580" s="5">
        <v>187</v>
      </c>
      <c r="H5580" s="32">
        <v>57.754010695186999</v>
      </c>
      <c r="I5580" s="33">
        <v>13.903743315508001</v>
      </c>
      <c r="J5580" s="12">
        <v>55.614973262032002</v>
      </c>
      <c r="K5580" s="12">
        <v>39.572192513368996</v>
      </c>
      <c r="L5580" s="33">
        <v>69.518716577540005</v>
      </c>
      <c r="M5580" s="12">
        <v>68.983957219250996</v>
      </c>
      <c r="N5580" s="12">
        <v>0.53475935828900001</v>
      </c>
      <c r="O5580" s="12">
        <v>2.673796791444</v>
      </c>
      <c r="P5580" s="34">
        <v>1.6042780748659999</v>
      </c>
    </row>
    <row r="5581" spans="4:16" x14ac:dyDescent="0.2">
      <c r="D5581" s="175"/>
      <c r="E5581" s="4" t="s">
        <v>25</v>
      </c>
      <c r="F5581" s="6"/>
      <c r="G5581" s="5">
        <v>71</v>
      </c>
      <c r="H5581" s="32">
        <v>53.521126760563</v>
      </c>
      <c r="I5581" s="12">
        <v>25.352112676055999</v>
      </c>
      <c r="J5581" s="12">
        <v>56.338028169014002</v>
      </c>
      <c r="K5581" s="33">
        <v>33.802816901408001</v>
      </c>
      <c r="L5581" s="12">
        <v>80.281690140845001</v>
      </c>
      <c r="M5581" s="49">
        <v>78.873239436619997</v>
      </c>
      <c r="N5581" s="29">
        <v>0</v>
      </c>
      <c r="O5581" s="12">
        <v>1.4084507042250001</v>
      </c>
      <c r="P5581" s="34">
        <v>1.4084507042250001</v>
      </c>
    </row>
    <row r="5582" spans="4:16" x14ac:dyDescent="0.2">
      <c r="D5582" s="175"/>
      <c r="E5582" s="4" t="s">
        <v>26</v>
      </c>
      <c r="F5582" s="6"/>
      <c r="G5582" s="5">
        <v>30</v>
      </c>
      <c r="H5582" s="32">
        <v>53.333333333333002</v>
      </c>
      <c r="I5582" s="28">
        <v>26.666666666666998</v>
      </c>
      <c r="J5582" s="61">
        <v>46.666666666666998</v>
      </c>
      <c r="K5582" s="28">
        <v>46.666666666666998</v>
      </c>
      <c r="L5582" s="28">
        <v>86.666666666666998</v>
      </c>
      <c r="M5582" s="28">
        <v>73.333333333333002</v>
      </c>
      <c r="N5582" s="29">
        <v>0</v>
      </c>
      <c r="O5582" s="29">
        <v>0</v>
      </c>
      <c r="P5582" s="62">
        <v>0</v>
      </c>
    </row>
    <row r="5583" spans="4:16" x14ac:dyDescent="0.2">
      <c r="D5583" s="175"/>
      <c r="E5583" s="4" t="s">
        <v>27</v>
      </c>
      <c r="F5583" s="6"/>
      <c r="G5583" s="5">
        <v>70</v>
      </c>
      <c r="H5583" s="94">
        <v>68.571428571428996</v>
      </c>
      <c r="I5583" s="28">
        <v>28.571428571428999</v>
      </c>
      <c r="J5583" s="12">
        <v>55.714285714286</v>
      </c>
      <c r="K5583" s="33">
        <v>31.428571428571001</v>
      </c>
      <c r="L5583" s="12">
        <v>80</v>
      </c>
      <c r="M5583" s="12">
        <v>65.714285714286007</v>
      </c>
      <c r="N5583" s="29">
        <v>0</v>
      </c>
      <c r="O5583" s="12">
        <v>1.4285714285710001</v>
      </c>
      <c r="P5583" s="62">
        <v>0</v>
      </c>
    </row>
    <row r="5584" spans="4:16" x14ac:dyDescent="0.2">
      <c r="D5584" s="175"/>
      <c r="E5584" s="4" t="s">
        <v>28</v>
      </c>
      <c r="F5584" s="6"/>
      <c r="G5584" s="5">
        <v>51</v>
      </c>
      <c r="H5584" s="94">
        <v>64.705882352941003</v>
      </c>
      <c r="I5584" s="12">
        <v>23.529411764706001</v>
      </c>
      <c r="J5584" s="12">
        <v>60.784313725490001</v>
      </c>
      <c r="K5584" s="12">
        <v>41.176470588234999</v>
      </c>
      <c r="L5584" s="12">
        <v>78.431372549019997</v>
      </c>
      <c r="M5584" s="12">
        <v>68.627450980391998</v>
      </c>
      <c r="N5584" s="29">
        <v>0</v>
      </c>
      <c r="O5584" s="29">
        <v>0</v>
      </c>
      <c r="P5584" s="34">
        <v>1.9607843137250001</v>
      </c>
    </row>
    <row r="5585" spans="2:16" x14ac:dyDescent="0.2">
      <c r="D5585" s="175"/>
      <c r="E5585" s="4" t="s">
        <v>29</v>
      </c>
      <c r="F5585" s="6"/>
      <c r="G5585" s="5">
        <v>7</v>
      </c>
      <c r="H5585" s="106">
        <v>42.857142857143003</v>
      </c>
      <c r="I5585" s="49">
        <v>42.857142857143003</v>
      </c>
      <c r="J5585" s="61">
        <v>42.857142857143003</v>
      </c>
      <c r="K5585" s="49">
        <v>85.714285714286007</v>
      </c>
      <c r="L5585" s="49">
        <v>100</v>
      </c>
      <c r="M5585" s="12">
        <v>71.428571428571004</v>
      </c>
      <c r="N5585" s="29">
        <v>0</v>
      </c>
      <c r="O5585" s="29">
        <v>0</v>
      </c>
      <c r="P5585" s="62">
        <v>0</v>
      </c>
    </row>
    <row r="5586" spans="2:16" x14ac:dyDescent="0.2">
      <c r="D5586" s="174" t="s">
        <v>30</v>
      </c>
      <c r="E5586" s="20" t="s">
        <v>31</v>
      </c>
      <c r="F5586" s="22"/>
      <c r="G5586" s="21">
        <v>393</v>
      </c>
      <c r="H5586" s="51">
        <v>54.707379134859998</v>
      </c>
      <c r="I5586" s="19">
        <v>22.900763358778999</v>
      </c>
      <c r="J5586" s="19">
        <v>60.305343511449998</v>
      </c>
      <c r="K5586" s="19">
        <v>37.65903307888</v>
      </c>
      <c r="L5586" s="19">
        <v>75.063613231551997</v>
      </c>
      <c r="M5586" s="19">
        <v>68.702290076335998</v>
      </c>
      <c r="N5586" s="19">
        <v>1.781170483461</v>
      </c>
      <c r="O5586" s="19">
        <v>3.562340966921</v>
      </c>
      <c r="P5586" s="50">
        <v>0.50890585241700004</v>
      </c>
    </row>
    <row r="5587" spans="2:16" x14ac:dyDescent="0.2">
      <c r="D5587" s="175"/>
      <c r="E5587" s="4" t="s">
        <v>32</v>
      </c>
      <c r="F5587" s="6"/>
      <c r="G5587" s="5">
        <v>352</v>
      </c>
      <c r="H5587" s="32">
        <v>52.840909090909001</v>
      </c>
      <c r="I5587" s="12">
        <v>20.738636363636001</v>
      </c>
      <c r="J5587" s="12">
        <v>53.693181818181998</v>
      </c>
      <c r="K5587" s="12">
        <v>41.477272727272997</v>
      </c>
      <c r="L5587" s="12">
        <v>76.420454545455001</v>
      </c>
      <c r="M5587" s="12">
        <v>67.897727272726996</v>
      </c>
      <c r="N5587" s="12">
        <v>1.4204545454549999</v>
      </c>
      <c r="O5587" s="12">
        <v>2.8409090909089998</v>
      </c>
      <c r="P5587" s="34">
        <v>1.7045454545450001</v>
      </c>
    </row>
    <row r="5588" spans="2:16" x14ac:dyDescent="0.2">
      <c r="D5588" s="175"/>
      <c r="E5588" s="4" t="s">
        <v>33</v>
      </c>
      <c r="F5588" s="6"/>
      <c r="G5588" s="5">
        <v>388</v>
      </c>
      <c r="H5588" s="32">
        <v>53.092783505154998</v>
      </c>
      <c r="I5588" s="12">
        <v>18.814432989690999</v>
      </c>
      <c r="J5588" s="12">
        <v>58.762886597938</v>
      </c>
      <c r="K5588" s="12">
        <v>41.752577319587999</v>
      </c>
      <c r="L5588" s="12">
        <v>78.350515463918001</v>
      </c>
      <c r="M5588" s="12">
        <v>67.010309278351002</v>
      </c>
      <c r="N5588" s="12">
        <v>1.5463917525769999</v>
      </c>
      <c r="O5588" s="12">
        <v>2.8350515463920001</v>
      </c>
      <c r="P5588" s="34">
        <v>1.8041237113399999</v>
      </c>
    </row>
    <row r="5589" spans="2:16" x14ac:dyDescent="0.2">
      <c r="D5589" s="175"/>
      <c r="E5589" s="4" t="s">
        <v>34</v>
      </c>
      <c r="F5589" s="6"/>
      <c r="G5589" s="5">
        <v>89</v>
      </c>
      <c r="H5589" s="75">
        <v>60.674157303370997</v>
      </c>
      <c r="I5589" s="28">
        <v>28.089887640449</v>
      </c>
      <c r="J5589" s="12">
        <v>55.056179775281002</v>
      </c>
      <c r="K5589" s="12">
        <v>43.820224719100999</v>
      </c>
      <c r="L5589" s="49">
        <v>87.640449438201998</v>
      </c>
      <c r="M5589" s="28">
        <v>74.157303370787005</v>
      </c>
      <c r="N5589" s="29">
        <v>0</v>
      </c>
      <c r="O5589" s="29">
        <v>0</v>
      </c>
      <c r="P5589" s="62">
        <v>0</v>
      </c>
    </row>
    <row r="5590" spans="2:16" x14ac:dyDescent="0.2">
      <c r="D5590" s="174" t="s">
        <v>35</v>
      </c>
      <c r="E5590" s="20" t="s">
        <v>36</v>
      </c>
      <c r="F5590" s="22"/>
      <c r="G5590" s="21">
        <v>629</v>
      </c>
      <c r="H5590" s="51">
        <v>53.895071542129998</v>
      </c>
      <c r="I5590" s="19">
        <v>18.759936406994999</v>
      </c>
      <c r="J5590" s="19">
        <v>55.484896661367003</v>
      </c>
      <c r="K5590" s="19">
        <v>38.632750397456</v>
      </c>
      <c r="L5590" s="19">
        <v>76.311605723369993</v>
      </c>
      <c r="M5590" s="19">
        <v>67.567567567568005</v>
      </c>
      <c r="N5590" s="19">
        <v>2.0667726550080001</v>
      </c>
      <c r="O5590" s="19">
        <v>2.5437201907790001</v>
      </c>
      <c r="P5590" s="50">
        <v>1.1128775834660001</v>
      </c>
    </row>
    <row r="5591" spans="2:16" x14ac:dyDescent="0.2">
      <c r="D5591" s="175"/>
      <c r="E5591" s="4" t="s">
        <v>37</v>
      </c>
      <c r="F5591" s="6"/>
      <c r="G5591" s="5">
        <v>593</v>
      </c>
      <c r="H5591" s="32">
        <v>54.300168634064001</v>
      </c>
      <c r="I5591" s="12">
        <v>24.114671163575</v>
      </c>
      <c r="J5591" s="12">
        <v>59.696458684653997</v>
      </c>
      <c r="K5591" s="12">
        <v>42.495784148398002</v>
      </c>
      <c r="L5591" s="12">
        <v>78.583473861719995</v>
      </c>
      <c r="M5591" s="12">
        <v>69.139966273187</v>
      </c>
      <c r="N5591" s="12">
        <v>0.84317032040499995</v>
      </c>
      <c r="O5591" s="12">
        <v>3.2040472175380001</v>
      </c>
      <c r="P5591" s="34">
        <v>1.3490725126480001</v>
      </c>
    </row>
    <row r="5592" spans="2:16" x14ac:dyDescent="0.2">
      <c r="D5592" s="174" t="s">
        <v>38</v>
      </c>
      <c r="E5592" s="20" t="s">
        <v>39</v>
      </c>
      <c r="F5592" s="22"/>
      <c r="G5592" s="21">
        <v>64</v>
      </c>
      <c r="H5592" s="51">
        <v>50</v>
      </c>
      <c r="I5592" s="105">
        <v>35.9375</v>
      </c>
      <c r="J5592" s="78">
        <v>51.5625</v>
      </c>
      <c r="K5592" s="78">
        <v>32.8125</v>
      </c>
      <c r="L5592" s="98">
        <v>59.375</v>
      </c>
      <c r="M5592" s="19">
        <v>65.625</v>
      </c>
      <c r="N5592" s="74">
        <v>0</v>
      </c>
      <c r="O5592" s="19">
        <v>3.125</v>
      </c>
      <c r="P5592" s="100">
        <v>0</v>
      </c>
    </row>
    <row r="5593" spans="2:16" x14ac:dyDescent="0.2">
      <c r="D5593" s="175"/>
      <c r="E5593" s="4" t="s">
        <v>40</v>
      </c>
      <c r="F5593" s="6"/>
      <c r="G5593" s="5">
        <v>147</v>
      </c>
      <c r="H5593" s="77">
        <v>45.578231292517003</v>
      </c>
      <c r="I5593" s="28">
        <v>30.612244897958998</v>
      </c>
      <c r="J5593" s="12">
        <v>55.102040816326998</v>
      </c>
      <c r="K5593" s="12">
        <v>44.897959183673002</v>
      </c>
      <c r="L5593" s="61">
        <v>66.666666666666998</v>
      </c>
      <c r="M5593" s="61">
        <v>57.823129251700998</v>
      </c>
      <c r="N5593" s="12">
        <v>2.7210884353739999</v>
      </c>
      <c r="O5593" s="29">
        <v>0</v>
      </c>
      <c r="P5593" s="34">
        <v>0.68027210884400002</v>
      </c>
    </row>
    <row r="5594" spans="2:16" x14ac:dyDescent="0.2">
      <c r="D5594" s="175"/>
      <c r="E5594" s="4" t="s">
        <v>41</v>
      </c>
      <c r="F5594" s="6"/>
      <c r="G5594" s="5">
        <v>204</v>
      </c>
      <c r="H5594" s="106">
        <v>41.176470588234999</v>
      </c>
      <c r="I5594" s="28">
        <v>26.470588235293999</v>
      </c>
      <c r="J5594" s="12">
        <v>60.294117647058997</v>
      </c>
      <c r="K5594" s="12">
        <v>45.098039215686001</v>
      </c>
      <c r="L5594" s="12">
        <v>79.901960784313999</v>
      </c>
      <c r="M5594" s="12">
        <v>69.607843137255003</v>
      </c>
      <c r="N5594" s="12">
        <v>0.98039215686299996</v>
      </c>
      <c r="O5594" s="12">
        <v>2.9411764705880001</v>
      </c>
      <c r="P5594" s="34">
        <v>0.49019607843099999</v>
      </c>
    </row>
    <row r="5595" spans="2:16" x14ac:dyDescent="0.2">
      <c r="D5595" s="175"/>
      <c r="E5595" s="4" t="s">
        <v>42</v>
      </c>
      <c r="F5595" s="6"/>
      <c r="G5595" s="5">
        <v>210</v>
      </c>
      <c r="H5595" s="77">
        <v>46.666666666666998</v>
      </c>
      <c r="I5595" s="12">
        <v>16.666666666666998</v>
      </c>
      <c r="J5595" s="12">
        <v>60.952380952380999</v>
      </c>
      <c r="K5595" s="12">
        <v>36.190476190475998</v>
      </c>
      <c r="L5595" s="12">
        <v>75.714285714286007</v>
      </c>
      <c r="M5595" s="12">
        <v>65.238095238094999</v>
      </c>
      <c r="N5595" s="12">
        <v>2.8571428571430002</v>
      </c>
      <c r="O5595" s="12">
        <v>2.3809523809519999</v>
      </c>
      <c r="P5595" s="34">
        <v>0.47619047618999999</v>
      </c>
    </row>
    <row r="5596" spans="2:16" x14ac:dyDescent="0.2">
      <c r="D5596" s="175"/>
      <c r="E5596" s="4" t="s">
        <v>43</v>
      </c>
      <c r="F5596" s="6"/>
      <c r="G5596" s="5">
        <v>204</v>
      </c>
      <c r="H5596" s="32">
        <v>54.901960784313999</v>
      </c>
      <c r="I5596" s="33">
        <v>16.176470588234999</v>
      </c>
      <c r="J5596" s="28">
        <v>64.705882352941003</v>
      </c>
      <c r="K5596" s="12">
        <v>38.235294117647001</v>
      </c>
      <c r="L5596" s="12">
        <v>80.392156862744997</v>
      </c>
      <c r="M5596" s="12">
        <v>67.647058823528994</v>
      </c>
      <c r="N5596" s="12">
        <v>2.9411764705880001</v>
      </c>
      <c r="O5596" s="12">
        <v>3.9215686274510002</v>
      </c>
      <c r="P5596" s="34">
        <v>0.98039215686299996</v>
      </c>
    </row>
    <row r="5597" spans="2:16" x14ac:dyDescent="0.2">
      <c r="D5597" s="175"/>
      <c r="E5597" s="4" t="s">
        <v>44</v>
      </c>
      <c r="F5597" s="6"/>
      <c r="G5597" s="5">
        <v>223</v>
      </c>
      <c r="H5597" s="75">
        <v>61.434977578474999</v>
      </c>
      <c r="I5597" s="12">
        <v>20.179372197309</v>
      </c>
      <c r="J5597" s="12">
        <v>55.156950672645998</v>
      </c>
      <c r="K5597" s="12">
        <v>39.910313901344999</v>
      </c>
      <c r="L5597" s="28">
        <v>84.753363228699996</v>
      </c>
      <c r="M5597" s="28">
        <v>73.991031390135007</v>
      </c>
      <c r="N5597" s="29">
        <v>0</v>
      </c>
      <c r="O5597" s="12">
        <v>4.4843049327350002</v>
      </c>
      <c r="P5597" s="34">
        <v>1.3452914798210001</v>
      </c>
    </row>
    <row r="5598" spans="2:16" x14ac:dyDescent="0.2">
      <c r="D5598" s="176"/>
      <c r="E5598" s="59" t="s">
        <v>45</v>
      </c>
      <c r="F5598" s="60"/>
      <c r="G5598" s="56">
        <v>170</v>
      </c>
      <c r="H5598" s="142">
        <v>77.058823529411995</v>
      </c>
      <c r="I5598" s="95">
        <v>15.294117647059</v>
      </c>
      <c r="J5598" s="95">
        <v>48.823529411765001</v>
      </c>
      <c r="K5598" s="47">
        <v>42.941176470587997</v>
      </c>
      <c r="L5598" s="47">
        <v>79.411764705882007</v>
      </c>
      <c r="M5598" s="102">
        <v>74.117647058824005</v>
      </c>
      <c r="N5598" s="80">
        <v>0</v>
      </c>
      <c r="O5598" s="47">
        <v>2.352941176471</v>
      </c>
      <c r="P5598" s="85">
        <v>4.1176470588239997</v>
      </c>
    </row>
    <row r="5600" spans="2:16" x14ac:dyDescent="0.2">
      <c r="B5600" s="43" t="str">
        <f xml:space="preserve"> HYPERLINK("#'目次'!B209", "[203]")</f>
        <v>[203]</v>
      </c>
      <c r="C5600" s="31" t="s">
        <v>405</v>
      </c>
    </row>
    <row r="5604" spans="4:16" ht="36" x14ac:dyDescent="0.2">
      <c r="D5604" s="177"/>
      <c r="E5604" s="178"/>
      <c r="F5604" s="178"/>
      <c r="G5604" s="40" t="s">
        <v>14</v>
      </c>
      <c r="H5604" s="42" t="s">
        <v>406</v>
      </c>
      <c r="I5604" s="15" t="s">
        <v>407</v>
      </c>
      <c r="J5604" s="15" t="s">
        <v>408</v>
      </c>
      <c r="K5604" s="15" t="s">
        <v>409</v>
      </c>
      <c r="L5604" s="15" t="s">
        <v>410</v>
      </c>
      <c r="M5604" s="15" t="s">
        <v>411</v>
      </c>
      <c r="N5604" s="15" t="s">
        <v>412</v>
      </c>
      <c r="O5604" s="15" t="s">
        <v>86</v>
      </c>
      <c r="P5604" s="44" t="s">
        <v>17</v>
      </c>
    </row>
    <row r="5605" spans="4:16" x14ac:dyDescent="0.2">
      <c r="D5605" s="179"/>
      <c r="E5605" s="180"/>
      <c r="F5605" s="180"/>
      <c r="G5605" s="39"/>
      <c r="H5605" s="41"/>
      <c r="I5605" s="14"/>
      <c r="J5605" s="14"/>
      <c r="K5605" s="14"/>
      <c r="L5605" s="14"/>
      <c r="M5605" s="14"/>
      <c r="N5605" s="14"/>
      <c r="O5605" s="14"/>
      <c r="P5605" s="38"/>
    </row>
    <row r="5606" spans="4:16" x14ac:dyDescent="0.2">
      <c r="D5606" s="58"/>
      <c r="E5606" s="53" t="s">
        <v>14</v>
      </c>
      <c r="F5606" s="52"/>
      <c r="G5606" s="37">
        <v>1222</v>
      </c>
      <c r="H5606" s="24">
        <v>54.091653027823</v>
      </c>
      <c r="I5606" s="24">
        <v>21.358428805237001</v>
      </c>
      <c r="J5606" s="24">
        <v>57.528641571195003</v>
      </c>
      <c r="K5606" s="24">
        <v>40.507364975450002</v>
      </c>
      <c r="L5606" s="24">
        <v>77.414075286415994</v>
      </c>
      <c r="M5606" s="24">
        <v>68.330605564647996</v>
      </c>
      <c r="N5606" s="24">
        <v>1.472995090016</v>
      </c>
      <c r="O5606" s="24">
        <v>2.8641571194759998</v>
      </c>
      <c r="P5606" s="68">
        <v>1.2274959083470001</v>
      </c>
    </row>
    <row r="5607" spans="4:16" x14ac:dyDescent="0.2">
      <c r="D5607" s="174" t="s">
        <v>52</v>
      </c>
      <c r="E5607" s="20" t="s">
        <v>53</v>
      </c>
      <c r="F5607" s="22"/>
      <c r="G5607" s="21">
        <v>15</v>
      </c>
      <c r="H5607" s="138">
        <v>40</v>
      </c>
      <c r="I5607" s="98">
        <v>6.666666666667</v>
      </c>
      <c r="J5607" s="88">
        <v>66.666666666666998</v>
      </c>
      <c r="K5607" s="19">
        <v>40</v>
      </c>
      <c r="L5607" s="19">
        <v>80</v>
      </c>
      <c r="M5607" s="78">
        <v>60</v>
      </c>
      <c r="N5607" s="74">
        <v>0</v>
      </c>
      <c r="O5607" s="19">
        <v>6.666666666667</v>
      </c>
      <c r="P5607" s="100">
        <v>0</v>
      </c>
    </row>
    <row r="5608" spans="4:16" ht="24" x14ac:dyDescent="0.2">
      <c r="D5608" s="175"/>
      <c r="E5608" s="4" t="s">
        <v>54</v>
      </c>
      <c r="F5608" s="6"/>
      <c r="G5608" s="5">
        <v>122</v>
      </c>
      <c r="H5608" s="32">
        <v>58.196721311475002</v>
      </c>
      <c r="I5608" s="28">
        <v>27.868852459016001</v>
      </c>
      <c r="J5608" s="12">
        <v>56.557377049179998</v>
      </c>
      <c r="K5608" s="33">
        <v>31.147540983607001</v>
      </c>
      <c r="L5608" s="12">
        <v>73.770491803279</v>
      </c>
      <c r="M5608" s="12">
        <v>67.213114754098001</v>
      </c>
      <c r="N5608" s="12">
        <v>1.6393442622950001</v>
      </c>
      <c r="O5608" s="12">
        <v>4.0983606557380003</v>
      </c>
      <c r="P5608" s="34">
        <v>0.81967213114799997</v>
      </c>
    </row>
    <row r="5609" spans="4:16" x14ac:dyDescent="0.2">
      <c r="D5609" s="175"/>
      <c r="E5609" s="4" t="s">
        <v>55</v>
      </c>
      <c r="F5609" s="6"/>
      <c r="G5609" s="5">
        <v>43</v>
      </c>
      <c r="H5609" s="32">
        <v>53.488372093023003</v>
      </c>
      <c r="I5609" s="33">
        <v>13.953488372093</v>
      </c>
      <c r="J5609" s="28">
        <v>62.790697674419</v>
      </c>
      <c r="K5609" s="12">
        <v>44.186046511628</v>
      </c>
      <c r="L5609" s="61">
        <v>65.116279069767003</v>
      </c>
      <c r="M5609" s="33">
        <v>62.790697674419</v>
      </c>
      <c r="N5609" s="12">
        <v>2.3255813953489999</v>
      </c>
      <c r="O5609" s="12">
        <v>4.6511627906979998</v>
      </c>
      <c r="P5609" s="34">
        <v>2.3255813953489999</v>
      </c>
    </row>
    <row r="5610" spans="4:16" x14ac:dyDescent="0.2">
      <c r="D5610" s="175"/>
      <c r="E5610" s="4" t="s">
        <v>56</v>
      </c>
      <c r="F5610" s="6"/>
      <c r="G5610" s="5">
        <v>60</v>
      </c>
      <c r="H5610" s="77">
        <v>45</v>
      </c>
      <c r="I5610" s="33">
        <v>11.666666666667</v>
      </c>
      <c r="J5610" s="12">
        <v>55</v>
      </c>
      <c r="K5610" s="28">
        <v>46.666666666666998</v>
      </c>
      <c r="L5610" s="12">
        <v>80</v>
      </c>
      <c r="M5610" s="12">
        <v>70</v>
      </c>
      <c r="N5610" s="12">
        <v>5</v>
      </c>
      <c r="O5610" s="12">
        <v>1.666666666667</v>
      </c>
      <c r="P5610" s="62">
        <v>0</v>
      </c>
    </row>
    <row r="5611" spans="4:16" x14ac:dyDescent="0.2">
      <c r="D5611" s="175"/>
      <c r="E5611" s="4" t="s">
        <v>57</v>
      </c>
      <c r="F5611" s="6"/>
      <c r="G5611" s="5">
        <v>286</v>
      </c>
      <c r="H5611" s="32">
        <v>49.650349650350002</v>
      </c>
      <c r="I5611" s="12">
        <v>17.482517482517</v>
      </c>
      <c r="J5611" s="12">
        <v>59.090909090909001</v>
      </c>
      <c r="K5611" s="12">
        <v>39.160839160838997</v>
      </c>
      <c r="L5611" s="12">
        <v>77.972027972028002</v>
      </c>
      <c r="M5611" s="33">
        <v>62.237762237761999</v>
      </c>
      <c r="N5611" s="12">
        <v>2.0979020979020002</v>
      </c>
      <c r="O5611" s="12">
        <v>1.398601398601</v>
      </c>
      <c r="P5611" s="34">
        <v>0.34965034965000003</v>
      </c>
    </row>
    <row r="5612" spans="4:16" x14ac:dyDescent="0.2">
      <c r="D5612" s="175"/>
      <c r="E5612" s="4" t="s">
        <v>58</v>
      </c>
      <c r="F5612" s="6"/>
      <c r="G5612" s="5">
        <v>129</v>
      </c>
      <c r="H5612" s="77">
        <v>46.511627906976997</v>
      </c>
      <c r="I5612" s="28">
        <v>27.131782945735999</v>
      </c>
      <c r="J5612" s="12">
        <v>58.914728682171003</v>
      </c>
      <c r="K5612" s="28">
        <v>45.736434108527</v>
      </c>
      <c r="L5612" s="12">
        <v>79.069767441859995</v>
      </c>
      <c r="M5612" s="12">
        <v>66.666666666666998</v>
      </c>
      <c r="N5612" s="12">
        <v>1.550387596899</v>
      </c>
      <c r="O5612" s="12">
        <v>0.77519379845000003</v>
      </c>
      <c r="P5612" s="62">
        <v>0</v>
      </c>
    </row>
    <row r="5613" spans="4:16" x14ac:dyDescent="0.2">
      <c r="D5613" s="175"/>
      <c r="E5613" s="4" t="s">
        <v>59</v>
      </c>
      <c r="F5613" s="6"/>
      <c r="G5613" s="5">
        <v>195</v>
      </c>
      <c r="H5613" s="75">
        <v>59.487179487178999</v>
      </c>
      <c r="I5613" s="12">
        <v>23.076923076922998</v>
      </c>
      <c r="J5613" s="12">
        <v>62.051282051282001</v>
      </c>
      <c r="K5613" s="12">
        <v>42.051282051282001</v>
      </c>
      <c r="L5613" s="28">
        <v>82.564102564102996</v>
      </c>
      <c r="M5613" s="28">
        <v>75.384615384615003</v>
      </c>
      <c r="N5613" s="12">
        <v>1.025641025641</v>
      </c>
      <c r="O5613" s="12">
        <v>4.6153846153850004</v>
      </c>
      <c r="P5613" s="34">
        <v>1.025641025641</v>
      </c>
    </row>
    <row r="5614" spans="4:16" x14ac:dyDescent="0.2">
      <c r="D5614" s="175"/>
      <c r="E5614" s="4" t="s">
        <v>60</v>
      </c>
      <c r="F5614" s="6"/>
      <c r="G5614" s="5">
        <v>176</v>
      </c>
      <c r="H5614" s="75">
        <v>62.5</v>
      </c>
      <c r="I5614" s="12">
        <v>20.454545454544999</v>
      </c>
      <c r="J5614" s="12">
        <v>55.113636363635997</v>
      </c>
      <c r="K5614" s="12">
        <v>41.477272727272997</v>
      </c>
      <c r="L5614" s="12">
        <v>82.386363636363996</v>
      </c>
      <c r="M5614" s="28">
        <v>73.863636363636004</v>
      </c>
      <c r="N5614" s="12">
        <v>1.136363636364</v>
      </c>
      <c r="O5614" s="12">
        <v>3.9772727272730002</v>
      </c>
      <c r="P5614" s="34">
        <v>2.2727272727269998</v>
      </c>
    </row>
    <row r="5615" spans="4:16" x14ac:dyDescent="0.2">
      <c r="D5615" s="175"/>
      <c r="E5615" s="4" t="s">
        <v>61</v>
      </c>
      <c r="F5615" s="6"/>
      <c r="G5615" s="5">
        <v>78</v>
      </c>
      <c r="H5615" s="77">
        <v>44.871794871794997</v>
      </c>
      <c r="I5615" s="49">
        <v>33.333333333333002</v>
      </c>
      <c r="J5615" s="33">
        <v>50</v>
      </c>
      <c r="K5615" s="12">
        <v>37.179487179486998</v>
      </c>
      <c r="L5615" s="61">
        <v>55.128205128205003</v>
      </c>
      <c r="M5615" s="33">
        <v>62.820512820513002</v>
      </c>
      <c r="N5615" s="29">
        <v>0</v>
      </c>
      <c r="O5615" s="12">
        <v>1.2820512820509999</v>
      </c>
      <c r="P5615" s="62">
        <v>0</v>
      </c>
    </row>
    <row r="5616" spans="4:16" x14ac:dyDescent="0.2">
      <c r="D5616" s="175"/>
      <c r="E5616" s="4" t="s">
        <v>62</v>
      </c>
      <c r="F5616" s="6"/>
      <c r="G5616" s="5">
        <v>113</v>
      </c>
      <c r="H5616" s="75">
        <v>62.831858407079999</v>
      </c>
      <c r="I5616" s="12">
        <v>18.584070796460001</v>
      </c>
      <c r="J5616" s="12">
        <v>54.867256637167998</v>
      </c>
      <c r="K5616" s="12">
        <v>41.592920353982002</v>
      </c>
      <c r="L5616" s="12">
        <v>80.530973451327</v>
      </c>
      <c r="M5616" s="28">
        <v>73.451327433627995</v>
      </c>
      <c r="N5616" s="29">
        <v>0</v>
      </c>
      <c r="O5616" s="12">
        <v>3.53982300885</v>
      </c>
      <c r="P5616" s="34">
        <v>3.53982300885</v>
      </c>
    </row>
    <row r="5617" spans="2:16" x14ac:dyDescent="0.2">
      <c r="D5617" s="174" t="s">
        <v>63</v>
      </c>
      <c r="E5617" s="20" t="s">
        <v>64</v>
      </c>
      <c r="F5617" s="22"/>
      <c r="G5617" s="21">
        <v>234</v>
      </c>
      <c r="H5617" s="51">
        <v>56.410256410255997</v>
      </c>
      <c r="I5617" s="19">
        <v>20.08547008547</v>
      </c>
      <c r="J5617" s="19">
        <v>57.264957264956998</v>
      </c>
      <c r="K5617" s="19">
        <v>39.74358974359</v>
      </c>
      <c r="L5617" s="19">
        <v>76.923076923077005</v>
      </c>
      <c r="M5617" s="19">
        <v>67.521367521368006</v>
      </c>
      <c r="N5617" s="19">
        <v>1.2820512820509999</v>
      </c>
      <c r="O5617" s="19">
        <v>2.9914529914529999</v>
      </c>
      <c r="P5617" s="50">
        <v>2.1367521367519999</v>
      </c>
    </row>
    <row r="5618" spans="2:16" x14ac:dyDescent="0.2">
      <c r="D5618" s="175"/>
      <c r="E5618" s="4" t="s">
        <v>65</v>
      </c>
      <c r="F5618" s="6"/>
      <c r="G5618" s="5">
        <v>172</v>
      </c>
      <c r="H5618" s="94">
        <v>64.534883720929997</v>
      </c>
      <c r="I5618" s="12">
        <v>23.837209302325999</v>
      </c>
      <c r="J5618" s="12">
        <v>52.906976744185997</v>
      </c>
      <c r="K5618" s="12">
        <v>40.116279069767003</v>
      </c>
      <c r="L5618" s="12">
        <v>79.069767441859995</v>
      </c>
      <c r="M5618" s="12">
        <v>67.441860465115994</v>
      </c>
      <c r="N5618" s="12">
        <v>0.58139534883699995</v>
      </c>
      <c r="O5618" s="12">
        <v>2.3255813953489999</v>
      </c>
      <c r="P5618" s="34">
        <v>2.9069767441860002</v>
      </c>
    </row>
    <row r="5619" spans="2:16" x14ac:dyDescent="0.2">
      <c r="D5619" s="175"/>
      <c r="E5619" s="4" t="s">
        <v>66</v>
      </c>
      <c r="F5619" s="6"/>
      <c r="G5619" s="5">
        <v>165</v>
      </c>
      <c r="H5619" s="32">
        <v>56.969696969696997</v>
      </c>
      <c r="I5619" s="12">
        <v>23.636363636363999</v>
      </c>
      <c r="J5619" s="12">
        <v>57.575757575757997</v>
      </c>
      <c r="K5619" s="12">
        <v>44.848484848485</v>
      </c>
      <c r="L5619" s="28">
        <v>83.030303030303003</v>
      </c>
      <c r="M5619" s="28">
        <v>76.363636363636004</v>
      </c>
      <c r="N5619" s="12">
        <v>0.60606060606099998</v>
      </c>
      <c r="O5619" s="12">
        <v>1.818181818182</v>
      </c>
      <c r="P5619" s="34">
        <v>0.60606060606099998</v>
      </c>
    </row>
    <row r="5620" spans="2:16" x14ac:dyDescent="0.2">
      <c r="D5620" s="175"/>
      <c r="E5620" s="4" t="s">
        <v>67</v>
      </c>
      <c r="F5620" s="6"/>
      <c r="G5620" s="5">
        <v>158</v>
      </c>
      <c r="H5620" s="32">
        <v>49.367088607595001</v>
      </c>
      <c r="I5620" s="12">
        <v>20.253164556961998</v>
      </c>
      <c r="J5620" s="28">
        <v>64.556962025315997</v>
      </c>
      <c r="K5620" s="28">
        <v>47.468354430380003</v>
      </c>
      <c r="L5620" s="12">
        <v>80.379746835443001</v>
      </c>
      <c r="M5620" s="12">
        <v>71.518987341772004</v>
      </c>
      <c r="N5620" s="29">
        <v>0</v>
      </c>
      <c r="O5620" s="12">
        <v>3.1645569620249998</v>
      </c>
      <c r="P5620" s="62">
        <v>0</v>
      </c>
    </row>
    <row r="5621" spans="2:16" x14ac:dyDescent="0.2">
      <c r="D5621" s="175"/>
      <c r="E5621" s="4" t="s">
        <v>68</v>
      </c>
      <c r="F5621" s="6"/>
      <c r="G5621" s="5">
        <v>112</v>
      </c>
      <c r="H5621" s="32">
        <v>57.142857142856997</v>
      </c>
      <c r="I5621" s="12">
        <v>21.428571428571001</v>
      </c>
      <c r="J5621" s="12">
        <v>58.035714285714</v>
      </c>
      <c r="K5621" s="12">
        <v>38.392857142856997</v>
      </c>
      <c r="L5621" s="12">
        <v>76.785714285713993</v>
      </c>
      <c r="M5621" s="12">
        <v>70.535714285713993</v>
      </c>
      <c r="N5621" s="29">
        <v>0</v>
      </c>
      <c r="O5621" s="12">
        <v>3.5714285714290002</v>
      </c>
      <c r="P5621" s="34">
        <v>0.89285714285700002</v>
      </c>
    </row>
    <row r="5622" spans="2:16" x14ac:dyDescent="0.2">
      <c r="D5622" s="175"/>
      <c r="E5622" s="4" t="s">
        <v>69</v>
      </c>
      <c r="F5622" s="6"/>
      <c r="G5622" s="5">
        <v>92</v>
      </c>
      <c r="H5622" s="77">
        <v>46.739130434783</v>
      </c>
      <c r="I5622" s="12">
        <v>18.478260869564998</v>
      </c>
      <c r="J5622" s="12">
        <v>53.260869565217</v>
      </c>
      <c r="K5622" s="12">
        <v>44.565217391304003</v>
      </c>
      <c r="L5622" s="12">
        <v>77.173913043477995</v>
      </c>
      <c r="M5622" s="12">
        <v>72.826086956522005</v>
      </c>
      <c r="N5622" s="12">
        <v>1.086956521739</v>
      </c>
      <c r="O5622" s="12">
        <v>3.2608695652169999</v>
      </c>
      <c r="P5622" s="62">
        <v>0</v>
      </c>
    </row>
    <row r="5623" spans="2:16" x14ac:dyDescent="0.2">
      <c r="D5623" s="175"/>
      <c r="E5623" s="4" t="s">
        <v>70</v>
      </c>
      <c r="F5623" s="6"/>
      <c r="G5623" s="5">
        <v>131</v>
      </c>
      <c r="H5623" s="32">
        <v>52.671755725190998</v>
      </c>
      <c r="I5623" s="12">
        <v>21.374045801527</v>
      </c>
      <c r="J5623" s="12">
        <v>52.671755725190998</v>
      </c>
      <c r="K5623" s="33">
        <v>30.534351145037999</v>
      </c>
      <c r="L5623" s="12">
        <v>74.809160305343994</v>
      </c>
      <c r="M5623" s="12">
        <v>65.648854961832001</v>
      </c>
      <c r="N5623" s="12">
        <v>4.5801526717560002</v>
      </c>
      <c r="O5623" s="12">
        <v>3.053435114504</v>
      </c>
      <c r="P5623" s="62">
        <v>0</v>
      </c>
    </row>
    <row r="5624" spans="2:16" x14ac:dyDescent="0.2">
      <c r="D5624" s="175"/>
      <c r="E5624" s="4" t="s">
        <v>71</v>
      </c>
      <c r="F5624" s="6"/>
      <c r="G5624" s="5">
        <v>71</v>
      </c>
      <c r="H5624" s="32">
        <v>52.112676056338003</v>
      </c>
      <c r="I5624" s="33">
        <v>14.084507042254</v>
      </c>
      <c r="J5624" s="12">
        <v>56.338028169014002</v>
      </c>
      <c r="K5624" s="12">
        <v>40.845070422535002</v>
      </c>
      <c r="L5624" s="12">
        <v>73.239436619718006</v>
      </c>
      <c r="M5624" s="61">
        <v>53.521126760563</v>
      </c>
      <c r="N5624" s="12">
        <v>2.8169014084509998</v>
      </c>
      <c r="O5624" s="12">
        <v>1.4084507042250001</v>
      </c>
      <c r="P5624" s="62">
        <v>0</v>
      </c>
    </row>
    <row r="5625" spans="2:16" x14ac:dyDescent="0.2">
      <c r="D5625" s="176"/>
      <c r="E5625" s="59" t="s">
        <v>72</v>
      </c>
      <c r="F5625" s="60"/>
      <c r="G5625" s="56">
        <v>70</v>
      </c>
      <c r="H5625" s="136">
        <v>34.285714285714</v>
      </c>
      <c r="I5625" s="47">
        <v>25.714285714286</v>
      </c>
      <c r="J5625" s="109">
        <v>72.857142857143003</v>
      </c>
      <c r="K5625" s="47">
        <v>35.714285714286</v>
      </c>
      <c r="L5625" s="47">
        <v>74.285714285713993</v>
      </c>
      <c r="M5625" s="95">
        <v>62.857142857143003</v>
      </c>
      <c r="N5625" s="47">
        <v>5.7142857142860004</v>
      </c>
      <c r="O5625" s="47">
        <v>5.7142857142860004</v>
      </c>
      <c r="P5625" s="85">
        <v>1.4285714285710001</v>
      </c>
    </row>
    <row r="5627" spans="2:16" x14ac:dyDescent="0.2">
      <c r="B5627" s="43" t="str">
        <f xml:space="preserve"> HYPERLINK("#'目次'!B210", "[204]")</f>
        <v>[204]</v>
      </c>
      <c r="C5627" s="31" t="s">
        <v>405</v>
      </c>
    </row>
    <row r="5630" spans="2:16" x14ac:dyDescent="0.2">
      <c r="C5630" s="31" t="s">
        <v>75</v>
      </c>
    </row>
    <row r="5631" spans="2:16" ht="36" x14ac:dyDescent="0.2">
      <c r="D5631" s="177"/>
      <c r="E5631" s="178"/>
      <c r="F5631" s="178"/>
      <c r="G5631" s="40" t="s">
        <v>14</v>
      </c>
      <c r="H5631" s="42" t="s">
        <v>406</v>
      </c>
      <c r="I5631" s="15" t="s">
        <v>407</v>
      </c>
      <c r="J5631" s="15" t="s">
        <v>408</v>
      </c>
      <c r="K5631" s="15" t="s">
        <v>409</v>
      </c>
      <c r="L5631" s="15" t="s">
        <v>410</v>
      </c>
      <c r="M5631" s="15" t="s">
        <v>411</v>
      </c>
      <c r="N5631" s="15" t="s">
        <v>412</v>
      </c>
      <c r="O5631" s="15" t="s">
        <v>86</v>
      </c>
      <c r="P5631" s="44" t="s">
        <v>17</v>
      </c>
    </row>
    <row r="5632" spans="2:16" x14ac:dyDescent="0.2">
      <c r="D5632" s="179"/>
      <c r="E5632" s="180"/>
      <c r="F5632" s="180"/>
      <c r="G5632" s="39"/>
      <c r="H5632" s="41"/>
      <c r="I5632" s="14"/>
      <c r="J5632" s="14"/>
      <c r="K5632" s="14"/>
      <c r="L5632" s="14"/>
      <c r="M5632" s="14"/>
      <c r="N5632" s="14"/>
      <c r="O5632" s="14"/>
      <c r="P5632" s="38"/>
    </row>
    <row r="5633" spans="4:16" x14ac:dyDescent="0.2">
      <c r="D5633" s="58"/>
      <c r="E5633" s="53" t="s">
        <v>14</v>
      </c>
      <c r="F5633" s="52"/>
      <c r="G5633" s="37">
        <v>1222</v>
      </c>
      <c r="H5633" s="24">
        <v>54.091653027823</v>
      </c>
      <c r="I5633" s="24">
        <v>21.358428805237001</v>
      </c>
      <c r="J5633" s="24">
        <v>57.528641571195003</v>
      </c>
      <c r="K5633" s="24">
        <v>40.507364975450002</v>
      </c>
      <c r="L5633" s="24">
        <v>77.414075286415994</v>
      </c>
      <c r="M5633" s="24">
        <v>68.330605564647996</v>
      </c>
      <c r="N5633" s="24">
        <v>1.472995090016</v>
      </c>
      <c r="O5633" s="24">
        <v>2.8641571194759998</v>
      </c>
      <c r="P5633" s="68">
        <v>1.2274959083470001</v>
      </c>
    </row>
    <row r="5634" spans="4:16" x14ac:dyDescent="0.2">
      <c r="D5634" s="174" t="s">
        <v>36</v>
      </c>
      <c r="E5634" s="20" t="s">
        <v>76</v>
      </c>
      <c r="F5634" s="22"/>
      <c r="G5634" s="21">
        <v>629</v>
      </c>
      <c r="H5634" s="51">
        <v>53.895071542129998</v>
      </c>
      <c r="I5634" s="19">
        <v>18.759936406994999</v>
      </c>
      <c r="J5634" s="19">
        <v>55.484896661367003</v>
      </c>
      <c r="K5634" s="19">
        <v>38.632750397456</v>
      </c>
      <c r="L5634" s="19">
        <v>76.311605723369993</v>
      </c>
      <c r="M5634" s="19">
        <v>67.567567567568005</v>
      </c>
      <c r="N5634" s="19">
        <v>2.0667726550080001</v>
      </c>
      <c r="O5634" s="19">
        <v>2.5437201907790001</v>
      </c>
      <c r="P5634" s="50">
        <v>1.1128775834660001</v>
      </c>
    </row>
    <row r="5635" spans="4:16" x14ac:dyDescent="0.2">
      <c r="D5635" s="175"/>
      <c r="E5635" s="4" t="s">
        <v>39</v>
      </c>
      <c r="F5635" s="6"/>
      <c r="G5635" s="5">
        <v>37</v>
      </c>
      <c r="H5635" s="32">
        <v>51.351351351350999</v>
      </c>
      <c r="I5635" s="49">
        <v>37.837837837838002</v>
      </c>
      <c r="J5635" s="33">
        <v>51.351351351350999</v>
      </c>
      <c r="K5635" s="61">
        <v>27.027027027027</v>
      </c>
      <c r="L5635" s="61">
        <v>59.459459459458998</v>
      </c>
      <c r="M5635" s="12">
        <v>64.864864864864998</v>
      </c>
      <c r="N5635" s="29">
        <v>0</v>
      </c>
      <c r="O5635" s="12">
        <v>2.7027027027030002</v>
      </c>
      <c r="P5635" s="62">
        <v>0</v>
      </c>
    </row>
    <row r="5636" spans="4:16" x14ac:dyDescent="0.2">
      <c r="D5636" s="175"/>
      <c r="E5636" s="4" t="s">
        <v>40</v>
      </c>
      <c r="F5636" s="6"/>
      <c r="G5636" s="5">
        <v>73</v>
      </c>
      <c r="H5636" s="106">
        <v>43.835616438355999</v>
      </c>
      <c r="I5636" s="28">
        <v>28.767123287671001</v>
      </c>
      <c r="J5636" s="12">
        <v>54.794520547944998</v>
      </c>
      <c r="K5636" s="12">
        <v>39.726027397259998</v>
      </c>
      <c r="L5636" s="33">
        <v>68.493150684932004</v>
      </c>
      <c r="M5636" s="33">
        <v>61.643835616437997</v>
      </c>
      <c r="N5636" s="12">
        <v>2.7397260273969999</v>
      </c>
      <c r="O5636" s="29">
        <v>0</v>
      </c>
      <c r="P5636" s="34">
        <v>1.369863013699</v>
      </c>
    </row>
    <row r="5637" spans="4:16" x14ac:dyDescent="0.2">
      <c r="D5637" s="175"/>
      <c r="E5637" s="4" t="s">
        <v>41</v>
      </c>
      <c r="F5637" s="6"/>
      <c r="G5637" s="5">
        <v>108</v>
      </c>
      <c r="H5637" s="106">
        <v>43.518518518519002</v>
      </c>
      <c r="I5637" s="12">
        <v>21.296296296295999</v>
      </c>
      <c r="J5637" s="12">
        <v>59.259259259258997</v>
      </c>
      <c r="K5637" s="12">
        <v>42.592592592593</v>
      </c>
      <c r="L5637" s="12">
        <v>77.777777777777999</v>
      </c>
      <c r="M5637" s="12">
        <v>68.518518518519002</v>
      </c>
      <c r="N5637" s="12">
        <v>1.851851851852</v>
      </c>
      <c r="O5637" s="12">
        <v>1.851851851852</v>
      </c>
      <c r="P5637" s="62">
        <v>0</v>
      </c>
    </row>
    <row r="5638" spans="4:16" x14ac:dyDescent="0.2">
      <c r="D5638" s="175"/>
      <c r="E5638" s="4" t="s">
        <v>42</v>
      </c>
      <c r="F5638" s="6"/>
      <c r="G5638" s="5">
        <v>113</v>
      </c>
      <c r="H5638" s="77">
        <v>46.902654867256999</v>
      </c>
      <c r="I5638" s="12">
        <v>16.814159292035001</v>
      </c>
      <c r="J5638" s="12">
        <v>57.522123893805002</v>
      </c>
      <c r="K5638" s="33">
        <v>32.743362831858001</v>
      </c>
      <c r="L5638" s="12">
        <v>76.106194690264999</v>
      </c>
      <c r="M5638" s="33">
        <v>61.061946902655002</v>
      </c>
      <c r="N5638" s="12">
        <v>4.424778761062</v>
      </c>
      <c r="O5638" s="12">
        <v>0.88495575221199996</v>
      </c>
      <c r="P5638" s="34">
        <v>0.88495575221199996</v>
      </c>
    </row>
    <row r="5639" spans="4:16" x14ac:dyDescent="0.2">
      <c r="D5639" s="175"/>
      <c r="E5639" s="4" t="s">
        <v>43</v>
      </c>
      <c r="F5639" s="6"/>
      <c r="G5639" s="5">
        <v>101</v>
      </c>
      <c r="H5639" s="32">
        <v>52.475247524752</v>
      </c>
      <c r="I5639" s="61">
        <v>9.9009900990100004</v>
      </c>
      <c r="J5639" s="28">
        <v>64.356435643563998</v>
      </c>
      <c r="K5639" s="12">
        <v>36.633663366336997</v>
      </c>
      <c r="L5639" s="12">
        <v>79.207920792078994</v>
      </c>
      <c r="M5639" s="12">
        <v>66.336633663366001</v>
      </c>
      <c r="N5639" s="12">
        <v>3.9603960396039999</v>
      </c>
      <c r="O5639" s="12">
        <v>2.970297029703</v>
      </c>
      <c r="P5639" s="34">
        <v>0.99009900990099997</v>
      </c>
    </row>
    <row r="5640" spans="4:16" x14ac:dyDescent="0.2">
      <c r="D5640" s="175"/>
      <c r="E5640" s="4" t="s">
        <v>44</v>
      </c>
      <c r="F5640" s="6"/>
      <c r="G5640" s="5">
        <v>114</v>
      </c>
      <c r="H5640" s="75">
        <v>64.035087719298005</v>
      </c>
      <c r="I5640" s="33">
        <v>14.035087719298</v>
      </c>
      <c r="J5640" s="33">
        <v>48.245614035088003</v>
      </c>
      <c r="K5640" s="12">
        <v>41.228070175439001</v>
      </c>
      <c r="L5640" s="28">
        <v>82.456140350877007</v>
      </c>
      <c r="M5640" s="28">
        <v>73.684210526315994</v>
      </c>
      <c r="N5640" s="29">
        <v>0</v>
      </c>
      <c r="O5640" s="12">
        <v>5.2631578947369997</v>
      </c>
      <c r="P5640" s="34">
        <v>0.87719298245599997</v>
      </c>
    </row>
    <row r="5641" spans="4:16" x14ac:dyDescent="0.2">
      <c r="D5641" s="175"/>
      <c r="E5641" s="4" t="s">
        <v>45</v>
      </c>
      <c r="F5641" s="6"/>
      <c r="G5641" s="5">
        <v>83</v>
      </c>
      <c r="H5641" s="94">
        <v>74.698795180722996</v>
      </c>
      <c r="I5641" s="12">
        <v>18.072289156627001</v>
      </c>
      <c r="J5641" s="33">
        <v>49.397590361445999</v>
      </c>
      <c r="K5641" s="12">
        <v>44.578313253011999</v>
      </c>
      <c r="L5641" s="12">
        <v>77.108433734939993</v>
      </c>
      <c r="M5641" s="28">
        <v>74.698795180722996</v>
      </c>
      <c r="N5641" s="29">
        <v>0</v>
      </c>
      <c r="O5641" s="12">
        <v>3.6144578313250002</v>
      </c>
      <c r="P5641" s="34">
        <v>3.6144578313250002</v>
      </c>
    </row>
    <row r="5642" spans="4:16" x14ac:dyDescent="0.2">
      <c r="D5642" s="174" t="s">
        <v>37</v>
      </c>
      <c r="E5642" s="20" t="s">
        <v>77</v>
      </c>
      <c r="F5642" s="22"/>
      <c r="G5642" s="21">
        <v>593</v>
      </c>
      <c r="H5642" s="51">
        <v>54.300168634064001</v>
      </c>
      <c r="I5642" s="19">
        <v>24.114671163575</v>
      </c>
      <c r="J5642" s="19">
        <v>59.696458684653997</v>
      </c>
      <c r="K5642" s="19">
        <v>42.495784148398002</v>
      </c>
      <c r="L5642" s="19">
        <v>78.583473861719995</v>
      </c>
      <c r="M5642" s="19">
        <v>69.139966273187</v>
      </c>
      <c r="N5642" s="19">
        <v>0.84317032040499995</v>
      </c>
      <c r="O5642" s="19">
        <v>3.2040472175380001</v>
      </c>
      <c r="P5642" s="50">
        <v>1.3490725126480001</v>
      </c>
    </row>
    <row r="5643" spans="4:16" x14ac:dyDescent="0.2">
      <c r="D5643" s="175"/>
      <c r="E5643" s="4" t="s">
        <v>39</v>
      </c>
      <c r="F5643" s="6"/>
      <c r="G5643" s="5">
        <v>27</v>
      </c>
      <c r="H5643" s="77">
        <v>48.148148148148003</v>
      </c>
      <c r="I5643" s="49">
        <v>33.333333333333002</v>
      </c>
      <c r="J5643" s="33">
        <v>51.851851851851997</v>
      </c>
      <c r="K5643" s="12">
        <v>40.740740740741003</v>
      </c>
      <c r="L5643" s="61">
        <v>59.259259259258997</v>
      </c>
      <c r="M5643" s="12">
        <v>66.666666666666998</v>
      </c>
      <c r="N5643" s="29">
        <v>0</v>
      </c>
      <c r="O5643" s="12">
        <v>3.7037037037039999</v>
      </c>
      <c r="P5643" s="62">
        <v>0</v>
      </c>
    </row>
    <row r="5644" spans="4:16" x14ac:dyDescent="0.2">
      <c r="D5644" s="175"/>
      <c r="E5644" s="4" t="s">
        <v>40</v>
      </c>
      <c r="F5644" s="6"/>
      <c r="G5644" s="5">
        <v>74</v>
      </c>
      <c r="H5644" s="77">
        <v>47.297297297297</v>
      </c>
      <c r="I5644" s="49">
        <v>32.432432432432002</v>
      </c>
      <c r="J5644" s="12">
        <v>55.405405405404998</v>
      </c>
      <c r="K5644" s="28">
        <v>50</v>
      </c>
      <c r="L5644" s="61">
        <v>64.864864864864998</v>
      </c>
      <c r="M5644" s="61">
        <v>54.054054054053999</v>
      </c>
      <c r="N5644" s="12">
        <v>2.7027027027030002</v>
      </c>
      <c r="O5644" s="29">
        <v>0</v>
      </c>
      <c r="P5644" s="62">
        <v>0</v>
      </c>
    </row>
    <row r="5645" spans="4:16" x14ac:dyDescent="0.2">
      <c r="D5645" s="175"/>
      <c r="E5645" s="4" t="s">
        <v>41</v>
      </c>
      <c r="F5645" s="6"/>
      <c r="G5645" s="5">
        <v>96</v>
      </c>
      <c r="H5645" s="106">
        <v>38.541666666666998</v>
      </c>
      <c r="I5645" s="49">
        <v>32.291666666666998</v>
      </c>
      <c r="J5645" s="12">
        <v>61.458333333333002</v>
      </c>
      <c r="K5645" s="28">
        <v>47.916666666666998</v>
      </c>
      <c r="L5645" s="12">
        <v>82.291666666666998</v>
      </c>
      <c r="M5645" s="12">
        <v>70.833333333333002</v>
      </c>
      <c r="N5645" s="29">
        <v>0</v>
      </c>
      <c r="O5645" s="12">
        <v>4.166666666667</v>
      </c>
      <c r="P5645" s="34">
        <v>1.041666666667</v>
      </c>
    </row>
    <row r="5646" spans="4:16" x14ac:dyDescent="0.2">
      <c r="D5646" s="175"/>
      <c r="E5646" s="4" t="s">
        <v>42</v>
      </c>
      <c r="F5646" s="6"/>
      <c r="G5646" s="5">
        <v>97</v>
      </c>
      <c r="H5646" s="77">
        <v>46.391752577319998</v>
      </c>
      <c r="I5646" s="12">
        <v>16.494845360825</v>
      </c>
      <c r="J5646" s="28">
        <v>64.948453608246993</v>
      </c>
      <c r="K5646" s="12">
        <v>40.206185567010003</v>
      </c>
      <c r="L5646" s="12">
        <v>75.257731958763003</v>
      </c>
      <c r="M5646" s="12">
        <v>70.103092783505005</v>
      </c>
      <c r="N5646" s="12">
        <v>1.0309278350519999</v>
      </c>
      <c r="O5646" s="12">
        <v>4.1237113402060004</v>
      </c>
      <c r="P5646" s="62">
        <v>0</v>
      </c>
    </row>
    <row r="5647" spans="4:16" x14ac:dyDescent="0.2">
      <c r="D5647" s="175"/>
      <c r="E5647" s="4" t="s">
        <v>43</v>
      </c>
      <c r="F5647" s="6"/>
      <c r="G5647" s="5">
        <v>103</v>
      </c>
      <c r="H5647" s="32">
        <v>57.281553398058001</v>
      </c>
      <c r="I5647" s="12">
        <v>22.330097087378999</v>
      </c>
      <c r="J5647" s="28">
        <v>65.048543689319999</v>
      </c>
      <c r="K5647" s="12">
        <v>39.805825242718001</v>
      </c>
      <c r="L5647" s="12">
        <v>81.553398058252</v>
      </c>
      <c r="M5647" s="12">
        <v>68.932038834951001</v>
      </c>
      <c r="N5647" s="12">
        <v>1.9417475728160001</v>
      </c>
      <c r="O5647" s="12">
        <v>4.8543689320389998</v>
      </c>
      <c r="P5647" s="34">
        <v>0.97087378640800004</v>
      </c>
    </row>
    <row r="5648" spans="4:16" x14ac:dyDescent="0.2">
      <c r="D5648" s="175"/>
      <c r="E5648" s="4" t="s">
        <v>44</v>
      </c>
      <c r="F5648" s="6"/>
      <c r="G5648" s="5">
        <v>109</v>
      </c>
      <c r="H5648" s="32">
        <v>58.715596330274998</v>
      </c>
      <c r="I5648" s="28">
        <v>26.605504587155998</v>
      </c>
      <c r="J5648" s="12">
        <v>62.385321100916997</v>
      </c>
      <c r="K5648" s="12">
        <v>38.532110091743</v>
      </c>
      <c r="L5648" s="28">
        <v>87.155963302751999</v>
      </c>
      <c r="M5648" s="28">
        <v>74.311926605504993</v>
      </c>
      <c r="N5648" s="29">
        <v>0</v>
      </c>
      <c r="O5648" s="12">
        <v>3.669724770642</v>
      </c>
      <c r="P5648" s="34">
        <v>1.834862385321</v>
      </c>
    </row>
    <row r="5649" spans="2:16" x14ac:dyDescent="0.2">
      <c r="D5649" s="176"/>
      <c r="E5649" s="59" t="s">
        <v>45</v>
      </c>
      <c r="F5649" s="60"/>
      <c r="G5649" s="56">
        <v>87</v>
      </c>
      <c r="H5649" s="142">
        <v>79.310344827585993</v>
      </c>
      <c r="I5649" s="95">
        <v>12.64367816092</v>
      </c>
      <c r="J5649" s="95">
        <v>48.275862068965999</v>
      </c>
      <c r="K5649" s="47">
        <v>41.379310344827999</v>
      </c>
      <c r="L5649" s="47">
        <v>81.609195402298994</v>
      </c>
      <c r="M5649" s="102">
        <v>73.563218390805005</v>
      </c>
      <c r="N5649" s="80">
        <v>0</v>
      </c>
      <c r="O5649" s="47">
        <v>1.149425287356</v>
      </c>
      <c r="P5649" s="85">
        <v>4.5977011494250002</v>
      </c>
    </row>
    <row r="5651" spans="2:16" x14ac:dyDescent="0.2">
      <c r="B5651" s="43" t="str">
        <f xml:space="preserve"> HYPERLINK("#'目次'!B211", "[205]")</f>
        <v>[205]</v>
      </c>
      <c r="C5651" s="31" t="s">
        <v>415</v>
      </c>
    </row>
    <row r="5655" spans="2:16" x14ac:dyDescent="0.2">
      <c r="D5655" s="177"/>
      <c r="E5655" s="178"/>
      <c r="F5655" s="178"/>
      <c r="G5655" s="40" t="s">
        <v>14</v>
      </c>
      <c r="H5655" s="42" t="s">
        <v>416</v>
      </c>
      <c r="I5655" s="15" t="s">
        <v>417</v>
      </c>
      <c r="J5655" s="15" t="s">
        <v>418</v>
      </c>
      <c r="K5655" s="15" t="s">
        <v>419</v>
      </c>
      <c r="L5655" s="15" t="s">
        <v>420</v>
      </c>
      <c r="M5655" s="44" t="s">
        <v>17</v>
      </c>
    </row>
    <row r="5656" spans="2:16" x14ac:dyDescent="0.2">
      <c r="D5656" s="179"/>
      <c r="E5656" s="180"/>
      <c r="F5656" s="180"/>
      <c r="G5656" s="39"/>
      <c r="H5656" s="41"/>
      <c r="I5656" s="14"/>
      <c r="J5656" s="14"/>
      <c r="K5656" s="14"/>
      <c r="L5656" s="14"/>
      <c r="M5656" s="38"/>
    </row>
    <row r="5657" spans="2:16" x14ac:dyDescent="0.2">
      <c r="D5657" s="58"/>
      <c r="E5657" s="53" t="s">
        <v>14</v>
      </c>
      <c r="F5657" s="52"/>
      <c r="G5657" s="37">
        <v>1222</v>
      </c>
      <c r="H5657" s="24">
        <v>1.39116202946</v>
      </c>
      <c r="I5657" s="24">
        <v>2.9459901800330002</v>
      </c>
      <c r="J5657" s="24">
        <v>31.423895253682002</v>
      </c>
      <c r="K5657" s="24">
        <v>36.006546644845002</v>
      </c>
      <c r="L5657" s="24">
        <v>24.386252045827</v>
      </c>
      <c r="M5657" s="68">
        <v>3.8461538461539999</v>
      </c>
    </row>
    <row r="5658" spans="2:16" x14ac:dyDescent="0.2">
      <c r="D5658" s="174" t="s">
        <v>18</v>
      </c>
      <c r="E5658" s="20" t="s">
        <v>19</v>
      </c>
      <c r="F5658" s="22"/>
      <c r="G5658" s="21">
        <v>57</v>
      </c>
      <c r="H5658" s="51">
        <v>1.7543859649119999</v>
      </c>
      <c r="I5658" s="19">
        <v>7.0175438596489998</v>
      </c>
      <c r="J5658" s="19">
        <v>33.333333333333002</v>
      </c>
      <c r="K5658" s="19">
        <v>35.087719298246</v>
      </c>
      <c r="L5658" s="19">
        <v>21.052631578947</v>
      </c>
      <c r="M5658" s="50">
        <v>1.7543859649119999</v>
      </c>
    </row>
    <row r="5659" spans="2:16" x14ac:dyDescent="0.2">
      <c r="D5659" s="175"/>
      <c r="E5659" s="4" t="s">
        <v>20</v>
      </c>
      <c r="F5659" s="6"/>
      <c r="G5659" s="5">
        <v>84</v>
      </c>
      <c r="H5659" s="32">
        <v>1.190476190476</v>
      </c>
      <c r="I5659" s="12">
        <v>2.3809523809519999</v>
      </c>
      <c r="J5659" s="12">
        <v>27.380952380951999</v>
      </c>
      <c r="K5659" s="12">
        <v>34.523809523810002</v>
      </c>
      <c r="L5659" s="12">
        <v>26.190476190476002</v>
      </c>
      <c r="M5659" s="34">
        <v>8.333333333333</v>
      </c>
    </row>
    <row r="5660" spans="2:16" x14ac:dyDescent="0.2">
      <c r="D5660" s="175"/>
      <c r="E5660" s="4" t="s">
        <v>21</v>
      </c>
      <c r="F5660" s="6"/>
      <c r="G5660" s="5">
        <v>487</v>
      </c>
      <c r="H5660" s="32">
        <v>1.642710472279</v>
      </c>
      <c r="I5660" s="12">
        <v>2.258726899384</v>
      </c>
      <c r="J5660" s="12">
        <v>34.702258726898997</v>
      </c>
      <c r="K5660" s="12">
        <v>35.523613963038997</v>
      </c>
      <c r="L5660" s="12">
        <v>22.997946611909999</v>
      </c>
      <c r="M5660" s="34">
        <v>2.8747433264889999</v>
      </c>
    </row>
    <row r="5661" spans="2:16" x14ac:dyDescent="0.2">
      <c r="D5661" s="175"/>
      <c r="E5661" s="4" t="s">
        <v>22</v>
      </c>
      <c r="F5661" s="6"/>
      <c r="G5661" s="5">
        <v>35</v>
      </c>
      <c r="H5661" s="63">
        <v>0</v>
      </c>
      <c r="I5661" s="12">
        <v>5.7142857142860004</v>
      </c>
      <c r="J5661" s="61">
        <v>20</v>
      </c>
      <c r="K5661" s="12">
        <v>31.428571428571001</v>
      </c>
      <c r="L5661" s="49">
        <v>40</v>
      </c>
      <c r="M5661" s="34">
        <v>2.8571428571430002</v>
      </c>
    </row>
    <row r="5662" spans="2:16" x14ac:dyDescent="0.2">
      <c r="D5662" s="175"/>
      <c r="E5662" s="4" t="s">
        <v>23</v>
      </c>
      <c r="F5662" s="6"/>
      <c r="G5662" s="5">
        <v>143</v>
      </c>
      <c r="H5662" s="63">
        <v>0</v>
      </c>
      <c r="I5662" s="12">
        <v>1.398601398601</v>
      </c>
      <c r="J5662" s="12">
        <v>29.370629370629</v>
      </c>
      <c r="K5662" s="12">
        <v>39.160839160838997</v>
      </c>
      <c r="L5662" s="12">
        <v>27.272727272727</v>
      </c>
      <c r="M5662" s="34">
        <v>2.797202797203</v>
      </c>
    </row>
    <row r="5663" spans="2:16" x14ac:dyDescent="0.2">
      <c r="D5663" s="175"/>
      <c r="E5663" s="4" t="s">
        <v>24</v>
      </c>
      <c r="F5663" s="6"/>
      <c r="G5663" s="5">
        <v>187</v>
      </c>
      <c r="H5663" s="32">
        <v>1.6042780748659999</v>
      </c>
      <c r="I5663" s="12">
        <v>4.2780748663099999</v>
      </c>
      <c r="J5663" s="12">
        <v>29.946524064171001</v>
      </c>
      <c r="K5663" s="12">
        <v>36.898395721924999</v>
      </c>
      <c r="L5663" s="12">
        <v>22.994652406417</v>
      </c>
      <c r="M5663" s="34">
        <v>4.2780748663099999</v>
      </c>
    </row>
    <row r="5664" spans="2:16" x14ac:dyDescent="0.2">
      <c r="D5664" s="175"/>
      <c r="E5664" s="4" t="s">
        <v>25</v>
      </c>
      <c r="F5664" s="6"/>
      <c r="G5664" s="5">
        <v>71</v>
      </c>
      <c r="H5664" s="63">
        <v>0</v>
      </c>
      <c r="I5664" s="12">
        <v>1.4084507042250001</v>
      </c>
      <c r="J5664" s="28">
        <v>38.028169014085002</v>
      </c>
      <c r="K5664" s="12">
        <v>32.394366197182997</v>
      </c>
      <c r="L5664" s="12">
        <v>23.943661971830998</v>
      </c>
      <c r="M5664" s="34">
        <v>4.2253521126760001</v>
      </c>
    </row>
    <row r="5665" spans="4:13" x14ac:dyDescent="0.2">
      <c r="D5665" s="175"/>
      <c r="E5665" s="4" t="s">
        <v>26</v>
      </c>
      <c r="F5665" s="6"/>
      <c r="G5665" s="5">
        <v>30</v>
      </c>
      <c r="H5665" s="75">
        <v>10</v>
      </c>
      <c r="I5665" s="29">
        <v>0</v>
      </c>
      <c r="J5665" s="12">
        <v>26.666666666666998</v>
      </c>
      <c r="K5665" s="12">
        <v>36.666666666666998</v>
      </c>
      <c r="L5665" s="12">
        <v>23.333333333333002</v>
      </c>
      <c r="M5665" s="34">
        <v>3.333333333333</v>
      </c>
    </row>
    <row r="5666" spans="4:13" x14ac:dyDescent="0.2">
      <c r="D5666" s="175"/>
      <c r="E5666" s="4" t="s">
        <v>27</v>
      </c>
      <c r="F5666" s="6"/>
      <c r="G5666" s="5">
        <v>70</v>
      </c>
      <c r="H5666" s="32">
        <v>1.4285714285710001</v>
      </c>
      <c r="I5666" s="12">
        <v>5.7142857142860004</v>
      </c>
      <c r="J5666" s="33">
        <v>25.714285714286</v>
      </c>
      <c r="K5666" s="12">
        <v>34.285714285714</v>
      </c>
      <c r="L5666" s="12">
        <v>25.714285714286</v>
      </c>
      <c r="M5666" s="34">
        <v>7.1428571428570002</v>
      </c>
    </row>
    <row r="5667" spans="4:13" x14ac:dyDescent="0.2">
      <c r="D5667" s="175"/>
      <c r="E5667" s="4" t="s">
        <v>28</v>
      </c>
      <c r="F5667" s="6"/>
      <c r="G5667" s="5">
        <v>51</v>
      </c>
      <c r="H5667" s="63">
        <v>0</v>
      </c>
      <c r="I5667" s="12">
        <v>1.9607843137250001</v>
      </c>
      <c r="J5667" s="33">
        <v>25.490196078431001</v>
      </c>
      <c r="K5667" s="28">
        <v>43.137254901961001</v>
      </c>
      <c r="L5667" s="12">
        <v>25.490196078431001</v>
      </c>
      <c r="M5667" s="34">
        <v>3.9215686274510002</v>
      </c>
    </row>
    <row r="5668" spans="4:13" x14ac:dyDescent="0.2">
      <c r="D5668" s="175"/>
      <c r="E5668" s="4" t="s">
        <v>29</v>
      </c>
      <c r="F5668" s="6"/>
      <c r="G5668" s="5">
        <v>7</v>
      </c>
      <c r="H5668" s="63">
        <v>0</v>
      </c>
      <c r="I5668" s="49">
        <v>14.285714285714</v>
      </c>
      <c r="J5668" s="12">
        <v>28.571428571428999</v>
      </c>
      <c r="K5668" s="33">
        <v>28.571428571428999</v>
      </c>
      <c r="L5668" s="61">
        <v>14.285714285714</v>
      </c>
      <c r="M5668" s="107">
        <v>14.285714285714</v>
      </c>
    </row>
    <row r="5669" spans="4:13" x14ac:dyDescent="0.2">
      <c r="D5669" s="174" t="s">
        <v>30</v>
      </c>
      <c r="E5669" s="20" t="s">
        <v>31</v>
      </c>
      <c r="F5669" s="22"/>
      <c r="G5669" s="21">
        <v>393</v>
      </c>
      <c r="H5669" s="51">
        <v>1.526717557252</v>
      </c>
      <c r="I5669" s="19">
        <v>3.3078880407120002</v>
      </c>
      <c r="J5669" s="19">
        <v>29.262086513995001</v>
      </c>
      <c r="K5669" s="19">
        <v>36.641221374045998</v>
      </c>
      <c r="L5669" s="19">
        <v>24.936386768447999</v>
      </c>
      <c r="M5669" s="50">
        <v>4.3256997455470003</v>
      </c>
    </row>
    <row r="5670" spans="4:13" x14ac:dyDescent="0.2">
      <c r="D5670" s="175"/>
      <c r="E5670" s="4" t="s">
        <v>32</v>
      </c>
      <c r="F5670" s="6"/>
      <c r="G5670" s="5">
        <v>352</v>
      </c>
      <c r="H5670" s="32">
        <v>1.988636363636</v>
      </c>
      <c r="I5670" s="12">
        <v>1.4204545454549999</v>
      </c>
      <c r="J5670" s="12">
        <v>31.818181818182001</v>
      </c>
      <c r="K5670" s="12">
        <v>38.068181818181998</v>
      </c>
      <c r="L5670" s="12">
        <v>23.863636363636001</v>
      </c>
      <c r="M5670" s="34">
        <v>2.8409090909089998</v>
      </c>
    </row>
    <row r="5671" spans="4:13" x14ac:dyDescent="0.2">
      <c r="D5671" s="175"/>
      <c r="E5671" s="4" t="s">
        <v>33</v>
      </c>
      <c r="F5671" s="6"/>
      <c r="G5671" s="5">
        <v>388</v>
      </c>
      <c r="H5671" s="32">
        <v>0.77319587628899999</v>
      </c>
      <c r="I5671" s="12">
        <v>3.0927835051549999</v>
      </c>
      <c r="J5671" s="12">
        <v>30.412371134021001</v>
      </c>
      <c r="K5671" s="12">
        <v>36.855670103092997</v>
      </c>
      <c r="L5671" s="12">
        <v>24.484536082474001</v>
      </c>
      <c r="M5671" s="34">
        <v>4.3814432989689998</v>
      </c>
    </row>
    <row r="5672" spans="4:13" x14ac:dyDescent="0.2">
      <c r="D5672" s="175"/>
      <c r="E5672" s="4" t="s">
        <v>34</v>
      </c>
      <c r="F5672" s="6"/>
      <c r="G5672" s="5">
        <v>89</v>
      </c>
      <c r="H5672" s="32">
        <v>1.123595505618</v>
      </c>
      <c r="I5672" s="12">
        <v>6.7415730337079998</v>
      </c>
      <c r="J5672" s="49">
        <v>43.820224719100999</v>
      </c>
      <c r="K5672" s="61">
        <v>21.348314606742001</v>
      </c>
      <c r="L5672" s="12">
        <v>23.595505617977999</v>
      </c>
      <c r="M5672" s="34">
        <v>3.3707865168539999</v>
      </c>
    </row>
    <row r="5673" spans="4:13" x14ac:dyDescent="0.2">
      <c r="D5673" s="174" t="s">
        <v>35</v>
      </c>
      <c r="E5673" s="20" t="s">
        <v>36</v>
      </c>
      <c r="F5673" s="22"/>
      <c r="G5673" s="21">
        <v>629</v>
      </c>
      <c r="H5673" s="51">
        <v>1.7488076311609999</v>
      </c>
      <c r="I5673" s="19">
        <v>3.0206677265500002</v>
      </c>
      <c r="J5673" s="19">
        <v>34.658187599363998</v>
      </c>
      <c r="K5673" s="19">
        <v>31.637519872814</v>
      </c>
      <c r="L5673" s="19">
        <v>25.914149443561001</v>
      </c>
      <c r="M5673" s="50">
        <v>3.0206677265500002</v>
      </c>
    </row>
    <row r="5674" spans="4:13" x14ac:dyDescent="0.2">
      <c r="D5674" s="175"/>
      <c r="E5674" s="4" t="s">
        <v>37</v>
      </c>
      <c r="F5674" s="6"/>
      <c r="G5674" s="5">
        <v>593</v>
      </c>
      <c r="H5674" s="32">
        <v>1.0118043844860001</v>
      </c>
      <c r="I5674" s="12">
        <v>2.8667790893760001</v>
      </c>
      <c r="J5674" s="12">
        <v>27.993254637437001</v>
      </c>
      <c r="K5674" s="12">
        <v>40.640809443507997</v>
      </c>
      <c r="L5674" s="12">
        <v>22.765598650927</v>
      </c>
      <c r="M5674" s="34">
        <v>4.7217537942660002</v>
      </c>
    </row>
    <row r="5675" spans="4:13" x14ac:dyDescent="0.2">
      <c r="D5675" s="174" t="s">
        <v>38</v>
      </c>
      <c r="E5675" s="20" t="s">
        <v>39</v>
      </c>
      <c r="F5675" s="22"/>
      <c r="G5675" s="21">
        <v>64</v>
      </c>
      <c r="H5675" s="51">
        <v>1.5625</v>
      </c>
      <c r="I5675" s="74">
        <v>0</v>
      </c>
      <c r="J5675" s="98">
        <v>4.6875</v>
      </c>
      <c r="K5675" s="98">
        <v>25</v>
      </c>
      <c r="L5675" s="105">
        <v>62.5</v>
      </c>
      <c r="M5675" s="50">
        <v>6.25</v>
      </c>
    </row>
    <row r="5676" spans="4:13" x14ac:dyDescent="0.2">
      <c r="D5676" s="175"/>
      <c r="E5676" s="4" t="s">
        <v>40</v>
      </c>
      <c r="F5676" s="6"/>
      <c r="G5676" s="5">
        <v>147</v>
      </c>
      <c r="H5676" s="32">
        <v>1.360544217687</v>
      </c>
      <c r="I5676" s="12">
        <v>0.68027210884400002</v>
      </c>
      <c r="J5676" s="12">
        <v>27.891156462584998</v>
      </c>
      <c r="K5676" s="12">
        <v>33.333333333333002</v>
      </c>
      <c r="L5676" s="49">
        <v>35.374149659864003</v>
      </c>
      <c r="M5676" s="34">
        <v>1.360544217687</v>
      </c>
    </row>
    <row r="5677" spans="4:13" x14ac:dyDescent="0.2">
      <c r="D5677" s="175"/>
      <c r="E5677" s="4" t="s">
        <v>41</v>
      </c>
      <c r="F5677" s="6"/>
      <c r="G5677" s="5">
        <v>204</v>
      </c>
      <c r="H5677" s="32">
        <v>0.49019607843099999</v>
      </c>
      <c r="I5677" s="12">
        <v>1.4705882352940001</v>
      </c>
      <c r="J5677" s="33">
        <v>25.980392156863001</v>
      </c>
      <c r="K5677" s="12">
        <v>40.686274509804001</v>
      </c>
      <c r="L5677" s="28">
        <v>30.882352941175998</v>
      </c>
      <c r="M5677" s="34">
        <v>0.49019607843099999</v>
      </c>
    </row>
    <row r="5678" spans="4:13" x14ac:dyDescent="0.2">
      <c r="D5678" s="175"/>
      <c r="E5678" s="4" t="s">
        <v>42</v>
      </c>
      <c r="F5678" s="6"/>
      <c r="G5678" s="5">
        <v>210</v>
      </c>
      <c r="H5678" s="32">
        <v>1.4285714285710001</v>
      </c>
      <c r="I5678" s="12">
        <v>2.3809523809519999</v>
      </c>
      <c r="J5678" s="12">
        <v>32.380952380952003</v>
      </c>
      <c r="K5678" s="33">
        <v>30.952380952380999</v>
      </c>
      <c r="L5678" s="12">
        <v>27.619047619048001</v>
      </c>
      <c r="M5678" s="34">
        <v>5.2380952380950001</v>
      </c>
    </row>
    <row r="5679" spans="4:13" x14ac:dyDescent="0.2">
      <c r="D5679" s="175"/>
      <c r="E5679" s="4" t="s">
        <v>43</v>
      </c>
      <c r="F5679" s="6"/>
      <c r="G5679" s="5">
        <v>204</v>
      </c>
      <c r="H5679" s="32">
        <v>0.49019607843099999</v>
      </c>
      <c r="I5679" s="12">
        <v>3.4313725490200002</v>
      </c>
      <c r="J5679" s="12">
        <v>29.411764705882</v>
      </c>
      <c r="K5679" s="28">
        <v>41.176470588234999</v>
      </c>
      <c r="L5679" s="12">
        <v>22.058823529411999</v>
      </c>
      <c r="M5679" s="34">
        <v>3.4313725490200002</v>
      </c>
    </row>
    <row r="5680" spans="4:13" x14ac:dyDescent="0.2">
      <c r="D5680" s="175"/>
      <c r="E5680" s="4" t="s">
        <v>44</v>
      </c>
      <c r="F5680" s="6"/>
      <c r="G5680" s="5">
        <v>223</v>
      </c>
      <c r="H5680" s="32">
        <v>0.89686098654699997</v>
      </c>
      <c r="I5680" s="12">
        <v>3.5874439461879999</v>
      </c>
      <c r="J5680" s="28">
        <v>40.358744394619002</v>
      </c>
      <c r="K5680" s="12">
        <v>34.977578475336003</v>
      </c>
      <c r="L5680" s="61">
        <v>14.349775784753</v>
      </c>
      <c r="M5680" s="34">
        <v>5.8295964125559996</v>
      </c>
    </row>
    <row r="5681" spans="2:13" x14ac:dyDescent="0.2">
      <c r="D5681" s="176"/>
      <c r="E5681" s="59" t="s">
        <v>45</v>
      </c>
      <c r="F5681" s="60"/>
      <c r="G5681" s="56">
        <v>170</v>
      </c>
      <c r="H5681" s="83">
        <v>4.1176470588239997</v>
      </c>
      <c r="I5681" s="47">
        <v>7.0588235294119999</v>
      </c>
      <c r="J5681" s="102">
        <v>40.588235294118</v>
      </c>
      <c r="K5681" s="47">
        <v>38.235294117647001</v>
      </c>
      <c r="L5681" s="92">
        <v>4.7058823529409999</v>
      </c>
      <c r="M5681" s="85">
        <v>5.2941176470590001</v>
      </c>
    </row>
    <row r="5683" spans="2:13" x14ac:dyDescent="0.2">
      <c r="B5683" s="43" t="str">
        <f xml:space="preserve"> HYPERLINK("#'目次'!B212", "[206]")</f>
        <v>[206]</v>
      </c>
      <c r="C5683" s="31" t="s">
        <v>415</v>
      </c>
    </row>
    <row r="5687" spans="2:13" x14ac:dyDescent="0.2">
      <c r="D5687" s="177"/>
      <c r="E5687" s="178"/>
      <c r="F5687" s="178"/>
      <c r="G5687" s="40" t="s">
        <v>14</v>
      </c>
      <c r="H5687" s="42" t="s">
        <v>416</v>
      </c>
      <c r="I5687" s="15" t="s">
        <v>417</v>
      </c>
      <c r="J5687" s="15" t="s">
        <v>418</v>
      </c>
      <c r="K5687" s="15" t="s">
        <v>419</v>
      </c>
      <c r="L5687" s="15" t="s">
        <v>420</v>
      </c>
      <c r="M5687" s="44" t="s">
        <v>17</v>
      </c>
    </row>
    <row r="5688" spans="2:13" x14ac:dyDescent="0.2">
      <c r="D5688" s="179"/>
      <c r="E5688" s="180"/>
      <c r="F5688" s="180"/>
      <c r="G5688" s="39"/>
      <c r="H5688" s="41"/>
      <c r="I5688" s="14"/>
      <c r="J5688" s="14"/>
      <c r="K5688" s="14"/>
      <c r="L5688" s="14"/>
      <c r="M5688" s="38"/>
    </row>
    <row r="5689" spans="2:13" x14ac:dyDescent="0.2">
      <c r="D5689" s="58"/>
      <c r="E5689" s="53" t="s">
        <v>14</v>
      </c>
      <c r="F5689" s="52"/>
      <c r="G5689" s="37">
        <v>1222</v>
      </c>
      <c r="H5689" s="24">
        <v>1.39116202946</v>
      </c>
      <c r="I5689" s="24">
        <v>2.9459901800330002</v>
      </c>
      <c r="J5689" s="24">
        <v>31.423895253682002</v>
      </c>
      <c r="K5689" s="24">
        <v>36.006546644845002</v>
      </c>
      <c r="L5689" s="24">
        <v>24.386252045827</v>
      </c>
      <c r="M5689" s="68">
        <v>3.8461538461539999</v>
      </c>
    </row>
    <row r="5690" spans="2:13" x14ac:dyDescent="0.2">
      <c r="D5690" s="174" t="s">
        <v>52</v>
      </c>
      <c r="E5690" s="20" t="s">
        <v>53</v>
      </c>
      <c r="F5690" s="22"/>
      <c r="G5690" s="21">
        <v>15</v>
      </c>
      <c r="H5690" s="110">
        <v>0</v>
      </c>
      <c r="I5690" s="74">
        <v>0</v>
      </c>
      <c r="J5690" s="19">
        <v>33.333333333333002</v>
      </c>
      <c r="K5690" s="19">
        <v>40</v>
      </c>
      <c r="L5690" s="19">
        <v>20</v>
      </c>
      <c r="M5690" s="50">
        <v>6.666666666667</v>
      </c>
    </row>
    <row r="5691" spans="2:13" ht="24" x14ac:dyDescent="0.2">
      <c r="D5691" s="175"/>
      <c r="E5691" s="4" t="s">
        <v>54</v>
      </c>
      <c r="F5691" s="6"/>
      <c r="G5691" s="5">
        <v>122</v>
      </c>
      <c r="H5691" s="32">
        <v>3.2786885245900002</v>
      </c>
      <c r="I5691" s="12">
        <v>5.7377049180329998</v>
      </c>
      <c r="J5691" s="28">
        <v>39.344262295081997</v>
      </c>
      <c r="K5691" s="33">
        <v>27.868852459016001</v>
      </c>
      <c r="L5691" s="33">
        <v>15.573770491803</v>
      </c>
      <c r="M5691" s="34">
        <v>8.1967213114750006</v>
      </c>
    </row>
    <row r="5692" spans="2:13" x14ac:dyDescent="0.2">
      <c r="D5692" s="175"/>
      <c r="E5692" s="4" t="s">
        <v>55</v>
      </c>
      <c r="F5692" s="6"/>
      <c r="G5692" s="5">
        <v>43</v>
      </c>
      <c r="H5692" s="63">
        <v>0</v>
      </c>
      <c r="I5692" s="12">
        <v>4.6511627906979998</v>
      </c>
      <c r="J5692" s="12">
        <v>32.558139534883999</v>
      </c>
      <c r="K5692" s="61">
        <v>23.255813953488001</v>
      </c>
      <c r="L5692" s="49">
        <v>37.209302325581</v>
      </c>
      <c r="M5692" s="34">
        <v>2.3255813953489999</v>
      </c>
    </row>
    <row r="5693" spans="2:13" x14ac:dyDescent="0.2">
      <c r="D5693" s="175"/>
      <c r="E5693" s="4" t="s">
        <v>56</v>
      </c>
      <c r="F5693" s="6"/>
      <c r="G5693" s="5">
        <v>60</v>
      </c>
      <c r="H5693" s="32">
        <v>1.666666666667</v>
      </c>
      <c r="I5693" s="12">
        <v>6.666666666667</v>
      </c>
      <c r="J5693" s="49">
        <v>41.666666666666998</v>
      </c>
      <c r="K5693" s="33">
        <v>30</v>
      </c>
      <c r="L5693" s="33">
        <v>16.666666666666998</v>
      </c>
      <c r="M5693" s="34">
        <v>3.333333333333</v>
      </c>
    </row>
    <row r="5694" spans="2:13" x14ac:dyDescent="0.2">
      <c r="D5694" s="175"/>
      <c r="E5694" s="4" t="s">
        <v>57</v>
      </c>
      <c r="F5694" s="6"/>
      <c r="G5694" s="5">
        <v>286</v>
      </c>
      <c r="H5694" s="32">
        <v>0.69930069930100003</v>
      </c>
      <c r="I5694" s="12">
        <v>2.0979020979020002</v>
      </c>
      <c r="J5694" s="12">
        <v>33.216783216783</v>
      </c>
      <c r="K5694" s="12">
        <v>40.20979020979</v>
      </c>
      <c r="L5694" s="12">
        <v>22.377622377622</v>
      </c>
      <c r="M5694" s="34">
        <v>1.398601398601</v>
      </c>
    </row>
    <row r="5695" spans="2:13" x14ac:dyDescent="0.2">
      <c r="D5695" s="175"/>
      <c r="E5695" s="4" t="s">
        <v>58</v>
      </c>
      <c r="F5695" s="6"/>
      <c r="G5695" s="5">
        <v>129</v>
      </c>
      <c r="H5695" s="32">
        <v>2.3255813953489999</v>
      </c>
      <c r="I5695" s="29">
        <v>0</v>
      </c>
      <c r="J5695" s="12">
        <v>27.131782945735999</v>
      </c>
      <c r="K5695" s="12">
        <v>37.984496124030997</v>
      </c>
      <c r="L5695" s="28">
        <v>31.007751937984001</v>
      </c>
      <c r="M5695" s="34">
        <v>1.550387596899</v>
      </c>
    </row>
    <row r="5696" spans="2:13" x14ac:dyDescent="0.2">
      <c r="D5696" s="175"/>
      <c r="E5696" s="4" t="s">
        <v>59</v>
      </c>
      <c r="F5696" s="6"/>
      <c r="G5696" s="5">
        <v>195</v>
      </c>
      <c r="H5696" s="32">
        <v>0.51282051282100005</v>
      </c>
      <c r="I5696" s="12">
        <v>2.051282051282</v>
      </c>
      <c r="J5696" s="61">
        <v>20</v>
      </c>
      <c r="K5696" s="28">
        <v>43.076923076923002</v>
      </c>
      <c r="L5696" s="12">
        <v>29.230769230768999</v>
      </c>
      <c r="M5696" s="34">
        <v>5.1282051282049999</v>
      </c>
    </row>
    <row r="5697" spans="2:13" x14ac:dyDescent="0.2">
      <c r="D5697" s="175"/>
      <c r="E5697" s="4" t="s">
        <v>60</v>
      </c>
      <c r="F5697" s="6"/>
      <c r="G5697" s="5">
        <v>176</v>
      </c>
      <c r="H5697" s="32">
        <v>1.7045454545450001</v>
      </c>
      <c r="I5697" s="12">
        <v>3.9772727272730002</v>
      </c>
      <c r="J5697" s="28">
        <v>40.909090909090999</v>
      </c>
      <c r="K5697" s="12">
        <v>35.227272727272997</v>
      </c>
      <c r="L5697" s="33">
        <v>15.340909090908999</v>
      </c>
      <c r="M5697" s="34">
        <v>2.8409090909089998</v>
      </c>
    </row>
    <row r="5698" spans="2:13" x14ac:dyDescent="0.2">
      <c r="D5698" s="175"/>
      <c r="E5698" s="4" t="s">
        <v>61</v>
      </c>
      <c r="F5698" s="6"/>
      <c r="G5698" s="5">
        <v>78</v>
      </c>
      <c r="H5698" s="63">
        <v>0</v>
      </c>
      <c r="I5698" s="29">
        <v>0</v>
      </c>
      <c r="J5698" s="61">
        <v>5.1282051282049999</v>
      </c>
      <c r="K5698" s="61">
        <v>21.794871794872002</v>
      </c>
      <c r="L5698" s="49">
        <v>66.666666666666998</v>
      </c>
      <c r="M5698" s="34">
        <v>6.4102564102560002</v>
      </c>
    </row>
    <row r="5699" spans="2:13" x14ac:dyDescent="0.2">
      <c r="D5699" s="175"/>
      <c r="E5699" s="4" t="s">
        <v>62</v>
      </c>
      <c r="F5699" s="6"/>
      <c r="G5699" s="5">
        <v>113</v>
      </c>
      <c r="H5699" s="32">
        <v>2.654867256637</v>
      </c>
      <c r="I5699" s="12">
        <v>5.3097345132739999</v>
      </c>
      <c r="J5699" s="49">
        <v>41.592920353982002</v>
      </c>
      <c r="K5699" s="12">
        <v>37.168141592920001</v>
      </c>
      <c r="L5699" s="61">
        <v>8.8495575221239999</v>
      </c>
      <c r="M5699" s="34">
        <v>4.424778761062</v>
      </c>
    </row>
    <row r="5700" spans="2:13" x14ac:dyDescent="0.2">
      <c r="D5700" s="174" t="s">
        <v>63</v>
      </c>
      <c r="E5700" s="20" t="s">
        <v>64</v>
      </c>
      <c r="F5700" s="22"/>
      <c r="G5700" s="21">
        <v>234</v>
      </c>
      <c r="H5700" s="51">
        <v>1.2820512820509999</v>
      </c>
      <c r="I5700" s="19">
        <v>1.709401709402</v>
      </c>
      <c r="J5700" s="19">
        <v>27.777777777777999</v>
      </c>
      <c r="K5700" s="19">
        <v>38.888888888888999</v>
      </c>
      <c r="L5700" s="19">
        <v>25.213675213675</v>
      </c>
      <c r="M5700" s="50">
        <v>5.1282051282049999</v>
      </c>
    </row>
    <row r="5701" spans="2:13" x14ac:dyDescent="0.2">
      <c r="D5701" s="175"/>
      <c r="E5701" s="4" t="s">
        <v>65</v>
      </c>
      <c r="F5701" s="6"/>
      <c r="G5701" s="5">
        <v>172</v>
      </c>
      <c r="H5701" s="32">
        <v>1.744186046512</v>
      </c>
      <c r="I5701" s="12">
        <v>2.3255813953489999</v>
      </c>
      <c r="J5701" s="12">
        <v>30.232558139535001</v>
      </c>
      <c r="K5701" s="12">
        <v>40.116279069767003</v>
      </c>
      <c r="L5701" s="12">
        <v>20.348837209302001</v>
      </c>
      <c r="M5701" s="34">
        <v>5.2325581395349996</v>
      </c>
    </row>
    <row r="5702" spans="2:13" x14ac:dyDescent="0.2">
      <c r="D5702" s="175"/>
      <c r="E5702" s="4" t="s">
        <v>66</v>
      </c>
      <c r="F5702" s="6"/>
      <c r="G5702" s="5">
        <v>165</v>
      </c>
      <c r="H5702" s="32">
        <v>1.2121212121210001</v>
      </c>
      <c r="I5702" s="12">
        <v>3.0303030303030001</v>
      </c>
      <c r="J5702" s="12">
        <v>30.303030303029999</v>
      </c>
      <c r="K5702" s="12">
        <v>36.969696969696997</v>
      </c>
      <c r="L5702" s="12">
        <v>24.848484848485</v>
      </c>
      <c r="M5702" s="34">
        <v>3.636363636364</v>
      </c>
    </row>
    <row r="5703" spans="2:13" x14ac:dyDescent="0.2">
      <c r="D5703" s="175"/>
      <c r="E5703" s="4" t="s">
        <v>67</v>
      </c>
      <c r="F5703" s="6"/>
      <c r="G5703" s="5">
        <v>158</v>
      </c>
      <c r="H5703" s="32">
        <v>1.2658227848100001</v>
      </c>
      <c r="I5703" s="12">
        <v>3.7974683544299999</v>
      </c>
      <c r="J5703" s="12">
        <v>28.481012658228</v>
      </c>
      <c r="K5703" s="12">
        <v>36.708860759494002</v>
      </c>
      <c r="L5703" s="12">
        <v>29.113924050632999</v>
      </c>
      <c r="M5703" s="34">
        <v>0.63291139240500005</v>
      </c>
    </row>
    <row r="5704" spans="2:13" x14ac:dyDescent="0.2">
      <c r="D5704" s="175"/>
      <c r="E5704" s="4" t="s">
        <v>68</v>
      </c>
      <c r="F5704" s="6"/>
      <c r="G5704" s="5">
        <v>112</v>
      </c>
      <c r="H5704" s="63">
        <v>0</v>
      </c>
      <c r="I5704" s="12">
        <v>0.89285714285700002</v>
      </c>
      <c r="J5704" s="12">
        <v>35.714285714286</v>
      </c>
      <c r="K5704" s="33">
        <v>30.357142857143</v>
      </c>
      <c r="L5704" s="12">
        <v>25.892857142857</v>
      </c>
      <c r="M5704" s="34">
        <v>7.1428571428570002</v>
      </c>
    </row>
    <row r="5705" spans="2:13" x14ac:dyDescent="0.2">
      <c r="D5705" s="175"/>
      <c r="E5705" s="4" t="s">
        <v>69</v>
      </c>
      <c r="F5705" s="6"/>
      <c r="G5705" s="5">
        <v>92</v>
      </c>
      <c r="H5705" s="32">
        <v>2.1739130434780001</v>
      </c>
      <c r="I5705" s="12">
        <v>1.086956521739</v>
      </c>
      <c r="J5705" s="33">
        <v>26.086956521739001</v>
      </c>
      <c r="K5705" s="28">
        <v>41.304347826087003</v>
      </c>
      <c r="L5705" s="12">
        <v>29.347826086956999</v>
      </c>
      <c r="M5705" s="62">
        <v>0</v>
      </c>
    </row>
    <row r="5706" spans="2:13" x14ac:dyDescent="0.2">
      <c r="D5706" s="175"/>
      <c r="E5706" s="4" t="s">
        <v>70</v>
      </c>
      <c r="F5706" s="6"/>
      <c r="G5706" s="5">
        <v>131</v>
      </c>
      <c r="H5706" s="32">
        <v>0.76335877862599999</v>
      </c>
      <c r="I5706" s="12">
        <v>2.2900763358780001</v>
      </c>
      <c r="J5706" s="28">
        <v>38.167938931298004</v>
      </c>
      <c r="K5706" s="33">
        <v>30.534351145037999</v>
      </c>
      <c r="L5706" s="12">
        <v>25.954198473281998</v>
      </c>
      <c r="M5706" s="34">
        <v>2.2900763358780001</v>
      </c>
    </row>
    <row r="5707" spans="2:13" x14ac:dyDescent="0.2">
      <c r="D5707" s="175"/>
      <c r="E5707" s="4" t="s">
        <v>71</v>
      </c>
      <c r="F5707" s="6"/>
      <c r="G5707" s="5">
        <v>71</v>
      </c>
      <c r="H5707" s="32">
        <v>1.4084507042250001</v>
      </c>
      <c r="I5707" s="12">
        <v>7.0422535211269999</v>
      </c>
      <c r="J5707" s="28">
        <v>39.436619718309998</v>
      </c>
      <c r="K5707" s="33">
        <v>26.760563380282001</v>
      </c>
      <c r="L5707" s="12">
        <v>19.718309859154999</v>
      </c>
      <c r="M5707" s="34">
        <v>5.6338028169010004</v>
      </c>
    </row>
    <row r="5708" spans="2:13" x14ac:dyDescent="0.2">
      <c r="D5708" s="176"/>
      <c r="E5708" s="59" t="s">
        <v>72</v>
      </c>
      <c r="F5708" s="60"/>
      <c r="G5708" s="56">
        <v>70</v>
      </c>
      <c r="H5708" s="83">
        <v>4.2857142857139996</v>
      </c>
      <c r="I5708" s="102">
        <v>10</v>
      </c>
      <c r="J5708" s="102">
        <v>37.142857142856997</v>
      </c>
      <c r="K5708" s="47">
        <v>34.285714285714</v>
      </c>
      <c r="L5708" s="92">
        <v>11.428571428571001</v>
      </c>
      <c r="M5708" s="85">
        <v>2.8571428571430002</v>
      </c>
    </row>
    <row r="5710" spans="2:13" x14ac:dyDescent="0.2">
      <c r="B5710" s="43" t="str">
        <f xml:space="preserve"> HYPERLINK("#'目次'!B213", "[207]")</f>
        <v>[207]</v>
      </c>
      <c r="C5710" s="31" t="s">
        <v>415</v>
      </c>
    </row>
    <row r="5713" spans="3:13" x14ac:dyDescent="0.2">
      <c r="C5713" s="31" t="s">
        <v>75</v>
      </c>
    </row>
    <row r="5714" spans="3:13" x14ac:dyDescent="0.2">
      <c r="D5714" s="177"/>
      <c r="E5714" s="178"/>
      <c r="F5714" s="178"/>
      <c r="G5714" s="40" t="s">
        <v>14</v>
      </c>
      <c r="H5714" s="42" t="s">
        <v>416</v>
      </c>
      <c r="I5714" s="15" t="s">
        <v>417</v>
      </c>
      <c r="J5714" s="15" t="s">
        <v>418</v>
      </c>
      <c r="K5714" s="15" t="s">
        <v>419</v>
      </c>
      <c r="L5714" s="15" t="s">
        <v>420</v>
      </c>
      <c r="M5714" s="44" t="s">
        <v>17</v>
      </c>
    </row>
    <row r="5715" spans="3:13" x14ac:dyDescent="0.2">
      <c r="D5715" s="179"/>
      <c r="E5715" s="180"/>
      <c r="F5715" s="180"/>
      <c r="G5715" s="39"/>
      <c r="H5715" s="41"/>
      <c r="I5715" s="14"/>
      <c r="J5715" s="14"/>
      <c r="K5715" s="14"/>
      <c r="L5715" s="14"/>
      <c r="M5715" s="38"/>
    </row>
    <row r="5716" spans="3:13" x14ac:dyDescent="0.2">
      <c r="D5716" s="58"/>
      <c r="E5716" s="53" t="s">
        <v>14</v>
      </c>
      <c r="F5716" s="52"/>
      <c r="G5716" s="37">
        <v>1222</v>
      </c>
      <c r="H5716" s="24">
        <v>1.39116202946</v>
      </c>
      <c r="I5716" s="24">
        <v>2.9459901800330002</v>
      </c>
      <c r="J5716" s="24">
        <v>31.423895253682002</v>
      </c>
      <c r="K5716" s="24">
        <v>36.006546644845002</v>
      </c>
      <c r="L5716" s="24">
        <v>24.386252045827</v>
      </c>
      <c r="M5716" s="68">
        <v>3.8461538461539999</v>
      </c>
    </row>
    <row r="5717" spans="3:13" x14ac:dyDescent="0.2">
      <c r="D5717" s="174" t="s">
        <v>36</v>
      </c>
      <c r="E5717" s="20" t="s">
        <v>76</v>
      </c>
      <c r="F5717" s="22"/>
      <c r="G5717" s="21">
        <v>629</v>
      </c>
      <c r="H5717" s="51">
        <v>1.7488076311609999</v>
      </c>
      <c r="I5717" s="19">
        <v>3.0206677265500002</v>
      </c>
      <c r="J5717" s="19">
        <v>34.658187599363998</v>
      </c>
      <c r="K5717" s="19">
        <v>31.637519872814</v>
      </c>
      <c r="L5717" s="19">
        <v>25.914149443561001</v>
      </c>
      <c r="M5717" s="50">
        <v>3.0206677265500002</v>
      </c>
    </row>
    <row r="5718" spans="3:13" x14ac:dyDescent="0.2">
      <c r="D5718" s="175"/>
      <c r="E5718" s="4" t="s">
        <v>39</v>
      </c>
      <c r="F5718" s="6"/>
      <c r="G5718" s="5">
        <v>37</v>
      </c>
      <c r="H5718" s="32">
        <v>2.7027027027030002</v>
      </c>
      <c r="I5718" s="29">
        <v>0</v>
      </c>
      <c r="J5718" s="61">
        <v>5.4054054054050003</v>
      </c>
      <c r="K5718" s="33">
        <v>27.027027027027</v>
      </c>
      <c r="L5718" s="49">
        <v>59.459459459458998</v>
      </c>
      <c r="M5718" s="34">
        <v>5.4054054054050003</v>
      </c>
    </row>
    <row r="5719" spans="3:13" x14ac:dyDescent="0.2">
      <c r="D5719" s="175"/>
      <c r="E5719" s="4" t="s">
        <v>40</v>
      </c>
      <c r="F5719" s="6"/>
      <c r="G5719" s="5">
        <v>73</v>
      </c>
      <c r="H5719" s="63">
        <v>0</v>
      </c>
      <c r="I5719" s="12">
        <v>1.369863013699</v>
      </c>
      <c r="J5719" s="12">
        <v>35.616438356163997</v>
      </c>
      <c r="K5719" s="61">
        <v>19.178082191781002</v>
      </c>
      <c r="L5719" s="49">
        <v>42.465753424657997</v>
      </c>
      <c r="M5719" s="34">
        <v>1.369863013699</v>
      </c>
    </row>
    <row r="5720" spans="3:13" x14ac:dyDescent="0.2">
      <c r="D5720" s="175"/>
      <c r="E5720" s="4" t="s">
        <v>41</v>
      </c>
      <c r="F5720" s="6"/>
      <c r="G5720" s="5">
        <v>108</v>
      </c>
      <c r="H5720" s="32">
        <v>0.92592592592599998</v>
      </c>
      <c r="I5720" s="12">
        <v>2.7777777777780002</v>
      </c>
      <c r="J5720" s="33">
        <v>25.925925925925998</v>
      </c>
      <c r="K5720" s="12">
        <v>39.814814814815001</v>
      </c>
      <c r="L5720" s="28">
        <v>29.629629629629999</v>
      </c>
      <c r="M5720" s="34">
        <v>0.92592592592599998</v>
      </c>
    </row>
    <row r="5721" spans="3:13" x14ac:dyDescent="0.2">
      <c r="D5721" s="175"/>
      <c r="E5721" s="4" t="s">
        <v>42</v>
      </c>
      <c r="F5721" s="6"/>
      <c r="G5721" s="5">
        <v>113</v>
      </c>
      <c r="H5721" s="32">
        <v>1.769911504425</v>
      </c>
      <c r="I5721" s="12">
        <v>1.769911504425</v>
      </c>
      <c r="J5721" s="28">
        <v>40.707964601770001</v>
      </c>
      <c r="K5721" s="61">
        <v>24.778761061947002</v>
      </c>
      <c r="L5721" s="12">
        <v>28.318584070796</v>
      </c>
      <c r="M5721" s="34">
        <v>2.654867256637</v>
      </c>
    </row>
    <row r="5722" spans="3:13" x14ac:dyDescent="0.2">
      <c r="D5722" s="175"/>
      <c r="E5722" s="4" t="s">
        <v>43</v>
      </c>
      <c r="F5722" s="6"/>
      <c r="G5722" s="5">
        <v>101</v>
      </c>
      <c r="H5722" s="32">
        <v>0.99009900990099997</v>
      </c>
      <c r="I5722" s="12">
        <v>3.9603960396039999</v>
      </c>
      <c r="J5722" s="12">
        <v>26.732673267327002</v>
      </c>
      <c r="K5722" s="12">
        <v>38.613861386139</v>
      </c>
      <c r="L5722" s="12">
        <v>25.742574257426</v>
      </c>
      <c r="M5722" s="34">
        <v>3.9603960396039999</v>
      </c>
    </row>
    <row r="5723" spans="3:13" x14ac:dyDescent="0.2">
      <c r="D5723" s="175"/>
      <c r="E5723" s="4" t="s">
        <v>44</v>
      </c>
      <c r="F5723" s="6"/>
      <c r="G5723" s="5">
        <v>114</v>
      </c>
      <c r="H5723" s="32">
        <v>0.87719298245599997</v>
      </c>
      <c r="I5723" s="12">
        <v>2.6315789473679998</v>
      </c>
      <c r="J5723" s="49">
        <v>43.859649122806999</v>
      </c>
      <c r="K5723" s="12">
        <v>35.964912280702002</v>
      </c>
      <c r="L5723" s="61">
        <v>12.280701754386</v>
      </c>
      <c r="M5723" s="34">
        <v>4.3859649122809996</v>
      </c>
    </row>
    <row r="5724" spans="3:13" x14ac:dyDescent="0.2">
      <c r="D5724" s="175"/>
      <c r="E5724" s="4" t="s">
        <v>45</v>
      </c>
      <c r="F5724" s="6"/>
      <c r="G5724" s="5">
        <v>83</v>
      </c>
      <c r="H5724" s="32">
        <v>6.0240963855420002</v>
      </c>
      <c r="I5724" s="12">
        <v>7.2289156626509996</v>
      </c>
      <c r="J5724" s="49">
        <v>46.987951807229003</v>
      </c>
      <c r="K5724" s="33">
        <v>28.915662650601998</v>
      </c>
      <c r="L5724" s="61">
        <v>7.2289156626509996</v>
      </c>
      <c r="M5724" s="34">
        <v>3.6144578313250002</v>
      </c>
    </row>
    <row r="5725" spans="3:13" x14ac:dyDescent="0.2">
      <c r="D5725" s="174" t="s">
        <v>37</v>
      </c>
      <c r="E5725" s="20" t="s">
        <v>77</v>
      </c>
      <c r="F5725" s="22"/>
      <c r="G5725" s="21">
        <v>593</v>
      </c>
      <c r="H5725" s="51">
        <v>1.0118043844860001</v>
      </c>
      <c r="I5725" s="19">
        <v>2.8667790893760001</v>
      </c>
      <c r="J5725" s="19">
        <v>27.993254637437001</v>
      </c>
      <c r="K5725" s="19">
        <v>40.640809443507997</v>
      </c>
      <c r="L5725" s="19">
        <v>22.765598650927</v>
      </c>
      <c r="M5725" s="50">
        <v>4.7217537942660002</v>
      </c>
    </row>
    <row r="5726" spans="3:13" x14ac:dyDescent="0.2">
      <c r="D5726" s="175"/>
      <c r="E5726" s="4" t="s">
        <v>39</v>
      </c>
      <c r="F5726" s="6"/>
      <c r="G5726" s="5">
        <v>27</v>
      </c>
      <c r="H5726" s="63">
        <v>0</v>
      </c>
      <c r="I5726" s="29">
        <v>0</v>
      </c>
      <c r="J5726" s="61">
        <v>3.7037037037039999</v>
      </c>
      <c r="K5726" s="61">
        <v>22.222222222222001</v>
      </c>
      <c r="L5726" s="49">
        <v>66.666666666666998</v>
      </c>
      <c r="M5726" s="34">
        <v>7.4074074074069998</v>
      </c>
    </row>
    <row r="5727" spans="3:13" x14ac:dyDescent="0.2">
      <c r="D5727" s="175"/>
      <c r="E5727" s="4" t="s">
        <v>40</v>
      </c>
      <c r="F5727" s="6"/>
      <c r="G5727" s="5">
        <v>74</v>
      </c>
      <c r="H5727" s="32">
        <v>2.7027027027030002</v>
      </c>
      <c r="I5727" s="29">
        <v>0</v>
      </c>
      <c r="J5727" s="61">
        <v>20.27027027027</v>
      </c>
      <c r="K5727" s="49">
        <v>47.297297297297</v>
      </c>
      <c r="L5727" s="12">
        <v>28.378378378377999</v>
      </c>
      <c r="M5727" s="34">
        <v>1.351351351351</v>
      </c>
    </row>
    <row r="5728" spans="3:13" x14ac:dyDescent="0.2">
      <c r="D5728" s="175"/>
      <c r="E5728" s="4" t="s">
        <v>41</v>
      </c>
      <c r="F5728" s="6"/>
      <c r="G5728" s="5">
        <v>96</v>
      </c>
      <c r="H5728" s="63">
        <v>0</v>
      </c>
      <c r="I5728" s="29">
        <v>0</v>
      </c>
      <c r="J5728" s="33">
        <v>26.041666666666998</v>
      </c>
      <c r="K5728" s="28">
        <v>41.666666666666998</v>
      </c>
      <c r="L5728" s="28">
        <v>32.291666666666998</v>
      </c>
      <c r="M5728" s="62">
        <v>0</v>
      </c>
    </row>
    <row r="5729" spans="2:13" x14ac:dyDescent="0.2">
      <c r="D5729" s="175"/>
      <c r="E5729" s="4" t="s">
        <v>42</v>
      </c>
      <c r="F5729" s="6"/>
      <c r="G5729" s="5">
        <v>97</v>
      </c>
      <c r="H5729" s="32">
        <v>1.0309278350519999</v>
      </c>
      <c r="I5729" s="12">
        <v>3.0927835051549999</v>
      </c>
      <c r="J5729" s="33">
        <v>22.680412371134</v>
      </c>
      <c r="K5729" s="12">
        <v>38.144329896907003</v>
      </c>
      <c r="L5729" s="12">
        <v>26.804123711340001</v>
      </c>
      <c r="M5729" s="34">
        <v>8.2474226804120008</v>
      </c>
    </row>
    <row r="5730" spans="2:13" x14ac:dyDescent="0.2">
      <c r="D5730" s="175"/>
      <c r="E5730" s="4" t="s">
        <v>43</v>
      </c>
      <c r="F5730" s="6"/>
      <c r="G5730" s="5">
        <v>103</v>
      </c>
      <c r="H5730" s="63">
        <v>0</v>
      </c>
      <c r="I5730" s="12">
        <v>2.9126213592229999</v>
      </c>
      <c r="J5730" s="12">
        <v>32.038834951456003</v>
      </c>
      <c r="K5730" s="28">
        <v>43.689320388349998</v>
      </c>
      <c r="L5730" s="33">
        <v>18.446601941748</v>
      </c>
      <c r="M5730" s="34">
        <v>2.9126213592229999</v>
      </c>
    </row>
    <row r="5731" spans="2:13" x14ac:dyDescent="0.2">
      <c r="D5731" s="175"/>
      <c r="E5731" s="4" t="s">
        <v>44</v>
      </c>
      <c r="F5731" s="6"/>
      <c r="G5731" s="5">
        <v>109</v>
      </c>
      <c r="H5731" s="32">
        <v>0.91743119266100004</v>
      </c>
      <c r="I5731" s="12">
        <v>4.5871559633030001</v>
      </c>
      <c r="J5731" s="28">
        <v>36.697247706421997</v>
      </c>
      <c r="K5731" s="12">
        <v>33.944954128440003</v>
      </c>
      <c r="L5731" s="33">
        <v>16.513761467889999</v>
      </c>
      <c r="M5731" s="34">
        <v>7.339449541284</v>
      </c>
    </row>
    <row r="5732" spans="2:13" x14ac:dyDescent="0.2">
      <c r="D5732" s="176"/>
      <c r="E5732" s="59" t="s">
        <v>45</v>
      </c>
      <c r="F5732" s="60"/>
      <c r="G5732" s="56">
        <v>87</v>
      </c>
      <c r="H5732" s="83">
        <v>2.2988505747130001</v>
      </c>
      <c r="I5732" s="47">
        <v>6.8965517241379999</v>
      </c>
      <c r="J5732" s="47">
        <v>34.482758620689999</v>
      </c>
      <c r="K5732" s="109">
        <v>47.126436781609002</v>
      </c>
      <c r="L5732" s="92">
        <v>2.2988505747130001</v>
      </c>
      <c r="M5732" s="85">
        <v>6.8965517241379999</v>
      </c>
    </row>
    <row r="5734" spans="2:13" x14ac:dyDescent="0.2">
      <c r="B5734" s="43" t="str">
        <f xml:space="preserve"> HYPERLINK("#'目次'!B214", "[208]")</f>
        <v>[208]</v>
      </c>
      <c r="C5734" s="31" t="s">
        <v>423</v>
      </c>
    </row>
    <row r="5738" spans="2:13" x14ac:dyDescent="0.2">
      <c r="D5738" s="177"/>
      <c r="E5738" s="178"/>
      <c r="F5738" s="178"/>
      <c r="G5738" s="40" t="s">
        <v>14</v>
      </c>
      <c r="H5738" s="42" t="s">
        <v>416</v>
      </c>
      <c r="I5738" s="15" t="s">
        <v>417</v>
      </c>
      <c r="J5738" s="15" t="s">
        <v>418</v>
      </c>
      <c r="K5738" s="15" t="s">
        <v>419</v>
      </c>
      <c r="L5738" s="15" t="s">
        <v>420</v>
      </c>
      <c r="M5738" s="44" t="s">
        <v>17</v>
      </c>
    </row>
    <row r="5739" spans="2:13" x14ac:dyDescent="0.2">
      <c r="D5739" s="179"/>
      <c r="E5739" s="180"/>
      <c r="F5739" s="180"/>
      <c r="G5739" s="39"/>
      <c r="H5739" s="41"/>
      <c r="I5739" s="14"/>
      <c r="J5739" s="14"/>
      <c r="K5739" s="14"/>
      <c r="L5739" s="14"/>
      <c r="M5739" s="38"/>
    </row>
    <row r="5740" spans="2:13" x14ac:dyDescent="0.2">
      <c r="D5740" s="58"/>
      <c r="E5740" s="53" t="s">
        <v>14</v>
      </c>
      <c r="F5740" s="52"/>
      <c r="G5740" s="37">
        <v>1222</v>
      </c>
      <c r="H5740" s="24">
        <v>0.32733224222599999</v>
      </c>
      <c r="I5740" s="24">
        <v>0.90016366612099996</v>
      </c>
      <c r="J5740" s="24">
        <v>6.4648117839610002</v>
      </c>
      <c r="K5740" s="24">
        <v>47.381342062192999</v>
      </c>
      <c r="L5740" s="24">
        <v>36.415711947627003</v>
      </c>
      <c r="M5740" s="68">
        <v>8.5106382978719992</v>
      </c>
    </row>
    <row r="5741" spans="2:13" x14ac:dyDescent="0.2">
      <c r="D5741" s="174" t="s">
        <v>18</v>
      </c>
      <c r="E5741" s="20" t="s">
        <v>19</v>
      </c>
      <c r="F5741" s="22"/>
      <c r="G5741" s="21">
        <v>57</v>
      </c>
      <c r="H5741" s="51">
        <v>1.7543859649119999</v>
      </c>
      <c r="I5741" s="74">
        <v>0</v>
      </c>
      <c r="J5741" s="19">
        <v>8.7719298245609991</v>
      </c>
      <c r="K5741" s="78">
        <v>42.105263157895003</v>
      </c>
      <c r="L5741" s="19">
        <v>35.087719298246</v>
      </c>
      <c r="M5741" s="50">
        <v>12.280701754386</v>
      </c>
    </row>
    <row r="5742" spans="2:13" x14ac:dyDescent="0.2">
      <c r="D5742" s="175"/>
      <c r="E5742" s="4" t="s">
        <v>20</v>
      </c>
      <c r="F5742" s="6"/>
      <c r="G5742" s="5">
        <v>84</v>
      </c>
      <c r="H5742" s="63">
        <v>0</v>
      </c>
      <c r="I5742" s="12">
        <v>1.190476190476</v>
      </c>
      <c r="J5742" s="12">
        <v>5.9523809523809996</v>
      </c>
      <c r="K5742" s="33">
        <v>39.285714285714</v>
      </c>
      <c r="L5742" s="12">
        <v>40.476190476189998</v>
      </c>
      <c r="M5742" s="34">
        <v>13.095238095238001</v>
      </c>
    </row>
    <row r="5743" spans="2:13" x14ac:dyDescent="0.2">
      <c r="D5743" s="175"/>
      <c r="E5743" s="4" t="s">
        <v>21</v>
      </c>
      <c r="F5743" s="6"/>
      <c r="G5743" s="5">
        <v>487</v>
      </c>
      <c r="H5743" s="32">
        <v>0.20533880903499999</v>
      </c>
      <c r="I5743" s="12">
        <v>1.4373716632439999</v>
      </c>
      <c r="J5743" s="12">
        <v>6.5708418891170002</v>
      </c>
      <c r="K5743" s="12">
        <v>49.075975359342998</v>
      </c>
      <c r="L5743" s="12">
        <v>33.880903490759998</v>
      </c>
      <c r="M5743" s="34">
        <v>8.8295687885009997</v>
      </c>
    </row>
    <row r="5744" spans="2:13" x14ac:dyDescent="0.2">
      <c r="D5744" s="175"/>
      <c r="E5744" s="4" t="s">
        <v>22</v>
      </c>
      <c r="F5744" s="6"/>
      <c r="G5744" s="5">
        <v>35</v>
      </c>
      <c r="H5744" s="63">
        <v>0</v>
      </c>
      <c r="I5744" s="12">
        <v>2.8571428571430002</v>
      </c>
      <c r="J5744" s="12">
        <v>2.8571428571430002</v>
      </c>
      <c r="K5744" s="61">
        <v>34.285714285714</v>
      </c>
      <c r="L5744" s="28">
        <v>45.714285714286</v>
      </c>
      <c r="M5744" s="97">
        <v>14.285714285714</v>
      </c>
    </row>
    <row r="5745" spans="4:13" x14ac:dyDescent="0.2">
      <c r="D5745" s="175"/>
      <c r="E5745" s="4" t="s">
        <v>23</v>
      </c>
      <c r="F5745" s="6"/>
      <c r="G5745" s="5">
        <v>143</v>
      </c>
      <c r="H5745" s="63">
        <v>0</v>
      </c>
      <c r="I5745" s="29">
        <v>0</v>
      </c>
      <c r="J5745" s="12">
        <v>6.9930069930069996</v>
      </c>
      <c r="K5745" s="12">
        <v>47.552447552448001</v>
      </c>
      <c r="L5745" s="12">
        <v>40.559440559441001</v>
      </c>
      <c r="M5745" s="34">
        <v>4.8951048951049998</v>
      </c>
    </row>
    <row r="5746" spans="4:13" x14ac:dyDescent="0.2">
      <c r="D5746" s="175"/>
      <c r="E5746" s="4" t="s">
        <v>24</v>
      </c>
      <c r="F5746" s="6"/>
      <c r="G5746" s="5">
        <v>187</v>
      </c>
      <c r="H5746" s="32">
        <v>0.53475935828900001</v>
      </c>
      <c r="I5746" s="12">
        <v>0.53475935828900001</v>
      </c>
      <c r="J5746" s="12">
        <v>6.4171122994649998</v>
      </c>
      <c r="K5746" s="12">
        <v>47.593582887700997</v>
      </c>
      <c r="L5746" s="12">
        <v>36.363636363635997</v>
      </c>
      <c r="M5746" s="34">
        <v>8.5561497326199998</v>
      </c>
    </row>
    <row r="5747" spans="4:13" x14ac:dyDescent="0.2">
      <c r="D5747" s="175"/>
      <c r="E5747" s="4" t="s">
        <v>25</v>
      </c>
      <c r="F5747" s="6"/>
      <c r="G5747" s="5">
        <v>71</v>
      </c>
      <c r="H5747" s="63">
        <v>0</v>
      </c>
      <c r="I5747" s="29">
        <v>0</v>
      </c>
      <c r="J5747" s="12">
        <v>8.4507042253520002</v>
      </c>
      <c r="K5747" s="12">
        <v>50.704225352112999</v>
      </c>
      <c r="L5747" s="12">
        <v>36.619718309859003</v>
      </c>
      <c r="M5747" s="34">
        <v>4.2253521126760001</v>
      </c>
    </row>
    <row r="5748" spans="4:13" x14ac:dyDescent="0.2">
      <c r="D5748" s="175"/>
      <c r="E5748" s="4" t="s">
        <v>26</v>
      </c>
      <c r="F5748" s="6"/>
      <c r="G5748" s="5">
        <v>30</v>
      </c>
      <c r="H5748" s="63">
        <v>0</v>
      </c>
      <c r="I5748" s="29">
        <v>0</v>
      </c>
      <c r="J5748" s="12">
        <v>6.666666666667</v>
      </c>
      <c r="K5748" s="12">
        <v>43.333333333333002</v>
      </c>
      <c r="L5748" s="28">
        <v>43.333333333333002</v>
      </c>
      <c r="M5748" s="34">
        <v>6.666666666667</v>
      </c>
    </row>
    <row r="5749" spans="4:13" x14ac:dyDescent="0.2">
      <c r="D5749" s="175"/>
      <c r="E5749" s="4" t="s">
        <v>27</v>
      </c>
      <c r="F5749" s="6"/>
      <c r="G5749" s="5">
        <v>70</v>
      </c>
      <c r="H5749" s="32">
        <v>1.4285714285710001</v>
      </c>
      <c r="I5749" s="12">
        <v>1.4285714285710001</v>
      </c>
      <c r="J5749" s="12">
        <v>5.7142857142860004</v>
      </c>
      <c r="K5749" s="49">
        <v>60</v>
      </c>
      <c r="L5749" s="33">
        <v>27.142857142857</v>
      </c>
      <c r="M5749" s="34">
        <v>4.2857142857139996</v>
      </c>
    </row>
    <row r="5750" spans="4:13" x14ac:dyDescent="0.2">
      <c r="D5750" s="175"/>
      <c r="E5750" s="4" t="s">
        <v>28</v>
      </c>
      <c r="F5750" s="6"/>
      <c r="G5750" s="5">
        <v>51</v>
      </c>
      <c r="H5750" s="63">
        <v>0</v>
      </c>
      <c r="I5750" s="29">
        <v>0</v>
      </c>
      <c r="J5750" s="12">
        <v>3.9215686274510002</v>
      </c>
      <c r="K5750" s="61">
        <v>35.294117647058997</v>
      </c>
      <c r="L5750" s="49">
        <v>47.058823529412003</v>
      </c>
      <c r="M5750" s="97">
        <v>13.725490196078001</v>
      </c>
    </row>
    <row r="5751" spans="4:13" x14ac:dyDescent="0.2">
      <c r="D5751" s="175"/>
      <c r="E5751" s="4" t="s">
        <v>29</v>
      </c>
      <c r="F5751" s="6"/>
      <c r="G5751" s="5">
        <v>7</v>
      </c>
      <c r="H5751" s="63">
        <v>0</v>
      </c>
      <c r="I5751" s="29">
        <v>0</v>
      </c>
      <c r="J5751" s="90">
        <v>0</v>
      </c>
      <c r="K5751" s="49">
        <v>71.428571428571004</v>
      </c>
      <c r="L5751" s="33">
        <v>28.571428571428999</v>
      </c>
      <c r="M5751" s="152">
        <v>0</v>
      </c>
    </row>
    <row r="5752" spans="4:13" x14ac:dyDescent="0.2">
      <c r="D5752" s="174" t="s">
        <v>30</v>
      </c>
      <c r="E5752" s="20" t="s">
        <v>31</v>
      </c>
      <c r="F5752" s="22"/>
      <c r="G5752" s="21">
        <v>393</v>
      </c>
      <c r="H5752" s="51">
        <v>0.25445292620900001</v>
      </c>
      <c r="I5752" s="19">
        <v>1.526717557252</v>
      </c>
      <c r="J5752" s="19">
        <v>8.6513994910940006</v>
      </c>
      <c r="K5752" s="19">
        <v>44.783715012723</v>
      </c>
      <c r="L5752" s="19">
        <v>37.65903307888</v>
      </c>
      <c r="M5752" s="50">
        <v>7.124681933842</v>
      </c>
    </row>
    <row r="5753" spans="4:13" x14ac:dyDescent="0.2">
      <c r="D5753" s="175"/>
      <c r="E5753" s="4" t="s">
        <v>32</v>
      </c>
      <c r="F5753" s="6"/>
      <c r="G5753" s="5">
        <v>352</v>
      </c>
      <c r="H5753" s="32">
        <v>0.28409090909099999</v>
      </c>
      <c r="I5753" s="12">
        <v>0.56818181818199998</v>
      </c>
      <c r="J5753" s="12">
        <v>6.25</v>
      </c>
      <c r="K5753" s="12">
        <v>42.897727272727003</v>
      </c>
      <c r="L5753" s="12">
        <v>39.204545454544999</v>
      </c>
      <c r="M5753" s="34">
        <v>10.795454545455</v>
      </c>
    </row>
    <row r="5754" spans="4:13" x14ac:dyDescent="0.2">
      <c r="D5754" s="175"/>
      <c r="E5754" s="4" t="s">
        <v>33</v>
      </c>
      <c r="F5754" s="6"/>
      <c r="G5754" s="5">
        <v>388</v>
      </c>
      <c r="H5754" s="32">
        <v>0.25773195876299998</v>
      </c>
      <c r="I5754" s="12">
        <v>0.77319587628899999</v>
      </c>
      <c r="J5754" s="12">
        <v>4.1237113402060004</v>
      </c>
      <c r="K5754" s="28">
        <v>52.577319587628999</v>
      </c>
      <c r="L5754" s="12">
        <v>34.278350515463998</v>
      </c>
      <c r="M5754" s="34">
        <v>7.9896907216489996</v>
      </c>
    </row>
    <row r="5755" spans="4:13" x14ac:dyDescent="0.2">
      <c r="D5755" s="175"/>
      <c r="E5755" s="4" t="s">
        <v>34</v>
      </c>
      <c r="F5755" s="6"/>
      <c r="G5755" s="5">
        <v>89</v>
      </c>
      <c r="H5755" s="32">
        <v>1.123595505618</v>
      </c>
      <c r="I5755" s="29">
        <v>0</v>
      </c>
      <c r="J5755" s="12">
        <v>7.8651685393259996</v>
      </c>
      <c r="K5755" s="28">
        <v>53.932584269663003</v>
      </c>
      <c r="L5755" s="33">
        <v>29.213483146066999</v>
      </c>
      <c r="M5755" s="34">
        <v>7.8651685393259996</v>
      </c>
    </row>
    <row r="5756" spans="4:13" x14ac:dyDescent="0.2">
      <c r="D5756" s="174" t="s">
        <v>35</v>
      </c>
      <c r="E5756" s="20" t="s">
        <v>36</v>
      </c>
      <c r="F5756" s="22"/>
      <c r="G5756" s="21">
        <v>629</v>
      </c>
      <c r="H5756" s="51">
        <v>0.31796502384699998</v>
      </c>
      <c r="I5756" s="19">
        <v>1.1128775834660001</v>
      </c>
      <c r="J5756" s="19">
        <v>6.0413354531000003</v>
      </c>
      <c r="K5756" s="19">
        <v>48.012718600954003</v>
      </c>
      <c r="L5756" s="19">
        <v>37.360890302066998</v>
      </c>
      <c r="M5756" s="50">
        <v>7.1542130365660004</v>
      </c>
    </row>
    <row r="5757" spans="4:13" x14ac:dyDescent="0.2">
      <c r="D5757" s="175"/>
      <c r="E5757" s="4" t="s">
        <v>37</v>
      </c>
      <c r="F5757" s="6"/>
      <c r="G5757" s="5">
        <v>593</v>
      </c>
      <c r="H5757" s="32">
        <v>0.33726812816200002</v>
      </c>
      <c r="I5757" s="12">
        <v>0.67453625632400005</v>
      </c>
      <c r="J5757" s="12">
        <v>6.9139966273190003</v>
      </c>
      <c r="K5757" s="12">
        <v>46.711635750421998</v>
      </c>
      <c r="L5757" s="12">
        <v>35.413153456998003</v>
      </c>
      <c r="M5757" s="34">
        <v>9.9494097807759996</v>
      </c>
    </row>
    <row r="5758" spans="4:13" x14ac:dyDescent="0.2">
      <c r="D5758" s="174" t="s">
        <v>38</v>
      </c>
      <c r="E5758" s="20" t="s">
        <v>39</v>
      </c>
      <c r="F5758" s="22"/>
      <c r="G5758" s="21">
        <v>64</v>
      </c>
      <c r="H5758" s="110">
        <v>0</v>
      </c>
      <c r="I5758" s="74">
        <v>0</v>
      </c>
      <c r="J5758" s="19">
        <v>4.6875</v>
      </c>
      <c r="K5758" s="98">
        <v>32.8125</v>
      </c>
      <c r="L5758" s="105">
        <v>53.125</v>
      </c>
      <c r="M5758" s="50">
        <v>9.375</v>
      </c>
    </row>
    <row r="5759" spans="4:13" x14ac:dyDescent="0.2">
      <c r="D5759" s="175"/>
      <c r="E5759" s="4" t="s">
        <v>40</v>
      </c>
      <c r="F5759" s="6"/>
      <c r="G5759" s="5">
        <v>147</v>
      </c>
      <c r="H5759" s="63">
        <v>0</v>
      </c>
      <c r="I5759" s="29">
        <v>0</v>
      </c>
      <c r="J5759" s="12">
        <v>4.7619047619049999</v>
      </c>
      <c r="K5759" s="12">
        <v>47.619047619047997</v>
      </c>
      <c r="L5759" s="28">
        <v>42.857142857143003</v>
      </c>
      <c r="M5759" s="34">
        <v>4.7619047619049999</v>
      </c>
    </row>
    <row r="5760" spans="4:13" x14ac:dyDescent="0.2">
      <c r="D5760" s="175"/>
      <c r="E5760" s="4" t="s">
        <v>41</v>
      </c>
      <c r="F5760" s="6"/>
      <c r="G5760" s="5">
        <v>204</v>
      </c>
      <c r="H5760" s="63">
        <v>0</v>
      </c>
      <c r="I5760" s="12">
        <v>0.49019607843099999</v>
      </c>
      <c r="J5760" s="12">
        <v>6.3725490196079999</v>
      </c>
      <c r="K5760" s="12">
        <v>43.627450980391998</v>
      </c>
      <c r="L5760" s="28">
        <v>44.117647058823998</v>
      </c>
      <c r="M5760" s="34">
        <v>5.3921568627449998</v>
      </c>
    </row>
    <row r="5761" spans="2:13" x14ac:dyDescent="0.2">
      <c r="D5761" s="175"/>
      <c r="E5761" s="4" t="s">
        <v>42</v>
      </c>
      <c r="F5761" s="6"/>
      <c r="G5761" s="5">
        <v>210</v>
      </c>
      <c r="H5761" s="63">
        <v>0</v>
      </c>
      <c r="I5761" s="12">
        <v>0.47619047618999999</v>
      </c>
      <c r="J5761" s="12">
        <v>2.3809523809519999</v>
      </c>
      <c r="K5761" s="28">
        <v>53.809523809524002</v>
      </c>
      <c r="L5761" s="12">
        <v>37.142857142856997</v>
      </c>
      <c r="M5761" s="34">
        <v>6.1904761904759997</v>
      </c>
    </row>
    <row r="5762" spans="2:13" x14ac:dyDescent="0.2">
      <c r="D5762" s="175"/>
      <c r="E5762" s="4" t="s">
        <v>43</v>
      </c>
      <c r="F5762" s="6"/>
      <c r="G5762" s="5">
        <v>204</v>
      </c>
      <c r="H5762" s="32">
        <v>0.98039215686299996</v>
      </c>
      <c r="I5762" s="29">
        <v>0</v>
      </c>
      <c r="J5762" s="12">
        <v>4.4117647058819998</v>
      </c>
      <c r="K5762" s="12">
        <v>47.549019607843</v>
      </c>
      <c r="L5762" s="12">
        <v>40.196078431373003</v>
      </c>
      <c r="M5762" s="34">
        <v>6.8627450980390003</v>
      </c>
    </row>
    <row r="5763" spans="2:13" x14ac:dyDescent="0.2">
      <c r="D5763" s="175"/>
      <c r="E5763" s="4" t="s">
        <v>44</v>
      </c>
      <c r="F5763" s="6"/>
      <c r="G5763" s="5">
        <v>223</v>
      </c>
      <c r="H5763" s="63">
        <v>0</v>
      </c>
      <c r="I5763" s="12">
        <v>0.89686098654699997</v>
      </c>
      <c r="J5763" s="12">
        <v>8.5201793721969992</v>
      </c>
      <c r="K5763" s="12">
        <v>48.878923766816001</v>
      </c>
      <c r="L5763" s="33">
        <v>30.493273542600999</v>
      </c>
      <c r="M5763" s="34">
        <v>11.210762331839</v>
      </c>
    </row>
    <row r="5764" spans="2:13" x14ac:dyDescent="0.2">
      <c r="D5764" s="176"/>
      <c r="E5764" s="59" t="s">
        <v>45</v>
      </c>
      <c r="F5764" s="60"/>
      <c r="G5764" s="56">
        <v>170</v>
      </c>
      <c r="H5764" s="83">
        <v>1.1764705882349999</v>
      </c>
      <c r="I5764" s="47">
        <v>4.1176470588239997</v>
      </c>
      <c r="J5764" s="102">
        <v>13.529411764705999</v>
      </c>
      <c r="K5764" s="47">
        <v>47.058823529412003</v>
      </c>
      <c r="L5764" s="92">
        <v>17.647058823529001</v>
      </c>
      <c r="M5764" s="112">
        <v>16.470588235293999</v>
      </c>
    </row>
    <row r="5766" spans="2:13" x14ac:dyDescent="0.2">
      <c r="B5766" s="43" t="str">
        <f xml:space="preserve"> HYPERLINK("#'目次'!B215", "[209]")</f>
        <v>[209]</v>
      </c>
      <c r="C5766" s="31" t="s">
        <v>423</v>
      </c>
    </row>
    <row r="5770" spans="2:13" x14ac:dyDescent="0.2">
      <c r="D5770" s="177"/>
      <c r="E5770" s="178"/>
      <c r="F5770" s="178"/>
      <c r="G5770" s="40" t="s">
        <v>14</v>
      </c>
      <c r="H5770" s="42" t="s">
        <v>416</v>
      </c>
      <c r="I5770" s="15" t="s">
        <v>417</v>
      </c>
      <c r="J5770" s="15" t="s">
        <v>418</v>
      </c>
      <c r="K5770" s="15" t="s">
        <v>419</v>
      </c>
      <c r="L5770" s="15" t="s">
        <v>420</v>
      </c>
      <c r="M5770" s="44" t="s">
        <v>17</v>
      </c>
    </row>
    <row r="5771" spans="2:13" x14ac:dyDescent="0.2">
      <c r="D5771" s="179"/>
      <c r="E5771" s="180"/>
      <c r="F5771" s="180"/>
      <c r="G5771" s="39"/>
      <c r="H5771" s="41"/>
      <c r="I5771" s="14"/>
      <c r="J5771" s="14"/>
      <c r="K5771" s="14"/>
      <c r="L5771" s="14"/>
      <c r="M5771" s="38"/>
    </row>
    <row r="5772" spans="2:13" x14ac:dyDescent="0.2">
      <c r="D5772" s="58"/>
      <c r="E5772" s="53" t="s">
        <v>14</v>
      </c>
      <c r="F5772" s="52"/>
      <c r="G5772" s="37">
        <v>1222</v>
      </c>
      <c r="H5772" s="24">
        <v>0.32733224222599999</v>
      </c>
      <c r="I5772" s="24">
        <v>0.90016366612099996</v>
      </c>
      <c r="J5772" s="24">
        <v>6.4648117839610002</v>
      </c>
      <c r="K5772" s="24">
        <v>47.381342062192999</v>
      </c>
      <c r="L5772" s="24">
        <v>36.415711947627003</v>
      </c>
      <c r="M5772" s="68">
        <v>8.5106382978719992</v>
      </c>
    </row>
    <row r="5773" spans="2:13" x14ac:dyDescent="0.2">
      <c r="D5773" s="174" t="s">
        <v>52</v>
      </c>
      <c r="E5773" s="20" t="s">
        <v>53</v>
      </c>
      <c r="F5773" s="22"/>
      <c r="G5773" s="21">
        <v>15</v>
      </c>
      <c r="H5773" s="110">
        <v>0</v>
      </c>
      <c r="I5773" s="74">
        <v>0</v>
      </c>
      <c r="J5773" s="19">
        <v>6.666666666667</v>
      </c>
      <c r="K5773" s="78">
        <v>40</v>
      </c>
      <c r="L5773" s="105">
        <v>46.666666666666998</v>
      </c>
      <c r="M5773" s="50">
        <v>6.666666666667</v>
      </c>
    </row>
    <row r="5774" spans="2:13" ht="24" x14ac:dyDescent="0.2">
      <c r="D5774" s="175"/>
      <c r="E5774" s="4" t="s">
        <v>54</v>
      </c>
      <c r="F5774" s="6"/>
      <c r="G5774" s="5">
        <v>122</v>
      </c>
      <c r="H5774" s="32">
        <v>0.81967213114799997</v>
      </c>
      <c r="I5774" s="12">
        <v>2.459016393443</v>
      </c>
      <c r="J5774" s="28">
        <v>11.475409836066</v>
      </c>
      <c r="K5774" s="12">
        <v>49.180327868851997</v>
      </c>
      <c r="L5774" s="33">
        <v>27.049180327868999</v>
      </c>
      <c r="M5774" s="34">
        <v>9.0163934426230004</v>
      </c>
    </row>
    <row r="5775" spans="2:13" x14ac:dyDescent="0.2">
      <c r="D5775" s="175"/>
      <c r="E5775" s="4" t="s">
        <v>55</v>
      </c>
      <c r="F5775" s="6"/>
      <c r="G5775" s="5">
        <v>43</v>
      </c>
      <c r="H5775" s="63">
        <v>0</v>
      </c>
      <c r="I5775" s="29">
        <v>0</v>
      </c>
      <c r="J5775" s="12">
        <v>9.3023255813949994</v>
      </c>
      <c r="K5775" s="12">
        <v>51.162790697673998</v>
      </c>
      <c r="L5775" s="12">
        <v>34.883720930232997</v>
      </c>
      <c r="M5775" s="34">
        <v>4.6511627906979998</v>
      </c>
    </row>
    <row r="5776" spans="2:13" x14ac:dyDescent="0.2">
      <c r="D5776" s="175"/>
      <c r="E5776" s="4" t="s">
        <v>56</v>
      </c>
      <c r="F5776" s="6"/>
      <c r="G5776" s="5">
        <v>60</v>
      </c>
      <c r="H5776" s="63">
        <v>0</v>
      </c>
      <c r="I5776" s="29">
        <v>0</v>
      </c>
      <c r="J5776" s="12">
        <v>5</v>
      </c>
      <c r="K5776" s="12">
        <v>48.333333333333002</v>
      </c>
      <c r="L5776" s="12">
        <v>40</v>
      </c>
      <c r="M5776" s="34">
        <v>6.666666666667</v>
      </c>
    </row>
    <row r="5777" spans="4:13" x14ac:dyDescent="0.2">
      <c r="D5777" s="175"/>
      <c r="E5777" s="4" t="s">
        <v>57</v>
      </c>
      <c r="F5777" s="6"/>
      <c r="G5777" s="5">
        <v>286</v>
      </c>
      <c r="H5777" s="32">
        <v>0.34965034965000003</v>
      </c>
      <c r="I5777" s="12">
        <v>0.69930069930100003</v>
      </c>
      <c r="J5777" s="12">
        <v>4.5454545454549997</v>
      </c>
      <c r="K5777" s="12">
        <v>50.699300699300998</v>
      </c>
      <c r="L5777" s="12">
        <v>39.160839160838997</v>
      </c>
      <c r="M5777" s="34">
        <v>4.5454545454549997</v>
      </c>
    </row>
    <row r="5778" spans="4:13" x14ac:dyDescent="0.2">
      <c r="D5778" s="175"/>
      <c r="E5778" s="4" t="s">
        <v>58</v>
      </c>
      <c r="F5778" s="6"/>
      <c r="G5778" s="5">
        <v>129</v>
      </c>
      <c r="H5778" s="63">
        <v>0</v>
      </c>
      <c r="I5778" s="29">
        <v>0</v>
      </c>
      <c r="J5778" s="12">
        <v>4.6511627906979998</v>
      </c>
      <c r="K5778" s="12">
        <v>44.961240310077997</v>
      </c>
      <c r="L5778" s="12">
        <v>41.085271317828997</v>
      </c>
      <c r="M5778" s="34">
        <v>9.3023255813949994</v>
      </c>
    </row>
    <row r="5779" spans="4:13" x14ac:dyDescent="0.2">
      <c r="D5779" s="175"/>
      <c r="E5779" s="4" t="s">
        <v>59</v>
      </c>
      <c r="F5779" s="6"/>
      <c r="G5779" s="5">
        <v>195</v>
      </c>
      <c r="H5779" s="32">
        <v>0.51282051282100005</v>
      </c>
      <c r="I5779" s="12">
        <v>0.51282051282100005</v>
      </c>
      <c r="J5779" s="12">
        <v>4.6153846153850004</v>
      </c>
      <c r="K5779" s="12">
        <v>43.076923076923002</v>
      </c>
      <c r="L5779" s="28">
        <v>41.538461538462002</v>
      </c>
      <c r="M5779" s="34">
        <v>9.7435897435900003</v>
      </c>
    </row>
    <row r="5780" spans="4:13" x14ac:dyDescent="0.2">
      <c r="D5780" s="175"/>
      <c r="E5780" s="4" t="s">
        <v>60</v>
      </c>
      <c r="F5780" s="6"/>
      <c r="G5780" s="5">
        <v>176</v>
      </c>
      <c r="H5780" s="63">
        <v>0</v>
      </c>
      <c r="I5780" s="12">
        <v>1.136363636364</v>
      </c>
      <c r="J5780" s="12">
        <v>6.8181818181820004</v>
      </c>
      <c r="K5780" s="28">
        <v>52.840909090909001</v>
      </c>
      <c r="L5780" s="33">
        <v>29.545454545455001</v>
      </c>
      <c r="M5780" s="34">
        <v>9.6590909090910007</v>
      </c>
    </row>
    <row r="5781" spans="4:13" x14ac:dyDescent="0.2">
      <c r="D5781" s="175"/>
      <c r="E5781" s="4" t="s">
        <v>61</v>
      </c>
      <c r="F5781" s="6"/>
      <c r="G5781" s="5">
        <v>78</v>
      </c>
      <c r="H5781" s="63">
        <v>0</v>
      </c>
      <c r="I5781" s="29">
        <v>0</v>
      </c>
      <c r="J5781" s="12">
        <v>2.564102564103</v>
      </c>
      <c r="K5781" s="61">
        <v>33.333333333333002</v>
      </c>
      <c r="L5781" s="49">
        <v>55.128205128205003</v>
      </c>
      <c r="M5781" s="34">
        <v>8.9743589743589993</v>
      </c>
    </row>
    <row r="5782" spans="4:13" x14ac:dyDescent="0.2">
      <c r="D5782" s="175"/>
      <c r="E5782" s="4" t="s">
        <v>62</v>
      </c>
      <c r="F5782" s="6"/>
      <c r="G5782" s="5">
        <v>113</v>
      </c>
      <c r="H5782" s="32">
        <v>0.88495575221199996</v>
      </c>
      <c r="I5782" s="12">
        <v>2.654867256637</v>
      </c>
      <c r="J5782" s="28">
        <v>13.274336283186001</v>
      </c>
      <c r="K5782" s="12">
        <v>47.787610619469</v>
      </c>
      <c r="L5782" s="61">
        <v>21.238938053097002</v>
      </c>
      <c r="M5782" s="97">
        <v>14.159292035398</v>
      </c>
    </row>
    <row r="5783" spans="4:13" x14ac:dyDescent="0.2">
      <c r="D5783" s="174" t="s">
        <v>63</v>
      </c>
      <c r="E5783" s="20" t="s">
        <v>64</v>
      </c>
      <c r="F5783" s="22"/>
      <c r="G5783" s="21">
        <v>234</v>
      </c>
      <c r="H5783" s="51">
        <v>0.42735042735000001</v>
      </c>
      <c r="I5783" s="19">
        <v>1.2820512820509999</v>
      </c>
      <c r="J5783" s="19">
        <v>10.25641025641</v>
      </c>
      <c r="K5783" s="78">
        <v>41.880341880342002</v>
      </c>
      <c r="L5783" s="19">
        <v>35.042735042735004</v>
      </c>
      <c r="M5783" s="50">
        <v>11.111111111111001</v>
      </c>
    </row>
    <row r="5784" spans="4:13" x14ac:dyDescent="0.2">
      <c r="D5784" s="175"/>
      <c r="E5784" s="4" t="s">
        <v>65</v>
      </c>
      <c r="F5784" s="6"/>
      <c r="G5784" s="5">
        <v>172</v>
      </c>
      <c r="H5784" s="32">
        <v>0.58139534883699995</v>
      </c>
      <c r="I5784" s="12">
        <v>1.744186046512</v>
      </c>
      <c r="J5784" s="12">
        <v>7.5581395348839999</v>
      </c>
      <c r="K5784" s="12">
        <v>44.767441860464999</v>
      </c>
      <c r="L5784" s="12">
        <v>35.465116279070003</v>
      </c>
      <c r="M5784" s="34">
        <v>9.8837209302330002</v>
      </c>
    </row>
    <row r="5785" spans="4:13" x14ac:dyDescent="0.2">
      <c r="D5785" s="175"/>
      <c r="E5785" s="4" t="s">
        <v>66</v>
      </c>
      <c r="F5785" s="6"/>
      <c r="G5785" s="5">
        <v>165</v>
      </c>
      <c r="H5785" s="63">
        <v>0</v>
      </c>
      <c r="I5785" s="12">
        <v>1.2121212121210001</v>
      </c>
      <c r="J5785" s="12">
        <v>4.8484848484849996</v>
      </c>
      <c r="K5785" s="12">
        <v>49.696969696970001</v>
      </c>
      <c r="L5785" s="12">
        <v>39.393939393939</v>
      </c>
      <c r="M5785" s="34">
        <v>4.8484848484849996</v>
      </c>
    </row>
    <row r="5786" spans="4:13" x14ac:dyDescent="0.2">
      <c r="D5786" s="175"/>
      <c r="E5786" s="4" t="s">
        <v>67</v>
      </c>
      <c r="F5786" s="6"/>
      <c r="G5786" s="5">
        <v>158</v>
      </c>
      <c r="H5786" s="63">
        <v>0</v>
      </c>
      <c r="I5786" s="12">
        <v>0.63291139240500005</v>
      </c>
      <c r="J5786" s="12">
        <v>6.3291139240509997</v>
      </c>
      <c r="K5786" s="12">
        <v>50</v>
      </c>
      <c r="L5786" s="12">
        <v>34.177215189873003</v>
      </c>
      <c r="M5786" s="34">
        <v>8.8607594936710008</v>
      </c>
    </row>
    <row r="5787" spans="4:13" x14ac:dyDescent="0.2">
      <c r="D5787" s="175"/>
      <c r="E5787" s="4" t="s">
        <v>68</v>
      </c>
      <c r="F5787" s="6"/>
      <c r="G5787" s="5">
        <v>112</v>
      </c>
      <c r="H5787" s="63">
        <v>0</v>
      </c>
      <c r="I5787" s="12">
        <v>0.89285714285700002</v>
      </c>
      <c r="J5787" s="12">
        <v>5.3571428571429998</v>
      </c>
      <c r="K5787" s="12">
        <v>50</v>
      </c>
      <c r="L5787" s="12">
        <v>34.821428571429003</v>
      </c>
      <c r="M5787" s="34">
        <v>8.9285714285710007</v>
      </c>
    </row>
    <row r="5788" spans="4:13" x14ac:dyDescent="0.2">
      <c r="D5788" s="175"/>
      <c r="E5788" s="4" t="s">
        <v>69</v>
      </c>
      <c r="F5788" s="6"/>
      <c r="G5788" s="5">
        <v>92</v>
      </c>
      <c r="H5788" s="32">
        <v>2.1739130434780001</v>
      </c>
      <c r="I5788" s="29">
        <v>0</v>
      </c>
      <c r="J5788" s="12">
        <v>4.3478260869570002</v>
      </c>
      <c r="K5788" s="12">
        <v>52.173913043478002</v>
      </c>
      <c r="L5788" s="12">
        <v>36.956521739129997</v>
      </c>
      <c r="M5788" s="34">
        <v>4.3478260869570002</v>
      </c>
    </row>
    <row r="5789" spans="4:13" x14ac:dyDescent="0.2">
      <c r="D5789" s="175"/>
      <c r="E5789" s="4" t="s">
        <v>70</v>
      </c>
      <c r="F5789" s="6"/>
      <c r="G5789" s="5">
        <v>131</v>
      </c>
      <c r="H5789" s="63">
        <v>0</v>
      </c>
      <c r="I5789" s="29">
        <v>0</v>
      </c>
      <c r="J5789" s="12">
        <v>3.053435114504</v>
      </c>
      <c r="K5789" s="12">
        <v>46.564885496183003</v>
      </c>
      <c r="L5789" s="28">
        <v>43.511450381678998</v>
      </c>
      <c r="M5789" s="34">
        <v>6.8702290076340002</v>
      </c>
    </row>
    <row r="5790" spans="4:13" x14ac:dyDescent="0.2">
      <c r="D5790" s="175"/>
      <c r="E5790" s="4" t="s">
        <v>71</v>
      </c>
      <c r="F5790" s="6"/>
      <c r="G5790" s="5">
        <v>71</v>
      </c>
      <c r="H5790" s="63">
        <v>0</v>
      </c>
      <c r="I5790" s="12">
        <v>1.4084507042250001</v>
      </c>
      <c r="J5790" s="12">
        <v>5.6338028169010004</v>
      </c>
      <c r="K5790" s="12">
        <v>49.295774647887001</v>
      </c>
      <c r="L5790" s="12">
        <v>32.394366197182997</v>
      </c>
      <c r="M5790" s="34">
        <v>11.267605633803001</v>
      </c>
    </row>
    <row r="5791" spans="4:13" x14ac:dyDescent="0.2">
      <c r="D5791" s="176"/>
      <c r="E5791" s="59" t="s">
        <v>72</v>
      </c>
      <c r="F5791" s="60"/>
      <c r="G5791" s="56">
        <v>70</v>
      </c>
      <c r="H5791" s="115">
        <v>0</v>
      </c>
      <c r="I5791" s="80">
        <v>0</v>
      </c>
      <c r="J5791" s="47">
        <v>7.1428571428570002</v>
      </c>
      <c r="K5791" s="102">
        <v>54.285714285714</v>
      </c>
      <c r="L5791" s="47">
        <v>31.428571428571001</v>
      </c>
      <c r="M5791" s="85">
        <v>7.1428571428570002</v>
      </c>
    </row>
    <row r="5793" spans="2:13" x14ac:dyDescent="0.2">
      <c r="B5793" s="43" t="str">
        <f xml:space="preserve"> HYPERLINK("#'目次'!B216", "[210]")</f>
        <v>[210]</v>
      </c>
      <c r="C5793" s="31" t="s">
        <v>423</v>
      </c>
    </row>
    <row r="5796" spans="2:13" x14ac:dyDescent="0.2">
      <c r="C5796" s="31" t="s">
        <v>75</v>
      </c>
    </row>
    <row r="5797" spans="2:13" x14ac:dyDescent="0.2">
      <c r="D5797" s="177"/>
      <c r="E5797" s="178"/>
      <c r="F5797" s="178"/>
      <c r="G5797" s="40" t="s">
        <v>14</v>
      </c>
      <c r="H5797" s="42" t="s">
        <v>416</v>
      </c>
      <c r="I5797" s="15" t="s">
        <v>417</v>
      </c>
      <c r="J5797" s="15" t="s">
        <v>418</v>
      </c>
      <c r="K5797" s="15" t="s">
        <v>419</v>
      </c>
      <c r="L5797" s="15" t="s">
        <v>420</v>
      </c>
      <c r="M5797" s="44" t="s">
        <v>17</v>
      </c>
    </row>
    <row r="5798" spans="2:13" x14ac:dyDescent="0.2">
      <c r="D5798" s="179"/>
      <c r="E5798" s="180"/>
      <c r="F5798" s="180"/>
      <c r="G5798" s="39"/>
      <c r="H5798" s="41"/>
      <c r="I5798" s="14"/>
      <c r="J5798" s="14"/>
      <c r="K5798" s="14"/>
      <c r="L5798" s="14"/>
      <c r="M5798" s="38"/>
    </row>
    <row r="5799" spans="2:13" x14ac:dyDescent="0.2">
      <c r="D5799" s="58"/>
      <c r="E5799" s="53" t="s">
        <v>14</v>
      </c>
      <c r="F5799" s="52"/>
      <c r="G5799" s="37">
        <v>1222</v>
      </c>
      <c r="H5799" s="24">
        <v>0.32733224222599999</v>
      </c>
      <c r="I5799" s="24">
        <v>0.90016366612099996</v>
      </c>
      <c r="J5799" s="24">
        <v>6.4648117839610002</v>
      </c>
      <c r="K5799" s="24">
        <v>47.381342062192999</v>
      </c>
      <c r="L5799" s="24">
        <v>36.415711947627003</v>
      </c>
      <c r="M5799" s="68">
        <v>8.5106382978719992</v>
      </c>
    </row>
    <row r="5800" spans="2:13" x14ac:dyDescent="0.2">
      <c r="D5800" s="174" t="s">
        <v>36</v>
      </c>
      <c r="E5800" s="20" t="s">
        <v>76</v>
      </c>
      <c r="F5800" s="22"/>
      <c r="G5800" s="21">
        <v>629</v>
      </c>
      <c r="H5800" s="51">
        <v>0.31796502384699998</v>
      </c>
      <c r="I5800" s="19">
        <v>1.1128775834660001</v>
      </c>
      <c r="J5800" s="19">
        <v>6.0413354531000003</v>
      </c>
      <c r="K5800" s="19">
        <v>48.012718600954003</v>
      </c>
      <c r="L5800" s="19">
        <v>37.360890302066998</v>
      </c>
      <c r="M5800" s="50">
        <v>7.1542130365660004</v>
      </c>
    </row>
    <row r="5801" spans="2:13" x14ac:dyDescent="0.2">
      <c r="D5801" s="175"/>
      <c r="E5801" s="4" t="s">
        <v>39</v>
      </c>
      <c r="F5801" s="6"/>
      <c r="G5801" s="5">
        <v>37</v>
      </c>
      <c r="H5801" s="63">
        <v>0</v>
      </c>
      <c r="I5801" s="29">
        <v>0</v>
      </c>
      <c r="J5801" s="12">
        <v>2.7027027027030002</v>
      </c>
      <c r="K5801" s="33">
        <v>37.837837837838002</v>
      </c>
      <c r="L5801" s="49">
        <v>48.648648648649001</v>
      </c>
      <c r="M5801" s="34">
        <v>10.810810810811001</v>
      </c>
    </row>
    <row r="5802" spans="2:13" x14ac:dyDescent="0.2">
      <c r="D5802" s="175"/>
      <c r="E5802" s="4" t="s">
        <v>40</v>
      </c>
      <c r="F5802" s="6"/>
      <c r="G5802" s="5">
        <v>73</v>
      </c>
      <c r="H5802" s="63">
        <v>0</v>
      </c>
      <c r="I5802" s="29">
        <v>0</v>
      </c>
      <c r="J5802" s="12">
        <v>5.4794520547949999</v>
      </c>
      <c r="K5802" s="12">
        <v>43.835616438355999</v>
      </c>
      <c r="L5802" s="28">
        <v>45.205479452055002</v>
      </c>
      <c r="M5802" s="34">
        <v>5.4794520547949999</v>
      </c>
    </row>
    <row r="5803" spans="2:13" x14ac:dyDescent="0.2">
      <c r="D5803" s="175"/>
      <c r="E5803" s="4" t="s">
        <v>41</v>
      </c>
      <c r="F5803" s="6"/>
      <c r="G5803" s="5">
        <v>108</v>
      </c>
      <c r="H5803" s="63">
        <v>0</v>
      </c>
      <c r="I5803" s="12">
        <v>0.92592592592599998</v>
      </c>
      <c r="J5803" s="12">
        <v>4.6296296296300001</v>
      </c>
      <c r="K5803" s="33">
        <v>40.740740740741003</v>
      </c>
      <c r="L5803" s="49">
        <v>47.222222222222001</v>
      </c>
      <c r="M5803" s="34">
        <v>6.4814814814809996</v>
      </c>
    </row>
    <row r="5804" spans="2:13" x14ac:dyDescent="0.2">
      <c r="D5804" s="175"/>
      <c r="E5804" s="4" t="s">
        <v>42</v>
      </c>
      <c r="F5804" s="6"/>
      <c r="G5804" s="5">
        <v>113</v>
      </c>
      <c r="H5804" s="63">
        <v>0</v>
      </c>
      <c r="I5804" s="29">
        <v>0</v>
      </c>
      <c r="J5804" s="12">
        <v>1.769911504425</v>
      </c>
      <c r="K5804" s="49">
        <v>57.522123893805002</v>
      </c>
      <c r="L5804" s="12">
        <v>35.398230088496</v>
      </c>
      <c r="M5804" s="34">
        <v>5.3097345132739999</v>
      </c>
    </row>
    <row r="5805" spans="2:13" x14ac:dyDescent="0.2">
      <c r="D5805" s="175"/>
      <c r="E5805" s="4" t="s">
        <v>43</v>
      </c>
      <c r="F5805" s="6"/>
      <c r="G5805" s="5">
        <v>101</v>
      </c>
      <c r="H5805" s="63">
        <v>0</v>
      </c>
      <c r="I5805" s="29">
        <v>0</v>
      </c>
      <c r="J5805" s="12">
        <v>4.9504950495050002</v>
      </c>
      <c r="K5805" s="12">
        <v>42.574257425742999</v>
      </c>
      <c r="L5805" s="49">
        <v>47.524752475248</v>
      </c>
      <c r="M5805" s="34">
        <v>4.9504950495050002</v>
      </c>
    </row>
    <row r="5806" spans="2:13" x14ac:dyDescent="0.2">
      <c r="D5806" s="175"/>
      <c r="E5806" s="4" t="s">
        <v>44</v>
      </c>
      <c r="F5806" s="6"/>
      <c r="G5806" s="5">
        <v>114</v>
      </c>
      <c r="H5806" s="63">
        <v>0</v>
      </c>
      <c r="I5806" s="12">
        <v>0.87719298245599997</v>
      </c>
      <c r="J5806" s="12">
        <v>9.6491228070179993</v>
      </c>
      <c r="K5806" s="28">
        <v>55.263157894736999</v>
      </c>
      <c r="L5806" s="61">
        <v>26.315789473683999</v>
      </c>
      <c r="M5806" s="34">
        <v>7.8947368421049999</v>
      </c>
    </row>
    <row r="5807" spans="2:13" x14ac:dyDescent="0.2">
      <c r="D5807" s="175"/>
      <c r="E5807" s="4" t="s">
        <v>45</v>
      </c>
      <c r="F5807" s="6"/>
      <c r="G5807" s="5">
        <v>83</v>
      </c>
      <c r="H5807" s="32">
        <v>2.409638554217</v>
      </c>
      <c r="I5807" s="28">
        <v>6.0240963855420002</v>
      </c>
      <c r="J5807" s="28">
        <v>12.048192771084</v>
      </c>
      <c r="K5807" s="12">
        <v>49.397590361445999</v>
      </c>
      <c r="L5807" s="61">
        <v>18.072289156627001</v>
      </c>
      <c r="M5807" s="34">
        <v>12.048192771084</v>
      </c>
    </row>
    <row r="5808" spans="2:13" x14ac:dyDescent="0.2">
      <c r="D5808" s="174" t="s">
        <v>37</v>
      </c>
      <c r="E5808" s="20" t="s">
        <v>77</v>
      </c>
      <c r="F5808" s="22"/>
      <c r="G5808" s="21">
        <v>593</v>
      </c>
      <c r="H5808" s="51">
        <v>0.33726812816200002</v>
      </c>
      <c r="I5808" s="19">
        <v>0.67453625632400005</v>
      </c>
      <c r="J5808" s="19">
        <v>6.9139966273190003</v>
      </c>
      <c r="K5808" s="19">
        <v>46.711635750421998</v>
      </c>
      <c r="L5808" s="19">
        <v>35.413153456998003</v>
      </c>
      <c r="M5808" s="50">
        <v>9.9494097807759996</v>
      </c>
    </row>
    <row r="5809" spans="2:13" x14ac:dyDescent="0.2">
      <c r="D5809" s="175"/>
      <c r="E5809" s="4" t="s">
        <v>39</v>
      </c>
      <c r="F5809" s="6"/>
      <c r="G5809" s="5">
        <v>27</v>
      </c>
      <c r="H5809" s="63">
        <v>0</v>
      </c>
      <c r="I5809" s="29">
        <v>0</v>
      </c>
      <c r="J5809" s="12">
        <v>7.4074074074069998</v>
      </c>
      <c r="K5809" s="61">
        <v>25.925925925925998</v>
      </c>
      <c r="L5809" s="49">
        <v>59.259259259258997</v>
      </c>
      <c r="M5809" s="34">
        <v>7.4074074074069998</v>
      </c>
    </row>
    <row r="5810" spans="2:13" x14ac:dyDescent="0.2">
      <c r="D5810" s="175"/>
      <c r="E5810" s="4" t="s">
        <v>40</v>
      </c>
      <c r="F5810" s="6"/>
      <c r="G5810" s="5">
        <v>74</v>
      </c>
      <c r="H5810" s="63">
        <v>0</v>
      </c>
      <c r="I5810" s="29">
        <v>0</v>
      </c>
      <c r="J5810" s="12">
        <v>4.0540540540540002</v>
      </c>
      <c r="K5810" s="12">
        <v>51.351351351350999</v>
      </c>
      <c r="L5810" s="12">
        <v>40.540540540541002</v>
      </c>
      <c r="M5810" s="34">
        <v>4.0540540540540002</v>
      </c>
    </row>
    <row r="5811" spans="2:13" x14ac:dyDescent="0.2">
      <c r="D5811" s="175"/>
      <c r="E5811" s="4" t="s">
        <v>41</v>
      </c>
      <c r="F5811" s="6"/>
      <c r="G5811" s="5">
        <v>96</v>
      </c>
      <c r="H5811" s="63">
        <v>0</v>
      </c>
      <c r="I5811" s="29">
        <v>0</v>
      </c>
      <c r="J5811" s="12">
        <v>8.333333333333</v>
      </c>
      <c r="K5811" s="12">
        <v>46.875</v>
      </c>
      <c r="L5811" s="12">
        <v>40.625</v>
      </c>
      <c r="M5811" s="34">
        <v>4.166666666667</v>
      </c>
    </row>
    <row r="5812" spans="2:13" x14ac:dyDescent="0.2">
      <c r="D5812" s="175"/>
      <c r="E5812" s="4" t="s">
        <v>42</v>
      </c>
      <c r="F5812" s="6"/>
      <c r="G5812" s="5">
        <v>97</v>
      </c>
      <c r="H5812" s="63">
        <v>0</v>
      </c>
      <c r="I5812" s="12">
        <v>1.0309278350519999</v>
      </c>
      <c r="J5812" s="12">
        <v>3.0927835051549999</v>
      </c>
      <c r="K5812" s="12">
        <v>49.484536082474001</v>
      </c>
      <c r="L5812" s="12">
        <v>39.175257731959</v>
      </c>
      <c r="M5812" s="34">
        <v>7.2164948453609998</v>
      </c>
    </row>
    <row r="5813" spans="2:13" x14ac:dyDescent="0.2">
      <c r="D5813" s="175"/>
      <c r="E5813" s="4" t="s">
        <v>43</v>
      </c>
      <c r="F5813" s="6"/>
      <c r="G5813" s="5">
        <v>103</v>
      </c>
      <c r="H5813" s="32">
        <v>1.9417475728160001</v>
      </c>
      <c r="I5813" s="29">
        <v>0</v>
      </c>
      <c r="J5813" s="12">
        <v>3.8834951456310001</v>
      </c>
      <c r="K5813" s="28">
        <v>52.427184466019</v>
      </c>
      <c r="L5813" s="12">
        <v>33.009708737864003</v>
      </c>
      <c r="M5813" s="34">
        <v>8.7378640776700003</v>
      </c>
    </row>
    <row r="5814" spans="2:13" x14ac:dyDescent="0.2">
      <c r="D5814" s="175"/>
      <c r="E5814" s="4" t="s">
        <v>44</v>
      </c>
      <c r="F5814" s="6"/>
      <c r="G5814" s="5">
        <v>109</v>
      </c>
      <c r="H5814" s="63">
        <v>0</v>
      </c>
      <c r="I5814" s="12">
        <v>0.91743119266100004</v>
      </c>
      <c r="J5814" s="12">
        <v>7.339449541284</v>
      </c>
      <c r="K5814" s="33">
        <v>42.201834862384999</v>
      </c>
      <c r="L5814" s="12">
        <v>34.862385321101002</v>
      </c>
      <c r="M5814" s="97">
        <v>14.678899082569</v>
      </c>
    </row>
    <row r="5815" spans="2:13" x14ac:dyDescent="0.2">
      <c r="D5815" s="176"/>
      <c r="E5815" s="59" t="s">
        <v>45</v>
      </c>
      <c r="F5815" s="60"/>
      <c r="G5815" s="56">
        <v>87</v>
      </c>
      <c r="H5815" s="115">
        <v>0</v>
      </c>
      <c r="I5815" s="47">
        <v>2.2988505747130001</v>
      </c>
      <c r="J5815" s="102">
        <v>14.942528735631999</v>
      </c>
      <c r="K5815" s="47">
        <v>44.827586206897003</v>
      </c>
      <c r="L5815" s="92">
        <v>17.241379310345</v>
      </c>
      <c r="M5815" s="117">
        <v>20.689655172414</v>
      </c>
    </row>
    <row r="5817" spans="2:13" x14ac:dyDescent="0.2">
      <c r="B5817" s="43" t="str">
        <f xml:space="preserve"> HYPERLINK("#'目次'!B217", "[211]")</f>
        <v>[211]</v>
      </c>
      <c r="C5817" s="31" t="s">
        <v>426</v>
      </c>
    </row>
    <row r="5821" spans="2:13" x14ac:dyDescent="0.2">
      <c r="D5821" s="177"/>
      <c r="E5821" s="178"/>
      <c r="F5821" s="178"/>
      <c r="G5821" s="40" t="s">
        <v>14</v>
      </c>
      <c r="H5821" s="42" t="s">
        <v>416</v>
      </c>
      <c r="I5821" s="15" t="s">
        <v>417</v>
      </c>
      <c r="J5821" s="15" t="s">
        <v>418</v>
      </c>
      <c r="K5821" s="15" t="s">
        <v>419</v>
      </c>
      <c r="L5821" s="15" t="s">
        <v>420</v>
      </c>
      <c r="M5821" s="44" t="s">
        <v>17</v>
      </c>
    </row>
    <row r="5822" spans="2:13" x14ac:dyDescent="0.2">
      <c r="D5822" s="179"/>
      <c r="E5822" s="180"/>
      <c r="F5822" s="180"/>
      <c r="G5822" s="39"/>
      <c r="H5822" s="41"/>
      <c r="I5822" s="14"/>
      <c r="J5822" s="14"/>
      <c r="K5822" s="14"/>
      <c r="L5822" s="14"/>
      <c r="M5822" s="38"/>
    </row>
    <row r="5823" spans="2:13" x14ac:dyDescent="0.2">
      <c r="D5823" s="58"/>
      <c r="E5823" s="53" t="s">
        <v>14</v>
      </c>
      <c r="F5823" s="52"/>
      <c r="G5823" s="37">
        <v>1222</v>
      </c>
      <c r="H5823" s="153">
        <v>0</v>
      </c>
      <c r="I5823" s="24">
        <v>0.24549918166900001</v>
      </c>
      <c r="J5823" s="24">
        <v>0.24549918166900001</v>
      </c>
      <c r="K5823" s="24">
        <v>0.57283142389499997</v>
      </c>
      <c r="L5823" s="24">
        <v>85.679214402618996</v>
      </c>
      <c r="M5823" s="68">
        <v>13.256955810147</v>
      </c>
    </row>
    <row r="5824" spans="2:13" x14ac:dyDescent="0.2">
      <c r="D5824" s="174" t="s">
        <v>18</v>
      </c>
      <c r="E5824" s="20" t="s">
        <v>19</v>
      </c>
      <c r="F5824" s="22"/>
      <c r="G5824" s="21">
        <v>57</v>
      </c>
      <c r="H5824" s="110">
        <v>0</v>
      </c>
      <c r="I5824" s="74">
        <v>0</v>
      </c>
      <c r="J5824" s="19">
        <v>1.7543859649119999</v>
      </c>
      <c r="K5824" s="74">
        <v>0</v>
      </c>
      <c r="L5824" s="19">
        <v>84.210526315788996</v>
      </c>
      <c r="M5824" s="50">
        <v>14.035087719298</v>
      </c>
    </row>
    <row r="5825" spans="4:13" x14ac:dyDescent="0.2">
      <c r="D5825" s="175"/>
      <c r="E5825" s="4" t="s">
        <v>20</v>
      </c>
      <c r="F5825" s="6"/>
      <c r="G5825" s="5">
        <v>84</v>
      </c>
      <c r="H5825" s="63">
        <v>0</v>
      </c>
      <c r="I5825" s="29">
        <v>0</v>
      </c>
      <c r="J5825" s="29">
        <v>0</v>
      </c>
      <c r="K5825" s="12">
        <v>1.190476190476</v>
      </c>
      <c r="L5825" s="12">
        <v>83.333333333333002</v>
      </c>
      <c r="M5825" s="34">
        <v>15.47619047619</v>
      </c>
    </row>
    <row r="5826" spans="4:13" x14ac:dyDescent="0.2">
      <c r="D5826" s="175"/>
      <c r="E5826" s="4" t="s">
        <v>21</v>
      </c>
      <c r="F5826" s="6"/>
      <c r="G5826" s="5">
        <v>487</v>
      </c>
      <c r="H5826" s="63">
        <v>0</v>
      </c>
      <c r="I5826" s="12">
        <v>0.20533880903499999</v>
      </c>
      <c r="J5826" s="29">
        <v>0</v>
      </c>
      <c r="K5826" s="12">
        <v>0.61601642710500004</v>
      </c>
      <c r="L5826" s="12">
        <v>86.242299794660994</v>
      </c>
      <c r="M5826" s="34">
        <v>12.936344969199</v>
      </c>
    </row>
    <row r="5827" spans="4:13" x14ac:dyDescent="0.2">
      <c r="D5827" s="175"/>
      <c r="E5827" s="4" t="s">
        <v>22</v>
      </c>
      <c r="F5827" s="6"/>
      <c r="G5827" s="5">
        <v>35</v>
      </c>
      <c r="H5827" s="63">
        <v>0</v>
      </c>
      <c r="I5827" s="29">
        <v>0</v>
      </c>
      <c r="J5827" s="29">
        <v>0</v>
      </c>
      <c r="K5827" s="12">
        <v>2.8571428571430002</v>
      </c>
      <c r="L5827" s="33">
        <v>77.142857142856997</v>
      </c>
      <c r="M5827" s="97">
        <v>20</v>
      </c>
    </row>
    <row r="5828" spans="4:13" x14ac:dyDescent="0.2">
      <c r="D5828" s="175"/>
      <c r="E5828" s="4" t="s">
        <v>23</v>
      </c>
      <c r="F5828" s="6"/>
      <c r="G5828" s="5">
        <v>143</v>
      </c>
      <c r="H5828" s="63">
        <v>0</v>
      </c>
      <c r="I5828" s="29">
        <v>0</v>
      </c>
      <c r="J5828" s="29">
        <v>0</v>
      </c>
      <c r="K5828" s="29">
        <v>0</v>
      </c>
      <c r="L5828" s="28">
        <v>91.608391608391997</v>
      </c>
      <c r="M5828" s="34">
        <v>8.3916083916080009</v>
      </c>
    </row>
    <row r="5829" spans="4:13" x14ac:dyDescent="0.2">
      <c r="D5829" s="175"/>
      <c r="E5829" s="4" t="s">
        <v>24</v>
      </c>
      <c r="F5829" s="6"/>
      <c r="G5829" s="5">
        <v>187</v>
      </c>
      <c r="H5829" s="63">
        <v>0</v>
      </c>
      <c r="I5829" s="12">
        <v>0.53475935828900001</v>
      </c>
      <c r="J5829" s="12">
        <v>0.53475935828900001</v>
      </c>
      <c r="K5829" s="12">
        <v>0.53475935828900001</v>
      </c>
      <c r="L5829" s="12">
        <v>83.422459893048</v>
      </c>
      <c r="M5829" s="34">
        <v>14.973262032086</v>
      </c>
    </row>
    <row r="5830" spans="4:13" x14ac:dyDescent="0.2">
      <c r="D5830" s="175"/>
      <c r="E5830" s="4" t="s">
        <v>25</v>
      </c>
      <c r="F5830" s="6"/>
      <c r="G5830" s="5">
        <v>71</v>
      </c>
      <c r="H5830" s="63">
        <v>0</v>
      </c>
      <c r="I5830" s="29">
        <v>0</v>
      </c>
      <c r="J5830" s="29">
        <v>0</v>
      </c>
      <c r="K5830" s="29">
        <v>0</v>
      </c>
      <c r="L5830" s="12">
        <v>90.140845070422998</v>
      </c>
      <c r="M5830" s="34">
        <v>9.8591549295770005</v>
      </c>
    </row>
    <row r="5831" spans="4:13" x14ac:dyDescent="0.2">
      <c r="D5831" s="175"/>
      <c r="E5831" s="4" t="s">
        <v>26</v>
      </c>
      <c r="F5831" s="6"/>
      <c r="G5831" s="5">
        <v>30</v>
      </c>
      <c r="H5831" s="63">
        <v>0</v>
      </c>
      <c r="I5831" s="29">
        <v>0</v>
      </c>
      <c r="J5831" s="29">
        <v>0</v>
      </c>
      <c r="K5831" s="29">
        <v>0</v>
      </c>
      <c r="L5831" s="12">
        <v>86.666666666666998</v>
      </c>
      <c r="M5831" s="34">
        <v>13.333333333333</v>
      </c>
    </row>
    <row r="5832" spans="4:13" x14ac:dyDescent="0.2">
      <c r="D5832" s="175"/>
      <c r="E5832" s="4" t="s">
        <v>27</v>
      </c>
      <c r="F5832" s="6"/>
      <c r="G5832" s="5">
        <v>70</v>
      </c>
      <c r="H5832" s="63">
        <v>0</v>
      </c>
      <c r="I5832" s="29">
        <v>0</v>
      </c>
      <c r="J5832" s="12">
        <v>1.4285714285710001</v>
      </c>
      <c r="K5832" s="29">
        <v>0</v>
      </c>
      <c r="L5832" s="12">
        <v>84.285714285713993</v>
      </c>
      <c r="M5832" s="34">
        <v>14.285714285714</v>
      </c>
    </row>
    <row r="5833" spans="4:13" x14ac:dyDescent="0.2">
      <c r="D5833" s="175"/>
      <c r="E5833" s="4" t="s">
        <v>28</v>
      </c>
      <c r="F5833" s="6"/>
      <c r="G5833" s="5">
        <v>51</v>
      </c>
      <c r="H5833" s="63">
        <v>0</v>
      </c>
      <c r="I5833" s="29">
        <v>0</v>
      </c>
      <c r="J5833" s="29">
        <v>0</v>
      </c>
      <c r="K5833" s="29">
        <v>0</v>
      </c>
      <c r="L5833" s="12">
        <v>82.352941176471006</v>
      </c>
      <c r="M5833" s="34">
        <v>17.647058823529001</v>
      </c>
    </row>
    <row r="5834" spans="4:13" x14ac:dyDescent="0.2">
      <c r="D5834" s="175"/>
      <c r="E5834" s="4" t="s">
        <v>29</v>
      </c>
      <c r="F5834" s="6"/>
      <c r="G5834" s="5">
        <v>7</v>
      </c>
      <c r="H5834" s="63">
        <v>0</v>
      </c>
      <c r="I5834" s="49">
        <v>14.285714285714</v>
      </c>
      <c r="J5834" s="29">
        <v>0</v>
      </c>
      <c r="K5834" s="49">
        <v>14.285714285714</v>
      </c>
      <c r="L5834" s="61">
        <v>57.142857142856997</v>
      </c>
      <c r="M5834" s="34">
        <v>14.285714285714</v>
      </c>
    </row>
    <row r="5835" spans="4:13" x14ac:dyDescent="0.2">
      <c r="D5835" s="174" t="s">
        <v>30</v>
      </c>
      <c r="E5835" s="20" t="s">
        <v>31</v>
      </c>
      <c r="F5835" s="22"/>
      <c r="G5835" s="21">
        <v>393</v>
      </c>
      <c r="H5835" s="110">
        <v>0</v>
      </c>
      <c r="I5835" s="19">
        <v>0.25445292620900001</v>
      </c>
      <c r="J5835" s="74">
        <v>0</v>
      </c>
      <c r="K5835" s="19">
        <v>0.25445292620900001</v>
      </c>
      <c r="L5835" s="19">
        <v>87.277353689566993</v>
      </c>
      <c r="M5835" s="50">
        <v>12.213740458015</v>
      </c>
    </row>
    <row r="5836" spans="4:13" x14ac:dyDescent="0.2">
      <c r="D5836" s="175"/>
      <c r="E5836" s="4" t="s">
        <v>32</v>
      </c>
      <c r="F5836" s="6"/>
      <c r="G5836" s="5">
        <v>352</v>
      </c>
      <c r="H5836" s="63">
        <v>0</v>
      </c>
      <c r="I5836" s="12">
        <v>0.28409090909099999</v>
      </c>
      <c r="J5836" s="12">
        <v>0.56818181818199998</v>
      </c>
      <c r="K5836" s="12">
        <v>0.56818181818199998</v>
      </c>
      <c r="L5836" s="12">
        <v>83.806818181818002</v>
      </c>
      <c r="M5836" s="34">
        <v>14.772727272727</v>
      </c>
    </row>
    <row r="5837" spans="4:13" x14ac:dyDescent="0.2">
      <c r="D5837" s="175"/>
      <c r="E5837" s="4" t="s">
        <v>33</v>
      </c>
      <c r="F5837" s="6"/>
      <c r="G5837" s="5">
        <v>388</v>
      </c>
      <c r="H5837" s="63">
        <v>0</v>
      </c>
      <c r="I5837" s="12">
        <v>0.25773195876299998</v>
      </c>
      <c r="J5837" s="12">
        <v>0.25773195876299998</v>
      </c>
      <c r="K5837" s="12">
        <v>1.0309278350519999</v>
      </c>
      <c r="L5837" s="12">
        <v>85.567010309278004</v>
      </c>
      <c r="M5837" s="34">
        <v>12.886597938144</v>
      </c>
    </row>
    <row r="5838" spans="4:13" x14ac:dyDescent="0.2">
      <c r="D5838" s="175"/>
      <c r="E5838" s="4" t="s">
        <v>34</v>
      </c>
      <c r="F5838" s="6"/>
      <c r="G5838" s="5">
        <v>89</v>
      </c>
      <c r="H5838" s="63">
        <v>0</v>
      </c>
      <c r="I5838" s="29">
        <v>0</v>
      </c>
      <c r="J5838" s="29">
        <v>0</v>
      </c>
      <c r="K5838" s="29">
        <v>0</v>
      </c>
      <c r="L5838" s="12">
        <v>86.516853932583999</v>
      </c>
      <c r="M5838" s="34">
        <v>13.483146067416</v>
      </c>
    </row>
    <row r="5839" spans="4:13" x14ac:dyDescent="0.2">
      <c r="D5839" s="174" t="s">
        <v>35</v>
      </c>
      <c r="E5839" s="20" t="s">
        <v>36</v>
      </c>
      <c r="F5839" s="22"/>
      <c r="G5839" s="21">
        <v>629</v>
      </c>
      <c r="H5839" s="110">
        <v>0</v>
      </c>
      <c r="I5839" s="19">
        <v>0.31796502384699998</v>
      </c>
      <c r="J5839" s="19">
        <v>0.15898251192400001</v>
      </c>
      <c r="K5839" s="19">
        <v>0.63593004769499994</v>
      </c>
      <c r="L5839" s="19">
        <v>85.691573926868003</v>
      </c>
      <c r="M5839" s="50">
        <v>13.195548489666001</v>
      </c>
    </row>
    <row r="5840" spans="4:13" x14ac:dyDescent="0.2">
      <c r="D5840" s="175"/>
      <c r="E5840" s="4" t="s">
        <v>37</v>
      </c>
      <c r="F5840" s="6"/>
      <c r="G5840" s="5">
        <v>593</v>
      </c>
      <c r="H5840" s="63">
        <v>0</v>
      </c>
      <c r="I5840" s="12">
        <v>0.16863406408100001</v>
      </c>
      <c r="J5840" s="12">
        <v>0.33726812816200002</v>
      </c>
      <c r="K5840" s="12">
        <v>0.50590219224300004</v>
      </c>
      <c r="L5840" s="12">
        <v>85.666104553119993</v>
      </c>
      <c r="M5840" s="34">
        <v>13.322091062395</v>
      </c>
    </row>
    <row r="5841" spans="2:13" x14ac:dyDescent="0.2">
      <c r="D5841" s="174" t="s">
        <v>38</v>
      </c>
      <c r="E5841" s="20" t="s">
        <v>39</v>
      </c>
      <c r="F5841" s="22"/>
      <c r="G5841" s="21">
        <v>64</v>
      </c>
      <c r="H5841" s="110">
        <v>0</v>
      </c>
      <c r="I5841" s="74">
        <v>0</v>
      </c>
      <c r="J5841" s="74">
        <v>0</v>
      </c>
      <c r="K5841" s="74">
        <v>0</v>
      </c>
      <c r="L5841" s="19">
        <v>87.5</v>
      </c>
      <c r="M5841" s="50">
        <v>12.5</v>
      </c>
    </row>
    <row r="5842" spans="2:13" x14ac:dyDescent="0.2">
      <c r="D5842" s="175"/>
      <c r="E5842" s="4" t="s">
        <v>40</v>
      </c>
      <c r="F5842" s="6"/>
      <c r="G5842" s="5">
        <v>147</v>
      </c>
      <c r="H5842" s="63">
        <v>0</v>
      </c>
      <c r="I5842" s="29">
        <v>0</v>
      </c>
      <c r="J5842" s="29">
        <v>0</v>
      </c>
      <c r="K5842" s="12">
        <v>0.68027210884400002</v>
      </c>
      <c r="L5842" s="28">
        <v>93.197278911564993</v>
      </c>
      <c r="M5842" s="101">
        <v>6.1224489795919999</v>
      </c>
    </row>
    <row r="5843" spans="2:13" x14ac:dyDescent="0.2">
      <c r="D5843" s="175"/>
      <c r="E5843" s="4" t="s">
        <v>41</v>
      </c>
      <c r="F5843" s="6"/>
      <c r="G5843" s="5">
        <v>204</v>
      </c>
      <c r="H5843" s="63">
        <v>0</v>
      </c>
      <c r="I5843" s="29">
        <v>0</v>
      </c>
      <c r="J5843" s="29">
        <v>0</v>
      </c>
      <c r="K5843" s="12">
        <v>0.49019607843099999</v>
      </c>
      <c r="L5843" s="28">
        <v>90.686274509803994</v>
      </c>
      <c r="M5843" s="34">
        <v>8.8235294117649996</v>
      </c>
    </row>
    <row r="5844" spans="2:13" x14ac:dyDescent="0.2">
      <c r="D5844" s="175"/>
      <c r="E5844" s="4" t="s">
        <v>42</v>
      </c>
      <c r="F5844" s="6"/>
      <c r="G5844" s="5">
        <v>210</v>
      </c>
      <c r="H5844" s="63">
        <v>0</v>
      </c>
      <c r="I5844" s="29">
        <v>0</v>
      </c>
      <c r="J5844" s="29">
        <v>0</v>
      </c>
      <c r="K5844" s="12">
        <v>1.4285714285710001</v>
      </c>
      <c r="L5844" s="12">
        <v>87.619047619048004</v>
      </c>
      <c r="M5844" s="34">
        <v>10.952380952381001</v>
      </c>
    </row>
    <row r="5845" spans="2:13" x14ac:dyDescent="0.2">
      <c r="D5845" s="175"/>
      <c r="E5845" s="4" t="s">
        <v>43</v>
      </c>
      <c r="F5845" s="6"/>
      <c r="G5845" s="5">
        <v>204</v>
      </c>
      <c r="H5845" s="63">
        <v>0</v>
      </c>
      <c r="I5845" s="29">
        <v>0</v>
      </c>
      <c r="J5845" s="12">
        <v>0.49019607843099999</v>
      </c>
      <c r="K5845" s="12">
        <v>0.49019607843099999</v>
      </c>
      <c r="L5845" s="12">
        <v>89.215686274510006</v>
      </c>
      <c r="M5845" s="34">
        <v>9.8039215686270005</v>
      </c>
    </row>
    <row r="5846" spans="2:13" x14ac:dyDescent="0.2">
      <c r="D5846" s="175"/>
      <c r="E5846" s="4" t="s">
        <v>44</v>
      </c>
      <c r="F5846" s="6"/>
      <c r="G5846" s="5">
        <v>223</v>
      </c>
      <c r="H5846" s="63">
        <v>0</v>
      </c>
      <c r="I5846" s="12">
        <v>0.44843049327399997</v>
      </c>
      <c r="J5846" s="12">
        <v>0.44843049327399997</v>
      </c>
      <c r="K5846" s="12">
        <v>0.44843049327399997</v>
      </c>
      <c r="L5846" s="12">
        <v>81.614349775785001</v>
      </c>
      <c r="M5846" s="34">
        <v>17.040358744395</v>
      </c>
    </row>
    <row r="5847" spans="2:13" x14ac:dyDescent="0.2">
      <c r="D5847" s="176"/>
      <c r="E5847" s="59" t="s">
        <v>45</v>
      </c>
      <c r="F5847" s="60"/>
      <c r="G5847" s="56">
        <v>170</v>
      </c>
      <c r="H5847" s="115">
        <v>0</v>
      </c>
      <c r="I5847" s="47">
        <v>1.1764705882349999</v>
      </c>
      <c r="J5847" s="47">
        <v>0.58823529411800002</v>
      </c>
      <c r="K5847" s="80">
        <v>0</v>
      </c>
      <c r="L5847" s="92">
        <v>71.176470588235006</v>
      </c>
      <c r="M5847" s="117">
        <v>27.058823529411999</v>
      </c>
    </row>
    <row r="5849" spans="2:13" x14ac:dyDescent="0.2">
      <c r="B5849" s="43" t="str">
        <f xml:space="preserve"> HYPERLINK("#'目次'!B218", "[212]")</f>
        <v>[212]</v>
      </c>
      <c r="C5849" s="31" t="s">
        <v>426</v>
      </c>
    </row>
    <row r="5853" spans="2:13" x14ac:dyDescent="0.2">
      <c r="D5853" s="177"/>
      <c r="E5853" s="178"/>
      <c r="F5853" s="178"/>
      <c r="G5853" s="40" t="s">
        <v>14</v>
      </c>
      <c r="H5853" s="42" t="s">
        <v>416</v>
      </c>
      <c r="I5853" s="15" t="s">
        <v>417</v>
      </c>
      <c r="J5853" s="15" t="s">
        <v>418</v>
      </c>
      <c r="K5853" s="15" t="s">
        <v>419</v>
      </c>
      <c r="L5853" s="15" t="s">
        <v>420</v>
      </c>
      <c r="M5853" s="44" t="s">
        <v>17</v>
      </c>
    </row>
    <row r="5854" spans="2:13" x14ac:dyDescent="0.2">
      <c r="D5854" s="179"/>
      <c r="E5854" s="180"/>
      <c r="F5854" s="180"/>
      <c r="G5854" s="39"/>
      <c r="H5854" s="41"/>
      <c r="I5854" s="14"/>
      <c r="J5854" s="14"/>
      <c r="K5854" s="14"/>
      <c r="L5854" s="14"/>
      <c r="M5854" s="38"/>
    </row>
    <row r="5855" spans="2:13" x14ac:dyDescent="0.2">
      <c r="D5855" s="58"/>
      <c r="E5855" s="53" t="s">
        <v>14</v>
      </c>
      <c r="F5855" s="52"/>
      <c r="G5855" s="37">
        <v>1222</v>
      </c>
      <c r="H5855" s="153">
        <v>0</v>
      </c>
      <c r="I5855" s="24">
        <v>0.24549918166900001</v>
      </c>
      <c r="J5855" s="24">
        <v>0.24549918166900001</v>
      </c>
      <c r="K5855" s="24">
        <v>0.57283142389499997</v>
      </c>
      <c r="L5855" s="24">
        <v>85.679214402618996</v>
      </c>
      <c r="M5855" s="68">
        <v>13.256955810147</v>
      </c>
    </row>
    <row r="5856" spans="2:13" x14ac:dyDescent="0.2">
      <c r="D5856" s="174" t="s">
        <v>52</v>
      </c>
      <c r="E5856" s="20" t="s">
        <v>53</v>
      </c>
      <c r="F5856" s="22"/>
      <c r="G5856" s="21">
        <v>15</v>
      </c>
      <c r="H5856" s="110">
        <v>0</v>
      </c>
      <c r="I5856" s="74">
        <v>0</v>
      </c>
      <c r="J5856" s="74">
        <v>0</v>
      </c>
      <c r="K5856" s="74">
        <v>0</v>
      </c>
      <c r="L5856" s="78">
        <v>80</v>
      </c>
      <c r="M5856" s="128">
        <v>20</v>
      </c>
    </row>
    <row r="5857" spans="4:13" ht="24" x14ac:dyDescent="0.2">
      <c r="D5857" s="175"/>
      <c r="E5857" s="4" t="s">
        <v>54</v>
      </c>
      <c r="F5857" s="6"/>
      <c r="G5857" s="5">
        <v>122</v>
      </c>
      <c r="H5857" s="63">
        <v>0</v>
      </c>
      <c r="I5857" s="29">
        <v>0</v>
      </c>
      <c r="J5857" s="29">
        <v>0</v>
      </c>
      <c r="K5857" s="12">
        <v>0.81967213114799997</v>
      </c>
      <c r="L5857" s="12">
        <v>84.426229508196997</v>
      </c>
      <c r="M5857" s="34">
        <v>14.754098360656</v>
      </c>
    </row>
    <row r="5858" spans="4:13" x14ac:dyDescent="0.2">
      <c r="D5858" s="175"/>
      <c r="E5858" s="4" t="s">
        <v>55</v>
      </c>
      <c r="F5858" s="6"/>
      <c r="G5858" s="5">
        <v>43</v>
      </c>
      <c r="H5858" s="63">
        <v>0</v>
      </c>
      <c r="I5858" s="12">
        <v>2.3255813953489999</v>
      </c>
      <c r="J5858" s="29">
        <v>0</v>
      </c>
      <c r="K5858" s="29">
        <v>0</v>
      </c>
      <c r="L5858" s="12">
        <v>81.395348837208999</v>
      </c>
      <c r="M5858" s="34">
        <v>16.279069767442</v>
      </c>
    </row>
    <row r="5859" spans="4:13" x14ac:dyDescent="0.2">
      <c r="D5859" s="175"/>
      <c r="E5859" s="4" t="s">
        <v>56</v>
      </c>
      <c r="F5859" s="6"/>
      <c r="G5859" s="5">
        <v>60</v>
      </c>
      <c r="H5859" s="63">
        <v>0</v>
      </c>
      <c r="I5859" s="29">
        <v>0</v>
      </c>
      <c r="J5859" s="29">
        <v>0</v>
      </c>
      <c r="K5859" s="29">
        <v>0</v>
      </c>
      <c r="L5859" s="28">
        <v>91.666666666666998</v>
      </c>
      <c r="M5859" s="34">
        <v>8.333333333333</v>
      </c>
    </row>
    <row r="5860" spans="4:13" x14ac:dyDescent="0.2">
      <c r="D5860" s="175"/>
      <c r="E5860" s="4" t="s">
        <v>57</v>
      </c>
      <c r="F5860" s="6"/>
      <c r="G5860" s="5">
        <v>286</v>
      </c>
      <c r="H5860" s="63">
        <v>0</v>
      </c>
      <c r="I5860" s="29">
        <v>0</v>
      </c>
      <c r="J5860" s="12">
        <v>0.34965034965000003</v>
      </c>
      <c r="K5860" s="12">
        <v>0.69930069930100003</v>
      </c>
      <c r="L5860" s="28">
        <v>91.608391608391997</v>
      </c>
      <c r="M5860" s="101">
        <v>7.3426573426569997</v>
      </c>
    </row>
    <row r="5861" spans="4:13" x14ac:dyDescent="0.2">
      <c r="D5861" s="175"/>
      <c r="E5861" s="4" t="s">
        <v>58</v>
      </c>
      <c r="F5861" s="6"/>
      <c r="G5861" s="5">
        <v>129</v>
      </c>
      <c r="H5861" s="63">
        <v>0</v>
      </c>
      <c r="I5861" s="29">
        <v>0</v>
      </c>
      <c r="J5861" s="29">
        <v>0</v>
      </c>
      <c r="K5861" s="12">
        <v>1.550387596899</v>
      </c>
      <c r="L5861" s="12">
        <v>83.720930232558004</v>
      </c>
      <c r="M5861" s="34">
        <v>14.728682170542999</v>
      </c>
    </row>
    <row r="5862" spans="4:13" x14ac:dyDescent="0.2">
      <c r="D5862" s="175"/>
      <c r="E5862" s="4" t="s">
        <v>59</v>
      </c>
      <c r="F5862" s="6"/>
      <c r="G5862" s="5">
        <v>195</v>
      </c>
      <c r="H5862" s="63">
        <v>0</v>
      </c>
      <c r="I5862" s="29">
        <v>0</v>
      </c>
      <c r="J5862" s="29">
        <v>0</v>
      </c>
      <c r="K5862" s="12">
        <v>1.025641025641</v>
      </c>
      <c r="L5862" s="12">
        <v>86.153846153846004</v>
      </c>
      <c r="M5862" s="34">
        <v>12.820512820513001</v>
      </c>
    </row>
    <row r="5863" spans="4:13" x14ac:dyDescent="0.2">
      <c r="D5863" s="175"/>
      <c r="E5863" s="4" t="s">
        <v>60</v>
      </c>
      <c r="F5863" s="6"/>
      <c r="G5863" s="5">
        <v>176</v>
      </c>
      <c r="H5863" s="63">
        <v>0</v>
      </c>
      <c r="I5863" s="29">
        <v>0</v>
      </c>
      <c r="J5863" s="12">
        <v>1.136363636364</v>
      </c>
      <c r="K5863" s="29">
        <v>0</v>
      </c>
      <c r="L5863" s="12">
        <v>85.227272727273004</v>
      </c>
      <c r="M5863" s="34">
        <v>13.636363636364001</v>
      </c>
    </row>
    <row r="5864" spans="4:13" x14ac:dyDescent="0.2">
      <c r="D5864" s="175"/>
      <c r="E5864" s="4" t="s">
        <v>61</v>
      </c>
      <c r="F5864" s="6"/>
      <c r="G5864" s="5">
        <v>78</v>
      </c>
      <c r="H5864" s="63">
        <v>0</v>
      </c>
      <c r="I5864" s="29">
        <v>0</v>
      </c>
      <c r="J5864" s="29">
        <v>0</v>
      </c>
      <c r="K5864" s="29">
        <v>0</v>
      </c>
      <c r="L5864" s="12">
        <v>89.743589743589993</v>
      </c>
      <c r="M5864" s="34">
        <v>10.25641025641</v>
      </c>
    </row>
    <row r="5865" spans="4:13" x14ac:dyDescent="0.2">
      <c r="D5865" s="175"/>
      <c r="E5865" s="4" t="s">
        <v>62</v>
      </c>
      <c r="F5865" s="6"/>
      <c r="G5865" s="5">
        <v>113</v>
      </c>
      <c r="H5865" s="63">
        <v>0</v>
      </c>
      <c r="I5865" s="12">
        <v>1.769911504425</v>
      </c>
      <c r="J5865" s="29">
        <v>0</v>
      </c>
      <c r="K5865" s="29">
        <v>0</v>
      </c>
      <c r="L5865" s="61">
        <v>71.681415929203993</v>
      </c>
      <c r="M5865" s="107">
        <v>26.548672566372002</v>
      </c>
    </row>
    <row r="5866" spans="4:13" x14ac:dyDescent="0.2">
      <c r="D5866" s="174" t="s">
        <v>63</v>
      </c>
      <c r="E5866" s="20" t="s">
        <v>64</v>
      </c>
      <c r="F5866" s="22"/>
      <c r="G5866" s="21">
        <v>234</v>
      </c>
      <c r="H5866" s="110">
        <v>0</v>
      </c>
      <c r="I5866" s="19">
        <v>0.85470085470099999</v>
      </c>
      <c r="J5866" s="74">
        <v>0</v>
      </c>
      <c r="K5866" s="19">
        <v>1.2820512820509999</v>
      </c>
      <c r="L5866" s="78">
        <v>80.34188034188</v>
      </c>
      <c r="M5866" s="50">
        <v>17.521367521367999</v>
      </c>
    </row>
    <row r="5867" spans="4:13" x14ac:dyDescent="0.2">
      <c r="D5867" s="175"/>
      <c r="E5867" s="4" t="s">
        <v>65</v>
      </c>
      <c r="F5867" s="6"/>
      <c r="G5867" s="5">
        <v>172</v>
      </c>
      <c r="H5867" s="63">
        <v>0</v>
      </c>
      <c r="I5867" s="29">
        <v>0</v>
      </c>
      <c r="J5867" s="29">
        <v>0</v>
      </c>
      <c r="K5867" s="12">
        <v>0.58139534883699995</v>
      </c>
      <c r="L5867" s="33">
        <v>80.232558139535001</v>
      </c>
      <c r="M5867" s="97">
        <v>19.186046511628</v>
      </c>
    </row>
    <row r="5868" spans="4:13" x14ac:dyDescent="0.2">
      <c r="D5868" s="175"/>
      <c r="E5868" s="4" t="s">
        <v>66</v>
      </c>
      <c r="F5868" s="6"/>
      <c r="G5868" s="5">
        <v>165</v>
      </c>
      <c r="H5868" s="63">
        <v>0</v>
      </c>
      <c r="I5868" s="29">
        <v>0</v>
      </c>
      <c r="J5868" s="12">
        <v>0.60606060606099998</v>
      </c>
      <c r="K5868" s="29">
        <v>0</v>
      </c>
      <c r="L5868" s="12">
        <v>87.272727272726996</v>
      </c>
      <c r="M5868" s="34">
        <v>12.121212121212</v>
      </c>
    </row>
    <row r="5869" spans="4:13" x14ac:dyDescent="0.2">
      <c r="D5869" s="175"/>
      <c r="E5869" s="4" t="s">
        <v>67</v>
      </c>
      <c r="F5869" s="6"/>
      <c r="G5869" s="5">
        <v>158</v>
      </c>
      <c r="H5869" s="63">
        <v>0</v>
      </c>
      <c r="I5869" s="12">
        <v>0.63291139240500005</v>
      </c>
      <c r="J5869" s="29">
        <v>0</v>
      </c>
      <c r="K5869" s="29">
        <v>0</v>
      </c>
      <c r="L5869" s="12">
        <v>89.240506329113998</v>
      </c>
      <c r="M5869" s="34">
        <v>10.126582278480999</v>
      </c>
    </row>
    <row r="5870" spans="4:13" x14ac:dyDescent="0.2">
      <c r="D5870" s="175"/>
      <c r="E5870" s="4" t="s">
        <v>68</v>
      </c>
      <c r="F5870" s="6"/>
      <c r="G5870" s="5">
        <v>112</v>
      </c>
      <c r="H5870" s="63">
        <v>0</v>
      </c>
      <c r="I5870" s="29">
        <v>0</v>
      </c>
      <c r="J5870" s="29">
        <v>0</v>
      </c>
      <c r="K5870" s="12">
        <v>1.785714285714</v>
      </c>
      <c r="L5870" s="12">
        <v>88.392857142856997</v>
      </c>
      <c r="M5870" s="34">
        <v>9.8214285714289993</v>
      </c>
    </row>
    <row r="5871" spans="4:13" x14ac:dyDescent="0.2">
      <c r="D5871" s="175"/>
      <c r="E5871" s="4" t="s">
        <v>69</v>
      </c>
      <c r="F5871" s="6"/>
      <c r="G5871" s="5">
        <v>92</v>
      </c>
      <c r="H5871" s="63">
        <v>0</v>
      </c>
      <c r="I5871" s="29">
        <v>0</v>
      </c>
      <c r="J5871" s="12">
        <v>1.086956521739</v>
      </c>
      <c r="K5871" s="29">
        <v>0</v>
      </c>
      <c r="L5871" s="12">
        <v>90.217391304347998</v>
      </c>
      <c r="M5871" s="34">
        <v>8.6956521739130004</v>
      </c>
    </row>
    <row r="5872" spans="4:13" x14ac:dyDescent="0.2">
      <c r="D5872" s="175"/>
      <c r="E5872" s="4" t="s">
        <v>70</v>
      </c>
      <c r="F5872" s="6"/>
      <c r="G5872" s="5">
        <v>131</v>
      </c>
      <c r="H5872" s="63">
        <v>0</v>
      </c>
      <c r="I5872" s="29">
        <v>0</v>
      </c>
      <c r="J5872" s="29">
        <v>0</v>
      </c>
      <c r="K5872" s="12">
        <v>0.76335877862599999</v>
      </c>
      <c r="L5872" s="12">
        <v>86.259541984733005</v>
      </c>
      <c r="M5872" s="34">
        <v>12.977099236640999</v>
      </c>
    </row>
    <row r="5873" spans="2:13" x14ac:dyDescent="0.2">
      <c r="D5873" s="175"/>
      <c r="E5873" s="4" t="s">
        <v>71</v>
      </c>
      <c r="F5873" s="6"/>
      <c r="G5873" s="5">
        <v>71</v>
      </c>
      <c r="H5873" s="63">
        <v>0</v>
      </c>
      <c r="I5873" s="29">
        <v>0</v>
      </c>
      <c r="J5873" s="12">
        <v>1.4084507042250001</v>
      </c>
      <c r="K5873" s="29">
        <v>0</v>
      </c>
      <c r="L5873" s="12">
        <v>85.915492957745997</v>
      </c>
      <c r="M5873" s="34">
        <v>12.676056338027999</v>
      </c>
    </row>
    <row r="5874" spans="2:13" x14ac:dyDescent="0.2">
      <c r="D5874" s="176"/>
      <c r="E5874" s="59" t="s">
        <v>72</v>
      </c>
      <c r="F5874" s="60"/>
      <c r="G5874" s="56">
        <v>70</v>
      </c>
      <c r="H5874" s="115">
        <v>0</v>
      </c>
      <c r="I5874" s="80">
        <v>0</v>
      </c>
      <c r="J5874" s="80">
        <v>0</v>
      </c>
      <c r="K5874" s="80">
        <v>0</v>
      </c>
      <c r="L5874" s="102">
        <v>94.285714285713993</v>
      </c>
      <c r="M5874" s="144">
        <v>5.7142857142860004</v>
      </c>
    </row>
    <row r="5876" spans="2:13" x14ac:dyDescent="0.2">
      <c r="B5876" s="43" t="str">
        <f xml:space="preserve"> HYPERLINK("#'目次'!B219", "[213]")</f>
        <v>[213]</v>
      </c>
      <c r="C5876" s="31" t="s">
        <v>426</v>
      </c>
    </row>
    <row r="5879" spans="2:13" x14ac:dyDescent="0.2">
      <c r="C5879" s="31" t="s">
        <v>75</v>
      </c>
    </row>
    <row r="5880" spans="2:13" x14ac:dyDescent="0.2">
      <c r="D5880" s="177"/>
      <c r="E5880" s="178"/>
      <c r="F5880" s="178"/>
      <c r="G5880" s="40" t="s">
        <v>14</v>
      </c>
      <c r="H5880" s="42" t="s">
        <v>416</v>
      </c>
      <c r="I5880" s="15" t="s">
        <v>417</v>
      </c>
      <c r="J5880" s="15" t="s">
        <v>418</v>
      </c>
      <c r="K5880" s="15" t="s">
        <v>419</v>
      </c>
      <c r="L5880" s="15" t="s">
        <v>420</v>
      </c>
      <c r="M5880" s="44" t="s">
        <v>17</v>
      </c>
    </row>
    <row r="5881" spans="2:13" x14ac:dyDescent="0.2">
      <c r="D5881" s="179"/>
      <c r="E5881" s="180"/>
      <c r="F5881" s="180"/>
      <c r="G5881" s="39"/>
      <c r="H5881" s="41"/>
      <c r="I5881" s="14"/>
      <c r="J5881" s="14"/>
      <c r="K5881" s="14"/>
      <c r="L5881" s="14"/>
      <c r="M5881" s="38"/>
    </row>
    <row r="5882" spans="2:13" x14ac:dyDescent="0.2">
      <c r="D5882" s="58"/>
      <c r="E5882" s="53" t="s">
        <v>14</v>
      </c>
      <c r="F5882" s="52"/>
      <c r="G5882" s="37">
        <v>1222</v>
      </c>
      <c r="H5882" s="153">
        <v>0</v>
      </c>
      <c r="I5882" s="24">
        <v>0.24549918166900001</v>
      </c>
      <c r="J5882" s="24">
        <v>0.24549918166900001</v>
      </c>
      <c r="K5882" s="24">
        <v>0.57283142389499997</v>
      </c>
      <c r="L5882" s="24">
        <v>85.679214402618996</v>
      </c>
      <c r="M5882" s="68">
        <v>13.256955810147</v>
      </c>
    </row>
    <row r="5883" spans="2:13" x14ac:dyDescent="0.2">
      <c r="D5883" s="174" t="s">
        <v>36</v>
      </c>
      <c r="E5883" s="20" t="s">
        <v>76</v>
      </c>
      <c r="F5883" s="22"/>
      <c r="G5883" s="21">
        <v>629</v>
      </c>
      <c r="H5883" s="110">
        <v>0</v>
      </c>
      <c r="I5883" s="19">
        <v>0.31796502384699998</v>
      </c>
      <c r="J5883" s="19">
        <v>0.15898251192400001</v>
      </c>
      <c r="K5883" s="19">
        <v>0.63593004769499994</v>
      </c>
      <c r="L5883" s="19">
        <v>85.691573926868003</v>
      </c>
      <c r="M5883" s="50">
        <v>13.195548489666001</v>
      </c>
    </row>
    <row r="5884" spans="2:13" x14ac:dyDescent="0.2">
      <c r="D5884" s="175"/>
      <c r="E5884" s="4" t="s">
        <v>39</v>
      </c>
      <c r="F5884" s="6"/>
      <c r="G5884" s="5">
        <v>37</v>
      </c>
      <c r="H5884" s="63">
        <v>0</v>
      </c>
      <c r="I5884" s="29">
        <v>0</v>
      </c>
      <c r="J5884" s="29">
        <v>0</v>
      </c>
      <c r="K5884" s="29">
        <v>0</v>
      </c>
      <c r="L5884" s="12">
        <v>83.783783783784003</v>
      </c>
      <c r="M5884" s="34">
        <v>16.216216216216001</v>
      </c>
    </row>
    <row r="5885" spans="2:13" x14ac:dyDescent="0.2">
      <c r="D5885" s="175"/>
      <c r="E5885" s="4" t="s">
        <v>40</v>
      </c>
      <c r="F5885" s="6"/>
      <c r="G5885" s="5">
        <v>73</v>
      </c>
      <c r="H5885" s="63">
        <v>0</v>
      </c>
      <c r="I5885" s="29">
        <v>0</v>
      </c>
      <c r="J5885" s="29">
        <v>0</v>
      </c>
      <c r="K5885" s="29">
        <v>0</v>
      </c>
      <c r="L5885" s="28">
        <v>93.150684931507001</v>
      </c>
      <c r="M5885" s="101">
        <v>6.8493150684930004</v>
      </c>
    </row>
    <row r="5886" spans="2:13" x14ac:dyDescent="0.2">
      <c r="D5886" s="175"/>
      <c r="E5886" s="4" t="s">
        <v>41</v>
      </c>
      <c r="F5886" s="6"/>
      <c r="G5886" s="5">
        <v>108</v>
      </c>
      <c r="H5886" s="63">
        <v>0</v>
      </c>
      <c r="I5886" s="29">
        <v>0</v>
      </c>
      <c r="J5886" s="29">
        <v>0</v>
      </c>
      <c r="K5886" s="29">
        <v>0</v>
      </c>
      <c r="L5886" s="12">
        <v>89.814814814814994</v>
      </c>
      <c r="M5886" s="34">
        <v>10.185185185185</v>
      </c>
    </row>
    <row r="5887" spans="2:13" x14ac:dyDescent="0.2">
      <c r="D5887" s="175"/>
      <c r="E5887" s="4" t="s">
        <v>42</v>
      </c>
      <c r="F5887" s="6"/>
      <c r="G5887" s="5">
        <v>113</v>
      </c>
      <c r="H5887" s="63">
        <v>0</v>
      </c>
      <c r="I5887" s="29">
        <v>0</v>
      </c>
      <c r="J5887" s="29">
        <v>0</v>
      </c>
      <c r="K5887" s="12">
        <v>2.654867256637</v>
      </c>
      <c r="L5887" s="12">
        <v>88.495575221238994</v>
      </c>
      <c r="M5887" s="34">
        <v>8.8495575221239999</v>
      </c>
    </row>
    <row r="5888" spans="2:13" x14ac:dyDescent="0.2">
      <c r="D5888" s="175"/>
      <c r="E5888" s="4" t="s">
        <v>43</v>
      </c>
      <c r="F5888" s="6"/>
      <c r="G5888" s="5">
        <v>101</v>
      </c>
      <c r="H5888" s="63">
        <v>0</v>
      </c>
      <c r="I5888" s="29">
        <v>0</v>
      </c>
      <c r="J5888" s="12">
        <v>0.99009900990099997</v>
      </c>
      <c r="K5888" s="29">
        <v>0</v>
      </c>
      <c r="L5888" s="28">
        <v>91.089108910890999</v>
      </c>
      <c r="M5888" s="101">
        <v>7.9207920792079998</v>
      </c>
    </row>
    <row r="5889" spans="2:13" x14ac:dyDescent="0.2">
      <c r="D5889" s="175"/>
      <c r="E5889" s="4" t="s">
        <v>44</v>
      </c>
      <c r="F5889" s="6"/>
      <c r="G5889" s="5">
        <v>114</v>
      </c>
      <c r="H5889" s="63">
        <v>0</v>
      </c>
      <c r="I5889" s="12">
        <v>0.87719298245599997</v>
      </c>
      <c r="J5889" s="29">
        <v>0</v>
      </c>
      <c r="K5889" s="12">
        <v>0.87719298245599997</v>
      </c>
      <c r="L5889" s="33">
        <v>78.947368421053</v>
      </c>
      <c r="M5889" s="97">
        <v>19.298245614035</v>
      </c>
    </row>
    <row r="5890" spans="2:13" x14ac:dyDescent="0.2">
      <c r="D5890" s="175"/>
      <c r="E5890" s="4" t="s">
        <v>45</v>
      </c>
      <c r="F5890" s="6"/>
      <c r="G5890" s="5">
        <v>83</v>
      </c>
      <c r="H5890" s="63">
        <v>0</v>
      </c>
      <c r="I5890" s="12">
        <v>1.204819277108</v>
      </c>
      <c r="J5890" s="29">
        <v>0</v>
      </c>
      <c r="K5890" s="29">
        <v>0</v>
      </c>
      <c r="L5890" s="61">
        <v>73.493975903614</v>
      </c>
      <c r="M5890" s="107">
        <v>25.301204819277</v>
      </c>
    </row>
    <row r="5891" spans="2:13" x14ac:dyDescent="0.2">
      <c r="D5891" s="174" t="s">
        <v>37</v>
      </c>
      <c r="E5891" s="20" t="s">
        <v>77</v>
      </c>
      <c r="F5891" s="22"/>
      <c r="G5891" s="21">
        <v>593</v>
      </c>
      <c r="H5891" s="110">
        <v>0</v>
      </c>
      <c r="I5891" s="19">
        <v>0.16863406408100001</v>
      </c>
      <c r="J5891" s="19">
        <v>0.33726812816200002</v>
      </c>
      <c r="K5891" s="19">
        <v>0.50590219224300004</v>
      </c>
      <c r="L5891" s="19">
        <v>85.666104553119993</v>
      </c>
      <c r="M5891" s="50">
        <v>13.322091062395</v>
      </c>
    </row>
    <row r="5892" spans="2:13" x14ac:dyDescent="0.2">
      <c r="D5892" s="175"/>
      <c r="E5892" s="4" t="s">
        <v>39</v>
      </c>
      <c r="F5892" s="6"/>
      <c r="G5892" s="5">
        <v>27</v>
      </c>
      <c r="H5892" s="63">
        <v>0</v>
      </c>
      <c r="I5892" s="29">
        <v>0</v>
      </c>
      <c r="J5892" s="29">
        <v>0</v>
      </c>
      <c r="K5892" s="29">
        <v>0</v>
      </c>
      <c r="L5892" s="28">
        <v>92.592592592592993</v>
      </c>
      <c r="M5892" s="101">
        <v>7.4074074074069998</v>
      </c>
    </row>
    <row r="5893" spans="2:13" x14ac:dyDescent="0.2">
      <c r="D5893" s="175"/>
      <c r="E5893" s="4" t="s">
        <v>40</v>
      </c>
      <c r="F5893" s="6"/>
      <c r="G5893" s="5">
        <v>74</v>
      </c>
      <c r="H5893" s="63">
        <v>0</v>
      </c>
      <c r="I5893" s="29">
        <v>0</v>
      </c>
      <c r="J5893" s="29">
        <v>0</v>
      </c>
      <c r="K5893" s="12">
        <v>1.351351351351</v>
      </c>
      <c r="L5893" s="28">
        <v>93.243243243243001</v>
      </c>
      <c r="M5893" s="101">
        <v>5.4054054054050003</v>
      </c>
    </row>
    <row r="5894" spans="2:13" x14ac:dyDescent="0.2">
      <c r="D5894" s="175"/>
      <c r="E5894" s="4" t="s">
        <v>41</v>
      </c>
      <c r="F5894" s="6"/>
      <c r="G5894" s="5">
        <v>96</v>
      </c>
      <c r="H5894" s="63">
        <v>0</v>
      </c>
      <c r="I5894" s="29">
        <v>0</v>
      </c>
      <c r="J5894" s="29">
        <v>0</v>
      </c>
      <c r="K5894" s="12">
        <v>1.041666666667</v>
      </c>
      <c r="L5894" s="28">
        <v>91.666666666666998</v>
      </c>
      <c r="M5894" s="101">
        <v>7.291666666667</v>
      </c>
    </row>
    <row r="5895" spans="2:13" x14ac:dyDescent="0.2">
      <c r="D5895" s="175"/>
      <c r="E5895" s="4" t="s">
        <v>42</v>
      </c>
      <c r="F5895" s="6"/>
      <c r="G5895" s="5">
        <v>97</v>
      </c>
      <c r="H5895" s="63">
        <v>0</v>
      </c>
      <c r="I5895" s="29">
        <v>0</v>
      </c>
      <c r="J5895" s="29">
        <v>0</v>
      </c>
      <c r="K5895" s="29">
        <v>0</v>
      </c>
      <c r="L5895" s="12">
        <v>86.597938144330001</v>
      </c>
      <c r="M5895" s="34">
        <v>13.40206185567</v>
      </c>
    </row>
    <row r="5896" spans="2:13" x14ac:dyDescent="0.2">
      <c r="D5896" s="175"/>
      <c r="E5896" s="4" t="s">
        <v>43</v>
      </c>
      <c r="F5896" s="6"/>
      <c r="G5896" s="5">
        <v>103</v>
      </c>
      <c r="H5896" s="63">
        <v>0</v>
      </c>
      <c r="I5896" s="29">
        <v>0</v>
      </c>
      <c r="J5896" s="29">
        <v>0</v>
      </c>
      <c r="K5896" s="12">
        <v>0.97087378640800004</v>
      </c>
      <c r="L5896" s="12">
        <v>87.378640776699001</v>
      </c>
      <c r="M5896" s="34">
        <v>11.650485436893</v>
      </c>
    </row>
    <row r="5897" spans="2:13" x14ac:dyDescent="0.2">
      <c r="D5897" s="175"/>
      <c r="E5897" s="4" t="s">
        <v>44</v>
      </c>
      <c r="F5897" s="6"/>
      <c r="G5897" s="5">
        <v>109</v>
      </c>
      <c r="H5897" s="63">
        <v>0</v>
      </c>
      <c r="I5897" s="29">
        <v>0</v>
      </c>
      <c r="J5897" s="12">
        <v>0.91743119266100004</v>
      </c>
      <c r="K5897" s="29">
        <v>0</v>
      </c>
      <c r="L5897" s="12">
        <v>84.403669724771007</v>
      </c>
      <c r="M5897" s="34">
        <v>14.678899082569</v>
      </c>
    </row>
    <row r="5898" spans="2:13" x14ac:dyDescent="0.2">
      <c r="D5898" s="176"/>
      <c r="E5898" s="59" t="s">
        <v>45</v>
      </c>
      <c r="F5898" s="60"/>
      <c r="G5898" s="56">
        <v>87</v>
      </c>
      <c r="H5898" s="115">
        <v>0</v>
      </c>
      <c r="I5898" s="47">
        <v>1.149425287356</v>
      </c>
      <c r="J5898" s="47">
        <v>1.149425287356</v>
      </c>
      <c r="K5898" s="80">
        <v>0</v>
      </c>
      <c r="L5898" s="92">
        <v>68.965517241379004</v>
      </c>
      <c r="M5898" s="117">
        <v>28.735632183907999</v>
      </c>
    </row>
    <row r="5900" spans="2:13" x14ac:dyDescent="0.2">
      <c r="B5900" s="43" t="str">
        <f xml:space="preserve"> HYPERLINK("#'目次'!B220", "[214]")</f>
        <v>[214]</v>
      </c>
      <c r="C5900" s="31" t="s">
        <v>429</v>
      </c>
    </row>
    <row r="5904" spans="2:13" x14ac:dyDescent="0.2">
      <c r="D5904" s="177"/>
      <c r="E5904" s="178"/>
      <c r="F5904" s="178"/>
      <c r="G5904" s="40" t="s">
        <v>14</v>
      </c>
      <c r="H5904" s="42" t="s">
        <v>416</v>
      </c>
      <c r="I5904" s="15" t="s">
        <v>417</v>
      </c>
      <c r="J5904" s="15" t="s">
        <v>418</v>
      </c>
      <c r="K5904" s="15" t="s">
        <v>419</v>
      </c>
      <c r="L5904" s="15" t="s">
        <v>420</v>
      </c>
      <c r="M5904" s="44" t="s">
        <v>17</v>
      </c>
    </row>
    <row r="5905" spans="4:13" x14ac:dyDescent="0.2">
      <c r="D5905" s="179"/>
      <c r="E5905" s="180"/>
      <c r="F5905" s="180"/>
      <c r="G5905" s="39"/>
      <c r="H5905" s="41"/>
      <c r="I5905" s="14"/>
      <c r="J5905" s="14"/>
      <c r="K5905" s="14"/>
      <c r="L5905" s="14"/>
      <c r="M5905" s="38"/>
    </row>
    <row r="5906" spans="4:13" x14ac:dyDescent="0.2">
      <c r="D5906" s="58"/>
      <c r="E5906" s="53" t="s">
        <v>14</v>
      </c>
      <c r="F5906" s="52"/>
      <c r="G5906" s="37">
        <v>1222</v>
      </c>
      <c r="H5906" s="24">
        <v>2.6186579378069998</v>
      </c>
      <c r="I5906" s="24">
        <v>16.448445171848999</v>
      </c>
      <c r="J5906" s="24">
        <v>69.639934533551994</v>
      </c>
      <c r="K5906" s="24">
        <v>5.1554828150569998</v>
      </c>
      <c r="L5906" s="24">
        <v>3.764320785597</v>
      </c>
      <c r="M5906" s="68">
        <v>2.3731587561369998</v>
      </c>
    </row>
    <row r="5907" spans="4:13" x14ac:dyDescent="0.2">
      <c r="D5907" s="174" t="s">
        <v>18</v>
      </c>
      <c r="E5907" s="20" t="s">
        <v>19</v>
      </c>
      <c r="F5907" s="22"/>
      <c r="G5907" s="21">
        <v>57</v>
      </c>
      <c r="H5907" s="51">
        <v>1.7543859649119999</v>
      </c>
      <c r="I5907" s="78">
        <v>10.526315789473999</v>
      </c>
      <c r="J5907" s="19">
        <v>73.684210526315994</v>
      </c>
      <c r="K5907" s="19">
        <v>8.7719298245609991</v>
      </c>
      <c r="L5907" s="19">
        <v>3.508771929825</v>
      </c>
      <c r="M5907" s="50">
        <v>1.7543859649119999</v>
      </c>
    </row>
    <row r="5908" spans="4:13" x14ac:dyDescent="0.2">
      <c r="D5908" s="175"/>
      <c r="E5908" s="4" t="s">
        <v>20</v>
      </c>
      <c r="F5908" s="6"/>
      <c r="G5908" s="5">
        <v>84</v>
      </c>
      <c r="H5908" s="32">
        <v>3.5714285714290002</v>
      </c>
      <c r="I5908" s="12">
        <v>20.238095238094999</v>
      </c>
      <c r="J5908" s="33">
        <v>64.285714285713993</v>
      </c>
      <c r="K5908" s="12">
        <v>4.7619047619049999</v>
      </c>
      <c r="L5908" s="12">
        <v>2.3809523809519999</v>
      </c>
      <c r="M5908" s="34">
        <v>4.7619047619049999</v>
      </c>
    </row>
    <row r="5909" spans="4:13" x14ac:dyDescent="0.2">
      <c r="D5909" s="175"/>
      <c r="E5909" s="4" t="s">
        <v>21</v>
      </c>
      <c r="F5909" s="6"/>
      <c r="G5909" s="5">
        <v>487</v>
      </c>
      <c r="H5909" s="32">
        <v>1.8480492813139999</v>
      </c>
      <c r="I5909" s="12">
        <v>18.480492813142</v>
      </c>
      <c r="J5909" s="12">
        <v>69.815195071868999</v>
      </c>
      <c r="K5909" s="12">
        <v>5.7494866529769997</v>
      </c>
      <c r="L5909" s="12">
        <v>2.0533880903489998</v>
      </c>
      <c r="M5909" s="34">
        <v>2.0533880903489998</v>
      </c>
    </row>
    <row r="5910" spans="4:13" x14ac:dyDescent="0.2">
      <c r="D5910" s="175"/>
      <c r="E5910" s="4" t="s">
        <v>22</v>
      </c>
      <c r="F5910" s="6"/>
      <c r="G5910" s="5">
        <v>35</v>
      </c>
      <c r="H5910" s="32">
        <v>5.7142857142860004</v>
      </c>
      <c r="I5910" s="28">
        <v>25.714285714286</v>
      </c>
      <c r="J5910" s="61">
        <v>57.142857142856997</v>
      </c>
      <c r="K5910" s="12">
        <v>5.7142857142860004</v>
      </c>
      <c r="L5910" s="12">
        <v>5.7142857142860004</v>
      </c>
      <c r="M5910" s="62">
        <v>0</v>
      </c>
    </row>
    <row r="5911" spans="4:13" x14ac:dyDescent="0.2">
      <c r="D5911" s="175"/>
      <c r="E5911" s="4" t="s">
        <v>23</v>
      </c>
      <c r="F5911" s="6"/>
      <c r="G5911" s="5">
        <v>143</v>
      </c>
      <c r="H5911" s="32">
        <v>3.4965034965030002</v>
      </c>
      <c r="I5911" s="12">
        <v>11.888111888112</v>
      </c>
      <c r="J5911" s="12">
        <v>73.426573426573</v>
      </c>
      <c r="K5911" s="12">
        <v>3.4965034965030002</v>
      </c>
      <c r="L5911" s="12">
        <v>5.594405594406</v>
      </c>
      <c r="M5911" s="34">
        <v>2.0979020979020002</v>
      </c>
    </row>
    <row r="5912" spans="4:13" x14ac:dyDescent="0.2">
      <c r="D5912" s="175"/>
      <c r="E5912" s="4" t="s">
        <v>24</v>
      </c>
      <c r="F5912" s="6"/>
      <c r="G5912" s="5">
        <v>187</v>
      </c>
      <c r="H5912" s="32">
        <v>1.6042780748659999</v>
      </c>
      <c r="I5912" s="12">
        <v>14.973262032086</v>
      </c>
      <c r="J5912" s="12">
        <v>72.192513368983995</v>
      </c>
      <c r="K5912" s="12">
        <v>4.2780748663099999</v>
      </c>
      <c r="L5912" s="12">
        <v>4.2780748663099999</v>
      </c>
      <c r="M5912" s="34">
        <v>2.673796791444</v>
      </c>
    </row>
    <row r="5913" spans="4:13" x14ac:dyDescent="0.2">
      <c r="D5913" s="175"/>
      <c r="E5913" s="4" t="s">
        <v>25</v>
      </c>
      <c r="F5913" s="6"/>
      <c r="G5913" s="5">
        <v>71</v>
      </c>
      <c r="H5913" s="32">
        <v>4.2253521126760001</v>
      </c>
      <c r="I5913" s="12">
        <v>18.309859154929999</v>
      </c>
      <c r="J5913" s="12">
        <v>64.788732394365994</v>
      </c>
      <c r="K5913" s="12">
        <v>5.6338028169010004</v>
      </c>
      <c r="L5913" s="12">
        <v>4.2253521126760001</v>
      </c>
      <c r="M5913" s="34">
        <v>2.8169014084509998</v>
      </c>
    </row>
    <row r="5914" spans="4:13" x14ac:dyDescent="0.2">
      <c r="D5914" s="175"/>
      <c r="E5914" s="4" t="s">
        <v>26</v>
      </c>
      <c r="F5914" s="6"/>
      <c r="G5914" s="5">
        <v>30</v>
      </c>
      <c r="H5914" s="75">
        <v>10</v>
      </c>
      <c r="I5914" s="12">
        <v>20</v>
      </c>
      <c r="J5914" s="33">
        <v>60</v>
      </c>
      <c r="K5914" s="12">
        <v>3.333333333333</v>
      </c>
      <c r="L5914" s="12">
        <v>6.666666666667</v>
      </c>
      <c r="M5914" s="62">
        <v>0</v>
      </c>
    </row>
    <row r="5915" spans="4:13" x14ac:dyDescent="0.2">
      <c r="D5915" s="175"/>
      <c r="E5915" s="4" t="s">
        <v>27</v>
      </c>
      <c r="F5915" s="6"/>
      <c r="G5915" s="5">
        <v>70</v>
      </c>
      <c r="H5915" s="32">
        <v>1.4285714285710001</v>
      </c>
      <c r="I5915" s="61">
        <v>4.2857142857139996</v>
      </c>
      <c r="J5915" s="12">
        <v>74.285714285713993</v>
      </c>
      <c r="K5915" s="12">
        <v>5.7142857142860004</v>
      </c>
      <c r="L5915" s="28">
        <v>11.428571428571001</v>
      </c>
      <c r="M5915" s="34">
        <v>2.8571428571430002</v>
      </c>
    </row>
    <row r="5916" spans="4:13" x14ac:dyDescent="0.2">
      <c r="D5916" s="175"/>
      <c r="E5916" s="4" t="s">
        <v>28</v>
      </c>
      <c r="F5916" s="6"/>
      <c r="G5916" s="5">
        <v>51</v>
      </c>
      <c r="H5916" s="32">
        <v>3.9215686274510002</v>
      </c>
      <c r="I5916" s="28">
        <v>21.568627450979999</v>
      </c>
      <c r="J5916" s="12">
        <v>66.666666666666998</v>
      </c>
      <c r="K5916" s="12">
        <v>1.9607843137250001</v>
      </c>
      <c r="L5916" s="12">
        <v>1.9607843137250001</v>
      </c>
      <c r="M5916" s="34">
        <v>3.9215686274510002</v>
      </c>
    </row>
    <row r="5917" spans="4:13" x14ac:dyDescent="0.2">
      <c r="D5917" s="175"/>
      <c r="E5917" s="4" t="s">
        <v>29</v>
      </c>
      <c r="F5917" s="6"/>
      <c r="G5917" s="5">
        <v>7</v>
      </c>
      <c r="H5917" s="63">
        <v>0</v>
      </c>
      <c r="I5917" s="12">
        <v>14.285714285714</v>
      </c>
      <c r="J5917" s="12">
        <v>71.428571428571004</v>
      </c>
      <c r="K5917" s="28">
        <v>14.285714285714</v>
      </c>
      <c r="L5917" s="29">
        <v>0</v>
      </c>
      <c r="M5917" s="62">
        <v>0</v>
      </c>
    </row>
    <row r="5918" spans="4:13" x14ac:dyDescent="0.2">
      <c r="D5918" s="174" t="s">
        <v>30</v>
      </c>
      <c r="E5918" s="20" t="s">
        <v>31</v>
      </c>
      <c r="F5918" s="22"/>
      <c r="G5918" s="21">
        <v>393</v>
      </c>
      <c r="H5918" s="51">
        <v>2.2900763358780001</v>
      </c>
      <c r="I5918" s="19">
        <v>20.610687022901001</v>
      </c>
      <c r="J5918" s="19">
        <v>66.157760814249002</v>
      </c>
      <c r="K5918" s="19">
        <v>5.5979643765900002</v>
      </c>
      <c r="L5918" s="19">
        <v>3.3078880407120002</v>
      </c>
      <c r="M5918" s="50">
        <v>2.0356234096689998</v>
      </c>
    </row>
    <row r="5919" spans="4:13" x14ac:dyDescent="0.2">
      <c r="D5919" s="175"/>
      <c r="E5919" s="4" t="s">
        <v>32</v>
      </c>
      <c r="F5919" s="6"/>
      <c r="G5919" s="5">
        <v>352</v>
      </c>
      <c r="H5919" s="32">
        <v>3.693181818182</v>
      </c>
      <c r="I5919" s="12">
        <v>15.056818181818</v>
      </c>
      <c r="J5919" s="12">
        <v>67.045454545455001</v>
      </c>
      <c r="K5919" s="12">
        <v>5.9659090909090002</v>
      </c>
      <c r="L5919" s="12">
        <v>5.3977272727269998</v>
      </c>
      <c r="M5919" s="34">
        <v>2.8409090909089998</v>
      </c>
    </row>
    <row r="5920" spans="4:13" x14ac:dyDescent="0.2">
      <c r="D5920" s="175"/>
      <c r="E5920" s="4" t="s">
        <v>33</v>
      </c>
      <c r="F5920" s="6"/>
      <c r="G5920" s="5">
        <v>388</v>
      </c>
      <c r="H5920" s="32">
        <v>1.5463917525769999</v>
      </c>
      <c r="I5920" s="12">
        <v>13.144329896906999</v>
      </c>
      <c r="J5920" s="28">
        <v>75</v>
      </c>
      <c r="K5920" s="12">
        <v>4.639175257732</v>
      </c>
      <c r="L5920" s="12">
        <v>3.3505154639180001</v>
      </c>
      <c r="M5920" s="34">
        <v>2.319587628866</v>
      </c>
    </row>
    <row r="5921" spans="2:13" x14ac:dyDescent="0.2">
      <c r="D5921" s="175"/>
      <c r="E5921" s="4" t="s">
        <v>34</v>
      </c>
      <c r="F5921" s="6"/>
      <c r="G5921" s="5">
        <v>89</v>
      </c>
      <c r="H5921" s="32">
        <v>4.4943820224720001</v>
      </c>
      <c r="I5921" s="12">
        <v>17.977528089888001</v>
      </c>
      <c r="J5921" s="12">
        <v>71.910112359550993</v>
      </c>
      <c r="K5921" s="12">
        <v>2.2471910112360001</v>
      </c>
      <c r="L5921" s="12">
        <v>1.123595505618</v>
      </c>
      <c r="M5921" s="34">
        <v>2.2471910112360001</v>
      </c>
    </row>
    <row r="5922" spans="2:13" x14ac:dyDescent="0.2">
      <c r="D5922" s="174" t="s">
        <v>35</v>
      </c>
      <c r="E5922" s="20" t="s">
        <v>36</v>
      </c>
      <c r="F5922" s="22"/>
      <c r="G5922" s="21">
        <v>629</v>
      </c>
      <c r="H5922" s="51">
        <v>2.2257551669320002</v>
      </c>
      <c r="I5922" s="19">
        <v>16.375198728139999</v>
      </c>
      <c r="J5922" s="19">
        <v>71.065182829888997</v>
      </c>
      <c r="K5922" s="19">
        <v>4.1335453100160002</v>
      </c>
      <c r="L5922" s="19">
        <v>3.9745627980920002</v>
      </c>
      <c r="M5922" s="50">
        <v>2.2257551669320002</v>
      </c>
    </row>
    <row r="5923" spans="2:13" x14ac:dyDescent="0.2">
      <c r="D5923" s="175"/>
      <c r="E5923" s="4" t="s">
        <v>37</v>
      </c>
      <c r="F5923" s="6"/>
      <c r="G5923" s="5">
        <v>593</v>
      </c>
      <c r="H5923" s="32">
        <v>3.0354131534570001</v>
      </c>
      <c r="I5923" s="12">
        <v>16.526138279933001</v>
      </c>
      <c r="J5923" s="12">
        <v>68.128161888701996</v>
      </c>
      <c r="K5923" s="12">
        <v>6.2394603709950003</v>
      </c>
      <c r="L5923" s="12">
        <v>3.5413153457000002</v>
      </c>
      <c r="M5923" s="34">
        <v>2.5295109612140001</v>
      </c>
    </row>
    <row r="5924" spans="2:13" x14ac:dyDescent="0.2">
      <c r="D5924" s="174" t="s">
        <v>38</v>
      </c>
      <c r="E5924" s="20" t="s">
        <v>39</v>
      </c>
      <c r="F5924" s="22"/>
      <c r="G5924" s="21">
        <v>64</v>
      </c>
      <c r="H5924" s="110">
        <v>0</v>
      </c>
      <c r="I5924" s="78">
        <v>7.8125</v>
      </c>
      <c r="J5924" s="19">
        <v>70.3125</v>
      </c>
      <c r="K5924" s="88">
        <v>10.9375</v>
      </c>
      <c r="L5924" s="88">
        <v>9.375</v>
      </c>
      <c r="M5924" s="50">
        <v>1.5625</v>
      </c>
    </row>
    <row r="5925" spans="2:13" x14ac:dyDescent="0.2">
      <c r="D5925" s="175"/>
      <c r="E5925" s="4" t="s">
        <v>40</v>
      </c>
      <c r="F5925" s="6"/>
      <c r="G5925" s="5">
        <v>147</v>
      </c>
      <c r="H5925" s="32">
        <v>0.68027210884400002</v>
      </c>
      <c r="I5925" s="12">
        <v>14.285714285714</v>
      </c>
      <c r="J5925" s="33">
        <v>63.945578231292998</v>
      </c>
      <c r="K5925" s="28">
        <v>10.204081632653001</v>
      </c>
      <c r="L5925" s="28">
        <v>9.5238095238099998</v>
      </c>
      <c r="M5925" s="34">
        <v>1.360544217687</v>
      </c>
    </row>
    <row r="5926" spans="2:13" x14ac:dyDescent="0.2">
      <c r="D5926" s="175"/>
      <c r="E5926" s="4" t="s">
        <v>41</v>
      </c>
      <c r="F5926" s="6"/>
      <c r="G5926" s="5">
        <v>204</v>
      </c>
      <c r="H5926" s="32">
        <v>0.49019607843099999</v>
      </c>
      <c r="I5926" s="12">
        <v>12.745098039216</v>
      </c>
      <c r="J5926" s="28">
        <v>77.450980392157007</v>
      </c>
      <c r="K5926" s="12">
        <v>5.8823529411760003</v>
      </c>
      <c r="L5926" s="12">
        <v>2.4509803921570001</v>
      </c>
      <c r="M5926" s="34">
        <v>0.98039215686299996</v>
      </c>
    </row>
    <row r="5927" spans="2:13" x14ac:dyDescent="0.2">
      <c r="D5927" s="175"/>
      <c r="E5927" s="4" t="s">
        <v>42</v>
      </c>
      <c r="F5927" s="6"/>
      <c r="G5927" s="5">
        <v>210</v>
      </c>
      <c r="H5927" s="32">
        <v>3.333333333333</v>
      </c>
      <c r="I5927" s="12">
        <v>16.190476190476002</v>
      </c>
      <c r="J5927" s="12">
        <v>73.809523809523995</v>
      </c>
      <c r="K5927" s="12">
        <v>1.9047619047619999</v>
      </c>
      <c r="L5927" s="12">
        <v>3.333333333333</v>
      </c>
      <c r="M5927" s="34">
        <v>1.4285714285710001</v>
      </c>
    </row>
    <row r="5928" spans="2:13" x14ac:dyDescent="0.2">
      <c r="D5928" s="175"/>
      <c r="E5928" s="4" t="s">
        <v>43</v>
      </c>
      <c r="F5928" s="6"/>
      <c r="G5928" s="5">
        <v>204</v>
      </c>
      <c r="H5928" s="32">
        <v>4.4117647058819998</v>
      </c>
      <c r="I5928" s="12">
        <v>13.235294117646999</v>
      </c>
      <c r="J5928" s="12">
        <v>72.549019607842993</v>
      </c>
      <c r="K5928" s="12">
        <v>4.9019607843140003</v>
      </c>
      <c r="L5928" s="12">
        <v>2.9411764705880001</v>
      </c>
      <c r="M5928" s="34">
        <v>1.9607843137250001</v>
      </c>
    </row>
    <row r="5929" spans="2:13" x14ac:dyDescent="0.2">
      <c r="D5929" s="175"/>
      <c r="E5929" s="4" t="s">
        <v>44</v>
      </c>
      <c r="F5929" s="6"/>
      <c r="G5929" s="5">
        <v>223</v>
      </c>
      <c r="H5929" s="32">
        <v>4.4843049327350002</v>
      </c>
      <c r="I5929" s="12">
        <v>20.179372197309</v>
      </c>
      <c r="J5929" s="12">
        <v>65.919282511210994</v>
      </c>
      <c r="K5929" s="12">
        <v>2.690582959641</v>
      </c>
      <c r="L5929" s="12">
        <v>2.2421524663680001</v>
      </c>
      <c r="M5929" s="34">
        <v>4.4843049327350002</v>
      </c>
    </row>
    <row r="5930" spans="2:13" x14ac:dyDescent="0.2">
      <c r="D5930" s="176"/>
      <c r="E5930" s="59" t="s">
        <v>45</v>
      </c>
      <c r="F5930" s="60"/>
      <c r="G5930" s="56">
        <v>170</v>
      </c>
      <c r="H5930" s="83">
        <v>2.352941176471</v>
      </c>
      <c r="I5930" s="102">
        <v>25.294117647059</v>
      </c>
      <c r="J5930" s="95">
        <v>61.176470588234999</v>
      </c>
      <c r="K5930" s="47">
        <v>5.2941176470590001</v>
      </c>
      <c r="L5930" s="47">
        <v>1.764705882353</v>
      </c>
      <c r="M5930" s="85">
        <v>4.1176470588239997</v>
      </c>
    </row>
    <row r="5932" spans="2:13" x14ac:dyDescent="0.2">
      <c r="B5932" s="43" t="str">
        <f xml:space="preserve"> HYPERLINK("#'目次'!B221", "[215]")</f>
        <v>[215]</v>
      </c>
      <c r="C5932" s="31" t="s">
        <v>429</v>
      </c>
    </row>
    <row r="5936" spans="2:13" x14ac:dyDescent="0.2">
      <c r="D5936" s="177"/>
      <c r="E5936" s="178"/>
      <c r="F5936" s="178"/>
      <c r="G5936" s="40" t="s">
        <v>14</v>
      </c>
      <c r="H5936" s="42" t="s">
        <v>416</v>
      </c>
      <c r="I5936" s="15" t="s">
        <v>417</v>
      </c>
      <c r="J5936" s="15" t="s">
        <v>418</v>
      </c>
      <c r="K5936" s="15" t="s">
        <v>419</v>
      </c>
      <c r="L5936" s="15" t="s">
        <v>420</v>
      </c>
      <c r="M5936" s="44" t="s">
        <v>17</v>
      </c>
    </row>
    <row r="5937" spans="4:13" x14ac:dyDescent="0.2">
      <c r="D5937" s="179"/>
      <c r="E5937" s="180"/>
      <c r="F5937" s="180"/>
      <c r="G5937" s="39"/>
      <c r="H5937" s="41"/>
      <c r="I5937" s="14"/>
      <c r="J5937" s="14"/>
      <c r="K5937" s="14"/>
      <c r="L5937" s="14"/>
      <c r="M5937" s="38"/>
    </row>
    <row r="5938" spans="4:13" x14ac:dyDescent="0.2">
      <c r="D5938" s="58"/>
      <c r="E5938" s="53" t="s">
        <v>14</v>
      </c>
      <c r="F5938" s="52"/>
      <c r="G5938" s="37">
        <v>1222</v>
      </c>
      <c r="H5938" s="24">
        <v>2.6186579378069998</v>
      </c>
      <c r="I5938" s="24">
        <v>16.448445171848999</v>
      </c>
      <c r="J5938" s="24">
        <v>69.639934533551994</v>
      </c>
      <c r="K5938" s="24">
        <v>5.1554828150569998</v>
      </c>
      <c r="L5938" s="24">
        <v>3.764320785597</v>
      </c>
      <c r="M5938" s="68">
        <v>2.3731587561369998</v>
      </c>
    </row>
    <row r="5939" spans="4:13" x14ac:dyDescent="0.2">
      <c r="D5939" s="174" t="s">
        <v>52</v>
      </c>
      <c r="E5939" s="20" t="s">
        <v>53</v>
      </c>
      <c r="F5939" s="22"/>
      <c r="G5939" s="21">
        <v>15</v>
      </c>
      <c r="H5939" s="110">
        <v>0</v>
      </c>
      <c r="I5939" s="19">
        <v>20</v>
      </c>
      <c r="J5939" s="19">
        <v>66.666666666666998</v>
      </c>
      <c r="K5939" s="123">
        <v>0</v>
      </c>
      <c r="L5939" s="19">
        <v>6.666666666667</v>
      </c>
      <c r="M5939" s="50">
        <v>6.666666666667</v>
      </c>
    </row>
    <row r="5940" spans="4:13" ht="24" x14ac:dyDescent="0.2">
      <c r="D5940" s="175"/>
      <c r="E5940" s="4" t="s">
        <v>54</v>
      </c>
      <c r="F5940" s="6"/>
      <c r="G5940" s="5">
        <v>122</v>
      </c>
      <c r="H5940" s="32">
        <v>6.5573770491800003</v>
      </c>
      <c r="I5940" s="28">
        <v>22.131147540983999</v>
      </c>
      <c r="J5940" s="33">
        <v>63.114754098360997</v>
      </c>
      <c r="K5940" s="12">
        <v>4.0983606557380003</v>
      </c>
      <c r="L5940" s="12">
        <v>2.459016393443</v>
      </c>
      <c r="M5940" s="34">
        <v>1.6393442622950001</v>
      </c>
    </row>
    <row r="5941" spans="4:13" x14ac:dyDescent="0.2">
      <c r="D5941" s="175"/>
      <c r="E5941" s="4" t="s">
        <v>55</v>
      </c>
      <c r="F5941" s="6"/>
      <c r="G5941" s="5">
        <v>43</v>
      </c>
      <c r="H5941" s="32">
        <v>2.3255813953489999</v>
      </c>
      <c r="I5941" s="12">
        <v>16.279069767442</v>
      </c>
      <c r="J5941" s="28">
        <v>76.744186046511999</v>
      </c>
      <c r="K5941" s="12">
        <v>2.3255813953489999</v>
      </c>
      <c r="L5941" s="29">
        <v>0</v>
      </c>
      <c r="M5941" s="34">
        <v>2.3255813953489999</v>
      </c>
    </row>
    <row r="5942" spans="4:13" x14ac:dyDescent="0.2">
      <c r="D5942" s="175"/>
      <c r="E5942" s="4" t="s">
        <v>56</v>
      </c>
      <c r="F5942" s="6"/>
      <c r="G5942" s="5">
        <v>60</v>
      </c>
      <c r="H5942" s="32">
        <v>3.333333333333</v>
      </c>
      <c r="I5942" s="12">
        <v>11.666666666667</v>
      </c>
      <c r="J5942" s="49">
        <v>80</v>
      </c>
      <c r="K5942" s="90">
        <v>0</v>
      </c>
      <c r="L5942" s="12">
        <v>3.333333333333</v>
      </c>
      <c r="M5942" s="34">
        <v>1.666666666667</v>
      </c>
    </row>
    <row r="5943" spans="4:13" x14ac:dyDescent="0.2">
      <c r="D5943" s="175"/>
      <c r="E5943" s="4" t="s">
        <v>57</v>
      </c>
      <c r="F5943" s="6"/>
      <c r="G5943" s="5">
        <v>286</v>
      </c>
      <c r="H5943" s="32">
        <v>1.7482517482519999</v>
      </c>
      <c r="I5943" s="12">
        <v>15.034965034964999</v>
      </c>
      <c r="J5943" s="12">
        <v>73.776223776224001</v>
      </c>
      <c r="K5943" s="12">
        <v>4.5454545454549997</v>
      </c>
      <c r="L5943" s="12">
        <v>3.8461538461539999</v>
      </c>
      <c r="M5943" s="34">
        <v>1.0489510489510001</v>
      </c>
    </row>
    <row r="5944" spans="4:13" x14ac:dyDescent="0.2">
      <c r="D5944" s="175"/>
      <c r="E5944" s="4" t="s">
        <v>58</v>
      </c>
      <c r="F5944" s="6"/>
      <c r="G5944" s="5">
        <v>129</v>
      </c>
      <c r="H5944" s="32">
        <v>0.77519379845000003</v>
      </c>
      <c r="I5944" s="12">
        <v>13.953488372093</v>
      </c>
      <c r="J5944" s="28">
        <v>75.193798449612004</v>
      </c>
      <c r="K5944" s="12">
        <v>5.4263565891469998</v>
      </c>
      <c r="L5944" s="12">
        <v>3.1007751937979999</v>
      </c>
      <c r="M5944" s="34">
        <v>1.550387596899</v>
      </c>
    </row>
    <row r="5945" spans="4:13" x14ac:dyDescent="0.2">
      <c r="D5945" s="175"/>
      <c r="E5945" s="4" t="s">
        <v>59</v>
      </c>
      <c r="F5945" s="6"/>
      <c r="G5945" s="5">
        <v>195</v>
      </c>
      <c r="H5945" s="32">
        <v>3.0769230769229998</v>
      </c>
      <c r="I5945" s="12">
        <v>16.923076923077002</v>
      </c>
      <c r="J5945" s="12">
        <v>68.205128205128005</v>
      </c>
      <c r="K5945" s="12">
        <v>5.6410256410260002</v>
      </c>
      <c r="L5945" s="12">
        <v>3.5897435897440002</v>
      </c>
      <c r="M5945" s="34">
        <v>2.564102564103</v>
      </c>
    </row>
    <row r="5946" spans="4:13" x14ac:dyDescent="0.2">
      <c r="D5946" s="175"/>
      <c r="E5946" s="4" t="s">
        <v>60</v>
      </c>
      <c r="F5946" s="6"/>
      <c r="G5946" s="5">
        <v>176</v>
      </c>
      <c r="H5946" s="32">
        <v>3.4090909090910002</v>
      </c>
      <c r="I5946" s="12">
        <v>15.340909090908999</v>
      </c>
      <c r="J5946" s="12">
        <v>70.454545454544999</v>
      </c>
      <c r="K5946" s="12">
        <v>5.6818181818179996</v>
      </c>
      <c r="L5946" s="12">
        <v>2.2727272727269998</v>
      </c>
      <c r="M5946" s="34">
        <v>2.8409090909089998</v>
      </c>
    </row>
    <row r="5947" spans="4:13" x14ac:dyDescent="0.2">
      <c r="D5947" s="175"/>
      <c r="E5947" s="4" t="s">
        <v>61</v>
      </c>
      <c r="F5947" s="6"/>
      <c r="G5947" s="5">
        <v>78</v>
      </c>
      <c r="H5947" s="63">
        <v>0</v>
      </c>
      <c r="I5947" s="33">
        <v>8.9743589743589993</v>
      </c>
      <c r="J5947" s="33">
        <v>64.102564102564003</v>
      </c>
      <c r="K5947" s="28">
        <v>14.102564102563999</v>
      </c>
      <c r="L5947" s="28">
        <v>10.25641025641</v>
      </c>
      <c r="M5947" s="34">
        <v>2.564102564103</v>
      </c>
    </row>
    <row r="5948" spans="4:13" x14ac:dyDescent="0.2">
      <c r="D5948" s="175"/>
      <c r="E5948" s="4" t="s">
        <v>62</v>
      </c>
      <c r="F5948" s="6"/>
      <c r="G5948" s="5">
        <v>113</v>
      </c>
      <c r="H5948" s="32">
        <v>2.654867256637</v>
      </c>
      <c r="I5948" s="28">
        <v>25.663716814158999</v>
      </c>
      <c r="J5948" s="61">
        <v>57.522123893805002</v>
      </c>
      <c r="K5948" s="12">
        <v>4.424778761062</v>
      </c>
      <c r="L5948" s="12">
        <v>5.3097345132739999</v>
      </c>
      <c r="M5948" s="34">
        <v>4.424778761062</v>
      </c>
    </row>
    <row r="5949" spans="4:13" x14ac:dyDescent="0.2">
      <c r="D5949" s="174" t="s">
        <v>63</v>
      </c>
      <c r="E5949" s="20" t="s">
        <v>64</v>
      </c>
      <c r="F5949" s="22"/>
      <c r="G5949" s="21">
        <v>234</v>
      </c>
      <c r="H5949" s="51">
        <v>2.1367521367519999</v>
      </c>
      <c r="I5949" s="19">
        <v>17.521367521367999</v>
      </c>
      <c r="J5949" s="78">
        <v>64.529914529915004</v>
      </c>
      <c r="K5949" s="19">
        <v>8.1196581196580002</v>
      </c>
      <c r="L5949" s="19">
        <v>3.8461538461539999</v>
      </c>
      <c r="M5949" s="50">
        <v>3.8461538461539999</v>
      </c>
    </row>
    <row r="5950" spans="4:13" x14ac:dyDescent="0.2">
      <c r="D5950" s="175"/>
      <c r="E5950" s="4" t="s">
        <v>65</v>
      </c>
      <c r="F5950" s="6"/>
      <c r="G5950" s="5">
        <v>172</v>
      </c>
      <c r="H5950" s="32">
        <v>2.3255813953489999</v>
      </c>
      <c r="I5950" s="12">
        <v>19.767441860464999</v>
      </c>
      <c r="J5950" s="12">
        <v>70.930232558140005</v>
      </c>
      <c r="K5950" s="12">
        <v>1.744186046512</v>
      </c>
      <c r="L5950" s="12">
        <v>2.9069767441860002</v>
      </c>
      <c r="M5950" s="34">
        <v>2.3255813953489999</v>
      </c>
    </row>
    <row r="5951" spans="4:13" x14ac:dyDescent="0.2">
      <c r="D5951" s="175"/>
      <c r="E5951" s="4" t="s">
        <v>66</v>
      </c>
      <c r="F5951" s="6"/>
      <c r="G5951" s="5">
        <v>165</v>
      </c>
      <c r="H5951" s="32">
        <v>1.818181818182</v>
      </c>
      <c r="I5951" s="12">
        <v>15.151515151515</v>
      </c>
      <c r="J5951" s="12">
        <v>69.696969696970001</v>
      </c>
      <c r="K5951" s="12">
        <v>7.8787878787879997</v>
      </c>
      <c r="L5951" s="12">
        <v>3.636363636364</v>
      </c>
      <c r="M5951" s="34">
        <v>1.818181818182</v>
      </c>
    </row>
    <row r="5952" spans="4:13" x14ac:dyDescent="0.2">
      <c r="D5952" s="175"/>
      <c r="E5952" s="4" t="s">
        <v>67</v>
      </c>
      <c r="F5952" s="6"/>
      <c r="G5952" s="5">
        <v>158</v>
      </c>
      <c r="H5952" s="32">
        <v>2.5316455696200002</v>
      </c>
      <c r="I5952" s="12">
        <v>13.924050632910999</v>
      </c>
      <c r="J5952" s="12">
        <v>72.784810126582002</v>
      </c>
      <c r="K5952" s="12">
        <v>3.7974683544299999</v>
      </c>
      <c r="L5952" s="12">
        <v>5.0632911392409996</v>
      </c>
      <c r="M5952" s="34">
        <v>1.8987341772149999</v>
      </c>
    </row>
    <row r="5953" spans="2:13" x14ac:dyDescent="0.2">
      <c r="D5953" s="175"/>
      <c r="E5953" s="4" t="s">
        <v>68</v>
      </c>
      <c r="F5953" s="6"/>
      <c r="G5953" s="5">
        <v>112</v>
      </c>
      <c r="H5953" s="32">
        <v>2.6785714285709998</v>
      </c>
      <c r="I5953" s="12">
        <v>17.857142857143</v>
      </c>
      <c r="J5953" s="12">
        <v>67.857142857143003</v>
      </c>
      <c r="K5953" s="12">
        <v>2.6785714285709998</v>
      </c>
      <c r="L5953" s="12">
        <v>7.1428571428570002</v>
      </c>
      <c r="M5953" s="34">
        <v>1.785714285714</v>
      </c>
    </row>
    <row r="5954" spans="2:13" x14ac:dyDescent="0.2">
      <c r="D5954" s="175"/>
      <c r="E5954" s="4" t="s">
        <v>69</v>
      </c>
      <c r="F5954" s="6"/>
      <c r="G5954" s="5">
        <v>92</v>
      </c>
      <c r="H5954" s="32">
        <v>1.086956521739</v>
      </c>
      <c r="I5954" s="33">
        <v>10.869565217390999</v>
      </c>
      <c r="J5954" s="12">
        <v>73.913043478261002</v>
      </c>
      <c r="K5954" s="12">
        <v>9.7826086956519998</v>
      </c>
      <c r="L5954" s="12">
        <v>3.2608695652169999</v>
      </c>
      <c r="M5954" s="34">
        <v>1.086956521739</v>
      </c>
    </row>
    <row r="5955" spans="2:13" x14ac:dyDescent="0.2">
      <c r="D5955" s="175"/>
      <c r="E5955" s="4" t="s">
        <v>70</v>
      </c>
      <c r="F5955" s="6"/>
      <c r="G5955" s="5">
        <v>131</v>
      </c>
      <c r="H5955" s="32">
        <v>3.053435114504</v>
      </c>
      <c r="I5955" s="12">
        <v>17.557251908396999</v>
      </c>
      <c r="J5955" s="12">
        <v>74.045801526717995</v>
      </c>
      <c r="K5955" s="12">
        <v>2.2900763358780001</v>
      </c>
      <c r="L5955" s="12">
        <v>2.2900763358780001</v>
      </c>
      <c r="M5955" s="34">
        <v>0.76335877862599999</v>
      </c>
    </row>
    <row r="5956" spans="2:13" x14ac:dyDescent="0.2">
      <c r="D5956" s="175"/>
      <c r="E5956" s="4" t="s">
        <v>71</v>
      </c>
      <c r="F5956" s="6"/>
      <c r="G5956" s="5">
        <v>71</v>
      </c>
      <c r="H5956" s="32">
        <v>4.2253521126760001</v>
      </c>
      <c r="I5956" s="12">
        <v>19.718309859154999</v>
      </c>
      <c r="J5956" s="12">
        <v>64.788732394365994</v>
      </c>
      <c r="K5956" s="12">
        <v>2.8169014084509998</v>
      </c>
      <c r="L5956" s="12">
        <v>4.2253521126760001</v>
      </c>
      <c r="M5956" s="34">
        <v>4.2253521126760001</v>
      </c>
    </row>
    <row r="5957" spans="2:13" x14ac:dyDescent="0.2">
      <c r="D5957" s="176"/>
      <c r="E5957" s="59" t="s">
        <v>72</v>
      </c>
      <c r="F5957" s="60"/>
      <c r="G5957" s="56">
        <v>70</v>
      </c>
      <c r="H5957" s="83">
        <v>7.1428571428570002</v>
      </c>
      <c r="I5957" s="47">
        <v>15.714285714286</v>
      </c>
      <c r="J5957" s="47">
        <v>71.428571428571004</v>
      </c>
      <c r="K5957" s="47">
        <v>4.2857142857139996</v>
      </c>
      <c r="L5957" s="80">
        <v>0</v>
      </c>
      <c r="M5957" s="85">
        <v>1.4285714285710001</v>
      </c>
    </row>
    <row r="5959" spans="2:13" x14ac:dyDescent="0.2">
      <c r="B5959" s="43" t="str">
        <f xml:space="preserve"> HYPERLINK("#'目次'!B222", "[216]")</f>
        <v>[216]</v>
      </c>
      <c r="C5959" s="31" t="s">
        <v>429</v>
      </c>
    </row>
    <row r="5962" spans="2:13" x14ac:dyDescent="0.2">
      <c r="C5962" s="31" t="s">
        <v>75</v>
      </c>
    </row>
    <row r="5963" spans="2:13" x14ac:dyDescent="0.2">
      <c r="D5963" s="177"/>
      <c r="E5963" s="178"/>
      <c r="F5963" s="178"/>
      <c r="G5963" s="40" t="s">
        <v>14</v>
      </c>
      <c r="H5963" s="42" t="s">
        <v>416</v>
      </c>
      <c r="I5963" s="15" t="s">
        <v>417</v>
      </c>
      <c r="J5963" s="15" t="s">
        <v>418</v>
      </c>
      <c r="K5963" s="15" t="s">
        <v>419</v>
      </c>
      <c r="L5963" s="15" t="s">
        <v>420</v>
      </c>
      <c r="M5963" s="44" t="s">
        <v>17</v>
      </c>
    </row>
    <row r="5964" spans="2:13" x14ac:dyDescent="0.2">
      <c r="D5964" s="179"/>
      <c r="E5964" s="180"/>
      <c r="F5964" s="180"/>
      <c r="G5964" s="39"/>
      <c r="H5964" s="41"/>
      <c r="I5964" s="14"/>
      <c r="J5964" s="14"/>
      <c r="K5964" s="14"/>
      <c r="L5964" s="14"/>
      <c r="M5964" s="38"/>
    </row>
    <row r="5965" spans="2:13" x14ac:dyDescent="0.2">
      <c r="D5965" s="58"/>
      <c r="E5965" s="53" t="s">
        <v>14</v>
      </c>
      <c r="F5965" s="52"/>
      <c r="G5965" s="37">
        <v>1222</v>
      </c>
      <c r="H5965" s="24">
        <v>2.6186579378069998</v>
      </c>
      <c r="I5965" s="24">
        <v>16.448445171848999</v>
      </c>
      <c r="J5965" s="24">
        <v>69.639934533551994</v>
      </c>
      <c r="K5965" s="24">
        <v>5.1554828150569998</v>
      </c>
      <c r="L5965" s="24">
        <v>3.764320785597</v>
      </c>
      <c r="M5965" s="68">
        <v>2.3731587561369998</v>
      </c>
    </row>
    <row r="5966" spans="2:13" x14ac:dyDescent="0.2">
      <c r="D5966" s="174" t="s">
        <v>36</v>
      </c>
      <c r="E5966" s="20" t="s">
        <v>76</v>
      </c>
      <c r="F5966" s="22"/>
      <c r="G5966" s="21">
        <v>629</v>
      </c>
      <c r="H5966" s="51">
        <v>2.2257551669320002</v>
      </c>
      <c r="I5966" s="19">
        <v>16.375198728139999</v>
      </c>
      <c r="J5966" s="19">
        <v>71.065182829888997</v>
      </c>
      <c r="K5966" s="19">
        <v>4.1335453100160002</v>
      </c>
      <c r="L5966" s="19">
        <v>3.9745627980920002</v>
      </c>
      <c r="M5966" s="50">
        <v>2.2257551669320002</v>
      </c>
    </row>
    <row r="5967" spans="2:13" x14ac:dyDescent="0.2">
      <c r="D5967" s="175"/>
      <c r="E5967" s="4" t="s">
        <v>39</v>
      </c>
      <c r="F5967" s="6"/>
      <c r="G5967" s="5">
        <v>37</v>
      </c>
      <c r="H5967" s="63">
        <v>0</v>
      </c>
      <c r="I5967" s="61">
        <v>5.4054054054050003</v>
      </c>
      <c r="J5967" s="28">
        <v>78.378378378378002</v>
      </c>
      <c r="K5967" s="12">
        <v>5.4054054054050003</v>
      </c>
      <c r="L5967" s="12">
        <v>8.1081081081080004</v>
      </c>
      <c r="M5967" s="34">
        <v>2.7027027027030002</v>
      </c>
    </row>
    <row r="5968" spans="2:13" x14ac:dyDescent="0.2">
      <c r="D5968" s="175"/>
      <c r="E5968" s="4" t="s">
        <v>40</v>
      </c>
      <c r="F5968" s="6"/>
      <c r="G5968" s="5">
        <v>73</v>
      </c>
      <c r="H5968" s="63">
        <v>0</v>
      </c>
      <c r="I5968" s="12">
        <v>15.068493150685001</v>
      </c>
      <c r="J5968" s="12">
        <v>67.123287671233001</v>
      </c>
      <c r="K5968" s="12">
        <v>9.5890410958899999</v>
      </c>
      <c r="L5968" s="12">
        <v>6.8493150684930004</v>
      </c>
      <c r="M5968" s="34">
        <v>1.369863013699</v>
      </c>
    </row>
    <row r="5969" spans="2:13" x14ac:dyDescent="0.2">
      <c r="D5969" s="175"/>
      <c r="E5969" s="4" t="s">
        <v>41</v>
      </c>
      <c r="F5969" s="6"/>
      <c r="G5969" s="5">
        <v>108</v>
      </c>
      <c r="H5969" s="63">
        <v>0</v>
      </c>
      <c r="I5969" s="33">
        <v>10.185185185185</v>
      </c>
      <c r="J5969" s="49">
        <v>80.555555555555998</v>
      </c>
      <c r="K5969" s="12">
        <v>6.4814814814809996</v>
      </c>
      <c r="L5969" s="12">
        <v>2.7777777777780002</v>
      </c>
      <c r="M5969" s="62">
        <v>0</v>
      </c>
    </row>
    <row r="5970" spans="2:13" x14ac:dyDescent="0.2">
      <c r="D5970" s="175"/>
      <c r="E5970" s="4" t="s">
        <v>42</v>
      </c>
      <c r="F5970" s="6"/>
      <c r="G5970" s="5">
        <v>113</v>
      </c>
      <c r="H5970" s="32">
        <v>1.769911504425</v>
      </c>
      <c r="I5970" s="12">
        <v>17.699115044248</v>
      </c>
      <c r="J5970" s="12">
        <v>73.451327433627995</v>
      </c>
      <c r="K5970" s="12">
        <v>0.88495575221199996</v>
      </c>
      <c r="L5970" s="12">
        <v>3.53982300885</v>
      </c>
      <c r="M5970" s="34">
        <v>2.654867256637</v>
      </c>
    </row>
    <row r="5971" spans="2:13" x14ac:dyDescent="0.2">
      <c r="D5971" s="175"/>
      <c r="E5971" s="4" t="s">
        <v>43</v>
      </c>
      <c r="F5971" s="6"/>
      <c r="G5971" s="5">
        <v>101</v>
      </c>
      <c r="H5971" s="32">
        <v>4.9504950495050002</v>
      </c>
      <c r="I5971" s="12">
        <v>11.881188118812</v>
      </c>
      <c r="J5971" s="12">
        <v>74.257425742574</v>
      </c>
      <c r="K5971" s="12">
        <v>1.9801980198019999</v>
      </c>
      <c r="L5971" s="12">
        <v>4.9504950495050002</v>
      </c>
      <c r="M5971" s="34">
        <v>1.9801980198019999</v>
      </c>
    </row>
    <row r="5972" spans="2:13" x14ac:dyDescent="0.2">
      <c r="D5972" s="175"/>
      <c r="E5972" s="4" t="s">
        <v>44</v>
      </c>
      <c r="F5972" s="6"/>
      <c r="G5972" s="5">
        <v>114</v>
      </c>
      <c r="H5972" s="32">
        <v>4.3859649122809996</v>
      </c>
      <c r="I5972" s="28">
        <v>21.929824561404001</v>
      </c>
      <c r="J5972" s="12">
        <v>64.912280701754</v>
      </c>
      <c r="K5972" s="12">
        <v>2.6315789473679998</v>
      </c>
      <c r="L5972" s="12">
        <v>2.6315789473679998</v>
      </c>
      <c r="M5972" s="34">
        <v>3.508771929825</v>
      </c>
    </row>
    <row r="5973" spans="2:13" x14ac:dyDescent="0.2">
      <c r="D5973" s="175"/>
      <c r="E5973" s="4" t="s">
        <v>45</v>
      </c>
      <c r="F5973" s="6"/>
      <c r="G5973" s="5">
        <v>83</v>
      </c>
      <c r="H5973" s="32">
        <v>2.409638554217</v>
      </c>
      <c r="I5973" s="49">
        <v>26.506024096386</v>
      </c>
      <c r="J5973" s="33">
        <v>60.240963855422002</v>
      </c>
      <c r="K5973" s="12">
        <v>4.819277108434</v>
      </c>
      <c r="L5973" s="12">
        <v>2.409638554217</v>
      </c>
      <c r="M5973" s="34">
        <v>3.6144578313250002</v>
      </c>
    </row>
    <row r="5974" spans="2:13" x14ac:dyDescent="0.2">
      <c r="D5974" s="174" t="s">
        <v>37</v>
      </c>
      <c r="E5974" s="20" t="s">
        <v>77</v>
      </c>
      <c r="F5974" s="22"/>
      <c r="G5974" s="21">
        <v>593</v>
      </c>
      <c r="H5974" s="51">
        <v>3.0354131534570001</v>
      </c>
      <c r="I5974" s="19">
        <v>16.526138279933001</v>
      </c>
      <c r="J5974" s="19">
        <v>68.128161888701996</v>
      </c>
      <c r="K5974" s="19">
        <v>6.2394603709950003</v>
      </c>
      <c r="L5974" s="19">
        <v>3.5413153457000002</v>
      </c>
      <c r="M5974" s="50">
        <v>2.5295109612140001</v>
      </c>
    </row>
    <row r="5975" spans="2:13" x14ac:dyDescent="0.2">
      <c r="D5975" s="175"/>
      <c r="E5975" s="4" t="s">
        <v>39</v>
      </c>
      <c r="F5975" s="6"/>
      <c r="G5975" s="5">
        <v>27</v>
      </c>
      <c r="H5975" s="63">
        <v>0</v>
      </c>
      <c r="I5975" s="33">
        <v>11.111111111111001</v>
      </c>
      <c r="J5975" s="61">
        <v>59.259259259258997</v>
      </c>
      <c r="K5975" s="49">
        <v>18.518518518518999</v>
      </c>
      <c r="L5975" s="28">
        <v>11.111111111111001</v>
      </c>
      <c r="M5975" s="62">
        <v>0</v>
      </c>
    </row>
    <row r="5976" spans="2:13" x14ac:dyDescent="0.2">
      <c r="D5976" s="175"/>
      <c r="E5976" s="4" t="s">
        <v>40</v>
      </c>
      <c r="F5976" s="6"/>
      <c r="G5976" s="5">
        <v>74</v>
      </c>
      <c r="H5976" s="32">
        <v>1.351351351351</v>
      </c>
      <c r="I5976" s="12">
        <v>13.513513513514001</v>
      </c>
      <c r="J5976" s="33">
        <v>60.810810810810999</v>
      </c>
      <c r="K5976" s="28">
        <v>10.810810810811001</v>
      </c>
      <c r="L5976" s="28">
        <v>12.162162162162</v>
      </c>
      <c r="M5976" s="34">
        <v>1.351351351351</v>
      </c>
    </row>
    <row r="5977" spans="2:13" x14ac:dyDescent="0.2">
      <c r="D5977" s="175"/>
      <c r="E5977" s="4" t="s">
        <v>41</v>
      </c>
      <c r="F5977" s="6"/>
      <c r="G5977" s="5">
        <v>96</v>
      </c>
      <c r="H5977" s="32">
        <v>1.041666666667</v>
      </c>
      <c r="I5977" s="12">
        <v>15.625</v>
      </c>
      <c r="J5977" s="12">
        <v>73.958333333333002</v>
      </c>
      <c r="K5977" s="12">
        <v>5.208333333333</v>
      </c>
      <c r="L5977" s="12">
        <v>2.083333333333</v>
      </c>
      <c r="M5977" s="34">
        <v>2.083333333333</v>
      </c>
    </row>
    <row r="5978" spans="2:13" x14ac:dyDescent="0.2">
      <c r="D5978" s="175"/>
      <c r="E5978" s="4" t="s">
        <v>42</v>
      </c>
      <c r="F5978" s="6"/>
      <c r="G5978" s="5">
        <v>97</v>
      </c>
      <c r="H5978" s="32">
        <v>5.1546391752579996</v>
      </c>
      <c r="I5978" s="12">
        <v>14.432989690722</v>
      </c>
      <c r="J5978" s="12">
        <v>74.226804123711005</v>
      </c>
      <c r="K5978" s="12">
        <v>3.0927835051549999</v>
      </c>
      <c r="L5978" s="12">
        <v>3.0927835051549999</v>
      </c>
      <c r="M5978" s="62">
        <v>0</v>
      </c>
    </row>
    <row r="5979" spans="2:13" x14ac:dyDescent="0.2">
      <c r="D5979" s="175"/>
      <c r="E5979" s="4" t="s">
        <v>43</v>
      </c>
      <c r="F5979" s="6"/>
      <c r="G5979" s="5">
        <v>103</v>
      </c>
      <c r="H5979" s="32">
        <v>3.8834951456310001</v>
      </c>
      <c r="I5979" s="12">
        <v>14.563106796116999</v>
      </c>
      <c r="J5979" s="12">
        <v>70.873786407767</v>
      </c>
      <c r="K5979" s="12">
        <v>7.7669902912620001</v>
      </c>
      <c r="L5979" s="12">
        <v>0.97087378640800004</v>
      </c>
      <c r="M5979" s="34">
        <v>1.9417475728160001</v>
      </c>
    </row>
    <row r="5980" spans="2:13" x14ac:dyDescent="0.2">
      <c r="D5980" s="175"/>
      <c r="E5980" s="4" t="s">
        <v>44</v>
      </c>
      <c r="F5980" s="6"/>
      <c r="G5980" s="5">
        <v>109</v>
      </c>
      <c r="H5980" s="32">
        <v>4.5871559633030001</v>
      </c>
      <c r="I5980" s="12">
        <v>18.348623853210999</v>
      </c>
      <c r="J5980" s="12">
        <v>66.972477064220001</v>
      </c>
      <c r="K5980" s="12">
        <v>2.7522935779819999</v>
      </c>
      <c r="L5980" s="12">
        <v>1.834862385321</v>
      </c>
      <c r="M5980" s="34">
        <v>5.5045871559629997</v>
      </c>
    </row>
    <row r="5981" spans="2:13" x14ac:dyDescent="0.2">
      <c r="D5981" s="176"/>
      <c r="E5981" s="59" t="s">
        <v>45</v>
      </c>
      <c r="F5981" s="60"/>
      <c r="G5981" s="56">
        <v>87</v>
      </c>
      <c r="H5981" s="83">
        <v>2.2988505747130001</v>
      </c>
      <c r="I5981" s="102">
        <v>24.137931034483</v>
      </c>
      <c r="J5981" s="95">
        <v>62.068965517240997</v>
      </c>
      <c r="K5981" s="47">
        <v>5.7471264367819996</v>
      </c>
      <c r="L5981" s="47">
        <v>1.149425287356</v>
      </c>
      <c r="M5981" s="85">
        <v>4.5977011494250002</v>
      </c>
    </row>
    <row r="5983" spans="2:13" x14ac:dyDescent="0.2">
      <c r="B5983" s="43" t="str">
        <f xml:space="preserve"> HYPERLINK("#'目次'!B223", "[217]")</f>
        <v>[217]</v>
      </c>
      <c r="C5983" s="31" t="s">
        <v>432</v>
      </c>
    </row>
    <row r="5987" spans="4:13" x14ac:dyDescent="0.2">
      <c r="D5987" s="177"/>
      <c r="E5987" s="178"/>
      <c r="F5987" s="178"/>
      <c r="G5987" s="40" t="s">
        <v>14</v>
      </c>
      <c r="H5987" s="42" t="s">
        <v>416</v>
      </c>
      <c r="I5987" s="15" t="s">
        <v>417</v>
      </c>
      <c r="J5987" s="15" t="s">
        <v>418</v>
      </c>
      <c r="K5987" s="15" t="s">
        <v>419</v>
      </c>
      <c r="L5987" s="15" t="s">
        <v>420</v>
      </c>
      <c r="M5987" s="44" t="s">
        <v>17</v>
      </c>
    </row>
    <row r="5988" spans="4:13" x14ac:dyDescent="0.2">
      <c r="D5988" s="179"/>
      <c r="E5988" s="180"/>
      <c r="F5988" s="180"/>
      <c r="G5988" s="39"/>
      <c r="H5988" s="41"/>
      <c r="I5988" s="14"/>
      <c r="J5988" s="14"/>
      <c r="K5988" s="14"/>
      <c r="L5988" s="14"/>
      <c r="M5988" s="38"/>
    </row>
    <row r="5989" spans="4:13" x14ac:dyDescent="0.2">
      <c r="D5989" s="58"/>
      <c r="E5989" s="53" t="s">
        <v>14</v>
      </c>
      <c r="F5989" s="52"/>
      <c r="G5989" s="37">
        <v>1222</v>
      </c>
      <c r="H5989" s="24">
        <v>1.39116202946</v>
      </c>
      <c r="I5989" s="24">
        <v>1.636661211129</v>
      </c>
      <c r="J5989" s="24">
        <v>20.621931260229001</v>
      </c>
      <c r="K5989" s="24">
        <v>47.708674304418999</v>
      </c>
      <c r="L5989" s="24">
        <v>23.813420621931002</v>
      </c>
      <c r="M5989" s="68">
        <v>4.8281505728310004</v>
      </c>
    </row>
    <row r="5990" spans="4:13" x14ac:dyDescent="0.2">
      <c r="D5990" s="174" t="s">
        <v>18</v>
      </c>
      <c r="E5990" s="20" t="s">
        <v>19</v>
      </c>
      <c r="F5990" s="22"/>
      <c r="G5990" s="21">
        <v>57</v>
      </c>
      <c r="H5990" s="51">
        <v>5.2631578947369997</v>
      </c>
      <c r="I5990" s="19">
        <v>1.7543859649119999</v>
      </c>
      <c r="J5990" s="19">
        <v>21.052631578947</v>
      </c>
      <c r="K5990" s="98">
        <v>36.842105263157997</v>
      </c>
      <c r="L5990" s="88">
        <v>31.578947368421002</v>
      </c>
      <c r="M5990" s="50">
        <v>3.508771929825</v>
      </c>
    </row>
    <row r="5991" spans="4:13" x14ac:dyDescent="0.2">
      <c r="D5991" s="175"/>
      <c r="E5991" s="4" t="s">
        <v>20</v>
      </c>
      <c r="F5991" s="6"/>
      <c r="G5991" s="5">
        <v>84</v>
      </c>
      <c r="H5991" s="32">
        <v>2.3809523809519999</v>
      </c>
      <c r="I5991" s="29">
        <v>0</v>
      </c>
      <c r="J5991" s="33">
        <v>15.47619047619</v>
      </c>
      <c r="K5991" s="12">
        <v>50</v>
      </c>
      <c r="L5991" s="12">
        <v>23.809523809523998</v>
      </c>
      <c r="M5991" s="34">
        <v>8.333333333333</v>
      </c>
    </row>
    <row r="5992" spans="4:13" x14ac:dyDescent="0.2">
      <c r="D5992" s="175"/>
      <c r="E5992" s="4" t="s">
        <v>21</v>
      </c>
      <c r="F5992" s="6"/>
      <c r="G5992" s="5">
        <v>487</v>
      </c>
      <c r="H5992" s="32">
        <v>1.232032854209</v>
      </c>
      <c r="I5992" s="12">
        <v>1.8480492813139999</v>
      </c>
      <c r="J5992" s="12">
        <v>20.123203285420999</v>
      </c>
      <c r="K5992" s="12">
        <v>48.459958932238003</v>
      </c>
      <c r="L5992" s="12">
        <v>24.435318275154</v>
      </c>
      <c r="M5992" s="34">
        <v>3.901437371663</v>
      </c>
    </row>
    <row r="5993" spans="4:13" x14ac:dyDescent="0.2">
      <c r="D5993" s="175"/>
      <c r="E5993" s="4" t="s">
        <v>22</v>
      </c>
      <c r="F5993" s="6"/>
      <c r="G5993" s="5">
        <v>35</v>
      </c>
      <c r="H5993" s="63">
        <v>0</v>
      </c>
      <c r="I5993" s="12">
        <v>2.8571428571430002</v>
      </c>
      <c r="J5993" s="61">
        <v>5.7142857142860004</v>
      </c>
      <c r="K5993" s="33">
        <v>40</v>
      </c>
      <c r="L5993" s="49">
        <v>42.857142857143003</v>
      </c>
      <c r="M5993" s="34">
        <v>8.5714285714289993</v>
      </c>
    </row>
    <row r="5994" spans="4:13" x14ac:dyDescent="0.2">
      <c r="D5994" s="175"/>
      <c r="E5994" s="4" t="s">
        <v>23</v>
      </c>
      <c r="F5994" s="6"/>
      <c r="G5994" s="5">
        <v>143</v>
      </c>
      <c r="H5994" s="32">
        <v>0.69930069930100003</v>
      </c>
      <c r="I5994" s="12">
        <v>1.398601398601</v>
      </c>
      <c r="J5994" s="12">
        <v>23.776223776224001</v>
      </c>
      <c r="K5994" s="12">
        <v>47.552447552448001</v>
      </c>
      <c r="L5994" s="12">
        <v>21.678321678322</v>
      </c>
      <c r="M5994" s="34">
        <v>4.8951048951049998</v>
      </c>
    </row>
    <row r="5995" spans="4:13" x14ac:dyDescent="0.2">
      <c r="D5995" s="175"/>
      <c r="E5995" s="4" t="s">
        <v>24</v>
      </c>
      <c r="F5995" s="6"/>
      <c r="G5995" s="5">
        <v>187</v>
      </c>
      <c r="H5995" s="32">
        <v>1.6042780748659999</v>
      </c>
      <c r="I5995" s="12">
        <v>1.069518716578</v>
      </c>
      <c r="J5995" s="28">
        <v>25.668449197861001</v>
      </c>
      <c r="K5995" s="12">
        <v>45.454545454544999</v>
      </c>
      <c r="L5995" s="12">
        <v>22.994652406417</v>
      </c>
      <c r="M5995" s="34">
        <v>3.208556149733</v>
      </c>
    </row>
    <row r="5996" spans="4:13" x14ac:dyDescent="0.2">
      <c r="D5996" s="175"/>
      <c r="E5996" s="4" t="s">
        <v>25</v>
      </c>
      <c r="F5996" s="6"/>
      <c r="G5996" s="5">
        <v>71</v>
      </c>
      <c r="H5996" s="32">
        <v>1.4084507042250001</v>
      </c>
      <c r="I5996" s="12">
        <v>1.4084507042250001</v>
      </c>
      <c r="J5996" s="12">
        <v>25.352112676055999</v>
      </c>
      <c r="K5996" s="12">
        <v>50.704225352112999</v>
      </c>
      <c r="L5996" s="33">
        <v>18.309859154929999</v>
      </c>
      <c r="M5996" s="34">
        <v>2.8169014084509998</v>
      </c>
    </row>
    <row r="5997" spans="4:13" x14ac:dyDescent="0.2">
      <c r="D5997" s="175"/>
      <c r="E5997" s="4" t="s">
        <v>26</v>
      </c>
      <c r="F5997" s="6"/>
      <c r="G5997" s="5">
        <v>30</v>
      </c>
      <c r="H5997" s="63">
        <v>0</v>
      </c>
      <c r="I5997" s="28">
        <v>10</v>
      </c>
      <c r="J5997" s="28">
        <v>26.666666666666998</v>
      </c>
      <c r="K5997" s="33">
        <v>40</v>
      </c>
      <c r="L5997" s="12">
        <v>23.333333333333002</v>
      </c>
      <c r="M5997" s="62">
        <v>0</v>
      </c>
    </row>
    <row r="5998" spans="4:13" x14ac:dyDescent="0.2">
      <c r="D5998" s="175"/>
      <c r="E5998" s="4" t="s">
        <v>27</v>
      </c>
      <c r="F5998" s="6"/>
      <c r="G5998" s="5">
        <v>70</v>
      </c>
      <c r="H5998" s="63">
        <v>0</v>
      </c>
      <c r="I5998" s="12">
        <v>1.4285714285710001</v>
      </c>
      <c r="J5998" s="12">
        <v>18.571428571428999</v>
      </c>
      <c r="K5998" s="28">
        <v>52.857142857143003</v>
      </c>
      <c r="L5998" s="33">
        <v>18.571428571428999</v>
      </c>
      <c r="M5998" s="34">
        <v>8.5714285714289993</v>
      </c>
    </row>
    <row r="5999" spans="4:13" x14ac:dyDescent="0.2">
      <c r="D5999" s="175"/>
      <c r="E5999" s="4" t="s">
        <v>28</v>
      </c>
      <c r="F5999" s="6"/>
      <c r="G5999" s="5">
        <v>51</v>
      </c>
      <c r="H5999" s="32">
        <v>1.9607843137250001</v>
      </c>
      <c r="I5999" s="29">
        <v>0</v>
      </c>
      <c r="J5999" s="33">
        <v>11.764705882353001</v>
      </c>
      <c r="K5999" s="28">
        <v>52.941176470587997</v>
      </c>
      <c r="L5999" s="12">
        <v>19.607843137254999</v>
      </c>
      <c r="M5999" s="97">
        <v>13.725490196078001</v>
      </c>
    </row>
    <row r="6000" spans="4:13" x14ac:dyDescent="0.2">
      <c r="D6000" s="175"/>
      <c r="E6000" s="4" t="s">
        <v>29</v>
      </c>
      <c r="F6000" s="6"/>
      <c r="G6000" s="5">
        <v>7</v>
      </c>
      <c r="H6000" s="63">
        <v>0</v>
      </c>
      <c r="I6000" s="29">
        <v>0</v>
      </c>
      <c r="J6000" s="87">
        <v>0</v>
      </c>
      <c r="K6000" s="49">
        <v>71.428571428571004</v>
      </c>
      <c r="L6000" s="12">
        <v>28.571428571428999</v>
      </c>
      <c r="M6000" s="62">
        <v>0</v>
      </c>
    </row>
    <row r="6001" spans="2:13" x14ac:dyDescent="0.2">
      <c r="D6001" s="174" t="s">
        <v>30</v>
      </c>
      <c r="E6001" s="20" t="s">
        <v>31</v>
      </c>
      <c r="F6001" s="22"/>
      <c r="G6001" s="21">
        <v>393</v>
      </c>
      <c r="H6001" s="51">
        <v>1.0178117048349999</v>
      </c>
      <c r="I6001" s="19">
        <v>2.7989821882950001</v>
      </c>
      <c r="J6001" s="19">
        <v>22.137404580153</v>
      </c>
      <c r="K6001" s="19">
        <v>46.819338422392001</v>
      </c>
      <c r="L6001" s="19">
        <v>23.409669211196</v>
      </c>
      <c r="M6001" s="50">
        <v>3.8167938931299998</v>
      </c>
    </row>
    <row r="6002" spans="2:13" x14ac:dyDescent="0.2">
      <c r="D6002" s="175"/>
      <c r="E6002" s="4" t="s">
        <v>32</v>
      </c>
      <c r="F6002" s="6"/>
      <c r="G6002" s="5">
        <v>352</v>
      </c>
      <c r="H6002" s="32">
        <v>1.988636363636</v>
      </c>
      <c r="I6002" s="12">
        <v>1.4204545454549999</v>
      </c>
      <c r="J6002" s="12">
        <v>16.761363636363999</v>
      </c>
      <c r="K6002" s="12">
        <v>47.727272727272997</v>
      </c>
      <c r="L6002" s="12">
        <v>25.852272727273</v>
      </c>
      <c r="M6002" s="34">
        <v>6.25</v>
      </c>
    </row>
    <row r="6003" spans="2:13" x14ac:dyDescent="0.2">
      <c r="D6003" s="175"/>
      <c r="E6003" s="4" t="s">
        <v>33</v>
      </c>
      <c r="F6003" s="6"/>
      <c r="G6003" s="5">
        <v>388</v>
      </c>
      <c r="H6003" s="32">
        <v>1.0309278350519999</v>
      </c>
      <c r="I6003" s="12">
        <v>0.77319587628899999</v>
      </c>
      <c r="J6003" s="12">
        <v>21.391752577319998</v>
      </c>
      <c r="K6003" s="12">
        <v>47.680412371133997</v>
      </c>
      <c r="L6003" s="12">
        <v>23.969072164947999</v>
      </c>
      <c r="M6003" s="34">
        <v>5.1546391752579996</v>
      </c>
    </row>
    <row r="6004" spans="2:13" x14ac:dyDescent="0.2">
      <c r="D6004" s="175"/>
      <c r="E6004" s="4" t="s">
        <v>34</v>
      </c>
      <c r="F6004" s="6"/>
      <c r="G6004" s="5">
        <v>89</v>
      </c>
      <c r="H6004" s="32">
        <v>2.2471910112360001</v>
      </c>
      <c r="I6004" s="12">
        <v>1.123595505618</v>
      </c>
      <c r="J6004" s="28">
        <v>25.842696629212998</v>
      </c>
      <c r="K6004" s="12">
        <v>51.685393258426998</v>
      </c>
      <c r="L6004" s="33">
        <v>16.853932584270002</v>
      </c>
      <c r="M6004" s="34">
        <v>2.2471910112360001</v>
      </c>
    </row>
    <row r="6005" spans="2:13" x14ac:dyDescent="0.2">
      <c r="D6005" s="174" t="s">
        <v>35</v>
      </c>
      <c r="E6005" s="20" t="s">
        <v>36</v>
      </c>
      <c r="F6005" s="22"/>
      <c r="G6005" s="21">
        <v>629</v>
      </c>
      <c r="H6005" s="51">
        <v>1.2718600953899999</v>
      </c>
      <c r="I6005" s="19">
        <v>2.0667726550080001</v>
      </c>
      <c r="J6005" s="19">
        <v>21.144674085851001</v>
      </c>
      <c r="K6005" s="19">
        <v>47.694753577107001</v>
      </c>
      <c r="L6005" s="19">
        <v>23.529411764706001</v>
      </c>
      <c r="M6005" s="50">
        <v>4.2925278219400003</v>
      </c>
    </row>
    <row r="6006" spans="2:13" x14ac:dyDescent="0.2">
      <c r="D6006" s="175"/>
      <c r="E6006" s="4" t="s">
        <v>37</v>
      </c>
      <c r="F6006" s="6"/>
      <c r="G6006" s="5">
        <v>593</v>
      </c>
      <c r="H6006" s="32">
        <v>1.517706576728</v>
      </c>
      <c r="I6006" s="12">
        <v>1.1804384485670001</v>
      </c>
      <c r="J6006" s="12">
        <v>20.067453625632002</v>
      </c>
      <c r="K6006" s="12">
        <v>47.723440134907001</v>
      </c>
      <c r="L6006" s="12">
        <v>24.114671163575</v>
      </c>
      <c r="M6006" s="34">
        <v>5.3962900505900002</v>
      </c>
    </row>
    <row r="6007" spans="2:13" x14ac:dyDescent="0.2">
      <c r="D6007" s="174" t="s">
        <v>38</v>
      </c>
      <c r="E6007" s="20" t="s">
        <v>39</v>
      </c>
      <c r="F6007" s="22"/>
      <c r="G6007" s="21">
        <v>64</v>
      </c>
      <c r="H6007" s="51">
        <v>3.125</v>
      </c>
      <c r="I6007" s="74">
        <v>0</v>
      </c>
      <c r="J6007" s="88">
        <v>26.5625</v>
      </c>
      <c r="K6007" s="98">
        <v>34.375</v>
      </c>
      <c r="L6007" s="105">
        <v>34.375</v>
      </c>
      <c r="M6007" s="50">
        <v>1.5625</v>
      </c>
    </row>
    <row r="6008" spans="2:13" x14ac:dyDescent="0.2">
      <c r="D6008" s="175"/>
      <c r="E6008" s="4" t="s">
        <v>40</v>
      </c>
      <c r="F6008" s="6"/>
      <c r="G6008" s="5">
        <v>147</v>
      </c>
      <c r="H6008" s="32">
        <v>0.68027210884400002</v>
      </c>
      <c r="I6008" s="12">
        <v>0.68027210884400002</v>
      </c>
      <c r="J6008" s="12">
        <v>17.687074829932001</v>
      </c>
      <c r="K6008" s="12">
        <v>51.700680272108997</v>
      </c>
      <c r="L6008" s="12">
        <v>24.489795918367001</v>
      </c>
      <c r="M6008" s="34">
        <v>4.7619047619049999</v>
      </c>
    </row>
    <row r="6009" spans="2:13" x14ac:dyDescent="0.2">
      <c r="D6009" s="175"/>
      <c r="E6009" s="4" t="s">
        <v>41</v>
      </c>
      <c r="F6009" s="6"/>
      <c r="G6009" s="5">
        <v>204</v>
      </c>
      <c r="H6009" s="32">
        <v>0.98039215686299996</v>
      </c>
      <c r="I6009" s="12">
        <v>1.4705882352940001</v>
      </c>
      <c r="J6009" s="33">
        <v>14.21568627451</v>
      </c>
      <c r="K6009" s="12">
        <v>51.960784313725</v>
      </c>
      <c r="L6009" s="28">
        <v>29.901960784313999</v>
      </c>
      <c r="M6009" s="34">
        <v>1.4705882352940001</v>
      </c>
    </row>
    <row r="6010" spans="2:13" x14ac:dyDescent="0.2">
      <c r="D6010" s="175"/>
      <c r="E6010" s="4" t="s">
        <v>42</v>
      </c>
      <c r="F6010" s="6"/>
      <c r="G6010" s="5">
        <v>210</v>
      </c>
      <c r="H6010" s="32">
        <v>0.95238095238099996</v>
      </c>
      <c r="I6010" s="12">
        <v>1.4285714285710001</v>
      </c>
      <c r="J6010" s="12">
        <v>24.285714285714</v>
      </c>
      <c r="K6010" s="33">
        <v>41.904761904761997</v>
      </c>
      <c r="L6010" s="12">
        <v>28.571428571428999</v>
      </c>
      <c r="M6010" s="34">
        <v>2.8571428571430002</v>
      </c>
    </row>
    <row r="6011" spans="2:13" x14ac:dyDescent="0.2">
      <c r="D6011" s="175"/>
      <c r="E6011" s="4" t="s">
        <v>43</v>
      </c>
      <c r="F6011" s="6"/>
      <c r="G6011" s="5">
        <v>204</v>
      </c>
      <c r="H6011" s="32">
        <v>1.9607843137250001</v>
      </c>
      <c r="I6011" s="12">
        <v>0.49019607843099999</v>
      </c>
      <c r="J6011" s="12">
        <v>21.078431372549002</v>
      </c>
      <c r="K6011" s="12">
        <v>51.470588235294002</v>
      </c>
      <c r="L6011" s="12">
        <v>20.098039215686001</v>
      </c>
      <c r="M6011" s="34">
        <v>4.9019607843140003</v>
      </c>
    </row>
    <row r="6012" spans="2:13" x14ac:dyDescent="0.2">
      <c r="D6012" s="175"/>
      <c r="E6012" s="4" t="s">
        <v>44</v>
      </c>
      <c r="F6012" s="6"/>
      <c r="G6012" s="5">
        <v>223</v>
      </c>
      <c r="H6012" s="32">
        <v>0.89686098654699997</v>
      </c>
      <c r="I6012" s="12">
        <v>3.139013452915</v>
      </c>
      <c r="J6012" s="12">
        <v>20.179372197309</v>
      </c>
      <c r="K6012" s="12">
        <v>49.775784753362998</v>
      </c>
      <c r="L6012" s="33">
        <v>17.937219730942001</v>
      </c>
      <c r="M6012" s="34">
        <v>8.0717488789239997</v>
      </c>
    </row>
    <row r="6013" spans="2:13" x14ac:dyDescent="0.2">
      <c r="D6013" s="176"/>
      <c r="E6013" s="59" t="s">
        <v>45</v>
      </c>
      <c r="F6013" s="60"/>
      <c r="G6013" s="56">
        <v>170</v>
      </c>
      <c r="H6013" s="83">
        <v>2.352941176471</v>
      </c>
      <c r="I6013" s="47">
        <v>2.9411764705880001</v>
      </c>
      <c r="J6013" s="47">
        <v>24.117647058824002</v>
      </c>
      <c r="K6013" s="47">
        <v>44.117647058823998</v>
      </c>
      <c r="L6013" s="95">
        <v>18.235294117647001</v>
      </c>
      <c r="M6013" s="85">
        <v>8.2352941176469994</v>
      </c>
    </row>
    <row r="6015" spans="2:13" x14ac:dyDescent="0.2">
      <c r="B6015" s="43" t="str">
        <f xml:space="preserve"> HYPERLINK("#'目次'!B224", "[218]")</f>
        <v>[218]</v>
      </c>
      <c r="C6015" s="31" t="s">
        <v>432</v>
      </c>
    </row>
    <row r="6019" spans="4:13" x14ac:dyDescent="0.2">
      <c r="D6019" s="177"/>
      <c r="E6019" s="178"/>
      <c r="F6019" s="178"/>
      <c r="G6019" s="40" t="s">
        <v>14</v>
      </c>
      <c r="H6019" s="42" t="s">
        <v>416</v>
      </c>
      <c r="I6019" s="15" t="s">
        <v>417</v>
      </c>
      <c r="J6019" s="15" t="s">
        <v>418</v>
      </c>
      <c r="K6019" s="15" t="s">
        <v>419</v>
      </c>
      <c r="L6019" s="15" t="s">
        <v>420</v>
      </c>
      <c r="M6019" s="44" t="s">
        <v>17</v>
      </c>
    </row>
    <row r="6020" spans="4:13" x14ac:dyDescent="0.2">
      <c r="D6020" s="179"/>
      <c r="E6020" s="180"/>
      <c r="F6020" s="180"/>
      <c r="G6020" s="39"/>
      <c r="H6020" s="41"/>
      <c r="I6020" s="14"/>
      <c r="J6020" s="14"/>
      <c r="K6020" s="14"/>
      <c r="L6020" s="14"/>
      <c r="M6020" s="38"/>
    </row>
    <row r="6021" spans="4:13" x14ac:dyDescent="0.2">
      <c r="D6021" s="58"/>
      <c r="E6021" s="53" t="s">
        <v>14</v>
      </c>
      <c r="F6021" s="52"/>
      <c r="G6021" s="37">
        <v>1222</v>
      </c>
      <c r="H6021" s="24">
        <v>1.39116202946</v>
      </c>
      <c r="I6021" s="24">
        <v>1.636661211129</v>
      </c>
      <c r="J6021" s="24">
        <v>20.621931260229001</v>
      </c>
      <c r="K6021" s="24">
        <v>47.708674304418999</v>
      </c>
      <c r="L6021" s="24">
        <v>23.813420621931002</v>
      </c>
      <c r="M6021" s="68">
        <v>4.8281505728310004</v>
      </c>
    </row>
    <row r="6022" spans="4:13" x14ac:dyDescent="0.2">
      <c r="D6022" s="174" t="s">
        <v>52</v>
      </c>
      <c r="E6022" s="20" t="s">
        <v>53</v>
      </c>
      <c r="F6022" s="22"/>
      <c r="G6022" s="21">
        <v>15</v>
      </c>
      <c r="H6022" s="129">
        <v>6.666666666667</v>
      </c>
      <c r="I6022" s="74">
        <v>0</v>
      </c>
      <c r="J6022" s="88">
        <v>26.666666666666998</v>
      </c>
      <c r="K6022" s="98">
        <v>26.666666666666998</v>
      </c>
      <c r="L6022" s="88">
        <v>33.333333333333002</v>
      </c>
      <c r="M6022" s="50">
        <v>6.666666666667</v>
      </c>
    </row>
    <row r="6023" spans="4:13" ht="24" x14ac:dyDescent="0.2">
      <c r="D6023" s="175"/>
      <c r="E6023" s="4" t="s">
        <v>54</v>
      </c>
      <c r="F6023" s="6"/>
      <c r="G6023" s="5">
        <v>122</v>
      </c>
      <c r="H6023" s="63">
        <v>0</v>
      </c>
      <c r="I6023" s="12">
        <v>1.6393442622950001</v>
      </c>
      <c r="J6023" s="28">
        <v>26.229508196721</v>
      </c>
      <c r="K6023" s="12">
        <v>50</v>
      </c>
      <c r="L6023" s="12">
        <v>18.852459016392999</v>
      </c>
      <c r="M6023" s="34">
        <v>3.2786885245900002</v>
      </c>
    </row>
    <row r="6024" spans="4:13" x14ac:dyDescent="0.2">
      <c r="D6024" s="175"/>
      <c r="E6024" s="4" t="s">
        <v>55</v>
      </c>
      <c r="F6024" s="6"/>
      <c r="G6024" s="5">
        <v>43</v>
      </c>
      <c r="H6024" s="32">
        <v>2.3255813953489999</v>
      </c>
      <c r="I6024" s="12">
        <v>2.3255813953489999</v>
      </c>
      <c r="J6024" s="33">
        <v>13.953488372093</v>
      </c>
      <c r="K6024" s="12">
        <v>51.162790697673998</v>
      </c>
      <c r="L6024" s="28">
        <v>30.232558139535001</v>
      </c>
      <c r="M6024" s="62">
        <v>0</v>
      </c>
    </row>
    <row r="6025" spans="4:13" x14ac:dyDescent="0.2">
      <c r="D6025" s="175"/>
      <c r="E6025" s="4" t="s">
        <v>56</v>
      </c>
      <c r="F6025" s="6"/>
      <c r="G6025" s="5">
        <v>60</v>
      </c>
      <c r="H6025" s="32">
        <v>1.666666666667</v>
      </c>
      <c r="I6025" s="12">
        <v>1.666666666667</v>
      </c>
      <c r="J6025" s="28">
        <v>30</v>
      </c>
      <c r="K6025" s="12">
        <v>46.666666666666998</v>
      </c>
      <c r="L6025" s="33">
        <v>18.333333333333002</v>
      </c>
      <c r="M6025" s="34">
        <v>1.666666666667</v>
      </c>
    </row>
    <row r="6026" spans="4:13" x14ac:dyDescent="0.2">
      <c r="D6026" s="175"/>
      <c r="E6026" s="4" t="s">
        <v>57</v>
      </c>
      <c r="F6026" s="6"/>
      <c r="G6026" s="5">
        <v>286</v>
      </c>
      <c r="H6026" s="32">
        <v>1.0489510489510001</v>
      </c>
      <c r="I6026" s="12">
        <v>1.398601398601</v>
      </c>
      <c r="J6026" s="12">
        <v>19.580419580419999</v>
      </c>
      <c r="K6026" s="28">
        <v>54.895104895105</v>
      </c>
      <c r="L6026" s="12">
        <v>20.629370629371</v>
      </c>
      <c r="M6026" s="34">
        <v>2.4475524475519999</v>
      </c>
    </row>
    <row r="6027" spans="4:13" x14ac:dyDescent="0.2">
      <c r="D6027" s="175"/>
      <c r="E6027" s="4" t="s">
        <v>58</v>
      </c>
      <c r="F6027" s="6"/>
      <c r="G6027" s="5">
        <v>129</v>
      </c>
      <c r="H6027" s="63">
        <v>0</v>
      </c>
      <c r="I6027" s="12">
        <v>1.550387596899</v>
      </c>
      <c r="J6027" s="12">
        <v>17.054263565890999</v>
      </c>
      <c r="K6027" s="33">
        <v>42.635658914728999</v>
      </c>
      <c r="L6027" s="49">
        <v>34.108527131782999</v>
      </c>
      <c r="M6027" s="34">
        <v>4.6511627906979998</v>
      </c>
    </row>
    <row r="6028" spans="4:13" x14ac:dyDescent="0.2">
      <c r="D6028" s="175"/>
      <c r="E6028" s="4" t="s">
        <v>59</v>
      </c>
      <c r="F6028" s="6"/>
      <c r="G6028" s="5">
        <v>195</v>
      </c>
      <c r="H6028" s="32">
        <v>2.051282051282</v>
      </c>
      <c r="I6028" s="12">
        <v>2.051282051282</v>
      </c>
      <c r="J6028" s="12">
        <v>15.897435897436001</v>
      </c>
      <c r="K6028" s="12">
        <v>50.25641025641</v>
      </c>
      <c r="L6028" s="12">
        <v>22.564102564102999</v>
      </c>
      <c r="M6028" s="34">
        <v>7.1794871794870003</v>
      </c>
    </row>
    <row r="6029" spans="4:13" x14ac:dyDescent="0.2">
      <c r="D6029" s="175"/>
      <c r="E6029" s="4" t="s">
        <v>60</v>
      </c>
      <c r="F6029" s="6"/>
      <c r="G6029" s="5">
        <v>176</v>
      </c>
      <c r="H6029" s="32">
        <v>1.7045454545450001</v>
      </c>
      <c r="I6029" s="12">
        <v>1.7045454545450001</v>
      </c>
      <c r="J6029" s="12">
        <v>25</v>
      </c>
      <c r="K6029" s="33">
        <v>41.477272727272997</v>
      </c>
      <c r="L6029" s="12">
        <v>23.295454545455001</v>
      </c>
      <c r="M6029" s="34">
        <v>6.8181818181820004</v>
      </c>
    </row>
    <row r="6030" spans="4:13" x14ac:dyDescent="0.2">
      <c r="D6030" s="175"/>
      <c r="E6030" s="4" t="s">
        <v>61</v>
      </c>
      <c r="F6030" s="6"/>
      <c r="G6030" s="5">
        <v>78</v>
      </c>
      <c r="H6030" s="32">
        <v>2.564102564103</v>
      </c>
      <c r="I6030" s="29">
        <v>0</v>
      </c>
      <c r="J6030" s="12">
        <v>21.794871794872002</v>
      </c>
      <c r="K6030" s="61">
        <v>37.179487179486998</v>
      </c>
      <c r="L6030" s="49">
        <v>34.615384615384997</v>
      </c>
      <c r="M6030" s="34">
        <v>3.8461538461539999</v>
      </c>
    </row>
    <row r="6031" spans="4:13" x14ac:dyDescent="0.2">
      <c r="D6031" s="175"/>
      <c r="E6031" s="4" t="s">
        <v>62</v>
      </c>
      <c r="F6031" s="6"/>
      <c r="G6031" s="5">
        <v>113</v>
      </c>
      <c r="H6031" s="32">
        <v>1.769911504425</v>
      </c>
      <c r="I6031" s="12">
        <v>2.654867256637</v>
      </c>
      <c r="J6031" s="12">
        <v>18.584070796460001</v>
      </c>
      <c r="K6031" s="12">
        <v>48.672566371681</v>
      </c>
      <c r="L6031" s="12">
        <v>20.353982300885001</v>
      </c>
      <c r="M6031" s="34">
        <v>7.964601769912</v>
      </c>
    </row>
    <row r="6032" spans="4:13" x14ac:dyDescent="0.2">
      <c r="D6032" s="174" t="s">
        <v>63</v>
      </c>
      <c r="E6032" s="20" t="s">
        <v>64</v>
      </c>
      <c r="F6032" s="22"/>
      <c r="G6032" s="21">
        <v>234</v>
      </c>
      <c r="H6032" s="51">
        <v>1.2820512820509999</v>
      </c>
      <c r="I6032" s="19">
        <v>2.9914529914529999</v>
      </c>
      <c r="J6032" s="19">
        <v>23.076923076922998</v>
      </c>
      <c r="K6032" s="78">
        <v>39.74358974359</v>
      </c>
      <c r="L6032" s="19">
        <v>24.786324786325</v>
      </c>
      <c r="M6032" s="50">
        <v>8.1196581196580002</v>
      </c>
    </row>
    <row r="6033" spans="2:13" x14ac:dyDescent="0.2">
      <c r="D6033" s="175"/>
      <c r="E6033" s="4" t="s">
        <v>65</v>
      </c>
      <c r="F6033" s="6"/>
      <c r="G6033" s="5">
        <v>172</v>
      </c>
      <c r="H6033" s="32">
        <v>0.58139534883699995</v>
      </c>
      <c r="I6033" s="12">
        <v>1.1627906976739999</v>
      </c>
      <c r="J6033" s="12">
        <v>21.511627906977001</v>
      </c>
      <c r="K6033" s="12">
        <v>47.093023255814003</v>
      </c>
      <c r="L6033" s="12">
        <v>23.837209302325999</v>
      </c>
      <c r="M6033" s="34">
        <v>5.8139534883720003</v>
      </c>
    </row>
    <row r="6034" spans="2:13" x14ac:dyDescent="0.2">
      <c r="D6034" s="175"/>
      <c r="E6034" s="4" t="s">
        <v>66</v>
      </c>
      <c r="F6034" s="6"/>
      <c r="G6034" s="5">
        <v>165</v>
      </c>
      <c r="H6034" s="32">
        <v>0.60606060606099998</v>
      </c>
      <c r="I6034" s="12">
        <v>1.2121212121210001</v>
      </c>
      <c r="J6034" s="12">
        <v>23.636363636363999</v>
      </c>
      <c r="K6034" s="12">
        <v>50.909090909090999</v>
      </c>
      <c r="L6034" s="12">
        <v>19.393939393939</v>
      </c>
      <c r="M6034" s="34">
        <v>4.2424242424239997</v>
      </c>
    </row>
    <row r="6035" spans="2:13" x14ac:dyDescent="0.2">
      <c r="D6035" s="175"/>
      <c r="E6035" s="4" t="s">
        <v>67</v>
      </c>
      <c r="F6035" s="6"/>
      <c r="G6035" s="5">
        <v>158</v>
      </c>
      <c r="H6035" s="32">
        <v>1.2658227848100001</v>
      </c>
      <c r="I6035" s="12">
        <v>3.1645569620249998</v>
      </c>
      <c r="J6035" s="33">
        <v>13.924050632910999</v>
      </c>
      <c r="K6035" s="12">
        <v>51.265822784809998</v>
      </c>
      <c r="L6035" s="12">
        <v>26.582278481012999</v>
      </c>
      <c r="M6035" s="34">
        <v>3.7974683544299999</v>
      </c>
    </row>
    <row r="6036" spans="2:13" x14ac:dyDescent="0.2">
      <c r="D6036" s="175"/>
      <c r="E6036" s="4" t="s">
        <v>68</v>
      </c>
      <c r="F6036" s="6"/>
      <c r="G6036" s="5">
        <v>112</v>
      </c>
      <c r="H6036" s="63">
        <v>0</v>
      </c>
      <c r="I6036" s="29">
        <v>0</v>
      </c>
      <c r="J6036" s="12">
        <v>25</v>
      </c>
      <c r="K6036" s="12">
        <v>46.428571428570997</v>
      </c>
      <c r="L6036" s="12">
        <v>26.785714285714</v>
      </c>
      <c r="M6036" s="34">
        <v>1.785714285714</v>
      </c>
    </row>
    <row r="6037" spans="2:13" x14ac:dyDescent="0.2">
      <c r="D6037" s="175"/>
      <c r="E6037" s="4" t="s">
        <v>69</v>
      </c>
      <c r="F6037" s="6"/>
      <c r="G6037" s="5">
        <v>92</v>
      </c>
      <c r="H6037" s="32">
        <v>4.3478260869570002</v>
      </c>
      <c r="I6037" s="12">
        <v>2.1739130434780001</v>
      </c>
      <c r="J6037" s="12">
        <v>19.565217391304</v>
      </c>
      <c r="K6037" s="12">
        <v>50</v>
      </c>
      <c r="L6037" s="12">
        <v>21.739130434783</v>
      </c>
      <c r="M6037" s="34">
        <v>2.1739130434780001</v>
      </c>
    </row>
    <row r="6038" spans="2:13" x14ac:dyDescent="0.2">
      <c r="D6038" s="175"/>
      <c r="E6038" s="4" t="s">
        <v>70</v>
      </c>
      <c r="F6038" s="6"/>
      <c r="G6038" s="5">
        <v>131</v>
      </c>
      <c r="H6038" s="32">
        <v>2.2900763358780001</v>
      </c>
      <c r="I6038" s="12">
        <v>1.526717557252</v>
      </c>
      <c r="J6038" s="12">
        <v>22.137404580153</v>
      </c>
      <c r="K6038" s="12">
        <v>47.328244274809002</v>
      </c>
      <c r="L6038" s="12">
        <v>24.427480916031001</v>
      </c>
      <c r="M6038" s="34">
        <v>2.2900763358780001</v>
      </c>
    </row>
    <row r="6039" spans="2:13" x14ac:dyDescent="0.2">
      <c r="D6039" s="175"/>
      <c r="E6039" s="4" t="s">
        <v>71</v>
      </c>
      <c r="F6039" s="6"/>
      <c r="G6039" s="5">
        <v>71</v>
      </c>
      <c r="H6039" s="32">
        <v>2.8169014084509998</v>
      </c>
      <c r="I6039" s="29">
        <v>0</v>
      </c>
      <c r="J6039" s="33">
        <v>15.492957746479</v>
      </c>
      <c r="K6039" s="12">
        <v>50.704225352112999</v>
      </c>
      <c r="L6039" s="12">
        <v>23.943661971830998</v>
      </c>
      <c r="M6039" s="34">
        <v>7.0422535211269999</v>
      </c>
    </row>
    <row r="6040" spans="2:13" x14ac:dyDescent="0.2">
      <c r="D6040" s="176"/>
      <c r="E6040" s="59" t="s">
        <v>72</v>
      </c>
      <c r="F6040" s="60"/>
      <c r="G6040" s="56">
        <v>70</v>
      </c>
      <c r="H6040" s="83">
        <v>1.4285714285710001</v>
      </c>
      <c r="I6040" s="80">
        <v>0</v>
      </c>
      <c r="J6040" s="47">
        <v>18.571428571428999</v>
      </c>
      <c r="K6040" s="109">
        <v>58.571428571429003</v>
      </c>
      <c r="L6040" s="95">
        <v>18.571428571428999</v>
      </c>
      <c r="M6040" s="85">
        <v>2.8571428571430002</v>
      </c>
    </row>
    <row r="6042" spans="2:13" x14ac:dyDescent="0.2">
      <c r="B6042" s="43" t="str">
        <f xml:space="preserve"> HYPERLINK("#'目次'!B225", "[219]")</f>
        <v>[219]</v>
      </c>
      <c r="C6042" s="31" t="s">
        <v>432</v>
      </c>
    </row>
    <row r="6045" spans="2:13" x14ac:dyDescent="0.2">
      <c r="C6045" s="31" t="s">
        <v>75</v>
      </c>
    </row>
    <row r="6046" spans="2:13" x14ac:dyDescent="0.2">
      <c r="D6046" s="177"/>
      <c r="E6046" s="178"/>
      <c r="F6046" s="178"/>
      <c r="G6046" s="40" t="s">
        <v>14</v>
      </c>
      <c r="H6046" s="42" t="s">
        <v>416</v>
      </c>
      <c r="I6046" s="15" t="s">
        <v>417</v>
      </c>
      <c r="J6046" s="15" t="s">
        <v>418</v>
      </c>
      <c r="K6046" s="15" t="s">
        <v>419</v>
      </c>
      <c r="L6046" s="15" t="s">
        <v>420</v>
      </c>
      <c r="M6046" s="44" t="s">
        <v>17</v>
      </c>
    </row>
    <row r="6047" spans="2:13" x14ac:dyDescent="0.2">
      <c r="D6047" s="179"/>
      <c r="E6047" s="180"/>
      <c r="F6047" s="180"/>
      <c r="G6047" s="39"/>
      <c r="H6047" s="41"/>
      <c r="I6047" s="14"/>
      <c r="J6047" s="14"/>
      <c r="K6047" s="14"/>
      <c r="L6047" s="14"/>
      <c r="M6047" s="38"/>
    </row>
    <row r="6048" spans="2:13" x14ac:dyDescent="0.2">
      <c r="D6048" s="58"/>
      <c r="E6048" s="53" t="s">
        <v>14</v>
      </c>
      <c r="F6048" s="52"/>
      <c r="G6048" s="37">
        <v>1222</v>
      </c>
      <c r="H6048" s="24">
        <v>1.39116202946</v>
      </c>
      <c r="I6048" s="24">
        <v>1.636661211129</v>
      </c>
      <c r="J6048" s="24">
        <v>20.621931260229001</v>
      </c>
      <c r="K6048" s="24">
        <v>47.708674304418999</v>
      </c>
      <c r="L6048" s="24">
        <v>23.813420621931002</v>
      </c>
      <c r="M6048" s="68">
        <v>4.8281505728310004</v>
      </c>
    </row>
    <row r="6049" spans="4:13" x14ac:dyDescent="0.2">
      <c r="D6049" s="174" t="s">
        <v>36</v>
      </c>
      <c r="E6049" s="20" t="s">
        <v>76</v>
      </c>
      <c r="F6049" s="22"/>
      <c r="G6049" s="21">
        <v>629</v>
      </c>
      <c r="H6049" s="51">
        <v>1.2718600953899999</v>
      </c>
      <c r="I6049" s="19">
        <v>2.0667726550080001</v>
      </c>
      <c r="J6049" s="19">
        <v>21.144674085851001</v>
      </c>
      <c r="K6049" s="19">
        <v>47.694753577107001</v>
      </c>
      <c r="L6049" s="19">
        <v>23.529411764706001</v>
      </c>
      <c r="M6049" s="50">
        <v>4.2925278219400003</v>
      </c>
    </row>
    <row r="6050" spans="4:13" x14ac:dyDescent="0.2">
      <c r="D6050" s="175"/>
      <c r="E6050" s="4" t="s">
        <v>39</v>
      </c>
      <c r="F6050" s="6"/>
      <c r="G6050" s="5">
        <v>37</v>
      </c>
      <c r="H6050" s="32">
        <v>2.7027027027030002</v>
      </c>
      <c r="I6050" s="29">
        <v>0</v>
      </c>
      <c r="J6050" s="28">
        <v>27.027027027027</v>
      </c>
      <c r="K6050" s="61">
        <v>35.135135135135002</v>
      </c>
      <c r="L6050" s="49">
        <v>35.135135135135002</v>
      </c>
      <c r="M6050" s="62">
        <v>0</v>
      </c>
    </row>
    <row r="6051" spans="4:13" x14ac:dyDescent="0.2">
      <c r="D6051" s="175"/>
      <c r="E6051" s="4" t="s">
        <v>40</v>
      </c>
      <c r="F6051" s="6"/>
      <c r="G6051" s="5">
        <v>73</v>
      </c>
      <c r="H6051" s="63">
        <v>0</v>
      </c>
      <c r="I6051" s="12">
        <v>1.369863013699</v>
      </c>
      <c r="J6051" s="12">
        <v>16.438356164384</v>
      </c>
      <c r="K6051" s="12">
        <v>49.315068493151003</v>
      </c>
      <c r="L6051" s="12">
        <v>26.027397260274</v>
      </c>
      <c r="M6051" s="34">
        <v>6.8493150684930004</v>
      </c>
    </row>
    <row r="6052" spans="4:13" x14ac:dyDescent="0.2">
      <c r="D6052" s="175"/>
      <c r="E6052" s="4" t="s">
        <v>41</v>
      </c>
      <c r="F6052" s="6"/>
      <c r="G6052" s="5">
        <v>108</v>
      </c>
      <c r="H6052" s="32">
        <v>0.92592592592599998</v>
      </c>
      <c r="I6052" s="12">
        <v>1.851851851852</v>
      </c>
      <c r="J6052" s="12">
        <v>15.740740740741</v>
      </c>
      <c r="K6052" s="28">
        <v>52.777777777777999</v>
      </c>
      <c r="L6052" s="12">
        <v>26.851851851852</v>
      </c>
      <c r="M6052" s="34">
        <v>1.851851851852</v>
      </c>
    </row>
    <row r="6053" spans="4:13" x14ac:dyDescent="0.2">
      <c r="D6053" s="175"/>
      <c r="E6053" s="4" t="s">
        <v>42</v>
      </c>
      <c r="F6053" s="6"/>
      <c r="G6053" s="5">
        <v>113</v>
      </c>
      <c r="H6053" s="32">
        <v>0.88495575221199996</v>
      </c>
      <c r="I6053" s="12">
        <v>1.769911504425</v>
      </c>
      <c r="J6053" s="28">
        <v>26.548672566372002</v>
      </c>
      <c r="K6053" s="33">
        <v>42.477876106194998</v>
      </c>
      <c r="L6053" s="12">
        <v>25.663716814158999</v>
      </c>
      <c r="M6053" s="34">
        <v>2.654867256637</v>
      </c>
    </row>
    <row r="6054" spans="4:13" x14ac:dyDescent="0.2">
      <c r="D6054" s="175"/>
      <c r="E6054" s="4" t="s">
        <v>43</v>
      </c>
      <c r="F6054" s="6"/>
      <c r="G6054" s="5">
        <v>101</v>
      </c>
      <c r="H6054" s="32">
        <v>1.9801980198019999</v>
      </c>
      <c r="I6054" s="29">
        <v>0</v>
      </c>
      <c r="J6054" s="28">
        <v>25.742574257426</v>
      </c>
      <c r="K6054" s="12">
        <v>49.504950495049997</v>
      </c>
      <c r="L6054" s="12">
        <v>19.801980198020001</v>
      </c>
      <c r="M6054" s="34">
        <v>2.970297029703</v>
      </c>
    </row>
    <row r="6055" spans="4:13" x14ac:dyDescent="0.2">
      <c r="D6055" s="175"/>
      <c r="E6055" s="4" t="s">
        <v>44</v>
      </c>
      <c r="F6055" s="6"/>
      <c r="G6055" s="5">
        <v>114</v>
      </c>
      <c r="H6055" s="32">
        <v>0.87719298245599997</v>
      </c>
      <c r="I6055" s="12">
        <v>5.2631578947369997</v>
      </c>
      <c r="J6055" s="12">
        <v>15.789473684211</v>
      </c>
      <c r="K6055" s="12">
        <v>51.754385964911997</v>
      </c>
      <c r="L6055" s="33">
        <v>18.421052631578998</v>
      </c>
      <c r="M6055" s="34">
        <v>7.8947368421049999</v>
      </c>
    </row>
    <row r="6056" spans="4:13" x14ac:dyDescent="0.2">
      <c r="D6056" s="175"/>
      <c r="E6056" s="4" t="s">
        <v>45</v>
      </c>
      <c r="F6056" s="6"/>
      <c r="G6056" s="5">
        <v>83</v>
      </c>
      <c r="H6056" s="32">
        <v>2.409638554217</v>
      </c>
      <c r="I6056" s="12">
        <v>2.409638554217</v>
      </c>
      <c r="J6056" s="12">
        <v>24.096385542168999</v>
      </c>
      <c r="K6056" s="12">
        <v>44.578313253011999</v>
      </c>
      <c r="L6056" s="12">
        <v>20.481927710842999</v>
      </c>
      <c r="M6056" s="34">
        <v>6.0240963855420002</v>
      </c>
    </row>
    <row r="6057" spans="4:13" x14ac:dyDescent="0.2">
      <c r="D6057" s="174" t="s">
        <v>37</v>
      </c>
      <c r="E6057" s="20" t="s">
        <v>77</v>
      </c>
      <c r="F6057" s="22"/>
      <c r="G6057" s="21">
        <v>593</v>
      </c>
      <c r="H6057" s="51">
        <v>1.517706576728</v>
      </c>
      <c r="I6057" s="19">
        <v>1.1804384485670001</v>
      </c>
      <c r="J6057" s="19">
        <v>20.067453625632002</v>
      </c>
      <c r="K6057" s="19">
        <v>47.723440134907001</v>
      </c>
      <c r="L6057" s="19">
        <v>24.114671163575</v>
      </c>
      <c r="M6057" s="50">
        <v>5.3962900505900002</v>
      </c>
    </row>
    <row r="6058" spans="4:13" x14ac:dyDescent="0.2">
      <c r="D6058" s="175"/>
      <c r="E6058" s="4" t="s">
        <v>39</v>
      </c>
      <c r="F6058" s="6"/>
      <c r="G6058" s="5">
        <v>27</v>
      </c>
      <c r="H6058" s="32">
        <v>3.7037037037039999</v>
      </c>
      <c r="I6058" s="29">
        <v>0</v>
      </c>
      <c r="J6058" s="28">
        <v>25.925925925925998</v>
      </c>
      <c r="K6058" s="61">
        <v>33.333333333333002</v>
      </c>
      <c r="L6058" s="28">
        <v>33.333333333333002</v>
      </c>
      <c r="M6058" s="34">
        <v>3.7037037037039999</v>
      </c>
    </row>
    <row r="6059" spans="4:13" x14ac:dyDescent="0.2">
      <c r="D6059" s="175"/>
      <c r="E6059" s="4" t="s">
        <v>40</v>
      </c>
      <c r="F6059" s="6"/>
      <c r="G6059" s="5">
        <v>74</v>
      </c>
      <c r="H6059" s="32">
        <v>1.351351351351</v>
      </c>
      <c r="I6059" s="29">
        <v>0</v>
      </c>
      <c r="J6059" s="12">
        <v>18.918918918919001</v>
      </c>
      <c r="K6059" s="28">
        <v>54.054054054053999</v>
      </c>
      <c r="L6059" s="12">
        <v>22.972972972973</v>
      </c>
      <c r="M6059" s="34">
        <v>2.7027027027030002</v>
      </c>
    </row>
    <row r="6060" spans="4:13" x14ac:dyDescent="0.2">
      <c r="D6060" s="175"/>
      <c r="E6060" s="4" t="s">
        <v>41</v>
      </c>
      <c r="F6060" s="6"/>
      <c r="G6060" s="5">
        <v>96</v>
      </c>
      <c r="H6060" s="32">
        <v>1.041666666667</v>
      </c>
      <c r="I6060" s="12">
        <v>1.041666666667</v>
      </c>
      <c r="J6060" s="33">
        <v>12.5</v>
      </c>
      <c r="K6060" s="12">
        <v>51.041666666666998</v>
      </c>
      <c r="L6060" s="28">
        <v>33.333333333333002</v>
      </c>
      <c r="M6060" s="34">
        <v>1.041666666667</v>
      </c>
    </row>
    <row r="6061" spans="4:13" x14ac:dyDescent="0.2">
      <c r="D6061" s="175"/>
      <c r="E6061" s="4" t="s">
        <v>42</v>
      </c>
      <c r="F6061" s="6"/>
      <c r="G6061" s="5">
        <v>97</v>
      </c>
      <c r="H6061" s="32">
        <v>1.0309278350519999</v>
      </c>
      <c r="I6061" s="12">
        <v>1.0309278350519999</v>
      </c>
      <c r="J6061" s="12">
        <v>21.649484536081999</v>
      </c>
      <c r="K6061" s="33">
        <v>41.237113402062</v>
      </c>
      <c r="L6061" s="28">
        <v>31.958762886597999</v>
      </c>
      <c r="M6061" s="34">
        <v>3.0927835051549999</v>
      </c>
    </row>
    <row r="6062" spans="4:13" x14ac:dyDescent="0.2">
      <c r="D6062" s="175"/>
      <c r="E6062" s="4" t="s">
        <v>43</v>
      </c>
      <c r="F6062" s="6"/>
      <c r="G6062" s="5">
        <v>103</v>
      </c>
      <c r="H6062" s="32">
        <v>1.9417475728160001</v>
      </c>
      <c r="I6062" s="12">
        <v>0.97087378640800004</v>
      </c>
      <c r="J6062" s="12">
        <v>16.504854368932001</v>
      </c>
      <c r="K6062" s="28">
        <v>53.398058252426999</v>
      </c>
      <c r="L6062" s="12">
        <v>20.388349514563</v>
      </c>
      <c r="M6062" s="34">
        <v>6.796116504854</v>
      </c>
    </row>
    <row r="6063" spans="4:13" x14ac:dyDescent="0.2">
      <c r="D6063" s="175"/>
      <c r="E6063" s="4" t="s">
        <v>44</v>
      </c>
      <c r="F6063" s="6"/>
      <c r="G6063" s="5">
        <v>109</v>
      </c>
      <c r="H6063" s="32">
        <v>0.91743119266100004</v>
      </c>
      <c r="I6063" s="12">
        <v>0.91743119266100004</v>
      </c>
      <c r="J6063" s="12">
        <v>24.770642201834999</v>
      </c>
      <c r="K6063" s="12">
        <v>47.706422018349002</v>
      </c>
      <c r="L6063" s="33">
        <v>17.43119266055</v>
      </c>
      <c r="M6063" s="34">
        <v>8.2568807339449997</v>
      </c>
    </row>
    <row r="6064" spans="4:13" x14ac:dyDescent="0.2">
      <c r="D6064" s="176"/>
      <c r="E6064" s="59" t="s">
        <v>45</v>
      </c>
      <c r="F6064" s="60"/>
      <c r="G6064" s="56">
        <v>87</v>
      </c>
      <c r="H6064" s="83">
        <v>2.2988505747130001</v>
      </c>
      <c r="I6064" s="47">
        <v>3.4482758620689999</v>
      </c>
      <c r="J6064" s="47">
        <v>24.137931034483</v>
      </c>
      <c r="K6064" s="47">
        <v>43.678160919539998</v>
      </c>
      <c r="L6064" s="95">
        <v>16.091954022989</v>
      </c>
      <c r="M6064" s="112">
        <v>10.344827586207</v>
      </c>
    </row>
    <row r="6066" spans="2:13" x14ac:dyDescent="0.2">
      <c r="B6066" s="43" t="str">
        <f xml:space="preserve"> HYPERLINK("#'目次'!B226", "[220]")</f>
        <v>[220]</v>
      </c>
      <c r="C6066" s="31" t="s">
        <v>435</v>
      </c>
    </row>
    <row r="6070" spans="2:13" x14ac:dyDescent="0.2">
      <c r="D6070" s="177"/>
      <c r="E6070" s="178"/>
      <c r="F6070" s="178"/>
      <c r="G6070" s="40" t="s">
        <v>14</v>
      </c>
      <c r="H6070" s="42" t="s">
        <v>416</v>
      </c>
      <c r="I6070" s="15" t="s">
        <v>417</v>
      </c>
      <c r="J6070" s="15" t="s">
        <v>418</v>
      </c>
      <c r="K6070" s="15" t="s">
        <v>419</v>
      </c>
      <c r="L6070" s="15" t="s">
        <v>420</v>
      </c>
      <c r="M6070" s="44" t="s">
        <v>17</v>
      </c>
    </row>
    <row r="6071" spans="2:13" x14ac:dyDescent="0.2">
      <c r="D6071" s="179"/>
      <c r="E6071" s="180"/>
      <c r="F6071" s="180"/>
      <c r="G6071" s="39"/>
      <c r="H6071" s="41"/>
      <c r="I6071" s="14"/>
      <c r="J6071" s="14"/>
      <c r="K6071" s="14"/>
      <c r="L6071" s="14"/>
      <c r="M6071" s="38"/>
    </row>
    <row r="6072" spans="2:13" x14ac:dyDescent="0.2">
      <c r="D6072" s="58"/>
      <c r="E6072" s="53" t="s">
        <v>14</v>
      </c>
      <c r="F6072" s="52"/>
      <c r="G6072" s="37">
        <v>1222</v>
      </c>
      <c r="H6072" s="24">
        <v>1.7184942716860001</v>
      </c>
      <c r="I6072" s="24">
        <v>15.384615384615</v>
      </c>
      <c r="J6072" s="24">
        <v>70.212765957447004</v>
      </c>
      <c r="K6072" s="24">
        <v>5.2373158756139997</v>
      </c>
      <c r="L6072" s="24">
        <v>4.7463175122749997</v>
      </c>
      <c r="M6072" s="68">
        <v>2.7004909983630001</v>
      </c>
    </row>
    <row r="6073" spans="2:13" x14ac:dyDescent="0.2">
      <c r="D6073" s="174" t="s">
        <v>18</v>
      </c>
      <c r="E6073" s="20" t="s">
        <v>19</v>
      </c>
      <c r="F6073" s="22"/>
      <c r="G6073" s="21">
        <v>57</v>
      </c>
      <c r="H6073" s="51">
        <v>3.508771929825</v>
      </c>
      <c r="I6073" s="19">
        <v>15.789473684211</v>
      </c>
      <c r="J6073" s="19">
        <v>68.421052631579002</v>
      </c>
      <c r="K6073" s="19">
        <v>3.508771929825</v>
      </c>
      <c r="L6073" s="19">
        <v>7.0175438596489998</v>
      </c>
      <c r="M6073" s="50">
        <v>1.7543859649119999</v>
      </c>
    </row>
    <row r="6074" spans="2:13" x14ac:dyDescent="0.2">
      <c r="D6074" s="175"/>
      <c r="E6074" s="4" t="s">
        <v>20</v>
      </c>
      <c r="F6074" s="6"/>
      <c r="G6074" s="5">
        <v>84</v>
      </c>
      <c r="H6074" s="32">
        <v>1.190476190476</v>
      </c>
      <c r="I6074" s="12">
        <v>16.666666666666998</v>
      </c>
      <c r="J6074" s="12">
        <v>72.619047619048004</v>
      </c>
      <c r="K6074" s="12">
        <v>3.5714285714290002</v>
      </c>
      <c r="L6074" s="12">
        <v>2.3809523809519999</v>
      </c>
      <c r="M6074" s="34">
        <v>3.5714285714290002</v>
      </c>
    </row>
    <row r="6075" spans="2:13" x14ac:dyDescent="0.2">
      <c r="D6075" s="175"/>
      <c r="E6075" s="4" t="s">
        <v>21</v>
      </c>
      <c r="F6075" s="6"/>
      <c r="G6075" s="5">
        <v>487</v>
      </c>
      <c r="H6075" s="32">
        <v>1.026694045175</v>
      </c>
      <c r="I6075" s="12">
        <v>15.811088295688</v>
      </c>
      <c r="J6075" s="12">
        <v>69.815195071868999</v>
      </c>
      <c r="K6075" s="12">
        <v>5.9548254620119998</v>
      </c>
      <c r="L6075" s="12">
        <v>4.722792607803</v>
      </c>
      <c r="M6075" s="34">
        <v>2.6694045174540002</v>
      </c>
    </row>
    <row r="6076" spans="2:13" x14ac:dyDescent="0.2">
      <c r="D6076" s="175"/>
      <c r="E6076" s="4" t="s">
        <v>22</v>
      </c>
      <c r="F6076" s="6"/>
      <c r="G6076" s="5">
        <v>35</v>
      </c>
      <c r="H6076" s="32">
        <v>2.8571428571430002</v>
      </c>
      <c r="I6076" s="33">
        <v>5.7142857142860004</v>
      </c>
      <c r="J6076" s="33">
        <v>62.857142857143003</v>
      </c>
      <c r="K6076" s="28">
        <v>11.428571428571001</v>
      </c>
      <c r="L6076" s="28">
        <v>14.285714285714</v>
      </c>
      <c r="M6076" s="34">
        <v>2.8571428571430002</v>
      </c>
    </row>
    <row r="6077" spans="2:13" x14ac:dyDescent="0.2">
      <c r="D6077" s="175"/>
      <c r="E6077" s="4" t="s">
        <v>23</v>
      </c>
      <c r="F6077" s="6"/>
      <c r="G6077" s="5">
        <v>143</v>
      </c>
      <c r="H6077" s="32">
        <v>2.0979020979020002</v>
      </c>
      <c r="I6077" s="12">
        <v>15.384615384615</v>
      </c>
      <c r="J6077" s="12">
        <v>74.825174825174997</v>
      </c>
      <c r="K6077" s="12">
        <v>3.4965034965030002</v>
      </c>
      <c r="L6077" s="12">
        <v>2.0979020979020002</v>
      </c>
      <c r="M6077" s="34">
        <v>2.0979020979020002</v>
      </c>
    </row>
    <row r="6078" spans="2:13" x14ac:dyDescent="0.2">
      <c r="D6078" s="175"/>
      <c r="E6078" s="4" t="s">
        <v>24</v>
      </c>
      <c r="F6078" s="6"/>
      <c r="G6078" s="5">
        <v>187</v>
      </c>
      <c r="H6078" s="32">
        <v>2.1390374331549999</v>
      </c>
      <c r="I6078" s="12">
        <v>13.368983957218999</v>
      </c>
      <c r="J6078" s="12">
        <v>69.518716577540005</v>
      </c>
      <c r="K6078" s="12">
        <v>6.9518716577540003</v>
      </c>
      <c r="L6078" s="12">
        <v>5.8823529411760003</v>
      </c>
      <c r="M6078" s="34">
        <v>2.1390374331549999</v>
      </c>
    </row>
    <row r="6079" spans="2:13" x14ac:dyDescent="0.2">
      <c r="D6079" s="175"/>
      <c r="E6079" s="4" t="s">
        <v>25</v>
      </c>
      <c r="F6079" s="6"/>
      <c r="G6079" s="5">
        <v>71</v>
      </c>
      <c r="H6079" s="32">
        <v>1.4084507042250001</v>
      </c>
      <c r="I6079" s="12">
        <v>19.718309859154999</v>
      </c>
      <c r="J6079" s="12">
        <v>71.830985915493002</v>
      </c>
      <c r="K6079" s="12">
        <v>4.2253521126760001</v>
      </c>
      <c r="L6079" s="12">
        <v>2.8169014084509998</v>
      </c>
      <c r="M6079" s="62">
        <v>0</v>
      </c>
    </row>
    <row r="6080" spans="2:13" x14ac:dyDescent="0.2">
      <c r="D6080" s="175"/>
      <c r="E6080" s="4" t="s">
        <v>26</v>
      </c>
      <c r="F6080" s="6"/>
      <c r="G6080" s="5">
        <v>30</v>
      </c>
      <c r="H6080" s="32">
        <v>3.333333333333</v>
      </c>
      <c r="I6080" s="12">
        <v>20</v>
      </c>
      <c r="J6080" s="12">
        <v>70</v>
      </c>
      <c r="K6080" s="90">
        <v>0</v>
      </c>
      <c r="L6080" s="12">
        <v>6.666666666667</v>
      </c>
      <c r="M6080" s="62">
        <v>0</v>
      </c>
    </row>
    <row r="6081" spans="4:13" x14ac:dyDescent="0.2">
      <c r="D6081" s="175"/>
      <c r="E6081" s="4" t="s">
        <v>27</v>
      </c>
      <c r="F6081" s="6"/>
      <c r="G6081" s="5">
        <v>70</v>
      </c>
      <c r="H6081" s="32">
        <v>1.4285714285710001</v>
      </c>
      <c r="I6081" s="12">
        <v>14.285714285714</v>
      </c>
      <c r="J6081" s="12">
        <v>70</v>
      </c>
      <c r="K6081" s="12">
        <v>2.8571428571430002</v>
      </c>
      <c r="L6081" s="12">
        <v>7.1428571428570002</v>
      </c>
      <c r="M6081" s="34">
        <v>4.2857142857139996</v>
      </c>
    </row>
    <row r="6082" spans="4:13" x14ac:dyDescent="0.2">
      <c r="D6082" s="175"/>
      <c r="E6082" s="4" t="s">
        <v>28</v>
      </c>
      <c r="F6082" s="6"/>
      <c r="G6082" s="5">
        <v>51</v>
      </c>
      <c r="H6082" s="32">
        <v>3.9215686274510002</v>
      </c>
      <c r="I6082" s="12">
        <v>15.686274509804001</v>
      </c>
      <c r="J6082" s="33">
        <v>64.705882352941003</v>
      </c>
      <c r="K6082" s="12">
        <v>3.9215686274510002</v>
      </c>
      <c r="L6082" s="12">
        <v>1.9607843137250001</v>
      </c>
      <c r="M6082" s="97">
        <v>9.8039215686270005</v>
      </c>
    </row>
    <row r="6083" spans="4:13" x14ac:dyDescent="0.2">
      <c r="D6083" s="175"/>
      <c r="E6083" s="4" t="s">
        <v>29</v>
      </c>
      <c r="F6083" s="6"/>
      <c r="G6083" s="5">
        <v>7</v>
      </c>
      <c r="H6083" s="63">
        <v>0</v>
      </c>
      <c r="I6083" s="12">
        <v>14.285714285714</v>
      </c>
      <c r="J6083" s="12">
        <v>71.428571428571004</v>
      </c>
      <c r="K6083" s="28">
        <v>14.285714285714</v>
      </c>
      <c r="L6083" s="29">
        <v>0</v>
      </c>
      <c r="M6083" s="62">
        <v>0</v>
      </c>
    </row>
    <row r="6084" spans="4:13" x14ac:dyDescent="0.2">
      <c r="D6084" s="174" t="s">
        <v>30</v>
      </c>
      <c r="E6084" s="20" t="s">
        <v>31</v>
      </c>
      <c r="F6084" s="22"/>
      <c r="G6084" s="21">
        <v>393</v>
      </c>
      <c r="H6084" s="51">
        <v>1.781170483461</v>
      </c>
      <c r="I6084" s="19">
        <v>16.284987277353999</v>
      </c>
      <c r="J6084" s="19">
        <v>69.465648854961998</v>
      </c>
      <c r="K6084" s="19">
        <v>6.1068702290079999</v>
      </c>
      <c r="L6084" s="19">
        <v>4.3256997455470003</v>
      </c>
      <c r="M6084" s="50">
        <v>2.0356234096689998</v>
      </c>
    </row>
    <row r="6085" spans="4:13" x14ac:dyDescent="0.2">
      <c r="D6085" s="175"/>
      <c r="E6085" s="4" t="s">
        <v>32</v>
      </c>
      <c r="F6085" s="6"/>
      <c r="G6085" s="5">
        <v>352</v>
      </c>
      <c r="H6085" s="32">
        <v>2.2727272727269998</v>
      </c>
      <c r="I6085" s="12">
        <v>12.215909090908999</v>
      </c>
      <c r="J6085" s="12">
        <v>70.170454545455001</v>
      </c>
      <c r="K6085" s="12">
        <v>6.25</v>
      </c>
      <c r="L6085" s="12">
        <v>5.6818181818179996</v>
      </c>
      <c r="M6085" s="34">
        <v>3.4090909090910002</v>
      </c>
    </row>
    <row r="6086" spans="4:13" x14ac:dyDescent="0.2">
      <c r="D6086" s="175"/>
      <c r="E6086" s="4" t="s">
        <v>33</v>
      </c>
      <c r="F6086" s="6"/>
      <c r="G6086" s="5">
        <v>388</v>
      </c>
      <c r="H6086" s="32">
        <v>1.5463917525769999</v>
      </c>
      <c r="I6086" s="12">
        <v>14.948453608247</v>
      </c>
      <c r="J6086" s="12">
        <v>71.907216494845002</v>
      </c>
      <c r="K6086" s="12">
        <v>3.6082474226799999</v>
      </c>
      <c r="L6086" s="12">
        <v>4.8969072164950003</v>
      </c>
      <c r="M6086" s="34">
        <v>3.0927835051549999</v>
      </c>
    </row>
    <row r="6087" spans="4:13" x14ac:dyDescent="0.2">
      <c r="D6087" s="175"/>
      <c r="E6087" s="4" t="s">
        <v>34</v>
      </c>
      <c r="F6087" s="6"/>
      <c r="G6087" s="5">
        <v>89</v>
      </c>
      <c r="H6087" s="63">
        <v>0</v>
      </c>
      <c r="I6087" s="49">
        <v>25.842696629212998</v>
      </c>
      <c r="J6087" s="12">
        <v>66.292134831460999</v>
      </c>
      <c r="K6087" s="12">
        <v>4.4943820224720001</v>
      </c>
      <c r="L6087" s="12">
        <v>2.2471910112360001</v>
      </c>
      <c r="M6087" s="34">
        <v>1.123595505618</v>
      </c>
    </row>
    <row r="6088" spans="4:13" x14ac:dyDescent="0.2">
      <c r="D6088" s="174" t="s">
        <v>35</v>
      </c>
      <c r="E6088" s="20" t="s">
        <v>36</v>
      </c>
      <c r="F6088" s="22"/>
      <c r="G6088" s="21">
        <v>629</v>
      </c>
      <c r="H6088" s="51">
        <v>1.5898251192370001</v>
      </c>
      <c r="I6088" s="19">
        <v>13.513513513514001</v>
      </c>
      <c r="J6088" s="19">
        <v>71.54213036566</v>
      </c>
      <c r="K6088" s="19">
        <v>5.7233704292530003</v>
      </c>
      <c r="L6088" s="19">
        <v>5.5643879173290003</v>
      </c>
      <c r="M6088" s="50">
        <v>2.0667726550080001</v>
      </c>
    </row>
    <row r="6089" spans="4:13" x14ac:dyDescent="0.2">
      <c r="D6089" s="175"/>
      <c r="E6089" s="4" t="s">
        <v>37</v>
      </c>
      <c r="F6089" s="6"/>
      <c r="G6089" s="5">
        <v>593</v>
      </c>
      <c r="H6089" s="32">
        <v>1.85497470489</v>
      </c>
      <c r="I6089" s="12">
        <v>17.369308600337</v>
      </c>
      <c r="J6089" s="12">
        <v>68.802698145025005</v>
      </c>
      <c r="K6089" s="12">
        <v>4.7217537942660002</v>
      </c>
      <c r="L6089" s="12">
        <v>3.8785834738620002</v>
      </c>
      <c r="M6089" s="34">
        <v>3.3726812816190002</v>
      </c>
    </row>
    <row r="6090" spans="4:13" x14ac:dyDescent="0.2">
      <c r="D6090" s="174" t="s">
        <v>38</v>
      </c>
      <c r="E6090" s="20" t="s">
        <v>39</v>
      </c>
      <c r="F6090" s="22"/>
      <c r="G6090" s="21">
        <v>64</v>
      </c>
      <c r="H6090" s="51">
        <v>4.6875</v>
      </c>
      <c r="I6090" s="19">
        <v>15.625</v>
      </c>
      <c r="J6090" s="19">
        <v>65.625</v>
      </c>
      <c r="K6090" s="19">
        <v>6.25</v>
      </c>
      <c r="L6090" s="19">
        <v>7.8125</v>
      </c>
      <c r="M6090" s="100">
        <v>0</v>
      </c>
    </row>
    <row r="6091" spans="4:13" x14ac:dyDescent="0.2">
      <c r="D6091" s="175"/>
      <c r="E6091" s="4" t="s">
        <v>40</v>
      </c>
      <c r="F6091" s="6"/>
      <c r="G6091" s="5">
        <v>147</v>
      </c>
      <c r="H6091" s="32">
        <v>1.360544217687</v>
      </c>
      <c r="I6091" s="12">
        <v>12.925170068027001</v>
      </c>
      <c r="J6091" s="12">
        <v>72.789115646259006</v>
      </c>
      <c r="K6091" s="12">
        <v>4.7619047619049999</v>
      </c>
      <c r="L6091" s="12">
        <v>5.4421768707479998</v>
      </c>
      <c r="M6091" s="34">
        <v>2.7210884353739999</v>
      </c>
    </row>
    <row r="6092" spans="4:13" x14ac:dyDescent="0.2">
      <c r="D6092" s="175"/>
      <c r="E6092" s="4" t="s">
        <v>41</v>
      </c>
      <c r="F6092" s="6"/>
      <c r="G6092" s="5">
        <v>204</v>
      </c>
      <c r="H6092" s="63">
        <v>0</v>
      </c>
      <c r="I6092" s="33">
        <v>8.8235294117649996</v>
      </c>
      <c r="J6092" s="28">
        <v>75.490196078430998</v>
      </c>
      <c r="K6092" s="12">
        <v>5.8823529411760003</v>
      </c>
      <c r="L6092" s="12">
        <v>8.8235294117649996</v>
      </c>
      <c r="M6092" s="34">
        <v>0.98039215686299996</v>
      </c>
    </row>
    <row r="6093" spans="4:13" x14ac:dyDescent="0.2">
      <c r="D6093" s="175"/>
      <c r="E6093" s="4" t="s">
        <v>42</v>
      </c>
      <c r="F6093" s="6"/>
      <c r="G6093" s="5">
        <v>210</v>
      </c>
      <c r="H6093" s="32">
        <v>2.3809523809519999</v>
      </c>
      <c r="I6093" s="12">
        <v>14.761904761905001</v>
      </c>
      <c r="J6093" s="12">
        <v>71.904761904761997</v>
      </c>
      <c r="K6093" s="12">
        <v>4.2857142857139996</v>
      </c>
      <c r="L6093" s="12">
        <v>5.7142857142860004</v>
      </c>
      <c r="M6093" s="34">
        <v>0.95238095238099996</v>
      </c>
    </row>
    <row r="6094" spans="4:13" x14ac:dyDescent="0.2">
      <c r="D6094" s="175"/>
      <c r="E6094" s="4" t="s">
        <v>43</v>
      </c>
      <c r="F6094" s="6"/>
      <c r="G6094" s="5">
        <v>204</v>
      </c>
      <c r="H6094" s="32">
        <v>1.4705882352940001</v>
      </c>
      <c r="I6094" s="12">
        <v>15.196078431373</v>
      </c>
      <c r="J6094" s="12">
        <v>74.019607843136995</v>
      </c>
      <c r="K6094" s="12">
        <v>4.9019607843140003</v>
      </c>
      <c r="L6094" s="12">
        <v>1.4705882352940001</v>
      </c>
      <c r="M6094" s="34">
        <v>2.9411764705880001</v>
      </c>
    </row>
    <row r="6095" spans="4:13" x14ac:dyDescent="0.2">
      <c r="D6095" s="175"/>
      <c r="E6095" s="4" t="s">
        <v>44</v>
      </c>
      <c r="F6095" s="6"/>
      <c r="G6095" s="5">
        <v>223</v>
      </c>
      <c r="H6095" s="32">
        <v>1.3452914798210001</v>
      </c>
      <c r="I6095" s="12">
        <v>19.730941704035999</v>
      </c>
      <c r="J6095" s="33">
        <v>65.022421524663997</v>
      </c>
      <c r="K6095" s="12">
        <v>7.1748878923769999</v>
      </c>
      <c r="L6095" s="12">
        <v>2.690582959641</v>
      </c>
      <c r="M6095" s="34">
        <v>4.0358744394619999</v>
      </c>
    </row>
    <row r="6096" spans="4:13" x14ac:dyDescent="0.2">
      <c r="D6096" s="176"/>
      <c r="E6096" s="59" t="s">
        <v>45</v>
      </c>
      <c r="F6096" s="60"/>
      <c r="G6096" s="56">
        <v>170</v>
      </c>
      <c r="H6096" s="83">
        <v>2.9411764705880001</v>
      </c>
      <c r="I6096" s="102">
        <v>20.588235294118</v>
      </c>
      <c r="J6096" s="95">
        <v>63.529411764705998</v>
      </c>
      <c r="K6096" s="47">
        <v>3.5294117647059999</v>
      </c>
      <c r="L6096" s="47">
        <v>3.5294117647059999</v>
      </c>
      <c r="M6096" s="85">
        <v>5.8823529411760003</v>
      </c>
    </row>
    <row r="6098" spans="2:13" x14ac:dyDescent="0.2">
      <c r="B6098" s="43" t="str">
        <f xml:space="preserve"> HYPERLINK("#'目次'!B227", "[221]")</f>
        <v>[221]</v>
      </c>
      <c r="C6098" s="31" t="s">
        <v>435</v>
      </c>
    </row>
    <row r="6102" spans="2:13" x14ac:dyDescent="0.2">
      <c r="D6102" s="177"/>
      <c r="E6102" s="178"/>
      <c r="F6102" s="178"/>
      <c r="G6102" s="40" t="s">
        <v>14</v>
      </c>
      <c r="H6102" s="42" t="s">
        <v>416</v>
      </c>
      <c r="I6102" s="15" t="s">
        <v>417</v>
      </c>
      <c r="J6102" s="15" t="s">
        <v>418</v>
      </c>
      <c r="K6102" s="15" t="s">
        <v>419</v>
      </c>
      <c r="L6102" s="15" t="s">
        <v>420</v>
      </c>
      <c r="M6102" s="44" t="s">
        <v>17</v>
      </c>
    </row>
    <row r="6103" spans="2:13" x14ac:dyDescent="0.2">
      <c r="D6103" s="179"/>
      <c r="E6103" s="180"/>
      <c r="F6103" s="180"/>
      <c r="G6103" s="39"/>
      <c r="H6103" s="41"/>
      <c r="I6103" s="14"/>
      <c r="J6103" s="14"/>
      <c r="K6103" s="14"/>
      <c r="L6103" s="14"/>
      <c r="M6103" s="38"/>
    </row>
    <row r="6104" spans="2:13" x14ac:dyDescent="0.2">
      <c r="D6104" s="58"/>
      <c r="E6104" s="53" t="s">
        <v>14</v>
      </c>
      <c r="F6104" s="52"/>
      <c r="G6104" s="37">
        <v>1222</v>
      </c>
      <c r="H6104" s="24">
        <v>1.7184942716860001</v>
      </c>
      <c r="I6104" s="24">
        <v>15.384615384615</v>
      </c>
      <c r="J6104" s="24">
        <v>70.212765957447004</v>
      </c>
      <c r="K6104" s="24">
        <v>5.2373158756139997</v>
      </c>
      <c r="L6104" s="24">
        <v>4.7463175122749997</v>
      </c>
      <c r="M6104" s="68">
        <v>2.7004909983630001</v>
      </c>
    </row>
    <row r="6105" spans="2:13" x14ac:dyDescent="0.2">
      <c r="D6105" s="174" t="s">
        <v>52</v>
      </c>
      <c r="E6105" s="20" t="s">
        <v>53</v>
      </c>
      <c r="F6105" s="22"/>
      <c r="G6105" s="21">
        <v>15</v>
      </c>
      <c r="H6105" s="110">
        <v>0</v>
      </c>
      <c r="I6105" s="19">
        <v>20</v>
      </c>
      <c r="J6105" s="19">
        <v>66.666666666666998</v>
      </c>
      <c r="K6105" s="123">
        <v>0</v>
      </c>
      <c r="L6105" s="88">
        <v>13.333333333333</v>
      </c>
      <c r="M6105" s="100">
        <v>0</v>
      </c>
    </row>
    <row r="6106" spans="2:13" ht="24" x14ac:dyDescent="0.2">
      <c r="D6106" s="175"/>
      <c r="E6106" s="4" t="s">
        <v>54</v>
      </c>
      <c r="F6106" s="6"/>
      <c r="G6106" s="5">
        <v>122</v>
      </c>
      <c r="H6106" s="32">
        <v>2.459016393443</v>
      </c>
      <c r="I6106" s="12">
        <v>15.573770491803</v>
      </c>
      <c r="J6106" s="12">
        <v>71.311475409836007</v>
      </c>
      <c r="K6106" s="12">
        <v>3.2786885245900002</v>
      </c>
      <c r="L6106" s="12">
        <v>4.918032786885</v>
      </c>
      <c r="M6106" s="34">
        <v>2.459016393443</v>
      </c>
    </row>
    <row r="6107" spans="2:13" x14ac:dyDescent="0.2">
      <c r="D6107" s="175"/>
      <c r="E6107" s="4" t="s">
        <v>55</v>
      </c>
      <c r="F6107" s="6"/>
      <c r="G6107" s="5">
        <v>43</v>
      </c>
      <c r="H6107" s="63">
        <v>0</v>
      </c>
      <c r="I6107" s="33">
        <v>6.9767441860470001</v>
      </c>
      <c r="J6107" s="28">
        <v>76.744186046511999</v>
      </c>
      <c r="K6107" s="12">
        <v>4.6511627906979998</v>
      </c>
      <c r="L6107" s="12">
        <v>9.3023255813949994</v>
      </c>
      <c r="M6107" s="34">
        <v>2.3255813953489999</v>
      </c>
    </row>
    <row r="6108" spans="2:13" x14ac:dyDescent="0.2">
      <c r="D6108" s="175"/>
      <c r="E6108" s="4" t="s">
        <v>56</v>
      </c>
      <c r="F6108" s="6"/>
      <c r="G6108" s="5">
        <v>60</v>
      </c>
      <c r="H6108" s="63">
        <v>0</v>
      </c>
      <c r="I6108" s="12">
        <v>11.666666666667</v>
      </c>
      <c r="J6108" s="28">
        <v>78.333333333333002</v>
      </c>
      <c r="K6108" s="12">
        <v>3.333333333333</v>
      </c>
      <c r="L6108" s="12">
        <v>5</v>
      </c>
      <c r="M6108" s="34">
        <v>1.666666666667</v>
      </c>
    </row>
    <row r="6109" spans="2:13" x14ac:dyDescent="0.2">
      <c r="D6109" s="175"/>
      <c r="E6109" s="4" t="s">
        <v>57</v>
      </c>
      <c r="F6109" s="6"/>
      <c r="G6109" s="5">
        <v>286</v>
      </c>
      <c r="H6109" s="32">
        <v>1.0489510489510001</v>
      </c>
      <c r="I6109" s="12">
        <v>12.237762237762</v>
      </c>
      <c r="J6109" s="12">
        <v>73.776223776224001</v>
      </c>
      <c r="K6109" s="12">
        <v>6.9930069930069996</v>
      </c>
      <c r="L6109" s="12">
        <v>4.8951048951049998</v>
      </c>
      <c r="M6109" s="34">
        <v>1.0489510489510001</v>
      </c>
    </row>
    <row r="6110" spans="2:13" x14ac:dyDescent="0.2">
      <c r="D6110" s="175"/>
      <c r="E6110" s="4" t="s">
        <v>58</v>
      </c>
      <c r="F6110" s="6"/>
      <c r="G6110" s="5">
        <v>129</v>
      </c>
      <c r="H6110" s="32">
        <v>2.3255813953489999</v>
      </c>
      <c r="I6110" s="12">
        <v>11.627906976744001</v>
      </c>
      <c r="J6110" s="12">
        <v>71.317829457363999</v>
      </c>
      <c r="K6110" s="12">
        <v>6.2015503875969999</v>
      </c>
      <c r="L6110" s="12">
        <v>6.2015503875969999</v>
      </c>
      <c r="M6110" s="34">
        <v>2.3255813953489999</v>
      </c>
    </row>
    <row r="6111" spans="2:13" x14ac:dyDescent="0.2">
      <c r="D6111" s="175"/>
      <c r="E6111" s="4" t="s">
        <v>59</v>
      </c>
      <c r="F6111" s="6"/>
      <c r="G6111" s="5">
        <v>195</v>
      </c>
      <c r="H6111" s="32">
        <v>2.051282051282</v>
      </c>
      <c r="I6111" s="12">
        <v>18.461538461538002</v>
      </c>
      <c r="J6111" s="12">
        <v>69.230769230768999</v>
      </c>
      <c r="K6111" s="12">
        <v>4.1025641025640001</v>
      </c>
      <c r="L6111" s="12">
        <v>2.564102564103</v>
      </c>
      <c r="M6111" s="34">
        <v>3.5897435897440002</v>
      </c>
    </row>
    <row r="6112" spans="2:13" x14ac:dyDescent="0.2">
      <c r="D6112" s="175"/>
      <c r="E6112" s="4" t="s">
        <v>60</v>
      </c>
      <c r="F6112" s="6"/>
      <c r="G6112" s="5">
        <v>176</v>
      </c>
      <c r="H6112" s="32">
        <v>1.136363636364</v>
      </c>
      <c r="I6112" s="12">
        <v>19.886363636363999</v>
      </c>
      <c r="J6112" s="12">
        <v>65.909090909091006</v>
      </c>
      <c r="K6112" s="12">
        <v>5.6818181818179996</v>
      </c>
      <c r="L6112" s="12">
        <v>3.9772727272730002</v>
      </c>
      <c r="M6112" s="34">
        <v>3.4090909090910002</v>
      </c>
    </row>
    <row r="6113" spans="2:13" x14ac:dyDescent="0.2">
      <c r="D6113" s="175"/>
      <c r="E6113" s="4" t="s">
        <v>61</v>
      </c>
      <c r="F6113" s="6"/>
      <c r="G6113" s="5">
        <v>78</v>
      </c>
      <c r="H6113" s="32">
        <v>3.8461538461539999</v>
      </c>
      <c r="I6113" s="12">
        <v>12.820512820513001</v>
      </c>
      <c r="J6113" s="12">
        <v>70.512820512820994</v>
      </c>
      <c r="K6113" s="12">
        <v>6.4102564102560002</v>
      </c>
      <c r="L6113" s="12">
        <v>5.1282051282049999</v>
      </c>
      <c r="M6113" s="34">
        <v>1.2820512820509999</v>
      </c>
    </row>
    <row r="6114" spans="2:13" x14ac:dyDescent="0.2">
      <c r="D6114" s="175"/>
      <c r="E6114" s="4" t="s">
        <v>62</v>
      </c>
      <c r="F6114" s="6"/>
      <c r="G6114" s="5">
        <v>113</v>
      </c>
      <c r="H6114" s="32">
        <v>2.654867256637</v>
      </c>
      <c r="I6114" s="28">
        <v>22.123893805310001</v>
      </c>
      <c r="J6114" s="33">
        <v>61.946902654867003</v>
      </c>
      <c r="K6114" s="12">
        <v>3.53982300885</v>
      </c>
      <c r="L6114" s="12">
        <v>4.424778761062</v>
      </c>
      <c r="M6114" s="34">
        <v>5.3097345132739999</v>
      </c>
    </row>
    <row r="6115" spans="2:13" x14ac:dyDescent="0.2">
      <c r="D6115" s="174" t="s">
        <v>63</v>
      </c>
      <c r="E6115" s="20" t="s">
        <v>64</v>
      </c>
      <c r="F6115" s="22"/>
      <c r="G6115" s="21">
        <v>234</v>
      </c>
      <c r="H6115" s="51">
        <v>2.9914529914529999</v>
      </c>
      <c r="I6115" s="19">
        <v>19.65811965812</v>
      </c>
      <c r="J6115" s="78">
        <v>62.820512820513002</v>
      </c>
      <c r="K6115" s="19">
        <v>5.9829059829059998</v>
      </c>
      <c r="L6115" s="19">
        <v>3.4188034188029999</v>
      </c>
      <c r="M6115" s="50">
        <v>5.1282051282049999</v>
      </c>
    </row>
    <row r="6116" spans="2:13" x14ac:dyDescent="0.2">
      <c r="D6116" s="175"/>
      <c r="E6116" s="4" t="s">
        <v>65</v>
      </c>
      <c r="F6116" s="6"/>
      <c r="G6116" s="5">
        <v>172</v>
      </c>
      <c r="H6116" s="32">
        <v>1.1627906976739999</v>
      </c>
      <c r="I6116" s="12">
        <v>16.860465116278998</v>
      </c>
      <c r="J6116" s="12">
        <v>68.023255813953</v>
      </c>
      <c r="K6116" s="12">
        <v>3.488372093023</v>
      </c>
      <c r="L6116" s="12">
        <v>6.9767441860470001</v>
      </c>
      <c r="M6116" s="34">
        <v>3.488372093023</v>
      </c>
    </row>
    <row r="6117" spans="2:13" x14ac:dyDescent="0.2">
      <c r="D6117" s="175"/>
      <c r="E6117" s="4" t="s">
        <v>66</v>
      </c>
      <c r="F6117" s="6"/>
      <c r="G6117" s="5">
        <v>165</v>
      </c>
      <c r="H6117" s="32">
        <v>0.60606060606099998</v>
      </c>
      <c r="I6117" s="12">
        <v>13.939393939394</v>
      </c>
      <c r="J6117" s="12">
        <v>72.727272727273004</v>
      </c>
      <c r="K6117" s="12">
        <v>6.0606060606060002</v>
      </c>
      <c r="L6117" s="12">
        <v>3.636363636364</v>
      </c>
      <c r="M6117" s="34">
        <v>3.0303030303030001</v>
      </c>
    </row>
    <row r="6118" spans="2:13" x14ac:dyDescent="0.2">
      <c r="D6118" s="175"/>
      <c r="E6118" s="4" t="s">
        <v>67</v>
      </c>
      <c r="F6118" s="6"/>
      <c r="G6118" s="5">
        <v>158</v>
      </c>
      <c r="H6118" s="32">
        <v>0.63291139240500005</v>
      </c>
      <c r="I6118" s="12">
        <v>12.658227848100999</v>
      </c>
      <c r="J6118" s="28">
        <v>75.316455696202993</v>
      </c>
      <c r="K6118" s="12">
        <v>6.9620253164559998</v>
      </c>
      <c r="L6118" s="12">
        <v>3.7974683544299999</v>
      </c>
      <c r="M6118" s="34">
        <v>0.63291139240500005</v>
      </c>
    </row>
    <row r="6119" spans="2:13" x14ac:dyDescent="0.2">
      <c r="D6119" s="175"/>
      <c r="E6119" s="4" t="s">
        <v>68</v>
      </c>
      <c r="F6119" s="6"/>
      <c r="G6119" s="5">
        <v>112</v>
      </c>
      <c r="H6119" s="32">
        <v>2.6785714285709998</v>
      </c>
      <c r="I6119" s="12">
        <v>15.178571428571001</v>
      </c>
      <c r="J6119" s="12">
        <v>71.428571428571004</v>
      </c>
      <c r="K6119" s="12">
        <v>4.4642857142860004</v>
      </c>
      <c r="L6119" s="12">
        <v>5.3571428571429998</v>
      </c>
      <c r="M6119" s="34">
        <v>0.89285714285700002</v>
      </c>
    </row>
    <row r="6120" spans="2:13" x14ac:dyDescent="0.2">
      <c r="D6120" s="175"/>
      <c r="E6120" s="4" t="s">
        <v>69</v>
      </c>
      <c r="F6120" s="6"/>
      <c r="G6120" s="5">
        <v>92</v>
      </c>
      <c r="H6120" s="32">
        <v>2.1739130434780001</v>
      </c>
      <c r="I6120" s="12">
        <v>10.869565217390999</v>
      </c>
      <c r="J6120" s="12">
        <v>75</v>
      </c>
      <c r="K6120" s="12">
        <v>6.5217391304349999</v>
      </c>
      <c r="L6120" s="12">
        <v>5.4347826086959996</v>
      </c>
      <c r="M6120" s="62">
        <v>0</v>
      </c>
    </row>
    <row r="6121" spans="2:13" x14ac:dyDescent="0.2">
      <c r="D6121" s="175"/>
      <c r="E6121" s="4" t="s">
        <v>70</v>
      </c>
      <c r="F6121" s="6"/>
      <c r="G6121" s="5">
        <v>131</v>
      </c>
      <c r="H6121" s="32">
        <v>2.2900763358780001</v>
      </c>
      <c r="I6121" s="12">
        <v>13.740458015267</v>
      </c>
      <c r="J6121" s="12">
        <v>74.045801526717995</v>
      </c>
      <c r="K6121" s="12">
        <v>4.5801526717560002</v>
      </c>
      <c r="L6121" s="12">
        <v>4.5801526717560002</v>
      </c>
      <c r="M6121" s="34">
        <v>0.76335877862599999</v>
      </c>
    </row>
    <row r="6122" spans="2:13" x14ac:dyDescent="0.2">
      <c r="D6122" s="175"/>
      <c r="E6122" s="4" t="s">
        <v>71</v>
      </c>
      <c r="F6122" s="6"/>
      <c r="G6122" s="5">
        <v>71</v>
      </c>
      <c r="H6122" s="32">
        <v>2.8169014084509998</v>
      </c>
      <c r="I6122" s="12">
        <v>19.718309859154999</v>
      </c>
      <c r="J6122" s="33">
        <v>61.971830985914998</v>
      </c>
      <c r="K6122" s="12">
        <v>5.6338028169010004</v>
      </c>
      <c r="L6122" s="12">
        <v>4.2253521126760001</v>
      </c>
      <c r="M6122" s="34">
        <v>5.6338028169010004</v>
      </c>
    </row>
    <row r="6123" spans="2:13" x14ac:dyDescent="0.2">
      <c r="D6123" s="176"/>
      <c r="E6123" s="59" t="s">
        <v>72</v>
      </c>
      <c r="F6123" s="60"/>
      <c r="G6123" s="56">
        <v>70</v>
      </c>
      <c r="H6123" s="115">
        <v>0</v>
      </c>
      <c r="I6123" s="47">
        <v>12.857142857143</v>
      </c>
      <c r="J6123" s="102">
        <v>75.714285714286007</v>
      </c>
      <c r="K6123" s="47">
        <v>2.8571428571430002</v>
      </c>
      <c r="L6123" s="47">
        <v>7.1428571428570002</v>
      </c>
      <c r="M6123" s="85">
        <v>1.4285714285710001</v>
      </c>
    </row>
    <row r="6125" spans="2:13" x14ac:dyDescent="0.2">
      <c r="B6125" s="43" t="str">
        <f xml:space="preserve"> HYPERLINK("#'目次'!B228", "[222]")</f>
        <v>[222]</v>
      </c>
      <c r="C6125" s="31" t="s">
        <v>435</v>
      </c>
    </row>
    <row r="6128" spans="2:13" x14ac:dyDescent="0.2">
      <c r="C6128" s="31" t="s">
        <v>75</v>
      </c>
    </row>
    <row r="6129" spans="4:13" x14ac:dyDescent="0.2">
      <c r="D6129" s="177"/>
      <c r="E6129" s="178"/>
      <c r="F6129" s="178"/>
      <c r="G6129" s="40" t="s">
        <v>14</v>
      </c>
      <c r="H6129" s="42" t="s">
        <v>416</v>
      </c>
      <c r="I6129" s="15" t="s">
        <v>417</v>
      </c>
      <c r="J6129" s="15" t="s">
        <v>418</v>
      </c>
      <c r="K6129" s="15" t="s">
        <v>419</v>
      </c>
      <c r="L6129" s="15" t="s">
        <v>420</v>
      </c>
      <c r="M6129" s="44" t="s">
        <v>17</v>
      </c>
    </row>
    <row r="6130" spans="4:13" x14ac:dyDescent="0.2">
      <c r="D6130" s="179"/>
      <c r="E6130" s="180"/>
      <c r="F6130" s="180"/>
      <c r="G6130" s="39"/>
      <c r="H6130" s="41"/>
      <c r="I6130" s="14"/>
      <c r="J6130" s="14"/>
      <c r="K6130" s="14"/>
      <c r="L6130" s="14"/>
      <c r="M6130" s="38"/>
    </row>
    <row r="6131" spans="4:13" x14ac:dyDescent="0.2">
      <c r="D6131" s="58"/>
      <c r="E6131" s="53" t="s">
        <v>14</v>
      </c>
      <c r="F6131" s="52"/>
      <c r="G6131" s="37">
        <v>1222</v>
      </c>
      <c r="H6131" s="24">
        <v>1.7184942716860001</v>
      </c>
      <c r="I6131" s="24">
        <v>15.384615384615</v>
      </c>
      <c r="J6131" s="24">
        <v>70.212765957447004</v>
      </c>
      <c r="K6131" s="24">
        <v>5.2373158756139997</v>
      </c>
      <c r="L6131" s="24">
        <v>4.7463175122749997</v>
      </c>
      <c r="M6131" s="68">
        <v>2.7004909983630001</v>
      </c>
    </row>
    <row r="6132" spans="4:13" x14ac:dyDescent="0.2">
      <c r="D6132" s="174" t="s">
        <v>36</v>
      </c>
      <c r="E6132" s="20" t="s">
        <v>76</v>
      </c>
      <c r="F6132" s="22"/>
      <c r="G6132" s="21">
        <v>629</v>
      </c>
      <c r="H6132" s="51">
        <v>1.5898251192370001</v>
      </c>
      <c r="I6132" s="19">
        <v>13.513513513514001</v>
      </c>
      <c r="J6132" s="19">
        <v>71.54213036566</v>
      </c>
      <c r="K6132" s="19">
        <v>5.7233704292530003</v>
      </c>
      <c r="L6132" s="19">
        <v>5.5643879173290003</v>
      </c>
      <c r="M6132" s="50">
        <v>2.0667726550080001</v>
      </c>
    </row>
    <row r="6133" spans="4:13" x14ac:dyDescent="0.2">
      <c r="D6133" s="175"/>
      <c r="E6133" s="4" t="s">
        <v>39</v>
      </c>
      <c r="F6133" s="6"/>
      <c r="G6133" s="5">
        <v>37</v>
      </c>
      <c r="H6133" s="32">
        <v>5.4054054054050003</v>
      </c>
      <c r="I6133" s="12">
        <v>16.216216216216001</v>
      </c>
      <c r="J6133" s="12">
        <v>67.567567567568005</v>
      </c>
      <c r="K6133" s="12">
        <v>2.7027027027030002</v>
      </c>
      <c r="L6133" s="12">
        <v>8.1081081081080004</v>
      </c>
      <c r="M6133" s="62">
        <v>0</v>
      </c>
    </row>
    <row r="6134" spans="4:13" x14ac:dyDescent="0.2">
      <c r="D6134" s="175"/>
      <c r="E6134" s="4" t="s">
        <v>40</v>
      </c>
      <c r="F6134" s="6"/>
      <c r="G6134" s="5">
        <v>73</v>
      </c>
      <c r="H6134" s="32">
        <v>1.369863013699</v>
      </c>
      <c r="I6134" s="12">
        <v>13.698630136986001</v>
      </c>
      <c r="J6134" s="28">
        <v>75.342465753425003</v>
      </c>
      <c r="K6134" s="12">
        <v>2.7397260273969999</v>
      </c>
      <c r="L6134" s="12">
        <v>4.1095890410960001</v>
      </c>
      <c r="M6134" s="34">
        <v>2.7397260273969999</v>
      </c>
    </row>
    <row r="6135" spans="4:13" x14ac:dyDescent="0.2">
      <c r="D6135" s="175"/>
      <c r="E6135" s="4" t="s">
        <v>41</v>
      </c>
      <c r="F6135" s="6"/>
      <c r="G6135" s="5">
        <v>108</v>
      </c>
      <c r="H6135" s="63">
        <v>0</v>
      </c>
      <c r="I6135" s="61">
        <v>4.6296296296300001</v>
      </c>
      <c r="J6135" s="28">
        <v>77.777777777777999</v>
      </c>
      <c r="K6135" s="12">
        <v>5.5555555555560003</v>
      </c>
      <c r="L6135" s="28">
        <v>11.111111111111001</v>
      </c>
      <c r="M6135" s="34">
        <v>0.92592592592599998</v>
      </c>
    </row>
    <row r="6136" spans="4:13" x14ac:dyDescent="0.2">
      <c r="D6136" s="175"/>
      <c r="E6136" s="4" t="s">
        <v>42</v>
      </c>
      <c r="F6136" s="6"/>
      <c r="G6136" s="5">
        <v>113</v>
      </c>
      <c r="H6136" s="32">
        <v>1.769911504425</v>
      </c>
      <c r="I6136" s="12">
        <v>14.159292035398</v>
      </c>
      <c r="J6136" s="12">
        <v>69.911504424778997</v>
      </c>
      <c r="K6136" s="12">
        <v>6.194690265487</v>
      </c>
      <c r="L6136" s="12">
        <v>6.194690265487</v>
      </c>
      <c r="M6136" s="34">
        <v>1.769911504425</v>
      </c>
    </row>
    <row r="6137" spans="4:13" x14ac:dyDescent="0.2">
      <c r="D6137" s="175"/>
      <c r="E6137" s="4" t="s">
        <v>43</v>
      </c>
      <c r="F6137" s="6"/>
      <c r="G6137" s="5">
        <v>101</v>
      </c>
      <c r="H6137" s="32">
        <v>0.99009900990099997</v>
      </c>
      <c r="I6137" s="12">
        <v>14.851485148515</v>
      </c>
      <c r="J6137" s="28">
        <v>76.237623762376003</v>
      </c>
      <c r="K6137" s="12">
        <v>4.9504950495050002</v>
      </c>
      <c r="L6137" s="12">
        <v>0.99009900990099997</v>
      </c>
      <c r="M6137" s="34">
        <v>1.9801980198019999</v>
      </c>
    </row>
    <row r="6138" spans="4:13" x14ac:dyDescent="0.2">
      <c r="D6138" s="175"/>
      <c r="E6138" s="4" t="s">
        <v>44</v>
      </c>
      <c r="F6138" s="6"/>
      <c r="G6138" s="5">
        <v>114</v>
      </c>
      <c r="H6138" s="32">
        <v>1.7543859649119999</v>
      </c>
      <c r="I6138" s="12">
        <v>14.912280701754</v>
      </c>
      <c r="J6138" s="12">
        <v>67.543859649122993</v>
      </c>
      <c r="K6138" s="12">
        <v>9.6491228070179993</v>
      </c>
      <c r="L6138" s="12">
        <v>4.3859649122809996</v>
      </c>
      <c r="M6138" s="34">
        <v>1.7543859649119999</v>
      </c>
    </row>
    <row r="6139" spans="4:13" x14ac:dyDescent="0.2">
      <c r="D6139" s="175"/>
      <c r="E6139" s="4" t="s">
        <v>45</v>
      </c>
      <c r="F6139" s="6"/>
      <c r="G6139" s="5">
        <v>83</v>
      </c>
      <c r="H6139" s="32">
        <v>2.409638554217</v>
      </c>
      <c r="I6139" s="12">
        <v>19.277108433734998</v>
      </c>
      <c r="J6139" s="33">
        <v>63.855421686747</v>
      </c>
      <c r="K6139" s="12">
        <v>4.819277108434</v>
      </c>
      <c r="L6139" s="12">
        <v>4.819277108434</v>
      </c>
      <c r="M6139" s="34">
        <v>4.819277108434</v>
      </c>
    </row>
    <row r="6140" spans="4:13" x14ac:dyDescent="0.2">
      <c r="D6140" s="174" t="s">
        <v>37</v>
      </c>
      <c r="E6140" s="20" t="s">
        <v>77</v>
      </c>
      <c r="F6140" s="22"/>
      <c r="G6140" s="21">
        <v>593</v>
      </c>
      <c r="H6140" s="51">
        <v>1.85497470489</v>
      </c>
      <c r="I6140" s="19">
        <v>17.369308600337</v>
      </c>
      <c r="J6140" s="19">
        <v>68.802698145025005</v>
      </c>
      <c r="K6140" s="19">
        <v>4.7217537942660002</v>
      </c>
      <c r="L6140" s="19">
        <v>3.8785834738620002</v>
      </c>
      <c r="M6140" s="50">
        <v>3.3726812816190002</v>
      </c>
    </row>
    <row r="6141" spans="4:13" x14ac:dyDescent="0.2">
      <c r="D6141" s="175"/>
      <c r="E6141" s="4" t="s">
        <v>39</v>
      </c>
      <c r="F6141" s="6"/>
      <c r="G6141" s="5">
        <v>27</v>
      </c>
      <c r="H6141" s="32">
        <v>3.7037037037039999</v>
      </c>
      <c r="I6141" s="12">
        <v>14.814814814815</v>
      </c>
      <c r="J6141" s="33">
        <v>62.962962962962997</v>
      </c>
      <c r="K6141" s="28">
        <v>11.111111111111001</v>
      </c>
      <c r="L6141" s="12">
        <v>7.4074074074069998</v>
      </c>
      <c r="M6141" s="62">
        <v>0</v>
      </c>
    </row>
    <row r="6142" spans="4:13" x14ac:dyDescent="0.2">
      <c r="D6142" s="175"/>
      <c r="E6142" s="4" t="s">
        <v>40</v>
      </c>
      <c r="F6142" s="6"/>
      <c r="G6142" s="5">
        <v>74</v>
      </c>
      <c r="H6142" s="32">
        <v>1.351351351351</v>
      </c>
      <c r="I6142" s="12">
        <v>12.162162162162</v>
      </c>
      <c r="J6142" s="12">
        <v>70.270270270270004</v>
      </c>
      <c r="K6142" s="12">
        <v>6.7567567567570004</v>
      </c>
      <c r="L6142" s="12">
        <v>6.7567567567570004</v>
      </c>
      <c r="M6142" s="34">
        <v>2.7027027027030002</v>
      </c>
    </row>
    <row r="6143" spans="4:13" x14ac:dyDescent="0.2">
      <c r="D6143" s="175"/>
      <c r="E6143" s="4" t="s">
        <v>41</v>
      </c>
      <c r="F6143" s="6"/>
      <c r="G6143" s="5">
        <v>96</v>
      </c>
      <c r="H6143" s="63">
        <v>0</v>
      </c>
      <c r="I6143" s="12">
        <v>13.541666666667</v>
      </c>
      <c r="J6143" s="12">
        <v>72.916666666666998</v>
      </c>
      <c r="K6143" s="12">
        <v>6.25</v>
      </c>
      <c r="L6143" s="12">
        <v>6.25</v>
      </c>
      <c r="M6143" s="34">
        <v>1.041666666667</v>
      </c>
    </row>
    <row r="6144" spans="4:13" x14ac:dyDescent="0.2">
      <c r="D6144" s="175"/>
      <c r="E6144" s="4" t="s">
        <v>42</v>
      </c>
      <c r="F6144" s="6"/>
      <c r="G6144" s="5">
        <v>97</v>
      </c>
      <c r="H6144" s="32">
        <v>3.0927835051549999</v>
      </c>
      <c r="I6144" s="12">
        <v>15.463917525773001</v>
      </c>
      <c r="J6144" s="12">
        <v>74.226804123711005</v>
      </c>
      <c r="K6144" s="12">
        <v>2.0618556701030002</v>
      </c>
      <c r="L6144" s="12">
        <v>5.1546391752579996</v>
      </c>
      <c r="M6144" s="62">
        <v>0</v>
      </c>
    </row>
    <row r="6145" spans="2:13" x14ac:dyDescent="0.2">
      <c r="D6145" s="175"/>
      <c r="E6145" s="4" t="s">
        <v>43</v>
      </c>
      <c r="F6145" s="6"/>
      <c r="G6145" s="5">
        <v>103</v>
      </c>
      <c r="H6145" s="32">
        <v>1.9417475728160001</v>
      </c>
      <c r="I6145" s="12">
        <v>15.533980582524</v>
      </c>
      <c r="J6145" s="12">
        <v>71.844660194175006</v>
      </c>
      <c r="K6145" s="12">
        <v>4.8543689320389998</v>
      </c>
      <c r="L6145" s="12">
        <v>1.9417475728160001</v>
      </c>
      <c r="M6145" s="34">
        <v>3.8834951456310001</v>
      </c>
    </row>
    <row r="6146" spans="2:13" x14ac:dyDescent="0.2">
      <c r="D6146" s="175"/>
      <c r="E6146" s="4" t="s">
        <v>44</v>
      </c>
      <c r="F6146" s="6"/>
      <c r="G6146" s="5">
        <v>109</v>
      </c>
      <c r="H6146" s="32">
        <v>0.91743119266100004</v>
      </c>
      <c r="I6146" s="28">
        <v>24.770642201834999</v>
      </c>
      <c r="J6146" s="33">
        <v>62.385321100916997</v>
      </c>
      <c r="K6146" s="12">
        <v>4.5871559633030001</v>
      </c>
      <c r="L6146" s="12">
        <v>0.91743119266100004</v>
      </c>
      <c r="M6146" s="34">
        <v>6.4220183486240003</v>
      </c>
    </row>
    <row r="6147" spans="2:13" x14ac:dyDescent="0.2">
      <c r="D6147" s="176"/>
      <c r="E6147" s="59" t="s">
        <v>45</v>
      </c>
      <c r="F6147" s="60"/>
      <c r="G6147" s="56">
        <v>87</v>
      </c>
      <c r="H6147" s="83">
        <v>3.4482758620689999</v>
      </c>
      <c r="I6147" s="102">
        <v>21.839080459769999</v>
      </c>
      <c r="J6147" s="95">
        <v>63.218390804598002</v>
      </c>
      <c r="K6147" s="47">
        <v>2.2988505747130001</v>
      </c>
      <c r="L6147" s="47">
        <v>2.2988505747130001</v>
      </c>
      <c r="M6147" s="85">
        <v>6.8965517241379999</v>
      </c>
    </row>
    <row r="6149" spans="2:13" x14ac:dyDescent="0.2">
      <c r="B6149" s="43" t="str">
        <f xml:space="preserve"> HYPERLINK("#'目次'!B229", "[223]")</f>
        <v>[223]</v>
      </c>
      <c r="C6149" s="31" t="s">
        <v>438</v>
      </c>
    </row>
    <row r="6153" spans="2:13" x14ac:dyDescent="0.2">
      <c r="D6153" s="177"/>
      <c r="E6153" s="178"/>
      <c r="F6153" s="178"/>
      <c r="G6153" s="40" t="s">
        <v>14</v>
      </c>
      <c r="H6153" s="42" t="s">
        <v>416</v>
      </c>
      <c r="I6153" s="15" t="s">
        <v>417</v>
      </c>
      <c r="J6153" s="15" t="s">
        <v>418</v>
      </c>
      <c r="K6153" s="15" t="s">
        <v>419</v>
      </c>
      <c r="L6153" s="15" t="s">
        <v>420</v>
      </c>
      <c r="M6153" s="44" t="s">
        <v>17</v>
      </c>
    </row>
    <row r="6154" spans="2:13" x14ac:dyDescent="0.2">
      <c r="D6154" s="179"/>
      <c r="E6154" s="180"/>
      <c r="F6154" s="180"/>
      <c r="G6154" s="39"/>
      <c r="H6154" s="41"/>
      <c r="I6154" s="14"/>
      <c r="J6154" s="14"/>
      <c r="K6154" s="14"/>
      <c r="L6154" s="14"/>
      <c r="M6154" s="38"/>
    </row>
    <row r="6155" spans="2:13" x14ac:dyDescent="0.2">
      <c r="D6155" s="58"/>
      <c r="E6155" s="53" t="s">
        <v>14</v>
      </c>
      <c r="F6155" s="52"/>
      <c r="G6155" s="37">
        <v>1222</v>
      </c>
      <c r="H6155" s="24">
        <v>1.2274959083470001</v>
      </c>
      <c r="I6155" s="24">
        <v>2.1276595744679998</v>
      </c>
      <c r="J6155" s="24">
        <v>30.687397708673998</v>
      </c>
      <c r="K6155" s="24">
        <v>40.752864157118999</v>
      </c>
      <c r="L6155" s="24">
        <v>20.785597381342001</v>
      </c>
      <c r="M6155" s="68">
        <v>4.4189852700490002</v>
      </c>
    </row>
    <row r="6156" spans="2:13" x14ac:dyDescent="0.2">
      <c r="D6156" s="174" t="s">
        <v>18</v>
      </c>
      <c r="E6156" s="20" t="s">
        <v>19</v>
      </c>
      <c r="F6156" s="22"/>
      <c r="G6156" s="21">
        <v>57</v>
      </c>
      <c r="H6156" s="51">
        <v>5.2631578947369997</v>
      </c>
      <c r="I6156" s="19">
        <v>1.7543859649119999</v>
      </c>
      <c r="J6156" s="19">
        <v>31.578947368421002</v>
      </c>
      <c r="K6156" s="78">
        <v>31.578947368421002</v>
      </c>
      <c r="L6156" s="88">
        <v>28.070175438595999</v>
      </c>
      <c r="M6156" s="50">
        <v>1.7543859649119999</v>
      </c>
    </row>
    <row r="6157" spans="2:13" x14ac:dyDescent="0.2">
      <c r="D6157" s="175"/>
      <c r="E6157" s="4" t="s">
        <v>20</v>
      </c>
      <c r="F6157" s="6"/>
      <c r="G6157" s="5">
        <v>84</v>
      </c>
      <c r="H6157" s="32">
        <v>1.190476190476</v>
      </c>
      <c r="I6157" s="29">
        <v>0</v>
      </c>
      <c r="J6157" s="12">
        <v>28.571428571428999</v>
      </c>
      <c r="K6157" s="12">
        <v>41.666666666666998</v>
      </c>
      <c r="L6157" s="12">
        <v>20.238095238094999</v>
      </c>
      <c r="M6157" s="34">
        <v>8.333333333333</v>
      </c>
    </row>
    <row r="6158" spans="2:13" x14ac:dyDescent="0.2">
      <c r="D6158" s="175"/>
      <c r="E6158" s="4" t="s">
        <v>21</v>
      </c>
      <c r="F6158" s="6"/>
      <c r="G6158" s="5">
        <v>487</v>
      </c>
      <c r="H6158" s="32">
        <v>1.026694045175</v>
      </c>
      <c r="I6158" s="12">
        <v>2.4640657084190001</v>
      </c>
      <c r="J6158" s="12">
        <v>29.774127310061999</v>
      </c>
      <c r="K6158" s="12">
        <v>41.889117043120997</v>
      </c>
      <c r="L6158" s="12">
        <v>20.533880903490999</v>
      </c>
      <c r="M6158" s="34">
        <v>4.3121149897329998</v>
      </c>
    </row>
    <row r="6159" spans="2:13" x14ac:dyDescent="0.2">
      <c r="D6159" s="175"/>
      <c r="E6159" s="4" t="s">
        <v>22</v>
      </c>
      <c r="F6159" s="6"/>
      <c r="G6159" s="5">
        <v>35</v>
      </c>
      <c r="H6159" s="32">
        <v>5.7142857142860004</v>
      </c>
      <c r="I6159" s="12">
        <v>2.8571428571430002</v>
      </c>
      <c r="J6159" s="33">
        <v>22.857142857143</v>
      </c>
      <c r="K6159" s="33">
        <v>31.428571428571001</v>
      </c>
      <c r="L6159" s="49">
        <v>31.428571428571001</v>
      </c>
      <c r="M6159" s="34">
        <v>5.7142857142860004</v>
      </c>
    </row>
    <row r="6160" spans="2:13" x14ac:dyDescent="0.2">
      <c r="D6160" s="175"/>
      <c r="E6160" s="4" t="s">
        <v>23</v>
      </c>
      <c r="F6160" s="6"/>
      <c r="G6160" s="5">
        <v>143</v>
      </c>
      <c r="H6160" s="63">
        <v>0</v>
      </c>
      <c r="I6160" s="12">
        <v>2.0979020979020002</v>
      </c>
      <c r="J6160" s="12">
        <v>27.272727272727</v>
      </c>
      <c r="K6160" s="12">
        <v>44.055944055944003</v>
      </c>
      <c r="L6160" s="12">
        <v>22.377622377622</v>
      </c>
      <c r="M6160" s="34">
        <v>4.1958041958040004</v>
      </c>
    </row>
    <row r="6161" spans="4:13" x14ac:dyDescent="0.2">
      <c r="D6161" s="175"/>
      <c r="E6161" s="4" t="s">
        <v>24</v>
      </c>
      <c r="F6161" s="6"/>
      <c r="G6161" s="5">
        <v>187</v>
      </c>
      <c r="H6161" s="32">
        <v>1.069518716578</v>
      </c>
      <c r="I6161" s="12">
        <v>1.6042780748659999</v>
      </c>
      <c r="J6161" s="28">
        <v>36.363636363635997</v>
      </c>
      <c r="K6161" s="12">
        <v>36.363636363635997</v>
      </c>
      <c r="L6161" s="12">
        <v>20.855614973262</v>
      </c>
      <c r="M6161" s="34">
        <v>3.7433155080209999</v>
      </c>
    </row>
    <row r="6162" spans="4:13" x14ac:dyDescent="0.2">
      <c r="D6162" s="175"/>
      <c r="E6162" s="4" t="s">
        <v>25</v>
      </c>
      <c r="F6162" s="6"/>
      <c r="G6162" s="5">
        <v>71</v>
      </c>
      <c r="H6162" s="32">
        <v>2.8169014084509998</v>
      </c>
      <c r="I6162" s="12">
        <v>4.2253521126760001</v>
      </c>
      <c r="J6162" s="12">
        <v>32.394366197182997</v>
      </c>
      <c r="K6162" s="28">
        <v>46.478873239437</v>
      </c>
      <c r="L6162" s="61">
        <v>9.8591549295770005</v>
      </c>
      <c r="M6162" s="34">
        <v>4.2253521126760001</v>
      </c>
    </row>
    <row r="6163" spans="4:13" x14ac:dyDescent="0.2">
      <c r="D6163" s="175"/>
      <c r="E6163" s="4" t="s">
        <v>26</v>
      </c>
      <c r="F6163" s="6"/>
      <c r="G6163" s="5">
        <v>30</v>
      </c>
      <c r="H6163" s="63">
        <v>0</v>
      </c>
      <c r="I6163" s="12">
        <v>3.333333333333</v>
      </c>
      <c r="J6163" s="12">
        <v>33.333333333333002</v>
      </c>
      <c r="K6163" s="12">
        <v>40</v>
      </c>
      <c r="L6163" s="12">
        <v>20</v>
      </c>
      <c r="M6163" s="34">
        <v>3.333333333333</v>
      </c>
    </row>
    <row r="6164" spans="4:13" x14ac:dyDescent="0.2">
      <c r="D6164" s="175"/>
      <c r="E6164" s="4" t="s">
        <v>27</v>
      </c>
      <c r="F6164" s="6"/>
      <c r="G6164" s="5">
        <v>70</v>
      </c>
      <c r="H6164" s="63">
        <v>0</v>
      </c>
      <c r="I6164" s="12">
        <v>2.8571428571430002</v>
      </c>
      <c r="J6164" s="12">
        <v>28.571428571428999</v>
      </c>
      <c r="K6164" s="12">
        <v>42.857142857143003</v>
      </c>
      <c r="L6164" s="12">
        <v>18.571428571428999</v>
      </c>
      <c r="M6164" s="34">
        <v>7.1428571428570002</v>
      </c>
    </row>
    <row r="6165" spans="4:13" x14ac:dyDescent="0.2">
      <c r="D6165" s="175"/>
      <c r="E6165" s="4" t="s">
        <v>28</v>
      </c>
      <c r="F6165" s="6"/>
      <c r="G6165" s="5">
        <v>51</v>
      </c>
      <c r="H6165" s="63">
        <v>0</v>
      </c>
      <c r="I6165" s="29">
        <v>0</v>
      </c>
      <c r="J6165" s="12">
        <v>33.333333333333002</v>
      </c>
      <c r="K6165" s="12">
        <v>43.137254901961001</v>
      </c>
      <c r="L6165" s="12">
        <v>21.568627450979999</v>
      </c>
      <c r="M6165" s="34">
        <v>1.9607843137250001</v>
      </c>
    </row>
    <row r="6166" spans="4:13" x14ac:dyDescent="0.2">
      <c r="D6166" s="175"/>
      <c r="E6166" s="4" t="s">
        <v>29</v>
      </c>
      <c r="F6166" s="6"/>
      <c r="G6166" s="5">
        <v>7</v>
      </c>
      <c r="H6166" s="63">
        <v>0</v>
      </c>
      <c r="I6166" s="29">
        <v>0</v>
      </c>
      <c r="J6166" s="49">
        <v>42.857142857143003</v>
      </c>
      <c r="K6166" s="61">
        <v>28.571428571428999</v>
      </c>
      <c r="L6166" s="28">
        <v>28.571428571428999</v>
      </c>
      <c r="M6166" s="62">
        <v>0</v>
      </c>
    </row>
    <row r="6167" spans="4:13" x14ac:dyDescent="0.2">
      <c r="D6167" s="174" t="s">
        <v>30</v>
      </c>
      <c r="E6167" s="20" t="s">
        <v>31</v>
      </c>
      <c r="F6167" s="22"/>
      <c r="G6167" s="21">
        <v>393</v>
      </c>
      <c r="H6167" s="51">
        <v>1.2722646310429999</v>
      </c>
      <c r="I6167" s="19">
        <v>3.053435114504</v>
      </c>
      <c r="J6167" s="19">
        <v>30.534351145037999</v>
      </c>
      <c r="K6167" s="19">
        <v>38.676844783714998</v>
      </c>
      <c r="L6167" s="19">
        <v>23.409669211196</v>
      </c>
      <c r="M6167" s="50">
        <v>3.053435114504</v>
      </c>
    </row>
    <row r="6168" spans="4:13" x14ac:dyDescent="0.2">
      <c r="D6168" s="175"/>
      <c r="E6168" s="4" t="s">
        <v>32</v>
      </c>
      <c r="F6168" s="6"/>
      <c r="G6168" s="5">
        <v>352</v>
      </c>
      <c r="H6168" s="32">
        <v>1.4204545454549999</v>
      </c>
      <c r="I6168" s="12">
        <v>2.2727272727269998</v>
      </c>
      <c r="J6168" s="12">
        <v>27.556818181817999</v>
      </c>
      <c r="K6168" s="12">
        <v>42.613636363635997</v>
      </c>
      <c r="L6168" s="12">
        <v>21.590909090909001</v>
      </c>
      <c r="M6168" s="34">
        <v>4.5454545454549997</v>
      </c>
    </row>
    <row r="6169" spans="4:13" x14ac:dyDescent="0.2">
      <c r="D6169" s="175"/>
      <c r="E6169" s="4" t="s">
        <v>33</v>
      </c>
      <c r="F6169" s="6"/>
      <c r="G6169" s="5">
        <v>388</v>
      </c>
      <c r="H6169" s="32">
        <v>1.2886597938140001</v>
      </c>
      <c r="I6169" s="12">
        <v>1.0309278350519999</v>
      </c>
      <c r="J6169" s="12">
        <v>32.474226804124001</v>
      </c>
      <c r="K6169" s="12">
        <v>41.494845360825003</v>
      </c>
      <c r="L6169" s="12">
        <v>17.783505154638998</v>
      </c>
      <c r="M6169" s="34">
        <v>5.9278350515460003</v>
      </c>
    </row>
    <row r="6170" spans="4:13" x14ac:dyDescent="0.2">
      <c r="D6170" s="175"/>
      <c r="E6170" s="4" t="s">
        <v>34</v>
      </c>
      <c r="F6170" s="6"/>
      <c r="G6170" s="5">
        <v>89</v>
      </c>
      <c r="H6170" s="63">
        <v>0</v>
      </c>
      <c r="I6170" s="12">
        <v>2.2471910112360001</v>
      </c>
      <c r="J6170" s="28">
        <v>35.955056179774999</v>
      </c>
      <c r="K6170" s="12">
        <v>39.325842696629003</v>
      </c>
      <c r="L6170" s="12">
        <v>19.101123595505999</v>
      </c>
      <c r="M6170" s="34">
        <v>3.3707865168539999</v>
      </c>
    </row>
    <row r="6171" spans="4:13" x14ac:dyDescent="0.2">
      <c r="D6171" s="174" t="s">
        <v>35</v>
      </c>
      <c r="E6171" s="20" t="s">
        <v>36</v>
      </c>
      <c r="F6171" s="22"/>
      <c r="G6171" s="21">
        <v>629</v>
      </c>
      <c r="H6171" s="51">
        <v>1.2718600953899999</v>
      </c>
      <c r="I6171" s="19">
        <v>2.3847376788550001</v>
      </c>
      <c r="J6171" s="19">
        <v>32.114467408585</v>
      </c>
      <c r="K6171" s="19">
        <v>37.996820349761997</v>
      </c>
      <c r="L6171" s="19">
        <v>22.893481717010999</v>
      </c>
      <c r="M6171" s="50">
        <v>3.3386327503970001</v>
      </c>
    </row>
    <row r="6172" spans="4:13" x14ac:dyDescent="0.2">
      <c r="D6172" s="175"/>
      <c r="E6172" s="4" t="s">
        <v>37</v>
      </c>
      <c r="F6172" s="6"/>
      <c r="G6172" s="5">
        <v>593</v>
      </c>
      <c r="H6172" s="32">
        <v>1.1804384485670001</v>
      </c>
      <c r="I6172" s="12">
        <v>1.85497470489</v>
      </c>
      <c r="J6172" s="12">
        <v>29.173693086002999</v>
      </c>
      <c r="K6172" s="12">
        <v>43.676222596964998</v>
      </c>
      <c r="L6172" s="12">
        <v>18.549747048903999</v>
      </c>
      <c r="M6172" s="34">
        <v>5.5649241146710002</v>
      </c>
    </row>
    <row r="6173" spans="4:13" x14ac:dyDescent="0.2">
      <c r="D6173" s="174" t="s">
        <v>38</v>
      </c>
      <c r="E6173" s="20" t="s">
        <v>39</v>
      </c>
      <c r="F6173" s="22"/>
      <c r="G6173" s="21">
        <v>64</v>
      </c>
      <c r="H6173" s="51">
        <v>3.125</v>
      </c>
      <c r="I6173" s="19">
        <v>1.5625</v>
      </c>
      <c r="J6173" s="88">
        <v>37.5</v>
      </c>
      <c r="K6173" s="78">
        <v>31.25</v>
      </c>
      <c r="L6173" s="19">
        <v>23.4375</v>
      </c>
      <c r="M6173" s="50">
        <v>3.125</v>
      </c>
    </row>
    <row r="6174" spans="4:13" x14ac:dyDescent="0.2">
      <c r="D6174" s="175"/>
      <c r="E6174" s="4" t="s">
        <v>40</v>
      </c>
      <c r="F6174" s="6"/>
      <c r="G6174" s="5">
        <v>147</v>
      </c>
      <c r="H6174" s="32">
        <v>1.360544217687</v>
      </c>
      <c r="I6174" s="12">
        <v>2.040816326531</v>
      </c>
      <c r="J6174" s="12">
        <v>25.850340136054001</v>
      </c>
      <c r="K6174" s="12">
        <v>40.136054421769003</v>
      </c>
      <c r="L6174" s="28">
        <v>27.891156462584998</v>
      </c>
      <c r="M6174" s="34">
        <v>2.7210884353739999</v>
      </c>
    </row>
    <row r="6175" spans="4:13" x14ac:dyDescent="0.2">
      <c r="D6175" s="175"/>
      <c r="E6175" s="4" t="s">
        <v>41</v>
      </c>
      <c r="F6175" s="6"/>
      <c r="G6175" s="5">
        <v>204</v>
      </c>
      <c r="H6175" s="32">
        <v>0.49019607843099999</v>
      </c>
      <c r="I6175" s="12">
        <v>1.9607843137250001</v>
      </c>
      <c r="J6175" s="12">
        <v>28.921568627450998</v>
      </c>
      <c r="K6175" s="12">
        <v>44.117647058823998</v>
      </c>
      <c r="L6175" s="12">
        <v>23.529411764706001</v>
      </c>
      <c r="M6175" s="34">
        <v>0.98039215686299996</v>
      </c>
    </row>
    <row r="6176" spans="4:13" x14ac:dyDescent="0.2">
      <c r="D6176" s="175"/>
      <c r="E6176" s="4" t="s">
        <v>42</v>
      </c>
      <c r="F6176" s="6"/>
      <c r="G6176" s="5">
        <v>210</v>
      </c>
      <c r="H6176" s="32">
        <v>0.95238095238099996</v>
      </c>
      <c r="I6176" s="12">
        <v>1.4285714285710001</v>
      </c>
      <c r="J6176" s="28">
        <v>36.190476190475998</v>
      </c>
      <c r="K6176" s="33">
        <v>33.333333333333002</v>
      </c>
      <c r="L6176" s="12">
        <v>24.761904761905001</v>
      </c>
      <c r="M6176" s="34">
        <v>3.333333333333</v>
      </c>
    </row>
    <row r="6177" spans="2:13" x14ac:dyDescent="0.2">
      <c r="D6177" s="175"/>
      <c r="E6177" s="4" t="s">
        <v>43</v>
      </c>
      <c r="F6177" s="6"/>
      <c r="G6177" s="5">
        <v>204</v>
      </c>
      <c r="H6177" s="32">
        <v>1.4705882352940001</v>
      </c>
      <c r="I6177" s="12">
        <v>2.4509803921570001</v>
      </c>
      <c r="J6177" s="33">
        <v>24.509803921568999</v>
      </c>
      <c r="K6177" s="28">
        <v>48.039215686275</v>
      </c>
      <c r="L6177" s="12">
        <v>18.137254901961001</v>
      </c>
      <c r="M6177" s="34">
        <v>5.3921568627449998</v>
      </c>
    </row>
    <row r="6178" spans="2:13" x14ac:dyDescent="0.2">
      <c r="D6178" s="175"/>
      <c r="E6178" s="4" t="s">
        <v>44</v>
      </c>
      <c r="F6178" s="6"/>
      <c r="G6178" s="5">
        <v>223</v>
      </c>
      <c r="H6178" s="32">
        <v>1.3452914798210001</v>
      </c>
      <c r="I6178" s="12">
        <v>2.2421524663680001</v>
      </c>
      <c r="J6178" s="12">
        <v>31.838565022421999</v>
      </c>
      <c r="K6178" s="12">
        <v>43.049327354260001</v>
      </c>
      <c r="L6178" s="33">
        <v>15.2466367713</v>
      </c>
      <c r="M6178" s="34">
        <v>6.27802690583</v>
      </c>
    </row>
    <row r="6179" spans="2:13" x14ac:dyDescent="0.2">
      <c r="D6179" s="176"/>
      <c r="E6179" s="59" t="s">
        <v>45</v>
      </c>
      <c r="F6179" s="60"/>
      <c r="G6179" s="56">
        <v>170</v>
      </c>
      <c r="H6179" s="83">
        <v>1.1764705882349999</v>
      </c>
      <c r="I6179" s="47">
        <v>2.9411764705880001</v>
      </c>
      <c r="J6179" s="47">
        <v>33.529411764705998</v>
      </c>
      <c r="K6179" s="47">
        <v>38.235294117647001</v>
      </c>
      <c r="L6179" s="47">
        <v>15.882352941176</v>
      </c>
      <c r="M6179" s="85">
        <v>8.2352941176469994</v>
      </c>
    </row>
    <row r="6181" spans="2:13" x14ac:dyDescent="0.2">
      <c r="B6181" s="43" t="str">
        <f xml:space="preserve"> HYPERLINK("#'目次'!B230", "[224]")</f>
        <v>[224]</v>
      </c>
      <c r="C6181" s="31" t="s">
        <v>438</v>
      </c>
    </row>
    <row r="6185" spans="2:13" x14ac:dyDescent="0.2">
      <c r="D6185" s="177"/>
      <c r="E6185" s="178"/>
      <c r="F6185" s="178"/>
      <c r="G6185" s="40" t="s">
        <v>14</v>
      </c>
      <c r="H6185" s="42" t="s">
        <v>416</v>
      </c>
      <c r="I6185" s="15" t="s">
        <v>417</v>
      </c>
      <c r="J6185" s="15" t="s">
        <v>418</v>
      </c>
      <c r="K6185" s="15" t="s">
        <v>419</v>
      </c>
      <c r="L6185" s="15" t="s">
        <v>420</v>
      </c>
      <c r="M6185" s="44" t="s">
        <v>17</v>
      </c>
    </row>
    <row r="6186" spans="2:13" x14ac:dyDescent="0.2">
      <c r="D6186" s="179"/>
      <c r="E6186" s="180"/>
      <c r="F6186" s="180"/>
      <c r="G6186" s="39"/>
      <c r="H6186" s="41"/>
      <c r="I6186" s="14"/>
      <c r="J6186" s="14"/>
      <c r="K6186" s="14"/>
      <c r="L6186" s="14"/>
      <c r="M6186" s="38"/>
    </row>
    <row r="6187" spans="2:13" x14ac:dyDescent="0.2">
      <c r="D6187" s="58"/>
      <c r="E6187" s="53" t="s">
        <v>14</v>
      </c>
      <c r="F6187" s="52"/>
      <c r="G6187" s="37">
        <v>1222</v>
      </c>
      <c r="H6187" s="24">
        <v>1.2274959083470001</v>
      </c>
      <c r="I6187" s="24">
        <v>2.1276595744679998</v>
      </c>
      <c r="J6187" s="24">
        <v>30.687397708673998</v>
      </c>
      <c r="K6187" s="24">
        <v>40.752864157118999</v>
      </c>
      <c r="L6187" s="24">
        <v>20.785597381342001</v>
      </c>
      <c r="M6187" s="68">
        <v>4.4189852700490002</v>
      </c>
    </row>
    <row r="6188" spans="2:13" x14ac:dyDescent="0.2">
      <c r="D6188" s="174" t="s">
        <v>52</v>
      </c>
      <c r="E6188" s="20" t="s">
        <v>53</v>
      </c>
      <c r="F6188" s="22"/>
      <c r="G6188" s="21">
        <v>15</v>
      </c>
      <c r="H6188" s="110">
        <v>0</v>
      </c>
      <c r="I6188" s="74">
        <v>0</v>
      </c>
      <c r="J6188" s="19">
        <v>33.333333333333002</v>
      </c>
      <c r="K6188" s="98">
        <v>26.666666666666998</v>
      </c>
      <c r="L6188" s="105">
        <v>40</v>
      </c>
      <c r="M6188" s="100">
        <v>0</v>
      </c>
    </row>
    <row r="6189" spans="2:13" ht="24" x14ac:dyDescent="0.2">
      <c r="D6189" s="175"/>
      <c r="E6189" s="4" t="s">
        <v>54</v>
      </c>
      <c r="F6189" s="6"/>
      <c r="G6189" s="5">
        <v>122</v>
      </c>
      <c r="H6189" s="32">
        <v>0.81967213114799997</v>
      </c>
      <c r="I6189" s="12">
        <v>2.459016393443</v>
      </c>
      <c r="J6189" s="28">
        <v>36.065573770492001</v>
      </c>
      <c r="K6189" s="12">
        <v>40.983606557377001</v>
      </c>
      <c r="L6189" s="12">
        <v>16.393442622951</v>
      </c>
      <c r="M6189" s="34">
        <v>3.2786885245900002</v>
      </c>
    </row>
    <row r="6190" spans="2:13" x14ac:dyDescent="0.2">
      <c r="D6190" s="175"/>
      <c r="E6190" s="4" t="s">
        <v>55</v>
      </c>
      <c r="F6190" s="6"/>
      <c r="G6190" s="5">
        <v>43</v>
      </c>
      <c r="H6190" s="32">
        <v>4.6511627906979998</v>
      </c>
      <c r="I6190" s="29">
        <v>0</v>
      </c>
      <c r="J6190" s="61">
        <v>16.279069767442</v>
      </c>
      <c r="K6190" s="12">
        <v>44.186046511628</v>
      </c>
      <c r="L6190" s="12">
        <v>25.581395348836999</v>
      </c>
      <c r="M6190" s="34">
        <v>9.3023255813949994</v>
      </c>
    </row>
    <row r="6191" spans="2:13" x14ac:dyDescent="0.2">
      <c r="D6191" s="175"/>
      <c r="E6191" s="4" t="s">
        <v>56</v>
      </c>
      <c r="F6191" s="6"/>
      <c r="G6191" s="5">
        <v>60</v>
      </c>
      <c r="H6191" s="63">
        <v>0</v>
      </c>
      <c r="I6191" s="12">
        <v>5</v>
      </c>
      <c r="J6191" s="12">
        <v>35</v>
      </c>
      <c r="K6191" s="33">
        <v>35</v>
      </c>
      <c r="L6191" s="12">
        <v>23.333333333333002</v>
      </c>
      <c r="M6191" s="34">
        <v>1.666666666667</v>
      </c>
    </row>
    <row r="6192" spans="2:13" x14ac:dyDescent="0.2">
      <c r="D6192" s="175"/>
      <c r="E6192" s="4" t="s">
        <v>57</v>
      </c>
      <c r="F6192" s="6"/>
      <c r="G6192" s="5">
        <v>286</v>
      </c>
      <c r="H6192" s="32">
        <v>0.69930069930100003</v>
      </c>
      <c r="I6192" s="12">
        <v>1.7482517482519999</v>
      </c>
      <c r="J6192" s="12">
        <v>32.167832167832003</v>
      </c>
      <c r="K6192" s="12">
        <v>42.307692307692001</v>
      </c>
      <c r="L6192" s="12">
        <v>20.629370629371</v>
      </c>
      <c r="M6192" s="34">
        <v>2.4475524475519999</v>
      </c>
    </row>
    <row r="6193" spans="2:13" x14ac:dyDescent="0.2">
      <c r="D6193" s="175"/>
      <c r="E6193" s="4" t="s">
        <v>58</v>
      </c>
      <c r="F6193" s="6"/>
      <c r="G6193" s="5">
        <v>129</v>
      </c>
      <c r="H6193" s="32">
        <v>0.77519379845000003</v>
      </c>
      <c r="I6193" s="12">
        <v>2.3255813953489999</v>
      </c>
      <c r="J6193" s="12">
        <v>30.232558139535001</v>
      </c>
      <c r="K6193" s="12">
        <v>40.310077519380002</v>
      </c>
      <c r="L6193" s="12">
        <v>22.480620155038999</v>
      </c>
      <c r="M6193" s="34">
        <v>3.8759689922480001</v>
      </c>
    </row>
    <row r="6194" spans="2:13" x14ac:dyDescent="0.2">
      <c r="D6194" s="175"/>
      <c r="E6194" s="4" t="s">
        <v>59</v>
      </c>
      <c r="F6194" s="6"/>
      <c r="G6194" s="5">
        <v>195</v>
      </c>
      <c r="H6194" s="32">
        <v>1.538461538462</v>
      </c>
      <c r="I6194" s="12">
        <v>2.564102564103</v>
      </c>
      <c r="J6194" s="12">
        <v>27.179487179487001</v>
      </c>
      <c r="K6194" s="28">
        <v>46.153846153845997</v>
      </c>
      <c r="L6194" s="12">
        <v>16.923076923077002</v>
      </c>
      <c r="M6194" s="34">
        <v>5.6410256410260002</v>
      </c>
    </row>
    <row r="6195" spans="2:13" x14ac:dyDescent="0.2">
      <c r="D6195" s="175"/>
      <c r="E6195" s="4" t="s">
        <v>60</v>
      </c>
      <c r="F6195" s="6"/>
      <c r="G6195" s="5">
        <v>176</v>
      </c>
      <c r="H6195" s="32">
        <v>1.7045454545450001</v>
      </c>
      <c r="I6195" s="12">
        <v>2.2727272727269998</v>
      </c>
      <c r="J6195" s="12">
        <v>30.113636363636001</v>
      </c>
      <c r="K6195" s="12">
        <v>42.045454545455001</v>
      </c>
      <c r="L6195" s="12">
        <v>21.022727272727</v>
      </c>
      <c r="M6195" s="34">
        <v>2.8409090909089998</v>
      </c>
    </row>
    <row r="6196" spans="2:13" x14ac:dyDescent="0.2">
      <c r="D6196" s="175"/>
      <c r="E6196" s="4" t="s">
        <v>61</v>
      </c>
      <c r="F6196" s="6"/>
      <c r="G6196" s="5">
        <v>78</v>
      </c>
      <c r="H6196" s="32">
        <v>2.564102564103</v>
      </c>
      <c r="I6196" s="29">
        <v>0</v>
      </c>
      <c r="J6196" s="12">
        <v>33.333333333333002</v>
      </c>
      <c r="K6196" s="33">
        <v>32.051282051282001</v>
      </c>
      <c r="L6196" s="28">
        <v>28.205128205127998</v>
      </c>
      <c r="M6196" s="34">
        <v>3.8461538461539999</v>
      </c>
    </row>
    <row r="6197" spans="2:13" x14ac:dyDescent="0.2">
      <c r="D6197" s="175"/>
      <c r="E6197" s="4" t="s">
        <v>62</v>
      </c>
      <c r="F6197" s="6"/>
      <c r="G6197" s="5">
        <v>113</v>
      </c>
      <c r="H6197" s="32">
        <v>0.88495575221199996</v>
      </c>
      <c r="I6197" s="12">
        <v>2.654867256637</v>
      </c>
      <c r="J6197" s="12">
        <v>30.973451327433999</v>
      </c>
      <c r="K6197" s="12">
        <v>36.283185840708001</v>
      </c>
      <c r="L6197" s="12">
        <v>18.584070796460001</v>
      </c>
      <c r="M6197" s="97">
        <v>10.619469026549</v>
      </c>
    </row>
    <row r="6198" spans="2:13" x14ac:dyDescent="0.2">
      <c r="D6198" s="174" t="s">
        <v>63</v>
      </c>
      <c r="E6198" s="20" t="s">
        <v>64</v>
      </c>
      <c r="F6198" s="22"/>
      <c r="G6198" s="21">
        <v>234</v>
      </c>
      <c r="H6198" s="51">
        <v>1.709401709402</v>
      </c>
      <c r="I6198" s="19">
        <v>4.7008547008550003</v>
      </c>
      <c r="J6198" s="19">
        <v>30.34188034188</v>
      </c>
      <c r="K6198" s="19">
        <v>35.897435897435997</v>
      </c>
      <c r="L6198" s="19">
        <v>21.367521367521</v>
      </c>
      <c r="M6198" s="50">
        <v>5.9829059829059998</v>
      </c>
    </row>
    <row r="6199" spans="2:13" x14ac:dyDescent="0.2">
      <c r="D6199" s="175"/>
      <c r="E6199" s="4" t="s">
        <v>65</v>
      </c>
      <c r="F6199" s="6"/>
      <c r="G6199" s="5">
        <v>172</v>
      </c>
      <c r="H6199" s="32">
        <v>1.1627906976739999</v>
      </c>
      <c r="I6199" s="12">
        <v>2.9069767441860002</v>
      </c>
      <c r="J6199" s="12">
        <v>27.325581395349001</v>
      </c>
      <c r="K6199" s="12">
        <v>40.116279069767003</v>
      </c>
      <c r="L6199" s="12">
        <v>22.093023255814</v>
      </c>
      <c r="M6199" s="34">
        <v>6.3953488372090002</v>
      </c>
    </row>
    <row r="6200" spans="2:13" x14ac:dyDescent="0.2">
      <c r="D6200" s="175"/>
      <c r="E6200" s="4" t="s">
        <v>66</v>
      </c>
      <c r="F6200" s="6"/>
      <c r="G6200" s="5">
        <v>165</v>
      </c>
      <c r="H6200" s="63">
        <v>0</v>
      </c>
      <c r="I6200" s="12">
        <v>1.2121212121210001</v>
      </c>
      <c r="J6200" s="28">
        <v>38.787878787879002</v>
      </c>
      <c r="K6200" s="12">
        <v>38.181818181818002</v>
      </c>
      <c r="L6200" s="33">
        <v>15.757575757575999</v>
      </c>
      <c r="M6200" s="34">
        <v>6.0606060606060002</v>
      </c>
    </row>
    <row r="6201" spans="2:13" x14ac:dyDescent="0.2">
      <c r="D6201" s="175"/>
      <c r="E6201" s="4" t="s">
        <v>67</v>
      </c>
      <c r="F6201" s="6"/>
      <c r="G6201" s="5">
        <v>158</v>
      </c>
      <c r="H6201" s="32">
        <v>1.2658227848100001</v>
      </c>
      <c r="I6201" s="12">
        <v>3.1645569620249998</v>
      </c>
      <c r="J6201" s="12">
        <v>29.746835443038002</v>
      </c>
      <c r="K6201" s="12">
        <v>45.569620253164999</v>
      </c>
      <c r="L6201" s="12">
        <v>18.354430379747001</v>
      </c>
      <c r="M6201" s="34">
        <v>1.8987341772149999</v>
      </c>
    </row>
    <row r="6202" spans="2:13" x14ac:dyDescent="0.2">
      <c r="D6202" s="175"/>
      <c r="E6202" s="4" t="s">
        <v>68</v>
      </c>
      <c r="F6202" s="6"/>
      <c r="G6202" s="5">
        <v>112</v>
      </c>
      <c r="H6202" s="32">
        <v>1.785714285714</v>
      </c>
      <c r="I6202" s="29">
        <v>0</v>
      </c>
      <c r="J6202" s="12">
        <v>33.928571428570997</v>
      </c>
      <c r="K6202" s="12">
        <v>41.071428571429003</v>
      </c>
      <c r="L6202" s="12">
        <v>21.428571428571001</v>
      </c>
      <c r="M6202" s="34">
        <v>1.785714285714</v>
      </c>
    </row>
    <row r="6203" spans="2:13" x14ac:dyDescent="0.2">
      <c r="D6203" s="175"/>
      <c r="E6203" s="4" t="s">
        <v>69</v>
      </c>
      <c r="F6203" s="6"/>
      <c r="G6203" s="5">
        <v>92</v>
      </c>
      <c r="H6203" s="32">
        <v>2.1739130434780001</v>
      </c>
      <c r="I6203" s="12">
        <v>1.086956521739</v>
      </c>
      <c r="J6203" s="33">
        <v>25</v>
      </c>
      <c r="K6203" s="49">
        <v>55.434782608695997</v>
      </c>
      <c r="L6203" s="33">
        <v>14.130434782609001</v>
      </c>
      <c r="M6203" s="34">
        <v>2.1739130434780001</v>
      </c>
    </row>
    <row r="6204" spans="2:13" x14ac:dyDescent="0.2">
      <c r="D6204" s="175"/>
      <c r="E6204" s="4" t="s">
        <v>70</v>
      </c>
      <c r="F6204" s="6"/>
      <c r="G6204" s="5">
        <v>131</v>
      </c>
      <c r="H6204" s="32">
        <v>1.526717557252</v>
      </c>
      <c r="I6204" s="29">
        <v>0</v>
      </c>
      <c r="J6204" s="12">
        <v>31.297709923664002</v>
      </c>
      <c r="K6204" s="12">
        <v>39.694656488550002</v>
      </c>
      <c r="L6204" s="28">
        <v>26.717557251908001</v>
      </c>
      <c r="M6204" s="34">
        <v>0.76335877862599999</v>
      </c>
    </row>
    <row r="6205" spans="2:13" x14ac:dyDescent="0.2">
      <c r="D6205" s="175"/>
      <c r="E6205" s="4" t="s">
        <v>71</v>
      </c>
      <c r="F6205" s="6"/>
      <c r="G6205" s="5">
        <v>71</v>
      </c>
      <c r="H6205" s="32">
        <v>1.4084507042250001</v>
      </c>
      <c r="I6205" s="12">
        <v>1.4084507042250001</v>
      </c>
      <c r="J6205" s="12">
        <v>33.802816901408001</v>
      </c>
      <c r="K6205" s="12">
        <v>36.619718309859003</v>
      </c>
      <c r="L6205" s="12">
        <v>16.901408450704</v>
      </c>
      <c r="M6205" s="97">
        <v>9.8591549295770005</v>
      </c>
    </row>
    <row r="6206" spans="2:13" x14ac:dyDescent="0.2">
      <c r="D6206" s="176"/>
      <c r="E6206" s="59" t="s">
        <v>72</v>
      </c>
      <c r="F6206" s="60"/>
      <c r="G6206" s="56">
        <v>70</v>
      </c>
      <c r="H6206" s="115">
        <v>0</v>
      </c>
      <c r="I6206" s="47">
        <v>1.4285714285710001</v>
      </c>
      <c r="J6206" s="47">
        <v>25.714285714286</v>
      </c>
      <c r="K6206" s="47">
        <v>40</v>
      </c>
      <c r="L6206" s="102">
        <v>30</v>
      </c>
      <c r="M6206" s="85">
        <v>2.8571428571430002</v>
      </c>
    </row>
    <row r="6208" spans="2:13" x14ac:dyDescent="0.2">
      <c r="B6208" s="43" t="str">
        <f xml:space="preserve"> HYPERLINK("#'目次'!B231", "[225]")</f>
        <v>[225]</v>
      </c>
      <c r="C6208" s="31" t="s">
        <v>438</v>
      </c>
    </row>
    <row r="6211" spans="3:13" x14ac:dyDescent="0.2">
      <c r="C6211" s="31" t="s">
        <v>75</v>
      </c>
    </row>
    <row r="6212" spans="3:13" x14ac:dyDescent="0.2">
      <c r="D6212" s="177"/>
      <c r="E6212" s="178"/>
      <c r="F6212" s="178"/>
      <c r="G6212" s="40" t="s">
        <v>14</v>
      </c>
      <c r="H6212" s="42" t="s">
        <v>416</v>
      </c>
      <c r="I6212" s="15" t="s">
        <v>417</v>
      </c>
      <c r="J6212" s="15" t="s">
        <v>418</v>
      </c>
      <c r="K6212" s="15" t="s">
        <v>419</v>
      </c>
      <c r="L6212" s="15" t="s">
        <v>420</v>
      </c>
      <c r="M6212" s="44" t="s">
        <v>17</v>
      </c>
    </row>
    <row r="6213" spans="3:13" x14ac:dyDescent="0.2">
      <c r="D6213" s="179"/>
      <c r="E6213" s="180"/>
      <c r="F6213" s="180"/>
      <c r="G6213" s="39"/>
      <c r="H6213" s="41"/>
      <c r="I6213" s="14"/>
      <c r="J6213" s="14"/>
      <c r="K6213" s="14"/>
      <c r="L6213" s="14"/>
      <c r="M6213" s="38"/>
    </row>
    <row r="6214" spans="3:13" x14ac:dyDescent="0.2">
      <c r="D6214" s="58"/>
      <c r="E6214" s="53" t="s">
        <v>14</v>
      </c>
      <c r="F6214" s="52"/>
      <c r="G6214" s="37">
        <v>1222</v>
      </c>
      <c r="H6214" s="24">
        <v>1.2274959083470001</v>
      </c>
      <c r="I6214" s="24">
        <v>2.1276595744679998</v>
      </c>
      <c r="J6214" s="24">
        <v>30.687397708673998</v>
      </c>
      <c r="K6214" s="24">
        <v>40.752864157118999</v>
      </c>
      <c r="L6214" s="24">
        <v>20.785597381342001</v>
      </c>
      <c r="M6214" s="68">
        <v>4.4189852700490002</v>
      </c>
    </row>
    <row r="6215" spans="3:13" x14ac:dyDescent="0.2">
      <c r="D6215" s="174" t="s">
        <v>36</v>
      </c>
      <c r="E6215" s="20" t="s">
        <v>76</v>
      </c>
      <c r="F6215" s="22"/>
      <c r="G6215" s="21">
        <v>629</v>
      </c>
      <c r="H6215" s="51">
        <v>1.2718600953899999</v>
      </c>
      <c r="I6215" s="19">
        <v>2.3847376788550001</v>
      </c>
      <c r="J6215" s="19">
        <v>32.114467408585</v>
      </c>
      <c r="K6215" s="19">
        <v>37.996820349761997</v>
      </c>
      <c r="L6215" s="19">
        <v>22.893481717010999</v>
      </c>
      <c r="M6215" s="50">
        <v>3.3386327503970001</v>
      </c>
    </row>
    <row r="6216" spans="3:13" x14ac:dyDescent="0.2">
      <c r="D6216" s="175"/>
      <c r="E6216" s="4" t="s">
        <v>39</v>
      </c>
      <c r="F6216" s="6"/>
      <c r="G6216" s="5">
        <v>37</v>
      </c>
      <c r="H6216" s="32">
        <v>5.4054054054050003</v>
      </c>
      <c r="I6216" s="29">
        <v>0</v>
      </c>
      <c r="J6216" s="12">
        <v>35.135135135135002</v>
      </c>
      <c r="K6216" s="61">
        <v>27.027027027027</v>
      </c>
      <c r="L6216" s="28">
        <v>29.72972972973</v>
      </c>
      <c r="M6216" s="34">
        <v>2.7027027027030002</v>
      </c>
    </row>
    <row r="6217" spans="3:13" x14ac:dyDescent="0.2">
      <c r="D6217" s="175"/>
      <c r="E6217" s="4" t="s">
        <v>40</v>
      </c>
      <c r="F6217" s="6"/>
      <c r="G6217" s="5">
        <v>73</v>
      </c>
      <c r="H6217" s="63">
        <v>0</v>
      </c>
      <c r="I6217" s="12">
        <v>1.369863013699</v>
      </c>
      <c r="J6217" s="12">
        <v>32.876712328766999</v>
      </c>
      <c r="K6217" s="33">
        <v>32.876712328766999</v>
      </c>
      <c r="L6217" s="49">
        <v>31.506849315067999</v>
      </c>
      <c r="M6217" s="34">
        <v>1.369863013699</v>
      </c>
    </row>
    <row r="6218" spans="3:13" x14ac:dyDescent="0.2">
      <c r="D6218" s="175"/>
      <c r="E6218" s="4" t="s">
        <v>41</v>
      </c>
      <c r="F6218" s="6"/>
      <c r="G6218" s="5">
        <v>108</v>
      </c>
      <c r="H6218" s="63">
        <v>0</v>
      </c>
      <c r="I6218" s="12">
        <v>2.7777777777780002</v>
      </c>
      <c r="J6218" s="12">
        <v>30.555555555556001</v>
      </c>
      <c r="K6218" s="12">
        <v>42.592592592593</v>
      </c>
      <c r="L6218" s="12">
        <v>22.222222222222001</v>
      </c>
      <c r="M6218" s="34">
        <v>1.851851851852</v>
      </c>
    </row>
    <row r="6219" spans="3:13" x14ac:dyDescent="0.2">
      <c r="D6219" s="175"/>
      <c r="E6219" s="4" t="s">
        <v>42</v>
      </c>
      <c r="F6219" s="6"/>
      <c r="G6219" s="5">
        <v>113</v>
      </c>
      <c r="H6219" s="32">
        <v>0.88495575221199996</v>
      </c>
      <c r="I6219" s="12">
        <v>2.654867256637</v>
      </c>
      <c r="J6219" s="28">
        <v>36.283185840708001</v>
      </c>
      <c r="K6219" s="61">
        <v>30.088495575221</v>
      </c>
      <c r="L6219" s="28">
        <v>28.318584070796</v>
      </c>
      <c r="M6219" s="34">
        <v>1.769911504425</v>
      </c>
    </row>
    <row r="6220" spans="3:13" x14ac:dyDescent="0.2">
      <c r="D6220" s="175"/>
      <c r="E6220" s="4" t="s">
        <v>43</v>
      </c>
      <c r="F6220" s="6"/>
      <c r="G6220" s="5">
        <v>101</v>
      </c>
      <c r="H6220" s="32">
        <v>0.99009900990099997</v>
      </c>
      <c r="I6220" s="12">
        <v>3.9603960396039999</v>
      </c>
      <c r="J6220" s="12">
        <v>27.722772277228</v>
      </c>
      <c r="K6220" s="12">
        <v>42.574257425742999</v>
      </c>
      <c r="L6220" s="12">
        <v>21.782178217822</v>
      </c>
      <c r="M6220" s="34">
        <v>2.970297029703</v>
      </c>
    </row>
    <row r="6221" spans="3:13" x14ac:dyDescent="0.2">
      <c r="D6221" s="175"/>
      <c r="E6221" s="4" t="s">
        <v>44</v>
      </c>
      <c r="F6221" s="6"/>
      <c r="G6221" s="5">
        <v>114</v>
      </c>
      <c r="H6221" s="32">
        <v>2.6315789473679998</v>
      </c>
      <c r="I6221" s="12">
        <v>1.7543859649119999</v>
      </c>
      <c r="J6221" s="12">
        <v>29.824561403509001</v>
      </c>
      <c r="K6221" s="12">
        <v>45.614035087719003</v>
      </c>
      <c r="L6221" s="33">
        <v>14.912280701754</v>
      </c>
      <c r="M6221" s="34">
        <v>5.2631578947369997</v>
      </c>
    </row>
    <row r="6222" spans="3:13" x14ac:dyDescent="0.2">
      <c r="D6222" s="175"/>
      <c r="E6222" s="4" t="s">
        <v>45</v>
      </c>
      <c r="F6222" s="6"/>
      <c r="G6222" s="5">
        <v>83</v>
      </c>
      <c r="H6222" s="32">
        <v>1.204819277108</v>
      </c>
      <c r="I6222" s="12">
        <v>2.409638554217</v>
      </c>
      <c r="J6222" s="12">
        <v>34.939759036144999</v>
      </c>
      <c r="K6222" s="12">
        <v>36.144578313253</v>
      </c>
      <c r="L6222" s="12">
        <v>18.072289156627001</v>
      </c>
      <c r="M6222" s="34">
        <v>7.2289156626509996</v>
      </c>
    </row>
    <row r="6223" spans="3:13" x14ac:dyDescent="0.2">
      <c r="D6223" s="174" t="s">
        <v>37</v>
      </c>
      <c r="E6223" s="20" t="s">
        <v>77</v>
      </c>
      <c r="F6223" s="22"/>
      <c r="G6223" s="21">
        <v>593</v>
      </c>
      <c r="H6223" s="51">
        <v>1.1804384485670001</v>
      </c>
      <c r="I6223" s="19">
        <v>1.85497470489</v>
      </c>
      <c r="J6223" s="19">
        <v>29.173693086002999</v>
      </c>
      <c r="K6223" s="19">
        <v>43.676222596964998</v>
      </c>
      <c r="L6223" s="19">
        <v>18.549747048903999</v>
      </c>
      <c r="M6223" s="50">
        <v>5.5649241146710002</v>
      </c>
    </row>
    <row r="6224" spans="3:13" x14ac:dyDescent="0.2">
      <c r="D6224" s="175"/>
      <c r="E6224" s="4" t="s">
        <v>39</v>
      </c>
      <c r="F6224" s="6"/>
      <c r="G6224" s="5">
        <v>27</v>
      </c>
      <c r="H6224" s="63">
        <v>0</v>
      </c>
      <c r="I6224" s="12">
        <v>3.7037037037039999</v>
      </c>
      <c r="J6224" s="49">
        <v>40.740740740741003</v>
      </c>
      <c r="K6224" s="12">
        <v>37.037037037037003</v>
      </c>
      <c r="L6224" s="33">
        <v>14.814814814815</v>
      </c>
      <c r="M6224" s="34">
        <v>3.7037037037039999</v>
      </c>
    </row>
    <row r="6225" spans="2:13" x14ac:dyDescent="0.2">
      <c r="D6225" s="175"/>
      <c r="E6225" s="4" t="s">
        <v>40</v>
      </c>
      <c r="F6225" s="6"/>
      <c r="G6225" s="5">
        <v>74</v>
      </c>
      <c r="H6225" s="32">
        <v>2.7027027027030002</v>
      </c>
      <c r="I6225" s="12">
        <v>2.7027027027030002</v>
      </c>
      <c r="J6225" s="61">
        <v>18.918918918919001</v>
      </c>
      <c r="K6225" s="28">
        <v>47.297297297297</v>
      </c>
      <c r="L6225" s="12">
        <v>24.324324324323999</v>
      </c>
      <c r="M6225" s="34">
        <v>4.0540540540540002</v>
      </c>
    </row>
    <row r="6226" spans="2:13" x14ac:dyDescent="0.2">
      <c r="D6226" s="175"/>
      <c r="E6226" s="4" t="s">
        <v>41</v>
      </c>
      <c r="F6226" s="6"/>
      <c r="G6226" s="5">
        <v>96</v>
      </c>
      <c r="H6226" s="32">
        <v>1.041666666667</v>
      </c>
      <c r="I6226" s="12">
        <v>1.041666666667</v>
      </c>
      <c r="J6226" s="12">
        <v>27.083333333333002</v>
      </c>
      <c r="K6226" s="28">
        <v>45.833333333333002</v>
      </c>
      <c r="L6226" s="12">
        <v>25</v>
      </c>
      <c r="M6226" s="62">
        <v>0</v>
      </c>
    </row>
    <row r="6227" spans="2:13" x14ac:dyDescent="0.2">
      <c r="D6227" s="175"/>
      <c r="E6227" s="4" t="s">
        <v>42</v>
      </c>
      <c r="F6227" s="6"/>
      <c r="G6227" s="5">
        <v>97</v>
      </c>
      <c r="H6227" s="32">
        <v>1.0309278350519999</v>
      </c>
      <c r="I6227" s="29">
        <v>0</v>
      </c>
      <c r="J6227" s="28">
        <v>36.082474226804003</v>
      </c>
      <c r="K6227" s="12">
        <v>37.113402061856</v>
      </c>
      <c r="L6227" s="12">
        <v>20.618556701031</v>
      </c>
      <c r="M6227" s="34">
        <v>5.1546391752579996</v>
      </c>
    </row>
    <row r="6228" spans="2:13" x14ac:dyDescent="0.2">
      <c r="D6228" s="175"/>
      <c r="E6228" s="4" t="s">
        <v>43</v>
      </c>
      <c r="F6228" s="6"/>
      <c r="G6228" s="5">
        <v>103</v>
      </c>
      <c r="H6228" s="32">
        <v>1.9417475728160001</v>
      </c>
      <c r="I6228" s="12">
        <v>0.97087378640800004</v>
      </c>
      <c r="J6228" s="33">
        <v>21.359223300970999</v>
      </c>
      <c r="K6228" s="49">
        <v>53.398058252426999</v>
      </c>
      <c r="L6228" s="33">
        <v>14.563106796116999</v>
      </c>
      <c r="M6228" s="34">
        <v>7.7669902912620001</v>
      </c>
    </row>
    <row r="6229" spans="2:13" x14ac:dyDescent="0.2">
      <c r="D6229" s="175"/>
      <c r="E6229" s="4" t="s">
        <v>44</v>
      </c>
      <c r="F6229" s="6"/>
      <c r="G6229" s="5">
        <v>109</v>
      </c>
      <c r="H6229" s="63">
        <v>0</v>
      </c>
      <c r="I6229" s="12">
        <v>2.7522935779819999</v>
      </c>
      <c r="J6229" s="12">
        <v>33.944954128440003</v>
      </c>
      <c r="K6229" s="12">
        <v>40.366972477064003</v>
      </c>
      <c r="L6229" s="33">
        <v>15.596330275229001</v>
      </c>
      <c r="M6229" s="34">
        <v>7.339449541284</v>
      </c>
    </row>
    <row r="6230" spans="2:13" x14ac:dyDescent="0.2">
      <c r="D6230" s="176"/>
      <c r="E6230" s="59" t="s">
        <v>45</v>
      </c>
      <c r="F6230" s="60"/>
      <c r="G6230" s="56">
        <v>87</v>
      </c>
      <c r="H6230" s="83">
        <v>1.149425287356</v>
      </c>
      <c r="I6230" s="47">
        <v>3.4482758620689999</v>
      </c>
      <c r="J6230" s="47">
        <v>32.183908045976999</v>
      </c>
      <c r="K6230" s="47">
        <v>40.229885057471002</v>
      </c>
      <c r="L6230" s="95">
        <v>13.793103448276</v>
      </c>
      <c r="M6230" s="85">
        <v>9.1954022988510005</v>
      </c>
    </row>
    <row r="6232" spans="2:13" x14ac:dyDescent="0.2">
      <c r="B6232" s="43" t="str">
        <f xml:space="preserve"> HYPERLINK("#'目次'!B232", "[226]")</f>
        <v>[226]</v>
      </c>
      <c r="C6232" s="31" t="s">
        <v>441</v>
      </c>
    </row>
    <row r="6236" spans="2:13" x14ac:dyDescent="0.2">
      <c r="D6236" s="177"/>
      <c r="E6236" s="178"/>
      <c r="F6236" s="178"/>
      <c r="G6236" s="40" t="s">
        <v>14</v>
      </c>
      <c r="H6236" s="42" t="s">
        <v>416</v>
      </c>
      <c r="I6236" s="15" t="s">
        <v>417</v>
      </c>
      <c r="J6236" s="15" t="s">
        <v>418</v>
      </c>
      <c r="K6236" s="15" t="s">
        <v>419</v>
      </c>
      <c r="L6236" s="15" t="s">
        <v>420</v>
      </c>
      <c r="M6236" s="44" t="s">
        <v>17</v>
      </c>
    </row>
    <row r="6237" spans="2:13" x14ac:dyDescent="0.2">
      <c r="D6237" s="179"/>
      <c r="E6237" s="180"/>
      <c r="F6237" s="180"/>
      <c r="G6237" s="39"/>
      <c r="H6237" s="41"/>
      <c r="I6237" s="14"/>
      <c r="J6237" s="14"/>
      <c r="K6237" s="14"/>
      <c r="L6237" s="14"/>
      <c r="M6237" s="38"/>
    </row>
    <row r="6238" spans="2:13" x14ac:dyDescent="0.2">
      <c r="D6238" s="58"/>
      <c r="E6238" s="53" t="s">
        <v>14</v>
      </c>
      <c r="F6238" s="52"/>
      <c r="G6238" s="37">
        <v>1222</v>
      </c>
      <c r="H6238" s="24">
        <v>2.1276595744679998</v>
      </c>
      <c r="I6238" s="24">
        <v>20.130932896889998</v>
      </c>
      <c r="J6238" s="24">
        <v>63.093289689034002</v>
      </c>
      <c r="K6238" s="24">
        <v>5.7283142389529997</v>
      </c>
      <c r="L6238" s="24">
        <v>6.3011456628479996</v>
      </c>
      <c r="M6238" s="68">
        <v>2.6186579378069998</v>
      </c>
    </row>
    <row r="6239" spans="2:13" x14ac:dyDescent="0.2">
      <c r="D6239" s="174" t="s">
        <v>18</v>
      </c>
      <c r="E6239" s="20" t="s">
        <v>19</v>
      </c>
      <c r="F6239" s="22"/>
      <c r="G6239" s="21">
        <v>57</v>
      </c>
      <c r="H6239" s="51">
        <v>7.0175438596489998</v>
      </c>
      <c r="I6239" s="78">
        <v>10.526315789473999</v>
      </c>
      <c r="J6239" s="88">
        <v>68.421052631579002</v>
      </c>
      <c r="K6239" s="19">
        <v>5.2631578947369997</v>
      </c>
      <c r="L6239" s="19">
        <v>5.2631578947369997</v>
      </c>
      <c r="M6239" s="50">
        <v>3.508771929825</v>
      </c>
    </row>
    <row r="6240" spans="2:13" x14ac:dyDescent="0.2">
      <c r="D6240" s="175"/>
      <c r="E6240" s="4" t="s">
        <v>20</v>
      </c>
      <c r="F6240" s="6"/>
      <c r="G6240" s="5">
        <v>84</v>
      </c>
      <c r="H6240" s="32">
        <v>1.190476190476</v>
      </c>
      <c r="I6240" s="12">
        <v>21.428571428571001</v>
      </c>
      <c r="J6240" s="12">
        <v>61.904761904761997</v>
      </c>
      <c r="K6240" s="12">
        <v>5.9523809523809996</v>
      </c>
      <c r="L6240" s="12">
        <v>5.9523809523809996</v>
      </c>
      <c r="M6240" s="34">
        <v>3.5714285714290002</v>
      </c>
    </row>
    <row r="6241" spans="4:13" x14ac:dyDescent="0.2">
      <c r="D6241" s="175"/>
      <c r="E6241" s="4" t="s">
        <v>21</v>
      </c>
      <c r="F6241" s="6"/>
      <c r="G6241" s="5">
        <v>487</v>
      </c>
      <c r="H6241" s="32">
        <v>0.82135523613999994</v>
      </c>
      <c r="I6241" s="12">
        <v>20.123203285420999</v>
      </c>
      <c r="J6241" s="12">
        <v>64.065708418891006</v>
      </c>
      <c r="K6241" s="12">
        <v>6.7761806981520003</v>
      </c>
      <c r="L6241" s="12">
        <v>5.9548254620119998</v>
      </c>
      <c r="M6241" s="34">
        <v>2.258726899384</v>
      </c>
    </row>
    <row r="6242" spans="4:13" x14ac:dyDescent="0.2">
      <c r="D6242" s="175"/>
      <c r="E6242" s="4" t="s">
        <v>22</v>
      </c>
      <c r="F6242" s="6"/>
      <c r="G6242" s="5">
        <v>35</v>
      </c>
      <c r="H6242" s="32">
        <v>5.7142857142860004</v>
      </c>
      <c r="I6242" s="33">
        <v>14.285714285714</v>
      </c>
      <c r="J6242" s="61">
        <v>40</v>
      </c>
      <c r="K6242" s="28">
        <v>11.428571428571001</v>
      </c>
      <c r="L6242" s="49">
        <v>25.714285714286</v>
      </c>
      <c r="M6242" s="34">
        <v>2.8571428571430002</v>
      </c>
    </row>
    <row r="6243" spans="4:13" x14ac:dyDescent="0.2">
      <c r="D6243" s="175"/>
      <c r="E6243" s="4" t="s">
        <v>23</v>
      </c>
      <c r="F6243" s="6"/>
      <c r="G6243" s="5">
        <v>143</v>
      </c>
      <c r="H6243" s="32">
        <v>1.398601398601</v>
      </c>
      <c r="I6243" s="12">
        <v>24.475524475524001</v>
      </c>
      <c r="J6243" s="12">
        <v>64.335664335664006</v>
      </c>
      <c r="K6243" s="12">
        <v>2.0979020979020002</v>
      </c>
      <c r="L6243" s="12">
        <v>4.8951048951049998</v>
      </c>
      <c r="M6243" s="34">
        <v>2.797202797203</v>
      </c>
    </row>
    <row r="6244" spans="4:13" x14ac:dyDescent="0.2">
      <c r="D6244" s="175"/>
      <c r="E6244" s="4" t="s">
        <v>24</v>
      </c>
      <c r="F6244" s="6"/>
      <c r="G6244" s="5">
        <v>187</v>
      </c>
      <c r="H6244" s="32">
        <v>1.6042780748659999</v>
      </c>
      <c r="I6244" s="12">
        <v>22.994652406417</v>
      </c>
      <c r="J6244" s="12">
        <v>60.962566844919998</v>
      </c>
      <c r="K6244" s="12">
        <v>5.3475935828879999</v>
      </c>
      <c r="L6244" s="12">
        <v>6.4171122994649998</v>
      </c>
      <c r="M6244" s="34">
        <v>2.673796791444</v>
      </c>
    </row>
    <row r="6245" spans="4:13" x14ac:dyDescent="0.2">
      <c r="D6245" s="175"/>
      <c r="E6245" s="4" t="s">
        <v>25</v>
      </c>
      <c r="F6245" s="6"/>
      <c r="G6245" s="5">
        <v>71</v>
      </c>
      <c r="H6245" s="32">
        <v>5.6338028169010004</v>
      </c>
      <c r="I6245" s="12">
        <v>19.718309859154999</v>
      </c>
      <c r="J6245" s="12">
        <v>63.380281690140997</v>
      </c>
      <c r="K6245" s="12">
        <v>5.6338028169010004</v>
      </c>
      <c r="L6245" s="12">
        <v>4.2253521126760001</v>
      </c>
      <c r="M6245" s="34">
        <v>1.4084507042250001</v>
      </c>
    </row>
    <row r="6246" spans="4:13" x14ac:dyDescent="0.2">
      <c r="D6246" s="175"/>
      <c r="E6246" s="4" t="s">
        <v>26</v>
      </c>
      <c r="F6246" s="6"/>
      <c r="G6246" s="5">
        <v>30</v>
      </c>
      <c r="H6246" s="32">
        <v>3.333333333333</v>
      </c>
      <c r="I6246" s="12">
        <v>23.333333333333002</v>
      </c>
      <c r="J6246" s="12">
        <v>66.666666666666998</v>
      </c>
      <c r="K6246" s="90">
        <v>0</v>
      </c>
      <c r="L6246" s="12">
        <v>6.666666666667</v>
      </c>
      <c r="M6246" s="62">
        <v>0</v>
      </c>
    </row>
    <row r="6247" spans="4:13" x14ac:dyDescent="0.2">
      <c r="D6247" s="175"/>
      <c r="E6247" s="4" t="s">
        <v>27</v>
      </c>
      <c r="F6247" s="6"/>
      <c r="G6247" s="5">
        <v>70</v>
      </c>
      <c r="H6247" s="32">
        <v>2.8571428571430002</v>
      </c>
      <c r="I6247" s="33">
        <v>14.285714285714</v>
      </c>
      <c r="J6247" s="12">
        <v>62.857142857143003</v>
      </c>
      <c r="K6247" s="12">
        <v>8.5714285714289993</v>
      </c>
      <c r="L6247" s="12">
        <v>7.1428571428570002</v>
      </c>
      <c r="M6247" s="34">
        <v>4.2857142857139996</v>
      </c>
    </row>
    <row r="6248" spans="4:13" x14ac:dyDescent="0.2">
      <c r="D6248" s="175"/>
      <c r="E6248" s="4" t="s">
        <v>28</v>
      </c>
      <c r="F6248" s="6"/>
      <c r="G6248" s="5">
        <v>51</v>
      </c>
      <c r="H6248" s="32">
        <v>5.8823529411760003</v>
      </c>
      <c r="I6248" s="12">
        <v>17.647058823529001</v>
      </c>
      <c r="J6248" s="12">
        <v>64.705882352941003</v>
      </c>
      <c r="K6248" s="12">
        <v>3.9215686274510002</v>
      </c>
      <c r="L6248" s="12">
        <v>3.9215686274510002</v>
      </c>
      <c r="M6248" s="34">
        <v>3.9215686274510002</v>
      </c>
    </row>
    <row r="6249" spans="4:13" x14ac:dyDescent="0.2">
      <c r="D6249" s="175"/>
      <c r="E6249" s="4" t="s">
        <v>29</v>
      </c>
      <c r="F6249" s="6"/>
      <c r="G6249" s="5">
        <v>7</v>
      </c>
      <c r="H6249" s="63">
        <v>0</v>
      </c>
      <c r="I6249" s="33">
        <v>14.285714285714</v>
      </c>
      <c r="J6249" s="49">
        <v>85.714285714286007</v>
      </c>
      <c r="K6249" s="90">
        <v>0</v>
      </c>
      <c r="L6249" s="90">
        <v>0</v>
      </c>
      <c r="M6249" s="62">
        <v>0</v>
      </c>
    </row>
    <row r="6250" spans="4:13" x14ac:dyDescent="0.2">
      <c r="D6250" s="174" t="s">
        <v>30</v>
      </c>
      <c r="E6250" s="20" t="s">
        <v>31</v>
      </c>
      <c r="F6250" s="22"/>
      <c r="G6250" s="21">
        <v>393</v>
      </c>
      <c r="H6250" s="51">
        <v>2.0356234096689998</v>
      </c>
      <c r="I6250" s="19">
        <v>19.338422391858</v>
      </c>
      <c r="J6250" s="19">
        <v>62.086513994911002</v>
      </c>
      <c r="K6250" s="19">
        <v>7.3791348600509998</v>
      </c>
      <c r="L6250" s="19">
        <v>7.3791348600509998</v>
      </c>
      <c r="M6250" s="50">
        <v>1.781170483461</v>
      </c>
    </row>
    <row r="6251" spans="4:13" x14ac:dyDescent="0.2">
      <c r="D6251" s="175"/>
      <c r="E6251" s="4" t="s">
        <v>32</v>
      </c>
      <c r="F6251" s="6"/>
      <c r="G6251" s="5">
        <v>352</v>
      </c>
      <c r="H6251" s="32">
        <v>2.2727272727269998</v>
      </c>
      <c r="I6251" s="12">
        <v>18.75</v>
      </c>
      <c r="J6251" s="12">
        <v>64.204545454544999</v>
      </c>
      <c r="K6251" s="12">
        <v>5.113636363636</v>
      </c>
      <c r="L6251" s="12">
        <v>6.25</v>
      </c>
      <c r="M6251" s="34">
        <v>3.4090909090910002</v>
      </c>
    </row>
    <row r="6252" spans="4:13" x14ac:dyDescent="0.2">
      <c r="D6252" s="175"/>
      <c r="E6252" s="4" t="s">
        <v>33</v>
      </c>
      <c r="F6252" s="6"/>
      <c r="G6252" s="5">
        <v>388</v>
      </c>
      <c r="H6252" s="32">
        <v>2.0618556701030002</v>
      </c>
      <c r="I6252" s="12">
        <v>20.876288659794</v>
      </c>
      <c r="J6252" s="12">
        <v>62.886597938144</v>
      </c>
      <c r="K6252" s="12">
        <v>5.4123711340209999</v>
      </c>
      <c r="L6252" s="12">
        <v>5.6701030927840002</v>
      </c>
      <c r="M6252" s="34">
        <v>3.0927835051549999</v>
      </c>
    </row>
    <row r="6253" spans="4:13" x14ac:dyDescent="0.2">
      <c r="D6253" s="175"/>
      <c r="E6253" s="4" t="s">
        <v>34</v>
      </c>
      <c r="F6253" s="6"/>
      <c r="G6253" s="5">
        <v>89</v>
      </c>
      <c r="H6253" s="32">
        <v>2.2471910112360001</v>
      </c>
      <c r="I6253" s="28">
        <v>25.842696629212998</v>
      </c>
      <c r="J6253" s="12">
        <v>64.044943820225001</v>
      </c>
      <c r="K6253" s="12">
        <v>2.2471910112360001</v>
      </c>
      <c r="L6253" s="12">
        <v>4.4943820224720001</v>
      </c>
      <c r="M6253" s="34">
        <v>1.123595505618</v>
      </c>
    </row>
    <row r="6254" spans="4:13" x14ac:dyDescent="0.2">
      <c r="D6254" s="174" t="s">
        <v>35</v>
      </c>
      <c r="E6254" s="20" t="s">
        <v>36</v>
      </c>
      <c r="F6254" s="22"/>
      <c r="G6254" s="21">
        <v>629</v>
      </c>
      <c r="H6254" s="51">
        <v>1.5898251192370001</v>
      </c>
      <c r="I6254" s="19">
        <v>16.375198728139999</v>
      </c>
      <c r="J6254" s="19">
        <v>65.977742448331</v>
      </c>
      <c r="K6254" s="19">
        <v>5.7233704292530003</v>
      </c>
      <c r="L6254" s="19">
        <v>8.4260731319550004</v>
      </c>
      <c r="M6254" s="50">
        <v>1.9077901430840001</v>
      </c>
    </row>
    <row r="6255" spans="4:13" x14ac:dyDescent="0.2">
      <c r="D6255" s="175"/>
      <c r="E6255" s="4" t="s">
        <v>37</v>
      </c>
      <c r="F6255" s="6"/>
      <c r="G6255" s="5">
        <v>593</v>
      </c>
      <c r="H6255" s="32">
        <v>2.6981450252950001</v>
      </c>
      <c r="I6255" s="12">
        <v>24.114671163575</v>
      </c>
      <c r="J6255" s="12">
        <v>60.033726812815999</v>
      </c>
      <c r="K6255" s="12">
        <v>5.7335581787520002</v>
      </c>
      <c r="L6255" s="12">
        <v>4.0472175379430002</v>
      </c>
      <c r="M6255" s="34">
        <v>3.3726812816190002</v>
      </c>
    </row>
    <row r="6256" spans="4:13" x14ac:dyDescent="0.2">
      <c r="D6256" s="174" t="s">
        <v>38</v>
      </c>
      <c r="E6256" s="20" t="s">
        <v>39</v>
      </c>
      <c r="F6256" s="22"/>
      <c r="G6256" s="21">
        <v>64</v>
      </c>
      <c r="H6256" s="51">
        <v>3.125</v>
      </c>
      <c r="I6256" s="19">
        <v>17.1875</v>
      </c>
      <c r="J6256" s="19">
        <v>62.5</v>
      </c>
      <c r="K6256" s="19">
        <v>4.6875</v>
      </c>
      <c r="L6256" s="19">
        <v>9.375</v>
      </c>
      <c r="M6256" s="50">
        <v>3.125</v>
      </c>
    </row>
    <row r="6257" spans="2:13" x14ac:dyDescent="0.2">
      <c r="D6257" s="175"/>
      <c r="E6257" s="4" t="s">
        <v>40</v>
      </c>
      <c r="F6257" s="6"/>
      <c r="G6257" s="5">
        <v>147</v>
      </c>
      <c r="H6257" s="32">
        <v>1.360544217687</v>
      </c>
      <c r="I6257" s="12">
        <v>15.646258503401</v>
      </c>
      <c r="J6257" s="12">
        <v>65.306122448980005</v>
      </c>
      <c r="K6257" s="12">
        <v>9.5238095238099998</v>
      </c>
      <c r="L6257" s="12">
        <v>5.4421768707479998</v>
      </c>
      <c r="M6257" s="34">
        <v>2.7210884353739999</v>
      </c>
    </row>
    <row r="6258" spans="2:13" x14ac:dyDescent="0.2">
      <c r="D6258" s="175"/>
      <c r="E6258" s="4" t="s">
        <v>41</v>
      </c>
      <c r="F6258" s="6"/>
      <c r="G6258" s="5">
        <v>204</v>
      </c>
      <c r="H6258" s="63">
        <v>0</v>
      </c>
      <c r="I6258" s="33">
        <v>13.725490196078001</v>
      </c>
      <c r="J6258" s="12">
        <v>66.666666666666998</v>
      </c>
      <c r="K6258" s="12">
        <v>10.294117647059</v>
      </c>
      <c r="L6258" s="12">
        <v>8.8235294117649996</v>
      </c>
      <c r="M6258" s="34">
        <v>0.49019607843099999</v>
      </c>
    </row>
    <row r="6259" spans="2:13" x14ac:dyDescent="0.2">
      <c r="D6259" s="175"/>
      <c r="E6259" s="4" t="s">
        <v>42</v>
      </c>
      <c r="F6259" s="6"/>
      <c r="G6259" s="5">
        <v>210</v>
      </c>
      <c r="H6259" s="32">
        <v>3.333333333333</v>
      </c>
      <c r="I6259" s="12">
        <v>17.142857142857</v>
      </c>
      <c r="J6259" s="12">
        <v>66.666666666666998</v>
      </c>
      <c r="K6259" s="12">
        <v>4.7619047619049999</v>
      </c>
      <c r="L6259" s="12">
        <v>7.1428571428570002</v>
      </c>
      <c r="M6259" s="34">
        <v>0.95238095238099996</v>
      </c>
    </row>
    <row r="6260" spans="2:13" x14ac:dyDescent="0.2">
      <c r="D6260" s="175"/>
      <c r="E6260" s="4" t="s">
        <v>43</v>
      </c>
      <c r="F6260" s="6"/>
      <c r="G6260" s="5">
        <v>204</v>
      </c>
      <c r="H6260" s="32">
        <v>2.4509803921570001</v>
      </c>
      <c r="I6260" s="12">
        <v>19.607843137254999</v>
      </c>
      <c r="J6260" s="12">
        <v>66.666666666666998</v>
      </c>
      <c r="K6260" s="12">
        <v>4.9019607843140003</v>
      </c>
      <c r="L6260" s="12">
        <v>3.9215686274510002</v>
      </c>
      <c r="M6260" s="34">
        <v>2.4509803921570001</v>
      </c>
    </row>
    <row r="6261" spans="2:13" x14ac:dyDescent="0.2">
      <c r="D6261" s="175"/>
      <c r="E6261" s="4" t="s">
        <v>44</v>
      </c>
      <c r="F6261" s="6"/>
      <c r="G6261" s="5">
        <v>223</v>
      </c>
      <c r="H6261" s="32">
        <v>2.690582959641</v>
      </c>
      <c r="I6261" s="12">
        <v>23.766816143498001</v>
      </c>
      <c r="J6261" s="12">
        <v>60.089686098655001</v>
      </c>
      <c r="K6261" s="12">
        <v>2.2421524663680001</v>
      </c>
      <c r="L6261" s="12">
        <v>7.1748878923769999</v>
      </c>
      <c r="M6261" s="34">
        <v>4.0358744394619999</v>
      </c>
    </row>
    <row r="6262" spans="2:13" x14ac:dyDescent="0.2">
      <c r="D6262" s="176"/>
      <c r="E6262" s="59" t="s">
        <v>45</v>
      </c>
      <c r="F6262" s="60"/>
      <c r="G6262" s="56">
        <v>170</v>
      </c>
      <c r="H6262" s="83">
        <v>2.352941176471</v>
      </c>
      <c r="I6262" s="109">
        <v>32.352941176470999</v>
      </c>
      <c r="J6262" s="92">
        <v>52.352941176470999</v>
      </c>
      <c r="K6262" s="47">
        <v>4.1176470588239997</v>
      </c>
      <c r="L6262" s="47">
        <v>3.5294117647059999</v>
      </c>
      <c r="M6262" s="85">
        <v>5.2941176470590001</v>
      </c>
    </row>
    <row r="6264" spans="2:13" x14ac:dyDescent="0.2">
      <c r="B6264" s="43" t="str">
        <f xml:space="preserve"> HYPERLINK("#'目次'!B233", "[227]")</f>
        <v>[227]</v>
      </c>
      <c r="C6264" s="31" t="s">
        <v>441</v>
      </c>
    </row>
    <row r="6268" spans="2:13" x14ac:dyDescent="0.2">
      <c r="D6268" s="177"/>
      <c r="E6268" s="178"/>
      <c r="F6268" s="178"/>
      <c r="G6268" s="40" t="s">
        <v>14</v>
      </c>
      <c r="H6268" s="42" t="s">
        <v>416</v>
      </c>
      <c r="I6268" s="15" t="s">
        <v>417</v>
      </c>
      <c r="J6268" s="15" t="s">
        <v>418</v>
      </c>
      <c r="K6268" s="15" t="s">
        <v>419</v>
      </c>
      <c r="L6268" s="15" t="s">
        <v>420</v>
      </c>
      <c r="M6268" s="44" t="s">
        <v>17</v>
      </c>
    </row>
    <row r="6269" spans="2:13" x14ac:dyDescent="0.2">
      <c r="D6269" s="179"/>
      <c r="E6269" s="180"/>
      <c r="F6269" s="180"/>
      <c r="G6269" s="39"/>
      <c r="H6269" s="41"/>
      <c r="I6269" s="14"/>
      <c r="J6269" s="14"/>
      <c r="K6269" s="14"/>
      <c r="L6269" s="14"/>
      <c r="M6269" s="38"/>
    </row>
    <row r="6270" spans="2:13" x14ac:dyDescent="0.2">
      <c r="D6270" s="58"/>
      <c r="E6270" s="53" t="s">
        <v>14</v>
      </c>
      <c r="F6270" s="52"/>
      <c r="G6270" s="37">
        <v>1222</v>
      </c>
      <c r="H6270" s="24">
        <v>2.1276595744679998</v>
      </c>
      <c r="I6270" s="24">
        <v>20.130932896889998</v>
      </c>
      <c r="J6270" s="24">
        <v>63.093289689034002</v>
      </c>
      <c r="K6270" s="24">
        <v>5.7283142389529997</v>
      </c>
      <c r="L6270" s="24">
        <v>6.3011456628479996</v>
      </c>
      <c r="M6270" s="68">
        <v>2.6186579378069998</v>
      </c>
    </row>
    <row r="6271" spans="2:13" x14ac:dyDescent="0.2">
      <c r="D6271" s="174" t="s">
        <v>52</v>
      </c>
      <c r="E6271" s="20" t="s">
        <v>53</v>
      </c>
      <c r="F6271" s="22"/>
      <c r="G6271" s="21">
        <v>15</v>
      </c>
      <c r="H6271" s="51">
        <v>6.666666666667</v>
      </c>
      <c r="I6271" s="78">
        <v>13.333333333333</v>
      </c>
      <c r="J6271" s="19">
        <v>66.666666666666998</v>
      </c>
      <c r="K6271" s="123">
        <v>0</v>
      </c>
      <c r="L6271" s="88">
        <v>13.333333333333</v>
      </c>
      <c r="M6271" s="100">
        <v>0</v>
      </c>
    </row>
    <row r="6272" spans="2:13" ht="24" x14ac:dyDescent="0.2">
      <c r="D6272" s="175"/>
      <c r="E6272" s="4" t="s">
        <v>54</v>
      </c>
      <c r="F6272" s="6"/>
      <c r="G6272" s="5">
        <v>122</v>
      </c>
      <c r="H6272" s="32">
        <v>5.7377049180329998</v>
      </c>
      <c r="I6272" s="12">
        <v>19.672131147540998</v>
      </c>
      <c r="J6272" s="12">
        <v>60.655737704918003</v>
      </c>
      <c r="K6272" s="12">
        <v>4.918032786885</v>
      </c>
      <c r="L6272" s="12">
        <v>8.1967213114750006</v>
      </c>
      <c r="M6272" s="34">
        <v>0.81967213114799997</v>
      </c>
    </row>
    <row r="6273" spans="4:13" x14ac:dyDescent="0.2">
      <c r="D6273" s="175"/>
      <c r="E6273" s="4" t="s">
        <v>55</v>
      </c>
      <c r="F6273" s="6"/>
      <c r="G6273" s="5">
        <v>43</v>
      </c>
      <c r="H6273" s="63">
        <v>0</v>
      </c>
      <c r="I6273" s="33">
        <v>13.953488372093</v>
      </c>
      <c r="J6273" s="12">
        <v>65.116279069767003</v>
      </c>
      <c r="K6273" s="12">
        <v>9.3023255813949994</v>
      </c>
      <c r="L6273" s="28">
        <v>11.627906976744001</v>
      </c>
      <c r="M6273" s="62">
        <v>0</v>
      </c>
    </row>
    <row r="6274" spans="4:13" x14ac:dyDescent="0.2">
      <c r="D6274" s="175"/>
      <c r="E6274" s="4" t="s">
        <v>56</v>
      </c>
      <c r="F6274" s="6"/>
      <c r="G6274" s="5">
        <v>60</v>
      </c>
      <c r="H6274" s="63">
        <v>0</v>
      </c>
      <c r="I6274" s="12">
        <v>16.666666666666998</v>
      </c>
      <c r="J6274" s="12">
        <v>65</v>
      </c>
      <c r="K6274" s="12">
        <v>8.333333333333</v>
      </c>
      <c r="L6274" s="12">
        <v>8.333333333333</v>
      </c>
      <c r="M6274" s="34">
        <v>1.666666666667</v>
      </c>
    </row>
    <row r="6275" spans="4:13" x14ac:dyDescent="0.2">
      <c r="D6275" s="175"/>
      <c r="E6275" s="4" t="s">
        <v>57</v>
      </c>
      <c r="F6275" s="6"/>
      <c r="G6275" s="5">
        <v>286</v>
      </c>
      <c r="H6275" s="32">
        <v>1.0489510489510001</v>
      </c>
      <c r="I6275" s="33">
        <v>13.986013986013999</v>
      </c>
      <c r="J6275" s="28">
        <v>70.979020979021001</v>
      </c>
      <c r="K6275" s="12">
        <v>8.7412587412589993</v>
      </c>
      <c r="L6275" s="12">
        <v>4.1958041958040004</v>
      </c>
      <c r="M6275" s="34">
        <v>1.0489510489510001</v>
      </c>
    </row>
    <row r="6276" spans="4:13" x14ac:dyDescent="0.2">
      <c r="D6276" s="175"/>
      <c r="E6276" s="4" t="s">
        <v>58</v>
      </c>
      <c r="F6276" s="6"/>
      <c r="G6276" s="5">
        <v>129</v>
      </c>
      <c r="H6276" s="32">
        <v>1.550387596899</v>
      </c>
      <c r="I6276" s="12">
        <v>17.829457364341</v>
      </c>
      <c r="J6276" s="12">
        <v>62.790697674419</v>
      </c>
      <c r="K6276" s="12">
        <v>7.7519379844960001</v>
      </c>
      <c r="L6276" s="12">
        <v>6.9767441860470001</v>
      </c>
      <c r="M6276" s="34">
        <v>3.1007751937979999</v>
      </c>
    </row>
    <row r="6277" spans="4:13" x14ac:dyDescent="0.2">
      <c r="D6277" s="175"/>
      <c r="E6277" s="4" t="s">
        <v>59</v>
      </c>
      <c r="F6277" s="6"/>
      <c r="G6277" s="5">
        <v>195</v>
      </c>
      <c r="H6277" s="32">
        <v>2.051282051282</v>
      </c>
      <c r="I6277" s="28">
        <v>26.153846153846001</v>
      </c>
      <c r="J6277" s="12">
        <v>60</v>
      </c>
      <c r="K6277" s="12">
        <v>2.564102564103</v>
      </c>
      <c r="L6277" s="12">
        <v>6.1538461538459996</v>
      </c>
      <c r="M6277" s="34">
        <v>3.0769230769229998</v>
      </c>
    </row>
    <row r="6278" spans="4:13" x14ac:dyDescent="0.2">
      <c r="D6278" s="175"/>
      <c r="E6278" s="4" t="s">
        <v>60</v>
      </c>
      <c r="F6278" s="6"/>
      <c r="G6278" s="5">
        <v>176</v>
      </c>
      <c r="H6278" s="32">
        <v>1.7045454545450001</v>
      </c>
      <c r="I6278" s="28">
        <v>28.977272727273</v>
      </c>
      <c r="J6278" s="33">
        <v>55.681818181818002</v>
      </c>
      <c r="K6278" s="12">
        <v>5.6818181818179996</v>
      </c>
      <c r="L6278" s="12">
        <v>4.5454545454549997</v>
      </c>
      <c r="M6278" s="34">
        <v>3.4090909090910002</v>
      </c>
    </row>
    <row r="6279" spans="4:13" x14ac:dyDescent="0.2">
      <c r="D6279" s="175"/>
      <c r="E6279" s="4" t="s">
        <v>61</v>
      </c>
      <c r="F6279" s="6"/>
      <c r="G6279" s="5">
        <v>78</v>
      </c>
      <c r="H6279" s="32">
        <v>2.564102564103</v>
      </c>
      <c r="I6279" s="33">
        <v>14.102564102563999</v>
      </c>
      <c r="J6279" s="12">
        <v>66.666666666666998</v>
      </c>
      <c r="K6279" s="12">
        <v>3.8461538461539999</v>
      </c>
      <c r="L6279" s="12">
        <v>8.9743589743589993</v>
      </c>
      <c r="M6279" s="34">
        <v>3.8461538461539999</v>
      </c>
    </row>
    <row r="6280" spans="4:13" x14ac:dyDescent="0.2">
      <c r="D6280" s="175"/>
      <c r="E6280" s="4" t="s">
        <v>62</v>
      </c>
      <c r="F6280" s="6"/>
      <c r="G6280" s="5">
        <v>113</v>
      </c>
      <c r="H6280" s="32">
        <v>3.53982300885</v>
      </c>
      <c r="I6280" s="12">
        <v>24.778761061947002</v>
      </c>
      <c r="J6280" s="12">
        <v>58.407079646017998</v>
      </c>
      <c r="K6280" s="12">
        <v>1.769911504425</v>
      </c>
      <c r="L6280" s="12">
        <v>6.194690265487</v>
      </c>
      <c r="M6280" s="34">
        <v>5.3097345132739999</v>
      </c>
    </row>
    <row r="6281" spans="4:13" x14ac:dyDescent="0.2">
      <c r="D6281" s="174" t="s">
        <v>63</v>
      </c>
      <c r="E6281" s="20" t="s">
        <v>64</v>
      </c>
      <c r="F6281" s="22"/>
      <c r="G6281" s="21">
        <v>234</v>
      </c>
      <c r="H6281" s="51">
        <v>3.8461538461539999</v>
      </c>
      <c r="I6281" s="19">
        <v>22.222222222222001</v>
      </c>
      <c r="J6281" s="19">
        <v>58.119658119657998</v>
      </c>
      <c r="K6281" s="19">
        <v>4.2735042735039999</v>
      </c>
      <c r="L6281" s="19">
        <v>6.4102564102560002</v>
      </c>
      <c r="M6281" s="50">
        <v>5.1282051282049999</v>
      </c>
    </row>
    <row r="6282" spans="4:13" x14ac:dyDescent="0.2">
      <c r="D6282" s="175"/>
      <c r="E6282" s="4" t="s">
        <v>65</v>
      </c>
      <c r="F6282" s="6"/>
      <c r="G6282" s="5">
        <v>172</v>
      </c>
      <c r="H6282" s="32">
        <v>1.1627906976739999</v>
      </c>
      <c r="I6282" s="12">
        <v>23.837209302325999</v>
      </c>
      <c r="J6282" s="12">
        <v>58.139534883720998</v>
      </c>
      <c r="K6282" s="12">
        <v>4.6511627906979998</v>
      </c>
      <c r="L6282" s="12">
        <v>8.1395348837209998</v>
      </c>
      <c r="M6282" s="34">
        <v>4.0697674418599998</v>
      </c>
    </row>
    <row r="6283" spans="4:13" x14ac:dyDescent="0.2">
      <c r="D6283" s="175"/>
      <c r="E6283" s="4" t="s">
        <v>66</v>
      </c>
      <c r="F6283" s="6"/>
      <c r="G6283" s="5">
        <v>165</v>
      </c>
      <c r="H6283" s="32">
        <v>2.4242424242420002</v>
      </c>
      <c r="I6283" s="12">
        <v>20.606060606061</v>
      </c>
      <c r="J6283" s="12">
        <v>65.454545454544999</v>
      </c>
      <c r="K6283" s="12">
        <v>5.4545454545450003</v>
      </c>
      <c r="L6283" s="12">
        <v>3.636363636364</v>
      </c>
      <c r="M6283" s="34">
        <v>2.4242424242420002</v>
      </c>
    </row>
    <row r="6284" spans="4:13" x14ac:dyDescent="0.2">
      <c r="D6284" s="175"/>
      <c r="E6284" s="4" t="s">
        <v>67</v>
      </c>
      <c r="F6284" s="6"/>
      <c r="G6284" s="5">
        <v>158</v>
      </c>
      <c r="H6284" s="32">
        <v>1.2658227848100001</v>
      </c>
      <c r="I6284" s="12">
        <v>19.620253164556999</v>
      </c>
      <c r="J6284" s="12">
        <v>65.189873417721998</v>
      </c>
      <c r="K6284" s="12">
        <v>8.2278481012659999</v>
      </c>
      <c r="L6284" s="12">
        <v>4.4303797468350004</v>
      </c>
      <c r="M6284" s="34">
        <v>1.2658227848100001</v>
      </c>
    </row>
    <row r="6285" spans="4:13" x14ac:dyDescent="0.2">
      <c r="D6285" s="175"/>
      <c r="E6285" s="4" t="s">
        <v>68</v>
      </c>
      <c r="F6285" s="6"/>
      <c r="G6285" s="5">
        <v>112</v>
      </c>
      <c r="H6285" s="32">
        <v>0.89285714285700002</v>
      </c>
      <c r="I6285" s="12">
        <v>21.428571428571001</v>
      </c>
      <c r="J6285" s="12">
        <v>66.964285714286007</v>
      </c>
      <c r="K6285" s="12">
        <v>5.3571428571429998</v>
      </c>
      <c r="L6285" s="12">
        <v>5.3571428571429998</v>
      </c>
      <c r="M6285" s="62">
        <v>0</v>
      </c>
    </row>
    <row r="6286" spans="4:13" x14ac:dyDescent="0.2">
      <c r="D6286" s="175"/>
      <c r="E6286" s="4" t="s">
        <v>69</v>
      </c>
      <c r="F6286" s="6"/>
      <c r="G6286" s="5">
        <v>92</v>
      </c>
      <c r="H6286" s="32">
        <v>2.1739130434780001</v>
      </c>
      <c r="I6286" s="33">
        <v>13.04347826087</v>
      </c>
      <c r="J6286" s="28">
        <v>72.826086956522005</v>
      </c>
      <c r="K6286" s="12">
        <v>4.3478260869570002</v>
      </c>
      <c r="L6286" s="12">
        <v>7.6086956521740001</v>
      </c>
      <c r="M6286" s="62">
        <v>0</v>
      </c>
    </row>
    <row r="6287" spans="4:13" x14ac:dyDescent="0.2">
      <c r="D6287" s="175"/>
      <c r="E6287" s="4" t="s">
        <v>70</v>
      </c>
      <c r="F6287" s="6"/>
      <c r="G6287" s="5">
        <v>131</v>
      </c>
      <c r="H6287" s="32">
        <v>3.053435114504</v>
      </c>
      <c r="I6287" s="12">
        <v>18.320610687022999</v>
      </c>
      <c r="J6287" s="12">
        <v>66.412213740458</v>
      </c>
      <c r="K6287" s="12">
        <v>6.8702290076340002</v>
      </c>
      <c r="L6287" s="12">
        <v>5.3435114503819996</v>
      </c>
      <c r="M6287" s="62">
        <v>0</v>
      </c>
    </row>
    <row r="6288" spans="4:13" x14ac:dyDescent="0.2">
      <c r="D6288" s="175"/>
      <c r="E6288" s="4" t="s">
        <v>71</v>
      </c>
      <c r="F6288" s="6"/>
      <c r="G6288" s="5">
        <v>71</v>
      </c>
      <c r="H6288" s="63">
        <v>0</v>
      </c>
      <c r="I6288" s="12">
        <v>22.535211267606002</v>
      </c>
      <c r="J6288" s="12">
        <v>59.154929577464998</v>
      </c>
      <c r="K6288" s="12">
        <v>5.6338028169010004</v>
      </c>
      <c r="L6288" s="12">
        <v>7.0422535211269999</v>
      </c>
      <c r="M6288" s="34">
        <v>5.6338028169010004</v>
      </c>
    </row>
    <row r="6289" spans="2:13" x14ac:dyDescent="0.2">
      <c r="D6289" s="176"/>
      <c r="E6289" s="59" t="s">
        <v>72</v>
      </c>
      <c r="F6289" s="60"/>
      <c r="G6289" s="56">
        <v>70</v>
      </c>
      <c r="H6289" s="83">
        <v>2.8571428571430002</v>
      </c>
      <c r="I6289" s="95">
        <v>14.285714285714</v>
      </c>
      <c r="J6289" s="47">
        <v>61.428571428570997</v>
      </c>
      <c r="K6289" s="47">
        <v>8.5714285714289993</v>
      </c>
      <c r="L6289" s="102">
        <v>11.428571428571001</v>
      </c>
      <c r="M6289" s="85">
        <v>1.4285714285710001</v>
      </c>
    </row>
    <row r="6291" spans="2:13" x14ac:dyDescent="0.2">
      <c r="B6291" s="43" t="str">
        <f xml:space="preserve"> HYPERLINK("#'目次'!B234", "[228]")</f>
        <v>[228]</v>
      </c>
      <c r="C6291" s="31" t="s">
        <v>441</v>
      </c>
    </row>
    <row r="6294" spans="2:13" x14ac:dyDescent="0.2">
      <c r="C6294" s="31" t="s">
        <v>75</v>
      </c>
    </row>
    <row r="6295" spans="2:13" x14ac:dyDescent="0.2">
      <c r="D6295" s="177"/>
      <c r="E6295" s="178"/>
      <c r="F6295" s="178"/>
      <c r="G6295" s="40" t="s">
        <v>14</v>
      </c>
      <c r="H6295" s="42" t="s">
        <v>416</v>
      </c>
      <c r="I6295" s="15" t="s">
        <v>417</v>
      </c>
      <c r="J6295" s="15" t="s">
        <v>418</v>
      </c>
      <c r="K6295" s="15" t="s">
        <v>419</v>
      </c>
      <c r="L6295" s="15" t="s">
        <v>420</v>
      </c>
      <c r="M6295" s="44" t="s">
        <v>17</v>
      </c>
    </row>
    <row r="6296" spans="2:13" x14ac:dyDescent="0.2">
      <c r="D6296" s="179"/>
      <c r="E6296" s="180"/>
      <c r="F6296" s="180"/>
      <c r="G6296" s="39"/>
      <c r="H6296" s="41"/>
      <c r="I6296" s="14"/>
      <c r="J6296" s="14"/>
      <c r="K6296" s="14"/>
      <c r="L6296" s="14"/>
      <c r="M6296" s="38"/>
    </row>
    <row r="6297" spans="2:13" x14ac:dyDescent="0.2">
      <c r="D6297" s="58"/>
      <c r="E6297" s="53" t="s">
        <v>14</v>
      </c>
      <c r="F6297" s="52"/>
      <c r="G6297" s="37">
        <v>1222</v>
      </c>
      <c r="H6297" s="24">
        <v>2.1276595744679998</v>
      </c>
      <c r="I6297" s="24">
        <v>20.130932896889998</v>
      </c>
      <c r="J6297" s="24">
        <v>63.093289689034002</v>
      </c>
      <c r="K6297" s="24">
        <v>5.7283142389529997</v>
      </c>
      <c r="L6297" s="24">
        <v>6.3011456628479996</v>
      </c>
      <c r="M6297" s="68">
        <v>2.6186579378069998</v>
      </c>
    </row>
    <row r="6298" spans="2:13" x14ac:dyDescent="0.2">
      <c r="D6298" s="174" t="s">
        <v>36</v>
      </c>
      <c r="E6298" s="20" t="s">
        <v>76</v>
      </c>
      <c r="F6298" s="22"/>
      <c r="G6298" s="21">
        <v>629</v>
      </c>
      <c r="H6298" s="51">
        <v>1.5898251192370001</v>
      </c>
      <c r="I6298" s="19">
        <v>16.375198728139999</v>
      </c>
      <c r="J6298" s="19">
        <v>65.977742448331</v>
      </c>
      <c r="K6298" s="19">
        <v>5.7233704292530003</v>
      </c>
      <c r="L6298" s="19">
        <v>8.4260731319550004</v>
      </c>
      <c r="M6298" s="50">
        <v>1.9077901430840001</v>
      </c>
    </row>
    <row r="6299" spans="2:13" x14ac:dyDescent="0.2">
      <c r="D6299" s="175"/>
      <c r="E6299" s="4" t="s">
        <v>39</v>
      </c>
      <c r="F6299" s="6"/>
      <c r="G6299" s="5">
        <v>37</v>
      </c>
      <c r="H6299" s="63">
        <v>0</v>
      </c>
      <c r="I6299" s="12">
        <v>18.918918918919001</v>
      </c>
      <c r="J6299" s="28">
        <v>70.270270270270004</v>
      </c>
      <c r="K6299" s="90">
        <v>0</v>
      </c>
      <c r="L6299" s="12">
        <v>10.810810810811001</v>
      </c>
      <c r="M6299" s="62">
        <v>0</v>
      </c>
    </row>
    <row r="6300" spans="2:13" x14ac:dyDescent="0.2">
      <c r="D6300" s="175"/>
      <c r="E6300" s="4" t="s">
        <v>40</v>
      </c>
      <c r="F6300" s="6"/>
      <c r="G6300" s="5">
        <v>73</v>
      </c>
      <c r="H6300" s="32">
        <v>1.369863013699</v>
      </c>
      <c r="I6300" s="33">
        <v>15.068493150685001</v>
      </c>
      <c r="J6300" s="28">
        <v>69.863013698629999</v>
      </c>
      <c r="K6300" s="12">
        <v>4.1095890410960001</v>
      </c>
      <c r="L6300" s="12">
        <v>8.2191780821920002</v>
      </c>
      <c r="M6300" s="34">
        <v>1.369863013699</v>
      </c>
    </row>
    <row r="6301" spans="2:13" x14ac:dyDescent="0.2">
      <c r="D6301" s="175"/>
      <c r="E6301" s="4" t="s">
        <v>41</v>
      </c>
      <c r="F6301" s="6"/>
      <c r="G6301" s="5">
        <v>108</v>
      </c>
      <c r="H6301" s="63">
        <v>0</v>
      </c>
      <c r="I6301" s="33">
        <v>10.185185185185</v>
      </c>
      <c r="J6301" s="12">
        <v>64.814814814814994</v>
      </c>
      <c r="K6301" s="28">
        <v>12.962962962962999</v>
      </c>
      <c r="L6301" s="12">
        <v>11.111111111111001</v>
      </c>
      <c r="M6301" s="34">
        <v>0.92592592592599998</v>
      </c>
    </row>
    <row r="6302" spans="2:13" x14ac:dyDescent="0.2">
      <c r="D6302" s="175"/>
      <c r="E6302" s="4" t="s">
        <v>42</v>
      </c>
      <c r="F6302" s="6"/>
      <c r="G6302" s="5">
        <v>113</v>
      </c>
      <c r="H6302" s="32">
        <v>1.769911504425</v>
      </c>
      <c r="I6302" s="33">
        <v>15.044247787611001</v>
      </c>
      <c r="J6302" s="12">
        <v>67.256637168142007</v>
      </c>
      <c r="K6302" s="12">
        <v>4.424778761062</v>
      </c>
      <c r="L6302" s="12">
        <v>9.7345132743360008</v>
      </c>
      <c r="M6302" s="34">
        <v>1.769911504425</v>
      </c>
    </row>
    <row r="6303" spans="2:13" x14ac:dyDescent="0.2">
      <c r="D6303" s="175"/>
      <c r="E6303" s="4" t="s">
        <v>43</v>
      </c>
      <c r="F6303" s="6"/>
      <c r="G6303" s="5">
        <v>101</v>
      </c>
      <c r="H6303" s="32">
        <v>1.9801980198019999</v>
      </c>
      <c r="I6303" s="33">
        <v>12.871287128713</v>
      </c>
      <c r="J6303" s="28">
        <v>70.297029702969994</v>
      </c>
      <c r="K6303" s="12">
        <v>7.9207920792079998</v>
      </c>
      <c r="L6303" s="12">
        <v>4.9504950495050002</v>
      </c>
      <c r="M6303" s="34">
        <v>1.9801980198019999</v>
      </c>
    </row>
    <row r="6304" spans="2:13" x14ac:dyDescent="0.2">
      <c r="D6304" s="175"/>
      <c r="E6304" s="4" t="s">
        <v>44</v>
      </c>
      <c r="F6304" s="6"/>
      <c r="G6304" s="5">
        <v>114</v>
      </c>
      <c r="H6304" s="32">
        <v>1.7543859649119999</v>
      </c>
      <c r="I6304" s="12">
        <v>17.543859649123</v>
      </c>
      <c r="J6304" s="12">
        <v>65.789473684211004</v>
      </c>
      <c r="K6304" s="12">
        <v>3.508771929825</v>
      </c>
      <c r="L6304" s="12">
        <v>8.7719298245609991</v>
      </c>
      <c r="M6304" s="34">
        <v>2.6315789473679998</v>
      </c>
    </row>
    <row r="6305" spans="2:13" x14ac:dyDescent="0.2">
      <c r="D6305" s="175"/>
      <c r="E6305" s="4" t="s">
        <v>45</v>
      </c>
      <c r="F6305" s="6"/>
      <c r="G6305" s="5">
        <v>83</v>
      </c>
      <c r="H6305" s="32">
        <v>3.6144578313250002</v>
      </c>
      <c r="I6305" s="28">
        <v>28.915662650601998</v>
      </c>
      <c r="J6305" s="33">
        <v>55.421686746988001</v>
      </c>
      <c r="K6305" s="12">
        <v>2.409638554217</v>
      </c>
      <c r="L6305" s="12">
        <v>6.0240963855420002</v>
      </c>
      <c r="M6305" s="34">
        <v>3.6144578313250002</v>
      </c>
    </row>
    <row r="6306" spans="2:13" x14ac:dyDescent="0.2">
      <c r="D6306" s="174" t="s">
        <v>37</v>
      </c>
      <c r="E6306" s="20" t="s">
        <v>77</v>
      </c>
      <c r="F6306" s="22"/>
      <c r="G6306" s="21">
        <v>593</v>
      </c>
      <c r="H6306" s="51">
        <v>2.6981450252950001</v>
      </c>
      <c r="I6306" s="19">
        <v>24.114671163575</v>
      </c>
      <c r="J6306" s="19">
        <v>60.033726812815999</v>
      </c>
      <c r="K6306" s="19">
        <v>5.7335581787520002</v>
      </c>
      <c r="L6306" s="19">
        <v>4.0472175379430002</v>
      </c>
      <c r="M6306" s="50">
        <v>3.3726812816190002</v>
      </c>
    </row>
    <row r="6307" spans="2:13" x14ac:dyDescent="0.2">
      <c r="D6307" s="175"/>
      <c r="E6307" s="4" t="s">
        <v>39</v>
      </c>
      <c r="F6307" s="6"/>
      <c r="G6307" s="5">
        <v>27</v>
      </c>
      <c r="H6307" s="75">
        <v>7.4074074074069998</v>
      </c>
      <c r="I6307" s="33">
        <v>14.814814814815</v>
      </c>
      <c r="J6307" s="61">
        <v>51.851851851851997</v>
      </c>
      <c r="K6307" s="28">
        <v>11.111111111111001</v>
      </c>
      <c r="L6307" s="12">
        <v>7.4074074074069998</v>
      </c>
      <c r="M6307" s="34">
        <v>7.4074074074069998</v>
      </c>
    </row>
    <row r="6308" spans="2:13" x14ac:dyDescent="0.2">
      <c r="D6308" s="175"/>
      <c r="E6308" s="4" t="s">
        <v>40</v>
      </c>
      <c r="F6308" s="6"/>
      <c r="G6308" s="5">
        <v>74</v>
      </c>
      <c r="H6308" s="32">
        <v>1.351351351351</v>
      </c>
      <c r="I6308" s="12">
        <v>16.216216216216001</v>
      </c>
      <c r="J6308" s="12">
        <v>60.810810810810999</v>
      </c>
      <c r="K6308" s="28">
        <v>14.864864864865</v>
      </c>
      <c r="L6308" s="12">
        <v>2.7027027027030002</v>
      </c>
      <c r="M6308" s="34">
        <v>4.0540540540540002</v>
      </c>
    </row>
    <row r="6309" spans="2:13" x14ac:dyDescent="0.2">
      <c r="D6309" s="175"/>
      <c r="E6309" s="4" t="s">
        <v>41</v>
      </c>
      <c r="F6309" s="6"/>
      <c r="G6309" s="5">
        <v>96</v>
      </c>
      <c r="H6309" s="63">
        <v>0</v>
      </c>
      <c r="I6309" s="12">
        <v>17.708333333333002</v>
      </c>
      <c r="J6309" s="28">
        <v>68.75</v>
      </c>
      <c r="K6309" s="12">
        <v>7.291666666667</v>
      </c>
      <c r="L6309" s="12">
        <v>6.25</v>
      </c>
      <c r="M6309" s="62">
        <v>0</v>
      </c>
    </row>
    <row r="6310" spans="2:13" x14ac:dyDescent="0.2">
      <c r="D6310" s="175"/>
      <c r="E6310" s="4" t="s">
        <v>42</v>
      </c>
      <c r="F6310" s="6"/>
      <c r="G6310" s="5">
        <v>97</v>
      </c>
      <c r="H6310" s="32">
        <v>5.1546391752579996</v>
      </c>
      <c r="I6310" s="12">
        <v>19.587628865978999</v>
      </c>
      <c r="J6310" s="12">
        <v>65.979381443299005</v>
      </c>
      <c r="K6310" s="12">
        <v>5.1546391752579996</v>
      </c>
      <c r="L6310" s="12">
        <v>4.1237113402060004</v>
      </c>
      <c r="M6310" s="62">
        <v>0</v>
      </c>
    </row>
    <row r="6311" spans="2:13" x14ac:dyDescent="0.2">
      <c r="D6311" s="175"/>
      <c r="E6311" s="4" t="s">
        <v>43</v>
      </c>
      <c r="F6311" s="6"/>
      <c r="G6311" s="5">
        <v>103</v>
      </c>
      <c r="H6311" s="32">
        <v>2.9126213592229999</v>
      </c>
      <c r="I6311" s="28">
        <v>26.213592233010001</v>
      </c>
      <c r="J6311" s="12">
        <v>63.106796116505002</v>
      </c>
      <c r="K6311" s="12">
        <v>1.9417475728160001</v>
      </c>
      <c r="L6311" s="12">
        <v>2.9126213592229999</v>
      </c>
      <c r="M6311" s="34">
        <v>2.9126213592229999</v>
      </c>
    </row>
    <row r="6312" spans="2:13" x14ac:dyDescent="0.2">
      <c r="D6312" s="175"/>
      <c r="E6312" s="4" t="s">
        <v>44</v>
      </c>
      <c r="F6312" s="6"/>
      <c r="G6312" s="5">
        <v>109</v>
      </c>
      <c r="H6312" s="32">
        <v>3.669724770642</v>
      </c>
      <c r="I6312" s="49">
        <v>30.275229357798001</v>
      </c>
      <c r="J6312" s="33">
        <v>54.128440366972001</v>
      </c>
      <c r="K6312" s="12">
        <v>0.91743119266100004</v>
      </c>
      <c r="L6312" s="12">
        <v>5.5045871559629997</v>
      </c>
      <c r="M6312" s="34">
        <v>5.5045871559629997</v>
      </c>
    </row>
    <row r="6313" spans="2:13" x14ac:dyDescent="0.2">
      <c r="D6313" s="176"/>
      <c r="E6313" s="59" t="s">
        <v>45</v>
      </c>
      <c r="F6313" s="60"/>
      <c r="G6313" s="56">
        <v>87</v>
      </c>
      <c r="H6313" s="83">
        <v>1.149425287356</v>
      </c>
      <c r="I6313" s="109">
        <v>35.632183908046002</v>
      </c>
      <c r="J6313" s="92">
        <v>49.425287356322002</v>
      </c>
      <c r="K6313" s="47">
        <v>5.7471264367819996</v>
      </c>
      <c r="L6313" s="95">
        <v>1.149425287356</v>
      </c>
      <c r="M6313" s="85">
        <v>6.8965517241379999</v>
      </c>
    </row>
    <row r="6315" spans="2:13" x14ac:dyDescent="0.2">
      <c r="B6315" s="43" t="str">
        <f xml:space="preserve"> HYPERLINK("#'目次'!B235", "[229]")</f>
        <v>[229]</v>
      </c>
      <c r="C6315" s="31" t="s">
        <v>444</v>
      </c>
    </row>
    <row r="6319" spans="2:13" x14ac:dyDescent="0.2">
      <c r="D6319" s="177"/>
      <c r="E6319" s="178"/>
      <c r="F6319" s="178"/>
      <c r="G6319" s="40" t="s">
        <v>14</v>
      </c>
      <c r="H6319" s="42" t="s">
        <v>416</v>
      </c>
      <c r="I6319" s="15" t="s">
        <v>417</v>
      </c>
      <c r="J6319" s="15" t="s">
        <v>418</v>
      </c>
      <c r="K6319" s="15" t="s">
        <v>419</v>
      </c>
      <c r="L6319" s="15" t="s">
        <v>420</v>
      </c>
      <c r="M6319" s="44" t="s">
        <v>17</v>
      </c>
    </row>
    <row r="6320" spans="2:13" x14ac:dyDescent="0.2">
      <c r="D6320" s="179"/>
      <c r="E6320" s="180"/>
      <c r="F6320" s="180"/>
      <c r="G6320" s="39"/>
      <c r="H6320" s="41"/>
      <c r="I6320" s="14"/>
      <c r="J6320" s="14"/>
      <c r="K6320" s="14"/>
      <c r="L6320" s="14"/>
      <c r="M6320" s="38"/>
    </row>
    <row r="6321" spans="4:13" x14ac:dyDescent="0.2">
      <c r="D6321" s="58"/>
      <c r="E6321" s="53" t="s">
        <v>14</v>
      </c>
      <c r="F6321" s="52"/>
      <c r="G6321" s="37">
        <v>1222</v>
      </c>
      <c r="H6321" s="24">
        <v>1.636661211129</v>
      </c>
      <c r="I6321" s="24">
        <v>1.8003273322419999</v>
      </c>
      <c r="J6321" s="24">
        <v>29.869067103110002</v>
      </c>
      <c r="K6321" s="24">
        <v>39.525368248772999</v>
      </c>
      <c r="L6321" s="24">
        <v>22.995090016367001</v>
      </c>
      <c r="M6321" s="68">
        <v>4.1734860883799998</v>
      </c>
    </row>
    <row r="6322" spans="4:13" x14ac:dyDescent="0.2">
      <c r="D6322" s="174" t="s">
        <v>18</v>
      </c>
      <c r="E6322" s="20" t="s">
        <v>19</v>
      </c>
      <c r="F6322" s="22"/>
      <c r="G6322" s="21">
        <v>57</v>
      </c>
      <c r="H6322" s="51">
        <v>5.2631578947369997</v>
      </c>
      <c r="I6322" s="19">
        <v>1.7543859649119999</v>
      </c>
      <c r="J6322" s="19">
        <v>28.070175438595999</v>
      </c>
      <c r="K6322" s="19">
        <v>42.105263157895003</v>
      </c>
      <c r="L6322" s="19">
        <v>21.052631578947</v>
      </c>
      <c r="M6322" s="50">
        <v>1.7543859649119999</v>
      </c>
    </row>
    <row r="6323" spans="4:13" x14ac:dyDescent="0.2">
      <c r="D6323" s="175"/>
      <c r="E6323" s="4" t="s">
        <v>20</v>
      </c>
      <c r="F6323" s="6"/>
      <c r="G6323" s="5">
        <v>84</v>
      </c>
      <c r="H6323" s="32">
        <v>2.3809523809519999</v>
      </c>
      <c r="I6323" s="29">
        <v>0</v>
      </c>
      <c r="J6323" s="12">
        <v>33.333333333333002</v>
      </c>
      <c r="K6323" s="33">
        <v>29.761904761905001</v>
      </c>
      <c r="L6323" s="28">
        <v>28.571428571428999</v>
      </c>
      <c r="M6323" s="34">
        <v>5.9523809523809996</v>
      </c>
    </row>
    <row r="6324" spans="4:13" x14ac:dyDescent="0.2">
      <c r="D6324" s="175"/>
      <c r="E6324" s="4" t="s">
        <v>21</v>
      </c>
      <c r="F6324" s="6"/>
      <c r="G6324" s="5">
        <v>487</v>
      </c>
      <c r="H6324" s="32">
        <v>1.4373716632439999</v>
      </c>
      <c r="I6324" s="12">
        <v>2.6694045174540002</v>
      </c>
      <c r="J6324" s="12">
        <v>28.131416837782002</v>
      </c>
      <c r="K6324" s="12">
        <v>41.683778234085999</v>
      </c>
      <c r="L6324" s="12">
        <v>22.792607802875001</v>
      </c>
      <c r="M6324" s="34">
        <v>3.2854209445590001</v>
      </c>
    </row>
    <row r="6325" spans="4:13" x14ac:dyDescent="0.2">
      <c r="D6325" s="175"/>
      <c r="E6325" s="4" t="s">
        <v>22</v>
      </c>
      <c r="F6325" s="6"/>
      <c r="G6325" s="5">
        <v>35</v>
      </c>
      <c r="H6325" s="63">
        <v>0</v>
      </c>
      <c r="I6325" s="29">
        <v>0</v>
      </c>
      <c r="J6325" s="33">
        <v>20</v>
      </c>
      <c r="K6325" s="33">
        <v>31.428571428571001</v>
      </c>
      <c r="L6325" s="49">
        <v>37.142857142856997</v>
      </c>
      <c r="M6325" s="97">
        <v>11.428571428571001</v>
      </c>
    </row>
    <row r="6326" spans="4:13" x14ac:dyDescent="0.2">
      <c r="D6326" s="175"/>
      <c r="E6326" s="4" t="s">
        <v>23</v>
      </c>
      <c r="F6326" s="6"/>
      <c r="G6326" s="5">
        <v>143</v>
      </c>
      <c r="H6326" s="32">
        <v>0.69930069930100003</v>
      </c>
      <c r="I6326" s="12">
        <v>2.0979020979020002</v>
      </c>
      <c r="J6326" s="12">
        <v>27.972027972027998</v>
      </c>
      <c r="K6326" s="12">
        <v>43.356643356642998</v>
      </c>
      <c r="L6326" s="12">
        <v>21.678321678322</v>
      </c>
      <c r="M6326" s="34">
        <v>4.1958041958040004</v>
      </c>
    </row>
    <row r="6327" spans="4:13" x14ac:dyDescent="0.2">
      <c r="D6327" s="175"/>
      <c r="E6327" s="4" t="s">
        <v>24</v>
      </c>
      <c r="F6327" s="6"/>
      <c r="G6327" s="5">
        <v>187</v>
      </c>
      <c r="H6327" s="32">
        <v>1.069518716578</v>
      </c>
      <c r="I6327" s="12">
        <v>1.069518716578</v>
      </c>
      <c r="J6327" s="12">
        <v>33.155080213904</v>
      </c>
      <c r="K6327" s="12">
        <v>39.037433155080002</v>
      </c>
      <c r="L6327" s="12">
        <v>22.459893048127999</v>
      </c>
      <c r="M6327" s="34">
        <v>3.208556149733</v>
      </c>
    </row>
    <row r="6328" spans="4:13" x14ac:dyDescent="0.2">
      <c r="D6328" s="175"/>
      <c r="E6328" s="4" t="s">
        <v>25</v>
      </c>
      <c r="F6328" s="6"/>
      <c r="G6328" s="5">
        <v>71</v>
      </c>
      <c r="H6328" s="32">
        <v>2.8169014084509998</v>
      </c>
      <c r="I6328" s="29">
        <v>0</v>
      </c>
      <c r="J6328" s="12">
        <v>30.985915492958</v>
      </c>
      <c r="K6328" s="28">
        <v>45.070422535211002</v>
      </c>
      <c r="L6328" s="33">
        <v>16.901408450704</v>
      </c>
      <c r="M6328" s="34">
        <v>4.2253521126760001</v>
      </c>
    </row>
    <row r="6329" spans="4:13" x14ac:dyDescent="0.2">
      <c r="D6329" s="175"/>
      <c r="E6329" s="4" t="s">
        <v>26</v>
      </c>
      <c r="F6329" s="6"/>
      <c r="G6329" s="5">
        <v>30</v>
      </c>
      <c r="H6329" s="32">
        <v>3.333333333333</v>
      </c>
      <c r="I6329" s="12">
        <v>6.666666666667</v>
      </c>
      <c r="J6329" s="12">
        <v>30</v>
      </c>
      <c r="K6329" s="33">
        <v>33.333333333333002</v>
      </c>
      <c r="L6329" s="12">
        <v>23.333333333333002</v>
      </c>
      <c r="M6329" s="34">
        <v>3.333333333333</v>
      </c>
    </row>
    <row r="6330" spans="4:13" x14ac:dyDescent="0.2">
      <c r="D6330" s="175"/>
      <c r="E6330" s="4" t="s">
        <v>27</v>
      </c>
      <c r="F6330" s="6"/>
      <c r="G6330" s="5">
        <v>70</v>
      </c>
      <c r="H6330" s="32">
        <v>1.4285714285710001</v>
      </c>
      <c r="I6330" s="29">
        <v>0</v>
      </c>
      <c r="J6330" s="12">
        <v>32.857142857143003</v>
      </c>
      <c r="K6330" s="33">
        <v>31.428571428571001</v>
      </c>
      <c r="L6330" s="12">
        <v>27.142857142857</v>
      </c>
      <c r="M6330" s="34">
        <v>7.1428571428570002</v>
      </c>
    </row>
    <row r="6331" spans="4:13" x14ac:dyDescent="0.2">
      <c r="D6331" s="175"/>
      <c r="E6331" s="4" t="s">
        <v>28</v>
      </c>
      <c r="F6331" s="6"/>
      <c r="G6331" s="5">
        <v>51</v>
      </c>
      <c r="H6331" s="32">
        <v>1.9607843137250001</v>
      </c>
      <c r="I6331" s="12">
        <v>1.9607843137250001</v>
      </c>
      <c r="J6331" s="28">
        <v>37.254901960783997</v>
      </c>
      <c r="K6331" s="12">
        <v>35.294117647058997</v>
      </c>
      <c r="L6331" s="33">
        <v>17.647058823529001</v>
      </c>
      <c r="M6331" s="34">
        <v>5.8823529411760003</v>
      </c>
    </row>
    <row r="6332" spans="4:13" x14ac:dyDescent="0.2">
      <c r="D6332" s="175"/>
      <c r="E6332" s="4" t="s">
        <v>29</v>
      </c>
      <c r="F6332" s="6"/>
      <c r="G6332" s="5">
        <v>7</v>
      </c>
      <c r="H6332" s="63">
        <v>0</v>
      </c>
      <c r="I6332" s="29">
        <v>0</v>
      </c>
      <c r="J6332" s="12">
        <v>28.571428571428999</v>
      </c>
      <c r="K6332" s="12">
        <v>42.857142857143003</v>
      </c>
      <c r="L6332" s="33">
        <v>14.285714285714</v>
      </c>
      <c r="M6332" s="107">
        <v>14.285714285714</v>
      </c>
    </row>
    <row r="6333" spans="4:13" x14ac:dyDescent="0.2">
      <c r="D6333" s="174" t="s">
        <v>30</v>
      </c>
      <c r="E6333" s="20" t="s">
        <v>31</v>
      </c>
      <c r="F6333" s="22"/>
      <c r="G6333" s="21">
        <v>393</v>
      </c>
      <c r="H6333" s="51">
        <v>2.0356234096689998</v>
      </c>
      <c r="I6333" s="19">
        <v>2.0356234096689998</v>
      </c>
      <c r="J6333" s="19">
        <v>29.770992366411999</v>
      </c>
      <c r="K6333" s="19">
        <v>39.440203562340997</v>
      </c>
      <c r="L6333" s="19">
        <v>24.681933842239001</v>
      </c>
      <c r="M6333" s="50">
        <v>2.0356234096689998</v>
      </c>
    </row>
    <row r="6334" spans="4:13" x14ac:dyDescent="0.2">
      <c r="D6334" s="175"/>
      <c r="E6334" s="4" t="s">
        <v>32</v>
      </c>
      <c r="F6334" s="6"/>
      <c r="G6334" s="5">
        <v>352</v>
      </c>
      <c r="H6334" s="32">
        <v>1.7045454545450001</v>
      </c>
      <c r="I6334" s="12">
        <v>1.4204545454549999</v>
      </c>
      <c r="J6334" s="12">
        <v>28.977272727273</v>
      </c>
      <c r="K6334" s="12">
        <v>39.772727272727003</v>
      </c>
      <c r="L6334" s="12">
        <v>23.011363636363999</v>
      </c>
      <c r="M6334" s="34">
        <v>5.113636363636</v>
      </c>
    </row>
    <row r="6335" spans="4:13" x14ac:dyDescent="0.2">
      <c r="D6335" s="175"/>
      <c r="E6335" s="4" t="s">
        <v>33</v>
      </c>
      <c r="F6335" s="6"/>
      <c r="G6335" s="5">
        <v>388</v>
      </c>
      <c r="H6335" s="32">
        <v>1.2886597938140001</v>
      </c>
      <c r="I6335" s="12">
        <v>1.8041237113399999</v>
      </c>
      <c r="J6335" s="12">
        <v>29.123711340206</v>
      </c>
      <c r="K6335" s="12">
        <v>38.659793814433002</v>
      </c>
      <c r="L6335" s="12">
        <v>22.938144329897</v>
      </c>
      <c r="M6335" s="34">
        <v>6.1855670103089997</v>
      </c>
    </row>
    <row r="6336" spans="4:13" x14ac:dyDescent="0.2">
      <c r="D6336" s="175"/>
      <c r="E6336" s="4" t="s">
        <v>34</v>
      </c>
      <c r="F6336" s="6"/>
      <c r="G6336" s="5">
        <v>89</v>
      </c>
      <c r="H6336" s="32">
        <v>1.123595505618</v>
      </c>
      <c r="I6336" s="12">
        <v>2.2471910112360001</v>
      </c>
      <c r="J6336" s="28">
        <v>37.078651685392998</v>
      </c>
      <c r="K6336" s="12">
        <v>42.696629213483</v>
      </c>
      <c r="L6336" s="33">
        <v>15.730337078651999</v>
      </c>
      <c r="M6336" s="34">
        <v>1.123595505618</v>
      </c>
    </row>
    <row r="6337" spans="2:13" x14ac:dyDescent="0.2">
      <c r="D6337" s="174" t="s">
        <v>35</v>
      </c>
      <c r="E6337" s="20" t="s">
        <v>36</v>
      </c>
      <c r="F6337" s="22"/>
      <c r="G6337" s="21">
        <v>629</v>
      </c>
      <c r="H6337" s="51">
        <v>1.7488076311609999</v>
      </c>
      <c r="I6337" s="19">
        <v>1.7488076311609999</v>
      </c>
      <c r="J6337" s="19">
        <v>30.047694753577002</v>
      </c>
      <c r="K6337" s="19">
        <v>37.042925278219002</v>
      </c>
      <c r="L6337" s="19">
        <v>25.278219395866</v>
      </c>
      <c r="M6337" s="50">
        <v>4.1335453100160002</v>
      </c>
    </row>
    <row r="6338" spans="2:13" x14ac:dyDescent="0.2">
      <c r="D6338" s="175"/>
      <c r="E6338" s="4" t="s">
        <v>37</v>
      </c>
      <c r="F6338" s="6"/>
      <c r="G6338" s="5">
        <v>593</v>
      </c>
      <c r="H6338" s="32">
        <v>1.517706576728</v>
      </c>
      <c r="I6338" s="12">
        <v>1.85497470489</v>
      </c>
      <c r="J6338" s="12">
        <v>29.679595278246001</v>
      </c>
      <c r="K6338" s="12">
        <v>42.158516020236</v>
      </c>
      <c r="L6338" s="12">
        <v>20.573355817875001</v>
      </c>
      <c r="M6338" s="34">
        <v>4.2158516020240002</v>
      </c>
    </row>
    <row r="6339" spans="2:13" x14ac:dyDescent="0.2">
      <c r="D6339" s="174" t="s">
        <v>38</v>
      </c>
      <c r="E6339" s="20" t="s">
        <v>39</v>
      </c>
      <c r="F6339" s="22"/>
      <c r="G6339" s="21">
        <v>64</v>
      </c>
      <c r="H6339" s="51">
        <v>4.6875</v>
      </c>
      <c r="I6339" s="19">
        <v>3.125</v>
      </c>
      <c r="J6339" s="19">
        <v>34.375</v>
      </c>
      <c r="K6339" s="78">
        <v>34.375</v>
      </c>
      <c r="L6339" s="19">
        <v>21.875</v>
      </c>
      <c r="M6339" s="50">
        <v>1.5625</v>
      </c>
    </row>
    <row r="6340" spans="2:13" x14ac:dyDescent="0.2">
      <c r="D6340" s="175"/>
      <c r="E6340" s="4" t="s">
        <v>40</v>
      </c>
      <c r="F6340" s="6"/>
      <c r="G6340" s="5">
        <v>147</v>
      </c>
      <c r="H6340" s="32">
        <v>0.68027210884400002</v>
      </c>
      <c r="I6340" s="12">
        <v>2.7210884353739999</v>
      </c>
      <c r="J6340" s="12">
        <v>27.891156462584998</v>
      </c>
      <c r="K6340" s="12">
        <v>38.095238095238003</v>
      </c>
      <c r="L6340" s="28">
        <v>28.571428571428999</v>
      </c>
      <c r="M6340" s="34">
        <v>2.040816326531</v>
      </c>
    </row>
    <row r="6341" spans="2:13" x14ac:dyDescent="0.2">
      <c r="D6341" s="175"/>
      <c r="E6341" s="4" t="s">
        <v>41</v>
      </c>
      <c r="F6341" s="6"/>
      <c r="G6341" s="5">
        <v>204</v>
      </c>
      <c r="H6341" s="32">
        <v>0.98039215686299996</v>
      </c>
      <c r="I6341" s="12">
        <v>1.9607843137250001</v>
      </c>
      <c r="J6341" s="12">
        <v>28.921568627450998</v>
      </c>
      <c r="K6341" s="12">
        <v>39.705882352941003</v>
      </c>
      <c r="L6341" s="12">
        <v>27.450980392157</v>
      </c>
      <c r="M6341" s="34">
        <v>0.98039215686299996</v>
      </c>
    </row>
    <row r="6342" spans="2:13" x14ac:dyDescent="0.2">
      <c r="D6342" s="175"/>
      <c r="E6342" s="4" t="s">
        <v>42</v>
      </c>
      <c r="F6342" s="6"/>
      <c r="G6342" s="5">
        <v>210</v>
      </c>
      <c r="H6342" s="32">
        <v>2.8571428571430002</v>
      </c>
      <c r="I6342" s="12">
        <v>0.95238095238099996</v>
      </c>
      <c r="J6342" s="12">
        <v>31.904761904762001</v>
      </c>
      <c r="K6342" s="12">
        <v>35.714285714286</v>
      </c>
      <c r="L6342" s="12">
        <v>26.190476190476002</v>
      </c>
      <c r="M6342" s="34">
        <v>2.3809523809519999</v>
      </c>
    </row>
    <row r="6343" spans="2:13" x14ac:dyDescent="0.2">
      <c r="D6343" s="175"/>
      <c r="E6343" s="4" t="s">
        <v>43</v>
      </c>
      <c r="F6343" s="6"/>
      <c r="G6343" s="5">
        <v>204</v>
      </c>
      <c r="H6343" s="32">
        <v>1.4705882352940001</v>
      </c>
      <c r="I6343" s="12">
        <v>1.4705882352940001</v>
      </c>
      <c r="J6343" s="12">
        <v>30.392156862745001</v>
      </c>
      <c r="K6343" s="28">
        <v>44.607843137255003</v>
      </c>
      <c r="L6343" s="33">
        <v>17.156862745098</v>
      </c>
      <c r="M6343" s="34">
        <v>4.9019607843140003</v>
      </c>
    </row>
    <row r="6344" spans="2:13" x14ac:dyDescent="0.2">
      <c r="D6344" s="175"/>
      <c r="E6344" s="4" t="s">
        <v>44</v>
      </c>
      <c r="F6344" s="6"/>
      <c r="G6344" s="5">
        <v>223</v>
      </c>
      <c r="H6344" s="32">
        <v>0.89686098654699997</v>
      </c>
      <c r="I6344" s="12">
        <v>0.44843049327399997</v>
      </c>
      <c r="J6344" s="12">
        <v>31.390134529148</v>
      </c>
      <c r="K6344" s="12">
        <v>39.910313901344999</v>
      </c>
      <c r="L6344" s="12">
        <v>20.627802690583</v>
      </c>
      <c r="M6344" s="34">
        <v>6.7264573991030003</v>
      </c>
    </row>
    <row r="6345" spans="2:13" x14ac:dyDescent="0.2">
      <c r="D6345" s="176"/>
      <c r="E6345" s="59" t="s">
        <v>45</v>
      </c>
      <c r="F6345" s="60"/>
      <c r="G6345" s="56">
        <v>170</v>
      </c>
      <c r="H6345" s="83">
        <v>1.764705882353</v>
      </c>
      <c r="I6345" s="47">
        <v>3.5294117647059999</v>
      </c>
      <c r="J6345" s="47">
        <v>25.882352941175998</v>
      </c>
      <c r="K6345" s="47">
        <v>40.588235294118</v>
      </c>
      <c r="L6345" s="47">
        <v>19.411764705882</v>
      </c>
      <c r="M6345" s="85">
        <v>8.8235294117649996</v>
      </c>
    </row>
    <row r="6347" spans="2:13" x14ac:dyDescent="0.2">
      <c r="B6347" s="43" t="str">
        <f xml:space="preserve"> HYPERLINK("#'目次'!B236", "[230]")</f>
        <v>[230]</v>
      </c>
      <c r="C6347" s="31" t="s">
        <v>444</v>
      </c>
    </row>
    <row r="6351" spans="2:13" x14ac:dyDescent="0.2">
      <c r="D6351" s="177"/>
      <c r="E6351" s="178"/>
      <c r="F6351" s="178"/>
      <c r="G6351" s="40" t="s">
        <v>14</v>
      </c>
      <c r="H6351" s="42" t="s">
        <v>416</v>
      </c>
      <c r="I6351" s="15" t="s">
        <v>417</v>
      </c>
      <c r="J6351" s="15" t="s">
        <v>418</v>
      </c>
      <c r="K6351" s="15" t="s">
        <v>419</v>
      </c>
      <c r="L6351" s="15" t="s">
        <v>420</v>
      </c>
      <c r="M6351" s="44" t="s">
        <v>17</v>
      </c>
    </row>
    <row r="6352" spans="2:13" x14ac:dyDescent="0.2">
      <c r="D6352" s="179"/>
      <c r="E6352" s="180"/>
      <c r="F6352" s="180"/>
      <c r="G6352" s="39"/>
      <c r="H6352" s="41"/>
      <c r="I6352" s="14"/>
      <c r="J6352" s="14"/>
      <c r="K6352" s="14"/>
      <c r="L6352" s="14"/>
      <c r="M6352" s="38"/>
    </row>
    <row r="6353" spans="4:13" x14ac:dyDescent="0.2">
      <c r="D6353" s="58"/>
      <c r="E6353" s="53" t="s">
        <v>14</v>
      </c>
      <c r="F6353" s="52"/>
      <c r="G6353" s="37">
        <v>1222</v>
      </c>
      <c r="H6353" s="24">
        <v>1.636661211129</v>
      </c>
      <c r="I6353" s="24">
        <v>1.8003273322419999</v>
      </c>
      <c r="J6353" s="24">
        <v>29.869067103110002</v>
      </c>
      <c r="K6353" s="24">
        <v>39.525368248772999</v>
      </c>
      <c r="L6353" s="24">
        <v>22.995090016367001</v>
      </c>
      <c r="M6353" s="68">
        <v>4.1734860883799998</v>
      </c>
    </row>
    <row r="6354" spans="4:13" x14ac:dyDescent="0.2">
      <c r="D6354" s="174" t="s">
        <v>52</v>
      </c>
      <c r="E6354" s="20" t="s">
        <v>53</v>
      </c>
      <c r="F6354" s="22"/>
      <c r="G6354" s="21">
        <v>15</v>
      </c>
      <c r="H6354" s="110">
        <v>0</v>
      </c>
      <c r="I6354" s="19">
        <v>6.666666666667</v>
      </c>
      <c r="J6354" s="78">
        <v>20</v>
      </c>
      <c r="K6354" s="19">
        <v>40</v>
      </c>
      <c r="L6354" s="19">
        <v>20</v>
      </c>
      <c r="M6354" s="128">
        <v>13.333333333333</v>
      </c>
    </row>
    <row r="6355" spans="4:13" ht="24" x14ac:dyDescent="0.2">
      <c r="D6355" s="175"/>
      <c r="E6355" s="4" t="s">
        <v>54</v>
      </c>
      <c r="F6355" s="6"/>
      <c r="G6355" s="5">
        <v>122</v>
      </c>
      <c r="H6355" s="32">
        <v>2.459016393443</v>
      </c>
      <c r="I6355" s="12">
        <v>0.81967213114799997</v>
      </c>
      <c r="J6355" s="12">
        <v>33.606557377049</v>
      </c>
      <c r="K6355" s="12">
        <v>37.704918032786999</v>
      </c>
      <c r="L6355" s="12">
        <v>23.770491803279</v>
      </c>
      <c r="M6355" s="34">
        <v>1.6393442622950001</v>
      </c>
    </row>
    <row r="6356" spans="4:13" x14ac:dyDescent="0.2">
      <c r="D6356" s="175"/>
      <c r="E6356" s="4" t="s">
        <v>55</v>
      </c>
      <c r="F6356" s="6"/>
      <c r="G6356" s="5">
        <v>43</v>
      </c>
      <c r="H6356" s="63">
        <v>0</v>
      </c>
      <c r="I6356" s="29">
        <v>0</v>
      </c>
      <c r="J6356" s="61">
        <v>13.953488372093</v>
      </c>
      <c r="K6356" s="28">
        <v>46.511627906976997</v>
      </c>
      <c r="L6356" s="28">
        <v>32.558139534883999</v>
      </c>
      <c r="M6356" s="34">
        <v>6.9767441860470001</v>
      </c>
    </row>
    <row r="6357" spans="4:13" x14ac:dyDescent="0.2">
      <c r="D6357" s="175"/>
      <c r="E6357" s="4" t="s">
        <v>56</v>
      </c>
      <c r="F6357" s="6"/>
      <c r="G6357" s="5">
        <v>60</v>
      </c>
      <c r="H6357" s="32">
        <v>1.666666666667</v>
      </c>
      <c r="I6357" s="29">
        <v>0</v>
      </c>
      <c r="J6357" s="49">
        <v>40</v>
      </c>
      <c r="K6357" s="33">
        <v>33.333333333333002</v>
      </c>
      <c r="L6357" s="12">
        <v>23.333333333333002</v>
      </c>
      <c r="M6357" s="34">
        <v>1.666666666667</v>
      </c>
    </row>
    <row r="6358" spans="4:13" x14ac:dyDescent="0.2">
      <c r="D6358" s="175"/>
      <c r="E6358" s="4" t="s">
        <v>57</v>
      </c>
      <c r="F6358" s="6"/>
      <c r="G6358" s="5">
        <v>286</v>
      </c>
      <c r="H6358" s="32">
        <v>1.0489510489510001</v>
      </c>
      <c r="I6358" s="12">
        <v>1.398601398601</v>
      </c>
      <c r="J6358" s="12">
        <v>31.818181818182001</v>
      </c>
      <c r="K6358" s="12">
        <v>39.510489510489997</v>
      </c>
      <c r="L6358" s="12">
        <v>24.825174825175001</v>
      </c>
      <c r="M6358" s="34">
        <v>1.398601398601</v>
      </c>
    </row>
    <row r="6359" spans="4:13" x14ac:dyDescent="0.2">
      <c r="D6359" s="175"/>
      <c r="E6359" s="4" t="s">
        <v>58</v>
      </c>
      <c r="F6359" s="6"/>
      <c r="G6359" s="5">
        <v>129</v>
      </c>
      <c r="H6359" s="63">
        <v>0</v>
      </c>
      <c r="I6359" s="12">
        <v>3.1007751937979999</v>
      </c>
      <c r="J6359" s="12">
        <v>27.131782945735999</v>
      </c>
      <c r="K6359" s="12">
        <v>44.186046511628</v>
      </c>
      <c r="L6359" s="12">
        <v>21.705426356589001</v>
      </c>
      <c r="M6359" s="34">
        <v>3.8759689922480001</v>
      </c>
    </row>
    <row r="6360" spans="4:13" x14ac:dyDescent="0.2">
      <c r="D6360" s="175"/>
      <c r="E6360" s="4" t="s">
        <v>59</v>
      </c>
      <c r="F6360" s="6"/>
      <c r="G6360" s="5">
        <v>195</v>
      </c>
      <c r="H6360" s="32">
        <v>2.051282051282</v>
      </c>
      <c r="I6360" s="12">
        <v>3.0769230769229998</v>
      </c>
      <c r="J6360" s="12">
        <v>30.25641025641</v>
      </c>
      <c r="K6360" s="12">
        <v>38.461538461537998</v>
      </c>
      <c r="L6360" s="12">
        <v>21.025641025641001</v>
      </c>
      <c r="M6360" s="34">
        <v>5.1282051282049999</v>
      </c>
    </row>
    <row r="6361" spans="4:13" x14ac:dyDescent="0.2">
      <c r="D6361" s="175"/>
      <c r="E6361" s="4" t="s">
        <v>60</v>
      </c>
      <c r="F6361" s="6"/>
      <c r="G6361" s="5">
        <v>176</v>
      </c>
      <c r="H6361" s="32">
        <v>2.2727272727269998</v>
      </c>
      <c r="I6361" s="12">
        <v>1.7045454545450001</v>
      </c>
      <c r="J6361" s="12">
        <v>31.818181818182001</v>
      </c>
      <c r="K6361" s="12">
        <v>38.636363636364003</v>
      </c>
      <c r="L6361" s="12">
        <v>20.454545454544999</v>
      </c>
      <c r="M6361" s="34">
        <v>5.113636363636</v>
      </c>
    </row>
    <row r="6362" spans="4:13" x14ac:dyDescent="0.2">
      <c r="D6362" s="175"/>
      <c r="E6362" s="4" t="s">
        <v>61</v>
      </c>
      <c r="F6362" s="6"/>
      <c r="G6362" s="5">
        <v>78</v>
      </c>
      <c r="H6362" s="32">
        <v>3.8461538461539999</v>
      </c>
      <c r="I6362" s="12">
        <v>2.564102564103</v>
      </c>
      <c r="J6362" s="12">
        <v>28.205128205127998</v>
      </c>
      <c r="K6362" s="12">
        <v>38.461538461537998</v>
      </c>
      <c r="L6362" s="12">
        <v>24.358974358973999</v>
      </c>
      <c r="M6362" s="34">
        <v>2.564102564103</v>
      </c>
    </row>
    <row r="6363" spans="4:13" x14ac:dyDescent="0.2">
      <c r="D6363" s="175"/>
      <c r="E6363" s="4" t="s">
        <v>62</v>
      </c>
      <c r="F6363" s="6"/>
      <c r="G6363" s="5">
        <v>113</v>
      </c>
      <c r="H6363" s="32">
        <v>1.769911504425</v>
      </c>
      <c r="I6363" s="12">
        <v>0.88495575221199996</v>
      </c>
      <c r="J6363" s="33">
        <v>24.778761061947002</v>
      </c>
      <c r="K6363" s="12">
        <v>39.823008849558001</v>
      </c>
      <c r="L6363" s="12">
        <v>23.008849557522002</v>
      </c>
      <c r="M6363" s="97">
        <v>9.7345132743360008</v>
      </c>
    </row>
    <row r="6364" spans="4:13" x14ac:dyDescent="0.2">
      <c r="D6364" s="174" t="s">
        <v>63</v>
      </c>
      <c r="E6364" s="20" t="s">
        <v>64</v>
      </c>
      <c r="F6364" s="22"/>
      <c r="G6364" s="21">
        <v>234</v>
      </c>
      <c r="H6364" s="51">
        <v>2.564102564103</v>
      </c>
      <c r="I6364" s="19">
        <v>3.4188034188029999</v>
      </c>
      <c r="J6364" s="19">
        <v>26.923076923077002</v>
      </c>
      <c r="K6364" s="19">
        <v>40.598290598291001</v>
      </c>
      <c r="L6364" s="19">
        <v>19.65811965812</v>
      </c>
      <c r="M6364" s="50">
        <v>6.8376068376069998</v>
      </c>
    </row>
    <row r="6365" spans="4:13" x14ac:dyDescent="0.2">
      <c r="D6365" s="175"/>
      <c r="E6365" s="4" t="s">
        <v>65</v>
      </c>
      <c r="F6365" s="6"/>
      <c r="G6365" s="5">
        <v>172</v>
      </c>
      <c r="H6365" s="32">
        <v>1.1627906976739999</v>
      </c>
      <c r="I6365" s="12">
        <v>2.9069767441860002</v>
      </c>
      <c r="J6365" s="12">
        <v>30.813953488372</v>
      </c>
      <c r="K6365" s="12">
        <v>37.790697674419</v>
      </c>
      <c r="L6365" s="12">
        <v>21.511627906977001</v>
      </c>
      <c r="M6365" s="34">
        <v>5.8139534883720003</v>
      </c>
    </row>
    <row r="6366" spans="4:13" x14ac:dyDescent="0.2">
      <c r="D6366" s="175"/>
      <c r="E6366" s="4" t="s">
        <v>66</v>
      </c>
      <c r="F6366" s="6"/>
      <c r="G6366" s="5">
        <v>165</v>
      </c>
      <c r="H6366" s="63">
        <v>0</v>
      </c>
      <c r="I6366" s="12">
        <v>2.4242424242420002</v>
      </c>
      <c r="J6366" s="28">
        <v>38.787878787879002</v>
      </c>
      <c r="K6366" s="12">
        <v>35.757575757575999</v>
      </c>
      <c r="L6366" s="12">
        <v>19.393939393939</v>
      </c>
      <c r="M6366" s="34">
        <v>3.636363636364</v>
      </c>
    </row>
    <row r="6367" spans="4:13" x14ac:dyDescent="0.2">
      <c r="D6367" s="175"/>
      <c r="E6367" s="4" t="s">
        <v>67</v>
      </c>
      <c r="F6367" s="6"/>
      <c r="G6367" s="5">
        <v>158</v>
      </c>
      <c r="H6367" s="32">
        <v>3.7974683544299999</v>
      </c>
      <c r="I6367" s="12">
        <v>0.63291139240500005</v>
      </c>
      <c r="J6367" s="12">
        <v>27.848101265823001</v>
      </c>
      <c r="K6367" s="12">
        <v>39.240506329113998</v>
      </c>
      <c r="L6367" s="12">
        <v>25.949367088608</v>
      </c>
      <c r="M6367" s="34">
        <v>2.5316455696200002</v>
      </c>
    </row>
    <row r="6368" spans="4:13" x14ac:dyDescent="0.2">
      <c r="D6368" s="175"/>
      <c r="E6368" s="4" t="s">
        <v>68</v>
      </c>
      <c r="F6368" s="6"/>
      <c r="G6368" s="5">
        <v>112</v>
      </c>
      <c r="H6368" s="32">
        <v>0.89285714285700002</v>
      </c>
      <c r="I6368" s="29">
        <v>0</v>
      </c>
      <c r="J6368" s="28">
        <v>38.392857142856997</v>
      </c>
      <c r="K6368" s="12">
        <v>37.5</v>
      </c>
      <c r="L6368" s="12">
        <v>21.428571428571001</v>
      </c>
      <c r="M6368" s="34">
        <v>1.785714285714</v>
      </c>
    </row>
    <row r="6369" spans="2:13" x14ac:dyDescent="0.2">
      <c r="D6369" s="175"/>
      <c r="E6369" s="4" t="s">
        <v>69</v>
      </c>
      <c r="F6369" s="6"/>
      <c r="G6369" s="5">
        <v>92</v>
      </c>
      <c r="H6369" s="32">
        <v>1.086956521739</v>
      </c>
      <c r="I6369" s="12">
        <v>2.1739130434780001</v>
      </c>
      <c r="J6369" s="33">
        <v>21.739130434783</v>
      </c>
      <c r="K6369" s="49">
        <v>50</v>
      </c>
      <c r="L6369" s="12">
        <v>23.913043478260999</v>
      </c>
      <c r="M6369" s="34">
        <v>1.086956521739</v>
      </c>
    </row>
    <row r="6370" spans="2:13" x14ac:dyDescent="0.2">
      <c r="D6370" s="175"/>
      <c r="E6370" s="4" t="s">
        <v>70</v>
      </c>
      <c r="F6370" s="6"/>
      <c r="G6370" s="5">
        <v>131</v>
      </c>
      <c r="H6370" s="32">
        <v>1.526717557252</v>
      </c>
      <c r="I6370" s="29">
        <v>0</v>
      </c>
      <c r="J6370" s="12">
        <v>33.587786259542</v>
      </c>
      <c r="K6370" s="12">
        <v>40.458015267176002</v>
      </c>
      <c r="L6370" s="12">
        <v>22.900763358778999</v>
      </c>
      <c r="M6370" s="34">
        <v>1.526717557252</v>
      </c>
    </row>
    <row r="6371" spans="2:13" x14ac:dyDescent="0.2">
      <c r="D6371" s="175"/>
      <c r="E6371" s="4" t="s">
        <v>71</v>
      </c>
      <c r="F6371" s="6"/>
      <c r="G6371" s="5">
        <v>71</v>
      </c>
      <c r="H6371" s="32">
        <v>2.8169014084509998</v>
      </c>
      <c r="I6371" s="12">
        <v>2.8169014084509998</v>
      </c>
      <c r="J6371" s="12">
        <v>25.352112676055999</v>
      </c>
      <c r="K6371" s="33">
        <v>32.394366197182997</v>
      </c>
      <c r="L6371" s="12">
        <v>26.760563380282001</v>
      </c>
      <c r="M6371" s="97">
        <v>9.8591549295770005</v>
      </c>
    </row>
    <row r="6372" spans="2:13" x14ac:dyDescent="0.2">
      <c r="D6372" s="176"/>
      <c r="E6372" s="59" t="s">
        <v>72</v>
      </c>
      <c r="F6372" s="60"/>
      <c r="G6372" s="56">
        <v>70</v>
      </c>
      <c r="H6372" s="115">
        <v>0</v>
      </c>
      <c r="I6372" s="80">
        <v>0</v>
      </c>
      <c r="J6372" s="92">
        <v>18.571428571428999</v>
      </c>
      <c r="K6372" s="102">
        <v>45.714285714286</v>
      </c>
      <c r="L6372" s="109">
        <v>34.285714285714</v>
      </c>
      <c r="M6372" s="85">
        <v>1.4285714285710001</v>
      </c>
    </row>
    <row r="6374" spans="2:13" x14ac:dyDescent="0.2">
      <c r="B6374" s="43" t="str">
        <f xml:space="preserve"> HYPERLINK("#'目次'!B237", "[231]")</f>
        <v>[231]</v>
      </c>
      <c r="C6374" s="31" t="s">
        <v>444</v>
      </c>
    </row>
    <row r="6377" spans="2:13" x14ac:dyDescent="0.2">
      <c r="C6377" s="31" t="s">
        <v>75</v>
      </c>
    </row>
    <row r="6378" spans="2:13" x14ac:dyDescent="0.2">
      <c r="D6378" s="177"/>
      <c r="E6378" s="178"/>
      <c r="F6378" s="178"/>
      <c r="G6378" s="40" t="s">
        <v>14</v>
      </c>
      <c r="H6378" s="42" t="s">
        <v>416</v>
      </c>
      <c r="I6378" s="15" t="s">
        <v>417</v>
      </c>
      <c r="J6378" s="15" t="s">
        <v>418</v>
      </c>
      <c r="K6378" s="15" t="s">
        <v>419</v>
      </c>
      <c r="L6378" s="15" t="s">
        <v>420</v>
      </c>
      <c r="M6378" s="44" t="s">
        <v>17</v>
      </c>
    </row>
    <row r="6379" spans="2:13" x14ac:dyDescent="0.2">
      <c r="D6379" s="179"/>
      <c r="E6379" s="180"/>
      <c r="F6379" s="180"/>
      <c r="G6379" s="39"/>
      <c r="H6379" s="41"/>
      <c r="I6379" s="14"/>
      <c r="J6379" s="14"/>
      <c r="K6379" s="14"/>
      <c r="L6379" s="14"/>
      <c r="M6379" s="38"/>
    </row>
    <row r="6380" spans="2:13" x14ac:dyDescent="0.2">
      <c r="D6380" s="58"/>
      <c r="E6380" s="53" t="s">
        <v>14</v>
      </c>
      <c r="F6380" s="52"/>
      <c r="G6380" s="37">
        <v>1222</v>
      </c>
      <c r="H6380" s="24">
        <v>1.636661211129</v>
      </c>
      <c r="I6380" s="24">
        <v>1.8003273322419999</v>
      </c>
      <c r="J6380" s="24">
        <v>29.869067103110002</v>
      </c>
      <c r="K6380" s="24">
        <v>39.525368248772999</v>
      </c>
      <c r="L6380" s="24">
        <v>22.995090016367001</v>
      </c>
      <c r="M6380" s="68">
        <v>4.1734860883799998</v>
      </c>
    </row>
    <row r="6381" spans="2:13" x14ac:dyDescent="0.2">
      <c r="D6381" s="174" t="s">
        <v>36</v>
      </c>
      <c r="E6381" s="20" t="s">
        <v>76</v>
      </c>
      <c r="F6381" s="22"/>
      <c r="G6381" s="21">
        <v>629</v>
      </c>
      <c r="H6381" s="51">
        <v>1.7488076311609999</v>
      </c>
      <c r="I6381" s="19">
        <v>1.7488076311609999</v>
      </c>
      <c r="J6381" s="19">
        <v>30.047694753577002</v>
      </c>
      <c r="K6381" s="19">
        <v>37.042925278219002</v>
      </c>
      <c r="L6381" s="19">
        <v>25.278219395866</v>
      </c>
      <c r="M6381" s="50">
        <v>4.1335453100160002</v>
      </c>
    </row>
    <row r="6382" spans="2:13" x14ac:dyDescent="0.2">
      <c r="D6382" s="175"/>
      <c r="E6382" s="4" t="s">
        <v>39</v>
      </c>
      <c r="F6382" s="6"/>
      <c r="G6382" s="5">
        <v>37</v>
      </c>
      <c r="H6382" s="32">
        <v>2.7027027027030002</v>
      </c>
      <c r="I6382" s="12">
        <v>2.7027027027030002</v>
      </c>
      <c r="J6382" s="28">
        <v>35.135135135135002</v>
      </c>
      <c r="K6382" s="33">
        <v>32.432432432432002</v>
      </c>
      <c r="L6382" s="12">
        <v>24.324324324323999</v>
      </c>
      <c r="M6382" s="34">
        <v>2.7027027027030002</v>
      </c>
    </row>
    <row r="6383" spans="2:13" x14ac:dyDescent="0.2">
      <c r="D6383" s="175"/>
      <c r="E6383" s="4" t="s">
        <v>40</v>
      </c>
      <c r="F6383" s="6"/>
      <c r="G6383" s="5">
        <v>73</v>
      </c>
      <c r="H6383" s="63">
        <v>0</v>
      </c>
      <c r="I6383" s="12">
        <v>2.7397260273969999</v>
      </c>
      <c r="J6383" s="12">
        <v>32.876712328766999</v>
      </c>
      <c r="K6383" s="61">
        <v>28.767123287671001</v>
      </c>
      <c r="L6383" s="49">
        <v>34.246575342466002</v>
      </c>
      <c r="M6383" s="34">
        <v>1.369863013699</v>
      </c>
    </row>
    <row r="6384" spans="2:13" x14ac:dyDescent="0.2">
      <c r="D6384" s="175"/>
      <c r="E6384" s="4" t="s">
        <v>41</v>
      </c>
      <c r="F6384" s="6"/>
      <c r="G6384" s="5">
        <v>108</v>
      </c>
      <c r="H6384" s="32">
        <v>1.851851851852</v>
      </c>
      <c r="I6384" s="12">
        <v>2.7777777777780002</v>
      </c>
      <c r="J6384" s="12">
        <v>32.407407407407</v>
      </c>
      <c r="K6384" s="33">
        <v>34.259259259258997</v>
      </c>
      <c r="L6384" s="12">
        <v>26.851851851852</v>
      </c>
      <c r="M6384" s="34">
        <v>1.851851851852</v>
      </c>
    </row>
    <row r="6385" spans="2:13" x14ac:dyDescent="0.2">
      <c r="D6385" s="175"/>
      <c r="E6385" s="4" t="s">
        <v>42</v>
      </c>
      <c r="F6385" s="6"/>
      <c r="G6385" s="5">
        <v>113</v>
      </c>
      <c r="H6385" s="32">
        <v>2.654867256637</v>
      </c>
      <c r="I6385" s="12">
        <v>0.88495575221199996</v>
      </c>
      <c r="J6385" s="12">
        <v>31.858407079646</v>
      </c>
      <c r="K6385" s="12">
        <v>35.398230088496</v>
      </c>
      <c r="L6385" s="12">
        <v>27.433628318583999</v>
      </c>
      <c r="M6385" s="34">
        <v>1.769911504425</v>
      </c>
    </row>
    <row r="6386" spans="2:13" x14ac:dyDescent="0.2">
      <c r="D6386" s="175"/>
      <c r="E6386" s="4" t="s">
        <v>43</v>
      </c>
      <c r="F6386" s="6"/>
      <c r="G6386" s="5">
        <v>101</v>
      </c>
      <c r="H6386" s="32">
        <v>1.9801980198019999</v>
      </c>
      <c r="I6386" s="12">
        <v>0.99009900990099997</v>
      </c>
      <c r="J6386" s="12">
        <v>29.702970297029999</v>
      </c>
      <c r="K6386" s="12">
        <v>42.574257425742999</v>
      </c>
      <c r="L6386" s="12">
        <v>20.792079207920999</v>
      </c>
      <c r="M6386" s="34">
        <v>3.9603960396039999</v>
      </c>
    </row>
    <row r="6387" spans="2:13" x14ac:dyDescent="0.2">
      <c r="D6387" s="175"/>
      <c r="E6387" s="4" t="s">
        <v>44</v>
      </c>
      <c r="F6387" s="6"/>
      <c r="G6387" s="5">
        <v>114</v>
      </c>
      <c r="H6387" s="32">
        <v>1.7543859649119999</v>
      </c>
      <c r="I6387" s="29">
        <v>0</v>
      </c>
      <c r="J6387" s="12">
        <v>29.824561403509001</v>
      </c>
      <c r="K6387" s="12">
        <v>39.473684210526002</v>
      </c>
      <c r="L6387" s="12">
        <v>21.052631578947</v>
      </c>
      <c r="M6387" s="34">
        <v>7.8947368421049999</v>
      </c>
    </row>
    <row r="6388" spans="2:13" x14ac:dyDescent="0.2">
      <c r="D6388" s="175"/>
      <c r="E6388" s="4" t="s">
        <v>45</v>
      </c>
      <c r="F6388" s="6"/>
      <c r="G6388" s="5">
        <v>83</v>
      </c>
      <c r="H6388" s="32">
        <v>1.204819277108</v>
      </c>
      <c r="I6388" s="12">
        <v>3.6144578313250002</v>
      </c>
      <c r="J6388" s="33">
        <v>20.481927710842999</v>
      </c>
      <c r="K6388" s="12">
        <v>42.168674698795002</v>
      </c>
      <c r="L6388" s="12">
        <v>24.096385542168999</v>
      </c>
      <c r="M6388" s="34">
        <v>8.4337349397590007</v>
      </c>
    </row>
    <row r="6389" spans="2:13" x14ac:dyDescent="0.2">
      <c r="D6389" s="174" t="s">
        <v>37</v>
      </c>
      <c r="E6389" s="20" t="s">
        <v>77</v>
      </c>
      <c r="F6389" s="22"/>
      <c r="G6389" s="21">
        <v>593</v>
      </c>
      <c r="H6389" s="51">
        <v>1.517706576728</v>
      </c>
      <c r="I6389" s="19">
        <v>1.85497470489</v>
      </c>
      <c r="J6389" s="19">
        <v>29.679595278246001</v>
      </c>
      <c r="K6389" s="19">
        <v>42.158516020236</v>
      </c>
      <c r="L6389" s="19">
        <v>20.573355817875001</v>
      </c>
      <c r="M6389" s="50">
        <v>4.2158516020240002</v>
      </c>
    </row>
    <row r="6390" spans="2:13" x14ac:dyDescent="0.2">
      <c r="D6390" s="175"/>
      <c r="E6390" s="4" t="s">
        <v>39</v>
      </c>
      <c r="F6390" s="6"/>
      <c r="G6390" s="5">
        <v>27</v>
      </c>
      <c r="H6390" s="75">
        <v>7.4074074074069998</v>
      </c>
      <c r="I6390" s="12">
        <v>3.7037037037039999</v>
      </c>
      <c r="J6390" s="12">
        <v>33.333333333333002</v>
      </c>
      <c r="K6390" s="12">
        <v>37.037037037037003</v>
      </c>
      <c r="L6390" s="12">
        <v>18.518518518518999</v>
      </c>
      <c r="M6390" s="62">
        <v>0</v>
      </c>
    </row>
    <row r="6391" spans="2:13" x14ac:dyDescent="0.2">
      <c r="D6391" s="175"/>
      <c r="E6391" s="4" t="s">
        <v>40</v>
      </c>
      <c r="F6391" s="6"/>
      <c r="G6391" s="5">
        <v>74</v>
      </c>
      <c r="H6391" s="32">
        <v>1.351351351351</v>
      </c>
      <c r="I6391" s="12">
        <v>2.7027027027030002</v>
      </c>
      <c r="J6391" s="33">
        <v>22.972972972973</v>
      </c>
      <c r="K6391" s="28">
        <v>47.297297297297</v>
      </c>
      <c r="L6391" s="12">
        <v>22.972972972973</v>
      </c>
      <c r="M6391" s="34">
        <v>2.7027027027030002</v>
      </c>
    </row>
    <row r="6392" spans="2:13" x14ac:dyDescent="0.2">
      <c r="D6392" s="175"/>
      <c r="E6392" s="4" t="s">
        <v>41</v>
      </c>
      <c r="F6392" s="6"/>
      <c r="G6392" s="5">
        <v>96</v>
      </c>
      <c r="H6392" s="63">
        <v>0</v>
      </c>
      <c r="I6392" s="12">
        <v>1.041666666667</v>
      </c>
      <c r="J6392" s="12">
        <v>25</v>
      </c>
      <c r="K6392" s="28">
        <v>45.833333333333002</v>
      </c>
      <c r="L6392" s="28">
        <v>28.125</v>
      </c>
      <c r="M6392" s="62">
        <v>0</v>
      </c>
    </row>
    <row r="6393" spans="2:13" x14ac:dyDescent="0.2">
      <c r="D6393" s="175"/>
      <c r="E6393" s="4" t="s">
        <v>42</v>
      </c>
      <c r="F6393" s="6"/>
      <c r="G6393" s="5">
        <v>97</v>
      </c>
      <c r="H6393" s="32">
        <v>3.0927835051549999</v>
      </c>
      <c r="I6393" s="12">
        <v>1.0309278350519999</v>
      </c>
      <c r="J6393" s="12">
        <v>31.958762886597999</v>
      </c>
      <c r="K6393" s="12">
        <v>36.082474226804003</v>
      </c>
      <c r="L6393" s="12">
        <v>24.742268041237001</v>
      </c>
      <c r="M6393" s="34">
        <v>3.0927835051549999</v>
      </c>
    </row>
    <row r="6394" spans="2:13" x14ac:dyDescent="0.2">
      <c r="D6394" s="175"/>
      <c r="E6394" s="4" t="s">
        <v>43</v>
      </c>
      <c r="F6394" s="6"/>
      <c r="G6394" s="5">
        <v>103</v>
      </c>
      <c r="H6394" s="32">
        <v>0.97087378640800004</v>
      </c>
      <c r="I6394" s="12">
        <v>1.9417475728160001</v>
      </c>
      <c r="J6394" s="12">
        <v>31.067961165048999</v>
      </c>
      <c r="K6394" s="28">
        <v>46.601941747573001</v>
      </c>
      <c r="L6394" s="33">
        <v>13.592233009709</v>
      </c>
      <c r="M6394" s="34">
        <v>5.8252427184469999</v>
      </c>
    </row>
    <row r="6395" spans="2:13" x14ac:dyDescent="0.2">
      <c r="D6395" s="175"/>
      <c r="E6395" s="4" t="s">
        <v>44</v>
      </c>
      <c r="F6395" s="6"/>
      <c r="G6395" s="5">
        <v>109</v>
      </c>
      <c r="H6395" s="63">
        <v>0</v>
      </c>
      <c r="I6395" s="12">
        <v>0.91743119266100004</v>
      </c>
      <c r="J6395" s="12">
        <v>33.027522935779999</v>
      </c>
      <c r="K6395" s="12">
        <v>40.366972477064003</v>
      </c>
      <c r="L6395" s="12">
        <v>20.183486238532002</v>
      </c>
      <c r="M6395" s="34">
        <v>5.5045871559629997</v>
      </c>
    </row>
    <row r="6396" spans="2:13" x14ac:dyDescent="0.2">
      <c r="D6396" s="176"/>
      <c r="E6396" s="59" t="s">
        <v>45</v>
      </c>
      <c r="F6396" s="60"/>
      <c r="G6396" s="56">
        <v>87</v>
      </c>
      <c r="H6396" s="83">
        <v>2.2988505747130001</v>
      </c>
      <c r="I6396" s="47">
        <v>3.4482758620689999</v>
      </c>
      <c r="J6396" s="47">
        <v>31.034482758620999</v>
      </c>
      <c r="K6396" s="47">
        <v>39.080459770114999</v>
      </c>
      <c r="L6396" s="95">
        <v>14.942528735631999</v>
      </c>
      <c r="M6396" s="112">
        <v>9.1954022988510005</v>
      </c>
    </row>
    <row r="6398" spans="2:13" x14ac:dyDescent="0.2">
      <c r="B6398" s="43" t="str">
        <f xml:space="preserve"> HYPERLINK("#'目次'!B238", "[232]")</f>
        <v>[232]</v>
      </c>
      <c r="C6398" s="31" t="s">
        <v>447</v>
      </c>
    </row>
    <row r="6402" spans="4:13" x14ac:dyDescent="0.2">
      <c r="D6402" s="177"/>
      <c r="E6402" s="178"/>
      <c r="F6402" s="178"/>
      <c r="G6402" s="40" t="s">
        <v>14</v>
      </c>
      <c r="H6402" s="42" t="s">
        <v>416</v>
      </c>
      <c r="I6402" s="15" t="s">
        <v>417</v>
      </c>
      <c r="J6402" s="15" t="s">
        <v>418</v>
      </c>
      <c r="K6402" s="15" t="s">
        <v>419</v>
      </c>
      <c r="L6402" s="15" t="s">
        <v>420</v>
      </c>
      <c r="M6402" s="44" t="s">
        <v>17</v>
      </c>
    </row>
    <row r="6403" spans="4:13" x14ac:dyDescent="0.2">
      <c r="D6403" s="179"/>
      <c r="E6403" s="180"/>
      <c r="F6403" s="180"/>
      <c r="G6403" s="39"/>
      <c r="H6403" s="41"/>
      <c r="I6403" s="14"/>
      <c r="J6403" s="14"/>
      <c r="K6403" s="14"/>
      <c r="L6403" s="14"/>
      <c r="M6403" s="38"/>
    </row>
    <row r="6404" spans="4:13" x14ac:dyDescent="0.2">
      <c r="D6404" s="58"/>
      <c r="E6404" s="53" t="s">
        <v>14</v>
      </c>
      <c r="F6404" s="52"/>
      <c r="G6404" s="37">
        <v>1222</v>
      </c>
      <c r="H6404" s="24">
        <v>2.2094926350250002</v>
      </c>
      <c r="I6404" s="24">
        <v>11.538461538462</v>
      </c>
      <c r="J6404" s="24">
        <v>65.548281505727999</v>
      </c>
      <c r="K6404" s="24">
        <v>6.3011456628479996</v>
      </c>
      <c r="L6404" s="24">
        <v>11.538461538462</v>
      </c>
      <c r="M6404" s="68">
        <v>2.8641571194759998</v>
      </c>
    </row>
    <row r="6405" spans="4:13" x14ac:dyDescent="0.2">
      <c r="D6405" s="174" t="s">
        <v>18</v>
      </c>
      <c r="E6405" s="20" t="s">
        <v>19</v>
      </c>
      <c r="F6405" s="22"/>
      <c r="G6405" s="21">
        <v>57</v>
      </c>
      <c r="H6405" s="51">
        <v>1.7543859649119999</v>
      </c>
      <c r="I6405" s="19">
        <v>15.789473684211</v>
      </c>
      <c r="J6405" s="78">
        <v>59.649122807018003</v>
      </c>
      <c r="K6405" s="88">
        <v>14.035087719298</v>
      </c>
      <c r="L6405" s="19">
        <v>7.0175438596489998</v>
      </c>
      <c r="M6405" s="50">
        <v>1.7543859649119999</v>
      </c>
    </row>
    <row r="6406" spans="4:13" x14ac:dyDescent="0.2">
      <c r="D6406" s="175"/>
      <c r="E6406" s="4" t="s">
        <v>20</v>
      </c>
      <c r="F6406" s="6"/>
      <c r="G6406" s="5">
        <v>84</v>
      </c>
      <c r="H6406" s="32">
        <v>2.3809523809519999</v>
      </c>
      <c r="I6406" s="12">
        <v>13.095238095238001</v>
      </c>
      <c r="J6406" s="12">
        <v>61.904761904761997</v>
      </c>
      <c r="K6406" s="12">
        <v>5.9523809523809996</v>
      </c>
      <c r="L6406" s="12">
        <v>11.904761904761999</v>
      </c>
      <c r="M6406" s="34">
        <v>4.7619047619049999</v>
      </c>
    </row>
    <row r="6407" spans="4:13" x14ac:dyDescent="0.2">
      <c r="D6407" s="175"/>
      <c r="E6407" s="4" t="s">
        <v>21</v>
      </c>
      <c r="F6407" s="6"/>
      <c r="G6407" s="5">
        <v>487</v>
      </c>
      <c r="H6407" s="32">
        <v>1.026694045175</v>
      </c>
      <c r="I6407" s="12">
        <v>11.70431211499</v>
      </c>
      <c r="J6407" s="12">
        <v>65.503080082135995</v>
      </c>
      <c r="K6407" s="12">
        <v>7.1868583162219997</v>
      </c>
      <c r="L6407" s="12">
        <v>12.320328542094</v>
      </c>
      <c r="M6407" s="34">
        <v>2.258726899384</v>
      </c>
    </row>
    <row r="6408" spans="4:13" x14ac:dyDescent="0.2">
      <c r="D6408" s="175"/>
      <c r="E6408" s="4" t="s">
        <v>22</v>
      </c>
      <c r="F6408" s="6"/>
      <c r="G6408" s="5">
        <v>35</v>
      </c>
      <c r="H6408" s="63">
        <v>0</v>
      </c>
      <c r="I6408" s="12">
        <v>14.285714285714</v>
      </c>
      <c r="J6408" s="61">
        <v>48.571428571429003</v>
      </c>
      <c r="K6408" s="12">
        <v>8.5714285714289993</v>
      </c>
      <c r="L6408" s="49">
        <v>22.857142857143</v>
      </c>
      <c r="M6408" s="34">
        <v>5.7142857142860004</v>
      </c>
    </row>
    <row r="6409" spans="4:13" x14ac:dyDescent="0.2">
      <c r="D6409" s="175"/>
      <c r="E6409" s="4" t="s">
        <v>23</v>
      </c>
      <c r="F6409" s="6"/>
      <c r="G6409" s="5">
        <v>143</v>
      </c>
      <c r="H6409" s="32">
        <v>3.4965034965030002</v>
      </c>
      <c r="I6409" s="12">
        <v>7.6923076923079998</v>
      </c>
      <c r="J6409" s="28">
        <v>72.727272727273004</v>
      </c>
      <c r="K6409" s="12">
        <v>5.594405594406</v>
      </c>
      <c r="L6409" s="12">
        <v>7.6923076923079998</v>
      </c>
      <c r="M6409" s="34">
        <v>2.797202797203</v>
      </c>
    </row>
    <row r="6410" spans="4:13" x14ac:dyDescent="0.2">
      <c r="D6410" s="175"/>
      <c r="E6410" s="4" t="s">
        <v>24</v>
      </c>
      <c r="F6410" s="6"/>
      <c r="G6410" s="5">
        <v>187</v>
      </c>
      <c r="H6410" s="32">
        <v>1.6042780748659999</v>
      </c>
      <c r="I6410" s="12">
        <v>11.764705882353001</v>
      </c>
      <c r="J6410" s="12">
        <v>68.449197860962997</v>
      </c>
      <c r="K6410" s="12">
        <v>3.7433155080209999</v>
      </c>
      <c r="L6410" s="12">
        <v>12.299465240642</v>
      </c>
      <c r="M6410" s="34">
        <v>2.1390374331549999</v>
      </c>
    </row>
    <row r="6411" spans="4:13" x14ac:dyDescent="0.2">
      <c r="D6411" s="175"/>
      <c r="E6411" s="4" t="s">
        <v>25</v>
      </c>
      <c r="F6411" s="6"/>
      <c r="G6411" s="5">
        <v>71</v>
      </c>
      <c r="H6411" s="32">
        <v>5.6338028169010004</v>
      </c>
      <c r="I6411" s="12">
        <v>15.492957746479</v>
      </c>
      <c r="J6411" s="12">
        <v>66.197183098592006</v>
      </c>
      <c r="K6411" s="90">
        <v>0</v>
      </c>
      <c r="L6411" s="12">
        <v>9.8591549295770005</v>
      </c>
      <c r="M6411" s="34">
        <v>2.8169014084509998</v>
      </c>
    </row>
    <row r="6412" spans="4:13" x14ac:dyDescent="0.2">
      <c r="D6412" s="175"/>
      <c r="E6412" s="4" t="s">
        <v>26</v>
      </c>
      <c r="F6412" s="6"/>
      <c r="G6412" s="5">
        <v>30</v>
      </c>
      <c r="H6412" s="32">
        <v>3.333333333333</v>
      </c>
      <c r="I6412" s="28">
        <v>20</v>
      </c>
      <c r="J6412" s="33">
        <v>56.666666666666998</v>
      </c>
      <c r="K6412" s="12">
        <v>3.333333333333</v>
      </c>
      <c r="L6412" s="28">
        <v>16.666666666666998</v>
      </c>
      <c r="M6412" s="62">
        <v>0</v>
      </c>
    </row>
    <row r="6413" spans="4:13" x14ac:dyDescent="0.2">
      <c r="D6413" s="175"/>
      <c r="E6413" s="4" t="s">
        <v>27</v>
      </c>
      <c r="F6413" s="6"/>
      <c r="G6413" s="5">
        <v>70</v>
      </c>
      <c r="H6413" s="32">
        <v>4.2857142857139996</v>
      </c>
      <c r="I6413" s="33">
        <v>4.2857142857139996</v>
      </c>
      <c r="J6413" s="12">
        <v>64.285714285713993</v>
      </c>
      <c r="K6413" s="12">
        <v>8.5714285714289993</v>
      </c>
      <c r="L6413" s="12">
        <v>12.857142857143</v>
      </c>
      <c r="M6413" s="34">
        <v>5.7142857142860004</v>
      </c>
    </row>
    <row r="6414" spans="4:13" x14ac:dyDescent="0.2">
      <c r="D6414" s="175"/>
      <c r="E6414" s="4" t="s">
        <v>28</v>
      </c>
      <c r="F6414" s="6"/>
      <c r="G6414" s="5">
        <v>51</v>
      </c>
      <c r="H6414" s="32">
        <v>3.9215686274510002</v>
      </c>
      <c r="I6414" s="12">
        <v>11.764705882353001</v>
      </c>
      <c r="J6414" s="12">
        <v>66.666666666666998</v>
      </c>
      <c r="K6414" s="12">
        <v>5.8823529411760003</v>
      </c>
      <c r="L6414" s="12">
        <v>7.8431372549020004</v>
      </c>
      <c r="M6414" s="34">
        <v>3.9215686274510002</v>
      </c>
    </row>
    <row r="6415" spans="4:13" x14ac:dyDescent="0.2">
      <c r="D6415" s="175"/>
      <c r="E6415" s="4" t="s">
        <v>29</v>
      </c>
      <c r="F6415" s="6"/>
      <c r="G6415" s="5">
        <v>7</v>
      </c>
      <c r="H6415" s="94">
        <v>14.285714285714</v>
      </c>
      <c r="I6415" s="87">
        <v>0</v>
      </c>
      <c r="J6415" s="33">
        <v>57.142857142856997</v>
      </c>
      <c r="K6415" s="28">
        <v>14.285714285714</v>
      </c>
      <c r="L6415" s="87">
        <v>0</v>
      </c>
      <c r="M6415" s="107">
        <v>14.285714285714</v>
      </c>
    </row>
    <row r="6416" spans="4:13" x14ac:dyDescent="0.2">
      <c r="D6416" s="174" t="s">
        <v>30</v>
      </c>
      <c r="E6416" s="20" t="s">
        <v>31</v>
      </c>
      <c r="F6416" s="22"/>
      <c r="G6416" s="21">
        <v>393</v>
      </c>
      <c r="H6416" s="51">
        <v>1.526717557252</v>
      </c>
      <c r="I6416" s="19">
        <v>13.231552162850001</v>
      </c>
      <c r="J6416" s="19">
        <v>61.832061068701996</v>
      </c>
      <c r="K6416" s="19">
        <v>7.8880407124680003</v>
      </c>
      <c r="L6416" s="19">
        <v>13.994910941476</v>
      </c>
      <c r="M6416" s="50">
        <v>1.526717557252</v>
      </c>
    </row>
    <row r="6417" spans="2:13" x14ac:dyDescent="0.2">
      <c r="D6417" s="175"/>
      <c r="E6417" s="4" t="s">
        <v>32</v>
      </c>
      <c r="F6417" s="6"/>
      <c r="G6417" s="5">
        <v>352</v>
      </c>
      <c r="H6417" s="32">
        <v>3.4090909090910002</v>
      </c>
      <c r="I6417" s="12">
        <v>8.5227272727269998</v>
      </c>
      <c r="J6417" s="12">
        <v>68.181818181818002</v>
      </c>
      <c r="K6417" s="12">
        <v>5.3977272727269998</v>
      </c>
      <c r="L6417" s="12">
        <v>11.079545454545</v>
      </c>
      <c r="M6417" s="34">
        <v>3.4090909090910002</v>
      </c>
    </row>
    <row r="6418" spans="2:13" x14ac:dyDescent="0.2">
      <c r="D6418" s="175"/>
      <c r="E6418" s="4" t="s">
        <v>33</v>
      </c>
      <c r="F6418" s="6"/>
      <c r="G6418" s="5">
        <v>388</v>
      </c>
      <c r="H6418" s="32">
        <v>1.8041237113399999</v>
      </c>
      <c r="I6418" s="12">
        <v>11.59793814433</v>
      </c>
      <c r="J6418" s="12">
        <v>66.494845360824996</v>
      </c>
      <c r="K6418" s="12">
        <v>5.4123711340209999</v>
      </c>
      <c r="L6418" s="12">
        <v>10.567010309278</v>
      </c>
      <c r="M6418" s="34">
        <v>4.1237113402060004</v>
      </c>
    </row>
    <row r="6419" spans="2:13" x14ac:dyDescent="0.2">
      <c r="D6419" s="175"/>
      <c r="E6419" s="4" t="s">
        <v>34</v>
      </c>
      <c r="F6419" s="6"/>
      <c r="G6419" s="5">
        <v>89</v>
      </c>
      <c r="H6419" s="32">
        <v>2.2471910112360001</v>
      </c>
      <c r="I6419" s="12">
        <v>15.730337078651999</v>
      </c>
      <c r="J6419" s="12">
        <v>67.415730337078998</v>
      </c>
      <c r="K6419" s="12">
        <v>6.7415730337079998</v>
      </c>
      <c r="L6419" s="12">
        <v>6.7415730337079998</v>
      </c>
      <c r="M6419" s="34">
        <v>1.123595505618</v>
      </c>
    </row>
    <row r="6420" spans="2:13" x14ac:dyDescent="0.2">
      <c r="D6420" s="174" t="s">
        <v>35</v>
      </c>
      <c r="E6420" s="20" t="s">
        <v>36</v>
      </c>
      <c r="F6420" s="22"/>
      <c r="G6420" s="21">
        <v>629</v>
      </c>
      <c r="H6420" s="51">
        <v>1.2718600953899999</v>
      </c>
      <c r="I6420" s="19">
        <v>10.333863275040001</v>
      </c>
      <c r="J6420" s="19">
        <v>64.069952305246005</v>
      </c>
      <c r="K6420" s="19">
        <v>5.8823529411760003</v>
      </c>
      <c r="L6420" s="19">
        <v>15.421303656598001</v>
      </c>
      <c r="M6420" s="50">
        <v>3.0206677265500002</v>
      </c>
    </row>
    <row r="6421" spans="2:13" x14ac:dyDescent="0.2">
      <c r="D6421" s="175"/>
      <c r="E6421" s="4" t="s">
        <v>37</v>
      </c>
      <c r="F6421" s="6"/>
      <c r="G6421" s="5">
        <v>593</v>
      </c>
      <c r="H6421" s="32">
        <v>3.2040472175380001</v>
      </c>
      <c r="I6421" s="12">
        <v>12.816188870152001</v>
      </c>
      <c r="J6421" s="12">
        <v>67.116357504215998</v>
      </c>
      <c r="K6421" s="12">
        <v>6.7453625632380003</v>
      </c>
      <c r="L6421" s="12">
        <v>7.4198988195620004</v>
      </c>
      <c r="M6421" s="34">
        <v>2.6981450252950001</v>
      </c>
    </row>
    <row r="6422" spans="2:13" x14ac:dyDescent="0.2">
      <c r="D6422" s="174" t="s">
        <v>38</v>
      </c>
      <c r="E6422" s="20" t="s">
        <v>39</v>
      </c>
      <c r="F6422" s="22"/>
      <c r="G6422" s="21">
        <v>64</v>
      </c>
      <c r="H6422" s="51">
        <v>6.25</v>
      </c>
      <c r="I6422" s="19">
        <v>9.375</v>
      </c>
      <c r="J6422" s="19">
        <v>64.0625</v>
      </c>
      <c r="K6422" s="19">
        <v>6.25</v>
      </c>
      <c r="L6422" s="19">
        <v>12.5</v>
      </c>
      <c r="M6422" s="50">
        <v>1.5625</v>
      </c>
    </row>
    <row r="6423" spans="2:13" x14ac:dyDescent="0.2">
      <c r="D6423" s="175"/>
      <c r="E6423" s="4" t="s">
        <v>40</v>
      </c>
      <c r="F6423" s="6"/>
      <c r="G6423" s="5">
        <v>147</v>
      </c>
      <c r="H6423" s="32">
        <v>2.040816326531</v>
      </c>
      <c r="I6423" s="12">
        <v>9.5238095238099998</v>
      </c>
      <c r="J6423" s="12">
        <v>63.945578231292998</v>
      </c>
      <c r="K6423" s="12">
        <v>6.1224489795919999</v>
      </c>
      <c r="L6423" s="12">
        <v>16.326530612245001</v>
      </c>
      <c r="M6423" s="34">
        <v>2.040816326531</v>
      </c>
    </row>
    <row r="6424" spans="2:13" x14ac:dyDescent="0.2">
      <c r="D6424" s="175"/>
      <c r="E6424" s="4" t="s">
        <v>41</v>
      </c>
      <c r="F6424" s="6"/>
      <c r="G6424" s="5">
        <v>204</v>
      </c>
      <c r="H6424" s="32">
        <v>0.98039215686299996</v>
      </c>
      <c r="I6424" s="12">
        <v>10.294117647059</v>
      </c>
      <c r="J6424" s="12">
        <v>63.725490196077999</v>
      </c>
      <c r="K6424" s="12">
        <v>9.3137254901959992</v>
      </c>
      <c r="L6424" s="12">
        <v>15.196078431373</v>
      </c>
      <c r="M6424" s="34">
        <v>0.49019607843099999</v>
      </c>
    </row>
    <row r="6425" spans="2:13" x14ac:dyDescent="0.2">
      <c r="D6425" s="175"/>
      <c r="E6425" s="4" t="s">
        <v>42</v>
      </c>
      <c r="F6425" s="6"/>
      <c r="G6425" s="5">
        <v>210</v>
      </c>
      <c r="H6425" s="32">
        <v>2.8571428571430002</v>
      </c>
      <c r="I6425" s="12">
        <v>9.5238095238099998</v>
      </c>
      <c r="J6425" s="28">
        <v>71.904761904761997</v>
      </c>
      <c r="K6425" s="12">
        <v>5.2380952380950001</v>
      </c>
      <c r="L6425" s="12">
        <v>9.0476190476189995</v>
      </c>
      <c r="M6425" s="34">
        <v>1.4285714285710001</v>
      </c>
    </row>
    <row r="6426" spans="2:13" x14ac:dyDescent="0.2">
      <c r="D6426" s="175"/>
      <c r="E6426" s="4" t="s">
        <v>43</v>
      </c>
      <c r="F6426" s="6"/>
      <c r="G6426" s="5">
        <v>204</v>
      </c>
      <c r="H6426" s="32">
        <v>1.4705882352940001</v>
      </c>
      <c r="I6426" s="12">
        <v>11.274509803921999</v>
      </c>
      <c r="J6426" s="28">
        <v>72.058823529411995</v>
      </c>
      <c r="K6426" s="12">
        <v>3.4313725490200002</v>
      </c>
      <c r="L6426" s="12">
        <v>8.333333333333</v>
      </c>
      <c r="M6426" s="34">
        <v>3.4313725490200002</v>
      </c>
    </row>
    <row r="6427" spans="2:13" x14ac:dyDescent="0.2">
      <c r="D6427" s="175"/>
      <c r="E6427" s="4" t="s">
        <v>44</v>
      </c>
      <c r="F6427" s="6"/>
      <c r="G6427" s="5">
        <v>223</v>
      </c>
      <c r="H6427" s="32">
        <v>1.7937219730939999</v>
      </c>
      <c r="I6427" s="12">
        <v>12.556053811659</v>
      </c>
      <c r="J6427" s="12">
        <v>64.573991031389994</v>
      </c>
      <c r="K6427" s="12">
        <v>7.6233183856500002</v>
      </c>
      <c r="L6427" s="12">
        <v>8.9686098654710005</v>
      </c>
      <c r="M6427" s="34">
        <v>4.4843049327350002</v>
      </c>
    </row>
    <row r="6428" spans="2:13" x14ac:dyDescent="0.2">
      <c r="D6428" s="176"/>
      <c r="E6428" s="59" t="s">
        <v>45</v>
      </c>
      <c r="F6428" s="60"/>
      <c r="G6428" s="56">
        <v>170</v>
      </c>
      <c r="H6428" s="83">
        <v>2.9411764705880001</v>
      </c>
      <c r="I6428" s="102">
        <v>17.058823529411999</v>
      </c>
      <c r="J6428" s="92">
        <v>55.294117647058997</v>
      </c>
      <c r="K6428" s="47">
        <v>5.8823529411760003</v>
      </c>
      <c r="L6428" s="47">
        <v>12.941176470587999</v>
      </c>
      <c r="M6428" s="85">
        <v>5.8823529411760003</v>
      </c>
    </row>
    <row r="6430" spans="2:13" x14ac:dyDescent="0.2">
      <c r="B6430" s="43" t="str">
        <f xml:space="preserve"> HYPERLINK("#'目次'!B239", "[233]")</f>
        <v>[233]</v>
      </c>
      <c r="C6430" s="31" t="s">
        <v>447</v>
      </c>
    </row>
    <row r="6434" spans="4:13" x14ac:dyDescent="0.2">
      <c r="D6434" s="177"/>
      <c r="E6434" s="178"/>
      <c r="F6434" s="178"/>
      <c r="G6434" s="40" t="s">
        <v>14</v>
      </c>
      <c r="H6434" s="42" t="s">
        <v>416</v>
      </c>
      <c r="I6434" s="15" t="s">
        <v>417</v>
      </c>
      <c r="J6434" s="15" t="s">
        <v>418</v>
      </c>
      <c r="K6434" s="15" t="s">
        <v>419</v>
      </c>
      <c r="L6434" s="15" t="s">
        <v>420</v>
      </c>
      <c r="M6434" s="44" t="s">
        <v>17</v>
      </c>
    </row>
    <row r="6435" spans="4:13" x14ac:dyDescent="0.2">
      <c r="D6435" s="179"/>
      <c r="E6435" s="180"/>
      <c r="F6435" s="180"/>
      <c r="G6435" s="39"/>
      <c r="H6435" s="41"/>
      <c r="I6435" s="14"/>
      <c r="J6435" s="14"/>
      <c r="K6435" s="14"/>
      <c r="L6435" s="14"/>
      <c r="M6435" s="38"/>
    </row>
    <row r="6436" spans="4:13" x14ac:dyDescent="0.2">
      <c r="D6436" s="58"/>
      <c r="E6436" s="53" t="s">
        <v>14</v>
      </c>
      <c r="F6436" s="52"/>
      <c r="G6436" s="37">
        <v>1222</v>
      </c>
      <c r="H6436" s="24">
        <v>2.2094926350250002</v>
      </c>
      <c r="I6436" s="24">
        <v>11.538461538462</v>
      </c>
      <c r="J6436" s="24">
        <v>65.548281505727999</v>
      </c>
      <c r="K6436" s="24">
        <v>6.3011456628479996</v>
      </c>
      <c r="L6436" s="24">
        <v>11.538461538462</v>
      </c>
      <c r="M6436" s="68">
        <v>2.8641571194759998</v>
      </c>
    </row>
    <row r="6437" spans="4:13" x14ac:dyDescent="0.2">
      <c r="D6437" s="174" t="s">
        <v>52</v>
      </c>
      <c r="E6437" s="20" t="s">
        <v>53</v>
      </c>
      <c r="F6437" s="22"/>
      <c r="G6437" s="21">
        <v>15</v>
      </c>
      <c r="H6437" s="110">
        <v>0</v>
      </c>
      <c r="I6437" s="19">
        <v>13.333333333333</v>
      </c>
      <c r="J6437" s="78">
        <v>60</v>
      </c>
      <c r="K6437" s="123">
        <v>0</v>
      </c>
      <c r="L6437" s="19">
        <v>13.333333333333</v>
      </c>
      <c r="M6437" s="147">
        <v>13.333333333333</v>
      </c>
    </row>
    <row r="6438" spans="4:13" ht="24" x14ac:dyDescent="0.2">
      <c r="D6438" s="175"/>
      <c r="E6438" s="4" t="s">
        <v>54</v>
      </c>
      <c r="F6438" s="6"/>
      <c r="G6438" s="5">
        <v>122</v>
      </c>
      <c r="H6438" s="32">
        <v>1.6393442622950001</v>
      </c>
      <c r="I6438" s="12">
        <v>16.393442622951</v>
      </c>
      <c r="J6438" s="33">
        <v>58.196721311475002</v>
      </c>
      <c r="K6438" s="12">
        <v>9.0163934426230004</v>
      </c>
      <c r="L6438" s="12">
        <v>13.934426229508</v>
      </c>
      <c r="M6438" s="34">
        <v>0.81967213114799997</v>
      </c>
    </row>
    <row r="6439" spans="4:13" x14ac:dyDescent="0.2">
      <c r="D6439" s="175"/>
      <c r="E6439" s="4" t="s">
        <v>55</v>
      </c>
      <c r="F6439" s="6"/>
      <c r="G6439" s="5">
        <v>43</v>
      </c>
      <c r="H6439" s="32">
        <v>2.3255813953489999</v>
      </c>
      <c r="I6439" s="33">
        <v>4.6511627906979998</v>
      </c>
      <c r="J6439" s="33">
        <v>60.465116279070003</v>
      </c>
      <c r="K6439" s="12">
        <v>4.6511627906979998</v>
      </c>
      <c r="L6439" s="49">
        <v>23.255813953488001</v>
      </c>
      <c r="M6439" s="34">
        <v>4.6511627906979998</v>
      </c>
    </row>
    <row r="6440" spans="4:13" x14ac:dyDescent="0.2">
      <c r="D6440" s="175"/>
      <c r="E6440" s="4" t="s">
        <v>56</v>
      </c>
      <c r="F6440" s="6"/>
      <c r="G6440" s="5">
        <v>60</v>
      </c>
      <c r="H6440" s="63">
        <v>0</v>
      </c>
      <c r="I6440" s="12">
        <v>10</v>
      </c>
      <c r="J6440" s="12">
        <v>70</v>
      </c>
      <c r="K6440" s="12">
        <v>5</v>
      </c>
      <c r="L6440" s="12">
        <v>13.333333333333</v>
      </c>
      <c r="M6440" s="34">
        <v>1.666666666667</v>
      </c>
    </row>
    <row r="6441" spans="4:13" x14ac:dyDescent="0.2">
      <c r="D6441" s="175"/>
      <c r="E6441" s="4" t="s">
        <v>57</v>
      </c>
      <c r="F6441" s="6"/>
      <c r="G6441" s="5">
        <v>286</v>
      </c>
      <c r="H6441" s="32">
        <v>1.0489510489510001</v>
      </c>
      <c r="I6441" s="12">
        <v>8.7412587412589993</v>
      </c>
      <c r="J6441" s="12">
        <v>69.580419580419999</v>
      </c>
      <c r="K6441" s="12">
        <v>8.0419580419580008</v>
      </c>
      <c r="L6441" s="12">
        <v>11.888111888112</v>
      </c>
      <c r="M6441" s="34">
        <v>0.69930069930100003</v>
      </c>
    </row>
    <row r="6442" spans="4:13" x14ac:dyDescent="0.2">
      <c r="D6442" s="175"/>
      <c r="E6442" s="4" t="s">
        <v>58</v>
      </c>
      <c r="F6442" s="6"/>
      <c r="G6442" s="5">
        <v>129</v>
      </c>
      <c r="H6442" s="63">
        <v>0</v>
      </c>
      <c r="I6442" s="12">
        <v>11.627906976744001</v>
      </c>
      <c r="J6442" s="28">
        <v>72.868217054263994</v>
      </c>
      <c r="K6442" s="12">
        <v>3.8759689922480001</v>
      </c>
      <c r="L6442" s="12">
        <v>8.5271317829460003</v>
      </c>
      <c r="M6442" s="34">
        <v>3.1007751937979999</v>
      </c>
    </row>
    <row r="6443" spans="4:13" x14ac:dyDescent="0.2">
      <c r="D6443" s="175"/>
      <c r="E6443" s="4" t="s">
        <v>59</v>
      </c>
      <c r="F6443" s="6"/>
      <c r="G6443" s="5">
        <v>195</v>
      </c>
      <c r="H6443" s="32">
        <v>4.1025641025640001</v>
      </c>
      <c r="I6443" s="12">
        <v>14.358974358974001</v>
      </c>
      <c r="J6443" s="12">
        <v>63.076923076923002</v>
      </c>
      <c r="K6443" s="12">
        <v>4.6153846153850004</v>
      </c>
      <c r="L6443" s="12">
        <v>10.769230769230999</v>
      </c>
      <c r="M6443" s="34">
        <v>3.0769230769229998</v>
      </c>
    </row>
    <row r="6444" spans="4:13" x14ac:dyDescent="0.2">
      <c r="D6444" s="175"/>
      <c r="E6444" s="4" t="s">
        <v>60</v>
      </c>
      <c r="F6444" s="6"/>
      <c r="G6444" s="5">
        <v>176</v>
      </c>
      <c r="H6444" s="32">
        <v>3.4090909090910002</v>
      </c>
      <c r="I6444" s="12">
        <v>13.068181818182</v>
      </c>
      <c r="J6444" s="12">
        <v>66.477272727273004</v>
      </c>
      <c r="K6444" s="12">
        <v>6.8181818181820004</v>
      </c>
      <c r="L6444" s="12">
        <v>6.8181818181820004</v>
      </c>
      <c r="M6444" s="34">
        <v>3.4090909090910002</v>
      </c>
    </row>
    <row r="6445" spans="4:13" x14ac:dyDescent="0.2">
      <c r="D6445" s="175"/>
      <c r="E6445" s="4" t="s">
        <v>61</v>
      </c>
      <c r="F6445" s="6"/>
      <c r="G6445" s="5">
        <v>78</v>
      </c>
      <c r="H6445" s="32">
        <v>5.1282051282049999</v>
      </c>
      <c r="I6445" s="33">
        <v>6.4102564102560002</v>
      </c>
      <c r="J6445" s="12">
        <v>66.666666666666998</v>
      </c>
      <c r="K6445" s="12">
        <v>7.6923076923079998</v>
      </c>
      <c r="L6445" s="12">
        <v>11.538461538462</v>
      </c>
      <c r="M6445" s="34">
        <v>2.564102564103</v>
      </c>
    </row>
    <row r="6446" spans="4:13" x14ac:dyDescent="0.2">
      <c r="D6446" s="175"/>
      <c r="E6446" s="4" t="s">
        <v>62</v>
      </c>
      <c r="F6446" s="6"/>
      <c r="G6446" s="5">
        <v>113</v>
      </c>
      <c r="H6446" s="32">
        <v>2.654867256637</v>
      </c>
      <c r="I6446" s="12">
        <v>12.389380530973</v>
      </c>
      <c r="J6446" s="33">
        <v>58.407079646017998</v>
      </c>
      <c r="K6446" s="12">
        <v>5.3097345132739999</v>
      </c>
      <c r="L6446" s="12">
        <v>15.044247787611001</v>
      </c>
      <c r="M6446" s="34">
        <v>6.194690265487</v>
      </c>
    </row>
    <row r="6447" spans="4:13" x14ac:dyDescent="0.2">
      <c r="D6447" s="174" t="s">
        <v>63</v>
      </c>
      <c r="E6447" s="20" t="s">
        <v>64</v>
      </c>
      <c r="F6447" s="22"/>
      <c r="G6447" s="21">
        <v>234</v>
      </c>
      <c r="H6447" s="51">
        <v>3.4188034188029999</v>
      </c>
      <c r="I6447" s="19">
        <v>11.965811965812</v>
      </c>
      <c r="J6447" s="78">
        <v>56.410256410255997</v>
      </c>
      <c r="K6447" s="19">
        <v>8.9743589743589993</v>
      </c>
      <c r="L6447" s="19">
        <v>13.675213675214</v>
      </c>
      <c r="M6447" s="50">
        <v>5.5555555555560003</v>
      </c>
    </row>
    <row r="6448" spans="4:13" x14ac:dyDescent="0.2">
      <c r="D6448" s="175"/>
      <c r="E6448" s="4" t="s">
        <v>65</v>
      </c>
      <c r="F6448" s="6"/>
      <c r="G6448" s="5">
        <v>172</v>
      </c>
      <c r="H6448" s="32">
        <v>0.58139534883699995</v>
      </c>
      <c r="I6448" s="12">
        <v>11.627906976744001</v>
      </c>
      <c r="J6448" s="12">
        <v>65.116279069767003</v>
      </c>
      <c r="K6448" s="12">
        <v>6.3953488372090002</v>
      </c>
      <c r="L6448" s="12">
        <v>12.209302325581</v>
      </c>
      <c r="M6448" s="34">
        <v>4.0697674418599998</v>
      </c>
    </row>
    <row r="6449" spans="2:13" x14ac:dyDescent="0.2">
      <c r="D6449" s="175"/>
      <c r="E6449" s="4" t="s">
        <v>66</v>
      </c>
      <c r="F6449" s="6"/>
      <c r="G6449" s="5">
        <v>165</v>
      </c>
      <c r="H6449" s="32">
        <v>1.818181818182</v>
      </c>
      <c r="I6449" s="12">
        <v>15.757575757575999</v>
      </c>
      <c r="J6449" s="12">
        <v>67.272727272726996</v>
      </c>
      <c r="K6449" s="12">
        <v>4.8484848484849996</v>
      </c>
      <c r="L6449" s="12">
        <v>9.0909090909089993</v>
      </c>
      <c r="M6449" s="34">
        <v>1.2121212121210001</v>
      </c>
    </row>
    <row r="6450" spans="2:13" x14ac:dyDescent="0.2">
      <c r="D6450" s="175"/>
      <c r="E6450" s="4" t="s">
        <v>67</v>
      </c>
      <c r="F6450" s="6"/>
      <c r="G6450" s="5">
        <v>158</v>
      </c>
      <c r="H6450" s="32">
        <v>1.8987341772149999</v>
      </c>
      <c r="I6450" s="12">
        <v>14.556962025316</v>
      </c>
      <c r="J6450" s="12">
        <v>66.455696202531996</v>
      </c>
      <c r="K6450" s="12">
        <v>8.2278481012659999</v>
      </c>
      <c r="L6450" s="12">
        <v>7.5949367088609998</v>
      </c>
      <c r="M6450" s="34">
        <v>1.2658227848100001</v>
      </c>
    </row>
    <row r="6451" spans="2:13" x14ac:dyDescent="0.2">
      <c r="D6451" s="175"/>
      <c r="E6451" s="4" t="s">
        <v>68</v>
      </c>
      <c r="F6451" s="6"/>
      <c r="G6451" s="5">
        <v>112</v>
      </c>
      <c r="H6451" s="32">
        <v>2.6785714285709998</v>
      </c>
      <c r="I6451" s="12">
        <v>8.0357142857140005</v>
      </c>
      <c r="J6451" s="28">
        <v>71.428571428571004</v>
      </c>
      <c r="K6451" s="12">
        <v>6.25</v>
      </c>
      <c r="L6451" s="12">
        <v>10.714285714286</v>
      </c>
      <c r="M6451" s="34">
        <v>0.89285714285700002</v>
      </c>
    </row>
    <row r="6452" spans="2:13" x14ac:dyDescent="0.2">
      <c r="D6452" s="175"/>
      <c r="E6452" s="4" t="s">
        <v>69</v>
      </c>
      <c r="F6452" s="6"/>
      <c r="G6452" s="5">
        <v>92</v>
      </c>
      <c r="H6452" s="32">
        <v>1.086956521739</v>
      </c>
      <c r="I6452" s="12">
        <v>9.7826086956519998</v>
      </c>
      <c r="J6452" s="28">
        <v>75</v>
      </c>
      <c r="K6452" s="12">
        <v>4.3478260869570002</v>
      </c>
      <c r="L6452" s="12">
        <v>8.6956521739130004</v>
      </c>
      <c r="M6452" s="34">
        <v>1.086956521739</v>
      </c>
    </row>
    <row r="6453" spans="2:13" x14ac:dyDescent="0.2">
      <c r="D6453" s="175"/>
      <c r="E6453" s="4" t="s">
        <v>70</v>
      </c>
      <c r="F6453" s="6"/>
      <c r="G6453" s="5">
        <v>131</v>
      </c>
      <c r="H6453" s="32">
        <v>4.5801526717560002</v>
      </c>
      <c r="I6453" s="12">
        <v>8.3969465648850008</v>
      </c>
      <c r="J6453" s="28">
        <v>71.755725190839996</v>
      </c>
      <c r="K6453" s="12">
        <v>3.053435114504</v>
      </c>
      <c r="L6453" s="12">
        <v>11.450381679389</v>
      </c>
      <c r="M6453" s="34">
        <v>0.76335877862599999</v>
      </c>
    </row>
    <row r="6454" spans="2:13" x14ac:dyDescent="0.2">
      <c r="D6454" s="175"/>
      <c r="E6454" s="4" t="s">
        <v>71</v>
      </c>
      <c r="F6454" s="6"/>
      <c r="G6454" s="5">
        <v>71</v>
      </c>
      <c r="H6454" s="32">
        <v>2.8169014084509998</v>
      </c>
      <c r="I6454" s="12">
        <v>12.676056338027999</v>
      </c>
      <c r="J6454" s="33">
        <v>59.154929577464998</v>
      </c>
      <c r="K6454" s="12">
        <v>7.0422535211269999</v>
      </c>
      <c r="L6454" s="12">
        <v>11.267605633803001</v>
      </c>
      <c r="M6454" s="34">
        <v>7.0422535211269999</v>
      </c>
    </row>
    <row r="6455" spans="2:13" x14ac:dyDescent="0.2">
      <c r="D6455" s="176"/>
      <c r="E6455" s="59" t="s">
        <v>72</v>
      </c>
      <c r="F6455" s="60"/>
      <c r="G6455" s="56">
        <v>70</v>
      </c>
      <c r="H6455" s="115">
        <v>0</v>
      </c>
      <c r="I6455" s="47">
        <v>7.1428571428570002</v>
      </c>
      <c r="J6455" s="47">
        <v>64.285714285713993</v>
      </c>
      <c r="K6455" s="47">
        <v>4.2857142857139996</v>
      </c>
      <c r="L6455" s="109">
        <v>22.857142857143</v>
      </c>
      <c r="M6455" s="85">
        <v>1.4285714285710001</v>
      </c>
    </row>
    <row r="6457" spans="2:13" x14ac:dyDescent="0.2">
      <c r="B6457" s="43" t="str">
        <f xml:space="preserve"> HYPERLINK("#'目次'!B240", "[234]")</f>
        <v>[234]</v>
      </c>
      <c r="C6457" s="31" t="s">
        <v>447</v>
      </c>
    </row>
    <row r="6460" spans="2:13" x14ac:dyDescent="0.2">
      <c r="C6460" s="31" t="s">
        <v>75</v>
      </c>
    </row>
    <row r="6461" spans="2:13" x14ac:dyDescent="0.2">
      <c r="D6461" s="177"/>
      <c r="E6461" s="178"/>
      <c r="F6461" s="178"/>
      <c r="G6461" s="40" t="s">
        <v>14</v>
      </c>
      <c r="H6461" s="42" t="s">
        <v>416</v>
      </c>
      <c r="I6461" s="15" t="s">
        <v>417</v>
      </c>
      <c r="J6461" s="15" t="s">
        <v>418</v>
      </c>
      <c r="K6461" s="15" t="s">
        <v>419</v>
      </c>
      <c r="L6461" s="15" t="s">
        <v>420</v>
      </c>
      <c r="M6461" s="44" t="s">
        <v>17</v>
      </c>
    </row>
    <row r="6462" spans="2:13" x14ac:dyDescent="0.2">
      <c r="D6462" s="179"/>
      <c r="E6462" s="180"/>
      <c r="F6462" s="180"/>
      <c r="G6462" s="39"/>
      <c r="H6462" s="41"/>
      <c r="I6462" s="14"/>
      <c r="J6462" s="14"/>
      <c r="K6462" s="14"/>
      <c r="L6462" s="14"/>
      <c r="M6462" s="38"/>
    </row>
    <row r="6463" spans="2:13" x14ac:dyDescent="0.2">
      <c r="D6463" s="58"/>
      <c r="E6463" s="53" t="s">
        <v>14</v>
      </c>
      <c r="F6463" s="52"/>
      <c r="G6463" s="37">
        <v>1222</v>
      </c>
      <c r="H6463" s="24">
        <v>2.2094926350250002</v>
      </c>
      <c r="I6463" s="24">
        <v>11.538461538462</v>
      </c>
      <c r="J6463" s="24">
        <v>65.548281505727999</v>
      </c>
      <c r="K6463" s="24">
        <v>6.3011456628479996</v>
      </c>
      <c r="L6463" s="24">
        <v>11.538461538462</v>
      </c>
      <c r="M6463" s="68">
        <v>2.8641571194759998</v>
      </c>
    </row>
    <row r="6464" spans="2:13" x14ac:dyDescent="0.2">
      <c r="D6464" s="174" t="s">
        <v>36</v>
      </c>
      <c r="E6464" s="20" t="s">
        <v>76</v>
      </c>
      <c r="F6464" s="22"/>
      <c r="G6464" s="21">
        <v>629</v>
      </c>
      <c r="H6464" s="51">
        <v>1.2718600953899999</v>
      </c>
      <c r="I6464" s="19">
        <v>10.333863275040001</v>
      </c>
      <c r="J6464" s="19">
        <v>64.069952305246005</v>
      </c>
      <c r="K6464" s="19">
        <v>5.8823529411760003</v>
      </c>
      <c r="L6464" s="19">
        <v>15.421303656598001</v>
      </c>
      <c r="M6464" s="50">
        <v>3.0206677265500002</v>
      </c>
    </row>
    <row r="6465" spans="4:13" x14ac:dyDescent="0.2">
      <c r="D6465" s="175"/>
      <c r="E6465" s="4" t="s">
        <v>39</v>
      </c>
      <c r="F6465" s="6"/>
      <c r="G6465" s="5">
        <v>37</v>
      </c>
      <c r="H6465" s="32">
        <v>2.7027027027030002</v>
      </c>
      <c r="I6465" s="12">
        <v>10.810810810811001</v>
      </c>
      <c r="J6465" s="12">
        <v>62.162162162161998</v>
      </c>
      <c r="K6465" s="12">
        <v>5.4054054054050003</v>
      </c>
      <c r="L6465" s="12">
        <v>16.216216216216001</v>
      </c>
      <c r="M6465" s="34">
        <v>2.7027027027030002</v>
      </c>
    </row>
    <row r="6466" spans="4:13" x14ac:dyDescent="0.2">
      <c r="D6466" s="175"/>
      <c r="E6466" s="4" t="s">
        <v>40</v>
      </c>
      <c r="F6466" s="6"/>
      <c r="G6466" s="5">
        <v>73</v>
      </c>
      <c r="H6466" s="32">
        <v>2.7397260273969999</v>
      </c>
      <c r="I6466" s="12">
        <v>9.5890410958899999</v>
      </c>
      <c r="J6466" s="33">
        <v>58.904109589040999</v>
      </c>
      <c r="K6466" s="12">
        <v>6.8493150684930004</v>
      </c>
      <c r="L6466" s="28">
        <v>20.547945205478999</v>
      </c>
      <c r="M6466" s="34">
        <v>1.369863013699</v>
      </c>
    </row>
    <row r="6467" spans="4:13" x14ac:dyDescent="0.2">
      <c r="D6467" s="175"/>
      <c r="E6467" s="4" t="s">
        <v>41</v>
      </c>
      <c r="F6467" s="6"/>
      <c r="G6467" s="5">
        <v>108</v>
      </c>
      <c r="H6467" s="32">
        <v>0.92592592592599998</v>
      </c>
      <c r="I6467" s="12">
        <v>8.333333333333</v>
      </c>
      <c r="J6467" s="12">
        <v>63.888888888888999</v>
      </c>
      <c r="K6467" s="12">
        <v>9.2592592592590002</v>
      </c>
      <c r="L6467" s="28">
        <v>16.666666666666998</v>
      </c>
      <c r="M6467" s="34">
        <v>0.92592592592599998</v>
      </c>
    </row>
    <row r="6468" spans="4:13" x14ac:dyDescent="0.2">
      <c r="D6468" s="175"/>
      <c r="E6468" s="4" t="s">
        <v>42</v>
      </c>
      <c r="F6468" s="6"/>
      <c r="G6468" s="5">
        <v>113</v>
      </c>
      <c r="H6468" s="32">
        <v>0.88495575221199996</v>
      </c>
      <c r="I6468" s="12">
        <v>7.964601769912</v>
      </c>
      <c r="J6468" s="28">
        <v>70.796460176991005</v>
      </c>
      <c r="K6468" s="12">
        <v>6.194690265487</v>
      </c>
      <c r="L6468" s="12">
        <v>12.389380530973</v>
      </c>
      <c r="M6468" s="34">
        <v>1.769911504425</v>
      </c>
    </row>
    <row r="6469" spans="4:13" x14ac:dyDescent="0.2">
      <c r="D6469" s="175"/>
      <c r="E6469" s="4" t="s">
        <v>43</v>
      </c>
      <c r="F6469" s="6"/>
      <c r="G6469" s="5">
        <v>101</v>
      </c>
      <c r="H6469" s="63">
        <v>0</v>
      </c>
      <c r="I6469" s="12">
        <v>11.881188118812</v>
      </c>
      <c r="J6469" s="12">
        <v>69.306930693069006</v>
      </c>
      <c r="K6469" s="12">
        <v>2.970297029703</v>
      </c>
      <c r="L6469" s="12">
        <v>12.871287128713</v>
      </c>
      <c r="M6469" s="34">
        <v>2.970297029703</v>
      </c>
    </row>
    <row r="6470" spans="4:13" x14ac:dyDescent="0.2">
      <c r="D6470" s="175"/>
      <c r="E6470" s="4" t="s">
        <v>44</v>
      </c>
      <c r="F6470" s="6"/>
      <c r="G6470" s="5">
        <v>114</v>
      </c>
      <c r="H6470" s="32">
        <v>0.87719298245599997</v>
      </c>
      <c r="I6470" s="12">
        <v>8.7719298245609991</v>
      </c>
      <c r="J6470" s="12">
        <v>66.666666666666998</v>
      </c>
      <c r="K6470" s="12">
        <v>6.1403508771929998</v>
      </c>
      <c r="L6470" s="12">
        <v>12.280701754386</v>
      </c>
      <c r="M6470" s="34">
        <v>5.2631578947369997</v>
      </c>
    </row>
    <row r="6471" spans="4:13" x14ac:dyDescent="0.2">
      <c r="D6471" s="175"/>
      <c r="E6471" s="4" t="s">
        <v>45</v>
      </c>
      <c r="F6471" s="6"/>
      <c r="G6471" s="5">
        <v>83</v>
      </c>
      <c r="H6471" s="32">
        <v>2.409638554217</v>
      </c>
      <c r="I6471" s="28">
        <v>16.867469879518001</v>
      </c>
      <c r="J6471" s="61">
        <v>50.602409638554001</v>
      </c>
      <c r="K6471" s="12">
        <v>3.6144578313250002</v>
      </c>
      <c r="L6471" s="28">
        <v>20.481927710842999</v>
      </c>
      <c r="M6471" s="34">
        <v>6.0240963855420002</v>
      </c>
    </row>
    <row r="6472" spans="4:13" x14ac:dyDescent="0.2">
      <c r="D6472" s="174" t="s">
        <v>37</v>
      </c>
      <c r="E6472" s="20" t="s">
        <v>77</v>
      </c>
      <c r="F6472" s="22"/>
      <c r="G6472" s="21">
        <v>593</v>
      </c>
      <c r="H6472" s="51">
        <v>3.2040472175380001</v>
      </c>
      <c r="I6472" s="19">
        <v>12.816188870152001</v>
      </c>
      <c r="J6472" s="19">
        <v>67.116357504215998</v>
      </c>
      <c r="K6472" s="19">
        <v>6.7453625632380003</v>
      </c>
      <c r="L6472" s="19">
        <v>7.4198988195620004</v>
      </c>
      <c r="M6472" s="50">
        <v>2.6981450252950001</v>
      </c>
    </row>
    <row r="6473" spans="4:13" x14ac:dyDescent="0.2">
      <c r="D6473" s="175"/>
      <c r="E6473" s="4" t="s">
        <v>39</v>
      </c>
      <c r="F6473" s="6"/>
      <c r="G6473" s="5">
        <v>27</v>
      </c>
      <c r="H6473" s="75">
        <v>11.111111111111001</v>
      </c>
      <c r="I6473" s="12">
        <v>7.4074074074069998</v>
      </c>
      <c r="J6473" s="12">
        <v>66.666666666666998</v>
      </c>
      <c r="K6473" s="12">
        <v>7.4074074074069998</v>
      </c>
      <c r="L6473" s="12">
        <v>7.4074074074069998</v>
      </c>
      <c r="M6473" s="62">
        <v>0</v>
      </c>
    </row>
    <row r="6474" spans="4:13" x14ac:dyDescent="0.2">
      <c r="D6474" s="175"/>
      <c r="E6474" s="4" t="s">
        <v>40</v>
      </c>
      <c r="F6474" s="6"/>
      <c r="G6474" s="5">
        <v>74</v>
      </c>
      <c r="H6474" s="32">
        <v>1.351351351351</v>
      </c>
      <c r="I6474" s="12">
        <v>9.4594594594589996</v>
      </c>
      <c r="J6474" s="12">
        <v>68.918918918919005</v>
      </c>
      <c r="K6474" s="12">
        <v>5.4054054054050003</v>
      </c>
      <c r="L6474" s="12">
        <v>12.162162162162</v>
      </c>
      <c r="M6474" s="34">
        <v>2.7027027027030002</v>
      </c>
    </row>
    <row r="6475" spans="4:13" x14ac:dyDescent="0.2">
      <c r="D6475" s="175"/>
      <c r="E6475" s="4" t="s">
        <v>41</v>
      </c>
      <c r="F6475" s="6"/>
      <c r="G6475" s="5">
        <v>96</v>
      </c>
      <c r="H6475" s="32">
        <v>1.041666666667</v>
      </c>
      <c r="I6475" s="12">
        <v>12.5</v>
      </c>
      <c r="J6475" s="12">
        <v>63.541666666666998</v>
      </c>
      <c r="K6475" s="12">
        <v>9.375</v>
      </c>
      <c r="L6475" s="12">
        <v>13.541666666667</v>
      </c>
      <c r="M6475" s="62">
        <v>0</v>
      </c>
    </row>
    <row r="6476" spans="4:13" x14ac:dyDescent="0.2">
      <c r="D6476" s="175"/>
      <c r="E6476" s="4" t="s">
        <v>42</v>
      </c>
      <c r="F6476" s="6"/>
      <c r="G6476" s="5">
        <v>97</v>
      </c>
      <c r="H6476" s="32">
        <v>5.1546391752579996</v>
      </c>
      <c r="I6476" s="12">
        <v>11.340206185567</v>
      </c>
      <c r="J6476" s="28">
        <v>73.195876288660003</v>
      </c>
      <c r="K6476" s="12">
        <v>4.1237113402060004</v>
      </c>
      <c r="L6476" s="33">
        <v>5.1546391752579996</v>
      </c>
      <c r="M6476" s="34">
        <v>1.0309278350519999</v>
      </c>
    </row>
    <row r="6477" spans="4:13" x14ac:dyDescent="0.2">
      <c r="D6477" s="175"/>
      <c r="E6477" s="4" t="s">
        <v>43</v>
      </c>
      <c r="F6477" s="6"/>
      <c r="G6477" s="5">
        <v>103</v>
      </c>
      <c r="H6477" s="32">
        <v>2.9126213592229999</v>
      </c>
      <c r="I6477" s="12">
        <v>10.679611650485</v>
      </c>
      <c r="J6477" s="28">
        <v>74.757281553398002</v>
      </c>
      <c r="K6477" s="12">
        <v>3.8834951456310001</v>
      </c>
      <c r="L6477" s="33">
        <v>3.8834951456310001</v>
      </c>
      <c r="M6477" s="34">
        <v>3.8834951456310001</v>
      </c>
    </row>
    <row r="6478" spans="4:13" x14ac:dyDescent="0.2">
      <c r="D6478" s="175"/>
      <c r="E6478" s="4" t="s">
        <v>44</v>
      </c>
      <c r="F6478" s="6"/>
      <c r="G6478" s="5">
        <v>109</v>
      </c>
      <c r="H6478" s="32">
        <v>2.7522935779819999</v>
      </c>
      <c r="I6478" s="12">
        <v>16.513761467889999</v>
      </c>
      <c r="J6478" s="12">
        <v>62.385321100916997</v>
      </c>
      <c r="K6478" s="12">
        <v>9.1743119266060003</v>
      </c>
      <c r="L6478" s="33">
        <v>5.5045871559629997</v>
      </c>
      <c r="M6478" s="34">
        <v>3.669724770642</v>
      </c>
    </row>
    <row r="6479" spans="4:13" x14ac:dyDescent="0.2">
      <c r="D6479" s="176"/>
      <c r="E6479" s="59" t="s">
        <v>45</v>
      </c>
      <c r="F6479" s="60"/>
      <c r="G6479" s="56">
        <v>87</v>
      </c>
      <c r="H6479" s="83">
        <v>3.4482758620689999</v>
      </c>
      <c r="I6479" s="102">
        <v>17.241379310345</v>
      </c>
      <c r="J6479" s="95">
        <v>59.770114942528998</v>
      </c>
      <c r="K6479" s="47">
        <v>8.0459770114939992</v>
      </c>
      <c r="L6479" s="95">
        <v>5.7471264367819996</v>
      </c>
      <c r="M6479" s="85">
        <v>5.7471264367819996</v>
      </c>
    </row>
    <row r="6481" spans="2:12" x14ac:dyDescent="0.2">
      <c r="B6481" s="43" t="str">
        <f xml:space="preserve"> HYPERLINK("#'目次'!B241", "[235]")</f>
        <v>[235]</v>
      </c>
      <c r="C6481" s="31" t="s">
        <v>450</v>
      </c>
    </row>
    <row r="6485" spans="2:12" ht="24" x14ac:dyDescent="0.2">
      <c r="D6485" s="177"/>
      <c r="E6485" s="178"/>
      <c r="F6485" s="178"/>
      <c r="G6485" s="40" t="s">
        <v>14</v>
      </c>
      <c r="H6485" s="42" t="s">
        <v>451</v>
      </c>
      <c r="I6485" s="15" t="s">
        <v>452</v>
      </c>
      <c r="J6485" s="15" t="s">
        <v>453</v>
      </c>
      <c r="K6485" s="15" t="s">
        <v>420</v>
      </c>
      <c r="L6485" s="44" t="s">
        <v>17</v>
      </c>
    </row>
    <row r="6486" spans="2:12" x14ac:dyDescent="0.2">
      <c r="D6486" s="179"/>
      <c r="E6486" s="180"/>
      <c r="F6486" s="180"/>
      <c r="G6486" s="39"/>
      <c r="H6486" s="41"/>
      <c r="I6486" s="14"/>
      <c r="J6486" s="14"/>
      <c r="K6486" s="14"/>
      <c r="L6486" s="38"/>
    </row>
    <row r="6487" spans="2:12" x14ac:dyDescent="0.2">
      <c r="D6487" s="58"/>
      <c r="E6487" s="53" t="s">
        <v>14</v>
      </c>
      <c r="F6487" s="52"/>
      <c r="G6487" s="37">
        <v>1222</v>
      </c>
      <c r="H6487" s="24">
        <v>4.6644844517179997</v>
      </c>
      <c r="I6487" s="24">
        <v>17.430441898527</v>
      </c>
      <c r="J6487" s="24">
        <v>58.019639934533998</v>
      </c>
      <c r="K6487" s="24">
        <v>18.166939443535</v>
      </c>
      <c r="L6487" s="68">
        <v>1.7184942716860001</v>
      </c>
    </row>
    <row r="6488" spans="2:12" x14ac:dyDescent="0.2">
      <c r="D6488" s="174" t="s">
        <v>18</v>
      </c>
      <c r="E6488" s="20" t="s">
        <v>19</v>
      </c>
      <c r="F6488" s="22"/>
      <c r="G6488" s="21">
        <v>57</v>
      </c>
      <c r="H6488" s="51">
        <v>1.7543859649119999</v>
      </c>
      <c r="I6488" s="88">
        <v>24.561403508771999</v>
      </c>
      <c r="J6488" s="19">
        <v>54.385964912280997</v>
      </c>
      <c r="K6488" s="19">
        <v>19.298245614035</v>
      </c>
      <c r="L6488" s="100">
        <v>0</v>
      </c>
    </row>
    <row r="6489" spans="2:12" x14ac:dyDescent="0.2">
      <c r="D6489" s="175"/>
      <c r="E6489" s="4" t="s">
        <v>20</v>
      </c>
      <c r="F6489" s="6"/>
      <c r="G6489" s="5">
        <v>84</v>
      </c>
      <c r="H6489" s="32">
        <v>4.7619047619049999</v>
      </c>
      <c r="I6489" s="12">
        <v>19.047619047619001</v>
      </c>
      <c r="J6489" s="33">
        <v>48.809523809524002</v>
      </c>
      <c r="K6489" s="28">
        <v>23.809523809523998</v>
      </c>
      <c r="L6489" s="34">
        <v>3.5714285714290002</v>
      </c>
    </row>
    <row r="6490" spans="2:12" x14ac:dyDescent="0.2">
      <c r="D6490" s="175"/>
      <c r="E6490" s="4" t="s">
        <v>21</v>
      </c>
      <c r="F6490" s="6"/>
      <c r="G6490" s="5">
        <v>487</v>
      </c>
      <c r="H6490" s="32">
        <v>5.3388090349080004</v>
      </c>
      <c r="I6490" s="12">
        <v>18.275154004107002</v>
      </c>
      <c r="J6490" s="12">
        <v>56.05749486653</v>
      </c>
      <c r="K6490" s="12">
        <v>19.301848049280999</v>
      </c>
      <c r="L6490" s="34">
        <v>1.026694045175</v>
      </c>
    </row>
    <row r="6491" spans="2:12" x14ac:dyDescent="0.2">
      <c r="D6491" s="175"/>
      <c r="E6491" s="4" t="s">
        <v>22</v>
      </c>
      <c r="F6491" s="6"/>
      <c r="G6491" s="5">
        <v>35</v>
      </c>
      <c r="H6491" s="32">
        <v>5.7142857142860004</v>
      </c>
      <c r="I6491" s="12">
        <v>17.142857142857</v>
      </c>
      <c r="J6491" s="33">
        <v>51.428571428570997</v>
      </c>
      <c r="K6491" s="12">
        <v>20</v>
      </c>
      <c r="L6491" s="34">
        <v>5.7142857142860004</v>
      </c>
    </row>
    <row r="6492" spans="2:12" x14ac:dyDescent="0.2">
      <c r="D6492" s="175"/>
      <c r="E6492" s="4" t="s">
        <v>23</v>
      </c>
      <c r="F6492" s="6"/>
      <c r="G6492" s="5">
        <v>143</v>
      </c>
      <c r="H6492" s="32">
        <v>3.4965034965030002</v>
      </c>
      <c r="I6492" s="12">
        <v>14.685314685314999</v>
      </c>
      <c r="J6492" s="12">
        <v>57.342657342656999</v>
      </c>
      <c r="K6492" s="12">
        <v>20.979020979021001</v>
      </c>
      <c r="L6492" s="34">
        <v>3.4965034965030002</v>
      </c>
    </row>
    <row r="6493" spans="2:12" x14ac:dyDescent="0.2">
      <c r="D6493" s="175"/>
      <c r="E6493" s="4" t="s">
        <v>24</v>
      </c>
      <c r="F6493" s="6"/>
      <c r="G6493" s="5">
        <v>187</v>
      </c>
      <c r="H6493" s="32">
        <v>5.8823529411760003</v>
      </c>
      <c r="I6493" s="12">
        <v>20.855614973262</v>
      </c>
      <c r="J6493" s="12">
        <v>62.566844919786</v>
      </c>
      <c r="K6493" s="33">
        <v>9.6256684491980007</v>
      </c>
      <c r="L6493" s="34">
        <v>1.069518716578</v>
      </c>
    </row>
    <row r="6494" spans="2:12" x14ac:dyDescent="0.2">
      <c r="D6494" s="175"/>
      <c r="E6494" s="4" t="s">
        <v>25</v>
      </c>
      <c r="F6494" s="6"/>
      <c r="G6494" s="5">
        <v>71</v>
      </c>
      <c r="H6494" s="32">
        <v>2.8169014084509998</v>
      </c>
      <c r="I6494" s="12">
        <v>18.309859154929999</v>
      </c>
      <c r="J6494" s="12">
        <v>60.563380281690002</v>
      </c>
      <c r="K6494" s="12">
        <v>18.309859154929999</v>
      </c>
      <c r="L6494" s="62">
        <v>0</v>
      </c>
    </row>
    <row r="6495" spans="2:12" x14ac:dyDescent="0.2">
      <c r="D6495" s="175"/>
      <c r="E6495" s="4" t="s">
        <v>26</v>
      </c>
      <c r="F6495" s="6"/>
      <c r="G6495" s="5">
        <v>30</v>
      </c>
      <c r="H6495" s="75">
        <v>10</v>
      </c>
      <c r="I6495" s="61">
        <v>6.666666666667</v>
      </c>
      <c r="J6495" s="28">
        <v>63.333333333333002</v>
      </c>
      <c r="K6495" s="12">
        <v>20</v>
      </c>
      <c r="L6495" s="62">
        <v>0</v>
      </c>
    </row>
    <row r="6496" spans="2:12" x14ac:dyDescent="0.2">
      <c r="D6496" s="175"/>
      <c r="E6496" s="4" t="s">
        <v>27</v>
      </c>
      <c r="F6496" s="6"/>
      <c r="G6496" s="5">
        <v>70</v>
      </c>
      <c r="H6496" s="32">
        <v>4.2857142857139996</v>
      </c>
      <c r="I6496" s="33">
        <v>10</v>
      </c>
      <c r="J6496" s="28">
        <v>65.714285714286007</v>
      </c>
      <c r="K6496" s="12">
        <v>17.142857142857</v>
      </c>
      <c r="L6496" s="34">
        <v>2.8571428571430002</v>
      </c>
    </row>
    <row r="6497" spans="4:12" x14ac:dyDescent="0.2">
      <c r="D6497" s="175"/>
      <c r="E6497" s="4" t="s">
        <v>28</v>
      </c>
      <c r="F6497" s="6"/>
      <c r="G6497" s="5">
        <v>51</v>
      </c>
      <c r="H6497" s="63">
        <v>0</v>
      </c>
      <c r="I6497" s="33">
        <v>11.764705882353001</v>
      </c>
      <c r="J6497" s="49">
        <v>68.627450980391998</v>
      </c>
      <c r="K6497" s="12">
        <v>17.647058823529001</v>
      </c>
      <c r="L6497" s="34">
        <v>1.9607843137250001</v>
      </c>
    </row>
    <row r="6498" spans="4:12" x14ac:dyDescent="0.2">
      <c r="D6498" s="175"/>
      <c r="E6498" s="4" t="s">
        <v>29</v>
      </c>
      <c r="F6498" s="6"/>
      <c r="G6498" s="5">
        <v>7</v>
      </c>
      <c r="H6498" s="63">
        <v>0</v>
      </c>
      <c r="I6498" s="87">
        <v>0</v>
      </c>
      <c r="J6498" s="12">
        <v>57.142857142856997</v>
      </c>
      <c r="K6498" s="49">
        <v>28.571428571428999</v>
      </c>
      <c r="L6498" s="107">
        <v>14.285714285714</v>
      </c>
    </row>
    <row r="6499" spans="4:12" x14ac:dyDescent="0.2">
      <c r="D6499" s="174" t="s">
        <v>30</v>
      </c>
      <c r="E6499" s="20" t="s">
        <v>31</v>
      </c>
      <c r="F6499" s="22"/>
      <c r="G6499" s="21">
        <v>393</v>
      </c>
      <c r="H6499" s="51">
        <v>5.5979643765900002</v>
      </c>
      <c r="I6499" s="19">
        <v>17.811704834606001</v>
      </c>
      <c r="J6499" s="19">
        <v>56.743002544528998</v>
      </c>
      <c r="K6499" s="19">
        <v>19.083969465649002</v>
      </c>
      <c r="L6499" s="50">
        <v>0.76335877862599999</v>
      </c>
    </row>
    <row r="6500" spans="4:12" x14ac:dyDescent="0.2">
      <c r="D6500" s="175"/>
      <c r="E6500" s="4" t="s">
        <v>32</v>
      </c>
      <c r="F6500" s="6"/>
      <c r="G6500" s="5">
        <v>352</v>
      </c>
      <c r="H6500" s="32">
        <v>2.8409090909089998</v>
      </c>
      <c r="I6500" s="12">
        <v>18.75</v>
      </c>
      <c r="J6500" s="12">
        <v>56.818181818181998</v>
      </c>
      <c r="K6500" s="12">
        <v>19.034090909090999</v>
      </c>
      <c r="L6500" s="34">
        <v>2.556818181818</v>
      </c>
    </row>
    <row r="6501" spans="4:12" x14ac:dyDescent="0.2">
      <c r="D6501" s="175"/>
      <c r="E6501" s="4" t="s">
        <v>33</v>
      </c>
      <c r="F6501" s="6"/>
      <c r="G6501" s="5">
        <v>388</v>
      </c>
      <c r="H6501" s="32">
        <v>5.4123711340209999</v>
      </c>
      <c r="I6501" s="12">
        <v>15.721649484536</v>
      </c>
      <c r="J6501" s="12">
        <v>59.020618556701002</v>
      </c>
      <c r="K6501" s="12">
        <v>17.525773195875999</v>
      </c>
      <c r="L6501" s="34">
        <v>2.319587628866</v>
      </c>
    </row>
    <row r="6502" spans="4:12" x14ac:dyDescent="0.2">
      <c r="D6502" s="175"/>
      <c r="E6502" s="4" t="s">
        <v>34</v>
      </c>
      <c r="F6502" s="6"/>
      <c r="G6502" s="5">
        <v>89</v>
      </c>
      <c r="H6502" s="32">
        <v>4.4943820224720001</v>
      </c>
      <c r="I6502" s="12">
        <v>17.977528089888001</v>
      </c>
      <c r="J6502" s="28">
        <v>64.044943820225001</v>
      </c>
      <c r="K6502" s="12">
        <v>13.483146067416</v>
      </c>
      <c r="L6502" s="62">
        <v>0</v>
      </c>
    </row>
    <row r="6503" spans="4:12" x14ac:dyDescent="0.2">
      <c r="D6503" s="174" t="s">
        <v>35</v>
      </c>
      <c r="E6503" s="20" t="s">
        <v>36</v>
      </c>
      <c r="F6503" s="22"/>
      <c r="G6503" s="21">
        <v>629</v>
      </c>
      <c r="H6503" s="51">
        <v>5.7233704292530003</v>
      </c>
      <c r="I6503" s="19">
        <v>14.626391096979001</v>
      </c>
      <c r="J6503" s="19">
        <v>60.731319554849001</v>
      </c>
      <c r="K6503" s="19">
        <v>17.965023847377001</v>
      </c>
      <c r="L6503" s="50">
        <v>0.95389507154200004</v>
      </c>
    </row>
    <row r="6504" spans="4:12" x14ac:dyDescent="0.2">
      <c r="D6504" s="175"/>
      <c r="E6504" s="4" t="s">
        <v>37</v>
      </c>
      <c r="F6504" s="6"/>
      <c r="G6504" s="5">
        <v>593</v>
      </c>
      <c r="H6504" s="32">
        <v>3.5413153457000002</v>
      </c>
      <c r="I6504" s="12">
        <v>20.404721753794</v>
      </c>
      <c r="J6504" s="12">
        <v>55.143338954469002</v>
      </c>
      <c r="K6504" s="12">
        <v>18.381112984823002</v>
      </c>
      <c r="L6504" s="34">
        <v>2.5295109612140001</v>
      </c>
    </row>
    <row r="6505" spans="4:12" x14ac:dyDescent="0.2">
      <c r="D6505" s="174" t="s">
        <v>38</v>
      </c>
      <c r="E6505" s="20" t="s">
        <v>39</v>
      </c>
      <c r="F6505" s="22"/>
      <c r="G6505" s="21">
        <v>64</v>
      </c>
      <c r="H6505" s="51">
        <v>3.125</v>
      </c>
      <c r="I6505" s="98">
        <v>6.25</v>
      </c>
      <c r="J6505" s="19">
        <v>53.125</v>
      </c>
      <c r="K6505" s="105">
        <v>35.9375</v>
      </c>
      <c r="L6505" s="50">
        <v>1.5625</v>
      </c>
    </row>
    <row r="6506" spans="4:12" x14ac:dyDescent="0.2">
      <c r="D6506" s="175"/>
      <c r="E6506" s="4" t="s">
        <v>40</v>
      </c>
      <c r="F6506" s="6"/>
      <c r="G6506" s="5">
        <v>147</v>
      </c>
      <c r="H6506" s="32">
        <v>2.7210884353739999</v>
      </c>
      <c r="I6506" s="61">
        <v>6.8027210884349998</v>
      </c>
      <c r="J6506" s="33">
        <v>49.659863945578003</v>
      </c>
      <c r="K6506" s="49">
        <v>40.136054421769003</v>
      </c>
      <c r="L6506" s="34">
        <v>0.68027210884400002</v>
      </c>
    </row>
    <row r="6507" spans="4:12" x14ac:dyDescent="0.2">
      <c r="D6507" s="175"/>
      <c r="E6507" s="4" t="s">
        <v>41</v>
      </c>
      <c r="F6507" s="6"/>
      <c r="G6507" s="5">
        <v>204</v>
      </c>
      <c r="H6507" s="32">
        <v>2.4509803921570001</v>
      </c>
      <c r="I6507" s="12">
        <v>17.647058823529001</v>
      </c>
      <c r="J6507" s="33">
        <v>52.941176470587997</v>
      </c>
      <c r="K6507" s="28">
        <v>26.470588235293999</v>
      </c>
      <c r="L6507" s="34">
        <v>0.49019607843099999</v>
      </c>
    </row>
    <row r="6508" spans="4:12" x14ac:dyDescent="0.2">
      <c r="D6508" s="175"/>
      <c r="E6508" s="4" t="s">
        <v>42</v>
      </c>
      <c r="F6508" s="6"/>
      <c r="G6508" s="5">
        <v>210</v>
      </c>
      <c r="H6508" s="32">
        <v>4.2857142857139996</v>
      </c>
      <c r="I6508" s="12">
        <v>16.190476190476002</v>
      </c>
      <c r="J6508" s="28">
        <v>63.333333333333002</v>
      </c>
      <c r="K6508" s="12">
        <v>14.285714285714</v>
      </c>
      <c r="L6508" s="34">
        <v>1.9047619047619999</v>
      </c>
    </row>
    <row r="6509" spans="4:12" x14ac:dyDescent="0.2">
      <c r="D6509" s="175"/>
      <c r="E6509" s="4" t="s">
        <v>43</v>
      </c>
      <c r="F6509" s="6"/>
      <c r="G6509" s="5">
        <v>204</v>
      </c>
      <c r="H6509" s="32">
        <v>2.9411764705880001</v>
      </c>
      <c r="I6509" s="12">
        <v>17.647058823529001</v>
      </c>
      <c r="J6509" s="28">
        <v>63.235294117647001</v>
      </c>
      <c r="K6509" s="12">
        <v>15.196078431373</v>
      </c>
      <c r="L6509" s="34">
        <v>0.98039215686299996</v>
      </c>
    </row>
    <row r="6510" spans="4:12" x14ac:dyDescent="0.2">
      <c r="D6510" s="175"/>
      <c r="E6510" s="4" t="s">
        <v>44</v>
      </c>
      <c r="F6510" s="6"/>
      <c r="G6510" s="5">
        <v>223</v>
      </c>
      <c r="H6510" s="32">
        <v>5.8295964125559996</v>
      </c>
      <c r="I6510" s="28">
        <v>26.905829596413</v>
      </c>
      <c r="J6510" s="12">
        <v>55.605381165918999</v>
      </c>
      <c r="K6510" s="33">
        <v>8.9686098654710005</v>
      </c>
      <c r="L6510" s="34">
        <v>2.690582959641</v>
      </c>
    </row>
    <row r="6511" spans="4:12" x14ac:dyDescent="0.2">
      <c r="D6511" s="176"/>
      <c r="E6511" s="59" t="s">
        <v>45</v>
      </c>
      <c r="F6511" s="60"/>
      <c r="G6511" s="56">
        <v>170</v>
      </c>
      <c r="H6511" s="132">
        <v>10.588235294118</v>
      </c>
      <c r="I6511" s="47">
        <v>19.411764705882</v>
      </c>
      <c r="J6511" s="102">
        <v>63.529411764705998</v>
      </c>
      <c r="K6511" s="92">
        <v>2.9411764705880001</v>
      </c>
      <c r="L6511" s="85">
        <v>3.5294117647059999</v>
      </c>
    </row>
    <row r="6513" spans="2:12" x14ac:dyDescent="0.2">
      <c r="B6513" s="43" t="str">
        <f xml:space="preserve"> HYPERLINK("#'目次'!B242", "[236]")</f>
        <v>[236]</v>
      </c>
      <c r="C6513" s="31" t="s">
        <v>450</v>
      </c>
    </row>
    <row r="6517" spans="2:12" ht="24" x14ac:dyDescent="0.2">
      <c r="D6517" s="177"/>
      <c r="E6517" s="178"/>
      <c r="F6517" s="178"/>
      <c r="G6517" s="40" t="s">
        <v>14</v>
      </c>
      <c r="H6517" s="42" t="s">
        <v>451</v>
      </c>
      <c r="I6517" s="15" t="s">
        <v>452</v>
      </c>
      <c r="J6517" s="15" t="s">
        <v>453</v>
      </c>
      <c r="K6517" s="15" t="s">
        <v>420</v>
      </c>
      <c r="L6517" s="44" t="s">
        <v>17</v>
      </c>
    </row>
    <row r="6518" spans="2:12" x14ac:dyDescent="0.2">
      <c r="D6518" s="179"/>
      <c r="E6518" s="180"/>
      <c r="F6518" s="180"/>
      <c r="G6518" s="39"/>
      <c r="H6518" s="41"/>
      <c r="I6518" s="14"/>
      <c r="J6518" s="14"/>
      <c r="K6518" s="14"/>
      <c r="L6518" s="38"/>
    </row>
    <row r="6519" spans="2:12" x14ac:dyDescent="0.2">
      <c r="D6519" s="58"/>
      <c r="E6519" s="53" t="s">
        <v>14</v>
      </c>
      <c r="F6519" s="52"/>
      <c r="G6519" s="37">
        <v>1222</v>
      </c>
      <c r="H6519" s="24">
        <v>4.6644844517179997</v>
      </c>
      <c r="I6519" s="24">
        <v>17.430441898527</v>
      </c>
      <c r="J6519" s="24">
        <v>58.019639934533998</v>
      </c>
      <c r="K6519" s="24">
        <v>18.166939443535</v>
      </c>
      <c r="L6519" s="68">
        <v>1.7184942716860001</v>
      </c>
    </row>
    <row r="6520" spans="2:12" x14ac:dyDescent="0.2">
      <c r="D6520" s="174" t="s">
        <v>52</v>
      </c>
      <c r="E6520" s="20" t="s">
        <v>53</v>
      </c>
      <c r="F6520" s="22"/>
      <c r="G6520" s="21">
        <v>15</v>
      </c>
      <c r="H6520" s="51">
        <v>6.666666666667</v>
      </c>
      <c r="I6520" s="19">
        <v>13.333333333333</v>
      </c>
      <c r="J6520" s="19">
        <v>60</v>
      </c>
      <c r="K6520" s="19">
        <v>20</v>
      </c>
      <c r="L6520" s="100">
        <v>0</v>
      </c>
    </row>
    <row r="6521" spans="2:12" ht="24" x14ac:dyDescent="0.2">
      <c r="D6521" s="175"/>
      <c r="E6521" s="4" t="s">
        <v>54</v>
      </c>
      <c r="F6521" s="6"/>
      <c r="G6521" s="5">
        <v>122</v>
      </c>
      <c r="H6521" s="32">
        <v>8.1967213114750006</v>
      </c>
      <c r="I6521" s="49">
        <v>27.868852459016001</v>
      </c>
      <c r="J6521" s="61">
        <v>46.721311475409998</v>
      </c>
      <c r="K6521" s="12">
        <v>16.393442622951</v>
      </c>
      <c r="L6521" s="34">
        <v>0.81967213114799997</v>
      </c>
    </row>
    <row r="6522" spans="2:12" x14ac:dyDescent="0.2">
      <c r="D6522" s="175"/>
      <c r="E6522" s="4" t="s">
        <v>55</v>
      </c>
      <c r="F6522" s="6"/>
      <c r="G6522" s="5">
        <v>43</v>
      </c>
      <c r="H6522" s="32">
        <v>2.3255813953489999</v>
      </c>
      <c r="I6522" s="12">
        <v>16.279069767442</v>
      </c>
      <c r="J6522" s="12">
        <v>58.139534883720998</v>
      </c>
      <c r="K6522" s="28">
        <v>23.255813953488001</v>
      </c>
      <c r="L6522" s="62">
        <v>0</v>
      </c>
    </row>
    <row r="6523" spans="2:12" x14ac:dyDescent="0.2">
      <c r="D6523" s="175"/>
      <c r="E6523" s="4" t="s">
        <v>56</v>
      </c>
      <c r="F6523" s="6"/>
      <c r="G6523" s="5">
        <v>60</v>
      </c>
      <c r="H6523" s="32">
        <v>6.666666666667</v>
      </c>
      <c r="I6523" s="12">
        <v>16.666666666666998</v>
      </c>
      <c r="J6523" s="28">
        <v>66.666666666666998</v>
      </c>
      <c r="K6523" s="33">
        <v>8.333333333333</v>
      </c>
      <c r="L6523" s="34">
        <v>1.666666666667</v>
      </c>
    </row>
    <row r="6524" spans="2:12" x14ac:dyDescent="0.2">
      <c r="D6524" s="175"/>
      <c r="E6524" s="4" t="s">
        <v>57</v>
      </c>
      <c r="F6524" s="6"/>
      <c r="G6524" s="5">
        <v>286</v>
      </c>
      <c r="H6524" s="32">
        <v>4.1958041958040004</v>
      </c>
      <c r="I6524" s="12">
        <v>15.384615384615</v>
      </c>
      <c r="J6524" s="12">
        <v>56.993006993007</v>
      </c>
      <c r="K6524" s="12">
        <v>22.727272727273</v>
      </c>
      <c r="L6524" s="34">
        <v>0.69930069930100003</v>
      </c>
    </row>
    <row r="6525" spans="2:12" x14ac:dyDescent="0.2">
      <c r="D6525" s="175"/>
      <c r="E6525" s="4" t="s">
        <v>58</v>
      </c>
      <c r="F6525" s="6"/>
      <c r="G6525" s="5">
        <v>129</v>
      </c>
      <c r="H6525" s="32">
        <v>2.3255813953489999</v>
      </c>
      <c r="I6525" s="12">
        <v>13.953488372093</v>
      </c>
      <c r="J6525" s="12">
        <v>62.015503875969003</v>
      </c>
      <c r="K6525" s="12">
        <v>20.930232558139998</v>
      </c>
      <c r="L6525" s="34">
        <v>0.77519379845000003</v>
      </c>
    </row>
    <row r="6526" spans="2:12" x14ac:dyDescent="0.2">
      <c r="D6526" s="175"/>
      <c r="E6526" s="4" t="s">
        <v>59</v>
      </c>
      <c r="F6526" s="6"/>
      <c r="G6526" s="5">
        <v>195</v>
      </c>
      <c r="H6526" s="32">
        <v>2.564102564103</v>
      </c>
      <c r="I6526" s="12">
        <v>12.820512820513001</v>
      </c>
      <c r="J6526" s="28">
        <v>63.589743589744003</v>
      </c>
      <c r="K6526" s="12">
        <v>18.461538461538002</v>
      </c>
      <c r="L6526" s="34">
        <v>2.564102564103</v>
      </c>
    </row>
    <row r="6527" spans="2:12" x14ac:dyDescent="0.2">
      <c r="D6527" s="175"/>
      <c r="E6527" s="4" t="s">
        <v>60</v>
      </c>
      <c r="F6527" s="6"/>
      <c r="G6527" s="5">
        <v>176</v>
      </c>
      <c r="H6527" s="32">
        <v>4.5454545454549997</v>
      </c>
      <c r="I6527" s="49">
        <v>29.545454545455001</v>
      </c>
      <c r="J6527" s="12">
        <v>56.25</v>
      </c>
      <c r="K6527" s="61">
        <v>7.386363636364</v>
      </c>
      <c r="L6527" s="34">
        <v>2.2727272727269998</v>
      </c>
    </row>
    <row r="6528" spans="2:12" x14ac:dyDescent="0.2">
      <c r="D6528" s="175"/>
      <c r="E6528" s="4" t="s">
        <v>61</v>
      </c>
      <c r="F6528" s="6"/>
      <c r="G6528" s="5">
        <v>78</v>
      </c>
      <c r="H6528" s="32">
        <v>2.564102564103</v>
      </c>
      <c r="I6528" s="61">
        <v>3.8461538461539999</v>
      </c>
      <c r="J6528" s="61">
        <v>47.435897435896997</v>
      </c>
      <c r="K6528" s="49">
        <v>43.589743589744003</v>
      </c>
      <c r="L6528" s="34">
        <v>2.564102564103</v>
      </c>
    </row>
    <row r="6529" spans="2:12" x14ac:dyDescent="0.2">
      <c r="D6529" s="175"/>
      <c r="E6529" s="4" t="s">
        <v>62</v>
      </c>
      <c r="F6529" s="6"/>
      <c r="G6529" s="5">
        <v>113</v>
      </c>
      <c r="H6529" s="75">
        <v>9.7345132743360008</v>
      </c>
      <c r="I6529" s="12">
        <v>15.929203539823</v>
      </c>
      <c r="J6529" s="28">
        <v>63.716814159291999</v>
      </c>
      <c r="K6529" s="61">
        <v>7.964601769912</v>
      </c>
      <c r="L6529" s="34">
        <v>2.654867256637</v>
      </c>
    </row>
    <row r="6530" spans="2:12" x14ac:dyDescent="0.2">
      <c r="D6530" s="174" t="s">
        <v>63</v>
      </c>
      <c r="E6530" s="20" t="s">
        <v>64</v>
      </c>
      <c r="F6530" s="22"/>
      <c r="G6530" s="21">
        <v>234</v>
      </c>
      <c r="H6530" s="51">
        <v>6.8376068376069998</v>
      </c>
      <c r="I6530" s="19">
        <v>14.957264957265</v>
      </c>
      <c r="J6530" s="19">
        <v>56.410256410255997</v>
      </c>
      <c r="K6530" s="19">
        <v>20.08547008547</v>
      </c>
      <c r="L6530" s="50">
        <v>1.709401709402</v>
      </c>
    </row>
    <row r="6531" spans="2:12" x14ac:dyDescent="0.2">
      <c r="D6531" s="175"/>
      <c r="E6531" s="4" t="s">
        <v>65</v>
      </c>
      <c r="F6531" s="6"/>
      <c r="G6531" s="5">
        <v>172</v>
      </c>
      <c r="H6531" s="32">
        <v>3.488372093023</v>
      </c>
      <c r="I6531" s="12">
        <v>15.116279069767</v>
      </c>
      <c r="J6531" s="28">
        <v>64.534883720929997</v>
      </c>
      <c r="K6531" s="12">
        <v>14.534883720930001</v>
      </c>
      <c r="L6531" s="34">
        <v>2.3255813953489999</v>
      </c>
    </row>
    <row r="6532" spans="2:12" x14ac:dyDescent="0.2">
      <c r="D6532" s="175"/>
      <c r="E6532" s="4" t="s">
        <v>66</v>
      </c>
      <c r="F6532" s="6"/>
      <c r="G6532" s="5">
        <v>165</v>
      </c>
      <c r="H6532" s="32">
        <v>3.0303030303030001</v>
      </c>
      <c r="I6532" s="12">
        <v>19.393939393939</v>
      </c>
      <c r="J6532" s="12">
        <v>58.787878787879002</v>
      </c>
      <c r="K6532" s="12">
        <v>17.575757575758001</v>
      </c>
      <c r="L6532" s="34">
        <v>1.2121212121210001</v>
      </c>
    </row>
    <row r="6533" spans="2:12" x14ac:dyDescent="0.2">
      <c r="D6533" s="175"/>
      <c r="E6533" s="4" t="s">
        <v>67</v>
      </c>
      <c r="F6533" s="6"/>
      <c r="G6533" s="5">
        <v>158</v>
      </c>
      <c r="H6533" s="32">
        <v>3.1645569620249998</v>
      </c>
      <c r="I6533" s="12">
        <v>22.151898734176999</v>
      </c>
      <c r="J6533" s="12">
        <v>55.063291139241002</v>
      </c>
      <c r="K6533" s="12">
        <v>18.987341772152</v>
      </c>
      <c r="L6533" s="34">
        <v>0.63291139240500005</v>
      </c>
    </row>
    <row r="6534" spans="2:12" x14ac:dyDescent="0.2">
      <c r="D6534" s="175"/>
      <c r="E6534" s="4" t="s">
        <v>68</v>
      </c>
      <c r="F6534" s="6"/>
      <c r="G6534" s="5">
        <v>112</v>
      </c>
      <c r="H6534" s="32">
        <v>6.25</v>
      </c>
      <c r="I6534" s="12">
        <v>16.071428571428999</v>
      </c>
      <c r="J6534" s="12">
        <v>59.821428571429003</v>
      </c>
      <c r="K6534" s="12">
        <v>16.071428571428999</v>
      </c>
      <c r="L6534" s="34">
        <v>1.785714285714</v>
      </c>
    </row>
    <row r="6535" spans="2:12" x14ac:dyDescent="0.2">
      <c r="D6535" s="175"/>
      <c r="E6535" s="4" t="s">
        <v>69</v>
      </c>
      <c r="F6535" s="6"/>
      <c r="G6535" s="5">
        <v>92</v>
      </c>
      <c r="H6535" s="32">
        <v>2.1739130434780001</v>
      </c>
      <c r="I6535" s="33">
        <v>9.7826086956519998</v>
      </c>
      <c r="J6535" s="12">
        <v>61.956521739129997</v>
      </c>
      <c r="K6535" s="28">
        <v>25</v>
      </c>
      <c r="L6535" s="34">
        <v>1.086956521739</v>
      </c>
    </row>
    <row r="6536" spans="2:12" x14ac:dyDescent="0.2">
      <c r="D6536" s="175"/>
      <c r="E6536" s="4" t="s">
        <v>70</v>
      </c>
      <c r="F6536" s="6"/>
      <c r="G6536" s="5">
        <v>131</v>
      </c>
      <c r="H6536" s="32">
        <v>3.8167938931299998</v>
      </c>
      <c r="I6536" s="12">
        <v>19.083969465649002</v>
      </c>
      <c r="J6536" s="12">
        <v>56.488549618321002</v>
      </c>
      <c r="K6536" s="12">
        <v>20.610687022901001</v>
      </c>
      <c r="L6536" s="62">
        <v>0</v>
      </c>
    </row>
    <row r="6537" spans="2:12" x14ac:dyDescent="0.2">
      <c r="D6537" s="175"/>
      <c r="E6537" s="4" t="s">
        <v>71</v>
      </c>
      <c r="F6537" s="6"/>
      <c r="G6537" s="5">
        <v>71</v>
      </c>
      <c r="H6537" s="32">
        <v>7.0422535211269999</v>
      </c>
      <c r="I6537" s="12">
        <v>14.084507042254</v>
      </c>
      <c r="J6537" s="28">
        <v>64.788732394365994</v>
      </c>
      <c r="K6537" s="33">
        <v>11.267605633803001</v>
      </c>
      <c r="L6537" s="34">
        <v>2.8169014084509998</v>
      </c>
    </row>
    <row r="6538" spans="2:12" x14ac:dyDescent="0.2">
      <c r="D6538" s="176"/>
      <c r="E6538" s="59" t="s">
        <v>72</v>
      </c>
      <c r="F6538" s="60"/>
      <c r="G6538" s="56">
        <v>70</v>
      </c>
      <c r="H6538" s="83">
        <v>8.5714285714289993</v>
      </c>
      <c r="I6538" s="109">
        <v>32.857142857143003</v>
      </c>
      <c r="J6538" s="92">
        <v>45.714285714286</v>
      </c>
      <c r="K6538" s="95">
        <v>11.428571428571001</v>
      </c>
      <c r="L6538" s="85">
        <v>1.4285714285710001</v>
      </c>
    </row>
    <row r="6540" spans="2:12" x14ac:dyDescent="0.2">
      <c r="B6540" s="43" t="str">
        <f xml:space="preserve"> HYPERLINK("#'目次'!B243", "[237]")</f>
        <v>[237]</v>
      </c>
      <c r="C6540" s="31" t="s">
        <v>450</v>
      </c>
    </row>
    <row r="6543" spans="2:12" x14ac:dyDescent="0.2">
      <c r="C6543" s="31" t="s">
        <v>75</v>
      </c>
    </row>
    <row r="6544" spans="2:12" ht="24" x14ac:dyDescent="0.2">
      <c r="D6544" s="177"/>
      <c r="E6544" s="178"/>
      <c r="F6544" s="178"/>
      <c r="G6544" s="40" t="s">
        <v>14</v>
      </c>
      <c r="H6544" s="42" t="s">
        <v>451</v>
      </c>
      <c r="I6544" s="15" t="s">
        <v>452</v>
      </c>
      <c r="J6544" s="15" t="s">
        <v>453</v>
      </c>
      <c r="K6544" s="15" t="s">
        <v>420</v>
      </c>
      <c r="L6544" s="44" t="s">
        <v>17</v>
      </c>
    </row>
    <row r="6545" spans="4:12" x14ac:dyDescent="0.2">
      <c r="D6545" s="179"/>
      <c r="E6545" s="180"/>
      <c r="F6545" s="180"/>
      <c r="G6545" s="39"/>
      <c r="H6545" s="41"/>
      <c r="I6545" s="14"/>
      <c r="J6545" s="14"/>
      <c r="K6545" s="14"/>
      <c r="L6545" s="38"/>
    </row>
    <row r="6546" spans="4:12" x14ac:dyDescent="0.2">
      <c r="D6546" s="58"/>
      <c r="E6546" s="53" t="s">
        <v>14</v>
      </c>
      <c r="F6546" s="52"/>
      <c r="G6546" s="37">
        <v>1222</v>
      </c>
      <c r="H6546" s="24">
        <v>4.6644844517179997</v>
      </c>
      <c r="I6546" s="24">
        <v>17.430441898527</v>
      </c>
      <c r="J6546" s="24">
        <v>58.019639934533998</v>
      </c>
      <c r="K6546" s="24">
        <v>18.166939443535</v>
      </c>
      <c r="L6546" s="68">
        <v>1.7184942716860001</v>
      </c>
    </row>
    <row r="6547" spans="4:12" x14ac:dyDescent="0.2">
      <c r="D6547" s="174" t="s">
        <v>36</v>
      </c>
      <c r="E6547" s="20" t="s">
        <v>76</v>
      </c>
      <c r="F6547" s="22"/>
      <c r="G6547" s="21">
        <v>629</v>
      </c>
      <c r="H6547" s="51">
        <v>5.7233704292530003</v>
      </c>
      <c r="I6547" s="19">
        <v>14.626391096979001</v>
      </c>
      <c r="J6547" s="19">
        <v>60.731319554849001</v>
      </c>
      <c r="K6547" s="19">
        <v>17.965023847377001</v>
      </c>
      <c r="L6547" s="50">
        <v>0.95389507154200004</v>
      </c>
    </row>
    <row r="6548" spans="4:12" x14ac:dyDescent="0.2">
      <c r="D6548" s="175"/>
      <c r="E6548" s="4" t="s">
        <v>39</v>
      </c>
      <c r="F6548" s="6"/>
      <c r="G6548" s="5">
        <v>37</v>
      </c>
      <c r="H6548" s="32">
        <v>2.7027027027030002</v>
      </c>
      <c r="I6548" s="33">
        <v>8.1081081081080004</v>
      </c>
      <c r="J6548" s="12">
        <v>59.459459459458998</v>
      </c>
      <c r="K6548" s="49">
        <v>29.72972972973</v>
      </c>
      <c r="L6548" s="62">
        <v>0</v>
      </c>
    </row>
    <row r="6549" spans="4:12" x14ac:dyDescent="0.2">
      <c r="D6549" s="175"/>
      <c r="E6549" s="4" t="s">
        <v>40</v>
      </c>
      <c r="F6549" s="6"/>
      <c r="G6549" s="5">
        <v>73</v>
      </c>
      <c r="H6549" s="32">
        <v>4.1095890410960001</v>
      </c>
      <c r="I6549" s="33">
        <v>9.5890410958899999</v>
      </c>
      <c r="J6549" s="61">
        <v>46.575342465753003</v>
      </c>
      <c r="K6549" s="49">
        <v>39.726027397259998</v>
      </c>
      <c r="L6549" s="62">
        <v>0</v>
      </c>
    </row>
    <row r="6550" spans="4:12" x14ac:dyDescent="0.2">
      <c r="D6550" s="175"/>
      <c r="E6550" s="4" t="s">
        <v>41</v>
      </c>
      <c r="F6550" s="6"/>
      <c r="G6550" s="5">
        <v>108</v>
      </c>
      <c r="H6550" s="32">
        <v>1.851851851852</v>
      </c>
      <c r="I6550" s="33">
        <v>12.037037037037001</v>
      </c>
      <c r="J6550" s="12">
        <v>61.111111111111001</v>
      </c>
      <c r="K6550" s="28">
        <v>24.074074074074002</v>
      </c>
      <c r="L6550" s="34">
        <v>0.92592592592599998</v>
      </c>
    </row>
    <row r="6551" spans="4:12" x14ac:dyDescent="0.2">
      <c r="D6551" s="175"/>
      <c r="E6551" s="4" t="s">
        <v>42</v>
      </c>
      <c r="F6551" s="6"/>
      <c r="G6551" s="5">
        <v>113</v>
      </c>
      <c r="H6551" s="32">
        <v>4.424778761062</v>
      </c>
      <c r="I6551" s="12">
        <v>15.044247787611001</v>
      </c>
      <c r="J6551" s="28">
        <v>66.371681415929004</v>
      </c>
      <c r="K6551" s="12">
        <v>13.274336283186001</v>
      </c>
      <c r="L6551" s="34">
        <v>0.88495575221199996</v>
      </c>
    </row>
    <row r="6552" spans="4:12" x14ac:dyDescent="0.2">
      <c r="D6552" s="175"/>
      <c r="E6552" s="4" t="s">
        <v>43</v>
      </c>
      <c r="F6552" s="6"/>
      <c r="G6552" s="5">
        <v>101</v>
      </c>
      <c r="H6552" s="32">
        <v>1.9801980198019999</v>
      </c>
      <c r="I6552" s="12">
        <v>18.811881188118999</v>
      </c>
      <c r="J6552" s="12">
        <v>59.405940594058997</v>
      </c>
      <c r="K6552" s="12">
        <v>18.811881188118999</v>
      </c>
      <c r="L6552" s="34">
        <v>0.99009900990099997</v>
      </c>
    </row>
    <row r="6553" spans="4:12" x14ac:dyDescent="0.2">
      <c r="D6553" s="175"/>
      <c r="E6553" s="4" t="s">
        <v>44</v>
      </c>
      <c r="F6553" s="6"/>
      <c r="G6553" s="5">
        <v>114</v>
      </c>
      <c r="H6553" s="32">
        <v>9.6491228070179993</v>
      </c>
      <c r="I6553" s="12">
        <v>19.298245614035</v>
      </c>
      <c r="J6553" s="12">
        <v>62.280701754386001</v>
      </c>
      <c r="K6553" s="33">
        <v>8.7719298245609991</v>
      </c>
      <c r="L6553" s="62">
        <v>0</v>
      </c>
    </row>
    <row r="6554" spans="4:12" x14ac:dyDescent="0.2">
      <c r="D6554" s="175"/>
      <c r="E6554" s="4" t="s">
        <v>45</v>
      </c>
      <c r="F6554" s="6"/>
      <c r="G6554" s="5">
        <v>83</v>
      </c>
      <c r="H6554" s="75">
        <v>14.457831325300999</v>
      </c>
      <c r="I6554" s="12">
        <v>13.253012048193</v>
      </c>
      <c r="J6554" s="28">
        <v>65.060240963854994</v>
      </c>
      <c r="K6554" s="61">
        <v>3.6144578313250002</v>
      </c>
      <c r="L6554" s="34">
        <v>3.6144578313250002</v>
      </c>
    </row>
    <row r="6555" spans="4:12" x14ac:dyDescent="0.2">
      <c r="D6555" s="174" t="s">
        <v>37</v>
      </c>
      <c r="E6555" s="20" t="s">
        <v>77</v>
      </c>
      <c r="F6555" s="22"/>
      <c r="G6555" s="21">
        <v>593</v>
      </c>
      <c r="H6555" s="51">
        <v>3.5413153457000002</v>
      </c>
      <c r="I6555" s="19">
        <v>20.404721753794</v>
      </c>
      <c r="J6555" s="19">
        <v>55.143338954469002</v>
      </c>
      <c r="K6555" s="19">
        <v>18.381112984823002</v>
      </c>
      <c r="L6555" s="50">
        <v>2.5295109612140001</v>
      </c>
    </row>
    <row r="6556" spans="4:12" x14ac:dyDescent="0.2">
      <c r="D6556" s="175"/>
      <c r="E6556" s="4" t="s">
        <v>39</v>
      </c>
      <c r="F6556" s="6"/>
      <c r="G6556" s="5">
        <v>27</v>
      </c>
      <c r="H6556" s="32">
        <v>3.7037037037039999</v>
      </c>
      <c r="I6556" s="61">
        <v>3.7037037037039999</v>
      </c>
      <c r="J6556" s="61">
        <v>44.444444444444002</v>
      </c>
      <c r="K6556" s="49">
        <v>44.444444444444002</v>
      </c>
      <c r="L6556" s="34">
        <v>3.7037037037039999</v>
      </c>
    </row>
    <row r="6557" spans="4:12" x14ac:dyDescent="0.2">
      <c r="D6557" s="175"/>
      <c r="E6557" s="4" t="s">
        <v>40</v>
      </c>
      <c r="F6557" s="6"/>
      <c r="G6557" s="5">
        <v>74</v>
      </c>
      <c r="H6557" s="32">
        <v>1.351351351351</v>
      </c>
      <c r="I6557" s="61">
        <v>4.0540540540540002</v>
      </c>
      <c r="J6557" s="33">
        <v>52.702702702703</v>
      </c>
      <c r="K6557" s="49">
        <v>40.540540540541002</v>
      </c>
      <c r="L6557" s="34">
        <v>1.351351351351</v>
      </c>
    </row>
    <row r="6558" spans="4:12" x14ac:dyDescent="0.2">
      <c r="D6558" s="175"/>
      <c r="E6558" s="4" t="s">
        <v>41</v>
      </c>
      <c r="F6558" s="6"/>
      <c r="G6558" s="5">
        <v>96</v>
      </c>
      <c r="H6558" s="32">
        <v>3.125</v>
      </c>
      <c r="I6558" s="28">
        <v>23.958333333333002</v>
      </c>
      <c r="J6558" s="61">
        <v>43.75</v>
      </c>
      <c r="K6558" s="49">
        <v>29.166666666666998</v>
      </c>
      <c r="L6558" s="62">
        <v>0</v>
      </c>
    </row>
    <row r="6559" spans="4:12" x14ac:dyDescent="0.2">
      <c r="D6559" s="175"/>
      <c r="E6559" s="4" t="s">
        <v>42</v>
      </c>
      <c r="F6559" s="6"/>
      <c r="G6559" s="5">
        <v>97</v>
      </c>
      <c r="H6559" s="32">
        <v>4.1237113402060004</v>
      </c>
      <c r="I6559" s="12">
        <v>17.525773195875999</v>
      </c>
      <c r="J6559" s="12">
        <v>59.793814432989997</v>
      </c>
      <c r="K6559" s="12">
        <v>15.463917525773001</v>
      </c>
      <c r="L6559" s="34">
        <v>3.0927835051549999</v>
      </c>
    </row>
    <row r="6560" spans="4:12" x14ac:dyDescent="0.2">
      <c r="D6560" s="175"/>
      <c r="E6560" s="4" t="s">
        <v>43</v>
      </c>
      <c r="F6560" s="6"/>
      <c r="G6560" s="5">
        <v>103</v>
      </c>
      <c r="H6560" s="32">
        <v>3.8834951456310001</v>
      </c>
      <c r="I6560" s="12">
        <v>16.504854368932001</v>
      </c>
      <c r="J6560" s="28">
        <v>66.990291262135997</v>
      </c>
      <c r="K6560" s="33">
        <v>11.650485436893</v>
      </c>
      <c r="L6560" s="34">
        <v>0.97087378640800004</v>
      </c>
    </row>
    <row r="6561" spans="2:12" x14ac:dyDescent="0.2">
      <c r="D6561" s="175"/>
      <c r="E6561" s="4" t="s">
        <v>44</v>
      </c>
      <c r="F6561" s="6"/>
      <c r="G6561" s="5">
        <v>109</v>
      </c>
      <c r="H6561" s="32">
        <v>1.834862385321</v>
      </c>
      <c r="I6561" s="49">
        <v>34.862385321101002</v>
      </c>
      <c r="J6561" s="33">
        <v>48.623853211008999</v>
      </c>
      <c r="K6561" s="33">
        <v>9.1743119266060003</v>
      </c>
      <c r="L6561" s="34">
        <v>5.5045871559629997</v>
      </c>
    </row>
    <row r="6562" spans="2:12" x14ac:dyDescent="0.2">
      <c r="D6562" s="176"/>
      <c r="E6562" s="59" t="s">
        <v>45</v>
      </c>
      <c r="F6562" s="60"/>
      <c r="G6562" s="56">
        <v>87</v>
      </c>
      <c r="H6562" s="83">
        <v>6.8965517241379999</v>
      </c>
      <c r="I6562" s="102">
        <v>25.287356321838999</v>
      </c>
      <c r="J6562" s="47">
        <v>62.068965517240997</v>
      </c>
      <c r="K6562" s="92">
        <v>2.2988505747130001</v>
      </c>
      <c r="L6562" s="85">
        <v>3.4482758620689999</v>
      </c>
    </row>
    <row r="6564" spans="2:12" x14ac:dyDescent="0.2">
      <c r="B6564" s="43" t="str">
        <f xml:space="preserve"> HYPERLINK("#'目次'!B244", "[238]")</f>
        <v>[238]</v>
      </c>
      <c r="C6564" s="31" t="s">
        <v>456</v>
      </c>
    </row>
    <row r="6568" spans="2:12" ht="24" x14ac:dyDescent="0.2">
      <c r="D6568" s="177"/>
      <c r="E6568" s="178"/>
      <c r="F6568" s="178"/>
      <c r="G6568" s="40" t="s">
        <v>14</v>
      </c>
      <c r="H6568" s="42" t="s">
        <v>451</v>
      </c>
      <c r="I6568" s="15" t="s">
        <v>452</v>
      </c>
      <c r="J6568" s="15" t="s">
        <v>453</v>
      </c>
      <c r="K6568" s="15" t="s">
        <v>420</v>
      </c>
      <c r="L6568" s="44" t="s">
        <v>17</v>
      </c>
    </row>
    <row r="6569" spans="2:12" x14ac:dyDescent="0.2">
      <c r="D6569" s="179"/>
      <c r="E6569" s="180"/>
      <c r="F6569" s="180"/>
      <c r="G6569" s="39"/>
      <c r="H6569" s="41"/>
      <c r="I6569" s="14"/>
      <c r="J6569" s="14"/>
      <c r="K6569" s="14"/>
      <c r="L6569" s="38"/>
    </row>
    <row r="6570" spans="2:12" x14ac:dyDescent="0.2">
      <c r="D6570" s="58"/>
      <c r="E6570" s="53" t="s">
        <v>14</v>
      </c>
      <c r="F6570" s="52"/>
      <c r="G6570" s="37">
        <v>1222</v>
      </c>
      <c r="H6570" s="24">
        <v>0.24549918166900001</v>
      </c>
      <c r="I6570" s="24">
        <v>2.045826513912</v>
      </c>
      <c r="J6570" s="24">
        <v>51.800327332241999</v>
      </c>
      <c r="K6570" s="24">
        <v>40.180032733224003</v>
      </c>
      <c r="L6570" s="68">
        <v>5.7283142389529997</v>
      </c>
    </row>
    <row r="6571" spans="2:12" x14ac:dyDescent="0.2">
      <c r="D6571" s="174" t="s">
        <v>18</v>
      </c>
      <c r="E6571" s="20" t="s">
        <v>19</v>
      </c>
      <c r="F6571" s="22"/>
      <c r="G6571" s="21">
        <v>57</v>
      </c>
      <c r="H6571" s="110">
        <v>0</v>
      </c>
      <c r="I6571" s="19">
        <v>1.7543859649119999</v>
      </c>
      <c r="J6571" s="19">
        <v>47.368421052632002</v>
      </c>
      <c r="K6571" s="19">
        <v>40.350877192981997</v>
      </c>
      <c r="L6571" s="50">
        <v>10.526315789473999</v>
      </c>
    </row>
    <row r="6572" spans="2:12" x14ac:dyDescent="0.2">
      <c r="D6572" s="175"/>
      <c r="E6572" s="4" t="s">
        <v>20</v>
      </c>
      <c r="F6572" s="6"/>
      <c r="G6572" s="5">
        <v>84</v>
      </c>
      <c r="H6572" s="63">
        <v>0</v>
      </c>
      <c r="I6572" s="12">
        <v>1.190476190476</v>
      </c>
      <c r="J6572" s="33">
        <v>42.857142857143003</v>
      </c>
      <c r="K6572" s="28">
        <v>45.238095238094999</v>
      </c>
      <c r="L6572" s="34">
        <v>10.714285714286</v>
      </c>
    </row>
    <row r="6573" spans="2:12" x14ac:dyDescent="0.2">
      <c r="D6573" s="175"/>
      <c r="E6573" s="4" t="s">
        <v>21</v>
      </c>
      <c r="F6573" s="6"/>
      <c r="G6573" s="5">
        <v>487</v>
      </c>
      <c r="H6573" s="32">
        <v>0.41067761806999997</v>
      </c>
      <c r="I6573" s="12">
        <v>2.6694045174540002</v>
      </c>
      <c r="J6573" s="12">
        <v>50.924024640657002</v>
      </c>
      <c r="K6573" s="12">
        <v>41.683778234085999</v>
      </c>
      <c r="L6573" s="34">
        <v>4.3121149897329998</v>
      </c>
    </row>
    <row r="6574" spans="2:12" x14ac:dyDescent="0.2">
      <c r="D6574" s="175"/>
      <c r="E6574" s="4" t="s">
        <v>22</v>
      </c>
      <c r="F6574" s="6"/>
      <c r="G6574" s="5">
        <v>35</v>
      </c>
      <c r="H6574" s="63">
        <v>0</v>
      </c>
      <c r="I6574" s="29">
        <v>0</v>
      </c>
      <c r="J6574" s="33">
        <v>45.714285714286</v>
      </c>
      <c r="K6574" s="12">
        <v>40</v>
      </c>
      <c r="L6574" s="97">
        <v>14.285714285714</v>
      </c>
    </row>
    <row r="6575" spans="2:12" x14ac:dyDescent="0.2">
      <c r="D6575" s="175"/>
      <c r="E6575" s="4" t="s">
        <v>23</v>
      </c>
      <c r="F6575" s="6"/>
      <c r="G6575" s="5">
        <v>143</v>
      </c>
      <c r="H6575" s="63">
        <v>0</v>
      </c>
      <c r="I6575" s="29">
        <v>0</v>
      </c>
      <c r="J6575" s="28">
        <v>58.041958041957997</v>
      </c>
      <c r="K6575" s="12">
        <v>37.762237762238001</v>
      </c>
      <c r="L6575" s="34">
        <v>4.1958041958040004</v>
      </c>
    </row>
    <row r="6576" spans="2:12" x14ac:dyDescent="0.2">
      <c r="D6576" s="175"/>
      <c r="E6576" s="4" t="s">
        <v>24</v>
      </c>
      <c r="F6576" s="6"/>
      <c r="G6576" s="5">
        <v>187</v>
      </c>
      <c r="H6576" s="63">
        <v>0</v>
      </c>
      <c r="I6576" s="12">
        <v>4.2780748663099999</v>
      </c>
      <c r="J6576" s="12">
        <v>56.149732620320997</v>
      </c>
      <c r="K6576" s="33">
        <v>34.759358288770002</v>
      </c>
      <c r="L6576" s="34">
        <v>4.8128342245990003</v>
      </c>
    </row>
    <row r="6577" spans="4:12" x14ac:dyDescent="0.2">
      <c r="D6577" s="175"/>
      <c r="E6577" s="4" t="s">
        <v>25</v>
      </c>
      <c r="F6577" s="6"/>
      <c r="G6577" s="5">
        <v>71</v>
      </c>
      <c r="H6577" s="63">
        <v>0</v>
      </c>
      <c r="I6577" s="29">
        <v>0</v>
      </c>
      <c r="J6577" s="28">
        <v>59.154929577464998</v>
      </c>
      <c r="K6577" s="12">
        <v>36.619718309859003</v>
      </c>
      <c r="L6577" s="34">
        <v>4.2253521126760001</v>
      </c>
    </row>
    <row r="6578" spans="4:12" x14ac:dyDescent="0.2">
      <c r="D6578" s="175"/>
      <c r="E6578" s="4" t="s">
        <v>26</v>
      </c>
      <c r="F6578" s="6"/>
      <c r="G6578" s="5">
        <v>30</v>
      </c>
      <c r="H6578" s="63">
        <v>0</v>
      </c>
      <c r="I6578" s="12">
        <v>6.666666666667</v>
      </c>
      <c r="J6578" s="33">
        <v>43.333333333333002</v>
      </c>
      <c r="K6578" s="28">
        <v>46.666666666666998</v>
      </c>
      <c r="L6578" s="34">
        <v>3.333333333333</v>
      </c>
    </row>
    <row r="6579" spans="4:12" x14ac:dyDescent="0.2">
      <c r="D6579" s="175"/>
      <c r="E6579" s="4" t="s">
        <v>27</v>
      </c>
      <c r="F6579" s="6"/>
      <c r="G6579" s="5">
        <v>70</v>
      </c>
      <c r="H6579" s="32">
        <v>1.4285714285710001</v>
      </c>
      <c r="I6579" s="29">
        <v>0</v>
      </c>
      <c r="J6579" s="12">
        <v>50</v>
      </c>
      <c r="K6579" s="12">
        <v>41.428571428570997</v>
      </c>
      <c r="L6579" s="34">
        <v>7.1428571428570002</v>
      </c>
    </row>
    <row r="6580" spans="4:12" x14ac:dyDescent="0.2">
      <c r="D6580" s="175"/>
      <c r="E6580" s="4" t="s">
        <v>28</v>
      </c>
      <c r="F6580" s="6"/>
      <c r="G6580" s="5">
        <v>51</v>
      </c>
      <c r="H6580" s="63">
        <v>0</v>
      </c>
      <c r="I6580" s="29">
        <v>0</v>
      </c>
      <c r="J6580" s="12">
        <v>50.980392156862997</v>
      </c>
      <c r="K6580" s="12">
        <v>39.215686274509999</v>
      </c>
      <c r="L6580" s="34">
        <v>9.8039215686270005</v>
      </c>
    </row>
    <row r="6581" spans="4:12" x14ac:dyDescent="0.2">
      <c r="D6581" s="175"/>
      <c r="E6581" s="4" t="s">
        <v>29</v>
      </c>
      <c r="F6581" s="6"/>
      <c r="G6581" s="5">
        <v>7</v>
      </c>
      <c r="H6581" s="63">
        <v>0</v>
      </c>
      <c r="I6581" s="29">
        <v>0</v>
      </c>
      <c r="J6581" s="61">
        <v>28.571428571428999</v>
      </c>
      <c r="K6581" s="49">
        <v>71.428571428571004</v>
      </c>
      <c r="L6581" s="152">
        <v>0</v>
      </c>
    </row>
    <row r="6582" spans="4:12" x14ac:dyDescent="0.2">
      <c r="D6582" s="174" t="s">
        <v>30</v>
      </c>
      <c r="E6582" s="20" t="s">
        <v>31</v>
      </c>
      <c r="F6582" s="22"/>
      <c r="G6582" s="21">
        <v>393</v>
      </c>
      <c r="H6582" s="51">
        <v>0.25445292620900001</v>
      </c>
      <c r="I6582" s="19">
        <v>2.0356234096689998</v>
      </c>
      <c r="J6582" s="19">
        <v>50.636132315521998</v>
      </c>
      <c r="K6582" s="19">
        <v>43.765903307888003</v>
      </c>
      <c r="L6582" s="50">
        <v>3.3078880407120002</v>
      </c>
    </row>
    <row r="6583" spans="4:12" x14ac:dyDescent="0.2">
      <c r="D6583" s="175"/>
      <c r="E6583" s="4" t="s">
        <v>32</v>
      </c>
      <c r="F6583" s="6"/>
      <c r="G6583" s="5">
        <v>352</v>
      </c>
      <c r="H6583" s="32">
        <v>0.56818181818199998</v>
      </c>
      <c r="I6583" s="12">
        <v>1.4204545454549999</v>
      </c>
      <c r="J6583" s="12">
        <v>49.431818181818002</v>
      </c>
      <c r="K6583" s="12">
        <v>40.625</v>
      </c>
      <c r="L6583" s="34">
        <v>7.9545454545450003</v>
      </c>
    </row>
    <row r="6584" spans="4:12" x14ac:dyDescent="0.2">
      <c r="D6584" s="175"/>
      <c r="E6584" s="4" t="s">
        <v>33</v>
      </c>
      <c r="F6584" s="6"/>
      <c r="G6584" s="5">
        <v>388</v>
      </c>
      <c r="H6584" s="63">
        <v>0</v>
      </c>
      <c r="I6584" s="12">
        <v>2.8350515463920001</v>
      </c>
      <c r="J6584" s="12">
        <v>53.350515463918001</v>
      </c>
      <c r="K6584" s="12">
        <v>37.113402061856</v>
      </c>
      <c r="L6584" s="34">
        <v>6.7010309278350002</v>
      </c>
    </row>
    <row r="6585" spans="4:12" x14ac:dyDescent="0.2">
      <c r="D6585" s="175"/>
      <c r="E6585" s="4" t="s">
        <v>34</v>
      </c>
      <c r="F6585" s="6"/>
      <c r="G6585" s="5">
        <v>89</v>
      </c>
      <c r="H6585" s="63">
        <v>0</v>
      </c>
      <c r="I6585" s="12">
        <v>1.123595505618</v>
      </c>
      <c r="J6585" s="28">
        <v>59.550561797752998</v>
      </c>
      <c r="K6585" s="12">
        <v>35.955056179774999</v>
      </c>
      <c r="L6585" s="34">
        <v>3.3707865168539999</v>
      </c>
    </row>
    <row r="6586" spans="4:12" x14ac:dyDescent="0.2">
      <c r="D6586" s="174" t="s">
        <v>35</v>
      </c>
      <c r="E6586" s="20" t="s">
        <v>36</v>
      </c>
      <c r="F6586" s="22"/>
      <c r="G6586" s="21">
        <v>629</v>
      </c>
      <c r="H6586" s="51">
        <v>0.31796502384699998</v>
      </c>
      <c r="I6586" s="19">
        <v>2.0667726550080001</v>
      </c>
      <c r="J6586" s="19">
        <v>52.941176470587997</v>
      </c>
      <c r="K6586" s="19">
        <v>40.222575516692999</v>
      </c>
      <c r="L6586" s="50">
        <v>4.4515103338630002</v>
      </c>
    </row>
    <row r="6587" spans="4:12" x14ac:dyDescent="0.2">
      <c r="D6587" s="175"/>
      <c r="E6587" s="4" t="s">
        <v>37</v>
      </c>
      <c r="F6587" s="6"/>
      <c r="G6587" s="5">
        <v>593</v>
      </c>
      <c r="H6587" s="32">
        <v>0.16863406408100001</v>
      </c>
      <c r="I6587" s="12">
        <v>2.0236087689710001</v>
      </c>
      <c r="J6587" s="12">
        <v>50.590219224282997</v>
      </c>
      <c r="K6587" s="12">
        <v>40.134907251264998</v>
      </c>
      <c r="L6587" s="34">
        <v>7.0826306914000003</v>
      </c>
    </row>
    <row r="6588" spans="4:12" x14ac:dyDescent="0.2">
      <c r="D6588" s="174" t="s">
        <v>38</v>
      </c>
      <c r="E6588" s="20" t="s">
        <v>39</v>
      </c>
      <c r="F6588" s="22"/>
      <c r="G6588" s="21">
        <v>64</v>
      </c>
      <c r="H6588" s="110">
        <v>0</v>
      </c>
      <c r="I6588" s="74">
        <v>0</v>
      </c>
      <c r="J6588" s="78">
        <v>45.3125</v>
      </c>
      <c r="K6588" s="88">
        <v>48.4375</v>
      </c>
      <c r="L6588" s="50">
        <v>6.25</v>
      </c>
    </row>
    <row r="6589" spans="4:12" x14ac:dyDescent="0.2">
      <c r="D6589" s="175"/>
      <c r="E6589" s="4" t="s">
        <v>40</v>
      </c>
      <c r="F6589" s="6"/>
      <c r="G6589" s="5">
        <v>147</v>
      </c>
      <c r="H6589" s="32">
        <v>0.68027210884400002</v>
      </c>
      <c r="I6589" s="12">
        <v>1.360544217687</v>
      </c>
      <c r="J6589" s="61">
        <v>36.054421768707002</v>
      </c>
      <c r="K6589" s="49">
        <v>57.823129251700998</v>
      </c>
      <c r="L6589" s="34">
        <v>4.0816326530609999</v>
      </c>
    </row>
    <row r="6590" spans="4:12" x14ac:dyDescent="0.2">
      <c r="D6590" s="175"/>
      <c r="E6590" s="4" t="s">
        <v>41</v>
      </c>
      <c r="F6590" s="6"/>
      <c r="G6590" s="5">
        <v>204</v>
      </c>
      <c r="H6590" s="63">
        <v>0</v>
      </c>
      <c r="I6590" s="12">
        <v>0.49019607843099999</v>
      </c>
      <c r="J6590" s="33">
        <v>43.137254901961001</v>
      </c>
      <c r="K6590" s="49">
        <v>52.941176470587997</v>
      </c>
      <c r="L6590" s="34">
        <v>3.4313725490200002</v>
      </c>
    </row>
    <row r="6591" spans="4:12" x14ac:dyDescent="0.2">
      <c r="D6591" s="175"/>
      <c r="E6591" s="4" t="s">
        <v>42</v>
      </c>
      <c r="F6591" s="6"/>
      <c r="G6591" s="5">
        <v>210</v>
      </c>
      <c r="H6591" s="32">
        <v>0.47619047618999999</v>
      </c>
      <c r="I6591" s="12">
        <v>1.9047619047619999</v>
      </c>
      <c r="J6591" s="12">
        <v>54.285714285714</v>
      </c>
      <c r="K6591" s="12">
        <v>40</v>
      </c>
      <c r="L6591" s="34">
        <v>3.333333333333</v>
      </c>
    </row>
    <row r="6592" spans="4:12" x14ac:dyDescent="0.2">
      <c r="D6592" s="175"/>
      <c r="E6592" s="4" t="s">
        <v>43</v>
      </c>
      <c r="F6592" s="6"/>
      <c r="G6592" s="5">
        <v>204</v>
      </c>
      <c r="H6592" s="63">
        <v>0</v>
      </c>
      <c r="I6592" s="12">
        <v>2.4509803921570001</v>
      </c>
      <c r="J6592" s="12">
        <v>51.960784313725</v>
      </c>
      <c r="K6592" s="12">
        <v>41.176470588234999</v>
      </c>
      <c r="L6592" s="34">
        <v>4.4117647058819998</v>
      </c>
    </row>
    <row r="6593" spans="2:12" x14ac:dyDescent="0.2">
      <c r="D6593" s="175"/>
      <c r="E6593" s="4" t="s">
        <v>44</v>
      </c>
      <c r="F6593" s="6"/>
      <c r="G6593" s="5">
        <v>223</v>
      </c>
      <c r="H6593" s="32">
        <v>0.44843049327399997</v>
      </c>
      <c r="I6593" s="12">
        <v>1.7937219730939999</v>
      </c>
      <c r="J6593" s="28">
        <v>59.641255605380998</v>
      </c>
      <c r="K6593" s="33">
        <v>30.941704035874</v>
      </c>
      <c r="L6593" s="34">
        <v>7.1748878923769999</v>
      </c>
    </row>
    <row r="6594" spans="2:12" x14ac:dyDescent="0.2">
      <c r="D6594" s="176"/>
      <c r="E6594" s="59" t="s">
        <v>45</v>
      </c>
      <c r="F6594" s="60"/>
      <c r="G6594" s="56">
        <v>170</v>
      </c>
      <c r="H6594" s="115">
        <v>0</v>
      </c>
      <c r="I6594" s="47">
        <v>5.2941176470590001</v>
      </c>
      <c r="J6594" s="109">
        <v>64.705882352941003</v>
      </c>
      <c r="K6594" s="92">
        <v>17.647058823529001</v>
      </c>
      <c r="L6594" s="112">
        <v>12.352941176471001</v>
      </c>
    </row>
    <row r="6596" spans="2:12" x14ac:dyDescent="0.2">
      <c r="B6596" s="43" t="str">
        <f xml:space="preserve"> HYPERLINK("#'目次'!B245", "[239]")</f>
        <v>[239]</v>
      </c>
      <c r="C6596" s="31" t="s">
        <v>456</v>
      </c>
    </row>
    <row r="6600" spans="2:12" ht="24" x14ac:dyDescent="0.2">
      <c r="D6600" s="177"/>
      <c r="E6600" s="178"/>
      <c r="F6600" s="178"/>
      <c r="G6600" s="40" t="s">
        <v>14</v>
      </c>
      <c r="H6600" s="42" t="s">
        <v>451</v>
      </c>
      <c r="I6600" s="15" t="s">
        <v>452</v>
      </c>
      <c r="J6600" s="15" t="s">
        <v>453</v>
      </c>
      <c r="K6600" s="15" t="s">
        <v>420</v>
      </c>
      <c r="L6600" s="44" t="s">
        <v>17</v>
      </c>
    </row>
    <row r="6601" spans="2:12" x14ac:dyDescent="0.2">
      <c r="D6601" s="179"/>
      <c r="E6601" s="180"/>
      <c r="F6601" s="180"/>
      <c r="G6601" s="39"/>
      <c r="H6601" s="41"/>
      <c r="I6601" s="14"/>
      <c r="J6601" s="14"/>
      <c r="K6601" s="14"/>
      <c r="L6601" s="38"/>
    </row>
    <row r="6602" spans="2:12" x14ac:dyDescent="0.2">
      <c r="D6602" s="58"/>
      <c r="E6602" s="53" t="s">
        <v>14</v>
      </c>
      <c r="F6602" s="52"/>
      <c r="G6602" s="37">
        <v>1222</v>
      </c>
      <c r="H6602" s="24">
        <v>0.24549918166900001</v>
      </c>
      <c r="I6602" s="24">
        <v>2.045826513912</v>
      </c>
      <c r="J6602" s="24">
        <v>51.800327332241999</v>
      </c>
      <c r="K6602" s="24">
        <v>40.180032733224003</v>
      </c>
      <c r="L6602" s="68">
        <v>5.7283142389529997</v>
      </c>
    </row>
    <row r="6603" spans="2:12" x14ac:dyDescent="0.2">
      <c r="D6603" s="174" t="s">
        <v>52</v>
      </c>
      <c r="E6603" s="20" t="s">
        <v>53</v>
      </c>
      <c r="F6603" s="22"/>
      <c r="G6603" s="21">
        <v>15</v>
      </c>
      <c r="H6603" s="110">
        <v>0</v>
      </c>
      <c r="I6603" s="19">
        <v>6.666666666667</v>
      </c>
      <c r="J6603" s="78">
        <v>46.666666666666998</v>
      </c>
      <c r="K6603" s="19">
        <v>40</v>
      </c>
      <c r="L6603" s="50">
        <v>6.666666666667</v>
      </c>
    </row>
    <row r="6604" spans="2:12" ht="24" x14ac:dyDescent="0.2">
      <c r="D6604" s="175"/>
      <c r="E6604" s="4" t="s">
        <v>54</v>
      </c>
      <c r="F6604" s="6"/>
      <c r="G6604" s="5">
        <v>122</v>
      </c>
      <c r="H6604" s="32">
        <v>0.81967213114799997</v>
      </c>
      <c r="I6604" s="12">
        <v>4.0983606557380003</v>
      </c>
      <c r="J6604" s="28">
        <v>61.475409836066</v>
      </c>
      <c r="K6604" s="33">
        <v>30.327868852459002</v>
      </c>
      <c r="L6604" s="34">
        <v>3.2786885245900002</v>
      </c>
    </row>
    <row r="6605" spans="2:12" x14ac:dyDescent="0.2">
      <c r="D6605" s="175"/>
      <c r="E6605" s="4" t="s">
        <v>55</v>
      </c>
      <c r="F6605" s="6"/>
      <c r="G6605" s="5">
        <v>43</v>
      </c>
      <c r="H6605" s="63">
        <v>0</v>
      </c>
      <c r="I6605" s="12">
        <v>4.6511627906979998</v>
      </c>
      <c r="J6605" s="12">
        <v>53.488372093023003</v>
      </c>
      <c r="K6605" s="12">
        <v>41.860465116279002</v>
      </c>
      <c r="L6605" s="152">
        <v>0</v>
      </c>
    </row>
    <row r="6606" spans="2:12" x14ac:dyDescent="0.2">
      <c r="D6606" s="175"/>
      <c r="E6606" s="4" t="s">
        <v>56</v>
      </c>
      <c r="F6606" s="6"/>
      <c r="G6606" s="5">
        <v>60</v>
      </c>
      <c r="H6606" s="63">
        <v>0</v>
      </c>
      <c r="I6606" s="12">
        <v>1.666666666667</v>
      </c>
      <c r="J6606" s="28">
        <v>60</v>
      </c>
      <c r="K6606" s="33">
        <v>33.333333333333002</v>
      </c>
      <c r="L6606" s="34">
        <v>5</v>
      </c>
    </row>
    <row r="6607" spans="2:12" x14ac:dyDescent="0.2">
      <c r="D6607" s="175"/>
      <c r="E6607" s="4" t="s">
        <v>57</v>
      </c>
      <c r="F6607" s="6"/>
      <c r="G6607" s="5">
        <v>286</v>
      </c>
      <c r="H6607" s="63">
        <v>0</v>
      </c>
      <c r="I6607" s="12">
        <v>1.0489510489510001</v>
      </c>
      <c r="J6607" s="12">
        <v>48.251748251747998</v>
      </c>
      <c r="K6607" s="28">
        <v>48.951048951049003</v>
      </c>
      <c r="L6607" s="34">
        <v>1.7482517482519999</v>
      </c>
    </row>
    <row r="6608" spans="2:12" x14ac:dyDescent="0.2">
      <c r="D6608" s="175"/>
      <c r="E6608" s="4" t="s">
        <v>58</v>
      </c>
      <c r="F6608" s="6"/>
      <c r="G6608" s="5">
        <v>129</v>
      </c>
      <c r="H6608" s="63">
        <v>0</v>
      </c>
      <c r="I6608" s="12">
        <v>1.550387596899</v>
      </c>
      <c r="J6608" s="33">
        <v>43.410852713178002</v>
      </c>
      <c r="K6608" s="28">
        <v>48.062015503875998</v>
      </c>
      <c r="L6608" s="34">
        <v>6.9767441860470001</v>
      </c>
    </row>
    <row r="6609" spans="2:12" x14ac:dyDescent="0.2">
      <c r="D6609" s="175"/>
      <c r="E6609" s="4" t="s">
        <v>59</v>
      </c>
      <c r="F6609" s="6"/>
      <c r="G6609" s="5">
        <v>195</v>
      </c>
      <c r="H6609" s="32">
        <v>0.51282051282100005</v>
      </c>
      <c r="I6609" s="12">
        <v>2.051282051282</v>
      </c>
      <c r="J6609" s="33">
        <v>46.666666666666998</v>
      </c>
      <c r="K6609" s="12">
        <v>45.128205128205003</v>
      </c>
      <c r="L6609" s="34">
        <v>5.6410256410260002</v>
      </c>
    </row>
    <row r="6610" spans="2:12" x14ac:dyDescent="0.2">
      <c r="D6610" s="175"/>
      <c r="E6610" s="4" t="s">
        <v>60</v>
      </c>
      <c r="F6610" s="6"/>
      <c r="G6610" s="5">
        <v>176</v>
      </c>
      <c r="H6610" s="63">
        <v>0</v>
      </c>
      <c r="I6610" s="12">
        <v>1.136363636364</v>
      </c>
      <c r="J6610" s="49">
        <v>62.5</v>
      </c>
      <c r="K6610" s="61">
        <v>25.568181818182001</v>
      </c>
      <c r="L6610" s="97">
        <v>10.795454545455</v>
      </c>
    </row>
    <row r="6611" spans="2:12" x14ac:dyDescent="0.2">
      <c r="D6611" s="175"/>
      <c r="E6611" s="4" t="s">
        <v>61</v>
      </c>
      <c r="F6611" s="6"/>
      <c r="G6611" s="5">
        <v>78</v>
      </c>
      <c r="H6611" s="63">
        <v>0</v>
      </c>
      <c r="I6611" s="29">
        <v>0</v>
      </c>
      <c r="J6611" s="61">
        <v>41.025641025641001</v>
      </c>
      <c r="K6611" s="49">
        <v>55.128205128205003</v>
      </c>
      <c r="L6611" s="34">
        <v>3.8461538461539999</v>
      </c>
    </row>
    <row r="6612" spans="2:12" x14ac:dyDescent="0.2">
      <c r="D6612" s="175"/>
      <c r="E6612" s="4" t="s">
        <v>62</v>
      </c>
      <c r="F6612" s="6"/>
      <c r="G6612" s="5">
        <v>113</v>
      </c>
      <c r="H6612" s="32">
        <v>0.88495575221199996</v>
      </c>
      <c r="I6612" s="12">
        <v>4.424778761062</v>
      </c>
      <c r="J6612" s="12">
        <v>56.637168141593001</v>
      </c>
      <c r="K6612" s="61">
        <v>27.433628318583999</v>
      </c>
      <c r="L6612" s="34">
        <v>10.619469026549</v>
      </c>
    </row>
    <row r="6613" spans="2:12" x14ac:dyDescent="0.2">
      <c r="D6613" s="174" t="s">
        <v>63</v>
      </c>
      <c r="E6613" s="20" t="s">
        <v>64</v>
      </c>
      <c r="F6613" s="22"/>
      <c r="G6613" s="21">
        <v>234</v>
      </c>
      <c r="H6613" s="51">
        <v>0.42735042735000001</v>
      </c>
      <c r="I6613" s="19">
        <v>2.564102564103</v>
      </c>
      <c r="J6613" s="19">
        <v>52.136752136752001</v>
      </c>
      <c r="K6613" s="19">
        <v>35.470085470085003</v>
      </c>
      <c r="L6613" s="50">
        <v>9.4017094017090006</v>
      </c>
    </row>
    <row r="6614" spans="2:12" x14ac:dyDescent="0.2">
      <c r="D6614" s="175"/>
      <c r="E6614" s="4" t="s">
        <v>65</v>
      </c>
      <c r="F6614" s="6"/>
      <c r="G6614" s="5">
        <v>172</v>
      </c>
      <c r="H6614" s="63">
        <v>0</v>
      </c>
      <c r="I6614" s="12">
        <v>2.9069767441860002</v>
      </c>
      <c r="J6614" s="12">
        <v>52.906976744185997</v>
      </c>
      <c r="K6614" s="12">
        <v>36.046511627907002</v>
      </c>
      <c r="L6614" s="34">
        <v>8.1395348837209998</v>
      </c>
    </row>
    <row r="6615" spans="2:12" x14ac:dyDescent="0.2">
      <c r="D6615" s="175"/>
      <c r="E6615" s="4" t="s">
        <v>66</v>
      </c>
      <c r="F6615" s="6"/>
      <c r="G6615" s="5">
        <v>165</v>
      </c>
      <c r="H6615" s="63">
        <v>0</v>
      </c>
      <c r="I6615" s="12">
        <v>1.2121212121210001</v>
      </c>
      <c r="J6615" s="12">
        <v>50.303030303029999</v>
      </c>
      <c r="K6615" s="12">
        <v>43.636363636364003</v>
      </c>
      <c r="L6615" s="34">
        <v>4.8484848484849996</v>
      </c>
    </row>
    <row r="6616" spans="2:12" x14ac:dyDescent="0.2">
      <c r="D6616" s="175"/>
      <c r="E6616" s="4" t="s">
        <v>67</v>
      </c>
      <c r="F6616" s="6"/>
      <c r="G6616" s="5">
        <v>158</v>
      </c>
      <c r="H6616" s="63">
        <v>0</v>
      </c>
      <c r="I6616" s="12">
        <v>0.63291139240500005</v>
      </c>
      <c r="J6616" s="12">
        <v>56.329113924051001</v>
      </c>
      <c r="K6616" s="12">
        <v>38.607594936708999</v>
      </c>
      <c r="L6616" s="34">
        <v>4.4303797468350004</v>
      </c>
    </row>
    <row r="6617" spans="2:12" x14ac:dyDescent="0.2">
      <c r="D6617" s="175"/>
      <c r="E6617" s="4" t="s">
        <v>68</v>
      </c>
      <c r="F6617" s="6"/>
      <c r="G6617" s="5">
        <v>112</v>
      </c>
      <c r="H6617" s="63">
        <v>0</v>
      </c>
      <c r="I6617" s="12">
        <v>1.785714285714</v>
      </c>
      <c r="J6617" s="28">
        <v>61.607142857143003</v>
      </c>
      <c r="K6617" s="33">
        <v>33.035714285714</v>
      </c>
      <c r="L6617" s="34">
        <v>3.5714285714290002</v>
      </c>
    </row>
    <row r="6618" spans="2:12" x14ac:dyDescent="0.2">
      <c r="D6618" s="175"/>
      <c r="E6618" s="4" t="s">
        <v>69</v>
      </c>
      <c r="F6618" s="6"/>
      <c r="G6618" s="5">
        <v>92</v>
      </c>
      <c r="H6618" s="63">
        <v>0</v>
      </c>
      <c r="I6618" s="12">
        <v>3.2608695652169999</v>
      </c>
      <c r="J6618" s="61">
        <v>40.217391304347998</v>
      </c>
      <c r="K6618" s="49">
        <v>52.173913043478002</v>
      </c>
      <c r="L6618" s="34">
        <v>4.3478260869570002</v>
      </c>
    </row>
    <row r="6619" spans="2:12" x14ac:dyDescent="0.2">
      <c r="D6619" s="175"/>
      <c r="E6619" s="4" t="s">
        <v>70</v>
      </c>
      <c r="F6619" s="6"/>
      <c r="G6619" s="5">
        <v>131</v>
      </c>
      <c r="H6619" s="63">
        <v>0</v>
      </c>
      <c r="I6619" s="12">
        <v>0.76335877862599999</v>
      </c>
      <c r="J6619" s="12">
        <v>49.618320610687</v>
      </c>
      <c r="K6619" s="28">
        <v>48.854961832061001</v>
      </c>
      <c r="L6619" s="34">
        <v>0.76335877862599999</v>
      </c>
    </row>
    <row r="6620" spans="2:12" x14ac:dyDescent="0.2">
      <c r="D6620" s="175"/>
      <c r="E6620" s="4" t="s">
        <v>71</v>
      </c>
      <c r="F6620" s="6"/>
      <c r="G6620" s="5">
        <v>71</v>
      </c>
      <c r="H6620" s="32">
        <v>1.4084507042250001</v>
      </c>
      <c r="I6620" s="12">
        <v>1.4084507042250001</v>
      </c>
      <c r="J6620" s="12">
        <v>52.112676056338003</v>
      </c>
      <c r="K6620" s="12">
        <v>42.253521126761001</v>
      </c>
      <c r="L6620" s="34">
        <v>2.8169014084509998</v>
      </c>
    </row>
    <row r="6621" spans="2:12" x14ac:dyDescent="0.2">
      <c r="D6621" s="176"/>
      <c r="E6621" s="59" t="s">
        <v>72</v>
      </c>
      <c r="F6621" s="60"/>
      <c r="G6621" s="56">
        <v>70</v>
      </c>
      <c r="H6621" s="83">
        <v>1.4285714285710001</v>
      </c>
      <c r="I6621" s="47">
        <v>5.7142857142860004</v>
      </c>
      <c r="J6621" s="47">
        <v>51.428571428570997</v>
      </c>
      <c r="K6621" s="47">
        <v>37.142857142856997</v>
      </c>
      <c r="L6621" s="85">
        <v>4.2857142857139996</v>
      </c>
    </row>
    <row r="6623" spans="2:12" x14ac:dyDescent="0.2">
      <c r="B6623" s="43" t="str">
        <f xml:space="preserve"> HYPERLINK("#'目次'!B246", "[240]")</f>
        <v>[240]</v>
      </c>
      <c r="C6623" s="31" t="s">
        <v>456</v>
      </c>
    </row>
    <row r="6626" spans="3:12" x14ac:dyDescent="0.2">
      <c r="C6626" s="31" t="s">
        <v>75</v>
      </c>
    </row>
    <row r="6627" spans="3:12" ht="24" x14ac:dyDescent="0.2">
      <c r="D6627" s="177"/>
      <c r="E6627" s="178"/>
      <c r="F6627" s="178"/>
      <c r="G6627" s="40" t="s">
        <v>14</v>
      </c>
      <c r="H6627" s="42" t="s">
        <v>451</v>
      </c>
      <c r="I6627" s="15" t="s">
        <v>452</v>
      </c>
      <c r="J6627" s="15" t="s">
        <v>453</v>
      </c>
      <c r="K6627" s="15" t="s">
        <v>420</v>
      </c>
      <c r="L6627" s="44" t="s">
        <v>17</v>
      </c>
    </row>
    <row r="6628" spans="3:12" x14ac:dyDescent="0.2">
      <c r="D6628" s="179"/>
      <c r="E6628" s="180"/>
      <c r="F6628" s="180"/>
      <c r="G6628" s="39"/>
      <c r="H6628" s="41"/>
      <c r="I6628" s="14"/>
      <c r="J6628" s="14"/>
      <c r="K6628" s="14"/>
      <c r="L6628" s="38"/>
    </row>
    <row r="6629" spans="3:12" x14ac:dyDescent="0.2">
      <c r="D6629" s="58"/>
      <c r="E6629" s="53" t="s">
        <v>14</v>
      </c>
      <c r="F6629" s="52"/>
      <c r="G6629" s="37">
        <v>1222</v>
      </c>
      <c r="H6629" s="24">
        <v>0.24549918166900001</v>
      </c>
      <c r="I6629" s="24">
        <v>2.045826513912</v>
      </c>
      <c r="J6629" s="24">
        <v>51.800327332241999</v>
      </c>
      <c r="K6629" s="24">
        <v>40.180032733224003</v>
      </c>
      <c r="L6629" s="68">
        <v>5.7283142389529997</v>
      </c>
    </row>
    <row r="6630" spans="3:12" x14ac:dyDescent="0.2">
      <c r="D6630" s="174" t="s">
        <v>36</v>
      </c>
      <c r="E6630" s="20" t="s">
        <v>76</v>
      </c>
      <c r="F6630" s="22"/>
      <c r="G6630" s="21">
        <v>629</v>
      </c>
      <c r="H6630" s="51">
        <v>0.31796502384699998</v>
      </c>
      <c r="I6630" s="19">
        <v>2.0667726550080001</v>
      </c>
      <c r="J6630" s="19">
        <v>52.941176470587997</v>
      </c>
      <c r="K6630" s="19">
        <v>40.222575516692999</v>
      </c>
      <c r="L6630" s="50">
        <v>4.4515103338630002</v>
      </c>
    </row>
    <row r="6631" spans="3:12" x14ac:dyDescent="0.2">
      <c r="D6631" s="175"/>
      <c r="E6631" s="4" t="s">
        <v>39</v>
      </c>
      <c r="F6631" s="6"/>
      <c r="G6631" s="5">
        <v>37</v>
      </c>
      <c r="H6631" s="63">
        <v>0</v>
      </c>
      <c r="I6631" s="29">
        <v>0</v>
      </c>
      <c r="J6631" s="12">
        <v>54.054054054053999</v>
      </c>
      <c r="K6631" s="12">
        <v>40.540540540541002</v>
      </c>
      <c r="L6631" s="34">
        <v>5.4054054054050003</v>
      </c>
    </row>
    <row r="6632" spans="3:12" x14ac:dyDescent="0.2">
      <c r="D6632" s="175"/>
      <c r="E6632" s="4" t="s">
        <v>40</v>
      </c>
      <c r="F6632" s="6"/>
      <c r="G6632" s="5">
        <v>73</v>
      </c>
      <c r="H6632" s="32">
        <v>1.369863013699</v>
      </c>
      <c r="I6632" s="12">
        <v>1.369863013699</v>
      </c>
      <c r="J6632" s="61">
        <v>38.356164383562003</v>
      </c>
      <c r="K6632" s="49">
        <v>54.794520547944998</v>
      </c>
      <c r="L6632" s="34">
        <v>4.1095890410960001</v>
      </c>
    </row>
    <row r="6633" spans="3:12" x14ac:dyDescent="0.2">
      <c r="D6633" s="175"/>
      <c r="E6633" s="4" t="s">
        <v>41</v>
      </c>
      <c r="F6633" s="6"/>
      <c r="G6633" s="5">
        <v>108</v>
      </c>
      <c r="H6633" s="63">
        <v>0</v>
      </c>
      <c r="I6633" s="29">
        <v>0</v>
      </c>
      <c r="J6633" s="33">
        <v>43.518518518519002</v>
      </c>
      <c r="K6633" s="49">
        <v>51.851851851851997</v>
      </c>
      <c r="L6633" s="34">
        <v>4.6296296296300001</v>
      </c>
    </row>
    <row r="6634" spans="3:12" x14ac:dyDescent="0.2">
      <c r="D6634" s="175"/>
      <c r="E6634" s="4" t="s">
        <v>42</v>
      </c>
      <c r="F6634" s="6"/>
      <c r="G6634" s="5">
        <v>113</v>
      </c>
      <c r="H6634" s="63">
        <v>0</v>
      </c>
      <c r="I6634" s="12">
        <v>1.769911504425</v>
      </c>
      <c r="J6634" s="12">
        <v>55.752212389381</v>
      </c>
      <c r="K6634" s="12">
        <v>41.592920353982002</v>
      </c>
      <c r="L6634" s="34">
        <v>0.88495575221199996</v>
      </c>
    </row>
    <row r="6635" spans="3:12" x14ac:dyDescent="0.2">
      <c r="D6635" s="175"/>
      <c r="E6635" s="4" t="s">
        <v>43</v>
      </c>
      <c r="F6635" s="6"/>
      <c r="G6635" s="5">
        <v>101</v>
      </c>
      <c r="H6635" s="63">
        <v>0</v>
      </c>
      <c r="I6635" s="12">
        <v>0.99009900990099997</v>
      </c>
      <c r="J6635" s="12">
        <v>51.485148514850998</v>
      </c>
      <c r="K6635" s="12">
        <v>44.554455445545003</v>
      </c>
      <c r="L6635" s="34">
        <v>2.970297029703</v>
      </c>
    </row>
    <row r="6636" spans="3:12" x14ac:dyDescent="0.2">
      <c r="D6636" s="175"/>
      <c r="E6636" s="4" t="s">
        <v>44</v>
      </c>
      <c r="F6636" s="6"/>
      <c r="G6636" s="5">
        <v>114</v>
      </c>
      <c r="H6636" s="32">
        <v>0.87719298245599997</v>
      </c>
      <c r="I6636" s="12">
        <v>2.6315789473679998</v>
      </c>
      <c r="J6636" s="28">
        <v>60.526315789473998</v>
      </c>
      <c r="K6636" s="61">
        <v>29.824561403509001</v>
      </c>
      <c r="L6636" s="34">
        <v>6.1403508771929998</v>
      </c>
    </row>
    <row r="6637" spans="3:12" x14ac:dyDescent="0.2">
      <c r="D6637" s="175"/>
      <c r="E6637" s="4" t="s">
        <v>45</v>
      </c>
      <c r="F6637" s="6"/>
      <c r="G6637" s="5">
        <v>83</v>
      </c>
      <c r="H6637" s="63">
        <v>0</v>
      </c>
      <c r="I6637" s="28">
        <v>7.2289156626509996</v>
      </c>
      <c r="J6637" s="49">
        <v>65.060240963854994</v>
      </c>
      <c r="K6637" s="61">
        <v>19.277108433734998</v>
      </c>
      <c r="L6637" s="34">
        <v>8.4337349397590007</v>
      </c>
    </row>
    <row r="6638" spans="3:12" x14ac:dyDescent="0.2">
      <c r="D6638" s="174" t="s">
        <v>37</v>
      </c>
      <c r="E6638" s="20" t="s">
        <v>77</v>
      </c>
      <c r="F6638" s="22"/>
      <c r="G6638" s="21">
        <v>593</v>
      </c>
      <c r="H6638" s="51">
        <v>0.16863406408100001</v>
      </c>
      <c r="I6638" s="19">
        <v>2.0236087689710001</v>
      </c>
      <c r="J6638" s="19">
        <v>50.590219224282997</v>
      </c>
      <c r="K6638" s="19">
        <v>40.134907251264998</v>
      </c>
      <c r="L6638" s="50">
        <v>7.0826306914000003</v>
      </c>
    </row>
    <row r="6639" spans="3:12" x14ac:dyDescent="0.2">
      <c r="D6639" s="175"/>
      <c r="E6639" s="4" t="s">
        <v>39</v>
      </c>
      <c r="F6639" s="6"/>
      <c r="G6639" s="5">
        <v>27</v>
      </c>
      <c r="H6639" s="63">
        <v>0</v>
      </c>
      <c r="I6639" s="29">
        <v>0</v>
      </c>
      <c r="J6639" s="61">
        <v>33.333333333333002</v>
      </c>
      <c r="K6639" s="49">
        <v>59.259259259258997</v>
      </c>
      <c r="L6639" s="34">
        <v>7.4074074074069998</v>
      </c>
    </row>
    <row r="6640" spans="3:12" x14ac:dyDescent="0.2">
      <c r="D6640" s="175"/>
      <c r="E6640" s="4" t="s">
        <v>40</v>
      </c>
      <c r="F6640" s="6"/>
      <c r="G6640" s="5">
        <v>74</v>
      </c>
      <c r="H6640" s="63">
        <v>0</v>
      </c>
      <c r="I6640" s="12">
        <v>1.351351351351</v>
      </c>
      <c r="J6640" s="61">
        <v>33.783783783784003</v>
      </c>
      <c r="K6640" s="49">
        <v>60.810810810810999</v>
      </c>
      <c r="L6640" s="34">
        <v>4.0540540540540002</v>
      </c>
    </row>
    <row r="6641" spans="2:12" x14ac:dyDescent="0.2">
      <c r="D6641" s="175"/>
      <c r="E6641" s="4" t="s">
        <v>41</v>
      </c>
      <c r="F6641" s="6"/>
      <c r="G6641" s="5">
        <v>96</v>
      </c>
      <c r="H6641" s="63">
        <v>0</v>
      </c>
      <c r="I6641" s="12">
        <v>1.041666666667</v>
      </c>
      <c r="J6641" s="33">
        <v>42.708333333333002</v>
      </c>
      <c r="K6641" s="49">
        <v>54.166666666666998</v>
      </c>
      <c r="L6641" s="34">
        <v>2.083333333333</v>
      </c>
    </row>
    <row r="6642" spans="2:12" x14ac:dyDescent="0.2">
      <c r="D6642" s="175"/>
      <c r="E6642" s="4" t="s">
        <v>42</v>
      </c>
      <c r="F6642" s="6"/>
      <c r="G6642" s="5">
        <v>97</v>
      </c>
      <c r="H6642" s="32">
        <v>1.0309278350519999</v>
      </c>
      <c r="I6642" s="12">
        <v>2.0618556701030002</v>
      </c>
      <c r="J6642" s="12">
        <v>52.577319587628999</v>
      </c>
      <c r="K6642" s="12">
        <v>38.144329896907003</v>
      </c>
      <c r="L6642" s="34">
        <v>6.1855670103089997</v>
      </c>
    </row>
    <row r="6643" spans="2:12" x14ac:dyDescent="0.2">
      <c r="D6643" s="175"/>
      <c r="E6643" s="4" t="s">
        <v>43</v>
      </c>
      <c r="F6643" s="6"/>
      <c r="G6643" s="5">
        <v>103</v>
      </c>
      <c r="H6643" s="63">
        <v>0</v>
      </c>
      <c r="I6643" s="12">
        <v>3.8834951456310001</v>
      </c>
      <c r="J6643" s="12">
        <v>52.427184466019</v>
      </c>
      <c r="K6643" s="12">
        <v>37.864077669902997</v>
      </c>
      <c r="L6643" s="34">
        <v>5.8252427184469999</v>
      </c>
    </row>
    <row r="6644" spans="2:12" x14ac:dyDescent="0.2">
      <c r="D6644" s="175"/>
      <c r="E6644" s="4" t="s">
        <v>44</v>
      </c>
      <c r="F6644" s="6"/>
      <c r="G6644" s="5">
        <v>109</v>
      </c>
      <c r="H6644" s="63">
        <v>0</v>
      </c>
      <c r="I6644" s="12">
        <v>0.91743119266100004</v>
      </c>
      <c r="J6644" s="28">
        <v>58.715596330274998</v>
      </c>
      <c r="K6644" s="33">
        <v>32.110091743119</v>
      </c>
      <c r="L6644" s="34">
        <v>8.2568807339449997</v>
      </c>
    </row>
    <row r="6645" spans="2:12" x14ac:dyDescent="0.2">
      <c r="D6645" s="176"/>
      <c r="E6645" s="59" t="s">
        <v>45</v>
      </c>
      <c r="F6645" s="60"/>
      <c r="G6645" s="56">
        <v>87</v>
      </c>
      <c r="H6645" s="115">
        <v>0</v>
      </c>
      <c r="I6645" s="47">
        <v>3.4482758620689999</v>
      </c>
      <c r="J6645" s="109">
        <v>64.367816091953998</v>
      </c>
      <c r="K6645" s="92">
        <v>16.091954022989</v>
      </c>
      <c r="L6645" s="117">
        <v>16.091954022989</v>
      </c>
    </row>
    <row r="6647" spans="2:12" x14ac:dyDescent="0.2">
      <c r="B6647" s="43" t="str">
        <f xml:space="preserve"> HYPERLINK("#'目次'!B247", "[241]")</f>
        <v>[241]</v>
      </c>
      <c r="C6647" s="31" t="s">
        <v>459</v>
      </c>
    </row>
    <row r="6651" spans="2:12" ht="24" x14ac:dyDescent="0.2">
      <c r="D6651" s="177"/>
      <c r="E6651" s="178"/>
      <c r="F6651" s="178"/>
      <c r="G6651" s="40" t="s">
        <v>14</v>
      </c>
      <c r="H6651" s="42" t="s">
        <v>451</v>
      </c>
      <c r="I6651" s="15" t="s">
        <v>452</v>
      </c>
      <c r="J6651" s="15" t="s">
        <v>453</v>
      </c>
      <c r="K6651" s="15" t="s">
        <v>420</v>
      </c>
      <c r="L6651" s="44" t="s">
        <v>17</v>
      </c>
    </row>
    <row r="6652" spans="2:12" x14ac:dyDescent="0.2">
      <c r="D6652" s="179"/>
      <c r="E6652" s="180"/>
      <c r="F6652" s="180"/>
      <c r="G6652" s="39"/>
      <c r="H6652" s="41"/>
      <c r="I6652" s="14"/>
      <c r="J6652" s="14"/>
      <c r="K6652" s="14"/>
      <c r="L6652" s="38"/>
    </row>
    <row r="6653" spans="2:12" x14ac:dyDescent="0.2">
      <c r="D6653" s="58"/>
      <c r="E6653" s="53" t="s">
        <v>14</v>
      </c>
      <c r="F6653" s="52"/>
      <c r="G6653" s="37">
        <v>1222</v>
      </c>
      <c r="H6653" s="24">
        <v>0.24549918166900001</v>
      </c>
      <c r="I6653" s="24">
        <v>0.81833060556500004</v>
      </c>
      <c r="J6653" s="24">
        <v>13.420621931259999</v>
      </c>
      <c r="K6653" s="24">
        <v>77.414075286415994</v>
      </c>
      <c r="L6653" s="68">
        <v>8.1014729950900009</v>
      </c>
    </row>
    <row r="6654" spans="2:12" x14ac:dyDescent="0.2">
      <c r="D6654" s="174" t="s">
        <v>18</v>
      </c>
      <c r="E6654" s="20" t="s">
        <v>19</v>
      </c>
      <c r="F6654" s="22"/>
      <c r="G6654" s="21">
        <v>57</v>
      </c>
      <c r="H6654" s="110">
        <v>0</v>
      </c>
      <c r="I6654" s="74">
        <v>0</v>
      </c>
      <c r="J6654" s="19">
        <v>12.280701754386</v>
      </c>
      <c r="K6654" s="19">
        <v>77.192982456140001</v>
      </c>
      <c r="L6654" s="50">
        <v>10.526315789473999</v>
      </c>
    </row>
    <row r="6655" spans="2:12" x14ac:dyDescent="0.2">
      <c r="D6655" s="175"/>
      <c r="E6655" s="4" t="s">
        <v>20</v>
      </c>
      <c r="F6655" s="6"/>
      <c r="G6655" s="5">
        <v>84</v>
      </c>
      <c r="H6655" s="63">
        <v>0</v>
      </c>
      <c r="I6655" s="29">
        <v>0</v>
      </c>
      <c r="J6655" s="33">
        <v>8.333333333333</v>
      </c>
      <c r="K6655" s="12">
        <v>80.952380952381006</v>
      </c>
      <c r="L6655" s="34">
        <v>10.714285714286</v>
      </c>
    </row>
    <row r="6656" spans="2:12" x14ac:dyDescent="0.2">
      <c r="D6656" s="175"/>
      <c r="E6656" s="4" t="s">
        <v>21</v>
      </c>
      <c r="F6656" s="6"/>
      <c r="G6656" s="5">
        <v>487</v>
      </c>
      <c r="H6656" s="32">
        <v>0.41067761806999997</v>
      </c>
      <c r="I6656" s="29">
        <v>0</v>
      </c>
      <c r="J6656" s="12">
        <v>16.837782340861999</v>
      </c>
      <c r="K6656" s="12">
        <v>75.770020533880995</v>
      </c>
      <c r="L6656" s="34">
        <v>6.9815195071870004</v>
      </c>
    </row>
    <row r="6657" spans="4:12" x14ac:dyDescent="0.2">
      <c r="D6657" s="175"/>
      <c r="E6657" s="4" t="s">
        <v>22</v>
      </c>
      <c r="F6657" s="6"/>
      <c r="G6657" s="5">
        <v>35</v>
      </c>
      <c r="H6657" s="63">
        <v>0</v>
      </c>
      <c r="I6657" s="29">
        <v>0</v>
      </c>
      <c r="J6657" s="61">
        <v>2.8571428571430002</v>
      </c>
      <c r="K6657" s="12">
        <v>80</v>
      </c>
      <c r="L6657" s="97">
        <v>17.142857142857</v>
      </c>
    </row>
    <row r="6658" spans="4:12" x14ac:dyDescent="0.2">
      <c r="D6658" s="175"/>
      <c r="E6658" s="4" t="s">
        <v>23</v>
      </c>
      <c r="F6658" s="6"/>
      <c r="G6658" s="5">
        <v>143</v>
      </c>
      <c r="H6658" s="63">
        <v>0</v>
      </c>
      <c r="I6658" s="12">
        <v>0.69930069930100003</v>
      </c>
      <c r="J6658" s="12">
        <v>10.48951048951</v>
      </c>
      <c r="K6658" s="28">
        <v>83.216783216783</v>
      </c>
      <c r="L6658" s="34">
        <v>5.594405594406</v>
      </c>
    </row>
    <row r="6659" spans="4:12" x14ac:dyDescent="0.2">
      <c r="D6659" s="175"/>
      <c r="E6659" s="4" t="s">
        <v>24</v>
      </c>
      <c r="F6659" s="6"/>
      <c r="G6659" s="5">
        <v>187</v>
      </c>
      <c r="H6659" s="63">
        <v>0</v>
      </c>
      <c r="I6659" s="12">
        <v>2.1390374331549999</v>
      </c>
      <c r="J6659" s="12">
        <v>13.903743315508001</v>
      </c>
      <c r="K6659" s="12">
        <v>75.401069518716994</v>
      </c>
      <c r="L6659" s="34">
        <v>8.5561497326199998</v>
      </c>
    </row>
    <row r="6660" spans="4:12" x14ac:dyDescent="0.2">
      <c r="D6660" s="175"/>
      <c r="E6660" s="4" t="s">
        <v>25</v>
      </c>
      <c r="F6660" s="6"/>
      <c r="G6660" s="5">
        <v>71</v>
      </c>
      <c r="H6660" s="63">
        <v>0</v>
      </c>
      <c r="I6660" s="12">
        <v>1.4084507042250001</v>
      </c>
      <c r="J6660" s="12">
        <v>16.901408450704</v>
      </c>
      <c r="K6660" s="12">
        <v>77.464788732393998</v>
      </c>
      <c r="L6660" s="34">
        <v>4.2253521126760001</v>
      </c>
    </row>
    <row r="6661" spans="4:12" x14ac:dyDescent="0.2">
      <c r="D6661" s="175"/>
      <c r="E6661" s="4" t="s">
        <v>26</v>
      </c>
      <c r="F6661" s="6"/>
      <c r="G6661" s="5">
        <v>30</v>
      </c>
      <c r="H6661" s="63">
        <v>0</v>
      </c>
      <c r="I6661" s="28">
        <v>6.666666666667</v>
      </c>
      <c r="J6661" s="12">
        <v>13.333333333333</v>
      </c>
      <c r="K6661" s="12">
        <v>73.333333333333002</v>
      </c>
      <c r="L6661" s="34">
        <v>6.666666666667</v>
      </c>
    </row>
    <row r="6662" spans="4:12" x14ac:dyDescent="0.2">
      <c r="D6662" s="175"/>
      <c r="E6662" s="4" t="s">
        <v>27</v>
      </c>
      <c r="F6662" s="6"/>
      <c r="G6662" s="5">
        <v>70</v>
      </c>
      <c r="H6662" s="32">
        <v>1.4285714285710001</v>
      </c>
      <c r="I6662" s="12">
        <v>1.4285714285710001</v>
      </c>
      <c r="J6662" s="33">
        <v>4.2857142857139996</v>
      </c>
      <c r="K6662" s="28">
        <v>84.285714285713993</v>
      </c>
      <c r="L6662" s="34">
        <v>8.5714285714289993</v>
      </c>
    </row>
    <row r="6663" spans="4:12" x14ac:dyDescent="0.2">
      <c r="D6663" s="175"/>
      <c r="E6663" s="4" t="s">
        <v>28</v>
      </c>
      <c r="F6663" s="6"/>
      <c r="G6663" s="5">
        <v>51</v>
      </c>
      <c r="H6663" s="63">
        <v>0</v>
      </c>
      <c r="I6663" s="29">
        <v>0</v>
      </c>
      <c r="J6663" s="12">
        <v>13.725490196078001</v>
      </c>
      <c r="K6663" s="33">
        <v>70.588235294117993</v>
      </c>
      <c r="L6663" s="97">
        <v>15.686274509804001</v>
      </c>
    </row>
    <row r="6664" spans="4:12" x14ac:dyDescent="0.2">
      <c r="D6664" s="175"/>
      <c r="E6664" s="4" t="s">
        <v>29</v>
      </c>
      <c r="F6664" s="6"/>
      <c r="G6664" s="5">
        <v>7</v>
      </c>
      <c r="H6664" s="63">
        <v>0</v>
      </c>
      <c r="I6664" s="49">
        <v>14.285714285714</v>
      </c>
      <c r="J6664" s="87">
        <v>0</v>
      </c>
      <c r="K6664" s="33">
        <v>71.428571428571004</v>
      </c>
      <c r="L6664" s="97">
        <v>14.285714285714</v>
      </c>
    </row>
    <row r="6665" spans="4:12" x14ac:dyDescent="0.2">
      <c r="D6665" s="174" t="s">
        <v>30</v>
      </c>
      <c r="E6665" s="20" t="s">
        <v>31</v>
      </c>
      <c r="F6665" s="22"/>
      <c r="G6665" s="21">
        <v>393</v>
      </c>
      <c r="H6665" s="51">
        <v>0.50890585241700004</v>
      </c>
      <c r="I6665" s="19">
        <v>0.50890585241700004</v>
      </c>
      <c r="J6665" s="19">
        <v>15.776081424936001</v>
      </c>
      <c r="K6665" s="19">
        <v>77.862595419846997</v>
      </c>
      <c r="L6665" s="50">
        <v>5.3435114503819996</v>
      </c>
    </row>
    <row r="6666" spans="4:12" x14ac:dyDescent="0.2">
      <c r="D6666" s="175"/>
      <c r="E6666" s="4" t="s">
        <v>32</v>
      </c>
      <c r="F6666" s="6"/>
      <c r="G6666" s="5">
        <v>352</v>
      </c>
      <c r="H6666" s="32">
        <v>0.28409090909099999</v>
      </c>
      <c r="I6666" s="12">
        <v>0.85227272727299996</v>
      </c>
      <c r="J6666" s="12">
        <v>10.511363636364001</v>
      </c>
      <c r="K6666" s="12">
        <v>77.272727272726996</v>
      </c>
      <c r="L6666" s="34">
        <v>11.079545454545</v>
      </c>
    </row>
    <row r="6667" spans="4:12" x14ac:dyDescent="0.2">
      <c r="D6667" s="175"/>
      <c r="E6667" s="4" t="s">
        <v>33</v>
      </c>
      <c r="F6667" s="6"/>
      <c r="G6667" s="5">
        <v>388</v>
      </c>
      <c r="H6667" s="63">
        <v>0</v>
      </c>
      <c r="I6667" s="12">
        <v>1.0309278350519999</v>
      </c>
      <c r="J6667" s="12">
        <v>14.690721649485001</v>
      </c>
      <c r="K6667" s="12">
        <v>75</v>
      </c>
      <c r="L6667" s="34">
        <v>9.278350515464</v>
      </c>
    </row>
    <row r="6668" spans="4:12" x14ac:dyDescent="0.2">
      <c r="D6668" s="175"/>
      <c r="E6668" s="4" t="s">
        <v>34</v>
      </c>
      <c r="F6668" s="6"/>
      <c r="G6668" s="5">
        <v>89</v>
      </c>
      <c r="H6668" s="63">
        <v>0</v>
      </c>
      <c r="I6668" s="12">
        <v>1.123595505618</v>
      </c>
      <c r="J6668" s="12">
        <v>8.9887640449440003</v>
      </c>
      <c r="K6668" s="28">
        <v>86.516853932583999</v>
      </c>
      <c r="L6668" s="34">
        <v>3.3707865168539999</v>
      </c>
    </row>
    <row r="6669" spans="4:12" x14ac:dyDescent="0.2">
      <c r="D6669" s="174" t="s">
        <v>35</v>
      </c>
      <c r="E6669" s="20" t="s">
        <v>36</v>
      </c>
      <c r="F6669" s="22"/>
      <c r="G6669" s="21">
        <v>629</v>
      </c>
      <c r="H6669" s="51">
        <v>0.47694753577100002</v>
      </c>
      <c r="I6669" s="19">
        <v>0.95389507154200004</v>
      </c>
      <c r="J6669" s="19">
        <v>11.764705882353001</v>
      </c>
      <c r="K6669" s="19">
        <v>79.173290937996995</v>
      </c>
      <c r="L6669" s="50">
        <v>7.6311605723370004</v>
      </c>
    </row>
    <row r="6670" spans="4:12" x14ac:dyDescent="0.2">
      <c r="D6670" s="175"/>
      <c r="E6670" s="4" t="s">
        <v>37</v>
      </c>
      <c r="F6670" s="6"/>
      <c r="G6670" s="5">
        <v>593</v>
      </c>
      <c r="H6670" s="63">
        <v>0</v>
      </c>
      <c r="I6670" s="12">
        <v>0.67453625632400005</v>
      </c>
      <c r="J6670" s="12">
        <v>15.177065767285001</v>
      </c>
      <c r="K6670" s="12">
        <v>75.548060708262994</v>
      </c>
      <c r="L6670" s="34">
        <v>8.6003372681279995</v>
      </c>
    </row>
    <row r="6671" spans="4:12" x14ac:dyDescent="0.2">
      <c r="D6671" s="174" t="s">
        <v>38</v>
      </c>
      <c r="E6671" s="20" t="s">
        <v>39</v>
      </c>
      <c r="F6671" s="22"/>
      <c r="G6671" s="21">
        <v>64</v>
      </c>
      <c r="H6671" s="110">
        <v>0</v>
      </c>
      <c r="I6671" s="74">
        <v>0</v>
      </c>
      <c r="J6671" s="78">
        <v>7.8125</v>
      </c>
      <c r="K6671" s="88">
        <v>84.375</v>
      </c>
      <c r="L6671" s="50">
        <v>7.8125</v>
      </c>
    </row>
    <row r="6672" spans="4:12" x14ac:dyDescent="0.2">
      <c r="D6672" s="175"/>
      <c r="E6672" s="4" t="s">
        <v>40</v>
      </c>
      <c r="F6672" s="6"/>
      <c r="G6672" s="5">
        <v>147</v>
      </c>
      <c r="H6672" s="32">
        <v>1.360544217687</v>
      </c>
      <c r="I6672" s="29">
        <v>0</v>
      </c>
      <c r="J6672" s="12">
        <v>11.564625850340001</v>
      </c>
      <c r="K6672" s="12">
        <v>82.312925170067999</v>
      </c>
      <c r="L6672" s="34">
        <v>4.7619047619049999</v>
      </c>
    </row>
    <row r="6673" spans="2:12" x14ac:dyDescent="0.2">
      <c r="D6673" s="175"/>
      <c r="E6673" s="4" t="s">
        <v>41</v>
      </c>
      <c r="F6673" s="6"/>
      <c r="G6673" s="5">
        <v>204</v>
      </c>
      <c r="H6673" s="63">
        <v>0</v>
      </c>
      <c r="I6673" s="12">
        <v>0.98039215686299996</v>
      </c>
      <c r="J6673" s="12">
        <v>9.8039215686270005</v>
      </c>
      <c r="K6673" s="28">
        <v>84.803921568627004</v>
      </c>
      <c r="L6673" s="34">
        <v>4.4117647058819998</v>
      </c>
    </row>
    <row r="6674" spans="2:12" x14ac:dyDescent="0.2">
      <c r="D6674" s="175"/>
      <c r="E6674" s="4" t="s">
        <v>42</v>
      </c>
      <c r="F6674" s="6"/>
      <c r="G6674" s="5">
        <v>210</v>
      </c>
      <c r="H6674" s="63">
        <v>0</v>
      </c>
      <c r="I6674" s="12">
        <v>0.47619047618999999</v>
      </c>
      <c r="J6674" s="12">
        <v>14.761904761905001</v>
      </c>
      <c r="K6674" s="12">
        <v>79.047619047618994</v>
      </c>
      <c r="L6674" s="34">
        <v>5.7142857142860004</v>
      </c>
    </row>
    <row r="6675" spans="2:12" x14ac:dyDescent="0.2">
      <c r="D6675" s="175"/>
      <c r="E6675" s="4" t="s">
        <v>43</v>
      </c>
      <c r="F6675" s="6"/>
      <c r="G6675" s="5">
        <v>204</v>
      </c>
      <c r="H6675" s="63">
        <v>0</v>
      </c>
      <c r="I6675" s="12">
        <v>0.49019607843099999</v>
      </c>
      <c r="J6675" s="12">
        <v>18.137254901961001</v>
      </c>
      <c r="K6675" s="12">
        <v>75.980392156863005</v>
      </c>
      <c r="L6675" s="34">
        <v>5.3921568627449998</v>
      </c>
    </row>
    <row r="6676" spans="2:12" x14ac:dyDescent="0.2">
      <c r="D6676" s="175"/>
      <c r="E6676" s="4" t="s">
        <v>44</v>
      </c>
      <c r="F6676" s="6"/>
      <c r="G6676" s="5">
        <v>223</v>
      </c>
      <c r="H6676" s="32">
        <v>0.44843049327399997</v>
      </c>
      <c r="I6676" s="12">
        <v>1.7937219730939999</v>
      </c>
      <c r="J6676" s="12">
        <v>10.762331838565</v>
      </c>
      <c r="K6676" s="12">
        <v>77.130044843049006</v>
      </c>
      <c r="L6676" s="34">
        <v>9.8654708520179994</v>
      </c>
    </row>
    <row r="6677" spans="2:12" x14ac:dyDescent="0.2">
      <c r="D6677" s="176"/>
      <c r="E6677" s="59" t="s">
        <v>45</v>
      </c>
      <c r="F6677" s="60"/>
      <c r="G6677" s="56">
        <v>170</v>
      </c>
      <c r="H6677" s="115">
        <v>0</v>
      </c>
      <c r="I6677" s="47">
        <v>1.1764705882349999</v>
      </c>
      <c r="J6677" s="47">
        <v>17.647058823529001</v>
      </c>
      <c r="K6677" s="92">
        <v>61.764705882352999</v>
      </c>
      <c r="L6677" s="117">
        <v>19.411764705882</v>
      </c>
    </row>
    <row r="6679" spans="2:12" x14ac:dyDescent="0.2">
      <c r="B6679" s="43" t="str">
        <f xml:space="preserve"> HYPERLINK("#'目次'!B248", "[242]")</f>
        <v>[242]</v>
      </c>
      <c r="C6679" s="31" t="s">
        <v>459</v>
      </c>
    </row>
    <row r="6683" spans="2:12" ht="24" x14ac:dyDescent="0.2">
      <c r="D6683" s="177"/>
      <c r="E6683" s="178"/>
      <c r="F6683" s="178"/>
      <c r="G6683" s="40" t="s">
        <v>14</v>
      </c>
      <c r="H6683" s="42" t="s">
        <v>451</v>
      </c>
      <c r="I6683" s="15" t="s">
        <v>452</v>
      </c>
      <c r="J6683" s="15" t="s">
        <v>453</v>
      </c>
      <c r="K6683" s="15" t="s">
        <v>420</v>
      </c>
      <c r="L6683" s="44" t="s">
        <v>17</v>
      </c>
    </row>
    <row r="6684" spans="2:12" x14ac:dyDescent="0.2">
      <c r="D6684" s="179"/>
      <c r="E6684" s="180"/>
      <c r="F6684" s="180"/>
      <c r="G6684" s="39"/>
      <c r="H6684" s="41"/>
      <c r="I6684" s="14"/>
      <c r="J6684" s="14"/>
      <c r="K6684" s="14"/>
      <c r="L6684" s="38"/>
    </row>
    <row r="6685" spans="2:12" x14ac:dyDescent="0.2">
      <c r="D6685" s="58"/>
      <c r="E6685" s="53" t="s">
        <v>14</v>
      </c>
      <c r="F6685" s="52"/>
      <c r="G6685" s="37">
        <v>1222</v>
      </c>
      <c r="H6685" s="24">
        <v>0.24549918166900001</v>
      </c>
      <c r="I6685" s="24">
        <v>0.81833060556500004</v>
      </c>
      <c r="J6685" s="24">
        <v>13.420621931259999</v>
      </c>
      <c r="K6685" s="24">
        <v>77.414075286415994</v>
      </c>
      <c r="L6685" s="68">
        <v>8.1014729950900009</v>
      </c>
    </row>
    <row r="6686" spans="2:12" x14ac:dyDescent="0.2">
      <c r="D6686" s="174" t="s">
        <v>52</v>
      </c>
      <c r="E6686" s="20" t="s">
        <v>53</v>
      </c>
      <c r="F6686" s="22"/>
      <c r="G6686" s="21">
        <v>15</v>
      </c>
      <c r="H6686" s="110">
        <v>0</v>
      </c>
      <c r="I6686" s="74">
        <v>0</v>
      </c>
      <c r="J6686" s="19">
        <v>13.333333333333</v>
      </c>
      <c r="K6686" s="19">
        <v>80</v>
      </c>
      <c r="L6686" s="50">
        <v>6.666666666667</v>
      </c>
    </row>
    <row r="6687" spans="2:12" ht="24" x14ac:dyDescent="0.2">
      <c r="D6687" s="175"/>
      <c r="E6687" s="4" t="s">
        <v>54</v>
      </c>
      <c r="F6687" s="6"/>
      <c r="G6687" s="5">
        <v>122</v>
      </c>
      <c r="H6687" s="32">
        <v>0.81967213114799997</v>
      </c>
      <c r="I6687" s="12">
        <v>0.81967213114799997</v>
      </c>
      <c r="J6687" s="12">
        <v>18.032786885246001</v>
      </c>
      <c r="K6687" s="12">
        <v>73.770491803279</v>
      </c>
      <c r="L6687" s="34">
        <v>6.5573770491800003</v>
      </c>
    </row>
    <row r="6688" spans="2:12" x14ac:dyDescent="0.2">
      <c r="D6688" s="175"/>
      <c r="E6688" s="4" t="s">
        <v>55</v>
      </c>
      <c r="F6688" s="6"/>
      <c r="G6688" s="5">
        <v>43</v>
      </c>
      <c r="H6688" s="63">
        <v>0</v>
      </c>
      <c r="I6688" s="12">
        <v>4.6511627906979998</v>
      </c>
      <c r="J6688" s="12">
        <v>9.3023255813949994</v>
      </c>
      <c r="K6688" s="28">
        <v>83.720930232558004</v>
      </c>
      <c r="L6688" s="101">
        <v>2.3255813953489999</v>
      </c>
    </row>
    <row r="6689" spans="4:12" x14ac:dyDescent="0.2">
      <c r="D6689" s="175"/>
      <c r="E6689" s="4" t="s">
        <v>56</v>
      </c>
      <c r="F6689" s="6"/>
      <c r="G6689" s="5">
        <v>60</v>
      </c>
      <c r="H6689" s="63">
        <v>0</v>
      </c>
      <c r="I6689" s="29">
        <v>0</v>
      </c>
      <c r="J6689" s="28">
        <v>20</v>
      </c>
      <c r="K6689" s="33">
        <v>68.333333333333002</v>
      </c>
      <c r="L6689" s="34">
        <v>11.666666666667</v>
      </c>
    </row>
    <row r="6690" spans="4:12" x14ac:dyDescent="0.2">
      <c r="D6690" s="175"/>
      <c r="E6690" s="4" t="s">
        <v>57</v>
      </c>
      <c r="F6690" s="6"/>
      <c r="G6690" s="5">
        <v>286</v>
      </c>
      <c r="H6690" s="63">
        <v>0</v>
      </c>
      <c r="I6690" s="12">
        <v>0.69930069930100003</v>
      </c>
      <c r="J6690" s="12">
        <v>10.839160839161</v>
      </c>
      <c r="K6690" s="28">
        <v>86.013986013985999</v>
      </c>
      <c r="L6690" s="101">
        <v>2.4475524475519999</v>
      </c>
    </row>
    <row r="6691" spans="4:12" x14ac:dyDescent="0.2">
      <c r="D6691" s="175"/>
      <c r="E6691" s="4" t="s">
        <v>58</v>
      </c>
      <c r="F6691" s="6"/>
      <c r="G6691" s="5">
        <v>129</v>
      </c>
      <c r="H6691" s="63">
        <v>0</v>
      </c>
      <c r="I6691" s="12">
        <v>1.550387596899</v>
      </c>
      <c r="J6691" s="33">
        <v>7.7519379844960001</v>
      </c>
      <c r="K6691" s="12">
        <v>81.395348837208999</v>
      </c>
      <c r="L6691" s="34">
        <v>9.3023255813949994</v>
      </c>
    </row>
    <row r="6692" spans="4:12" x14ac:dyDescent="0.2">
      <c r="D6692" s="175"/>
      <c r="E6692" s="4" t="s">
        <v>59</v>
      </c>
      <c r="F6692" s="6"/>
      <c r="G6692" s="5">
        <v>195</v>
      </c>
      <c r="H6692" s="32">
        <v>0.51282051282100005</v>
      </c>
      <c r="I6692" s="12">
        <v>1.025641025641</v>
      </c>
      <c r="J6692" s="12">
        <v>13.333333333333</v>
      </c>
      <c r="K6692" s="12">
        <v>78.461538461537998</v>
      </c>
      <c r="L6692" s="34">
        <v>6.666666666667</v>
      </c>
    </row>
    <row r="6693" spans="4:12" x14ac:dyDescent="0.2">
      <c r="D6693" s="175"/>
      <c r="E6693" s="4" t="s">
        <v>60</v>
      </c>
      <c r="F6693" s="6"/>
      <c r="G6693" s="5">
        <v>176</v>
      </c>
      <c r="H6693" s="63">
        <v>0</v>
      </c>
      <c r="I6693" s="29">
        <v>0</v>
      </c>
      <c r="J6693" s="28">
        <v>20.454545454544999</v>
      </c>
      <c r="K6693" s="61">
        <v>65.909090909091006</v>
      </c>
      <c r="L6693" s="97">
        <v>13.636363636364001</v>
      </c>
    </row>
    <row r="6694" spans="4:12" x14ac:dyDescent="0.2">
      <c r="D6694" s="175"/>
      <c r="E6694" s="4" t="s">
        <v>61</v>
      </c>
      <c r="F6694" s="6"/>
      <c r="G6694" s="5">
        <v>78</v>
      </c>
      <c r="H6694" s="63">
        <v>0</v>
      </c>
      <c r="I6694" s="29">
        <v>0</v>
      </c>
      <c r="J6694" s="33">
        <v>7.6923076923079998</v>
      </c>
      <c r="K6694" s="28">
        <v>87.179487179486998</v>
      </c>
      <c r="L6694" s="34">
        <v>5.1282051282049999</v>
      </c>
    </row>
    <row r="6695" spans="4:12" x14ac:dyDescent="0.2">
      <c r="D6695" s="175"/>
      <c r="E6695" s="4" t="s">
        <v>62</v>
      </c>
      <c r="F6695" s="6"/>
      <c r="G6695" s="5">
        <v>113</v>
      </c>
      <c r="H6695" s="32">
        <v>0.88495575221199996</v>
      </c>
      <c r="I6695" s="12">
        <v>0.88495575221199996</v>
      </c>
      <c r="J6695" s="12">
        <v>13.274336283186001</v>
      </c>
      <c r="K6695" s="33">
        <v>68.141592920354</v>
      </c>
      <c r="L6695" s="97">
        <v>16.814159292035001</v>
      </c>
    </row>
    <row r="6696" spans="4:12" x14ac:dyDescent="0.2">
      <c r="D6696" s="174" t="s">
        <v>63</v>
      </c>
      <c r="E6696" s="20" t="s">
        <v>64</v>
      </c>
      <c r="F6696" s="22"/>
      <c r="G6696" s="21">
        <v>234</v>
      </c>
      <c r="H6696" s="51">
        <v>0.85470085470099999</v>
      </c>
      <c r="I6696" s="19">
        <v>1.709401709402</v>
      </c>
      <c r="J6696" s="19">
        <v>11.965811965812</v>
      </c>
      <c r="K6696" s="19">
        <v>73.504273504273996</v>
      </c>
      <c r="L6696" s="50">
        <v>11.965811965812</v>
      </c>
    </row>
    <row r="6697" spans="4:12" x14ac:dyDescent="0.2">
      <c r="D6697" s="175"/>
      <c r="E6697" s="4" t="s">
        <v>65</v>
      </c>
      <c r="F6697" s="6"/>
      <c r="G6697" s="5">
        <v>172</v>
      </c>
      <c r="H6697" s="63">
        <v>0</v>
      </c>
      <c r="I6697" s="12">
        <v>1.1627906976739999</v>
      </c>
      <c r="J6697" s="12">
        <v>11.046511627907</v>
      </c>
      <c r="K6697" s="12">
        <v>76.162790697673998</v>
      </c>
      <c r="L6697" s="34">
        <v>11.627906976744001</v>
      </c>
    </row>
    <row r="6698" spans="4:12" x14ac:dyDescent="0.2">
      <c r="D6698" s="175"/>
      <c r="E6698" s="4" t="s">
        <v>66</v>
      </c>
      <c r="F6698" s="6"/>
      <c r="G6698" s="5">
        <v>165</v>
      </c>
      <c r="H6698" s="63">
        <v>0</v>
      </c>
      <c r="I6698" s="12">
        <v>0.60606060606099998</v>
      </c>
      <c r="J6698" s="12">
        <v>11.515151515152001</v>
      </c>
      <c r="K6698" s="12">
        <v>80.606060606061007</v>
      </c>
      <c r="L6698" s="34">
        <v>7.2727272727269998</v>
      </c>
    </row>
    <row r="6699" spans="4:12" x14ac:dyDescent="0.2">
      <c r="D6699" s="175"/>
      <c r="E6699" s="4" t="s">
        <v>67</v>
      </c>
      <c r="F6699" s="6"/>
      <c r="G6699" s="5">
        <v>158</v>
      </c>
      <c r="H6699" s="63">
        <v>0</v>
      </c>
      <c r="I6699" s="12">
        <v>0.63291139240500005</v>
      </c>
      <c r="J6699" s="12">
        <v>17.721518987342002</v>
      </c>
      <c r="K6699" s="12">
        <v>75.316455696202993</v>
      </c>
      <c r="L6699" s="34">
        <v>6.3291139240509997</v>
      </c>
    </row>
    <row r="6700" spans="4:12" x14ac:dyDescent="0.2">
      <c r="D6700" s="175"/>
      <c r="E6700" s="4" t="s">
        <v>68</v>
      </c>
      <c r="F6700" s="6"/>
      <c r="G6700" s="5">
        <v>112</v>
      </c>
      <c r="H6700" s="63">
        <v>0</v>
      </c>
      <c r="I6700" s="29">
        <v>0</v>
      </c>
      <c r="J6700" s="12">
        <v>13.392857142857</v>
      </c>
      <c r="K6700" s="12">
        <v>80.357142857143003</v>
      </c>
      <c r="L6700" s="34">
        <v>6.25</v>
      </c>
    </row>
    <row r="6701" spans="4:12" x14ac:dyDescent="0.2">
      <c r="D6701" s="175"/>
      <c r="E6701" s="4" t="s">
        <v>69</v>
      </c>
      <c r="F6701" s="6"/>
      <c r="G6701" s="5">
        <v>92</v>
      </c>
      <c r="H6701" s="63">
        <v>0</v>
      </c>
      <c r="I6701" s="12">
        <v>1.086956521739</v>
      </c>
      <c r="J6701" s="12">
        <v>13.04347826087</v>
      </c>
      <c r="K6701" s="12">
        <v>80.434782608695997</v>
      </c>
      <c r="L6701" s="34">
        <v>5.4347826086959996</v>
      </c>
    </row>
    <row r="6702" spans="4:12" x14ac:dyDescent="0.2">
      <c r="D6702" s="175"/>
      <c r="E6702" s="4" t="s">
        <v>70</v>
      </c>
      <c r="F6702" s="6"/>
      <c r="G6702" s="5">
        <v>131</v>
      </c>
      <c r="H6702" s="63">
        <v>0</v>
      </c>
      <c r="I6702" s="12">
        <v>0.76335877862599999</v>
      </c>
      <c r="J6702" s="12">
        <v>15.267175572518999</v>
      </c>
      <c r="K6702" s="12">
        <v>80.916030534350995</v>
      </c>
      <c r="L6702" s="101">
        <v>3.053435114504</v>
      </c>
    </row>
    <row r="6703" spans="4:12" x14ac:dyDescent="0.2">
      <c r="D6703" s="175"/>
      <c r="E6703" s="4" t="s">
        <v>71</v>
      </c>
      <c r="F6703" s="6"/>
      <c r="G6703" s="5">
        <v>71</v>
      </c>
      <c r="H6703" s="63">
        <v>0</v>
      </c>
      <c r="I6703" s="29">
        <v>0</v>
      </c>
      <c r="J6703" s="12">
        <v>12.676056338027999</v>
      </c>
      <c r="K6703" s="12">
        <v>81.690140845070005</v>
      </c>
      <c r="L6703" s="34">
        <v>5.6338028169010004</v>
      </c>
    </row>
    <row r="6704" spans="4:12" x14ac:dyDescent="0.2">
      <c r="D6704" s="176"/>
      <c r="E6704" s="59" t="s">
        <v>72</v>
      </c>
      <c r="F6704" s="60"/>
      <c r="G6704" s="56">
        <v>70</v>
      </c>
      <c r="H6704" s="83">
        <v>1.4285714285710001</v>
      </c>
      <c r="I6704" s="80">
        <v>0</v>
      </c>
      <c r="J6704" s="102">
        <v>20</v>
      </c>
      <c r="K6704" s="47">
        <v>72.857142857143003</v>
      </c>
      <c r="L6704" s="85">
        <v>5.7142857142860004</v>
      </c>
    </row>
    <row r="6706" spans="2:12" x14ac:dyDescent="0.2">
      <c r="B6706" s="43" t="str">
        <f xml:space="preserve"> HYPERLINK("#'目次'!B249", "[243]")</f>
        <v>[243]</v>
      </c>
      <c r="C6706" s="31" t="s">
        <v>459</v>
      </c>
    </row>
    <row r="6709" spans="2:12" x14ac:dyDescent="0.2">
      <c r="C6709" s="31" t="s">
        <v>75</v>
      </c>
    </row>
    <row r="6710" spans="2:12" ht="24" x14ac:dyDescent="0.2">
      <c r="D6710" s="177"/>
      <c r="E6710" s="178"/>
      <c r="F6710" s="178"/>
      <c r="G6710" s="40" t="s">
        <v>14</v>
      </c>
      <c r="H6710" s="42" t="s">
        <v>451</v>
      </c>
      <c r="I6710" s="15" t="s">
        <v>452</v>
      </c>
      <c r="J6710" s="15" t="s">
        <v>453</v>
      </c>
      <c r="K6710" s="15" t="s">
        <v>420</v>
      </c>
      <c r="L6710" s="44" t="s">
        <v>17</v>
      </c>
    </row>
    <row r="6711" spans="2:12" x14ac:dyDescent="0.2">
      <c r="D6711" s="179"/>
      <c r="E6711" s="180"/>
      <c r="F6711" s="180"/>
      <c r="G6711" s="39"/>
      <c r="H6711" s="41"/>
      <c r="I6711" s="14"/>
      <c r="J6711" s="14"/>
      <c r="K6711" s="14"/>
      <c r="L6711" s="38"/>
    </row>
    <row r="6712" spans="2:12" x14ac:dyDescent="0.2">
      <c r="D6712" s="58"/>
      <c r="E6712" s="53" t="s">
        <v>14</v>
      </c>
      <c r="F6712" s="52"/>
      <c r="G6712" s="37">
        <v>1222</v>
      </c>
      <c r="H6712" s="24">
        <v>0.24549918166900001</v>
      </c>
      <c r="I6712" s="24">
        <v>0.81833060556500004</v>
      </c>
      <c r="J6712" s="24">
        <v>13.420621931259999</v>
      </c>
      <c r="K6712" s="24">
        <v>77.414075286415994</v>
      </c>
      <c r="L6712" s="68">
        <v>8.1014729950900009</v>
      </c>
    </row>
    <row r="6713" spans="2:12" x14ac:dyDescent="0.2">
      <c r="D6713" s="174" t="s">
        <v>36</v>
      </c>
      <c r="E6713" s="20" t="s">
        <v>76</v>
      </c>
      <c r="F6713" s="22"/>
      <c r="G6713" s="21">
        <v>629</v>
      </c>
      <c r="H6713" s="51">
        <v>0.47694753577100002</v>
      </c>
      <c r="I6713" s="19">
        <v>0.95389507154200004</v>
      </c>
      <c r="J6713" s="19">
        <v>11.764705882353001</v>
      </c>
      <c r="K6713" s="19">
        <v>79.173290937996995</v>
      </c>
      <c r="L6713" s="50">
        <v>7.6311605723370004</v>
      </c>
    </row>
    <row r="6714" spans="2:12" x14ac:dyDescent="0.2">
      <c r="D6714" s="175"/>
      <c r="E6714" s="4" t="s">
        <v>39</v>
      </c>
      <c r="F6714" s="6"/>
      <c r="G6714" s="5">
        <v>37</v>
      </c>
      <c r="H6714" s="63">
        <v>0</v>
      </c>
      <c r="I6714" s="29">
        <v>0</v>
      </c>
      <c r="J6714" s="12">
        <v>10.810810810811001</v>
      </c>
      <c r="K6714" s="12">
        <v>81.081081081080995</v>
      </c>
      <c r="L6714" s="34">
        <v>8.1081081081080004</v>
      </c>
    </row>
    <row r="6715" spans="2:12" x14ac:dyDescent="0.2">
      <c r="D6715" s="175"/>
      <c r="E6715" s="4" t="s">
        <v>40</v>
      </c>
      <c r="F6715" s="6"/>
      <c r="G6715" s="5">
        <v>73</v>
      </c>
      <c r="H6715" s="32">
        <v>2.7397260273969999</v>
      </c>
      <c r="I6715" s="29">
        <v>0</v>
      </c>
      <c r="J6715" s="12">
        <v>12.328767123287999</v>
      </c>
      <c r="K6715" s="12">
        <v>79.452054794521004</v>
      </c>
      <c r="L6715" s="34">
        <v>5.4794520547949999</v>
      </c>
    </row>
    <row r="6716" spans="2:12" x14ac:dyDescent="0.2">
      <c r="D6716" s="175"/>
      <c r="E6716" s="4" t="s">
        <v>41</v>
      </c>
      <c r="F6716" s="6"/>
      <c r="G6716" s="5">
        <v>108</v>
      </c>
      <c r="H6716" s="63">
        <v>0</v>
      </c>
      <c r="I6716" s="12">
        <v>0.92592592592599998</v>
      </c>
      <c r="J6716" s="12">
        <v>9.2592592592590002</v>
      </c>
      <c r="K6716" s="28">
        <v>83.333333333333002</v>
      </c>
      <c r="L6716" s="34">
        <v>6.4814814814809996</v>
      </c>
    </row>
    <row r="6717" spans="2:12" x14ac:dyDescent="0.2">
      <c r="D6717" s="175"/>
      <c r="E6717" s="4" t="s">
        <v>42</v>
      </c>
      <c r="F6717" s="6"/>
      <c r="G6717" s="5">
        <v>113</v>
      </c>
      <c r="H6717" s="63">
        <v>0</v>
      </c>
      <c r="I6717" s="29">
        <v>0</v>
      </c>
      <c r="J6717" s="12">
        <v>10.619469026549</v>
      </c>
      <c r="K6717" s="28">
        <v>85.840707964602004</v>
      </c>
      <c r="L6717" s="34">
        <v>3.53982300885</v>
      </c>
    </row>
    <row r="6718" spans="2:12" x14ac:dyDescent="0.2">
      <c r="D6718" s="175"/>
      <c r="E6718" s="4" t="s">
        <v>43</v>
      </c>
      <c r="F6718" s="6"/>
      <c r="G6718" s="5">
        <v>101</v>
      </c>
      <c r="H6718" s="63">
        <v>0</v>
      </c>
      <c r="I6718" s="29">
        <v>0</v>
      </c>
      <c r="J6718" s="12">
        <v>16.831683168316999</v>
      </c>
      <c r="K6718" s="12">
        <v>78.217821782178007</v>
      </c>
      <c r="L6718" s="34">
        <v>4.9504950495050002</v>
      </c>
    </row>
    <row r="6719" spans="2:12" x14ac:dyDescent="0.2">
      <c r="D6719" s="175"/>
      <c r="E6719" s="4" t="s">
        <v>44</v>
      </c>
      <c r="F6719" s="6"/>
      <c r="G6719" s="5">
        <v>114</v>
      </c>
      <c r="H6719" s="32">
        <v>0.87719298245599997</v>
      </c>
      <c r="I6719" s="12">
        <v>3.508771929825</v>
      </c>
      <c r="J6719" s="12">
        <v>8.7719298245609991</v>
      </c>
      <c r="K6719" s="12">
        <v>77.192982456140001</v>
      </c>
      <c r="L6719" s="34">
        <v>9.6491228070179993</v>
      </c>
    </row>
    <row r="6720" spans="2:12" x14ac:dyDescent="0.2">
      <c r="D6720" s="175"/>
      <c r="E6720" s="4" t="s">
        <v>45</v>
      </c>
      <c r="F6720" s="6"/>
      <c r="G6720" s="5">
        <v>83</v>
      </c>
      <c r="H6720" s="63">
        <v>0</v>
      </c>
      <c r="I6720" s="12">
        <v>1.204819277108</v>
      </c>
      <c r="J6720" s="12">
        <v>14.457831325300999</v>
      </c>
      <c r="K6720" s="33">
        <v>67.469879518072005</v>
      </c>
      <c r="L6720" s="97">
        <v>16.867469879518001</v>
      </c>
    </row>
    <row r="6721" spans="2:12" x14ac:dyDescent="0.2">
      <c r="D6721" s="174" t="s">
        <v>37</v>
      </c>
      <c r="E6721" s="20" t="s">
        <v>77</v>
      </c>
      <c r="F6721" s="22"/>
      <c r="G6721" s="21">
        <v>593</v>
      </c>
      <c r="H6721" s="110">
        <v>0</v>
      </c>
      <c r="I6721" s="19">
        <v>0.67453625632400005</v>
      </c>
      <c r="J6721" s="19">
        <v>15.177065767285001</v>
      </c>
      <c r="K6721" s="19">
        <v>75.548060708262994</v>
      </c>
      <c r="L6721" s="50">
        <v>8.6003372681279995</v>
      </c>
    </row>
    <row r="6722" spans="2:12" x14ac:dyDescent="0.2">
      <c r="D6722" s="175"/>
      <c r="E6722" s="4" t="s">
        <v>39</v>
      </c>
      <c r="F6722" s="6"/>
      <c r="G6722" s="5">
        <v>27</v>
      </c>
      <c r="H6722" s="63">
        <v>0</v>
      </c>
      <c r="I6722" s="29">
        <v>0</v>
      </c>
      <c r="J6722" s="33">
        <v>3.7037037037039999</v>
      </c>
      <c r="K6722" s="49">
        <v>88.888888888888999</v>
      </c>
      <c r="L6722" s="34">
        <v>7.4074074074069998</v>
      </c>
    </row>
    <row r="6723" spans="2:12" x14ac:dyDescent="0.2">
      <c r="D6723" s="175"/>
      <c r="E6723" s="4" t="s">
        <v>40</v>
      </c>
      <c r="F6723" s="6"/>
      <c r="G6723" s="5">
        <v>74</v>
      </c>
      <c r="H6723" s="63">
        <v>0</v>
      </c>
      <c r="I6723" s="29">
        <v>0</v>
      </c>
      <c r="J6723" s="12">
        <v>10.810810810811001</v>
      </c>
      <c r="K6723" s="28">
        <v>85.135135135135002</v>
      </c>
      <c r="L6723" s="34">
        <v>4.0540540540540002</v>
      </c>
    </row>
    <row r="6724" spans="2:12" x14ac:dyDescent="0.2">
      <c r="D6724" s="175"/>
      <c r="E6724" s="4" t="s">
        <v>41</v>
      </c>
      <c r="F6724" s="6"/>
      <c r="G6724" s="5">
        <v>96</v>
      </c>
      <c r="H6724" s="63">
        <v>0</v>
      </c>
      <c r="I6724" s="12">
        <v>1.041666666667</v>
      </c>
      <c r="J6724" s="12">
        <v>10.416666666667</v>
      </c>
      <c r="K6724" s="28">
        <v>86.458333333333002</v>
      </c>
      <c r="L6724" s="101">
        <v>2.083333333333</v>
      </c>
    </row>
    <row r="6725" spans="2:12" x14ac:dyDescent="0.2">
      <c r="D6725" s="175"/>
      <c r="E6725" s="4" t="s">
        <v>42</v>
      </c>
      <c r="F6725" s="6"/>
      <c r="G6725" s="5">
        <v>97</v>
      </c>
      <c r="H6725" s="63">
        <v>0</v>
      </c>
      <c r="I6725" s="12">
        <v>1.0309278350519999</v>
      </c>
      <c r="J6725" s="28">
        <v>19.587628865978999</v>
      </c>
      <c r="K6725" s="33">
        <v>71.134020618557003</v>
      </c>
      <c r="L6725" s="34">
        <v>8.2474226804120008</v>
      </c>
    </row>
    <row r="6726" spans="2:12" x14ac:dyDescent="0.2">
      <c r="D6726" s="175"/>
      <c r="E6726" s="4" t="s">
        <v>43</v>
      </c>
      <c r="F6726" s="6"/>
      <c r="G6726" s="5">
        <v>103</v>
      </c>
      <c r="H6726" s="63">
        <v>0</v>
      </c>
      <c r="I6726" s="12">
        <v>0.97087378640800004</v>
      </c>
      <c r="J6726" s="28">
        <v>19.417475728155001</v>
      </c>
      <c r="K6726" s="12">
        <v>73.786407766989996</v>
      </c>
      <c r="L6726" s="34">
        <v>5.8252427184469999</v>
      </c>
    </row>
    <row r="6727" spans="2:12" x14ac:dyDescent="0.2">
      <c r="D6727" s="175"/>
      <c r="E6727" s="4" t="s">
        <v>44</v>
      </c>
      <c r="F6727" s="6"/>
      <c r="G6727" s="5">
        <v>109</v>
      </c>
      <c r="H6727" s="63">
        <v>0</v>
      </c>
      <c r="I6727" s="29">
        <v>0</v>
      </c>
      <c r="J6727" s="12">
        <v>12.844036697248001</v>
      </c>
      <c r="K6727" s="12">
        <v>77.064220183486</v>
      </c>
      <c r="L6727" s="34">
        <v>10.091743119266001</v>
      </c>
    </row>
    <row r="6728" spans="2:12" x14ac:dyDescent="0.2">
      <c r="D6728" s="176"/>
      <c r="E6728" s="59" t="s">
        <v>45</v>
      </c>
      <c r="F6728" s="60"/>
      <c r="G6728" s="56">
        <v>87</v>
      </c>
      <c r="H6728" s="115">
        <v>0</v>
      </c>
      <c r="I6728" s="47">
        <v>1.149425287356</v>
      </c>
      <c r="J6728" s="102">
        <v>20.689655172414</v>
      </c>
      <c r="K6728" s="92">
        <v>56.321839080460002</v>
      </c>
      <c r="L6728" s="117">
        <v>21.839080459769999</v>
      </c>
    </row>
    <row r="6730" spans="2:12" x14ac:dyDescent="0.2">
      <c r="B6730" s="43" t="str">
        <f xml:space="preserve"> HYPERLINK("#'目次'!B250", "[244]")</f>
        <v>[244]</v>
      </c>
      <c r="C6730" s="31" t="s">
        <v>462</v>
      </c>
    </row>
    <row r="6734" spans="2:12" ht="24" x14ac:dyDescent="0.2">
      <c r="D6734" s="177"/>
      <c r="E6734" s="178"/>
      <c r="F6734" s="178"/>
      <c r="G6734" s="40" t="s">
        <v>14</v>
      </c>
      <c r="H6734" s="42" t="s">
        <v>451</v>
      </c>
      <c r="I6734" s="15" t="s">
        <v>452</v>
      </c>
      <c r="J6734" s="15" t="s">
        <v>453</v>
      </c>
      <c r="K6734" s="15" t="s">
        <v>420</v>
      </c>
      <c r="L6734" s="44" t="s">
        <v>17</v>
      </c>
    </row>
    <row r="6735" spans="2:12" x14ac:dyDescent="0.2">
      <c r="D6735" s="179"/>
      <c r="E6735" s="180"/>
      <c r="F6735" s="180"/>
      <c r="G6735" s="39"/>
      <c r="H6735" s="41"/>
      <c r="I6735" s="14"/>
      <c r="J6735" s="14"/>
      <c r="K6735" s="14"/>
      <c r="L6735" s="38"/>
    </row>
    <row r="6736" spans="2:12" x14ac:dyDescent="0.2">
      <c r="D6736" s="58"/>
      <c r="E6736" s="53" t="s">
        <v>14</v>
      </c>
      <c r="F6736" s="52"/>
      <c r="G6736" s="37">
        <v>1222</v>
      </c>
      <c r="H6736" s="24">
        <v>1.5548281505729999</v>
      </c>
      <c r="I6736" s="24">
        <v>20.949263502455</v>
      </c>
      <c r="J6736" s="24">
        <v>50.981996726677998</v>
      </c>
      <c r="K6736" s="24">
        <v>22.504091653027999</v>
      </c>
      <c r="L6736" s="68">
        <v>4.0098199672670001</v>
      </c>
    </row>
    <row r="6737" spans="4:12" x14ac:dyDescent="0.2">
      <c r="D6737" s="174" t="s">
        <v>18</v>
      </c>
      <c r="E6737" s="20" t="s">
        <v>19</v>
      </c>
      <c r="F6737" s="22"/>
      <c r="G6737" s="21">
        <v>57</v>
      </c>
      <c r="H6737" s="110">
        <v>0</v>
      </c>
      <c r="I6737" s="19">
        <v>21.052631578947</v>
      </c>
      <c r="J6737" s="19">
        <v>52.631578947367998</v>
      </c>
      <c r="K6737" s="19">
        <v>22.807017543859999</v>
      </c>
      <c r="L6737" s="50">
        <v>3.508771929825</v>
      </c>
    </row>
    <row r="6738" spans="4:12" x14ac:dyDescent="0.2">
      <c r="D6738" s="175"/>
      <c r="E6738" s="4" t="s">
        <v>20</v>
      </c>
      <c r="F6738" s="6"/>
      <c r="G6738" s="5">
        <v>84</v>
      </c>
      <c r="H6738" s="63">
        <v>0</v>
      </c>
      <c r="I6738" s="49">
        <v>32.142857142856997</v>
      </c>
      <c r="J6738" s="61">
        <v>39.285714285714</v>
      </c>
      <c r="K6738" s="12">
        <v>22.619047619048001</v>
      </c>
      <c r="L6738" s="34">
        <v>5.9523809523809996</v>
      </c>
    </row>
    <row r="6739" spans="4:12" x14ac:dyDescent="0.2">
      <c r="D6739" s="175"/>
      <c r="E6739" s="4" t="s">
        <v>21</v>
      </c>
      <c r="F6739" s="6"/>
      <c r="G6739" s="5">
        <v>487</v>
      </c>
      <c r="H6739" s="32">
        <v>1.642710472279</v>
      </c>
      <c r="I6739" s="12">
        <v>18.891170431210998</v>
      </c>
      <c r="J6739" s="12">
        <v>50.924024640657002</v>
      </c>
      <c r="K6739" s="12">
        <v>24.640657084189002</v>
      </c>
      <c r="L6739" s="34">
        <v>3.901437371663</v>
      </c>
    </row>
    <row r="6740" spans="4:12" x14ac:dyDescent="0.2">
      <c r="D6740" s="175"/>
      <c r="E6740" s="4" t="s">
        <v>22</v>
      </c>
      <c r="F6740" s="6"/>
      <c r="G6740" s="5">
        <v>35</v>
      </c>
      <c r="H6740" s="63">
        <v>0</v>
      </c>
      <c r="I6740" s="12">
        <v>25.714285714286</v>
      </c>
      <c r="J6740" s="12">
        <v>51.428571428570997</v>
      </c>
      <c r="K6740" s="33">
        <v>17.142857142857</v>
      </c>
      <c r="L6740" s="34">
        <v>5.7142857142860004</v>
      </c>
    </row>
    <row r="6741" spans="4:12" x14ac:dyDescent="0.2">
      <c r="D6741" s="175"/>
      <c r="E6741" s="4" t="s">
        <v>23</v>
      </c>
      <c r="F6741" s="6"/>
      <c r="G6741" s="5">
        <v>143</v>
      </c>
      <c r="H6741" s="32">
        <v>0.69930069930100003</v>
      </c>
      <c r="I6741" s="12">
        <v>17.482517482517</v>
      </c>
      <c r="J6741" s="28">
        <v>57.342657342656999</v>
      </c>
      <c r="K6741" s="12">
        <v>21.678321678322</v>
      </c>
      <c r="L6741" s="34">
        <v>2.797202797203</v>
      </c>
    </row>
    <row r="6742" spans="4:12" x14ac:dyDescent="0.2">
      <c r="D6742" s="175"/>
      <c r="E6742" s="4" t="s">
        <v>24</v>
      </c>
      <c r="F6742" s="6"/>
      <c r="G6742" s="5">
        <v>187</v>
      </c>
      <c r="H6742" s="32">
        <v>2.1390374331549999</v>
      </c>
      <c r="I6742" s="12">
        <v>21.925133689839999</v>
      </c>
      <c r="J6742" s="28">
        <v>57.219251336897997</v>
      </c>
      <c r="K6742" s="33">
        <v>16.042780748662999</v>
      </c>
      <c r="L6742" s="34">
        <v>2.673796791444</v>
      </c>
    </row>
    <row r="6743" spans="4:12" x14ac:dyDescent="0.2">
      <c r="D6743" s="175"/>
      <c r="E6743" s="4" t="s">
        <v>25</v>
      </c>
      <c r="F6743" s="6"/>
      <c r="G6743" s="5">
        <v>71</v>
      </c>
      <c r="H6743" s="32">
        <v>1.4084507042250001</v>
      </c>
      <c r="I6743" s="12">
        <v>25.352112676055999</v>
      </c>
      <c r="J6743" s="12">
        <v>46.478873239437</v>
      </c>
      <c r="K6743" s="12">
        <v>25.352112676055999</v>
      </c>
      <c r="L6743" s="34">
        <v>1.4084507042250001</v>
      </c>
    </row>
    <row r="6744" spans="4:12" x14ac:dyDescent="0.2">
      <c r="D6744" s="175"/>
      <c r="E6744" s="4" t="s">
        <v>26</v>
      </c>
      <c r="F6744" s="6"/>
      <c r="G6744" s="5">
        <v>30</v>
      </c>
      <c r="H6744" s="75">
        <v>6.666666666667</v>
      </c>
      <c r="I6744" s="28">
        <v>30</v>
      </c>
      <c r="J6744" s="33">
        <v>43.333333333333002</v>
      </c>
      <c r="K6744" s="33">
        <v>16.666666666666998</v>
      </c>
      <c r="L6744" s="34">
        <v>3.333333333333</v>
      </c>
    </row>
    <row r="6745" spans="4:12" x14ac:dyDescent="0.2">
      <c r="D6745" s="175"/>
      <c r="E6745" s="4" t="s">
        <v>27</v>
      </c>
      <c r="F6745" s="6"/>
      <c r="G6745" s="5">
        <v>70</v>
      </c>
      <c r="H6745" s="32">
        <v>2.8571428571430002</v>
      </c>
      <c r="I6745" s="12">
        <v>17.142857142857</v>
      </c>
      <c r="J6745" s="33">
        <v>42.857142857143003</v>
      </c>
      <c r="K6745" s="28">
        <v>30</v>
      </c>
      <c r="L6745" s="34">
        <v>7.1428571428570002</v>
      </c>
    </row>
    <row r="6746" spans="4:12" x14ac:dyDescent="0.2">
      <c r="D6746" s="175"/>
      <c r="E6746" s="4" t="s">
        <v>28</v>
      </c>
      <c r="F6746" s="6"/>
      <c r="G6746" s="5">
        <v>51</v>
      </c>
      <c r="H6746" s="32">
        <v>1.9607843137250001</v>
      </c>
      <c r="I6746" s="12">
        <v>19.607843137254999</v>
      </c>
      <c r="J6746" s="12">
        <v>49.019607843137003</v>
      </c>
      <c r="K6746" s="12">
        <v>19.607843137254999</v>
      </c>
      <c r="L6746" s="97">
        <v>9.8039215686270005</v>
      </c>
    </row>
    <row r="6747" spans="4:12" x14ac:dyDescent="0.2">
      <c r="D6747" s="175"/>
      <c r="E6747" s="4" t="s">
        <v>29</v>
      </c>
      <c r="F6747" s="6"/>
      <c r="G6747" s="5">
        <v>7</v>
      </c>
      <c r="H6747" s="63">
        <v>0</v>
      </c>
      <c r="I6747" s="33">
        <v>14.285714285714</v>
      </c>
      <c r="J6747" s="28">
        <v>57.142857142856997</v>
      </c>
      <c r="K6747" s="28">
        <v>28.571428571428999</v>
      </c>
      <c r="L6747" s="62">
        <v>0</v>
      </c>
    </row>
    <row r="6748" spans="4:12" x14ac:dyDescent="0.2">
      <c r="D6748" s="174" t="s">
        <v>30</v>
      </c>
      <c r="E6748" s="20" t="s">
        <v>31</v>
      </c>
      <c r="F6748" s="22"/>
      <c r="G6748" s="21">
        <v>393</v>
      </c>
      <c r="H6748" s="51">
        <v>1.2722646310429999</v>
      </c>
      <c r="I6748" s="19">
        <v>18.066157760814001</v>
      </c>
      <c r="J6748" s="19">
        <v>52.926208651399001</v>
      </c>
      <c r="K6748" s="19">
        <v>24.427480916031001</v>
      </c>
      <c r="L6748" s="50">
        <v>3.3078880407120002</v>
      </c>
    </row>
    <row r="6749" spans="4:12" x14ac:dyDescent="0.2">
      <c r="D6749" s="175"/>
      <c r="E6749" s="4" t="s">
        <v>32</v>
      </c>
      <c r="F6749" s="6"/>
      <c r="G6749" s="5">
        <v>352</v>
      </c>
      <c r="H6749" s="32">
        <v>1.7045454545450001</v>
      </c>
      <c r="I6749" s="12">
        <v>23.011363636363999</v>
      </c>
      <c r="J6749" s="12">
        <v>48.011363636364003</v>
      </c>
      <c r="K6749" s="12">
        <v>22.727272727273</v>
      </c>
      <c r="L6749" s="34">
        <v>4.5454545454549997</v>
      </c>
    </row>
    <row r="6750" spans="4:12" x14ac:dyDescent="0.2">
      <c r="D6750" s="175"/>
      <c r="E6750" s="4" t="s">
        <v>33</v>
      </c>
      <c r="F6750" s="6"/>
      <c r="G6750" s="5">
        <v>388</v>
      </c>
      <c r="H6750" s="32">
        <v>2.0618556701030002</v>
      </c>
      <c r="I6750" s="12">
        <v>20.360824742268001</v>
      </c>
      <c r="J6750" s="12">
        <v>51.030927835051997</v>
      </c>
      <c r="K6750" s="12">
        <v>21.649484536081999</v>
      </c>
      <c r="L6750" s="34">
        <v>4.8969072164950003</v>
      </c>
    </row>
    <row r="6751" spans="4:12" x14ac:dyDescent="0.2">
      <c r="D6751" s="175"/>
      <c r="E6751" s="4" t="s">
        <v>34</v>
      </c>
      <c r="F6751" s="6"/>
      <c r="G6751" s="5">
        <v>89</v>
      </c>
      <c r="H6751" s="63">
        <v>0</v>
      </c>
      <c r="I6751" s="28">
        <v>28.089887640449</v>
      </c>
      <c r="J6751" s="12">
        <v>53.932584269663003</v>
      </c>
      <c r="K6751" s="33">
        <v>16.853932584270002</v>
      </c>
      <c r="L6751" s="34">
        <v>1.123595505618</v>
      </c>
    </row>
    <row r="6752" spans="4:12" x14ac:dyDescent="0.2">
      <c r="D6752" s="174" t="s">
        <v>35</v>
      </c>
      <c r="E6752" s="20" t="s">
        <v>36</v>
      </c>
      <c r="F6752" s="22"/>
      <c r="G6752" s="21">
        <v>629</v>
      </c>
      <c r="H6752" s="51">
        <v>1.9077901430840001</v>
      </c>
      <c r="I6752" s="19">
        <v>20.667726550078999</v>
      </c>
      <c r="J6752" s="19">
        <v>51.351351351350999</v>
      </c>
      <c r="K6752" s="19">
        <v>22.734499205087001</v>
      </c>
      <c r="L6752" s="50">
        <v>3.3386327503970001</v>
      </c>
    </row>
    <row r="6753" spans="2:12" x14ac:dyDescent="0.2">
      <c r="D6753" s="175"/>
      <c r="E6753" s="4" t="s">
        <v>37</v>
      </c>
      <c r="F6753" s="6"/>
      <c r="G6753" s="5">
        <v>593</v>
      </c>
      <c r="H6753" s="32">
        <v>1.1804384485670001</v>
      </c>
      <c r="I6753" s="12">
        <v>21.247892074199001</v>
      </c>
      <c r="J6753" s="12">
        <v>50.590219224282997</v>
      </c>
      <c r="K6753" s="12">
        <v>22.259696458684999</v>
      </c>
      <c r="L6753" s="34">
        <v>4.7217537942660002</v>
      </c>
    </row>
    <row r="6754" spans="2:12" x14ac:dyDescent="0.2">
      <c r="D6754" s="174" t="s">
        <v>38</v>
      </c>
      <c r="E6754" s="20" t="s">
        <v>39</v>
      </c>
      <c r="F6754" s="22"/>
      <c r="G6754" s="21">
        <v>64</v>
      </c>
      <c r="H6754" s="51">
        <v>1.5625</v>
      </c>
      <c r="I6754" s="98">
        <v>9.375</v>
      </c>
      <c r="J6754" s="19">
        <v>51.5625</v>
      </c>
      <c r="K6754" s="105">
        <v>34.375</v>
      </c>
      <c r="L6754" s="50">
        <v>3.125</v>
      </c>
    </row>
    <row r="6755" spans="2:12" x14ac:dyDescent="0.2">
      <c r="D6755" s="175"/>
      <c r="E6755" s="4" t="s">
        <v>40</v>
      </c>
      <c r="F6755" s="6"/>
      <c r="G6755" s="5">
        <v>147</v>
      </c>
      <c r="H6755" s="32">
        <v>2.040816326531</v>
      </c>
      <c r="I6755" s="33">
        <v>14.285714285714</v>
      </c>
      <c r="J6755" s="61">
        <v>39.455782312925002</v>
      </c>
      <c r="K6755" s="49">
        <v>42.176870748299002</v>
      </c>
      <c r="L6755" s="34">
        <v>2.040816326531</v>
      </c>
    </row>
    <row r="6756" spans="2:12" x14ac:dyDescent="0.2">
      <c r="D6756" s="175"/>
      <c r="E6756" s="4" t="s">
        <v>41</v>
      </c>
      <c r="F6756" s="6"/>
      <c r="G6756" s="5">
        <v>204</v>
      </c>
      <c r="H6756" s="32">
        <v>0.98039215686299996</v>
      </c>
      <c r="I6756" s="12">
        <v>16.666666666666998</v>
      </c>
      <c r="J6756" s="12">
        <v>47.549019607843</v>
      </c>
      <c r="K6756" s="49">
        <v>32.843137254901997</v>
      </c>
      <c r="L6756" s="34">
        <v>1.9607843137250001</v>
      </c>
    </row>
    <row r="6757" spans="2:12" x14ac:dyDescent="0.2">
      <c r="D6757" s="175"/>
      <c r="E6757" s="4" t="s">
        <v>42</v>
      </c>
      <c r="F6757" s="6"/>
      <c r="G6757" s="5">
        <v>210</v>
      </c>
      <c r="H6757" s="32">
        <v>0.47619047618999999</v>
      </c>
      <c r="I6757" s="12">
        <v>21.904761904762001</v>
      </c>
      <c r="J6757" s="12">
        <v>50.476190476189998</v>
      </c>
      <c r="K6757" s="12">
        <v>25.238095238094999</v>
      </c>
      <c r="L6757" s="34">
        <v>1.9047619047619999</v>
      </c>
    </row>
    <row r="6758" spans="2:12" x14ac:dyDescent="0.2">
      <c r="D6758" s="175"/>
      <c r="E6758" s="4" t="s">
        <v>43</v>
      </c>
      <c r="F6758" s="6"/>
      <c r="G6758" s="5">
        <v>204</v>
      </c>
      <c r="H6758" s="32">
        <v>1.4705882352940001</v>
      </c>
      <c r="I6758" s="12">
        <v>22.549019607843</v>
      </c>
      <c r="J6758" s="12">
        <v>53.431372549019997</v>
      </c>
      <c r="K6758" s="12">
        <v>17.647058823529001</v>
      </c>
      <c r="L6758" s="34">
        <v>4.9019607843140003</v>
      </c>
    </row>
    <row r="6759" spans="2:12" x14ac:dyDescent="0.2">
      <c r="D6759" s="175"/>
      <c r="E6759" s="4" t="s">
        <v>44</v>
      </c>
      <c r="F6759" s="6"/>
      <c r="G6759" s="5">
        <v>223</v>
      </c>
      <c r="H6759" s="32">
        <v>1.7937219730939999</v>
      </c>
      <c r="I6759" s="12">
        <v>24.215246636770999</v>
      </c>
      <c r="J6759" s="28">
        <v>56.053811659193002</v>
      </c>
      <c r="K6759" s="61">
        <v>11.659192825111999</v>
      </c>
      <c r="L6759" s="34">
        <v>6.27802690583</v>
      </c>
    </row>
    <row r="6760" spans="2:12" x14ac:dyDescent="0.2">
      <c r="D6760" s="176"/>
      <c r="E6760" s="59" t="s">
        <v>45</v>
      </c>
      <c r="F6760" s="60"/>
      <c r="G6760" s="56">
        <v>170</v>
      </c>
      <c r="H6760" s="83">
        <v>2.9411764705880001</v>
      </c>
      <c r="I6760" s="102">
        <v>28.823529411765001</v>
      </c>
      <c r="J6760" s="47">
        <v>55.882352941176002</v>
      </c>
      <c r="K6760" s="92">
        <v>5.2941176470590001</v>
      </c>
      <c r="L6760" s="85">
        <v>7.0588235294119999</v>
      </c>
    </row>
    <row r="6762" spans="2:12" x14ac:dyDescent="0.2">
      <c r="B6762" s="43" t="str">
        <f xml:space="preserve"> HYPERLINK("#'目次'!B251", "[245]")</f>
        <v>[245]</v>
      </c>
      <c r="C6762" s="31" t="s">
        <v>462</v>
      </c>
    </row>
    <row r="6766" spans="2:12" ht="24" x14ac:dyDescent="0.2">
      <c r="D6766" s="177"/>
      <c r="E6766" s="178"/>
      <c r="F6766" s="178"/>
      <c r="G6766" s="40" t="s">
        <v>14</v>
      </c>
      <c r="H6766" s="42" t="s">
        <v>451</v>
      </c>
      <c r="I6766" s="15" t="s">
        <v>452</v>
      </c>
      <c r="J6766" s="15" t="s">
        <v>453</v>
      </c>
      <c r="K6766" s="15" t="s">
        <v>420</v>
      </c>
      <c r="L6766" s="44" t="s">
        <v>17</v>
      </c>
    </row>
    <row r="6767" spans="2:12" x14ac:dyDescent="0.2">
      <c r="D6767" s="179"/>
      <c r="E6767" s="180"/>
      <c r="F6767" s="180"/>
      <c r="G6767" s="39"/>
      <c r="H6767" s="41"/>
      <c r="I6767" s="14"/>
      <c r="J6767" s="14"/>
      <c r="K6767" s="14"/>
      <c r="L6767" s="38"/>
    </row>
    <row r="6768" spans="2:12" x14ac:dyDescent="0.2">
      <c r="D6768" s="58"/>
      <c r="E6768" s="53" t="s">
        <v>14</v>
      </c>
      <c r="F6768" s="52"/>
      <c r="G6768" s="37">
        <v>1222</v>
      </c>
      <c r="H6768" s="24">
        <v>1.5548281505729999</v>
      </c>
      <c r="I6768" s="24">
        <v>20.949263502455</v>
      </c>
      <c r="J6768" s="24">
        <v>50.981996726677998</v>
      </c>
      <c r="K6768" s="24">
        <v>22.504091653027999</v>
      </c>
      <c r="L6768" s="68">
        <v>4.0098199672670001</v>
      </c>
    </row>
    <row r="6769" spans="4:12" x14ac:dyDescent="0.2">
      <c r="D6769" s="174" t="s">
        <v>52</v>
      </c>
      <c r="E6769" s="20" t="s">
        <v>53</v>
      </c>
      <c r="F6769" s="22"/>
      <c r="G6769" s="21">
        <v>15</v>
      </c>
      <c r="H6769" s="129">
        <v>6.666666666667</v>
      </c>
      <c r="I6769" s="98">
        <v>6.666666666667</v>
      </c>
      <c r="J6769" s="98">
        <v>40</v>
      </c>
      <c r="K6769" s="105">
        <v>40</v>
      </c>
      <c r="L6769" s="50">
        <v>6.666666666667</v>
      </c>
    </row>
    <row r="6770" spans="4:12" ht="24" x14ac:dyDescent="0.2">
      <c r="D6770" s="175"/>
      <c r="E6770" s="4" t="s">
        <v>54</v>
      </c>
      <c r="F6770" s="6"/>
      <c r="G6770" s="5">
        <v>122</v>
      </c>
      <c r="H6770" s="32">
        <v>4.0983606557380003</v>
      </c>
      <c r="I6770" s="28">
        <v>28.688524590164</v>
      </c>
      <c r="J6770" s="33">
        <v>45.901639344262001</v>
      </c>
      <c r="K6770" s="33">
        <v>15.573770491803</v>
      </c>
      <c r="L6770" s="34">
        <v>5.7377049180329998</v>
      </c>
    </row>
    <row r="6771" spans="4:12" x14ac:dyDescent="0.2">
      <c r="D6771" s="175"/>
      <c r="E6771" s="4" t="s">
        <v>55</v>
      </c>
      <c r="F6771" s="6"/>
      <c r="G6771" s="5">
        <v>43</v>
      </c>
      <c r="H6771" s="32">
        <v>2.3255813953489999</v>
      </c>
      <c r="I6771" s="12">
        <v>16.279069767442</v>
      </c>
      <c r="J6771" s="28">
        <v>60.465116279070003</v>
      </c>
      <c r="K6771" s="12">
        <v>20.930232558139998</v>
      </c>
      <c r="L6771" s="62">
        <v>0</v>
      </c>
    </row>
    <row r="6772" spans="4:12" x14ac:dyDescent="0.2">
      <c r="D6772" s="175"/>
      <c r="E6772" s="4" t="s">
        <v>56</v>
      </c>
      <c r="F6772" s="6"/>
      <c r="G6772" s="5">
        <v>60</v>
      </c>
      <c r="H6772" s="63">
        <v>0</v>
      </c>
      <c r="I6772" s="12">
        <v>21.666666666666998</v>
      </c>
      <c r="J6772" s="12">
        <v>55</v>
      </c>
      <c r="K6772" s="12">
        <v>21.666666666666998</v>
      </c>
      <c r="L6772" s="34">
        <v>1.666666666667</v>
      </c>
    </row>
    <row r="6773" spans="4:12" x14ac:dyDescent="0.2">
      <c r="D6773" s="175"/>
      <c r="E6773" s="4" t="s">
        <v>57</v>
      </c>
      <c r="F6773" s="6"/>
      <c r="G6773" s="5">
        <v>286</v>
      </c>
      <c r="H6773" s="32">
        <v>0.69930069930100003</v>
      </c>
      <c r="I6773" s="12">
        <v>19.580419580419999</v>
      </c>
      <c r="J6773" s="12">
        <v>46.503496503496997</v>
      </c>
      <c r="K6773" s="28">
        <v>31.818181818182001</v>
      </c>
      <c r="L6773" s="34">
        <v>1.398601398601</v>
      </c>
    </row>
    <row r="6774" spans="4:12" x14ac:dyDescent="0.2">
      <c r="D6774" s="175"/>
      <c r="E6774" s="4" t="s">
        <v>58</v>
      </c>
      <c r="F6774" s="6"/>
      <c r="G6774" s="5">
        <v>129</v>
      </c>
      <c r="H6774" s="32">
        <v>1.550387596899</v>
      </c>
      <c r="I6774" s="33">
        <v>13.953488372093</v>
      </c>
      <c r="J6774" s="12">
        <v>53.488372093023003</v>
      </c>
      <c r="K6774" s="12">
        <v>25.581395348836999</v>
      </c>
      <c r="L6774" s="34">
        <v>5.4263565891469998</v>
      </c>
    </row>
    <row r="6775" spans="4:12" x14ac:dyDescent="0.2">
      <c r="D6775" s="175"/>
      <c r="E6775" s="4" t="s">
        <v>59</v>
      </c>
      <c r="F6775" s="6"/>
      <c r="G6775" s="5">
        <v>195</v>
      </c>
      <c r="H6775" s="32">
        <v>1.538461538462</v>
      </c>
      <c r="I6775" s="12">
        <v>22.051282051282001</v>
      </c>
      <c r="J6775" s="12">
        <v>51.282051282051</v>
      </c>
      <c r="K6775" s="12">
        <v>21.025641025641001</v>
      </c>
      <c r="L6775" s="34">
        <v>4.1025641025640001</v>
      </c>
    </row>
    <row r="6776" spans="4:12" x14ac:dyDescent="0.2">
      <c r="D6776" s="175"/>
      <c r="E6776" s="4" t="s">
        <v>60</v>
      </c>
      <c r="F6776" s="6"/>
      <c r="G6776" s="5">
        <v>176</v>
      </c>
      <c r="H6776" s="32">
        <v>1.136363636364</v>
      </c>
      <c r="I6776" s="12">
        <v>25.568181818182001</v>
      </c>
      <c r="J6776" s="28">
        <v>56.25</v>
      </c>
      <c r="K6776" s="61">
        <v>10.795454545455</v>
      </c>
      <c r="L6776" s="34">
        <v>6.25</v>
      </c>
    </row>
    <row r="6777" spans="4:12" x14ac:dyDescent="0.2">
      <c r="D6777" s="175"/>
      <c r="E6777" s="4" t="s">
        <v>61</v>
      </c>
      <c r="F6777" s="6"/>
      <c r="G6777" s="5">
        <v>78</v>
      </c>
      <c r="H6777" s="32">
        <v>1.2820512820509999</v>
      </c>
      <c r="I6777" s="61">
        <v>10.25641025641</v>
      </c>
      <c r="J6777" s="12">
        <v>50</v>
      </c>
      <c r="K6777" s="49">
        <v>37.179487179486998</v>
      </c>
      <c r="L6777" s="34">
        <v>1.2820512820509999</v>
      </c>
    </row>
    <row r="6778" spans="4:12" x14ac:dyDescent="0.2">
      <c r="D6778" s="175"/>
      <c r="E6778" s="4" t="s">
        <v>62</v>
      </c>
      <c r="F6778" s="6"/>
      <c r="G6778" s="5">
        <v>113</v>
      </c>
      <c r="H6778" s="32">
        <v>1.769911504425</v>
      </c>
      <c r="I6778" s="28">
        <v>26.548672566372002</v>
      </c>
      <c r="J6778" s="12">
        <v>53.097345132743001</v>
      </c>
      <c r="K6778" s="33">
        <v>13.274336283186001</v>
      </c>
      <c r="L6778" s="34">
        <v>5.3097345132739999</v>
      </c>
    </row>
    <row r="6779" spans="4:12" x14ac:dyDescent="0.2">
      <c r="D6779" s="174" t="s">
        <v>63</v>
      </c>
      <c r="E6779" s="20" t="s">
        <v>64</v>
      </c>
      <c r="F6779" s="22"/>
      <c r="G6779" s="21">
        <v>234</v>
      </c>
      <c r="H6779" s="51">
        <v>2.1367521367519999</v>
      </c>
      <c r="I6779" s="19">
        <v>22.222222222222001</v>
      </c>
      <c r="J6779" s="19">
        <v>51.282051282051</v>
      </c>
      <c r="K6779" s="19">
        <v>17.948717948717999</v>
      </c>
      <c r="L6779" s="50">
        <v>6.4102564102560002</v>
      </c>
    </row>
    <row r="6780" spans="4:12" x14ac:dyDescent="0.2">
      <c r="D6780" s="175"/>
      <c r="E6780" s="4" t="s">
        <v>65</v>
      </c>
      <c r="F6780" s="6"/>
      <c r="G6780" s="5">
        <v>172</v>
      </c>
      <c r="H6780" s="63">
        <v>0</v>
      </c>
      <c r="I6780" s="12">
        <v>21.511627906977001</v>
      </c>
      <c r="J6780" s="12">
        <v>54.651162790698002</v>
      </c>
      <c r="K6780" s="12">
        <v>18.604651162791001</v>
      </c>
      <c r="L6780" s="34">
        <v>5.2325581395349996</v>
      </c>
    </row>
    <row r="6781" spans="4:12" x14ac:dyDescent="0.2">
      <c r="D6781" s="175"/>
      <c r="E6781" s="4" t="s">
        <v>66</v>
      </c>
      <c r="F6781" s="6"/>
      <c r="G6781" s="5">
        <v>165</v>
      </c>
      <c r="H6781" s="32">
        <v>1.818181818182</v>
      </c>
      <c r="I6781" s="12">
        <v>23.030303030302999</v>
      </c>
      <c r="J6781" s="12">
        <v>50.303030303029999</v>
      </c>
      <c r="K6781" s="12">
        <v>21.818181818182001</v>
      </c>
      <c r="L6781" s="34">
        <v>3.0303030303030001</v>
      </c>
    </row>
    <row r="6782" spans="4:12" x14ac:dyDescent="0.2">
      <c r="D6782" s="175"/>
      <c r="E6782" s="4" t="s">
        <v>67</v>
      </c>
      <c r="F6782" s="6"/>
      <c r="G6782" s="5">
        <v>158</v>
      </c>
      <c r="H6782" s="32">
        <v>0.63291139240500005</v>
      </c>
      <c r="I6782" s="12">
        <v>22.151898734176999</v>
      </c>
      <c r="J6782" s="12">
        <v>48.734177215190002</v>
      </c>
      <c r="K6782" s="12">
        <v>26.582278481012999</v>
      </c>
      <c r="L6782" s="34">
        <v>1.8987341772149999</v>
      </c>
    </row>
    <row r="6783" spans="4:12" x14ac:dyDescent="0.2">
      <c r="D6783" s="175"/>
      <c r="E6783" s="4" t="s">
        <v>68</v>
      </c>
      <c r="F6783" s="6"/>
      <c r="G6783" s="5">
        <v>112</v>
      </c>
      <c r="H6783" s="63">
        <v>0</v>
      </c>
      <c r="I6783" s="12">
        <v>19.642857142857</v>
      </c>
      <c r="J6783" s="28">
        <v>58.928571428570997</v>
      </c>
      <c r="K6783" s="12">
        <v>17.857142857143</v>
      </c>
      <c r="L6783" s="34">
        <v>3.5714285714290002</v>
      </c>
    </row>
    <row r="6784" spans="4:12" x14ac:dyDescent="0.2">
      <c r="D6784" s="175"/>
      <c r="E6784" s="4" t="s">
        <v>69</v>
      </c>
      <c r="F6784" s="6"/>
      <c r="G6784" s="5">
        <v>92</v>
      </c>
      <c r="H6784" s="32">
        <v>2.1739130434780001</v>
      </c>
      <c r="I6784" s="12">
        <v>16.304347826087</v>
      </c>
      <c r="J6784" s="33">
        <v>43.478260869564998</v>
      </c>
      <c r="K6784" s="49">
        <v>35.869565217390999</v>
      </c>
      <c r="L6784" s="34">
        <v>2.1739130434780001</v>
      </c>
    </row>
    <row r="6785" spans="2:12" x14ac:dyDescent="0.2">
      <c r="D6785" s="175"/>
      <c r="E6785" s="4" t="s">
        <v>70</v>
      </c>
      <c r="F6785" s="6"/>
      <c r="G6785" s="5">
        <v>131</v>
      </c>
      <c r="H6785" s="32">
        <v>1.526717557252</v>
      </c>
      <c r="I6785" s="12">
        <v>16.030534351145</v>
      </c>
      <c r="J6785" s="12">
        <v>54.961832061069003</v>
      </c>
      <c r="K6785" s="12">
        <v>26.717557251908001</v>
      </c>
      <c r="L6785" s="34">
        <v>0.76335877862599999</v>
      </c>
    </row>
    <row r="6786" spans="2:12" x14ac:dyDescent="0.2">
      <c r="D6786" s="175"/>
      <c r="E6786" s="4" t="s">
        <v>71</v>
      </c>
      <c r="F6786" s="6"/>
      <c r="G6786" s="5">
        <v>71</v>
      </c>
      <c r="H6786" s="32">
        <v>1.4084507042250001</v>
      </c>
      <c r="I6786" s="28">
        <v>26.760563380282001</v>
      </c>
      <c r="J6786" s="33">
        <v>45.070422535211002</v>
      </c>
      <c r="K6786" s="12">
        <v>23.943661971830998</v>
      </c>
      <c r="L6786" s="34">
        <v>2.8169014084509998</v>
      </c>
    </row>
    <row r="6787" spans="2:12" x14ac:dyDescent="0.2">
      <c r="D6787" s="176"/>
      <c r="E6787" s="59" t="s">
        <v>72</v>
      </c>
      <c r="F6787" s="60"/>
      <c r="G6787" s="56">
        <v>70</v>
      </c>
      <c r="H6787" s="132">
        <v>7.1428571428570002</v>
      </c>
      <c r="I6787" s="47">
        <v>22.857142857143</v>
      </c>
      <c r="J6787" s="47">
        <v>48.571428571429003</v>
      </c>
      <c r="K6787" s="95">
        <v>17.142857142857</v>
      </c>
      <c r="L6787" s="85">
        <v>4.2857142857139996</v>
      </c>
    </row>
    <row r="6789" spans="2:12" x14ac:dyDescent="0.2">
      <c r="B6789" s="43" t="str">
        <f xml:space="preserve"> HYPERLINK("#'目次'!B252", "[246]")</f>
        <v>[246]</v>
      </c>
      <c r="C6789" s="31" t="s">
        <v>462</v>
      </c>
    </row>
    <row r="6792" spans="2:12" x14ac:dyDescent="0.2">
      <c r="C6792" s="31" t="s">
        <v>75</v>
      </c>
    </row>
    <row r="6793" spans="2:12" ht="24" x14ac:dyDescent="0.2">
      <c r="D6793" s="177"/>
      <c r="E6793" s="178"/>
      <c r="F6793" s="178"/>
      <c r="G6793" s="40" t="s">
        <v>14</v>
      </c>
      <c r="H6793" s="42" t="s">
        <v>451</v>
      </c>
      <c r="I6793" s="15" t="s">
        <v>452</v>
      </c>
      <c r="J6793" s="15" t="s">
        <v>453</v>
      </c>
      <c r="K6793" s="15" t="s">
        <v>420</v>
      </c>
      <c r="L6793" s="44" t="s">
        <v>17</v>
      </c>
    </row>
    <row r="6794" spans="2:12" x14ac:dyDescent="0.2">
      <c r="D6794" s="179"/>
      <c r="E6794" s="180"/>
      <c r="F6794" s="180"/>
      <c r="G6794" s="39"/>
      <c r="H6794" s="41"/>
      <c r="I6794" s="14"/>
      <c r="J6794" s="14"/>
      <c r="K6794" s="14"/>
      <c r="L6794" s="38"/>
    </row>
    <row r="6795" spans="2:12" x14ac:dyDescent="0.2">
      <c r="D6795" s="58"/>
      <c r="E6795" s="53" t="s">
        <v>14</v>
      </c>
      <c r="F6795" s="52"/>
      <c r="G6795" s="37">
        <v>1222</v>
      </c>
      <c r="H6795" s="24">
        <v>1.5548281505729999</v>
      </c>
      <c r="I6795" s="24">
        <v>20.949263502455</v>
      </c>
      <c r="J6795" s="24">
        <v>50.981996726677998</v>
      </c>
      <c r="K6795" s="24">
        <v>22.504091653027999</v>
      </c>
      <c r="L6795" s="68">
        <v>4.0098199672670001</v>
      </c>
    </row>
    <row r="6796" spans="2:12" x14ac:dyDescent="0.2">
      <c r="D6796" s="174" t="s">
        <v>36</v>
      </c>
      <c r="E6796" s="20" t="s">
        <v>76</v>
      </c>
      <c r="F6796" s="22"/>
      <c r="G6796" s="21">
        <v>629</v>
      </c>
      <c r="H6796" s="51">
        <v>1.9077901430840001</v>
      </c>
      <c r="I6796" s="19">
        <v>20.667726550078999</v>
      </c>
      <c r="J6796" s="19">
        <v>51.351351351350999</v>
      </c>
      <c r="K6796" s="19">
        <v>22.734499205087001</v>
      </c>
      <c r="L6796" s="50">
        <v>3.3386327503970001</v>
      </c>
    </row>
    <row r="6797" spans="2:12" x14ac:dyDescent="0.2">
      <c r="D6797" s="175"/>
      <c r="E6797" s="4" t="s">
        <v>39</v>
      </c>
      <c r="F6797" s="6"/>
      <c r="G6797" s="5">
        <v>37</v>
      </c>
      <c r="H6797" s="32">
        <v>2.7027027027030002</v>
      </c>
      <c r="I6797" s="61">
        <v>8.1081081081080004</v>
      </c>
      <c r="J6797" s="12">
        <v>51.351351351350999</v>
      </c>
      <c r="K6797" s="49">
        <v>35.135135135135002</v>
      </c>
      <c r="L6797" s="34">
        <v>2.7027027027030002</v>
      </c>
    </row>
    <row r="6798" spans="2:12" x14ac:dyDescent="0.2">
      <c r="D6798" s="175"/>
      <c r="E6798" s="4" t="s">
        <v>40</v>
      </c>
      <c r="F6798" s="6"/>
      <c r="G6798" s="5">
        <v>73</v>
      </c>
      <c r="H6798" s="32">
        <v>2.7397260273969999</v>
      </c>
      <c r="I6798" s="12">
        <v>19.178082191781002</v>
      </c>
      <c r="J6798" s="61">
        <v>38.356164383562003</v>
      </c>
      <c r="K6798" s="49">
        <v>36.986301369863</v>
      </c>
      <c r="L6798" s="34">
        <v>2.7397260273969999</v>
      </c>
    </row>
    <row r="6799" spans="2:12" x14ac:dyDescent="0.2">
      <c r="D6799" s="175"/>
      <c r="E6799" s="4" t="s">
        <v>41</v>
      </c>
      <c r="F6799" s="6"/>
      <c r="G6799" s="5">
        <v>108</v>
      </c>
      <c r="H6799" s="32">
        <v>0.92592592592599998</v>
      </c>
      <c r="I6799" s="33">
        <v>13.888888888888999</v>
      </c>
      <c r="J6799" s="12">
        <v>49.074074074073998</v>
      </c>
      <c r="K6799" s="28">
        <v>32.407407407407</v>
      </c>
      <c r="L6799" s="34">
        <v>3.7037037037039999</v>
      </c>
    </row>
    <row r="6800" spans="2:12" x14ac:dyDescent="0.2">
      <c r="D6800" s="175"/>
      <c r="E6800" s="4" t="s">
        <v>42</v>
      </c>
      <c r="F6800" s="6"/>
      <c r="G6800" s="5">
        <v>113</v>
      </c>
      <c r="H6800" s="63">
        <v>0</v>
      </c>
      <c r="I6800" s="12">
        <v>17.699115044248</v>
      </c>
      <c r="J6800" s="28">
        <v>57.522123893805002</v>
      </c>
      <c r="K6800" s="12">
        <v>23.893805309735001</v>
      </c>
      <c r="L6800" s="34">
        <v>0.88495575221199996</v>
      </c>
    </row>
    <row r="6801" spans="2:12" x14ac:dyDescent="0.2">
      <c r="D6801" s="175"/>
      <c r="E6801" s="4" t="s">
        <v>43</v>
      </c>
      <c r="F6801" s="6"/>
      <c r="G6801" s="5">
        <v>101</v>
      </c>
      <c r="H6801" s="63">
        <v>0</v>
      </c>
      <c r="I6801" s="12">
        <v>22.772277227722999</v>
      </c>
      <c r="J6801" s="12">
        <v>49.504950495049997</v>
      </c>
      <c r="K6801" s="12">
        <v>22.772277227722999</v>
      </c>
      <c r="L6801" s="34">
        <v>4.9504950495050002</v>
      </c>
    </row>
    <row r="6802" spans="2:12" x14ac:dyDescent="0.2">
      <c r="D6802" s="175"/>
      <c r="E6802" s="4" t="s">
        <v>44</v>
      </c>
      <c r="F6802" s="6"/>
      <c r="G6802" s="5">
        <v>114</v>
      </c>
      <c r="H6802" s="32">
        <v>2.6315789473679998</v>
      </c>
      <c r="I6802" s="12">
        <v>25.438596491228001</v>
      </c>
      <c r="J6802" s="28">
        <v>56.140350877193001</v>
      </c>
      <c r="K6802" s="61">
        <v>12.280701754386</v>
      </c>
      <c r="L6802" s="34">
        <v>3.508771929825</v>
      </c>
    </row>
    <row r="6803" spans="2:12" x14ac:dyDescent="0.2">
      <c r="D6803" s="175"/>
      <c r="E6803" s="4" t="s">
        <v>45</v>
      </c>
      <c r="F6803" s="6"/>
      <c r="G6803" s="5">
        <v>83</v>
      </c>
      <c r="H6803" s="32">
        <v>6.0240963855420002</v>
      </c>
      <c r="I6803" s="49">
        <v>31.325301204818999</v>
      </c>
      <c r="J6803" s="12">
        <v>53.012048192770997</v>
      </c>
      <c r="K6803" s="61">
        <v>4.819277108434</v>
      </c>
      <c r="L6803" s="34">
        <v>4.819277108434</v>
      </c>
    </row>
    <row r="6804" spans="2:12" x14ac:dyDescent="0.2">
      <c r="D6804" s="174" t="s">
        <v>37</v>
      </c>
      <c r="E6804" s="20" t="s">
        <v>77</v>
      </c>
      <c r="F6804" s="22"/>
      <c r="G6804" s="21">
        <v>593</v>
      </c>
      <c r="H6804" s="51">
        <v>1.1804384485670001</v>
      </c>
      <c r="I6804" s="19">
        <v>21.247892074199001</v>
      </c>
      <c r="J6804" s="19">
        <v>50.590219224282997</v>
      </c>
      <c r="K6804" s="19">
        <v>22.259696458684999</v>
      </c>
      <c r="L6804" s="50">
        <v>4.7217537942660002</v>
      </c>
    </row>
    <row r="6805" spans="2:12" x14ac:dyDescent="0.2">
      <c r="D6805" s="175"/>
      <c r="E6805" s="4" t="s">
        <v>39</v>
      </c>
      <c r="F6805" s="6"/>
      <c r="G6805" s="5">
        <v>27</v>
      </c>
      <c r="H6805" s="63">
        <v>0</v>
      </c>
      <c r="I6805" s="33">
        <v>11.111111111111001</v>
      </c>
      <c r="J6805" s="12">
        <v>51.851851851851997</v>
      </c>
      <c r="K6805" s="49">
        <v>33.333333333333002</v>
      </c>
      <c r="L6805" s="34">
        <v>3.7037037037039999</v>
      </c>
    </row>
    <row r="6806" spans="2:12" x14ac:dyDescent="0.2">
      <c r="D6806" s="175"/>
      <c r="E6806" s="4" t="s">
        <v>40</v>
      </c>
      <c r="F6806" s="6"/>
      <c r="G6806" s="5">
        <v>74</v>
      </c>
      <c r="H6806" s="32">
        <v>1.351351351351</v>
      </c>
      <c r="I6806" s="61">
        <v>9.4594594594589996</v>
      </c>
      <c r="J6806" s="61">
        <v>40.540540540541002</v>
      </c>
      <c r="K6806" s="49">
        <v>47.297297297297</v>
      </c>
      <c r="L6806" s="34">
        <v>1.351351351351</v>
      </c>
    </row>
    <row r="6807" spans="2:12" x14ac:dyDescent="0.2">
      <c r="D6807" s="175"/>
      <c r="E6807" s="4" t="s">
        <v>41</v>
      </c>
      <c r="F6807" s="6"/>
      <c r="G6807" s="5">
        <v>96</v>
      </c>
      <c r="H6807" s="32">
        <v>1.041666666667</v>
      </c>
      <c r="I6807" s="12">
        <v>19.791666666666998</v>
      </c>
      <c r="J6807" s="33">
        <v>45.833333333333002</v>
      </c>
      <c r="K6807" s="49">
        <v>33.333333333333002</v>
      </c>
      <c r="L6807" s="62">
        <v>0</v>
      </c>
    </row>
    <row r="6808" spans="2:12" x14ac:dyDescent="0.2">
      <c r="D6808" s="175"/>
      <c r="E6808" s="4" t="s">
        <v>42</v>
      </c>
      <c r="F6808" s="6"/>
      <c r="G6808" s="5">
        <v>97</v>
      </c>
      <c r="H6808" s="32">
        <v>1.0309278350519999</v>
      </c>
      <c r="I6808" s="28">
        <v>26.804123711340001</v>
      </c>
      <c r="J6808" s="33">
        <v>42.268041237113003</v>
      </c>
      <c r="K6808" s="12">
        <v>26.804123711340001</v>
      </c>
      <c r="L6808" s="34">
        <v>3.0927835051549999</v>
      </c>
    </row>
    <row r="6809" spans="2:12" x14ac:dyDescent="0.2">
      <c r="D6809" s="175"/>
      <c r="E6809" s="4" t="s">
        <v>43</v>
      </c>
      <c r="F6809" s="6"/>
      <c r="G6809" s="5">
        <v>103</v>
      </c>
      <c r="H6809" s="32">
        <v>2.9126213592229999</v>
      </c>
      <c r="I6809" s="12">
        <v>22.330097087378999</v>
      </c>
      <c r="J6809" s="28">
        <v>57.281553398058001</v>
      </c>
      <c r="K6809" s="33">
        <v>12.621359223301001</v>
      </c>
      <c r="L6809" s="34">
        <v>4.8543689320389998</v>
      </c>
    </row>
    <row r="6810" spans="2:12" x14ac:dyDescent="0.2">
      <c r="D6810" s="175"/>
      <c r="E6810" s="4" t="s">
        <v>44</v>
      </c>
      <c r="F6810" s="6"/>
      <c r="G6810" s="5">
        <v>109</v>
      </c>
      <c r="H6810" s="32">
        <v>0.91743119266100004</v>
      </c>
      <c r="I6810" s="12">
        <v>22.935779816514</v>
      </c>
      <c r="J6810" s="12">
        <v>55.963302752293998</v>
      </c>
      <c r="K6810" s="61">
        <v>11.009174311927</v>
      </c>
      <c r="L6810" s="97">
        <v>9.1743119266060003</v>
      </c>
    </row>
    <row r="6811" spans="2:12" x14ac:dyDescent="0.2">
      <c r="D6811" s="176"/>
      <c r="E6811" s="59" t="s">
        <v>45</v>
      </c>
      <c r="F6811" s="60"/>
      <c r="G6811" s="56">
        <v>87</v>
      </c>
      <c r="H6811" s="115">
        <v>0</v>
      </c>
      <c r="I6811" s="102">
        <v>26.436781609194998</v>
      </c>
      <c r="J6811" s="102">
        <v>58.620689655172001</v>
      </c>
      <c r="K6811" s="92">
        <v>5.7471264367819996</v>
      </c>
      <c r="L6811" s="112">
        <v>9.1954022988510005</v>
      </c>
    </row>
    <row r="6813" spans="2:12" x14ac:dyDescent="0.2">
      <c r="B6813" s="43" t="str">
        <f xml:space="preserve"> HYPERLINK("#'目次'!B253", "[247]")</f>
        <v>[247]</v>
      </c>
      <c r="C6813" s="31" t="s">
        <v>465</v>
      </c>
    </row>
    <row r="6817" spans="4:12" ht="24" x14ac:dyDescent="0.2">
      <c r="D6817" s="177"/>
      <c r="E6817" s="178"/>
      <c r="F6817" s="178"/>
      <c r="G6817" s="40" t="s">
        <v>14</v>
      </c>
      <c r="H6817" s="42" t="s">
        <v>451</v>
      </c>
      <c r="I6817" s="15" t="s">
        <v>452</v>
      </c>
      <c r="J6817" s="15" t="s">
        <v>453</v>
      </c>
      <c r="K6817" s="15" t="s">
        <v>420</v>
      </c>
      <c r="L6817" s="44" t="s">
        <v>17</v>
      </c>
    </row>
    <row r="6818" spans="4:12" x14ac:dyDescent="0.2">
      <c r="D6818" s="179"/>
      <c r="E6818" s="180"/>
      <c r="F6818" s="180"/>
      <c r="G6818" s="39"/>
      <c r="H6818" s="41"/>
      <c r="I6818" s="14"/>
      <c r="J6818" s="14"/>
      <c r="K6818" s="14"/>
      <c r="L6818" s="38"/>
    </row>
    <row r="6819" spans="4:12" x14ac:dyDescent="0.2">
      <c r="D6819" s="58"/>
      <c r="E6819" s="53" t="s">
        <v>14</v>
      </c>
      <c r="F6819" s="52"/>
      <c r="G6819" s="37">
        <v>1222</v>
      </c>
      <c r="H6819" s="24">
        <v>8.9198036006549994</v>
      </c>
      <c r="I6819" s="24">
        <v>13.093289689034</v>
      </c>
      <c r="J6819" s="24">
        <v>46.808510638298003</v>
      </c>
      <c r="K6819" s="24">
        <v>26.677577741408001</v>
      </c>
      <c r="L6819" s="68">
        <v>4.5008183306060001</v>
      </c>
    </row>
    <row r="6820" spans="4:12" x14ac:dyDescent="0.2">
      <c r="D6820" s="174" t="s">
        <v>18</v>
      </c>
      <c r="E6820" s="20" t="s">
        <v>19</v>
      </c>
      <c r="F6820" s="22"/>
      <c r="G6820" s="21">
        <v>57</v>
      </c>
      <c r="H6820" s="129">
        <v>15.789473684211</v>
      </c>
      <c r="I6820" s="19">
        <v>8.7719298245609991</v>
      </c>
      <c r="J6820" s="19">
        <v>49.122807017543998</v>
      </c>
      <c r="K6820" s="78">
        <v>19.298245614035</v>
      </c>
      <c r="L6820" s="50">
        <v>7.0175438596489998</v>
      </c>
    </row>
    <row r="6821" spans="4:12" x14ac:dyDescent="0.2">
      <c r="D6821" s="175"/>
      <c r="E6821" s="4" t="s">
        <v>20</v>
      </c>
      <c r="F6821" s="6"/>
      <c r="G6821" s="5">
        <v>84</v>
      </c>
      <c r="H6821" s="32">
        <v>4.7619047619049999</v>
      </c>
      <c r="I6821" s="12">
        <v>10.714285714286</v>
      </c>
      <c r="J6821" s="33">
        <v>41.666666666666998</v>
      </c>
      <c r="K6821" s="28">
        <v>34.523809523810002</v>
      </c>
      <c r="L6821" s="34">
        <v>8.333333333333</v>
      </c>
    </row>
    <row r="6822" spans="4:12" x14ac:dyDescent="0.2">
      <c r="D6822" s="175"/>
      <c r="E6822" s="4" t="s">
        <v>21</v>
      </c>
      <c r="F6822" s="6"/>
      <c r="G6822" s="5">
        <v>487</v>
      </c>
      <c r="H6822" s="32">
        <v>8.8295687885009997</v>
      </c>
      <c r="I6822" s="12">
        <v>13.552361396304001</v>
      </c>
      <c r="J6822" s="12">
        <v>47.638603696098997</v>
      </c>
      <c r="K6822" s="12">
        <v>26.488706365502999</v>
      </c>
      <c r="L6822" s="34">
        <v>3.4907597535930002</v>
      </c>
    </row>
    <row r="6823" spans="4:12" x14ac:dyDescent="0.2">
      <c r="D6823" s="175"/>
      <c r="E6823" s="4" t="s">
        <v>22</v>
      </c>
      <c r="F6823" s="6"/>
      <c r="G6823" s="5">
        <v>35</v>
      </c>
      <c r="H6823" s="32">
        <v>5.7142857142860004</v>
      </c>
      <c r="I6823" s="12">
        <v>14.285714285714</v>
      </c>
      <c r="J6823" s="33">
        <v>37.142857142856997</v>
      </c>
      <c r="K6823" s="28">
        <v>34.285714285714</v>
      </c>
      <c r="L6823" s="34">
        <v>8.5714285714289993</v>
      </c>
    </row>
    <row r="6824" spans="4:12" x14ac:dyDescent="0.2">
      <c r="D6824" s="175"/>
      <c r="E6824" s="4" t="s">
        <v>23</v>
      </c>
      <c r="F6824" s="6"/>
      <c r="G6824" s="5">
        <v>143</v>
      </c>
      <c r="H6824" s="32">
        <v>9.7902097902099996</v>
      </c>
      <c r="I6824" s="12">
        <v>14.685314685314999</v>
      </c>
      <c r="J6824" s="12">
        <v>46.153846153845997</v>
      </c>
      <c r="K6824" s="12">
        <v>25.874125874126001</v>
      </c>
      <c r="L6824" s="34">
        <v>3.4965034965030002</v>
      </c>
    </row>
    <row r="6825" spans="4:12" x14ac:dyDescent="0.2">
      <c r="D6825" s="175"/>
      <c r="E6825" s="4" t="s">
        <v>24</v>
      </c>
      <c r="F6825" s="6"/>
      <c r="G6825" s="5">
        <v>187</v>
      </c>
      <c r="H6825" s="32">
        <v>8.5561497326199998</v>
      </c>
      <c r="I6825" s="12">
        <v>14.973262032086</v>
      </c>
      <c r="J6825" s="12">
        <v>48.128342245989003</v>
      </c>
      <c r="K6825" s="12">
        <v>24.064171122994999</v>
      </c>
      <c r="L6825" s="34">
        <v>4.2780748663099999</v>
      </c>
    </row>
    <row r="6826" spans="4:12" x14ac:dyDescent="0.2">
      <c r="D6826" s="175"/>
      <c r="E6826" s="4" t="s">
        <v>25</v>
      </c>
      <c r="F6826" s="6"/>
      <c r="G6826" s="5">
        <v>71</v>
      </c>
      <c r="H6826" s="32">
        <v>5.6338028169010004</v>
      </c>
      <c r="I6826" s="12">
        <v>15.492957746479</v>
      </c>
      <c r="J6826" s="12">
        <v>46.478873239437</v>
      </c>
      <c r="K6826" s="12">
        <v>29.577464788732001</v>
      </c>
      <c r="L6826" s="34">
        <v>2.8169014084509998</v>
      </c>
    </row>
    <row r="6827" spans="4:12" x14ac:dyDescent="0.2">
      <c r="D6827" s="175"/>
      <c r="E6827" s="4" t="s">
        <v>26</v>
      </c>
      <c r="F6827" s="6"/>
      <c r="G6827" s="5">
        <v>30</v>
      </c>
      <c r="H6827" s="32">
        <v>10</v>
      </c>
      <c r="I6827" s="33">
        <v>6.666666666667</v>
      </c>
      <c r="J6827" s="12">
        <v>50</v>
      </c>
      <c r="K6827" s="12">
        <v>30</v>
      </c>
      <c r="L6827" s="34">
        <v>3.333333333333</v>
      </c>
    </row>
    <row r="6828" spans="4:12" x14ac:dyDescent="0.2">
      <c r="D6828" s="175"/>
      <c r="E6828" s="4" t="s">
        <v>27</v>
      </c>
      <c r="F6828" s="6"/>
      <c r="G6828" s="5">
        <v>70</v>
      </c>
      <c r="H6828" s="32">
        <v>8.5714285714289993</v>
      </c>
      <c r="I6828" s="12">
        <v>8.5714285714289993</v>
      </c>
      <c r="J6828" s="12">
        <v>51.428571428570997</v>
      </c>
      <c r="K6828" s="12">
        <v>25.714285714286</v>
      </c>
      <c r="L6828" s="34">
        <v>5.7142857142860004</v>
      </c>
    </row>
    <row r="6829" spans="4:12" x14ac:dyDescent="0.2">
      <c r="D6829" s="175"/>
      <c r="E6829" s="4" t="s">
        <v>28</v>
      </c>
      <c r="F6829" s="6"/>
      <c r="G6829" s="5">
        <v>51</v>
      </c>
      <c r="H6829" s="75">
        <v>15.686274509804001</v>
      </c>
      <c r="I6829" s="12">
        <v>13.725490196078001</v>
      </c>
      <c r="J6829" s="33">
        <v>41.176470588234999</v>
      </c>
      <c r="K6829" s="33">
        <v>21.568627450979999</v>
      </c>
      <c r="L6829" s="34">
        <v>7.8431372549020004</v>
      </c>
    </row>
    <row r="6830" spans="4:12" x14ac:dyDescent="0.2">
      <c r="D6830" s="175"/>
      <c r="E6830" s="4" t="s">
        <v>29</v>
      </c>
      <c r="F6830" s="6"/>
      <c r="G6830" s="5">
        <v>7</v>
      </c>
      <c r="H6830" s="133">
        <v>0</v>
      </c>
      <c r="I6830" s="87">
        <v>0</v>
      </c>
      <c r="J6830" s="12">
        <v>42.857142857143003</v>
      </c>
      <c r="K6830" s="49">
        <v>57.142857142856997</v>
      </c>
      <c r="L6830" s="62">
        <v>0</v>
      </c>
    </row>
    <row r="6831" spans="4:12" x14ac:dyDescent="0.2">
      <c r="D6831" s="174" t="s">
        <v>30</v>
      </c>
      <c r="E6831" s="20" t="s">
        <v>31</v>
      </c>
      <c r="F6831" s="22"/>
      <c r="G6831" s="21">
        <v>393</v>
      </c>
      <c r="H6831" s="51">
        <v>8.6513994910940006</v>
      </c>
      <c r="I6831" s="19">
        <v>14.503816793893</v>
      </c>
      <c r="J6831" s="19">
        <v>46.055979643766001</v>
      </c>
      <c r="K6831" s="19">
        <v>28.24427480916</v>
      </c>
      <c r="L6831" s="50">
        <v>2.5445292620869999</v>
      </c>
    </row>
    <row r="6832" spans="4:12" x14ac:dyDescent="0.2">
      <c r="D6832" s="175"/>
      <c r="E6832" s="4" t="s">
        <v>32</v>
      </c>
      <c r="F6832" s="6"/>
      <c r="G6832" s="5">
        <v>352</v>
      </c>
      <c r="H6832" s="32">
        <v>9.6590909090910007</v>
      </c>
      <c r="I6832" s="12">
        <v>13.920454545455</v>
      </c>
      <c r="J6832" s="12">
        <v>46.022727272727003</v>
      </c>
      <c r="K6832" s="12">
        <v>25</v>
      </c>
      <c r="L6832" s="34">
        <v>5.3977272727269998</v>
      </c>
    </row>
    <row r="6833" spans="2:12" x14ac:dyDescent="0.2">
      <c r="D6833" s="175"/>
      <c r="E6833" s="4" t="s">
        <v>33</v>
      </c>
      <c r="F6833" s="6"/>
      <c r="G6833" s="5">
        <v>388</v>
      </c>
      <c r="H6833" s="32">
        <v>8.2474226804120008</v>
      </c>
      <c r="I6833" s="12">
        <v>11.855670103093001</v>
      </c>
      <c r="J6833" s="12">
        <v>47.164948453607998</v>
      </c>
      <c r="K6833" s="12">
        <v>26.804123711340001</v>
      </c>
      <c r="L6833" s="34">
        <v>5.9278350515460003</v>
      </c>
    </row>
    <row r="6834" spans="2:12" x14ac:dyDescent="0.2">
      <c r="D6834" s="175"/>
      <c r="E6834" s="4" t="s">
        <v>34</v>
      </c>
      <c r="F6834" s="6"/>
      <c r="G6834" s="5">
        <v>89</v>
      </c>
      <c r="H6834" s="32">
        <v>10.112359550561999</v>
      </c>
      <c r="I6834" s="12">
        <v>8.9887640449440003</v>
      </c>
      <c r="J6834" s="12">
        <v>51.685393258426998</v>
      </c>
      <c r="K6834" s="12">
        <v>25.842696629212998</v>
      </c>
      <c r="L6834" s="34">
        <v>3.3707865168539999</v>
      </c>
    </row>
    <row r="6835" spans="2:12" x14ac:dyDescent="0.2">
      <c r="D6835" s="174" t="s">
        <v>35</v>
      </c>
      <c r="E6835" s="20" t="s">
        <v>36</v>
      </c>
      <c r="F6835" s="22"/>
      <c r="G6835" s="21">
        <v>629</v>
      </c>
      <c r="H6835" s="51">
        <v>9.3799682034980005</v>
      </c>
      <c r="I6835" s="19">
        <v>11.287758346582001</v>
      </c>
      <c r="J6835" s="19">
        <v>48.489666136724999</v>
      </c>
      <c r="K6835" s="19">
        <v>26.709062003180001</v>
      </c>
      <c r="L6835" s="50">
        <v>4.1335453100160002</v>
      </c>
    </row>
    <row r="6836" spans="2:12" x14ac:dyDescent="0.2">
      <c r="D6836" s="175"/>
      <c r="E6836" s="4" t="s">
        <v>37</v>
      </c>
      <c r="F6836" s="6"/>
      <c r="G6836" s="5">
        <v>593</v>
      </c>
      <c r="H6836" s="32">
        <v>8.4317032040470004</v>
      </c>
      <c r="I6836" s="12">
        <v>15.008431703204</v>
      </c>
      <c r="J6836" s="12">
        <v>45.025295109612003</v>
      </c>
      <c r="K6836" s="12">
        <v>26.644182124789001</v>
      </c>
      <c r="L6836" s="34">
        <v>4.8903878583470002</v>
      </c>
    </row>
    <row r="6837" spans="2:12" x14ac:dyDescent="0.2">
      <c r="D6837" s="174" t="s">
        <v>38</v>
      </c>
      <c r="E6837" s="20" t="s">
        <v>39</v>
      </c>
      <c r="F6837" s="22"/>
      <c r="G6837" s="21">
        <v>64</v>
      </c>
      <c r="H6837" s="134">
        <v>3.125</v>
      </c>
      <c r="I6837" s="78">
        <v>4.6875</v>
      </c>
      <c r="J6837" s="19">
        <v>46.875</v>
      </c>
      <c r="K6837" s="105">
        <v>40.625</v>
      </c>
      <c r="L6837" s="50">
        <v>4.6875</v>
      </c>
    </row>
    <row r="6838" spans="2:12" x14ac:dyDescent="0.2">
      <c r="D6838" s="175"/>
      <c r="E6838" s="4" t="s">
        <v>40</v>
      </c>
      <c r="F6838" s="6"/>
      <c r="G6838" s="5">
        <v>147</v>
      </c>
      <c r="H6838" s="32">
        <v>8.8435374149660007</v>
      </c>
      <c r="I6838" s="12">
        <v>11.564625850340001</v>
      </c>
      <c r="J6838" s="61">
        <v>30.612244897958998</v>
      </c>
      <c r="K6838" s="49">
        <v>46.258503401360997</v>
      </c>
      <c r="L6838" s="34">
        <v>2.7210884353739999</v>
      </c>
    </row>
    <row r="6839" spans="2:12" x14ac:dyDescent="0.2">
      <c r="D6839" s="175"/>
      <c r="E6839" s="4" t="s">
        <v>41</v>
      </c>
      <c r="F6839" s="6"/>
      <c r="G6839" s="5">
        <v>204</v>
      </c>
      <c r="H6839" s="32">
        <v>8.333333333333</v>
      </c>
      <c r="I6839" s="12">
        <v>12.254901960784</v>
      </c>
      <c r="J6839" s="33">
        <v>40.686274509804001</v>
      </c>
      <c r="K6839" s="49">
        <v>37.254901960783997</v>
      </c>
      <c r="L6839" s="34">
        <v>1.4705882352940001</v>
      </c>
    </row>
    <row r="6840" spans="2:12" x14ac:dyDescent="0.2">
      <c r="D6840" s="175"/>
      <c r="E6840" s="4" t="s">
        <v>42</v>
      </c>
      <c r="F6840" s="6"/>
      <c r="G6840" s="5">
        <v>210</v>
      </c>
      <c r="H6840" s="32">
        <v>11.428571428571001</v>
      </c>
      <c r="I6840" s="12">
        <v>14.761904761905001</v>
      </c>
      <c r="J6840" s="12">
        <v>46.190476190475998</v>
      </c>
      <c r="K6840" s="12">
        <v>25.714285714286</v>
      </c>
      <c r="L6840" s="34">
        <v>1.9047619047619999</v>
      </c>
    </row>
    <row r="6841" spans="2:12" x14ac:dyDescent="0.2">
      <c r="D6841" s="175"/>
      <c r="E6841" s="4" t="s">
        <v>43</v>
      </c>
      <c r="F6841" s="6"/>
      <c r="G6841" s="5">
        <v>204</v>
      </c>
      <c r="H6841" s="32">
        <v>6.3725490196079999</v>
      </c>
      <c r="I6841" s="12">
        <v>16.176470588234999</v>
      </c>
      <c r="J6841" s="28">
        <v>54.411764705882</v>
      </c>
      <c r="K6841" s="33">
        <v>19.117647058824002</v>
      </c>
      <c r="L6841" s="34">
        <v>3.9215686274510002</v>
      </c>
    </row>
    <row r="6842" spans="2:12" x14ac:dyDescent="0.2">
      <c r="D6842" s="175"/>
      <c r="E6842" s="4" t="s">
        <v>44</v>
      </c>
      <c r="F6842" s="6"/>
      <c r="G6842" s="5">
        <v>223</v>
      </c>
      <c r="H6842" s="32">
        <v>10.762331838565</v>
      </c>
      <c r="I6842" s="12">
        <v>12.556053811659</v>
      </c>
      <c r="J6842" s="12">
        <v>49.327354260089997</v>
      </c>
      <c r="K6842" s="33">
        <v>19.282511210761999</v>
      </c>
      <c r="L6842" s="34">
        <v>8.0717488789239997</v>
      </c>
    </row>
    <row r="6843" spans="2:12" x14ac:dyDescent="0.2">
      <c r="D6843" s="176"/>
      <c r="E6843" s="59" t="s">
        <v>45</v>
      </c>
      <c r="F6843" s="60"/>
      <c r="G6843" s="56">
        <v>170</v>
      </c>
      <c r="H6843" s="83">
        <v>9.4117647058819998</v>
      </c>
      <c r="I6843" s="47">
        <v>13.529411764705999</v>
      </c>
      <c r="J6843" s="102">
        <v>56.470588235294002</v>
      </c>
      <c r="K6843" s="92">
        <v>11.764705882353001</v>
      </c>
      <c r="L6843" s="85">
        <v>8.8235294117649996</v>
      </c>
    </row>
    <row r="6845" spans="2:12" x14ac:dyDescent="0.2">
      <c r="B6845" s="43" t="str">
        <f xml:space="preserve"> HYPERLINK("#'目次'!B254", "[248]")</f>
        <v>[248]</v>
      </c>
      <c r="C6845" s="31" t="s">
        <v>465</v>
      </c>
    </row>
    <row r="6849" spans="4:12" ht="24" x14ac:dyDescent="0.2">
      <c r="D6849" s="177"/>
      <c r="E6849" s="178"/>
      <c r="F6849" s="178"/>
      <c r="G6849" s="40" t="s">
        <v>14</v>
      </c>
      <c r="H6849" s="42" t="s">
        <v>451</v>
      </c>
      <c r="I6849" s="15" t="s">
        <v>452</v>
      </c>
      <c r="J6849" s="15" t="s">
        <v>453</v>
      </c>
      <c r="K6849" s="15" t="s">
        <v>420</v>
      </c>
      <c r="L6849" s="44" t="s">
        <v>17</v>
      </c>
    </row>
    <row r="6850" spans="4:12" x14ac:dyDescent="0.2">
      <c r="D6850" s="179"/>
      <c r="E6850" s="180"/>
      <c r="F6850" s="180"/>
      <c r="G6850" s="39"/>
      <c r="H6850" s="41"/>
      <c r="I6850" s="14"/>
      <c r="J6850" s="14"/>
      <c r="K6850" s="14"/>
      <c r="L6850" s="38"/>
    </row>
    <row r="6851" spans="4:12" x14ac:dyDescent="0.2">
      <c r="D6851" s="58"/>
      <c r="E6851" s="53" t="s">
        <v>14</v>
      </c>
      <c r="F6851" s="52"/>
      <c r="G6851" s="37">
        <v>1222</v>
      </c>
      <c r="H6851" s="24">
        <v>8.9198036006549994</v>
      </c>
      <c r="I6851" s="24">
        <v>13.093289689034</v>
      </c>
      <c r="J6851" s="24">
        <v>46.808510638298003</v>
      </c>
      <c r="K6851" s="24">
        <v>26.677577741408001</v>
      </c>
      <c r="L6851" s="68">
        <v>4.5008183306060001</v>
      </c>
    </row>
    <row r="6852" spans="4:12" x14ac:dyDescent="0.2">
      <c r="D6852" s="174" t="s">
        <v>52</v>
      </c>
      <c r="E6852" s="20" t="s">
        <v>53</v>
      </c>
      <c r="F6852" s="22"/>
      <c r="G6852" s="21">
        <v>15</v>
      </c>
      <c r="H6852" s="143">
        <v>0</v>
      </c>
      <c r="I6852" s="19">
        <v>13.333333333333</v>
      </c>
      <c r="J6852" s="98">
        <v>33.333333333333002</v>
      </c>
      <c r="K6852" s="105">
        <v>46.666666666666998</v>
      </c>
      <c r="L6852" s="50">
        <v>6.666666666667</v>
      </c>
    </row>
    <row r="6853" spans="4:12" ht="24" x14ac:dyDescent="0.2">
      <c r="D6853" s="175"/>
      <c r="E6853" s="4" t="s">
        <v>54</v>
      </c>
      <c r="F6853" s="6"/>
      <c r="G6853" s="5">
        <v>122</v>
      </c>
      <c r="H6853" s="32">
        <v>9.83606557377</v>
      </c>
      <c r="I6853" s="12">
        <v>13.114754098361001</v>
      </c>
      <c r="J6853" s="49">
        <v>57.377049180328001</v>
      </c>
      <c r="K6853" s="61">
        <v>15.573770491803</v>
      </c>
      <c r="L6853" s="34">
        <v>4.0983606557380003</v>
      </c>
    </row>
    <row r="6854" spans="4:12" x14ac:dyDescent="0.2">
      <c r="D6854" s="175"/>
      <c r="E6854" s="4" t="s">
        <v>55</v>
      </c>
      <c r="F6854" s="6"/>
      <c r="G6854" s="5">
        <v>43</v>
      </c>
      <c r="H6854" s="32">
        <v>11.627906976744001</v>
      </c>
      <c r="I6854" s="33">
        <v>4.6511627906979998</v>
      </c>
      <c r="J6854" s="28">
        <v>53.488372093023003</v>
      </c>
      <c r="K6854" s="12">
        <v>27.906976744186</v>
      </c>
      <c r="L6854" s="34">
        <v>2.3255813953489999</v>
      </c>
    </row>
    <row r="6855" spans="4:12" x14ac:dyDescent="0.2">
      <c r="D6855" s="175"/>
      <c r="E6855" s="4" t="s">
        <v>56</v>
      </c>
      <c r="F6855" s="6"/>
      <c r="G6855" s="5">
        <v>60</v>
      </c>
      <c r="H6855" s="32">
        <v>8.333333333333</v>
      </c>
      <c r="I6855" s="12">
        <v>8.333333333333</v>
      </c>
      <c r="J6855" s="49">
        <v>58.333333333333002</v>
      </c>
      <c r="K6855" s="33">
        <v>21.666666666666998</v>
      </c>
      <c r="L6855" s="34">
        <v>3.333333333333</v>
      </c>
    </row>
    <row r="6856" spans="4:12" x14ac:dyDescent="0.2">
      <c r="D6856" s="175"/>
      <c r="E6856" s="4" t="s">
        <v>57</v>
      </c>
      <c r="F6856" s="6"/>
      <c r="G6856" s="5">
        <v>286</v>
      </c>
      <c r="H6856" s="32">
        <v>8.0419580419580008</v>
      </c>
      <c r="I6856" s="12">
        <v>13.286713286713001</v>
      </c>
      <c r="J6856" s="12">
        <v>43.356643356642998</v>
      </c>
      <c r="K6856" s="28">
        <v>33.566433566434</v>
      </c>
      <c r="L6856" s="34">
        <v>1.7482517482519999</v>
      </c>
    </row>
    <row r="6857" spans="4:12" x14ac:dyDescent="0.2">
      <c r="D6857" s="175"/>
      <c r="E6857" s="4" t="s">
        <v>58</v>
      </c>
      <c r="F6857" s="6"/>
      <c r="G6857" s="5">
        <v>129</v>
      </c>
      <c r="H6857" s="32">
        <v>9.3023255813949994</v>
      </c>
      <c r="I6857" s="12">
        <v>15.503875968992</v>
      </c>
      <c r="J6857" s="33">
        <v>37.984496124030997</v>
      </c>
      <c r="K6857" s="28">
        <v>32.558139534883999</v>
      </c>
      <c r="L6857" s="34">
        <v>4.6511627906979998</v>
      </c>
    </row>
    <row r="6858" spans="4:12" x14ac:dyDescent="0.2">
      <c r="D6858" s="175"/>
      <c r="E6858" s="4" t="s">
        <v>59</v>
      </c>
      <c r="F6858" s="6"/>
      <c r="G6858" s="5">
        <v>195</v>
      </c>
      <c r="H6858" s="32">
        <v>12.307692307691999</v>
      </c>
      <c r="I6858" s="12">
        <v>13.846153846153999</v>
      </c>
      <c r="J6858" s="12">
        <v>44.615384615384997</v>
      </c>
      <c r="K6858" s="12">
        <v>25.128205128205</v>
      </c>
      <c r="L6858" s="34">
        <v>4.1025641025640001</v>
      </c>
    </row>
    <row r="6859" spans="4:12" x14ac:dyDescent="0.2">
      <c r="D6859" s="175"/>
      <c r="E6859" s="4" t="s">
        <v>60</v>
      </c>
      <c r="F6859" s="6"/>
      <c r="G6859" s="5">
        <v>176</v>
      </c>
      <c r="H6859" s="32">
        <v>9.6590909090910007</v>
      </c>
      <c r="I6859" s="12">
        <v>13.068181818182</v>
      </c>
      <c r="J6859" s="28">
        <v>52.840909090909001</v>
      </c>
      <c r="K6859" s="33">
        <v>18.181818181817999</v>
      </c>
      <c r="L6859" s="34">
        <v>6.25</v>
      </c>
    </row>
    <row r="6860" spans="4:12" x14ac:dyDescent="0.2">
      <c r="D6860" s="175"/>
      <c r="E6860" s="4" t="s">
        <v>61</v>
      </c>
      <c r="F6860" s="6"/>
      <c r="G6860" s="5">
        <v>78</v>
      </c>
      <c r="H6860" s="77">
        <v>3.8461538461539999</v>
      </c>
      <c r="I6860" s="33">
        <v>7.6923076923079998</v>
      </c>
      <c r="J6860" s="33">
        <v>39.74358974359</v>
      </c>
      <c r="K6860" s="49">
        <v>44.871794871794997</v>
      </c>
      <c r="L6860" s="34">
        <v>3.8461538461539999</v>
      </c>
    </row>
    <row r="6861" spans="4:12" x14ac:dyDescent="0.2">
      <c r="D6861" s="175"/>
      <c r="E6861" s="4" t="s">
        <v>62</v>
      </c>
      <c r="F6861" s="6"/>
      <c r="G6861" s="5">
        <v>113</v>
      </c>
      <c r="H6861" s="32">
        <v>7.0796460176989999</v>
      </c>
      <c r="I6861" s="28">
        <v>18.584070796460001</v>
      </c>
      <c r="J6861" s="12">
        <v>47.787610619469</v>
      </c>
      <c r="K6861" s="33">
        <v>18.584070796460001</v>
      </c>
      <c r="L6861" s="34">
        <v>7.964601769912</v>
      </c>
    </row>
    <row r="6862" spans="4:12" x14ac:dyDescent="0.2">
      <c r="D6862" s="174" t="s">
        <v>63</v>
      </c>
      <c r="E6862" s="20" t="s">
        <v>64</v>
      </c>
      <c r="F6862" s="22"/>
      <c r="G6862" s="21">
        <v>234</v>
      </c>
      <c r="H6862" s="51">
        <v>6.4102564102560002</v>
      </c>
      <c r="I6862" s="19">
        <v>15.384615384615</v>
      </c>
      <c r="J6862" s="19">
        <v>47.008547008546998</v>
      </c>
      <c r="K6862" s="19">
        <v>23.504273504274</v>
      </c>
      <c r="L6862" s="50">
        <v>7.6923076923079998</v>
      </c>
    </row>
    <row r="6863" spans="4:12" x14ac:dyDescent="0.2">
      <c r="D6863" s="175"/>
      <c r="E6863" s="4" t="s">
        <v>65</v>
      </c>
      <c r="F6863" s="6"/>
      <c r="G6863" s="5">
        <v>172</v>
      </c>
      <c r="H6863" s="32">
        <v>9.3023255813949994</v>
      </c>
      <c r="I6863" s="12">
        <v>8.1395348837209998</v>
      </c>
      <c r="J6863" s="12">
        <v>51.162790697673998</v>
      </c>
      <c r="K6863" s="12">
        <v>24.418604651163001</v>
      </c>
      <c r="L6863" s="34">
        <v>6.9767441860470001</v>
      </c>
    </row>
    <row r="6864" spans="4:12" x14ac:dyDescent="0.2">
      <c r="D6864" s="175"/>
      <c r="E6864" s="4" t="s">
        <v>66</v>
      </c>
      <c r="F6864" s="6"/>
      <c r="G6864" s="5">
        <v>165</v>
      </c>
      <c r="H6864" s="32">
        <v>9.0909090909089993</v>
      </c>
      <c r="I6864" s="12">
        <v>14.545454545455</v>
      </c>
      <c r="J6864" s="12">
        <v>47.272727272727003</v>
      </c>
      <c r="K6864" s="12">
        <v>24.848484848485</v>
      </c>
      <c r="L6864" s="34">
        <v>4.2424242424239997</v>
      </c>
    </row>
    <row r="6865" spans="2:12" x14ac:dyDescent="0.2">
      <c r="D6865" s="175"/>
      <c r="E6865" s="4" t="s">
        <v>67</v>
      </c>
      <c r="F6865" s="6"/>
      <c r="G6865" s="5">
        <v>158</v>
      </c>
      <c r="H6865" s="32">
        <v>12.025316455696</v>
      </c>
      <c r="I6865" s="12">
        <v>13.924050632910999</v>
      </c>
      <c r="J6865" s="12">
        <v>42.405063291139001</v>
      </c>
      <c r="K6865" s="12">
        <v>29.113924050632999</v>
      </c>
      <c r="L6865" s="34">
        <v>2.5316455696200002</v>
      </c>
    </row>
    <row r="6866" spans="2:12" x14ac:dyDescent="0.2">
      <c r="D6866" s="175"/>
      <c r="E6866" s="4" t="s">
        <v>68</v>
      </c>
      <c r="F6866" s="6"/>
      <c r="G6866" s="5">
        <v>112</v>
      </c>
      <c r="H6866" s="32">
        <v>6.25</v>
      </c>
      <c r="I6866" s="12">
        <v>13.392857142857</v>
      </c>
      <c r="J6866" s="12">
        <v>46.428571428570997</v>
      </c>
      <c r="K6866" s="12">
        <v>31.25</v>
      </c>
      <c r="L6866" s="34">
        <v>2.6785714285709998</v>
      </c>
    </row>
    <row r="6867" spans="2:12" x14ac:dyDescent="0.2">
      <c r="D6867" s="175"/>
      <c r="E6867" s="4" t="s">
        <v>69</v>
      </c>
      <c r="F6867" s="6"/>
      <c r="G6867" s="5">
        <v>92</v>
      </c>
      <c r="H6867" s="32">
        <v>10.869565217390999</v>
      </c>
      <c r="I6867" s="12">
        <v>13.04347826087</v>
      </c>
      <c r="J6867" s="33">
        <v>39.130434782609001</v>
      </c>
      <c r="K6867" s="28">
        <v>34.782608695652002</v>
      </c>
      <c r="L6867" s="34">
        <v>2.1739130434780001</v>
      </c>
    </row>
    <row r="6868" spans="2:12" x14ac:dyDescent="0.2">
      <c r="D6868" s="175"/>
      <c r="E6868" s="4" t="s">
        <v>70</v>
      </c>
      <c r="F6868" s="6"/>
      <c r="G6868" s="5">
        <v>131</v>
      </c>
      <c r="H6868" s="32">
        <v>9.1603053435110002</v>
      </c>
      <c r="I6868" s="12">
        <v>9.1603053435110002</v>
      </c>
      <c r="J6868" s="12">
        <v>51.145038167938999</v>
      </c>
      <c r="K6868" s="12">
        <v>30.534351145037999</v>
      </c>
      <c r="L6868" s="62">
        <v>0</v>
      </c>
    </row>
    <row r="6869" spans="2:12" x14ac:dyDescent="0.2">
      <c r="D6869" s="175"/>
      <c r="E6869" s="4" t="s">
        <v>71</v>
      </c>
      <c r="F6869" s="6"/>
      <c r="G6869" s="5">
        <v>71</v>
      </c>
      <c r="H6869" s="32">
        <v>8.4507042253520002</v>
      </c>
      <c r="I6869" s="28">
        <v>19.718309859154999</v>
      </c>
      <c r="J6869" s="12">
        <v>46.478873239437</v>
      </c>
      <c r="K6869" s="12">
        <v>23.943661971830998</v>
      </c>
      <c r="L6869" s="34">
        <v>1.4084507042250001</v>
      </c>
    </row>
    <row r="6870" spans="2:12" x14ac:dyDescent="0.2">
      <c r="D6870" s="176"/>
      <c r="E6870" s="59" t="s">
        <v>72</v>
      </c>
      <c r="F6870" s="60"/>
      <c r="G6870" s="56">
        <v>70</v>
      </c>
      <c r="H6870" s="83">
        <v>11.428571428571001</v>
      </c>
      <c r="I6870" s="47">
        <v>15.714285714286</v>
      </c>
      <c r="J6870" s="47">
        <v>50</v>
      </c>
      <c r="K6870" s="95">
        <v>18.571428571428999</v>
      </c>
      <c r="L6870" s="85">
        <v>4.2857142857139996</v>
      </c>
    </row>
    <row r="6872" spans="2:12" x14ac:dyDescent="0.2">
      <c r="B6872" s="43" t="str">
        <f xml:space="preserve"> HYPERLINK("#'目次'!B255", "[249]")</f>
        <v>[249]</v>
      </c>
      <c r="C6872" s="31" t="s">
        <v>465</v>
      </c>
    </row>
    <row r="6875" spans="2:12" x14ac:dyDescent="0.2">
      <c r="C6875" s="31" t="s">
        <v>75</v>
      </c>
    </row>
    <row r="6876" spans="2:12" ht="24" x14ac:dyDescent="0.2">
      <c r="D6876" s="177"/>
      <c r="E6876" s="178"/>
      <c r="F6876" s="178"/>
      <c r="G6876" s="40" t="s">
        <v>14</v>
      </c>
      <c r="H6876" s="42" t="s">
        <v>451</v>
      </c>
      <c r="I6876" s="15" t="s">
        <v>452</v>
      </c>
      <c r="J6876" s="15" t="s">
        <v>453</v>
      </c>
      <c r="K6876" s="15" t="s">
        <v>420</v>
      </c>
      <c r="L6876" s="44" t="s">
        <v>17</v>
      </c>
    </row>
    <row r="6877" spans="2:12" x14ac:dyDescent="0.2">
      <c r="D6877" s="179"/>
      <c r="E6877" s="180"/>
      <c r="F6877" s="180"/>
      <c r="G6877" s="39"/>
      <c r="H6877" s="41"/>
      <c r="I6877" s="14"/>
      <c r="J6877" s="14"/>
      <c r="K6877" s="14"/>
      <c r="L6877" s="38"/>
    </row>
    <row r="6878" spans="2:12" x14ac:dyDescent="0.2">
      <c r="D6878" s="58"/>
      <c r="E6878" s="53" t="s">
        <v>14</v>
      </c>
      <c r="F6878" s="52"/>
      <c r="G6878" s="37">
        <v>1222</v>
      </c>
      <c r="H6878" s="24">
        <v>8.9198036006549994</v>
      </c>
      <c r="I6878" s="24">
        <v>13.093289689034</v>
      </c>
      <c r="J6878" s="24">
        <v>46.808510638298003</v>
      </c>
      <c r="K6878" s="24">
        <v>26.677577741408001</v>
      </c>
      <c r="L6878" s="68">
        <v>4.5008183306060001</v>
      </c>
    </row>
    <row r="6879" spans="2:12" x14ac:dyDescent="0.2">
      <c r="D6879" s="174" t="s">
        <v>36</v>
      </c>
      <c r="E6879" s="20" t="s">
        <v>76</v>
      </c>
      <c r="F6879" s="22"/>
      <c r="G6879" s="21">
        <v>629</v>
      </c>
      <c r="H6879" s="51">
        <v>9.3799682034980005</v>
      </c>
      <c r="I6879" s="19">
        <v>11.287758346582001</v>
      </c>
      <c r="J6879" s="19">
        <v>48.489666136724999</v>
      </c>
      <c r="K6879" s="19">
        <v>26.709062003180001</v>
      </c>
      <c r="L6879" s="50">
        <v>4.1335453100160002</v>
      </c>
    </row>
    <row r="6880" spans="2:12" x14ac:dyDescent="0.2">
      <c r="D6880" s="175"/>
      <c r="E6880" s="4" t="s">
        <v>39</v>
      </c>
      <c r="F6880" s="6"/>
      <c r="G6880" s="5">
        <v>37</v>
      </c>
      <c r="H6880" s="77">
        <v>2.7027027027030002</v>
      </c>
      <c r="I6880" s="61">
        <v>2.7027027027030002</v>
      </c>
      <c r="J6880" s="28">
        <v>54.054054054053999</v>
      </c>
      <c r="K6880" s="49">
        <v>37.837837837838002</v>
      </c>
      <c r="L6880" s="34">
        <v>2.7027027027030002</v>
      </c>
    </row>
    <row r="6881" spans="2:12" x14ac:dyDescent="0.2">
      <c r="D6881" s="175"/>
      <c r="E6881" s="4" t="s">
        <v>40</v>
      </c>
      <c r="F6881" s="6"/>
      <c r="G6881" s="5">
        <v>73</v>
      </c>
      <c r="H6881" s="32">
        <v>12.328767123287999</v>
      </c>
      <c r="I6881" s="12">
        <v>9.5890410958899999</v>
      </c>
      <c r="J6881" s="61">
        <v>31.506849315067999</v>
      </c>
      <c r="K6881" s="49">
        <v>43.835616438355999</v>
      </c>
      <c r="L6881" s="34">
        <v>2.7397260273969999</v>
      </c>
    </row>
    <row r="6882" spans="2:12" x14ac:dyDescent="0.2">
      <c r="D6882" s="175"/>
      <c r="E6882" s="4" t="s">
        <v>41</v>
      </c>
      <c r="F6882" s="6"/>
      <c r="G6882" s="5">
        <v>108</v>
      </c>
      <c r="H6882" s="32">
        <v>8.333333333333</v>
      </c>
      <c r="I6882" s="12">
        <v>13.888888888888999</v>
      </c>
      <c r="J6882" s="33">
        <v>39.814814814815001</v>
      </c>
      <c r="K6882" s="28">
        <v>35.185185185184999</v>
      </c>
      <c r="L6882" s="34">
        <v>2.7777777777780002</v>
      </c>
    </row>
    <row r="6883" spans="2:12" x14ac:dyDescent="0.2">
      <c r="D6883" s="175"/>
      <c r="E6883" s="4" t="s">
        <v>42</v>
      </c>
      <c r="F6883" s="6"/>
      <c r="G6883" s="5">
        <v>113</v>
      </c>
      <c r="H6883" s="32">
        <v>12.389380530973</v>
      </c>
      <c r="I6883" s="12">
        <v>10.619469026549</v>
      </c>
      <c r="J6883" s="28">
        <v>52.212389380531</v>
      </c>
      <c r="K6883" s="12">
        <v>23.893805309735001</v>
      </c>
      <c r="L6883" s="34">
        <v>0.88495575221199996</v>
      </c>
    </row>
    <row r="6884" spans="2:12" x14ac:dyDescent="0.2">
      <c r="D6884" s="175"/>
      <c r="E6884" s="4" t="s">
        <v>43</v>
      </c>
      <c r="F6884" s="6"/>
      <c r="G6884" s="5">
        <v>101</v>
      </c>
      <c r="H6884" s="32">
        <v>4.9504950495050002</v>
      </c>
      <c r="I6884" s="12">
        <v>12.871287128713</v>
      </c>
      <c r="J6884" s="12">
        <v>50.495049504950003</v>
      </c>
      <c r="K6884" s="12">
        <v>27.722772277228</v>
      </c>
      <c r="L6884" s="34">
        <v>3.9603960396039999</v>
      </c>
    </row>
    <row r="6885" spans="2:12" x14ac:dyDescent="0.2">
      <c r="D6885" s="175"/>
      <c r="E6885" s="4" t="s">
        <v>44</v>
      </c>
      <c r="F6885" s="6"/>
      <c r="G6885" s="5">
        <v>114</v>
      </c>
      <c r="H6885" s="32">
        <v>9.6491228070179993</v>
      </c>
      <c r="I6885" s="12">
        <v>9.6491228070179993</v>
      </c>
      <c r="J6885" s="28">
        <v>54.385964912280997</v>
      </c>
      <c r="K6885" s="33">
        <v>17.543859649123</v>
      </c>
      <c r="L6885" s="34">
        <v>8.7719298245609991</v>
      </c>
    </row>
    <row r="6886" spans="2:12" x14ac:dyDescent="0.2">
      <c r="D6886" s="175"/>
      <c r="E6886" s="4" t="s">
        <v>45</v>
      </c>
      <c r="F6886" s="6"/>
      <c r="G6886" s="5">
        <v>83</v>
      </c>
      <c r="H6886" s="32">
        <v>12.048192771084</v>
      </c>
      <c r="I6886" s="12">
        <v>14.457831325300999</v>
      </c>
      <c r="J6886" s="28">
        <v>56.626506024096003</v>
      </c>
      <c r="K6886" s="61">
        <v>10.843373493975999</v>
      </c>
      <c r="L6886" s="34">
        <v>6.0240963855420002</v>
      </c>
    </row>
    <row r="6887" spans="2:12" x14ac:dyDescent="0.2">
      <c r="D6887" s="174" t="s">
        <v>37</v>
      </c>
      <c r="E6887" s="20" t="s">
        <v>77</v>
      </c>
      <c r="F6887" s="22"/>
      <c r="G6887" s="21">
        <v>593</v>
      </c>
      <c r="H6887" s="51">
        <v>8.4317032040470004</v>
      </c>
      <c r="I6887" s="19">
        <v>15.008431703204</v>
      </c>
      <c r="J6887" s="19">
        <v>45.025295109612003</v>
      </c>
      <c r="K6887" s="19">
        <v>26.644182124789001</v>
      </c>
      <c r="L6887" s="50">
        <v>4.8903878583470002</v>
      </c>
    </row>
    <row r="6888" spans="2:12" x14ac:dyDescent="0.2">
      <c r="D6888" s="175"/>
      <c r="E6888" s="4" t="s">
        <v>39</v>
      </c>
      <c r="F6888" s="6"/>
      <c r="G6888" s="5">
        <v>27</v>
      </c>
      <c r="H6888" s="77">
        <v>3.7037037037039999</v>
      </c>
      <c r="I6888" s="33">
        <v>7.4074074074069998</v>
      </c>
      <c r="J6888" s="33">
        <v>37.037037037037003</v>
      </c>
      <c r="K6888" s="49">
        <v>44.444444444444002</v>
      </c>
      <c r="L6888" s="34">
        <v>7.4074074074069998</v>
      </c>
    </row>
    <row r="6889" spans="2:12" x14ac:dyDescent="0.2">
      <c r="D6889" s="175"/>
      <c r="E6889" s="4" t="s">
        <v>40</v>
      </c>
      <c r="F6889" s="6"/>
      <c r="G6889" s="5">
        <v>74</v>
      </c>
      <c r="H6889" s="32">
        <v>5.4054054054050003</v>
      </c>
      <c r="I6889" s="12">
        <v>13.513513513514001</v>
      </c>
      <c r="J6889" s="61">
        <v>29.72972972973</v>
      </c>
      <c r="K6889" s="49">
        <v>48.648648648649001</v>
      </c>
      <c r="L6889" s="34">
        <v>2.7027027027030002</v>
      </c>
    </row>
    <row r="6890" spans="2:12" x14ac:dyDescent="0.2">
      <c r="D6890" s="175"/>
      <c r="E6890" s="4" t="s">
        <v>41</v>
      </c>
      <c r="F6890" s="6"/>
      <c r="G6890" s="5">
        <v>96</v>
      </c>
      <c r="H6890" s="32">
        <v>8.333333333333</v>
      </c>
      <c r="I6890" s="12">
        <v>10.416666666667</v>
      </c>
      <c r="J6890" s="33">
        <v>41.666666666666998</v>
      </c>
      <c r="K6890" s="49">
        <v>39.583333333333002</v>
      </c>
      <c r="L6890" s="62">
        <v>0</v>
      </c>
    </row>
    <row r="6891" spans="2:12" x14ac:dyDescent="0.2">
      <c r="D6891" s="175"/>
      <c r="E6891" s="4" t="s">
        <v>42</v>
      </c>
      <c r="F6891" s="6"/>
      <c r="G6891" s="5">
        <v>97</v>
      </c>
      <c r="H6891" s="32">
        <v>10.309278350514999</v>
      </c>
      <c r="I6891" s="28">
        <v>19.587628865978999</v>
      </c>
      <c r="J6891" s="33">
        <v>39.175257731959</v>
      </c>
      <c r="K6891" s="12">
        <v>27.835051546391998</v>
      </c>
      <c r="L6891" s="34">
        <v>3.0927835051549999</v>
      </c>
    </row>
    <row r="6892" spans="2:12" x14ac:dyDescent="0.2">
      <c r="D6892" s="175"/>
      <c r="E6892" s="4" t="s">
        <v>43</v>
      </c>
      <c r="F6892" s="6"/>
      <c r="G6892" s="5">
        <v>103</v>
      </c>
      <c r="H6892" s="32">
        <v>7.7669902912620001</v>
      </c>
      <c r="I6892" s="28">
        <v>19.417475728155001</v>
      </c>
      <c r="J6892" s="49">
        <v>58.252427184466001</v>
      </c>
      <c r="K6892" s="61">
        <v>10.679611650485</v>
      </c>
      <c r="L6892" s="34">
        <v>3.8834951456310001</v>
      </c>
    </row>
    <row r="6893" spans="2:12" x14ac:dyDescent="0.2">
      <c r="D6893" s="175"/>
      <c r="E6893" s="4" t="s">
        <v>44</v>
      </c>
      <c r="F6893" s="6"/>
      <c r="G6893" s="5">
        <v>109</v>
      </c>
      <c r="H6893" s="32">
        <v>11.926605504587</v>
      </c>
      <c r="I6893" s="12">
        <v>15.596330275229001</v>
      </c>
      <c r="J6893" s="12">
        <v>44.036697247706002</v>
      </c>
      <c r="K6893" s="33">
        <v>21.100917431193</v>
      </c>
      <c r="L6893" s="34">
        <v>7.339449541284</v>
      </c>
    </row>
    <row r="6894" spans="2:12" x14ac:dyDescent="0.2">
      <c r="D6894" s="176"/>
      <c r="E6894" s="59" t="s">
        <v>45</v>
      </c>
      <c r="F6894" s="60"/>
      <c r="G6894" s="56">
        <v>87</v>
      </c>
      <c r="H6894" s="83">
        <v>6.8965517241379999</v>
      </c>
      <c r="I6894" s="47">
        <v>12.64367816092</v>
      </c>
      <c r="J6894" s="102">
        <v>56.321839080460002</v>
      </c>
      <c r="K6894" s="92">
        <v>12.64367816092</v>
      </c>
      <c r="L6894" s="112">
        <v>11.494252873562999</v>
      </c>
    </row>
    <row r="6896" spans="2:12" x14ac:dyDescent="0.2">
      <c r="B6896" s="43" t="str">
        <f xml:space="preserve"> HYPERLINK("#'目次'!B256", "[250]")</f>
        <v>[250]</v>
      </c>
      <c r="C6896" s="31" t="s">
        <v>468</v>
      </c>
    </row>
    <row r="6900" spans="4:12" ht="24" x14ac:dyDescent="0.2">
      <c r="D6900" s="177"/>
      <c r="E6900" s="178"/>
      <c r="F6900" s="178"/>
      <c r="G6900" s="40" t="s">
        <v>14</v>
      </c>
      <c r="H6900" s="42" t="s">
        <v>451</v>
      </c>
      <c r="I6900" s="15" t="s">
        <v>452</v>
      </c>
      <c r="J6900" s="15" t="s">
        <v>453</v>
      </c>
      <c r="K6900" s="15" t="s">
        <v>420</v>
      </c>
      <c r="L6900" s="44" t="s">
        <v>17</v>
      </c>
    </row>
    <row r="6901" spans="4:12" x14ac:dyDescent="0.2">
      <c r="D6901" s="179"/>
      <c r="E6901" s="180"/>
      <c r="F6901" s="180"/>
      <c r="G6901" s="39"/>
      <c r="H6901" s="41"/>
      <c r="I6901" s="14"/>
      <c r="J6901" s="14"/>
      <c r="K6901" s="14"/>
      <c r="L6901" s="38"/>
    </row>
    <row r="6902" spans="4:12" x14ac:dyDescent="0.2">
      <c r="D6902" s="58"/>
      <c r="E6902" s="53" t="s">
        <v>14</v>
      </c>
      <c r="F6902" s="52"/>
      <c r="G6902" s="37">
        <v>1222</v>
      </c>
      <c r="H6902" s="24">
        <v>5.073649754501</v>
      </c>
      <c r="I6902" s="24">
        <v>24.549918166939001</v>
      </c>
      <c r="J6902" s="24">
        <v>41.980360065466002</v>
      </c>
      <c r="K6902" s="24">
        <v>23.813420621931002</v>
      </c>
      <c r="L6902" s="68">
        <v>4.5826513911619999</v>
      </c>
    </row>
    <row r="6903" spans="4:12" x14ac:dyDescent="0.2">
      <c r="D6903" s="174" t="s">
        <v>18</v>
      </c>
      <c r="E6903" s="20" t="s">
        <v>19</v>
      </c>
      <c r="F6903" s="22"/>
      <c r="G6903" s="21">
        <v>57</v>
      </c>
      <c r="H6903" s="51">
        <v>8.7719298245609991</v>
      </c>
      <c r="I6903" s="78">
        <v>17.543859649123</v>
      </c>
      <c r="J6903" s="88">
        <v>47.368421052632002</v>
      </c>
      <c r="K6903" s="19">
        <v>19.298245614035</v>
      </c>
      <c r="L6903" s="50">
        <v>7.0175438596489998</v>
      </c>
    </row>
    <row r="6904" spans="4:12" x14ac:dyDescent="0.2">
      <c r="D6904" s="175"/>
      <c r="E6904" s="4" t="s">
        <v>20</v>
      </c>
      <c r="F6904" s="6"/>
      <c r="G6904" s="5">
        <v>84</v>
      </c>
      <c r="H6904" s="32">
        <v>3.5714285714290002</v>
      </c>
      <c r="I6904" s="12">
        <v>25</v>
      </c>
      <c r="J6904" s="12">
        <v>38.095238095238003</v>
      </c>
      <c r="K6904" s="12">
        <v>27.380952380951999</v>
      </c>
      <c r="L6904" s="34">
        <v>5.9523809523809996</v>
      </c>
    </row>
    <row r="6905" spans="4:12" x14ac:dyDescent="0.2">
      <c r="D6905" s="175"/>
      <c r="E6905" s="4" t="s">
        <v>21</v>
      </c>
      <c r="F6905" s="6"/>
      <c r="G6905" s="5">
        <v>487</v>
      </c>
      <c r="H6905" s="32">
        <v>5.1334702258730003</v>
      </c>
      <c r="I6905" s="12">
        <v>24.845995893224</v>
      </c>
      <c r="J6905" s="12">
        <v>40.246406570841998</v>
      </c>
      <c r="K6905" s="12">
        <v>26.078028747432999</v>
      </c>
      <c r="L6905" s="34">
        <v>3.6960985626279999</v>
      </c>
    </row>
    <row r="6906" spans="4:12" x14ac:dyDescent="0.2">
      <c r="D6906" s="175"/>
      <c r="E6906" s="4" t="s">
        <v>22</v>
      </c>
      <c r="F6906" s="6"/>
      <c r="G6906" s="5">
        <v>35</v>
      </c>
      <c r="H6906" s="32">
        <v>5.7142857142860004</v>
      </c>
      <c r="I6906" s="12">
        <v>20</v>
      </c>
      <c r="J6906" s="28">
        <v>48.571428571429003</v>
      </c>
      <c r="K6906" s="12">
        <v>20</v>
      </c>
      <c r="L6906" s="34">
        <v>5.7142857142860004</v>
      </c>
    </row>
    <row r="6907" spans="4:12" x14ac:dyDescent="0.2">
      <c r="D6907" s="175"/>
      <c r="E6907" s="4" t="s">
        <v>23</v>
      </c>
      <c r="F6907" s="6"/>
      <c r="G6907" s="5">
        <v>143</v>
      </c>
      <c r="H6907" s="32">
        <v>3.4965034965030002</v>
      </c>
      <c r="I6907" s="12">
        <v>22.377622377622</v>
      </c>
      <c r="J6907" s="12">
        <v>45.454545454544999</v>
      </c>
      <c r="K6907" s="12">
        <v>24.475524475524001</v>
      </c>
      <c r="L6907" s="34">
        <v>4.1958041958040004</v>
      </c>
    </row>
    <row r="6908" spans="4:12" x14ac:dyDescent="0.2">
      <c r="D6908" s="175"/>
      <c r="E6908" s="4" t="s">
        <v>24</v>
      </c>
      <c r="F6908" s="6"/>
      <c r="G6908" s="5">
        <v>187</v>
      </c>
      <c r="H6908" s="32">
        <v>4.8128342245990003</v>
      </c>
      <c r="I6908" s="12">
        <v>28.342245989304999</v>
      </c>
      <c r="J6908" s="12">
        <v>46.524064171123001</v>
      </c>
      <c r="K6908" s="33">
        <v>16.577540106952</v>
      </c>
      <c r="L6908" s="34">
        <v>3.7433155080209999</v>
      </c>
    </row>
    <row r="6909" spans="4:12" x14ac:dyDescent="0.2">
      <c r="D6909" s="175"/>
      <c r="E6909" s="4" t="s">
        <v>25</v>
      </c>
      <c r="F6909" s="6"/>
      <c r="G6909" s="5">
        <v>71</v>
      </c>
      <c r="H6909" s="32">
        <v>5.6338028169010004</v>
      </c>
      <c r="I6909" s="12">
        <v>28.169014084507001</v>
      </c>
      <c r="J6909" s="33">
        <v>36.619718309859003</v>
      </c>
      <c r="K6909" s="12">
        <v>26.760563380282001</v>
      </c>
      <c r="L6909" s="34">
        <v>2.8169014084509998</v>
      </c>
    </row>
    <row r="6910" spans="4:12" x14ac:dyDescent="0.2">
      <c r="D6910" s="175"/>
      <c r="E6910" s="4" t="s">
        <v>26</v>
      </c>
      <c r="F6910" s="6"/>
      <c r="G6910" s="5">
        <v>30</v>
      </c>
      <c r="H6910" s="32">
        <v>6.666666666667</v>
      </c>
      <c r="I6910" s="12">
        <v>20</v>
      </c>
      <c r="J6910" s="12">
        <v>46.666666666666998</v>
      </c>
      <c r="K6910" s="12">
        <v>20</v>
      </c>
      <c r="L6910" s="34">
        <v>6.666666666667</v>
      </c>
    </row>
    <row r="6911" spans="4:12" x14ac:dyDescent="0.2">
      <c r="D6911" s="175"/>
      <c r="E6911" s="4" t="s">
        <v>27</v>
      </c>
      <c r="F6911" s="6"/>
      <c r="G6911" s="5">
        <v>70</v>
      </c>
      <c r="H6911" s="32">
        <v>7.1428571428570002</v>
      </c>
      <c r="I6911" s="12">
        <v>22.857142857143</v>
      </c>
      <c r="J6911" s="33">
        <v>35.714285714286</v>
      </c>
      <c r="K6911" s="12">
        <v>25.714285714286</v>
      </c>
      <c r="L6911" s="34">
        <v>8.5714285714289993</v>
      </c>
    </row>
    <row r="6912" spans="4:12" x14ac:dyDescent="0.2">
      <c r="D6912" s="175"/>
      <c r="E6912" s="4" t="s">
        <v>28</v>
      </c>
      <c r="F6912" s="6"/>
      <c r="G6912" s="5">
        <v>51</v>
      </c>
      <c r="H6912" s="32">
        <v>3.9215686274510002</v>
      </c>
      <c r="I6912" s="12">
        <v>25.490196078431001</v>
      </c>
      <c r="J6912" s="12">
        <v>41.176470588234999</v>
      </c>
      <c r="K6912" s="12">
        <v>21.568627450979999</v>
      </c>
      <c r="L6912" s="34">
        <v>7.8431372549020004</v>
      </c>
    </row>
    <row r="6913" spans="2:12" x14ac:dyDescent="0.2">
      <c r="D6913" s="175"/>
      <c r="E6913" s="4" t="s">
        <v>29</v>
      </c>
      <c r="F6913" s="6"/>
      <c r="G6913" s="5">
        <v>7</v>
      </c>
      <c r="H6913" s="133">
        <v>0</v>
      </c>
      <c r="I6913" s="61">
        <v>14.285714285714</v>
      </c>
      <c r="J6913" s="12">
        <v>42.857142857143003</v>
      </c>
      <c r="K6913" s="49">
        <v>42.857142857143003</v>
      </c>
      <c r="L6913" s="62">
        <v>0</v>
      </c>
    </row>
    <row r="6914" spans="2:12" x14ac:dyDescent="0.2">
      <c r="D6914" s="174" t="s">
        <v>30</v>
      </c>
      <c r="E6914" s="20" t="s">
        <v>31</v>
      </c>
      <c r="F6914" s="22"/>
      <c r="G6914" s="21">
        <v>393</v>
      </c>
      <c r="H6914" s="51">
        <v>6.1068702290079999</v>
      </c>
      <c r="I6914" s="19">
        <v>22.137404580153</v>
      </c>
      <c r="J6914" s="19">
        <v>41.984732824426999</v>
      </c>
      <c r="K6914" s="19">
        <v>26.717557251908001</v>
      </c>
      <c r="L6914" s="50">
        <v>3.053435114504</v>
      </c>
    </row>
    <row r="6915" spans="2:12" x14ac:dyDescent="0.2">
      <c r="D6915" s="175"/>
      <c r="E6915" s="4" t="s">
        <v>32</v>
      </c>
      <c r="F6915" s="6"/>
      <c r="G6915" s="5">
        <v>352</v>
      </c>
      <c r="H6915" s="32">
        <v>5.3977272727269998</v>
      </c>
      <c r="I6915" s="12">
        <v>22.159090909090999</v>
      </c>
      <c r="J6915" s="12">
        <v>46.306818181818002</v>
      </c>
      <c r="K6915" s="12">
        <v>20.738636363636001</v>
      </c>
      <c r="L6915" s="34">
        <v>5.3977272727269998</v>
      </c>
    </row>
    <row r="6916" spans="2:12" x14ac:dyDescent="0.2">
      <c r="D6916" s="175"/>
      <c r="E6916" s="4" t="s">
        <v>33</v>
      </c>
      <c r="F6916" s="6"/>
      <c r="G6916" s="5">
        <v>388</v>
      </c>
      <c r="H6916" s="32">
        <v>3.3505154639180001</v>
      </c>
      <c r="I6916" s="12">
        <v>29.381443298969</v>
      </c>
      <c r="J6916" s="12">
        <v>37.371134020619003</v>
      </c>
      <c r="K6916" s="12">
        <v>23.969072164947999</v>
      </c>
      <c r="L6916" s="34">
        <v>5.9278350515460003</v>
      </c>
    </row>
    <row r="6917" spans="2:12" x14ac:dyDescent="0.2">
      <c r="D6917" s="175"/>
      <c r="E6917" s="4" t="s">
        <v>34</v>
      </c>
      <c r="F6917" s="6"/>
      <c r="G6917" s="5">
        <v>89</v>
      </c>
      <c r="H6917" s="32">
        <v>6.7415730337079998</v>
      </c>
      <c r="I6917" s="12">
        <v>23.595505617977999</v>
      </c>
      <c r="J6917" s="12">
        <v>44.943820224718998</v>
      </c>
      <c r="K6917" s="12">
        <v>22.47191011236</v>
      </c>
      <c r="L6917" s="34">
        <v>2.2471910112360001</v>
      </c>
    </row>
    <row r="6918" spans="2:12" x14ac:dyDescent="0.2">
      <c r="D6918" s="174" t="s">
        <v>35</v>
      </c>
      <c r="E6918" s="20" t="s">
        <v>36</v>
      </c>
      <c r="F6918" s="22"/>
      <c r="G6918" s="21">
        <v>629</v>
      </c>
      <c r="H6918" s="51">
        <v>7.3131955484900004</v>
      </c>
      <c r="I6918" s="19">
        <v>23.68839427663</v>
      </c>
      <c r="J6918" s="19">
        <v>42.766295707471997</v>
      </c>
      <c r="K6918" s="19">
        <v>22.416534181239999</v>
      </c>
      <c r="L6918" s="50">
        <v>3.8155802861689998</v>
      </c>
    </row>
    <row r="6919" spans="2:12" x14ac:dyDescent="0.2">
      <c r="D6919" s="175"/>
      <c r="E6919" s="4" t="s">
        <v>37</v>
      </c>
      <c r="F6919" s="6"/>
      <c r="G6919" s="5">
        <v>593</v>
      </c>
      <c r="H6919" s="32">
        <v>2.6981450252950001</v>
      </c>
      <c r="I6919" s="12">
        <v>25.463743676223</v>
      </c>
      <c r="J6919" s="12">
        <v>41.146711635750002</v>
      </c>
      <c r="K6919" s="12">
        <v>25.295109612141999</v>
      </c>
      <c r="L6919" s="34">
        <v>5.3962900505900002</v>
      </c>
    </row>
    <row r="6920" spans="2:12" x14ac:dyDescent="0.2">
      <c r="D6920" s="174" t="s">
        <v>38</v>
      </c>
      <c r="E6920" s="20" t="s">
        <v>39</v>
      </c>
      <c r="F6920" s="22"/>
      <c r="G6920" s="21">
        <v>64</v>
      </c>
      <c r="H6920" s="51">
        <v>3.125</v>
      </c>
      <c r="I6920" s="98">
        <v>10.9375</v>
      </c>
      <c r="J6920" s="19">
        <v>42.1875</v>
      </c>
      <c r="K6920" s="105">
        <v>39.0625</v>
      </c>
      <c r="L6920" s="50">
        <v>4.6875</v>
      </c>
    </row>
    <row r="6921" spans="2:12" x14ac:dyDescent="0.2">
      <c r="D6921" s="175"/>
      <c r="E6921" s="4" t="s">
        <v>40</v>
      </c>
      <c r="F6921" s="6"/>
      <c r="G6921" s="5">
        <v>147</v>
      </c>
      <c r="H6921" s="32">
        <v>6.1224489795919999</v>
      </c>
      <c r="I6921" s="61">
        <v>14.285714285714</v>
      </c>
      <c r="J6921" s="61">
        <v>30.612244897958998</v>
      </c>
      <c r="K6921" s="49">
        <v>45.578231292517003</v>
      </c>
      <c r="L6921" s="34">
        <v>3.4013605442179999</v>
      </c>
    </row>
    <row r="6922" spans="2:12" x14ac:dyDescent="0.2">
      <c r="D6922" s="175"/>
      <c r="E6922" s="4" t="s">
        <v>41</v>
      </c>
      <c r="F6922" s="6"/>
      <c r="G6922" s="5">
        <v>204</v>
      </c>
      <c r="H6922" s="32">
        <v>3.4313725490200002</v>
      </c>
      <c r="I6922" s="12">
        <v>21.568627450979999</v>
      </c>
      <c r="J6922" s="33">
        <v>35.784313725490001</v>
      </c>
      <c r="K6922" s="49">
        <v>37.254901960783997</v>
      </c>
      <c r="L6922" s="34">
        <v>1.9607843137250001</v>
      </c>
    </row>
    <row r="6923" spans="2:12" x14ac:dyDescent="0.2">
      <c r="D6923" s="175"/>
      <c r="E6923" s="4" t="s">
        <v>42</v>
      </c>
      <c r="F6923" s="6"/>
      <c r="G6923" s="5">
        <v>210</v>
      </c>
      <c r="H6923" s="32">
        <v>6.1904761904759997</v>
      </c>
      <c r="I6923" s="12">
        <v>26.190476190476002</v>
      </c>
      <c r="J6923" s="12">
        <v>40</v>
      </c>
      <c r="K6923" s="12">
        <v>24.285714285714</v>
      </c>
      <c r="L6923" s="34">
        <v>3.333333333333</v>
      </c>
    </row>
    <row r="6924" spans="2:12" x14ac:dyDescent="0.2">
      <c r="D6924" s="175"/>
      <c r="E6924" s="4" t="s">
        <v>43</v>
      </c>
      <c r="F6924" s="6"/>
      <c r="G6924" s="5">
        <v>204</v>
      </c>
      <c r="H6924" s="32">
        <v>4.4117647058819998</v>
      </c>
      <c r="I6924" s="12">
        <v>25.980392156863001</v>
      </c>
      <c r="J6924" s="28">
        <v>48.529411764705998</v>
      </c>
      <c r="K6924" s="33">
        <v>17.156862745098</v>
      </c>
      <c r="L6924" s="34">
        <v>3.9215686274510002</v>
      </c>
    </row>
    <row r="6925" spans="2:12" x14ac:dyDescent="0.2">
      <c r="D6925" s="175"/>
      <c r="E6925" s="4" t="s">
        <v>44</v>
      </c>
      <c r="F6925" s="6"/>
      <c r="G6925" s="5">
        <v>223</v>
      </c>
      <c r="H6925" s="32">
        <v>5.3811659192830001</v>
      </c>
      <c r="I6925" s="28">
        <v>29.596412556053998</v>
      </c>
      <c r="J6925" s="28">
        <v>47.085201793722</v>
      </c>
      <c r="K6925" s="61">
        <v>11.210762331839</v>
      </c>
      <c r="L6925" s="34">
        <v>6.7264573991030003</v>
      </c>
    </row>
    <row r="6926" spans="2:12" x14ac:dyDescent="0.2">
      <c r="D6926" s="176"/>
      <c r="E6926" s="59" t="s">
        <v>45</v>
      </c>
      <c r="F6926" s="60"/>
      <c r="G6926" s="56">
        <v>170</v>
      </c>
      <c r="H6926" s="83">
        <v>5.8823529411760003</v>
      </c>
      <c r="I6926" s="102">
        <v>31.764705882352999</v>
      </c>
      <c r="J6926" s="102">
        <v>47.058823529412003</v>
      </c>
      <c r="K6926" s="92">
        <v>7.0588235294119999</v>
      </c>
      <c r="L6926" s="85">
        <v>8.2352941176469994</v>
      </c>
    </row>
    <row r="6928" spans="2:12" x14ac:dyDescent="0.2">
      <c r="B6928" s="43" t="str">
        <f xml:space="preserve"> HYPERLINK("#'目次'!B257", "[251]")</f>
        <v>[251]</v>
      </c>
      <c r="C6928" s="31" t="s">
        <v>468</v>
      </c>
    </row>
    <row r="6932" spans="4:12" ht="24" x14ac:dyDescent="0.2">
      <c r="D6932" s="177"/>
      <c r="E6932" s="178"/>
      <c r="F6932" s="178"/>
      <c r="G6932" s="40" t="s">
        <v>14</v>
      </c>
      <c r="H6932" s="42" t="s">
        <v>451</v>
      </c>
      <c r="I6932" s="15" t="s">
        <v>452</v>
      </c>
      <c r="J6932" s="15" t="s">
        <v>453</v>
      </c>
      <c r="K6932" s="15" t="s">
        <v>420</v>
      </c>
      <c r="L6932" s="44" t="s">
        <v>17</v>
      </c>
    </row>
    <row r="6933" spans="4:12" x14ac:dyDescent="0.2">
      <c r="D6933" s="179"/>
      <c r="E6933" s="180"/>
      <c r="F6933" s="180"/>
      <c r="G6933" s="39"/>
      <c r="H6933" s="41"/>
      <c r="I6933" s="14"/>
      <c r="J6933" s="14"/>
      <c r="K6933" s="14"/>
      <c r="L6933" s="38"/>
    </row>
    <row r="6934" spans="4:12" x14ac:dyDescent="0.2">
      <c r="D6934" s="58"/>
      <c r="E6934" s="53" t="s">
        <v>14</v>
      </c>
      <c r="F6934" s="52"/>
      <c r="G6934" s="37">
        <v>1222</v>
      </c>
      <c r="H6934" s="24">
        <v>5.073649754501</v>
      </c>
      <c r="I6934" s="24">
        <v>24.549918166939001</v>
      </c>
      <c r="J6934" s="24">
        <v>41.980360065466002</v>
      </c>
      <c r="K6934" s="24">
        <v>23.813420621931002</v>
      </c>
      <c r="L6934" s="68">
        <v>4.5826513911619999</v>
      </c>
    </row>
    <row r="6935" spans="4:12" x14ac:dyDescent="0.2">
      <c r="D6935" s="174" t="s">
        <v>52</v>
      </c>
      <c r="E6935" s="20" t="s">
        <v>53</v>
      </c>
      <c r="F6935" s="22"/>
      <c r="G6935" s="21">
        <v>15</v>
      </c>
      <c r="H6935" s="143">
        <v>0</v>
      </c>
      <c r="I6935" s="19">
        <v>26.666666666666998</v>
      </c>
      <c r="J6935" s="98">
        <v>26.666666666666998</v>
      </c>
      <c r="K6935" s="105">
        <v>40</v>
      </c>
      <c r="L6935" s="50">
        <v>6.666666666667</v>
      </c>
    </row>
    <row r="6936" spans="4:12" ht="24" x14ac:dyDescent="0.2">
      <c r="D6936" s="175"/>
      <c r="E6936" s="4" t="s">
        <v>54</v>
      </c>
      <c r="F6936" s="6"/>
      <c r="G6936" s="5">
        <v>122</v>
      </c>
      <c r="H6936" s="32">
        <v>8.1967213114750006</v>
      </c>
      <c r="I6936" s="28">
        <v>31.147540983607001</v>
      </c>
      <c r="J6936" s="12">
        <v>42.622950819671999</v>
      </c>
      <c r="K6936" s="33">
        <v>13.934426229508</v>
      </c>
      <c r="L6936" s="34">
        <v>4.0983606557380003</v>
      </c>
    </row>
    <row r="6937" spans="4:12" x14ac:dyDescent="0.2">
      <c r="D6937" s="175"/>
      <c r="E6937" s="4" t="s">
        <v>55</v>
      </c>
      <c r="F6937" s="6"/>
      <c r="G6937" s="5">
        <v>43</v>
      </c>
      <c r="H6937" s="32">
        <v>9.3023255813949994</v>
      </c>
      <c r="I6937" s="61">
        <v>13.953488372093</v>
      </c>
      <c r="J6937" s="49">
        <v>55.813953488372</v>
      </c>
      <c r="K6937" s="12">
        <v>20.930232558139998</v>
      </c>
      <c r="L6937" s="62">
        <v>0</v>
      </c>
    </row>
    <row r="6938" spans="4:12" x14ac:dyDescent="0.2">
      <c r="D6938" s="175"/>
      <c r="E6938" s="4" t="s">
        <v>56</v>
      </c>
      <c r="F6938" s="6"/>
      <c r="G6938" s="5">
        <v>60</v>
      </c>
      <c r="H6938" s="32">
        <v>5</v>
      </c>
      <c r="I6938" s="12">
        <v>21.666666666666998</v>
      </c>
      <c r="J6938" s="49">
        <v>53.333333333333002</v>
      </c>
      <c r="K6938" s="33">
        <v>18.333333333333002</v>
      </c>
      <c r="L6938" s="34">
        <v>1.666666666667</v>
      </c>
    </row>
    <row r="6939" spans="4:12" x14ac:dyDescent="0.2">
      <c r="D6939" s="175"/>
      <c r="E6939" s="4" t="s">
        <v>57</v>
      </c>
      <c r="F6939" s="6"/>
      <c r="G6939" s="5">
        <v>286</v>
      </c>
      <c r="H6939" s="32">
        <v>4.5454545454549997</v>
      </c>
      <c r="I6939" s="12">
        <v>25.174825174824999</v>
      </c>
      <c r="J6939" s="33">
        <v>36.013986013985999</v>
      </c>
      <c r="K6939" s="28">
        <v>32.517482517483003</v>
      </c>
      <c r="L6939" s="34">
        <v>1.7482517482519999</v>
      </c>
    </row>
    <row r="6940" spans="4:12" x14ac:dyDescent="0.2">
      <c r="D6940" s="175"/>
      <c r="E6940" s="4" t="s">
        <v>58</v>
      </c>
      <c r="F6940" s="6"/>
      <c r="G6940" s="5">
        <v>129</v>
      </c>
      <c r="H6940" s="32">
        <v>4.6511627906979998</v>
      </c>
      <c r="I6940" s="33">
        <v>18.604651162791001</v>
      </c>
      <c r="J6940" s="12">
        <v>40.310077519380002</v>
      </c>
      <c r="K6940" s="28">
        <v>31.782945736434002</v>
      </c>
      <c r="L6940" s="34">
        <v>4.6511627906979998</v>
      </c>
    </row>
    <row r="6941" spans="4:12" x14ac:dyDescent="0.2">
      <c r="D6941" s="175"/>
      <c r="E6941" s="4" t="s">
        <v>59</v>
      </c>
      <c r="F6941" s="6"/>
      <c r="G6941" s="5">
        <v>195</v>
      </c>
      <c r="H6941" s="32">
        <v>6.1538461538459996</v>
      </c>
      <c r="I6941" s="12">
        <v>24.102564102563999</v>
      </c>
      <c r="J6941" s="12">
        <v>42.564102564103003</v>
      </c>
      <c r="K6941" s="12">
        <v>21.538461538461998</v>
      </c>
      <c r="L6941" s="34">
        <v>5.6410256410260002</v>
      </c>
    </row>
    <row r="6942" spans="4:12" x14ac:dyDescent="0.2">
      <c r="D6942" s="175"/>
      <c r="E6942" s="4" t="s">
        <v>60</v>
      </c>
      <c r="F6942" s="6"/>
      <c r="G6942" s="5">
        <v>176</v>
      </c>
      <c r="H6942" s="32">
        <v>2.2727272727269998</v>
      </c>
      <c r="I6942" s="12">
        <v>29.545454545455001</v>
      </c>
      <c r="J6942" s="12">
        <v>45.454545454544999</v>
      </c>
      <c r="K6942" s="33">
        <v>14.772727272727</v>
      </c>
      <c r="L6942" s="34">
        <v>7.9545454545450003</v>
      </c>
    </row>
    <row r="6943" spans="4:12" x14ac:dyDescent="0.2">
      <c r="D6943" s="175"/>
      <c r="E6943" s="4" t="s">
        <v>61</v>
      </c>
      <c r="F6943" s="6"/>
      <c r="G6943" s="5">
        <v>78</v>
      </c>
      <c r="H6943" s="32">
        <v>3.8461538461539999</v>
      </c>
      <c r="I6943" s="61">
        <v>12.820512820513001</v>
      </c>
      <c r="J6943" s="12">
        <v>38.461538461537998</v>
      </c>
      <c r="K6943" s="49">
        <v>41.025641025641001</v>
      </c>
      <c r="L6943" s="34">
        <v>3.8461538461539999</v>
      </c>
    </row>
    <row r="6944" spans="4:12" x14ac:dyDescent="0.2">
      <c r="D6944" s="175"/>
      <c r="E6944" s="4" t="s">
        <v>62</v>
      </c>
      <c r="F6944" s="6"/>
      <c r="G6944" s="5">
        <v>113</v>
      </c>
      <c r="H6944" s="32">
        <v>6.194690265487</v>
      </c>
      <c r="I6944" s="12">
        <v>29.203539823008999</v>
      </c>
      <c r="J6944" s="12">
        <v>46.017699115044003</v>
      </c>
      <c r="K6944" s="61">
        <v>12.389380530973</v>
      </c>
      <c r="L6944" s="34">
        <v>6.194690265487</v>
      </c>
    </row>
    <row r="6945" spans="2:12" x14ac:dyDescent="0.2">
      <c r="D6945" s="174" t="s">
        <v>63</v>
      </c>
      <c r="E6945" s="20" t="s">
        <v>64</v>
      </c>
      <c r="F6945" s="22"/>
      <c r="G6945" s="21">
        <v>234</v>
      </c>
      <c r="H6945" s="51">
        <v>5.9829059829059998</v>
      </c>
      <c r="I6945" s="19">
        <v>21.367521367521</v>
      </c>
      <c r="J6945" s="19">
        <v>45.299145299145003</v>
      </c>
      <c r="K6945" s="19">
        <v>19.65811965812</v>
      </c>
      <c r="L6945" s="50">
        <v>7.6923076923079998</v>
      </c>
    </row>
    <row r="6946" spans="2:12" x14ac:dyDescent="0.2">
      <c r="D6946" s="175"/>
      <c r="E6946" s="4" t="s">
        <v>65</v>
      </c>
      <c r="F6946" s="6"/>
      <c r="G6946" s="5">
        <v>172</v>
      </c>
      <c r="H6946" s="32">
        <v>3.488372093023</v>
      </c>
      <c r="I6946" s="12">
        <v>27.325581395349001</v>
      </c>
      <c r="J6946" s="12">
        <v>39.534883720929997</v>
      </c>
      <c r="K6946" s="12">
        <v>23.837209302325999</v>
      </c>
      <c r="L6946" s="34">
        <v>5.8139534883720003</v>
      </c>
    </row>
    <row r="6947" spans="2:12" x14ac:dyDescent="0.2">
      <c r="D6947" s="175"/>
      <c r="E6947" s="4" t="s">
        <v>66</v>
      </c>
      <c r="F6947" s="6"/>
      <c r="G6947" s="5">
        <v>165</v>
      </c>
      <c r="H6947" s="32">
        <v>6.0606060606060002</v>
      </c>
      <c r="I6947" s="12">
        <v>23.030303030302999</v>
      </c>
      <c r="J6947" s="12">
        <v>43.636363636364003</v>
      </c>
      <c r="K6947" s="12">
        <v>22.424242424241999</v>
      </c>
      <c r="L6947" s="34">
        <v>4.8484848484849996</v>
      </c>
    </row>
    <row r="6948" spans="2:12" x14ac:dyDescent="0.2">
      <c r="D6948" s="175"/>
      <c r="E6948" s="4" t="s">
        <v>67</v>
      </c>
      <c r="F6948" s="6"/>
      <c r="G6948" s="5">
        <v>158</v>
      </c>
      <c r="H6948" s="32">
        <v>5.0632911392409996</v>
      </c>
      <c r="I6948" s="28">
        <v>29.746835443038002</v>
      </c>
      <c r="J6948" s="12">
        <v>37.974683544304</v>
      </c>
      <c r="K6948" s="12">
        <v>24.050632911392</v>
      </c>
      <c r="L6948" s="34">
        <v>3.1645569620249998</v>
      </c>
    </row>
    <row r="6949" spans="2:12" x14ac:dyDescent="0.2">
      <c r="D6949" s="175"/>
      <c r="E6949" s="4" t="s">
        <v>68</v>
      </c>
      <c r="F6949" s="6"/>
      <c r="G6949" s="5">
        <v>112</v>
      </c>
      <c r="H6949" s="32">
        <v>2.6785714285709998</v>
      </c>
      <c r="I6949" s="28">
        <v>30.357142857143</v>
      </c>
      <c r="J6949" s="12">
        <v>41.964285714286</v>
      </c>
      <c r="K6949" s="12">
        <v>22.321428571428999</v>
      </c>
      <c r="L6949" s="34">
        <v>2.6785714285709998</v>
      </c>
    </row>
    <row r="6950" spans="2:12" x14ac:dyDescent="0.2">
      <c r="D6950" s="175"/>
      <c r="E6950" s="4" t="s">
        <v>69</v>
      </c>
      <c r="F6950" s="6"/>
      <c r="G6950" s="5">
        <v>92</v>
      </c>
      <c r="H6950" s="32">
        <v>6.5217391304349999</v>
      </c>
      <c r="I6950" s="61">
        <v>14.130434782609001</v>
      </c>
      <c r="J6950" s="12">
        <v>43.478260869564998</v>
      </c>
      <c r="K6950" s="28">
        <v>33.695652173912997</v>
      </c>
      <c r="L6950" s="34">
        <v>2.1739130434780001</v>
      </c>
    </row>
    <row r="6951" spans="2:12" x14ac:dyDescent="0.2">
      <c r="D6951" s="175"/>
      <c r="E6951" s="4" t="s">
        <v>70</v>
      </c>
      <c r="F6951" s="6"/>
      <c r="G6951" s="5">
        <v>131</v>
      </c>
      <c r="H6951" s="32">
        <v>4.5801526717560002</v>
      </c>
      <c r="I6951" s="12">
        <v>22.137404580153</v>
      </c>
      <c r="J6951" s="12">
        <v>44.274809160304997</v>
      </c>
      <c r="K6951" s="12">
        <v>27.480916030534001</v>
      </c>
      <c r="L6951" s="34">
        <v>1.526717557252</v>
      </c>
    </row>
    <row r="6952" spans="2:12" x14ac:dyDescent="0.2">
      <c r="D6952" s="175"/>
      <c r="E6952" s="4" t="s">
        <v>71</v>
      </c>
      <c r="F6952" s="6"/>
      <c r="G6952" s="5">
        <v>71</v>
      </c>
      <c r="H6952" s="32">
        <v>2.8169014084509998</v>
      </c>
      <c r="I6952" s="28">
        <v>30.985915492958</v>
      </c>
      <c r="J6952" s="12">
        <v>38.028169014085002</v>
      </c>
      <c r="K6952" s="12">
        <v>28.169014084507001</v>
      </c>
      <c r="L6952" s="62">
        <v>0</v>
      </c>
    </row>
    <row r="6953" spans="2:12" x14ac:dyDescent="0.2">
      <c r="D6953" s="176"/>
      <c r="E6953" s="59" t="s">
        <v>72</v>
      </c>
      <c r="F6953" s="60"/>
      <c r="G6953" s="56">
        <v>70</v>
      </c>
      <c r="H6953" s="83">
        <v>10</v>
      </c>
      <c r="I6953" s="47">
        <v>24.285714285714</v>
      </c>
      <c r="J6953" s="47">
        <v>45.714285714286</v>
      </c>
      <c r="K6953" s="95">
        <v>15.714285714286</v>
      </c>
      <c r="L6953" s="85">
        <v>4.2857142857139996</v>
      </c>
    </row>
    <row r="6955" spans="2:12" x14ac:dyDescent="0.2">
      <c r="B6955" s="43" t="str">
        <f xml:space="preserve"> HYPERLINK("#'目次'!B258", "[252]")</f>
        <v>[252]</v>
      </c>
      <c r="C6955" s="31" t="s">
        <v>468</v>
      </c>
    </row>
    <row r="6958" spans="2:12" x14ac:dyDescent="0.2">
      <c r="C6958" s="31" t="s">
        <v>75</v>
      </c>
    </row>
    <row r="6959" spans="2:12" ht="24" x14ac:dyDescent="0.2">
      <c r="D6959" s="177"/>
      <c r="E6959" s="178"/>
      <c r="F6959" s="178"/>
      <c r="G6959" s="40" t="s">
        <v>14</v>
      </c>
      <c r="H6959" s="42" t="s">
        <v>451</v>
      </c>
      <c r="I6959" s="15" t="s">
        <v>452</v>
      </c>
      <c r="J6959" s="15" t="s">
        <v>453</v>
      </c>
      <c r="K6959" s="15" t="s">
        <v>420</v>
      </c>
      <c r="L6959" s="44" t="s">
        <v>17</v>
      </c>
    </row>
    <row r="6960" spans="2:12" x14ac:dyDescent="0.2">
      <c r="D6960" s="179"/>
      <c r="E6960" s="180"/>
      <c r="F6960" s="180"/>
      <c r="G6960" s="39"/>
      <c r="H6960" s="41"/>
      <c r="I6960" s="14"/>
      <c r="J6960" s="14"/>
      <c r="K6960" s="14"/>
      <c r="L6960" s="38"/>
    </row>
    <row r="6961" spans="4:12" x14ac:dyDescent="0.2">
      <c r="D6961" s="58"/>
      <c r="E6961" s="53" t="s">
        <v>14</v>
      </c>
      <c r="F6961" s="52"/>
      <c r="G6961" s="37">
        <v>1222</v>
      </c>
      <c r="H6961" s="24">
        <v>5.073649754501</v>
      </c>
      <c r="I6961" s="24">
        <v>24.549918166939001</v>
      </c>
      <c r="J6961" s="24">
        <v>41.980360065466002</v>
      </c>
      <c r="K6961" s="24">
        <v>23.813420621931002</v>
      </c>
      <c r="L6961" s="68">
        <v>4.5826513911619999</v>
      </c>
    </row>
    <row r="6962" spans="4:12" x14ac:dyDescent="0.2">
      <c r="D6962" s="174" t="s">
        <v>36</v>
      </c>
      <c r="E6962" s="20" t="s">
        <v>76</v>
      </c>
      <c r="F6962" s="22"/>
      <c r="G6962" s="21">
        <v>629</v>
      </c>
      <c r="H6962" s="51">
        <v>7.3131955484900004</v>
      </c>
      <c r="I6962" s="19">
        <v>23.68839427663</v>
      </c>
      <c r="J6962" s="19">
        <v>42.766295707471997</v>
      </c>
      <c r="K6962" s="19">
        <v>22.416534181239999</v>
      </c>
      <c r="L6962" s="50">
        <v>3.8155802861689998</v>
      </c>
    </row>
    <row r="6963" spans="4:12" x14ac:dyDescent="0.2">
      <c r="D6963" s="175"/>
      <c r="E6963" s="4" t="s">
        <v>39</v>
      </c>
      <c r="F6963" s="6"/>
      <c r="G6963" s="5">
        <v>37</v>
      </c>
      <c r="H6963" s="32">
        <v>2.7027027027030002</v>
      </c>
      <c r="I6963" s="61">
        <v>13.513513513514001</v>
      </c>
      <c r="J6963" s="12">
        <v>43.243243243243001</v>
      </c>
      <c r="K6963" s="49">
        <v>37.837837837838002</v>
      </c>
      <c r="L6963" s="34">
        <v>2.7027027027030002</v>
      </c>
    </row>
    <row r="6964" spans="4:12" x14ac:dyDescent="0.2">
      <c r="D6964" s="175"/>
      <c r="E6964" s="4" t="s">
        <v>40</v>
      </c>
      <c r="F6964" s="6"/>
      <c r="G6964" s="5">
        <v>73</v>
      </c>
      <c r="H6964" s="75">
        <v>10.958904109589</v>
      </c>
      <c r="I6964" s="33">
        <v>16.438356164384</v>
      </c>
      <c r="J6964" s="33">
        <v>32.876712328766999</v>
      </c>
      <c r="K6964" s="49">
        <v>35.616438356163997</v>
      </c>
      <c r="L6964" s="34">
        <v>4.1095890410960001</v>
      </c>
    </row>
    <row r="6965" spans="4:12" x14ac:dyDescent="0.2">
      <c r="D6965" s="175"/>
      <c r="E6965" s="4" t="s">
        <v>41</v>
      </c>
      <c r="F6965" s="6"/>
      <c r="G6965" s="5">
        <v>108</v>
      </c>
      <c r="H6965" s="32">
        <v>5.5555555555560003</v>
      </c>
      <c r="I6965" s="12">
        <v>20.370370370370001</v>
      </c>
      <c r="J6965" s="12">
        <v>37.037037037037003</v>
      </c>
      <c r="K6965" s="49">
        <v>34.259259259258997</v>
      </c>
      <c r="L6965" s="34">
        <v>2.7777777777780002</v>
      </c>
    </row>
    <row r="6966" spans="4:12" x14ac:dyDescent="0.2">
      <c r="D6966" s="175"/>
      <c r="E6966" s="4" t="s">
        <v>42</v>
      </c>
      <c r="F6966" s="6"/>
      <c r="G6966" s="5">
        <v>113</v>
      </c>
      <c r="H6966" s="32">
        <v>8.8495575221239999</v>
      </c>
      <c r="I6966" s="33">
        <v>19.469026548673</v>
      </c>
      <c r="J6966" s="28">
        <v>48.672566371681</v>
      </c>
      <c r="K6966" s="12">
        <v>22.123893805310001</v>
      </c>
      <c r="L6966" s="34">
        <v>0.88495575221199996</v>
      </c>
    </row>
    <row r="6967" spans="4:12" x14ac:dyDescent="0.2">
      <c r="D6967" s="175"/>
      <c r="E6967" s="4" t="s">
        <v>43</v>
      </c>
      <c r="F6967" s="6"/>
      <c r="G6967" s="5">
        <v>101</v>
      </c>
      <c r="H6967" s="32">
        <v>4.9504950495050002</v>
      </c>
      <c r="I6967" s="12">
        <v>22.772277227722999</v>
      </c>
      <c r="J6967" s="12">
        <v>45.544554455445997</v>
      </c>
      <c r="K6967" s="12">
        <v>23.762376237624</v>
      </c>
      <c r="L6967" s="34">
        <v>2.970297029703</v>
      </c>
    </row>
    <row r="6968" spans="4:12" x14ac:dyDescent="0.2">
      <c r="D6968" s="175"/>
      <c r="E6968" s="4" t="s">
        <v>44</v>
      </c>
      <c r="F6968" s="6"/>
      <c r="G6968" s="5">
        <v>114</v>
      </c>
      <c r="H6968" s="32">
        <v>7.8947368421049999</v>
      </c>
      <c r="I6968" s="28">
        <v>31.578947368421002</v>
      </c>
      <c r="J6968" s="12">
        <v>44.736842105263001</v>
      </c>
      <c r="K6968" s="61">
        <v>8.7719298245609991</v>
      </c>
      <c r="L6968" s="34">
        <v>7.0175438596489998</v>
      </c>
    </row>
    <row r="6969" spans="4:12" x14ac:dyDescent="0.2">
      <c r="D6969" s="175"/>
      <c r="E6969" s="4" t="s">
        <v>45</v>
      </c>
      <c r="F6969" s="6"/>
      <c r="G6969" s="5">
        <v>83</v>
      </c>
      <c r="H6969" s="32">
        <v>8.4337349397590007</v>
      </c>
      <c r="I6969" s="49">
        <v>34.939759036144999</v>
      </c>
      <c r="J6969" s="12">
        <v>44.578313253011999</v>
      </c>
      <c r="K6969" s="61">
        <v>6.0240963855420002</v>
      </c>
      <c r="L6969" s="34">
        <v>6.0240963855420002</v>
      </c>
    </row>
    <row r="6970" spans="4:12" x14ac:dyDescent="0.2">
      <c r="D6970" s="174" t="s">
        <v>37</v>
      </c>
      <c r="E6970" s="20" t="s">
        <v>77</v>
      </c>
      <c r="F6970" s="22"/>
      <c r="G6970" s="21">
        <v>593</v>
      </c>
      <c r="H6970" s="51">
        <v>2.6981450252950001</v>
      </c>
      <c r="I6970" s="19">
        <v>25.463743676223</v>
      </c>
      <c r="J6970" s="19">
        <v>41.146711635750002</v>
      </c>
      <c r="K6970" s="19">
        <v>25.295109612141999</v>
      </c>
      <c r="L6970" s="50">
        <v>5.3962900505900002</v>
      </c>
    </row>
    <row r="6971" spans="4:12" x14ac:dyDescent="0.2">
      <c r="D6971" s="175"/>
      <c r="E6971" s="4" t="s">
        <v>39</v>
      </c>
      <c r="F6971" s="6"/>
      <c r="G6971" s="5">
        <v>27</v>
      </c>
      <c r="H6971" s="32">
        <v>3.7037037037039999</v>
      </c>
      <c r="I6971" s="61">
        <v>7.4074074074069998</v>
      </c>
      <c r="J6971" s="12">
        <v>40.740740740741003</v>
      </c>
      <c r="K6971" s="49">
        <v>40.740740740741003</v>
      </c>
      <c r="L6971" s="34">
        <v>7.4074074074069998</v>
      </c>
    </row>
    <row r="6972" spans="4:12" x14ac:dyDescent="0.2">
      <c r="D6972" s="175"/>
      <c r="E6972" s="4" t="s">
        <v>40</v>
      </c>
      <c r="F6972" s="6"/>
      <c r="G6972" s="5">
        <v>74</v>
      </c>
      <c r="H6972" s="32">
        <v>1.351351351351</v>
      </c>
      <c r="I6972" s="61">
        <v>12.162162162162</v>
      </c>
      <c r="J6972" s="61">
        <v>28.378378378377999</v>
      </c>
      <c r="K6972" s="49">
        <v>55.405405405404998</v>
      </c>
      <c r="L6972" s="34">
        <v>2.7027027027030002</v>
      </c>
    </row>
    <row r="6973" spans="4:12" x14ac:dyDescent="0.2">
      <c r="D6973" s="175"/>
      <c r="E6973" s="4" t="s">
        <v>41</v>
      </c>
      <c r="F6973" s="6"/>
      <c r="G6973" s="5">
        <v>96</v>
      </c>
      <c r="H6973" s="32">
        <v>1.041666666667</v>
      </c>
      <c r="I6973" s="12">
        <v>22.916666666666998</v>
      </c>
      <c r="J6973" s="33">
        <v>34.375</v>
      </c>
      <c r="K6973" s="49">
        <v>40.625</v>
      </c>
      <c r="L6973" s="34">
        <v>1.041666666667</v>
      </c>
    </row>
    <row r="6974" spans="4:12" x14ac:dyDescent="0.2">
      <c r="D6974" s="175"/>
      <c r="E6974" s="4" t="s">
        <v>42</v>
      </c>
      <c r="F6974" s="6"/>
      <c r="G6974" s="5">
        <v>97</v>
      </c>
      <c r="H6974" s="32">
        <v>3.0927835051549999</v>
      </c>
      <c r="I6974" s="28">
        <v>34.020618556701002</v>
      </c>
      <c r="J6974" s="61">
        <v>29.896907216494998</v>
      </c>
      <c r="K6974" s="12">
        <v>26.804123711340001</v>
      </c>
      <c r="L6974" s="34">
        <v>6.1855670103089997</v>
      </c>
    </row>
    <row r="6975" spans="4:12" x14ac:dyDescent="0.2">
      <c r="D6975" s="175"/>
      <c r="E6975" s="4" t="s">
        <v>43</v>
      </c>
      <c r="F6975" s="6"/>
      <c r="G6975" s="5">
        <v>103</v>
      </c>
      <c r="H6975" s="32">
        <v>3.8834951456310001</v>
      </c>
      <c r="I6975" s="12">
        <v>29.126213592233</v>
      </c>
      <c r="J6975" s="28">
        <v>51.456310679612002</v>
      </c>
      <c r="K6975" s="61">
        <v>10.679611650485</v>
      </c>
      <c r="L6975" s="34">
        <v>4.8543689320389998</v>
      </c>
    </row>
    <row r="6976" spans="4:12" x14ac:dyDescent="0.2">
      <c r="D6976" s="175"/>
      <c r="E6976" s="4" t="s">
        <v>44</v>
      </c>
      <c r="F6976" s="6"/>
      <c r="G6976" s="5">
        <v>109</v>
      </c>
      <c r="H6976" s="32">
        <v>2.7522935779819999</v>
      </c>
      <c r="I6976" s="12">
        <v>27.522935779817001</v>
      </c>
      <c r="J6976" s="28">
        <v>49.541284403669998</v>
      </c>
      <c r="K6976" s="61">
        <v>13.761467889907999</v>
      </c>
      <c r="L6976" s="34">
        <v>6.4220183486240003</v>
      </c>
    </row>
    <row r="6977" spans="2:12" x14ac:dyDescent="0.2">
      <c r="D6977" s="176"/>
      <c r="E6977" s="59" t="s">
        <v>45</v>
      </c>
      <c r="F6977" s="60"/>
      <c r="G6977" s="56">
        <v>87</v>
      </c>
      <c r="H6977" s="83">
        <v>3.4482758620689999</v>
      </c>
      <c r="I6977" s="47">
        <v>28.735632183907999</v>
      </c>
      <c r="J6977" s="102">
        <v>49.425287356322002</v>
      </c>
      <c r="K6977" s="92">
        <v>8.0459770114939992</v>
      </c>
      <c r="L6977" s="112">
        <v>10.344827586207</v>
      </c>
    </row>
    <row r="6979" spans="2:12" x14ac:dyDescent="0.2">
      <c r="B6979" s="43" t="str">
        <f xml:space="preserve"> HYPERLINK("#'目次'!B259", "[253]")</f>
        <v>[253]</v>
      </c>
      <c r="C6979" s="31" t="s">
        <v>471</v>
      </c>
    </row>
    <row r="6983" spans="2:12" ht="24" x14ac:dyDescent="0.2">
      <c r="D6983" s="177"/>
      <c r="E6983" s="178"/>
      <c r="F6983" s="178"/>
      <c r="G6983" s="40" t="s">
        <v>14</v>
      </c>
      <c r="H6983" s="42" t="s">
        <v>451</v>
      </c>
      <c r="I6983" s="15" t="s">
        <v>452</v>
      </c>
      <c r="J6983" s="15" t="s">
        <v>453</v>
      </c>
      <c r="K6983" s="15" t="s">
        <v>420</v>
      </c>
      <c r="L6983" s="44" t="s">
        <v>17</v>
      </c>
    </row>
    <row r="6984" spans="2:12" x14ac:dyDescent="0.2">
      <c r="D6984" s="179"/>
      <c r="E6984" s="180"/>
      <c r="F6984" s="180"/>
      <c r="G6984" s="39"/>
      <c r="H6984" s="41"/>
      <c r="I6984" s="14"/>
      <c r="J6984" s="14"/>
      <c r="K6984" s="14"/>
      <c r="L6984" s="38"/>
    </row>
    <row r="6985" spans="2:12" x14ac:dyDescent="0.2">
      <c r="D6985" s="58"/>
      <c r="E6985" s="53" t="s">
        <v>14</v>
      </c>
      <c r="F6985" s="52"/>
      <c r="G6985" s="37">
        <v>1222</v>
      </c>
      <c r="H6985" s="24">
        <v>3.764320785597</v>
      </c>
      <c r="I6985" s="24">
        <v>9.3289689034369996</v>
      </c>
      <c r="J6985" s="24">
        <v>52.373158756137002</v>
      </c>
      <c r="K6985" s="24">
        <v>29.705400981996998</v>
      </c>
      <c r="L6985" s="68">
        <v>4.8281505728310004</v>
      </c>
    </row>
    <row r="6986" spans="2:12" x14ac:dyDescent="0.2">
      <c r="D6986" s="174" t="s">
        <v>18</v>
      </c>
      <c r="E6986" s="20" t="s">
        <v>19</v>
      </c>
      <c r="F6986" s="22"/>
      <c r="G6986" s="21">
        <v>57</v>
      </c>
      <c r="H6986" s="51">
        <v>7.0175438596489998</v>
      </c>
      <c r="I6986" s="78">
        <v>3.508771929825</v>
      </c>
      <c r="J6986" s="88">
        <v>57.894736842104997</v>
      </c>
      <c r="K6986" s="78">
        <v>22.807017543859999</v>
      </c>
      <c r="L6986" s="50">
        <v>8.7719298245609991</v>
      </c>
    </row>
    <row r="6987" spans="2:12" x14ac:dyDescent="0.2">
      <c r="D6987" s="175"/>
      <c r="E6987" s="4" t="s">
        <v>20</v>
      </c>
      <c r="F6987" s="6"/>
      <c r="G6987" s="5">
        <v>84</v>
      </c>
      <c r="H6987" s="32">
        <v>2.3809523809519999</v>
      </c>
      <c r="I6987" s="12">
        <v>8.333333333333</v>
      </c>
      <c r="J6987" s="12">
        <v>48.809523809524002</v>
      </c>
      <c r="K6987" s="12">
        <v>34.523809523810002</v>
      </c>
      <c r="L6987" s="34">
        <v>5.9523809523809996</v>
      </c>
    </row>
    <row r="6988" spans="2:12" x14ac:dyDescent="0.2">
      <c r="D6988" s="175"/>
      <c r="E6988" s="4" t="s">
        <v>21</v>
      </c>
      <c r="F6988" s="6"/>
      <c r="G6988" s="5">
        <v>487</v>
      </c>
      <c r="H6988" s="32">
        <v>4.1067761806979997</v>
      </c>
      <c r="I6988" s="12">
        <v>8.0082135523609992</v>
      </c>
      <c r="J6988" s="12">
        <v>51.950718685832001</v>
      </c>
      <c r="K6988" s="12">
        <v>32.443531827515002</v>
      </c>
      <c r="L6988" s="34">
        <v>3.4907597535930002</v>
      </c>
    </row>
    <row r="6989" spans="2:12" x14ac:dyDescent="0.2">
      <c r="D6989" s="175"/>
      <c r="E6989" s="4" t="s">
        <v>22</v>
      </c>
      <c r="F6989" s="6"/>
      <c r="G6989" s="5">
        <v>35</v>
      </c>
      <c r="H6989" s="32">
        <v>2.8571428571430002</v>
      </c>
      <c r="I6989" s="12">
        <v>8.5714285714289993</v>
      </c>
      <c r="J6989" s="12">
        <v>54.285714285714</v>
      </c>
      <c r="K6989" s="12">
        <v>25.714285714286</v>
      </c>
      <c r="L6989" s="34">
        <v>8.5714285714289993</v>
      </c>
    </row>
    <row r="6990" spans="2:12" x14ac:dyDescent="0.2">
      <c r="D6990" s="175"/>
      <c r="E6990" s="4" t="s">
        <v>23</v>
      </c>
      <c r="F6990" s="6"/>
      <c r="G6990" s="5">
        <v>143</v>
      </c>
      <c r="H6990" s="32">
        <v>0.69930069930100003</v>
      </c>
      <c r="I6990" s="12">
        <v>11.188811188811</v>
      </c>
      <c r="J6990" s="12">
        <v>51.748251748252002</v>
      </c>
      <c r="K6990" s="12">
        <v>32.867132867133002</v>
      </c>
      <c r="L6990" s="34">
        <v>3.4965034965030002</v>
      </c>
    </row>
    <row r="6991" spans="2:12" x14ac:dyDescent="0.2">
      <c r="D6991" s="175"/>
      <c r="E6991" s="4" t="s">
        <v>24</v>
      </c>
      <c r="F6991" s="6"/>
      <c r="G6991" s="5">
        <v>187</v>
      </c>
      <c r="H6991" s="32">
        <v>4.8128342245990003</v>
      </c>
      <c r="I6991" s="28">
        <v>14.438502673797</v>
      </c>
      <c r="J6991" s="12">
        <v>54.545454545455001</v>
      </c>
      <c r="K6991" s="33">
        <v>21.390374331551001</v>
      </c>
      <c r="L6991" s="34">
        <v>4.8128342245990003</v>
      </c>
    </row>
    <row r="6992" spans="2:12" x14ac:dyDescent="0.2">
      <c r="D6992" s="175"/>
      <c r="E6992" s="4" t="s">
        <v>25</v>
      </c>
      <c r="F6992" s="6"/>
      <c r="G6992" s="5">
        <v>71</v>
      </c>
      <c r="H6992" s="32">
        <v>2.8169014084509998</v>
      </c>
      <c r="I6992" s="12">
        <v>12.676056338027999</v>
      </c>
      <c r="J6992" s="12">
        <v>49.295774647887001</v>
      </c>
      <c r="K6992" s="12">
        <v>32.394366197182997</v>
      </c>
      <c r="L6992" s="34">
        <v>2.8169014084509998</v>
      </c>
    </row>
    <row r="6993" spans="4:12" x14ac:dyDescent="0.2">
      <c r="D6993" s="175"/>
      <c r="E6993" s="4" t="s">
        <v>26</v>
      </c>
      <c r="F6993" s="6"/>
      <c r="G6993" s="5">
        <v>30</v>
      </c>
      <c r="H6993" s="32">
        <v>6.666666666667</v>
      </c>
      <c r="I6993" s="12">
        <v>10</v>
      </c>
      <c r="J6993" s="12">
        <v>53.333333333333002</v>
      </c>
      <c r="K6993" s="33">
        <v>23.333333333333002</v>
      </c>
      <c r="L6993" s="34">
        <v>6.666666666667</v>
      </c>
    </row>
    <row r="6994" spans="4:12" x14ac:dyDescent="0.2">
      <c r="D6994" s="175"/>
      <c r="E6994" s="4" t="s">
        <v>27</v>
      </c>
      <c r="F6994" s="6"/>
      <c r="G6994" s="5">
        <v>70</v>
      </c>
      <c r="H6994" s="32">
        <v>4.2857142857139996</v>
      </c>
      <c r="I6994" s="12">
        <v>5.7142857142860004</v>
      </c>
      <c r="J6994" s="12">
        <v>51.428571428570997</v>
      </c>
      <c r="K6994" s="12">
        <v>30</v>
      </c>
      <c r="L6994" s="34">
        <v>8.5714285714289993</v>
      </c>
    </row>
    <row r="6995" spans="4:12" x14ac:dyDescent="0.2">
      <c r="D6995" s="175"/>
      <c r="E6995" s="4" t="s">
        <v>28</v>
      </c>
      <c r="F6995" s="6"/>
      <c r="G6995" s="5">
        <v>51</v>
      </c>
      <c r="H6995" s="32">
        <v>3.9215686274510002</v>
      </c>
      <c r="I6995" s="12">
        <v>7.8431372549020004</v>
      </c>
      <c r="J6995" s="12">
        <v>54.901960784313999</v>
      </c>
      <c r="K6995" s="33">
        <v>23.529411764706001</v>
      </c>
      <c r="L6995" s="34">
        <v>9.8039215686270005</v>
      </c>
    </row>
    <row r="6996" spans="4:12" x14ac:dyDescent="0.2">
      <c r="D6996" s="175"/>
      <c r="E6996" s="4" t="s">
        <v>29</v>
      </c>
      <c r="F6996" s="6"/>
      <c r="G6996" s="5">
        <v>7</v>
      </c>
      <c r="H6996" s="63">
        <v>0</v>
      </c>
      <c r="I6996" s="90">
        <v>0</v>
      </c>
      <c r="J6996" s="33">
        <v>42.857142857143003</v>
      </c>
      <c r="K6996" s="49">
        <v>57.142857142856997</v>
      </c>
      <c r="L6996" s="62">
        <v>0</v>
      </c>
    </row>
    <row r="6997" spans="4:12" x14ac:dyDescent="0.2">
      <c r="D6997" s="174" t="s">
        <v>30</v>
      </c>
      <c r="E6997" s="20" t="s">
        <v>31</v>
      </c>
      <c r="F6997" s="22"/>
      <c r="G6997" s="21">
        <v>393</v>
      </c>
      <c r="H6997" s="51">
        <v>4.3256997455470003</v>
      </c>
      <c r="I6997" s="19">
        <v>8.6513994910940006</v>
      </c>
      <c r="J6997" s="19">
        <v>51.653944020356001</v>
      </c>
      <c r="K6997" s="19">
        <v>32.569974554707002</v>
      </c>
      <c r="L6997" s="50">
        <v>2.7989821882950001</v>
      </c>
    </row>
    <row r="6998" spans="4:12" x14ac:dyDescent="0.2">
      <c r="D6998" s="175"/>
      <c r="E6998" s="4" t="s">
        <v>32</v>
      </c>
      <c r="F6998" s="6"/>
      <c r="G6998" s="5">
        <v>352</v>
      </c>
      <c r="H6998" s="32">
        <v>4.8295454545450003</v>
      </c>
      <c r="I6998" s="12">
        <v>6.8181818181820004</v>
      </c>
      <c r="J6998" s="12">
        <v>54.261363636364003</v>
      </c>
      <c r="K6998" s="12">
        <v>28.125</v>
      </c>
      <c r="L6998" s="34">
        <v>5.9659090909090002</v>
      </c>
    </row>
    <row r="6999" spans="4:12" x14ac:dyDescent="0.2">
      <c r="D6999" s="175"/>
      <c r="E6999" s="4" t="s">
        <v>33</v>
      </c>
      <c r="F6999" s="6"/>
      <c r="G6999" s="5">
        <v>388</v>
      </c>
      <c r="H6999" s="32">
        <v>1.8041237113399999</v>
      </c>
      <c r="I6999" s="12">
        <v>12.628865979381001</v>
      </c>
      <c r="J6999" s="12">
        <v>50.515463917525999</v>
      </c>
      <c r="K6999" s="12">
        <v>28.608247422680002</v>
      </c>
      <c r="L6999" s="34">
        <v>6.4432989690719999</v>
      </c>
    </row>
    <row r="7000" spans="4:12" x14ac:dyDescent="0.2">
      <c r="D7000" s="175"/>
      <c r="E7000" s="4" t="s">
        <v>34</v>
      </c>
      <c r="F7000" s="6"/>
      <c r="G7000" s="5">
        <v>89</v>
      </c>
      <c r="H7000" s="32">
        <v>5.61797752809</v>
      </c>
      <c r="I7000" s="12">
        <v>7.8651685393259996</v>
      </c>
      <c r="J7000" s="12">
        <v>56.179775280899001</v>
      </c>
      <c r="K7000" s="12">
        <v>28.089887640449</v>
      </c>
      <c r="L7000" s="34">
        <v>2.2471910112360001</v>
      </c>
    </row>
    <row r="7001" spans="4:12" x14ac:dyDescent="0.2">
      <c r="D7001" s="174" t="s">
        <v>35</v>
      </c>
      <c r="E7001" s="20" t="s">
        <v>36</v>
      </c>
      <c r="F7001" s="22"/>
      <c r="G7001" s="21">
        <v>629</v>
      </c>
      <c r="H7001" s="51">
        <v>5.5643879173290003</v>
      </c>
      <c r="I7001" s="19">
        <v>10.015898251192001</v>
      </c>
      <c r="J7001" s="19">
        <v>51.510333863275001</v>
      </c>
      <c r="K7001" s="19">
        <v>28.934817170111</v>
      </c>
      <c r="L7001" s="50">
        <v>3.9745627980920002</v>
      </c>
    </row>
    <row r="7002" spans="4:12" x14ac:dyDescent="0.2">
      <c r="D7002" s="175"/>
      <c r="E7002" s="4" t="s">
        <v>37</v>
      </c>
      <c r="F7002" s="6"/>
      <c r="G7002" s="5">
        <v>593</v>
      </c>
      <c r="H7002" s="32">
        <v>1.85497470489</v>
      </c>
      <c r="I7002" s="12">
        <v>8.6003372681279995</v>
      </c>
      <c r="J7002" s="12">
        <v>53.288364249578002</v>
      </c>
      <c r="K7002" s="12">
        <v>30.522765598650999</v>
      </c>
      <c r="L7002" s="34">
        <v>5.7335581787520002</v>
      </c>
    </row>
    <row r="7003" spans="4:12" x14ac:dyDescent="0.2">
      <c r="D7003" s="174" t="s">
        <v>38</v>
      </c>
      <c r="E7003" s="20" t="s">
        <v>39</v>
      </c>
      <c r="F7003" s="22"/>
      <c r="G7003" s="21">
        <v>64</v>
      </c>
      <c r="H7003" s="51">
        <v>1.5625</v>
      </c>
      <c r="I7003" s="78">
        <v>1.5625</v>
      </c>
      <c r="J7003" s="78">
        <v>46.875</v>
      </c>
      <c r="K7003" s="105">
        <v>45.3125</v>
      </c>
      <c r="L7003" s="50">
        <v>4.6875</v>
      </c>
    </row>
    <row r="7004" spans="4:12" x14ac:dyDescent="0.2">
      <c r="D7004" s="175"/>
      <c r="E7004" s="4" t="s">
        <v>40</v>
      </c>
      <c r="F7004" s="6"/>
      <c r="G7004" s="5">
        <v>147</v>
      </c>
      <c r="H7004" s="32">
        <v>5.4421768707479998</v>
      </c>
      <c r="I7004" s="12">
        <v>6.1224489795919999</v>
      </c>
      <c r="J7004" s="61">
        <v>30.612244897958998</v>
      </c>
      <c r="K7004" s="49">
        <v>54.421768707482997</v>
      </c>
      <c r="L7004" s="34">
        <v>3.4013605442179999</v>
      </c>
    </row>
    <row r="7005" spans="4:12" x14ac:dyDescent="0.2">
      <c r="D7005" s="175"/>
      <c r="E7005" s="4" t="s">
        <v>41</v>
      </c>
      <c r="F7005" s="6"/>
      <c r="G7005" s="5">
        <v>204</v>
      </c>
      <c r="H7005" s="32">
        <v>1.4705882352940001</v>
      </c>
      <c r="I7005" s="12">
        <v>8.333333333333</v>
      </c>
      <c r="J7005" s="33">
        <v>46.078431372548998</v>
      </c>
      <c r="K7005" s="49">
        <v>42.156862745098003</v>
      </c>
      <c r="L7005" s="34">
        <v>1.9607843137250001</v>
      </c>
    </row>
    <row r="7006" spans="4:12" x14ac:dyDescent="0.2">
      <c r="D7006" s="175"/>
      <c r="E7006" s="4" t="s">
        <v>42</v>
      </c>
      <c r="F7006" s="6"/>
      <c r="G7006" s="5">
        <v>210</v>
      </c>
      <c r="H7006" s="32">
        <v>6.666666666667</v>
      </c>
      <c r="I7006" s="12">
        <v>10.47619047619</v>
      </c>
      <c r="J7006" s="12">
        <v>48.571428571429003</v>
      </c>
      <c r="K7006" s="12">
        <v>31.428571428571001</v>
      </c>
      <c r="L7006" s="34">
        <v>2.8571428571430002</v>
      </c>
    </row>
    <row r="7007" spans="4:12" x14ac:dyDescent="0.2">
      <c r="D7007" s="175"/>
      <c r="E7007" s="4" t="s">
        <v>43</v>
      </c>
      <c r="F7007" s="6"/>
      <c r="G7007" s="5">
        <v>204</v>
      </c>
      <c r="H7007" s="32">
        <v>1.4705882352940001</v>
      </c>
      <c r="I7007" s="12">
        <v>9.8039215686270005</v>
      </c>
      <c r="J7007" s="28">
        <v>60.784313725490001</v>
      </c>
      <c r="K7007" s="33">
        <v>23.039215686275</v>
      </c>
      <c r="L7007" s="34">
        <v>4.9019607843140003</v>
      </c>
    </row>
    <row r="7008" spans="4:12" x14ac:dyDescent="0.2">
      <c r="D7008" s="175"/>
      <c r="E7008" s="4" t="s">
        <v>44</v>
      </c>
      <c r="F7008" s="6"/>
      <c r="G7008" s="5">
        <v>223</v>
      </c>
      <c r="H7008" s="32">
        <v>4.4843049327350002</v>
      </c>
      <c r="I7008" s="12">
        <v>12.107623318386</v>
      </c>
      <c r="J7008" s="49">
        <v>63.228699551570003</v>
      </c>
      <c r="K7008" s="61">
        <v>13.90134529148</v>
      </c>
      <c r="L7008" s="34">
        <v>6.27802690583</v>
      </c>
    </row>
    <row r="7009" spans="2:12" x14ac:dyDescent="0.2">
      <c r="D7009" s="176"/>
      <c r="E7009" s="59" t="s">
        <v>45</v>
      </c>
      <c r="F7009" s="60"/>
      <c r="G7009" s="56">
        <v>170</v>
      </c>
      <c r="H7009" s="83">
        <v>4.1176470588239997</v>
      </c>
      <c r="I7009" s="47">
        <v>10.588235294118</v>
      </c>
      <c r="J7009" s="102">
        <v>61.176470588234999</v>
      </c>
      <c r="K7009" s="92">
        <v>14.117647058824</v>
      </c>
      <c r="L7009" s="112">
        <v>10</v>
      </c>
    </row>
    <row r="7011" spans="2:12" x14ac:dyDescent="0.2">
      <c r="B7011" s="43" t="str">
        <f xml:space="preserve"> HYPERLINK("#'目次'!B260", "[254]")</f>
        <v>[254]</v>
      </c>
      <c r="C7011" s="31" t="s">
        <v>471</v>
      </c>
    </row>
    <row r="7015" spans="2:12" ht="24" x14ac:dyDescent="0.2">
      <c r="D7015" s="177"/>
      <c r="E7015" s="178"/>
      <c r="F7015" s="178"/>
      <c r="G7015" s="40" t="s">
        <v>14</v>
      </c>
      <c r="H7015" s="42" t="s">
        <v>451</v>
      </c>
      <c r="I7015" s="15" t="s">
        <v>452</v>
      </c>
      <c r="J7015" s="15" t="s">
        <v>453</v>
      </c>
      <c r="K7015" s="15" t="s">
        <v>420</v>
      </c>
      <c r="L7015" s="44" t="s">
        <v>17</v>
      </c>
    </row>
    <row r="7016" spans="2:12" x14ac:dyDescent="0.2">
      <c r="D7016" s="179"/>
      <c r="E7016" s="180"/>
      <c r="F7016" s="180"/>
      <c r="G7016" s="39"/>
      <c r="H7016" s="41"/>
      <c r="I7016" s="14"/>
      <c r="J7016" s="14"/>
      <c r="K7016" s="14"/>
      <c r="L7016" s="38"/>
    </row>
    <row r="7017" spans="2:12" x14ac:dyDescent="0.2">
      <c r="D7017" s="58"/>
      <c r="E7017" s="53" t="s">
        <v>14</v>
      </c>
      <c r="F7017" s="52"/>
      <c r="G7017" s="37">
        <v>1222</v>
      </c>
      <c r="H7017" s="24">
        <v>3.764320785597</v>
      </c>
      <c r="I7017" s="24">
        <v>9.3289689034369996</v>
      </c>
      <c r="J7017" s="24">
        <v>52.373158756137002</v>
      </c>
      <c r="K7017" s="24">
        <v>29.705400981996998</v>
      </c>
      <c r="L7017" s="68">
        <v>4.8281505728310004</v>
      </c>
    </row>
    <row r="7018" spans="2:12" x14ac:dyDescent="0.2">
      <c r="D7018" s="174" t="s">
        <v>52</v>
      </c>
      <c r="E7018" s="20" t="s">
        <v>53</v>
      </c>
      <c r="F7018" s="22"/>
      <c r="G7018" s="21">
        <v>15</v>
      </c>
      <c r="H7018" s="110">
        <v>0</v>
      </c>
      <c r="I7018" s="19">
        <v>6.666666666667</v>
      </c>
      <c r="J7018" s="78">
        <v>46.666666666666998</v>
      </c>
      <c r="K7018" s="105">
        <v>40</v>
      </c>
      <c r="L7018" s="50">
        <v>6.666666666667</v>
      </c>
    </row>
    <row r="7019" spans="2:12" ht="24" x14ac:dyDescent="0.2">
      <c r="D7019" s="175"/>
      <c r="E7019" s="4" t="s">
        <v>54</v>
      </c>
      <c r="F7019" s="6"/>
      <c r="G7019" s="5">
        <v>122</v>
      </c>
      <c r="H7019" s="32">
        <v>3.2786885245900002</v>
      </c>
      <c r="I7019" s="12">
        <v>13.114754098361001</v>
      </c>
      <c r="J7019" s="28">
        <v>60.655737704918003</v>
      </c>
      <c r="K7019" s="61">
        <v>18.852459016392999</v>
      </c>
      <c r="L7019" s="34">
        <v>4.0983606557380003</v>
      </c>
    </row>
    <row r="7020" spans="2:12" x14ac:dyDescent="0.2">
      <c r="D7020" s="175"/>
      <c r="E7020" s="4" t="s">
        <v>55</v>
      </c>
      <c r="F7020" s="6"/>
      <c r="G7020" s="5">
        <v>43</v>
      </c>
      <c r="H7020" s="32">
        <v>6.9767441860470001</v>
      </c>
      <c r="I7020" s="33">
        <v>2.3255813953489999</v>
      </c>
      <c r="J7020" s="49">
        <v>62.790697674419</v>
      </c>
      <c r="K7020" s="12">
        <v>27.906976744186</v>
      </c>
      <c r="L7020" s="62">
        <v>0</v>
      </c>
    </row>
    <row r="7021" spans="2:12" x14ac:dyDescent="0.2">
      <c r="D7021" s="175"/>
      <c r="E7021" s="4" t="s">
        <v>56</v>
      </c>
      <c r="F7021" s="6"/>
      <c r="G7021" s="5">
        <v>60</v>
      </c>
      <c r="H7021" s="32">
        <v>1.666666666667</v>
      </c>
      <c r="I7021" s="12">
        <v>10</v>
      </c>
      <c r="J7021" s="28">
        <v>58.333333333333002</v>
      </c>
      <c r="K7021" s="12">
        <v>28.333333333333002</v>
      </c>
      <c r="L7021" s="34">
        <v>1.666666666667</v>
      </c>
    </row>
    <row r="7022" spans="2:12" x14ac:dyDescent="0.2">
      <c r="D7022" s="175"/>
      <c r="E7022" s="4" t="s">
        <v>57</v>
      </c>
      <c r="F7022" s="6"/>
      <c r="G7022" s="5">
        <v>286</v>
      </c>
      <c r="H7022" s="32">
        <v>4.1958041958040004</v>
      </c>
      <c r="I7022" s="12">
        <v>9.0909090909089993</v>
      </c>
      <c r="J7022" s="12">
        <v>47.902097902097999</v>
      </c>
      <c r="K7022" s="28">
        <v>37.062937062937003</v>
      </c>
      <c r="L7022" s="34">
        <v>1.7482517482519999</v>
      </c>
    </row>
    <row r="7023" spans="2:12" x14ac:dyDescent="0.2">
      <c r="D7023" s="175"/>
      <c r="E7023" s="4" t="s">
        <v>58</v>
      </c>
      <c r="F7023" s="6"/>
      <c r="G7023" s="5">
        <v>129</v>
      </c>
      <c r="H7023" s="32">
        <v>3.1007751937979999</v>
      </c>
      <c r="I7023" s="12">
        <v>8.5271317829460003</v>
      </c>
      <c r="J7023" s="33">
        <v>44.961240310077997</v>
      </c>
      <c r="K7023" s="28">
        <v>37.984496124030997</v>
      </c>
      <c r="L7023" s="34">
        <v>5.4263565891469998</v>
      </c>
    </row>
    <row r="7024" spans="2:12" x14ac:dyDescent="0.2">
      <c r="D7024" s="175"/>
      <c r="E7024" s="4" t="s">
        <v>59</v>
      </c>
      <c r="F7024" s="6"/>
      <c r="G7024" s="5">
        <v>195</v>
      </c>
      <c r="H7024" s="32">
        <v>5.6410256410260002</v>
      </c>
      <c r="I7024" s="12">
        <v>10.769230769230999</v>
      </c>
      <c r="J7024" s="12">
        <v>49.74358974359</v>
      </c>
      <c r="K7024" s="12">
        <v>29.230769230768999</v>
      </c>
      <c r="L7024" s="34">
        <v>4.6153846153850004</v>
      </c>
    </row>
    <row r="7025" spans="2:12" x14ac:dyDescent="0.2">
      <c r="D7025" s="175"/>
      <c r="E7025" s="4" t="s">
        <v>60</v>
      </c>
      <c r="F7025" s="6"/>
      <c r="G7025" s="5">
        <v>176</v>
      </c>
      <c r="H7025" s="32">
        <v>2.2727272727269998</v>
      </c>
      <c r="I7025" s="12">
        <v>8.5227272727269998</v>
      </c>
      <c r="J7025" s="28">
        <v>61.931818181818002</v>
      </c>
      <c r="K7025" s="61">
        <v>18.181818181817999</v>
      </c>
      <c r="L7025" s="34">
        <v>9.0909090909089993</v>
      </c>
    </row>
    <row r="7026" spans="2:12" x14ac:dyDescent="0.2">
      <c r="D7026" s="175"/>
      <c r="E7026" s="4" t="s">
        <v>61</v>
      </c>
      <c r="F7026" s="6"/>
      <c r="G7026" s="5">
        <v>78</v>
      </c>
      <c r="H7026" s="32">
        <v>2.564102564103</v>
      </c>
      <c r="I7026" s="33">
        <v>3.8461538461539999</v>
      </c>
      <c r="J7026" s="61">
        <v>39.74358974359</v>
      </c>
      <c r="K7026" s="49">
        <v>50</v>
      </c>
      <c r="L7026" s="34">
        <v>3.8461538461539999</v>
      </c>
    </row>
    <row r="7027" spans="2:12" x14ac:dyDescent="0.2">
      <c r="D7027" s="175"/>
      <c r="E7027" s="4" t="s">
        <v>62</v>
      </c>
      <c r="F7027" s="6"/>
      <c r="G7027" s="5">
        <v>113</v>
      </c>
      <c r="H7027" s="32">
        <v>4.424778761062</v>
      </c>
      <c r="I7027" s="12">
        <v>11.504424778761001</v>
      </c>
      <c r="J7027" s="12">
        <v>56.637168141593001</v>
      </c>
      <c r="K7027" s="61">
        <v>19.469026548673</v>
      </c>
      <c r="L7027" s="34">
        <v>7.964601769912</v>
      </c>
    </row>
    <row r="7028" spans="2:12" x14ac:dyDescent="0.2">
      <c r="D7028" s="174" t="s">
        <v>63</v>
      </c>
      <c r="E7028" s="20" t="s">
        <v>64</v>
      </c>
      <c r="F7028" s="22"/>
      <c r="G7028" s="21">
        <v>234</v>
      </c>
      <c r="H7028" s="51">
        <v>4.7008547008550003</v>
      </c>
      <c r="I7028" s="19">
        <v>6.4102564102560002</v>
      </c>
      <c r="J7028" s="19">
        <v>55.128205128205003</v>
      </c>
      <c r="K7028" s="19">
        <v>26.068376068376001</v>
      </c>
      <c r="L7028" s="50">
        <v>7.6923076923079998</v>
      </c>
    </row>
    <row r="7029" spans="2:12" x14ac:dyDescent="0.2">
      <c r="D7029" s="175"/>
      <c r="E7029" s="4" t="s">
        <v>65</v>
      </c>
      <c r="F7029" s="6"/>
      <c r="G7029" s="5">
        <v>172</v>
      </c>
      <c r="H7029" s="32">
        <v>3.488372093023</v>
      </c>
      <c r="I7029" s="12">
        <v>11.046511627907</v>
      </c>
      <c r="J7029" s="12">
        <v>48.837209302326002</v>
      </c>
      <c r="K7029" s="12">
        <v>29.651162790697999</v>
      </c>
      <c r="L7029" s="34">
        <v>6.9767441860470001</v>
      </c>
    </row>
    <row r="7030" spans="2:12" x14ac:dyDescent="0.2">
      <c r="D7030" s="175"/>
      <c r="E7030" s="4" t="s">
        <v>66</v>
      </c>
      <c r="F7030" s="6"/>
      <c r="G7030" s="5">
        <v>165</v>
      </c>
      <c r="H7030" s="32">
        <v>3.0303030303030001</v>
      </c>
      <c r="I7030" s="12">
        <v>9.0909090909089993</v>
      </c>
      <c r="J7030" s="28">
        <v>57.575757575757997</v>
      </c>
      <c r="K7030" s="12">
        <v>25.454545454544999</v>
      </c>
      <c r="L7030" s="34">
        <v>4.8484848484849996</v>
      </c>
    </row>
    <row r="7031" spans="2:12" x14ac:dyDescent="0.2">
      <c r="D7031" s="175"/>
      <c r="E7031" s="4" t="s">
        <v>67</v>
      </c>
      <c r="F7031" s="6"/>
      <c r="G7031" s="5">
        <v>158</v>
      </c>
      <c r="H7031" s="32">
        <v>2.5316455696200002</v>
      </c>
      <c r="I7031" s="12">
        <v>10.759493670886</v>
      </c>
      <c r="J7031" s="12">
        <v>53.164556962025003</v>
      </c>
      <c r="K7031" s="12">
        <v>30.379746835443001</v>
      </c>
      <c r="L7031" s="34">
        <v>3.1645569620249998</v>
      </c>
    </row>
    <row r="7032" spans="2:12" x14ac:dyDescent="0.2">
      <c r="D7032" s="175"/>
      <c r="E7032" s="4" t="s">
        <v>68</v>
      </c>
      <c r="F7032" s="6"/>
      <c r="G7032" s="5">
        <v>112</v>
      </c>
      <c r="H7032" s="32">
        <v>3.5714285714290002</v>
      </c>
      <c r="I7032" s="12">
        <v>12.5</v>
      </c>
      <c r="J7032" s="12">
        <v>52.678571428570997</v>
      </c>
      <c r="K7032" s="12">
        <v>27.678571428571001</v>
      </c>
      <c r="L7032" s="34">
        <v>3.5714285714290002</v>
      </c>
    </row>
    <row r="7033" spans="2:12" x14ac:dyDescent="0.2">
      <c r="D7033" s="175"/>
      <c r="E7033" s="4" t="s">
        <v>69</v>
      </c>
      <c r="F7033" s="6"/>
      <c r="G7033" s="5">
        <v>92</v>
      </c>
      <c r="H7033" s="32">
        <v>4.3478260869570002</v>
      </c>
      <c r="I7033" s="12">
        <v>10.869565217390999</v>
      </c>
      <c r="J7033" s="61">
        <v>41.304347826087003</v>
      </c>
      <c r="K7033" s="49">
        <v>41.304347826087003</v>
      </c>
      <c r="L7033" s="34">
        <v>2.1739130434780001</v>
      </c>
    </row>
    <row r="7034" spans="2:12" x14ac:dyDescent="0.2">
      <c r="D7034" s="175"/>
      <c r="E7034" s="4" t="s">
        <v>70</v>
      </c>
      <c r="F7034" s="6"/>
      <c r="G7034" s="5">
        <v>131</v>
      </c>
      <c r="H7034" s="32">
        <v>3.053435114504</v>
      </c>
      <c r="I7034" s="12">
        <v>8.3969465648850008</v>
      </c>
      <c r="J7034" s="12">
        <v>56.488549618321002</v>
      </c>
      <c r="K7034" s="12">
        <v>31.297709923664002</v>
      </c>
      <c r="L7034" s="34">
        <v>0.76335877862599999</v>
      </c>
    </row>
    <row r="7035" spans="2:12" x14ac:dyDescent="0.2">
      <c r="D7035" s="175"/>
      <c r="E7035" s="4" t="s">
        <v>71</v>
      </c>
      <c r="F7035" s="6"/>
      <c r="G7035" s="5">
        <v>71</v>
      </c>
      <c r="H7035" s="32">
        <v>4.2253521126760001</v>
      </c>
      <c r="I7035" s="12">
        <v>11.267605633803001</v>
      </c>
      <c r="J7035" s="12">
        <v>50.704225352112999</v>
      </c>
      <c r="K7035" s="12">
        <v>32.394366197182997</v>
      </c>
      <c r="L7035" s="34">
        <v>1.4084507042250001</v>
      </c>
    </row>
    <row r="7036" spans="2:12" x14ac:dyDescent="0.2">
      <c r="D7036" s="176"/>
      <c r="E7036" s="59" t="s">
        <v>72</v>
      </c>
      <c r="F7036" s="60"/>
      <c r="G7036" s="56">
        <v>70</v>
      </c>
      <c r="H7036" s="83">
        <v>7.1428571428570002</v>
      </c>
      <c r="I7036" s="47">
        <v>7.1428571428570002</v>
      </c>
      <c r="J7036" s="47">
        <v>52.857142857143003</v>
      </c>
      <c r="K7036" s="47">
        <v>28.571428571428999</v>
      </c>
      <c r="L7036" s="85">
        <v>4.2857142857139996</v>
      </c>
    </row>
    <row r="7038" spans="2:12" x14ac:dyDescent="0.2">
      <c r="B7038" s="43" t="str">
        <f xml:space="preserve"> HYPERLINK("#'目次'!B261", "[255]")</f>
        <v>[255]</v>
      </c>
      <c r="C7038" s="31" t="s">
        <v>471</v>
      </c>
    </row>
    <row r="7041" spans="3:12" x14ac:dyDescent="0.2">
      <c r="C7041" s="31" t="s">
        <v>75</v>
      </c>
    </row>
    <row r="7042" spans="3:12" ht="24" x14ac:dyDescent="0.2">
      <c r="D7042" s="177"/>
      <c r="E7042" s="178"/>
      <c r="F7042" s="178"/>
      <c r="G7042" s="40" t="s">
        <v>14</v>
      </c>
      <c r="H7042" s="42" t="s">
        <v>451</v>
      </c>
      <c r="I7042" s="15" t="s">
        <v>452</v>
      </c>
      <c r="J7042" s="15" t="s">
        <v>453</v>
      </c>
      <c r="K7042" s="15" t="s">
        <v>420</v>
      </c>
      <c r="L7042" s="44" t="s">
        <v>17</v>
      </c>
    </row>
    <row r="7043" spans="3:12" x14ac:dyDescent="0.2">
      <c r="D7043" s="179"/>
      <c r="E7043" s="180"/>
      <c r="F7043" s="180"/>
      <c r="G7043" s="39"/>
      <c r="H7043" s="41"/>
      <c r="I7043" s="14"/>
      <c r="J7043" s="14"/>
      <c r="K7043" s="14"/>
      <c r="L7043" s="38"/>
    </row>
    <row r="7044" spans="3:12" x14ac:dyDescent="0.2">
      <c r="D7044" s="58"/>
      <c r="E7044" s="53" t="s">
        <v>14</v>
      </c>
      <c r="F7044" s="52"/>
      <c r="G7044" s="37">
        <v>1222</v>
      </c>
      <c r="H7044" s="24">
        <v>3.764320785597</v>
      </c>
      <c r="I7044" s="24">
        <v>9.3289689034369996</v>
      </c>
      <c r="J7044" s="24">
        <v>52.373158756137002</v>
      </c>
      <c r="K7044" s="24">
        <v>29.705400981996998</v>
      </c>
      <c r="L7044" s="68">
        <v>4.8281505728310004</v>
      </c>
    </row>
    <row r="7045" spans="3:12" x14ac:dyDescent="0.2">
      <c r="D7045" s="174" t="s">
        <v>36</v>
      </c>
      <c r="E7045" s="20" t="s">
        <v>76</v>
      </c>
      <c r="F7045" s="22"/>
      <c r="G7045" s="21">
        <v>629</v>
      </c>
      <c r="H7045" s="51">
        <v>5.5643879173290003</v>
      </c>
      <c r="I7045" s="19">
        <v>10.015898251192001</v>
      </c>
      <c r="J7045" s="19">
        <v>51.510333863275001</v>
      </c>
      <c r="K7045" s="19">
        <v>28.934817170111</v>
      </c>
      <c r="L7045" s="50">
        <v>3.9745627980920002</v>
      </c>
    </row>
    <row r="7046" spans="3:12" x14ac:dyDescent="0.2">
      <c r="D7046" s="175"/>
      <c r="E7046" s="4" t="s">
        <v>39</v>
      </c>
      <c r="F7046" s="6"/>
      <c r="G7046" s="5">
        <v>37</v>
      </c>
      <c r="H7046" s="32">
        <v>2.7027027027030002</v>
      </c>
      <c r="I7046" s="90">
        <v>0</v>
      </c>
      <c r="J7046" s="12">
        <v>51.351351351350999</v>
      </c>
      <c r="K7046" s="49">
        <v>43.243243243243001</v>
      </c>
      <c r="L7046" s="34">
        <v>2.7027027027030002</v>
      </c>
    </row>
    <row r="7047" spans="3:12" x14ac:dyDescent="0.2">
      <c r="D7047" s="175"/>
      <c r="E7047" s="4" t="s">
        <v>40</v>
      </c>
      <c r="F7047" s="6"/>
      <c r="G7047" s="5">
        <v>73</v>
      </c>
      <c r="H7047" s="75">
        <v>9.5890410958899999</v>
      </c>
      <c r="I7047" s="12">
        <v>5.4794520547949999</v>
      </c>
      <c r="J7047" s="61">
        <v>35.616438356163997</v>
      </c>
      <c r="K7047" s="49">
        <v>45.205479452055002</v>
      </c>
      <c r="L7047" s="34">
        <v>4.1095890410960001</v>
      </c>
    </row>
    <row r="7048" spans="3:12" x14ac:dyDescent="0.2">
      <c r="D7048" s="175"/>
      <c r="E7048" s="4" t="s">
        <v>41</v>
      </c>
      <c r="F7048" s="6"/>
      <c r="G7048" s="5">
        <v>108</v>
      </c>
      <c r="H7048" s="32">
        <v>1.851851851852</v>
      </c>
      <c r="I7048" s="12">
        <v>12.962962962962999</v>
      </c>
      <c r="J7048" s="61">
        <v>40.740740740741003</v>
      </c>
      <c r="K7048" s="49">
        <v>41.666666666666998</v>
      </c>
      <c r="L7048" s="34">
        <v>2.7777777777780002</v>
      </c>
    </row>
    <row r="7049" spans="3:12" x14ac:dyDescent="0.2">
      <c r="D7049" s="175"/>
      <c r="E7049" s="4" t="s">
        <v>42</v>
      </c>
      <c r="F7049" s="6"/>
      <c r="G7049" s="5">
        <v>113</v>
      </c>
      <c r="H7049" s="75">
        <v>9.7345132743360008</v>
      </c>
      <c r="I7049" s="12">
        <v>7.964601769912</v>
      </c>
      <c r="J7049" s="12">
        <v>48.672566371681</v>
      </c>
      <c r="K7049" s="12">
        <v>32.743362831858001</v>
      </c>
      <c r="L7049" s="34">
        <v>0.88495575221199996</v>
      </c>
    </row>
    <row r="7050" spans="3:12" x14ac:dyDescent="0.2">
      <c r="D7050" s="175"/>
      <c r="E7050" s="4" t="s">
        <v>43</v>
      </c>
      <c r="F7050" s="6"/>
      <c r="G7050" s="5">
        <v>101</v>
      </c>
      <c r="H7050" s="32">
        <v>1.9801980198019999</v>
      </c>
      <c r="I7050" s="12">
        <v>12.871287128713</v>
      </c>
      <c r="J7050" s="12">
        <v>54.455445544554003</v>
      </c>
      <c r="K7050" s="12">
        <v>26.732673267327002</v>
      </c>
      <c r="L7050" s="34">
        <v>3.9603960396039999</v>
      </c>
    </row>
    <row r="7051" spans="3:12" x14ac:dyDescent="0.2">
      <c r="D7051" s="175"/>
      <c r="E7051" s="4" t="s">
        <v>44</v>
      </c>
      <c r="F7051" s="6"/>
      <c r="G7051" s="5">
        <v>114</v>
      </c>
      <c r="H7051" s="32">
        <v>5.2631578947369997</v>
      </c>
      <c r="I7051" s="12">
        <v>12.280701754386</v>
      </c>
      <c r="J7051" s="49">
        <v>63.157894736842003</v>
      </c>
      <c r="K7051" s="61">
        <v>13.157894736842</v>
      </c>
      <c r="L7051" s="34">
        <v>6.1403508771929998</v>
      </c>
    </row>
    <row r="7052" spans="3:12" x14ac:dyDescent="0.2">
      <c r="D7052" s="175"/>
      <c r="E7052" s="4" t="s">
        <v>45</v>
      </c>
      <c r="F7052" s="6"/>
      <c r="G7052" s="5">
        <v>83</v>
      </c>
      <c r="H7052" s="32">
        <v>7.2289156626509996</v>
      </c>
      <c r="I7052" s="12">
        <v>10.843373493975999</v>
      </c>
      <c r="J7052" s="49">
        <v>63.855421686747</v>
      </c>
      <c r="K7052" s="61">
        <v>10.843373493975999</v>
      </c>
      <c r="L7052" s="34">
        <v>7.2289156626509996</v>
      </c>
    </row>
    <row r="7053" spans="3:12" x14ac:dyDescent="0.2">
      <c r="D7053" s="174" t="s">
        <v>37</v>
      </c>
      <c r="E7053" s="20" t="s">
        <v>77</v>
      </c>
      <c r="F7053" s="22"/>
      <c r="G7053" s="21">
        <v>593</v>
      </c>
      <c r="H7053" s="51">
        <v>1.85497470489</v>
      </c>
      <c r="I7053" s="19">
        <v>8.6003372681279995</v>
      </c>
      <c r="J7053" s="19">
        <v>53.288364249578002</v>
      </c>
      <c r="K7053" s="19">
        <v>30.522765598650999</v>
      </c>
      <c r="L7053" s="50">
        <v>5.7335581787520002</v>
      </c>
    </row>
    <row r="7054" spans="3:12" x14ac:dyDescent="0.2">
      <c r="D7054" s="175"/>
      <c r="E7054" s="4" t="s">
        <v>39</v>
      </c>
      <c r="F7054" s="6"/>
      <c r="G7054" s="5">
        <v>27</v>
      </c>
      <c r="H7054" s="63">
        <v>0</v>
      </c>
      <c r="I7054" s="33">
        <v>3.7037037037039999</v>
      </c>
      <c r="J7054" s="61">
        <v>40.740740740741003</v>
      </c>
      <c r="K7054" s="49">
        <v>48.148148148148003</v>
      </c>
      <c r="L7054" s="34">
        <v>7.4074074074069998</v>
      </c>
    </row>
    <row r="7055" spans="3:12" x14ac:dyDescent="0.2">
      <c r="D7055" s="175"/>
      <c r="E7055" s="4" t="s">
        <v>40</v>
      </c>
      <c r="F7055" s="6"/>
      <c r="G7055" s="5">
        <v>74</v>
      </c>
      <c r="H7055" s="32">
        <v>1.351351351351</v>
      </c>
      <c r="I7055" s="12">
        <v>6.7567567567570004</v>
      </c>
      <c r="J7055" s="61">
        <v>25.675675675676001</v>
      </c>
      <c r="K7055" s="49">
        <v>63.513513513513999</v>
      </c>
      <c r="L7055" s="34">
        <v>2.7027027027030002</v>
      </c>
    </row>
    <row r="7056" spans="3:12" x14ac:dyDescent="0.2">
      <c r="D7056" s="175"/>
      <c r="E7056" s="4" t="s">
        <v>41</v>
      </c>
      <c r="F7056" s="6"/>
      <c r="G7056" s="5">
        <v>96</v>
      </c>
      <c r="H7056" s="32">
        <v>1.041666666667</v>
      </c>
      <c r="I7056" s="33">
        <v>3.125</v>
      </c>
      <c r="J7056" s="12">
        <v>52.083333333333002</v>
      </c>
      <c r="K7056" s="49">
        <v>42.708333333333002</v>
      </c>
      <c r="L7056" s="34">
        <v>1.041666666667</v>
      </c>
    </row>
    <row r="7057" spans="2:12" x14ac:dyDescent="0.2">
      <c r="D7057" s="175"/>
      <c r="E7057" s="4" t="s">
        <v>42</v>
      </c>
      <c r="F7057" s="6"/>
      <c r="G7057" s="5">
        <v>97</v>
      </c>
      <c r="H7057" s="32">
        <v>3.0927835051549999</v>
      </c>
      <c r="I7057" s="12">
        <v>13.40206185567</v>
      </c>
      <c r="J7057" s="12">
        <v>48.453608247422999</v>
      </c>
      <c r="K7057" s="12">
        <v>29.896907216494998</v>
      </c>
      <c r="L7057" s="34">
        <v>5.1546391752579996</v>
      </c>
    </row>
    <row r="7058" spans="2:12" x14ac:dyDescent="0.2">
      <c r="D7058" s="175"/>
      <c r="E7058" s="4" t="s">
        <v>43</v>
      </c>
      <c r="F7058" s="6"/>
      <c r="G7058" s="5">
        <v>103</v>
      </c>
      <c r="H7058" s="32">
        <v>0.97087378640800004</v>
      </c>
      <c r="I7058" s="12">
        <v>6.796116504854</v>
      </c>
      <c r="J7058" s="49">
        <v>66.990291262135997</v>
      </c>
      <c r="K7058" s="61">
        <v>19.417475728155001</v>
      </c>
      <c r="L7058" s="34">
        <v>5.8252427184469999</v>
      </c>
    </row>
    <row r="7059" spans="2:12" x14ac:dyDescent="0.2">
      <c r="D7059" s="175"/>
      <c r="E7059" s="4" t="s">
        <v>44</v>
      </c>
      <c r="F7059" s="6"/>
      <c r="G7059" s="5">
        <v>109</v>
      </c>
      <c r="H7059" s="32">
        <v>3.669724770642</v>
      </c>
      <c r="I7059" s="12">
        <v>11.926605504587</v>
      </c>
      <c r="J7059" s="49">
        <v>63.302752293578003</v>
      </c>
      <c r="K7059" s="61">
        <v>14.678899082569</v>
      </c>
      <c r="L7059" s="34">
        <v>6.4220183486240003</v>
      </c>
    </row>
    <row r="7060" spans="2:12" x14ac:dyDescent="0.2">
      <c r="D7060" s="176"/>
      <c r="E7060" s="59" t="s">
        <v>45</v>
      </c>
      <c r="F7060" s="60"/>
      <c r="G7060" s="56">
        <v>87</v>
      </c>
      <c r="H7060" s="83">
        <v>1.149425287356</v>
      </c>
      <c r="I7060" s="47">
        <v>10.344827586207</v>
      </c>
      <c r="J7060" s="102">
        <v>58.620689655172001</v>
      </c>
      <c r="K7060" s="92">
        <v>17.241379310345</v>
      </c>
      <c r="L7060" s="112">
        <v>12.64367816092</v>
      </c>
    </row>
    <row r="7062" spans="2:12" x14ac:dyDescent="0.2">
      <c r="B7062" s="43" t="str">
        <f xml:space="preserve"> HYPERLINK("#'目次'!B262", "[256]")</f>
        <v>[256]</v>
      </c>
      <c r="C7062" s="31" t="s">
        <v>474</v>
      </c>
    </row>
    <row r="7066" spans="2:12" ht="24" x14ac:dyDescent="0.2">
      <c r="D7066" s="177"/>
      <c r="E7066" s="178"/>
      <c r="F7066" s="178"/>
      <c r="G7066" s="40" t="s">
        <v>14</v>
      </c>
      <c r="H7066" s="42" t="s">
        <v>451</v>
      </c>
      <c r="I7066" s="15" t="s">
        <v>452</v>
      </c>
      <c r="J7066" s="15" t="s">
        <v>453</v>
      </c>
      <c r="K7066" s="15" t="s">
        <v>420</v>
      </c>
      <c r="L7066" s="44" t="s">
        <v>17</v>
      </c>
    </row>
    <row r="7067" spans="2:12" x14ac:dyDescent="0.2">
      <c r="D7067" s="179"/>
      <c r="E7067" s="180"/>
      <c r="F7067" s="180"/>
      <c r="G7067" s="39"/>
      <c r="H7067" s="41"/>
      <c r="I7067" s="14"/>
      <c r="J7067" s="14"/>
      <c r="K7067" s="14"/>
      <c r="L7067" s="38"/>
    </row>
    <row r="7068" spans="2:12" x14ac:dyDescent="0.2">
      <c r="D7068" s="58"/>
      <c r="E7068" s="53" t="s">
        <v>14</v>
      </c>
      <c r="F7068" s="52"/>
      <c r="G7068" s="37">
        <v>1222</v>
      </c>
      <c r="H7068" s="24">
        <v>8.1833060556459998</v>
      </c>
      <c r="I7068" s="24">
        <v>23.240589198036002</v>
      </c>
      <c r="J7068" s="24">
        <v>38.216039279869001</v>
      </c>
      <c r="K7068" s="24">
        <v>26.022913256955999</v>
      </c>
      <c r="L7068" s="68">
        <v>4.3371522094930004</v>
      </c>
    </row>
    <row r="7069" spans="2:12" x14ac:dyDescent="0.2">
      <c r="D7069" s="174" t="s">
        <v>18</v>
      </c>
      <c r="E7069" s="20" t="s">
        <v>19</v>
      </c>
      <c r="F7069" s="22"/>
      <c r="G7069" s="21">
        <v>57</v>
      </c>
      <c r="H7069" s="51">
        <v>8.7719298245609991</v>
      </c>
      <c r="I7069" s="19">
        <v>22.807017543859999</v>
      </c>
      <c r="J7069" s="88">
        <v>43.859649122806999</v>
      </c>
      <c r="K7069" s="78">
        <v>17.543859649123</v>
      </c>
      <c r="L7069" s="50">
        <v>7.0175438596489998</v>
      </c>
    </row>
    <row r="7070" spans="2:12" x14ac:dyDescent="0.2">
      <c r="D7070" s="175"/>
      <c r="E7070" s="4" t="s">
        <v>20</v>
      </c>
      <c r="F7070" s="6"/>
      <c r="G7070" s="5">
        <v>84</v>
      </c>
      <c r="H7070" s="32">
        <v>9.5238095238099998</v>
      </c>
      <c r="I7070" s="12">
        <v>21.428571428571001</v>
      </c>
      <c r="J7070" s="12">
        <v>34.523809523810002</v>
      </c>
      <c r="K7070" s="12">
        <v>28.571428571428999</v>
      </c>
      <c r="L7070" s="34">
        <v>5.9523809523809996</v>
      </c>
    </row>
    <row r="7071" spans="2:12" x14ac:dyDescent="0.2">
      <c r="D7071" s="175"/>
      <c r="E7071" s="4" t="s">
        <v>21</v>
      </c>
      <c r="F7071" s="6"/>
      <c r="G7071" s="5">
        <v>487</v>
      </c>
      <c r="H7071" s="32">
        <v>8.4188911704309994</v>
      </c>
      <c r="I7071" s="12">
        <v>23.203285420945001</v>
      </c>
      <c r="J7071" s="12">
        <v>36.550308008214003</v>
      </c>
      <c r="K7071" s="12">
        <v>28.747433264887</v>
      </c>
      <c r="L7071" s="34">
        <v>3.080082135524</v>
      </c>
    </row>
    <row r="7072" spans="2:12" x14ac:dyDescent="0.2">
      <c r="D7072" s="175"/>
      <c r="E7072" s="4" t="s">
        <v>22</v>
      </c>
      <c r="F7072" s="6"/>
      <c r="G7072" s="5">
        <v>35</v>
      </c>
      <c r="H7072" s="32">
        <v>5.7142857142860004</v>
      </c>
      <c r="I7072" s="61">
        <v>11.428571428571001</v>
      </c>
      <c r="J7072" s="28">
        <v>45.714285714286</v>
      </c>
      <c r="K7072" s="12">
        <v>28.571428571428999</v>
      </c>
      <c r="L7072" s="34">
        <v>8.5714285714289993</v>
      </c>
    </row>
    <row r="7073" spans="4:12" x14ac:dyDescent="0.2">
      <c r="D7073" s="175"/>
      <c r="E7073" s="4" t="s">
        <v>23</v>
      </c>
      <c r="F7073" s="6"/>
      <c r="G7073" s="5">
        <v>143</v>
      </c>
      <c r="H7073" s="32">
        <v>5.594405594406</v>
      </c>
      <c r="I7073" s="12">
        <v>22.377622377622</v>
      </c>
      <c r="J7073" s="12">
        <v>41.958041958042003</v>
      </c>
      <c r="K7073" s="12">
        <v>26.573426573427</v>
      </c>
      <c r="L7073" s="34">
        <v>3.4965034965030002</v>
      </c>
    </row>
    <row r="7074" spans="4:12" x14ac:dyDescent="0.2">
      <c r="D7074" s="175"/>
      <c r="E7074" s="4" t="s">
        <v>24</v>
      </c>
      <c r="F7074" s="6"/>
      <c r="G7074" s="5">
        <v>187</v>
      </c>
      <c r="H7074" s="32">
        <v>9.0909090909089993</v>
      </c>
      <c r="I7074" s="28">
        <v>31.016042780749</v>
      </c>
      <c r="J7074" s="12">
        <v>38.502673796791001</v>
      </c>
      <c r="K7074" s="33">
        <v>17.647058823529001</v>
      </c>
      <c r="L7074" s="34">
        <v>3.7433155080209999</v>
      </c>
    </row>
    <row r="7075" spans="4:12" x14ac:dyDescent="0.2">
      <c r="D7075" s="175"/>
      <c r="E7075" s="4" t="s">
        <v>25</v>
      </c>
      <c r="F7075" s="6"/>
      <c r="G7075" s="5">
        <v>71</v>
      </c>
      <c r="H7075" s="32">
        <v>8.4507042253520002</v>
      </c>
      <c r="I7075" s="12">
        <v>23.943661971830998</v>
      </c>
      <c r="J7075" s="33">
        <v>32.394366197182997</v>
      </c>
      <c r="K7075" s="28">
        <v>32.394366197182997</v>
      </c>
      <c r="L7075" s="34">
        <v>2.8169014084509998</v>
      </c>
    </row>
    <row r="7076" spans="4:12" x14ac:dyDescent="0.2">
      <c r="D7076" s="175"/>
      <c r="E7076" s="4" t="s">
        <v>26</v>
      </c>
      <c r="F7076" s="6"/>
      <c r="G7076" s="5">
        <v>30</v>
      </c>
      <c r="H7076" s="75">
        <v>13.333333333333</v>
      </c>
      <c r="I7076" s="33">
        <v>16.666666666666998</v>
      </c>
      <c r="J7076" s="28">
        <v>43.333333333333002</v>
      </c>
      <c r="K7076" s="33">
        <v>20</v>
      </c>
      <c r="L7076" s="34">
        <v>6.666666666667</v>
      </c>
    </row>
    <row r="7077" spans="4:12" x14ac:dyDescent="0.2">
      <c r="D7077" s="175"/>
      <c r="E7077" s="4" t="s">
        <v>27</v>
      </c>
      <c r="F7077" s="6"/>
      <c r="G7077" s="5">
        <v>70</v>
      </c>
      <c r="H7077" s="32">
        <v>7.1428571428570002</v>
      </c>
      <c r="I7077" s="33">
        <v>14.285714285714</v>
      </c>
      <c r="J7077" s="12">
        <v>41.428571428570997</v>
      </c>
      <c r="K7077" s="12">
        <v>28.571428571428999</v>
      </c>
      <c r="L7077" s="34">
        <v>8.5714285714289993</v>
      </c>
    </row>
    <row r="7078" spans="4:12" x14ac:dyDescent="0.2">
      <c r="D7078" s="175"/>
      <c r="E7078" s="4" t="s">
        <v>28</v>
      </c>
      <c r="F7078" s="6"/>
      <c r="G7078" s="5">
        <v>51</v>
      </c>
      <c r="H7078" s="32">
        <v>7.8431372549020004</v>
      </c>
      <c r="I7078" s="12">
        <v>27.450980392157</v>
      </c>
      <c r="J7078" s="12">
        <v>37.254901960783997</v>
      </c>
      <c r="K7078" s="33">
        <v>19.607843137254999</v>
      </c>
      <c r="L7078" s="34">
        <v>7.8431372549020004</v>
      </c>
    </row>
    <row r="7079" spans="4:12" x14ac:dyDescent="0.2">
      <c r="D7079" s="175"/>
      <c r="E7079" s="4" t="s">
        <v>29</v>
      </c>
      <c r="F7079" s="6"/>
      <c r="G7079" s="5">
        <v>7</v>
      </c>
      <c r="H7079" s="133">
        <v>0</v>
      </c>
      <c r="I7079" s="87">
        <v>0</v>
      </c>
      <c r="J7079" s="12">
        <v>42.857142857143003</v>
      </c>
      <c r="K7079" s="49">
        <v>57.142857142856997</v>
      </c>
      <c r="L7079" s="62">
        <v>0</v>
      </c>
    </row>
    <row r="7080" spans="4:12" x14ac:dyDescent="0.2">
      <c r="D7080" s="174" t="s">
        <v>30</v>
      </c>
      <c r="E7080" s="20" t="s">
        <v>31</v>
      </c>
      <c r="F7080" s="22"/>
      <c r="G7080" s="21">
        <v>393</v>
      </c>
      <c r="H7080" s="51">
        <v>9.1603053435110002</v>
      </c>
      <c r="I7080" s="19">
        <v>21.628498727735</v>
      </c>
      <c r="J7080" s="19">
        <v>37.404580152671997</v>
      </c>
      <c r="K7080" s="19">
        <v>29.262086513995001</v>
      </c>
      <c r="L7080" s="50">
        <v>2.5445292620869999</v>
      </c>
    </row>
    <row r="7081" spans="4:12" x14ac:dyDescent="0.2">
      <c r="D7081" s="175"/>
      <c r="E7081" s="4" t="s">
        <v>32</v>
      </c>
      <c r="F7081" s="6"/>
      <c r="G7081" s="5">
        <v>352</v>
      </c>
      <c r="H7081" s="32">
        <v>8.5227272727269998</v>
      </c>
      <c r="I7081" s="12">
        <v>21.306818181817999</v>
      </c>
      <c r="J7081" s="12">
        <v>41.477272727272997</v>
      </c>
      <c r="K7081" s="12">
        <v>23.579545454544999</v>
      </c>
      <c r="L7081" s="34">
        <v>5.113636363636</v>
      </c>
    </row>
    <row r="7082" spans="4:12" x14ac:dyDescent="0.2">
      <c r="D7082" s="175"/>
      <c r="E7082" s="4" t="s">
        <v>33</v>
      </c>
      <c r="F7082" s="6"/>
      <c r="G7082" s="5">
        <v>388</v>
      </c>
      <c r="H7082" s="32">
        <v>7.4742268041240001</v>
      </c>
      <c r="I7082" s="12">
        <v>26.804123711340001</v>
      </c>
      <c r="J7082" s="12">
        <v>34.278350515463998</v>
      </c>
      <c r="K7082" s="12">
        <v>25.515463917525999</v>
      </c>
      <c r="L7082" s="34">
        <v>5.9278350515460003</v>
      </c>
    </row>
    <row r="7083" spans="4:12" x14ac:dyDescent="0.2">
      <c r="D7083" s="175"/>
      <c r="E7083" s="4" t="s">
        <v>34</v>
      </c>
      <c r="F7083" s="6"/>
      <c r="G7083" s="5">
        <v>89</v>
      </c>
      <c r="H7083" s="32">
        <v>5.61797752809</v>
      </c>
      <c r="I7083" s="12">
        <v>22.47191011236</v>
      </c>
      <c r="J7083" s="28">
        <v>46.067415730336997</v>
      </c>
      <c r="K7083" s="12">
        <v>23.595505617977999</v>
      </c>
      <c r="L7083" s="34">
        <v>2.2471910112360001</v>
      </c>
    </row>
    <row r="7084" spans="4:12" x14ac:dyDescent="0.2">
      <c r="D7084" s="174" t="s">
        <v>35</v>
      </c>
      <c r="E7084" s="20" t="s">
        <v>36</v>
      </c>
      <c r="F7084" s="22"/>
      <c r="G7084" s="21">
        <v>629</v>
      </c>
      <c r="H7084" s="51">
        <v>11.128775834658001</v>
      </c>
      <c r="I7084" s="19">
        <v>21.621621621622001</v>
      </c>
      <c r="J7084" s="19">
        <v>38.950715421303997</v>
      </c>
      <c r="K7084" s="19">
        <v>24.801271860095</v>
      </c>
      <c r="L7084" s="50">
        <v>3.4976152623210002</v>
      </c>
    </row>
    <row r="7085" spans="4:12" x14ac:dyDescent="0.2">
      <c r="D7085" s="175"/>
      <c r="E7085" s="4" t="s">
        <v>37</v>
      </c>
      <c r="F7085" s="6"/>
      <c r="G7085" s="5">
        <v>593</v>
      </c>
      <c r="H7085" s="32">
        <v>5.0590219224280002</v>
      </c>
      <c r="I7085" s="12">
        <v>24.957841483980001</v>
      </c>
      <c r="J7085" s="12">
        <v>37.43676222597</v>
      </c>
      <c r="K7085" s="12">
        <v>27.318718381113001</v>
      </c>
      <c r="L7085" s="34">
        <v>5.2276559865090002</v>
      </c>
    </row>
    <row r="7086" spans="4:12" x14ac:dyDescent="0.2">
      <c r="D7086" s="174" t="s">
        <v>38</v>
      </c>
      <c r="E7086" s="20" t="s">
        <v>39</v>
      </c>
      <c r="F7086" s="22"/>
      <c r="G7086" s="21">
        <v>64</v>
      </c>
      <c r="H7086" s="134">
        <v>1.5625</v>
      </c>
      <c r="I7086" s="78">
        <v>14.0625</v>
      </c>
      <c r="J7086" s="19">
        <v>37.5</v>
      </c>
      <c r="K7086" s="105">
        <v>42.1875</v>
      </c>
      <c r="L7086" s="50">
        <v>4.6875</v>
      </c>
    </row>
    <row r="7087" spans="4:12" x14ac:dyDescent="0.2">
      <c r="D7087" s="175"/>
      <c r="E7087" s="4" t="s">
        <v>40</v>
      </c>
      <c r="F7087" s="6"/>
      <c r="G7087" s="5">
        <v>147</v>
      </c>
      <c r="H7087" s="32">
        <v>8.1632653061219997</v>
      </c>
      <c r="I7087" s="61">
        <v>9.5238095238099998</v>
      </c>
      <c r="J7087" s="33">
        <v>30.612244897958998</v>
      </c>
      <c r="K7087" s="49">
        <v>48.299319727891003</v>
      </c>
      <c r="L7087" s="34">
        <v>3.4013605442179999</v>
      </c>
    </row>
    <row r="7088" spans="4:12" x14ac:dyDescent="0.2">
      <c r="D7088" s="175"/>
      <c r="E7088" s="4" t="s">
        <v>41</v>
      </c>
      <c r="F7088" s="6"/>
      <c r="G7088" s="5">
        <v>204</v>
      </c>
      <c r="H7088" s="32">
        <v>4.4117647058819998</v>
      </c>
      <c r="I7088" s="12">
        <v>19.117647058824002</v>
      </c>
      <c r="J7088" s="12">
        <v>36.764705882352999</v>
      </c>
      <c r="K7088" s="49">
        <v>38.235294117647001</v>
      </c>
      <c r="L7088" s="34">
        <v>1.4705882352940001</v>
      </c>
    </row>
    <row r="7089" spans="2:12" x14ac:dyDescent="0.2">
      <c r="D7089" s="175"/>
      <c r="E7089" s="4" t="s">
        <v>42</v>
      </c>
      <c r="F7089" s="6"/>
      <c r="G7089" s="5">
        <v>210</v>
      </c>
      <c r="H7089" s="32">
        <v>9.5238095238099998</v>
      </c>
      <c r="I7089" s="12">
        <v>22.380952380951999</v>
      </c>
      <c r="J7089" s="12">
        <v>38.095238095238003</v>
      </c>
      <c r="K7089" s="12">
        <v>27.142857142857</v>
      </c>
      <c r="L7089" s="34">
        <v>2.8571428571430002</v>
      </c>
    </row>
    <row r="7090" spans="2:12" x14ac:dyDescent="0.2">
      <c r="D7090" s="175"/>
      <c r="E7090" s="4" t="s">
        <v>43</v>
      </c>
      <c r="F7090" s="6"/>
      <c r="G7090" s="5">
        <v>204</v>
      </c>
      <c r="H7090" s="32">
        <v>6.8627450980390003</v>
      </c>
      <c r="I7090" s="28">
        <v>30.392156862745001</v>
      </c>
      <c r="J7090" s="12">
        <v>37.745098039216003</v>
      </c>
      <c r="K7090" s="33">
        <v>20.588235294118</v>
      </c>
      <c r="L7090" s="34">
        <v>4.4117647058819998</v>
      </c>
    </row>
    <row r="7091" spans="2:12" x14ac:dyDescent="0.2">
      <c r="D7091" s="175"/>
      <c r="E7091" s="4" t="s">
        <v>44</v>
      </c>
      <c r="F7091" s="6"/>
      <c r="G7091" s="5">
        <v>223</v>
      </c>
      <c r="H7091" s="32">
        <v>10.762331838565</v>
      </c>
      <c r="I7091" s="12">
        <v>26.905829596413</v>
      </c>
      <c r="J7091" s="28">
        <v>43.946188340806998</v>
      </c>
      <c r="K7091" s="61">
        <v>12.107623318386</v>
      </c>
      <c r="L7091" s="34">
        <v>6.27802690583</v>
      </c>
    </row>
    <row r="7092" spans="2:12" x14ac:dyDescent="0.2">
      <c r="D7092" s="176"/>
      <c r="E7092" s="59" t="s">
        <v>45</v>
      </c>
      <c r="F7092" s="60"/>
      <c r="G7092" s="56">
        <v>170</v>
      </c>
      <c r="H7092" s="83">
        <v>11.764705882353001</v>
      </c>
      <c r="I7092" s="102">
        <v>31.176470588234999</v>
      </c>
      <c r="J7092" s="47">
        <v>40</v>
      </c>
      <c r="K7092" s="92">
        <v>9.4117647058819998</v>
      </c>
      <c r="L7092" s="85">
        <v>7.647058823529</v>
      </c>
    </row>
    <row r="7094" spans="2:12" x14ac:dyDescent="0.2">
      <c r="B7094" s="43" t="str">
        <f xml:space="preserve"> HYPERLINK("#'目次'!B263", "[257]")</f>
        <v>[257]</v>
      </c>
      <c r="C7094" s="31" t="s">
        <v>474</v>
      </c>
    </row>
    <row r="7098" spans="2:12" ht="24" x14ac:dyDescent="0.2">
      <c r="D7098" s="177"/>
      <c r="E7098" s="178"/>
      <c r="F7098" s="178"/>
      <c r="G7098" s="40" t="s">
        <v>14</v>
      </c>
      <c r="H7098" s="42" t="s">
        <v>451</v>
      </c>
      <c r="I7098" s="15" t="s">
        <v>452</v>
      </c>
      <c r="J7098" s="15" t="s">
        <v>453</v>
      </c>
      <c r="K7098" s="15" t="s">
        <v>420</v>
      </c>
      <c r="L7098" s="44" t="s">
        <v>17</v>
      </c>
    </row>
    <row r="7099" spans="2:12" x14ac:dyDescent="0.2">
      <c r="D7099" s="179"/>
      <c r="E7099" s="180"/>
      <c r="F7099" s="180"/>
      <c r="G7099" s="39"/>
      <c r="H7099" s="41"/>
      <c r="I7099" s="14"/>
      <c r="J7099" s="14"/>
      <c r="K7099" s="14"/>
      <c r="L7099" s="38"/>
    </row>
    <row r="7100" spans="2:12" x14ac:dyDescent="0.2">
      <c r="D7100" s="58"/>
      <c r="E7100" s="53" t="s">
        <v>14</v>
      </c>
      <c r="F7100" s="52"/>
      <c r="G7100" s="37">
        <v>1222</v>
      </c>
      <c r="H7100" s="24">
        <v>8.1833060556459998</v>
      </c>
      <c r="I7100" s="24">
        <v>23.240589198036002</v>
      </c>
      <c r="J7100" s="24">
        <v>38.216039279869001</v>
      </c>
      <c r="K7100" s="24">
        <v>26.022913256955999</v>
      </c>
      <c r="L7100" s="68">
        <v>4.3371522094930004</v>
      </c>
    </row>
    <row r="7101" spans="2:12" x14ac:dyDescent="0.2">
      <c r="D7101" s="174" t="s">
        <v>52</v>
      </c>
      <c r="E7101" s="20" t="s">
        <v>53</v>
      </c>
      <c r="F7101" s="22"/>
      <c r="G7101" s="21">
        <v>15</v>
      </c>
      <c r="H7101" s="51">
        <v>6.666666666667</v>
      </c>
      <c r="I7101" s="19">
        <v>20</v>
      </c>
      <c r="J7101" s="98">
        <v>26.666666666666998</v>
      </c>
      <c r="K7101" s="105">
        <v>40</v>
      </c>
      <c r="L7101" s="50">
        <v>6.666666666667</v>
      </c>
    </row>
    <row r="7102" spans="2:12" ht="24" x14ac:dyDescent="0.2">
      <c r="D7102" s="175"/>
      <c r="E7102" s="4" t="s">
        <v>54</v>
      </c>
      <c r="F7102" s="6"/>
      <c r="G7102" s="5">
        <v>122</v>
      </c>
      <c r="H7102" s="32">
        <v>9.0163934426230004</v>
      </c>
      <c r="I7102" s="12">
        <v>27.049180327868999</v>
      </c>
      <c r="J7102" s="12">
        <v>41.803278688524998</v>
      </c>
      <c r="K7102" s="33">
        <v>18.032786885246001</v>
      </c>
      <c r="L7102" s="34">
        <v>4.0983606557380003</v>
      </c>
    </row>
    <row r="7103" spans="2:12" x14ac:dyDescent="0.2">
      <c r="D7103" s="175"/>
      <c r="E7103" s="4" t="s">
        <v>55</v>
      </c>
      <c r="F7103" s="6"/>
      <c r="G7103" s="5">
        <v>43</v>
      </c>
      <c r="H7103" s="32">
        <v>11.627906976744001</v>
      </c>
      <c r="I7103" s="61">
        <v>9.3023255813949994</v>
      </c>
      <c r="J7103" s="49">
        <v>53.488372093023003</v>
      </c>
      <c r="K7103" s="12">
        <v>25.581395348836999</v>
      </c>
      <c r="L7103" s="62">
        <v>0</v>
      </c>
    </row>
    <row r="7104" spans="2:12" x14ac:dyDescent="0.2">
      <c r="D7104" s="175"/>
      <c r="E7104" s="4" t="s">
        <v>56</v>
      </c>
      <c r="F7104" s="6"/>
      <c r="G7104" s="5">
        <v>60</v>
      </c>
      <c r="H7104" s="32">
        <v>6.666666666667</v>
      </c>
      <c r="I7104" s="12">
        <v>21.666666666666998</v>
      </c>
      <c r="J7104" s="49">
        <v>48.333333333333002</v>
      </c>
      <c r="K7104" s="12">
        <v>21.666666666666998</v>
      </c>
      <c r="L7104" s="34">
        <v>1.666666666667</v>
      </c>
    </row>
    <row r="7105" spans="4:12" x14ac:dyDescent="0.2">
      <c r="D7105" s="175"/>
      <c r="E7105" s="4" t="s">
        <v>57</v>
      </c>
      <c r="F7105" s="6"/>
      <c r="G7105" s="5">
        <v>286</v>
      </c>
      <c r="H7105" s="32">
        <v>6.9930069930069996</v>
      </c>
      <c r="I7105" s="12">
        <v>23.776223776224001</v>
      </c>
      <c r="J7105" s="12">
        <v>33.916083916083998</v>
      </c>
      <c r="K7105" s="28">
        <v>33.566433566434</v>
      </c>
      <c r="L7105" s="34">
        <v>1.7482517482519999</v>
      </c>
    </row>
    <row r="7106" spans="4:12" x14ac:dyDescent="0.2">
      <c r="D7106" s="175"/>
      <c r="E7106" s="4" t="s">
        <v>58</v>
      </c>
      <c r="F7106" s="6"/>
      <c r="G7106" s="5">
        <v>129</v>
      </c>
      <c r="H7106" s="32">
        <v>10.077519379845</v>
      </c>
      <c r="I7106" s="61">
        <v>12.403100775194</v>
      </c>
      <c r="J7106" s="12">
        <v>36.434108527131997</v>
      </c>
      <c r="K7106" s="49">
        <v>36.434108527131997</v>
      </c>
      <c r="L7106" s="34">
        <v>4.6511627906979998</v>
      </c>
    </row>
    <row r="7107" spans="4:12" x14ac:dyDescent="0.2">
      <c r="D7107" s="175"/>
      <c r="E7107" s="4" t="s">
        <v>59</v>
      </c>
      <c r="F7107" s="6"/>
      <c r="G7107" s="5">
        <v>195</v>
      </c>
      <c r="H7107" s="32">
        <v>8.7179487179489996</v>
      </c>
      <c r="I7107" s="12">
        <v>24.615384615385</v>
      </c>
      <c r="J7107" s="12">
        <v>36.923076923076998</v>
      </c>
      <c r="K7107" s="12">
        <v>25.128205128205</v>
      </c>
      <c r="L7107" s="34">
        <v>4.6153846153850004</v>
      </c>
    </row>
    <row r="7108" spans="4:12" x14ac:dyDescent="0.2">
      <c r="D7108" s="175"/>
      <c r="E7108" s="4" t="s">
        <v>60</v>
      </c>
      <c r="F7108" s="6"/>
      <c r="G7108" s="5">
        <v>176</v>
      </c>
      <c r="H7108" s="32">
        <v>6.25</v>
      </c>
      <c r="I7108" s="28">
        <v>32.386363636364003</v>
      </c>
      <c r="J7108" s="12">
        <v>40.340909090909001</v>
      </c>
      <c r="K7108" s="61">
        <v>13.636363636364001</v>
      </c>
      <c r="L7108" s="34">
        <v>7.386363636364</v>
      </c>
    </row>
    <row r="7109" spans="4:12" x14ac:dyDescent="0.2">
      <c r="D7109" s="175"/>
      <c r="E7109" s="4" t="s">
        <v>61</v>
      </c>
      <c r="F7109" s="6"/>
      <c r="G7109" s="5">
        <v>78</v>
      </c>
      <c r="H7109" s="77">
        <v>2.564102564103</v>
      </c>
      <c r="I7109" s="33">
        <v>14.102564102563999</v>
      </c>
      <c r="J7109" s="12">
        <v>34.615384615384997</v>
      </c>
      <c r="K7109" s="49">
        <v>44.871794871794997</v>
      </c>
      <c r="L7109" s="34">
        <v>3.8461538461539999</v>
      </c>
    </row>
    <row r="7110" spans="4:12" x14ac:dyDescent="0.2">
      <c r="D7110" s="175"/>
      <c r="E7110" s="4" t="s">
        <v>62</v>
      </c>
      <c r="F7110" s="6"/>
      <c r="G7110" s="5">
        <v>113</v>
      </c>
      <c r="H7110" s="75">
        <v>14.159292035398</v>
      </c>
      <c r="I7110" s="12">
        <v>27.433628318583999</v>
      </c>
      <c r="J7110" s="12">
        <v>38.938053097344998</v>
      </c>
      <c r="K7110" s="61">
        <v>13.274336283186001</v>
      </c>
      <c r="L7110" s="34">
        <v>6.194690265487</v>
      </c>
    </row>
    <row r="7111" spans="4:12" x14ac:dyDescent="0.2">
      <c r="D7111" s="174" t="s">
        <v>63</v>
      </c>
      <c r="E7111" s="20" t="s">
        <v>64</v>
      </c>
      <c r="F7111" s="22"/>
      <c r="G7111" s="21">
        <v>234</v>
      </c>
      <c r="H7111" s="51">
        <v>8.9743589743589993</v>
      </c>
      <c r="I7111" s="19">
        <v>21.367521367521</v>
      </c>
      <c r="J7111" s="19">
        <v>41.025641025641001</v>
      </c>
      <c r="K7111" s="19">
        <v>21.367521367521</v>
      </c>
      <c r="L7111" s="50">
        <v>7.2649572649570002</v>
      </c>
    </row>
    <row r="7112" spans="4:12" x14ac:dyDescent="0.2">
      <c r="D7112" s="175"/>
      <c r="E7112" s="4" t="s">
        <v>65</v>
      </c>
      <c r="F7112" s="6"/>
      <c r="G7112" s="5">
        <v>172</v>
      </c>
      <c r="H7112" s="32">
        <v>6.3953488372090002</v>
      </c>
      <c r="I7112" s="12">
        <v>23.255813953488001</v>
      </c>
      <c r="J7112" s="12">
        <v>38.953488372092998</v>
      </c>
      <c r="K7112" s="12">
        <v>26.162790697674001</v>
      </c>
      <c r="L7112" s="34">
        <v>5.2325581395349996</v>
      </c>
    </row>
    <row r="7113" spans="4:12" x14ac:dyDescent="0.2">
      <c r="D7113" s="175"/>
      <c r="E7113" s="4" t="s">
        <v>66</v>
      </c>
      <c r="F7113" s="6"/>
      <c r="G7113" s="5">
        <v>165</v>
      </c>
      <c r="H7113" s="32">
        <v>9.0909090909089993</v>
      </c>
      <c r="I7113" s="12">
        <v>24.848484848485</v>
      </c>
      <c r="J7113" s="12">
        <v>38.787878787879002</v>
      </c>
      <c r="K7113" s="12">
        <v>23.030303030302999</v>
      </c>
      <c r="L7113" s="34">
        <v>4.2424242424239997</v>
      </c>
    </row>
    <row r="7114" spans="4:12" x14ac:dyDescent="0.2">
      <c r="D7114" s="175"/>
      <c r="E7114" s="4" t="s">
        <v>67</v>
      </c>
      <c r="F7114" s="6"/>
      <c r="G7114" s="5">
        <v>158</v>
      </c>
      <c r="H7114" s="32">
        <v>7.5949367088609998</v>
      </c>
      <c r="I7114" s="12">
        <v>22.784810126581998</v>
      </c>
      <c r="J7114" s="12">
        <v>39.873417721518997</v>
      </c>
      <c r="K7114" s="12">
        <v>26.582278481012999</v>
      </c>
      <c r="L7114" s="34">
        <v>3.1645569620249998</v>
      </c>
    </row>
    <row r="7115" spans="4:12" x14ac:dyDescent="0.2">
      <c r="D7115" s="175"/>
      <c r="E7115" s="4" t="s">
        <v>68</v>
      </c>
      <c r="F7115" s="6"/>
      <c r="G7115" s="5">
        <v>112</v>
      </c>
      <c r="H7115" s="32">
        <v>7.1428571428570002</v>
      </c>
      <c r="I7115" s="28">
        <v>28.571428571428999</v>
      </c>
      <c r="J7115" s="12">
        <v>36.607142857143003</v>
      </c>
      <c r="K7115" s="12">
        <v>25</v>
      </c>
      <c r="L7115" s="34">
        <v>2.6785714285709998</v>
      </c>
    </row>
    <row r="7116" spans="4:12" x14ac:dyDescent="0.2">
      <c r="D7116" s="175"/>
      <c r="E7116" s="4" t="s">
        <v>69</v>
      </c>
      <c r="F7116" s="6"/>
      <c r="G7116" s="5">
        <v>92</v>
      </c>
      <c r="H7116" s="32">
        <v>11.95652173913</v>
      </c>
      <c r="I7116" s="33">
        <v>17.391304347826001</v>
      </c>
      <c r="J7116" s="33">
        <v>32.608695652173999</v>
      </c>
      <c r="K7116" s="28">
        <v>35.869565217390999</v>
      </c>
      <c r="L7116" s="34">
        <v>2.1739130434780001</v>
      </c>
    </row>
    <row r="7117" spans="4:12" x14ac:dyDescent="0.2">
      <c r="D7117" s="175"/>
      <c r="E7117" s="4" t="s">
        <v>70</v>
      </c>
      <c r="F7117" s="6"/>
      <c r="G7117" s="5">
        <v>131</v>
      </c>
      <c r="H7117" s="32">
        <v>6.8702290076340002</v>
      </c>
      <c r="I7117" s="12">
        <v>24.427480916031001</v>
      </c>
      <c r="J7117" s="12">
        <v>38.931297709924003</v>
      </c>
      <c r="K7117" s="12">
        <v>29.007633587786</v>
      </c>
      <c r="L7117" s="34">
        <v>0.76335877862599999</v>
      </c>
    </row>
    <row r="7118" spans="4:12" x14ac:dyDescent="0.2">
      <c r="D7118" s="175"/>
      <c r="E7118" s="4" t="s">
        <v>71</v>
      </c>
      <c r="F7118" s="6"/>
      <c r="G7118" s="5">
        <v>71</v>
      </c>
      <c r="H7118" s="32">
        <v>5.6338028169010004</v>
      </c>
      <c r="I7118" s="12">
        <v>23.943661971830998</v>
      </c>
      <c r="J7118" s="12">
        <v>40.845070422535002</v>
      </c>
      <c r="K7118" s="12">
        <v>28.169014084507001</v>
      </c>
      <c r="L7118" s="34">
        <v>1.4084507042250001</v>
      </c>
    </row>
    <row r="7119" spans="4:12" x14ac:dyDescent="0.2">
      <c r="D7119" s="176"/>
      <c r="E7119" s="59" t="s">
        <v>72</v>
      </c>
      <c r="F7119" s="60"/>
      <c r="G7119" s="56">
        <v>70</v>
      </c>
      <c r="H7119" s="83">
        <v>12.857142857143</v>
      </c>
      <c r="I7119" s="47">
        <v>22.857142857143</v>
      </c>
      <c r="J7119" s="47">
        <v>35.714285714286</v>
      </c>
      <c r="K7119" s="47">
        <v>24.285714285714</v>
      </c>
      <c r="L7119" s="85">
        <v>4.2857142857139996</v>
      </c>
    </row>
    <row r="7121" spans="2:12" x14ac:dyDescent="0.2">
      <c r="B7121" s="43" t="str">
        <f xml:space="preserve"> HYPERLINK("#'目次'!B264", "[258]")</f>
        <v>[258]</v>
      </c>
      <c r="C7121" s="31" t="s">
        <v>474</v>
      </c>
    </row>
    <row r="7124" spans="2:12" x14ac:dyDescent="0.2">
      <c r="C7124" s="31" t="s">
        <v>75</v>
      </c>
    </row>
    <row r="7125" spans="2:12" ht="24" x14ac:dyDescent="0.2">
      <c r="D7125" s="177"/>
      <c r="E7125" s="178"/>
      <c r="F7125" s="178"/>
      <c r="G7125" s="40" t="s">
        <v>14</v>
      </c>
      <c r="H7125" s="42" t="s">
        <v>451</v>
      </c>
      <c r="I7125" s="15" t="s">
        <v>452</v>
      </c>
      <c r="J7125" s="15" t="s">
        <v>453</v>
      </c>
      <c r="K7125" s="15" t="s">
        <v>420</v>
      </c>
      <c r="L7125" s="44" t="s">
        <v>17</v>
      </c>
    </row>
    <row r="7126" spans="2:12" x14ac:dyDescent="0.2">
      <c r="D7126" s="179"/>
      <c r="E7126" s="180"/>
      <c r="F7126" s="180"/>
      <c r="G7126" s="39"/>
      <c r="H7126" s="41"/>
      <c r="I7126" s="14"/>
      <c r="J7126" s="14"/>
      <c r="K7126" s="14"/>
      <c r="L7126" s="38"/>
    </row>
    <row r="7127" spans="2:12" x14ac:dyDescent="0.2">
      <c r="D7127" s="58"/>
      <c r="E7127" s="53" t="s">
        <v>14</v>
      </c>
      <c r="F7127" s="52"/>
      <c r="G7127" s="37">
        <v>1222</v>
      </c>
      <c r="H7127" s="24">
        <v>8.1833060556459998</v>
      </c>
      <c r="I7127" s="24">
        <v>23.240589198036002</v>
      </c>
      <c r="J7127" s="24">
        <v>38.216039279869001</v>
      </c>
      <c r="K7127" s="24">
        <v>26.022913256955999</v>
      </c>
      <c r="L7127" s="68">
        <v>4.3371522094930004</v>
      </c>
    </row>
    <row r="7128" spans="2:12" x14ac:dyDescent="0.2">
      <c r="D7128" s="174" t="s">
        <v>36</v>
      </c>
      <c r="E7128" s="20" t="s">
        <v>76</v>
      </c>
      <c r="F7128" s="22"/>
      <c r="G7128" s="21">
        <v>629</v>
      </c>
      <c r="H7128" s="51">
        <v>11.128775834658001</v>
      </c>
      <c r="I7128" s="19">
        <v>21.621621621622001</v>
      </c>
      <c r="J7128" s="19">
        <v>38.950715421303997</v>
      </c>
      <c r="K7128" s="19">
        <v>24.801271860095</v>
      </c>
      <c r="L7128" s="50">
        <v>3.4976152623210002</v>
      </c>
    </row>
    <row r="7129" spans="2:12" x14ac:dyDescent="0.2">
      <c r="D7129" s="175"/>
      <c r="E7129" s="4" t="s">
        <v>39</v>
      </c>
      <c r="F7129" s="6"/>
      <c r="G7129" s="5">
        <v>37</v>
      </c>
      <c r="H7129" s="77">
        <v>2.7027027027030002</v>
      </c>
      <c r="I7129" s="12">
        <v>18.918918918919001</v>
      </c>
      <c r="J7129" s="12">
        <v>35.135135135135002</v>
      </c>
      <c r="K7129" s="49">
        <v>40.540540540541002</v>
      </c>
      <c r="L7129" s="34">
        <v>2.7027027027030002</v>
      </c>
    </row>
    <row r="7130" spans="2:12" x14ac:dyDescent="0.2">
      <c r="D7130" s="175"/>
      <c r="E7130" s="4" t="s">
        <v>40</v>
      </c>
      <c r="F7130" s="6"/>
      <c r="G7130" s="5">
        <v>73</v>
      </c>
      <c r="H7130" s="32">
        <v>9.5890410958899999</v>
      </c>
      <c r="I7130" s="61">
        <v>10.958904109589</v>
      </c>
      <c r="J7130" s="12">
        <v>34.246575342466002</v>
      </c>
      <c r="K7130" s="49">
        <v>41.095890410959001</v>
      </c>
      <c r="L7130" s="34">
        <v>4.1095890410960001</v>
      </c>
    </row>
    <row r="7131" spans="2:12" x14ac:dyDescent="0.2">
      <c r="D7131" s="175"/>
      <c r="E7131" s="4" t="s">
        <v>41</v>
      </c>
      <c r="F7131" s="6"/>
      <c r="G7131" s="5">
        <v>108</v>
      </c>
      <c r="H7131" s="32">
        <v>5.5555555555560003</v>
      </c>
      <c r="I7131" s="12">
        <v>19.444444444443999</v>
      </c>
      <c r="J7131" s="12">
        <v>35.185185185184999</v>
      </c>
      <c r="K7131" s="49">
        <v>37.962962962962997</v>
      </c>
      <c r="L7131" s="34">
        <v>1.851851851852</v>
      </c>
    </row>
    <row r="7132" spans="2:12" x14ac:dyDescent="0.2">
      <c r="D7132" s="175"/>
      <c r="E7132" s="4" t="s">
        <v>42</v>
      </c>
      <c r="F7132" s="6"/>
      <c r="G7132" s="5">
        <v>113</v>
      </c>
      <c r="H7132" s="75">
        <v>13.274336283186001</v>
      </c>
      <c r="I7132" s="33">
        <v>14.159292035398</v>
      </c>
      <c r="J7132" s="28">
        <v>44.247787610619</v>
      </c>
      <c r="K7132" s="12">
        <v>27.433628318583999</v>
      </c>
      <c r="L7132" s="34">
        <v>0.88495575221199996</v>
      </c>
    </row>
    <row r="7133" spans="2:12" x14ac:dyDescent="0.2">
      <c r="D7133" s="175"/>
      <c r="E7133" s="4" t="s">
        <v>43</v>
      </c>
      <c r="F7133" s="6"/>
      <c r="G7133" s="5">
        <v>101</v>
      </c>
      <c r="H7133" s="32">
        <v>7.9207920792079998</v>
      </c>
      <c r="I7133" s="28">
        <v>29.702970297029999</v>
      </c>
      <c r="J7133" s="12">
        <v>36.633663366336997</v>
      </c>
      <c r="K7133" s="12">
        <v>22.772277227722999</v>
      </c>
      <c r="L7133" s="34">
        <v>2.970297029703</v>
      </c>
    </row>
    <row r="7134" spans="2:12" x14ac:dyDescent="0.2">
      <c r="D7134" s="175"/>
      <c r="E7134" s="4" t="s">
        <v>44</v>
      </c>
      <c r="F7134" s="6"/>
      <c r="G7134" s="5">
        <v>114</v>
      </c>
      <c r="H7134" s="75">
        <v>14.912280701754</v>
      </c>
      <c r="I7134" s="12">
        <v>25.438596491228001</v>
      </c>
      <c r="J7134" s="28">
        <v>44.736842105263001</v>
      </c>
      <c r="K7134" s="61">
        <v>8.7719298245609991</v>
      </c>
      <c r="L7134" s="34">
        <v>6.1403508771929998</v>
      </c>
    </row>
    <row r="7135" spans="2:12" x14ac:dyDescent="0.2">
      <c r="D7135" s="175"/>
      <c r="E7135" s="4" t="s">
        <v>45</v>
      </c>
      <c r="F7135" s="6"/>
      <c r="G7135" s="5">
        <v>83</v>
      </c>
      <c r="H7135" s="94">
        <v>19.277108433734998</v>
      </c>
      <c r="I7135" s="28">
        <v>30.120481927711001</v>
      </c>
      <c r="J7135" s="12">
        <v>37.349397590361001</v>
      </c>
      <c r="K7135" s="61">
        <v>7.2289156626509996</v>
      </c>
      <c r="L7135" s="34">
        <v>6.0240963855420002</v>
      </c>
    </row>
    <row r="7136" spans="2:12" x14ac:dyDescent="0.2">
      <c r="D7136" s="174" t="s">
        <v>37</v>
      </c>
      <c r="E7136" s="20" t="s">
        <v>77</v>
      </c>
      <c r="F7136" s="22"/>
      <c r="G7136" s="21">
        <v>593</v>
      </c>
      <c r="H7136" s="51">
        <v>5.0590219224280002</v>
      </c>
      <c r="I7136" s="19">
        <v>24.957841483980001</v>
      </c>
      <c r="J7136" s="19">
        <v>37.43676222597</v>
      </c>
      <c r="K7136" s="19">
        <v>27.318718381113001</v>
      </c>
      <c r="L7136" s="50">
        <v>5.2276559865090002</v>
      </c>
    </row>
    <row r="7137" spans="2:12" x14ac:dyDescent="0.2">
      <c r="D7137" s="175"/>
      <c r="E7137" s="4" t="s">
        <v>39</v>
      </c>
      <c r="F7137" s="6"/>
      <c r="G7137" s="5">
        <v>27</v>
      </c>
      <c r="H7137" s="133">
        <v>0</v>
      </c>
      <c r="I7137" s="61">
        <v>7.4074074074069998</v>
      </c>
      <c r="J7137" s="12">
        <v>40.740740740741003</v>
      </c>
      <c r="K7137" s="49">
        <v>44.444444444444002</v>
      </c>
      <c r="L7137" s="34">
        <v>7.4074074074069998</v>
      </c>
    </row>
    <row r="7138" spans="2:12" x14ac:dyDescent="0.2">
      <c r="D7138" s="175"/>
      <c r="E7138" s="4" t="s">
        <v>40</v>
      </c>
      <c r="F7138" s="6"/>
      <c r="G7138" s="5">
        <v>74</v>
      </c>
      <c r="H7138" s="32">
        <v>6.7567567567570004</v>
      </c>
      <c r="I7138" s="61">
        <v>8.1081081081080004</v>
      </c>
      <c r="J7138" s="61">
        <v>27.027027027027</v>
      </c>
      <c r="K7138" s="49">
        <v>55.405405405404998</v>
      </c>
      <c r="L7138" s="34">
        <v>2.7027027027030002</v>
      </c>
    </row>
    <row r="7139" spans="2:12" x14ac:dyDescent="0.2">
      <c r="D7139" s="175"/>
      <c r="E7139" s="4" t="s">
        <v>41</v>
      </c>
      <c r="F7139" s="6"/>
      <c r="G7139" s="5">
        <v>96</v>
      </c>
      <c r="H7139" s="77">
        <v>3.125</v>
      </c>
      <c r="I7139" s="12">
        <v>18.75</v>
      </c>
      <c r="J7139" s="12">
        <v>38.541666666666998</v>
      </c>
      <c r="K7139" s="49">
        <v>38.541666666666998</v>
      </c>
      <c r="L7139" s="34">
        <v>1.041666666667</v>
      </c>
    </row>
    <row r="7140" spans="2:12" x14ac:dyDescent="0.2">
      <c r="D7140" s="175"/>
      <c r="E7140" s="4" t="s">
        <v>42</v>
      </c>
      <c r="F7140" s="6"/>
      <c r="G7140" s="5">
        <v>97</v>
      </c>
      <c r="H7140" s="32">
        <v>5.1546391752579996</v>
      </c>
      <c r="I7140" s="28">
        <v>31.958762886597999</v>
      </c>
      <c r="J7140" s="33">
        <v>30.927835051546001</v>
      </c>
      <c r="K7140" s="12">
        <v>26.804123711340001</v>
      </c>
      <c r="L7140" s="34">
        <v>5.1546391752579996</v>
      </c>
    </row>
    <row r="7141" spans="2:12" x14ac:dyDescent="0.2">
      <c r="D7141" s="175"/>
      <c r="E7141" s="4" t="s">
        <v>43</v>
      </c>
      <c r="F7141" s="6"/>
      <c r="G7141" s="5">
        <v>103</v>
      </c>
      <c r="H7141" s="32">
        <v>5.8252427184469999</v>
      </c>
      <c r="I7141" s="28">
        <v>31.067961165048999</v>
      </c>
      <c r="J7141" s="12">
        <v>38.834951456311003</v>
      </c>
      <c r="K7141" s="33">
        <v>18.446601941748</v>
      </c>
      <c r="L7141" s="34">
        <v>5.8252427184469999</v>
      </c>
    </row>
    <row r="7142" spans="2:12" x14ac:dyDescent="0.2">
      <c r="D7142" s="175"/>
      <c r="E7142" s="4" t="s">
        <v>44</v>
      </c>
      <c r="F7142" s="6"/>
      <c r="G7142" s="5">
        <v>109</v>
      </c>
      <c r="H7142" s="32">
        <v>6.4220183486240003</v>
      </c>
      <c r="I7142" s="28">
        <v>28.440366972477001</v>
      </c>
      <c r="J7142" s="12">
        <v>43.119266055045998</v>
      </c>
      <c r="K7142" s="61">
        <v>15.596330275229001</v>
      </c>
      <c r="L7142" s="34">
        <v>6.4220183486240003</v>
      </c>
    </row>
    <row r="7143" spans="2:12" x14ac:dyDescent="0.2">
      <c r="D7143" s="176"/>
      <c r="E7143" s="59" t="s">
        <v>45</v>
      </c>
      <c r="F7143" s="60"/>
      <c r="G7143" s="56">
        <v>87</v>
      </c>
      <c r="H7143" s="83">
        <v>4.5977011494250002</v>
      </c>
      <c r="I7143" s="102">
        <v>32.183908045976999</v>
      </c>
      <c r="J7143" s="47">
        <v>42.528735632184002</v>
      </c>
      <c r="K7143" s="92">
        <v>11.494252873562999</v>
      </c>
      <c r="L7143" s="85">
        <v>9.1954022988510005</v>
      </c>
    </row>
    <row r="7145" spans="2:12" x14ac:dyDescent="0.2">
      <c r="B7145" s="43" t="str">
        <f xml:space="preserve"> HYPERLINK("#'目次'!B265", "[259]")</f>
        <v>[259]</v>
      </c>
      <c r="C7145" s="31" t="s">
        <v>477</v>
      </c>
    </row>
    <row r="7149" spans="2:12" ht="24" x14ac:dyDescent="0.2">
      <c r="D7149" s="177"/>
      <c r="E7149" s="178"/>
      <c r="F7149" s="178"/>
      <c r="G7149" s="40" t="s">
        <v>14</v>
      </c>
      <c r="H7149" s="42" t="s">
        <v>451</v>
      </c>
      <c r="I7149" s="15" t="s">
        <v>452</v>
      </c>
      <c r="J7149" s="15" t="s">
        <v>453</v>
      </c>
      <c r="K7149" s="15" t="s">
        <v>420</v>
      </c>
      <c r="L7149" s="44" t="s">
        <v>17</v>
      </c>
    </row>
    <row r="7150" spans="2:12" x14ac:dyDescent="0.2">
      <c r="D7150" s="179"/>
      <c r="E7150" s="180"/>
      <c r="F7150" s="180"/>
      <c r="G7150" s="39"/>
      <c r="H7150" s="41"/>
      <c r="I7150" s="14"/>
      <c r="J7150" s="14"/>
      <c r="K7150" s="14"/>
      <c r="L7150" s="38"/>
    </row>
    <row r="7151" spans="2:12" x14ac:dyDescent="0.2">
      <c r="D7151" s="58"/>
      <c r="E7151" s="53" t="s">
        <v>14</v>
      </c>
      <c r="F7151" s="52"/>
      <c r="G7151" s="37">
        <v>1222</v>
      </c>
      <c r="H7151" s="24">
        <v>6.1374795417349999</v>
      </c>
      <c r="I7151" s="24">
        <v>12.111292962357</v>
      </c>
      <c r="J7151" s="24">
        <v>48.036006546644998</v>
      </c>
      <c r="K7151" s="24">
        <v>28.968903436988999</v>
      </c>
      <c r="L7151" s="68">
        <v>4.7463175122749997</v>
      </c>
    </row>
    <row r="7152" spans="2:12" x14ac:dyDescent="0.2">
      <c r="D7152" s="174" t="s">
        <v>18</v>
      </c>
      <c r="E7152" s="20" t="s">
        <v>19</v>
      </c>
      <c r="F7152" s="22"/>
      <c r="G7152" s="21">
        <v>57</v>
      </c>
      <c r="H7152" s="51">
        <v>7.0175438596489998</v>
      </c>
      <c r="I7152" s="78">
        <v>5.2631578947369997</v>
      </c>
      <c r="J7152" s="88">
        <v>57.894736842104997</v>
      </c>
      <c r="K7152" s="78">
        <v>22.807017543859999</v>
      </c>
      <c r="L7152" s="50">
        <v>7.0175438596489998</v>
      </c>
    </row>
    <row r="7153" spans="4:12" x14ac:dyDescent="0.2">
      <c r="D7153" s="175"/>
      <c r="E7153" s="4" t="s">
        <v>20</v>
      </c>
      <c r="F7153" s="6"/>
      <c r="G7153" s="5">
        <v>84</v>
      </c>
      <c r="H7153" s="32">
        <v>8.333333333333</v>
      </c>
      <c r="I7153" s="12">
        <v>11.904761904761999</v>
      </c>
      <c r="J7153" s="33">
        <v>38.095238095238003</v>
      </c>
      <c r="K7153" s="12">
        <v>33.333333333333002</v>
      </c>
      <c r="L7153" s="34">
        <v>8.333333333333</v>
      </c>
    </row>
    <row r="7154" spans="4:12" x14ac:dyDescent="0.2">
      <c r="D7154" s="175"/>
      <c r="E7154" s="4" t="s">
        <v>21</v>
      </c>
      <c r="F7154" s="6"/>
      <c r="G7154" s="5">
        <v>487</v>
      </c>
      <c r="H7154" s="32">
        <v>6.9815195071870004</v>
      </c>
      <c r="I7154" s="12">
        <v>11.088295687884999</v>
      </c>
      <c r="J7154" s="12">
        <v>47.227926078029</v>
      </c>
      <c r="K7154" s="12">
        <v>31.416837782340998</v>
      </c>
      <c r="L7154" s="34">
        <v>3.2854209445590001</v>
      </c>
    </row>
    <row r="7155" spans="4:12" x14ac:dyDescent="0.2">
      <c r="D7155" s="175"/>
      <c r="E7155" s="4" t="s">
        <v>22</v>
      </c>
      <c r="F7155" s="6"/>
      <c r="G7155" s="5">
        <v>35</v>
      </c>
      <c r="H7155" s="32">
        <v>2.8571428571430002</v>
      </c>
      <c r="I7155" s="12">
        <v>11.428571428571001</v>
      </c>
      <c r="J7155" s="12">
        <v>48.571428571429003</v>
      </c>
      <c r="K7155" s="12">
        <v>28.571428571428999</v>
      </c>
      <c r="L7155" s="34">
        <v>8.5714285714289993</v>
      </c>
    </row>
    <row r="7156" spans="4:12" x14ac:dyDescent="0.2">
      <c r="D7156" s="175"/>
      <c r="E7156" s="4" t="s">
        <v>23</v>
      </c>
      <c r="F7156" s="6"/>
      <c r="G7156" s="5">
        <v>143</v>
      </c>
      <c r="H7156" s="32">
        <v>2.0979020979020002</v>
      </c>
      <c r="I7156" s="12">
        <v>13.286713286713001</v>
      </c>
      <c r="J7156" s="12">
        <v>51.048951048950997</v>
      </c>
      <c r="K7156" s="12">
        <v>30.069930069929999</v>
      </c>
      <c r="L7156" s="34">
        <v>3.4965034965030002</v>
      </c>
    </row>
    <row r="7157" spans="4:12" x14ac:dyDescent="0.2">
      <c r="D7157" s="175"/>
      <c r="E7157" s="4" t="s">
        <v>24</v>
      </c>
      <c r="F7157" s="6"/>
      <c r="G7157" s="5">
        <v>187</v>
      </c>
      <c r="H7157" s="32">
        <v>7.4866310160429999</v>
      </c>
      <c r="I7157" s="12">
        <v>14.438502673797</v>
      </c>
      <c r="J7157" s="12">
        <v>52.941176470587997</v>
      </c>
      <c r="K7157" s="33">
        <v>21.390374331551001</v>
      </c>
      <c r="L7157" s="34">
        <v>3.7433155080209999</v>
      </c>
    </row>
    <row r="7158" spans="4:12" x14ac:dyDescent="0.2">
      <c r="D7158" s="175"/>
      <c r="E7158" s="4" t="s">
        <v>25</v>
      </c>
      <c r="F7158" s="6"/>
      <c r="G7158" s="5">
        <v>71</v>
      </c>
      <c r="H7158" s="32">
        <v>4.2253521126760001</v>
      </c>
      <c r="I7158" s="28">
        <v>19.718309859154999</v>
      </c>
      <c r="J7158" s="33">
        <v>40.845070422535002</v>
      </c>
      <c r="K7158" s="12">
        <v>32.394366197182997</v>
      </c>
      <c r="L7158" s="34">
        <v>2.8169014084509998</v>
      </c>
    </row>
    <row r="7159" spans="4:12" x14ac:dyDescent="0.2">
      <c r="D7159" s="175"/>
      <c r="E7159" s="4" t="s">
        <v>26</v>
      </c>
      <c r="F7159" s="6"/>
      <c r="G7159" s="5">
        <v>30</v>
      </c>
      <c r="H7159" s="32">
        <v>6.666666666667</v>
      </c>
      <c r="I7159" s="12">
        <v>13.333333333333</v>
      </c>
      <c r="J7159" s="12">
        <v>46.666666666666998</v>
      </c>
      <c r="K7159" s="12">
        <v>26.666666666666998</v>
      </c>
      <c r="L7159" s="34">
        <v>6.666666666667</v>
      </c>
    </row>
    <row r="7160" spans="4:12" x14ac:dyDescent="0.2">
      <c r="D7160" s="175"/>
      <c r="E7160" s="4" t="s">
        <v>27</v>
      </c>
      <c r="F7160" s="6"/>
      <c r="G7160" s="5">
        <v>70</v>
      </c>
      <c r="H7160" s="32">
        <v>5.7142857142860004</v>
      </c>
      <c r="I7160" s="12">
        <v>8.5714285714289993</v>
      </c>
      <c r="J7160" s="12">
        <v>44.285714285714</v>
      </c>
      <c r="K7160" s="12">
        <v>30</v>
      </c>
      <c r="L7160" s="97">
        <v>11.428571428571001</v>
      </c>
    </row>
    <row r="7161" spans="4:12" x14ac:dyDescent="0.2">
      <c r="D7161" s="175"/>
      <c r="E7161" s="4" t="s">
        <v>28</v>
      </c>
      <c r="F7161" s="6"/>
      <c r="G7161" s="5">
        <v>51</v>
      </c>
      <c r="H7161" s="32">
        <v>5.8823529411760003</v>
      </c>
      <c r="I7161" s="12">
        <v>13.725490196078001</v>
      </c>
      <c r="J7161" s="12">
        <v>50.980392156862997</v>
      </c>
      <c r="K7161" s="33">
        <v>21.568627450979999</v>
      </c>
      <c r="L7161" s="34">
        <v>7.8431372549020004</v>
      </c>
    </row>
    <row r="7162" spans="4:12" x14ac:dyDescent="0.2">
      <c r="D7162" s="175"/>
      <c r="E7162" s="4" t="s">
        <v>29</v>
      </c>
      <c r="F7162" s="6"/>
      <c r="G7162" s="5">
        <v>7</v>
      </c>
      <c r="H7162" s="133">
        <v>0</v>
      </c>
      <c r="I7162" s="87">
        <v>0</v>
      </c>
      <c r="J7162" s="33">
        <v>42.857142857143003</v>
      </c>
      <c r="K7162" s="49">
        <v>57.142857142856997</v>
      </c>
      <c r="L7162" s="62">
        <v>0</v>
      </c>
    </row>
    <row r="7163" spans="4:12" x14ac:dyDescent="0.2">
      <c r="D7163" s="174" t="s">
        <v>30</v>
      </c>
      <c r="E7163" s="20" t="s">
        <v>31</v>
      </c>
      <c r="F7163" s="22"/>
      <c r="G7163" s="21">
        <v>393</v>
      </c>
      <c r="H7163" s="51">
        <v>6.6157760814250004</v>
      </c>
      <c r="I7163" s="19">
        <v>11.195928753181001</v>
      </c>
      <c r="J7163" s="19">
        <v>46.310432569974999</v>
      </c>
      <c r="K7163" s="19">
        <v>33.078880407124998</v>
      </c>
      <c r="L7163" s="50">
        <v>2.7989821882950001</v>
      </c>
    </row>
    <row r="7164" spans="4:12" x14ac:dyDescent="0.2">
      <c r="D7164" s="175"/>
      <c r="E7164" s="4" t="s">
        <v>32</v>
      </c>
      <c r="F7164" s="6"/>
      <c r="G7164" s="5">
        <v>352</v>
      </c>
      <c r="H7164" s="32">
        <v>6.5340909090909998</v>
      </c>
      <c r="I7164" s="12">
        <v>12.5</v>
      </c>
      <c r="J7164" s="12">
        <v>49.431818181818002</v>
      </c>
      <c r="K7164" s="12">
        <v>25.852272727273</v>
      </c>
      <c r="L7164" s="34">
        <v>5.6818181818179996</v>
      </c>
    </row>
    <row r="7165" spans="4:12" x14ac:dyDescent="0.2">
      <c r="D7165" s="175"/>
      <c r="E7165" s="4" t="s">
        <v>33</v>
      </c>
      <c r="F7165" s="6"/>
      <c r="G7165" s="5">
        <v>388</v>
      </c>
      <c r="H7165" s="32">
        <v>5.1546391752579996</v>
      </c>
      <c r="I7165" s="12">
        <v>14.432989690722</v>
      </c>
      <c r="J7165" s="12">
        <v>45.876288659794</v>
      </c>
      <c r="K7165" s="12">
        <v>28.092783505155001</v>
      </c>
      <c r="L7165" s="34">
        <v>6.4432989690719999</v>
      </c>
    </row>
    <row r="7166" spans="4:12" x14ac:dyDescent="0.2">
      <c r="D7166" s="175"/>
      <c r="E7166" s="4" t="s">
        <v>34</v>
      </c>
      <c r="F7166" s="6"/>
      <c r="G7166" s="5">
        <v>89</v>
      </c>
      <c r="H7166" s="32">
        <v>6.7415730337079998</v>
      </c>
      <c r="I7166" s="33">
        <v>4.4943820224720001</v>
      </c>
      <c r="J7166" s="49">
        <v>59.550561797752998</v>
      </c>
      <c r="K7166" s="12">
        <v>26.966292134831001</v>
      </c>
      <c r="L7166" s="34">
        <v>2.2471910112360001</v>
      </c>
    </row>
    <row r="7167" spans="4:12" x14ac:dyDescent="0.2">
      <c r="D7167" s="174" t="s">
        <v>35</v>
      </c>
      <c r="E7167" s="20" t="s">
        <v>36</v>
      </c>
      <c r="F7167" s="22"/>
      <c r="G7167" s="21">
        <v>629</v>
      </c>
      <c r="H7167" s="51">
        <v>8.5850556438790004</v>
      </c>
      <c r="I7167" s="19">
        <v>12.082670906200001</v>
      </c>
      <c r="J7167" s="19">
        <v>47.376788553258997</v>
      </c>
      <c r="K7167" s="19">
        <v>28.139904610493002</v>
      </c>
      <c r="L7167" s="50">
        <v>3.8155802861689998</v>
      </c>
    </row>
    <row r="7168" spans="4:12" x14ac:dyDescent="0.2">
      <c r="D7168" s="175"/>
      <c r="E7168" s="4" t="s">
        <v>37</v>
      </c>
      <c r="F7168" s="6"/>
      <c r="G7168" s="5">
        <v>593</v>
      </c>
      <c r="H7168" s="32">
        <v>3.5413153457000002</v>
      </c>
      <c r="I7168" s="12">
        <v>12.141652613828001</v>
      </c>
      <c r="J7168" s="12">
        <v>48.735244519393</v>
      </c>
      <c r="K7168" s="12">
        <v>29.848229342326999</v>
      </c>
      <c r="L7168" s="34">
        <v>5.7335581787520002</v>
      </c>
    </row>
    <row r="7169" spans="2:12" x14ac:dyDescent="0.2">
      <c r="D7169" s="174" t="s">
        <v>38</v>
      </c>
      <c r="E7169" s="20" t="s">
        <v>39</v>
      </c>
      <c r="F7169" s="22"/>
      <c r="G7169" s="21">
        <v>64</v>
      </c>
      <c r="H7169" s="51">
        <v>1.5625</v>
      </c>
      <c r="I7169" s="78">
        <v>6.25</v>
      </c>
      <c r="J7169" s="19">
        <v>43.75</v>
      </c>
      <c r="K7169" s="105">
        <v>43.75</v>
      </c>
      <c r="L7169" s="50">
        <v>4.6875</v>
      </c>
    </row>
    <row r="7170" spans="2:12" x14ac:dyDescent="0.2">
      <c r="D7170" s="175"/>
      <c r="E7170" s="4" t="s">
        <v>40</v>
      </c>
      <c r="F7170" s="6"/>
      <c r="G7170" s="5">
        <v>147</v>
      </c>
      <c r="H7170" s="32">
        <v>7.4829931972789998</v>
      </c>
      <c r="I7170" s="33">
        <v>6.1224489795919999</v>
      </c>
      <c r="J7170" s="61">
        <v>31.292517006802999</v>
      </c>
      <c r="K7170" s="49">
        <v>51.700680272108997</v>
      </c>
      <c r="L7170" s="34">
        <v>3.4013605442179999</v>
      </c>
    </row>
    <row r="7171" spans="2:12" x14ac:dyDescent="0.2">
      <c r="D7171" s="175"/>
      <c r="E7171" s="4" t="s">
        <v>41</v>
      </c>
      <c r="F7171" s="6"/>
      <c r="G7171" s="5">
        <v>204</v>
      </c>
      <c r="H7171" s="32">
        <v>3.4313725490200002</v>
      </c>
      <c r="I7171" s="12">
        <v>9.8039215686270005</v>
      </c>
      <c r="J7171" s="12">
        <v>44.607843137255003</v>
      </c>
      <c r="K7171" s="49">
        <v>40.686274509804001</v>
      </c>
      <c r="L7171" s="34">
        <v>1.4705882352940001</v>
      </c>
    </row>
    <row r="7172" spans="2:12" x14ac:dyDescent="0.2">
      <c r="D7172" s="175"/>
      <c r="E7172" s="4" t="s">
        <v>42</v>
      </c>
      <c r="F7172" s="6"/>
      <c r="G7172" s="5">
        <v>210</v>
      </c>
      <c r="H7172" s="32">
        <v>9.5238095238099998</v>
      </c>
      <c r="I7172" s="12">
        <v>13.809523809524</v>
      </c>
      <c r="J7172" s="12">
        <v>43.809523809524002</v>
      </c>
      <c r="K7172" s="12">
        <v>30</v>
      </c>
      <c r="L7172" s="34">
        <v>2.8571428571430002</v>
      </c>
    </row>
    <row r="7173" spans="2:12" x14ac:dyDescent="0.2">
      <c r="D7173" s="175"/>
      <c r="E7173" s="4" t="s">
        <v>43</v>
      </c>
      <c r="F7173" s="6"/>
      <c r="G7173" s="5">
        <v>204</v>
      </c>
      <c r="H7173" s="32">
        <v>5.8823529411760003</v>
      </c>
      <c r="I7173" s="12">
        <v>16.176470588234999</v>
      </c>
      <c r="J7173" s="12">
        <v>50.980392156862997</v>
      </c>
      <c r="K7173" s="33">
        <v>22.058823529411999</v>
      </c>
      <c r="L7173" s="34">
        <v>4.9019607843140003</v>
      </c>
    </row>
    <row r="7174" spans="2:12" x14ac:dyDescent="0.2">
      <c r="D7174" s="175"/>
      <c r="E7174" s="4" t="s">
        <v>44</v>
      </c>
      <c r="F7174" s="6"/>
      <c r="G7174" s="5">
        <v>223</v>
      </c>
      <c r="H7174" s="32">
        <v>6.27802690583</v>
      </c>
      <c r="I7174" s="12">
        <v>13.90134529148</v>
      </c>
      <c r="J7174" s="28">
        <v>57.847533632287004</v>
      </c>
      <c r="K7174" s="61">
        <v>14.798206278026999</v>
      </c>
      <c r="L7174" s="34">
        <v>7.1748878923769999</v>
      </c>
    </row>
    <row r="7175" spans="2:12" x14ac:dyDescent="0.2">
      <c r="D7175" s="176"/>
      <c r="E7175" s="59" t="s">
        <v>45</v>
      </c>
      <c r="F7175" s="60"/>
      <c r="G7175" s="56">
        <v>170</v>
      </c>
      <c r="H7175" s="83">
        <v>5.8823529411760003</v>
      </c>
      <c r="I7175" s="47">
        <v>12.941176470587999</v>
      </c>
      <c r="J7175" s="102">
        <v>57.058823529412003</v>
      </c>
      <c r="K7175" s="92">
        <v>15.294117647059</v>
      </c>
      <c r="L7175" s="85">
        <v>8.8235294117649996</v>
      </c>
    </row>
    <row r="7177" spans="2:12" x14ac:dyDescent="0.2">
      <c r="B7177" s="43" t="str">
        <f xml:space="preserve"> HYPERLINK("#'目次'!B266", "[260]")</f>
        <v>[260]</v>
      </c>
      <c r="C7177" s="31" t="s">
        <v>477</v>
      </c>
    </row>
    <row r="7181" spans="2:12" ht="24" x14ac:dyDescent="0.2">
      <c r="D7181" s="177"/>
      <c r="E7181" s="178"/>
      <c r="F7181" s="178"/>
      <c r="G7181" s="40" t="s">
        <v>14</v>
      </c>
      <c r="H7181" s="42" t="s">
        <v>451</v>
      </c>
      <c r="I7181" s="15" t="s">
        <v>452</v>
      </c>
      <c r="J7181" s="15" t="s">
        <v>453</v>
      </c>
      <c r="K7181" s="15" t="s">
        <v>420</v>
      </c>
      <c r="L7181" s="44" t="s">
        <v>17</v>
      </c>
    </row>
    <row r="7182" spans="2:12" x14ac:dyDescent="0.2">
      <c r="D7182" s="179"/>
      <c r="E7182" s="180"/>
      <c r="F7182" s="180"/>
      <c r="G7182" s="39"/>
      <c r="H7182" s="41"/>
      <c r="I7182" s="14"/>
      <c r="J7182" s="14"/>
      <c r="K7182" s="14"/>
      <c r="L7182" s="38"/>
    </row>
    <row r="7183" spans="2:12" x14ac:dyDescent="0.2">
      <c r="D7183" s="58"/>
      <c r="E7183" s="53" t="s">
        <v>14</v>
      </c>
      <c r="F7183" s="52"/>
      <c r="G7183" s="37">
        <v>1222</v>
      </c>
      <c r="H7183" s="24">
        <v>6.1374795417349999</v>
      </c>
      <c r="I7183" s="24">
        <v>12.111292962357</v>
      </c>
      <c r="J7183" s="24">
        <v>48.036006546644998</v>
      </c>
      <c r="K7183" s="24">
        <v>28.968903436988999</v>
      </c>
      <c r="L7183" s="68">
        <v>4.7463175122749997</v>
      </c>
    </row>
    <row r="7184" spans="2:12" x14ac:dyDescent="0.2">
      <c r="D7184" s="174" t="s">
        <v>52</v>
      </c>
      <c r="E7184" s="20" t="s">
        <v>53</v>
      </c>
      <c r="F7184" s="22"/>
      <c r="G7184" s="21">
        <v>15</v>
      </c>
      <c r="H7184" s="143">
        <v>0</v>
      </c>
      <c r="I7184" s="19">
        <v>13.333333333333</v>
      </c>
      <c r="J7184" s="98">
        <v>33.333333333333002</v>
      </c>
      <c r="K7184" s="105">
        <v>46.666666666666998</v>
      </c>
      <c r="L7184" s="50">
        <v>6.666666666667</v>
      </c>
    </row>
    <row r="7185" spans="4:12" ht="24" x14ac:dyDescent="0.2">
      <c r="D7185" s="175"/>
      <c r="E7185" s="4" t="s">
        <v>54</v>
      </c>
      <c r="F7185" s="6"/>
      <c r="G7185" s="5">
        <v>122</v>
      </c>
      <c r="H7185" s="32">
        <v>7.3770491803280001</v>
      </c>
      <c r="I7185" s="12">
        <v>13.934426229508</v>
      </c>
      <c r="J7185" s="28">
        <v>53.278688524590002</v>
      </c>
      <c r="K7185" s="33">
        <v>21.311475409836</v>
      </c>
      <c r="L7185" s="34">
        <v>4.0983606557380003</v>
      </c>
    </row>
    <row r="7186" spans="4:12" x14ac:dyDescent="0.2">
      <c r="D7186" s="175"/>
      <c r="E7186" s="4" t="s">
        <v>55</v>
      </c>
      <c r="F7186" s="6"/>
      <c r="G7186" s="5">
        <v>43</v>
      </c>
      <c r="H7186" s="32">
        <v>6.9767441860470001</v>
      </c>
      <c r="I7186" s="12">
        <v>11.627906976744001</v>
      </c>
      <c r="J7186" s="28">
        <v>53.488372093023003</v>
      </c>
      <c r="K7186" s="12">
        <v>27.906976744186</v>
      </c>
      <c r="L7186" s="62">
        <v>0</v>
      </c>
    </row>
    <row r="7187" spans="4:12" x14ac:dyDescent="0.2">
      <c r="D7187" s="175"/>
      <c r="E7187" s="4" t="s">
        <v>56</v>
      </c>
      <c r="F7187" s="6"/>
      <c r="G7187" s="5">
        <v>60</v>
      </c>
      <c r="H7187" s="32">
        <v>5</v>
      </c>
      <c r="I7187" s="12">
        <v>11.666666666667</v>
      </c>
      <c r="J7187" s="28">
        <v>53.333333333333002</v>
      </c>
      <c r="K7187" s="12">
        <v>28.333333333333002</v>
      </c>
      <c r="L7187" s="34">
        <v>1.666666666667</v>
      </c>
    </row>
    <row r="7188" spans="4:12" x14ac:dyDescent="0.2">
      <c r="D7188" s="175"/>
      <c r="E7188" s="4" t="s">
        <v>57</v>
      </c>
      <c r="F7188" s="6"/>
      <c r="G7188" s="5">
        <v>286</v>
      </c>
      <c r="H7188" s="32">
        <v>6.2937062937060002</v>
      </c>
      <c r="I7188" s="12">
        <v>14.335664335663999</v>
      </c>
      <c r="J7188" s="33">
        <v>40.20979020979</v>
      </c>
      <c r="K7188" s="28">
        <v>37.062937062937003</v>
      </c>
      <c r="L7188" s="34">
        <v>2.0979020979020002</v>
      </c>
    </row>
    <row r="7189" spans="4:12" x14ac:dyDescent="0.2">
      <c r="D7189" s="175"/>
      <c r="E7189" s="4" t="s">
        <v>58</v>
      </c>
      <c r="F7189" s="6"/>
      <c r="G7189" s="5">
        <v>129</v>
      </c>
      <c r="H7189" s="32">
        <v>9.3023255813949994</v>
      </c>
      <c r="I7189" s="33">
        <v>4.6511627906979998</v>
      </c>
      <c r="J7189" s="12">
        <v>44.186046511628</v>
      </c>
      <c r="K7189" s="28">
        <v>37.209302325581</v>
      </c>
      <c r="L7189" s="34">
        <v>4.6511627906979998</v>
      </c>
    </row>
    <row r="7190" spans="4:12" x14ac:dyDescent="0.2">
      <c r="D7190" s="175"/>
      <c r="E7190" s="4" t="s">
        <v>59</v>
      </c>
      <c r="F7190" s="6"/>
      <c r="G7190" s="5">
        <v>195</v>
      </c>
      <c r="H7190" s="32">
        <v>6.1538461538459996</v>
      </c>
      <c r="I7190" s="12">
        <v>13.846153846153999</v>
      </c>
      <c r="J7190" s="12">
        <v>47.692307692307999</v>
      </c>
      <c r="K7190" s="12">
        <v>27.179487179487001</v>
      </c>
      <c r="L7190" s="34">
        <v>5.1282051282049999</v>
      </c>
    </row>
    <row r="7191" spans="4:12" x14ac:dyDescent="0.2">
      <c r="D7191" s="175"/>
      <c r="E7191" s="4" t="s">
        <v>60</v>
      </c>
      <c r="F7191" s="6"/>
      <c r="G7191" s="5">
        <v>176</v>
      </c>
      <c r="H7191" s="32">
        <v>3.9772727272730002</v>
      </c>
      <c r="I7191" s="12">
        <v>14.204545454545</v>
      </c>
      <c r="J7191" s="28">
        <v>56.818181818181998</v>
      </c>
      <c r="K7191" s="61">
        <v>16.477272727273</v>
      </c>
      <c r="L7191" s="34">
        <v>8.5227272727269998</v>
      </c>
    </row>
    <row r="7192" spans="4:12" x14ac:dyDescent="0.2">
      <c r="D7192" s="175"/>
      <c r="E7192" s="4" t="s">
        <v>61</v>
      </c>
      <c r="F7192" s="6"/>
      <c r="G7192" s="5">
        <v>78</v>
      </c>
      <c r="H7192" s="32">
        <v>2.564102564103</v>
      </c>
      <c r="I7192" s="33">
        <v>6.4102564102560002</v>
      </c>
      <c r="J7192" s="33">
        <v>41.025641025641001</v>
      </c>
      <c r="K7192" s="49">
        <v>46.153846153845997</v>
      </c>
      <c r="L7192" s="34">
        <v>3.8461538461539999</v>
      </c>
    </row>
    <row r="7193" spans="4:12" x14ac:dyDescent="0.2">
      <c r="D7193" s="175"/>
      <c r="E7193" s="4" t="s">
        <v>62</v>
      </c>
      <c r="F7193" s="6"/>
      <c r="G7193" s="5">
        <v>113</v>
      </c>
      <c r="H7193" s="32">
        <v>7.964601769912</v>
      </c>
      <c r="I7193" s="12">
        <v>11.504424778761001</v>
      </c>
      <c r="J7193" s="28">
        <v>56.637168141593001</v>
      </c>
      <c r="K7193" s="61">
        <v>17.699115044248</v>
      </c>
      <c r="L7193" s="34">
        <v>6.194690265487</v>
      </c>
    </row>
    <row r="7194" spans="4:12" x14ac:dyDescent="0.2">
      <c r="D7194" s="174" t="s">
        <v>63</v>
      </c>
      <c r="E7194" s="20" t="s">
        <v>64</v>
      </c>
      <c r="F7194" s="22"/>
      <c r="G7194" s="21">
        <v>234</v>
      </c>
      <c r="H7194" s="51">
        <v>5.9829059829059998</v>
      </c>
      <c r="I7194" s="19">
        <v>10.683760683760999</v>
      </c>
      <c r="J7194" s="19">
        <v>51.282051282051</v>
      </c>
      <c r="K7194" s="78">
        <v>23.931623931623999</v>
      </c>
      <c r="L7194" s="50">
        <v>8.1196581196580002</v>
      </c>
    </row>
    <row r="7195" spans="4:12" x14ac:dyDescent="0.2">
      <c r="D7195" s="175"/>
      <c r="E7195" s="4" t="s">
        <v>65</v>
      </c>
      <c r="F7195" s="6"/>
      <c r="G7195" s="5">
        <v>172</v>
      </c>
      <c r="H7195" s="32">
        <v>2.9069767441860002</v>
      </c>
      <c r="I7195" s="12">
        <v>10.465116279069999</v>
      </c>
      <c r="J7195" s="12">
        <v>50.581395348836999</v>
      </c>
      <c r="K7195" s="12">
        <v>29.069767441860002</v>
      </c>
      <c r="L7195" s="34">
        <v>6.9767441860470001</v>
      </c>
    </row>
    <row r="7196" spans="4:12" x14ac:dyDescent="0.2">
      <c r="D7196" s="175"/>
      <c r="E7196" s="4" t="s">
        <v>66</v>
      </c>
      <c r="F7196" s="6"/>
      <c r="G7196" s="5">
        <v>165</v>
      </c>
      <c r="H7196" s="32">
        <v>7.2727272727269998</v>
      </c>
      <c r="I7196" s="12">
        <v>13.333333333333</v>
      </c>
      <c r="J7196" s="12">
        <v>49.696969696970001</v>
      </c>
      <c r="K7196" s="12">
        <v>26.060606060605998</v>
      </c>
      <c r="L7196" s="34">
        <v>3.636363636364</v>
      </c>
    </row>
    <row r="7197" spans="4:12" x14ac:dyDescent="0.2">
      <c r="D7197" s="175"/>
      <c r="E7197" s="4" t="s">
        <v>67</v>
      </c>
      <c r="F7197" s="6"/>
      <c r="G7197" s="5">
        <v>158</v>
      </c>
      <c r="H7197" s="32">
        <v>7.5949367088609998</v>
      </c>
      <c r="I7197" s="12">
        <v>14.556962025316</v>
      </c>
      <c r="J7197" s="12">
        <v>43.670886075948999</v>
      </c>
      <c r="K7197" s="12">
        <v>30.379746835443001</v>
      </c>
      <c r="L7197" s="34">
        <v>3.7974683544299999</v>
      </c>
    </row>
    <row r="7198" spans="4:12" x14ac:dyDescent="0.2">
      <c r="D7198" s="175"/>
      <c r="E7198" s="4" t="s">
        <v>68</v>
      </c>
      <c r="F7198" s="6"/>
      <c r="G7198" s="5">
        <v>112</v>
      </c>
      <c r="H7198" s="32">
        <v>8.9285714285710007</v>
      </c>
      <c r="I7198" s="12">
        <v>10.714285714286</v>
      </c>
      <c r="J7198" s="12">
        <v>48.214285714286</v>
      </c>
      <c r="K7198" s="12">
        <v>29.464285714286</v>
      </c>
      <c r="L7198" s="34">
        <v>2.6785714285709998</v>
      </c>
    </row>
    <row r="7199" spans="4:12" x14ac:dyDescent="0.2">
      <c r="D7199" s="175"/>
      <c r="E7199" s="4" t="s">
        <v>69</v>
      </c>
      <c r="F7199" s="6"/>
      <c r="G7199" s="5">
        <v>92</v>
      </c>
      <c r="H7199" s="32">
        <v>7.6086956521740001</v>
      </c>
      <c r="I7199" s="12">
        <v>14.130434782609001</v>
      </c>
      <c r="J7199" s="61">
        <v>36.956521739129997</v>
      </c>
      <c r="K7199" s="49">
        <v>39.130434782609001</v>
      </c>
      <c r="L7199" s="34">
        <v>2.1739130434780001</v>
      </c>
    </row>
    <row r="7200" spans="4:12" x14ac:dyDescent="0.2">
      <c r="D7200" s="175"/>
      <c r="E7200" s="4" t="s">
        <v>70</v>
      </c>
      <c r="F7200" s="6"/>
      <c r="G7200" s="5">
        <v>131</v>
      </c>
      <c r="H7200" s="32">
        <v>4.5801526717560002</v>
      </c>
      <c r="I7200" s="12">
        <v>13.740458015267</v>
      </c>
      <c r="J7200" s="12">
        <v>51.145038167938999</v>
      </c>
      <c r="K7200" s="12">
        <v>29.770992366411999</v>
      </c>
      <c r="L7200" s="34">
        <v>0.76335877862599999</v>
      </c>
    </row>
    <row r="7201" spans="2:12" x14ac:dyDescent="0.2">
      <c r="D7201" s="175"/>
      <c r="E7201" s="4" t="s">
        <v>71</v>
      </c>
      <c r="F7201" s="6"/>
      <c r="G7201" s="5">
        <v>71</v>
      </c>
      <c r="H7201" s="32">
        <v>7.0422535211269999</v>
      </c>
      <c r="I7201" s="12">
        <v>14.084507042254</v>
      </c>
      <c r="J7201" s="12">
        <v>47.887323943661997</v>
      </c>
      <c r="K7201" s="12">
        <v>29.577464788732001</v>
      </c>
      <c r="L7201" s="34">
        <v>1.4084507042250001</v>
      </c>
    </row>
    <row r="7202" spans="2:12" x14ac:dyDescent="0.2">
      <c r="D7202" s="176"/>
      <c r="E7202" s="59" t="s">
        <v>72</v>
      </c>
      <c r="F7202" s="60"/>
      <c r="G7202" s="56">
        <v>70</v>
      </c>
      <c r="H7202" s="83">
        <v>5.7142857142860004</v>
      </c>
      <c r="I7202" s="47">
        <v>10</v>
      </c>
      <c r="J7202" s="47">
        <v>50</v>
      </c>
      <c r="K7202" s="47">
        <v>30</v>
      </c>
      <c r="L7202" s="85">
        <v>4.2857142857139996</v>
      </c>
    </row>
    <row r="7204" spans="2:12" x14ac:dyDescent="0.2">
      <c r="B7204" s="43" t="str">
        <f xml:space="preserve"> HYPERLINK("#'目次'!B267", "[261]")</f>
        <v>[261]</v>
      </c>
      <c r="C7204" s="31" t="s">
        <v>477</v>
      </c>
    </row>
    <row r="7207" spans="2:12" x14ac:dyDescent="0.2">
      <c r="C7207" s="31" t="s">
        <v>75</v>
      </c>
    </row>
    <row r="7208" spans="2:12" ht="24" x14ac:dyDescent="0.2">
      <c r="D7208" s="177"/>
      <c r="E7208" s="178"/>
      <c r="F7208" s="178"/>
      <c r="G7208" s="40" t="s">
        <v>14</v>
      </c>
      <c r="H7208" s="42" t="s">
        <v>451</v>
      </c>
      <c r="I7208" s="15" t="s">
        <v>452</v>
      </c>
      <c r="J7208" s="15" t="s">
        <v>453</v>
      </c>
      <c r="K7208" s="15" t="s">
        <v>420</v>
      </c>
      <c r="L7208" s="44" t="s">
        <v>17</v>
      </c>
    </row>
    <row r="7209" spans="2:12" x14ac:dyDescent="0.2">
      <c r="D7209" s="179"/>
      <c r="E7209" s="180"/>
      <c r="F7209" s="180"/>
      <c r="G7209" s="39"/>
      <c r="H7209" s="41"/>
      <c r="I7209" s="14"/>
      <c r="J7209" s="14"/>
      <c r="K7209" s="14"/>
      <c r="L7209" s="38"/>
    </row>
    <row r="7210" spans="2:12" x14ac:dyDescent="0.2">
      <c r="D7210" s="58"/>
      <c r="E7210" s="53" t="s">
        <v>14</v>
      </c>
      <c r="F7210" s="52"/>
      <c r="G7210" s="37">
        <v>1222</v>
      </c>
      <c r="H7210" s="24">
        <v>6.1374795417349999</v>
      </c>
      <c r="I7210" s="24">
        <v>12.111292962357</v>
      </c>
      <c r="J7210" s="24">
        <v>48.036006546644998</v>
      </c>
      <c r="K7210" s="24">
        <v>28.968903436988999</v>
      </c>
      <c r="L7210" s="68">
        <v>4.7463175122749997</v>
      </c>
    </row>
    <row r="7211" spans="2:12" x14ac:dyDescent="0.2">
      <c r="D7211" s="174" t="s">
        <v>36</v>
      </c>
      <c r="E7211" s="20" t="s">
        <v>76</v>
      </c>
      <c r="F7211" s="22"/>
      <c r="G7211" s="21">
        <v>629</v>
      </c>
      <c r="H7211" s="51">
        <v>8.5850556438790004</v>
      </c>
      <c r="I7211" s="19">
        <v>12.082670906200001</v>
      </c>
      <c r="J7211" s="19">
        <v>47.376788553258997</v>
      </c>
      <c r="K7211" s="19">
        <v>28.139904610493002</v>
      </c>
      <c r="L7211" s="50">
        <v>3.8155802861689998</v>
      </c>
    </row>
    <row r="7212" spans="2:12" x14ac:dyDescent="0.2">
      <c r="D7212" s="175"/>
      <c r="E7212" s="4" t="s">
        <v>39</v>
      </c>
      <c r="F7212" s="6"/>
      <c r="G7212" s="5">
        <v>37</v>
      </c>
      <c r="H7212" s="32">
        <v>2.7027027027030002</v>
      </c>
      <c r="I7212" s="12">
        <v>8.1081081081080004</v>
      </c>
      <c r="J7212" s="12">
        <v>43.243243243243001</v>
      </c>
      <c r="K7212" s="49">
        <v>43.243243243243001</v>
      </c>
      <c r="L7212" s="34">
        <v>2.7027027027030002</v>
      </c>
    </row>
    <row r="7213" spans="2:12" x14ac:dyDescent="0.2">
      <c r="D7213" s="175"/>
      <c r="E7213" s="4" t="s">
        <v>40</v>
      </c>
      <c r="F7213" s="6"/>
      <c r="G7213" s="5">
        <v>73</v>
      </c>
      <c r="H7213" s="32">
        <v>9.5890410958899999</v>
      </c>
      <c r="I7213" s="12">
        <v>8.2191780821920002</v>
      </c>
      <c r="J7213" s="61">
        <v>32.876712328766999</v>
      </c>
      <c r="K7213" s="49">
        <v>45.205479452055002</v>
      </c>
      <c r="L7213" s="34">
        <v>4.1095890410960001</v>
      </c>
    </row>
    <row r="7214" spans="2:12" x14ac:dyDescent="0.2">
      <c r="D7214" s="175"/>
      <c r="E7214" s="4" t="s">
        <v>41</v>
      </c>
      <c r="F7214" s="6"/>
      <c r="G7214" s="5">
        <v>108</v>
      </c>
      <c r="H7214" s="32">
        <v>4.6296296296300001</v>
      </c>
      <c r="I7214" s="12">
        <v>12.962962962962999</v>
      </c>
      <c r="J7214" s="33">
        <v>39.814814814815001</v>
      </c>
      <c r="K7214" s="49">
        <v>40.740740740741003</v>
      </c>
      <c r="L7214" s="34">
        <v>1.851851851852</v>
      </c>
    </row>
    <row r="7215" spans="2:12" x14ac:dyDescent="0.2">
      <c r="D7215" s="175"/>
      <c r="E7215" s="4" t="s">
        <v>42</v>
      </c>
      <c r="F7215" s="6"/>
      <c r="G7215" s="5">
        <v>113</v>
      </c>
      <c r="H7215" s="75">
        <v>14.159292035398</v>
      </c>
      <c r="I7215" s="12">
        <v>10.619469026549</v>
      </c>
      <c r="J7215" s="12">
        <v>44.247787610619</v>
      </c>
      <c r="K7215" s="12">
        <v>30.088495575221</v>
      </c>
      <c r="L7215" s="34">
        <v>0.88495575221199996</v>
      </c>
    </row>
    <row r="7216" spans="2:12" x14ac:dyDescent="0.2">
      <c r="D7216" s="175"/>
      <c r="E7216" s="4" t="s">
        <v>43</v>
      </c>
      <c r="F7216" s="6"/>
      <c r="G7216" s="5">
        <v>101</v>
      </c>
      <c r="H7216" s="32">
        <v>8.9108910891090005</v>
      </c>
      <c r="I7216" s="12">
        <v>13.861386138614</v>
      </c>
      <c r="J7216" s="12">
        <v>48.514851485149002</v>
      </c>
      <c r="K7216" s="12">
        <v>25.742574257426</v>
      </c>
      <c r="L7216" s="34">
        <v>2.970297029703</v>
      </c>
    </row>
    <row r="7217" spans="2:12" x14ac:dyDescent="0.2">
      <c r="D7217" s="175"/>
      <c r="E7217" s="4" t="s">
        <v>44</v>
      </c>
      <c r="F7217" s="6"/>
      <c r="G7217" s="5">
        <v>114</v>
      </c>
      <c r="H7217" s="32">
        <v>8.7719298245609991</v>
      </c>
      <c r="I7217" s="12">
        <v>11.403508771929999</v>
      </c>
      <c r="J7217" s="49">
        <v>58.771929824560999</v>
      </c>
      <c r="K7217" s="61">
        <v>13.157894736842</v>
      </c>
      <c r="L7217" s="34">
        <v>7.8947368421049999</v>
      </c>
    </row>
    <row r="7218" spans="2:12" x14ac:dyDescent="0.2">
      <c r="D7218" s="175"/>
      <c r="E7218" s="4" t="s">
        <v>45</v>
      </c>
      <c r="F7218" s="6"/>
      <c r="G7218" s="5">
        <v>83</v>
      </c>
      <c r="H7218" s="32">
        <v>7.2289156626509996</v>
      </c>
      <c r="I7218" s="12">
        <v>16.867469879518001</v>
      </c>
      <c r="J7218" s="49">
        <v>59.036144578312999</v>
      </c>
      <c r="K7218" s="61">
        <v>10.843373493975999</v>
      </c>
      <c r="L7218" s="34">
        <v>6.0240963855420002</v>
      </c>
    </row>
    <row r="7219" spans="2:12" x14ac:dyDescent="0.2">
      <c r="D7219" s="174" t="s">
        <v>37</v>
      </c>
      <c r="E7219" s="20" t="s">
        <v>77</v>
      </c>
      <c r="F7219" s="22"/>
      <c r="G7219" s="21">
        <v>593</v>
      </c>
      <c r="H7219" s="51">
        <v>3.5413153457000002</v>
      </c>
      <c r="I7219" s="19">
        <v>12.141652613828001</v>
      </c>
      <c r="J7219" s="19">
        <v>48.735244519393</v>
      </c>
      <c r="K7219" s="19">
        <v>29.848229342326999</v>
      </c>
      <c r="L7219" s="50">
        <v>5.7335581787520002</v>
      </c>
    </row>
    <row r="7220" spans="2:12" x14ac:dyDescent="0.2">
      <c r="D7220" s="175"/>
      <c r="E7220" s="4" t="s">
        <v>39</v>
      </c>
      <c r="F7220" s="6"/>
      <c r="G7220" s="5">
        <v>27</v>
      </c>
      <c r="H7220" s="133">
        <v>0</v>
      </c>
      <c r="I7220" s="33">
        <v>3.7037037037039999</v>
      </c>
      <c r="J7220" s="12">
        <v>44.444444444444002</v>
      </c>
      <c r="K7220" s="49">
        <v>44.444444444444002</v>
      </c>
      <c r="L7220" s="34">
        <v>7.4074074074069998</v>
      </c>
    </row>
    <row r="7221" spans="2:12" x14ac:dyDescent="0.2">
      <c r="D7221" s="175"/>
      <c r="E7221" s="4" t="s">
        <v>40</v>
      </c>
      <c r="F7221" s="6"/>
      <c r="G7221" s="5">
        <v>74</v>
      </c>
      <c r="H7221" s="32">
        <v>5.4054054054050003</v>
      </c>
      <c r="I7221" s="33">
        <v>4.0540540540540002</v>
      </c>
      <c r="J7221" s="61">
        <v>29.72972972973</v>
      </c>
      <c r="K7221" s="49">
        <v>58.108108108107999</v>
      </c>
      <c r="L7221" s="34">
        <v>2.7027027027030002</v>
      </c>
    </row>
    <row r="7222" spans="2:12" x14ac:dyDescent="0.2">
      <c r="D7222" s="175"/>
      <c r="E7222" s="4" t="s">
        <v>41</v>
      </c>
      <c r="F7222" s="6"/>
      <c r="G7222" s="5">
        <v>96</v>
      </c>
      <c r="H7222" s="32">
        <v>2.083333333333</v>
      </c>
      <c r="I7222" s="33">
        <v>6.25</v>
      </c>
      <c r="J7222" s="12">
        <v>50</v>
      </c>
      <c r="K7222" s="49">
        <v>40.625</v>
      </c>
      <c r="L7222" s="34">
        <v>1.041666666667</v>
      </c>
    </row>
    <row r="7223" spans="2:12" x14ac:dyDescent="0.2">
      <c r="D7223" s="175"/>
      <c r="E7223" s="4" t="s">
        <v>42</v>
      </c>
      <c r="F7223" s="6"/>
      <c r="G7223" s="5">
        <v>97</v>
      </c>
      <c r="H7223" s="32">
        <v>4.1237113402060004</v>
      </c>
      <c r="I7223" s="28">
        <v>17.525773195875999</v>
      </c>
      <c r="J7223" s="12">
        <v>43.298969072165001</v>
      </c>
      <c r="K7223" s="12">
        <v>29.896907216494998</v>
      </c>
      <c r="L7223" s="34">
        <v>5.1546391752579996</v>
      </c>
    </row>
    <row r="7224" spans="2:12" x14ac:dyDescent="0.2">
      <c r="D7224" s="175"/>
      <c r="E7224" s="4" t="s">
        <v>43</v>
      </c>
      <c r="F7224" s="6"/>
      <c r="G7224" s="5">
        <v>103</v>
      </c>
      <c r="H7224" s="32">
        <v>2.9126213592229999</v>
      </c>
      <c r="I7224" s="28">
        <v>18.446601941748</v>
      </c>
      <c r="J7224" s="28">
        <v>53.398058252426999</v>
      </c>
      <c r="K7224" s="61">
        <v>18.446601941748</v>
      </c>
      <c r="L7224" s="34">
        <v>6.796116504854</v>
      </c>
    </row>
    <row r="7225" spans="2:12" x14ac:dyDescent="0.2">
      <c r="D7225" s="175"/>
      <c r="E7225" s="4" t="s">
        <v>44</v>
      </c>
      <c r="F7225" s="6"/>
      <c r="G7225" s="5">
        <v>109</v>
      </c>
      <c r="H7225" s="32">
        <v>3.669724770642</v>
      </c>
      <c r="I7225" s="12">
        <v>16.513761467889999</v>
      </c>
      <c r="J7225" s="28">
        <v>56.880733944954002</v>
      </c>
      <c r="K7225" s="61">
        <v>16.513761467889999</v>
      </c>
      <c r="L7225" s="34">
        <v>6.4220183486240003</v>
      </c>
    </row>
    <row r="7226" spans="2:12" x14ac:dyDescent="0.2">
      <c r="D7226" s="176"/>
      <c r="E7226" s="59" t="s">
        <v>45</v>
      </c>
      <c r="F7226" s="60"/>
      <c r="G7226" s="56">
        <v>87</v>
      </c>
      <c r="H7226" s="83">
        <v>4.5977011494250002</v>
      </c>
      <c r="I7226" s="47">
        <v>9.1954022988510005</v>
      </c>
      <c r="J7226" s="102">
        <v>55.172413793102997</v>
      </c>
      <c r="K7226" s="95">
        <v>19.540229885056998</v>
      </c>
      <c r="L7226" s="112">
        <v>11.494252873562999</v>
      </c>
    </row>
    <row r="7228" spans="2:12" x14ac:dyDescent="0.2">
      <c r="B7228" s="43" t="str">
        <f xml:space="preserve"> HYPERLINK("#'目次'!B268", "[262]")</f>
        <v>[262]</v>
      </c>
      <c r="C7228" s="31" t="s">
        <v>480</v>
      </c>
    </row>
    <row r="7232" spans="2:12" ht="24" x14ac:dyDescent="0.2">
      <c r="D7232" s="177"/>
      <c r="E7232" s="178"/>
      <c r="F7232" s="178"/>
      <c r="G7232" s="40" t="s">
        <v>14</v>
      </c>
      <c r="H7232" s="42" t="s">
        <v>451</v>
      </c>
      <c r="I7232" s="15" t="s">
        <v>452</v>
      </c>
      <c r="J7232" s="15" t="s">
        <v>453</v>
      </c>
      <c r="K7232" s="15" t="s">
        <v>420</v>
      </c>
      <c r="L7232" s="44" t="s">
        <v>17</v>
      </c>
    </row>
    <row r="7233" spans="4:12" x14ac:dyDescent="0.2">
      <c r="D7233" s="179"/>
      <c r="E7233" s="180"/>
      <c r="F7233" s="180"/>
      <c r="G7233" s="39"/>
      <c r="H7233" s="41"/>
      <c r="I7233" s="14"/>
      <c r="J7233" s="14"/>
      <c r="K7233" s="14"/>
      <c r="L7233" s="38"/>
    </row>
    <row r="7234" spans="4:12" x14ac:dyDescent="0.2">
      <c r="D7234" s="58"/>
      <c r="E7234" s="53" t="s">
        <v>14</v>
      </c>
      <c r="F7234" s="52"/>
      <c r="G7234" s="37">
        <v>1222</v>
      </c>
      <c r="H7234" s="24">
        <v>10.720130932897</v>
      </c>
      <c r="I7234" s="24">
        <v>19.230769230768999</v>
      </c>
      <c r="J7234" s="24">
        <v>39.607201309329</v>
      </c>
      <c r="K7234" s="24">
        <v>26.268412438624999</v>
      </c>
      <c r="L7234" s="68">
        <v>4.1734860883799998</v>
      </c>
    </row>
    <row r="7235" spans="4:12" x14ac:dyDescent="0.2">
      <c r="D7235" s="174" t="s">
        <v>18</v>
      </c>
      <c r="E7235" s="20" t="s">
        <v>19</v>
      </c>
      <c r="F7235" s="22"/>
      <c r="G7235" s="21">
        <v>57</v>
      </c>
      <c r="H7235" s="51">
        <v>12.280701754386</v>
      </c>
      <c r="I7235" s="78">
        <v>10.526315789473999</v>
      </c>
      <c r="J7235" s="88">
        <v>49.122807017543998</v>
      </c>
      <c r="K7235" s="78">
        <v>21.052631578947</v>
      </c>
      <c r="L7235" s="50">
        <v>7.0175438596489998</v>
      </c>
    </row>
    <row r="7236" spans="4:12" x14ac:dyDescent="0.2">
      <c r="D7236" s="175"/>
      <c r="E7236" s="4" t="s">
        <v>20</v>
      </c>
      <c r="F7236" s="6"/>
      <c r="G7236" s="5">
        <v>84</v>
      </c>
      <c r="H7236" s="32">
        <v>13.095238095238001</v>
      </c>
      <c r="I7236" s="12">
        <v>21.428571428571001</v>
      </c>
      <c r="J7236" s="33">
        <v>30.952380952380999</v>
      </c>
      <c r="K7236" s="12">
        <v>28.571428571428999</v>
      </c>
      <c r="L7236" s="34">
        <v>5.9523809523809996</v>
      </c>
    </row>
    <row r="7237" spans="4:12" x14ac:dyDescent="0.2">
      <c r="D7237" s="175"/>
      <c r="E7237" s="4" t="s">
        <v>21</v>
      </c>
      <c r="F7237" s="6"/>
      <c r="G7237" s="5">
        <v>487</v>
      </c>
      <c r="H7237" s="32">
        <v>11.70431211499</v>
      </c>
      <c r="I7237" s="12">
        <v>18.480492813142</v>
      </c>
      <c r="J7237" s="12">
        <v>38.193018480493002</v>
      </c>
      <c r="K7237" s="12">
        <v>28.542094455851998</v>
      </c>
      <c r="L7237" s="34">
        <v>3.080082135524</v>
      </c>
    </row>
    <row r="7238" spans="4:12" x14ac:dyDescent="0.2">
      <c r="D7238" s="175"/>
      <c r="E7238" s="4" t="s">
        <v>22</v>
      </c>
      <c r="F7238" s="6"/>
      <c r="G7238" s="5">
        <v>35</v>
      </c>
      <c r="H7238" s="77">
        <v>5.7142857142860004</v>
      </c>
      <c r="I7238" s="12">
        <v>17.142857142857</v>
      </c>
      <c r="J7238" s="12">
        <v>42.857142857143003</v>
      </c>
      <c r="K7238" s="12">
        <v>28.571428571428999</v>
      </c>
      <c r="L7238" s="34">
        <v>5.7142857142860004</v>
      </c>
    </row>
    <row r="7239" spans="4:12" x14ac:dyDescent="0.2">
      <c r="D7239" s="175"/>
      <c r="E7239" s="4" t="s">
        <v>23</v>
      </c>
      <c r="F7239" s="6"/>
      <c r="G7239" s="5">
        <v>143</v>
      </c>
      <c r="H7239" s="32">
        <v>7.6923076923079998</v>
      </c>
      <c r="I7239" s="12">
        <v>18.181818181817999</v>
      </c>
      <c r="J7239" s="12">
        <v>44.055944055944003</v>
      </c>
      <c r="K7239" s="12">
        <v>27.272727272727</v>
      </c>
      <c r="L7239" s="34">
        <v>2.797202797203</v>
      </c>
    </row>
    <row r="7240" spans="4:12" x14ac:dyDescent="0.2">
      <c r="D7240" s="175"/>
      <c r="E7240" s="4" t="s">
        <v>24</v>
      </c>
      <c r="F7240" s="6"/>
      <c r="G7240" s="5">
        <v>187</v>
      </c>
      <c r="H7240" s="32">
        <v>11.229946524063999</v>
      </c>
      <c r="I7240" s="12">
        <v>21.925133689839999</v>
      </c>
      <c r="J7240" s="12">
        <v>43.850267379679003</v>
      </c>
      <c r="K7240" s="33">
        <v>19.251336898396001</v>
      </c>
      <c r="L7240" s="34">
        <v>3.7433155080209999</v>
      </c>
    </row>
    <row r="7241" spans="4:12" x14ac:dyDescent="0.2">
      <c r="D7241" s="175"/>
      <c r="E7241" s="4" t="s">
        <v>25</v>
      </c>
      <c r="F7241" s="6"/>
      <c r="G7241" s="5">
        <v>71</v>
      </c>
      <c r="H7241" s="32">
        <v>11.267605633803001</v>
      </c>
      <c r="I7241" s="28">
        <v>25.352112676055999</v>
      </c>
      <c r="J7241" s="33">
        <v>30.985915492958</v>
      </c>
      <c r="K7241" s="12">
        <v>29.577464788732001</v>
      </c>
      <c r="L7241" s="34">
        <v>2.8169014084509998</v>
      </c>
    </row>
    <row r="7242" spans="4:12" x14ac:dyDescent="0.2">
      <c r="D7242" s="175"/>
      <c r="E7242" s="4" t="s">
        <v>26</v>
      </c>
      <c r="F7242" s="6"/>
      <c r="G7242" s="5">
        <v>30</v>
      </c>
      <c r="H7242" s="32">
        <v>13.333333333333</v>
      </c>
      <c r="I7242" s="33">
        <v>13.333333333333</v>
      </c>
      <c r="J7242" s="28">
        <v>46.666666666666998</v>
      </c>
      <c r="K7242" s="33">
        <v>20</v>
      </c>
      <c r="L7242" s="34">
        <v>6.666666666667</v>
      </c>
    </row>
    <row r="7243" spans="4:12" x14ac:dyDescent="0.2">
      <c r="D7243" s="175"/>
      <c r="E7243" s="4" t="s">
        <v>27</v>
      </c>
      <c r="F7243" s="6"/>
      <c r="G7243" s="5">
        <v>70</v>
      </c>
      <c r="H7243" s="32">
        <v>8.5714285714289993</v>
      </c>
      <c r="I7243" s="12">
        <v>18.571428571428999</v>
      </c>
      <c r="J7243" s="12">
        <v>37.142857142856997</v>
      </c>
      <c r="K7243" s="12">
        <v>27.142857142857</v>
      </c>
      <c r="L7243" s="34">
        <v>8.5714285714289993</v>
      </c>
    </row>
    <row r="7244" spans="4:12" x14ac:dyDescent="0.2">
      <c r="D7244" s="175"/>
      <c r="E7244" s="4" t="s">
        <v>28</v>
      </c>
      <c r="F7244" s="6"/>
      <c r="G7244" s="5">
        <v>51</v>
      </c>
      <c r="H7244" s="32">
        <v>7.8431372549020004</v>
      </c>
      <c r="I7244" s="28">
        <v>25.490196078431001</v>
      </c>
      <c r="J7244" s="12">
        <v>37.254901960783997</v>
      </c>
      <c r="K7244" s="12">
        <v>21.568627450979999</v>
      </c>
      <c r="L7244" s="34">
        <v>7.8431372549020004</v>
      </c>
    </row>
    <row r="7245" spans="4:12" x14ac:dyDescent="0.2">
      <c r="D7245" s="175"/>
      <c r="E7245" s="4" t="s">
        <v>29</v>
      </c>
      <c r="F7245" s="6"/>
      <c r="G7245" s="5">
        <v>7</v>
      </c>
      <c r="H7245" s="120">
        <v>0</v>
      </c>
      <c r="I7245" s="87">
        <v>0</v>
      </c>
      <c r="J7245" s="12">
        <v>42.857142857143003</v>
      </c>
      <c r="K7245" s="49">
        <v>57.142857142856997</v>
      </c>
      <c r="L7245" s="62">
        <v>0</v>
      </c>
    </row>
    <row r="7246" spans="4:12" x14ac:dyDescent="0.2">
      <c r="D7246" s="174" t="s">
        <v>30</v>
      </c>
      <c r="E7246" s="20" t="s">
        <v>31</v>
      </c>
      <c r="F7246" s="22"/>
      <c r="G7246" s="21">
        <v>393</v>
      </c>
      <c r="H7246" s="51">
        <v>12.468193384224</v>
      </c>
      <c r="I7246" s="19">
        <v>16.030534351145</v>
      </c>
      <c r="J7246" s="19">
        <v>39.440203562340997</v>
      </c>
      <c r="K7246" s="19">
        <v>29.516539440203999</v>
      </c>
      <c r="L7246" s="50">
        <v>2.5445292620869999</v>
      </c>
    </row>
    <row r="7247" spans="4:12" x14ac:dyDescent="0.2">
      <c r="D7247" s="175"/>
      <c r="E7247" s="4" t="s">
        <v>32</v>
      </c>
      <c r="F7247" s="6"/>
      <c r="G7247" s="5">
        <v>352</v>
      </c>
      <c r="H7247" s="32">
        <v>10.795454545455</v>
      </c>
      <c r="I7247" s="12">
        <v>19.318181818182001</v>
      </c>
      <c r="J7247" s="12">
        <v>41.477272727272997</v>
      </c>
      <c r="K7247" s="12">
        <v>23.295454545455001</v>
      </c>
      <c r="L7247" s="34">
        <v>5.113636363636</v>
      </c>
    </row>
    <row r="7248" spans="4:12" x14ac:dyDescent="0.2">
      <c r="D7248" s="175"/>
      <c r="E7248" s="4" t="s">
        <v>33</v>
      </c>
      <c r="F7248" s="6"/>
      <c r="G7248" s="5">
        <v>388</v>
      </c>
      <c r="H7248" s="32">
        <v>9.5360824742269994</v>
      </c>
      <c r="I7248" s="12">
        <v>22.938144329897</v>
      </c>
      <c r="J7248" s="12">
        <v>36.340206185566998</v>
      </c>
      <c r="K7248" s="12">
        <v>25.773195876289002</v>
      </c>
      <c r="L7248" s="34">
        <v>5.4123711340209999</v>
      </c>
    </row>
    <row r="7249" spans="2:12" x14ac:dyDescent="0.2">
      <c r="D7249" s="175"/>
      <c r="E7249" s="4" t="s">
        <v>34</v>
      </c>
      <c r="F7249" s="6"/>
      <c r="G7249" s="5">
        <v>89</v>
      </c>
      <c r="H7249" s="32">
        <v>7.8651685393259996</v>
      </c>
      <c r="I7249" s="12">
        <v>16.853932584270002</v>
      </c>
      <c r="J7249" s="28">
        <v>47.191011235955003</v>
      </c>
      <c r="K7249" s="12">
        <v>25.842696629212998</v>
      </c>
      <c r="L7249" s="34">
        <v>2.2471910112360001</v>
      </c>
    </row>
    <row r="7250" spans="2:12" x14ac:dyDescent="0.2">
      <c r="D7250" s="174" t="s">
        <v>35</v>
      </c>
      <c r="E7250" s="20" t="s">
        <v>36</v>
      </c>
      <c r="F7250" s="22"/>
      <c r="G7250" s="21">
        <v>629</v>
      </c>
      <c r="H7250" s="51">
        <v>12.718600953895001</v>
      </c>
      <c r="I7250" s="19">
        <v>19.872813990461001</v>
      </c>
      <c r="J7250" s="19">
        <v>38.314785373608998</v>
      </c>
      <c r="K7250" s="19">
        <v>25.755166931638001</v>
      </c>
      <c r="L7250" s="50">
        <v>3.3386327503970001</v>
      </c>
    </row>
    <row r="7251" spans="2:12" x14ac:dyDescent="0.2">
      <c r="D7251" s="175"/>
      <c r="E7251" s="4" t="s">
        <v>37</v>
      </c>
      <c r="F7251" s="6"/>
      <c r="G7251" s="5">
        <v>593</v>
      </c>
      <c r="H7251" s="32">
        <v>8.6003372681279995</v>
      </c>
      <c r="I7251" s="12">
        <v>18.549747048903999</v>
      </c>
      <c r="J7251" s="12">
        <v>40.978077571668997</v>
      </c>
      <c r="K7251" s="12">
        <v>26.812816188869999</v>
      </c>
      <c r="L7251" s="34">
        <v>5.0590219224280002</v>
      </c>
    </row>
    <row r="7252" spans="2:12" x14ac:dyDescent="0.2">
      <c r="D7252" s="174" t="s">
        <v>38</v>
      </c>
      <c r="E7252" s="20" t="s">
        <v>39</v>
      </c>
      <c r="F7252" s="22"/>
      <c r="G7252" s="21">
        <v>64</v>
      </c>
      <c r="H7252" s="134">
        <v>1.5625</v>
      </c>
      <c r="I7252" s="78">
        <v>10.9375</v>
      </c>
      <c r="J7252" s="19">
        <v>39.0625</v>
      </c>
      <c r="K7252" s="105">
        <v>43.75</v>
      </c>
      <c r="L7252" s="50">
        <v>4.6875</v>
      </c>
    </row>
    <row r="7253" spans="2:12" x14ac:dyDescent="0.2">
      <c r="D7253" s="175"/>
      <c r="E7253" s="4" t="s">
        <v>40</v>
      </c>
      <c r="F7253" s="6"/>
      <c r="G7253" s="5">
        <v>147</v>
      </c>
      <c r="H7253" s="32">
        <v>9.5238095238099998</v>
      </c>
      <c r="I7253" s="33">
        <v>9.5238095238099998</v>
      </c>
      <c r="J7253" s="33">
        <v>29.931972789115999</v>
      </c>
      <c r="K7253" s="49">
        <v>47.619047619047997</v>
      </c>
      <c r="L7253" s="34">
        <v>3.4013605442179999</v>
      </c>
    </row>
    <row r="7254" spans="2:12" x14ac:dyDescent="0.2">
      <c r="D7254" s="175"/>
      <c r="E7254" s="4" t="s">
        <v>41</v>
      </c>
      <c r="F7254" s="6"/>
      <c r="G7254" s="5">
        <v>204</v>
      </c>
      <c r="H7254" s="77">
        <v>4.9019607843140003</v>
      </c>
      <c r="I7254" s="12">
        <v>15.196078431373</v>
      </c>
      <c r="J7254" s="12">
        <v>39.215686274509999</v>
      </c>
      <c r="K7254" s="49">
        <v>39.215686274509999</v>
      </c>
      <c r="L7254" s="34">
        <v>1.4705882352940001</v>
      </c>
    </row>
    <row r="7255" spans="2:12" x14ac:dyDescent="0.2">
      <c r="D7255" s="175"/>
      <c r="E7255" s="4" t="s">
        <v>42</v>
      </c>
      <c r="F7255" s="6"/>
      <c r="G7255" s="5">
        <v>210</v>
      </c>
      <c r="H7255" s="32">
        <v>11.904761904761999</v>
      </c>
      <c r="I7255" s="12">
        <v>19.523809523810002</v>
      </c>
      <c r="J7255" s="12">
        <v>36.666666666666998</v>
      </c>
      <c r="K7255" s="12">
        <v>29.047619047619001</v>
      </c>
      <c r="L7255" s="34">
        <v>2.8571428571430002</v>
      </c>
    </row>
    <row r="7256" spans="2:12" x14ac:dyDescent="0.2">
      <c r="D7256" s="175"/>
      <c r="E7256" s="4" t="s">
        <v>43</v>
      </c>
      <c r="F7256" s="6"/>
      <c r="G7256" s="5">
        <v>204</v>
      </c>
      <c r="H7256" s="32">
        <v>11.764705882353001</v>
      </c>
      <c r="I7256" s="28">
        <v>25.980392156863001</v>
      </c>
      <c r="J7256" s="12">
        <v>40.196078431373003</v>
      </c>
      <c r="K7256" s="33">
        <v>18.137254901961001</v>
      </c>
      <c r="L7256" s="34">
        <v>3.9215686274510002</v>
      </c>
    </row>
    <row r="7257" spans="2:12" x14ac:dyDescent="0.2">
      <c r="D7257" s="175"/>
      <c r="E7257" s="4" t="s">
        <v>44</v>
      </c>
      <c r="F7257" s="6"/>
      <c r="G7257" s="5">
        <v>223</v>
      </c>
      <c r="H7257" s="32">
        <v>14.798206278026999</v>
      </c>
      <c r="I7257" s="12">
        <v>22.869955156951001</v>
      </c>
      <c r="J7257" s="28">
        <v>44.843049327354002</v>
      </c>
      <c r="K7257" s="61">
        <v>12.107623318386</v>
      </c>
      <c r="L7257" s="34">
        <v>5.3811659192830001</v>
      </c>
    </row>
    <row r="7258" spans="2:12" x14ac:dyDescent="0.2">
      <c r="D7258" s="176"/>
      <c r="E7258" s="59" t="s">
        <v>45</v>
      </c>
      <c r="F7258" s="60"/>
      <c r="G7258" s="56">
        <v>170</v>
      </c>
      <c r="H7258" s="83">
        <v>14.117647058824</v>
      </c>
      <c r="I7258" s="47">
        <v>22.352941176470999</v>
      </c>
      <c r="J7258" s="102">
        <v>44.705882352941003</v>
      </c>
      <c r="K7258" s="92">
        <v>10.588235294118</v>
      </c>
      <c r="L7258" s="85">
        <v>8.2352941176469994</v>
      </c>
    </row>
    <row r="7260" spans="2:12" x14ac:dyDescent="0.2">
      <c r="B7260" s="43" t="str">
        <f xml:space="preserve"> HYPERLINK("#'目次'!B269", "[263]")</f>
        <v>[263]</v>
      </c>
      <c r="C7260" s="31" t="s">
        <v>480</v>
      </c>
    </row>
    <row r="7264" spans="2:12" ht="24" x14ac:dyDescent="0.2">
      <c r="D7264" s="177"/>
      <c r="E7264" s="178"/>
      <c r="F7264" s="178"/>
      <c r="G7264" s="40" t="s">
        <v>14</v>
      </c>
      <c r="H7264" s="42" t="s">
        <v>451</v>
      </c>
      <c r="I7264" s="15" t="s">
        <v>452</v>
      </c>
      <c r="J7264" s="15" t="s">
        <v>453</v>
      </c>
      <c r="K7264" s="15" t="s">
        <v>420</v>
      </c>
      <c r="L7264" s="44" t="s">
        <v>17</v>
      </c>
    </row>
    <row r="7265" spans="4:12" x14ac:dyDescent="0.2">
      <c r="D7265" s="179"/>
      <c r="E7265" s="180"/>
      <c r="F7265" s="180"/>
      <c r="G7265" s="39"/>
      <c r="H7265" s="41"/>
      <c r="I7265" s="14"/>
      <c r="J7265" s="14"/>
      <c r="K7265" s="14"/>
      <c r="L7265" s="38"/>
    </row>
    <row r="7266" spans="4:12" x14ac:dyDescent="0.2">
      <c r="D7266" s="58"/>
      <c r="E7266" s="53" t="s">
        <v>14</v>
      </c>
      <c r="F7266" s="52"/>
      <c r="G7266" s="37">
        <v>1222</v>
      </c>
      <c r="H7266" s="24">
        <v>10.720130932897</v>
      </c>
      <c r="I7266" s="24">
        <v>19.230769230768999</v>
      </c>
      <c r="J7266" s="24">
        <v>39.607201309329</v>
      </c>
      <c r="K7266" s="24">
        <v>26.268412438624999</v>
      </c>
      <c r="L7266" s="68">
        <v>4.1734860883799998</v>
      </c>
    </row>
    <row r="7267" spans="4:12" x14ac:dyDescent="0.2">
      <c r="D7267" s="174" t="s">
        <v>52</v>
      </c>
      <c r="E7267" s="20" t="s">
        <v>53</v>
      </c>
      <c r="F7267" s="22"/>
      <c r="G7267" s="21">
        <v>15</v>
      </c>
      <c r="H7267" s="51">
        <v>6.666666666667</v>
      </c>
      <c r="I7267" s="19">
        <v>20</v>
      </c>
      <c r="J7267" s="98">
        <v>26.666666666666998</v>
      </c>
      <c r="K7267" s="105">
        <v>40</v>
      </c>
      <c r="L7267" s="50">
        <v>6.666666666667</v>
      </c>
    </row>
    <row r="7268" spans="4:12" ht="24" x14ac:dyDescent="0.2">
      <c r="D7268" s="175"/>
      <c r="E7268" s="4" t="s">
        <v>54</v>
      </c>
      <c r="F7268" s="6"/>
      <c r="G7268" s="5">
        <v>122</v>
      </c>
      <c r="H7268" s="32">
        <v>13.114754098361001</v>
      </c>
      <c r="I7268" s="12">
        <v>21.311475409836</v>
      </c>
      <c r="J7268" s="12">
        <v>41.803278688524998</v>
      </c>
      <c r="K7268" s="33">
        <v>19.672131147540998</v>
      </c>
      <c r="L7268" s="34">
        <v>4.0983606557380003</v>
      </c>
    </row>
    <row r="7269" spans="4:12" x14ac:dyDescent="0.2">
      <c r="D7269" s="175"/>
      <c r="E7269" s="4" t="s">
        <v>55</v>
      </c>
      <c r="F7269" s="6"/>
      <c r="G7269" s="5">
        <v>43</v>
      </c>
      <c r="H7269" s="32">
        <v>13.953488372093</v>
      </c>
      <c r="I7269" s="61">
        <v>6.9767441860470001</v>
      </c>
      <c r="J7269" s="28">
        <v>48.837209302326002</v>
      </c>
      <c r="K7269" s="12">
        <v>30.232558139535001</v>
      </c>
      <c r="L7269" s="62">
        <v>0</v>
      </c>
    </row>
    <row r="7270" spans="4:12" x14ac:dyDescent="0.2">
      <c r="D7270" s="175"/>
      <c r="E7270" s="4" t="s">
        <v>56</v>
      </c>
      <c r="F7270" s="6"/>
      <c r="G7270" s="5">
        <v>60</v>
      </c>
      <c r="H7270" s="32">
        <v>10</v>
      </c>
      <c r="I7270" s="12">
        <v>20</v>
      </c>
      <c r="J7270" s="12">
        <v>43.333333333333002</v>
      </c>
      <c r="K7270" s="12">
        <v>25</v>
      </c>
      <c r="L7270" s="34">
        <v>1.666666666667</v>
      </c>
    </row>
    <row r="7271" spans="4:12" x14ac:dyDescent="0.2">
      <c r="D7271" s="175"/>
      <c r="E7271" s="4" t="s">
        <v>57</v>
      </c>
      <c r="F7271" s="6"/>
      <c r="G7271" s="5">
        <v>286</v>
      </c>
      <c r="H7271" s="32">
        <v>8.7412587412589993</v>
      </c>
      <c r="I7271" s="12">
        <v>19.580419580419999</v>
      </c>
      <c r="J7271" s="12">
        <v>36.713286713286998</v>
      </c>
      <c r="K7271" s="28">
        <v>33.566433566434</v>
      </c>
      <c r="L7271" s="34">
        <v>1.398601398601</v>
      </c>
    </row>
    <row r="7272" spans="4:12" x14ac:dyDescent="0.2">
      <c r="D7272" s="175"/>
      <c r="E7272" s="4" t="s">
        <v>58</v>
      </c>
      <c r="F7272" s="6"/>
      <c r="G7272" s="5">
        <v>129</v>
      </c>
      <c r="H7272" s="32">
        <v>11.627906976744001</v>
      </c>
      <c r="I7272" s="12">
        <v>15.503875968992</v>
      </c>
      <c r="J7272" s="33">
        <v>34.108527131782999</v>
      </c>
      <c r="K7272" s="28">
        <v>34.883720930232997</v>
      </c>
      <c r="L7272" s="34">
        <v>3.8759689922480001</v>
      </c>
    </row>
    <row r="7273" spans="4:12" x14ac:dyDescent="0.2">
      <c r="D7273" s="175"/>
      <c r="E7273" s="4" t="s">
        <v>59</v>
      </c>
      <c r="F7273" s="6"/>
      <c r="G7273" s="5">
        <v>195</v>
      </c>
      <c r="H7273" s="32">
        <v>12.307692307691999</v>
      </c>
      <c r="I7273" s="12">
        <v>21.538461538461998</v>
      </c>
      <c r="J7273" s="12">
        <v>38.461538461537998</v>
      </c>
      <c r="K7273" s="12">
        <v>23.589743589744</v>
      </c>
      <c r="L7273" s="34">
        <v>4.1025641025640001</v>
      </c>
    </row>
    <row r="7274" spans="4:12" x14ac:dyDescent="0.2">
      <c r="D7274" s="175"/>
      <c r="E7274" s="4" t="s">
        <v>60</v>
      </c>
      <c r="F7274" s="6"/>
      <c r="G7274" s="5">
        <v>176</v>
      </c>
      <c r="H7274" s="32">
        <v>10.795454545455</v>
      </c>
      <c r="I7274" s="12">
        <v>22.727272727273</v>
      </c>
      <c r="J7274" s="28">
        <v>44.886363636364003</v>
      </c>
      <c r="K7274" s="61">
        <v>13.636363636364001</v>
      </c>
      <c r="L7274" s="34">
        <v>7.9545454545450003</v>
      </c>
    </row>
    <row r="7275" spans="4:12" x14ac:dyDescent="0.2">
      <c r="D7275" s="175"/>
      <c r="E7275" s="4" t="s">
        <v>61</v>
      </c>
      <c r="F7275" s="6"/>
      <c r="G7275" s="5">
        <v>78</v>
      </c>
      <c r="H7275" s="77">
        <v>2.564102564103</v>
      </c>
      <c r="I7275" s="33">
        <v>10.25641025641</v>
      </c>
      <c r="J7275" s="12">
        <v>37.179487179486998</v>
      </c>
      <c r="K7275" s="49">
        <v>46.153846153845997</v>
      </c>
      <c r="L7275" s="34">
        <v>3.8461538461539999</v>
      </c>
    </row>
    <row r="7276" spans="4:12" x14ac:dyDescent="0.2">
      <c r="D7276" s="175"/>
      <c r="E7276" s="4" t="s">
        <v>62</v>
      </c>
      <c r="F7276" s="6"/>
      <c r="G7276" s="5">
        <v>113</v>
      </c>
      <c r="H7276" s="32">
        <v>15.044247787611001</v>
      </c>
      <c r="I7276" s="12">
        <v>21.238938053097002</v>
      </c>
      <c r="J7276" s="12">
        <v>43.362831858406999</v>
      </c>
      <c r="K7276" s="61">
        <v>14.159292035398</v>
      </c>
      <c r="L7276" s="34">
        <v>6.194690265487</v>
      </c>
    </row>
    <row r="7277" spans="4:12" x14ac:dyDescent="0.2">
      <c r="D7277" s="174" t="s">
        <v>63</v>
      </c>
      <c r="E7277" s="20" t="s">
        <v>64</v>
      </c>
      <c r="F7277" s="22"/>
      <c r="G7277" s="21">
        <v>234</v>
      </c>
      <c r="H7277" s="51">
        <v>11.965811965812</v>
      </c>
      <c r="I7277" s="19">
        <v>16.666666666666998</v>
      </c>
      <c r="J7277" s="19">
        <v>42.735042735043002</v>
      </c>
      <c r="K7277" s="19">
        <v>21.367521367521</v>
      </c>
      <c r="L7277" s="50">
        <v>7.2649572649570002</v>
      </c>
    </row>
    <row r="7278" spans="4:12" x14ac:dyDescent="0.2">
      <c r="D7278" s="175"/>
      <c r="E7278" s="4" t="s">
        <v>65</v>
      </c>
      <c r="F7278" s="6"/>
      <c r="G7278" s="5">
        <v>172</v>
      </c>
      <c r="H7278" s="32">
        <v>5.8139534883720003</v>
      </c>
      <c r="I7278" s="12">
        <v>21.511627906977001</v>
      </c>
      <c r="J7278" s="12">
        <v>40.697674418604997</v>
      </c>
      <c r="K7278" s="12">
        <v>26.162790697674001</v>
      </c>
      <c r="L7278" s="34">
        <v>5.8139534883720003</v>
      </c>
    </row>
    <row r="7279" spans="4:12" x14ac:dyDescent="0.2">
      <c r="D7279" s="175"/>
      <c r="E7279" s="4" t="s">
        <v>66</v>
      </c>
      <c r="F7279" s="6"/>
      <c r="G7279" s="5">
        <v>165</v>
      </c>
      <c r="H7279" s="32">
        <v>11.515151515152001</v>
      </c>
      <c r="I7279" s="28">
        <v>24.848484848485</v>
      </c>
      <c r="J7279" s="12">
        <v>36.363636363635997</v>
      </c>
      <c r="K7279" s="12">
        <v>24.242424242424001</v>
      </c>
      <c r="L7279" s="34">
        <v>3.0303030303030001</v>
      </c>
    </row>
    <row r="7280" spans="4:12" x14ac:dyDescent="0.2">
      <c r="D7280" s="175"/>
      <c r="E7280" s="4" t="s">
        <v>67</v>
      </c>
      <c r="F7280" s="6"/>
      <c r="G7280" s="5">
        <v>158</v>
      </c>
      <c r="H7280" s="32">
        <v>9.493670886076</v>
      </c>
      <c r="I7280" s="12">
        <v>18.987341772152</v>
      </c>
      <c r="J7280" s="12">
        <v>41.139240506329003</v>
      </c>
      <c r="K7280" s="12">
        <v>27.215189873418002</v>
      </c>
      <c r="L7280" s="34">
        <v>3.1645569620249998</v>
      </c>
    </row>
    <row r="7281" spans="2:12" x14ac:dyDescent="0.2">
      <c r="D7281" s="175"/>
      <c r="E7281" s="4" t="s">
        <v>68</v>
      </c>
      <c r="F7281" s="6"/>
      <c r="G7281" s="5">
        <v>112</v>
      </c>
      <c r="H7281" s="32">
        <v>11.607142857143</v>
      </c>
      <c r="I7281" s="12">
        <v>18.75</v>
      </c>
      <c r="J7281" s="12">
        <v>42.857142857143003</v>
      </c>
      <c r="K7281" s="12">
        <v>24.107142857143</v>
      </c>
      <c r="L7281" s="34">
        <v>2.6785714285709998</v>
      </c>
    </row>
    <row r="7282" spans="2:12" x14ac:dyDescent="0.2">
      <c r="D7282" s="175"/>
      <c r="E7282" s="4" t="s">
        <v>69</v>
      </c>
      <c r="F7282" s="6"/>
      <c r="G7282" s="5">
        <v>92</v>
      </c>
      <c r="H7282" s="75">
        <v>17.391304347826001</v>
      </c>
      <c r="I7282" s="33">
        <v>14.130434782609001</v>
      </c>
      <c r="J7282" s="33">
        <v>30.434782608696</v>
      </c>
      <c r="K7282" s="28">
        <v>35.869565217390999</v>
      </c>
      <c r="L7282" s="34">
        <v>2.1739130434780001</v>
      </c>
    </row>
    <row r="7283" spans="2:12" x14ac:dyDescent="0.2">
      <c r="D7283" s="175"/>
      <c r="E7283" s="4" t="s">
        <v>70</v>
      </c>
      <c r="F7283" s="6"/>
      <c r="G7283" s="5">
        <v>131</v>
      </c>
      <c r="H7283" s="32">
        <v>9.9236641221369997</v>
      </c>
      <c r="I7283" s="12">
        <v>18.320610687022999</v>
      </c>
      <c r="J7283" s="12">
        <v>42.748091603052998</v>
      </c>
      <c r="K7283" s="12">
        <v>28.24427480916</v>
      </c>
      <c r="L7283" s="34">
        <v>0.76335877862599999</v>
      </c>
    </row>
    <row r="7284" spans="2:12" x14ac:dyDescent="0.2">
      <c r="D7284" s="175"/>
      <c r="E7284" s="4" t="s">
        <v>71</v>
      </c>
      <c r="F7284" s="6"/>
      <c r="G7284" s="5">
        <v>71</v>
      </c>
      <c r="H7284" s="32">
        <v>9.8591549295770005</v>
      </c>
      <c r="I7284" s="12">
        <v>23.943661971830998</v>
      </c>
      <c r="J7284" s="12">
        <v>39.436619718309998</v>
      </c>
      <c r="K7284" s="12">
        <v>26.760563380282001</v>
      </c>
      <c r="L7284" s="62">
        <v>0</v>
      </c>
    </row>
    <row r="7285" spans="2:12" x14ac:dyDescent="0.2">
      <c r="D7285" s="176"/>
      <c r="E7285" s="59" t="s">
        <v>72</v>
      </c>
      <c r="F7285" s="60"/>
      <c r="G7285" s="56">
        <v>70</v>
      </c>
      <c r="H7285" s="83">
        <v>12.857142857143</v>
      </c>
      <c r="I7285" s="95">
        <v>12.857142857143</v>
      </c>
      <c r="J7285" s="47">
        <v>41.428571428570997</v>
      </c>
      <c r="K7285" s="47">
        <v>28.571428571428999</v>
      </c>
      <c r="L7285" s="85">
        <v>4.2857142857139996</v>
      </c>
    </row>
    <row r="7287" spans="2:12" x14ac:dyDescent="0.2">
      <c r="B7287" s="43" t="str">
        <f xml:space="preserve"> HYPERLINK("#'目次'!B270", "[264]")</f>
        <v>[264]</v>
      </c>
      <c r="C7287" s="31" t="s">
        <v>480</v>
      </c>
    </row>
    <row r="7290" spans="2:12" x14ac:dyDescent="0.2">
      <c r="C7290" s="31" t="s">
        <v>75</v>
      </c>
    </row>
    <row r="7291" spans="2:12" ht="24" x14ac:dyDescent="0.2">
      <c r="D7291" s="177"/>
      <c r="E7291" s="178"/>
      <c r="F7291" s="178"/>
      <c r="G7291" s="40" t="s">
        <v>14</v>
      </c>
      <c r="H7291" s="42" t="s">
        <v>451</v>
      </c>
      <c r="I7291" s="15" t="s">
        <v>452</v>
      </c>
      <c r="J7291" s="15" t="s">
        <v>453</v>
      </c>
      <c r="K7291" s="15" t="s">
        <v>420</v>
      </c>
      <c r="L7291" s="44" t="s">
        <v>17</v>
      </c>
    </row>
    <row r="7292" spans="2:12" x14ac:dyDescent="0.2">
      <c r="D7292" s="179"/>
      <c r="E7292" s="180"/>
      <c r="F7292" s="180"/>
      <c r="G7292" s="39"/>
      <c r="H7292" s="41"/>
      <c r="I7292" s="14"/>
      <c r="J7292" s="14"/>
      <c r="K7292" s="14"/>
      <c r="L7292" s="38"/>
    </row>
    <row r="7293" spans="2:12" x14ac:dyDescent="0.2">
      <c r="D7293" s="58"/>
      <c r="E7293" s="53" t="s">
        <v>14</v>
      </c>
      <c r="F7293" s="52"/>
      <c r="G7293" s="37">
        <v>1222</v>
      </c>
      <c r="H7293" s="24">
        <v>10.720130932897</v>
      </c>
      <c r="I7293" s="24">
        <v>19.230769230768999</v>
      </c>
      <c r="J7293" s="24">
        <v>39.607201309329</v>
      </c>
      <c r="K7293" s="24">
        <v>26.268412438624999</v>
      </c>
      <c r="L7293" s="68">
        <v>4.1734860883799998</v>
      </c>
    </row>
    <row r="7294" spans="2:12" x14ac:dyDescent="0.2">
      <c r="D7294" s="174" t="s">
        <v>36</v>
      </c>
      <c r="E7294" s="20" t="s">
        <v>76</v>
      </c>
      <c r="F7294" s="22"/>
      <c r="G7294" s="21">
        <v>629</v>
      </c>
      <c r="H7294" s="51">
        <v>12.718600953895001</v>
      </c>
      <c r="I7294" s="19">
        <v>19.872813990461001</v>
      </c>
      <c r="J7294" s="19">
        <v>38.314785373608998</v>
      </c>
      <c r="K7294" s="19">
        <v>25.755166931638001</v>
      </c>
      <c r="L7294" s="50">
        <v>3.3386327503970001</v>
      </c>
    </row>
    <row r="7295" spans="2:12" x14ac:dyDescent="0.2">
      <c r="D7295" s="175"/>
      <c r="E7295" s="4" t="s">
        <v>39</v>
      </c>
      <c r="F7295" s="6"/>
      <c r="G7295" s="5">
        <v>37</v>
      </c>
      <c r="H7295" s="77">
        <v>2.7027027027030002</v>
      </c>
      <c r="I7295" s="33">
        <v>13.513513513514001</v>
      </c>
      <c r="J7295" s="12">
        <v>35.135135135135002</v>
      </c>
      <c r="K7295" s="49">
        <v>45.945945945946001</v>
      </c>
      <c r="L7295" s="34">
        <v>2.7027027027030002</v>
      </c>
    </row>
    <row r="7296" spans="2:12" x14ac:dyDescent="0.2">
      <c r="D7296" s="175"/>
      <c r="E7296" s="4" t="s">
        <v>40</v>
      </c>
      <c r="F7296" s="6"/>
      <c r="G7296" s="5">
        <v>73</v>
      </c>
      <c r="H7296" s="32">
        <v>10.958904109589</v>
      </c>
      <c r="I7296" s="12">
        <v>15.068493150685001</v>
      </c>
      <c r="J7296" s="33">
        <v>30.136986301370001</v>
      </c>
      <c r="K7296" s="49">
        <v>39.726027397259998</v>
      </c>
      <c r="L7296" s="34">
        <v>4.1095890410960001</v>
      </c>
    </row>
    <row r="7297" spans="2:12" x14ac:dyDescent="0.2">
      <c r="D7297" s="175"/>
      <c r="E7297" s="4" t="s">
        <v>41</v>
      </c>
      <c r="F7297" s="6"/>
      <c r="G7297" s="5">
        <v>108</v>
      </c>
      <c r="H7297" s="77">
        <v>5.5555555555560003</v>
      </c>
      <c r="I7297" s="12">
        <v>19.444444444443999</v>
      </c>
      <c r="J7297" s="33">
        <v>34.259259259258997</v>
      </c>
      <c r="K7297" s="49">
        <v>38.888888888888999</v>
      </c>
      <c r="L7297" s="34">
        <v>1.851851851852</v>
      </c>
    </row>
    <row r="7298" spans="2:12" x14ac:dyDescent="0.2">
      <c r="D7298" s="175"/>
      <c r="E7298" s="4" t="s">
        <v>42</v>
      </c>
      <c r="F7298" s="6"/>
      <c r="G7298" s="5">
        <v>113</v>
      </c>
      <c r="H7298" s="75">
        <v>15.929203539823</v>
      </c>
      <c r="I7298" s="33">
        <v>14.159292035398</v>
      </c>
      <c r="J7298" s="12">
        <v>38.053097345132997</v>
      </c>
      <c r="K7298" s="12">
        <v>30.973451327433999</v>
      </c>
      <c r="L7298" s="34">
        <v>0.88495575221199996</v>
      </c>
    </row>
    <row r="7299" spans="2:12" x14ac:dyDescent="0.2">
      <c r="D7299" s="175"/>
      <c r="E7299" s="4" t="s">
        <v>43</v>
      </c>
      <c r="F7299" s="6"/>
      <c r="G7299" s="5">
        <v>101</v>
      </c>
      <c r="H7299" s="32">
        <v>12.871287128713</v>
      </c>
      <c r="I7299" s="12">
        <v>22.772277227722999</v>
      </c>
      <c r="J7299" s="12">
        <v>39.603960396040002</v>
      </c>
      <c r="K7299" s="12">
        <v>21.782178217822</v>
      </c>
      <c r="L7299" s="34">
        <v>2.970297029703</v>
      </c>
    </row>
    <row r="7300" spans="2:12" x14ac:dyDescent="0.2">
      <c r="D7300" s="175"/>
      <c r="E7300" s="4" t="s">
        <v>44</v>
      </c>
      <c r="F7300" s="6"/>
      <c r="G7300" s="5">
        <v>114</v>
      </c>
      <c r="H7300" s="32">
        <v>14.912280701754</v>
      </c>
      <c r="I7300" s="28">
        <v>25.438596491228001</v>
      </c>
      <c r="J7300" s="12">
        <v>43.859649122806999</v>
      </c>
      <c r="K7300" s="61">
        <v>10.526315789473999</v>
      </c>
      <c r="L7300" s="34">
        <v>5.2631578947369997</v>
      </c>
    </row>
    <row r="7301" spans="2:12" x14ac:dyDescent="0.2">
      <c r="D7301" s="175"/>
      <c r="E7301" s="4" t="s">
        <v>45</v>
      </c>
      <c r="F7301" s="6"/>
      <c r="G7301" s="5">
        <v>83</v>
      </c>
      <c r="H7301" s="75">
        <v>20.481927710842999</v>
      </c>
      <c r="I7301" s="12">
        <v>24.096385542168999</v>
      </c>
      <c r="J7301" s="12">
        <v>43.373493975903997</v>
      </c>
      <c r="K7301" s="61">
        <v>6.0240963855420002</v>
      </c>
      <c r="L7301" s="34">
        <v>6.0240963855420002</v>
      </c>
    </row>
    <row r="7302" spans="2:12" x14ac:dyDescent="0.2">
      <c r="D7302" s="174" t="s">
        <v>37</v>
      </c>
      <c r="E7302" s="20" t="s">
        <v>77</v>
      </c>
      <c r="F7302" s="22"/>
      <c r="G7302" s="21">
        <v>593</v>
      </c>
      <c r="H7302" s="51">
        <v>8.6003372681279995</v>
      </c>
      <c r="I7302" s="19">
        <v>18.549747048903999</v>
      </c>
      <c r="J7302" s="19">
        <v>40.978077571668997</v>
      </c>
      <c r="K7302" s="19">
        <v>26.812816188869999</v>
      </c>
      <c r="L7302" s="50">
        <v>5.0590219224280002</v>
      </c>
    </row>
    <row r="7303" spans="2:12" x14ac:dyDescent="0.2">
      <c r="D7303" s="175"/>
      <c r="E7303" s="4" t="s">
        <v>39</v>
      </c>
      <c r="F7303" s="6"/>
      <c r="G7303" s="5">
        <v>27</v>
      </c>
      <c r="H7303" s="120">
        <v>0</v>
      </c>
      <c r="I7303" s="61">
        <v>7.4074074074069998</v>
      </c>
      <c r="J7303" s="12">
        <v>44.444444444444002</v>
      </c>
      <c r="K7303" s="49">
        <v>40.740740740741003</v>
      </c>
      <c r="L7303" s="34">
        <v>7.4074074074069998</v>
      </c>
    </row>
    <row r="7304" spans="2:12" x14ac:dyDescent="0.2">
      <c r="D7304" s="175"/>
      <c r="E7304" s="4" t="s">
        <v>40</v>
      </c>
      <c r="F7304" s="6"/>
      <c r="G7304" s="5">
        <v>74</v>
      </c>
      <c r="H7304" s="32">
        <v>8.1081081081080004</v>
      </c>
      <c r="I7304" s="61">
        <v>4.0540540540540002</v>
      </c>
      <c r="J7304" s="33">
        <v>29.72972972973</v>
      </c>
      <c r="K7304" s="49">
        <v>55.405405405404998</v>
      </c>
      <c r="L7304" s="34">
        <v>2.7027027027030002</v>
      </c>
    </row>
    <row r="7305" spans="2:12" x14ac:dyDescent="0.2">
      <c r="D7305" s="175"/>
      <c r="E7305" s="4" t="s">
        <v>41</v>
      </c>
      <c r="F7305" s="6"/>
      <c r="G7305" s="5">
        <v>96</v>
      </c>
      <c r="H7305" s="77">
        <v>4.166666666667</v>
      </c>
      <c r="I7305" s="33">
        <v>10.416666666667</v>
      </c>
      <c r="J7305" s="28">
        <v>44.791666666666998</v>
      </c>
      <c r="K7305" s="49">
        <v>39.583333333333002</v>
      </c>
      <c r="L7305" s="34">
        <v>1.041666666667</v>
      </c>
    </row>
    <row r="7306" spans="2:12" x14ac:dyDescent="0.2">
      <c r="D7306" s="175"/>
      <c r="E7306" s="4" t="s">
        <v>42</v>
      </c>
      <c r="F7306" s="6"/>
      <c r="G7306" s="5">
        <v>97</v>
      </c>
      <c r="H7306" s="32">
        <v>7.2164948453609998</v>
      </c>
      <c r="I7306" s="28">
        <v>25.773195876289002</v>
      </c>
      <c r="J7306" s="12">
        <v>35.051546391753</v>
      </c>
      <c r="K7306" s="12">
        <v>26.804123711340001</v>
      </c>
      <c r="L7306" s="34">
        <v>5.1546391752579996</v>
      </c>
    </row>
    <row r="7307" spans="2:12" x14ac:dyDescent="0.2">
      <c r="D7307" s="175"/>
      <c r="E7307" s="4" t="s">
        <v>43</v>
      </c>
      <c r="F7307" s="6"/>
      <c r="G7307" s="5">
        <v>103</v>
      </c>
      <c r="H7307" s="32">
        <v>10.679611650485</v>
      </c>
      <c r="I7307" s="28">
        <v>29.126213592233</v>
      </c>
      <c r="J7307" s="12">
        <v>40.776699029126</v>
      </c>
      <c r="K7307" s="61">
        <v>14.563106796116999</v>
      </c>
      <c r="L7307" s="34">
        <v>4.8543689320389998</v>
      </c>
    </row>
    <row r="7308" spans="2:12" x14ac:dyDescent="0.2">
      <c r="D7308" s="175"/>
      <c r="E7308" s="4" t="s">
        <v>44</v>
      </c>
      <c r="F7308" s="6"/>
      <c r="G7308" s="5">
        <v>109</v>
      </c>
      <c r="H7308" s="32">
        <v>14.678899082569</v>
      </c>
      <c r="I7308" s="12">
        <v>20.183486238532002</v>
      </c>
      <c r="J7308" s="28">
        <v>45.871559633027999</v>
      </c>
      <c r="K7308" s="61">
        <v>13.761467889907999</v>
      </c>
      <c r="L7308" s="34">
        <v>5.5045871559629997</v>
      </c>
    </row>
    <row r="7309" spans="2:12" x14ac:dyDescent="0.2">
      <c r="D7309" s="176"/>
      <c r="E7309" s="59" t="s">
        <v>45</v>
      </c>
      <c r="F7309" s="60"/>
      <c r="G7309" s="56">
        <v>87</v>
      </c>
      <c r="H7309" s="83">
        <v>8.0459770114939992</v>
      </c>
      <c r="I7309" s="47">
        <v>20.689655172414</v>
      </c>
      <c r="J7309" s="102">
        <v>45.977011494252999</v>
      </c>
      <c r="K7309" s="92">
        <v>14.942528735631999</v>
      </c>
      <c r="L7309" s="112">
        <v>10.344827586207</v>
      </c>
    </row>
    <row r="7311" spans="2:12" x14ac:dyDescent="0.2">
      <c r="B7311" s="43" t="str">
        <f xml:space="preserve"> HYPERLINK("#'目次'!B271", "[265]")</f>
        <v>[265]</v>
      </c>
      <c r="C7311" s="31" t="s">
        <v>483</v>
      </c>
    </row>
    <row r="7315" spans="4:14" ht="72" x14ac:dyDescent="0.2">
      <c r="D7315" s="177"/>
      <c r="E7315" s="178"/>
      <c r="F7315" s="178"/>
      <c r="G7315" s="40" t="s">
        <v>14</v>
      </c>
      <c r="H7315" s="42" t="s">
        <v>484</v>
      </c>
      <c r="I7315" s="15" t="s">
        <v>485</v>
      </c>
      <c r="J7315" s="15" t="s">
        <v>486</v>
      </c>
      <c r="K7315" s="15" t="s">
        <v>487</v>
      </c>
      <c r="L7315" s="15" t="s">
        <v>488</v>
      </c>
      <c r="M7315" s="15" t="s">
        <v>86</v>
      </c>
      <c r="N7315" s="44" t="s">
        <v>17</v>
      </c>
    </row>
    <row r="7316" spans="4:14" x14ac:dyDescent="0.2">
      <c r="D7316" s="179"/>
      <c r="E7316" s="180"/>
      <c r="F7316" s="180"/>
      <c r="G7316" s="39"/>
      <c r="H7316" s="41"/>
      <c r="I7316" s="14"/>
      <c r="J7316" s="14"/>
      <c r="K7316" s="14"/>
      <c r="L7316" s="14"/>
      <c r="M7316" s="14"/>
      <c r="N7316" s="38"/>
    </row>
    <row r="7317" spans="4:14" x14ac:dyDescent="0.2">
      <c r="D7317" s="58"/>
      <c r="E7317" s="53" t="s">
        <v>14</v>
      </c>
      <c r="F7317" s="52"/>
      <c r="G7317" s="37">
        <v>1222</v>
      </c>
      <c r="H7317" s="24">
        <v>39.934533551554999</v>
      </c>
      <c r="I7317" s="24">
        <v>34.288052373158997</v>
      </c>
      <c r="J7317" s="24">
        <v>14.402618657938</v>
      </c>
      <c r="K7317" s="24">
        <v>40.916530278232003</v>
      </c>
      <c r="L7317" s="24">
        <v>1.39116202946</v>
      </c>
      <c r="M7317" s="24">
        <v>21.358428805237001</v>
      </c>
      <c r="N7317" s="68">
        <v>4.9918166939440001</v>
      </c>
    </row>
    <row r="7318" spans="4:14" x14ac:dyDescent="0.2">
      <c r="D7318" s="174" t="s">
        <v>18</v>
      </c>
      <c r="E7318" s="20" t="s">
        <v>19</v>
      </c>
      <c r="F7318" s="22"/>
      <c r="G7318" s="21">
        <v>57</v>
      </c>
      <c r="H7318" s="134">
        <v>33.333333333333002</v>
      </c>
      <c r="I7318" s="19">
        <v>33.333333333333002</v>
      </c>
      <c r="J7318" s="78">
        <v>8.7719298245609991</v>
      </c>
      <c r="K7318" s="19">
        <v>40.350877192981997</v>
      </c>
      <c r="L7318" s="74">
        <v>0</v>
      </c>
      <c r="M7318" s="19">
        <v>22.807017543859999</v>
      </c>
      <c r="N7318" s="50">
        <v>1.7543859649119999</v>
      </c>
    </row>
    <row r="7319" spans="4:14" x14ac:dyDescent="0.2">
      <c r="D7319" s="175"/>
      <c r="E7319" s="4" t="s">
        <v>20</v>
      </c>
      <c r="F7319" s="6"/>
      <c r="G7319" s="5">
        <v>84</v>
      </c>
      <c r="H7319" s="32">
        <v>41.666666666666998</v>
      </c>
      <c r="I7319" s="12">
        <v>38.095238095238003</v>
      </c>
      <c r="J7319" s="12">
        <v>13.095238095238001</v>
      </c>
      <c r="K7319" s="12">
        <v>41.666666666666998</v>
      </c>
      <c r="L7319" s="12">
        <v>1.190476190476</v>
      </c>
      <c r="M7319" s="12">
        <v>26.190476190476002</v>
      </c>
      <c r="N7319" s="34">
        <v>5.9523809523809996</v>
      </c>
    </row>
    <row r="7320" spans="4:14" x14ac:dyDescent="0.2">
      <c r="D7320" s="175"/>
      <c r="E7320" s="4" t="s">
        <v>21</v>
      </c>
      <c r="F7320" s="6"/>
      <c r="G7320" s="5">
        <v>487</v>
      </c>
      <c r="H7320" s="32">
        <v>38.809034907597997</v>
      </c>
      <c r="I7320" s="12">
        <v>32.443531827515002</v>
      </c>
      <c r="J7320" s="12">
        <v>12.320328542094</v>
      </c>
      <c r="K7320" s="12">
        <v>42.505133470225999</v>
      </c>
      <c r="L7320" s="12">
        <v>1.642710472279</v>
      </c>
      <c r="M7320" s="12">
        <v>19.917864476386001</v>
      </c>
      <c r="N7320" s="34">
        <v>5.1334702258730003</v>
      </c>
    </row>
    <row r="7321" spans="4:14" x14ac:dyDescent="0.2">
      <c r="D7321" s="175"/>
      <c r="E7321" s="4" t="s">
        <v>22</v>
      </c>
      <c r="F7321" s="6"/>
      <c r="G7321" s="5">
        <v>35</v>
      </c>
      <c r="H7321" s="32">
        <v>40</v>
      </c>
      <c r="I7321" s="12">
        <v>34.285714285714</v>
      </c>
      <c r="J7321" s="12">
        <v>14.285714285714</v>
      </c>
      <c r="K7321" s="12">
        <v>42.857142857143003</v>
      </c>
      <c r="L7321" s="29">
        <v>0</v>
      </c>
      <c r="M7321" s="12">
        <v>17.142857142857</v>
      </c>
      <c r="N7321" s="34">
        <v>2.8571428571430002</v>
      </c>
    </row>
    <row r="7322" spans="4:14" x14ac:dyDescent="0.2">
      <c r="D7322" s="175"/>
      <c r="E7322" s="4" t="s">
        <v>23</v>
      </c>
      <c r="F7322" s="6"/>
      <c r="G7322" s="5">
        <v>143</v>
      </c>
      <c r="H7322" s="77">
        <v>30.769230769231001</v>
      </c>
      <c r="I7322" s="12">
        <v>36.363636363635997</v>
      </c>
      <c r="J7322" s="12">
        <v>14.685314685314999</v>
      </c>
      <c r="K7322" s="12">
        <v>39.860139860140002</v>
      </c>
      <c r="L7322" s="12">
        <v>0.69930069930100003</v>
      </c>
      <c r="M7322" s="12">
        <v>23.076923076922998</v>
      </c>
      <c r="N7322" s="34">
        <v>6.2937062937060002</v>
      </c>
    </row>
    <row r="7323" spans="4:14" x14ac:dyDescent="0.2">
      <c r="D7323" s="175"/>
      <c r="E7323" s="4" t="s">
        <v>24</v>
      </c>
      <c r="F7323" s="6"/>
      <c r="G7323" s="5">
        <v>187</v>
      </c>
      <c r="H7323" s="32">
        <v>43.315508021390002</v>
      </c>
      <c r="I7323" s="12">
        <v>35.828877005347998</v>
      </c>
      <c r="J7323" s="28">
        <v>21.390374331551001</v>
      </c>
      <c r="K7323" s="28">
        <v>45.989304812834</v>
      </c>
      <c r="L7323" s="12">
        <v>1.069518716578</v>
      </c>
      <c r="M7323" s="12">
        <v>24.064171122994999</v>
      </c>
      <c r="N7323" s="34">
        <v>2.673796791444</v>
      </c>
    </row>
    <row r="7324" spans="4:14" x14ac:dyDescent="0.2">
      <c r="D7324" s="175"/>
      <c r="E7324" s="4" t="s">
        <v>25</v>
      </c>
      <c r="F7324" s="6"/>
      <c r="G7324" s="5">
        <v>71</v>
      </c>
      <c r="H7324" s="75">
        <v>46.478873239437</v>
      </c>
      <c r="I7324" s="12">
        <v>35.211267605633999</v>
      </c>
      <c r="J7324" s="12">
        <v>15.492957746479</v>
      </c>
      <c r="K7324" s="33">
        <v>30.985915492958</v>
      </c>
      <c r="L7324" s="12">
        <v>2.8169014084509998</v>
      </c>
      <c r="M7324" s="12">
        <v>25.352112676055999</v>
      </c>
      <c r="N7324" s="34">
        <v>2.8169014084509998</v>
      </c>
    </row>
    <row r="7325" spans="4:14" x14ac:dyDescent="0.2">
      <c r="D7325" s="175"/>
      <c r="E7325" s="4" t="s">
        <v>26</v>
      </c>
      <c r="F7325" s="6"/>
      <c r="G7325" s="5">
        <v>30</v>
      </c>
      <c r="H7325" s="32">
        <v>40</v>
      </c>
      <c r="I7325" s="12">
        <v>30</v>
      </c>
      <c r="J7325" s="12">
        <v>16.666666666666998</v>
      </c>
      <c r="K7325" s="12">
        <v>36.666666666666998</v>
      </c>
      <c r="L7325" s="12">
        <v>3.333333333333</v>
      </c>
      <c r="M7325" s="61">
        <v>10</v>
      </c>
      <c r="N7325" s="34">
        <v>6.666666666667</v>
      </c>
    </row>
    <row r="7326" spans="4:14" x14ac:dyDescent="0.2">
      <c r="D7326" s="175"/>
      <c r="E7326" s="4" t="s">
        <v>27</v>
      </c>
      <c r="F7326" s="6"/>
      <c r="G7326" s="5">
        <v>70</v>
      </c>
      <c r="H7326" s="94">
        <v>51.428571428570997</v>
      </c>
      <c r="I7326" s="12">
        <v>31.428571428571001</v>
      </c>
      <c r="J7326" s="12">
        <v>17.142857142857</v>
      </c>
      <c r="K7326" s="33">
        <v>34.285714285714</v>
      </c>
      <c r="L7326" s="12">
        <v>2.8571428571430002</v>
      </c>
      <c r="M7326" s="12">
        <v>18.571428571428999</v>
      </c>
      <c r="N7326" s="34">
        <v>8.5714285714289993</v>
      </c>
    </row>
    <row r="7327" spans="4:14" x14ac:dyDescent="0.2">
      <c r="D7327" s="175"/>
      <c r="E7327" s="4" t="s">
        <v>28</v>
      </c>
      <c r="F7327" s="6"/>
      <c r="G7327" s="5">
        <v>51</v>
      </c>
      <c r="H7327" s="75">
        <v>45.098039215686001</v>
      </c>
      <c r="I7327" s="28">
        <v>43.137254901961001</v>
      </c>
      <c r="J7327" s="12">
        <v>11.764705882353001</v>
      </c>
      <c r="K7327" s="33">
        <v>35.294117647058997</v>
      </c>
      <c r="L7327" s="29">
        <v>0</v>
      </c>
      <c r="M7327" s="12">
        <v>17.647058823529001</v>
      </c>
      <c r="N7327" s="34">
        <v>7.8431372549020004</v>
      </c>
    </row>
    <row r="7328" spans="4:14" x14ac:dyDescent="0.2">
      <c r="D7328" s="175"/>
      <c r="E7328" s="4" t="s">
        <v>29</v>
      </c>
      <c r="F7328" s="6"/>
      <c r="G7328" s="5">
        <v>7</v>
      </c>
      <c r="H7328" s="106">
        <v>28.571428571428999</v>
      </c>
      <c r="I7328" s="61">
        <v>14.285714285714</v>
      </c>
      <c r="J7328" s="87">
        <v>0</v>
      </c>
      <c r="K7328" s="61">
        <v>28.571428571428999</v>
      </c>
      <c r="L7328" s="29">
        <v>0</v>
      </c>
      <c r="M7328" s="28">
        <v>28.571428571428999</v>
      </c>
      <c r="N7328" s="97">
        <v>14.285714285714</v>
      </c>
    </row>
    <row r="7329" spans="2:14" x14ac:dyDescent="0.2">
      <c r="D7329" s="174" t="s">
        <v>30</v>
      </c>
      <c r="E7329" s="20" t="s">
        <v>31</v>
      </c>
      <c r="F7329" s="22"/>
      <c r="G7329" s="21">
        <v>393</v>
      </c>
      <c r="H7329" s="51">
        <v>43.002544529262003</v>
      </c>
      <c r="I7329" s="19">
        <v>33.587786259542</v>
      </c>
      <c r="J7329" s="19">
        <v>15.521628498728001</v>
      </c>
      <c r="K7329" s="19">
        <v>39.440203562340997</v>
      </c>
      <c r="L7329" s="19">
        <v>1.526717557252</v>
      </c>
      <c r="M7329" s="19">
        <v>20.865139949109</v>
      </c>
      <c r="N7329" s="50">
        <v>3.8167938931299998</v>
      </c>
    </row>
    <row r="7330" spans="2:14" x14ac:dyDescent="0.2">
      <c r="D7330" s="175"/>
      <c r="E7330" s="4" t="s">
        <v>32</v>
      </c>
      <c r="F7330" s="6"/>
      <c r="G7330" s="5">
        <v>352</v>
      </c>
      <c r="H7330" s="32">
        <v>41.193181818181998</v>
      </c>
      <c r="I7330" s="12">
        <v>31.534090909090999</v>
      </c>
      <c r="J7330" s="12">
        <v>13.636363636364001</v>
      </c>
      <c r="K7330" s="12">
        <v>40.056818181818002</v>
      </c>
      <c r="L7330" s="12">
        <v>1.136363636364</v>
      </c>
      <c r="M7330" s="12">
        <v>23.011363636363999</v>
      </c>
      <c r="N7330" s="34">
        <v>3.9772727272730002</v>
      </c>
    </row>
    <row r="7331" spans="2:14" x14ac:dyDescent="0.2">
      <c r="D7331" s="175"/>
      <c r="E7331" s="4" t="s">
        <v>33</v>
      </c>
      <c r="F7331" s="6"/>
      <c r="G7331" s="5">
        <v>388</v>
      </c>
      <c r="H7331" s="32">
        <v>35.824742268041</v>
      </c>
      <c r="I7331" s="12">
        <v>36.340206185566998</v>
      </c>
      <c r="J7331" s="12">
        <v>14.948453608247</v>
      </c>
      <c r="K7331" s="12">
        <v>42.268041237113003</v>
      </c>
      <c r="L7331" s="12">
        <v>1.5463917525769999</v>
      </c>
      <c r="M7331" s="12">
        <v>20.618556701031</v>
      </c>
      <c r="N7331" s="34">
        <v>7.4742268041240001</v>
      </c>
    </row>
    <row r="7332" spans="2:14" x14ac:dyDescent="0.2">
      <c r="D7332" s="175"/>
      <c r="E7332" s="4" t="s">
        <v>34</v>
      </c>
      <c r="F7332" s="6"/>
      <c r="G7332" s="5">
        <v>89</v>
      </c>
      <c r="H7332" s="32">
        <v>39.325842696629003</v>
      </c>
      <c r="I7332" s="28">
        <v>39.325842696629003</v>
      </c>
      <c r="J7332" s="12">
        <v>10.112359550561999</v>
      </c>
      <c r="K7332" s="12">
        <v>44.943820224718998</v>
      </c>
      <c r="L7332" s="12">
        <v>1.123595505618</v>
      </c>
      <c r="M7332" s="12">
        <v>20.224719101123998</v>
      </c>
      <c r="N7332" s="34">
        <v>3.3707865168539999</v>
      </c>
    </row>
    <row r="7333" spans="2:14" x14ac:dyDescent="0.2">
      <c r="D7333" s="174" t="s">
        <v>35</v>
      </c>
      <c r="E7333" s="20" t="s">
        <v>36</v>
      </c>
      <c r="F7333" s="22"/>
      <c r="G7333" s="21">
        <v>629</v>
      </c>
      <c r="H7333" s="51">
        <v>41.335453100159</v>
      </c>
      <c r="I7333" s="19">
        <v>36.406995230524998</v>
      </c>
      <c r="J7333" s="19">
        <v>15.580286168521001</v>
      </c>
      <c r="K7333" s="19">
        <v>40.858505564387997</v>
      </c>
      <c r="L7333" s="19">
        <v>1.5898251192370001</v>
      </c>
      <c r="M7333" s="19">
        <v>20.508744038155999</v>
      </c>
      <c r="N7333" s="50">
        <v>4.4515103338630002</v>
      </c>
    </row>
    <row r="7334" spans="2:14" x14ac:dyDescent="0.2">
      <c r="D7334" s="175"/>
      <c r="E7334" s="4" t="s">
        <v>37</v>
      </c>
      <c r="F7334" s="6"/>
      <c r="G7334" s="5">
        <v>593</v>
      </c>
      <c r="H7334" s="32">
        <v>38.448566610455003</v>
      </c>
      <c r="I7334" s="12">
        <v>32.040472175379001</v>
      </c>
      <c r="J7334" s="12">
        <v>13.153456998314001</v>
      </c>
      <c r="K7334" s="12">
        <v>40.978077571668997</v>
      </c>
      <c r="L7334" s="12">
        <v>1.1804384485670001</v>
      </c>
      <c r="M7334" s="12">
        <v>22.259696458684999</v>
      </c>
      <c r="N7334" s="34">
        <v>5.5649241146710002</v>
      </c>
    </row>
    <row r="7335" spans="2:14" x14ac:dyDescent="0.2">
      <c r="D7335" s="174" t="s">
        <v>38</v>
      </c>
      <c r="E7335" s="20" t="s">
        <v>39</v>
      </c>
      <c r="F7335" s="22"/>
      <c r="G7335" s="21">
        <v>64</v>
      </c>
      <c r="H7335" s="51">
        <v>40.625</v>
      </c>
      <c r="I7335" s="105">
        <v>46.875</v>
      </c>
      <c r="J7335" s="78">
        <v>4.6875</v>
      </c>
      <c r="K7335" s="98">
        <v>17.1875</v>
      </c>
      <c r="L7335" s="19">
        <v>3.125</v>
      </c>
      <c r="M7335" s="19">
        <v>18.75</v>
      </c>
      <c r="N7335" s="50">
        <v>9.375</v>
      </c>
    </row>
    <row r="7336" spans="2:14" x14ac:dyDescent="0.2">
      <c r="D7336" s="175"/>
      <c r="E7336" s="4" t="s">
        <v>40</v>
      </c>
      <c r="F7336" s="6"/>
      <c r="G7336" s="5">
        <v>147</v>
      </c>
      <c r="H7336" s="77">
        <v>34.693877551020002</v>
      </c>
      <c r="I7336" s="12">
        <v>38.095238095238003</v>
      </c>
      <c r="J7336" s="33">
        <v>6.1224489795919999</v>
      </c>
      <c r="K7336" s="61">
        <v>30.612244897958998</v>
      </c>
      <c r="L7336" s="12">
        <v>2.7210884353739999</v>
      </c>
      <c r="M7336" s="12">
        <v>19.727891156462999</v>
      </c>
      <c r="N7336" s="34">
        <v>8.1632653061219997</v>
      </c>
    </row>
    <row r="7337" spans="2:14" x14ac:dyDescent="0.2">
      <c r="D7337" s="175"/>
      <c r="E7337" s="4" t="s">
        <v>41</v>
      </c>
      <c r="F7337" s="6"/>
      <c r="G7337" s="5">
        <v>204</v>
      </c>
      <c r="H7337" s="32">
        <v>39.215686274509999</v>
      </c>
      <c r="I7337" s="33">
        <v>27.941176470588001</v>
      </c>
      <c r="J7337" s="33">
        <v>8.333333333333</v>
      </c>
      <c r="K7337" s="12">
        <v>43.137254901961001</v>
      </c>
      <c r="L7337" s="12">
        <v>0.49019607843099999</v>
      </c>
      <c r="M7337" s="12">
        <v>23.039215686275</v>
      </c>
      <c r="N7337" s="34">
        <v>6.8627450980390003</v>
      </c>
    </row>
    <row r="7338" spans="2:14" x14ac:dyDescent="0.2">
      <c r="D7338" s="175"/>
      <c r="E7338" s="4" t="s">
        <v>42</v>
      </c>
      <c r="F7338" s="6"/>
      <c r="G7338" s="5">
        <v>210</v>
      </c>
      <c r="H7338" s="32">
        <v>42.857142857143003</v>
      </c>
      <c r="I7338" s="12">
        <v>32.857142857143003</v>
      </c>
      <c r="J7338" s="12">
        <v>11.904761904761999</v>
      </c>
      <c r="K7338" s="12">
        <v>43.809523809524002</v>
      </c>
      <c r="L7338" s="12">
        <v>1.9047619047619999</v>
      </c>
      <c r="M7338" s="28">
        <v>27.142857142857</v>
      </c>
      <c r="N7338" s="34">
        <v>1.4285714285710001</v>
      </c>
    </row>
    <row r="7339" spans="2:14" x14ac:dyDescent="0.2">
      <c r="D7339" s="175"/>
      <c r="E7339" s="4" t="s">
        <v>43</v>
      </c>
      <c r="F7339" s="6"/>
      <c r="G7339" s="5">
        <v>204</v>
      </c>
      <c r="H7339" s="32">
        <v>36.274509803922001</v>
      </c>
      <c r="I7339" s="12">
        <v>29.411764705882</v>
      </c>
      <c r="J7339" s="12">
        <v>16.666666666666998</v>
      </c>
      <c r="K7339" s="28">
        <v>48.529411764705998</v>
      </c>
      <c r="L7339" s="29">
        <v>0</v>
      </c>
      <c r="M7339" s="12">
        <v>19.607843137254999</v>
      </c>
      <c r="N7339" s="34">
        <v>3.4313725490200002</v>
      </c>
    </row>
    <row r="7340" spans="2:14" x14ac:dyDescent="0.2">
      <c r="D7340" s="175"/>
      <c r="E7340" s="4" t="s">
        <v>44</v>
      </c>
      <c r="F7340" s="6"/>
      <c r="G7340" s="5">
        <v>223</v>
      </c>
      <c r="H7340" s="32">
        <v>41.255605381165999</v>
      </c>
      <c r="I7340" s="12">
        <v>35.426008968609999</v>
      </c>
      <c r="J7340" s="12">
        <v>17.937219730942001</v>
      </c>
      <c r="K7340" s="12">
        <v>44.843049327354002</v>
      </c>
      <c r="L7340" s="12">
        <v>1.7937219730939999</v>
      </c>
      <c r="M7340" s="12">
        <v>22.869955156951001</v>
      </c>
      <c r="N7340" s="34">
        <v>4.4843049327350002</v>
      </c>
    </row>
    <row r="7341" spans="2:14" x14ac:dyDescent="0.2">
      <c r="D7341" s="176"/>
      <c r="E7341" s="59" t="s">
        <v>45</v>
      </c>
      <c r="F7341" s="60"/>
      <c r="G7341" s="56">
        <v>170</v>
      </c>
      <c r="H7341" s="83">
        <v>44.117647058823998</v>
      </c>
      <c r="I7341" s="102">
        <v>40</v>
      </c>
      <c r="J7341" s="109">
        <v>28.235294117647001</v>
      </c>
      <c r="K7341" s="47">
        <v>38.235294117647001</v>
      </c>
      <c r="L7341" s="47">
        <v>1.1764705882349999</v>
      </c>
      <c r="M7341" s="95">
        <v>14.705882352941</v>
      </c>
      <c r="N7341" s="85">
        <v>5.2941176470590001</v>
      </c>
    </row>
    <row r="7343" spans="2:14" x14ac:dyDescent="0.2">
      <c r="B7343" s="43" t="str">
        <f xml:space="preserve"> HYPERLINK("#'目次'!B272", "[266]")</f>
        <v>[266]</v>
      </c>
      <c r="C7343" s="31" t="s">
        <v>483</v>
      </c>
    </row>
    <row r="7347" spans="4:14" ht="72" x14ac:dyDescent="0.2">
      <c r="D7347" s="177"/>
      <c r="E7347" s="178"/>
      <c r="F7347" s="178"/>
      <c r="G7347" s="40" t="s">
        <v>14</v>
      </c>
      <c r="H7347" s="42" t="s">
        <v>484</v>
      </c>
      <c r="I7347" s="15" t="s">
        <v>485</v>
      </c>
      <c r="J7347" s="15" t="s">
        <v>486</v>
      </c>
      <c r="K7347" s="15" t="s">
        <v>487</v>
      </c>
      <c r="L7347" s="15" t="s">
        <v>488</v>
      </c>
      <c r="M7347" s="15" t="s">
        <v>86</v>
      </c>
      <c r="N7347" s="44" t="s">
        <v>17</v>
      </c>
    </row>
    <row r="7348" spans="4:14" x14ac:dyDescent="0.2">
      <c r="D7348" s="179"/>
      <c r="E7348" s="180"/>
      <c r="F7348" s="180"/>
      <c r="G7348" s="39"/>
      <c r="H7348" s="41"/>
      <c r="I7348" s="14"/>
      <c r="J7348" s="14"/>
      <c r="K7348" s="14"/>
      <c r="L7348" s="14"/>
      <c r="M7348" s="14"/>
      <c r="N7348" s="38"/>
    </row>
    <row r="7349" spans="4:14" x14ac:dyDescent="0.2">
      <c r="D7349" s="58"/>
      <c r="E7349" s="53" t="s">
        <v>14</v>
      </c>
      <c r="F7349" s="52"/>
      <c r="G7349" s="37">
        <v>1222</v>
      </c>
      <c r="H7349" s="24">
        <v>39.934533551554999</v>
      </c>
      <c r="I7349" s="24">
        <v>34.288052373158997</v>
      </c>
      <c r="J7349" s="24">
        <v>14.402618657938</v>
      </c>
      <c r="K7349" s="24">
        <v>40.916530278232003</v>
      </c>
      <c r="L7349" s="24">
        <v>1.39116202946</v>
      </c>
      <c r="M7349" s="24">
        <v>21.358428805237001</v>
      </c>
      <c r="N7349" s="68">
        <v>4.9918166939440001</v>
      </c>
    </row>
    <row r="7350" spans="4:14" x14ac:dyDescent="0.2">
      <c r="D7350" s="174" t="s">
        <v>52</v>
      </c>
      <c r="E7350" s="20" t="s">
        <v>53</v>
      </c>
      <c r="F7350" s="22"/>
      <c r="G7350" s="21">
        <v>15</v>
      </c>
      <c r="H7350" s="119">
        <v>53.333333333333002</v>
      </c>
      <c r="I7350" s="19">
        <v>33.333333333333002</v>
      </c>
      <c r="J7350" s="78">
        <v>6.666666666667</v>
      </c>
      <c r="K7350" s="98">
        <v>6.666666666667</v>
      </c>
      <c r="L7350" s="74">
        <v>0</v>
      </c>
      <c r="M7350" s="78">
        <v>13.333333333333</v>
      </c>
      <c r="N7350" s="128">
        <v>13.333333333333</v>
      </c>
    </row>
    <row r="7351" spans="4:14" ht="24" x14ac:dyDescent="0.2">
      <c r="D7351" s="175"/>
      <c r="E7351" s="4" t="s">
        <v>54</v>
      </c>
      <c r="F7351" s="6"/>
      <c r="G7351" s="5">
        <v>122</v>
      </c>
      <c r="H7351" s="94">
        <v>50</v>
      </c>
      <c r="I7351" s="28">
        <v>41.803278688524998</v>
      </c>
      <c r="J7351" s="28">
        <v>21.311475409836</v>
      </c>
      <c r="K7351" s="12">
        <v>38.524590163934</v>
      </c>
      <c r="L7351" s="12">
        <v>4.0983606557380003</v>
      </c>
      <c r="M7351" s="12">
        <v>17.213114754098001</v>
      </c>
      <c r="N7351" s="34">
        <v>2.459016393443</v>
      </c>
    </row>
    <row r="7352" spans="4:14" x14ac:dyDescent="0.2">
      <c r="D7352" s="175"/>
      <c r="E7352" s="4" t="s">
        <v>55</v>
      </c>
      <c r="F7352" s="6"/>
      <c r="G7352" s="5">
        <v>43</v>
      </c>
      <c r="H7352" s="32">
        <v>39.534883720929997</v>
      </c>
      <c r="I7352" s="12">
        <v>32.558139534883999</v>
      </c>
      <c r="J7352" s="12">
        <v>18.604651162791001</v>
      </c>
      <c r="K7352" s="12">
        <v>44.186046511628</v>
      </c>
      <c r="L7352" s="12">
        <v>2.3255813953489999</v>
      </c>
      <c r="M7352" s="28">
        <v>27.906976744186</v>
      </c>
      <c r="N7352" s="34">
        <v>4.6511627906979998</v>
      </c>
    </row>
    <row r="7353" spans="4:14" x14ac:dyDescent="0.2">
      <c r="D7353" s="175"/>
      <c r="E7353" s="4" t="s">
        <v>56</v>
      </c>
      <c r="F7353" s="6"/>
      <c r="G7353" s="5">
        <v>60</v>
      </c>
      <c r="H7353" s="77">
        <v>31.666666666666998</v>
      </c>
      <c r="I7353" s="12">
        <v>38.333333333333002</v>
      </c>
      <c r="J7353" s="28">
        <v>20</v>
      </c>
      <c r="K7353" s="49">
        <v>53.333333333333002</v>
      </c>
      <c r="L7353" s="29">
        <v>0</v>
      </c>
      <c r="M7353" s="12">
        <v>21.666666666666998</v>
      </c>
      <c r="N7353" s="62">
        <v>0</v>
      </c>
    </row>
    <row r="7354" spans="4:14" x14ac:dyDescent="0.2">
      <c r="D7354" s="175"/>
      <c r="E7354" s="4" t="s">
        <v>57</v>
      </c>
      <c r="F7354" s="6"/>
      <c r="G7354" s="5">
        <v>286</v>
      </c>
      <c r="H7354" s="32">
        <v>39.510489510489997</v>
      </c>
      <c r="I7354" s="12">
        <v>30.419580419580001</v>
      </c>
      <c r="J7354" s="12">
        <v>10.839160839161</v>
      </c>
      <c r="K7354" s="12">
        <v>44.755244755245002</v>
      </c>
      <c r="L7354" s="12">
        <v>0.34965034965000003</v>
      </c>
      <c r="M7354" s="12">
        <v>21.678321678322</v>
      </c>
      <c r="N7354" s="34">
        <v>4.1958041958040004</v>
      </c>
    </row>
    <row r="7355" spans="4:14" x14ac:dyDescent="0.2">
      <c r="D7355" s="175"/>
      <c r="E7355" s="4" t="s">
        <v>58</v>
      </c>
      <c r="F7355" s="6"/>
      <c r="G7355" s="5">
        <v>129</v>
      </c>
      <c r="H7355" s="32">
        <v>41.860465116279002</v>
      </c>
      <c r="I7355" s="12">
        <v>38.759689922481002</v>
      </c>
      <c r="J7355" s="12">
        <v>13.953488372093</v>
      </c>
      <c r="K7355" s="12">
        <v>44.961240310077997</v>
      </c>
      <c r="L7355" s="12">
        <v>2.3255813953489999</v>
      </c>
      <c r="M7355" s="33">
        <v>13.953488372093</v>
      </c>
      <c r="N7355" s="34">
        <v>5.4263565891469998</v>
      </c>
    </row>
    <row r="7356" spans="4:14" x14ac:dyDescent="0.2">
      <c r="D7356" s="175"/>
      <c r="E7356" s="4" t="s">
        <v>59</v>
      </c>
      <c r="F7356" s="6"/>
      <c r="G7356" s="5">
        <v>195</v>
      </c>
      <c r="H7356" s="32">
        <v>38.461538461537998</v>
      </c>
      <c r="I7356" s="61">
        <v>23.589743589744</v>
      </c>
      <c r="J7356" s="12">
        <v>13.333333333333</v>
      </c>
      <c r="K7356" s="12">
        <v>36.410256410255997</v>
      </c>
      <c r="L7356" s="12">
        <v>0.51282051282100005</v>
      </c>
      <c r="M7356" s="28">
        <v>28.205128205127998</v>
      </c>
      <c r="N7356" s="34">
        <v>7.1794871794870003</v>
      </c>
    </row>
    <row r="7357" spans="4:14" x14ac:dyDescent="0.2">
      <c r="D7357" s="175"/>
      <c r="E7357" s="4" t="s">
        <v>60</v>
      </c>
      <c r="F7357" s="6"/>
      <c r="G7357" s="5">
        <v>176</v>
      </c>
      <c r="H7357" s="32">
        <v>35.795454545455001</v>
      </c>
      <c r="I7357" s="12">
        <v>37.5</v>
      </c>
      <c r="J7357" s="12">
        <v>17.045454545455001</v>
      </c>
      <c r="K7357" s="28">
        <v>47.727272727272997</v>
      </c>
      <c r="L7357" s="12">
        <v>1.136363636364</v>
      </c>
      <c r="M7357" s="12">
        <v>23.863636363636001</v>
      </c>
      <c r="N7357" s="34">
        <v>3.4090909090910002</v>
      </c>
    </row>
    <row r="7358" spans="4:14" x14ac:dyDescent="0.2">
      <c r="D7358" s="175"/>
      <c r="E7358" s="4" t="s">
        <v>61</v>
      </c>
      <c r="F7358" s="6"/>
      <c r="G7358" s="5">
        <v>78</v>
      </c>
      <c r="H7358" s="77">
        <v>34.615384615384997</v>
      </c>
      <c r="I7358" s="49">
        <v>46.153846153845997</v>
      </c>
      <c r="J7358" s="61">
        <v>2.564102564103</v>
      </c>
      <c r="K7358" s="61">
        <v>16.666666666666998</v>
      </c>
      <c r="L7358" s="12">
        <v>2.564102564103</v>
      </c>
      <c r="M7358" s="12">
        <v>20.512820512821001</v>
      </c>
      <c r="N7358" s="97">
        <v>10.25641025641</v>
      </c>
    </row>
    <row r="7359" spans="4:14" x14ac:dyDescent="0.2">
      <c r="D7359" s="175"/>
      <c r="E7359" s="4" t="s">
        <v>62</v>
      </c>
      <c r="F7359" s="6"/>
      <c r="G7359" s="5">
        <v>113</v>
      </c>
      <c r="H7359" s="75">
        <v>45.132743362832002</v>
      </c>
      <c r="I7359" s="12">
        <v>35.398230088496</v>
      </c>
      <c r="J7359" s="28">
        <v>19.469026548673</v>
      </c>
      <c r="K7359" s="12">
        <v>40.707964601770001</v>
      </c>
      <c r="L7359" s="12">
        <v>1.769911504425</v>
      </c>
      <c r="M7359" s="12">
        <v>16.814159292035001</v>
      </c>
      <c r="N7359" s="34">
        <v>4.424778761062</v>
      </c>
    </row>
    <row r="7360" spans="4:14" x14ac:dyDescent="0.2">
      <c r="D7360" s="174" t="s">
        <v>63</v>
      </c>
      <c r="E7360" s="20" t="s">
        <v>64</v>
      </c>
      <c r="F7360" s="22"/>
      <c r="G7360" s="21">
        <v>234</v>
      </c>
      <c r="H7360" s="51">
        <v>42.735042735043002</v>
      </c>
      <c r="I7360" s="19">
        <v>30.769230769231001</v>
      </c>
      <c r="J7360" s="88">
        <v>20.08547008547</v>
      </c>
      <c r="K7360" s="19">
        <v>44.017094017094003</v>
      </c>
      <c r="L7360" s="19">
        <v>1.709401709402</v>
      </c>
      <c r="M7360" s="19">
        <v>17.948717948717999</v>
      </c>
      <c r="N7360" s="50">
        <v>5.5555555555560003</v>
      </c>
    </row>
    <row r="7361" spans="2:14" x14ac:dyDescent="0.2">
      <c r="D7361" s="175"/>
      <c r="E7361" s="4" t="s">
        <v>65</v>
      </c>
      <c r="F7361" s="6"/>
      <c r="G7361" s="5">
        <v>172</v>
      </c>
      <c r="H7361" s="32">
        <v>39.534883720929997</v>
      </c>
      <c r="I7361" s="12">
        <v>38.953488372092998</v>
      </c>
      <c r="J7361" s="12">
        <v>16.860465116278998</v>
      </c>
      <c r="K7361" s="12">
        <v>39.534883720929997</v>
      </c>
      <c r="L7361" s="12">
        <v>1.1627906976739999</v>
      </c>
      <c r="M7361" s="33">
        <v>15.697674418605001</v>
      </c>
      <c r="N7361" s="34">
        <v>7.5581395348839999</v>
      </c>
    </row>
    <row r="7362" spans="2:14" x14ac:dyDescent="0.2">
      <c r="D7362" s="175"/>
      <c r="E7362" s="4" t="s">
        <v>66</v>
      </c>
      <c r="F7362" s="6"/>
      <c r="G7362" s="5">
        <v>165</v>
      </c>
      <c r="H7362" s="32">
        <v>43.636363636364003</v>
      </c>
      <c r="I7362" s="12">
        <v>35.757575757575999</v>
      </c>
      <c r="J7362" s="28">
        <v>20.606060606061</v>
      </c>
      <c r="K7362" s="12">
        <v>45.454545454544999</v>
      </c>
      <c r="L7362" s="12">
        <v>1.2121212121210001</v>
      </c>
      <c r="M7362" s="12">
        <v>18.787878787878999</v>
      </c>
      <c r="N7362" s="34">
        <v>7.2727272727269998</v>
      </c>
    </row>
    <row r="7363" spans="2:14" x14ac:dyDescent="0.2">
      <c r="D7363" s="175"/>
      <c r="E7363" s="4" t="s">
        <v>67</v>
      </c>
      <c r="F7363" s="6"/>
      <c r="G7363" s="5">
        <v>158</v>
      </c>
      <c r="H7363" s="32">
        <v>40.506329113923996</v>
      </c>
      <c r="I7363" s="12">
        <v>39.240506329113998</v>
      </c>
      <c r="J7363" s="12">
        <v>12.658227848100999</v>
      </c>
      <c r="K7363" s="12">
        <v>43.670886075948999</v>
      </c>
      <c r="L7363" s="12">
        <v>1.2658227848100001</v>
      </c>
      <c r="M7363" s="28">
        <v>26.582278481012999</v>
      </c>
      <c r="N7363" s="34">
        <v>1.2658227848100001</v>
      </c>
    </row>
    <row r="7364" spans="2:14" x14ac:dyDescent="0.2">
      <c r="D7364" s="175"/>
      <c r="E7364" s="4" t="s">
        <v>68</v>
      </c>
      <c r="F7364" s="6"/>
      <c r="G7364" s="5">
        <v>112</v>
      </c>
      <c r="H7364" s="32">
        <v>42.857142857143003</v>
      </c>
      <c r="I7364" s="12">
        <v>30.357142857143</v>
      </c>
      <c r="J7364" s="12">
        <v>12.5</v>
      </c>
      <c r="K7364" s="33">
        <v>33.928571428570997</v>
      </c>
      <c r="L7364" s="12">
        <v>1.785714285714</v>
      </c>
      <c r="M7364" s="12">
        <v>21.428571428571001</v>
      </c>
      <c r="N7364" s="34">
        <v>1.785714285714</v>
      </c>
    </row>
    <row r="7365" spans="2:14" x14ac:dyDescent="0.2">
      <c r="D7365" s="175"/>
      <c r="E7365" s="4" t="s">
        <v>69</v>
      </c>
      <c r="F7365" s="6"/>
      <c r="G7365" s="5">
        <v>92</v>
      </c>
      <c r="H7365" s="32">
        <v>39.130434782609001</v>
      </c>
      <c r="I7365" s="12">
        <v>34.782608695652002</v>
      </c>
      <c r="J7365" s="12">
        <v>9.7826086956519998</v>
      </c>
      <c r="K7365" s="12">
        <v>39.130434782609001</v>
      </c>
      <c r="L7365" s="12">
        <v>2.1739130434780001</v>
      </c>
      <c r="M7365" s="12">
        <v>19.565217391304</v>
      </c>
      <c r="N7365" s="34">
        <v>7.6086956521740001</v>
      </c>
    </row>
    <row r="7366" spans="2:14" x14ac:dyDescent="0.2">
      <c r="D7366" s="175"/>
      <c r="E7366" s="4" t="s">
        <v>70</v>
      </c>
      <c r="F7366" s="6"/>
      <c r="G7366" s="5">
        <v>131</v>
      </c>
      <c r="H7366" s="77">
        <v>31.297709923664002</v>
      </c>
      <c r="I7366" s="12">
        <v>29.770992366411999</v>
      </c>
      <c r="J7366" s="33">
        <v>6.8702290076340002</v>
      </c>
      <c r="K7366" s="12">
        <v>44.274809160304997</v>
      </c>
      <c r="L7366" s="12">
        <v>0.76335877862599999</v>
      </c>
      <c r="M7366" s="12">
        <v>24.427480916031001</v>
      </c>
      <c r="N7366" s="34">
        <v>3.8167938931299998</v>
      </c>
    </row>
    <row r="7367" spans="2:14" x14ac:dyDescent="0.2">
      <c r="D7367" s="175"/>
      <c r="E7367" s="4" t="s">
        <v>71</v>
      </c>
      <c r="F7367" s="6"/>
      <c r="G7367" s="5">
        <v>71</v>
      </c>
      <c r="H7367" s="32">
        <v>40.845070422535002</v>
      </c>
      <c r="I7367" s="33">
        <v>28.169014084507001</v>
      </c>
      <c r="J7367" s="33">
        <v>8.4507042253520002</v>
      </c>
      <c r="K7367" s="12">
        <v>39.436619718309998</v>
      </c>
      <c r="L7367" s="12">
        <v>2.8169014084509998</v>
      </c>
      <c r="M7367" s="12">
        <v>25.352112676055999</v>
      </c>
      <c r="N7367" s="34">
        <v>1.4084507042250001</v>
      </c>
    </row>
    <row r="7368" spans="2:14" x14ac:dyDescent="0.2">
      <c r="D7368" s="176"/>
      <c r="E7368" s="59" t="s">
        <v>72</v>
      </c>
      <c r="F7368" s="60"/>
      <c r="G7368" s="56">
        <v>70</v>
      </c>
      <c r="H7368" s="83">
        <v>38.571428571429003</v>
      </c>
      <c r="I7368" s="102">
        <v>42.857142857143003</v>
      </c>
      <c r="J7368" s="47">
        <v>10</v>
      </c>
      <c r="K7368" s="95">
        <v>35.714285714286</v>
      </c>
      <c r="L7368" s="80">
        <v>0</v>
      </c>
      <c r="M7368" s="102">
        <v>28.571428571428999</v>
      </c>
      <c r="N7368" s="85">
        <v>1.4285714285710001</v>
      </c>
    </row>
    <row r="7370" spans="2:14" x14ac:dyDescent="0.2">
      <c r="B7370" s="43" t="str">
        <f xml:space="preserve"> HYPERLINK("#'目次'!B273", "[267]")</f>
        <v>[267]</v>
      </c>
      <c r="C7370" s="31" t="s">
        <v>483</v>
      </c>
    </row>
    <row r="7373" spans="2:14" x14ac:dyDescent="0.2">
      <c r="C7373" s="31" t="s">
        <v>75</v>
      </c>
    </row>
    <row r="7374" spans="2:14" ht="72" x14ac:dyDescent="0.2">
      <c r="D7374" s="177"/>
      <c r="E7374" s="178"/>
      <c r="F7374" s="178"/>
      <c r="G7374" s="40" t="s">
        <v>14</v>
      </c>
      <c r="H7374" s="42" t="s">
        <v>484</v>
      </c>
      <c r="I7374" s="15" t="s">
        <v>485</v>
      </c>
      <c r="J7374" s="15" t="s">
        <v>486</v>
      </c>
      <c r="K7374" s="15" t="s">
        <v>487</v>
      </c>
      <c r="L7374" s="15" t="s">
        <v>488</v>
      </c>
      <c r="M7374" s="15" t="s">
        <v>86</v>
      </c>
      <c r="N7374" s="44" t="s">
        <v>17</v>
      </c>
    </row>
    <row r="7375" spans="2:14" x14ac:dyDescent="0.2">
      <c r="D7375" s="179"/>
      <c r="E7375" s="180"/>
      <c r="F7375" s="180"/>
      <c r="G7375" s="39"/>
      <c r="H7375" s="41"/>
      <c r="I7375" s="14"/>
      <c r="J7375" s="14"/>
      <c r="K7375" s="14"/>
      <c r="L7375" s="14"/>
      <c r="M7375" s="14"/>
      <c r="N7375" s="38"/>
    </row>
    <row r="7376" spans="2:14" x14ac:dyDescent="0.2">
      <c r="D7376" s="58"/>
      <c r="E7376" s="53" t="s">
        <v>14</v>
      </c>
      <c r="F7376" s="52"/>
      <c r="G7376" s="37">
        <v>1222</v>
      </c>
      <c r="H7376" s="24">
        <v>39.934533551554999</v>
      </c>
      <c r="I7376" s="24">
        <v>34.288052373158997</v>
      </c>
      <c r="J7376" s="24">
        <v>14.402618657938</v>
      </c>
      <c r="K7376" s="24">
        <v>40.916530278232003</v>
      </c>
      <c r="L7376" s="24">
        <v>1.39116202946</v>
      </c>
      <c r="M7376" s="24">
        <v>21.358428805237001</v>
      </c>
      <c r="N7376" s="68">
        <v>4.9918166939440001</v>
      </c>
    </row>
    <row r="7377" spans="4:14" x14ac:dyDescent="0.2">
      <c r="D7377" s="174" t="s">
        <v>36</v>
      </c>
      <c r="E7377" s="20" t="s">
        <v>76</v>
      </c>
      <c r="F7377" s="22"/>
      <c r="G7377" s="21">
        <v>629</v>
      </c>
      <c r="H7377" s="51">
        <v>41.335453100159</v>
      </c>
      <c r="I7377" s="19">
        <v>36.406995230524998</v>
      </c>
      <c r="J7377" s="19">
        <v>15.580286168521001</v>
      </c>
      <c r="K7377" s="19">
        <v>40.858505564387997</v>
      </c>
      <c r="L7377" s="19">
        <v>1.5898251192370001</v>
      </c>
      <c r="M7377" s="19">
        <v>20.508744038155999</v>
      </c>
      <c r="N7377" s="50">
        <v>4.4515103338630002</v>
      </c>
    </row>
    <row r="7378" spans="4:14" x14ac:dyDescent="0.2">
      <c r="D7378" s="175"/>
      <c r="E7378" s="4" t="s">
        <v>39</v>
      </c>
      <c r="F7378" s="6"/>
      <c r="G7378" s="5">
        <v>37</v>
      </c>
      <c r="H7378" s="32">
        <v>37.837837837838002</v>
      </c>
      <c r="I7378" s="49">
        <v>45.945945945946001</v>
      </c>
      <c r="J7378" s="61">
        <v>2.7027027027030002</v>
      </c>
      <c r="K7378" s="61">
        <v>18.918918918919001</v>
      </c>
      <c r="L7378" s="29">
        <v>0</v>
      </c>
      <c r="M7378" s="12">
        <v>18.918918918919001</v>
      </c>
      <c r="N7378" s="97">
        <v>10.810810810811001</v>
      </c>
    </row>
    <row r="7379" spans="4:14" x14ac:dyDescent="0.2">
      <c r="D7379" s="175"/>
      <c r="E7379" s="4" t="s">
        <v>40</v>
      </c>
      <c r="F7379" s="6"/>
      <c r="G7379" s="5">
        <v>73</v>
      </c>
      <c r="H7379" s="32">
        <v>35.616438356163997</v>
      </c>
      <c r="I7379" s="28">
        <v>39.726027397259998</v>
      </c>
      <c r="J7379" s="33">
        <v>8.2191780821920002</v>
      </c>
      <c r="K7379" s="12">
        <v>38.356164383562003</v>
      </c>
      <c r="L7379" s="12">
        <v>1.369863013699</v>
      </c>
      <c r="M7379" s="12">
        <v>23.287671232876999</v>
      </c>
      <c r="N7379" s="34">
        <v>6.8493150684930004</v>
      </c>
    </row>
    <row r="7380" spans="4:14" x14ac:dyDescent="0.2">
      <c r="D7380" s="175"/>
      <c r="E7380" s="4" t="s">
        <v>41</v>
      </c>
      <c r="F7380" s="6"/>
      <c r="G7380" s="5">
        <v>108</v>
      </c>
      <c r="H7380" s="32">
        <v>37.962962962962997</v>
      </c>
      <c r="I7380" s="12">
        <v>32.407407407407</v>
      </c>
      <c r="J7380" s="12">
        <v>12.037037037037001</v>
      </c>
      <c r="K7380" s="12">
        <v>45.370370370369997</v>
      </c>
      <c r="L7380" s="12">
        <v>0.92592592592599998</v>
      </c>
      <c r="M7380" s="12">
        <v>22.222222222222001</v>
      </c>
      <c r="N7380" s="34">
        <v>4.6296296296300001</v>
      </c>
    </row>
    <row r="7381" spans="4:14" x14ac:dyDescent="0.2">
      <c r="D7381" s="175"/>
      <c r="E7381" s="4" t="s">
        <v>42</v>
      </c>
      <c r="F7381" s="6"/>
      <c r="G7381" s="5">
        <v>113</v>
      </c>
      <c r="H7381" s="32">
        <v>44.247787610619</v>
      </c>
      <c r="I7381" s="28">
        <v>40.707964601770001</v>
      </c>
      <c r="J7381" s="12">
        <v>13.274336283186001</v>
      </c>
      <c r="K7381" s="28">
        <v>46.902654867256999</v>
      </c>
      <c r="L7381" s="12">
        <v>3.53982300885</v>
      </c>
      <c r="M7381" s="12">
        <v>21.238938053097002</v>
      </c>
      <c r="N7381" s="34">
        <v>0.88495575221199996</v>
      </c>
    </row>
    <row r="7382" spans="4:14" x14ac:dyDescent="0.2">
      <c r="D7382" s="175"/>
      <c r="E7382" s="4" t="s">
        <v>43</v>
      </c>
      <c r="F7382" s="6"/>
      <c r="G7382" s="5">
        <v>101</v>
      </c>
      <c r="H7382" s="32">
        <v>35.643564356436002</v>
      </c>
      <c r="I7382" s="12">
        <v>31.683168316831999</v>
      </c>
      <c r="J7382" s="12">
        <v>16.831683168316999</v>
      </c>
      <c r="K7382" s="28">
        <v>46.534653465346999</v>
      </c>
      <c r="L7382" s="29">
        <v>0</v>
      </c>
      <c r="M7382" s="12">
        <v>17.821782178218001</v>
      </c>
      <c r="N7382" s="34">
        <v>4.9504950495050002</v>
      </c>
    </row>
    <row r="7383" spans="4:14" x14ac:dyDescent="0.2">
      <c r="D7383" s="175"/>
      <c r="E7383" s="4" t="s">
        <v>44</v>
      </c>
      <c r="F7383" s="6"/>
      <c r="G7383" s="5">
        <v>114</v>
      </c>
      <c r="H7383" s="75">
        <v>46.491228070174998</v>
      </c>
      <c r="I7383" s="12">
        <v>31.578947368421002</v>
      </c>
      <c r="J7383" s="12">
        <v>17.543859649123</v>
      </c>
      <c r="K7383" s="12">
        <v>37.719298245613999</v>
      </c>
      <c r="L7383" s="12">
        <v>2.6315789473679998</v>
      </c>
      <c r="M7383" s="12">
        <v>22.807017543859999</v>
      </c>
      <c r="N7383" s="34">
        <v>4.3859649122809996</v>
      </c>
    </row>
    <row r="7384" spans="4:14" x14ac:dyDescent="0.2">
      <c r="D7384" s="175"/>
      <c r="E7384" s="4" t="s">
        <v>45</v>
      </c>
      <c r="F7384" s="6"/>
      <c r="G7384" s="5">
        <v>83</v>
      </c>
      <c r="H7384" s="75">
        <v>48.192771084336997</v>
      </c>
      <c r="I7384" s="28">
        <v>40.963855421687001</v>
      </c>
      <c r="J7384" s="49">
        <v>31.325301204818999</v>
      </c>
      <c r="K7384" s="12">
        <v>36.144578313253</v>
      </c>
      <c r="L7384" s="12">
        <v>1.204819277108</v>
      </c>
      <c r="M7384" s="33">
        <v>15.66265060241</v>
      </c>
      <c r="N7384" s="34">
        <v>3.6144578313250002</v>
      </c>
    </row>
    <row r="7385" spans="4:14" x14ac:dyDescent="0.2">
      <c r="D7385" s="174" t="s">
        <v>37</v>
      </c>
      <c r="E7385" s="20" t="s">
        <v>77</v>
      </c>
      <c r="F7385" s="22"/>
      <c r="G7385" s="21">
        <v>593</v>
      </c>
      <c r="H7385" s="51">
        <v>38.448566610455003</v>
      </c>
      <c r="I7385" s="19">
        <v>32.040472175379001</v>
      </c>
      <c r="J7385" s="19">
        <v>13.153456998314001</v>
      </c>
      <c r="K7385" s="19">
        <v>40.978077571668997</v>
      </c>
      <c r="L7385" s="19">
        <v>1.1804384485670001</v>
      </c>
      <c r="M7385" s="19">
        <v>22.259696458684999</v>
      </c>
      <c r="N7385" s="50">
        <v>5.5649241146710002</v>
      </c>
    </row>
    <row r="7386" spans="4:14" x14ac:dyDescent="0.2">
      <c r="D7386" s="175"/>
      <c r="E7386" s="4" t="s">
        <v>39</v>
      </c>
      <c r="F7386" s="6"/>
      <c r="G7386" s="5">
        <v>27</v>
      </c>
      <c r="H7386" s="32">
        <v>44.444444444444002</v>
      </c>
      <c r="I7386" s="49">
        <v>48.148148148148003</v>
      </c>
      <c r="J7386" s="33">
        <v>7.4074074074069998</v>
      </c>
      <c r="K7386" s="61">
        <v>14.814814814815</v>
      </c>
      <c r="L7386" s="28">
        <v>7.4074074074069998</v>
      </c>
      <c r="M7386" s="12">
        <v>18.518518518518999</v>
      </c>
      <c r="N7386" s="34">
        <v>7.4074074074069998</v>
      </c>
    </row>
    <row r="7387" spans="4:14" x14ac:dyDescent="0.2">
      <c r="D7387" s="175"/>
      <c r="E7387" s="4" t="s">
        <v>40</v>
      </c>
      <c r="F7387" s="6"/>
      <c r="G7387" s="5">
        <v>74</v>
      </c>
      <c r="H7387" s="77">
        <v>33.783783783784003</v>
      </c>
      <c r="I7387" s="12">
        <v>36.486486486486001</v>
      </c>
      <c r="J7387" s="61">
        <v>4.0540540540540002</v>
      </c>
      <c r="K7387" s="61">
        <v>22.972972972973</v>
      </c>
      <c r="L7387" s="12">
        <v>4.0540540540540002</v>
      </c>
      <c r="M7387" s="33">
        <v>16.216216216216001</v>
      </c>
      <c r="N7387" s="34">
        <v>9.4594594594589996</v>
      </c>
    </row>
    <row r="7388" spans="4:14" x14ac:dyDescent="0.2">
      <c r="D7388" s="175"/>
      <c r="E7388" s="4" t="s">
        <v>41</v>
      </c>
      <c r="F7388" s="6"/>
      <c r="G7388" s="5">
        <v>96</v>
      </c>
      <c r="H7388" s="32">
        <v>40.625</v>
      </c>
      <c r="I7388" s="61">
        <v>22.916666666666998</v>
      </c>
      <c r="J7388" s="61">
        <v>4.166666666667</v>
      </c>
      <c r="K7388" s="12">
        <v>40.625</v>
      </c>
      <c r="L7388" s="29">
        <v>0</v>
      </c>
      <c r="M7388" s="12">
        <v>23.958333333333002</v>
      </c>
      <c r="N7388" s="34">
        <v>9.375</v>
      </c>
    </row>
    <row r="7389" spans="4:14" x14ac:dyDescent="0.2">
      <c r="D7389" s="175"/>
      <c r="E7389" s="4" t="s">
        <v>42</v>
      </c>
      <c r="F7389" s="6"/>
      <c r="G7389" s="5">
        <v>97</v>
      </c>
      <c r="H7389" s="32">
        <v>41.237113402062</v>
      </c>
      <c r="I7389" s="61">
        <v>23.711340206186001</v>
      </c>
      <c r="J7389" s="12">
        <v>10.309278350514999</v>
      </c>
      <c r="K7389" s="12">
        <v>40.206185567010003</v>
      </c>
      <c r="L7389" s="29">
        <v>0</v>
      </c>
      <c r="M7389" s="49">
        <v>34.020618556701002</v>
      </c>
      <c r="N7389" s="34">
        <v>2.0618556701030002</v>
      </c>
    </row>
    <row r="7390" spans="4:14" x14ac:dyDescent="0.2">
      <c r="D7390" s="175"/>
      <c r="E7390" s="4" t="s">
        <v>43</v>
      </c>
      <c r="F7390" s="6"/>
      <c r="G7390" s="5">
        <v>103</v>
      </c>
      <c r="H7390" s="32">
        <v>36.893203883494998</v>
      </c>
      <c r="I7390" s="33">
        <v>27.184466019416998</v>
      </c>
      <c r="J7390" s="12">
        <v>16.504854368932001</v>
      </c>
      <c r="K7390" s="28">
        <v>50.485436893204003</v>
      </c>
      <c r="L7390" s="29">
        <v>0</v>
      </c>
      <c r="M7390" s="12">
        <v>21.359223300970999</v>
      </c>
      <c r="N7390" s="34">
        <v>1.9417475728160001</v>
      </c>
    </row>
    <row r="7391" spans="4:14" x14ac:dyDescent="0.2">
      <c r="D7391" s="175"/>
      <c r="E7391" s="4" t="s">
        <v>44</v>
      </c>
      <c r="F7391" s="6"/>
      <c r="G7391" s="5">
        <v>109</v>
      </c>
      <c r="H7391" s="32">
        <v>35.779816513760998</v>
      </c>
      <c r="I7391" s="28">
        <v>39.449541284403999</v>
      </c>
      <c r="J7391" s="12">
        <v>18.348623853210999</v>
      </c>
      <c r="K7391" s="49">
        <v>52.293577981650998</v>
      </c>
      <c r="L7391" s="12">
        <v>0.91743119266100004</v>
      </c>
      <c r="M7391" s="12">
        <v>22.935779816514</v>
      </c>
      <c r="N7391" s="34">
        <v>4.5871559633030001</v>
      </c>
    </row>
    <row r="7392" spans="4:14" x14ac:dyDescent="0.2">
      <c r="D7392" s="176"/>
      <c r="E7392" s="59" t="s">
        <v>45</v>
      </c>
      <c r="F7392" s="60"/>
      <c r="G7392" s="56">
        <v>87</v>
      </c>
      <c r="H7392" s="83">
        <v>40.229885057471002</v>
      </c>
      <c r="I7392" s="47">
        <v>39.080459770114999</v>
      </c>
      <c r="J7392" s="109">
        <v>25.287356321838999</v>
      </c>
      <c r="K7392" s="47">
        <v>40.229885057471002</v>
      </c>
      <c r="L7392" s="47">
        <v>1.149425287356</v>
      </c>
      <c r="M7392" s="95">
        <v>13.793103448276</v>
      </c>
      <c r="N7392" s="85">
        <v>6.8965517241379999</v>
      </c>
    </row>
    <row r="7394" spans="2:11" x14ac:dyDescent="0.2">
      <c r="B7394" s="43" t="str">
        <f xml:space="preserve"> HYPERLINK("#'目次'!B274", "[268]")</f>
        <v>[268]</v>
      </c>
      <c r="C7394" s="31" t="s">
        <v>491</v>
      </c>
    </row>
    <row r="7398" spans="2:11" x14ac:dyDescent="0.2">
      <c r="D7398" s="177"/>
      <c r="E7398" s="178"/>
      <c r="F7398" s="178"/>
      <c r="G7398" s="40" t="s">
        <v>14</v>
      </c>
      <c r="H7398" s="42" t="s">
        <v>492</v>
      </c>
      <c r="I7398" s="15" t="s">
        <v>493</v>
      </c>
      <c r="J7398" s="15" t="s">
        <v>494</v>
      </c>
      <c r="K7398" s="44" t="s">
        <v>17</v>
      </c>
    </row>
    <row r="7399" spans="2:11" x14ac:dyDescent="0.2">
      <c r="D7399" s="179"/>
      <c r="E7399" s="180"/>
      <c r="F7399" s="180"/>
      <c r="G7399" s="39"/>
      <c r="H7399" s="41"/>
      <c r="I7399" s="14"/>
      <c r="J7399" s="14"/>
      <c r="K7399" s="38"/>
    </row>
    <row r="7400" spans="2:11" x14ac:dyDescent="0.2">
      <c r="D7400" s="58"/>
      <c r="E7400" s="53" t="s">
        <v>14</v>
      </c>
      <c r="F7400" s="52"/>
      <c r="G7400" s="37">
        <v>1222</v>
      </c>
      <c r="H7400" s="24">
        <v>11.702127659574</v>
      </c>
      <c r="I7400" s="24">
        <v>55.155482815056999</v>
      </c>
      <c r="J7400" s="24">
        <v>31.751227495908001</v>
      </c>
      <c r="K7400" s="68">
        <v>1.39116202946</v>
      </c>
    </row>
    <row r="7401" spans="2:11" x14ac:dyDescent="0.2">
      <c r="D7401" s="174" t="s">
        <v>18</v>
      </c>
      <c r="E7401" s="20" t="s">
        <v>19</v>
      </c>
      <c r="F7401" s="22"/>
      <c r="G7401" s="21">
        <v>57</v>
      </c>
      <c r="H7401" s="51">
        <v>7.0175438596489998</v>
      </c>
      <c r="I7401" s="88">
        <v>64.912280701754</v>
      </c>
      <c r="J7401" s="78">
        <v>26.315789473683999</v>
      </c>
      <c r="K7401" s="50">
        <v>1.7543859649119999</v>
      </c>
    </row>
    <row r="7402" spans="2:11" x14ac:dyDescent="0.2">
      <c r="D7402" s="175"/>
      <c r="E7402" s="4" t="s">
        <v>20</v>
      </c>
      <c r="F7402" s="6"/>
      <c r="G7402" s="5">
        <v>84</v>
      </c>
      <c r="H7402" s="32">
        <v>16.666666666666998</v>
      </c>
      <c r="I7402" s="33">
        <v>46.428571428570997</v>
      </c>
      <c r="J7402" s="12">
        <v>34.523809523810002</v>
      </c>
      <c r="K7402" s="34">
        <v>2.3809523809519999</v>
      </c>
    </row>
    <row r="7403" spans="2:11" x14ac:dyDescent="0.2">
      <c r="D7403" s="175"/>
      <c r="E7403" s="4" t="s">
        <v>21</v>
      </c>
      <c r="F7403" s="6"/>
      <c r="G7403" s="5">
        <v>487</v>
      </c>
      <c r="H7403" s="32">
        <v>12.320328542094</v>
      </c>
      <c r="I7403" s="12">
        <v>56.673511293634</v>
      </c>
      <c r="J7403" s="12">
        <v>29.568788501027001</v>
      </c>
      <c r="K7403" s="34">
        <v>1.4373716632439999</v>
      </c>
    </row>
    <row r="7404" spans="2:11" x14ac:dyDescent="0.2">
      <c r="D7404" s="175"/>
      <c r="E7404" s="4" t="s">
        <v>22</v>
      </c>
      <c r="F7404" s="6"/>
      <c r="G7404" s="5">
        <v>35</v>
      </c>
      <c r="H7404" s="32">
        <v>8.5714285714289993</v>
      </c>
      <c r="I7404" s="33">
        <v>45.714285714286</v>
      </c>
      <c r="J7404" s="28">
        <v>40</v>
      </c>
      <c r="K7404" s="34">
        <v>5.7142857142860004</v>
      </c>
    </row>
    <row r="7405" spans="2:11" x14ac:dyDescent="0.2">
      <c r="D7405" s="175"/>
      <c r="E7405" s="4" t="s">
        <v>23</v>
      </c>
      <c r="F7405" s="6"/>
      <c r="G7405" s="5">
        <v>143</v>
      </c>
      <c r="H7405" s="32">
        <v>7.6923076923079998</v>
      </c>
      <c r="I7405" s="12">
        <v>58.041958041957997</v>
      </c>
      <c r="J7405" s="12">
        <v>32.867132867133002</v>
      </c>
      <c r="K7405" s="34">
        <v>1.398601398601</v>
      </c>
    </row>
    <row r="7406" spans="2:11" x14ac:dyDescent="0.2">
      <c r="D7406" s="175"/>
      <c r="E7406" s="4" t="s">
        <v>24</v>
      </c>
      <c r="F7406" s="6"/>
      <c r="G7406" s="5">
        <v>187</v>
      </c>
      <c r="H7406" s="32">
        <v>14.438502673797</v>
      </c>
      <c r="I7406" s="12">
        <v>51.336898395722002</v>
      </c>
      <c r="J7406" s="12">
        <v>34.224598930481001</v>
      </c>
      <c r="K7406" s="62">
        <v>0</v>
      </c>
    </row>
    <row r="7407" spans="2:11" x14ac:dyDescent="0.2">
      <c r="D7407" s="175"/>
      <c r="E7407" s="4" t="s">
        <v>25</v>
      </c>
      <c r="F7407" s="6"/>
      <c r="G7407" s="5">
        <v>71</v>
      </c>
      <c r="H7407" s="32">
        <v>14.084507042254</v>
      </c>
      <c r="I7407" s="12">
        <v>59.154929577464998</v>
      </c>
      <c r="J7407" s="33">
        <v>25.352112676055999</v>
      </c>
      <c r="K7407" s="34">
        <v>1.4084507042250001</v>
      </c>
    </row>
    <row r="7408" spans="2:11" x14ac:dyDescent="0.2">
      <c r="D7408" s="175"/>
      <c r="E7408" s="4" t="s">
        <v>26</v>
      </c>
      <c r="F7408" s="6"/>
      <c r="G7408" s="5">
        <v>30</v>
      </c>
      <c r="H7408" s="32">
        <v>13.333333333333</v>
      </c>
      <c r="I7408" s="33">
        <v>46.666666666666998</v>
      </c>
      <c r="J7408" s="28">
        <v>40</v>
      </c>
      <c r="K7408" s="62">
        <v>0</v>
      </c>
    </row>
    <row r="7409" spans="4:11" x14ac:dyDescent="0.2">
      <c r="D7409" s="175"/>
      <c r="E7409" s="4" t="s">
        <v>27</v>
      </c>
      <c r="F7409" s="6"/>
      <c r="G7409" s="5">
        <v>70</v>
      </c>
      <c r="H7409" s="32">
        <v>11.428571428571001</v>
      </c>
      <c r="I7409" s="33">
        <v>45.714285714286</v>
      </c>
      <c r="J7409" s="28">
        <v>41.428571428570997</v>
      </c>
      <c r="K7409" s="34">
        <v>1.4285714285710001</v>
      </c>
    </row>
    <row r="7410" spans="4:11" x14ac:dyDescent="0.2">
      <c r="D7410" s="175"/>
      <c r="E7410" s="4" t="s">
        <v>28</v>
      </c>
      <c r="F7410" s="6"/>
      <c r="G7410" s="5">
        <v>51</v>
      </c>
      <c r="H7410" s="77">
        <v>3.9215686274510002</v>
      </c>
      <c r="I7410" s="49">
        <v>68.627450980391998</v>
      </c>
      <c r="J7410" s="33">
        <v>25.490196078431001</v>
      </c>
      <c r="K7410" s="34">
        <v>1.9607843137250001</v>
      </c>
    </row>
    <row r="7411" spans="4:11" x14ac:dyDescent="0.2">
      <c r="D7411" s="175"/>
      <c r="E7411" s="4" t="s">
        <v>29</v>
      </c>
      <c r="F7411" s="6"/>
      <c r="G7411" s="5">
        <v>7</v>
      </c>
      <c r="H7411" s="120">
        <v>0</v>
      </c>
      <c r="I7411" s="12">
        <v>57.142857142856997</v>
      </c>
      <c r="J7411" s="49">
        <v>42.857142857143003</v>
      </c>
      <c r="K7411" s="62">
        <v>0</v>
      </c>
    </row>
    <row r="7412" spans="4:11" x14ac:dyDescent="0.2">
      <c r="D7412" s="174" t="s">
        <v>30</v>
      </c>
      <c r="E7412" s="20" t="s">
        <v>31</v>
      </c>
      <c r="F7412" s="22"/>
      <c r="G7412" s="21">
        <v>393</v>
      </c>
      <c r="H7412" s="51">
        <v>13.486005089059001</v>
      </c>
      <c r="I7412" s="19">
        <v>54.198473282442997</v>
      </c>
      <c r="J7412" s="19">
        <v>31.552162849873</v>
      </c>
      <c r="K7412" s="50">
        <v>0.76335877862599999</v>
      </c>
    </row>
    <row r="7413" spans="4:11" x14ac:dyDescent="0.2">
      <c r="D7413" s="175"/>
      <c r="E7413" s="4" t="s">
        <v>32</v>
      </c>
      <c r="F7413" s="6"/>
      <c r="G7413" s="5">
        <v>352</v>
      </c>
      <c r="H7413" s="32">
        <v>10.511363636364001</v>
      </c>
      <c r="I7413" s="12">
        <v>55.965909090909001</v>
      </c>
      <c r="J7413" s="12">
        <v>32.102272727272997</v>
      </c>
      <c r="K7413" s="34">
        <v>1.4204545454549999</v>
      </c>
    </row>
    <row r="7414" spans="4:11" x14ac:dyDescent="0.2">
      <c r="D7414" s="175"/>
      <c r="E7414" s="4" t="s">
        <v>33</v>
      </c>
      <c r="F7414" s="6"/>
      <c r="G7414" s="5">
        <v>388</v>
      </c>
      <c r="H7414" s="32">
        <v>9.7938144329900005</v>
      </c>
      <c r="I7414" s="12">
        <v>56.443298969072004</v>
      </c>
      <c r="J7414" s="12">
        <v>31.701030927834999</v>
      </c>
      <c r="K7414" s="34">
        <v>2.0618556701030002</v>
      </c>
    </row>
    <row r="7415" spans="4:11" x14ac:dyDescent="0.2">
      <c r="D7415" s="175"/>
      <c r="E7415" s="4" t="s">
        <v>34</v>
      </c>
      <c r="F7415" s="6"/>
      <c r="G7415" s="5">
        <v>89</v>
      </c>
      <c r="H7415" s="75">
        <v>16.853932584270002</v>
      </c>
      <c r="I7415" s="12">
        <v>50.561797752808999</v>
      </c>
      <c r="J7415" s="12">
        <v>31.460674157303</v>
      </c>
      <c r="K7415" s="34">
        <v>1.123595505618</v>
      </c>
    </row>
    <row r="7416" spans="4:11" x14ac:dyDescent="0.2">
      <c r="D7416" s="174" t="s">
        <v>35</v>
      </c>
      <c r="E7416" s="20" t="s">
        <v>36</v>
      </c>
      <c r="F7416" s="22"/>
      <c r="G7416" s="21">
        <v>629</v>
      </c>
      <c r="H7416" s="51">
        <v>9.2209856915740005</v>
      </c>
      <c r="I7416" s="19">
        <v>56.597774244832998</v>
      </c>
      <c r="J7416" s="19">
        <v>33.068362480127</v>
      </c>
      <c r="K7416" s="50">
        <v>1.1128775834660001</v>
      </c>
    </row>
    <row r="7417" spans="4:11" x14ac:dyDescent="0.2">
      <c r="D7417" s="175"/>
      <c r="E7417" s="4" t="s">
        <v>37</v>
      </c>
      <c r="F7417" s="6"/>
      <c r="G7417" s="5">
        <v>593</v>
      </c>
      <c r="H7417" s="32">
        <v>14.33389544688</v>
      </c>
      <c r="I7417" s="12">
        <v>53.625632377739997</v>
      </c>
      <c r="J7417" s="12">
        <v>30.354131534570001</v>
      </c>
      <c r="K7417" s="34">
        <v>1.686340640809</v>
      </c>
    </row>
    <row r="7418" spans="4:11" x14ac:dyDescent="0.2">
      <c r="D7418" s="174" t="s">
        <v>38</v>
      </c>
      <c r="E7418" s="20" t="s">
        <v>39</v>
      </c>
      <c r="F7418" s="22"/>
      <c r="G7418" s="21">
        <v>64</v>
      </c>
      <c r="H7418" s="129">
        <v>20.3125</v>
      </c>
      <c r="I7418" s="88">
        <v>60.9375</v>
      </c>
      <c r="J7418" s="98">
        <v>17.1875</v>
      </c>
      <c r="K7418" s="50">
        <v>1.5625</v>
      </c>
    </row>
    <row r="7419" spans="4:11" x14ac:dyDescent="0.2">
      <c r="D7419" s="175"/>
      <c r="E7419" s="4" t="s">
        <v>40</v>
      </c>
      <c r="F7419" s="6"/>
      <c r="G7419" s="5">
        <v>147</v>
      </c>
      <c r="H7419" s="32">
        <v>10.204081632653001</v>
      </c>
      <c r="I7419" s="28">
        <v>60.544217687074998</v>
      </c>
      <c r="J7419" s="12">
        <v>29.251700680271998</v>
      </c>
      <c r="K7419" s="62">
        <v>0</v>
      </c>
    </row>
    <row r="7420" spans="4:11" x14ac:dyDescent="0.2">
      <c r="D7420" s="175"/>
      <c r="E7420" s="4" t="s">
        <v>41</v>
      </c>
      <c r="F7420" s="6"/>
      <c r="G7420" s="5">
        <v>204</v>
      </c>
      <c r="H7420" s="32">
        <v>9.8039215686270005</v>
      </c>
      <c r="I7420" s="12">
        <v>57.843137254901997</v>
      </c>
      <c r="J7420" s="12">
        <v>30.882352941175998</v>
      </c>
      <c r="K7420" s="34">
        <v>1.4705882352940001</v>
      </c>
    </row>
    <row r="7421" spans="4:11" x14ac:dyDescent="0.2">
      <c r="D7421" s="175"/>
      <c r="E7421" s="4" t="s">
        <v>42</v>
      </c>
      <c r="F7421" s="6"/>
      <c r="G7421" s="5">
        <v>210</v>
      </c>
      <c r="H7421" s="77">
        <v>4.7619047619049999</v>
      </c>
      <c r="I7421" s="28">
        <v>61.428571428570997</v>
      </c>
      <c r="J7421" s="12">
        <v>33.333333333333002</v>
      </c>
      <c r="K7421" s="34">
        <v>0.47619047618999999</v>
      </c>
    </row>
    <row r="7422" spans="4:11" x14ac:dyDescent="0.2">
      <c r="D7422" s="175"/>
      <c r="E7422" s="4" t="s">
        <v>43</v>
      </c>
      <c r="F7422" s="6"/>
      <c r="G7422" s="5">
        <v>204</v>
      </c>
      <c r="H7422" s="32">
        <v>10.78431372549</v>
      </c>
      <c r="I7422" s="33">
        <v>48.529411764705998</v>
      </c>
      <c r="J7422" s="28">
        <v>39.215686274509999</v>
      </c>
      <c r="K7422" s="34">
        <v>1.4705882352940001</v>
      </c>
    </row>
    <row r="7423" spans="4:11" x14ac:dyDescent="0.2">
      <c r="D7423" s="175"/>
      <c r="E7423" s="4" t="s">
        <v>44</v>
      </c>
      <c r="F7423" s="6"/>
      <c r="G7423" s="5">
        <v>223</v>
      </c>
      <c r="H7423" s="32">
        <v>13.452914798206001</v>
      </c>
      <c r="I7423" s="12">
        <v>51.121076233183999</v>
      </c>
      <c r="J7423" s="12">
        <v>34.080717488788999</v>
      </c>
      <c r="K7423" s="34">
        <v>1.3452914798210001</v>
      </c>
    </row>
    <row r="7424" spans="4:11" x14ac:dyDescent="0.2">
      <c r="D7424" s="176"/>
      <c r="E7424" s="59" t="s">
        <v>45</v>
      </c>
      <c r="F7424" s="60"/>
      <c r="G7424" s="56">
        <v>170</v>
      </c>
      <c r="H7424" s="132">
        <v>19.411764705882</v>
      </c>
      <c r="I7424" s="47">
        <v>50.588235294118</v>
      </c>
      <c r="J7424" s="95">
        <v>26.470588235293999</v>
      </c>
      <c r="K7424" s="85">
        <v>3.5294117647059999</v>
      </c>
    </row>
    <row r="7426" spans="2:11" x14ac:dyDescent="0.2">
      <c r="B7426" s="43" t="str">
        <f xml:space="preserve"> HYPERLINK("#'目次'!B275", "[269]")</f>
        <v>[269]</v>
      </c>
      <c r="C7426" s="31" t="s">
        <v>491</v>
      </c>
    </row>
    <row r="7430" spans="2:11" x14ac:dyDescent="0.2">
      <c r="D7430" s="177"/>
      <c r="E7430" s="178"/>
      <c r="F7430" s="178"/>
      <c r="G7430" s="40" t="s">
        <v>14</v>
      </c>
      <c r="H7430" s="42" t="s">
        <v>492</v>
      </c>
      <c r="I7430" s="15" t="s">
        <v>493</v>
      </c>
      <c r="J7430" s="15" t="s">
        <v>494</v>
      </c>
      <c r="K7430" s="44" t="s">
        <v>17</v>
      </c>
    </row>
    <row r="7431" spans="2:11" x14ac:dyDescent="0.2">
      <c r="D7431" s="179"/>
      <c r="E7431" s="180"/>
      <c r="F7431" s="180"/>
      <c r="G7431" s="39"/>
      <c r="H7431" s="41"/>
      <c r="I7431" s="14"/>
      <c r="J7431" s="14"/>
      <c r="K7431" s="38"/>
    </row>
    <row r="7432" spans="2:11" x14ac:dyDescent="0.2">
      <c r="D7432" s="58"/>
      <c r="E7432" s="53" t="s">
        <v>14</v>
      </c>
      <c r="F7432" s="52"/>
      <c r="G7432" s="37">
        <v>1222</v>
      </c>
      <c r="H7432" s="24">
        <v>11.702127659574</v>
      </c>
      <c r="I7432" s="24">
        <v>55.155482815056999</v>
      </c>
      <c r="J7432" s="24">
        <v>31.751227495908001</v>
      </c>
      <c r="K7432" s="68">
        <v>1.39116202946</v>
      </c>
    </row>
    <row r="7433" spans="2:11" x14ac:dyDescent="0.2">
      <c r="D7433" s="174" t="s">
        <v>52</v>
      </c>
      <c r="E7433" s="20" t="s">
        <v>53</v>
      </c>
      <c r="F7433" s="22"/>
      <c r="G7433" s="21">
        <v>15</v>
      </c>
      <c r="H7433" s="134">
        <v>6.666666666667</v>
      </c>
      <c r="I7433" s="105">
        <v>66.666666666666998</v>
      </c>
      <c r="J7433" s="78">
        <v>26.666666666666998</v>
      </c>
      <c r="K7433" s="100">
        <v>0</v>
      </c>
    </row>
    <row r="7434" spans="2:11" ht="24" x14ac:dyDescent="0.2">
      <c r="D7434" s="175"/>
      <c r="E7434" s="4" t="s">
        <v>54</v>
      </c>
      <c r="F7434" s="6"/>
      <c r="G7434" s="5">
        <v>122</v>
      </c>
      <c r="H7434" s="32">
        <v>15.573770491803</v>
      </c>
      <c r="I7434" s="12">
        <v>53.278688524590002</v>
      </c>
      <c r="J7434" s="12">
        <v>30.327868852459002</v>
      </c>
      <c r="K7434" s="34">
        <v>0.81967213114799997</v>
      </c>
    </row>
    <row r="7435" spans="2:11" x14ac:dyDescent="0.2">
      <c r="D7435" s="175"/>
      <c r="E7435" s="4" t="s">
        <v>55</v>
      </c>
      <c r="F7435" s="6"/>
      <c r="G7435" s="5">
        <v>43</v>
      </c>
      <c r="H7435" s="120">
        <v>0</v>
      </c>
      <c r="I7435" s="12">
        <v>58.139534883720998</v>
      </c>
      <c r="J7435" s="49">
        <v>41.860465116279002</v>
      </c>
      <c r="K7435" s="62">
        <v>0</v>
      </c>
    </row>
    <row r="7436" spans="2:11" x14ac:dyDescent="0.2">
      <c r="D7436" s="175"/>
      <c r="E7436" s="4" t="s">
        <v>56</v>
      </c>
      <c r="F7436" s="6"/>
      <c r="G7436" s="5">
        <v>60</v>
      </c>
      <c r="H7436" s="32">
        <v>11.666666666667</v>
      </c>
      <c r="I7436" s="12">
        <v>53.333333333333002</v>
      </c>
      <c r="J7436" s="12">
        <v>35</v>
      </c>
      <c r="K7436" s="62">
        <v>0</v>
      </c>
    </row>
    <row r="7437" spans="2:11" x14ac:dyDescent="0.2">
      <c r="D7437" s="175"/>
      <c r="E7437" s="4" t="s">
        <v>57</v>
      </c>
      <c r="F7437" s="6"/>
      <c r="G7437" s="5">
        <v>286</v>
      </c>
      <c r="H7437" s="32">
        <v>8.7412587412589993</v>
      </c>
      <c r="I7437" s="12">
        <v>58.741258741259003</v>
      </c>
      <c r="J7437" s="12">
        <v>31.818181818182001</v>
      </c>
      <c r="K7437" s="34">
        <v>0.69930069930100003</v>
      </c>
    </row>
    <row r="7438" spans="2:11" x14ac:dyDescent="0.2">
      <c r="D7438" s="175"/>
      <c r="E7438" s="4" t="s">
        <v>58</v>
      </c>
      <c r="F7438" s="6"/>
      <c r="G7438" s="5">
        <v>129</v>
      </c>
      <c r="H7438" s="32">
        <v>11.627906976744001</v>
      </c>
      <c r="I7438" s="12">
        <v>55.813953488372</v>
      </c>
      <c r="J7438" s="12">
        <v>31.007751937984001</v>
      </c>
      <c r="K7438" s="34">
        <v>1.550387596899</v>
      </c>
    </row>
    <row r="7439" spans="2:11" x14ac:dyDescent="0.2">
      <c r="D7439" s="175"/>
      <c r="E7439" s="4" t="s">
        <v>59</v>
      </c>
      <c r="F7439" s="6"/>
      <c r="G7439" s="5">
        <v>195</v>
      </c>
      <c r="H7439" s="32">
        <v>10.769230769230999</v>
      </c>
      <c r="I7439" s="12">
        <v>50.769230769231001</v>
      </c>
      <c r="J7439" s="12">
        <v>35.897435897435997</v>
      </c>
      <c r="K7439" s="34">
        <v>2.564102564103</v>
      </c>
    </row>
    <row r="7440" spans="2:11" x14ac:dyDescent="0.2">
      <c r="D7440" s="175"/>
      <c r="E7440" s="4" t="s">
        <v>60</v>
      </c>
      <c r="F7440" s="6"/>
      <c r="G7440" s="5">
        <v>176</v>
      </c>
      <c r="H7440" s="32">
        <v>15.340909090908999</v>
      </c>
      <c r="I7440" s="12">
        <v>50.568181818181998</v>
      </c>
      <c r="J7440" s="12">
        <v>32.954545454544999</v>
      </c>
      <c r="K7440" s="34">
        <v>1.136363636364</v>
      </c>
    </row>
    <row r="7441" spans="2:11" x14ac:dyDescent="0.2">
      <c r="D7441" s="175"/>
      <c r="E7441" s="4" t="s">
        <v>61</v>
      </c>
      <c r="F7441" s="6"/>
      <c r="G7441" s="5">
        <v>78</v>
      </c>
      <c r="H7441" s="32">
        <v>12.820512820513001</v>
      </c>
      <c r="I7441" s="49">
        <v>65.384615384615003</v>
      </c>
      <c r="J7441" s="61">
        <v>20.512820512821001</v>
      </c>
      <c r="K7441" s="34">
        <v>1.2820512820509999</v>
      </c>
    </row>
    <row r="7442" spans="2:11" x14ac:dyDescent="0.2">
      <c r="D7442" s="175"/>
      <c r="E7442" s="4" t="s">
        <v>62</v>
      </c>
      <c r="F7442" s="6"/>
      <c r="G7442" s="5">
        <v>113</v>
      </c>
      <c r="H7442" s="32">
        <v>15.929203539823</v>
      </c>
      <c r="I7442" s="12">
        <v>53.982300884955997</v>
      </c>
      <c r="J7442" s="12">
        <v>28.318584070796</v>
      </c>
      <c r="K7442" s="34">
        <v>1.769911504425</v>
      </c>
    </row>
    <row r="7443" spans="2:11" x14ac:dyDescent="0.2">
      <c r="D7443" s="174" t="s">
        <v>63</v>
      </c>
      <c r="E7443" s="20" t="s">
        <v>64</v>
      </c>
      <c r="F7443" s="22"/>
      <c r="G7443" s="21">
        <v>234</v>
      </c>
      <c r="H7443" s="51">
        <v>11.111111111111001</v>
      </c>
      <c r="I7443" s="78">
        <v>47.863247863247999</v>
      </c>
      <c r="J7443" s="88">
        <v>40.17094017094</v>
      </c>
      <c r="K7443" s="50">
        <v>0.85470085470099999</v>
      </c>
    </row>
    <row r="7444" spans="2:11" x14ac:dyDescent="0.2">
      <c r="D7444" s="175"/>
      <c r="E7444" s="4" t="s">
        <v>65</v>
      </c>
      <c r="F7444" s="6"/>
      <c r="G7444" s="5">
        <v>172</v>
      </c>
      <c r="H7444" s="32">
        <v>13.953488372093</v>
      </c>
      <c r="I7444" s="12">
        <v>51.162790697673998</v>
      </c>
      <c r="J7444" s="12">
        <v>32.558139534883999</v>
      </c>
      <c r="K7444" s="34">
        <v>2.3255813953489999</v>
      </c>
    </row>
    <row r="7445" spans="2:11" x14ac:dyDescent="0.2">
      <c r="D7445" s="175"/>
      <c r="E7445" s="4" t="s">
        <v>66</v>
      </c>
      <c r="F7445" s="6"/>
      <c r="G7445" s="5">
        <v>165</v>
      </c>
      <c r="H7445" s="32">
        <v>12.727272727273</v>
      </c>
      <c r="I7445" s="12">
        <v>58.787878787879002</v>
      </c>
      <c r="J7445" s="33">
        <v>26.666666666666998</v>
      </c>
      <c r="K7445" s="34">
        <v>1.818181818182</v>
      </c>
    </row>
    <row r="7446" spans="2:11" x14ac:dyDescent="0.2">
      <c r="D7446" s="175"/>
      <c r="E7446" s="4" t="s">
        <v>67</v>
      </c>
      <c r="F7446" s="6"/>
      <c r="G7446" s="5">
        <v>158</v>
      </c>
      <c r="H7446" s="32">
        <v>9.493670886076</v>
      </c>
      <c r="I7446" s="12">
        <v>58.227848101265998</v>
      </c>
      <c r="J7446" s="12">
        <v>31.645569620252999</v>
      </c>
      <c r="K7446" s="34">
        <v>0.63291139240500005</v>
      </c>
    </row>
    <row r="7447" spans="2:11" x14ac:dyDescent="0.2">
      <c r="D7447" s="175"/>
      <c r="E7447" s="4" t="s">
        <v>68</v>
      </c>
      <c r="F7447" s="6"/>
      <c r="G7447" s="5">
        <v>112</v>
      </c>
      <c r="H7447" s="32">
        <v>8.9285714285710007</v>
      </c>
      <c r="I7447" s="49">
        <v>66.071428571428996</v>
      </c>
      <c r="J7447" s="33">
        <v>23.214285714286</v>
      </c>
      <c r="K7447" s="34">
        <v>1.785714285714</v>
      </c>
    </row>
    <row r="7448" spans="2:11" x14ac:dyDescent="0.2">
      <c r="D7448" s="175"/>
      <c r="E7448" s="4" t="s">
        <v>69</v>
      </c>
      <c r="F7448" s="6"/>
      <c r="G7448" s="5">
        <v>92</v>
      </c>
      <c r="H7448" s="32">
        <v>9.7826086956519998</v>
      </c>
      <c r="I7448" s="12">
        <v>58.695652173912997</v>
      </c>
      <c r="J7448" s="12">
        <v>30.434782608696</v>
      </c>
      <c r="K7448" s="34">
        <v>1.086956521739</v>
      </c>
    </row>
    <row r="7449" spans="2:11" x14ac:dyDescent="0.2">
      <c r="D7449" s="175"/>
      <c r="E7449" s="4" t="s">
        <v>70</v>
      </c>
      <c r="F7449" s="6"/>
      <c r="G7449" s="5">
        <v>131</v>
      </c>
      <c r="H7449" s="32">
        <v>15.267175572518999</v>
      </c>
      <c r="I7449" s="12">
        <v>54.198473282442997</v>
      </c>
      <c r="J7449" s="12">
        <v>30.534351145037999</v>
      </c>
      <c r="K7449" s="62">
        <v>0</v>
      </c>
    </row>
    <row r="7450" spans="2:11" x14ac:dyDescent="0.2">
      <c r="D7450" s="175"/>
      <c r="E7450" s="4" t="s">
        <v>71</v>
      </c>
      <c r="F7450" s="6"/>
      <c r="G7450" s="5">
        <v>71</v>
      </c>
      <c r="H7450" s="32">
        <v>7.0422535211269999</v>
      </c>
      <c r="I7450" s="12">
        <v>54.929577464788998</v>
      </c>
      <c r="J7450" s="12">
        <v>36.619718309859003</v>
      </c>
      <c r="K7450" s="34">
        <v>1.4084507042250001</v>
      </c>
    </row>
    <row r="7451" spans="2:11" x14ac:dyDescent="0.2">
      <c r="D7451" s="176"/>
      <c r="E7451" s="59" t="s">
        <v>72</v>
      </c>
      <c r="F7451" s="60"/>
      <c r="G7451" s="56">
        <v>70</v>
      </c>
      <c r="H7451" s="83">
        <v>14.285714285714</v>
      </c>
      <c r="I7451" s="47">
        <v>52.857142857143003</v>
      </c>
      <c r="J7451" s="47">
        <v>32.857142857143003</v>
      </c>
      <c r="K7451" s="125">
        <v>0</v>
      </c>
    </row>
    <row r="7453" spans="2:11" x14ac:dyDescent="0.2">
      <c r="B7453" s="43" t="str">
        <f xml:space="preserve"> HYPERLINK("#'目次'!B276", "[270]")</f>
        <v>[270]</v>
      </c>
      <c r="C7453" s="31" t="s">
        <v>491</v>
      </c>
    </row>
    <row r="7456" spans="2:11" x14ac:dyDescent="0.2">
      <c r="C7456" s="31" t="s">
        <v>75</v>
      </c>
    </row>
    <row r="7457" spans="4:11" x14ac:dyDescent="0.2">
      <c r="D7457" s="177"/>
      <c r="E7457" s="178"/>
      <c r="F7457" s="178"/>
      <c r="G7457" s="40" t="s">
        <v>14</v>
      </c>
      <c r="H7457" s="42" t="s">
        <v>492</v>
      </c>
      <c r="I7457" s="15" t="s">
        <v>493</v>
      </c>
      <c r="J7457" s="15" t="s">
        <v>494</v>
      </c>
      <c r="K7457" s="44" t="s">
        <v>17</v>
      </c>
    </row>
    <row r="7458" spans="4:11" x14ac:dyDescent="0.2">
      <c r="D7458" s="179"/>
      <c r="E7458" s="180"/>
      <c r="F7458" s="180"/>
      <c r="G7458" s="39"/>
      <c r="H7458" s="41"/>
      <c r="I7458" s="14"/>
      <c r="J7458" s="14"/>
      <c r="K7458" s="38"/>
    </row>
    <row r="7459" spans="4:11" x14ac:dyDescent="0.2">
      <c r="D7459" s="58"/>
      <c r="E7459" s="53" t="s">
        <v>14</v>
      </c>
      <c r="F7459" s="52"/>
      <c r="G7459" s="37">
        <v>1222</v>
      </c>
      <c r="H7459" s="24">
        <v>11.702127659574</v>
      </c>
      <c r="I7459" s="24">
        <v>55.155482815056999</v>
      </c>
      <c r="J7459" s="24">
        <v>31.751227495908001</v>
      </c>
      <c r="K7459" s="68">
        <v>1.39116202946</v>
      </c>
    </row>
    <row r="7460" spans="4:11" x14ac:dyDescent="0.2">
      <c r="D7460" s="174" t="s">
        <v>36</v>
      </c>
      <c r="E7460" s="20" t="s">
        <v>76</v>
      </c>
      <c r="F7460" s="22"/>
      <c r="G7460" s="21">
        <v>629</v>
      </c>
      <c r="H7460" s="51">
        <v>9.2209856915740005</v>
      </c>
      <c r="I7460" s="19">
        <v>56.597774244832998</v>
      </c>
      <c r="J7460" s="19">
        <v>33.068362480127</v>
      </c>
      <c r="K7460" s="50">
        <v>1.1128775834660001</v>
      </c>
    </row>
    <row r="7461" spans="4:11" x14ac:dyDescent="0.2">
      <c r="D7461" s="175"/>
      <c r="E7461" s="4" t="s">
        <v>39</v>
      </c>
      <c r="F7461" s="6"/>
      <c r="G7461" s="5">
        <v>37</v>
      </c>
      <c r="H7461" s="75">
        <v>18.918918918919001</v>
      </c>
      <c r="I7461" s="28">
        <v>62.162162162161998</v>
      </c>
      <c r="J7461" s="61">
        <v>18.918918918919001</v>
      </c>
      <c r="K7461" s="62">
        <v>0</v>
      </c>
    </row>
    <row r="7462" spans="4:11" x14ac:dyDescent="0.2">
      <c r="D7462" s="175"/>
      <c r="E7462" s="4" t="s">
        <v>40</v>
      </c>
      <c r="F7462" s="6"/>
      <c r="G7462" s="5">
        <v>73</v>
      </c>
      <c r="H7462" s="32">
        <v>8.2191780821920002</v>
      </c>
      <c r="I7462" s="12">
        <v>58.904109589040999</v>
      </c>
      <c r="J7462" s="12">
        <v>32.876712328766999</v>
      </c>
      <c r="K7462" s="62">
        <v>0</v>
      </c>
    </row>
    <row r="7463" spans="4:11" x14ac:dyDescent="0.2">
      <c r="D7463" s="175"/>
      <c r="E7463" s="4" t="s">
        <v>41</v>
      </c>
      <c r="F7463" s="6"/>
      <c r="G7463" s="5">
        <v>108</v>
      </c>
      <c r="H7463" s="77">
        <v>6.4814814814809996</v>
      </c>
      <c r="I7463" s="28">
        <v>60.185185185184999</v>
      </c>
      <c r="J7463" s="12">
        <v>30.555555555556001</v>
      </c>
      <c r="K7463" s="34">
        <v>2.7777777777780002</v>
      </c>
    </row>
    <row r="7464" spans="4:11" x14ac:dyDescent="0.2">
      <c r="D7464" s="175"/>
      <c r="E7464" s="4" t="s">
        <v>42</v>
      </c>
      <c r="F7464" s="6"/>
      <c r="G7464" s="5">
        <v>113</v>
      </c>
      <c r="H7464" s="77">
        <v>4.424778761062</v>
      </c>
      <c r="I7464" s="28">
        <v>62.831858407079999</v>
      </c>
      <c r="J7464" s="12">
        <v>31.858407079646</v>
      </c>
      <c r="K7464" s="34">
        <v>0.88495575221199996</v>
      </c>
    </row>
    <row r="7465" spans="4:11" x14ac:dyDescent="0.2">
      <c r="D7465" s="175"/>
      <c r="E7465" s="4" t="s">
        <v>43</v>
      </c>
      <c r="F7465" s="6"/>
      <c r="G7465" s="5">
        <v>101</v>
      </c>
      <c r="H7465" s="77">
        <v>5.940594059406</v>
      </c>
      <c r="I7465" s="12">
        <v>50.495049504950003</v>
      </c>
      <c r="J7465" s="49">
        <v>43.564356435644001</v>
      </c>
      <c r="K7465" s="62">
        <v>0</v>
      </c>
    </row>
    <row r="7466" spans="4:11" x14ac:dyDescent="0.2">
      <c r="D7466" s="175"/>
      <c r="E7466" s="4" t="s">
        <v>44</v>
      </c>
      <c r="F7466" s="6"/>
      <c r="G7466" s="5">
        <v>114</v>
      </c>
      <c r="H7466" s="32">
        <v>9.6491228070179993</v>
      </c>
      <c r="I7466" s="12">
        <v>54.385964912280997</v>
      </c>
      <c r="J7466" s="12">
        <v>35.087719298246</v>
      </c>
      <c r="K7466" s="34">
        <v>0.87719298245599997</v>
      </c>
    </row>
    <row r="7467" spans="4:11" x14ac:dyDescent="0.2">
      <c r="D7467" s="175"/>
      <c r="E7467" s="4" t="s">
        <v>45</v>
      </c>
      <c r="F7467" s="6"/>
      <c r="G7467" s="5">
        <v>83</v>
      </c>
      <c r="H7467" s="75">
        <v>19.277108433734998</v>
      </c>
      <c r="I7467" s="33">
        <v>49.397590361445999</v>
      </c>
      <c r="J7467" s="12">
        <v>28.915662650601998</v>
      </c>
      <c r="K7467" s="34">
        <v>2.409638554217</v>
      </c>
    </row>
    <row r="7468" spans="4:11" x14ac:dyDescent="0.2">
      <c r="D7468" s="174" t="s">
        <v>37</v>
      </c>
      <c r="E7468" s="20" t="s">
        <v>77</v>
      </c>
      <c r="F7468" s="22"/>
      <c r="G7468" s="21">
        <v>593</v>
      </c>
      <c r="H7468" s="51">
        <v>14.33389544688</v>
      </c>
      <c r="I7468" s="19">
        <v>53.625632377739997</v>
      </c>
      <c r="J7468" s="19">
        <v>30.354131534570001</v>
      </c>
      <c r="K7468" s="50">
        <v>1.686340640809</v>
      </c>
    </row>
    <row r="7469" spans="4:11" x14ac:dyDescent="0.2">
      <c r="D7469" s="175"/>
      <c r="E7469" s="4" t="s">
        <v>39</v>
      </c>
      <c r="F7469" s="6"/>
      <c r="G7469" s="5">
        <v>27</v>
      </c>
      <c r="H7469" s="94">
        <v>22.222222222222001</v>
      </c>
      <c r="I7469" s="12">
        <v>59.259259259258997</v>
      </c>
      <c r="J7469" s="61">
        <v>14.814814814815</v>
      </c>
      <c r="K7469" s="34">
        <v>3.7037037037039999</v>
      </c>
    </row>
    <row r="7470" spans="4:11" x14ac:dyDescent="0.2">
      <c r="D7470" s="175"/>
      <c r="E7470" s="4" t="s">
        <v>40</v>
      </c>
      <c r="F7470" s="6"/>
      <c r="G7470" s="5">
        <v>74</v>
      </c>
      <c r="H7470" s="32">
        <v>12.162162162162</v>
      </c>
      <c r="I7470" s="28">
        <v>62.162162162161998</v>
      </c>
      <c r="J7470" s="33">
        <v>25.675675675676001</v>
      </c>
      <c r="K7470" s="62">
        <v>0</v>
      </c>
    </row>
    <row r="7471" spans="4:11" x14ac:dyDescent="0.2">
      <c r="D7471" s="175"/>
      <c r="E7471" s="4" t="s">
        <v>41</v>
      </c>
      <c r="F7471" s="6"/>
      <c r="G7471" s="5">
        <v>96</v>
      </c>
      <c r="H7471" s="32">
        <v>13.541666666667</v>
      </c>
      <c r="I7471" s="12">
        <v>55.208333333333002</v>
      </c>
      <c r="J7471" s="12">
        <v>31.25</v>
      </c>
      <c r="K7471" s="62">
        <v>0</v>
      </c>
    </row>
    <row r="7472" spans="4:11" x14ac:dyDescent="0.2">
      <c r="D7472" s="175"/>
      <c r="E7472" s="4" t="s">
        <v>42</v>
      </c>
      <c r="F7472" s="6"/>
      <c r="G7472" s="5">
        <v>97</v>
      </c>
      <c r="H7472" s="77">
        <v>5.1546391752579996</v>
      </c>
      <c r="I7472" s="12">
        <v>59.793814432989997</v>
      </c>
      <c r="J7472" s="12">
        <v>35.051546391753</v>
      </c>
      <c r="K7472" s="62">
        <v>0</v>
      </c>
    </row>
    <row r="7473" spans="2:11" x14ac:dyDescent="0.2">
      <c r="D7473" s="175"/>
      <c r="E7473" s="4" t="s">
        <v>43</v>
      </c>
      <c r="F7473" s="6"/>
      <c r="G7473" s="5">
        <v>103</v>
      </c>
      <c r="H7473" s="32">
        <v>15.533980582524</v>
      </c>
      <c r="I7473" s="33">
        <v>46.601941747573001</v>
      </c>
      <c r="J7473" s="12">
        <v>34.951456310680001</v>
      </c>
      <c r="K7473" s="34">
        <v>2.9126213592229999</v>
      </c>
    </row>
    <row r="7474" spans="2:11" x14ac:dyDescent="0.2">
      <c r="D7474" s="175"/>
      <c r="E7474" s="4" t="s">
        <v>44</v>
      </c>
      <c r="F7474" s="6"/>
      <c r="G7474" s="5">
        <v>109</v>
      </c>
      <c r="H7474" s="75">
        <v>17.43119266055</v>
      </c>
      <c r="I7474" s="33">
        <v>47.706422018349002</v>
      </c>
      <c r="J7474" s="12">
        <v>33.027522935779999</v>
      </c>
      <c r="K7474" s="34">
        <v>1.834862385321</v>
      </c>
    </row>
    <row r="7475" spans="2:11" x14ac:dyDescent="0.2">
      <c r="D7475" s="176"/>
      <c r="E7475" s="59" t="s">
        <v>45</v>
      </c>
      <c r="F7475" s="60"/>
      <c r="G7475" s="56">
        <v>87</v>
      </c>
      <c r="H7475" s="132">
        <v>19.540229885056998</v>
      </c>
      <c r="I7475" s="47">
        <v>51.724137931034001</v>
      </c>
      <c r="J7475" s="95">
        <v>24.137931034483</v>
      </c>
      <c r="K7475" s="85">
        <v>4.5977011494250002</v>
      </c>
    </row>
    <row r="7477" spans="2:11" x14ac:dyDescent="0.2">
      <c r="B7477" s="43" t="str">
        <f xml:space="preserve"> HYPERLINK("#'目次'!B277", "[271]")</f>
        <v>[271]</v>
      </c>
      <c r="C7477" s="31" t="s">
        <v>497</v>
      </c>
    </row>
    <row r="7481" spans="2:11" x14ac:dyDescent="0.2">
      <c r="D7481" s="177"/>
      <c r="E7481" s="178"/>
      <c r="F7481" s="178"/>
      <c r="G7481" s="40" t="s">
        <v>14</v>
      </c>
      <c r="H7481" s="42" t="s">
        <v>492</v>
      </c>
      <c r="I7481" s="15" t="s">
        <v>493</v>
      </c>
      <c r="J7481" s="15" t="s">
        <v>494</v>
      </c>
      <c r="K7481" s="44" t="s">
        <v>17</v>
      </c>
    </row>
    <row r="7482" spans="2:11" x14ac:dyDescent="0.2">
      <c r="D7482" s="179"/>
      <c r="E7482" s="180"/>
      <c r="F7482" s="180"/>
      <c r="G7482" s="39"/>
      <c r="H7482" s="41"/>
      <c r="I7482" s="14"/>
      <c r="J7482" s="14"/>
      <c r="K7482" s="38"/>
    </row>
    <row r="7483" spans="2:11" x14ac:dyDescent="0.2">
      <c r="D7483" s="58"/>
      <c r="E7483" s="53" t="s">
        <v>14</v>
      </c>
      <c r="F7483" s="52"/>
      <c r="G7483" s="37">
        <v>1222</v>
      </c>
      <c r="H7483" s="24">
        <v>3.2733224222590001</v>
      </c>
      <c r="I7483" s="24">
        <v>62.765957446808997</v>
      </c>
      <c r="J7483" s="24">
        <v>31.505728314239001</v>
      </c>
      <c r="K7483" s="68">
        <v>2.4549918166940001</v>
      </c>
    </row>
    <row r="7484" spans="2:11" x14ac:dyDescent="0.2">
      <c r="D7484" s="174" t="s">
        <v>18</v>
      </c>
      <c r="E7484" s="20" t="s">
        <v>19</v>
      </c>
      <c r="F7484" s="22"/>
      <c r="G7484" s="21">
        <v>57</v>
      </c>
      <c r="H7484" s="51">
        <v>1.7543859649119999</v>
      </c>
      <c r="I7484" s="88">
        <v>70.175438596491006</v>
      </c>
      <c r="J7484" s="78">
        <v>24.561403508771999</v>
      </c>
      <c r="K7484" s="50">
        <v>3.508771929825</v>
      </c>
    </row>
    <row r="7485" spans="2:11" x14ac:dyDescent="0.2">
      <c r="D7485" s="175"/>
      <c r="E7485" s="4" t="s">
        <v>20</v>
      </c>
      <c r="F7485" s="6"/>
      <c r="G7485" s="5">
        <v>84</v>
      </c>
      <c r="H7485" s="32">
        <v>7.1428571428570002</v>
      </c>
      <c r="I7485" s="12">
        <v>58.333333333333002</v>
      </c>
      <c r="J7485" s="12">
        <v>30.952380952380999</v>
      </c>
      <c r="K7485" s="34">
        <v>3.5714285714290002</v>
      </c>
    </row>
    <row r="7486" spans="2:11" x14ac:dyDescent="0.2">
      <c r="D7486" s="175"/>
      <c r="E7486" s="4" t="s">
        <v>21</v>
      </c>
      <c r="F7486" s="6"/>
      <c r="G7486" s="5">
        <v>487</v>
      </c>
      <c r="H7486" s="32">
        <v>2.8747433264889999</v>
      </c>
      <c r="I7486" s="12">
        <v>64.681724845996001</v>
      </c>
      <c r="J7486" s="12">
        <v>29.774127310061999</v>
      </c>
      <c r="K7486" s="34">
        <v>2.6694045174540002</v>
      </c>
    </row>
    <row r="7487" spans="2:11" x14ac:dyDescent="0.2">
      <c r="D7487" s="175"/>
      <c r="E7487" s="4" t="s">
        <v>22</v>
      </c>
      <c r="F7487" s="6"/>
      <c r="G7487" s="5">
        <v>35</v>
      </c>
      <c r="H7487" s="32">
        <v>2.8571428571430002</v>
      </c>
      <c r="I7487" s="61">
        <v>48.571428571429003</v>
      </c>
      <c r="J7487" s="49">
        <v>42.857142857143003</v>
      </c>
      <c r="K7487" s="34">
        <v>5.7142857142860004</v>
      </c>
    </row>
    <row r="7488" spans="2:11" x14ac:dyDescent="0.2">
      <c r="D7488" s="175"/>
      <c r="E7488" s="4" t="s">
        <v>23</v>
      </c>
      <c r="F7488" s="6"/>
      <c r="G7488" s="5">
        <v>143</v>
      </c>
      <c r="H7488" s="32">
        <v>2.797202797203</v>
      </c>
      <c r="I7488" s="12">
        <v>64.335664335664006</v>
      </c>
      <c r="J7488" s="12">
        <v>31.468531468531001</v>
      </c>
      <c r="K7488" s="34">
        <v>1.398601398601</v>
      </c>
    </row>
    <row r="7489" spans="4:11" x14ac:dyDescent="0.2">
      <c r="D7489" s="175"/>
      <c r="E7489" s="4" t="s">
        <v>24</v>
      </c>
      <c r="F7489" s="6"/>
      <c r="G7489" s="5">
        <v>187</v>
      </c>
      <c r="H7489" s="32">
        <v>3.7433155080209999</v>
      </c>
      <c r="I7489" s="12">
        <v>58.823529411765001</v>
      </c>
      <c r="J7489" s="12">
        <v>34.759358288770002</v>
      </c>
      <c r="K7489" s="34">
        <v>2.673796791444</v>
      </c>
    </row>
    <row r="7490" spans="4:11" x14ac:dyDescent="0.2">
      <c r="D7490" s="175"/>
      <c r="E7490" s="4" t="s">
        <v>25</v>
      </c>
      <c r="F7490" s="6"/>
      <c r="G7490" s="5">
        <v>71</v>
      </c>
      <c r="H7490" s="32">
        <v>4.2253521126760001</v>
      </c>
      <c r="I7490" s="12">
        <v>66.197183098592006</v>
      </c>
      <c r="J7490" s="12">
        <v>28.169014084507001</v>
      </c>
      <c r="K7490" s="34">
        <v>1.4084507042250001</v>
      </c>
    </row>
    <row r="7491" spans="4:11" x14ac:dyDescent="0.2">
      <c r="D7491" s="175"/>
      <c r="E7491" s="4" t="s">
        <v>26</v>
      </c>
      <c r="F7491" s="6"/>
      <c r="G7491" s="5">
        <v>30</v>
      </c>
      <c r="H7491" s="63">
        <v>0</v>
      </c>
      <c r="I7491" s="33">
        <v>53.333333333333002</v>
      </c>
      <c r="J7491" s="49">
        <v>46.666666666666998</v>
      </c>
      <c r="K7491" s="62">
        <v>0</v>
      </c>
    </row>
    <row r="7492" spans="4:11" x14ac:dyDescent="0.2">
      <c r="D7492" s="175"/>
      <c r="E7492" s="4" t="s">
        <v>27</v>
      </c>
      <c r="F7492" s="6"/>
      <c r="G7492" s="5">
        <v>70</v>
      </c>
      <c r="H7492" s="32">
        <v>4.2857142857139996</v>
      </c>
      <c r="I7492" s="12">
        <v>62.857142857143003</v>
      </c>
      <c r="J7492" s="12">
        <v>31.428571428571001</v>
      </c>
      <c r="K7492" s="34">
        <v>1.4285714285710001</v>
      </c>
    </row>
    <row r="7493" spans="4:11" x14ac:dyDescent="0.2">
      <c r="D7493" s="175"/>
      <c r="E7493" s="4" t="s">
        <v>28</v>
      </c>
      <c r="F7493" s="6"/>
      <c r="G7493" s="5">
        <v>51</v>
      </c>
      <c r="H7493" s="32">
        <v>1.9607843137250001</v>
      </c>
      <c r="I7493" s="12">
        <v>66.666666666666998</v>
      </c>
      <c r="J7493" s="12">
        <v>29.411764705882</v>
      </c>
      <c r="K7493" s="34">
        <v>1.9607843137250001</v>
      </c>
    </row>
    <row r="7494" spans="4:11" x14ac:dyDescent="0.2">
      <c r="D7494" s="175"/>
      <c r="E7494" s="4" t="s">
        <v>29</v>
      </c>
      <c r="F7494" s="6"/>
      <c r="G7494" s="5">
        <v>7</v>
      </c>
      <c r="H7494" s="63">
        <v>0</v>
      </c>
      <c r="I7494" s="61">
        <v>42.857142857143003</v>
      </c>
      <c r="J7494" s="49">
        <v>57.142857142856997</v>
      </c>
      <c r="K7494" s="62">
        <v>0</v>
      </c>
    </row>
    <row r="7495" spans="4:11" x14ac:dyDescent="0.2">
      <c r="D7495" s="174" t="s">
        <v>30</v>
      </c>
      <c r="E7495" s="20" t="s">
        <v>31</v>
      </c>
      <c r="F7495" s="22"/>
      <c r="G7495" s="21">
        <v>393</v>
      </c>
      <c r="H7495" s="51">
        <v>3.8167938931299998</v>
      </c>
      <c r="I7495" s="19">
        <v>63.104325699745999</v>
      </c>
      <c r="J7495" s="19">
        <v>31.297709923664002</v>
      </c>
      <c r="K7495" s="50">
        <v>1.781170483461</v>
      </c>
    </row>
    <row r="7496" spans="4:11" x14ac:dyDescent="0.2">
      <c r="D7496" s="175"/>
      <c r="E7496" s="4" t="s">
        <v>32</v>
      </c>
      <c r="F7496" s="6"/>
      <c r="G7496" s="5">
        <v>352</v>
      </c>
      <c r="H7496" s="32">
        <v>3.125</v>
      </c>
      <c r="I7496" s="12">
        <v>60.795454545455001</v>
      </c>
      <c r="J7496" s="12">
        <v>33.238636363635997</v>
      </c>
      <c r="K7496" s="34">
        <v>2.8409090909089998</v>
      </c>
    </row>
    <row r="7497" spans="4:11" x14ac:dyDescent="0.2">
      <c r="D7497" s="175"/>
      <c r="E7497" s="4" t="s">
        <v>33</v>
      </c>
      <c r="F7497" s="6"/>
      <c r="G7497" s="5">
        <v>388</v>
      </c>
      <c r="H7497" s="32">
        <v>2.319587628866</v>
      </c>
      <c r="I7497" s="12">
        <v>64.432989690721996</v>
      </c>
      <c r="J7497" s="12">
        <v>30.927835051546001</v>
      </c>
      <c r="K7497" s="34">
        <v>2.319587628866</v>
      </c>
    </row>
    <row r="7498" spans="4:11" x14ac:dyDescent="0.2">
      <c r="D7498" s="175"/>
      <c r="E7498" s="4" t="s">
        <v>34</v>
      </c>
      <c r="F7498" s="6"/>
      <c r="G7498" s="5">
        <v>89</v>
      </c>
      <c r="H7498" s="32">
        <v>5.61797752809</v>
      </c>
      <c r="I7498" s="12">
        <v>61.797752808989003</v>
      </c>
      <c r="J7498" s="12">
        <v>28.089887640449</v>
      </c>
      <c r="K7498" s="34">
        <v>4.4943820224720001</v>
      </c>
    </row>
    <row r="7499" spans="4:11" x14ac:dyDescent="0.2">
      <c r="D7499" s="174" t="s">
        <v>35</v>
      </c>
      <c r="E7499" s="20" t="s">
        <v>36</v>
      </c>
      <c r="F7499" s="22"/>
      <c r="G7499" s="21">
        <v>629</v>
      </c>
      <c r="H7499" s="51">
        <v>2.3847376788550001</v>
      </c>
      <c r="I7499" s="19">
        <v>63.275039745628</v>
      </c>
      <c r="J7499" s="19">
        <v>32.273449920509002</v>
      </c>
      <c r="K7499" s="50">
        <v>2.0667726550080001</v>
      </c>
    </row>
    <row r="7500" spans="4:11" x14ac:dyDescent="0.2">
      <c r="D7500" s="175"/>
      <c r="E7500" s="4" t="s">
        <v>37</v>
      </c>
      <c r="F7500" s="6"/>
      <c r="G7500" s="5">
        <v>593</v>
      </c>
      <c r="H7500" s="32">
        <v>4.2158516020240002</v>
      </c>
      <c r="I7500" s="12">
        <v>62.225969645867998</v>
      </c>
      <c r="J7500" s="12">
        <v>30.691399662732</v>
      </c>
      <c r="K7500" s="34">
        <v>2.8667790893760001</v>
      </c>
    </row>
    <row r="7501" spans="4:11" x14ac:dyDescent="0.2">
      <c r="D7501" s="174" t="s">
        <v>38</v>
      </c>
      <c r="E7501" s="20" t="s">
        <v>39</v>
      </c>
      <c r="F7501" s="22"/>
      <c r="G7501" s="21">
        <v>64</v>
      </c>
      <c r="H7501" s="51">
        <v>7.8125</v>
      </c>
      <c r="I7501" s="105">
        <v>73.4375</v>
      </c>
      <c r="J7501" s="98">
        <v>17.1875</v>
      </c>
      <c r="K7501" s="50">
        <v>1.5625</v>
      </c>
    </row>
    <row r="7502" spans="4:11" x14ac:dyDescent="0.2">
      <c r="D7502" s="175"/>
      <c r="E7502" s="4" t="s">
        <v>40</v>
      </c>
      <c r="F7502" s="6"/>
      <c r="G7502" s="5">
        <v>147</v>
      </c>
      <c r="H7502" s="32">
        <v>2.040816326531</v>
      </c>
      <c r="I7502" s="12">
        <v>65.986394557823004</v>
      </c>
      <c r="J7502" s="12">
        <v>31.972789115645998</v>
      </c>
      <c r="K7502" s="62">
        <v>0</v>
      </c>
    </row>
    <row r="7503" spans="4:11" x14ac:dyDescent="0.2">
      <c r="D7503" s="175"/>
      <c r="E7503" s="4" t="s">
        <v>41</v>
      </c>
      <c r="F7503" s="6"/>
      <c r="G7503" s="5">
        <v>204</v>
      </c>
      <c r="H7503" s="32">
        <v>1.9607843137250001</v>
      </c>
      <c r="I7503" s="12">
        <v>63.235294117647001</v>
      </c>
      <c r="J7503" s="12">
        <v>33.333333333333002</v>
      </c>
      <c r="K7503" s="34">
        <v>1.4705882352940001</v>
      </c>
    </row>
    <row r="7504" spans="4:11" x14ac:dyDescent="0.2">
      <c r="D7504" s="175"/>
      <c r="E7504" s="4" t="s">
        <v>42</v>
      </c>
      <c r="F7504" s="6"/>
      <c r="G7504" s="5">
        <v>210</v>
      </c>
      <c r="H7504" s="32">
        <v>1.9047619047619999</v>
      </c>
      <c r="I7504" s="12">
        <v>64.285714285713993</v>
      </c>
      <c r="J7504" s="12">
        <v>32.380952380952003</v>
      </c>
      <c r="K7504" s="34">
        <v>1.4285714285710001</v>
      </c>
    </row>
    <row r="7505" spans="2:11" x14ac:dyDescent="0.2">
      <c r="D7505" s="175"/>
      <c r="E7505" s="4" t="s">
        <v>43</v>
      </c>
      <c r="F7505" s="6"/>
      <c r="G7505" s="5">
        <v>204</v>
      </c>
      <c r="H7505" s="32">
        <v>2.9411764705880001</v>
      </c>
      <c r="I7505" s="12">
        <v>59.313725490195999</v>
      </c>
      <c r="J7505" s="28">
        <v>36.764705882352999</v>
      </c>
      <c r="K7505" s="34">
        <v>0.98039215686299996</v>
      </c>
    </row>
    <row r="7506" spans="2:11" x14ac:dyDescent="0.2">
      <c r="D7506" s="175"/>
      <c r="E7506" s="4" t="s">
        <v>44</v>
      </c>
      <c r="F7506" s="6"/>
      <c r="G7506" s="5">
        <v>223</v>
      </c>
      <c r="H7506" s="32">
        <v>3.5874439461879999</v>
      </c>
      <c r="I7506" s="12">
        <v>63.677130044842997</v>
      </c>
      <c r="J7506" s="12">
        <v>30.493273542600999</v>
      </c>
      <c r="K7506" s="34">
        <v>2.2421524663680001</v>
      </c>
    </row>
    <row r="7507" spans="2:11" x14ac:dyDescent="0.2">
      <c r="D7507" s="176"/>
      <c r="E7507" s="59" t="s">
        <v>45</v>
      </c>
      <c r="F7507" s="60"/>
      <c r="G7507" s="56">
        <v>170</v>
      </c>
      <c r="H7507" s="83">
        <v>5.8823529411760003</v>
      </c>
      <c r="I7507" s="95">
        <v>56.470588235294002</v>
      </c>
      <c r="J7507" s="47">
        <v>28.235294117647001</v>
      </c>
      <c r="K7507" s="112">
        <v>9.4117647058819998</v>
      </c>
    </row>
    <row r="7509" spans="2:11" x14ac:dyDescent="0.2">
      <c r="B7509" s="43" t="str">
        <f xml:space="preserve"> HYPERLINK("#'目次'!B278", "[272]")</f>
        <v>[272]</v>
      </c>
      <c r="C7509" s="31" t="s">
        <v>497</v>
      </c>
    </row>
    <row r="7513" spans="2:11" x14ac:dyDescent="0.2">
      <c r="D7513" s="177"/>
      <c r="E7513" s="178"/>
      <c r="F7513" s="178"/>
      <c r="G7513" s="40" t="s">
        <v>14</v>
      </c>
      <c r="H7513" s="42" t="s">
        <v>492</v>
      </c>
      <c r="I7513" s="15" t="s">
        <v>493</v>
      </c>
      <c r="J7513" s="15" t="s">
        <v>494</v>
      </c>
      <c r="K7513" s="44" t="s">
        <v>17</v>
      </c>
    </row>
    <row r="7514" spans="2:11" x14ac:dyDescent="0.2">
      <c r="D7514" s="179"/>
      <c r="E7514" s="180"/>
      <c r="F7514" s="180"/>
      <c r="G7514" s="39"/>
      <c r="H7514" s="41"/>
      <c r="I7514" s="14"/>
      <c r="J7514" s="14"/>
      <c r="K7514" s="38"/>
    </row>
    <row r="7515" spans="2:11" x14ac:dyDescent="0.2">
      <c r="D7515" s="58"/>
      <c r="E7515" s="53" t="s">
        <v>14</v>
      </c>
      <c r="F7515" s="52"/>
      <c r="G7515" s="37">
        <v>1222</v>
      </c>
      <c r="H7515" s="24">
        <v>3.2733224222590001</v>
      </c>
      <c r="I7515" s="24">
        <v>62.765957446808997</v>
      </c>
      <c r="J7515" s="24">
        <v>31.505728314239001</v>
      </c>
      <c r="K7515" s="68">
        <v>2.4549918166940001</v>
      </c>
    </row>
    <row r="7516" spans="2:11" x14ac:dyDescent="0.2">
      <c r="D7516" s="174" t="s">
        <v>52</v>
      </c>
      <c r="E7516" s="20" t="s">
        <v>53</v>
      </c>
      <c r="F7516" s="22"/>
      <c r="G7516" s="21">
        <v>15</v>
      </c>
      <c r="H7516" s="110">
        <v>0</v>
      </c>
      <c r="I7516" s="19">
        <v>60</v>
      </c>
      <c r="J7516" s="88">
        <v>40</v>
      </c>
      <c r="K7516" s="100">
        <v>0</v>
      </c>
    </row>
    <row r="7517" spans="2:11" ht="24" x14ac:dyDescent="0.2">
      <c r="D7517" s="175"/>
      <c r="E7517" s="4" t="s">
        <v>54</v>
      </c>
      <c r="F7517" s="6"/>
      <c r="G7517" s="5">
        <v>122</v>
      </c>
      <c r="H7517" s="32">
        <v>6.5573770491800003</v>
      </c>
      <c r="I7517" s="12">
        <v>63.114754098360997</v>
      </c>
      <c r="J7517" s="12">
        <v>27.868852459016001</v>
      </c>
      <c r="K7517" s="34">
        <v>2.459016393443</v>
      </c>
    </row>
    <row r="7518" spans="2:11" x14ac:dyDescent="0.2">
      <c r="D7518" s="175"/>
      <c r="E7518" s="4" t="s">
        <v>55</v>
      </c>
      <c r="F7518" s="6"/>
      <c r="G7518" s="5">
        <v>43</v>
      </c>
      <c r="H7518" s="63">
        <v>0</v>
      </c>
      <c r="I7518" s="61">
        <v>51.162790697673998</v>
      </c>
      <c r="J7518" s="49">
        <v>48.837209302326002</v>
      </c>
      <c r="K7518" s="62">
        <v>0</v>
      </c>
    </row>
    <row r="7519" spans="2:11" x14ac:dyDescent="0.2">
      <c r="D7519" s="175"/>
      <c r="E7519" s="4" t="s">
        <v>56</v>
      </c>
      <c r="F7519" s="6"/>
      <c r="G7519" s="5">
        <v>60</v>
      </c>
      <c r="H7519" s="32">
        <v>1.666666666667</v>
      </c>
      <c r="I7519" s="28">
        <v>70</v>
      </c>
      <c r="J7519" s="12">
        <v>26.666666666666998</v>
      </c>
      <c r="K7519" s="34">
        <v>1.666666666667</v>
      </c>
    </row>
    <row r="7520" spans="2:11" x14ac:dyDescent="0.2">
      <c r="D7520" s="175"/>
      <c r="E7520" s="4" t="s">
        <v>57</v>
      </c>
      <c r="F7520" s="6"/>
      <c r="G7520" s="5">
        <v>286</v>
      </c>
      <c r="H7520" s="32">
        <v>2.4475524475519999</v>
      </c>
      <c r="I7520" s="12">
        <v>63.986013986014001</v>
      </c>
      <c r="J7520" s="12">
        <v>32.867132867133002</v>
      </c>
      <c r="K7520" s="34">
        <v>0.69930069930100003</v>
      </c>
    </row>
    <row r="7521" spans="2:11" x14ac:dyDescent="0.2">
      <c r="D7521" s="175"/>
      <c r="E7521" s="4" t="s">
        <v>58</v>
      </c>
      <c r="F7521" s="6"/>
      <c r="G7521" s="5">
        <v>129</v>
      </c>
      <c r="H7521" s="32">
        <v>0.77519379845000003</v>
      </c>
      <c r="I7521" s="12">
        <v>63.565891472868003</v>
      </c>
      <c r="J7521" s="12">
        <v>34.883720930232997</v>
      </c>
      <c r="K7521" s="34">
        <v>0.77519379845000003</v>
      </c>
    </row>
    <row r="7522" spans="2:11" x14ac:dyDescent="0.2">
      <c r="D7522" s="175"/>
      <c r="E7522" s="4" t="s">
        <v>59</v>
      </c>
      <c r="F7522" s="6"/>
      <c r="G7522" s="5">
        <v>195</v>
      </c>
      <c r="H7522" s="32">
        <v>4.1025641025640001</v>
      </c>
      <c r="I7522" s="33">
        <v>56.923076923076998</v>
      </c>
      <c r="J7522" s="12">
        <v>35.384615384615003</v>
      </c>
      <c r="K7522" s="34">
        <v>3.5897435897440002</v>
      </c>
    </row>
    <row r="7523" spans="2:11" x14ac:dyDescent="0.2">
      <c r="D7523" s="175"/>
      <c r="E7523" s="4" t="s">
        <v>60</v>
      </c>
      <c r="F7523" s="6"/>
      <c r="G7523" s="5">
        <v>176</v>
      </c>
      <c r="H7523" s="32">
        <v>6.25</v>
      </c>
      <c r="I7523" s="12">
        <v>60.227272727272997</v>
      </c>
      <c r="J7523" s="12">
        <v>29.545454545455001</v>
      </c>
      <c r="K7523" s="34">
        <v>3.9772727272730002</v>
      </c>
    </row>
    <row r="7524" spans="2:11" x14ac:dyDescent="0.2">
      <c r="D7524" s="175"/>
      <c r="E7524" s="4" t="s">
        <v>61</v>
      </c>
      <c r="F7524" s="6"/>
      <c r="G7524" s="5">
        <v>78</v>
      </c>
      <c r="H7524" s="32">
        <v>3.8461538461539999</v>
      </c>
      <c r="I7524" s="49">
        <v>74.358974358973995</v>
      </c>
      <c r="J7524" s="61">
        <v>20.512820512821001</v>
      </c>
      <c r="K7524" s="34">
        <v>1.2820512820509999</v>
      </c>
    </row>
    <row r="7525" spans="2:11" x14ac:dyDescent="0.2">
      <c r="D7525" s="175"/>
      <c r="E7525" s="4" t="s">
        <v>62</v>
      </c>
      <c r="F7525" s="6"/>
      <c r="G7525" s="5">
        <v>113</v>
      </c>
      <c r="H7525" s="32">
        <v>0.88495575221199996</v>
      </c>
      <c r="I7525" s="12">
        <v>66.371681415929004</v>
      </c>
      <c r="J7525" s="12">
        <v>27.433628318583999</v>
      </c>
      <c r="K7525" s="34">
        <v>5.3097345132739999</v>
      </c>
    </row>
    <row r="7526" spans="2:11" x14ac:dyDescent="0.2">
      <c r="D7526" s="174" t="s">
        <v>63</v>
      </c>
      <c r="E7526" s="20" t="s">
        <v>64</v>
      </c>
      <c r="F7526" s="22"/>
      <c r="G7526" s="21">
        <v>234</v>
      </c>
      <c r="H7526" s="51">
        <v>4.2735042735039999</v>
      </c>
      <c r="I7526" s="78">
        <v>54.273504273504003</v>
      </c>
      <c r="J7526" s="88">
        <v>38.034188034187999</v>
      </c>
      <c r="K7526" s="50">
        <v>3.4188034188029999</v>
      </c>
    </row>
    <row r="7527" spans="2:11" x14ac:dyDescent="0.2">
      <c r="D7527" s="175"/>
      <c r="E7527" s="4" t="s">
        <v>65</v>
      </c>
      <c r="F7527" s="6"/>
      <c r="G7527" s="5">
        <v>172</v>
      </c>
      <c r="H7527" s="32">
        <v>4.0697674418599998</v>
      </c>
      <c r="I7527" s="33">
        <v>56.395348837208999</v>
      </c>
      <c r="J7527" s="12">
        <v>34.302325581395003</v>
      </c>
      <c r="K7527" s="34">
        <v>5.2325581395349996</v>
      </c>
    </row>
    <row r="7528" spans="2:11" x14ac:dyDescent="0.2">
      <c r="D7528" s="175"/>
      <c r="E7528" s="4" t="s">
        <v>66</v>
      </c>
      <c r="F7528" s="6"/>
      <c r="G7528" s="5">
        <v>165</v>
      </c>
      <c r="H7528" s="32">
        <v>4.8484848484849996</v>
      </c>
      <c r="I7528" s="12">
        <v>66.060606060606005</v>
      </c>
      <c r="J7528" s="12">
        <v>26.666666666666998</v>
      </c>
      <c r="K7528" s="34">
        <v>2.4242424242420002</v>
      </c>
    </row>
    <row r="7529" spans="2:11" x14ac:dyDescent="0.2">
      <c r="D7529" s="175"/>
      <c r="E7529" s="4" t="s">
        <v>67</v>
      </c>
      <c r="F7529" s="6"/>
      <c r="G7529" s="5">
        <v>158</v>
      </c>
      <c r="H7529" s="32">
        <v>1.8987341772149999</v>
      </c>
      <c r="I7529" s="12">
        <v>61.392405063291001</v>
      </c>
      <c r="J7529" s="12">
        <v>35.443037974684003</v>
      </c>
      <c r="K7529" s="34">
        <v>1.2658227848100001</v>
      </c>
    </row>
    <row r="7530" spans="2:11" x14ac:dyDescent="0.2">
      <c r="D7530" s="175"/>
      <c r="E7530" s="4" t="s">
        <v>68</v>
      </c>
      <c r="F7530" s="6"/>
      <c r="G7530" s="5">
        <v>112</v>
      </c>
      <c r="H7530" s="32">
        <v>0.89285714285700002</v>
      </c>
      <c r="I7530" s="28">
        <v>71.428571428571004</v>
      </c>
      <c r="J7530" s="33">
        <v>25.892857142857</v>
      </c>
      <c r="K7530" s="34">
        <v>1.785714285714</v>
      </c>
    </row>
    <row r="7531" spans="2:11" x14ac:dyDescent="0.2">
      <c r="D7531" s="175"/>
      <c r="E7531" s="4" t="s">
        <v>69</v>
      </c>
      <c r="F7531" s="6"/>
      <c r="G7531" s="5">
        <v>92</v>
      </c>
      <c r="H7531" s="32">
        <v>4.3478260869570002</v>
      </c>
      <c r="I7531" s="12">
        <v>64.130434782609001</v>
      </c>
      <c r="J7531" s="12">
        <v>30.434782608696</v>
      </c>
      <c r="K7531" s="34">
        <v>1.086956521739</v>
      </c>
    </row>
    <row r="7532" spans="2:11" x14ac:dyDescent="0.2">
      <c r="D7532" s="175"/>
      <c r="E7532" s="4" t="s">
        <v>70</v>
      </c>
      <c r="F7532" s="6"/>
      <c r="G7532" s="5">
        <v>131</v>
      </c>
      <c r="H7532" s="32">
        <v>3.053435114504</v>
      </c>
      <c r="I7532" s="12">
        <v>64.885496183206001</v>
      </c>
      <c r="J7532" s="12">
        <v>32.061068702290001</v>
      </c>
      <c r="K7532" s="62">
        <v>0</v>
      </c>
    </row>
    <row r="7533" spans="2:11" x14ac:dyDescent="0.2">
      <c r="D7533" s="175"/>
      <c r="E7533" s="4" t="s">
        <v>71</v>
      </c>
      <c r="F7533" s="6"/>
      <c r="G7533" s="5">
        <v>71</v>
      </c>
      <c r="H7533" s="63">
        <v>0</v>
      </c>
      <c r="I7533" s="28">
        <v>69.014084507042</v>
      </c>
      <c r="J7533" s="12">
        <v>29.577464788732001</v>
      </c>
      <c r="K7533" s="34">
        <v>1.4084507042250001</v>
      </c>
    </row>
    <row r="7534" spans="2:11" x14ac:dyDescent="0.2">
      <c r="D7534" s="176"/>
      <c r="E7534" s="59" t="s">
        <v>72</v>
      </c>
      <c r="F7534" s="60"/>
      <c r="G7534" s="56">
        <v>70</v>
      </c>
      <c r="H7534" s="83">
        <v>1.4285714285710001</v>
      </c>
      <c r="I7534" s="109">
        <v>75.714285714286007</v>
      </c>
      <c r="J7534" s="95">
        <v>22.857142857143</v>
      </c>
      <c r="K7534" s="125">
        <v>0</v>
      </c>
    </row>
    <row r="7536" spans="2:11" x14ac:dyDescent="0.2">
      <c r="B7536" s="43" t="str">
        <f xml:space="preserve"> HYPERLINK("#'目次'!B279", "[273]")</f>
        <v>[273]</v>
      </c>
      <c r="C7536" s="31" t="s">
        <v>497</v>
      </c>
    </row>
    <row r="7539" spans="3:11" x14ac:dyDescent="0.2">
      <c r="C7539" s="31" t="s">
        <v>75</v>
      </c>
    </row>
    <row r="7540" spans="3:11" x14ac:dyDescent="0.2">
      <c r="D7540" s="177"/>
      <c r="E7540" s="178"/>
      <c r="F7540" s="178"/>
      <c r="G7540" s="40" t="s">
        <v>14</v>
      </c>
      <c r="H7540" s="42" t="s">
        <v>492</v>
      </c>
      <c r="I7540" s="15" t="s">
        <v>493</v>
      </c>
      <c r="J7540" s="15" t="s">
        <v>494</v>
      </c>
      <c r="K7540" s="44" t="s">
        <v>17</v>
      </c>
    </row>
    <row r="7541" spans="3:11" x14ac:dyDescent="0.2">
      <c r="D7541" s="179"/>
      <c r="E7541" s="180"/>
      <c r="F7541" s="180"/>
      <c r="G7541" s="39"/>
      <c r="H7541" s="41"/>
      <c r="I7541" s="14"/>
      <c r="J7541" s="14"/>
      <c r="K7541" s="38"/>
    </row>
    <row r="7542" spans="3:11" x14ac:dyDescent="0.2">
      <c r="D7542" s="58"/>
      <c r="E7542" s="53" t="s">
        <v>14</v>
      </c>
      <c r="F7542" s="52"/>
      <c r="G7542" s="37">
        <v>1222</v>
      </c>
      <c r="H7542" s="24">
        <v>3.2733224222590001</v>
      </c>
      <c r="I7542" s="24">
        <v>62.765957446808997</v>
      </c>
      <c r="J7542" s="24">
        <v>31.505728314239001</v>
      </c>
      <c r="K7542" s="68">
        <v>2.4549918166940001</v>
      </c>
    </row>
    <row r="7543" spans="3:11" x14ac:dyDescent="0.2">
      <c r="D7543" s="174" t="s">
        <v>36</v>
      </c>
      <c r="E7543" s="20" t="s">
        <v>76</v>
      </c>
      <c r="F7543" s="22"/>
      <c r="G7543" s="21">
        <v>629</v>
      </c>
      <c r="H7543" s="51">
        <v>2.3847376788550001</v>
      </c>
      <c r="I7543" s="19">
        <v>63.275039745628</v>
      </c>
      <c r="J7543" s="19">
        <v>32.273449920509002</v>
      </c>
      <c r="K7543" s="50">
        <v>2.0667726550080001</v>
      </c>
    </row>
    <row r="7544" spans="3:11" x14ac:dyDescent="0.2">
      <c r="D7544" s="175"/>
      <c r="E7544" s="4" t="s">
        <v>39</v>
      </c>
      <c r="F7544" s="6"/>
      <c r="G7544" s="5">
        <v>37</v>
      </c>
      <c r="H7544" s="32">
        <v>8.1081081081080004</v>
      </c>
      <c r="I7544" s="49">
        <v>75.675675675676004</v>
      </c>
      <c r="J7544" s="61">
        <v>16.216216216216001</v>
      </c>
      <c r="K7544" s="62">
        <v>0</v>
      </c>
    </row>
    <row r="7545" spans="3:11" x14ac:dyDescent="0.2">
      <c r="D7545" s="175"/>
      <c r="E7545" s="4" t="s">
        <v>40</v>
      </c>
      <c r="F7545" s="6"/>
      <c r="G7545" s="5">
        <v>73</v>
      </c>
      <c r="H7545" s="32">
        <v>2.7397260273969999</v>
      </c>
      <c r="I7545" s="12">
        <v>60.273972602740002</v>
      </c>
      <c r="J7545" s="28">
        <v>36.986301369863</v>
      </c>
      <c r="K7545" s="62">
        <v>0</v>
      </c>
    </row>
    <row r="7546" spans="3:11" x14ac:dyDescent="0.2">
      <c r="D7546" s="175"/>
      <c r="E7546" s="4" t="s">
        <v>41</v>
      </c>
      <c r="F7546" s="6"/>
      <c r="G7546" s="5">
        <v>108</v>
      </c>
      <c r="H7546" s="32">
        <v>0.92592592592599998</v>
      </c>
      <c r="I7546" s="12">
        <v>63.888888888888999</v>
      </c>
      <c r="J7546" s="12">
        <v>32.407407407407</v>
      </c>
      <c r="K7546" s="34">
        <v>2.7777777777780002</v>
      </c>
    </row>
    <row r="7547" spans="3:11" x14ac:dyDescent="0.2">
      <c r="D7547" s="175"/>
      <c r="E7547" s="4" t="s">
        <v>42</v>
      </c>
      <c r="F7547" s="6"/>
      <c r="G7547" s="5">
        <v>113</v>
      </c>
      <c r="H7547" s="32">
        <v>0.88495575221199996</v>
      </c>
      <c r="I7547" s="12">
        <v>64.601769911503993</v>
      </c>
      <c r="J7547" s="12">
        <v>32.743362831858001</v>
      </c>
      <c r="K7547" s="34">
        <v>1.769911504425</v>
      </c>
    </row>
    <row r="7548" spans="3:11" x14ac:dyDescent="0.2">
      <c r="D7548" s="175"/>
      <c r="E7548" s="4" t="s">
        <v>43</v>
      </c>
      <c r="F7548" s="6"/>
      <c r="G7548" s="5">
        <v>101</v>
      </c>
      <c r="H7548" s="32">
        <v>0.99009900990099997</v>
      </c>
      <c r="I7548" s="12">
        <v>58.415841584158002</v>
      </c>
      <c r="J7548" s="28">
        <v>40.594059405941003</v>
      </c>
      <c r="K7548" s="62">
        <v>0</v>
      </c>
    </row>
    <row r="7549" spans="3:11" x14ac:dyDescent="0.2">
      <c r="D7549" s="175"/>
      <c r="E7549" s="4" t="s">
        <v>44</v>
      </c>
      <c r="F7549" s="6"/>
      <c r="G7549" s="5">
        <v>114</v>
      </c>
      <c r="H7549" s="32">
        <v>3.508771929825</v>
      </c>
      <c r="I7549" s="12">
        <v>66.666666666666998</v>
      </c>
      <c r="J7549" s="12">
        <v>28.947368421053</v>
      </c>
      <c r="K7549" s="34">
        <v>0.87719298245599997</v>
      </c>
    </row>
    <row r="7550" spans="3:11" x14ac:dyDescent="0.2">
      <c r="D7550" s="175"/>
      <c r="E7550" s="4" t="s">
        <v>45</v>
      </c>
      <c r="F7550" s="6"/>
      <c r="G7550" s="5">
        <v>83</v>
      </c>
      <c r="H7550" s="32">
        <v>3.6144578313250002</v>
      </c>
      <c r="I7550" s="12">
        <v>59.036144578312999</v>
      </c>
      <c r="J7550" s="12">
        <v>28.915662650601998</v>
      </c>
      <c r="K7550" s="97">
        <v>8.4337349397590007</v>
      </c>
    </row>
    <row r="7551" spans="3:11" x14ac:dyDescent="0.2">
      <c r="D7551" s="174" t="s">
        <v>37</v>
      </c>
      <c r="E7551" s="20" t="s">
        <v>77</v>
      </c>
      <c r="F7551" s="22"/>
      <c r="G7551" s="21">
        <v>593</v>
      </c>
      <c r="H7551" s="51">
        <v>4.2158516020240002</v>
      </c>
      <c r="I7551" s="19">
        <v>62.225969645867998</v>
      </c>
      <c r="J7551" s="19">
        <v>30.691399662732</v>
      </c>
      <c r="K7551" s="50">
        <v>2.8667790893760001</v>
      </c>
    </row>
    <row r="7552" spans="3:11" x14ac:dyDescent="0.2">
      <c r="D7552" s="175"/>
      <c r="E7552" s="4" t="s">
        <v>39</v>
      </c>
      <c r="F7552" s="6"/>
      <c r="G7552" s="5">
        <v>27</v>
      </c>
      <c r="H7552" s="32">
        <v>7.4074074074069998</v>
      </c>
      <c r="I7552" s="28">
        <v>70.370370370369997</v>
      </c>
      <c r="J7552" s="61">
        <v>18.518518518518999</v>
      </c>
      <c r="K7552" s="34">
        <v>3.7037037037039999</v>
      </c>
    </row>
    <row r="7553" spans="2:11" x14ac:dyDescent="0.2">
      <c r="D7553" s="175"/>
      <c r="E7553" s="4" t="s">
        <v>40</v>
      </c>
      <c r="F7553" s="6"/>
      <c r="G7553" s="5">
        <v>74</v>
      </c>
      <c r="H7553" s="32">
        <v>1.351351351351</v>
      </c>
      <c r="I7553" s="28">
        <v>71.621621621621998</v>
      </c>
      <c r="J7553" s="12">
        <v>27.027027027027</v>
      </c>
      <c r="K7553" s="62">
        <v>0</v>
      </c>
    </row>
    <row r="7554" spans="2:11" x14ac:dyDescent="0.2">
      <c r="D7554" s="175"/>
      <c r="E7554" s="4" t="s">
        <v>41</v>
      </c>
      <c r="F7554" s="6"/>
      <c r="G7554" s="5">
        <v>96</v>
      </c>
      <c r="H7554" s="32">
        <v>3.125</v>
      </c>
      <c r="I7554" s="12">
        <v>62.5</v>
      </c>
      <c r="J7554" s="12">
        <v>34.375</v>
      </c>
      <c r="K7554" s="62">
        <v>0</v>
      </c>
    </row>
    <row r="7555" spans="2:11" x14ac:dyDescent="0.2">
      <c r="D7555" s="175"/>
      <c r="E7555" s="4" t="s">
        <v>42</v>
      </c>
      <c r="F7555" s="6"/>
      <c r="G7555" s="5">
        <v>97</v>
      </c>
      <c r="H7555" s="32">
        <v>3.0927835051549999</v>
      </c>
      <c r="I7555" s="12">
        <v>63.917525773195997</v>
      </c>
      <c r="J7555" s="12">
        <v>31.958762886597999</v>
      </c>
      <c r="K7555" s="34">
        <v>1.0309278350519999</v>
      </c>
    </row>
    <row r="7556" spans="2:11" x14ac:dyDescent="0.2">
      <c r="D7556" s="175"/>
      <c r="E7556" s="4" t="s">
        <v>43</v>
      </c>
      <c r="F7556" s="6"/>
      <c r="G7556" s="5">
        <v>103</v>
      </c>
      <c r="H7556" s="32">
        <v>4.8543689320389998</v>
      </c>
      <c r="I7556" s="12">
        <v>60.194174757281999</v>
      </c>
      <c r="J7556" s="12">
        <v>33.009708737864003</v>
      </c>
      <c r="K7556" s="34">
        <v>1.9417475728160001</v>
      </c>
    </row>
    <row r="7557" spans="2:11" x14ac:dyDescent="0.2">
      <c r="D7557" s="175"/>
      <c r="E7557" s="4" t="s">
        <v>44</v>
      </c>
      <c r="F7557" s="6"/>
      <c r="G7557" s="5">
        <v>109</v>
      </c>
      <c r="H7557" s="32">
        <v>3.669724770642</v>
      </c>
      <c r="I7557" s="12">
        <v>60.550458715596001</v>
      </c>
      <c r="J7557" s="12">
        <v>32.110091743119</v>
      </c>
      <c r="K7557" s="34">
        <v>3.669724770642</v>
      </c>
    </row>
    <row r="7558" spans="2:11" x14ac:dyDescent="0.2">
      <c r="D7558" s="176"/>
      <c r="E7558" s="59" t="s">
        <v>45</v>
      </c>
      <c r="F7558" s="60"/>
      <c r="G7558" s="56">
        <v>87</v>
      </c>
      <c r="H7558" s="83">
        <v>8.0459770114939992</v>
      </c>
      <c r="I7558" s="95">
        <v>54.022988505747001</v>
      </c>
      <c r="J7558" s="47">
        <v>27.586206896552</v>
      </c>
      <c r="K7558" s="112">
        <v>10.344827586207</v>
      </c>
    </row>
    <row r="7560" spans="2:11" x14ac:dyDescent="0.2">
      <c r="B7560" s="43" t="str">
        <f xml:space="preserve"> HYPERLINK("#'目次'!B280", "[274]")</f>
        <v>[274]</v>
      </c>
      <c r="C7560" s="31" t="s">
        <v>500</v>
      </c>
    </row>
    <row r="7564" spans="2:11" x14ac:dyDescent="0.2">
      <c r="D7564" s="177"/>
      <c r="E7564" s="178"/>
      <c r="F7564" s="178"/>
      <c r="G7564" s="40" t="s">
        <v>14</v>
      </c>
      <c r="H7564" s="42" t="s">
        <v>492</v>
      </c>
      <c r="I7564" s="15" t="s">
        <v>493</v>
      </c>
      <c r="J7564" s="15" t="s">
        <v>494</v>
      </c>
      <c r="K7564" s="44" t="s">
        <v>17</v>
      </c>
    </row>
    <row r="7565" spans="2:11" x14ac:dyDescent="0.2">
      <c r="D7565" s="179"/>
      <c r="E7565" s="180"/>
      <c r="F7565" s="180"/>
      <c r="G7565" s="39"/>
      <c r="H7565" s="41"/>
      <c r="I7565" s="14"/>
      <c r="J7565" s="14"/>
      <c r="K7565" s="38"/>
    </row>
    <row r="7566" spans="2:11" x14ac:dyDescent="0.2">
      <c r="D7566" s="58"/>
      <c r="E7566" s="53" t="s">
        <v>14</v>
      </c>
      <c r="F7566" s="52"/>
      <c r="G7566" s="37">
        <v>1222</v>
      </c>
      <c r="H7566" s="24">
        <v>0.65466448445199998</v>
      </c>
      <c r="I7566" s="24">
        <v>54.091653027823</v>
      </c>
      <c r="J7566" s="24">
        <v>39.116202945989997</v>
      </c>
      <c r="K7566" s="68">
        <v>6.1374795417349999</v>
      </c>
    </row>
    <row r="7567" spans="2:11" x14ac:dyDescent="0.2">
      <c r="D7567" s="174" t="s">
        <v>18</v>
      </c>
      <c r="E7567" s="20" t="s">
        <v>19</v>
      </c>
      <c r="F7567" s="22"/>
      <c r="G7567" s="21">
        <v>57</v>
      </c>
      <c r="H7567" s="110">
        <v>0</v>
      </c>
      <c r="I7567" s="78">
        <v>47.368421052632002</v>
      </c>
      <c r="J7567" s="88">
        <v>47.368421052632002</v>
      </c>
      <c r="K7567" s="50">
        <v>5.2631578947369997</v>
      </c>
    </row>
    <row r="7568" spans="2:11" x14ac:dyDescent="0.2">
      <c r="D7568" s="175"/>
      <c r="E7568" s="4" t="s">
        <v>20</v>
      </c>
      <c r="F7568" s="6"/>
      <c r="G7568" s="5">
        <v>84</v>
      </c>
      <c r="H7568" s="32">
        <v>1.190476190476</v>
      </c>
      <c r="I7568" s="33">
        <v>45.238095238094999</v>
      </c>
      <c r="J7568" s="28">
        <v>45.238095238094999</v>
      </c>
      <c r="K7568" s="34">
        <v>8.333333333333</v>
      </c>
    </row>
    <row r="7569" spans="4:11" x14ac:dyDescent="0.2">
      <c r="D7569" s="175"/>
      <c r="E7569" s="4" t="s">
        <v>21</v>
      </c>
      <c r="F7569" s="6"/>
      <c r="G7569" s="5">
        <v>487</v>
      </c>
      <c r="H7569" s="32">
        <v>0.41067761806999997</v>
      </c>
      <c r="I7569" s="12">
        <v>56.673511293634</v>
      </c>
      <c r="J7569" s="12">
        <v>36.755646817248</v>
      </c>
      <c r="K7569" s="34">
        <v>6.1601642710469999</v>
      </c>
    </row>
    <row r="7570" spans="4:11" x14ac:dyDescent="0.2">
      <c r="D7570" s="175"/>
      <c r="E7570" s="4" t="s">
        <v>22</v>
      </c>
      <c r="F7570" s="6"/>
      <c r="G7570" s="5">
        <v>35</v>
      </c>
      <c r="H7570" s="63">
        <v>0</v>
      </c>
      <c r="I7570" s="61">
        <v>42.857142857143003</v>
      </c>
      <c r="J7570" s="49">
        <v>51.428571428570997</v>
      </c>
      <c r="K7570" s="34">
        <v>5.7142857142860004</v>
      </c>
    </row>
    <row r="7571" spans="4:11" x14ac:dyDescent="0.2">
      <c r="D7571" s="175"/>
      <c r="E7571" s="4" t="s">
        <v>23</v>
      </c>
      <c r="F7571" s="6"/>
      <c r="G7571" s="5">
        <v>143</v>
      </c>
      <c r="H7571" s="63">
        <v>0</v>
      </c>
      <c r="I7571" s="12">
        <v>57.342657342656999</v>
      </c>
      <c r="J7571" s="12">
        <v>37.762237762238001</v>
      </c>
      <c r="K7571" s="34">
        <v>4.8951048951049998</v>
      </c>
    </row>
    <row r="7572" spans="4:11" x14ac:dyDescent="0.2">
      <c r="D7572" s="175"/>
      <c r="E7572" s="4" t="s">
        <v>24</v>
      </c>
      <c r="F7572" s="6"/>
      <c r="G7572" s="5">
        <v>187</v>
      </c>
      <c r="H7572" s="32">
        <v>1.6042780748659999</v>
      </c>
      <c r="I7572" s="12">
        <v>52.941176470587997</v>
      </c>
      <c r="J7572" s="12">
        <v>37.433155080214</v>
      </c>
      <c r="K7572" s="34">
        <v>8.0213903743320003</v>
      </c>
    </row>
    <row r="7573" spans="4:11" x14ac:dyDescent="0.2">
      <c r="D7573" s="175"/>
      <c r="E7573" s="4" t="s">
        <v>25</v>
      </c>
      <c r="F7573" s="6"/>
      <c r="G7573" s="5">
        <v>71</v>
      </c>
      <c r="H7573" s="63">
        <v>0</v>
      </c>
      <c r="I7573" s="12">
        <v>57.746478873238999</v>
      </c>
      <c r="J7573" s="12">
        <v>38.028169014085002</v>
      </c>
      <c r="K7573" s="34">
        <v>4.2253521126760001</v>
      </c>
    </row>
    <row r="7574" spans="4:11" x14ac:dyDescent="0.2">
      <c r="D7574" s="175"/>
      <c r="E7574" s="4" t="s">
        <v>26</v>
      </c>
      <c r="F7574" s="6"/>
      <c r="G7574" s="5">
        <v>30</v>
      </c>
      <c r="H7574" s="63">
        <v>0</v>
      </c>
      <c r="I7574" s="12">
        <v>53.333333333333002</v>
      </c>
      <c r="J7574" s="12">
        <v>40</v>
      </c>
      <c r="K7574" s="34">
        <v>6.666666666667</v>
      </c>
    </row>
    <row r="7575" spans="4:11" x14ac:dyDescent="0.2">
      <c r="D7575" s="175"/>
      <c r="E7575" s="4" t="s">
        <v>27</v>
      </c>
      <c r="F7575" s="6"/>
      <c r="G7575" s="5">
        <v>70</v>
      </c>
      <c r="H7575" s="32">
        <v>1.4285714285710001</v>
      </c>
      <c r="I7575" s="33">
        <v>48.571428571429003</v>
      </c>
      <c r="J7575" s="28">
        <v>45.714285714286</v>
      </c>
      <c r="K7575" s="34">
        <v>4.2857142857139996</v>
      </c>
    </row>
    <row r="7576" spans="4:11" x14ac:dyDescent="0.2">
      <c r="D7576" s="175"/>
      <c r="E7576" s="4" t="s">
        <v>28</v>
      </c>
      <c r="F7576" s="6"/>
      <c r="G7576" s="5">
        <v>51</v>
      </c>
      <c r="H7576" s="63">
        <v>0</v>
      </c>
      <c r="I7576" s="28">
        <v>62.745098039216003</v>
      </c>
      <c r="J7576" s="33">
        <v>31.372549019608002</v>
      </c>
      <c r="K7576" s="34">
        <v>5.8823529411760003</v>
      </c>
    </row>
    <row r="7577" spans="4:11" x14ac:dyDescent="0.2">
      <c r="D7577" s="175"/>
      <c r="E7577" s="4" t="s">
        <v>29</v>
      </c>
      <c r="F7577" s="6"/>
      <c r="G7577" s="5">
        <v>7</v>
      </c>
      <c r="H7577" s="94">
        <v>14.285714285714</v>
      </c>
      <c r="I7577" s="61">
        <v>14.285714285714</v>
      </c>
      <c r="J7577" s="49">
        <v>71.428571428571004</v>
      </c>
      <c r="K7577" s="152">
        <v>0</v>
      </c>
    </row>
    <row r="7578" spans="4:11" x14ac:dyDescent="0.2">
      <c r="D7578" s="174" t="s">
        <v>30</v>
      </c>
      <c r="E7578" s="20" t="s">
        <v>31</v>
      </c>
      <c r="F7578" s="22"/>
      <c r="G7578" s="21">
        <v>393</v>
      </c>
      <c r="H7578" s="51">
        <v>0.76335877862599999</v>
      </c>
      <c r="I7578" s="19">
        <v>52.926208651399001</v>
      </c>
      <c r="J7578" s="19">
        <v>40.458015267176002</v>
      </c>
      <c r="K7578" s="50">
        <v>5.8524173027990001</v>
      </c>
    </row>
    <row r="7579" spans="4:11" x14ac:dyDescent="0.2">
      <c r="D7579" s="175"/>
      <c r="E7579" s="4" t="s">
        <v>32</v>
      </c>
      <c r="F7579" s="6"/>
      <c r="G7579" s="5">
        <v>352</v>
      </c>
      <c r="H7579" s="32">
        <v>0.56818181818199998</v>
      </c>
      <c r="I7579" s="12">
        <v>52.556818181818002</v>
      </c>
      <c r="J7579" s="12">
        <v>40.056818181818002</v>
      </c>
      <c r="K7579" s="34">
        <v>6.8181818181820004</v>
      </c>
    </row>
    <row r="7580" spans="4:11" x14ac:dyDescent="0.2">
      <c r="D7580" s="175"/>
      <c r="E7580" s="4" t="s">
        <v>33</v>
      </c>
      <c r="F7580" s="6"/>
      <c r="G7580" s="5">
        <v>388</v>
      </c>
      <c r="H7580" s="32">
        <v>0.51546391752599996</v>
      </c>
      <c r="I7580" s="12">
        <v>57.989690721648998</v>
      </c>
      <c r="J7580" s="12">
        <v>35.309278350515001</v>
      </c>
      <c r="K7580" s="34">
        <v>6.1855670103089997</v>
      </c>
    </row>
    <row r="7581" spans="4:11" x14ac:dyDescent="0.2">
      <c r="D7581" s="175"/>
      <c r="E7581" s="4" t="s">
        <v>34</v>
      </c>
      <c r="F7581" s="6"/>
      <c r="G7581" s="5">
        <v>89</v>
      </c>
      <c r="H7581" s="32">
        <v>1.123595505618</v>
      </c>
      <c r="I7581" s="33">
        <v>48.314606741573002</v>
      </c>
      <c r="J7581" s="28">
        <v>46.067415730336997</v>
      </c>
      <c r="K7581" s="34">
        <v>4.4943820224720001</v>
      </c>
    </row>
    <row r="7582" spans="4:11" x14ac:dyDescent="0.2">
      <c r="D7582" s="174" t="s">
        <v>35</v>
      </c>
      <c r="E7582" s="20" t="s">
        <v>36</v>
      </c>
      <c r="F7582" s="22"/>
      <c r="G7582" s="21">
        <v>629</v>
      </c>
      <c r="H7582" s="51">
        <v>0.63593004769499994</v>
      </c>
      <c r="I7582" s="19">
        <v>53.736089030206998</v>
      </c>
      <c r="J7582" s="19">
        <v>39.904610492845997</v>
      </c>
      <c r="K7582" s="50">
        <v>5.7233704292530003</v>
      </c>
    </row>
    <row r="7583" spans="4:11" x14ac:dyDescent="0.2">
      <c r="D7583" s="175"/>
      <c r="E7583" s="4" t="s">
        <v>37</v>
      </c>
      <c r="F7583" s="6"/>
      <c r="G7583" s="5">
        <v>593</v>
      </c>
      <c r="H7583" s="32">
        <v>0.67453625632400005</v>
      </c>
      <c r="I7583" s="12">
        <v>54.468802698144998</v>
      </c>
      <c r="J7583" s="12">
        <v>38.279932546373999</v>
      </c>
      <c r="K7583" s="34">
        <v>6.5767284991570003</v>
      </c>
    </row>
    <row r="7584" spans="4:11" x14ac:dyDescent="0.2">
      <c r="D7584" s="174" t="s">
        <v>38</v>
      </c>
      <c r="E7584" s="20" t="s">
        <v>39</v>
      </c>
      <c r="F7584" s="22"/>
      <c r="G7584" s="21">
        <v>64</v>
      </c>
      <c r="H7584" s="110">
        <v>0</v>
      </c>
      <c r="I7584" s="105">
        <v>82.8125</v>
      </c>
      <c r="J7584" s="98">
        <v>14.0625</v>
      </c>
      <c r="K7584" s="50">
        <v>3.125</v>
      </c>
    </row>
    <row r="7585" spans="2:11" x14ac:dyDescent="0.2">
      <c r="D7585" s="175"/>
      <c r="E7585" s="4" t="s">
        <v>40</v>
      </c>
      <c r="F7585" s="6"/>
      <c r="G7585" s="5">
        <v>147</v>
      </c>
      <c r="H7585" s="32">
        <v>0.68027210884400002</v>
      </c>
      <c r="I7585" s="49">
        <v>64.625850340135997</v>
      </c>
      <c r="J7585" s="33">
        <v>34.013605442177003</v>
      </c>
      <c r="K7585" s="101">
        <v>0.68027210884400002</v>
      </c>
    </row>
    <row r="7586" spans="2:11" x14ac:dyDescent="0.2">
      <c r="D7586" s="175"/>
      <c r="E7586" s="4" t="s">
        <v>41</v>
      </c>
      <c r="F7586" s="6"/>
      <c r="G7586" s="5">
        <v>204</v>
      </c>
      <c r="H7586" s="32">
        <v>0.49019607843099999</v>
      </c>
      <c r="I7586" s="28">
        <v>61.764705882352999</v>
      </c>
      <c r="J7586" s="12">
        <v>35.294117647058997</v>
      </c>
      <c r="K7586" s="34">
        <v>2.4509803921570001</v>
      </c>
    </row>
    <row r="7587" spans="2:11" x14ac:dyDescent="0.2">
      <c r="D7587" s="175"/>
      <c r="E7587" s="4" t="s">
        <v>42</v>
      </c>
      <c r="F7587" s="6"/>
      <c r="G7587" s="5">
        <v>210</v>
      </c>
      <c r="H7587" s="32">
        <v>0.95238095238099996</v>
      </c>
      <c r="I7587" s="12">
        <v>54.285714285714</v>
      </c>
      <c r="J7587" s="12">
        <v>40</v>
      </c>
      <c r="K7587" s="34">
        <v>4.7619047619049999</v>
      </c>
    </row>
    <row r="7588" spans="2:11" x14ac:dyDescent="0.2">
      <c r="D7588" s="175"/>
      <c r="E7588" s="4" t="s">
        <v>43</v>
      </c>
      <c r="F7588" s="6"/>
      <c r="G7588" s="5">
        <v>204</v>
      </c>
      <c r="H7588" s="32">
        <v>0.49019607843099999</v>
      </c>
      <c r="I7588" s="12">
        <v>53.431372549019997</v>
      </c>
      <c r="J7588" s="28">
        <v>44.117647058823998</v>
      </c>
      <c r="K7588" s="34">
        <v>1.9607843137250001</v>
      </c>
    </row>
    <row r="7589" spans="2:11" x14ac:dyDescent="0.2">
      <c r="D7589" s="175"/>
      <c r="E7589" s="4" t="s">
        <v>44</v>
      </c>
      <c r="F7589" s="6"/>
      <c r="G7589" s="5">
        <v>223</v>
      </c>
      <c r="H7589" s="32">
        <v>0.89686098654699997</v>
      </c>
      <c r="I7589" s="61">
        <v>43.946188340806998</v>
      </c>
      <c r="J7589" s="28">
        <v>47.982062780268997</v>
      </c>
      <c r="K7589" s="34">
        <v>7.1748878923769999</v>
      </c>
    </row>
    <row r="7590" spans="2:11" x14ac:dyDescent="0.2">
      <c r="D7590" s="176"/>
      <c r="E7590" s="59" t="s">
        <v>45</v>
      </c>
      <c r="F7590" s="60"/>
      <c r="G7590" s="56">
        <v>170</v>
      </c>
      <c r="H7590" s="83">
        <v>0.58823529411800002</v>
      </c>
      <c r="I7590" s="92">
        <v>38.823529411765001</v>
      </c>
      <c r="J7590" s="47">
        <v>38.823529411765001</v>
      </c>
      <c r="K7590" s="117">
        <v>21.764705882352999</v>
      </c>
    </row>
    <row r="7592" spans="2:11" x14ac:dyDescent="0.2">
      <c r="B7592" s="43" t="str">
        <f xml:space="preserve"> HYPERLINK("#'目次'!B281", "[275]")</f>
        <v>[275]</v>
      </c>
      <c r="C7592" s="31" t="s">
        <v>500</v>
      </c>
    </row>
    <row r="7596" spans="2:11" x14ac:dyDescent="0.2">
      <c r="D7596" s="177"/>
      <c r="E7596" s="178"/>
      <c r="F7596" s="178"/>
      <c r="G7596" s="40" t="s">
        <v>14</v>
      </c>
      <c r="H7596" s="42" t="s">
        <v>492</v>
      </c>
      <c r="I7596" s="15" t="s">
        <v>493</v>
      </c>
      <c r="J7596" s="15" t="s">
        <v>494</v>
      </c>
      <c r="K7596" s="44" t="s">
        <v>17</v>
      </c>
    </row>
    <row r="7597" spans="2:11" x14ac:dyDescent="0.2">
      <c r="D7597" s="179"/>
      <c r="E7597" s="180"/>
      <c r="F7597" s="180"/>
      <c r="G7597" s="39"/>
      <c r="H7597" s="41"/>
      <c r="I7597" s="14"/>
      <c r="J7597" s="14"/>
      <c r="K7597" s="38"/>
    </row>
    <row r="7598" spans="2:11" x14ac:dyDescent="0.2">
      <c r="D7598" s="58"/>
      <c r="E7598" s="53" t="s">
        <v>14</v>
      </c>
      <c r="F7598" s="52"/>
      <c r="G7598" s="37">
        <v>1222</v>
      </c>
      <c r="H7598" s="24">
        <v>0.65466448445199998</v>
      </c>
      <c r="I7598" s="24">
        <v>54.091653027823</v>
      </c>
      <c r="J7598" s="24">
        <v>39.116202945989997</v>
      </c>
      <c r="K7598" s="68">
        <v>6.1374795417349999</v>
      </c>
    </row>
    <row r="7599" spans="2:11" x14ac:dyDescent="0.2">
      <c r="D7599" s="174" t="s">
        <v>52</v>
      </c>
      <c r="E7599" s="20" t="s">
        <v>53</v>
      </c>
      <c r="F7599" s="22"/>
      <c r="G7599" s="21">
        <v>15</v>
      </c>
      <c r="H7599" s="110">
        <v>0</v>
      </c>
      <c r="I7599" s="78">
        <v>46.666666666666998</v>
      </c>
      <c r="J7599" s="105">
        <v>53.333333333333002</v>
      </c>
      <c r="K7599" s="161">
        <v>0</v>
      </c>
    </row>
    <row r="7600" spans="2:11" ht="24" x14ac:dyDescent="0.2">
      <c r="D7600" s="175"/>
      <c r="E7600" s="4" t="s">
        <v>54</v>
      </c>
      <c r="F7600" s="6"/>
      <c r="G7600" s="5">
        <v>122</v>
      </c>
      <c r="H7600" s="63">
        <v>0</v>
      </c>
      <c r="I7600" s="12">
        <v>52.459016393443001</v>
      </c>
      <c r="J7600" s="12">
        <v>43.442622950820002</v>
      </c>
      <c r="K7600" s="34">
        <v>4.0983606557380003</v>
      </c>
    </row>
    <row r="7601" spans="4:11" x14ac:dyDescent="0.2">
      <c r="D7601" s="175"/>
      <c r="E7601" s="4" t="s">
        <v>55</v>
      </c>
      <c r="F7601" s="6"/>
      <c r="G7601" s="5">
        <v>43</v>
      </c>
      <c r="H7601" s="32">
        <v>2.3255813953489999</v>
      </c>
      <c r="I7601" s="33">
        <v>48.837209302326002</v>
      </c>
      <c r="J7601" s="12">
        <v>39.534883720929997</v>
      </c>
      <c r="K7601" s="34">
        <v>9.3023255813949994</v>
      </c>
    </row>
    <row r="7602" spans="4:11" x14ac:dyDescent="0.2">
      <c r="D7602" s="175"/>
      <c r="E7602" s="4" t="s">
        <v>56</v>
      </c>
      <c r="F7602" s="6"/>
      <c r="G7602" s="5">
        <v>60</v>
      </c>
      <c r="H7602" s="32">
        <v>1.666666666667</v>
      </c>
      <c r="I7602" s="49">
        <v>65</v>
      </c>
      <c r="J7602" s="61">
        <v>26.666666666666998</v>
      </c>
      <c r="K7602" s="34">
        <v>6.666666666667</v>
      </c>
    </row>
    <row r="7603" spans="4:11" x14ac:dyDescent="0.2">
      <c r="D7603" s="175"/>
      <c r="E7603" s="4" t="s">
        <v>57</v>
      </c>
      <c r="F7603" s="6"/>
      <c r="G7603" s="5">
        <v>286</v>
      </c>
      <c r="H7603" s="32">
        <v>1.0489510489510001</v>
      </c>
      <c r="I7603" s="12">
        <v>56.993006993007</v>
      </c>
      <c r="J7603" s="12">
        <v>39.860139860140002</v>
      </c>
      <c r="K7603" s="34">
        <v>2.0979020979020002</v>
      </c>
    </row>
    <row r="7604" spans="4:11" x14ac:dyDescent="0.2">
      <c r="D7604" s="175"/>
      <c r="E7604" s="4" t="s">
        <v>58</v>
      </c>
      <c r="F7604" s="6"/>
      <c r="G7604" s="5">
        <v>129</v>
      </c>
      <c r="H7604" s="63">
        <v>0</v>
      </c>
      <c r="I7604" s="12">
        <v>50.387596899225002</v>
      </c>
      <c r="J7604" s="28">
        <v>46.511627906976997</v>
      </c>
      <c r="K7604" s="34">
        <v>3.1007751937979999</v>
      </c>
    </row>
    <row r="7605" spans="4:11" x14ac:dyDescent="0.2">
      <c r="D7605" s="175"/>
      <c r="E7605" s="4" t="s">
        <v>59</v>
      </c>
      <c r="F7605" s="6"/>
      <c r="G7605" s="5">
        <v>195</v>
      </c>
      <c r="H7605" s="32">
        <v>1.025641025641</v>
      </c>
      <c r="I7605" s="33">
        <v>46.153846153845997</v>
      </c>
      <c r="J7605" s="28">
        <v>45.641025641025998</v>
      </c>
      <c r="K7605" s="34">
        <v>7.1794871794870003</v>
      </c>
    </row>
    <row r="7606" spans="4:11" x14ac:dyDescent="0.2">
      <c r="D7606" s="175"/>
      <c r="E7606" s="4" t="s">
        <v>60</v>
      </c>
      <c r="F7606" s="6"/>
      <c r="G7606" s="5">
        <v>176</v>
      </c>
      <c r="H7606" s="32">
        <v>0.56818181818199998</v>
      </c>
      <c r="I7606" s="12">
        <v>51.136363636364003</v>
      </c>
      <c r="J7606" s="12">
        <v>39.204545454544999</v>
      </c>
      <c r="K7606" s="34">
        <v>9.0909090909089993</v>
      </c>
    </row>
    <row r="7607" spans="4:11" x14ac:dyDescent="0.2">
      <c r="D7607" s="175"/>
      <c r="E7607" s="4" t="s">
        <v>61</v>
      </c>
      <c r="F7607" s="6"/>
      <c r="G7607" s="5">
        <v>78</v>
      </c>
      <c r="H7607" s="63">
        <v>0</v>
      </c>
      <c r="I7607" s="49">
        <v>83.333333333333002</v>
      </c>
      <c r="J7607" s="61">
        <v>14.102564102563999</v>
      </c>
      <c r="K7607" s="34">
        <v>2.564102564103</v>
      </c>
    </row>
    <row r="7608" spans="4:11" x14ac:dyDescent="0.2">
      <c r="D7608" s="175"/>
      <c r="E7608" s="4" t="s">
        <v>62</v>
      </c>
      <c r="F7608" s="6"/>
      <c r="G7608" s="5">
        <v>113</v>
      </c>
      <c r="H7608" s="63">
        <v>0</v>
      </c>
      <c r="I7608" s="12">
        <v>49.557522123894003</v>
      </c>
      <c r="J7608" s="12">
        <v>34.513274336282997</v>
      </c>
      <c r="K7608" s="97">
        <v>15.929203539823</v>
      </c>
    </row>
    <row r="7609" spans="4:11" x14ac:dyDescent="0.2">
      <c r="D7609" s="174" t="s">
        <v>63</v>
      </c>
      <c r="E7609" s="20" t="s">
        <v>64</v>
      </c>
      <c r="F7609" s="22"/>
      <c r="G7609" s="21">
        <v>234</v>
      </c>
      <c r="H7609" s="51">
        <v>0.85470085470099999</v>
      </c>
      <c r="I7609" s="78">
        <v>44.871794871794997</v>
      </c>
      <c r="J7609" s="88">
        <v>44.444444444444002</v>
      </c>
      <c r="K7609" s="50">
        <v>9.8290598290600002</v>
      </c>
    </row>
    <row r="7610" spans="4:11" x14ac:dyDescent="0.2">
      <c r="D7610" s="175"/>
      <c r="E7610" s="4" t="s">
        <v>65</v>
      </c>
      <c r="F7610" s="6"/>
      <c r="G7610" s="5">
        <v>172</v>
      </c>
      <c r="H7610" s="32">
        <v>1.1627906976739999</v>
      </c>
      <c r="I7610" s="33">
        <v>46.511627906976997</v>
      </c>
      <c r="J7610" s="12">
        <v>41.279069767442003</v>
      </c>
      <c r="K7610" s="34">
        <v>11.046511627907</v>
      </c>
    </row>
    <row r="7611" spans="4:11" x14ac:dyDescent="0.2">
      <c r="D7611" s="175"/>
      <c r="E7611" s="4" t="s">
        <v>66</v>
      </c>
      <c r="F7611" s="6"/>
      <c r="G7611" s="5">
        <v>165</v>
      </c>
      <c r="H7611" s="32">
        <v>0.60606060606099998</v>
      </c>
      <c r="I7611" s="12">
        <v>58.787878787879002</v>
      </c>
      <c r="J7611" s="12">
        <v>34.545454545455001</v>
      </c>
      <c r="K7611" s="34">
        <v>6.0606060606060002</v>
      </c>
    </row>
    <row r="7612" spans="4:11" x14ac:dyDescent="0.2">
      <c r="D7612" s="175"/>
      <c r="E7612" s="4" t="s">
        <v>67</v>
      </c>
      <c r="F7612" s="6"/>
      <c r="G7612" s="5">
        <v>158</v>
      </c>
      <c r="H7612" s="32">
        <v>0.63291139240500005</v>
      </c>
      <c r="I7612" s="12">
        <v>58.227848101265998</v>
      </c>
      <c r="J7612" s="12">
        <v>39.240506329113998</v>
      </c>
      <c r="K7612" s="34">
        <v>1.8987341772149999</v>
      </c>
    </row>
    <row r="7613" spans="4:11" x14ac:dyDescent="0.2">
      <c r="D7613" s="175"/>
      <c r="E7613" s="4" t="s">
        <v>68</v>
      </c>
      <c r="F7613" s="6"/>
      <c r="G7613" s="5">
        <v>112</v>
      </c>
      <c r="H7613" s="63">
        <v>0</v>
      </c>
      <c r="I7613" s="12">
        <v>58.928571428570997</v>
      </c>
      <c r="J7613" s="12">
        <v>36.607142857143003</v>
      </c>
      <c r="K7613" s="34">
        <v>4.4642857142860004</v>
      </c>
    </row>
    <row r="7614" spans="4:11" x14ac:dyDescent="0.2">
      <c r="D7614" s="175"/>
      <c r="E7614" s="4" t="s">
        <v>69</v>
      </c>
      <c r="F7614" s="6"/>
      <c r="G7614" s="5">
        <v>92</v>
      </c>
      <c r="H7614" s="32">
        <v>1.086956521739</v>
      </c>
      <c r="I7614" s="12">
        <v>51.086956521738998</v>
      </c>
      <c r="J7614" s="28">
        <v>44.565217391304003</v>
      </c>
      <c r="K7614" s="34">
        <v>3.2608695652169999</v>
      </c>
    </row>
    <row r="7615" spans="4:11" x14ac:dyDescent="0.2">
      <c r="D7615" s="175"/>
      <c r="E7615" s="4" t="s">
        <v>70</v>
      </c>
      <c r="F7615" s="6"/>
      <c r="G7615" s="5">
        <v>131</v>
      </c>
      <c r="H7615" s="63">
        <v>0</v>
      </c>
      <c r="I7615" s="12">
        <v>57.251908396947002</v>
      </c>
      <c r="J7615" s="12">
        <v>41.221374045802001</v>
      </c>
      <c r="K7615" s="34">
        <v>1.526717557252</v>
      </c>
    </row>
    <row r="7616" spans="4:11" x14ac:dyDescent="0.2">
      <c r="D7616" s="175"/>
      <c r="E7616" s="4" t="s">
        <v>71</v>
      </c>
      <c r="F7616" s="6"/>
      <c r="G7616" s="5">
        <v>71</v>
      </c>
      <c r="H7616" s="32">
        <v>1.4084507042250001</v>
      </c>
      <c r="I7616" s="28">
        <v>59.154929577464998</v>
      </c>
      <c r="J7616" s="33">
        <v>33.802816901408001</v>
      </c>
      <c r="K7616" s="34">
        <v>5.6338028169010004</v>
      </c>
    </row>
    <row r="7617" spans="2:11" x14ac:dyDescent="0.2">
      <c r="D7617" s="176"/>
      <c r="E7617" s="59" t="s">
        <v>72</v>
      </c>
      <c r="F7617" s="60"/>
      <c r="G7617" s="56">
        <v>70</v>
      </c>
      <c r="H7617" s="115">
        <v>0</v>
      </c>
      <c r="I7617" s="109">
        <v>67.142857142856997</v>
      </c>
      <c r="J7617" s="92">
        <v>28.571428571428999</v>
      </c>
      <c r="K7617" s="85">
        <v>4.2857142857139996</v>
      </c>
    </row>
    <row r="7619" spans="2:11" x14ac:dyDescent="0.2">
      <c r="B7619" s="43" t="str">
        <f xml:space="preserve"> HYPERLINK("#'目次'!B282", "[276]")</f>
        <v>[276]</v>
      </c>
      <c r="C7619" s="31" t="s">
        <v>500</v>
      </c>
    </row>
    <row r="7622" spans="2:11" x14ac:dyDescent="0.2">
      <c r="C7622" s="31" t="s">
        <v>75</v>
      </c>
    </row>
    <row r="7623" spans="2:11" x14ac:dyDescent="0.2">
      <c r="D7623" s="177"/>
      <c r="E7623" s="178"/>
      <c r="F7623" s="178"/>
      <c r="G7623" s="40" t="s">
        <v>14</v>
      </c>
      <c r="H7623" s="42" t="s">
        <v>492</v>
      </c>
      <c r="I7623" s="15" t="s">
        <v>493</v>
      </c>
      <c r="J7623" s="15" t="s">
        <v>494</v>
      </c>
      <c r="K7623" s="44" t="s">
        <v>17</v>
      </c>
    </row>
    <row r="7624" spans="2:11" x14ac:dyDescent="0.2">
      <c r="D7624" s="179"/>
      <c r="E7624" s="180"/>
      <c r="F7624" s="180"/>
      <c r="G7624" s="39"/>
      <c r="H7624" s="41"/>
      <c r="I7624" s="14"/>
      <c r="J7624" s="14"/>
      <c r="K7624" s="38"/>
    </row>
    <row r="7625" spans="2:11" x14ac:dyDescent="0.2">
      <c r="D7625" s="58"/>
      <c r="E7625" s="53" t="s">
        <v>14</v>
      </c>
      <c r="F7625" s="52"/>
      <c r="G7625" s="37">
        <v>1222</v>
      </c>
      <c r="H7625" s="24">
        <v>0.65466448445199998</v>
      </c>
      <c r="I7625" s="24">
        <v>54.091653027823</v>
      </c>
      <c r="J7625" s="24">
        <v>39.116202945989997</v>
      </c>
      <c r="K7625" s="68">
        <v>6.1374795417349999</v>
      </c>
    </row>
    <row r="7626" spans="2:11" x14ac:dyDescent="0.2">
      <c r="D7626" s="174" t="s">
        <v>36</v>
      </c>
      <c r="E7626" s="20" t="s">
        <v>76</v>
      </c>
      <c r="F7626" s="22"/>
      <c r="G7626" s="21">
        <v>629</v>
      </c>
      <c r="H7626" s="51">
        <v>0.63593004769499994</v>
      </c>
      <c r="I7626" s="19">
        <v>53.736089030206998</v>
      </c>
      <c r="J7626" s="19">
        <v>39.904610492845997</v>
      </c>
      <c r="K7626" s="50">
        <v>5.7233704292530003</v>
      </c>
    </row>
    <row r="7627" spans="2:11" x14ac:dyDescent="0.2">
      <c r="D7627" s="175"/>
      <c r="E7627" s="4" t="s">
        <v>39</v>
      </c>
      <c r="F7627" s="6"/>
      <c r="G7627" s="5">
        <v>37</v>
      </c>
      <c r="H7627" s="63">
        <v>0</v>
      </c>
      <c r="I7627" s="49">
        <v>78.378378378378002</v>
      </c>
      <c r="J7627" s="61">
        <v>18.918918918919001</v>
      </c>
      <c r="K7627" s="34">
        <v>2.7027027027030002</v>
      </c>
    </row>
    <row r="7628" spans="2:11" x14ac:dyDescent="0.2">
      <c r="D7628" s="175"/>
      <c r="E7628" s="4" t="s">
        <v>40</v>
      </c>
      <c r="F7628" s="6"/>
      <c r="G7628" s="5">
        <v>73</v>
      </c>
      <c r="H7628" s="32">
        <v>1.369863013699</v>
      </c>
      <c r="I7628" s="12">
        <v>56.164383561644001</v>
      </c>
      <c r="J7628" s="12">
        <v>41.095890410959001</v>
      </c>
      <c r="K7628" s="34">
        <v>1.369863013699</v>
      </c>
    </row>
    <row r="7629" spans="2:11" x14ac:dyDescent="0.2">
      <c r="D7629" s="175"/>
      <c r="E7629" s="4" t="s">
        <v>41</v>
      </c>
      <c r="F7629" s="6"/>
      <c r="G7629" s="5">
        <v>108</v>
      </c>
      <c r="H7629" s="63">
        <v>0</v>
      </c>
      <c r="I7629" s="28">
        <v>62.962962962962997</v>
      </c>
      <c r="J7629" s="12">
        <v>34.259259259258997</v>
      </c>
      <c r="K7629" s="34">
        <v>2.7777777777780002</v>
      </c>
    </row>
    <row r="7630" spans="2:11" x14ac:dyDescent="0.2">
      <c r="D7630" s="175"/>
      <c r="E7630" s="4" t="s">
        <v>42</v>
      </c>
      <c r="F7630" s="6"/>
      <c r="G7630" s="5">
        <v>113</v>
      </c>
      <c r="H7630" s="63">
        <v>0</v>
      </c>
      <c r="I7630" s="12">
        <v>54.867256637167998</v>
      </c>
      <c r="J7630" s="12">
        <v>41.592920353982002</v>
      </c>
      <c r="K7630" s="34">
        <v>3.53982300885</v>
      </c>
    </row>
    <row r="7631" spans="2:11" x14ac:dyDescent="0.2">
      <c r="D7631" s="175"/>
      <c r="E7631" s="4" t="s">
        <v>43</v>
      </c>
      <c r="F7631" s="6"/>
      <c r="G7631" s="5">
        <v>101</v>
      </c>
      <c r="H7631" s="32">
        <v>0.99009900990099997</v>
      </c>
      <c r="I7631" s="12">
        <v>55.445544554454997</v>
      </c>
      <c r="J7631" s="12">
        <v>42.574257425742999</v>
      </c>
      <c r="K7631" s="101">
        <v>0.99009900990099997</v>
      </c>
    </row>
    <row r="7632" spans="2:11" x14ac:dyDescent="0.2">
      <c r="D7632" s="175"/>
      <c r="E7632" s="4" t="s">
        <v>44</v>
      </c>
      <c r="F7632" s="6"/>
      <c r="G7632" s="5">
        <v>114</v>
      </c>
      <c r="H7632" s="32">
        <v>1.7543859649119999</v>
      </c>
      <c r="I7632" s="33">
        <v>44.736842105263001</v>
      </c>
      <c r="J7632" s="28">
        <v>46.491228070174998</v>
      </c>
      <c r="K7632" s="34">
        <v>7.0175438596489998</v>
      </c>
    </row>
    <row r="7633" spans="2:11" x14ac:dyDescent="0.2">
      <c r="D7633" s="175"/>
      <c r="E7633" s="4" t="s">
        <v>45</v>
      </c>
      <c r="F7633" s="6"/>
      <c r="G7633" s="5">
        <v>83</v>
      </c>
      <c r="H7633" s="63">
        <v>0</v>
      </c>
      <c r="I7633" s="61">
        <v>37.349397590361001</v>
      </c>
      <c r="J7633" s="12">
        <v>40.963855421687001</v>
      </c>
      <c r="K7633" s="107">
        <v>21.686746987951999</v>
      </c>
    </row>
    <row r="7634" spans="2:11" x14ac:dyDescent="0.2">
      <c r="D7634" s="174" t="s">
        <v>37</v>
      </c>
      <c r="E7634" s="20" t="s">
        <v>77</v>
      </c>
      <c r="F7634" s="22"/>
      <c r="G7634" s="21">
        <v>593</v>
      </c>
      <c r="H7634" s="51">
        <v>0.67453625632400005</v>
      </c>
      <c r="I7634" s="19">
        <v>54.468802698144998</v>
      </c>
      <c r="J7634" s="19">
        <v>38.279932546373999</v>
      </c>
      <c r="K7634" s="50">
        <v>6.5767284991570003</v>
      </c>
    </row>
    <row r="7635" spans="2:11" x14ac:dyDescent="0.2">
      <c r="D7635" s="175"/>
      <c r="E7635" s="4" t="s">
        <v>39</v>
      </c>
      <c r="F7635" s="6"/>
      <c r="G7635" s="5">
        <v>27</v>
      </c>
      <c r="H7635" s="63">
        <v>0</v>
      </c>
      <c r="I7635" s="49">
        <v>88.888888888888999</v>
      </c>
      <c r="J7635" s="61">
        <v>7.4074074074069998</v>
      </c>
      <c r="K7635" s="34">
        <v>3.7037037037039999</v>
      </c>
    </row>
    <row r="7636" spans="2:11" x14ac:dyDescent="0.2">
      <c r="D7636" s="175"/>
      <c r="E7636" s="4" t="s">
        <v>40</v>
      </c>
      <c r="F7636" s="6"/>
      <c r="G7636" s="5">
        <v>74</v>
      </c>
      <c r="H7636" s="63">
        <v>0</v>
      </c>
      <c r="I7636" s="49">
        <v>72.972972972972997</v>
      </c>
      <c r="J7636" s="61">
        <v>27.027027027027</v>
      </c>
      <c r="K7636" s="152">
        <v>0</v>
      </c>
    </row>
    <row r="7637" spans="2:11" x14ac:dyDescent="0.2">
      <c r="D7637" s="175"/>
      <c r="E7637" s="4" t="s">
        <v>41</v>
      </c>
      <c r="F7637" s="6"/>
      <c r="G7637" s="5">
        <v>96</v>
      </c>
      <c r="H7637" s="32">
        <v>1.041666666667</v>
      </c>
      <c r="I7637" s="28">
        <v>60.416666666666998</v>
      </c>
      <c r="J7637" s="12">
        <v>36.458333333333002</v>
      </c>
      <c r="K7637" s="34">
        <v>2.083333333333</v>
      </c>
    </row>
    <row r="7638" spans="2:11" x14ac:dyDescent="0.2">
      <c r="D7638" s="175"/>
      <c r="E7638" s="4" t="s">
        <v>42</v>
      </c>
      <c r="F7638" s="6"/>
      <c r="G7638" s="5">
        <v>97</v>
      </c>
      <c r="H7638" s="32">
        <v>2.0618556701030002</v>
      </c>
      <c r="I7638" s="12">
        <v>53.608247422680002</v>
      </c>
      <c r="J7638" s="12">
        <v>38.144329896907003</v>
      </c>
      <c r="K7638" s="34">
        <v>6.1855670103089997</v>
      </c>
    </row>
    <row r="7639" spans="2:11" x14ac:dyDescent="0.2">
      <c r="D7639" s="175"/>
      <c r="E7639" s="4" t="s">
        <v>43</v>
      </c>
      <c r="F7639" s="6"/>
      <c r="G7639" s="5">
        <v>103</v>
      </c>
      <c r="H7639" s="63">
        <v>0</v>
      </c>
      <c r="I7639" s="12">
        <v>51.456310679612002</v>
      </c>
      <c r="J7639" s="28">
        <v>45.631067961165002</v>
      </c>
      <c r="K7639" s="34">
        <v>2.9126213592229999</v>
      </c>
    </row>
    <row r="7640" spans="2:11" x14ac:dyDescent="0.2">
      <c r="D7640" s="175"/>
      <c r="E7640" s="4" t="s">
        <v>44</v>
      </c>
      <c r="F7640" s="6"/>
      <c r="G7640" s="5">
        <v>109</v>
      </c>
      <c r="H7640" s="63">
        <v>0</v>
      </c>
      <c r="I7640" s="61">
        <v>43.119266055045998</v>
      </c>
      <c r="J7640" s="49">
        <v>49.541284403669998</v>
      </c>
      <c r="K7640" s="34">
        <v>7.339449541284</v>
      </c>
    </row>
    <row r="7641" spans="2:11" x14ac:dyDescent="0.2">
      <c r="D7641" s="176"/>
      <c r="E7641" s="59" t="s">
        <v>45</v>
      </c>
      <c r="F7641" s="60"/>
      <c r="G7641" s="56">
        <v>87</v>
      </c>
      <c r="H7641" s="83">
        <v>1.149425287356</v>
      </c>
      <c r="I7641" s="92">
        <v>40.229885057471002</v>
      </c>
      <c r="J7641" s="47">
        <v>36.781609195401998</v>
      </c>
      <c r="K7641" s="117">
        <v>21.839080459769999</v>
      </c>
    </row>
    <row r="7643" spans="2:11" x14ac:dyDescent="0.2">
      <c r="B7643" s="43" t="str">
        <f xml:space="preserve"> HYPERLINK("#'目次'!B283", "[277]")</f>
        <v>[277]</v>
      </c>
      <c r="C7643" s="31" t="s">
        <v>503</v>
      </c>
    </row>
    <row r="7647" spans="2:11" x14ac:dyDescent="0.2">
      <c r="D7647" s="177"/>
      <c r="E7647" s="178"/>
      <c r="F7647" s="178"/>
      <c r="G7647" s="40" t="s">
        <v>14</v>
      </c>
      <c r="H7647" s="42" t="s">
        <v>492</v>
      </c>
      <c r="I7647" s="15" t="s">
        <v>493</v>
      </c>
      <c r="J7647" s="15" t="s">
        <v>494</v>
      </c>
      <c r="K7647" s="44" t="s">
        <v>17</v>
      </c>
    </row>
    <row r="7648" spans="2:11" x14ac:dyDescent="0.2">
      <c r="D7648" s="179"/>
      <c r="E7648" s="180"/>
      <c r="F7648" s="180"/>
      <c r="G7648" s="39"/>
      <c r="H7648" s="41"/>
      <c r="I7648" s="14"/>
      <c r="J7648" s="14"/>
      <c r="K7648" s="38"/>
    </row>
    <row r="7649" spans="4:11" x14ac:dyDescent="0.2">
      <c r="D7649" s="58"/>
      <c r="E7649" s="53" t="s">
        <v>14</v>
      </c>
      <c r="F7649" s="52"/>
      <c r="G7649" s="37">
        <v>1222</v>
      </c>
      <c r="H7649" s="24">
        <v>10.392798690671</v>
      </c>
      <c r="I7649" s="24">
        <v>63.829787234043003</v>
      </c>
      <c r="J7649" s="24">
        <v>23.649754500817998</v>
      </c>
      <c r="K7649" s="68">
        <v>2.1276595744679998</v>
      </c>
    </row>
    <row r="7650" spans="4:11" x14ac:dyDescent="0.2">
      <c r="D7650" s="174" t="s">
        <v>18</v>
      </c>
      <c r="E7650" s="20" t="s">
        <v>19</v>
      </c>
      <c r="F7650" s="22"/>
      <c r="G7650" s="21">
        <v>57</v>
      </c>
      <c r="H7650" s="51">
        <v>8.7719298245609991</v>
      </c>
      <c r="I7650" s="88">
        <v>71.929824561404004</v>
      </c>
      <c r="J7650" s="78">
        <v>15.789473684211</v>
      </c>
      <c r="K7650" s="50">
        <v>3.508771929825</v>
      </c>
    </row>
    <row r="7651" spans="4:11" x14ac:dyDescent="0.2">
      <c r="D7651" s="175"/>
      <c r="E7651" s="4" t="s">
        <v>20</v>
      </c>
      <c r="F7651" s="6"/>
      <c r="G7651" s="5">
        <v>84</v>
      </c>
      <c r="H7651" s="32">
        <v>11.904761904761999</v>
      </c>
      <c r="I7651" s="12">
        <v>64.285714285713993</v>
      </c>
      <c r="J7651" s="12">
        <v>20.238095238094999</v>
      </c>
      <c r="K7651" s="34">
        <v>3.5714285714290002</v>
      </c>
    </row>
    <row r="7652" spans="4:11" x14ac:dyDescent="0.2">
      <c r="D7652" s="175"/>
      <c r="E7652" s="4" t="s">
        <v>21</v>
      </c>
      <c r="F7652" s="6"/>
      <c r="G7652" s="5">
        <v>487</v>
      </c>
      <c r="H7652" s="32">
        <v>9.2402464065709999</v>
      </c>
      <c r="I7652" s="12">
        <v>65.092402464065998</v>
      </c>
      <c r="J7652" s="12">
        <v>23.408624229979001</v>
      </c>
      <c r="K7652" s="34">
        <v>2.258726899384</v>
      </c>
    </row>
    <row r="7653" spans="4:11" x14ac:dyDescent="0.2">
      <c r="D7653" s="175"/>
      <c r="E7653" s="4" t="s">
        <v>22</v>
      </c>
      <c r="F7653" s="6"/>
      <c r="G7653" s="5">
        <v>35</v>
      </c>
      <c r="H7653" s="32">
        <v>8.5714285714289993</v>
      </c>
      <c r="I7653" s="61">
        <v>48.571428571429003</v>
      </c>
      <c r="J7653" s="49">
        <v>37.142857142856997</v>
      </c>
      <c r="K7653" s="34">
        <v>5.7142857142860004</v>
      </c>
    </row>
    <row r="7654" spans="4:11" x14ac:dyDescent="0.2">
      <c r="D7654" s="175"/>
      <c r="E7654" s="4" t="s">
        <v>23</v>
      </c>
      <c r="F7654" s="6"/>
      <c r="G7654" s="5">
        <v>143</v>
      </c>
      <c r="H7654" s="32">
        <v>9.7902097902099996</v>
      </c>
      <c r="I7654" s="12">
        <v>63.636363636364003</v>
      </c>
      <c r="J7654" s="12">
        <v>23.776223776224001</v>
      </c>
      <c r="K7654" s="34">
        <v>2.797202797203</v>
      </c>
    </row>
    <row r="7655" spans="4:11" x14ac:dyDescent="0.2">
      <c r="D7655" s="175"/>
      <c r="E7655" s="4" t="s">
        <v>24</v>
      </c>
      <c r="F7655" s="6"/>
      <c r="G7655" s="5">
        <v>187</v>
      </c>
      <c r="H7655" s="32">
        <v>11.764705882353001</v>
      </c>
      <c r="I7655" s="12">
        <v>60.962566844919998</v>
      </c>
      <c r="J7655" s="12">
        <v>26.737967914439</v>
      </c>
      <c r="K7655" s="34">
        <v>0.53475935828900001</v>
      </c>
    </row>
    <row r="7656" spans="4:11" x14ac:dyDescent="0.2">
      <c r="D7656" s="175"/>
      <c r="E7656" s="4" t="s">
        <v>25</v>
      </c>
      <c r="F7656" s="6"/>
      <c r="G7656" s="5">
        <v>71</v>
      </c>
      <c r="H7656" s="32">
        <v>12.676056338027999</v>
      </c>
      <c r="I7656" s="12">
        <v>63.380281690140997</v>
      </c>
      <c r="J7656" s="12">
        <v>22.535211267606002</v>
      </c>
      <c r="K7656" s="34">
        <v>1.4084507042250001</v>
      </c>
    </row>
    <row r="7657" spans="4:11" x14ac:dyDescent="0.2">
      <c r="D7657" s="175"/>
      <c r="E7657" s="4" t="s">
        <v>26</v>
      </c>
      <c r="F7657" s="6"/>
      <c r="G7657" s="5">
        <v>30</v>
      </c>
      <c r="H7657" s="32">
        <v>10</v>
      </c>
      <c r="I7657" s="28">
        <v>70</v>
      </c>
      <c r="J7657" s="12">
        <v>20</v>
      </c>
      <c r="K7657" s="62">
        <v>0</v>
      </c>
    </row>
    <row r="7658" spans="4:11" x14ac:dyDescent="0.2">
      <c r="D7658" s="175"/>
      <c r="E7658" s="4" t="s">
        <v>27</v>
      </c>
      <c r="F7658" s="6"/>
      <c r="G7658" s="5">
        <v>70</v>
      </c>
      <c r="H7658" s="75">
        <v>15.714285714286</v>
      </c>
      <c r="I7658" s="33">
        <v>57.142857142856997</v>
      </c>
      <c r="J7658" s="12">
        <v>25.714285714286</v>
      </c>
      <c r="K7658" s="34">
        <v>1.4285714285710001</v>
      </c>
    </row>
    <row r="7659" spans="4:11" x14ac:dyDescent="0.2">
      <c r="D7659" s="175"/>
      <c r="E7659" s="4" t="s">
        <v>28</v>
      </c>
      <c r="F7659" s="6"/>
      <c r="G7659" s="5">
        <v>51</v>
      </c>
      <c r="H7659" s="32">
        <v>7.8431372549020004</v>
      </c>
      <c r="I7659" s="28">
        <v>72.549019607842993</v>
      </c>
      <c r="J7659" s="33">
        <v>17.647058823529001</v>
      </c>
      <c r="K7659" s="34">
        <v>1.9607843137250001</v>
      </c>
    </row>
    <row r="7660" spans="4:11" x14ac:dyDescent="0.2">
      <c r="D7660" s="175"/>
      <c r="E7660" s="4" t="s">
        <v>29</v>
      </c>
      <c r="F7660" s="6"/>
      <c r="G7660" s="5">
        <v>7</v>
      </c>
      <c r="H7660" s="32">
        <v>14.285714285714</v>
      </c>
      <c r="I7660" s="61">
        <v>42.857142857143003</v>
      </c>
      <c r="J7660" s="49">
        <v>42.857142857143003</v>
      </c>
      <c r="K7660" s="62">
        <v>0</v>
      </c>
    </row>
    <row r="7661" spans="4:11" x14ac:dyDescent="0.2">
      <c r="D7661" s="174" t="s">
        <v>30</v>
      </c>
      <c r="E7661" s="20" t="s">
        <v>31</v>
      </c>
      <c r="F7661" s="22"/>
      <c r="G7661" s="21">
        <v>393</v>
      </c>
      <c r="H7661" s="51">
        <v>11.450381679389</v>
      </c>
      <c r="I7661" s="19">
        <v>61.323155216285002</v>
      </c>
      <c r="J7661" s="19">
        <v>25.445292620865001</v>
      </c>
      <c r="K7661" s="50">
        <v>1.781170483461</v>
      </c>
    </row>
    <row r="7662" spans="4:11" x14ac:dyDescent="0.2">
      <c r="D7662" s="175"/>
      <c r="E7662" s="4" t="s">
        <v>32</v>
      </c>
      <c r="F7662" s="6"/>
      <c r="G7662" s="5">
        <v>352</v>
      </c>
      <c r="H7662" s="32">
        <v>10.227272727273</v>
      </c>
      <c r="I7662" s="12">
        <v>63.636363636364003</v>
      </c>
      <c r="J7662" s="12">
        <v>23.863636363636001</v>
      </c>
      <c r="K7662" s="34">
        <v>2.2727272727269998</v>
      </c>
    </row>
    <row r="7663" spans="4:11" x14ac:dyDescent="0.2">
      <c r="D7663" s="175"/>
      <c r="E7663" s="4" t="s">
        <v>33</v>
      </c>
      <c r="F7663" s="6"/>
      <c r="G7663" s="5">
        <v>388</v>
      </c>
      <c r="H7663" s="32">
        <v>9.0206185567010007</v>
      </c>
      <c r="I7663" s="12">
        <v>65.721649484536002</v>
      </c>
      <c r="J7663" s="12">
        <v>23.195876288659999</v>
      </c>
      <c r="K7663" s="34">
        <v>2.0618556701030002</v>
      </c>
    </row>
    <row r="7664" spans="4:11" x14ac:dyDescent="0.2">
      <c r="D7664" s="175"/>
      <c r="E7664" s="4" t="s">
        <v>34</v>
      </c>
      <c r="F7664" s="6"/>
      <c r="G7664" s="5">
        <v>89</v>
      </c>
      <c r="H7664" s="32">
        <v>12.359550561798001</v>
      </c>
      <c r="I7664" s="12">
        <v>67.415730337078998</v>
      </c>
      <c r="J7664" s="33">
        <v>16.853932584270002</v>
      </c>
      <c r="K7664" s="34">
        <v>3.3707865168539999</v>
      </c>
    </row>
    <row r="7665" spans="2:11" x14ac:dyDescent="0.2">
      <c r="D7665" s="174" t="s">
        <v>35</v>
      </c>
      <c r="E7665" s="20" t="s">
        <v>36</v>
      </c>
      <c r="F7665" s="22"/>
      <c r="G7665" s="21">
        <v>629</v>
      </c>
      <c r="H7665" s="51">
        <v>9.8569157392690006</v>
      </c>
      <c r="I7665" s="19">
        <v>65.818759936407005</v>
      </c>
      <c r="J7665" s="19">
        <v>22.734499205087001</v>
      </c>
      <c r="K7665" s="50">
        <v>1.5898251192370001</v>
      </c>
    </row>
    <row r="7666" spans="2:11" x14ac:dyDescent="0.2">
      <c r="D7666" s="175"/>
      <c r="E7666" s="4" t="s">
        <v>37</v>
      </c>
      <c r="F7666" s="6"/>
      <c r="G7666" s="5">
        <v>593</v>
      </c>
      <c r="H7666" s="32">
        <v>10.961214165261</v>
      </c>
      <c r="I7666" s="12">
        <v>61.720067453626001</v>
      </c>
      <c r="J7666" s="12">
        <v>24.620573355817999</v>
      </c>
      <c r="K7666" s="34">
        <v>2.6981450252950001</v>
      </c>
    </row>
    <row r="7667" spans="2:11" x14ac:dyDescent="0.2">
      <c r="D7667" s="174" t="s">
        <v>38</v>
      </c>
      <c r="E7667" s="20" t="s">
        <v>39</v>
      </c>
      <c r="F7667" s="22"/>
      <c r="G7667" s="21">
        <v>64</v>
      </c>
      <c r="H7667" s="129">
        <v>15.625</v>
      </c>
      <c r="I7667" s="19">
        <v>65.625</v>
      </c>
      <c r="J7667" s="78">
        <v>17.1875</v>
      </c>
      <c r="K7667" s="50">
        <v>1.5625</v>
      </c>
    </row>
    <row r="7668" spans="2:11" x14ac:dyDescent="0.2">
      <c r="D7668" s="175"/>
      <c r="E7668" s="4" t="s">
        <v>40</v>
      </c>
      <c r="F7668" s="6"/>
      <c r="G7668" s="5">
        <v>147</v>
      </c>
      <c r="H7668" s="32">
        <v>5.4421768707479998</v>
      </c>
      <c r="I7668" s="12">
        <v>68.027210884354005</v>
      </c>
      <c r="J7668" s="12">
        <v>26.530612244897998</v>
      </c>
      <c r="K7668" s="62">
        <v>0</v>
      </c>
    </row>
    <row r="7669" spans="2:11" x14ac:dyDescent="0.2">
      <c r="D7669" s="175"/>
      <c r="E7669" s="4" t="s">
        <v>41</v>
      </c>
      <c r="F7669" s="6"/>
      <c r="G7669" s="5">
        <v>204</v>
      </c>
      <c r="H7669" s="32">
        <v>9.3137254901959992</v>
      </c>
      <c r="I7669" s="12">
        <v>60.784313725490001</v>
      </c>
      <c r="J7669" s="12">
        <v>28.431372549020001</v>
      </c>
      <c r="K7669" s="34">
        <v>1.4705882352940001</v>
      </c>
    </row>
    <row r="7670" spans="2:11" x14ac:dyDescent="0.2">
      <c r="D7670" s="175"/>
      <c r="E7670" s="4" t="s">
        <v>42</v>
      </c>
      <c r="F7670" s="6"/>
      <c r="G7670" s="5">
        <v>210</v>
      </c>
      <c r="H7670" s="32">
        <v>7.1428571428570002</v>
      </c>
      <c r="I7670" s="28">
        <v>69.523809523810002</v>
      </c>
      <c r="J7670" s="12">
        <v>21.904761904762001</v>
      </c>
      <c r="K7670" s="34">
        <v>1.4285714285710001</v>
      </c>
    </row>
    <row r="7671" spans="2:11" x14ac:dyDescent="0.2">
      <c r="D7671" s="175"/>
      <c r="E7671" s="4" t="s">
        <v>43</v>
      </c>
      <c r="F7671" s="6"/>
      <c r="G7671" s="5">
        <v>204</v>
      </c>
      <c r="H7671" s="32">
        <v>7.352941176471</v>
      </c>
      <c r="I7671" s="12">
        <v>63.725490196077999</v>
      </c>
      <c r="J7671" s="12">
        <v>27.941176470588001</v>
      </c>
      <c r="K7671" s="34">
        <v>0.98039215686299996</v>
      </c>
    </row>
    <row r="7672" spans="2:11" x14ac:dyDescent="0.2">
      <c r="D7672" s="175"/>
      <c r="E7672" s="4" t="s">
        <v>44</v>
      </c>
      <c r="F7672" s="6"/>
      <c r="G7672" s="5">
        <v>223</v>
      </c>
      <c r="H7672" s="32">
        <v>13.004484304932999</v>
      </c>
      <c r="I7672" s="12">
        <v>61.883408071749002</v>
      </c>
      <c r="J7672" s="12">
        <v>22.421524663677001</v>
      </c>
      <c r="K7672" s="34">
        <v>2.690582959641</v>
      </c>
    </row>
    <row r="7673" spans="2:11" x14ac:dyDescent="0.2">
      <c r="D7673" s="176"/>
      <c r="E7673" s="59" t="s">
        <v>45</v>
      </c>
      <c r="F7673" s="60"/>
      <c r="G7673" s="56">
        <v>170</v>
      </c>
      <c r="H7673" s="132">
        <v>18.235294117647001</v>
      </c>
      <c r="I7673" s="95">
        <v>58.823529411765001</v>
      </c>
      <c r="J7673" s="95">
        <v>16.470588235293999</v>
      </c>
      <c r="K7673" s="85">
        <v>6.4705882352939996</v>
      </c>
    </row>
    <row r="7675" spans="2:11" x14ac:dyDescent="0.2">
      <c r="B7675" s="43" t="str">
        <f xml:space="preserve"> HYPERLINK("#'目次'!B284", "[278]")</f>
        <v>[278]</v>
      </c>
      <c r="C7675" s="31" t="s">
        <v>503</v>
      </c>
    </row>
    <row r="7679" spans="2:11" x14ac:dyDescent="0.2">
      <c r="D7679" s="177"/>
      <c r="E7679" s="178"/>
      <c r="F7679" s="178"/>
      <c r="G7679" s="40" t="s">
        <v>14</v>
      </c>
      <c r="H7679" s="42" t="s">
        <v>492</v>
      </c>
      <c r="I7679" s="15" t="s">
        <v>493</v>
      </c>
      <c r="J7679" s="15" t="s">
        <v>494</v>
      </c>
      <c r="K7679" s="44" t="s">
        <v>17</v>
      </c>
    </row>
    <row r="7680" spans="2:11" x14ac:dyDescent="0.2">
      <c r="D7680" s="179"/>
      <c r="E7680" s="180"/>
      <c r="F7680" s="180"/>
      <c r="G7680" s="39"/>
      <c r="H7680" s="41"/>
      <c r="I7680" s="14"/>
      <c r="J7680" s="14"/>
      <c r="K7680" s="38"/>
    </row>
    <row r="7681" spans="4:11" x14ac:dyDescent="0.2">
      <c r="D7681" s="58"/>
      <c r="E7681" s="53" t="s">
        <v>14</v>
      </c>
      <c r="F7681" s="52"/>
      <c r="G7681" s="37">
        <v>1222</v>
      </c>
      <c r="H7681" s="24">
        <v>10.392798690671</v>
      </c>
      <c r="I7681" s="24">
        <v>63.829787234043003</v>
      </c>
      <c r="J7681" s="24">
        <v>23.649754500817998</v>
      </c>
      <c r="K7681" s="68">
        <v>2.1276595744679998</v>
      </c>
    </row>
    <row r="7682" spans="4:11" x14ac:dyDescent="0.2">
      <c r="D7682" s="174" t="s">
        <v>52</v>
      </c>
      <c r="E7682" s="20" t="s">
        <v>53</v>
      </c>
      <c r="F7682" s="22"/>
      <c r="G7682" s="21">
        <v>15</v>
      </c>
      <c r="H7682" s="51">
        <v>13.333333333333</v>
      </c>
      <c r="I7682" s="19">
        <v>66.666666666666998</v>
      </c>
      <c r="J7682" s="19">
        <v>20</v>
      </c>
      <c r="K7682" s="100">
        <v>0</v>
      </c>
    </row>
    <row r="7683" spans="4:11" ht="24" x14ac:dyDescent="0.2">
      <c r="D7683" s="175"/>
      <c r="E7683" s="4" t="s">
        <v>54</v>
      </c>
      <c r="F7683" s="6"/>
      <c r="G7683" s="5">
        <v>122</v>
      </c>
      <c r="H7683" s="32">
        <v>11.475409836066</v>
      </c>
      <c r="I7683" s="28">
        <v>72.131147540984003</v>
      </c>
      <c r="J7683" s="33">
        <v>15.573770491803</v>
      </c>
      <c r="K7683" s="34">
        <v>0.81967213114799997</v>
      </c>
    </row>
    <row r="7684" spans="4:11" x14ac:dyDescent="0.2">
      <c r="D7684" s="175"/>
      <c r="E7684" s="4" t="s">
        <v>55</v>
      </c>
      <c r="F7684" s="6"/>
      <c r="G7684" s="5">
        <v>43</v>
      </c>
      <c r="H7684" s="77">
        <v>4.6511627906979998</v>
      </c>
      <c r="I7684" s="12">
        <v>67.441860465115994</v>
      </c>
      <c r="J7684" s="12">
        <v>27.906976744186</v>
      </c>
      <c r="K7684" s="62">
        <v>0</v>
      </c>
    </row>
    <row r="7685" spans="4:11" x14ac:dyDescent="0.2">
      <c r="D7685" s="175"/>
      <c r="E7685" s="4" t="s">
        <v>56</v>
      </c>
      <c r="F7685" s="6"/>
      <c r="G7685" s="5">
        <v>60</v>
      </c>
      <c r="H7685" s="32">
        <v>6.666666666667</v>
      </c>
      <c r="I7685" s="49">
        <v>76.666666666666998</v>
      </c>
      <c r="J7685" s="33">
        <v>16.666666666666998</v>
      </c>
      <c r="K7685" s="62">
        <v>0</v>
      </c>
    </row>
    <row r="7686" spans="4:11" x14ac:dyDescent="0.2">
      <c r="D7686" s="175"/>
      <c r="E7686" s="4" t="s">
        <v>57</v>
      </c>
      <c r="F7686" s="6"/>
      <c r="G7686" s="5">
        <v>286</v>
      </c>
      <c r="H7686" s="32">
        <v>7.3426573426569997</v>
      </c>
      <c r="I7686" s="12">
        <v>66.083916083915994</v>
      </c>
      <c r="J7686" s="12">
        <v>25.524475524475999</v>
      </c>
      <c r="K7686" s="34">
        <v>1.0489510489510001</v>
      </c>
    </row>
    <row r="7687" spans="4:11" x14ac:dyDescent="0.2">
      <c r="D7687" s="175"/>
      <c r="E7687" s="4" t="s">
        <v>58</v>
      </c>
      <c r="F7687" s="6"/>
      <c r="G7687" s="5">
        <v>129</v>
      </c>
      <c r="H7687" s="32">
        <v>9.3023255813949994</v>
      </c>
      <c r="I7687" s="12">
        <v>61.240310077518998</v>
      </c>
      <c r="J7687" s="28">
        <v>28.682170542636001</v>
      </c>
      <c r="K7687" s="34">
        <v>0.77519379845000003</v>
      </c>
    </row>
    <row r="7688" spans="4:11" x14ac:dyDescent="0.2">
      <c r="D7688" s="175"/>
      <c r="E7688" s="4" t="s">
        <v>59</v>
      </c>
      <c r="F7688" s="6"/>
      <c r="G7688" s="5">
        <v>195</v>
      </c>
      <c r="H7688" s="32">
        <v>11.282051282051</v>
      </c>
      <c r="I7688" s="12">
        <v>61.025641025641001</v>
      </c>
      <c r="J7688" s="12">
        <v>23.589743589744</v>
      </c>
      <c r="K7688" s="34">
        <v>4.1025641025640001</v>
      </c>
    </row>
    <row r="7689" spans="4:11" x14ac:dyDescent="0.2">
      <c r="D7689" s="175"/>
      <c r="E7689" s="4" t="s">
        <v>60</v>
      </c>
      <c r="F7689" s="6"/>
      <c r="G7689" s="5">
        <v>176</v>
      </c>
      <c r="H7689" s="32">
        <v>15.340909090908999</v>
      </c>
      <c r="I7689" s="33">
        <v>53.977272727272997</v>
      </c>
      <c r="J7689" s="12">
        <v>27.840909090909001</v>
      </c>
      <c r="K7689" s="34">
        <v>2.8409090909089998</v>
      </c>
    </row>
    <row r="7690" spans="4:11" x14ac:dyDescent="0.2">
      <c r="D7690" s="175"/>
      <c r="E7690" s="4" t="s">
        <v>61</v>
      </c>
      <c r="F7690" s="6"/>
      <c r="G7690" s="5">
        <v>78</v>
      </c>
      <c r="H7690" s="32">
        <v>11.538461538462</v>
      </c>
      <c r="I7690" s="12">
        <v>67.948717948717999</v>
      </c>
      <c r="J7690" s="12">
        <v>19.230769230768999</v>
      </c>
      <c r="K7690" s="34">
        <v>1.2820512820509999</v>
      </c>
    </row>
    <row r="7691" spans="4:11" x14ac:dyDescent="0.2">
      <c r="D7691" s="175"/>
      <c r="E7691" s="4" t="s">
        <v>62</v>
      </c>
      <c r="F7691" s="6"/>
      <c r="G7691" s="5">
        <v>113</v>
      </c>
      <c r="H7691" s="32">
        <v>12.389380530973</v>
      </c>
      <c r="I7691" s="12">
        <v>61.946902654867003</v>
      </c>
      <c r="J7691" s="12">
        <v>21.238938053097002</v>
      </c>
      <c r="K7691" s="34">
        <v>4.424778761062</v>
      </c>
    </row>
    <row r="7692" spans="4:11" x14ac:dyDescent="0.2">
      <c r="D7692" s="174" t="s">
        <v>63</v>
      </c>
      <c r="E7692" s="20" t="s">
        <v>64</v>
      </c>
      <c r="F7692" s="22"/>
      <c r="G7692" s="21">
        <v>234</v>
      </c>
      <c r="H7692" s="51">
        <v>11.538461538462</v>
      </c>
      <c r="I7692" s="78">
        <v>58.119658119657998</v>
      </c>
      <c r="J7692" s="19">
        <v>27.350427350427001</v>
      </c>
      <c r="K7692" s="50">
        <v>2.9914529914529999</v>
      </c>
    </row>
    <row r="7693" spans="4:11" x14ac:dyDescent="0.2">
      <c r="D7693" s="175"/>
      <c r="E7693" s="4" t="s">
        <v>65</v>
      </c>
      <c r="F7693" s="6"/>
      <c r="G7693" s="5">
        <v>172</v>
      </c>
      <c r="H7693" s="32">
        <v>11.046511627907</v>
      </c>
      <c r="I7693" s="33">
        <v>57.558139534883999</v>
      </c>
      <c r="J7693" s="12">
        <v>27.325581395349001</v>
      </c>
      <c r="K7693" s="34">
        <v>4.0697674418599998</v>
      </c>
    </row>
    <row r="7694" spans="4:11" x14ac:dyDescent="0.2">
      <c r="D7694" s="175"/>
      <c r="E7694" s="4" t="s">
        <v>66</v>
      </c>
      <c r="F7694" s="6"/>
      <c r="G7694" s="5">
        <v>165</v>
      </c>
      <c r="H7694" s="32">
        <v>13.939393939394</v>
      </c>
      <c r="I7694" s="12">
        <v>64.848484848485</v>
      </c>
      <c r="J7694" s="12">
        <v>19.393939393939</v>
      </c>
      <c r="K7694" s="34">
        <v>1.818181818182</v>
      </c>
    </row>
    <row r="7695" spans="4:11" x14ac:dyDescent="0.2">
      <c r="D7695" s="175"/>
      <c r="E7695" s="4" t="s">
        <v>67</v>
      </c>
      <c r="F7695" s="6"/>
      <c r="G7695" s="5">
        <v>158</v>
      </c>
      <c r="H7695" s="32">
        <v>10.126582278480999</v>
      </c>
      <c r="I7695" s="12">
        <v>63.924050632910998</v>
      </c>
      <c r="J7695" s="12">
        <v>25.316455696203001</v>
      </c>
      <c r="K7695" s="34">
        <v>0.63291139240500005</v>
      </c>
    </row>
    <row r="7696" spans="4:11" x14ac:dyDescent="0.2">
      <c r="D7696" s="175"/>
      <c r="E7696" s="4" t="s">
        <v>68</v>
      </c>
      <c r="F7696" s="6"/>
      <c r="G7696" s="5">
        <v>112</v>
      </c>
      <c r="H7696" s="32">
        <v>9.8214285714289993</v>
      </c>
      <c r="I7696" s="28">
        <v>69.642857142856997</v>
      </c>
      <c r="J7696" s="12">
        <v>18.75</v>
      </c>
      <c r="K7696" s="34">
        <v>1.785714285714</v>
      </c>
    </row>
    <row r="7697" spans="2:11" x14ac:dyDescent="0.2">
      <c r="D7697" s="175"/>
      <c r="E7697" s="4" t="s">
        <v>69</v>
      </c>
      <c r="F7697" s="6"/>
      <c r="G7697" s="5">
        <v>92</v>
      </c>
      <c r="H7697" s="32">
        <v>7.6086956521740001</v>
      </c>
      <c r="I7697" s="12">
        <v>65.217391304347998</v>
      </c>
      <c r="J7697" s="12">
        <v>26.086956521739001</v>
      </c>
      <c r="K7697" s="34">
        <v>1.086956521739</v>
      </c>
    </row>
    <row r="7698" spans="2:11" x14ac:dyDescent="0.2">
      <c r="D7698" s="175"/>
      <c r="E7698" s="4" t="s">
        <v>70</v>
      </c>
      <c r="F7698" s="6"/>
      <c r="G7698" s="5">
        <v>131</v>
      </c>
      <c r="H7698" s="32">
        <v>9.9236641221369997</v>
      </c>
      <c r="I7698" s="12">
        <v>64.885496183206001</v>
      </c>
      <c r="J7698" s="12">
        <v>25.190839694655999</v>
      </c>
      <c r="K7698" s="62">
        <v>0</v>
      </c>
    </row>
    <row r="7699" spans="2:11" x14ac:dyDescent="0.2">
      <c r="D7699" s="175"/>
      <c r="E7699" s="4" t="s">
        <v>71</v>
      </c>
      <c r="F7699" s="6"/>
      <c r="G7699" s="5">
        <v>71</v>
      </c>
      <c r="H7699" s="77">
        <v>4.2253521126760001</v>
      </c>
      <c r="I7699" s="28">
        <v>73.239436619718006</v>
      </c>
      <c r="J7699" s="12">
        <v>19.718309859154999</v>
      </c>
      <c r="K7699" s="34">
        <v>2.8169014084509998</v>
      </c>
    </row>
    <row r="7700" spans="2:11" x14ac:dyDescent="0.2">
      <c r="D7700" s="176"/>
      <c r="E7700" s="59" t="s">
        <v>72</v>
      </c>
      <c r="F7700" s="60"/>
      <c r="G7700" s="56">
        <v>70</v>
      </c>
      <c r="H7700" s="83">
        <v>8.5714285714289993</v>
      </c>
      <c r="I7700" s="102">
        <v>71.428571428571004</v>
      </c>
      <c r="J7700" s="47">
        <v>20</v>
      </c>
      <c r="K7700" s="125">
        <v>0</v>
      </c>
    </row>
    <row r="7702" spans="2:11" x14ac:dyDescent="0.2">
      <c r="B7702" s="43" t="str">
        <f xml:space="preserve"> HYPERLINK("#'目次'!B285", "[279]")</f>
        <v>[279]</v>
      </c>
      <c r="C7702" s="31" t="s">
        <v>503</v>
      </c>
    </row>
    <row r="7705" spans="2:11" x14ac:dyDescent="0.2">
      <c r="C7705" s="31" t="s">
        <v>75</v>
      </c>
    </row>
    <row r="7706" spans="2:11" x14ac:dyDescent="0.2">
      <c r="D7706" s="177"/>
      <c r="E7706" s="178"/>
      <c r="F7706" s="178"/>
      <c r="G7706" s="40" t="s">
        <v>14</v>
      </c>
      <c r="H7706" s="42" t="s">
        <v>492</v>
      </c>
      <c r="I7706" s="15" t="s">
        <v>493</v>
      </c>
      <c r="J7706" s="15" t="s">
        <v>494</v>
      </c>
      <c r="K7706" s="44" t="s">
        <v>17</v>
      </c>
    </row>
    <row r="7707" spans="2:11" x14ac:dyDescent="0.2">
      <c r="D7707" s="179"/>
      <c r="E7707" s="180"/>
      <c r="F7707" s="180"/>
      <c r="G7707" s="39"/>
      <c r="H7707" s="41"/>
      <c r="I7707" s="14"/>
      <c r="J7707" s="14"/>
      <c r="K7707" s="38"/>
    </row>
    <row r="7708" spans="2:11" x14ac:dyDescent="0.2">
      <c r="D7708" s="58"/>
      <c r="E7708" s="53" t="s">
        <v>14</v>
      </c>
      <c r="F7708" s="52"/>
      <c r="G7708" s="37">
        <v>1222</v>
      </c>
      <c r="H7708" s="24">
        <v>10.392798690671</v>
      </c>
      <c r="I7708" s="24">
        <v>63.829787234043003</v>
      </c>
      <c r="J7708" s="24">
        <v>23.649754500817998</v>
      </c>
      <c r="K7708" s="68">
        <v>2.1276595744679998</v>
      </c>
    </row>
    <row r="7709" spans="2:11" x14ac:dyDescent="0.2">
      <c r="D7709" s="174" t="s">
        <v>36</v>
      </c>
      <c r="E7709" s="20" t="s">
        <v>76</v>
      </c>
      <c r="F7709" s="22"/>
      <c r="G7709" s="21">
        <v>629</v>
      </c>
      <c r="H7709" s="51">
        <v>9.8569157392690006</v>
      </c>
      <c r="I7709" s="19">
        <v>65.818759936407005</v>
      </c>
      <c r="J7709" s="19">
        <v>22.734499205087001</v>
      </c>
      <c r="K7709" s="50">
        <v>1.5898251192370001</v>
      </c>
    </row>
    <row r="7710" spans="2:11" x14ac:dyDescent="0.2">
      <c r="D7710" s="175"/>
      <c r="E7710" s="4" t="s">
        <v>39</v>
      </c>
      <c r="F7710" s="6"/>
      <c r="G7710" s="5">
        <v>37</v>
      </c>
      <c r="H7710" s="75">
        <v>18.918918918919001</v>
      </c>
      <c r="I7710" s="12">
        <v>62.162162162161998</v>
      </c>
      <c r="J7710" s="12">
        <v>18.918918918919001</v>
      </c>
      <c r="K7710" s="62">
        <v>0</v>
      </c>
    </row>
    <row r="7711" spans="2:11" x14ac:dyDescent="0.2">
      <c r="D7711" s="175"/>
      <c r="E7711" s="4" t="s">
        <v>40</v>
      </c>
      <c r="F7711" s="6"/>
      <c r="G7711" s="5">
        <v>73</v>
      </c>
      <c r="H7711" s="32">
        <v>5.4794520547949999</v>
      </c>
      <c r="I7711" s="12">
        <v>61.643835616437997</v>
      </c>
      <c r="J7711" s="28">
        <v>32.876712328766999</v>
      </c>
      <c r="K7711" s="62">
        <v>0</v>
      </c>
    </row>
    <row r="7712" spans="2:11" x14ac:dyDescent="0.2">
      <c r="D7712" s="175"/>
      <c r="E7712" s="4" t="s">
        <v>41</v>
      </c>
      <c r="F7712" s="6"/>
      <c r="G7712" s="5">
        <v>108</v>
      </c>
      <c r="H7712" s="32">
        <v>7.4074074074069998</v>
      </c>
      <c r="I7712" s="12">
        <v>64.814814814814994</v>
      </c>
      <c r="J7712" s="12">
        <v>25</v>
      </c>
      <c r="K7712" s="34">
        <v>2.7777777777780002</v>
      </c>
    </row>
    <row r="7713" spans="2:11" x14ac:dyDescent="0.2">
      <c r="D7713" s="175"/>
      <c r="E7713" s="4" t="s">
        <v>42</v>
      </c>
      <c r="F7713" s="6"/>
      <c r="G7713" s="5">
        <v>113</v>
      </c>
      <c r="H7713" s="77">
        <v>5.3097345132739999</v>
      </c>
      <c r="I7713" s="28">
        <v>71.681415929203993</v>
      </c>
      <c r="J7713" s="12">
        <v>21.238938053097002</v>
      </c>
      <c r="K7713" s="34">
        <v>1.769911504425</v>
      </c>
    </row>
    <row r="7714" spans="2:11" x14ac:dyDescent="0.2">
      <c r="D7714" s="175"/>
      <c r="E7714" s="4" t="s">
        <v>43</v>
      </c>
      <c r="F7714" s="6"/>
      <c r="G7714" s="5">
        <v>101</v>
      </c>
      <c r="H7714" s="32">
        <v>6.9306930693069999</v>
      </c>
      <c r="I7714" s="12">
        <v>63.366336633663003</v>
      </c>
      <c r="J7714" s="28">
        <v>29.702970297029999</v>
      </c>
      <c r="K7714" s="62">
        <v>0</v>
      </c>
    </row>
    <row r="7715" spans="2:11" x14ac:dyDescent="0.2">
      <c r="D7715" s="175"/>
      <c r="E7715" s="4" t="s">
        <v>44</v>
      </c>
      <c r="F7715" s="6"/>
      <c r="G7715" s="5">
        <v>114</v>
      </c>
      <c r="H7715" s="32">
        <v>12.280701754386</v>
      </c>
      <c r="I7715" s="28">
        <v>69.298245614034997</v>
      </c>
      <c r="J7715" s="33">
        <v>17.543859649123</v>
      </c>
      <c r="K7715" s="34">
        <v>0.87719298245599997</v>
      </c>
    </row>
    <row r="7716" spans="2:11" x14ac:dyDescent="0.2">
      <c r="D7716" s="175"/>
      <c r="E7716" s="4" t="s">
        <v>45</v>
      </c>
      <c r="F7716" s="6"/>
      <c r="G7716" s="5">
        <v>83</v>
      </c>
      <c r="H7716" s="75">
        <v>19.277108433734998</v>
      </c>
      <c r="I7716" s="12">
        <v>62.650602409638999</v>
      </c>
      <c r="J7716" s="61">
        <v>13.253012048193</v>
      </c>
      <c r="K7716" s="34">
        <v>4.819277108434</v>
      </c>
    </row>
    <row r="7717" spans="2:11" x14ac:dyDescent="0.2">
      <c r="D7717" s="174" t="s">
        <v>37</v>
      </c>
      <c r="E7717" s="20" t="s">
        <v>77</v>
      </c>
      <c r="F7717" s="22"/>
      <c r="G7717" s="21">
        <v>593</v>
      </c>
      <c r="H7717" s="51">
        <v>10.961214165261</v>
      </c>
      <c r="I7717" s="19">
        <v>61.720067453626001</v>
      </c>
      <c r="J7717" s="19">
        <v>24.620573355817999</v>
      </c>
      <c r="K7717" s="50">
        <v>2.6981450252950001</v>
      </c>
    </row>
    <row r="7718" spans="2:11" x14ac:dyDescent="0.2">
      <c r="D7718" s="175"/>
      <c r="E7718" s="4" t="s">
        <v>39</v>
      </c>
      <c r="F7718" s="6"/>
      <c r="G7718" s="5">
        <v>27</v>
      </c>
      <c r="H7718" s="32">
        <v>11.111111111111001</v>
      </c>
      <c r="I7718" s="28">
        <v>70.370370370369997</v>
      </c>
      <c r="J7718" s="33">
        <v>14.814814814815</v>
      </c>
      <c r="K7718" s="34">
        <v>3.7037037037039999</v>
      </c>
    </row>
    <row r="7719" spans="2:11" x14ac:dyDescent="0.2">
      <c r="D7719" s="175"/>
      <c r="E7719" s="4" t="s">
        <v>40</v>
      </c>
      <c r="F7719" s="6"/>
      <c r="G7719" s="5">
        <v>74</v>
      </c>
      <c r="H7719" s="32">
        <v>5.4054054054050003</v>
      </c>
      <c r="I7719" s="49">
        <v>74.324324324323996</v>
      </c>
      <c r="J7719" s="12">
        <v>20.27027027027</v>
      </c>
      <c r="K7719" s="62">
        <v>0</v>
      </c>
    </row>
    <row r="7720" spans="2:11" x14ac:dyDescent="0.2">
      <c r="D7720" s="175"/>
      <c r="E7720" s="4" t="s">
        <v>41</v>
      </c>
      <c r="F7720" s="6"/>
      <c r="G7720" s="5">
        <v>96</v>
      </c>
      <c r="H7720" s="32">
        <v>11.458333333333</v>
      </c>
      <c r="I7720" s="33">
        <v>56.25</v>
      </c>
      <c r="J7720" s="28">
        <v>32.291666666666998</v>
      </c>
      <c r="K7720" s="62">
        <v>0</v>
      </c>
    </row>
    <row r="7721" spans="2:11" x14ac:dyDescent="0.2">
      <c r="D7721" s="175"/>
      <c r="E7721" s="4" t="s">
        <v>42</v>
      </c>
      <c r="F7721" s="6"/>
      <c r="G7721" s="5">
        <v>97</v>
      </c>
      <c r="H7721" s="32">
        <v>9.278350515464</v>
      </c>
      <c r="I7721" s="12">
        <v>67.010309278351002</v>
      </c>
      <c r="J7721" s="12">
        <v>22.680412371134</v>
      </c>
      <c r="K7721" s="34">
        <v>1.0309278350519999</v>
      </c>
    </row>
    <row r="7722" spans="2:11" x14ac:dyDescent="0.2">
      <c r="D7722" s="175"/>
      <c r="E7722" s="4" t="s">
        <v>43</v>
      </c>
      <c r="F7722" s="6"/>
      <c r="G7722" s="5">
        <v>103</v>
      </c>
      <c r="H7722" s="32">
        <v>7.7669902912620001</v>
      </c>
      <c r="I7722" s="12">
        <v>64.077669902913001</v>
      </c>
      <c r="J7722" s="12">
        <v>26.213592233010001</v>
      </c>
      <c r="K7722" s="34">
        <v>1.9417475728160001</v>
      </c>
    </row>
    <row r="7723" spans="2:11" x14ac:dyDescent="0.2">
      <c r="D7723" s="175"/>
      <c r="E7723" s="4" t="s">
        <v>44</v>
      </c>
      <c r="F7723" s="6"/>
      <c r="G7723" s="5">
        <v>109</v>
      </c>
      <c r="H7723" s="32">
        <v>13.761467889907999</v>
      </c>
      <c r="I7723" s="33">
        <v>54.128440366972001</v>
      </c>
      <c r="J7723" s="12">
        <v>27.522935779817001</v>
      </c>
      <c r="K7723" s="34">
        <v>4.5871559633030001</v>
      </c>
    </row>
    <row r="7724" spans="2:11" x14ac:dyDescent="0.2">
      <c r="D7724" s="176"/>
      <c r="E7724" s="59" t="s">
        <v>45</v>
      </c>
      <c r="F7724" s="60"/>
      <c r="G7724" s="56">
        <v>87</v>
      </c>
      <c r="H7724" s="132">
        <v>17.241379310345</v>
      </c>
      <c r="I7724" s="95">
        <v>55.172413793102997</v>
      </c>
      <c r="J7724" s="47">
        <v>19.540229885056998</v>
      </c>
      <c r="K7724" s="112">
        <v>8.0459770114939992</v>
      </c>
    </row>
    <row r="7726" spans="2:11" x14ac:dyDescent="0.2">
      <c r="B7726" s="43" t="str">
        <f xml:space="preserve"> HYPERLINK("#'目次'!B286", "[280]")</f>
        <v>[280]</v>
      </c>
      <c r="C7726" s="31" t="s">
        <v>506</v>
      </c>
    </row>
    <row r="7730" spans="4:11" x14ac:dyDescent="0.2">
      <c r="D7730" s="177"/>
      <c r="E7730" s="178"/>
      <c r="F7730" s="178"/>
      <c r="G7730" s="40" t="s">
        <v>14</v>
      </c>
      <c r="H7730" s="42" t="s">
        <v>492</v>
      </c>
      <c r="I7730" s="15" t="s">
        <v>493</v>
      </c>
      <c r="J7730" s="15" t="s">
        <v>494</v>
      </c>
      <c r="K7730" s="44" t="s">
        <v>17</v>
      </c>
    </row>
    <row r="7731" spans="4:11" x14ac:dyDescent="0.2">
      <c r="D7731" s="179"/>
      <c r="E7731" s="180"/>
      <c r="F7731" s="180"/>
      <c r="G7731" s="39"/>
      <c r="H7731" s="41"/>
      <c r="I7731" s="14"/>
      <c r="J7731" s="14"/>
      <c r="K7731" s="38"/>
    </row>
    <row r="7732" spans="4:11" x14ac:dyDescent="0.2">
      <c r="D7732" s="58"/>
      <c r="E7732" s="53" t="s">
        <v>14</v>
      </c>
      <c r="F7732" s="52"/>
      <c r="G7732" s="37">
        <v>1222</v>
      </c>
      <c r="H7732" s="24">
        <v>7.6923076923079998</v>
      </c>
      <c r="I7732" s="24">
        <v>65.711947626840995</v>
      </c>
      <c r="J7732" s="24">
        <v>24.549918166939001</v>
      </c>
      <c r="K7732" s="68">
        <v>2.045826513912</v>
      </c>
    </row>
    <row r="7733" spans="4:11" x14ac:dyDescent="0.2">
      <c r="D7733" s="174" t="s">
        <v>18</v>
      </c>
      <c r="E7733" s="20" t="s">
        <v>19</v>
      </c>
      <c r="F7733" s="22"/>
      <c r="G7733" s="21">
        <v>57</v>
      </c>
      <c r="H7733" s="134">
        <v>1.7543859649119999</v>
      </c>
      <c r="I7733" s="19">
        <v>70.175438596491006</v>
      </c>
      <c r="J7733" s="19">
        <v>24.561403508771999</v>
      </c>
      <c r="K7733" s="50">
        <v>3.508771929825</v>
      </c>
    </row>
    <row r="7734" spans="4:11" x14ac:dyDescent="0.2">
      <c r="D7734" s="175"/>
      <c r="E7734" s="4" t="s">
        <v>20</v>
      </c>
      <c r="F7734" s="6"/>
      <c r="G7734" s="5">
        <v>84</v>
      </c>
      <c r="H7734" s="32">
        <v>7.1428571428570002</v>
      </c>
      <c r="I7734" s="12">
        <v>67.857142857143003</v>
      </c>
      <c r="J7734" s="12">
        <v>21.428571428571001</v>
      </c>
      <c r="K7734" s="34">
        <v>3.5714285714290002</v>
      </c>
    </row>
    <row r="7735" spans="4:11" x14ac:dyDescent="0.2">
      <c r="D7735" s="175"/>
      <c r="E7735" s="4" t="s">
        <v>21</v>
      </c>
      <c r="F7735" s="6"/>
      <c r="G7735" s="5">
        <v>487</v>
      </c>
      <c r="H7735" s="32">
        <v>7.1868583162219997</v>
      </c>
      <c r="I7735" s="12">
        <v>66.940451745380003</v>
      </c>
      <c r="J7735" s="12">
        <v>23.819301848049001</v>
      </c>
      <c r="K7735" s="34">
        <v>2.0533880903489998</v>
      </c>
    </row>
    <row r="7736" spans="4:11" x14ac:dyDescent="0.2">
      <c r="D7736" s="175"/>
      <c r="E7736" s="4" t="s">
        <v>22</v>
      </c>
      <c r="F7736" s="6"/>
      <c r="G7736" s="5">
        <v>35</v>
      </c>
      <c r="H7736" s="32">
        <v>8.5714285714289993</v>
      </c>
      <c r="I7736" s="61">
        <v>51.428571428570997</v>
      </c>
      <c r="J7736" s="49">
        <v>37.142857142856997</v>
      </c>
      <c r="K7736" s="34">
        <v>2.8571428571430002</v>
      </c>
    </row>
    <row r="7737" spans="4:11" x14ac:dyDescent="0.2">
      <c r="D7737" s="175"/>
      <c r="E7737" s="4" t="s">
        <v>23</v>
      </c>
      <c r="F7737" s="6"/>
      <c r="G7737" s="5">
        <v>143</v>
      </c>
      <c r="H7737" s="32">
        <v>8.3916083916080009</v>
      </c>
      <c r="I7737" s="12">
        <v>64.335664335664006</v>
      </c>
      <c r="J7737" s="12">
        <v>25.874125874126001</v>
      </c>
      <c r="K7737" s="34">
        <v>1.398601398601</v>
      </c>
    </row>
    <row r="7738" spans="4:11" x14ac:dyDescent="0.2">
      <c r="D7738" s="175"/>
      <c r="E7738" s="4" t="s">
        <v>24</v>
      </c>
      <c r="F7738" s="6"/>
      <c r="G7738" s="5">
        <v>187</v>
      </c>
      <c r="H7738" s="32">
        <v>10.160427807487</v>
      </c>
      <c r="I7738" s="12">
        <v>60.962566844919998</v>
      </c>
      <c r="J7738" s="12">
        <v>27.272727272727</v>
      </c>
      <c r="K7738" s="34">
        <v>1.6042780748659999</v>
      </c>
    </row>
    <row r="7739" spans="4:11" x14ac:dyDescent="0.2">
      <c r="D7739" s="175"/>
      <c r="E7739" s="4" t="s">
        <v>25</v>
      </c>
      <c r="F7739" s="6"/>
      <c r="G7739" s="5">
        <v>71</v>
      </c>
      <c r="H7739" s="32">
        <v>8.4507042253520002</v>
      </c>
      <c r="I7739" s="12">
        <v>69.014084507042</v>
      </c>
      <c r="J7739" s="12">
        <v>21.12676056338</v>
      </c>
      <c r="K7739" s="34">
        <v>1.4084507042250001</v>
      </c>
    </row>
    <row r="7740" spans="4:11" x14ac:dyDescent="0.2">
      <c r="D7740" s="175"/>
      <c r="E7740" s="4" t="s">
        <v>26</v>
      </c>
      <c r="F7740" s="6"/>
      <c r="G7740" s="5">
        <v>30</v>
      </c>
      <c r="H7740" s="75">
        <v>13.333333333333</v>
      </c>
      <c r="I7740" s="28">
        <v>73.333333333333002</v>
      </c>
      <c r="J7740" s="61">
        <v>13.333333333333</v>
      </c>
      <c r="K7740" s="62">
        <v>0</v>
      </c>
    </row>
    <row r="7741" spans="4:11" x14ac:dyDescent="0.2">
      <c r="D7741" s="175"/>
      <c r="E7741" s="4" t="s">
        <v>27</v>
      </c>
      <c r="F7741" s="6"/>
      <c r="G7741" s="5">
        <v>70</v>
      </c>
      <c r="H7741" s="32">
        <v>7.1428571428570002</v>
      </c>
      <c r="I7741" s="12">
        <v>62.857142857143003</v>
      </c>
      <c r="J7741" s="12">
        <v>28.571428571428999</v>
      </c>
      <c r="K7741" s="34">
        <v>1.4285714285710001</v>
      </c>
    </row>
    <row r="7742" spans="4:11" x14ac:dyDescent="0.2">
      <c r="D7742" s="175"/>
      <c r="E7742" s="4" t="s">
        <v>28</v>
      </c>
      <c r="F7742" s="6"/>
      <c r="G7742" s="5">
        <v>51</v>
      </c>
      <c r="H7742" s="32">
        <v>5.8823529411760003</v>
      </c>
      <c r="I7742" s="28">
        <v>72.549019607842993</v>
      </c>
      <c r="J7742" s="33">
        <v>17.647058823529001</v>
      </c>
      <c r="K7742" s="34">
        <v>3.9215686274510002</v>
      </c>
    </row>
    <row r="7743" spans="4:11" x14ac:dyDescent="0.2">
      <c r="D7743" s="175"/>
      <c r="E7743" s="4" t="s">
        <v>29</v>
      </c>
      <c r="F7743" s="6"/>
      <c r="G7743" s="5">
        <v>7</v>
      </c>
      <c r="H7743" s="133">
        <v>0</v>
      </c>
      <c r="I7743" s="33">
        <v>57.142857142856997</v>
      </c>
      <c r="J7743" s="49">
        <v>42.857142857143003</v>
      </c>
      <c r="K7743" s="62">
        <v>0</v>
      </c>
    </row>
    <row r="7744" spans="4:11" x14ac:dyDescent="0.2">
      <c r="D7744" s="174" t="s">
        <v>30</v>
      </c>
      <c r="E7744" s="20" t="s">
        <v>31</v>
      </c>
      <c r="F7744" s="22"/>
      <c r="G7744" s="21">
        <v>393</v>
      </c>
      <c r="H7744" s="51">
        <v>8.9058524173030005</v>
      </c>
      <c r="I7744" s="19">
        <v>64.122137404580002</v>
      </c>
      <c r="J7744" s="19">
        <v>24.936386768447999</v>
      </c>
      <c r="K7744" s="50">
        <v>2.0356234096689998</v>
      </c>
    </row>
    <row r="7745" spans="2:11" x14ac:dyDescent="0.2">
      <c r="D7745" s="175"/>
      <c r="E7745" s="4" t="s">
        <v>32</v>
      </c>
      <c r="F7745" s="6"/>
      <c r="G7745" s="5">
        <v>352</v>
      </c>
      <c r="H7745" s="32">
        <v>7.1022727272730002</v>
      </c>
      <c r="I7745" s="12">
        <v>65.625</v>
      </c>
      <c r="J7745" s="12">
        <v>25.568181818182001</v>
      </c>
      <c r="K7745" s="34">
        <v>1.7045454545450001</v>
      </c>
    </row>
    <row r="7746" spans="2:11" x14ac:dyDescent="0.2">
      <c r="D7746" s="175"/>
      <c r="E7746" s="4" t="s">
        <v>33</v>
      </c>
      <c r="F7746" s="6"/>
      <c r="G7746" s="5">
        <v>388</v>
      </c>
      <c r="H7746" s="32">
        <v>6.7010309278350002</v>
      </c>
      <c r="I7746" s="12">
        <v>65.721649484536002</v>
      </c>
      <c r="J7746" s="12">
        <v>25.515463917525999</v>
      </c>
      <c r="K7746" s="34">
        <v>2.0618556701030002</v>
      </c>
    </row>
    <row r="7747" spans="2:11" x14ac:dyDescent="0.2">
      <c r="D7747" s="175"/>
      <c r="E7747" s="4" t="s">
        <v>34</v>
      </c>
      <c r="F7747" s="6"/>
      <c r="G7747" s="5">
        <v>89</v>
      </c>
      <c r="H7747" s="32">
        <v>8.9887640449440003</v>
      </c>
      <c r="I7747" s="28">
        <v>73.033707865169006</v>
      </c>
      <c r="J7747" s="33">
        <v>14.606741573034</v>
      </c>
      <c r="K7747" s="34">
        <v>3.3707865168539999</v>
      </c>
    </row>
    <row r="7748" spans="2:11" x14ac:dyDescent="0.2">
      <c r="D7748" s="174" t="s">
        <v>35</v>
      </c>
      <c r="E7748" s="20" t="s">
        <v>36</v>
      </c>
      <c r="F7748" s="22"/>
      <c r="G7748" s="21">
        <v>629</v>
      </c>
      <c r="H7748" s="51">
        <v>6.3593004769480004</v>
      </c>
      <c r="I7748" s="19">
        <v>67.726550079491005</v>
      </c>
      <c r="J7748" s="19">
        <v>24.642289348172</v>
      </c>
      <c r="K7748" s="50">
        <v>1.2718600953899999</v>
      </c>
    </row>
    <row r="7749" spans="2:11" x14ac:dyDescent="0.2">
      <c r="D7749" s="175"/>
      <c r="E7749" s="4" t="s">
        <v>37</v>
      </c>
      <c r="F7749" s="6"/>
      <c r="G7749" s="5">
        <v>593</v>
      </c>
      <c r="H7749" s="32">
        <v>9.1062394603710004</v>
      </c>
      <c r="I7749" s="12">
        <v>63.575042158515998</v>
      </c>
      <c r="J7749" s="12">
        <v>24.451939291736998</v>
      </c>
      <c r="K7749" s="34">
        <v>2.8667790893760001</v>
      </c>
    </row>
    <row r="7750" spans="2:11" x14ac:dyDescent="0.2">
      <c r="D7750" s="174" t="s">
        <v>38</v>
      </c>
      <c r="E7750" s="20" t="s">
        <v>39</v>
      </c>
      <c r="F7750" s="22"/>
      <c r="G7750" s="21">
        <v>64</v>
      </c>
      <c r="H7750" s="51">
        <v>7.8125</v>
      </c>
      <c r="I7750" s="88">
        <v>73.4375</v>
      </c>
      <c r="J7750" s="78">
        <v>17.1875</v>
      </c>
      <c r="K7750" s="50">
        <v>1.5625</v>
      </c>
    </row>
    <row r="7751" spans="2:11" x14ac:dyDescent="0.2">
      <c r="D7751" s="175"/>
      <c r="E7751" s="4" t="s">
        <v>40</v>
      </c>
      <c r="F7751" s="6"/>
      <c r="G7751" s="5">
        <v>147</v>
      </c>
      <c r="H7751" s="32">
        <v>8.8435374149660007</v>
      </c>
      <c r="I7751" s="12">
        <v>66.666666666666998</v>
      </c>
      <c r="J7751" s="12">
        <v>24.489795918367001</v>
      </c>
      <c r="K7751" s="62">
        <v>0</v>
      </c>
    </row>
    <row r="7752" spans="2:11" x14ac:dyDescent="0.2">
      <c r="D7752" s="175"/>
      <c r="E7752" s="4" t="s">
        <v>41</v>
      </c>
      <c r="F7752" s="6"/>
      <c r="G7752" s="5">
        <v>204</v>
      </c>
      <c r="H7752" s="32">
        <v>7.352941176471</v>
      </c>
      <c r="I7752" s="12">
        <v>61.274509803922001</v>
      </c>
      <c r="J7752" s="28">
        <v>29.901960784313999</v>
      </c>
      <c r="K7752" s="34">
        <v>1.4705882352940001</v>
      </c>
    </row>
    <row r="7753" spans="2:11" x14ac:dyDescent="0.2">
      <c r="D7753" s="175"/>
      <c r="E7753" s="4" t="s">
        <v>42</v>
      </c>
      <c r="F7753" s="6"/>
      <c r="G7753" s="5">
        <v>210</v>
      </c>
      <c r="H7753" s="32">
        <v>6.666666666667</v>
      </c>
      <c r="I7753" s="12">
        <v>68.571428571428996</v>
      </c>
      <c r="J7753" s="12">
        <v>23.809523809523998</v>
      </c>
      <c r="K7753" s="34">
        <v>0.95238095238099996</v>
      </c>
    </row>
    <row r="7754" spans="2:11" x14ac:dyDescent="0.2">
      <c r="D7754" s="175"/>
      <c r="E7754" s="4" t="s">
        <v>43</v>
      </c>
      <c r="F7754" s="6"/>
      <c r="G7754" s="5">
        <v>204</v>
      </c>
      <c r="H7754" s="32">
        <v>6.8627450980390003</v>
      </c>
      <c r="I7754" s="12">
        <v>64.705882352941003</v>
      </c>
      <c r="J7754" s="12">
        <v>27.941176470588001</v>
      </c>
      <c r="K7754" s="34">
        <v>0.49019607843099999</v>
      </c>
    </row>
    <row r="7755" spans="2:11" x14ac:dyDescent="0.2">
      <c r="D7755" s="175"/>
      <c r="E7755" s="4" t="s">
        <v>44</v>
      </c>
      <c r="F7755" s="6"/>
      <c r="G7755" s="5">
        <v>223</v>
      </c>
      <c r="H7755" s="32">
        <v>9.4170403587439999</v>
      </c>
      <c r="I7755" s="12">
        <v>66.816143497758006</v>
      </c>
      <c r="J7755" s="12">
        <v>21.52466367713</v>
      </c>
      <c r="K7755" s="34">
        <v>2.2421524663680001</v>
      </c>
    </row>
    <row r="7756" spans="2:11" x14ac:dyDescent="0.2">
      <c r="D7756" s="176"/>
      <c r="E7756" s="59" t="s">
        <v>45</v>
      </c>
      <c r="F7756" s="60"/>
      <c r="G7756" s="56">
        <v>170</v>
      </c>
      <c r="H7756" s="83">
        <v>7.0588235294119999</v>
      </c>
      <c r="I7756" s="47">
        <v>63.529411764705998</v>
      </c>
      <c r="J7756" s="47">
        <v>21.764705882352999</v>
      </c>
      <c r="K7756" s="112">
        <v>7.647058823529</v>
      </c>
    </row>
    <row r="7758" spans="2:11" x14ac:dyDescent="0.2">
      <c r="B7758" s="43" t="str">
        <f xml:space="preserve"> HYPERLINK("#'目次'!B287", "[281]")</f>
        <v>[281]</v>
      </c>
      <c r="C7758" s="31" t="s">
        <v>506</v>
      </c>
    </row>
    <row r="7762" spans="4:11" x14ac:dyDescent="0.2">
      <c r="D7762" s="177"/>
      <c r="E7762" s="178"/>
      <c r="F7762" s="178"/>
      <c r="G7762" s="40" t="s">
        <v>14</v>
      </c>
      <c r="H7762" s="42" t="s">
        <v>492</v>
      </c>
      <c r="I7762" s="15" t="s">
        <v>493</v>
      </c>
      <c r="J7762" s="15" t="s">
        <v>494</v>
      </c>
      <c r="K7762" s="44" t="s">
        <v>17</v>
      </c>
    </row>
    <row r="7763" spans="4:11" x14ac:dyDescent="0.2">
      <c r="D7763" s="179"/>
      <c r="E7763" s="180"/>
      <c r="F7763" s="180"/>
      <c r="G7763" s="39"/>
      <c r="H7763" s="41"/>
      <c r="I7763" s="14"/>
      <c r="J7763" s="14"/>
      <c r="K7763" s="38"/>
    </row>
    <row r="7764" spans="4:11" x14ac:dyDescent="0.2">
      <c r="D7764" s="58"/>
      <c r="E7764" s="53" t="s">
        <v>14</v>
      </c>
      <c r="F7764" s="52"/>
      <c r="G7764" s="37">
        <v>1222</v>
      </c>
      <c r="H7764" s="24">
        <v>7.6923076923079998</v>
      </c>
      <c r="I7764" s="24">
        <v>65.711947626840995</v>
      </c>
      <c r="J7764" s="24">
        <v>24.549918166939001</v>
      </c>
      <c r="K7764" s="68">
        <v>2.045826513912</v>
      </c>
    </row>
    <row r="7765" spans="4:11" x14ac:dyDescent="0.2">
      <c r="D7765" s="174" t="s">
        <v>52</v>
      </c>
      <c r="E7765" s="20" t="s">
        <v>53</v>
      </c>
      <c r="F7765" s="22"/>
      <c r="G7765" s="21">
        <v>15</v>
      </c>
      <c r="H7765" s="143">
        <v>0</v>
      </c>
      <c r="I7765" s="88">
        <v>73.333333333333002</v>
      </c>
      <c r="J7765" s="19">
        <v>26.666666666666998</v>
      </c>
      <c r="K7765" s="100">
        <v>0</v>
      </c>
    </row>
    <row r="7766" spans="4:11" ht="24" x14ac:dyDescent="0.2">
      <c r="D7766" s="175"/>
      <c r="E7766" s="4" t="s">
        <v>54</v>
      </c>
      <c r="F7766" s="6"/>
      <c r="G7766" s="5">
        <v>122</v>
      </c>
      <c r="H7766" s="32">
        <v>4.0983606557380003</v>
      </c>
      <c r="I7766" s="28">
        <v>75.409836065573998</v>
      </c>
      <c r="J7766" s="12">
        <v>19.672131147540998</v>
      </c>
      <c r="K7766" s="34">
        <v>0.81967213114799997</v>
      </c>
    </row>
    <row r="7767" spans="4:11" x14ac:dyDescent="0.2">
      <c r="D7767" s="175"/>
      <c r="E7767" s="4" t="s">
        <v>55</v>
      </c>
      <c r="F7767" s="6"/>
      <c r="G7767" s="5">
        <v>43</v>
      </c>
      <c r="H7767" s="32">
        <v>4.6511627906979998</v>
      </c>
      <c r="I7767" s="12">
        <v>67.441860465115994</v>
      </c>
      <c r="J7767" s="12">
        <v>27.906976744186</v>
      </c>
      <c r="K7767" s="62">
        <v>0</v>
      </c>
    </row>
    <row r="7768" spans="4:11" x14ac:dyDescent="0.2">
      <c r="D7768" s="175"/>
      <c r="E7768" s="4" t="s">
        <v>56</v>
      </c>
      <c r="F7768" s="6"/>
      <c r="G7768" s="5">
        <v>60</v>
      </c>
      <c r="H7768" s="32">
        <v>3.333333333333</v>
      </c>
      <c r="I7768" s="49">
        <v>80</v>
      </c>
      <c r="J7768" s="33">
        <v>16.666666666666998</v>
      </c>
      <c r="K7768" s="62">
        <v>0</v>
      </c>
    </row>
    <row r="7769" spans="4:11" x14ac:dyDescent="0.2">
      <c r="D7769" s="175"/>
      <c r="E7769" s="4" t="s">
        <v>57</v>
      </c>
      <c r="F7769" s="6"/>
      <c r="G7769" s="5">
        <v>286</v>
      </c>
      <c r="H7769" s="32">
        <v>8.0419580419580008</v>
      </c>
      <c r="I7769" s="12">
        <v>64.685314685315006</v>
      </c>
      <c r="J7769" s="12">
        <v>26.573426573427</v>
      </c>
      <c r="K7769" s="34">
        <v>0.69930069930100003</v>
      </c>
    </row>
    <row r="7770" spans="4:11" x14ac:dyDescent="0.2">
      <c r="D7770" s="175"/>
      <c r="E7770" s="4" t="s">
        <v>58</v>
      </c>
      <c r="F7770" s="6"/>
      <c r="G7770" s="5">
        <v>129</v>
      </c>
      <c r="H7770" s="32">
        <v>6.9767441860470001</v>
      </c>
      <c r="I7770" s="12">
        <v>65.116279069767003</v>
      </c>
      <c r="J7770" s="12">
        <v>27.906976744186</v>
      </c>
      <c r="K7770" s="62">
        <v>0</v>
      </c>
    </row>
    <row r="7771" spans="4:11" x14ac:dyDescent="0.2">
      <c r="D7771" s="175"/>
      <c r="E7771" s="4" t="s">
        <v>59</v>
      </c>
      <c r="F7771" s="6"/>
      <c r="G7771" s="5">
        <v>195</v>
      </c>
      <c r="H7771" s="32">
        <v>10.769230769230999</v>
      </c>
      <c r="I7771" s="33">
        <v>60</v>
      </c>
      <c r="J7771" s="12">
        <v>25.641025641026001</v>
      </c>
      <c r="K7771" s="34">
        <v>3.5897435897440002</v>
      </c>
    </row>
    <row r="7772" spans="4:11" x14ac:dyDescent="0.2">
      <c r="D7772" s="175"/>
      <c r="E7772" s="4" t="s">
        <v>60</v>
      </c>
      <c r="F7772" s="6"/>
      <c r="G7772" s="5">
        <v>176</v>
      </c>
      <c r="H7772" s="32">
        <v>9.6590909090910007</v>
      </c>
      <c r="I7772" s="33">
        <v>58.522727272727003</v>
      </c>
      <c r="J7772" s="12">
        <v>27.272727272727</v>
      </c>
      <c r="K7772" s="34">
        <v>4.5454545454549997</v>
      </c>
    </row>
    <row r="7773" spans="4:11" x14ac:dyDescent="0.2">
      <c r="D7773" s="175"/>
      <c r="E7773" s="4" t="s">
        <v>61</v>
      </c>
      <c r="F7773" s="6"/>
      <c r="G7773" s="5">
        <v>78</v>
      </c>
      <c r="H7773" s="32">
        <v>7.6923076923079998</v>
      </c>
      <c r="I7773" s="28">
        <v>74.358974358973995</v>
      </c>
      <c r="J7773" s="33">
        <v>16.666666666666998</v>
      </c>
      <c r="K7773" s="34">
        <v>1.2820512820509999</v>
      </c>
    </row>
    <row r="7774" spans="4:11" x14ac:dyDescent="0.2">
      <c r="D7774" s="175"/>
      <c r="E7774" s="4" t="s">
        <v>62</v>
      </c>
      <c r="F7774" s="6"/>
      <c r="G7774" s="5">
        <v>113</v>
      </c>
      <c r="H7774" s="32">
        <v>7.964601769912</v>
      </c>
      <c r="I7774" s="12">
        <v>64.601769911503993</v>
      </c>
      <c r="J7774" s="12">
        <v>23.893805309735001</v>
      </c>
      <c r="K7774" s="34">
        <v>3.53982300885</v>
      </c>
    </row>
    <row r="7775" spans="4:11" x14ac:dyDescent="0.2">
      <c r="D7775" s="174" t="s">
        <v>63</v>
      </c>
      <c r="E7775" s="20" t="s">
        <v>64</v>
      </c>
      <c r="F7775" s="22"/>
      <c r="G7775" s="21">
        <v>234</v>
      </c>
      <c r="H7775" s="51">
        <v>8.5470085470089998</v>
      </c>
      <c r="I7775" s="78">
        <v>56.837606837606998</v>
      </c>
      <c r="J7775" s="88">
        <v>31.196581196581</v>
      </c>
      <c r="K7775" s="50">
        <v>3.4188034188029999</v>
      </c>
    </row>
    <row r="7776" spans="4:11" x14ac:dyDescent="0.2">
      <c r="D7776" s="175"/>
      <c r="E7776" s="4" t="s">
        <v>65</v>
      </c>
      <c r="F7776" s="6"/>
      <c r="G7776" s="5">
        <v>172</v>
      </c>
      <c r="H7776" s="32">
        <v>9.8837209302330002</v>
      </c>
      <c r="I7776" s="12">
        <v>63.372093023255999</v>
      </c>
      <c r="J7776" s="12">
        <v>22.674418604650999</v>
      </c>
      <c r="K7776" s="34">
        <v>4.0697674418599998</v>
      </c>
    </row>
    <row r="7777" spans="2:11" x14ac:dyDescent="0.2">
      <c r="D7777" s="175"/>
      <c r="E7777" s="4" t="s">
        <v>66</v>
      </c>
      <c r="F7777" s="6"/>
      <c r="G7777" s="5">
        <v>165</v>
      </c>
      <c r="H7777" s="32">
        <v>6.666666666667</v>
      </c>
      <c r="I7777" s="12">
        <v>67.878787878788003</v>
      </c>
      <c r="J7777" s="12">
        <v>23.030303030302999</v>
      </c>
      <c r="K7777" s="34">
        <v>2.4242424242420002</v>
      </c>
    </row>
    <row r="7778" spans="2:11" x14ac:dyDescent="0.2">
      <c r="D7778" s="175"/>
      <c r="E7778" s="4" t="s">
        <v>67</v>
      </c>
      <c r="F7778" s="6"/>
      <c r="G7778" s="5">
        <v>158</v>
      </c>
      <c r="H7778" s="32">
        <v>5.6962025316459997</v>
      </c>
      <c r="I7778" s="12">
        <v>70.253164556962005</v>
      </c>
      <c r="J7778" s="12">
        <v>24.050632911392</v>
      </c>
      <c r="K7778" s="62">
        <v>0</v>
      </c>
    </row>
    <row r="7779" spans="2:11" x14ac:dyDescent="0.2">
      <c r="D7779" s="175"/>
      <c r="E7779" s="4" t="s">
        <v>68</v>
      </c>
      <c r="F7779" s="6"/>
      <c r="G7779" s="5">
        <v>112</v>
      </c>
      <c r="H7779" s="77">
        <v>2.6785714285709998</v>
      </c>
      <c r="I7779" s="49">
        <v>75.892857142856997</v>
      </c>
      <c r="J7779" s="12">
        <v>19.642857142857</v>
      </c>
      <c r="K7779" s="34">
        <v>1.785714285714</v>
      </c>
    </row>
    <row r="7780" spans="2:11" x14ac:dyDescent="0.2">
      <c r="D7780" s="175"/>
      <c r="E7780" s="4" t="s">
        <v>69</v>
      </c>
      <c r="F7780" s="6"/>
      <c r="G7780" s="5">
        <v>92</v>
      </c>
      <c r="H7780" s="32">
        <v>6.5217391304349999</v>
      </c>
      <c r="I7780" s="12">
        <v>65.217391304347998</v>
      </c>
      <c r="J7780" s="12">
        <v>27.173913043477999</v>
      </c>
      <c r="K7780" s="34">
        <v>1.086956521739</v>
      </c>
    </row>
    <row r="7781" spans="2:11" x14ac:dyDescent="0.2">
      <c r="D7781" s="175"/>
      <c r="E7781" s="4" t="s">
        <v>70</v>
      </c>
      <c r="F7781" s="6"/>
      <c r="G7781" s="5">
        <v>131</v>
      </c>
      <c r="H7781" s="32">
        <v>12.213740458015</v>
      </c>
      <c r="I7781" s="12">
        <v>63.358778625954002</v>
      </c>
      <c r="J7781" s="12">
        <v>24.427480916031001</v>
      </c>
      <c r="K7781" s="62">
        <v>0</v>
      </c>
    </row>
    <row r="7782" spans="2:11" x14ac:dyDescent="0.2">
      <c r="D7782" s="175"/>
      <c r="E7782" s="4" t="s">
        <v>71</v>
      </c>
      <c r="F7782" s="6"/>
      <c r="G7782" s="5">
        <v>71</v>
      </c>
      <c r="H7782" s="32">
        <v>5.6338028169010004</v>
      </c>
      <c r="I7782" s="28">
        <v>71.830985915493002</v>
      </c>
      <c r="J7782" s="12">
        <v>22.535211267606002</v>
      </c>
      <c r="K7782" s="62">
        <v>0</v>
      </c>
    </row>
    <row r="7783" spans="2:11" x14ac:dyDescent="0.2">
      <c r="D7783" s="176"/>
      <c r="E7783" s="59" t="s">
        <v>72</v>
      </c>
      <c r="F7783" s="60"/>
      <c r="G7783" s="56">
        <v>70</v>
      </c>
      <c r="H7783" s="83">
        <v>8.5714285714289993</v>
      </c>
      <c r="I7783" s="47">
        <v>67.142857142856997</v>
      </c>
      <c r="J7783" s="47">
        <v>24.285714285714</v>
      </c>
      <c r="K7783" s="125">
        <v>0</v>
      </c>
    </row>
    <row r="7785" spans="2:11" x14ac:dyDescent="0.2">
      <c r="B7785" s="43" t="str">
        <f xml:space="preserve"> HYPERLINK("#'目次'!B288", "[282]")</f>
        <v>[282]</v>
      </c>
      <c r="C7785" s="31" t="s">
        <v>506</v>
      </c>
    </row>
    <row r="7788" spans="2:11" x14ac:dyDescent="0.2">
      <c r="C7788" s="31" t="s">
        <v>75</v>
      </c>
    </row>
    <row r="7789" spans="2:11" x14ac:dyDescent="0.2">
      <c r="D7789" s="177"/>
      <c r="E7789" s="178"/>
      <c r="F7789" s="178"/>
      <c r="G7789" s="40" t="s">
        <v>14</v>
      </c>
      <c r="H7789" s="42" t="s">
        <v>492</v>
      </c>
      <c r="I7789" s="15" t="s">
        <v>493</v>
      </c>
      <c r="J7789" s="15" t="s">
        <v>494</v>
      </c>
      <c r="K7789" s="44" t="s">
        <v>17</v>
      </c>
    </row>
    <row r="7790" spans="2:11" x14ac:dyDescent="0.2">
      <c r="D7790" s="179"/>
      <c r="E7790" s="180"/>
      <c r="F7790" s="180"/>
      <c r="G7790" s="39"/>
      <c r="H7790" s="41"/>
      <c r="I7790" s="14"/>
      <c r="J7790" s="14"/>
      <c r="K7790" s="38"/>
    </row>
    <row r="7791" spans="2:11" x14ac:dyDescent="0.2">
      <c r="D7791" s="58"/>
      <c r="E7791" s="53" t="s">
        <v>14</v>
      </c>
      <c r="F7791" s="52"/>
      <c r="G7791" s="37">
        <v>1222</v>
      </c>
      <c r="H7791" s="24">
        <v>7.6923076923079998</v>
      </c>
      <c r="I7791" s="24">
        <v>65.711947626840995</v>
      </c>
      <c r="J7791" s="24">
        <v>24.549918166939001</v>
      </c>
      <c r="K7791" s="68">
        <v>2.045826513912</v>
      </c>
    </row>
    <row r="7792" spans="2:11" x14ac:dyDescent="0.2">
      <c r="D7792" s="174" t="s">
        <v>36</v>
      </c>
      <c r="E7792" s="20" t="s">
        <v>76</v>
      </c>
      <c r="F7792" s="22"/>
      <c r="G7792" s="21">
        <v>629</v>
      </c>
      <c r="H7792" s="51">
        <v>6.3593004769480004</v>
      </c>
      <c r="I7792" s="19">
        <v>67.726550079491005</v>
      </c>
      <c r="J7792" s="19">
        <v>24.642289348172</v>
      </c>
      <c r="K7792" s="50">
        <v>1.2718600953899999</v>
      </c>
    </row>
    <row r="7793" spans="4:11" x14ac:dyDescent="0.2">
      <c r="D7793" s="175"/>
      <c r="E7793" s="4" t="s">
        <v>39</v>
      </c>
      <c r="F7793" s="6"/>
      <c r="G7793" s="5">
        <v>37</v>
      </c>
      <c r="H7793" s="32">
        <v>8.1081081081080004</v>
      </c>
      <c r="I7793" s="12">
        <v>70.270270270270004</v>
      </c>
      <c r="J7793" s="12">
        <v>21.621621621622001</v>
      </c>
      <c r="K7793" s="62">
        <v>0</v>
      </c>
    </row>
    <row r="7794" spans="4:11" x14ac:dyDescent="0.2">
      <c r="D7794" s="175"/>
      <c r="E7794" s="4" t="s">
        <v>40</v>
      </c>
      <c r="F7794" s="6"/>
      <c r="G7794" s="5">
        <v>73</v>
      </c>
      <c r="H7794" s="32">
        <v>9.5890410958899999</v>
      </c>
      <c r="I7794" s="33">
        <v>60.273972602740002</v>
      </c>
      <c r="J7794" s="28">
        <v>30.136986301370001</v>
      </c>
      <c r="K7794" s="62">
        <v>0</v>
      </c>
    </row>
    <row r="7795" spans="4:11" x14ac:dyDescent="0.2">
      <c r="D7795" s="175"/>
      <c r="E7795" s="4" t="s">
        <v>41</v>
      </c>
      <c r="F7795" s="6"/>
      <c r="G7795" s="5">
        <v>108</v>
      </c>
      <c r="H7795" s="32">
        <v>5.5555555555560003</v>
      </c>
      <c r="I7795" s="12">
        <v>62.037037037037003</v>
      </c>
      <c r="J7795" s="28">
        <v>29.629629629629999</v>
      </c>
      <c r="K7795" s="34">
        <v>2.7777777777780002</v>
      </c>
    </row>
    <row r="7796" spans="4:11" x14ac:dyDescent="0.2">
      <c r="D7796" s="175"/>
      <c r="E7796" s="4" t="s">
        <v>42</v>
      </c>
      <c r="F7796" s="6"/>
      <c r="G7796" s="5">
        <v>113</v>
      </c>
      <c r="H7796" s="32">
        <v>3.53982300885</v>
      </c>
      <c r="I7796" s="28">
        <v>70.796460176991005</v>
      </c>
      <c r="J7796" s="12">
        <v>24.778761061947002</v>
      </c>
      <c r="K7796" s="34">
        <v>0.88495575221199996</v>
      </c>
    </row>
    <row r="7797" spans="4:11" x14ac:dyDescent="0.2">
      <c r="D7797" s="175"/>
      <c r="E7797" s="4" t="s">
        <v>43</v>
      </c>
      <c r="F7797" s="6"/>
      <c r="G7797" s="5">
        <v>101</v>
      </c>
      <c r="H7797" s="32">
        <v>5.940594059406</v>
      </c>
      <c r="I7797" s="12">
        <v>68.316831683168004</v>
      </c>
      <c r="J7797" s="12">
        <v>25.742574257426</v>
      </c>
      <c r="K7797" s="62">
        <v>0</v>
      </c>
    </row>
    <row r="7798" spans="4:11" x14ac:dyDescent="0.2">
      <c r="D7798" s="175"/>
      <c r="E7798" s="4" t="s">
        <v>44</v>
      </c>
      <c r="F7798" s="6"/>
      <c r="G7798" s="5">
        <v>114</v>
      </c>
      <c r="H7798" s="32">
        <v>7.8947368421049999</v>
      </c>
      <c r="I7798" s="28">
        <v>71.929824561404004</v>
      </c>
      <c r="J7798" s="33">
        <v>19.298245614035</v>
      </c>
      <c r="K7798" s="34">
        <v>0.87719298245599997</v>
      </c>
    </row>
    <row r="7799" spans="4:11" x14ac:dyDescent="0.2">
      <c r="D7799" s="175"/>
      <c r="E7799" s="4" t="s">
        <v>45</v>
      </c>
      <c r="F7799" s="6"/>
      <c r="G7799" s="5">
        <v>83</v>
      </c>
      <c r="H7799" s="32">
        <v>6.0240963855420002</v>
      </c>
      <c r="I7799" s="12">
        <v>69.879518072289002</v>
      </c>
      <c r="J7799" s="12">
        <v>20.481927710842999</v>
      </c>
      <c r="K7799" s="34">
        <v>3.6144578313250002</v>
      </c>
    </row>
    <row r="7800" spans="4:11" x14ac:dyDescent="0.2">
      <c r="D7800" s="174" t="s">
        <v>37</v>
      </c>
      <c r="E7800" s="20" t="s">
        <v>77</v>
      </c>
      <c r="F7800" s="22"/>
      <c r="G7800" s="21">
        <v>593</v>
      </c>
      <c r="H7800" s="51">
        <v>9.1062394603710004</v>
      </c>
      <c r="I7800" s="19">
        <v>63.575042158515998</v>
      </c>
      <c r="J7800" s="19">
        <v>24.451939291736998</v>
      </c>
      <c r="K7800" s="50">
        <v>2.8667790893760001</v>
      </c>
    </row>
    <row r="7801" spans="4:11" x14ac:dyDescent="0.2">
      <c r="D7801" s="175"/>
      <c r="E7801" s="4" t="s">
        <v>39</v>
      </c>
      <c r="F7801" s="6"/>
      <c r="G7801" s="5">
        <v>27</v>
      </c>
      <c r="H7801" s="32">
        <v>7.4074074074069998</v>
      </c>
      <c r="I7801" s="49">
        <v>77.777777777777999</v>
      </c>
      <c r="J7801" s="61">
        <v>11.111111111111001</v>
      </c>
      <c r="K7801" s="34">
        <v>3.7037037037039999</v>
      </c>
    </row>
    <row r="7802" spans="4:11" x14ac:dyDescent="0.2">
      <c r="D7802" s="175"/>
      <c r="E7802" s="4" t="s">
        <v>40</v>
      </c>
      <c r="F7802" s="6"/>
      <c r="G7802" s="5">
        <v>74</v>
      </c>
      <c r="H7802" s="32">
        <v>8.1081081081080004</v>
      </c>
      <c r="I7802" s="28">
        <v>72.972972972972997</v>
      </c>
      <c r="J7802" s="33">
        <v>18.918918918919001</v>
      </c>
      <c r="K7802" s="62">
        <v>0</v>
      </c>
    </row>
    <row r="7803" spans="4:11" x14ac:dyDescent="0.2">
      <c r="D7803" s="175"/>
      <c r="E7803" s="4" t="s">
        <v>41</v>
      </c>
      <c r="F7803" s="6"/>
      <c r="G7803" s="5">
        <v>96</v>
      </c>
      <c r="H7803" s="32">
        <v>9.375</v>
      </c>
      <c r="I7803" s="33">
        <v>60.416666666666998</v>
      </c>
      <c r="J7803" s="28">
        <v>30.208333333333002</v>
      </c>
      <c r="K7803" s="62">
        <v>0</v>
      </c>
    </row>
    <row r="7804" spans="4:11" x14ac:dyDescent="0.2">
      <c r="D7804" s="175"/>
      <c r="E7804" s="4" t="s">
        <v>42</v>
      </c>
      <c r="F7804" s="6"/>
      <c r="G7804" s="5">
        <v>97</v>
      </c>
      <c r="H7804" s="32">
        <v>10.309278350514999</v>
      </c>
      <c r="I7804" s="12">
        <v>65.979381443299005</v>
      </c>
      <c r="J7804" s="12">
        <v>22.680412371134</v>
      </c>
      <c r="K7804" s="34">
        <v>1.0309278350519999</v>
      </c>
    </row>
    <row r="7805" spans="4:11" x14ac:dyDescent="0.2">
      <c r="D7805" s="175"/>
      <c r="E7805" s="4" t="s">
        <v>43</v>
      </c>
      <c r="F7805" s="6"/>
      <c r="G7805" s="5">
        <v>103</v>
      </c>
      <c r="H7805" s="32">
        <v>7.7669902912620001</v>
      </c>
      <c r="I7805" s="12">
        <v>61.165048543688997</v>
      </c>
      <c r="J7805" s="28">
        <v>30.097087378641</v>
      </c>
      <c r="K7805" s="34">
        <v>0.97087378640800004</v>
      </c>
    </row>
    <row r="7806" spans="4:11" x14ac:dyDescent="0.2">
      <c r="D7806" s="175"/>
      <c r="E7806" s="4" t="s">
        <v>44</v>
      </c>
      <c r="F7806" s="6"/>
      <c r="G7806" s="5">
        <v>109</v>
      </c>
      <c r="H7806" s="32">
        <v>11.009174311927</v>
      </c>
      <c r="I7806" s="12">
        <v>61.467889908257</v>
      </c>
      <c r="J7806" s="12">
        <v>23.853211009174</v>
      </c>
      <c r="K7806" s="34">
        <v>3.669724770642</v>
      </c>
    </row>
    <row r="7807" spans="4:11" x14ac:dyDescent="0.2">
      <c r="D7807" s="176"/>
      <c r="E7807" s="59" t="s">
        <v>45</v>
      </c>
      <c r="F7807" s="60"/>
      <c r="G7807" s="56">
        <v>87</v>
      </c>
      <c r="H7807" s="83">
        <v>8.0459770114939992</v>
      </c>
      <c r="I7807" s="95">
        <v>57.471264367815998</v>
      </c>
      <c r="J7807" s="47">
        <v>22.988505747125998</v>
      </c>
      <c r="K7807" s="112">
        <v>11.494252873562999</v>
      </c>
    </row>
    <row r="7809" spans="2:11" x14ac:dyDescent="0.2">
      <c r="B7809" s="43" t="str">
        <f xml:space="preserve"> HYPERLINK("#'目次'!B289", "[283]")</f>
        <v>[283]</v>
      </c>
      <c r="C7809" s="31" t="s">
        <v>509</v>
      </c>
    </row>
    <row r="7813" spans="2:11" x14ac:dyDescent="0.2">
      <c r="D7813" s="177"/>
      <c r="E7813" s="178"/>
      <c r="F7813" s="178"/>
      <c r="G7813" s="40" t="s">
        <v>14</v>
      </c>
      <c r="H7813" s="42" t="s">
        <v>492</v>
      </c>
      <c r="I7813" s="15" t="s">
        <v>493</v>
      </c>
      <c r="J7813" s="15" t="s">
        <v>494</v>
      </c>
      <c r="K7813" s="44" t="s">
        <v>17</v>
      </c>
    </row>
    <row r="7814" spans="2:11" x14ac:dyDescent="0.2">
      <c r="D7814" s="179"/>
      <c r="E7814" s="180"/>
      <c r="F7814" s="180"/>
      <c r="G7814" s="39"/>
      <c r="H7814" s="41"/>
      <c r="I7814" s="14"/>
      <c r="J7814" s="14"/>
      <c r="K7814" s="38"/>
    </row>
    <row r="7815" spans="2:11" x14ac:dyDescent="0.2">
      <c r="D7815" s="58"/>
      <c r="E7815" s="53" t="s">
        <v>14</v>
      </c>
      <c r="F7815" s="52"/>
      <c r="G7815" s="37">
        <v>1222</v>
      </c>
      <c r="H7815" s="24">
        <v>7.9378068739770002</v>
      </c>
      <c r="I7815" s="24">
        <v>68.494271685761007</v>
      </c>
      <c r="J7815" s="24">
        <v>21.603927986906999</v>
      </c>
      <c r="K7815" s="68">
        <v>1.9639934533550001</v>
      </c>
    </row>
    <row r="7816" spans="2:11" x14ac:dyDescent="0.2">
      <c r="D7816" s="174" t="s">
        <v>18</v>
      </c>
      <c r="E7816" s="20" t="s">
        <v>19</v>
      </c>
      <c r="F7816" s="22"/>
      <c r="G7816" s="21">
        <v>57</v>
      </c>
      <c r="H7816" s="51">
        <v>3.508771929825</v>
      </c>
      <c r="I7816" s="88">
        <v>77.192982456140001</v>
      </c>
      <c r="J7816" s="78">
        <v>15.789473684211</v>
      </c>
      <c r="K7816" s="50">
        <v>3.508771929825</v>
      </c>
    </row>
    <row r="7817" spans="2:11" x14ac:dyDescent="0.2">
      <c r="D7817" s="175"/>
      <c r="E7817" s="4" t="s">
        <v>20</v>
      </c>
      <c r="F7817" s="6"/>
      <c r="G7817" s="5">
        <v>84</v>
      </c>
      <c r="H7817" s="32">
        <v>10.714285714286</v>
      </c>
      <c r="I7817" s="12">
        <v>67.857142857143003</v>
      </c>
      <c r="J7817" s="12">
        <v>19.047619047619001</v>
      </c>
      <c r="K7817" s="34">
        <v>2.3809523809519999</v>
      </c>
    </row>
    <row r="7818" spans="2:11" x14ac:dyDescent="0.2">
      <c r="D7818" s="175"/>
      <c r="E7818" s="4" t="s">
        <v>21</v>
      </c>
      <c r="F7818" s="6"/>
      <c r="G7818" s="5">
        <v>487</v>
      </c>
      <c r="H7818" s="32">
        <v>7.1868583162219997</v>
      </c>
      <c r="I7818" s="12">
        <v>68.583162217658995</v>
      </c>
      <c r="J7818" s="12">
        <v>22.176591375769998</v>
      </c>
      <c r="K7818" s="34">
        <v>2.0533880903489998</v>
      </c>
    </row>
    <row r="7819" spans="2:11" x14ac:dyDescent="0.2">
      <c r="D7819" s="175"/>
      <c r="E7819" s="4" t="s">
        <v>22</v>
      </c>
      <c r="F7819" s="6"/>
      <c r="G7819" s="5">
        <v>35</v>
      </c>
      <c r="H7819" s="77">
        <v>2.8571428571430002</v>
      </c>
      <c r="I7819" s="61">
        <v>57.142857142856997</v>
      </c>
      <c r="J7819" s="49">
        <v>37.142857142856997</v>
      </c>
      <c r="K7819" s="34">
        <v>2.8571428571430002</v>
      </c>
    </row>
    <row r="7820" spans="2:11" x14ac:dyDescent="0.2">
      <c r="D7820" s="175"/>
      <c r="E7820" s="4" t="s">
        <v>23</v>
      </c>
      <c r="F7820" s="6"/>
      <c r="G7820" s="5">
        <v>143</v>
      </c>
      <c r="H7820" s="32">
        <v>6.9930069930069996</v>
      </c>
      <c r="I7820" s="12">
        <v>71.328671328671007</v>
      </c>
      <c r="J7820" s="12">
        <v>20.279720279719999</v>
      </c>
      <c r="K7820" s="34">
        <v>1.398601398601</v>
      </c>
    </row>
    <row r="7821" spans="2:11" x14ac:dyDescent="0.2">
      <c r="D7821" s="175"/>
      <c r="E7821" s="4" t="s">
        <v>24</v>
      </c>
      <c r="F7821" s="6"/>
      <c r="G7821" s="5">
        <v>187</v>
      </c>
      <c r="H7821" s="32">
        <v>9.6256684491980007</v>
      </c>
      <c r="I7821" s="12">
        <v>65.775401069519006</v>
      </c>
      <c r="J7821" s="12">
        <v>22.994652406417</v>
      </c>
      <c r="K7821" s="34">
        <v>1.6042780748659999</v>
      </c>
    </row>
    <row r="7822" spans="2:11" x14ac:dyDescent="0.2">
      <c r="D7822" s="175"/>
      <c r="E7822" s="4" t="s">
        <v>25</v>
      </c>
      <c r="F7822" s="6"/>
      <c r="G7822" s="5">
        <v>71</v>
      </c>
      <c r="H7822" s="32">
        <v>11.267605633803001</v>
      </c>
      <c r="I7822" s="12">
        <v>66.197183098592006</v>
      </c>
      <c r="J7822" s="12">
        <v>21.12676056338</v>
      </c>
      <c r="K7822" s="34">
        <v>1.4084507042250001</v>
      </c>
    </row>
    <row r="7823" spans="2:11" x14ac:dyDescent="0.2">
      <c r="D7823" s="175"/>
      <c r="E7823" s="4" t="s">
        <v>26</v>
      </c>
      <c r="F7823" s="6"/>
      <c r="G7823" s="5">
        <v>30</v>
      </c>
      <c r="H7823" s="32">
        <v>10</v>
      </c>
      <c r="I7823" s="12">
        <v>73.333333333333002</v>
      </c>
      <c r="J7823" s="33">
        <v>13.333333333333</v>
      </c>
      <c r="K7823" s="34">
        <v>3.333333333333</v>
      </c>
    </row>
    <row r="7824" spans="2:11" x14ac:dyDescent="0.2">
      <c r="D7824" s="175"/>
      <c r="E7824" s="4" t="s">
        <v>27</v>
      </c>
      <c r="F7824" s="6"/>
      <c r="G7824" s="5">
        <v>70</v>
      </c>
      <c r="H7824" s="32">
        <v>7.1428571428570002</v>
      </c>
      <c r="I7824" s="12">
        <v>68.571428571428996</v>
      </c>
      <c r="J7824" s="12">
        <v>22.857142857143</v>
      </c>
      <c r="K7824" s="34">
        <v>1.4285714285710001</v>
      </c>
    </row>
    <row r="7825" spans="4:11" x14ac:dyDescent="0.2">
      <c r="D7825" s="175"/>
      <c r="E7825" s="4" t="s">
        <v>28</v>
      </c>
      <c r="F7825" s="6"/>
      <c r="G7825" s="5">
        <v>51</v>
      </c>
      <c r="H7825" s="32">
        <v>9.8039215686270005</v>
      </c>
      <c r="I7825" s="12">
        <v>72.549019607842993</v>
      </c>
      <c r="J7825" s="33">
        <v>15.686274509804001</v>
      </c>
      <c r="K7825" s="34">
        <v>1.9607843137250001</v>
      </c>
    </row>
    <row r="7826" spans="4:11" x14ac:dyDescent="0.2">
      <c r="D7826" s="175"/>
      <c r="E7826" s="4" t="s">
        <v>29</v>
      </c>
      <c r="F7826" s="6"/>
      <c r="G7826" s="5">
        <v>7</v>
      </c>
      <c r="H7826" s="75">
        <v>14.285714285714</v>
      </c>
      <c r="I7826" s="61">
        <v>42.857142857143003</v>
      </c>
      <c r="J7826" s="49">
        <v>42.857142857143003</v>
      </c>
      <c r="K7826" s="62">
        <v>0</v>
      </c>
    </row>
    <row r="7827" spans="4:11" x14ac:dyDescent="0.2">
      <c r="D7827" s="174" t="s">
        <v>30</v>
      </c>
      <c r="E7827" s="20" t="s">
        <v>31</v>
      </c>
      <c r="F7827" s="22"/>
      <c r="G7827" s="21">
        <v>393</v>
      </c>
      <c r="H7827" s="51">
        <v>8.3969465648850008</v>
      </c>
      <c r="I7827" s="19">
        <v>67.430025445292998</v>
      </c>
      <c r="J7827" s="19">
        <v>22.137404580153</v>
      </c>
      <c r="K7827" s="50">
        <v>2.0356234096689998</v>
      </c>
    </row>
    <row r="7828" spans="4:11" x14ac:dyDescent="0.2">
      <c r="D7828" s="175"/>
      <c r="E7828" s="4" t="s">
        <v>32</v>
      </c>
      <c r="F7828" s="6"/>
      <c r="G7828" s="5">
        <v>352</v>
      </c>
      <c r="H7828" s="32">
        <v>8.2386363636359992</v>
      </c>
      <c r="I7828" s="12">
        <v>68.75</v>
      </c>
      <c r="J7828" s="12">
        <v>21.306818181817999</v>
      </c>
      <c r="K7828" s="34">
        <v>1.7045454545450001</v>
      </c>
    </row>
    <row r="7829" spans="4:11" x14ac:dyDescent="0.2">
      <c r="D7829" s="175"/>
      <c r="E7829" s="4" t="s">
        <v>33</v>
      </c>
      <c r="F7829" s="6"/>
      <c r="G7829" s="5">
        <v>388</v>
      </c>
      <c r="H7829" s="32">
        <v>7.2164948453609998</v>
      </c>
      <c r="I7829" s="12">
        <v>68.041237113402005</v>
      </c>
      <c r="J7829" s="12">
        <v>22.938144329897</v>
      </c>
      <c r="K7829" s="34">
        <v>1.8041237113399999</v>
      </c>
    </row>
    <row r="7830" spans="4:11" x14ac:dyDescent="0.2">
      <c r="D7830" s="175"/>
      <c r="E7830" s="4" t="s">
        <v>34</v>
      </c>
      <c r="F7830" s="6"/>
      <c r="G7830" s="5">
        <v>89</v>
      </c>
      <c r="H7830" s="32">
        <v>7.8651685393259996</v>
      </c>
      <c r="I7830" s="28">
        <v>74.157303370787005</v>
      </c>
      <c r="J7830" s="33">
        <v>14.606741573034</v>
      </c>
      <c r="K7830" s="34">
        <v>3.3707865168539999</v>
      </c>
    </row>
    <row r="7831" spans="4:11" x14ac:dyDescent="0.2">
      <c r="D7831" s="174" t="s">
        <v>35</v>
      </c>
      <c r="E7831" s="20" t="s">
        <v>36</v>
      </c>
      <c r="F7831" s="22"/>
      <c r="G7831" s="21">
        <v>629</v>
      </c>
      <c r="H7831" s="51">
        <v>9.2209856915740005</v>
      </c>
      <c r="I7831" s="19">
        <v>68.044515103338995</v>
      </c>
      <c r="J7831" s="19">
        <v>21.462639109697999</v>
      </c>
      <c r="K7831" s="50">
        <v>1.2718600953899999</v>
      </c>
    </row>
    <row r="7832" spans="4:11" x14ac:dyDescent="0.2">
      <c r="D7832" s="175"/>
      <c r="E7832" s="4" t="s">
        <v>37</v>
      </c>
      <c r="F7832" s="6"/>
      <c r="G7832" s="5">
        <v>593</v>
      </c>
      <c r="H7832" s="32">
        <v>6.5767284991570003</v>
      </c>
      <c r="I7832" s="12">
        <v>68.971332209105995</v>
      </c>
      <c r="J7832" s="12">
        <v>21.753794266442</v>
      </c>
      <c r="K7832" s="34">
        <v>2.6981450252950001</v>
      </c>
    </row>
    <row r="7833" spans="4:11" x14ac:dyDescent="0.2">
      <c r="D7833" s="174" t="s">
        <v>38</v>
      </c>
      <c r="E7833" s="20" t="s">
        <v>39</v>
      </c>
      <c r="F7833" s="22"/>
      <c r="G7833" s="21">
        <v>64</v>
      </c>
      <c r="H7833" s="51">
        <v>9.375</v>
      </c>
      <c r="I7833" s="19">
        <v>73.4375</v>
      </c>
      <c r="J7833" s="78">
        <v>15.625</v>
      </c>
      <c r="K7833" s="50">
        <v>1.5625</v>
      </c>
    </row>
    <row r="7834" spans="4:11" x14ac:dyDescent="0.2">
      <c r="D7834" s="175"/>
      <c r="E7834" s="4" t="s">
        <v>40</v>
      </c>
      <c r="F7834" s="6"/>
      <c r="G7834" s="5">
        <v>147</v>
      </c>
      <c r="H7834" s="32">
        <v>6.8027210884349998</v>
      </c>
      <c r="I7834" s="12">
        <v>70.068027210883997</v>
      </c>
      <c r="J7834" s="12">
        <v>22.448979591836999</v>
      </c>
      <c r="K7834" s="34">
        <v>0.68027210884400002</v>
      </c>
    </row>
    <row r="7835" spans="4:11" x14ac:dyDescent="0.2">
      <c r="D7835" s="175"/>
      <c r="E7835" s="4" t="s">
        <v>41</v>
      </c>
      <c r="F7835" s="6"/>
      <c r="G7835" s="5">
        <v>204</v>
      </c>
      <c r="H7835" s="32">
        <v>6.3725490196079999</v>
      </c>
      <c r="I7835" s="12">
        <v>63.725490196077999</v>
      </c>
      <c r="J7835" s="28">
        <v>28.431372549020001</v>
      </c>
      <c r="K7835" s="34">
        <v>1.4705882352940001</v>
      </c>
    </row>
    <row r="7836" spans="4:11" x14ac:dyDescent="0.2">
      <c r="D7836" s="175"/>
      <c r="E7836" s="4" t="s">
        <v>42</v>
      </c>
      <c r="F7836" s="6"/>
      <c r="G7836" s="5">
        <v>210</v>
      </c>
      <c r="H7836" s="32">
        <v>6.666666666667</v>
      </c>
      <c r="I7836" s="12">
        <v>71.428571428571004</v>
      </c>
      <c r="J7836" s="12">
        <v>20.476190476189998</v>
      </c>
      <c r="K7836" s="34">
        <v>1.4285714285710001</v>
      </c>
    </row>
    <row r="7837" spans="4:11" x14ac:dyDescent="0.2">
      <c r="D7837" s="175"/>
      <c r="E7837" s="4" t="s">
        <v>43</v>
      </c>
      <c r="F7837" s="6"/>
      <c r="G7837" s="5">
        <v>204</v>
      </c>
      <c r="H7837" s="32">
        <v>3.9215686274510002</v>
      </c>
      <c r="I7837" s="12">
        <v>70.588235294117993</v>
      </c>
      <c r="J7837" s="12">
        <v>25</v>
      </c>
      <c r="K7837" s="34">
        <v>0.49019607843099999</v>
      </c>
    </row>
    <row r="7838" spans="4:11" x14ac:dyDescent="0.2">
      <c r="D7838" s="175"/>
      <c r="E7838" s="4" t="s">
        <v>44</v>
      </c>
      <c r="F7838" s="6"/>
      <c r="G7838" s="5">
        <v>223</v>
      </c>
      <c r="H7838" s="32">
        <v>11.210762331839</v>
      </c>
      <c r="I7838" s="12">
        <v>68.161434977577997</v>
      </c>
      <c r="J7838" s="12">
        <v>17.937219730942001</v>
      </c>
      <c r="K7838" s="34">
        <v>2.690582959641</v>
      </c>
    </row>
    <row r="7839" spans="4:11" x14ac:dyDescent="0.2">
      <c r="D7839" s="176"/>
      <c r="E7839" s="59" t="s">
        <v>45</v>
      </c>
      <c r="F7839" s="60"/>
      <c r="G7839" s="56">
        <v>170</v>
      </c>
      <c r="H7839" s="83">
        <v>12.352941176471001</v>
      </c>
      <c r="I7839" s="47">
        <v>65.294117647058997</v>
      </c>
      <c r="J7839" s="47">
        <v>17.058823529411999</v>
      </c>
      <c r="K7839" s="85">
        <v>5.2941176470590001</v>
      </c>
    </row>
    <row r="7841" spans="2:11" x14ac:dyDescent="0.2">
      <c r="B7841" s="43" t="str">
        <f xml:space="preserve"> HYPERLINK("#'目次'!B290", "[284]")</f>
        <v>[284]</v>
      </c>
      <c r="C7841" s="31" t="s">
        <v>509</v>
      </c>
    </row>
    <row r="7845" spans="2:11" x14ac:dyDescent="0.2">
      <c r="D7845" s="177"/>
      <c r="E7845" s="178"/>
      <c r="F7845" s="178"/>
      <c r="G7845" s="40" t="s">
        <v>14</v>
      </c>
      <c r="H7845" s="42" t="s">
        <v>492</v>
      </c>
      <c r="I7845" s="15" t="s">
        <v>493</v>
      </c>
      <c r="J7845" s="15" t="s">
        <v>494</v>
      </c>
      <c r="K7845" s="44" t="s">
        <v>17</v>
      </c>
    </row>
    <row r="7846" spans="2:11" x14ac:dyDescent="0.2">
      <c r="D7846" s="179"/>
      <c r="E7846" s="180"/>
      <c r="F7846" s="180"/>
      <c r="G7846" s="39"/>
      <c r="H7846" s="41"/>
      <c r="I7846" s="14"/>
      <c r="J7846" s="14"/>
      <c r="K7846" s="38"/>
    </row>
    <row r="7847" spans="2:11" x14ac:dyDescent="0.2">
      <c r="D7847" s="58"/>
      <c r="E7847" s="53" t="s">
        <v>14</v>
      </c>
      <c r="F7847" s="52"/>
      <c r="G7847" s="37">
        <v>1222</v>
      </c>
      <c r="H7847" s="24">
        <v>7.9378068739770002</v>
      </c>
      <c r="I7847" s="24">
        <v>68.494271685761007</v>
      </c>
      <c r="J7847" s="24">
        <v>21.603927986906999</v>
      </c>
      <c r="K7847" s="68">
        <v>1.9639934533550001</v>
      </c>
    </row>
    <row r="7848" spans="2:11" x14ac:dyDescent="0.2">
      <c r="D7848" s="174" t="s">
        <v>52</v>
      </c>
      <c r="E7848" s="20" t="s">
        <v>53</v>
      </c>
      <c r="F7848" s="22"/>
      <c r="G7848" s="21">
        <v>15</v>
      </c>
      <c r="H7848" s="129">
        <v>13.333333333333</v>
      </c>
      <c r="I7848" s="19">
        <v>66.666666666666998</v>
      </c>
      <c r="J7848" s="19">
        <v>20</v>
      </c>
      <c r="K7848" s="100">
        <v>0</v>
      </c>
    </row>
    <row r="7849" spans="2:11" ht="24" x14ac:dyDescent="0.2">
      <c r="D7849" s="175"/>
      <c r="E7849" s="4" t="s">
        <v>54</v>
      </c>
      <c r="F7849" s="6"/>
      <c r="G7849" s="5">
        <v>122</v>
      </c>
      <c r="H7849" s="32">
        <v>12.295081967212999</v>
      </c>
      <c r="I7849" s="12">
        <v>72.950819672131004</v>
      </c>
      <c r="J7849" s="33">
        <v>13.934426229508</v>
      </c>
      <c r="K7849" s="34">
        <v>0.81967213114799997</v>
      </c>
    </row>
    <row r="7850" spans="2:11" x14ac:dyDescent="0.2">
      <c r="D7850" s="175"/>
      <c r="E7850" s="4" t="s">
        <v>55</v>
      </c>
      <c r="F7850" s="6"/>
      <c r="G7850" s="5">
        <v>43</v>
      </c>
      <c r="H7850" s="32">
        <v>6.9767441860470001</v>
      </c>
      <c r="I7850" s="12">
        <v>69.767441860464999</v>
      </c>
      <c r="J7850" s="12">
        <v>23.255813953488001</v>
      </c>
      <c r="K7850" s="62">
        <v>0</v>
      </c>
    </row>
    <row r="7851" spans="2:11" x14ac:dyDescent="0.2">
      <c r="D7851" s="175"/>
      <c r="E7851" s="4" t="s">
        <v>56</v>
      </c>
      <c r="F7851" s="6"/>
      <c r="G7851" s="5">
        <v>60</v>
      </c>
      <c r="H7851" s="32">
        <v>6.666666666667</v>
      </c>
      <c r="I7851" s="28">
        <v>78.333333333333002</v>
      </c>
      <c r="J7851" s="33">
        <v>15</v>
      </c>
      <c r="K7851" s="62">
        <v>0</v>
      </c>
    </row>
    <row r="7852" spans="2:11" x14ac:dyDescent="0.2">
      <c r="D7852" s="175"/>
      <c r="E7852" s="4" t="s">
        <v>57</v>
      </c>
      <c r="F7852" s="6"/>
      <c r="G7852" s="5">
        <v>286</v>
      </c>
      <c r="H7852" s="32">
        <v>6.9930069930069996</v>
      </c>
      <c r="I7852" s="12">
        <v>68.181818181818002</v>
      </c>
      <c r="J7852" s="12">
        <v>24.125874125873999</v>
      </c>
      <c r="K7852" s="34">
        <v>0.69930069930100003</v>
      </c>
    </row>
    <row r="7853" spans="2:11" x14ac:dyDescent="0.2">
      <c r="D7853" s="175"/>
      <c r="E7853" s="4" t="s">
        <v>58</v>
      </c>
      <c r="F7853" s="6"/>
      <c r="G7853" s="5">
        <v>129</v>
      </c>
      <c r="H7853" s="32">
        <v>5.4263565891469998</v>
      </c>
      <c r="I7853" s="12">
        <v>67.441860465115994</v>
      </c>
      <c r="J7853" s="12">
        <v>26.356589147287</v>
      </c>
      <c r="K7853" s="34">
        <v>0.77519379845000003</v>
      </c>
    </row>
    <row r="7854" spans="2:11" x14ac:dyDescent="0.2">
      <c r="D7854" s="175"/>
      <c r="E7854" s="4" t="s">
        <v>59</v>
      </c>
      <c r="F7854" s="6"/>
      <c r="G7854" s="5">
        <v>195</v>
      </c>
      <c r="H7854" s="32">
        <v>9.2307692307690008</v>
      </c>
      <c r="I7854" s="12">
        <v>64.615384615384997</v>
      </c>
      <c r="J7854" s="12">
        <v>22.051282051282001</v>
      </c>
      <c r="K7854" s="34">
        <v>4.1025641025640001</v>
      </c>
    </row>
    <row r="7855" spans="2:11" x14ac:dyDescent="0.2">
      <c r="D7855" s="175"/>
      <c r="E7855" s="4" t="s">
        <v>60</v>
      </c>
      <c r="F7855" s="6"/>
      <c r="G7855" s="5">
        <v>176</v>
      </c>
      <c r="H7855" s="32">
        <v>7.386363636364</v>
      </c>
      <c r="I7855" s="12">
        <v>64.772727272726996</v>
      </c>
      <c r="J7855" s="12">
        <v>25</v>
      </c>
      <c r="K7855" s="34">
        <v>2.8409090909089998</v>
      </c>
    </row>
    <row r="7856" spans="2:11" x14ac:dyDescent="0.2">
      <c r="D7856" s="175"/>
      <c r="E7856" s="4" t="s">
        <v>61</v>
      </c>
      <c r="F7856" s="6"/>
      <c r="G7856" s="5">
        <v>78</v>
      </c>
      <c r="H7856" s="32">
        <v>7.6923076923079998</v>
      </c>
      <c r="I7856" s="28">
        <v>75.641025641026005</v>
      </c>
      <c r="J7856" s="33">
        <v>15.384615384615</v>
      </c>
      <c r="K7856" s="34">
        <v>1.2820512820509999</v>
      </c>
    </row>
    <row r="7857" spans="2:11" x14ac:dyDescent="0.2">
      <c r="D7857" s="175"/>
      <c r="E7857" s="4" t="s">
        <v>62</v>
      </c>
      <c r="F7857" s="6"/>
      <c r="G7857" s="5">
        <v>113</v>
      </c>
      <c r="H7857" s="32">
        <v>7.0796460176989999</v>
      </c>
      <c r="I7857" s="12">
        <v>69.026548672565994</v>
      </c>
      <c r="J7857" s="12">
        <v>20.353982300885001</v>
      </c>
      <c r="K7857" s="34">
        <v>3.53982300885</v>
      </c>
    </row>
    <row r="7858" spans="2:11" x14ac:dyDescent="0.2">
      <c r="D7858" s="174" t="s">
        <v>63</v>
      </c>
      <c r="E7858" s="20" t="s">
        <v>64</v>
      </c>
      <c r="F7858" s="22"/>
      <c r="G7858" s="21">
        <v>234</v>
      </c>
      <c r="H7858" s="51">
        <v>8.1196581196580002</v>
      </c>
      <c r="I7858" s="19">
        <v>63.675213675214003</v>
      </c>
      <c r="J7858" s="19">
        <v>25.213675213675</v>
      </c>
      <c r="K7858" s="50">
        <v>2.9914529914529999</v>
      </c>
    </row>
    <row r="7859" spans="2:11" x14ac:dyDescent="0.2">
      <c r="D7859" s="175"/>
      <c r="E7859" s="4" t="s">
        <v>65</v>
      </c>
      <c r="F7859" s="6"/>
      <c r="G7859" s="5">
        <v>172</v>
      </c>
      <c r="H7859" s="32">
        <v>11.046511627907</v>
      </c>
      <c r="I7859" s="33">
        <v>63.372093023255999</v>
      </c>
      <c r="J7859" s="12">
        <v>21.511627906977001</v>
      </c>
      <c r="K7859" s="34">
        <v>4.0697674418599998</v>
      </c>
    </row>
    <row r="7860" spans="2:11" x14ac:dyDescent="0.2">
      <c r="D7860" s="175"/>
      <c r="E7860" s="4" t="s">
        <v>66</v>
      </c>
      <c r="F7860" s="6"/>
      <c r="G7860" s="5">
        <v>165</v>
      </c>
      <c r="H7860" s="32">
        <v>12.121212121212</v>
      </c>
      <c r="I7860" s="12">
        <v>67.272727272726996</v>
      </c>
      <c r="J7860" s="12">
        <v>18.787878787878999</v>
      </c>
      <c r="K7860" s="34">
        <v>1.818181818182</v>
      </c>
    </row>
    <row r="7861" spans="2:11" x14ac:dyDescent="0.2">
      <c r="D7861" s="175"/>
      <c r="E7861" s="4" t="s">
        <v>67</v>
      </c>
      <c r="F7861" s="6"/>
      <c r="G7861" s="5">
        <v>158</v>
      </c>
      <c r="H7861" s="32">
        <v>6.9620253164559998</v>
      </c>
      <c r="I7861" s="12">
        <v>70.886075949366997</v>
      </c>
      <c r="J7861" s="12">
        <v>22.151898734176999</v>
      </c>
      <c r="K7861" s="62">
        <v>0</v>
      </c>
    </row>
    <row r="7862" spans="2:11" x14ac:dyDescent="0.2">
      <c r="D7862" s="175"/>
      <c r="E7862" s="4" t="s">
        <v>68</v>
      </c>
      <c r="F7862" s="6"/>
      <c r="G7862" s="5">
        <v>112</v>
      </c>
      <c r="H7862" s="32">
        <v>5.3571428571429998</v>
      </c>
      <c r="I7862" s="28">
        <v>77.678571428571004</v>
      </c>
      <c r="J7862" s="33">
        <v>15.178571428571001</v>
      </c>
      <c r="K7862" s="34">
        <v>1.785714285714</v>
      </c>
    </row>
    <row r="7863" spans="2:11" x14ac:dyDescent="0.2">
      <c r="D7863" s="175"/>
      <c r="E7863" s="4" t="s">
        <v>69</v>
      </c>
      <c r="F7863" s="6"/>
      <c r="G7863" s="5">
        <v>92</v>
      </c>
      <c r="H7863" s="32">
        <v>6.5217391304349999</v>
      </c>
      <c r="I7863" s="12">
        <v>66.304347826086996</v>
      </c>
      <c r="J7863" s="12">
        <v>26.086956521739001</v>
      </c>
      <c r="K7863" s="34">
        <v>1.086956521739</v>
      </c>
    </row>
    <row r="7864" spans="2:11" x14ac:dyDescent="0.2">
      <c r="D7864" s="175"/>
      <c r="E7864" s="4" t="s">
        <v>70</v>
      </c>
      <c r="F7864" s="6"/>
      <c r="G7864" s="5">
        <v>131</v>
      </c>
      <c r="H7864" s="32">
        <v>7.6335877862599997</v>
      </c>
      <c r="I7864" s="12">
        <v>67.175572519084</v>
      </c>
      <c r="J7864" s="12">
        <v>25.190839694655999</v>
      </c>
      <c r="K7864" s="62">
        <v>0</v>
      </c>
    </row>
    <row r="7865" spans="2:11" x14ac:dyDescent="0.2">
      <c r="D7865" s="175"/>
      <c r="E7865" s="4" t="s">
        <v>71</v>
      </c>
      <c r="F7865" s="6"/>
      <c r="G7865" s="5">
        <v>71</v>
      </c>
      <c r="H7865" s="77">
        <v>1.4084507042250001</v>
      </c>
      <c r="I7865" s="49">
        <v>80.281690140845001</v>
      </c>
      <c r="J7865" s="12">
        <v>16.901408450704</v>
      </c>
      <c r="K7865" s="34">
        <v>1.4084507042250001</v>
      </c>
    </row>
    <row r="7866" spans="2:11" x14ac:dyDescent="0.2">
      <c r="D7866" s="176"/>
      <c r="E7866" s="59" t="s">
        <v>72</v>
      </c>
      <c r="F7866" s="60"/>
      <c r="G7866" s="56">
        <v>70</v>
      </c>
      <c r="H7866" s="83">
        <v>4.2857142857139996</v>
      </c>
      <c r="I7866" s="47">
        <v>72.857142857143003</v>
      </c>
      <c r="J7866" s="47">
        <v>22.857142857143</v>
      </c>
      <c r="K7866" s="125">
        <v>0</v>
      </c>
    </row>
    <row r="7868" spans="2:11" x14ac:dyDescent="0.2">
      <c r="B7868" s="43" t="str">
        <f xml:space="preserve"> HYPERLINK("#'目次'!B291", "[285]")</f>
        <v>[285]</v>
      </c>
      <c r="C7868" s="31" t="s">
        <v>509</v>
      </c>
    </row>
    <row r="7871" spans="2:11" x14ac:dyDescent="0.2">
      <c r="C7871" s="31" t="s">
        <v>75</v>
      </c>
    </row>
    <row r="7872" spans="2:11" x14ac:dyDescent="0.2">
      <c r="D7872" s="177"/>
      <c r="E7872" s="178"/>
      <c r="F7872" s="178"/>
      <c r="G7872" s="40" t="s">
        <v>14</v>
      </c>
      <c r="H7872" s="42" t="s">
        <v>492</v>
      </c>
      <c r="I7872" s="15" t="s">
        <v>493</v>
      </c>
      <c r="J7872" s="15" t="s">
        <v>494</v>
      </c>
      <c r="K7872" s="44" t="s">
        <v>17</v>
      </c>
    </row>
    <row r="7873" spans="4:11" x14ac:dyDescent="0.2">
      <c r="D7873" s="179"/>
      <c r="E7873" s="180"/>
      <c r="F7873" s="180"/>
      <c r="G7873" s="39"/>
      <c r="H7873" s="41"/>
      <c r="I7873" s="14"/>
      <c r="J7873" s="14"/>
      <c r="K7873" s="38"/>
    </row>
    <row r="7874" spans="4:11" x14ac:dyDescent="0.2">
      <c r="D7874" s="58"/>
      <c r="E7874" s="53" t="s">
        <v>14</v>
      </c>
      <c r="F7874" s="52"/>
      <c r="G7874" s="37">
        <v>1222</v>
      </c>
      <c r="H7874" s="24">
        <v>7.9378068739770002</v>
      </c>
      <c r="I7874" s="24">
        <v>68.494271685761007</v>
      </c>
      <c r="J7874" s="24">
        <v>21.603927986906999</v>
      </c>
      <c r="K7874" s="68">
        <v>1.9639934533550001</v>
      </c>
    </row>
    <row r="7875" spans="4:11" x14ac:dyDescent="0.2">
      <c r="D7875" s="174" t="s">
        <v>36</v>
      </c>
      <c r="E7875" s="20" t="s">
        <v>76</v>
      </c>
      <c r="F7875" s="22"/>
      <c r="G7875" s="21">
        <v>629</v>
      </c>
      <c r="H7875" s="51">
        <v>9.2209856915740005</v>
      </c>
      <c r="I7875" s="19">
        <v>68.044515103338995</v>
      </c>
      <c r="J7875" s="19">
        <v>21.462639109697999</v>
      </c>
      <c r="K7875" s="50">
        <v>1.2718600953899999</v>
      </c>
    </row>
    <row r="7876" spans="4:11" x14ac:dyDescent="0.2">
      <c r="D7876" s="175"/>
      <c r="E7876" s="4" t="s">
        <v>39</v>
      </c>
      <c r="F7876" s="6"/>
      <c r="G7876" s="5">
        <v>37</v>
      </c>
      <c r="H7876" s="32">
        <v>10.810810810811001</v>
      </c>
      <c r="I7876" s="12">
        <v>70.270270270270004</v>
      </c>
      <c r="J7876" s="12">
        <v>18.918918918919001</v>
      </c>
      <c r="K7876" s="62">
        <v>0</v>
      </c>
    </row>
    <row r="7877" spans="4:11" x14ac:dyDescent="0.2">
      <c r="D7877" s="175"/>
      <c r="E7877" s="4" t="s">
        <v>40</v>
      </c>
      <c r="F7877" s="6"/>
      <c r="G7877" s="5">
        <v>73</v>
      </c>
      <c r="H7877" s="32">
        <v>9.5890410958899999</v>
      </c>
      <c r="I7877" s="33">
        <v>63.013698630137</v>
      </c>
      <c r="J7877" s="28">
        <v>27.397260273973</v>
      </c>
      <c r="K7877" s="62">
        <v>0</v>
      </c>
    </row>
    <row r="7878" spans="4:11" x14ac:dyDescent="0.2">
      <c r="D7878" s="175"/>
      <c r="E7878" s="4" t="s">
        <v>41</v>
      </c>
      <c r="F7878" s="6"/>
      <c r="G7878" s="5">
        <v>108</v>
      </c>
      <c r="H7878" s="32">
        <v>5.5555555555560003</v>
      </c>
      <c r="I7878" s="12">
        <v>63.888888888888999</v>
      </c>
      <c r="J7878" s="28">
        <v>27.777777777777999</v>
      </c>
      <c r="K7878" s="34">
        <v>2.7777777777780002</v>
      </c>
    </row>
    <row r="7879" spans="4:11" x14ac:dyDescent="0.2">
      <c r="D7879" s="175"/>
      <c r="E7879" s="4" t="s">
        <v>42</v>
      </c>
      <c r="F7879" s="6"/>
      <c r="G7879" s="5">
        <v>113</v>
      </c>
      <c r="H7879" s="32">
        <v>7.0796460176989999</v>
      </c>
      <c r="I7879" s="12">
        <v>72.566371681416001</v>
      </c>
      <c r="J7879" s="12">
        <v>19.469026548673</v>
      </c>
      <c r="K7879" s="34">
        <v>0.88495575221199996</v>
      </c>
    </row>
    <row r="7880" spans="4:11" x14ac:dyDescent="0.2">
      <c r="D7880" s="175"/>
      <c r="E7880" s="4" t="s">
        <v>43</v>
      </c>
      <c r="F7880" s="6"/>
      <c r="G7880" s="5">
        <v>101</v>
      </c>
      <c r="H7880" s="32">
        <v>4.9504950495050002</v>
      </c>
      <c r="I7880" s="12">
        <v>68.316831683168004</v>
      </c>
      <c r="J7880" s="28">
        <v>26.732673267327002</v>
      </c>
      <c r="K7880" s="62">
        <v>0</v>
      </c>
    </row>
    <row r="7881" spans="4:11" x14ac:dyDescent="0.2">
      <c r="D7881" s="175"/>
      <c r="E7881" s="4" t="s">
        <v>44</v>
      </c>
      <c r="F7881" s="6"/>
      <c r="G7881" s="5">
        <v>114</v>
      </c>
      <c r="H7881" s="75">
        <v>14.035087719298</v>
      </c>
      <c r="I7881" s="12">
        <v>70.175438596491006</v>
      </c>
      <c r="J7881" s="33">
        <v>14.912280701754</v>
      </c>
      <c r="K7881" s="34">
        <v>0.87719298245599997</v>
      </c>
    </row>
    <row r="7882" spans="4:11" x14ac:dyDescent="0.2">
      <c r="D7882" s="175"/>
      <c r="E7882" s="4" t="s">
        <v>45</v>
      </c>
      <c r="F7882" s="6"/>
      <c r="G7882" s="5">
        <v>83</v>
      </c>
      <c r="H7882" s="75">
        <v>14.457831325300999</v>
      </c>
      <c r="I7882" s="12">
        <v>67.469879518072005</v>
      </c>
      <c r="J7882" s="33">
        <v>14.457831325300999</v>
      </c>
      <c r="K7882" s="34">
        <v>3.6144578313250002</v>
      </c>
    </row>
    <row r="7883" spans="4:11" x14ac:dyDescent="0.2">
      <c r="D7883" s="174" t="s">
        <v>37</v>
      </c>
      <c r="E7883" s="20" t="s">
        <v>77</v>
      </c>
      <c r="F7883" s="22"/>
      <c r="G7883" s="21">
        <v>593</v>
      </c>
      <c r="H7883" s="51">
        <v>6.5767284991570003</v>
      </c>
      <c r="I7883" s="19">
        <v>68.971332209105995</v>
      </c>
      <c r="J7883" s="19">
        <v>21.753794266442</v>
      </c>
      <c r="K7883" s="50">
        <v>2.6981450252950001</v>
      </c>
    </row>
    <row r="7884" spans="4:11" x14ac:dyDescent="0.2">
      <c r="D7884" s="175"/>
      <c r="E7884" s="4" t="s">
        <v>39</v>
      </c>
      <c r="F7884" s="6"/>
      <c r="G7884" s="5">
        <v>27</v>
      </c>
      <c r="H7884" s="32">
        <v>7.4074074074069998</v>
      </c>
      <c r="I7884" s="28">
        <v>77.777777777777999</v>
      </c>
      <c r="J7884" s="61">
        <v>11.111111111111001</v>
      </c>
      <c r="K7884" s="34">
        <v>3.7037037037039999</v>
      </c>
    </row>
    <row r="7885" spans="4:11" x14ac:dyDescent="0.2">
      <c r="D7885" s="175"/>
      <c r="E7885" s="4" t="s">
        <v>40</v>
      </c>
      <c r="F7885" s="6"/>
      <c r="G7885" s="5">
        <v>74</v>
      </c>
      <c r="H7885" s="32">
        <v>4.0540540540540002</v>
      </c>
      <c r="I7885" s="28">
        <v>77.027027027027003</v>
      </c>
      <c r="J7885" s="12">
        <v>17.567567567567998</v>
      </c>
      <c r="K7885" s="34">
        <v>1.351351351351</v>
      </c>
    </row>
    <row r="7886" spans="4:11" x14ac:dyDescent="0.2">
      <c r="D7886" s="175"/>
      <c r="E7886" s="4" t="s">
        <v>41</v>
      </c>
      <c r="F7886" s="6"/>
      <c r="G7886" s="5">
        <v>96</v>
      </c>
      <c r="H7886" s="32">
        <v>7.291666666667</v>
      </c>
      <c r="I7886" s="12">
        <v>63.541666666666998</v>
      </c>
      <c r="J7886" s="28">
        <v>29.166666666666998</v>
      </c>
      <c r="K7886" s="62">
        <v>0</v>
      </c>
    </row>
    <row r="7887" spans="4:11" x14ac:dyDescent="0.2">
      <c r="D7887" s="175"/>
      <c r="E7887" s="4" t="s">
        <v>42</v>
      </c>
      <c r="F7887" s="6"/>
      <c r="G7887" s="5">
        <v>97</v>
      </c>
      <c r="H7887" s="32">
        <v>6.1855670103089997</v>
      </c>
      <c r="I7887" s="12">
        <v>70.103092783505005</v>
      </c>
      <c r="J7887" s="12">
        <v>21.649484536081999</v>
      </c>
      <c r="K7887" s="34">
        <v>2.0618556701030002</v>
      </c>
    </row>
    <row r="7888" spans="4:11" x14ac:dyDescent="0.2">
      <c r="D7888" s="175"/>
      <c r="E7888" s="4" t="s">
        <v>43</v>
      </c>
      <c r="F7888" s="6"/>
      <c r="G7888" s="5">
        <v>103</v>
      </c>
      <c r="H7888" s="77">
        <v>2.9126213592229999</v>
      </c>
      <c r="I7888" s="12">
        <v>72.815533980582998</v>
      </c>
      <c r="J7888" s="12">
        <v>23.300970873786</v>
      </c>
      <c r="K7888" s="34">
        <v>0.97087378640800004</v>
      </c>
    </row>
    <row r="7889" spans="2:11" x14ac:dyDescent="0.2">
      <c r="D7889" s="175"/>
      <c r="E7889" s="4" t="s">
        <v>44</v>
      </c>
      <c r="F7889" s="6"/>
      <c r="G7889" s="5">
        <v>109</v>
      </c>
      <c r="H7889" s="32">
        <v>8.2568807339449997</v>
      </c>
      <c r="I7889" s="12">
        <v>66.055045871559997</v>
      </c>
      <c r="J7889" s="12">
        <v>21.100917431193</v>
      </c>
      <c r="K7889" s="34">
        <v>4.5871559633030001</v>
      </c>
    </row>
    <row r="7890" spans="2:11" x14ac:dyDescent="0.2">
      <c r="D7890" s="176"/>
      <c r="E7890" s="59" t="s">
        <v>45</v>
      </c>
      <c r="F7890" s="60"/>
      <c r="G7890" s="56">
        <v>87</v>
      </c>
      <c r="H7890" s="83">
        <v>10.344827586207</v>
      </c>
      <c r="I7890" s="95">
        <v>63.218390804598002</v>
      </c>
      <c r="J7890" s="47">
        <v>19.540229885056998</v>
      </c>
      <c r="K7890" s="85">
        <v>6.8965517241379999</v>
      </c>
    </row>
    <row r="7892" spans="2:11" x14ac:dyDescent="0.2">
      <c r="B7892" s="43" t="str">
        <f xml:space="preserve"> HYPERLINK("#'目次'!B292", "[286]")</f>
        <v>[286]</v>
      </c>
      <c r="C7892" s="31" t="s">
        <v>512</v>
      </c>
    </row>
    <row r="7896" spans="2:11" x14ac:dyDescent="0.2">
      <c r="D7896" s="177"/>
      <c r="E7896" s="178"/>
      <c r="F7896" s="178"/>
      <c r="G7896" s="40" t="s">
        <v>14</v>
      </c>
      <c r="H7896" s="42" t="s">
        <v>492</v>
      </c>
      <c r="I7896" s="15" t="s">
        <v>493</v>
      </c>
      <c r="J7896" s="15" t="s">
        <v>494</v>
      </c>
      <c r="K7896" s="44" t="s">
        <v>17</v>
      </c>
    </row>
    <row r="7897" spans="2:11" x14ac:dyDescent="0.2">
      <c r="D7897" s="179"/>
      <c r="E7897" s="180"/>
      <c r="F7897" s="180"/>
      <c r="G7897" s="39"/>
      <c r="H7897" s="41"/>
      <c r="I7897" s="14"/>
      <c r="J7897" s="14"/>
      <c r="K7897" s="38"/>
    </row>
    <row r="7898" spans="2:11" x14ac:dyDescent="0.2">
      <c r="D7898" s="58"/>
      <c r="E7898" s="53" t="s">
        <v>14</v>
      </c>
      <c r="F7898" s="52"/>
      <c r="G7898" s="37">
        <v>1222</v>
      </c>
      <c r="H7898" s="24">
        <v>4.5008183306060001</v>
      </c>
      <c r="I7898" s="24">
        <v>69.394435351881995</v>
      </c>
      <c r="J7898" s="24">
        <v>23.895253682488001</v>
      </c>
      <c r="K7898" s="68">
        <v>2.2094926350250002</v>
      </c>
    </row>
    <row r="7899" spans="2:11" x14ac:dyDescent="0.2">
      <c r="D7899" s="174" t="s">
        <v>18</v>
      </c>
      <c r="E7899" s="20" t="s">
        <v>19</v>
      </c>
      <c r="F7899" s="22"/>
      <c r="G7899" s="21">
        <v>57</v>
      </c>
      <c r="H7899" s="51">
        <v>1.7543859649119999</v>
      </c>
      <c r="I7899" s="88">
        <v>77.192982456140001</v>
      </c>
      <c r="J7899" s="78">
        <v>17.543859649123</v>
      </c>
      <c r="K7899" s="50">
        <v>3.508771929825</v>
      </c>
    </row>
    <row r="7900" spans="2:11" x14ac:dyDescent="0.2">
      <c r="D7900" s="175"/>
      <c r="E7900" s="4" t="s">
        <v>20</v>
      </c>
      <c r="F7900" s="6"/>
      <c r="G7900" s="5">
        <v>84</v>
      </c>
      <c r="H7900" s="32">
        <v>5.9523809523809996</v>
      </c>
      <c r="I7900" s="12">
        <v>70.238095238094999</v>
      </c>
      <c r="J7900" s="12">
        <v>21.428571428571001</v>
      </c>
      <c r="K7900" s="34">
        <v>2.3809523809519999</v>
      </c>
    </row>
    <row r="7901" spans="2:11" x14ac:dyDescent="0.2">
      <c r="D7901" s="175"/>
      <c r="E7901" s="4" t="s">
        <v>21</v>
      </c>
      <c r="F7901" s="6"/>
      <c r="G7901" s="5">
        <v>487</v>
      </c>
      <c r="H7901" s="32">
        <v>4.3121149897329998</v>
      </c>
      <c r="I7901" s="12">
        <v>68.583162217658995</v>
      </c>
      <c r="J7901" s="12">
        <v>24.845995893224</v>
      </c>
      <c r="K7901" s="34">
        <v>2.258726899384</v>
      </c>
    </row>
    <row r="7902" spans="2:11" x14ac:dyDescent="0.2">
      <c r="D7902" s="175"/>
      <c r="E7902" s="4" t="s">
        <v>22</v>
      </c>
      <c r="F7902" s="6"/>
      <c r="G7902" s="5">
        <v>35</v>
      </c>
      <c r="H7902" s="32">
        <v>5.7142857142860004</v>
      </c>
      <c r="I7902" s="61">
        <v>54.285714285714</v>
      </c>
      <c r="J7902" s="28">
        <v>31.428571428571001</v>
      </c>
      <c r="K7902" s="97">
        <v>8.5714285714289993</v>
      </c>
    </row>
    <row r="7903" spans="2:11" x14ac:dyDescent="0.2">
      <c r="D7903" s="175"/>
      <c r="E7903" s="4" t="s">
        <v>23</v>
      </c>
      <c r="F7903" s="6"/>
      <c r="G7903" s="5">
        <v>143</v>
      </c>
      <c r="H7903" s="32">
        <v>1.398601398601</v>
      </c>
      <c r="I7903" s="12">
        <v>74.125874125874006</v>
      </c>
      <c r="J7903" s="12">
        <v>22.377622377622</v>
      </c>
      <c r="K7903" s="34">
        <v>2.0979020979020002</v>
      </c>
    </row>
    <row r="7904" spans="2:11" x14ac:dyDescent="0.2">
      <c r="D7904" s="175"/>
      <c r="E7904" s="4" t="s">
        <v>24</v>
      </c>
      <c r="F7904" s="6"/>
      <c r="G7904" s="5">
        <v>187</v>
      </c>
      <c r="H7904" s="32">
        <v>7.4866310160429999</v>
      </c>
      <c r="I7904" s="12">
        <v>64.705882352941003</v>
      </c>
      <c r="J7904" s="12">
        <v>26.737967914439</v>
      </c>
      <c r="K7904" s="34">
        <v>1.069518716578</v>
      </c>
    </row>
    <row r="7905" spans="4:11" x14ac:dyDescent="0.2">
      <c r="D7905" s="175"/>
      <c r="E7905" s="4" t="s">
        <v>25</v>
      </c>
      <c r="F7905" s="6"/>
      <c r="G7905" s="5">
        <v>71</v>
      </c>
      <c r="H7905" s="32">
        <v>4.2253521126760001</v>
      </c>
      <c r="I7905" s="12">
        <v>70.422535211267999</v>
      </c>
      <c r="J7905" s="12">
        <v>23.943661971830998</v>
      </c>
      <c r="K7905" s="34">
        <v>1.4084507042250001</v>
      </c>
    </row>
    <row r="7906" spans="4:11" x14ac:dyDescent="0.2">
      <c r="D7906" s="175"/>
      <c r="E7906" s="4" t="s">
        <v>26</v>
      </c>
      <c r="F7906" s="6"/>
      <c r="G7906" s="5">
        <v>30</v>
      </c>
      <c r="H7906" s="32">
        <v>3.333333333333</v>
      </c>
      <c r="I7906" s="49">
        <v>80</v>
      </c>
      <c r="J7906" s="61">
        <v>13.333333333333</v>
      </c>
      <c r="K7906" s="34">
        <v>3.333333333333</v>
      </c>
    </row>
    <row r="7907" spans="4:11" x14ac:dyDescent="0.2">
      <c r="D7907" s="175"/>
      <c r="E7907" s="4" t="s">
        <v>27</v>
      </c>
      <c r="F7907" s="6"/>
      <c r="G7907" s="5">
        <v>70</v>
      </c>
      <c r="H7907" s="32">
        <v>4.2857142857139996</v>
      </c>
      <c r="I7907" s="12">
        <v>70</v>
      </c>
      <c r="J7907" s="12">
        <v>24.285714285714</v>
      </c>
      <c r="K7907" s="34">
        <v>1.4285714285710001</v>
      </c>
    </row>
    <row r="7908" spans="4:11" x14ac:dyDescent="0.2">
      <c r="D7908" s="175"/>
      <c r="E7908" s="4" t="s">
        <v>28</v>
      </c>
      <c r="F7908" s="6"/>
      <c r="G7908" s="5">
        <v>51</v>
      </c>
      <c r="H7908" s="32">
        <v>5.8823529411760003</v>
      </c>
      <c r="I7908" s="28">
        <v>74.509803921569002</v>
      </c>
      <c r="J7908" s="33">
        <v>17.647058823529001</v>
      </c>
      <c r="K7908" s="34">
        <v>1.9607843137250001</v>
      </c>
    </row>
    <row r="7909" spans="4:11" x14ac:dyDescent="0.2">
      <c r="D7909" s="175"/>
      <c r="E7909" s="4" t="s">
        <v>29</v>
      </c>
      <c r="F7909" s="6"/>
      <c r="G7909" s="5">
        <v>7</v>
      </c>
      <c r="H7909" s="63">
        <v>0</v>
      </c>
      <c r="I7909" s="61">
        <v>57.142857142856997</v>
      </c>
      <c r="J7909" s="49">
        <v>42.857142857143003</v>
      </c>
      <c r="K7909" s="62">
        <v>0</v>
      </c>
    </row>
    <row r="7910" spans="4:11" x14ac:dyDescent="0.2">
      <c r="D7910" s="174" t="s">
        <v>30</v>
      </c>
      <c r="E7910" s="20" t="s">
        <v>31</v>
      </c>
      <c r="F7910" s="22"/>
      <c r="G7910" s="21">
        <v>393</v>
      </c>
      <c r="H7910" s="51">
        <v>4.8346055979639999</v>
      </c>
      <c r="I7910" s="19">
        <v>68.193384223918997</v>
      </c>
      <c r="J7910" s="19">
        <v>25.190839694655999</v>
      </c>
      <c r="K7910" s="50">
        <v>1.781170483461</v>
      </c>
    </row>
    <row r="7911" spans="4:11" x14ac:dyDescent="0.2">
      <c r="D7911" s="175"/>
      <c r="E7911" s="4" t="s">
        <v>32</v>
      </c>
      <c r="F7911" s="6"/>
      <c r="G7911" s="5">
        <v>352</v>
      </c>
      <c r="H7911" s="32">
        <v>4.8295454545450003</v>
      </c>
      <c r="I7911" s="12">
        <v>69.602272727273004</v>
      </c>
      <c r="J7911" s="12">
        <v>23.579545454544999</v>
      </c>
      <c r="K7911" s="34">
        <v>1.988636363636</v>
      </c>
    </row>
    <row r="7912" spans="4:11" x14ac:dyDescent="0.2">
      <c r="D7912" s="175"/>
      <c r="E7912" s="4" t="s">
        <v>33</v>
      </c>
      <c r="F7912" s="6"/>
      <c r="G7912" s="5">
        <v>388</v>
      </c>
      <c r="H7912" s="32">
        <v>4.1237113402060004</v>
      </c>
      <c r="I7912" s="12">
        <v>68.556701030927996</v>
      </c>
      <c r="J7912" s="12">
        <v>24.742268041237001</v>
      </c>
      <c r="K7912" s="34">
        <v>2.5773195876289998</v>
      </c>
    </row>
    <row r="7913" spans="4:11" x14ac:dyDescent="0.2">
      <c r="D7913" s="175"/>
      <c r="E7913" s="4" t="s">
        <v>34</v>
      </c>
      <c r="F7913" s="6"/>
      <c r="G7913" s="5">
        <v>89</v>
      </c>
      <c r="H7913" s="32">
        <v>3.3707865168539999</v>
      </c>
      <c r="I7913" s="28">
        <v>77.528089887639993</v>
      </c>
      <c r="J7913" s="33">
        <v>15.730337078651999</v>
      </c>
      <c r="K7913" s="34">
        <v>3.3707865168539999</v>
      </c>
    </row>
    <row r="7914" spans="4:11" x14ac:dyDescent="0.2">
      <c r="D7914" s="174" t="s">
        <v>35</v>
      </c>
      <c r="E7914" s="20" t="s">
        <v>36</v>
      </c>
      <c r="F7914" s="22"/>
      <c r="G7914" s="21">
        <v>629</v>
      </c>
      <c r="H7914" s="51">
        <v>4.6104928457870002</v>
      </c>
      <c r="I7914" s="19">
        <v>70.270270270270004</v>
      </c>
      <c r="J7914" s="19">
        <v>23.529411764706001</v>
      </c>
      <c r="K7914" s="50">
        <v>1.5898251192370001</v>
      </c>
    </row>
    <row r="7915" spans="4:11" x14ac:dyDescent="0.2">
      <c r="D7915" s="175"/>
      <c r="E7915" s="4" t="s">
        <v>37</v>
      </c>
      <c r="F7915" s="6"/>
      <c r="G7915" s="5">
        <v>593</v>
      </c>
      <c r="H7915" s="32">
        <v>4.3844856661050002</v>
      </c>
      <c r="I7915" s="12">
        <v>68.465430016862996</v>
      </c>
      <c r="J7915" s="12">
        <v>24.283305227656001</v>
      </c>
      <c r="K7915" s="34">
        <v>2.8667790893760001</v>
      </c>
    </row>
    <row r="7916" spans="4:11" x14ac:dyDescent="0.2">
      <c r="D7916" s="174" t="s">
        <v>38</v>
      </c>
      <c r="E7916" s="20" t="s">
        <v>39</v>
      </c>
      <c r="F7916" s="22"/>
      <c r="G7916" s="21">
        <v>64</v>
      </c>
      <c r="H7916" s="51">
        <v>6.25</v>
      </c>
      <c r="I7916" s="88">
        <v>76.5625</v>
      </c>
      <c r="J7916" s="78">
        <v>14.0625</v>
      </c>
      <c r="K7916" s="50">
        <v>3.125</v>
      </c>
    </row>
    <row r="7917" spans="4:11" x14ac:dyDescent="0.2">
      <c r="D7917" s="175"/>
      <c r="E7917" s="4" t="s">
        <v>40</v>
      </c>
      <c r="F7917" s="6"/>
      <c r="G7917" s="5">
        <v>147</v>
      </c>
      <c r="H7917" s="32">
        <v>5.4421768707479998</v>
      </c>
      <c r="I7917" s="12">
        <v>71.428571428571004</v>
      </c>
      <c r="J7917" s="12">
        <v>23.129251700680001</v>
      </c>
      <c r="K7917" s="62">
        <v>0</v>
      </c>
    </row>
    <row r="7918" spans="4:11" x14ac:dyDescent="0.2">
      <c r="D7918" s="175"/>
      <c r="E7918" s="4" t="s">
        <v>41</v>
      </c>
      <c r="F7918" s="6"/>
      <c r="G7918" s="5">
        <v>204</v>
      </c>
      <c r="H7918" s="32">
        <v>1.9607843137250001</v>
      </c>
      <c r="I7918" s="12">
        <v>66.176470588235006</v>
      </c>
      <c r="J7918" s="28">
        <v>30.392156862745001</v>
      </c>
      <c r="K7918" s="34">
        <v>1.4705882352940001</v>
      </c>
    </row>
    <row r="7919" spans="4:11" x14ac:dyDescent="0.2">
      <c r="D7919" s="175"/>
      <c r="E7919" s="4" t="s">
        <v>42</v>
      </c>
      <c r="F7919" s="6"/>
      <c r="G7919" s="5">
        <v>210</v>
      </c>
      <c r="H7919" s="32">
        <v>5.7142857142860004</v>
      </c>
      <c r="I7919" s="12">
        <v>70.476190476189998</v>
      </c>
      <c r="J7919" s="12">
        <v>22.380952380951999</v>
      </c>
      <c r="K7919" s="34">
        <v>1.4285714285710001</v>
      </c>
    </row>
    <row r="7920" spans="4:11" x14ac:dyDescent="0.2">
      <c r="D7920" s="175"/>
      <c r="E7920" s="4" t="s">
        <v>43</v>
      </c>
      <c r="F7920" s="6"/>
      <c r="G7920" s="5">
        <v>204</v>
      </c>
      <c r="H7920" s="32">
        <v>3.4313725490200002</v>
      </c>
      <c r="I7920" s="12">
        <v>68.137254901961001</v>
      </c>
      <c r="J7920" s="12">
        <v>27.450980392157</v>
      </c>
      <c r="K7920" s="34">
        <v>0.98039215686299996</v>
      </c>
    </row>
    <row r="7921" spans="2:11" x14ac:dyDescent="0.2">
      <c r="D7921" s="175"/>
      <c r="E7921" s="4" t="s">
        <v>44</v>
      </c>
      <c r="F7921" s="6"/>
      <c r="G7921" s="5">
        <v>223</v>
      </c>
      <c r="H7921" s="32">
        <v>5.3811659192830001</v>
      </c>
      <c r="I7921" s="12">
        <v>71.300448430493006</v>
      </c>
      <c r="J7921" s="12">
        <v>20.627802690583</v>
      </c>
      <c r="K7921" s="34">
        <v>2.690582959641</v>
      </c>
    </row>
    <row r="7922" spans="2:11" x14ac:dyDescent="0.2">
      <c r="D7922" s="176"/>
      <c r="E7922" s="59" t="s">
        <v>45</v>
      </c>
      <c r="F7922" s="60"/>
      <c r="G7922" s="56">
        <v>170</v>
      </c>
      <c r="H7922" s="83">
        <v>4.7058823529409999</v>
      </c>
      <c r="I7922" s="47">
        <v>66.470588235294002</v>
      </c>
      <c r="J7922" s="47">
        <v>22.352941176470999</v>
      </c>
      <c r="K7922" s="85">
        <v>6.4705882352939996</v>
      </c>
    </row>
    <row r="7924" spans="2:11" x14ac:dyDescent="0.2">
      <c r="B7924" s="43" t="str">
        <f xml:space="preserve"> HYPERLINK("#'目次'!B293", "[287]")</f>
        <v>[287]</v>
      </c>
      <c r="C7924" s="31" t="s">
        <v>512</v>
      </c>
    </row>
    <row r="7928" spans="2:11" x14ac:dyDescent="0.2">
      <c r="D7928" s="177"/>
      <c r="E7928" s="178"/>
      <c r="F7928" s="178"/>
      <c r="G7928" s="40" t="s">
        <v>14</v>
      </c>
      <c r="H7928" s="42" t="s">
        <v>492</v>
      </c>
      <c r="I7928" s="15" t="s">
        <v>493</v>
      </c>
      <c r="J7928" s="15" t="s">
        <v>494</v>
      </c>
      <c r="K7928" s="44" t="s">
        <v>17</v>
      </c>
    </row>
    <row r="7929" spans="2:11" x14ac:dyDescent="0.2">
      <c r="D7929" s="179"/>
      <c r="E7929" s="180"/>
      <c r="F7929" s="180"/>
      <c r="G7929" s="39"/>
      <c r="H7929" s="41"/>
      <c r="I7929" s="14"/>
      <c r="J7929" s="14"/>
      <c r="K7929" s="38"/>
    </row>
    <row r="7930" spans="2:11" x14ac:dyDescent="0.2">
      <c r="D7930" s="58"/>
      <c r="E7930" s="53" t="s">
        <v>14</v>
      </c>
      <c r="F7930" s="52"/>
      <c r="G7930" s="37">
        <v>1222</v>
      </c>
      <c r="H7930" s="24">
        <v>4.5008183306060001</v>
      </c>
      <c r="I7930" s="24">
        <v>69.394435351881995</v>
      </c>
      <c r="J7930" s="24">
        <v>23.895253682488001</v>
      </c>
      <c r="K7930" s="68">
        <v>2.2094926350250002</v>
      </c>
    </row>
    <row r="7931" spans="2:11" x14ac:dyDescent="0.2">
      <c r="D7931" s="174" t="s">
        <v>52</v>
      </c>
      <c r="E7931" s="20" t="s">
        <v>53</v>
      </c>
      <c r="F7931" s="22"/>
      <c r="G7931" s="21">
        <v>15</v>
      </c>
      <c r="H7931" s="110">
        <v>0</v>
      </c>
      <c r="I7931" s="19">
        <v>73.333333333333002</v>
      </c>
      <c r="J7931" s="19">
        <v>26.666666666666998</v>
      </c>
      <c r="K7931" s="100">
        <v>0</v>
      </c>
    </row>
    <row r="7932" spans="2:11" ht="24" x14ac:dyDescent="0.2">
      <c r="D7932" s="175"/>
      <c r="E7932" s="4" t="s">
        <v>54</v>
      </c>
      <c r="F7932" s="6"/>
      <c r="G7932" s="5">
        <v>122</v>
      </c>
      <c r="H7932" s="32">
        <v>4.918032786885</v>
      </c>
      <c r="I7932" s="49">
        <v>80.327868852459005</v>
      </c>
      <c r="J7932" s="33">
        <v>13.934426229508</v>
      </c>
      <c r="K7932" s="34">
        <v>0.81967213114799997</v>
      </c>
    </row>
    <row r="7933" spans="2:11" x14ac:dyDescent="0.2">
      <c r="D7933" s="175"/>
      <c r="E7933" s="4" t="s">
        <v>55</v>
      </c>
      <c r="F7933" s="6"/>
      <c r="G7933" s="5">
        <v>43</v>
      </c>
      <c r="H7933" s="32">
        <v>2.3255813953489999</v>
      </c>
      <c r="I7933" s="28">
        <v>74.418604651162994</v>
      </c>
      <c r="J7933" s="12">
        <v>23.255813953488001</v>
      </c>
      <c r="K7933" s="62">
        <v>0</v>
      </c>
    </row>
    <row r="7934" spans="2:11" x14ac:dyDescent="0.2">
      <c r="D7934" s="175"/>
      <c r="E7934" s="4" t="s">
        <v>56</v>
      </c>
      <c r="F7934" s="6"/>
      <c r="G7934" s="5">
        <v>60</v>
      </c>
      <c r="H7934" s="32">
        <v>1.666666666667</v>
      </c>
      <c r="I7934" s="49">
        <v>81.666666666666998</v>
      </c>
      <c r="J7934" s="33">
        <v>16.666666666666998</v>
      </c>
      <c r="K7934" s="62">
        <v>0</v>
      </c>
    </row>
    <row r="7935" spans="2:11" x14ac:dyDescent="0.2">
      <c r="D7935" s="175"/>
      <c r="E7935" s="4" t="s">
        <v>57</v>
      </c>
      <c r="F7935" s="6"/>
      <c r="G7935" s="5">
        <v>286</v>
      </c>
      <c r="H7935" s="32">
        <v>4.8951048951049998</v>
      </c>
      <c r="I7935" s="12">
        <v>68.181818181818002</v>
      </c>
      <c r="J7935" s="12">
        <v>26.223776223775999</v>
      </c>
      <c r="K7935" s="34">
        <v>0.69930069930100003</v>
      </c>
    </row>
    <row r="7936" spans="2:11" x14ac:dyDescent="0.2">
      <c r="D7936" s="175"/>
      <c r="E7936" s="4" t="s">
        <v>58</v>
      </c>
      <c r="F7936" s="6"/>
      <c r="G7936" s="5">
        <v>129</v>
      </c>
      <c r="H7936" s="32">
        <v>3.8759689922480001</v>
      </c>
      <c r="I7936" s="12">
        <v>66.666666666666998</v>
      </c>
      <c r="J7936" s="12">
        <v>28.682170542636001</v>
      </c>
      <c r="K7936" s="34">
        <v>0.77519379845000003</v>
      </c>
    </row>
    <row r="7937" spans="2:11" x14ac:dyDescent="0.2">
      <c r="D7937" s="175"/>
      <c r="E7937" s="4" t="s">
        <v>59</v>
      </c>
      <c r="F7937" s="6"/>
      <c r="G7937" s="5">
        <v>195</v>
      </c>
      <c r="H7937" s="32">
        <v>5.6410256410260002</v>
      </c>
      <c r="I7937" s="33">
        <v>64.102564102564003</v>
      </c>
      <c r="J7937" s="12">
        <v>26.153846153846001</v>
      </c>
      <c r="K7937" s="34">
        <v>4.1025641025640001</v>
      </c>
    </row>
    <row r="7938" spans="2:11" x14ac:dyDescent="0.2">
      <c r="D7938" s="175"/>
      <c r="E7938" s="4" t="s">
        <v>60</v>
      </c>
      <c r="F7938" s="6"/>
      <c r="G7938" s="5">
        <v>176</v>
      </c>
      <c r="H7938" s="32">
        <v>5.113636363636</v>
      </c>
      <c r="I7938" s="33">
        <v>63.636363636364003</v>
      </c>
      <c r="J7938" s="12">
        <v>27.840909090909001</v>
      </c>
      <c r="K7938" s="34">
        <v>3.4090909090910002</v>
      </c>
    </row>
    <row r="7939" spans="2:11" x14ac:dyDescent="0.2">
      <c r="D7939" s="175"/>
      <c r="E7939" s="4" t="s">
        <v>61</v>
      </c>
      <c r="F7939" s="6"/>
      <c r="G7939" s="5">
        <v>78</v>
      </c>
      <c r="H7939" s="32">
        <v>5.1282051282049999</v>
      </c>
      <c r="I7939" s="28">
        <v>78.205128205128005</v>
      </c>
      <c r="J7939" s="33">
        <v>14.102564102563999</v>
      </c>
      <c r="K7939" s="34">
        <v>2.564102564103</v>
      </c>
    </row>
    <row r="7940" spans="2:11" x14ac:dyDescent="0.2">
      <c r="D7940" s="175"/>
      <c r="E7940" s="4" t="s">
        <v>62</v>
      </c>
      <c r="F7940" s="6"/>
      <c r="G7940" s="5">
        <v>113</v>
      </c>
      <c r="H7940" s="32">
        <v>3.53982300885</v>
      </c>
      <c r="I7940" s="12">
        <v>67.256637168142007</v>
      </c>
      <c r="J7940" s="12">
        <v>24.778761061947002</v>
      </c>
      <c r="K7940" s="34">
        <v>4.424778761062</v>
      </c>
    </row>
    <row r="7941" spans="2:11" x14ac:dyDescent="0.2">
      <c r="D7941" s="174" t="s">
        <v>63</v>
      </c>
      <c r="E7941" s="20" t="s">
        <v>64</v>
      </c>
      <c r="F7941" s="22"/>
      <c r="G7941" s="21">
        <v>234</v>
      </c>
      <c r="H7941" s="51">
        <v>5.9829059829059998</v>
      </c>
      <c r="I7941" s="78">
        <v>64.102564102564003</v>
      </c>
      <c r="J7941" s="19">
        <v>26.923076923077002</v>
      </c>
      <c r="K7941" s="50">
        <v>2.9914529914529999</v>
      </c>
    </row>
    <row r="7942" spans="2:11" x14ac:dyDescent="0.2">
      <c r="D7942" s="175"/>
      <c r="E7942" s="4" t="s">
        <v>65</v>
      </c>
      <c r="F7942" s="6"/>
      <c r="G7942" s="5">
        <v>172</v>
      </c>
      <c r="H7942" s="32">
        <v>6.9767441860470001</v>
      </c>
      <c r="I7942" s="33">
        <v>62.790697674419</v>
      </c>
      <c r="J7942" s="12">
        <v>25.581395348836999</v>
      </c>
      <c r="K7942" s="34">
        <v>4.6511627906979998</v>
      </c>
    </row>
    <row r="7943" spans="2:11" x14ac:dyDescent="0.2">
      <c r="D7943" s="175"/>
      <c r="E7943" s="4" t="s">
        <v>66</v>
      </c>
      <c r="F7943" s="6"/>
      <c r="G7943" s="5">
        <v>165</v>
      </c>
      <c r="H7943" s="32">
        <v>4.2424242424239997</v>
      </c>
      <c r="I7943" s="12">
        <v>70.909090909091006</v>
      </c>
      <c r="J7943" s="12">
        <v>21.818181818182001</v>
      </c>
      <c r="K7943" s="34">
        <v>3.0303030303030001</v>
      </c>
    </row>
    <row r="7944" spans="2:11" x14ac:dyDescent="0.2">
      <c r="D7944" s="175"/>
      <c r="E7944" s="4" t="s">
        <v>67</v>
      </c>
      <c r="F7944" s="6"/>
      <c r="G7944" s="5">
        <v>158</v>
      </c>
      <c r="H7944" s="32">
        <v>1.8987341772149999</v>
      </c>
      <c r="I7944" s="28">
        <v>74.683544303797007</v>
      </c>
      <c r="J7944" s="12">
        <v>23.417721518987001</v>
      </c>
      <c r="K7944" s="62">
        <v>0</v>
      </c>
    </row>
    <row r="7945" spans="2:11" x14ac:dyDescent="0.2">
      <c r="D7945" s="175"/>
      <c r="E7945" s="4" t="s">
        <v>68</v>
      </c>
      <c r="F7945" s="6"/>
      <c r="G7945" s="5">
        <v>112</v>
      </c>
      <c r="H7945" s="32">
        <v>1.785714285714</v>
      </c>
      <c r="I7945" s="28">
        <v>76.785714285713993</v>
      </c>
      <c r="J7945" s="12">
        <v>19.642857142857</v>
      </c>
      <c r="K7945" s="34">
        <v>1.785714285714</v>
      </c>
    </row>
    <row r="7946" spans="2:11" x14ac:dyDescent="0.2">
      <c r="D7946" s="175"/>
      <c r="E7946" s="4" t="s">
        <v>69</v>
      </c>
      <c r="F7946" s="6"/>
      <c r="G7946" s="5">
        <v>92</v>
      </c>
      <c r="H7946" s="32">
        <v>5.4347826086959996</v>
      </c>
      <c r="I7946" s="12">
        <v>66.304347826086996</v>
      </c>
      <c r="J7946" s="12">
        <v>27.173913043477999</v>
      </c>
      <c r="K7946" s="34">
        <v>1.086956521739</v>
      </c>
    </row>
    <row r="7947" spans="2:11" x14ac:dyDescent="0.2">
      <c r="D7947" s="175"/>
      <c r="E7947" s="4" t="s">
        <v>70</v>
      </c>
      <c r="F7947" s="6"/>
      <c r="G7947" s="5">
        <v>131</v>
      </c>
      <c r="H7947" s="32">
        <v>6.8702290076340002</v>
      </c>
      <c r="I7947" s="12">
        <v>66.412213740458</v>
      </c>
      <c r="J7947" s="12">
        <v>26.717557251908001</v>
      </c>
      <c r="K7947" s="62">
        <v>0</v>
      </c>
    </row>
    <row r="7948" spans="2:11" x14ac:dyDescent="0.2">
      <c r="D7948" s="175"/>
      <c r="E7948" s="4" t="s">
        <v>71</v>
      </c>
      <c r="F7948" s="6"/>
      <c r="G7948" s="5">
        <v>71</v>
      </c>
      <c r="H7948" s="32">
        <v>1.4084507042250001</v>
      </c>
      <c r="I7948" s="28">
        <v>78.873239436619997</v>
      </c>
      <c r="J7948" s="33">
        <v>18.309859154929999</v>
      </c>
      <c r="K7948" s="34">
        <v>1.4084507042250001</v>
      </c>
    </row>
    <row r="7949" spans="2:11" x14ac:dyDescent="0.2">
      <c r="D7949" s="176"/>
      <c r="E7949" s="59" t="s">
        <v>72</v>
      </c>
      <c r="F7949" s="60"/>
      <c r="G7949" s="56">
        <v>70</v>
      </c>
      <c r="H7949" s="83">
        <v>1.4285714285710001</v>
      </c>
      <c r="I7949" s="47">
        <v>74.285714285713993</v>
      </c>
      <c r="J7949" s="47">
        <v>24.285714285714</v>
      </c>
      <c r="K7949" s="125">
        <v>0</v>
      </c>
    </row>
    <row r="7951" spans="2:11" x14ac:dyDescent="0.2">
      <c r="B7951" s="43" t="str">
        <f xml:space="preserve"> HYPERLINK("#'目次'!B294", "[288]")</f>
        <v>[288]</v>
      </c>
      <c r="C7951" s="31" t="s">
        <v>512</v>
      </c>
    </row>
    <row r="7954" spans="3:11" x14ac:dyDescent="0.2">
      <c r="C7954" s="31" t="s">
        <v>75</v>
      </c>
    </row>
    <row r="7955" spans="3:11" x14ac:dyDescent="0.2">
      <c r="D7955" s="177"/>
      <c r="E7955" s="178"/>
      <c r="F7955" s="178"/>
      <c r="G7955" s="40" t="s">
        <v>14</v>
      </c>
      <c r="H7955" s="42" t="s">
        <v>492</v>
      </c>
      <c r="I7955" s="15" t="s">
        <v>493</v>
      </c>
      <c r="J7955" s="15" t="s">
        <v>494</v>
      </c>
      <c r="K7955" s="44" t="s">
        <v>17</v>
      </c>
    </row>
    <row r="7956" spans="3:11" x14ac:dyDescent="0.2">
      <c r="D7956" s="179"/>
      <c r="E7956" s="180"/>
      <c r="F7956" s="180"/>
      <c r="G7956" s="39"/>
      <c r="H7956" s="41"/>
      <c r="I7956" s="14"/>
      <c r="J7956" s="14"/>
      <c r="K7956" s="38"/>
    </row>
    <row r="7957" spans="3:11" x14ac:dyDescent="0.2">
      <c r="D7957" s="58"/>
      <c r="E7957" s="53" t="s">
        <v>14</v>
      </c>
      <c r="F7957" s="52"/>
      <c r="G7957" s="37">
        <v>1222</v>
      </c>
      <c r="H7957" s="24">
        <v>4.5008183306060001</v>
      </c>
      <c r="I7957" s="24">
        <v>69.394435351881995</v>
      </c>
      <c r="J7957" s="24">
        <v>23.895253682488001</v>
      </c>
      <c r="K7957" s="68">
        <v>2.2094926350250002</v>
      </c>
    </row>
    <row r="7958" spans="3:11" x14ac:dyDescent="0.2">
      <c r="D7958" s="174" t="s">
        <v>36</v>
      </c>
      <c r="E7958" s="20" t="s">
        <v>76</v>
      </c>
      <c r="F7958" s="22"/>
      <c r="G7958" s="21">
        <v>629</v>
      </c>
      <c r="H7958" s="51">
        <v>4.6104928457870002</v>
      </c>
      <c r="I7958" s="19">
        <v>70.270270270270004</v>
      </c>
      <c r="J7958" s="19">
        <v>23.529411764706001</v>
      </c>
      <c r="K7958" s="50">
        <v>1.5898251192370001</v>
      </c>
    </row>
    <row r="7959" spans="3:11" x14ac:dyDescent="0.2">
      <c r="D7959" s="175"/>
      <c r="E7959" s="4" t="s">
        <v>39</v>
      </c>
      <c r="F7959" s="6"/>
      <c r="G7959" s="5">
        <v>37</v>
      </c>
      <c r="H7959" s="32">
        <v>8.1081081081080004</v>
      </c>
      <c r="I7959" s="12">
        <v>72.972972972972997</v>
      </c>
      <c r="J7959" s="33">
        <v>16.216216216216001</v>
      </c>
      <c r="K7959" s="34">
        <v>2.7027027027030002</v>
      </c>
    </row>
    <row r="7960" spans="3:11" x14ac:dyDescent="0.2">
      <c r="D7960" s="175"/>
      <c r="E7960" s="4" t="s">
        <v>40</v>
      </c>
      <c r="F7960" s="6"/>
      <c r="G7960" s="5">
        <v>73</v>
      </c>
      <c r="H7960" s="32">
        <v>6.8493150684930004</v>
      </c>
      <c r="I7960" s="33">
        <v>64.383561643836003</v>
      </c>
      <c r="J7960" s="12">
        <v>28.767123287671001</v>
      </c>
      <c r="K7960" s="62">
        <v>0</v>
      </c>
    </row>
    <row r="7961" spans="3:11" x14ac:dyDescent="0.2">
      <c r="D7961" s="175"/>
      <c r="E7961" s="4" t="s">
        <v>41</v>
      </c>
      <c r="F7961" s="6"/>
      <c r="G7961" s="5">
        <v>108</v>
      </c>
      <c r="H7961" s="32">
        <v>1.851851851852</v>
      </c>
      <c r="I7961" s="12">
        <v>65.740740740741003</v>
      </c>
      <c r="J7961" s="28">
        <v>29.629629629629999</v>
      </c>
      <c r="K7961" s="34">
        <v>2.7777777777780002</v>
      </c>
    </row>
    <row r="7962" spans="3:11" x14ac:dyDescent="0.2">
      <c r="D7962" s="175"/>
      <c r="E7962" s="4" t="s">
        <v>42</v>
      </c>
      <c r="F7962" s="6"/>
      <c r="G7962" s="5">
        <v>113</v>
      </c>
      <c r="H7962" s="32">
        <v>5.3097345132739999</v>
      </c>
      <c r="I7962" s="12">
        <v>71.681415929203993</v>
      </c>
      <c r="J7962" s="12">
        <v>22.123893805310001</v>
      </c>
      <c r="K7962" s="34">
        <v>0.88495575221199996</v>
      </c>
    </row>
    <row r="7963" spans="3:11" x14ac:dyDescent="0.2">
      <c r="D7963" s="175"/>
      <c r="E7963" s="4" t="s">
        <v>43</v>
      </c>
      <c r="F7963" s="6"/>
      <c r="G7963" s="5">
        <v>101</v>
      </c>
      <c r="H7963" s="32">
        <v>4.9504950495050002</v>
      </c>
      <c r="I7963" s="12">
        <v>66.336633663366001</v>
      </c>
      <c r="J7963" s="12">
        <v>28.712871287129001</v>
      </c>
      <c r="K7963" s="62">
        <v>0</v>
      </c>
    </row>
    <row r="7964" spans="3:11" x14ac:dyDescent="0.2">
      <c r="D7964" s="175"/>
      <c r="E7964" s="4" t="s">
        <v>44</v>
      </c>
      <c r="F7964" s="6"/>
      <c r="G7964" s="5">
        <v>114</v>
      </c>
      <c r="H7964" s="32">
        <v>4.3859649122809996</v>
      </c>
      <c r="I7964" s="28">
        <v>78.947368421053</v>
      </c>
      <c r="J7964" s="33">
        <v>15.789473684211</v>
      </c>
      <c r="K7964" s="34">
        <v>0.87719298245599997</v>
      </c>
    </row>
    <row r="7965" spans="3:11" x14ac:dyDescent="0.2">
      <c r="D7965" s="175"/>
      <c r="E7965" s="4" t="s">
        <v>45</v>
      </c>
      <c r="F7965" s="6"/>
      <c r="G7965" s="5">
        <v>83</v>
      </c>
      <c r="H7965" s="32">
        <v>3.6144578313250002</v>
      </c>
      <c r="I7965" s="12">
        <v>71.084337349397998</v>
      </c>
      <c r="J7965" s="12">
        <v>20.481927710842999</v>
      </c>
      <c r="K7965" s="34">
        <v>4.819277108434</v>
      </c>
    </row>
    <row r="7966" spans="3:11" x14ac:dyDescent="0.2">
      <c r="D7966" s="174" t="s">
        <v>37</v>
      </c>
      <c r="E7966" s="20" t="s">
        <v>77</v>
      </c>
      <c r="F7966" s="22"/>
      <c r="G7966" s="21">
        <v>593</v>
      </c>
      <c r="H7966" s="51">
        <v>4.3844856661050002</v>
      </c>
      <c r="I7966" s="19">
        <v>68.465430016862996</v>
      </c>
      <c r="J7966" s="19">
        <v>24.283305227656001</v>
      </c>
      <c r="K7966" s="50">
        <v>2.8667790893760001</v>
      </c>
    </row>
    <row r="7967" spans="3:11" x14ac:dyDescent="0.2">
      <c r="D7967" s="175"/>
      <c r="E7967" s="4" t="s">
        <v>39</v>
      </c>
      <c r="F7967" s="6"/>
      <c r="G7967" s="5">
        <v>27</v>
      </c>
      <c r="H7967" s="32">
        <v>3.7037037037039999</v>
      </c>
      <c r="I7967" s="49">
        <v>81.481481481480998</v>
      </c>
      <c r="J7967" s="61">
        <v>11.111111111111001</v>
      </c>
      <c r="K7967" s="34">
        <v>3.7037037037039999</v>
      </c>
    </row>
    <row r="7968" spans="3:11" x14ac:dyDescent="0.2">
      <c r="D7968" s="175"/>
      <c r="E7968" s="4" t="s">
        <v>40</v>
      </c>
      <c r="F7968" s="6"/>
      <c r="G7968" s="5">
        <v>74</v>
      </c>
      <c r="H7968" s="32">
        <v>4.0540540540540002</v>
      </c>
      <c r="I7968" s="28">
        <v>78.378378378378002</v>
      </c>
      <c r="J7968" s="33">
        <v>17.567567567567998</v>
      </c>
      <c r="K7968" s="62">
        <v>0</v>
      </c>
    </row>
    <row r="7969" spans="2:11" x14ac:dyDescent="0.2">
      <c r="D7969" s="175"/>
      <c r="E7969" s="4" t="s">
        <v>41</v>
      </c>
      <c r="F7969" s="6"/>
      <c r="G7969" s="5">
        <v>96</v>
      </c>
      <c r="H7969" s="32">
        <v>2.083333333333</v>
      </c>
      <c r="I7969" s="12">
        <v>66.666666666666998</v>
      </c>
      <c r="J7969" s="28">
        <v>31.25</v>
      </c>
      <c r="K7969" s="62">
        <v>0</v>
      </c>
    </row>
    <row r="7970" spans="2:11" x14ac:dyDescent="0.2">
      <c r="D7970" s="175"/>
      <c r="E7970" s="4" t="s">
        <v>42</v>
      </c>
      <c r="F7970" s="6"/>
      <c r="G7970" s="5">
        <v>97</v>
      </c>
      <c r="H7970" s="32">
        <v>6.1855670103089997</v>
      </c>
      <c r="I7970" s="12">
        <v>69.072164948454002</v>
      </c>
      <c r="J7970" s="12">
        <v>22.680412371134</v>
      </c>
      <c r="K7970" s="34">
        <v>2.0618556701030002</v>
      </c>
    </row>
    <row r="7971" spans="2:11" x14ac:dyDescent="0.2">
      <c r="D7971" s="175"/>
      <c r="E7971" s="4" t="s">
        <v>43</v>
      </c>
      <c r="F7971" s="6"/>
      <c r="G7971" s="5">
        <v>103</v>
      </c>
      <c r="H7971" s="32">
        <v>1.9417475728160001</v>
      </c>
      <c r="I7971" s="12">
        <v>69.902912621358993</v>
      </c>
      <c r="J7971" s="12">
        <v>26.213592233010001</v>
      </c>
      <c r="K7971" s="34">
        <v>1.9417475728160001</v>
      </c>
    </row>
    <row r="7972" spans="2:11" x14ac:dyDescent="0.2">
      <c r="D7972" s="175"/>
      <c r="E7972" s="4" t="s">
        <v>44</v>
      </c>
      <c r="F7972" s="6"/>
      <c r="G7972" s="5">
        <v>109</v>
      </c>
      <c r="H7972" s="32">
        <v>6.4220183486240003</v>
      </c>
      <c r="I7972" s="33">
        <v>63.302752293578003</v>
      </c>
      <c r="J7972" s="12">
        <v>25.688073394494999</v>
      </c>
      <c r="K7972" s="34">
        <v>4.5871559633030001</v>
      </c>
    </row>
    <row r="7973" spans="2:11" x14ac:dyDescent="0.2">
      <c r="D7973" s="176"/>
      <c r="E7973" s="59" t="s">
        <v>45</v>
      </c>
      <c r="F7973" s="60"/>
      <c r="G7973" s="56">
        <v>87</v>
      </c>
      <c r="H7973" s="83">
        <v>5.7471264367819996</v>
      </c>
      <c r="I7973" s="95">
        <v>62.068965517240997</v>
      </c>
      <c r="J7973" s="47">
        <v>24.137931034483</v>
      </c>
      <c r="K7973" s="112">
        <v>8.0459770114939992</v>
      </c>
    </row>
    <row r="7975" spans="2:11" x14ac:dyDescent="0.2">
      <c r="B7975" s="43" t="str">
        <f xml:space="preserve"> HYPERLINK("#'目次'!B295", "[289]")</f>
        <v>[289]</v>
      </c>
      <c r="C7975" s="31" t="s">
        <v>515</v>
      </c>
    </row>
    <row r="7979" spans="2:11" x14ac:dyDescent="0.2">
      <c r="D7979" s="177"/>
      <c r="E7979" s="178"/>
      <c r="F7979" s="178"/>
      <c r="G7979" s="40" t="s">
        <v>14</v>
      </c>
      <c r="H7979" s="42" t="s">
        <v>492</v>
      </c>
      <c r="I7979" s="15" t="s">
        <v>493</v>
      </c>
      <c r="J7979" s="15" t="s">
        <v>494</v>
      </c>
      <c r="K7979" s="44" t="s">
        <v>17</v>
      </c>
    </row>
    <row r="7980" spans="2:11" x14ac:dyDescent="0.2">
      <c r="D7980" s="179"/>
      <c r="E7980" s="180"/>
      <c r="F7980" s="180"/>
      <c r="G7980" s="39"/>
      <c r="H7980" s="41"/>
      <c r="I7980" s="14"/>
      <c r="J7980" s="14"/>
      <c r="K7980" s="38"/>
    </row>
    <row r="7981" spans="2:11" x14ac:dyDescent="0.2">
      <c r="D7981" s="58"/>
      <c r="E7981" s="53" t="s">
        <v>14</v>
      </c>
      <c r="F7981" s="52"/>
      <c r="G7981" s="37">
        <v>1222</v>
      </c>
      <c r="H7981" s="24">
        <v>7.2013093289689998</v>
      </c>
      <c r="I7981" s="24">
        <v>68.003273322422004</v>
      </c>
      <c r="J7981" s="24">
        <v>22.831423895254002</v>
      </c>
      <c r="K7981" s="68">
        <v>1.9639934533550001</v>
      </c>
    </row>
    <row r="7982" spans="2:11" x14ac:dyDescent="0.2">
      <c r="D7982" s="174" t="s">
        <v>18</v>
      </c>
      <c r="E7982" s="20" t="s">
        <v>19</v>
      </c>
      <c r="F7982" s="22"/>
      <c r="G7982" s="21">
        <v>57</v>
      </c>
      <c r="H7982" s="51">
        <v>3.508771929825</v>
      </c>
      <c r="I7982" s="88">
        <v>77.192982456140001</v>
      </c>
      <c r="J7982" s="78">
        <v>15.789473684211</v>
      </c>
      <c r="K7982" s="50">
        <v>3.508771929825</v>
      </c>
    </row>
    <row r="7983" spans="2:11" x14ac:dyDescent="0.2">
      <c r="D7983" s="175"/>
      <c r="E7983" s="4" t="s">
        <v>20</v>
      </c>
      <c r="F7983" s="6"/>
      <c r="G7983" s="5">
        <v>84</v>
      </c>
      <c r="H7983" s="32">
        <v>9.5238095238099998</v>
      </c>
      <c r="I7983" s="12">
        <v>65.476190476189998</v>
      </c>
      <c r="J7983" s="12">
        <v>22.619047619048001</v>
      </c>
      <c r="K7983" s="34">
        <v>2.3809523809519999</v>
      </c>
    </row>
    <row r="7984" spans="2:11" x14ac:dyDescent="0.2">
      <c r="D7984" s="175"/>
      <c r="E7984" s="4" t="s">
        <v>21</v>
      </c>
      <c r="F7984" s="6"/>
      <c r="G7984" s="5">
        <v>487</v>
      </c>
      <c r="H7984" s="32">
        <v>7.5975359342919999</v>
      </c>
      <c r="I7984" s="12">
        <v>66.940451745380003</v>
      </c>
      <c r="J7984" s="12">
        <v>23.613963039013999</v>
      </c>
      <c r="K7984" s="34">
        <v>1.8480492813139999</v>
      </c>
    </row>
    <row r="7985" spans="4:11" x14ac:dyDescent="0.2">
      <c r="D7985" s="175"/>
      <c r="E7985" s="4" t="s">
        <v>22</v>
      </c>
      <c r="F7985" s="6"/>
      <c r="G7985" s="5">
        <v>35</v>
      </c>
      <c r="H7985" s="32">
        <v>2.8571428571430002</v>
      </c>
      <c r="I7985" s="61">
        <v>57.142857142856997</v>
      </c>
      <c r="J7985" s="28">
        <v>31.428571428571001</v>
      </c>
      <c r="K7985" s="97">
        <v>8.5714285714289993</v>
      </c>
    </row>
    <row r="7986" spans="4:11" x14ac:dyDescent="0.2">
      <c r="D7986" s="175"/>
      <c r="E7986" s="4" t="s">
        <v>23</v>
      </c>
      <c r="F7986" s="6"/>
      <c r="G7986" s="5">
        <v>143</v>
      </c>
      <c r="H7986" s="32">
        <v>4.1958041958040004</v>
      </c>
      <c r="I7986" s="28">
        <v>73.426573426573</v>
      </c>
      <c r="J7986" s="12">
        <v>20.979020979021001</v>
      </c>
      <c r="K7986" s="34">
        <v>1.398601398601</v>
      </c>
    </row>
    <row r="7987" spans="4:11" x14ac:dyDescent="0.2">
      <c r="D7987" s="175"/>
      <c r="E7987" s="4" t="s">
        <v>24</v>
      </c>
      <c r="F7987" s="6"/>
      <c r="G7987" s="5">
        <v>187</v>
      </c>
      <c r="H7987" s="32">
        <v>10.160427807487</v>
      </c>
      <c r="I7987" s="12">
        <v>63.636363636364003</v>
      </c>
      <c r="J7987" s="12">
        <v>25.133689839572</v>
      </c>
      <c r="K7987" s="34">
        <v>1.069518716578</v>
      </c>
    </row>
    <row r="7988" spans="4:11" x14ac:dyDescent="0.2">
      <c r="D7988" s="175"/>
      <c r="E7988" s="4" t="s">
        <v>25</v>
      </c>
      <c r="F7988" s="6"/>
      <c r="G7988" s="5">
        <v>71</v>
      </c>
      <c r="H7988" s="32">
        <v>7.0422535211269999</v>
      </c>
      <c r="I7988" s="12">
        <v>70.422535211267999</v>
      </c>
      <c r="J7988" s="12">
        <v>21.12676056338</v>
      </c>
      <c r="K7988" s="34">
        <v>1.4084507042250001</v>
      </c>
    </row>
    <row r="7989" spans="4:11" x14ac:dyDescent="0.2">
      <c r="D7989" s="175"/>
      <c r="E7989" s="4" t="s">
        <v>26</v>
      </c>
      <c r="F7989" s="6"/>
      <c r="G7989" s="5">
        <v>30</v>
      </c>
      <c r="H7989" s="32">
        <v>10</v>
      </c>
      <c r="I7989" s="12">
        <v>70</v>
      </c>
      <c r="J7989" s="33">
        <v>16.666666666666998</v>
      </c>
      <c r="K7989" s="34">
        <v>3.333333333333</v>
      </c>
    </row>
    <row r="7990" spans="4:11" x14ac:dyDescent="0.2">
      <c r="D7990" s="175"/>
      <c r="E7990" s="4" t="s">
        <v>27</v>
      </c>
      <c r="F7990" s="6"/>
      <c r="G7990" s="5">
        <v>70</v>
      </c>
      <c r="H7990" s="32">
        <v>5.7142857142860004</v>
      </c>
      <c r="I7990" s="12">
        <v>68.571428571428996</v>
      </c>
      <c r="J7990" s="12">
        <v>24.285714285714</v>
      </c>
      <c r="K7990" s="34">
        <v>1.4285714285710001</v>
      </c>
    </row>
    <row r="7991" spans="4:11" x14ac:dyDescent="0.2">
      <c r="D7991" s="175"/>
      <c r="E7991" s="4" t="s">
        <v>28</v>
      </c>
      <c r="F7991" s="6"/>
      <c r="G7991" s="5">
        <v>51</v>
      </c>
      <c r="H7991" s="32">
        <v>5.8823529411760003</v>
      </c>
      <c r="I7991" s="28">
        <v>76.470588235294002</v>
      </c>
      <c r="J7991" s="33">
        <v>15.686274509804001</v>
      </c>
      <c r="K7991" s="34">
        <v>1.9607843137250001</v>
      </c>
    </row>
    <row r="7992" spans="4:11" x14ac:dyDescent="0.2">
      <c r="D7992" s="175"/>
      <c r="E7992" s="4" t="s">
        <v>29</v>
      </c>
      <c r="F7992" s="6"/>
      <c r="G7992" s="5">
        <v>7</v>
      </c>
      <c r="H7992" s="133">
        <v>0</v>
      </c>
      <c r="I7992" s="61">
        <v>57.142857142856997</v>
      </c>
      <c r="J7992" s="49">
        <v>42.857142857143003</v>
      </c>
      <c r="K7992" s="62">
        <v>0</v>
      </c>
    </row>
    <row r="7993" spans="4:11" x14ac:dyDescent="0.2">
      <c r="D7993" s="174" t="s">
        <v>30</v>
      </c>
      <c r="E7993" s="20" t="s">
        <v>31</v>
      </c>
      <c r="F7993" s="22"/>
      <c r="G7993" s="21">
        <v>393</v>
      </c>
      <c r="H7993" s="51">
        <v>8.3969465648850008</v>
      </c>
      <c r="I7993" s="19">
        <v>66.412213740458</v>
      </c>
      <c r="J7993" s="19">
        <v>23.664122137404998</v>
      </c>
      <c r="K7993" s="50">
        <v>1.526717557252</v>
      </c>
    </row>
    <row r="7994" spans="4:11" x14ac:dyDescent="0.2">
      <c r="D7994" s="175"/>
      <c r="E7994" s="4" t="s">
        <v>32</v>
      </c>
      <c r="F7994" s="6"/>
      <c r="G7994" s="5">
        <v>352</v>
      </c>
      <c r="H7994" s="32">
        <v>7.6704545454549997</v>
      </c>
      <c r="I7994" s="12">
        <v>67.613636363636004</v>
      </c>
      <c r="J7994" s="12">
        <v>23.011363636363999</v>
      </c>
      <c r="K7994" s="34">
        <v>1.7045454545450001</v>
      </c>
    </row>
    <row r="7995" spans="4:11" x14ac:dyDescent="0.2">
      <c r="D7995" s="175"/>
      <c r="E7995" s="4" t="s">
        <v>33</v>
      </c>
      <c r="F7995" s="6"/>
      <c r="G7995" s="5">
        <v>388</v>
      </c>
      <c r="H7995" s="32">
        <v>5.9278350515460003</v>
      </c>
      <c r="I7995" s="12">
        <v>68.041237113402005</v>
      </c>
      <c r="J7995" s="12">
        <v>23.711340206186001</v>
      </c>
      <c r="K7995" s="34">
        <v>2.319587628866</v>
      </c>
    </row>
    <row r="7996" spans="4:11" x14ac:dyDescent="0.2">
      <c r="D7996" s="175"/>
      <c r="E7996" s="4" t="s">
        <v>34</v>
      </c>
      <c r="F7996" s="6"/>
      <c r="G7996" s="5">
        <v>89</v>
      </c>
      <c r="H7996" s="32">
        <v>5.61797752809</v>
      </c>
      <c r="I7996" s="28">
        <v>76.404494382021994</v>
      </c>
      <c r="J7996" s="33">
        <v>14.606741573034</v>
      </c>
      <c r="K7996" s="34">
        <v>3.3707865168539999</v>
      </c>
    </row>
    <row r="7997" spans="4:11" x14ac:dyDescent="0.2">
      <c r="D7997" s="174" t="s">
        <v>35</v>
      </c>
      <c r="E7997" s="20" t="s">
        <v>36</v>
      </c>
      <c r="F7997" s="22"/>
      <c r="G7997" s="21">
        <v>629</v>
      </c>
      <c r="H7997" s="51">
        <v>7.9491255961840004</v>
      </c>
      <c r="I7997" s="19">
        <v>68.521462639109998</v>
      </c>
      <c r="J7997" s="19">
        <v>22.098569157393001</v>
      </c>
      <c r="K7997" s="50">
        <v>1.4308426073130001</v>
      </c>
    </row>
    <row r="7998" spans="4:11" x14ac:dyDescent="0.2">
      <c r="D7998" s="175"/>
      <c r="E7998" s="4" t="s">
        <v>37</v>
      </c>
      <c r="F7998" s="6"/>
      <c r="G7998" s="5">
        <v>593</v>
      </c>
      <c r="H7998" s="32">
        <v>6.4080944350760003</v>
      </c>
      <c r="I7998" s="12">
        <v>67.453625632378007</v>
      </c>
      <c r="J7998" s="12">
        <v>23.608768971332001</v>
      </c>
      <c r="K7998" s="34">
        <v>2.5295109612140001</v>
      </c>
    </row>
    <row r="7999" spans="4:11" x14ac:dyDescent="0.2">
      <c r="D7999" s="174" t="s">
        <v>38</v>
      </c>
      <c r="E7999" s="20" t="s">
        <v>39</v>
      </c>
      <c r="F7999" s="22"/>
      <c r="G7999" s="21">
        <v>64</v>
      </c>
      <c r="H7999" s="51">
        <v>7.8125</v>
      </c>
      <c r="I7999" s="88">
        <v>75</v>
      </c>
      <c r="J7999" s="78">
        <v>15.625</v>
      </c>
      <c r="K7999" s="50">
        <v>1.5625</v>
      </c>
    </row>
    <row r="8000" spans="4:11" x14ac:dyDescent="0.2">
      <c r="D8000" s="175"/>
      <c r="E8000" s="4" t="s">
        <v>40</v>
      </c>
      <c r="F8000" s="6"/>
      <c r="G8000" s="5">
        <v>147</v>
      </c>
      <c r="H8000" s="32">
        <v>7.4829931972789998</v>
      </c>
      <c r="I8000" s="12">
        <v>69.387755102040998</v>
      </c>
      <c r="J8000" s="12">
        <v>23.129251700680001</v>
      </c>
      <c r="K8000" s="62">
        <v>0</v>
      </c>
    </row>
    <row r="8001" spans="2:11" x14ac:dyDescent="0.2">
      <c r="D8001" s="175"/>
      <c r="E8001" s="4" t="s">
        <v>41</v>
      </c>
      <c r="F8001" s="6"/>
      <c r="G8001" s="5">
        <v>204</v>
      </c>
      <c r="H8001" s="32">
        <v>3.9215686274510002</v>
      </c>
      <c r="I8001" s="12">
        <v>65.686274509803994</v>
      </c>
      <c r="J8001" s="28">
        <v>28.921568627450998</v>
      </c>
      <c r="K8001" s="34">
        <v>1.4705882352940001</v>
      </c>
    </row>
    <row r="8002" spans="2:11" x14ac:dyDescent="0.2">
      <c r="D8002" s="175"/>
      <c r="E8002" s="4" t="s">
        <v>42</v>
      </c>
      <c r="F8002" s="6"/>
      <c r="G8002" s="5">
        <v>210</v>
      </c>
      <c r="H8002" s="32">
        <v>7.1428571428570002</v>
      </c>
      <c r="I8002" s="12">
        <v>70</v>
      </c>
      <c r="J8002" s="12">
        <v>21.428571428571001</v>
      </c>
      <c r="K8002" s="34">
        <v>1.4285714285710001</v>
      </c>
    </row>
    <row r="8003" spans="2:11" x14ac:dyDescent="0.2">
      <c r="D8003" s="175"/>
      <c r="E8003" s="4" t="s">
        <v>43</v>
      </c>
      <c r="F8003" s="6"/>
      <c r="G8003" s="5">
        <v>204</v>
      </c>
      <c r="H8003" s="32">
        <v>4.9019607843140003</v>
      </c>
      <c r="I8003" s="12">
        <v>69.117647058824005</v>
      </c>
      <c r="J8003" s="12">
        <v>25</v>
      </c>
      <c r="K8003" s="34">
        <v>0.98039215686299996</v>
      </c>
    </row>
    <row r="8004" spans="2:11" x14ac:dyDescent="0.2">
      <c r="D8004" s="175"/>
      <c r="E8004" s="4" t="s">
        <v>44</v>
      </c>
      <c r="F8004" s="6"/>
      <c r="G8004" s="5">
        <v>223</v>
      </c>
      <c r="H8004" s="32">
        <v>9.4170403587439999</v>
      </c>
      <c r="I8004" s="12">
        <v>66.816143497758006</v>
      </c>
      <c r="J8004" s="12">
        <v>21.52466367713</v>
      </c>
      <c r="K8004" s="34">
        <v>2.2421524663680001</v>
      </c>
    </row>
    <row r="8005" spans="2:11" x14ac:dyDescent="0.2">
      <c r="D8005" s="176"/>
      <c r="E8005" s="59" t="s">
        <v>45</v>
      </c>
      <c r="F8005" s="60"/>
      <c r="G8005" s="56">
        <v>170</v>
      </c>
      <c r="H8005" s="83">
        <v>10.588235294118</v>
      </c>
      <c r="I8005" s="47">
        <v>64.705882352941003</v>
      </c>
      <c r="J8005" s="47">
        <v>18.823529411765001</v>
      </c>
      <c r="K8005" s="85">
        <v>5.8823529411760003</v>
      </c>
    </row>
    <row r="8007" spans="2:11" x14ac:dyDescent="0.2">
      <c r="B8007" s="43" t="str">
        <f xml:space="preserve"> HYPERLINK("#'目次'!B296", "[290]")</f>
        <v>[290]</v>
      </c>
      <c r="C8007" s="31" t="s">
        <v>515</v>
      </c>
    </row>
    <row r="8011" spans="2:11" x14ac:dyDescent="0.2">
      <c r="D8011" s="177"/>
      <c r="E8011" s="178"/>
      <c r="F8011" s="178"/>
      <c r="G8011" s="40" t="s">
        <v>14</v>
      </c>
      <c r="H8011" s="42" t="s">
        <v>492</v>
      </c>
      <c r="I8011" s="15" t="s">
        <v>493</v>
      </c>
      <c r="J8011" s="15" t="s">
        <v>494</v>
      </c>
      <c r="K8011" s="44" t="s">
        <v>17</v>
      </c>
    </row>
    <row r="8012" spans="2:11" x14ac:dyDescent="0.2">
      <c r="D8012" s="179"/>
      <c r="E8012" s="180"/>
      <c r="F8012" s="180"/>
      <c r="G8012" s="39"/>
      <c r="H8012" s="41"/>
      <c r="I8012" s="14"/>
      <c r="J8012" s="14"/>
      <c r="K8012" s="38"/>
    </row>
    <row r="8013" spans="2:11" x14ac:dyDescent="0.2">
      <c r="D8013" s="58"/>
      <c r="E8013" s="53" t="s">
        <v>14</v>
      </c>
      <c r="F8013" s="52"/>
      <c r="G8013" s="37">
        <v>1222</v>
      </c>
      <c r="H8013" s="24">
        <v>7.2013093289689998</v>
      </c>
      <c r="I8013" s="24">
        <v>68.003273322422004</v>
      </c>
      <c r="J8013" s="24">
        <v>22.831423895254002</v>
      </c>
      <c r="K8013" s="68">
        <v>1.9639934533550001</v>
      </c>
    </row>
    <row r="8014" spans="2:11" x14ac:dyDescent="0.2">
      <c r="D8014" s="174" t="s">
        <v>52</v>
      </c>
      <c r="E8014" s="20" t="s">
        <v>53</v>
      </c>
      <c r="F8014" s="22"/>
      <c r="G8014" s="21">
        <v>15</v>
      </c>
      <c r="H8014" s="143">
        <v>0</v>
      </c>
      <c r="I8014" s="105">
        <v>80</v>
      </c>
      <c r="J8014" s="19">
        <v>20</v>
      </c>
      <c r="K8014" s="100">
        <v>0</v>
      </c>
    </row>
    <row r="8015" spans="2:11" ht="24" x14ac:dyDescent="0.2">
      <c r="D8015" s="175"/>
      <c r="E8015" s="4" t="s">
        <v>54</v>
      </c>
      <c r="F8015" s="6"/>
      <c r="G8015" s="5">
        <v>122</v>
      </c>
      <c r="H8015" s="32">
        <v>11.475409836066</v>
      </c>
      <c r="I8015" s="12">
        <v>72.950819672131004</v>
      </c>
      <c r="J8015" s="33">
        <v>14.754098360656</v>
      </c>
      <c r="K8015" s="34">
        <v>0.81967213114799997</v>
      </c>
    </row>
    <row r="8016" spans="2:11" x14ac:dyDescent="0.2">
      <c r="D8016" s="175"/>
      <c r="E8016" s="4" t="s">
        <v>55</v>
      </c>
      <c r="F8016" s="6"/>
      <c r="G8016" s="5">
        <v>43</v>
      </c>
      <c r="H8016" s="32">
        <v>4.6511627906979998</v>
      </c>
      <c r="I8016" s="12">
        <v>69.767441860464999</v>
      </c>
      <c r="J8016" s="12">
        <v>25.581395348836999</v>
      </c>
      <c r="K8016" s="62">
        <v>0</v>
      </c>
    </row>
    <row r="8017" spans="4:11" x14ac:dyDescent="0.2">
      <c r="D8017" s="175"/>
      <c r="E8017" s="4" t="s">
        <v>56</v>
      </c>
      <c r="F8017" s="6"/>
      <c r="G8017" s="5">
        <v>60</v>
      </c>
      <c r="H8017" s="32">
        <v>3.333333333333</v>
      </c>
      <c r="I8017" s="49">
        <v>78.333333333333002</v>
      </c>
      <c r="J8017" s="12">
        <v>18.333333333333002</v>
      </c>
      <c r="K8017" s="62">
        <v>0</v>
      </c>
    </row>
    <row r="8018" spans="4:11" x14ac:dyDescent="0.2">
      <c r="D8018" s="175"/>
      <c r="E8018" s="4" t="s">
        <v>57</v>
      </c>
      <c r="F8018" s="6"/>
      <c r="G8018" s="5">
        <v>286</v>
      </c>
      <c r="H8018" s="32">
        <v>7.3426573426569997</v>
      </c>
      <c r="I8018" s="12">
        <v>67.832167832167997</v>
      </c>
      <c r="J8018" s="12">
        <v>24.125874125873999</v>
      </c>
      <c r="K8018" s="34">
        <v>0.69930069930100003</v>
      </c>
    </row>
    <row r="8019" spans="4:11" x14ac:dyDescent="0.2">
      <c r="D8019" s="175"/>
      <c r="E8019" s="4" t="s">
        <v>58</v>
      </c>
      <c r="F8019" s="6"/>
      <c r="G8019" s="5">
        <v>129</v>
      </c>
      <c r="H8019" s="32">
        <v>6.9767441860470001</v>
      </c>
      <c r="I8019" s="12">
        <v>65.891472868216994</v>
      </c>
      <c r="J8019" s="12">
        <v>26.356589147287</v>
      </c>
      <c r="K8019" s="34">
        <v>0.77519379845000003</v>
      </c>
    </row>
    <row r="8020" spans="4:11" x14ac:dyDescent="0.2">
      <c r="D8020" s="175"/>
      <c r="E8020" s="4" t="s">
        <v>59</v>
      </c>
      <c r="F8020" s="6"/>
      <c r="G8020" s="5">
        <v>195</v>
      </c>
      <c r="H8020" s="32">
        <v>7.1794871794870003</v>
      </c>
      <c r="I8020" s="12">
        <v>63.589743589744003</v>
      </c>
      <c r="J8020" s="12">
        <v>25.128205128205</v>
      </c>
      <c r="K8020" s="34">
        <v>4.1025641025640001</v>
      </c>
    </row>
    <row r="8021" spans="4:11" x14ac:dyDescent="0.2">
      <c r="D8021" s="175"/>
      <c r="E8021" s="4" t="s">
        <v>60</v>
      </c>
      <c r="F8021" s="6"/>
      <c r="G8021" s="5">
        <v>176</v>
      </c>
      <c r="H8021" s="32">
        <v>7.9545454545450003</v>
      </c>
      <c r="I8021" s="33">
        <v>61.931818181818002</v>
      </c>
      <c r="J8021" s="12">
        <v>27.272727272727</v>
      </c>
      <c r="K8021" s="34">
        <v>2.8409090909089998</v>
      </c>
    </row>
    <row r="8022" spans="4:11" x14ac:dyDescent="0.2">
      <c r="D8022" s="175"/>
      <c r="E8022" s="4" t="s">
        <v>61</v>
      </c>
      <c r="F8022" s="6"/>
      <c r="G8022" s="5">
        <v>78</v>
      </c>
      <c r="H8022" s="32">
        <v>7.6923076923079998</v>
      </c>
      <c r="I8022" s="28">
        <v>75.641025641026005</v>
      </c>
      <c r="J8022" s="33">
        <v>15.384615384615</v>
      </c>
      <c r="K8022" s="34">
        <v>1.2820512820509999</v>
      </c>
    </row>
    <row r="8023" spans="4:11" x14ac:dyDescent="0.2">
      <c r="D8023" s="175"/>
      <c r="E8023" s="4" t="s">
        <v>62</v>
      </c>
      <c r="F8023" s="6"/>
      <c r="G8023" s="5">
        <v>113</v>
      </c>
      <c r="H8023" s="32">
        <v>4.424778761062</v>
      </c>
      <c r="I8023" s="12">
        <v>70.796460176991005</v>
      </c>
      <c r="J8023" s="12">
        <v>21.238938053097002</v>
      </c>
      <c r="K8023" s="34">
        <v>3.53982300885</v>
      </c>
    </row>
    <row r="8024" spans="4:11" x14ac:dyDescent="0.2">
      <c r="D8024" s="174" t="s">
        <v>63</v>
      </c>
      <c r="E8024" s="20" t="s">
        <v>64</v>
      </c>
      <c r="F8024" s="22"/>
      <c r="G8024" s="21">
        <v>234</v>
      </c>
      <c r="H8024" s="51">
        <v>8.5470085470089998</v>
      </c>
      <c r="I8024" s="78">
        <v>61.965811965812001</v>
      </c>
      <c r="J8024" s="19">
        <v>26.923076923077002</v>
      </c>
      <c r="K8024" s="50">
        <v>2.564102564103</v>
      </c>
    </row>
    <row r="8025" spans="4:11" x14ac:dyDescent="0.2">
      <c r="D8025" s="175"/>
      <c r="E8025" s="4" t="s">
        <v>65</v>
      </c>
      <c r="F8025" s="6"/>
      <c r="G8025" s="5">
        <v>172</v>
      </c>
      <c r="H8025" s="32">
        <v>10.465116279069999</v>
      </c>
      <c r="I8025" s="33">
        <v>62.790697674419</v>
      </c>
      <c r="J8025" s="12">
        <v>22.093023255814</v>
      </c>
      <c r="K8025" s="34">
        <v>4.6511627906979998</v>
      </c>
    </row>
    <row r="8026" spans="4:11" x14ac:dyDescent="0.2">
      <c r="D8026" s="175"/>
      <c r="E8026" s="4" t="s">
        <v>66</v>
      </c>
      <c r="F8026" s="6"/>
      <c r="G8026" s="5">
        <v>165</v>
      </c>
      <c r="H8026" s="32">
        <v>6.666666666667</v>
      </c>
      <c r="I8026" s="12">
        <v>72.121212121211997</v>
      </c>
      <c r="J8026" s="12">
        <v>19.393939393939</v>
      </c>
      <c r="K8026" s="34">
        <v>1.818181818182</v>
      </c>
    </row>
    <row r="8027" spans="4:11" x14ac:dyDescent="0.2">
      <c r="D8027" s="175"/>
      <c r="E8027" s="4" t="s">
        <v>67</v>
      </c>
      <c r="F8027" s="6"/>
      <c r="G8027" s="5">
        <v>158</v>
      </c>
      <c r="H8027" s="32">
        <v>6.3291139240509997</v>
      </c>
      <c r="I8027" s="12">
        <v>70.253164556962005</v>
      </c>
      <c r="J8027" s="12">
        <v>23.417721518987001</v>
      </c>
      <c r="K8027" s="62">
        <v>0</v>
      </c>
    </row>
    <row r="8028" spans="4:11" x14ac:dyDescent="0.2">
      <c r="D8028" s="175"/>
      <c r="E8028" s="4" t="s">
        <v>68</v>
      </c>
      <c r="F8028" s="6"/>
      <c r="G8028" s="5">
        <v>112</v>
      </c>
      <c r="H8028" s="32">
        <v>5.3571428571429998</v>
      </c>
      <c r="I8028" s="28">
        <v>75.892857142856997</v>
      </c>
      <c r="J8028" s="33">
        <v>16.964285714286</v>
      </c>
      <c r="K8028" s="34">
        <v>1.785714285714</v>
      </c>
    </row>
    <row r="8029" spans="4:11" x14ac:dyDescent="0.2">
      <c r="D8029" s="175"/>
      <c r="E8029" s="4" t="s">
        <v>69</v>
      </c>
      <c r="F8029" s="6"/>
      <c r="G8029" s="5">
        <v>92</v>
      </c>
      <c r="H8029" s="32">
        <v>7.6086956521740001</v>
      </c>
      <c r="I8029" s="12">
        <v>65.217391304347998</v>
      </c>
      <c r="J8029" s="12">
        <v>26.086956521739001</v>
      </c>
      <c r="K8029" s="34">
        <v>1.086956521739</v>
      </c>
    </row>
    <row r="8030" spans="4:11" x14ac:dyDescent="0.2">
      <c r="D8030" s="175"/>
      <c r="E8030" s="4" t="s">
        <v>70</v>
      </c>
      <c r="F8030" s="6"/>
      <c r="G8030" s="5">
        <v>131</v>
      </c>
      <c r="H8030" s="32">
        <v>6.8702290076340002</v>
      </c>
      <c r="I8030" s="12">
        <v>66.412213740458</v>
      </c>
      <c r="J8030" s="12">
        <v>26.717557251908001</v>
      </c>
      <c r="K8030" s="62">
        <v>0</v>
      </c>
    </row>
    <row r="8031" spans="4:11" x14ac:dyDescent="0.2">
      <c r="D8031" s="175"/>
      <c r="E8031" s="4" t="s">
        <v>71</v>
      </c>
      <c r="F8031" s="6"/>
      <c r="G8031" s="5">
        <v>71</v>
      </c>
      <c r="H8031" s="32">
        <v>2.8169014084509998</v>
      </c>
      <c r="I8031" s="28">
        <v>76.056338028168994</v>
      </c>
      <c r="J8031" s="12">
        <v>19.718309859154999</v>
      </c>
      <c r="K8031" s="34">
        <v>1.4084507042250001</v>
      </c>
    </row>
    <row r="8032" spans="4:11" x14ac:dyDescent="0.2">
      <c r="D8032" s="176"/>
      <c r="E8032" s="59" t="s">
        <v>72</v>
      </c>
      <c r="F8032" s="60"/>
      <c r="G8032" s="56">
        <v>70</v>
      </c>
      <c r="H8032" s="83">
        <v>2.8571428571430002</v>
      </c>
      <c r="I8032" s="47">
        <v>72.857142857143003</v>
      </c>
      <c r="J8032" s="47">
        <v>24.285714285714</v>
      </c>
      <c r="K8032" s="125">
        <v>0</v>
      </c>
    </row>
    <row r="8034" spans="2:11" x14ac:dyDescent="0.2">
      <c r="B8034" s="43" t="str">
        <f xml:space="preserve"> HYPERLINK("#'目次'!B297", "[291]")</f>
        <v>[291]</v>
      </c>
      <c r="C8034" s="31" t="s">
        <v>515</v>
      </c>
    </row>
    <row r="8037" spans="2:11" x14ac:dyDescent="0.2">
      <c r="C8037" s="31" t="s">
        <v>75</v>
      </c>
    </row>
    <row r="8038" spans="2:11" x14ac:dyDescent="0.2">
      <c r="D8038" s="177"/>
      <c r="E8038" s="178"/>
      <c r="F8038" s="178"/>
      <c r="G8038" s="40" t="s">
        <v>14</v>
      </c>
      <c r="H8038" s="42" t="s">
        <v>492</v>
      </c>
      <c r="I8038" s="15" t="s">
        <v>493</v>
      </c>
      <c r="J8038" s="15" t="s">
        <v>494</v>
      </c>
      <c r="K8038" s="44" t="s">
        <v>17</v>
      </c>
    </row>
    <row r="8039" spans="2:11" x14ac:dyDescent="0.2">
      <c r="D8039" s="179"/>
      <c r="E8039" s="180"/>
      <c r="F8039" s="180"/>
      <c r="G8039" s="39"/>
      <c r="H8039" s="41"/>
      <c r="I8039" s="14"/>
      <c r="J8039" s="14"/>
      <c r="K8039" s="38"/>
    </row>
    <row r="8040" spans="2:11" x14ac:dyDescent="0.2">
      <c r="D8040" s="58"/>
      <c r="E8040" s="53" t="s">
        <v>14</v>
      </c>
      <c r="F8040" s="52"/>
      <c r="G8040" s="37">
        <v>1222</v>
      </c>
      <c r="H8040" s="24">
        <v>7.2013093289689998</v>
      </c>
      <c r="I8040" s="24">
        <v>68.003273322422004</v>
      </c>
      <c r="J8040" s="24">
        <v>22.831423895254002</v>
      </c>
      <c r="K8040" s="68">
        <v>1.9639934533550001</v>
      </c>
    </row>
    <row r="8041" spans="2:11" x14ac:dyDescent="0.2">
      <c r="D8041" s="174" t="s">
        <v>36</v>
      </c>
      <c r="E8041" s="20" t="s">
        <v>76</v>
      </c>
      <c r="F8041" s="22"/>
      <c r="G8041" s="21">
        <v>629</v>
      </c>
      <c r="H8041" s="51">
        <v>7.9491255961840004</v>
      </c>
      <c r="I8041" s="19">
        <v>68.521462639109998</v>
      </c>
      <c r="J8041" s="19">
        <v>22.098569157393001</v>
      </c>
      <c r="K8041" s="50">
        <v>1.4308426073130001</v>
      </c>
    </row>
    <row r="8042" spans="2:11" x14ac:dyDescent="0.2">
      <c r="D8042" s="175"/>
      <c r="E8042" s="4" t="s">
        <v>39</v>
      </c>
      <c r="F8042" s="6"/>
      <c r="G8042" s="5">
        <v>37</v>
      </c>
      <c r="H8042" s="32">
        <v>10.810810810811001</v>
      </c>
      <c r="I8042" s="12">
        <v>70.270270270270004</v>
      </c>
      <c r="J8042" s="12">
        <v>18.918918918919001</v>
      </c>
      <c r="K8042" s="62">
        <v>0</v>
      </c>
    </row>
    <row r="8043" spans="2:11" x14ac:dyDescent="0.2">
      <c r="D8043" s="175"/>
      <c r="E8043" s="4" t="s">
        <v>40</v>
      </c>
      <c r="F8043" s="6"/>
      <c r="G8043" s="5">
        <v>73</v>
      </c>
      <c r="H8043" s="32">
        <v>6.8493150684930004</v>
      </c>
      <c r="I8043" s="12">
        <v>65.753424657533998</v>
      </c>
      <c r="J8043" s="12">
        <v>27.397260273973</v>
      </c>
      <c r="K8043" s="62">
        <v>0</v>
      </c>
    </row>
    <row r="8044" spans="2:11" x14ac:dyDescent="0.2">
      <c r="D8044" s="175"/>
      <c r="E8044" s="4" t="s">
        <v>41</v>
      </c>
      <c r="F8044" s="6"/>
      <c r="G8044" s="5">
        <v>108</v>
      </c>
      <c r="H8044" s="32">
        <v>3.7037037037039999</v>
      </c>
      <c r="I8044" s="12">
        <v>66.666666666666998</v>
      </c>
      <c r="J8044" s="12">
        <v>26.851851851852</v>
      </c>
      <c r="K8044" s="34">
        <v>2.7777777777780002</v>
      </c>
    </row>
    <row r="8045" spans="2:11" x14ac:dyDescent="0.2">
      <c r="D8045" s="175"/>
      <c r="E8045" s="4" t="s">
        <v>42</v>
      </c>
      <c r="F8045" s="6"/>
      <c r="G8045" s="5">
        <v>113</v>
      </c>
      <c r="H8045" s="32">
        <v>7.964601769912</v>
      </c>
      <c r="I8045" s="12">
        <v>69.911504424778997</v>
      </c>
      <c r="J8045" s="12">
        <v>21.238938053097002</v>
      </c>
      <c r="K8045" s="34">
        <v>0.88495575221199996</v>
      </c>
    </row>
    <row r="8046" spans="2:11" x14ac:dyDescent="0.2">
      <c r="D8046" s="175"/>
      <c r="E8046" s="4" t="s">
        <v>43</v>
      </c>
      <c r="F8046" s="6"/>
      <c r="G8046" s="5">
        <v>101</v>
      </c>
      <c r="H8046" s="32">
        <v>7.9207920792079998</v>
      </c>
      <c r="I8046" s="12">
        <v>66.336633663366001</v>
      </c>
      <c r="J8046" s="12">
        <v>25.742574257426</v>
      </c>
      <c r="K8046" s="62">
        <v>0</v>
      </c>
    </row>
    <row r="8047" spans="2:11" x14ac:dyDescent="0.2">
      <c r="D8047" s="175"/>
      <c r="E8047" s="4" t="s">
        <v>44</v>
      </c>
      <c r="F8047" s="6"/>
      <c r="G8047" s="5">
        <v>114</v>
      </c>
      <c r="H8047" s="32">
        <v>11.403508771929999</v>
      </c>
      <c r="I8047" s="12">
        <v>70.175438596491006</v>
      </c>
      <c r="J8047" s="33">
        <v>17.543859649123</v>
      </c>
      <c r="K8047" s="34">
        <v>0.87719298245599997</v>
      </c>
    </row>
    <row r="8048" spans="2:11" x14ac:dyDescent="0.2">
      <c r="D8048" s="175"/>
      <c r="E8048" s="4" t="s">
        <v>45</v>
      </c>
      <c r="F8048" s="6"/>
      <c r="G8048" s="5">
        <v>83</v>
      </c>
      <c r="H8048" s="32">
        <v>8.4337349397590007</v>
      </c>
      <c r="I8048" s="12">
        <v>71.084337349397998</v>
      </c>
      <c r="J8048" s="33">
        <v>15.66265060241</v>
      </c>
      <c r="K8048" s="34">
        <v>4.819277108434</v>
      </c>
    </row>
    <row r="8049" spans="2:11" x14ac:dyDescent="0.2">
      <c r="D8049" s="174" t="s">
        <v>37</v>
      </c>
      <c r="E8049" s="20" t="s">
        <v>77</v>
      </c>
      <c r="F8049" s="22"/>
      <c r="G8049" s="21">
        <v>593</v>
      </c>
      <c r="H8049" s="51">
        <v>6.4080944350760003</v>
      </c>
      <c r="I8049" s="19">
        <v>67.453625632378007</v>
      </c>
      <c r="J8049" s="19">
        <v>23.608768971332001</v>
      </c>
      <c r="K8049" s="50">
        <v>2.5295109612140001</v>
      </c>
    </row>
    <row r="8050" spans="2:11" x14ac:dyDescent="0.2">
      <c r="D8050" s="175"/>
      <c r="E8050" s="4" t="s">
        <v>39</v>
      </c>
      <c r="F8050" s="6"/>
      <c r="G8050" s="5">
        <v>27</v>
      </c>
      <c r="H8050" s="32">
        <v>3.7037037037039999</v>
      </c>
      <c r="I8050" s="49">
        <v>81.481481481480998</v>
      </c>
      <c r="J8050" s="61">
        <v>11.111111111111001</v>
      </c>
      <c r="K8050" s="34">
        <v>3.7037037037039999</v>
      </c>
    </row>
    <row r="8051" spans="2:11" x14ac:dyDescent="0.2">
      <c r="D8051" s="175"/>
      <c r="E8051" s="4" t="s">
        <v>40</v>
      </c>
      <c r="F8051" s="6"/>
      <c r="G8051" s="5">
        <v>74</v>
      </c>
      <c r="H8051" s="32">
        <v>8.1081081081080004</v>
      </c>
      <c r="I8051" s="12">
        <v>72.972972972972997</v>
      </c>
      <c r="J8051" s="12">
        <v>18.918918918919001</v>
      </c>
      <c r="K8051" s="62">
        <v>0</v>
      </c>
    </row>
    <row r="8052" spans="2:11" x14ac:dyDescent="0.2">
      <c r="D8052" s="175"/>
      <c r="E8052" s="4" t="s">
        <v>41</v>
      </c>
      <c r="F8052" s="6"/>
      <c r="G8052" s="5">
        <v>96</v>
      </c>
      <c r="H8052" s="32">
        <v>4.166666666667</v>
      </c>
      <c r="I8052" s="12">
        <v>64.583333333333002</v>
      </c>
      <c r="J8052" s="28">
        <v>31.25</v>
      </c>
      <c r="K8052" s="62">
        <v>0</v>
      </c>
    </row>
    <row r="8053" spans="2:11" x14ac:dyDescent="0.2">
      <c r="D8053" s="175"/>
      <c r="E8053" s="4" t="s">
        <v>42</v>
      </c>
      <c r="F8053" s="6"/>
      <c r="G8053" s="5">
        <v>97</v>
      </c>
      <c r="H8053" s="32">
        <v>6.1855670103089997</v>
      </c>
      <c r="I8053" s="12">
        <v>70.103092783505005</v>
      </c>
      <c r="J8053" s="12">
        <v>21.649484536081999</v>
      </c>
      <c r="K8053" s="34">
        <v>2.0618556701030002</v>
      </c>
    </row>
    <row r="8054" spans="2:11" x14ac:dyDescent="0.2">
      <c r="D8054" s="175"/>
      <c r="E8054" s="4" t="s">
        <v>43</v>
      </c>
      <c r="F8054" s="6"/>
      <c r="G8054" s="5">
        <v>103</v>
      </c>
      <c r="H8054" s="77">
        <v>1.9417475728160001</v>
      </c>
      <c r="I8054" s="12">
        <v>71.844660194175006</v>
      </c>
      <c r="J8054" s="12">
        <v>24.271844660193999</v>
      </c>
      <c r="K8054" s="34">
        <v>1.9417475728160001</v>
      </c>
    </row>
    <row r="8055" spans="2:11" x14ac:dyDescent="0.2">
      <c r="D8055" s="175"/>
      <c r="E8055" s="4" t="s">
        <v>44</v>
      </c>
      <c r="F8055" s="6"/>
      <c r="G8055" s="5">
        <v>109</v>
      </c>
      <c r="H8055" s="32">
        <v>7.339449541284</v>
      </c>
      <c r="I8055" s="12">
        <v>63.302752293578003</v>
      </c>
      <c r="J8055" s="12">
        <v>25.688073394494999</v>
      </c>
      <c r="K8055" s="34">
        <v>3.669724770642</v>
      </c>
    </row>
    <row r="8056" spans="2:11" x14ac:dyDescent="0.2">
      <c r="D8056" s="176"/>
      <c r="E8056" s="59" t="s">
        <v>45</v>
      </c>
      <c r="F8056" s="60"/>
      <c r="G8056" s="56">
        <v>87</v>
      </c>
      <c r="H8056" s="132">
        <v>12.64367816092</v>
      </c>
      <c r="I8056" s="95">
        <v>58.620689655172001</v>
      </c>
      <c r="J8056" s="47">
        <v>21.839080459769999</v>
      </c>
      <c r="K8056" s="85">
        <v>6.8965517241379999</v>
      </c>
    </row>
    <row r="8058" spans="2:11" x14ac:dyDescent="0.2">
      <c r="B8058" s="43" t="str">
        <f xml:space="preserve"> HYPERLINK("#'目次'!B298", "[292]")</f>
        <v>[292]</v>
      </c>
      <c r="C8058" s="31" t="s">
        <v>518</v>
      </c>
    </row>
    <row r="8062" spans="2:11" x14ac:dyDescent="0.2">
      <c r="D8062" s="177"/>
      <c r="E8062" s="178"/>
      <c r="F8062" s="178"/>
      <c r="G8062" s="40" t="s">
        <v>14</v>
      </c>
      <c r="H8062" s="42" t="s">
        <v>492</v>
      </c>
      <c r="I8062" s="15" t="s">
        <v>493</v>
      </c>
      <c r="J8062" s="15" t="s">
        <v>494</v>
      </c>
      <c r="K8062" s="44" t="s">
        <v>17</v>
      </c>
    </row>
    <row r="8063" spans="2:11" x14ac:dyDescent="0.2">
      <c r="D8063" s="179"/>
      <c r="E8063" s="180"/>
      <c r="F8063" s="180"/>
      <c r="G8063" s="39"/>
      <c r="H8063" s="41"/>
      <c r="I8063" s="14"/>
      <c r="J8063" s="14"/>
      <c r="K8063" s="38"/>
    </row>
    <row r="8064" spans="2:11" x14ac:dyDescent="0.2">
      <c r="D8064" s="58"/>
      <c r="E8064" s="53" t="s">
        <v>14</v>
      </c>
      <c r="F8064" s="52"/>
      <c r="G8064" s="37">
        <v>1222</v>
      </c>
      <c r="H8064" s="24">
        <v>5.073649754501</v>
      </c>
      <c r="I8064" s="24">
        <v>67.675941080195997</v>
      </c>
      <c r="J8064" s="24">
        <v>25.286415711947999</v>
      </c>
      <c r="K8064" s="68">
        <v>1.9639934533550001</v>
      </c>
    </row>
    <row r="8065" spans="4:11" x14ac:dyDescent="0.2">
      <c r="D8065" s="174" t="s">
        <v>18</v>
      </c>
      <c r="E8065" s="20" t="s">
        <v>19</v>
      </c>
      <c r="F8065" s="22"/>
      <c r="G8065" s="21">
        <v>57</v>
      </c>
      <c r="H8065" s="143">
        <v>0</v>
      </c>
      <c r="I8065" s="88">
        <v>73.684210526315994</v>
      </c>
      <c r="J8065" s="19">
        <v>22.807017543859999</v>
      </c>
      <c r="K8065" s="50">
        <v>3.508771929825</v>
      </c>
    </row>
    <row r="8066" spans="4:11" x14ac:dyDescent="0.2">
      <c r="D8066" s="175"/>
      <c r="E8066" s="4" t="s">
        <v>20</v>
      </c>
      <c r="F8066" s="6"/>
      <c r="G8066" s="5">
        <v>84</v>
      </c>
      <c r="H8066" s="32">
        <v>7.1428571428570002</v>
      </c>
      <c r="I8066" s="12">
        <v>63.095238095238003</v>
      </c>
      <c r="J8066" s="12">
        <v>27.380952380951999</v>
      </c>
      <c r="K8066" s="34">
        <v>2.3809523809519999</v>
      </c>
    </row>
    <row r="8067" spans="4:11" x14ac:dyDescent="0.2">
      <c r="D8067" s="175"/>
      <c r="E8067" s="4" t="s">
        <v>21</v>
      </c>
      <c r="F8067" s="6"/>
      <c r="G8067" s="5">
        <v>487</v>
      </c>
      <c r="H8067" s="32">
        <v>5.5441478439429996</v>
      </c>
      <c r="I8067" s="12">
        <v>66.119096509239995</v>
      </c>
      <c r="J8067" s="12">
        <v>26.283367556468001</v>
      </c>
      <c r="K8067" s="34">
        <v>2.0533880903489998</v>
      </c>
    </row>
    <row r="8068" spans="4:11" x14ac:dyDescent="0.2">
      <c r="D8068" s="175"/>
      <c r="E8068" s="4" t="s">
        <v>22</v>
      </c>
      <c r="F8068" s="6"/>
      <c r="G8068" s="5">
        <v>35</v>
      </c>
      <c r="H8068" s="32">
        <v>8.5714285714289993</v>
      </c>
      <c r="I8068" s="61">
        <v>54.285714285714</v>
      </c>
      <c r="J8068" s="28">
        <v>31.428571428571001</v>
      </c>
      <c r="K8068" s="34">
        <v>5.7142857142860004</v>
      </c>
    </row>
    <row r="8069" spans="4:11" x14ac:dyDescent="0.2">
      <c r="D8069" s="175"/>
      <c r="E8069" s="4" t="s">
        <v>23</v>
      </c>
      <c r="F8069" s="6"/>
      <c r="G8069" s="5">
        <v>143</v>
      </c>
      <c r="H8069" s="32">
        <v>0.69930069930100003</v>
      </c>
      <c r="I8069" s="28">
        <v>74.125874125874006</v>
      </c>
      <c r="J8069" s="12">
        <v>23.776223776224001</v>
      </c>
      <c r="K8069" s="34">
        <v>1.398601398601</v>
      </c>
    </row>
    <row r="8070" spans="4:11" x14ac:dyDescent="0.2">
      <c r="D8070" s="175"/>
      <c r="E8070" s="4" t="s">
        <v>24</v>
      </c>
      <c r="F8070" s="6"/>
      <c r="G8070" s="5">
        <v>187</v>
      </c>
      <c r="H8070" s="32">
        <v>7.4866310160429999</v>
      </c>
      <c r="I8070" s="12">
        <v>67.379679144384994</v>
      </c>
      <c r="J8070" s="12">
        <v>24.064171122994999</v>
      </c>
      <c r="K8070" s="34">
        <v>1.069518716578</v>
      </c>
    </row>
    <row r="8071" spans="4:11" x14ac:dyDescent="0.2">
      <c r="D8071" s="175"/>
      <c r="E8071" s="4" t="s">
        <v>25</v>
      </c>
      <c r="F8071" s="6"/>
      <c r="G8071" s="5">
        <v>71</v>
      </c>
      <c r="H8071" s="32">
        <v>4.2253521126760001</v>
      </c>
      <c r="I8071" s="12">
        <v>70.422535211267999</v>
      </c>
      <c r="J8071" s="12">
        <v>23.943661971830998</v>
      </c>
      <c r="K8071" s="34">
        <v>1.4084507042250001</v>
      </c>
    </row>
    <row r="8072" spans="4:11" x14ac:dyDescent="0.2">
      <c r="D8072" s="175"/>
      <c r="E8072" s="4" t="s">
        <v>26</v>
      </c>
      <c r="F8072" s="6"/>
      <c r="G8072" s="5">
        <v>30</v>
      </c>
      <c r="H8072" s="32">
        <v>3.333333333333</v>
      </c>
      <c r="I8072" s="28">
        <v>76.666666666666998</v>
      </c>
      <c r="J8072" s="33">
        <v>16.666666666666998</v>
      </c>
      <c r="K8072" s="34">
        <v>3.333333333333</v>
      </c>
    </row>
    <row r="8073" spans="4:11" x14ac:dyDescent="0.2">
      <c r="D8073" s="175"/>
      <c r="E8073" s="4" t="s">
        <v>27</v>
      </c>
      <c r="F8073" s="6"/>
      <c r="G8073" s="5">
        <v>70</v>
      </c>
      <c r="H8073" s="32">
        <v>4.2857142857139996</v>
      </c>
      <c r="I8073" s="12">
        <v>65.714285714286007</v>
      </c>
      <c r="J8073" s="12">
        <v>28.571428571428999</v>
      </c>
      <c r="K8073" s="34">
        <v>1.4285714285710001</v>
      </c>
    </row>
    <row r="8074" spans="4:11" x14ac:dyDescent="0.2">
      <c r="D8074" s="175"/>
      <c r="E8074" s="4" t="s">
        <v>28</v>
      </c>
      <c r="F8074" s="6"/>
      <c r="G8074" s="5">
        <v>51</v>
      </c>
      <c r="H8074" s="32">
        <v>7.8431372549020004</v>
      </c>
      <c r="I8074" s="12">
        <v>72.549019607842993</v>
      </c>
      <c r="J8074" s="33">
        <v>17.647058823529001</v>
      </c>
      <c r="K8074" s="34">
        <v>1.9607843137250001</v>
      </c>
    </row>
    <row r="8075" spans="4:11" x14ac:dyDescent="0.2">
      <c r="D8075" s="175"/>
      <c r="E8075" s="4" t="s">
        <v>29</v>
      </c>
      <c r="F8075" s="6"/>
      <c r="G8075" s="5">
        <v>7</v>
      </c>
      <c r="H8075" s="133">
        <v>0</v>
      </c>
      <c r="I8075" s="61">
        <v>42.857142857143003</v>
      </c>
      <c r="J8075" s="49">
        <v>57.142857142856997</v>
      </c>
      <c r="K8075" s="62">
        <v>0</v>
      </c>
    </row>
    <row r="8076" spans="4:11" x14ac:dyDescent="0.2">
      <c r="D8076" s="174" t="s">
        <v>30</v>
      </c>
      <c r="E8076" s="20" t="s">
        <v>31</v>
      </c>
      <c r="F8076" s="22"/>
      <c r="G8076" s="21">
        <v>393</v>
      </c>
      <c r="H8076" s="51">
        <v>5.8524173027990001</v>
      </c>
      <c r="I8076" s="19">
        <v>66.412213740458</v>
      </c>
      <c r="J8076" s="19">
        <v>26.208651399491</v>
      </c>
      <c r="K8076" s="50">
        <v>1.526717557252</v>
      </c>
    </row>
    <row r="8077" spans="4:11" x14ac:dyDescent="0.2">
      <c r="D8077" s="175"/>
      <c r="E8077" s="4" t="s">
        <v>32</v>
      </c>
      <c r="F8077" s="6"/>
      <c r="G8077" s="5">
        <v>352</v>
      </c>
      <c r="H8077" s="32">
        <v>4.5454545454549997</v>
      </c>
      <c r="I8077" s="12">
        <v>70.170454545455001</v>
      </c>
      <c r="J8077" s="12">
        <v>23.579545454544999</v>
      </c>
      <c r="K8077" s="34">
        <v>1.7045454545450001</v>
      </c>
    </row>
    <row r="8078" spans="4:11" x14ac:dyDescent="0.2">
      <c r="D8078" s="175"/>
      <c r="E8078" s="4" t="s">
        <v>33</v>
      </c>
      <c r="F8078" s="6"/>
      <c r="G8078" s="5">
        <v>388</v>
      </c>
      <c r="H8078" s="32">
        <v>4.3814432989689998</v>
      </c>
      <c r="I8078" s="12">
        <v>66.237113402061993</v>
      </c>
      <c r="J8078" s="12">
        <v>27.061855670103</v>
      </c>
      <c r="K8078" s="34">
        <v>2.319587628866</v>
      </c>
    </row>
    <row r="8079" spans="4:11" x14ac:dyDescent="0.2">
      <c r="D8079" s="175"/>
      <c r="E8079" s="4" t="s">
        <v>34</v>
      </c>
      <c r="F8079" s="6"/>
      <c r="G8079" s="5">
        <v>89</v>
      </c>
      <c r="H8079" s="32">
        <v>6.7415730337079998</v>
      </c>
      <c r="I8079" s="12">
        <v>69.662921348314995</v>
      </c>
      <c r="J8079" s="33">
        <v>20.224719101123998</v>
      </c>
      <c r="K8079" s="34">
        <v>3.3707865168539999</v>
      </c>
    </row>
    <row r="8080" spans="4:11" x14ac:dyDescent="0.2">
      <c r="D8080" s="174" t="s">
        <v>35</v>
      </c>
      <c r="E8080" s="20" t="s">
        <v>36</v>
      </c>
      <c r="F8080" s="22"/>
      <c r="G8080" s="21">
        <v>629</v>
      </c>
      <c r="H8080" s="51">
        <v>5.5643879173290003</v>
      </c>
      <c r="I8080" s="19">
        <v>67.567567567568005</v>
      </c>
      <c r="J8080" s="19">
        <v>25.437201907790001</v>
      </c>
      <c r="K8080" s="50">
        <v>1.4308426073130001</v>
      </c>
    </row>
    <row r="8081" spans="2:11" x14ac:dyDescent="0.2">
      <c r="D8081" s="175"/>
      <c r="E8081" s="4" t="s">
        <v>37</v>
      </c>
      <c r="F8081" s="6"/>
      <c r="G8081" s="5">
        <v>593</v>
      </c>
      <c r="H8081" s="32">
        <v>4.5531197301850002</v>
      </c>
      <c r="I8081" s="12">
        <v>67.790893760540001</v>
      </c>
      <c r="J8081" s="12">
        <v>25.126475548060998</v>
      </c>
      <c r="K8081" s="34">
        <v>2.5295109612140001</v>
      </c>
    </row>
    <row r="8082" spans="2:11" x14ac:dyDescent="0.2">
      <c r="D8082" s="174" t="s">
        <v>38</v>
      </c>
      <c r="E8082" s="20" t="s">
        <v>39</v>
      </c>
      <c r="F8082" s="22"/>
      <c r="G8082" s="21">
        <v>64</v>
      </c>
      <c r="H8082" s="51">
        <v>6.25</v>
      </c>
      <c r="I8082" s="88">
        <v>76.5625</v>
      </c>
      <c r="J8082" s="78">
        <v>15.625</v>
      </c>
      <c r="K8082" s="50">
        <v>1.5625</v>
      </c>
    </row>
    <row r="8083" spans="2:11" x14ac:dyDescent="0.2">
      <c r="D8083" s="175"/>
      <c r="E8083" s="4" t="s">
        <v>40</v>
      </c>
      <c r="F8083" s="6"/>
      <c r="G8083" s="5">
        <v>147</v>
      </c>
      <c r="H8083" s="32">
        <v>6.1224489795919999</v>
      </c>
      <c r="I8083" s="12">
        <v>70.068027210883997</v>
      </c>
      <c r="J8083" s="12">
        <v>23.809523809523998</v>
      </c>
      <c r="K8083" s="62">
        <v>0</v>
      </c>
    </row>
    <row r="8084" spans="2:11" x14ac:dyDescent="0.2">
      <c r="D8084" s="175"/>
      <c r="E8084" s="4" t="s">
        <v>41</v>
      </c>
      <c r="F8084" s="6"/>
      <c r="G8084" s="5">
        <v>204</v>
      </c>
      <c r="H8084" s="32">
        <v>1.9607843137250001</v>
      </c>
      <c r="I8084" s="12">
        <v>65.686274509803994</v>
      </c>
      <c r="J8084" s="28">
        <v>30.882352941175998</v>
      </c>
      <c r="K8084" s="34">
        <v>1.4705882352940001</v>
      </c>
    </row>
    <row r="8085" spans="2:11" x14ac:dyDescent="0.2">
      <c r="D8085" s="175"/>
      <c r="E8085" s="4" t="s">
        <v>42</v>
      </c>
      <c r="F8085" s="6"/>
      <c r="G8085" s="5">
        <v>210</v>
      </c>
      <c r="H8085" s="32">
        <v>5.7142857142860004</v>
      </c>
      <c r="I8085" s="12">
        <v>69.047619047618994</v>
      </c>
      <c r="J8085" s="12">
        <v>23.809523809523998</v>
      </c>
      <c r="K8085" s="34">
        <v>1.4285714285710001</v>
      </c>
    </row>
    <row r="8086" spans="2:11" x14ac:dyDescent="0.2">
      <c r="D8086" s="175"/>
      <c r="E8086" s="4" t="s">
        <v>43</v>
      </c>
      <c r="F8086" s="6"/>
      <c r="G8086" s="5">
        <v>204</v>
      </c>
      <c r="H8086" s="32">
        <v>3.9215686274510002</v>
      </c>
      <c r="I8086" s="12">
        <v>69.607843137255003</v>
      </c>
      <c r="J8086" s="12">
        <v>25.490196078431001</v>
      </c>
      <c r="K8086" s="34">
        <v>0.98039215686299996</v>
      </c>
    </row>
    <row r="8087" spans="2:11" x14ac:dyDescent="0.2">
      <c r="D8087" s="175"/>
      <c r="E8087" s="4" t="s">
        <v>44</v>
      </c>
      <c r="F8087" s="6"/>
      <c r="G8087" s="5">
        <v>223</v>
      </c>
      <c r="H8087" s="32">
        <v>6.7264573991030003</v>
      </c>
      <c r="I8087" s="12">
        <v>66.367713004484003</v>
      </c>
      <c r="J8087" s="12">
        <v>24.663677130044999</v>
      </c>
      <c r="K8087" s="34">
        <v>2.2421524663680001</v>
      </c>
    </row>
    <row r="8088" spans="2:11" x14ac:dyDescent="0.2">
      <c r="D8088" s="176"/>
      <c r="E8088" s="59" t="s">
        <v>45</v>
      </c>
      <c r="F8088" s="60"/>
      <c r="G8088" s="56">
        <v>170</v>
      </c>
      <c r="H8088" s="83">
        <v>5.8823529411760003</v>
      </c>
      <c r="I8088" s="95">
        <v>62.352941176470999</v>
      </c>
      <c r="J8088" s="47">
        <v>25.882352941175998</v>
      </c>
      <c r="K8088" s="85">
        <v>5.8823529411760003</v>
      </c>
    </row>
    <row r="8090" spans="2:11" x14ac:dyDescent="0.2">
      <c r="B8090" s="43" t="str">
        <f xml:space="preserve"> HYPERLINK("#'目次'!B299", "[293]")</f>
        <v>[293]</v>
      </c>
      <c r="C8090" s="31" t="s">
        <v>518</v>
      </c>
    </row>
    <row r="8094" spans="2:11" x14ac:dyDescent="0.2">
      <c r="D8094" s="177"/>
      <c r="E8094" s="178"/>
      <c r="F8094" s="178"/>
      <c r="G8094" s="40" t="s">
        <v>14</v>
      </c>
      <c r="H8094" s="42" t="s">
        <v>492</v>
      </c>
      <c r="I8094" s="15" t="s">
        <v>493</v>
      </c>
      <c r="J8094" s="15" t="s">
        <v>494</v>
      </c>
      <c r="K8094" s="44" t="s">
        <v>17</v>
      </c>
    </row>
    <row r="8095" spans="2:11" x14ac:dyDescent="0.2">
      <c r="D8095" s="179"/>
      <c r="E8095" s="180"/>
      <c r="F8095" s="180"/>
      <c r="G8095" s="39"/>
      <c r="H8095" s="41"/>
      <c r="I8095" s="14"/>
      <c r="J8095" s="14"/>
      <c r="K8095" s="38"/>
    </row>
    <row r="8096" spans="2:11" x14ac:dyDescent="0.2">
      <c r="D8096" s="58"/>
      <c r="E8096" s="53" t="s">
        <v>14</v>
      </c>
      <c r="F8096" s="52"/>
      <c r="G8096" s="37">
        <v>1222</v>
      </c>
      <c r="H8096" s="24">
        <v>5.073649754501</v>
      </c>
      <c r="I8096" s="24">
        <v>67.675941080195997</v>
      </c>
      <c r="J8096" s="24">
        <v>25.286415711947999</v>
      </c>
      <c r="K8096" s="68">
        <v>1.9639934533550001</v>
      </c>
    </row>
    <row r="8097" spans="4:11" x14ac:dyDescent="0.2">
      <c r="D8097" s="174" t="s">
        <v>52</v>
      </c>
      <c r="E8097" s="20" t="s">
        <v>53</v>
      </c>
      <c r="F8097" s="22"/>
      <c r="G8097" s="21">
        <v>15</v>
      </c>
      <c r="H8097" s="143">
        <v>0</v>
      </c>
      <c r="I8097" s="88">
        <v>73.333333333333002</v>
      </c>
      <c r="J8097" s="19">
        <v>26.666666666666998</v>
      </c>
      <c r="K8097" s="100">
        <v>0</v>
      </c>
    </row>
    <row r="8098" spans="4:11" ht="24" x14ac:dyDescent="0.2">
      <c r="D8098" s="175"/>
      <c r="E8098" s="4" t="s">
        <v>54</v>
      </c>
      <c r="F8098" s="6"/>
      <c r="G8098" s="5">
        <v>122</v>
      </c>
      <c r="H8098" s="32">
        <v>4.918032786885</v>
      </c>
      <c r="I8098" s="28">
        <v>72.950819672131004</v>
      </c>
      <c r="J8098" s="12">
        <v>21.311475409836</v>
      </c>
      <c r="K8098" s="34">
        <v>0.81967213114799997</v>
      </c>
    </row>
    <row r="8099" spans="4:11" x14ac:dyDescent="0.2">
      <c r="D8099" s="175"/>
      <c r="E8099" s="4" t="s">
        <v>55</v>
      </c>
      <c r="F8099" s="6"/>
      <c r="G8099" s="5">
        <v>43</v>
      </c>
      <c r="H8099" s="32">
        <v>4.6511627906979998</v>
      </c>
      <c r="I8099" s="28">
        <v>74.418604651162994</v>
      </c>
      <c r="J8099" s="12">
        <v>20.930232558139998</v>
      </c>
      <c r="K8099" s="62">
        <v>0</v>
      </c>
    </row>
    <row r="8100" spans="4:11" x14ac:dyDescent="0.2">
      <c r="D8100" s="175"/>
      <c r="E8100" s="4" t="s">
        <v>56</v>
      </c>
      <c r="F8100" s="6"/>
      <c r="G8100" s="5">
        <v>60</v>
      </c>
      <c r="H8100" s="32">
        <v>3.333333333333</v>
      </c>
      <c r="I8100" s="28">
        <v>75</v>
      </c>
      <c r="J8100" s="12">
        <v>21.666666666666998</v>
      </c>
      <c r="K8100" s="62">
        <v>0</v>
      </c>
    </row>
    <row r="8101" spans="4:11" x14ac:dyDescent="0.2">
      <c r="D8101" s="175"/>
      <c r="E8101" s="4" t="s">
        <v>57</v>
      </c>
      <c r="F8101" s="6"/>
      <c r="G8101" s="5">
        <v>286</v>
      </c>
      <c r="H8101" s="32">
        <v>6.2937062937060002</v>
      </c>
      <c r="I8101" s="12">
        <v>66.783216783217</v>
      </c>
      <c r="J8101" s="12">
        <v>26.223776223775999</v>
      </c>
      <c r="K8101" s="34">
        <v>0.69930069930100003</v>
      </c>
    </row>
    <row r="8102" spans="4:11" x14ac:dyDescent="0.2">
      <c r="D8102" s="175"/>
      <c r="E8102" s="4" t="s">
        <v>58</v>
      </c>
      <c r="F8102" s="6"/>
      <c r="G8102" s="5">
        <v>129</v>
      </c>
      <c r="H8102" s="32">
        <v>3.8759689922480001</v>
      </c>
      <c r="I8102" s="12">
        <v>65.891472868216994</v>
      </c>
      <c r="J8102" s="12">
        <v>29.457364341085</v>
      </c>
      <c r="K8102" s="34">
        <v>0.77519379845000003</v>
      </c>
    </row>
    <row r="8103" spans="4:11" x14ac:dyDescent="0.2">
      <c r="D8103" s="175"/>
      <c r="E8103" s="4" t="s">
        <v>59</v>
      </c>
      <c r="F8103" s="6"/>
      <c r="G8103" s="5">
        <v>195</v>
      </c>
      <c r="H8103" s="32">
        <v>5.6410256410260002</v>
      </c>
      <c r="I8103" s="12">
        <v>64.615384615384997</v>
      </c>
      <c r="J8103" s="12">
        <v>25.641025641026001</v>
      </c>
      <c r="K8103" s="34">
        <v>4.1025641025640001</v>
      </c>
    </row>
    <row r="8104" spans="4:11" x14ac:dyDescent="0.2">
      <c r="D8104" s="175"/>
      <c r="E8104" s="4" t="s">
        <v>60</v>
      </c>
      <c r="F8104" s="6"/>
      <c r="G8104" s="5">
        <v>176</v>
      </c>
      <c r="H8104" s="32">
        <v>5.113636363636</v>
      </c>
      <c r="I8104" s="33">
        <v>62.5</v>
      </c>
      <c r="J8104" s="12">
        <v>29.545454545455001</v>
      </c>
      <c r="K8104" s="34">
        <v>2.8409090909089998</v>
      </c>
    </row>
    <row r="8105" spans="4:11" x14ac:dyDescent="0.2">
      <c r="D8105" s="175"/>
      <c r="E8105" s="4" t="s">
        <v>61</v>
      </c>
      <c r="F8105" s="6"/>
      <c r="G8105" s="5">
        <v>78</v>
      </c>
      <c r="H8105" s="32">
        <v>6.4102564102560002</v>
      </c>
      <c r="I8105" s="28">
        <v>76.923076923077005</v>
      </c>
      <c r="J8105" s="33">
        <v>15.384615384615</v>
      </c>
      <c r="K8105" s="34">
        <v>1.2820512820509999</v>
      </c>
    </row>
    <row r="8106" spans="4:11" x14ac:dyDescent="0.2">
      <c r="D8106" s="175"/>
      <c r="E8106" s="4" t="s">
        <v>62</v>
      </c>
      <c r="F8106" s="6"/>
      <c r="G8106" s="5">
        <v>113</v>
      </c>
      <c r="H8106" s="32">
        <v>3.53982300885</v>
      </c>
      <c r="I8106" s="12">
        <v>67.256637168142007</v>
      </c>
      <c r="J8106" s="12">
        <v>25.663716814158999</v>
      </c>
      <c r="K8106" s="34">
        <v>3.53982300885</v>
      </c>
    </row>
    <row r="8107" spans="4:11" x14ac:dyDescent="0.2">
      <c r="D8107" s="174" t="s">
        <v>63</v>
      </c>
      <c r="E8107" s="20" t="s">
        <v>64</v>
      </c>
      <c r="F8107" s="22"/>
      <c r="G8107" s="21">
        <v>234</v>
      </c>
      <c r="H8107" s="51">
        <v>5.5555555555560003</v>
      </c>
      <c r="I8107" s="19">
        <v>63.247863247863002</v>
      </c>
      <c r="J8107" s="19">
        <v>28.632478632479</v>
      </c>
      <c r="K8107" s="50">
        <v>2.564102564103</v>
      </c>
    </row>
    <row r="8108" spans="4:11" x14ac:dyDescent="0.2">
      <c r="D8108" s="175"/>
      <c r="E8108" s="4" t="s">
        <v>65</v>
      </c>
      <c r="F8108" s="6"/>
      <c r="G8108" s="5">
        <v>172</v>
      </c>
      <c r="H8108" s="32">
        <v>7.5581395348839999</v>
      </c>
      <c r="I8108" s="12">
        <v>63.372093023255999</v>
      </c>
      <c r="J8108" s="12">
        <v>24.418604651163001</v>
      </c>
      <c r="K8108" s="34">
        <v>4.6511627906979998</v>
      </c>
    </row>
    <row r="8109" spans="4:11" x14ac:dyDescent="0.2">
      <c r="D8109" s="175"/>
      <c r="E8109" s="4" t="s">
        <v>66</v>
      </c>
      <c r="F8109" s="6"/>
      <c r="G8109" s="5">
        <v>165</v>
      </c>
      <c r="H8109" s="32">
        <v>6.0606060606060002</v>
      </c>
      <c r="I8109" s="12">
        <v>69.696969696970001</v>
      </c>
      <c r="J8109" s="12">
        <v>22.424242424241999</v>
      </c>
      <c r="K8109" s="34">
        <v>1.818181818182</v>
      </c>
    </row>
    <row r="8110" spans="4:11" x14ac:dyDescent="0.2">
      <c r="D8110" s="175"/>
      <c r="E8110" s="4" t="s">
        <v>67</v>
      </c>
      <c r="F8110" s="6"/>
      <c r="G8110" s="5">
        <v>158</v>
      </c>
      <c r="H8110" s="32">
        <v>4.4303797468350004</v>
      </c>
      <c r="I8110" s="12">
        <v>68.354430379747001</v>
      </c>
      <c r="J8110" s="12">
        <v>27.215189873418002</v>
      </c>
      <c r="K8110" s="62">
        <v>0</v>
      </c>
    </row>
    <row r="8111" spans="4:11" x14ac:dyDescent="0.2">
      <c r="D8111" s="175"/>
      <c r="E8111" s="4" t="s">
        <v>68</v>
      </c>
      <c r="F8111" s="6"/>
      <c r="G8111" s="5">
        <v>112</v>
      </c>
      <c r="H8111" s="32">
        <v>2.6785714285709998</v>
      </c>
      <c r="I8111" s="28">
        <v>73.214285714286007</v>
      </c>
      <c r="J8111" s="12">
        <v>22.321428571428999</v>
      </c>
      <c r="K8111" s="34">
        <v>1.785714285714</v>
      </c>
    </row>
    <row r="8112" spans="4:11" x14ac:dyDescent="0.2">
      <c r="D8112" s="175"/>
      <c r="E8112" s="4" t="s">
        <v>69</v>
      </c>
      <c r="F8112" s="6"/>
      <c r="G8112" s="5">
        <v>92</v>
      </c>
      <c r="H8112" s="32">
        <v>4.3478260869570002</v>
      </c>
      <c r="I8112" s="12">
        <v>67.391304347825994</v>
      </c>
      <c r="J8112" s="12">
        <v>27.173913043477999</v>
      </c>
      <c r="K8112" s="34">
        <v>1.086956521739</v>
      </c>
    </row>
    <row r="8113" spans="2:11" x14ac:dyDescent="0.2">
      <c r="D8113" s="175"/>
      <c r="E8113" s="4" t="s">
        <v>70</v>
      </c>
      <c r="F8113" s="6"/>
      <c r="G8113" s="5">
        <v>131</v>
      </c>
      <c r="H8113" s="32">
        <v>6.1068702290079999</v>
      </c>
      <c r="I8113" s="12">
        <v>65.648854961832001</v>
      </c>
      <c r="J8113" s="12">
        <v>28.24427480916</v>
      </c>
      <c r="K8113" s="62">
        <v>0</v>
      </c>
    </row>
    <row r="8114" spans="2:11" x14ac:dyDescent="0.2">
      <c r="D8114" s="175"/>
      <c r="E8114" s="4" t="s">
        <v>71</v>
      </c>
      <c r="F8114" s="6"/>
      <c r="G8114" s="5">
        <v>71</v>
      </c>
      <c r="H8114" s="32">
        <v>1.4084507042250001</v>
      </c>
      <c r="I8114" s="28">
        <v>77.464788732393998</v>
      </c>
      <c r="J8114" s="33">
        <v>19.718309859154999</v>
      </c>
      <c r="K8114" s="34">
        <v>1.4084507042250001</v>
      </c>
    </row>
    <row r="8115" spans="2:11" x14ac:dyDescent="0.2">
      <c r="D8115" s="176"/>
      <c r="E8115" s="59" t="s">
        <v>72</v>
      </c>
      <c r="F8115" s="60"/>
      <c r="G8115" s="56">
        <v>70</v>
      </c>
      <c r="H8115" s="83">
        <v>1.4285714285710001</v>
      </c>
      <c r="I8115" s="47">
        <v>71.428571428571004</v>
      </c>
      <c r="J8115" s="47">
        <v>27.142857142857</v>
      </c>
      <c r="K8115" s="125">
        <v>0</v>
      </c>
    </row>
    <row r="8117" spans="2:11" x14ac:dyDescent="0.2">
      <c r="B8117" s="43" t="str">
        <f xml:space="preserve"> HYPERLINK("#'目次'!B300", "[294]")</f>
        <v>[294]</v>
      </c>
      <c r="C8117" s="31" t="s">
        <v>518</v>
      </c>
    </row>
    <row r="8120" spans="2:11" x14ac:dyDescent="0.2">
      <c r="C8120" s="31" t="s">
        <v>75</v>
      </c>
    </row>
    <row r="8121" spans="2:11" x14ac:dyDescent="0.2">
      <c r="D8121" s="177"/>
      <c r="E8121" s="178"/>
      <c r="F8121" s="178"/>
      <c r="G8121" s="40" t="s">
        <v>14</v>
      </c>
      <c r="H8121" s="42" t="s">
        <v>492</v>
      </c>
      <c r="I8121" s="15" t="s">
        <v>493</v>
      </c>
      <c r="J8121" s="15" t="s">
        <v>494</v>
      </c>
      <c r="K8121" s="44" t="s">
        <v>17</v>
      </c>
    </row>
    <row r="8122" spans="2:11" x14ac:dyDescent="0.2">
      <c r="D8122" s="179"/>
      <c r="E8122" s="180"/>
      <c r="F8122" s="180"/>
      <c r="G8122" s="39"/>
      <c r="H8122" s="41"/>
      <c r="I8122" s="14"/>
      <c r="J8122" s="14"/>
      <c r="K8122" s="38"/>
    </row>
    <row r="8123" spans="2:11" x14ac:dyDescent="0.2">
      <c r="D8123" s="58"/>
      <c r="E8123" s="53" t="s">
        <v>14</v>
      </c>
      <c r="F8123" s="52"/>
      <c r="G8123" s="37">
        <v>1222</v>
      </c>
      <c r="H8123" s="24">
        <v>5.073649754501</v>
      </c>
      <c r="I8123" s="24">
        <v>67.675941080195997</v>
      </c>
      <c r="J8123" s="24">
        <v>25.286415711947999</v>
      </c>
      <c r="K8123" s="68">
        <v>1.9639934533550001</v>
      </c>
    </row>
    <row r="8124" spans="2:11" x14ac:dyDescent="0.2">
      <c r="D8124" s="174" t="s">
        <v>36</v>
      </c>
      <c r="E8124" s="20" t="s">
        <v>76</v>
      </c>
      <c r="F8124" s="22"/>
      <c r="G8124" s="21">
        <v>629</v>
      </c>
      <c r="H8124" s="51">
        <v>5.5643879173290003</v>
      </c>
      <c r="I8124" s="19">
        <v>67.567567567568005</v>
      </c>
      <c r="J8124" s="19">
        <v>25.437201907790001</v>
      </c>
      <c r="K8124" s="50">
        <v>1.4308426073130001</v>
      </c>
    </row>
    <row r="8125" spans="2:11" x14ac:dyDescent="0.2">
      <c r="D8125" s="175"/>
      <c r="E8125" s="4" t="s">
        <v>39</v>
      </c>
      <c r="F8125" s="6"/>
      <c r="G8125" s="5">
        <v>37</v>
      </c>
      <c r="H8125" s="32">
        <v>8.1081081081080004</v>
      </c>
      <c r="I8125" s="28">
        <v>72.972972972972997</v>
      </c>
      <c r="J8125" s="33">
        <v>18.918918918919001</v>
      </c>
      <c r="K8125" s="62">
        <v>0</v>
      </c>
    </row>
    <row r="8126" spans="2:11" x14ac:dyDescent="0.2">
      <c r="D8126" s="175"/>
      <c r="E8126" s="4" t="s">
        <v>40</v>
      </c>
      <c r="F8126" s="6"/>
      <c r="G8126" s="5">
        <v>73</v>
      </c>
      <c r="H8126" s="32">
        <v>6.8493150684930004</v>
      </c>
      <c r="I8126" s="12">
        <v>65.753424657533998</v>
      </c>
      <c r="J8126" s="12">
        <v>27.397260273973</v>
      </c>
      <c r="K8126" s="62">
        <v>0</v>
      </c>
    </row>
    <row r="8127" spans="2:11" x14ac:dyDescent="0.2">
      <c r="D8127" s="175"/>
      <c r="E8127" s="4" t="s">
        <v>41</v>
      </c>
      <c r="F8127" s="6"/>
      <c r="G8127" s="5">
        <v>108</v>
      </c>
      <c r="H8127" s="32">
        <v>1.851851851852</v>
      </c>
      <c r="I8127" s="12">
        <v>65.740740740741003</v>
      </c>
      <c r="J8127" s="12">
        <v>29.629629629629999</v>
      </c>
      <c r="K8127" s="34">
        <v>2.7777777777780002</v>
      </c>
    </row>
    <row r="8128" spans="2:11" x14ac:dyDescent="0.2">
      <c r="D8128" s="175"/>
      <c r="E8128" s="4" t="s">
        <v>42</v>
      </c>
      <c r="F8128" s="6"/>
      <c r="G8128" s="5">
        <v>113</v>
      </c>
      <c r="H8128" s="32">
        <v>4.424778761062</v>
      </c>
      <c r="I8128" s="12">
        <v>69.026548672565994</v>
      </c>
      <c r="J8128" s="12">
        <v>25.663716814158999</v>
      </c>
      <c r="K8128" s="34">
        <v>0.88495575221199996</v>
      </c>
    </row>
    <row r="8129" spans="2:11" x14ac:dyDescent="0.2">
      <c r="D8129" s="175"/>
      <c r="E8129" s="4" t="s">
        <v>43</v>
      </c>
      <c r="F8129" s="6"/>
      <c r="G8129" s="5">
        <v>101</v>
      </c>
      <c r="H8129" s="32">
        <v>5.940594059406</v>
      </c>
      <c r="I8129" s="12">
        <v>67.326732673267003</v>
      </c>
      <c r="J8129" s="12">
        <v>26.732673267327002</v>
      </c>
      <c r="K8129" s="62">
        <v>0</v>
      </c>
    </row>
    <row r="8130" spans="2:11" x14ac:dyDescent="0.2">
      <c r="D8130" s="175"/>
      <c r="E8130" s="4" t="s">
        <v>44</v>
      </c>
      <c r="F8130" s="6"/>
      <c r="G8130" s="5">
        <v>114</v>
      </c>
      <c r="H8130" s="32">
        <v>7.8947368421049999</v>
      </c>
      <c r="I8130" s="12">
        <v>70.175438596491006</v>
      </c>
      <c r="J8130" s="12">
        <v>21.052631578947</v>
      </c>
      <c r="K8130" s="34">
        <v>0.87719298245599997</v>
      </c>
    </row>
    <row r="8131" spans="2:11" x14ac:dyDescent="0.2">
      <c r="D8131" s="175"/>
      <c r="E8131" s="4" t="s">
        <v>45</v>
      </c>
      <c r="F8131" s="6"/>
      <c r="G8131" s="5">
        <v>83</v>
      </c>
      <c r="H8131" s="32">
        <v>6.0240963855420002</v>
      </c>
      <c r="I8131" s="12">
        <v>63.855421686747</v>
      </c>
      <c r="J8131" s="12">
        <v>25.301204819277</v>
      </c>
      <c r="K8131" s="34">
        <v>4.819277108434</v>
      </c>
    </row>
    <row r="8132" spans="2:11" x14ac:dyDescent="0.2">
      <c r="D8132" s="174" t="s">
        <v>37</v>
      </c>
      <c r="E8132" s="20" t="s">
        <v>77</v>
      </c>
      <c r="F8132" s="22"/>
      <c r="G8132" s="21">
        <v>593</v>
      </c>
      <c r="H8132" s="51">
        <v>4.5531197301850002</v>
      </c>
      <c r="I8132" s="19">
        <v>67.790893760540001</v>
      </c>
      <c r="J8132" s="19">
        <v>25.126475548060998</v>
      </c>
      <c r="K8132" s="50">
        <v>2.5295109612140001</v>
      </c>
    </row>
    <row r="8133" spans="2:11" x14ac:dyDescent="0.2">
      <c r="D8133" s="175"/>
      <c r="E8133" s="4" t="s">
        <v>39</v>
      </c>
      <c r="F8133" s="6"/>
      <c r="G8133" s="5">
        <v>27</v>
      </c>
      <c r="H8133" s="32">
        <v>3.7037037037039999</v>
      </c>
      <c r="I8133" s="49">
        <v>81.481481481480998</v>
      </c>
      <c r="J8133" s="61">
        <v>11.111111111111001</v>
      </c>
      <c r="K8133" s="34">
        <v>3.7037037037039999</v>
      </c>
    </row>
    <row r="8134" spans="2:11" x14ac:dyDescent="0.2">
      <c r="D8134" s="175"/>
      <c r="E8134" s="4" t="s">
        <v>40</v>
      </c>
      <c r="F8134" s="6"/>
      <c r="G8134" s="5">
        <v>74</v>
      </c>
      <c r="H8134" s="32">
        <v>5.4054054054050003</v>
      </c>
      <c r="I8134" s="28">
        <v>74.324324324323996</v>
      </c>
      <c r="J8134" s="33">
        <v>20.27027027027</v>
      </c>
      <c r="K8134" s="62">
        <v>0</v>
      </c>
    </row>
    <row r="8135" spans="2:11" x14ac:dyDescent="0.2">
      <c r="D8135" s="175"/>
      <c r="E8135" s="4" t="s">
        <v>41</v>
      </c>
      <c r="F8135" s="6"/>
      <c r="G8135" s="5">
        <v>96</v>
      </c>
      <c r="H8135" s="32">
        <v>2.083333333333</v>
      </c>
      <c r="I8135" s="12">
        <v>65.625</v>
      </c>
      <c r="J8135" s="28">
        <v>32.291666666666998</v>
      </c>
      <c r="K8135" s="62">
        <v>0</v>
      </c>
    </row>
    <row r="8136" spans="2:11" x14ac:dyDescent="0.2">
      <c r="D8136" s="175"/>
      <c r="E8136" s="4" t="s">
        <v>42</v>
      </c>
      <c r="F8136" s="6"/>
      <c r="G8136" s="5">
        <v>97</v>
      </c>
      <c r="H8136" s="32">
        <v>7.2164948453609998</v>
      </c>
      <c r="I8136" s="12">
        <v>69.072164948454002</v>
      </c>
      <c r="J8136" s="12">
        <v>21.649484536081999</v>
      </c>
      <c r="K8136" s="34">
        <v>2.0618556701030002</v>
      </c>
    </row>
    <row r="8137" spans="2:11" x14ac:dyDescent="0.2">
      <c r="D8137" s="175"/>
      <c r="E8137" s="4" t="s">
        <v>43</v>
      </c>
      <c r="F8137" s="6"/>
      <c r="G8137" s="5">
        <v>103</v>
      </c>
      <c r="H8137" s="32">
        <v>1.9417475728160001</v>
      </c>
      <c r="I8137" s="12">
        <v>71.844660194175006</v>
      </c>
      <c r="J8137" s="12">
        <v>24.271844660193999</v>
      </c>
      <c r="K8137" s="34">
        <v>1.9417475728160001</v>
      </c>
    </row>
    <row r="8138" spans="2:11" x14ac:dyDescent="0.2">
      <c r="D8138" s="175"/>
      <c r="E8138" s="4" t="s">
        <v>44</v>
      </c>
      <c r="F8138" s="6"/>
      <c r="G8138" s="5">
        <v>109</v>
      </c>
      <c r="H8138" s="32">
        <v>5.5045871559629997</v>
      </c>
      <c r="I8138" s="33">
        <v>62.385321100916997</v>
      </c>
      <c r="J8138" s="12">
        <v>28.440366972477001</v>
      </c>
      <c r="K8138" s="34">
        <v>3.669724770642</v>
      </c>
    </row>
    <row r="8139" spans="2:11" x14ac:dyDescent="0.2">
      <c r="D8139" s="176"/>
      <c r="E8139" s="59" t="s">
        <v>45</v>
      </c>
      <c r="F8139" s="60"/>
      <c r="G8139" s="56">
        <v>87</v>
      </c>
      <c r="H8139" s="83">
        <v>5.7471264367819996</v>
      </c>
      <c r="I8139" s="95">
        <v>60.919540229885001</v>
      </c>
      <c r="J8139" s="47">
        <v>26.436781609194998</v>
      </c>
      <c r="K8139" s="85">
        <v>6.8965517241379999</v>
      </c>
    </row>
    <row r="8141" spans="2:11" x14ac:dyDescent="0.2">
      <c r="B8141" s="43" t="str">
        <f xml:space="preserve"> HYPERLINK("#'目次'!B301", "[295]")</f>
        <v>[295]</v>
      </c>
      <c r="C8141" s="31" t="s">
        <v>521</v>
      </c>
    </row>
    <row r="8145" spans="4:11" x14ac:dyDescent="0.2">
      <c r="D8145" s="177"/>
      <c r="E8145" s="178"/>
      <c r="F8145" s="178"/>
      <c r="G8145" s="40" t="s">
        <v>14</v>
      </c>
      <c r="H8145" s="42" t="s">
        <v>492</v>
      </c>
      <c r="I8145" s="15" t="s">
        <v>493</v>
      </c>
      <c r="J8145" s="15" t="s">
        <v>494</v>
      </c>
      <c r="K8145" s="44" t="s">
        <v>17</v>
      </c>
    </row>
    <row r="8146" spans="4:11" x14ac:dyDescent="0.2">
      <c r="D8146" s="179"/>
      <c r="E8146" s="180"/>
      <c r="F8146" s="180"/>
      <c r="G8146" s="39"/>
      <c r="H8146" s="41"/>
      <c r="I8146" s="14"/>
      <c r="J8146" s="14"/>
      <c r="K8146" s="38"/>
    </row>
    <row r="8147" spans="4:11" x14ac:dyDescent="0.2">
      <c r="D8147" s="58"/>
      <c r="E8147" s="53" t="s">
        <v>14</v>
      </c>
      <c r="F8147" s="52"/>
      <c r="G8147" s="37">
        <v>1222</v>
      </c>
      <c r="H8147" s="24">
        <v>7.4468085106380002</v>
      </c>
      <c r="I8147" s="24">
        <v>65.711947626840995</v>
      </c>
      <c r="J8147" s="24">
        <v>24.959083469722</v>
      </c>
      <c r="K8147" s="68">
        <v>1.882160392799</v>
      </c>
    </row>
    <row r="8148" spans="4:11" x14ac:dyDescent="0.2">
      <c r="D8148" s="174" t="s">
        <v>18</v>
      </c>
      <c r="E8148" s="20" t="s">
        <v>19</v>
      </c>
      <c r="F8148" s="22"/>
      <c r="G8148" s="21">
        <v>57</v>
      </c>
      <c r="H8148" s="134">
        <v>1.7543859649119999</v>
      </c>
      <c r="I8148" s="88">
        <v>73.684210526315994</v>
      </c>
      <c r="J8148" s="19">
        <v>21.052631578947</v>
      </c>
      <c r="K8148" s="50">
        <v>3.508771929825</v>
      </c>
    </row>
    <row r="8149" spans="4:11" x14ac:dyDescent="0.2">
      <c r="D8149" s="175"/>
      <c r="E8149" s="4" t="s">
        <v>20</v>
      </c>
      <c r="F8149" s="6"/>
      <c r="G8149" s="5">
        <v>84</v>
      </c>
      <c r="H8149" s="32">
        <v>9.5238095238099998</v>
      </c>
      <c r="I8149" s="33">
        <v>59.523809523810002</v>
      </c>
      <c r="J8149" s="12">
        <v>28.571428571428999</v>
      </c>
      <c r="K8149" s="34">
        <v>2.3809523809519999</v>
      </c>
    </row>
    <row r="8150" spans="4:11" x14ac:dyDescent="0.2">
      <c r="D8150" s="175"/>
      <c r="E8150" s="4" t="s">
        <v>21</v>
      </c>
      <c r="F8150" s="6"/>
      <c r="G8150" s="5">
        <v>487</v>
      </c>
      <c r="H8150" s="32">
        <v>7.3921971252569998</v>
      </c>
      <c r="I8150" s="12">
        <v>65.092402464065998</v>
      </c>
      <c r="J8150" s="12">
        <v>25.462012320328999</v>
      </c>
      <c r="K8150" s="34">
        <v>2.0533880903489998</v>
      </c>
    </row>
    <row r="8151" spans="4:11" x14ac:dyDescent="0.2">
      <c r="D8151" s="175"/>
      <c r="E8151" s="4" t="s">
        <v>22</v>
      </c>
      <c r="F8151" s="6"/>
      <c r="G8151" s="5">
        <v>35</v>
      </c>
      <c r="H8151" s="32">
        <v>8.5714285714289993</v>
      </c>
      <c r="I8151" s="33">
        <v>57.142857142856997</v>
      </c>
      <c r="J8151" s="28">
        <v>31.428571428571001</v>
      </c>
      <c r="K8151" s="34">
        <v>2.8571428571430002</v>
      </c>
    </row>
    <row r="8152" spans="4:11" x14ac:dyDescent="0.2">
      <c r="D8152" s="175"/>
      <c r="E8152" s="4" t="s">
        <v>23</v>
      </c>
      <c r="F8152" s="6"/>
      <c r="G8152" s="5">
        <v>143</v>
      </c>
      <c r="H8152" s="32">
        <v>2.797202797203</v>
      </c>
      <c r="I8152" s="12">
        <v>70.629370629370996</v>
      </c>
      <c r="J8152" s="12">
        <v>25.174825174824999</v>
      </c>
      <c r="K8152" s="34">
        <v>1.398601398601</v>
      </c>
    </row>
    <row r="8153" spans="4:11" x14ac:dyDescent="0.2">
      <c r="D8153" s="175"/>
      <c r="E8153" s="4" t="s">
        <v>24</v>
      </c>
      <c r="F8153" s="6"/>
      <c r="G8153" s="5">
        <v>187</v>
      </c>
      <c r="H8153" s="32">
        <v>11.229946524063999</v>
      </c>
      <c r="I8153" s="12">
        <v>62.032085561496999</v>
      </c>
      <c r="J8153" s="12">
        <v>25.668449197861001</v>
      </c>
      <c r="K8153" s="34">
        <v>1.069518716578</v>
      </c>
    </row>
    <row r="8154" spans="4:11" x14ac:dyDescent="0.2">
      <c r="D8154" s="175"/>
      <c r="E8154" s="4" t="s">
        <v>25</v>
      </c>
      <c r="F8154" s="6"/>
      <c r="G8154" s="5">
        <v>71</v>
      </c>
      <c r="H8154" s="32">
        <v>7.0422535211269999</v>
      </c>
      <c r="I8154" s="12">
        <v>70.422535211267999</v>
      </c>
      <c r="J8154" s="12">
        <v>21.12676056338</v>
      </c>
      <c r="K8154" s="34">
        <v>1.4084507042250001</v>
      </c>
    </row>
    <row r="8155" spans="4:11" x14ac:dyDescent="0.2">
      <c r="D8155" s="175"/>
      <c r="E8155" s="4" t="s">
        <v>26</v>
      </c>
      <c r="F8155" s="6"/>
      <c r="G8155" s="5">
        <v>30</v>
      </c>
      <c r="H8155" s="32">
        <v>6.666666666667</v>
      </c>
      <c r="I8155" s="12">
        <v>70</v>
      </c>
      <c r="J8155" s="12">
        <v>20</v>
      </c>
      <c r="K8155" s="34">
        <v>3.333333333333</v>
      </c>
    </row>
    <row r="8156" spans="4:11" x14ac:dyDescent="0.2">
      <c r="D8156" s="175"/>
      <c r="E8156" s="4" t="s">
        <v>27</v>
      </c>
      <c r="F8156" s="6"/>
      <c r="G8156" s="5">
        <v>70</v>
      </c>
      <c r="H8156" s="32">
        <v>7.1428571428570002</v>
      </c>
      <c r="I8156" s="12">
        <v>64.285714285713993</v>
      </c>
      <c r="J8156" s="12">
        <v>27.142857142857</v>
      </c>
      <c r="K8156" s="34">
        <v>1.4285714285710001</v>
      </c>
    </row>
    <row r="8157" spans="4:11" x14ac:dyDescent="0.2">
      <c r="D8157" s="175"/>
      <c r="E8157" s="4" t="s">
        <v>28</v>
      </c>
      <c r="F8157" s="6"/>
      <c r="G8157" s="5">
        <v>51</v>
      </c>
      <c r="H8157" s="32">
        <v>11.764705882353001</v>
      </c>
      <c r="I8157" s="28">
        <v>74.509803921569002</v>
      </c>
      <c r="J8157" s="61">
        <v>11.764705882353001</v>
      </c>
      <c r="K8157" s="34">
        <v>1.9607843137250001</v>
      </c>
    </row>
    <row r="8158" spans="4:11" x14ac:dyDescent="0.2">
      <c r="D8158" s="175"/>
      <c r="E8158" s="4" t="s">
        <v>29</v>
      </c>
      <c r="F8158" s="6"/>
      <c r="G8158" s="5">
        <v>7</v>
      </c>
      <c r="H8158" s="133">
        <v>0</v>
      </c>
      <c r="I8158" s="61">
        <v>42.857142857143003</v>
      </c>
      <c r="J8158" s="49">
        <v>57.142857142856997</v>
      </c>
      <c r="K8158" s="62">
        <v>0</v>
      </c>
    </row>
    <row r="8159" spans="4:11" x14ac:dyDescent="0.2">
      <c r="D8159" s="174" t="s">
        <v>30</v>
      </c>
      <c r="E8159" s="20" t="s">
        <v>31</v>
      </c>
      <c r="F8159" s="22"/>
      <c r="G8159" s="21">
        <v>393</v>
      </c>
      <c r="H8159" s="51">
        <v>9.1603053435110002</v>
      </c>
      <c r="I8159" s="19">
        <v>63.613231552163001</v>
      </c>
      <c r="J8159" s="19">
        <v>25.699745547073999</v>
      </c>
      <c r="K8159" s="50">
        <v>1.526717557252</v>
      </c>
    </row>
    <row r="8160" spans="4:11" x14ac:dyDescent="0.2">
      <c r="D8160" s="175"/>
      <c r="E8160" s="4" t="s">
        <v>32</v>
      </c>
      <c r="F8160" s="6"/>
      <c r="G8160" s="5">
        <v>352</v>
      </c>
      <c r="H8160" s="32">
        <v>6.8181818181820004</v>
      </c>
      <c r="I8160" s="12">
        <v>67.613636363636004</v>
      </c>
      <c r="J8160" s="12">
        <v>23.863636363636001</v>
      </c>
      <c r="K8160" s="34">
        <v>1.7045454545450001</v>
      </c>
    </row>
    <row r="8161" spans="2:11" x14ac:dyDescent="0.2">
      <c r="D8161" s="175"/>
      <c r="E8161" s="4" t="s">
        <v>33</v>
      </c>
      <c r="F8161" s="6"/>
      <c r="G8161" s="5">
        <v>388</v>
      </c>
      <c r="H8161" s="32">
        <v>6.1855670103089997</v>
      </c>
      <c r="I8161" s="12">
        <v>65.463917525772999</v>
      </c>
      <c r="J8161" s="12">
        <v>26.288659793813999</v>
      </c>
      <c r="K8161" s="34">
        <v>2.0618556701030002</v>
      </c>
    </row>
    <row r="8162" spans="2:11" x14ac:dyDescent="0.2">
      <c r="D8162" s="175"/>
      <c r="E8162" s="4" t="s">
        <v>34</v>
      </c>
      <c r="F8162" s="6"/>
      <c r="G8162" s="5">
        <v>89</v>
      </c>
      <c r="H8162" s="32">
        <v>7.8651685393259996</v>
      </c>
      <c r="I8162" s="12">
        <v>68.539325842696996</v>
      </c>
      <c r="J8162" s="12">
        <v>20.224719101123998</v>
      </c>
      <c r="K8162" s="34">
        <v>3.3707865168539999</v>
      </c>
    </row>
    <row r="8163" spans="2:11" x14ac:dyDescent="0.2">
      <c r="D8163" s="174" t="s">
        <v>35</v>
      </c>
      <c r="E8163" s="20" t="s">
        <v>36</v>
      </c>
      <c r="F8163" s="22"/>
      <c r="G8163" s="21">
        <v>629</v>
      </c>
      <c r="H8163" s="51">
        <v>8.5850556438790004</v>
      </c>
      <c r="I8163" s="19">
        <v>65.500794912559996</v>
      </c>
      <c r="J8163" s="19">
        <v>24.483306836248001</v>
      </c>
      <c r="K8163" s="50">
        <v>1.4308426073130001</v>
      </c>
    </row>
    <row r="8164" spans="2:11" x14ac:dyDescent="0.2">
      <c r="D8164" s="175"/>
      <c r="E8164" s="4" t="s">
        <v>37</v>
      </c>
      <c r="F8164" s="6"/>
      <c r="G8164" s="5">
        <v>593</v>
      </c>
      <c r="H8164" s="32">
        <v>6.2394603709950003</v>
      </c>
      <c r="I8164" s="12">
        <v>65.935919055648995</v>
      </c>
      <c r="J8164" s="12">
        <v>25.463743676223</v>
      </c>
      <c r="K8164" s="34">
        <v>2.3608768971330001</v>
      </c>
    </row>
    <row r="8165" spans="2:11" x14ac:dyDescent="0.2">
      <c r="D8165" s="174" t="s">
        <v>38</v>
      </c>
      <c r="E8165" s="20" t="s">
        <v>39</v>
      </c>
      <c r="F8165" s="22"/>
      <c r="G8165" s="21">
        <v>64</v>
      </c>
      <c r="H8165" s="51">
        <v>7.8125</v>
      </c>
      <c r="I8165" s="88">
        <v>75</v>
      </c>
      <c r="J8165" s="78">
        <v>15.625</v>
      </c>
      <c r="K8165" s="50">
        <v>1.5625</v>
      </c>
    </row>
    <row r="8166" spans="2:11" x14ac:dyDescent="0.2">
      <c r="D8166" s="175"/>
      <c r="E8166" s="4" t="s">
        <v>40</v>
      </c>
      <c r="F8166" s="6"/>
      <c r="G8166" s="5">
        <v>147</v>
      </c>
      <c r="H8166" s="32">
        <v>6.8027210884349998</v>
      </c>
      <c r="I8166" s="12">
        <v>69.387755102040998</v>
      </c>
      <c r="J8166" s="12">
        <v>23.809523809523998</v>
      </c>
      <c r="K8166" s="62">
        <v>0</v>
      </c>
    </row>
    <row r="8167" spans="2:11" x14ac:dyDescent="0.2">
      <c r="D8167" s="175"/>
      <c r="E8167" s="4" t="s">
        <v>41</v>
      </c>
      <c r="F8167" s="6"/>
      <c r="G8167" s="5">
        <v>204</v>
      </c>
      <c r="H8167" s="32">
        <v>2.9411764705880001</v>
      </c>
      <c r="I8167" s="12">
        <v>62.745098039216003</v>
      </c>
      <c r="J8167" s="28">
        <v>32.843137254901997</v>
      </c>
      <c r="K8167" s="34">
        <v>1.4705882352940001</v>
      </c>
    </row>
    <row r="8168" spans="2:11" x14ac:dyDescent="0.2">
      <c r="D8168" s="175"/>
      <c r="E8168" s="4" t="s">
        <v>42</v>
      </c>
      <c r="F8168" s="6"/>
      <c r="G8168" s="5">
        <v>210</v>
      </c>
      <c r="H8168" s="32">
        <v>6.666666666667</v>
      </c>
      <c r="I8168" s="12">
        <v>67.619047619048004</v>
      </c>
      <c r="J8168" s="12">
        <v>24.285714285714</v>
      </c>
      <c r="K8168" s="34">
        <v>1.4285714285710001</v>
      </c>
    </row>
    <row r="8169" spans="2:11" x14ac:dyDescent="0.2">
      <c r="D8169" s="175"/>
      <c r="E8169" s="4" t="s">
        <v>43</v>
      </c>
      <c r="F8169" s="6"/>
      <c r="G8169" s="5">
        <v>204</v>
      </c>
      <c r="H8169" s="32">
        <v>5.3921568627449998</v>
      </c>
      <c r="I8169" s="12">
        <v>68.627450980391998</v>
      </c>
      <c r="J8169" s="12">
        <v>25.490196078431001</v>
      </c>
      <c r="K8169" s="34">
        <v>0.49019607843099999</v>
      </c>
    </row>
    <row r="8170" spans="2:11" x14ac:dyDescent="0.2">
      <c r="D8170" s="175"/>
      <c r="E8170" s="4" t="s">
        <v>44</v>
      </c>
      <c r="F8170" s="6"/>
      <c r="G8170" s="5">
        <v>223</v>
      </c>
      <c r="H8170" s="32">
        <v>11.210762331839</v>
      </c>
      <c r="I8170" s="12">
        <v>63.677130044842997</v>
      </c>
      <c r="J8170" s="12">
        <v>22.869955156951001</v>
      </c>
      <c r="K8170" s="34">
        <v>2.2421524663680001</v>
      </c>
    </row>
    <row r="8171" spans="2:11" x14ac:dyDescent="0.2">
      <c r="D8171" s="176"/>
      <c r="E8171" s="59" t="s">
        <v>45</v>
      </c>
      <c r="F8171" s="60"/>
      <c r="G8171" s="56">
        <v>170</v>
      </c>
      <c r="H8171" s="83">
        <v>11.764705882353001</v>
      </c>
      <c r="I8171" s="95">
        <v>59.411764705882</v>
      </c>
      <c r="J8171" s="47">
        <v>22.941176470588001</v>
      </c>
      <c r="K8171" s="85">
        <v>5.8823529411760003</v>
      </c>
    </row>
    <row r="8173" spans="2:11" x14ac:dyDescent="0.2">
      <c r="B8173" s="43" t="str">
        <f xml:space="preserve"> HYPERLINK("#'目次'!B302", "[296]")</f>
        <v>[296]</v>
      </c>
      <c r="C8173" s="31" t="s">
        <v>521</v>
      </c>
    </row>
    <row r="8177" spans="4:11" x14ac:dyDescent="0.2">
      <c r="D8177" s="177"/>
      <c r="E8177" s="178"/>
      <c r="F8177" s="178"/>
      <c r="G8177" s="40" t="s">
        <v>14</v>
      </c>
      <c r="H8177" s="42" t="s">
        <v>492</v>
      </c>
      <c r="I8177" s="15" t="s">
        <v>493</v>
      </c>
      <c r="J8177" s="15" t="s">
        <v>494</v>
      </c>
      <c r="K8177" s="44" t="s">
        <v>17</v>
      </c>
    </row>
    <row r="8178" spans="4:11" x14ac:dyDescent="0.2">
      <c r="D8178" s="179"/>
      <c r="E8178" s="180"/>
      <c r="F8178" s="180"/>
      <c r="G8178" s="39"/>
      <c r="H8178" s="41"/>
      <c r="I8178" s="14"/>
      <c r="J8178" s="14"/>
      <c r="K8178" s="38"/>
    </row>
    <row r="8179" spans="4:11" x14ac:dyDescent="0.2">
      <c r="D8179" s="58"/>
      <c r="E8179" s="53" t="s">
        <v>14</v>
      </c>
      <c r="F8179" s="52"/>
      <c r="G8179" s="37">
        <v>1222</v>
      </c>
      <c r="H8179" s="24">
        <v>7.4468085106380002</v>
      </c>
      <c r="I8179" s="24">
        <v>65.711947626840995</v>
      </c>
      <c r="J8179" s="24">
        <v>24.959083469722</v>
      </c>
      <c r="K8179" s="68">
        <v>1.882160392799</v>
      </c>
    </row>
    <row r="8180" spans="4:11" x14ac:dyDescent="0.2">
      <c r="D8180" s="174" t="s">
        <v>52</v>
      </c>
      <c r="E8180" s="20" t="s">
        <v>53</v>
      </c>
      <c r="F8180" s="22"/>
      <c r="G8180" s="21">
        <v>15</v>
      </c>
      <c r="H8180" s="143">
        <v>0</v>
      </c>
      <c r="I8180" s="105">
        <v>80</v>
      </c>
      <c r="J8180" s="19">
        <v>20</v>
      </c>
      <c r="K8180" s="100">
        <v>0</v>
      </c>
    </row>
    <row r="8181" spans="4:11" ht="24" x14ac:dyDescent="0.2">
      <c r="D8181" s="175"/>
      <c r="E8181" s="4" t="s">
        <v>54</v>
      </c>
      <c r="F8181" s="6"/>
      <c r="G8181" s="5">
        <v>122</v>
      </c>
      <c r="H8181" s="32">
        <v>9.0163934426230004</v>
      </c>
      <c r="I8181" s="12">
        <v>67.213114754098001</v>
      </c>
      <c r="J8181" s="12">
        <v>22.950819672131001</v>
      </c>
      <c r="K8181" s="34">
        <v>0.81967213114799997</v>
      </c>
    </row>
    <row r="8182" spans="4:11" x14ac:dyDescent="0.2">
      <c r="D8182" s="175"/>
      <c r="E8182" s="4" t="s">
        <v>55</v>
      </c>
      <c r="F8182" s="6"/>
      <c r="G8182" s="5">
        <v>43</v>
      </c>
      <c r="H8182" s="32">
        <v>6.9767441860470001</v>
      </c>
      <c r="I8182" s="12">
        <v>67.441860465115994</v>
      </c>
      <c r="J8182" s="12">
        <v>25.581395348836999</v>
      </c>
      <c r="K8182" s="62">
        <v>0</v>
      </c>
    </row>
    <row r="8183" spans="4:11" x14ac:dyDescent="0.2">
      <c r="D8183" s="175"/>
      <c r="E8183" s="4" t="s">
        <v>56</v>
      </c>
      <c r="F8183" s="6"/>
      <c r="G8183" s="5">
        <v>60</v>
      </c>
      <c r="H8183" s="32">
        <v>5</v>
      </c>
      <c r="I8183" s="28">
        <v>75</v>
      </c>
      <c r="J8183" s="12">
        <v>20</v>
      </c>
      <c r="K8183" s="62">
        <v>0</v>
      </c>
    </row>
    <row r="8184" spans="4:11" x14ac:dyDescent="0.2">
      <c r="D8184" s="175"/>
      <c r="E8184" s="4" t="s">
        <v>57</v>
      </c>
      <c r="F8184" s="6"/>
      <c r="G8184" s="5">
        <v>286</v>
      </c>
      <c r="H8184" s="32">
        <v>8.3916083916080009</v>
      </c>
      <c r="I8184" s="12">
        <v>65.034965034964998</v>
      </c>
      <c r="J8184" s="12">
        <v>25.874125874126001</v>
      </c>
      <c r="K8184" s="34">
        <v>0.69930069930100003</v>
      </c>
    </row>
    <row r="8185" spans="4:11" x14ac:dyDescent="0.2">
      <c r="D8185" s="175"/>
      <c r="E8185" s="4" t="s">
        <v>58</v>
      </c>
      <c r="F8185" s="6"/>
      <c r="G8185" s="5">
        <v>129</v>
      </c>
      <c r="H8185" s="32">
        <v>3.8759689922480001</v>
      </c>
      <c r="I8185" s="12">
        <v>68.217054263565998</v>
      </c>
      <c r="J8185" s="12">
        <v>27.906976744186</v>
      </c>
      <c r="K8185" s="62">
        <v>0</v>
      </c>
    </row>
    <row r="8186" spans="4:11" x14ac:dyDescent="0.2">
      <c r="D8186" s="175"/>
      <c r="E8186" s="4" t="s">
        <v>59</v>
      </c>
      <c r="F8186" s="6"/>
      <c r="G8186" s="5">
        <v>195</v>
      </c>
      <c r="H8186" s="32">
        <v>8.7179487179489996</v>
      </c>
      <c r="I8186" s="12">
        <v>61.025641025641001</v>
      </c>
      <c r="J8186" s="12">
        <v>26.153846153846001</v>
      </c>
      <c r="K8186" s="34">
        <v>4.1025641025640001</v>
      </c>
    </row>
    <row r="8187" spans="4:11" x14ac:dyDescent="0.2">
      <c r="D8187" s="175"/>
      <c r="E8187" s="4" t="s">
        <v>60</v>
      </c>
      <c r="F8187" s="6"/>
      <c r="G8187" s="5">
        <v>176</v>
      </c>
      <c r="H8187" s="32">
        <v>7.9545454545450003</v>
      </c>
      <c r="I8187" s="33">
        <v>59.659090909090999</v>
      </c>
      <c r="J8187" s="12">
        <v>29.545454545455001</v>
      </c>
      <c r="K8187" s="34">
        <v>2.8409090909089998</v>
      </c>
    </row>
    <row r="8188" spans="4:11" x14ac:dyDescent="0.2">
      <c r="D8188" s="175"/>
      <c r="E8188" s="4" t="s">
        <v>61</v>
      </c>
      <c r="F8188" s="6"/>
      <c r="G8188" s="5">
        <v>78</v>
      </c>
      <c r="H8188" s="32">
        <v>7.6923076923079998</v>
      </c>
      <c r="I8188" s="28">
        <v>75.641025641026005</v>
      </c>
      <c r="J8188" s="33">
        <v>15.384615384615</v>
      </c>
      <c r="K8188" s="34">
        <v>1.2820512820509999</v>
      </c>
    </row>
    <row r="8189" spans="4:11" x14ac:dyDescent="0.2">
      <c r="D8189" s="175"/>
      <c r="E8189" s="4" t="s">
        <v>62</v>
      </c>
      <c r="F8189" s="6"/>
      <c r="G8189" s="5">
        <v>113</v>
      </c>
      <c r="H8189" s="32">
        <v>7.0796460176989999</v>
      </c>
      <c r="I8189" s="12">
        <v>67.256637168142007</v>
      </c>
      <c r="J8189" s="12">
        <v>22.123893805310001</v>
      </c>
      <c r="K8189" s="34">
        <v>3.53982300885</v>
      </c>
    </row>
    <row r="8190" spans="4:11" x14ac:dyDescent="0.2">
      <c r="D8190" s="174" t="s">
        <v>63</v>
      </c>
      <c r="E8190" s="20" t="s">
        <v>64</v>
      </c>
      <c r="F8190" s="22"/>
      <c r="G8190" s="21">
        <v>234</v>
      </c>
      <c r="H8190" s="51">
        <v>9.4017094017090006</v>
      </c>
      <c r="I8190" s="78">
        <v>60.683760683761001</v>
      </c>
      <c r="J8190" s="19">
        <v>27.350427350427001</v>
      </c>
      <c r="K8190" s="50">
        <v>2.564102564103</v>
      </c>
    </row>
    <row r="8191" spans="4:11" x14ac:dyDescent="0.2">
      <c r="D8191" s="175"/>
      <c r="E8191" s="4" t="s">
        <v>65</v>
      </c>
      <c r="F8191" s="6"/>
      <c r="G8191" s="5">
        <v>172</v>
      </c>
      <c r="H8191" s="32">
        <v>9.8837209302330002</v>
      </c>
      <c r="I8191" s="33">
        <v>59.302325581395003</v>
      </c>
      <c r="J8191" s="12">
        <v>26.162790697674001</v>
      </c>
      <c r="K8191" s="34">
        <v>4.6511627906979998</v>
      </c>
    </row>
    <row r="8192" spans="4:11" x14ac:dyDescent="0.2">
      <c r="D8192" s="175"/>
      <c r="E8192" s="4" t="s">
        <v>66</v>
      </c>
      <c r="F8192" s="6"/>
      <c r="G8192" s="5">
        <v>165</v>
      </c>
      <c r="H8192" s="32">
        <v>7.8787878787879997</v>
      </c>
      <c r="I8192" s="12">
        <v>69.090909090908994</v>
      </c>
      <c r="J8192" s="12">
        <v>21.212121212121001</v>
      </c>
      <c r="K8192" s="34">
        <v>1.818181818182</v>
      </c>
    </row>
    <row r="8193" spans="2:11" x14ac:dyDescent="0.2">
      <c r="D8193" s="175"/>
      <c r="E8193" s="4" t="s">
        <v>67</v>
      </c>
      <c r="F8193" s="6"/>
      <c r="G8193" s="5">
        <v>158</v>
      </c>
      <c r="H8193" s="32">
        <v>5.6962025316459997</v>
      </c>
      <c r="I8193" s="12">
        <v>66.455696202531996</v>
      </c>
      <c r="J8193" s="12">
        <v>27.848101265823001</v>
      </c>
      <c r="K8193" s="62">
        <v>0</v>
      </c>
    </row>
    <row r="8194" spans="2:11" x14ac:dyDescent="0.2">
      <c r="D8194" s="175"/>
      <c r="E8194" s="4" t="s">
        <v>68</v>
      </c>
      <c r="F8194" s="6"/>
      <c r="G8194" s="5">
        <v>112</v>
      </c>
      <c r="H8194" s="32">
        <v>4.4642857142860004</v>
      </c>
      <c r="I8194" s="28">
        <v>73.214285714286007</v>
      </c>
      <c r="J8194" s="12">
        <v>20.535714285714</v>
      </c>
      <c r="K8194" s="34">
        <v>1.785714285714</v>
      </c>
    </row>
    <row r="8195" spans="2:11" x14ac:dyDescent="0.2">
      <c r="D8195" s="175"/>
      <c r="E8195" s="4" t="s">
        <v>69</v>
      </c>
      <c r="F8195" s="6"/>
      <c r="G8195" s="5">
        <v>92</v>
      </c>
      <c r="H8195" s="32">
        <v>6.5217391304349999</v>
      </c>
      <c r="I8195" s="12">
        <v>65.217391304347998</v>
      </c>
      <c r="J8195" s="12">
        <v>27.173913043477999</v>
      </c>
      <c r="K8195" s="34">
        <v>1.086956521739</v>
      </c>
    </row>
    <row r="8196" spans="2:11" x14ac:dyDescent="0.2">
      <c r="D8196" s="175"/>
      <c r="E8196" s="4" t="s">
        <v>70</v>
      </c>
      <c r="F8196" s="6"/>
      <c r="G8196" s="5">
        <v>131</v>
      </c>
      <c r="H8196" s="32">
        <v>9.1603053435110002</v>
      </c>
      <c r="I8196" s="12">
        <v>62.595419847328003</v>
      </c>
      <c r="J8196" s="12">
        <v>28.24427480916</v>
      </c>
      <c r="K8196" s="62">
        <v>0</v>
      </c>
    </row>
    <row r="8197" spans="2:11" x14ac:dyDescent="0.2">
      <c r="D8197" s="175"/>
      <c r="E8197" s="4" t="s">
        <v>71</v>
      </c>
      <c r="F8197" s="6"/>
      <c r="G8197" s="5">
        <v>71</v>
      </c>
      <c r="H8197" s="77">
        <v>1.4084507042250001</v>
      </c>
      <c r="I8197" s="49">
        <v>78.873239436619997</v>
      </c>
      <c r="J8197" s="33">
        <v>19.718309859154999</v>
      </c>
      <c r="K8197" s="62">
        <v>0</v>
      </c>
    </row>
    <row r="8198" spans="2:11" x14ac:dyDescent="0.2">
      <c r="D8198" s="176"/>
      <c r="E8198" s="59" t="s">
        <v>72</v>
      </c>
      <c r="F8198" s="60"/>
      <c r="G8198" s="56">
        <v>70</v>
      </c>
      <c r="H8198" s="83">
        <v>4.2857142857139996</v>
      </c>
      <c r="I8198" s="47">
        <v>70</v>
      </c>
      <c r="J8198" s="47">
        <v>25.714285714286</v>
      </c>
      <c r="K8198" s="125">
        <v>0</v>
      </c>
    </row>
    <row r="8200" spans="2:11" x14ac:dyDescent="0.2">
      <c r="B8200" s="43" t="str">
        <f xml:space="preserve"> HYPERLINK("#'目次'!B303", "[297]")</f>
        <v>[297]</v>
      </c>
      <c r="C8200" s="31" t="s">
        <v>521</v>
      </c>
    </row>
    <row r="8203" spans="2:11" x14ac:dyDescent="0.2">
      <c r="C8203" s="31" t="s">
        <v>75</v>
      </c>
    </row>
    <row r="8204" spans="2:11" x14ac:dyDescent="0.2">
      <c r="D8204" s="177"/>
      <c r="E8204" s="178"/>
      <c r="F8204" s="178"/>
      <c r="G8204" s="40" t="s">
        <v>14</v>
      </c>
      <c r="H8204" s="42" t="s">
        <v>492</v>
      </c>
      <c r="I8204" s="15" t="s">
        <v>493</v>
      </c>
      <c r="J8204" s="15" t="s">
        <v>494</v>
      </c>
      <c r="K8204" s="44" t="s">
        <v>17</v>
      </c>
    </row>
    <row r="8205" spans="2:11" x14ac:dyDescent="0.2">
      <c r="D8205" s="179"/>
      <c r="E8205" s="180"/>
      <c r="F8205" s="180"/>
      <c r="G8205" s="39"/>
      <c r="H8205" s="41"/>
      <c r="I8205" s="14"/>
      <c r="J8205" s="14"/>
      <c r="K8205" s="38"/>
    </row>
    <row r="8206" spans="2:11" x14ac:dyDescent="0.2">
      <c r="D8206" s="58"/>
      <c r="E8206" s="53" t="s">
        <v>14</v>
      </c>
      <c r="F8206" s="52"/>
      <c r="G8206" s="37">
        <v>1222</v>
      </c>
      <c r="H8206" s="24">
        <v>7.4468085106380002</v>
      </c>
      <c r="I8206" s="24">
        <v>65.711947626840995</v>
      </c>
      <c r="J8206" s="24">
        <v>24.959083469722</v>
      </c>
      <c r="K8206" s="68">
        <v>1.882160392799</v>
      </c>
    </row>
    <row r="8207" spans="2:11" x14ac:dyDescent="0.2">
      <c r="D8207" s="174" t="s">
        <v>36</v>
      </c>
      <c r="E8207" s="20" t="s">
        <v>76</v>
      </c>
      <c r="F8207" s="22"/>
      <c r="G8207" s="21">
        <v>629</v>
      </c>
      <c r="H8207" s="51">
        <v>8.5850556438790004</v>
      </c>
      <c r="I8207" s="19">
        <v>65.500794912559996</v>
      </c>
      <c r="J8207" s="19">
        <v>24.483306836248001</v>
      </c>
      <c r="K8207" s="50">
        <v>1.4308426073130001</v>
      </c>
    </row>
    <row r="8208" spans="2:11" x14ac:dyDescent="0.2">
      <c r="D8208" s="175"/>
      <c r="E8208" s="4" t="s">
        <v>39</v>
      </c>
      <c r="F8208" s="6"/>
      <c r="G8208" s="5">
        <v>37</v>
      </c>
      <c r="H8208" s="32">
        <v>10.810810810811001</v>
      </c>
      <c r="I8208" s="12">
        <v>70.270270270270004</v>
      </c>
      <c r="J8208" s="33">
        <v>18.918918918919001</v>
      </c>
      <c r="K8208" s="62">
        <v>0</v>
      </c>
    </row>
    <row r="8209" spans="2:11" x14ac:dyDescent="0.2">
      <c r="D8209" s="175"/>
      <c r="E8209" s="4" t="s">
        <v>40</v>
      </c>
      <c r="F8209" s="6"/>
      <c r="G8209" s="5">
        <v>73</v>
      </c>
      <c r="H8209" s="32">
        <v>6.8493150684930004</v>
      </c>
      <c r="I8209" s="12">
        <v>64.383561643836003</v>
      </c>
      <c r="J8209" s="12">
        <v>28.767123287671001</v>
      </c>
      <c r="K8209" s="62">
        <v>0</v>
      </c>
    </row>
    <row r="8210" spans="2:11" x14ac:dyDescent="0.2">
      <c r="D8210" s="175"/>
      <c r="E8210" s="4" t="s">
        <v>41</v>
      </c>
      <c r="F8210" s="6"/>
      <c r="G8210" s="5">
        <v>108</v>
      </c>
      <c r="H8210" s="32">
        <v>2.7777777777780002</v>
      </c>
      <c r="I8210" s="12">
        <v>62.962962962962997</v>
      </c>
      <c r="J8210" s="28">
        <v>31.481481481481001</v>
      </c>
      <c r="K8210" s="34">
        <v>2.7777777777780002</v>
      </c>
    </row>
    <row r="8211" spans="2:11" x14ac:dyDescent="0.2">
      <c r="D8211" s="175"/>
      <c r="E8211" s="4" t="s">
        <v>42</v>
      </c>
      <c r="F8211" s="6"/>
      <c r="G8211" s="5">
        <v>113</v>
      </c>
      <c r="H8211" s="32">
        <v>6.194690265487</v>
      </c>
      <c r="I8211" s="12">
        <v>67.256637168142007</v>
      </c>
      <c r="J8211" s="12">
        <v>25.663716814158999</v>
      </c>
      <c r="K8211" s="34">
        <v>0.88495575221199996</v>
      </c>
    </row>
    <row r="8212" spans="2:11" x14ac:dyDescent="0.2">
      <c r="D8212" s="175"/>
      <c r="E8212" s="4" t="s">
        <v>43</v>
      </c>
      <c r="F8212" s="6"/>
      <c r="G8212" s="5">
        <v>101</v>
      </c>
      <c r="H8212" s="32">
        <v>8.9108910891090005</v>
      </c>
      <c r="I8212" s="12">
        <v>66.336633663366001</v>
      </c>
      <c r="J8212" s="12">
        <v>24.752475247524998</v>
      </c>
      <c r="K8212" s="62">
        <v>0</v>
      </c>
    </row>
    <row r="8213" spans="2:11" x14ac:dyDescent="0.2">
      <c r="D8213" s="175"/>
      <c r="E8213" s="4" t="s">
        <v>44</v>
      </c>
      <c r="F8213" s="6"/>
      <c r="G8213" s="5">
        <v>114</v>
      </c>
      <c r="H8213" s="75">
        <v>13.157894736842</v>
      </c>
      <c r="I8213" s="12">
        <v>66.666666666666998</v>
      </c>
      <c r="J8213" s="33">
        <v>19.298245614035</v>
      </c>
      <c r="K8213" s="34">
        <v>0.87719298245599997</v>
      </c>
    </row>
    <row r="8214" spans="2:11" x14ac:dyDescent="0.2">
      <c r="D8214" s="175"/>
      <c r="E8214" s="4" t="s">
        <v>45</v>
      </c>
      <c r="F8214" s="6"/>
      <c r="G8214" s="5">
        <v>83</v>
      </c>
      <c r="H8214" s="75">
        <v>13.253012048193</v>
      </c>
      <c r="I8214" s="12">
        <v>62.650602409638999</v>
      </c>
      <c r="J8214" s="33">
        <v>19.277108433734998</v>
      </c>
      <c r="K8214" s="34">
        <v>4.819277108434</v>
      </c>
    </row>
    <row r="8215" spans="2:11" x14ac:dyDescent="0.2">
      <c r="D8215" s="174" t="s">
        <v>37</v>
      </c>
      <c r="E8215" s="20" t="s">
        <v>77</v>
      </c>
      <c r="F8215" s="22"/>
      <c r="G8215" s="21">
        <v>593</v>
      </c>
      <c r="H8215" s="51">
        <v>6.2394603709950003</v>
      </c>
      <c r="I8215" s="19">
        <v>65.935919055648995</v>
      </c>
      <c r="J8215" s="19">
        <v>25.463743676223</v>
      </c>
      <c r="K8215" s="50">
        <v>2.3608768971330001</v>
      </c>
    </row>
    <row r="8216" spans="2:11" x14ac:dyDescent="0.2">
      <c r="D8216" s="175"/>
      <c r="E8216" s="4" t="s">
        <v>39</v>
      </c>
      <c r="F8216" s="6"/>
      <c r="G8216" s="5">
        <v>27</v>
      </c>
      <c r="H8216" s="32">
        <v>3.7037037037039999</v>
      </c>
      <c r="I8216" s="49">
        <v>81.481481481480998</v>
      </c>
      <c r="J8216" s="61">
        <v>11.111111111111001</v>
      </c>
      <c r="K8216" s="34">
        <v>3.7037037037039999</v>
      </c>
    </row>
    <row r="8217" spans="2:11" x14ac:dyDescent="0.2">
      <c r="D8217" s="175"/>
      <c r="E8217" s="4" t="s">
        <v>40</v>
      </c>
      <c r="F8217" s="6"/>
      <c r="G8217" s="5">
        <v>74</v>
      </c>
      <c r="H8217" s="32">
        <v>6.7567567567570004</v>
      </c>
      <c r="I8217" s="28">
        <v>74.324324324323996</v>
      </c>
      <c r="J8217" s="33">
        <v>18.918918918919001</v>
      </c>
      <c r="K8217" s="62">
        <v>0</v>
      </c>
    </row>
    <row r="8218" spans="2:11" x14ac:dyDescent="0.2">
      <c r="D8218" s="175"/>
      <c r="E8218" s="4" t="s">
        <v>41</v>
      </c>
      <c r="F8218" s="6"/>
      <c r="G8218" s="5">
        <v>96</v>
      </c>
      <c r="H8218" s="32">
        <v>3.125</v>
      </c>
      <c r="I8218" s="12">
        <v>62.5</v>
      </c>
      <c r="J8218" s="28">
        <v>34.375</v>
      </c>
      <c r="K8218" s="62">
        <v>0</v>
      </c>
    </row>
    <row r="8219" spans="2:11" x14ac:dyDescent="0.2">
      <c r="D8219" s="175"/>
      <c r="E8219" s="4" t="s">
        <v>42</v>
      </c>
      <c r="F8219" s="6"/>
      <c r="G8219" s="5">
        <v>97</v>
      </c>
      <c r="H8219" s="32">
        <v>7.2164948453609998</v>
      </c>
      <c r="I8219" s="12">
        <v>68.041237113402005</v>
      </c>
      <c r="J8219" s="12">
        <v>22.680412371134</v>
      </c>
      <c r="K8219" s="34">
        <v>2.0618556701030002</v>
      </c>
    </row>
    <row r="8220" spans="2:11" x14ac:dyDescent="0.2">
      <c r="D8220" s="175"/>
      <c r="E8220" s="4" t="s">
        <v>43</v>
      </c>
      <c r="F8220" s="6"/>
      <c r="G8220" s="5">
        <v>103</v>
      </c>
      <c r="H8220" s="77">
        <v>1.9417475728160001</v>
      </c>
      <c r="I8220" s="28">
        <v>70.873786407767</v>
      </c>
      <c r="J8220" s="12">
        <v>26.213592233010001</v>
      </c>
      <c r="K8220" s="34">
        <v>0.97087378640800004</v>
      </c>
    </row>
    <row r="8221" spans="2:11" x14ac:dyDescent="0.2">
      <c r="D8221" s="175"/>
      <c r="E8221" s="4" t="s">
        <v>44</v>
      </c>
      <c r="F8221" s="6"/>
      <c r="G8221" s="5">
        <v>109</v>
      </c>
      <c r="H8221" s="32">
        <v>9.1743119266060003</v>
      </c>
      <c r="I8221" s="33">
        <v>60.550458715596001</v>
      </c>
      <c r="J8221" s="12">
        <v>26.605504587155998</v>
      </c>
      <c r="K8221" s="34">
        <v>3.669724770642</v>
      </c>
    </row>
    <row r="8222" spans="2:11" x14ac:dyDescent="0.2">
      <c r="D8222" s="176"/>
      <c r="E8222" s="59" t="s">
        <v>45</v>
      </c>
      <c r="F8222" s="60"/>
      <c r="G8222" s="56">
        <v>87</v>
      </c>
      <c r="H8222" s="83">
        <v>10.344827586207</v>
      </c>
      <c r="I8222" s="95">
        <v>56.321839080460002</v>
      </c>
      <c r="J8222" s="47">
        <v>26.436781609194998</v>
      </c>
      <c r="K8222" s="112">
        <v>6.8965517241379999</v>
      </c>
    </row>
    <row r="8224" spans="2:11" x14ac:dyDescent="0.2">
      <c r="B8224" s="43" t="str">
        <f xml:space="preserve"> HYPERLINK("#'目次'!B304", "[298]")</f>
        <v>[298]</v>
      </c>
      <c r="C8224" s="31" t="s">
        <v>524</v>
      </c>
    </row>
    <row r="8228" spans="4:15" ht="84" x14ac:dyDescent="0.2">
      <c r="D8228" s="177"/>
      <c r="E8228" s="178"/>
      <c r="F8228" s="178"/>
      <c r="G8228" s="40" t="s">
        <v>14</v>
      </c>
      <c r="H8228" s="42" t="s">
        <v>525</v>
      </c>
      <c r="I8228" s="15" t="s">
        <v>526</v>
      </c>
      <c r="J8228" s="15" t="s">
        <v>527</v>
      </c>
      <c r="K8228" s="15" t="s">
        <v>528</v>
      </c>
      <c r="L8228" s="15" t="s">
        <v>529</v>
      </c>
      <c r="M8228" s="15" t="s">
        <v>530</v>
      </c>
      <c r="N8228" s="15" t="s">
        <v>531</v>
      </c>
      <c r="O8228" s="44" t="s">
        <v>17</v>
      </c>
    </row>
    <row r="8229" spans="4:15" x14ac:dyDescent="0.2">
      <c r="D8229" s="179"/>
      <c r="E8229" s="180"/>
      <c r="F8229" s="180"/>
      <c r="G8229" s="39"/>
      <c r="H8229" s="41"/>
      <c r="I8229" s="14"/>
      <c r="J8229" s="14"/>
      <c r="K8229" s="14"/>
      <c r="L8229" s="14"/>
      <c r="M8229" s="14"/>
      <c r="N8229" s="14"/>
      <c r="O8229" s="38"/>
    </row>
    <row r="8230" spans="4:15" x14ac:dyDescent="0.2">
      <c r="D8230" s="58"/>
      <c r="E8230" s="53" t="s">
        <v>14</v>
      </c>
      <c r="F8230" s="52"/>
      <c r="G8230" s="37">
        <v>1222</v>
      </c>
      <c r="H8230" s="24">
        <v>0.24549918166900001</v>
      </c>
      <c r="I8230" s="24">
        <v>0.65466448445199998</v>
      </c>
      <c r="J8230" s="24">
        <v>2.3731587561369998</v>
      </c>
      <c r="K8230" s="24">
        <v>2.9459901800330002</v>
      </c>
      <c r="L8230" s="24">
        <v>7.1194762684119999</v>
      </c>
      <c r="M8230" s="24">
        <v>12.602291325695999</v>
      </c>
      <c r="N8230" s="24">
        <v>73.240589198036005</v>
      </c>
      <c r="O8230" s="68">
        <v>0.81833060556500004</v>
      </c>
    </row>
    <row r="8231" spans="4:15" x14ac:dyDescent="0.2">
      <c r="D8231" s="174" t="s">
        <v>18</v>
      </c>
      <c r="E8231" s="20" t="s">
        <v>19</v>
      </c>
      <c r="F8231" s="22"/>
      <c r="G8231" s="21">
        <v>57</v>
      </c>
      <c r="H8231" s="110">
        <v>0</v>
      </c>
      <c r="I8231" s="74">
        <v>0</v>
      </c>
      <c r="J8231" s="19">
        <v>1.7543859649119999</v>
      </c>
      <c r="K8231" s="19">
        <v>3.508771929825</v>
      </c>
      <c r="L8231" s="19">
        <v>5.2631578947369997</v>
      </c>
      <c r="M8231" s="88">
        <v>19.298245614035</v>
      </c>
      <c r="N8231" s="19">
        <v>70.175438596491006</v>
      </c>
      <c r="O8231" s="100">
        <v>0</v>
      </c>
    </row>
    <row r="8232" spans="4:15" x14ac:dyDescent="0.2">
      <c r="D8232" s="175"/>
      <c r="E8232" s="4" t="s">
        <v>20</v>
      </c>
      <c r="F8232" s="6"/>
      <c r="G8232" s="5">
        <v>84</v>
      </c>
      <c r="H8232" s="63">
        <v>0</v>
      </c>
      <c r="I8232" s="29">
        <v>0</v>
      </c>
      <c r="J8232" s="12">
        <v>4.7619047619049999</v>
      </c>
      <c r="K8232" s="29">
        <v>0</v>
      </c>
      <c r="L8232" s="12">
        <v>9.5238095238099998</v>
      </c>
      <c r="M8232" s="12">
        <v>11.904761904761999</v>
      </c>
      <c r="N8232" s="12">
        <v>72.619047619048004</v>
      </c>
      <c r="O8232" s="34">
        <v>1.190476190476</v>
      </c>
    </row>
    <row r="8233" spans="4:15" x14ac:dyDescent="0.2">
      <c r="D8233" s="175"/>
      <c r="E8233" s="4" t="s">
        <v>21</v>
      </c>
      <c r="F8233" s="6"/>
      <c r="G8233" s="5">
        <v>487</v>
      </c>
      <c r="H8233" s="32">
        <v>0.20533880903499999</v>
      </c>
      <c r="I8233" s="12">
        <v>0.82135523613999994</v>
      </c>
      <c r="J8233" s="12">
        <v>2.258726899384</v>
      </c>
      <c r="K8233" s="12">
        <v>4.3121149897329998</v>
      </c>
      <c r="L8233" s="12">
        <v>6.7761806981520003</v>
      </c>
      <c r="M8233" s="12">
        <v>11.498973305954999</v>
      </c>
      <c r="N8233" s="12">
        <v>73.305954825461995</v>
      </c>
      <c r="O8233" s="34">
        <v>0.82135523613999994</v>
      </c>
    </row>
    <row r="8234" spans="4:15" x14ac:dyDescent="0.2">
      <c r="D8234" s="175"/>
      <c r="E8234" s="4" t="s">
        <v>22</v>
      </c>
      <c r="F8234" s="6"/>
      <c r="G8234" s="5">
        <v>35</v>
      </c>
      <c r="H8234" s="63">
        <v>0</v>
      </c>
      <c r="I8234" s="12">
        <v>2.8571428571430002</v>
      </c>
      <c r="J8234" s="29">
        <v>0</v>
      </c>
      <c r="K8234" s="12">
        <v>2.8571428571430002</v>
      </c>
      <c r="L8234" s="12">
        <v>11.428571428571001</v>
      </c>
      <c r="M8234" s="12">
        <v>11.428571428571001</v>
      </c>
      <c r="N8234" s="12">
        <v>68.571428571428996</v>
      </c>
      <c r="O8234" s="34">
        <v>2.8571428571430002</v>
      </c>
    </row>
    <row r="8235" spans="4:15" x14ac:dyDescent="0.2">
      <c r="D8235" s="175"/>
      <c r="E8235" s="4" t="s">
        <v>23</v>
      </c>
      <c r="F8235" s="6"/>
      <c r="G8235" s="5">
        <v>143</v>
      </c>
      <c r="H8235" s="63">
        <v>0</v>
      </c>
      <c r="I8235" s="29">
        <v>0</v>
      </c>
      <c r="J8235" s="12">
        <v>2.0979020979020002</v>
      </c>
      <c r="K8235" s="12">
        <v>2.797202797203</v>
      </c>
      <c r="L8235" s="12">
        <v>6.2937062937060002</v>
      </c>
      <c r="M8235" s="12">
        <v>15.384615384615</v>
      </c>
      <c r="N8235" s="12">
        <v>72.727272727273004</v>
      </c>
      <c r="O8235" s="34">
        <v>0.69930069930100003</v>
      </c>
    </row>
    <row r="8236" spans="4:15" x14ac:dyDescent="0.2">
      <c r="D8236" s="175"/>
      <c r="E8236" s="4" t="s">
        <v>24</v>
      </c>
      <c r="F8236" s="6"/>
      <c r="G8236" s="5">
        <v>187</v>
      </c>
      <c r="H8236" s="32">
        <v>0.53475935828900001</v>
      </c>
      <c r="I8236" s="12">
        <v>1.069518716578</v>
      </c>
      <c r="J8236" s="12">
        <v>0.53475935828900001</v>
      </c>
      <c r="K8236" s="12">
        <v>2.673796791444</v>
      </c>
      <c r="L8236" s="12">
        <v>6.9518716577540003</v>
      </c>
      <c r="M8236" s="12">
        <v>11.229946524063999</v>
      </c>
      <c r="N8236" s="12">
        <v>77.005347593582997</v>
      </c>
      <c r="O8236" s="62">
        <v>0</v>
      </c>
    </row>
    <row r="8237" spans="4:15" x14ac:dyDescent="0.2">
      <c r="D8237" s="175"/>
      <c r="E8237" s="4" t="s">
        <v>25</v>
      </c>
      <c r="F8237" s="6"/>
      <c r="G8237" s="5">
        <v>71</v>
      </c>
      <c r="H8237" s="63">
        <v>0</v>
      </c>
      <c r="I8237" s="12">
        <v>1.4084507042250001</v>
      </c>
      <c r="J8237" s="12">
        <v>1.4084507042250001</v>
      </c>
      <c r="K8237" s="29">
        <v>0</v>
      </c>
      <c r="L8237" s="12">
        <v>9.8591549295770005</v>
      </c>
      <c r="M8237" s="12">
        <v>14.084507042254</v>
      </c>
      <c r="N8237" s="12">
        <v>71.830985915493002</v>
      </c>
      <c r="O8237" s="34">
        <v>1.4084507042250001</v>
      </c>
    </row>
    <row r="8238" spans="4:15" x14ac:dyDescent="0.2">
      <c r="D8238" s="175"/>
      <c r="E8238" s="4" t="s">
        <v>26</v>
      </c>
      <c r="F8238" s="6"/>
      <c r="G8238" s="5">
        <v>30</v>
      </c>
      <c r="H8238" s="63">
        <v>0</v>
      </c>
      <c r="I8238" s="29">
        <v>0</v>
      </c>
      <c r="J8238" s="12">
        <v>6.666666666667</v>
      </c>
      <c r="K8238" s="29">
        <v>0</v>
      </c>
      <c r="L8238" s="12">
        <v>6.666666666667</v>
      </c>
      <c r="M8238" s="12">
        <v>13.333333333333</v>
      </c>
      <c r="N8238" s="12">
        <v>73.333333333333002</v>
      </c>
      <c r="O8238" s="62">
        <v>0</v>
      </c>
    </row>
    <row r="8239" spans="4:15" x14ac:dyDescent="0.2">
      <c r="D8239" s="175"/>
      <c r="E8239" s="4" t="s">
        <v>27</v>
      </c>
      <c r="F8239" s="6"/>
      <c r="G8239" s="5">
        <v>70</v>
      </c>
      <c r="H8239" s="32">
        <v>1.4285714285710001</v>
      </c>
      <c r="I8239" s="29">
        <v>0</v>
      </c>
      <c r="J8239" s="12">
        <v>1.4285714285710001</v>
      </c>
      <c r="K8239" s="12">
        <v>2.8571428571430002</v>
      </c>
      <c r="L8239" s="12">
        <v>4.2857142857139996</v>
      </c>
      <c r="M8239" s="12">
        <v>14.285714285714</v>
      </c>
      <c r="N8239" s="12">
        <v>74.285714285713993</v>
      </c>
      <c r="O8239" s="34">
        <v>1.4285714285710001</v>
      </c>
    </row>
    <row r="8240" spans="4:15" x14ac:dyDescent="0.2">
      <c r="D8240" s="175"/>
      <c r="E8240" s="4" t="s">
        <v>28</v>
      </c>
      <c r="F8240" s="6"/>
      <c r="G8240" s="5">
        <v>51</v>
      </c>
      <c r="H8240" s="63">
        <v>0</v>
      </c>
      <c r="I8240" s="29">
        <v>0</v>
      </c>
      <c r="J8240" s="28">
        <v>9.8039215686270005</v>
      </c>
      <c r="K8240" s="12">
        <v>1.9607843137250001</v>
      </c>
      <c r="L8240" s="12">
        <v>7.8431372549020004</v>
      </c>
      <c r="M8240" s="12">
        <v>11.764705882353001</v>
      </c>
      <c r="N8240" s="33">
        <v>66.666666666666998</v>
      </c>
      <c r="O8240" s="34">
        <v>1.9607843137250001</v>
      </c>
    </row>
    <row r="8241" spans="2:15" x14ac:dyDescent="0.2">
      <c r="D8241" s="175"/>
      <c r="E8241" s="4" t="s">
        <v>29</v>
      </c>
      <c r="F8241" s="6"/>
      <c r="G8241" s="5">
        <v>7</v>
      </c>
      <c r="H8241" s="63">
        <v>0</v>
      </c>
      <c r="I8241" s="29">
        <v>0</v>
      </c>
      <c r="J8241" s="29">
        <v>0</v>
      </c>
      <c r="K8241" s="29">
        <v>0</v>
      </c>
      <c r="L8241" s="28">
        <v>14.285714285714</v>
      </c>
      <c r="M8241" s="87">
        <v>0</v>
      </c>
      <c r="N8241" s="49">
        <v>85.714285714286007</v>
      </c>
      <c r="O8241" s="62">
        <v>0</v>
      </c>
    </row>
    <row r="8242" spans="2:15" x14ac:dyDescent="0.2">
      <c r="D8242" s="174" t="s">
        <v>30</v>
      </c>
      <c r="E8242" s="20" t="s">
        <v>31</v>
      </c>
      <c r="F8242" s="22"/>
      <c r="G8242" s="21">
        <v>393</v>
      </c>
      <c r="H8242" s="51">
        <v>0.50890585241700004</v>
      </c>
      <c r="I8242" s="19">
        <v>0.50890585241700004</v>
      </c>
      <c r="J8242" s="19">
        <v>2.2900763358780001</v>
      </c>
      <c r="K8242" s="19">
        <v>3.8167938931299998</v>
      </c>
      <c r="L8242" s="19">
        <v>6.3613231552159997</v>
      </c>
      <c r="M8242" s="19">
        <v>13.231552162850001</v>
      </c>
      <c r="N8242" s="19">
        <v>72.773536895673999</v>
      </c>
      <c r="O8242" s="50">
        <v>0.50890585241700004</v>
      </c>
    </row>
    <row r="8243" spans="2:15" x14ac:dyDescent="0.2">
      <c r="D8243" s="175"/>
      <c r="E8243" s="4" t="s">
        <v>32</v>
      </c>
      <c r="F8243" s="6"/>
      <c r="G8243" s="5">
        <v>352</v>
      </c>
      <c r="H8243" s="63">
        <v>0</v>
      </c>
      <c r="I8243" s="12">
        <v>0.28409090909099999</v>
      </c>
      <c r="J8243" s="12">
        <v>2.2727272727269998</v>
      </c>
      <c r="K8243" s="12">
        <v>2.8409090909089998</v>
      </c>
      <c r="L8243" s="12">
        <v>9.0909090909089993</v>
      </c>
      <c r="M8243" s="12">
        <v>12.5</v>
      </c>
      <c r="N8243" s="12">
        <v>72.159090909091006</v>
      </c>
      <c r="O8243" s="34">
        <v>0.85227272727299996</v>
      </c>
    </row>
    <row r="8244" spans="2:15" x14ac:dyDescent="0.2">
      <c r="D8244" s="175"/>
      <c r="E8244" s="4" t="s">
        <v>33</v>
      </c>
      <c r="F8244" s="6"/>
      <c r="G8244" s="5">
        <v>388</v>
      </c>
      <c r="H8244" s="32">
        <v>0.25773195876299998</v>
      </c>
      <c r="I8244" s="12">
        <v>0.77319587628899999</v>
      </c>
      <c r="J8244" s="12">
        <v>2.319587628866</v>
      </c>
      <c r="K8244" s="12">
        <v>1.5463917525769999</v>
      </c>
      <c r="L8244" s="12">
        <v>6.1855670103089997</v>
      </c>
      <c r="M8244" s="12">
        <v>12.113402061856</v>
      </c>
      <c r="N8244" s="12">
        <v>75.515463917526006</v>
      </c>
      <c r="O8244" s="34">
        <v>1.2886597938140001</v>
      </c>
    </row>
    <row r="8245" spans="2:15" x14ac:dyDescent="0.2">
      <c r="D8245" s="175"/>
      <c r="E8245" s="4" t="s">
        <v>34</v>
      </c>
      <c r="F8245" s="6"/>
      <c r="G8245" s="5">
        <v>89</v>
      </c>
      <c r="H8245" s="63">
        <v>0</v>
      </c>
      <c r="I8245" s="12">
        <v>2.2471910112360001</v>
      </c>
      <c r="J8245" s="12">
        <v>3.3707865168539999</v>
      </c>
      <c r="K8245" s="12">
        <v>5.61797752809</v>
      </c>
      <c r="L8245" s="12">
        <v>6.7415730337079998</v>
      </c>
      <c r="M8245" s="12">
        <v>12.359550561798001</v>
      </c>
      <c r="N8245" s="12">
        <v>69.662921348314995</v>
      </c>
      <c r="O8245" s="62">
        <v>0</v>
      </c>
    </row>
    <row r="8246" spans="2:15" x14ac:dyDescent="0.2">
      <c r="D8246" s="174" t="s">
        <v>35</v>
      </c>
      <c r="E8246" s="20" t="s">
        <v>36</v>
      </c>
      <c r="F8246" s="22"/>
      <c r="G8246" s="21">
        <v>629</v>
      </c>
      <c r="H8246" s="51">
        <v>0.31796502384699998</v>
      </c>
      <c r="I8246" s="19">
        <v>0.47694753577100002</v>
      </c>
      <c r="J8246" s="19">
        <v>1.5898251192370001</v>
      </c>
      <c r="K8246" s="19">
        <v>2.7027027027030002</v>
      </c>
      <c r="L8246" s="19">
        <v>6.9952305246420003</v>
      </c>
      <c r="M8246" s="19">
        <v>12.241653418124001</v>
      </c>
      <c r="N8246" s="19">
        <v>75.039745627981006</v>
      </c>
      <c r="O8246" s="50">
        <v>0.63593004769499994</v>
      </c>
    </row>
    <row r="8247" spans="2:15" x14ac:dyDescent="0.2">
      <c r="D8247" s="175"/>
      <c r="E8247" s="4" t="s">
        <v>37</v>
      </c>
      <c r="F8247" s="6"/>
      <c r="G8247" s="5">
        <v>593</v>
      </c>
      <c r="H8247" s="32">
        <v>0.16863406408100001</v>
      </c>
      <c r="I8247" s="12">
        <v>0.84317032040499995</v>
      </c>
      <c r="J8247" s="12">
        <v>3.2040472175380001</v>
      </c>
      <c r="K8247" s="12">
        <v>3.2040472175380001</v>
      </c>
      <c r="L8247" s="12">
        <v>7.2512647554810004</v>
      </c>
      <c r="M8247" s="12">
        <v>12.984822934233</v>
      </c>
      <c r="N8247" s="12">
        <v>71.332209106239006</v>
      </c>
      <c r="O8247" s="34">
        <v>1.0118043844860001</v>
      </c>
    </row>
    <row r="8248" spans="2:15" x14ac:dyDescent="0.2">
      <c r="D8248" s="174" t="s">
        <v>38</v>
      </c>
      <c r="E8248" s="20" t="s">
        <v>39</v>
      </c>
      <c r="F8248" s="22"/>
      <c r="G8248" s="21">
        <v>64</v>
      </c>
      <c r="H8248" s="110">
        <v>0</v>
      </c>
      <c r="I8248" s="74">
        <v>0</v>
      </c>
      <c r="J8248" s="19">
        <v>3.125</v>
      </c>
      <c r="K8248" s="74">
        <v>0</v>
      </c>
      <c r="L8248" s="19">
        <v>3.125</v>
      </c>
      <c r="M8248" s="19">
        <v>12.5</v>
      </c>
      <c r="N8248" s="88">
        <v>79.6875</v>
      </c>
      <c r="O8248" s="50">
        <v>1.5625</v>
      </c>
    </row>
    <row r="8249" spans="2:15" x14ac:dyDescent="0.2">
      <c r="D8249" s="175"/>
      <c r="E8249" s="4" t="s">
        <v>40</v>
      </c>
      <c r="F8249" s="6"/>
      <c r="G8249" s="5">
        <v>147</v>
      </c>
      <c r="H8249" s="63">
        <v>0</v>
      </c>
      <c r="I8249" s="12">
        <v>1.360544217687</v>
      </c>
      <c r="J8249" s="12">
        <v>2.040816326531</v>
      </c>
      <c r="K8249" s="12">
        <v>2.7210884353739999</v>
      </c>
      <c r="L8249" s="12">
        <v>4.0816326530609999</v>
      </c>
      <c r="M8249" s="12">
        <v>9.5238095238099998</v>
      </c>
      <c r="N8249" s="28">
        <v>80.272108843536998</v>
      </c>
      <c r="O8249" s="62">
        <v>0</v>
      </c>
    </row>
    <row r="8250" spans="2:15" x14ac:dyDescent="0.2">
      <c r="D8250" s="175"/>
      <c r="E8250" s="4" t="s">
        <v>41</v>
      </c>
      <c r="F8250" s="6"/>
      <c r="G8250" s="5">
        <v>204</v>
      </c>
      <c r="H8250" s="63">
        <v>0</v>
      </c>
      <c r="I8250" s="12">
        <v>0.49019607843099999</v>
      </c>
      <c r="J8250" s="12">
        <v>0.98039215686299996</v>
      </c>
      <c r="K8250" s="12">
        <v>3.4313725490200002</v>
      </c>
      <c r="L8250" s="12">
        <v>8.8235294117649996</v>
      </c>
      <c r="M8250" s="12">
        <v>13.235294117646999</v>
      </c>
      <c r="N8250" s="12">
        <v>72.549019607842993</v>
      </c>
      <c r="O8250" s="34">
        <v>0.49019607843099999</v>
      </c>
    </row>
    <row r="8251" spans="2:15" x14ac:dyDescent="0.2">
      <c r="D8251" s="175"/>
      <c r="E8251" s="4" t="s">
        <v>42</v>
      </c>
      <c r="F8251" s="6"/>
      <c r="G8251" s="5">
        <v>210</v>
      </c>
      <c r="H8251" s="63">
        <v>0</v>
      </c>
      <c r="I8251" s="29">
        <v>0</v>
      </c>
      <c r="J8251" s="12">
        <v>2.8571428571430002</v>
      </c>
      <c r="K8251" s="12">
        <v>3.333333333333</v>
      </c>
      <c r="L8251" s="12">
        <v>8.0952380952380008</v>
      </c>
      <c r="M8251" s="12">
        <v>14.285714285714</v>
      </c>
      <c r="N8251" s="12">
        <v>70.952380952381006</v>
      </c>
      <c r="O8251" s="34">
        <v>0.47619047618999999</v>
      </c>
    </row>
    <row r="8252" spans="2:15" x14ac:dyDescent="0.2">
      <c r="D8252" s="175"/>
      <c r="E8252" s="4" t="s">
        <v>43</v>
      </c>
      <c r="F8252" s="6"/>
      <c r="G8252" s="5">
        <v>204</v>
      </c>
      <c r="H8252" s="63">
        <v>0</v>
      </c>
      <c r="I8252" s="12">
        <v>0.98039215686299996</v>
      </c>
      <c r="J8252" s="12">
        <v>2.9411764705880001</v>
      </c>
      <c r="K8252" s="12">
        <v>1.9607843137250001</v>
      </c>
      <c r="L8252" s="12">
        <v>4.4117647058819998</v>
      </c>
      <c r="M8252" s="12">
        <v>10.78431372549</v>
      </c>
      <c r="N8252" s="28">
        <v>78.921568627450995</v>
      </c>
      <c r="O8252" s="62">
        <v>0</v>
      </c>
    </row>
    <row r="8253" spans="2:15" x14ac:dyDescent="0.2">
      <c r="D8253" s="175"/>
      <c r="E8253" s="4" t="s">
        <v>44</v>
      </c>
      <c r="F8253" s="6"/>
      <c r="G8253" s="5">
        <v>223</v>
      </c>
      <c r="H8253" s="32">
        <v>1.3452914798210001</v>
      </c>
      <c r="I8253" s="12">
        <v>0.89686098654699997</v>
      </c>
      <c r="J8253" s="12">
        <v>2.690582959641</v>
      </c>
      <c r="K8253" s="12">
        <v>2.690582959641</v>
      </c>
      <c r="L8253" s="12">
        <v>8.9686098654710005</v>
      </c>
      <c r="M8253" s="12">
        <v>14.798206278026999</v>
      </c>
      <c r="N8253" s="33">
        <v>67.713004484305003</v>
      </c>
      <c r="O8253" s="34">
        <v>0.89686098654699997</v>
      </c>
    </row>
    <row r="8254" spans="2:15" x14ac:dyDescent="0.2">
      <c r="D8254" s="176"/>
      <c r="E8254" s="59" t="s">
        <v>45</v>
      </c>
      <c r="F8254" s="60"/>
      <c r="G8254" s="56">
        <v>170</v>
      </c>
      <c r="H8254" s="115">
        <v>0</v>
      </c>
      <c r="I8254" s="47">
        <v>0.58823529411800002</v>
      </c>
      <c r="J8254" s="47">
        <v>2.352941176471</v>
      </c>
      <c r="K8254" s="47">
        <v>4.7058823529409999</v>
      </c>
      <c r="L8254" s="47">
        <v>8.8235294117649996</v>
      </c>
      <c r="M8254" s="47">
        <v>11.764705882353001</v>
      </c>
      <c r="N8254" s="47">
        <v>68.823529411764994</v>
      </c>
      <c r="O8254" s="85">
        <v>2.9411764705880001</v>
      </c>
    </row>
    <row r="8256" spans="2:15" x14ac:dyDescent="0.2">
      <c r="B8256" s="43" t="str">
        <f xml:space="preserve"> HYPERLINK("#'目次'!B305", "[299]")</f>
        <v>[299]</v>
      </c>
      <c r="C8256" s="31" t="s">
        <v>524</v>
      </c>
    </row>
    <row r="8260" spans="4:15" ht="84" x14ac:dyDescent="0.2">
      <c r="D8260" s="177"/>
      <c r="E8260" s="178"/>
      <c r="F8260" s="178"/>
      <c r="G8260" s="40" t="s">
        <v>14</v>
      </c>
      <c r="H8260" s="42" t="s">
        <v>525</v>
      </c>
      <c r="I8260" s="15" t="s">
        <v>526</v>
      </c>
      <c r="J8260" s="15" t="s">
        <v>527</v>
      </c>
      <c r="K8260" s="15" t="s">
        <v>528</v>
      </c>
      <c r="L8260" s="15" t="s">
        <v>529</v>
      </c>
      <c r="M8260" s="15" t="s">
        <v>530</v>
      </c>
      <c r="N8260" s="15" t="s">
        <v>531</v>
      </c>
      <c r="O8260" s="44" t="s">
        <v>17</v>
      </c>
    </row>
    <row r="8261" spans="4:15" x14ac:dyDescent="0.2">
      <c r="D8261" s="179"/>
      <c r="E8261" s="180"/>
      <c r="F8261" s="180"/>
      <c r="G8261" s="39"/>
      <c r="H8261" s="41"/>
      <c r="I8261" s="14"/>
      <c r="J8261" s="14"/>
      <c r="K8261" s="14"/>
      <c r="L8261" s="14"/>
      <c r="M8261" s="14"/>
      <c r="N8261" s="14"/>
      <c r="O8261" s="38"/>
    </row>
    <row r="8262" spans="4:15" x14ac:dyDescent="0.2">
      <c r="D8262" s="58"/>
      <c r="E8262" s="53" t="s">
        <v>14</v>
      </c>
      <c r="F8262" s="52"/>
      <c r="G8262" s="37">
        <v>1222</v>
      </c>
      <c r="H8262" s="24">
        <v>0.24549918166900001</v>
      </c>
      <c r="I8262" s="24">
        <v>0.65466448445199998</v>
      </c>
      <c r="J8262" s="24">
        <v>2.3731587561369998</v>
      </c>
      <c r="K8262" s="24">
        <v>2.9459901800330002</v>
      </c>
      <c r="L8262" s="24">
        <v>7.1194762684119999</v>
      </c>
      <c r="M8262" s="24">
        <v>12.602291325695999</v>
      </c>
      <c r="N8262" s="24">
        <v>73.240589198036005</v>
      </c>
      <c r="O8262" s="68">
        <v>0.81833060556500004</v>
      </c>
    </row>
    <row r="8263" spans="4:15" x14ac:dyDescent="0.2">
      <c r="D8263" s="174" t="s">
        <v>52</v>
      </c>
      <c r="E8263" s="20" t="s">
        <v>53</v>
      </c>
      <c r="F8263" s="22"/>
      <c r="G8263" s="21">
        <v>15</v>
      </c>
      <c r="H8263" s="110">
        <v>0</v>
      </c>
      <c r="I8263" s="74">
        <v>0</v>
      </c>
      <c r="J8263" s="74">
        <v>0</v>
      </c>
      <c r="K8263" s="19">
        <v>6.666666666667</v>
      </c>
      <c r="L8263" s="88">
        <v>13.333333333333</v>
      </c>
      <c r="M8263" s="19">
        <v>13.333333333333</v>
      </c>
      <c r="N8263" s="78">
        <v>66.666666666666998</v>
      </c>
      <c r="O8263" s="100">
        <v>0</v>
      </c>
    </row>
    <row r="8264" spans="4:15" ht="24" x14ac:dyDescent="0.2">
      <c r="D8264" s="175"/>
      <c r="E8264" s="4" t="s">
        <v>54</v>
      </c>
      <c r="F8264" s="6"/>
      <c r="G8264" s="5">
        <v>122</v>
      </c>
      <c r="H8264" s="63">
        <v>0</v>
      </c>
      <c r="I8264" s="29">
        <v>0</v>
      </c>
      <c r="J8264" s="12">
        <v>4.0983606557380003</v>
      </c>
      <c r="K8264" s="12">
        <v>1.6393442622950001</v>
      </c>
      <c r="L8264" s="12">
        <v>9.83606557377</v>
      </c>
      <c r="M8264" s="12">
        <v>13.114754098361001</v>
      </c>
      <c r="N8264" s="12">
        <v>70.491803278689005</v>
      </c>
      <c r="O8264" s="34">
        <v>0.81967213114799997</v>
      </c>
    </row>
    <row r="8265" spans="4:15" x14ac:dyDescent="0.2">
      <c r="D8265" s="175"/>
      <c r="E8265" s="4" t="s">
        <v>55</v>
      </c>
      <c r="F8265" s="6"/>
      <c r="G8265" s="5">
        <v>43</v>
      </c>
      <c r="H8265" s="63">
        <v>0</v>
      </c>
      <c r="I8265" s="12">
        <v>2.3255813953489999</v>
      </c>
      <c r="J8265" s="29">
        <v>0</v>
      </c>
      <c r="K8265" s="12">
        <v>6.9767441860470001</v>
      </c>
      <c r="L8265" s="12">
        <v>9.3023255813949994</v>
      </c>
      <c r="M8265" s="12">
        <v>11.627906976744001</v>
      </c>
      <c r="N8265" s="12">
        <v>69.767441860464999</v>
      </c>
      <c r="O8265" s="62">
        <v>0</v>
      </c>
    </row>
    <row r="8266" spans="4:15" x14ac:dyDescent="0.2">
      <c r="D8266" s="175"/>
      <c r="E8266" s="4" t="s">
        <v>56</v>
      </c>
      <c r="F8266" s="6"/>
      <c r="G8266" s="5">
        <v>60</v>
      </c>
      <c r="H8266" s="63">
        <v>0</v>
      </c>
      <c r="I8266" s="29">
        <v>0</v>
      </c>
      <c r="J8266" s="29">
        <v>0</v>
      </c>
      <c r="K8266" s="29">
        <v>0</v>
      </c>
      <c r="L8266" s="12">
        <v>6.666666666667</v>
      </c>
      <c r="M8266" s="12">
        <v>13.333333333333</v>
      </c>
      <c r="N8266" s="28">
        <v>80</v>
      </c>
      <c r="O8266" s="62">
        <v>0</v>
      </c>
    </row>
    <row r="8267" spans="4:15" x14ac:dyDescent="0.2">
      <c r="D8267" s="175"/>
      <c r="E8267" s="4" t="s">
        <v>57</v>
      </c>
      <c r="F8267" s="6"/>
      <c r="G8267" s="5">
        <v>286</v>
      </c>
      <c r="H8267" s="32">
        <v>0.34965034965000003</v>
      </c>
      <c r="I8267" s="12">
        <v>0.69930069930100003</v>
      </c>
      <c r="J8267" s="12">
        <v>3.1468531468530001</v>
      </c>
      <c r="K8267" s="12">
        <v>3.1468531468530001</v>
      </c>
      <c r="L8267" s="12">
        <v>6.2937062937060002</v>
      </c>
      <c r="M8267" s="12">
        <v>9.4405594405589994</v>
      </c>
      <c r="N8267" s="12">
        <v>76.923076923077005</v>
      </c>
      <c r="O8267" s="62">
        <v>0</v>
      </c>
    </row>
    <row r="8268" spans="4:15" x14ac:dyDescent="0.2">
      <c r="D8268" s="175"/>
      <c r="E8268" s="4" t="s">
        <v>58</v>
      </c>
      <c r="F8268" s="6"/>
      <c r="G8268" s="5">
        <v>129</v>
      </c>
      <c r="H8268" s="63">
        <v>0</v>
      </c>
      <c r="I8268" s="12">
        <v>0.77519379845000003</v>
      </c>
      <c r="J8268" s="12">
        <v>1.550387596899</v>
      </c>
      <c r="K8268" s="12">
        <v>4.6511627906979998</v>
      </c>
      <c r="L8268" s="12">
        <v>10.077519379845</v>
      </c>
      <c r="M8268" s="12">
        <v>11.627906976744001</v>
      </c>
      <c r="N8268" s="12">
        <v>71.317829457363999</v>
      </c>
      <c r="O8268" s="62">
        <v>0</v>
      </c>
    </row>
    <row r="8269" spans="4:15" x14ac:dyDescent="0.2">
      <c r="D8269" s="175"/>
      <c r="E8269" s="4" t="s">
        <v>59</v>
      </c>
      <c r="F8269" s="6"/>
      <c r="G8269" s="5">
        <v>195</v>
      </c>
      <c r="H8269" s="32">
        <v>0.51282051282100005</v>
      </c>
      <c r="I8269" s="12">
        <v>0.51282051282100005</v>
      </c>
      <c r="J8269" s="12">
        <v>2.564102564103</v>
      </c>
      <c r="K8269" s="12">
        <v>3.0769230769229998</v>
      </c>
      <c r="L8269" s="12">
        <v>5.6410256410260002</v>
      </c>
      <c r="M8269" s="12">
        <v>14.871794871795</v>
      </c>
      <c r="N8269" s="12">
        <v>71.282051282051</v>
      </c>
      <c r="O8269" s="34">
        <v>1.538461538462</v>
      </c>
    </row>
    <row r="8270" spans="4:15" x14ac:dyDescent="0.2">
      <c r="D8270" s="175"/>
      <c r="E8270" s="4" t="s">
        <v>60</v>
      </c>
      <c r="F8270" s="6"/>
      <c r="G8270" s="5">
        <v>176</v>
      </c>
      <c r="H8270" s="32">
        <v>0.56818181818199998</v>
      </c>
      <c r="I8270" s="12">
        <v>1.136363636364</v>
      </c>
      <c r="J8270" s="12">
        <v>2.8409090909089998</v>
      </c>
      <c r="K8270" s="12">
        <v>3.4090909090910002</v>
      </c>
      <c r="L8270" s="12">
        <v>4.5454545454549997</v>
      </c>
      <c r="M8270" s="12">
        <v>15.340909090908999</v>
      </c>
      <c r="N8270" s="12">
        <v>71.590909090908994</v>
      </c>
      <c r="O8270" s="34">
        <v>0.56818181818199998</v>
      </c>
    </row>
    <row r="8271" spans="4:15" x14ac:dyDescent="0.2">
      <c r="D8271" s="175"/>
      <c r="E8271" s="4" t="s">
        <v>61</v>
      </c>
      <c r="F8271" s="6"/>
      <c r="G8271" s="5">
        <v>78</v>
      </c>
      <c r="H8271" s="63">
        <v>0</v>
      </c>
      <c r="I8271" s="29">
        <v>0</v>
      </c>
      <c r="J8271" s="12">
        <v>2.564102564103</v>
      </c>
      <c r="K8271" s="29">
        <v>0</v>
      </c>
      <c r="L8271" s="12">
        <v>3.8461538461539999</v>
      </c>
      <c r="M8271" s="12">
        <v>10.25641025641</v>
      </c>
      <c r="N8271" s="28">
        <v>82.051282051282001</v>
      </c>
      <c r="O8271" s="34">
        <v>1.2820512820509999</v>
      </c>
    </row>
    <row r="8272" spans="4:15" x14ac:dyDescent="0.2">
      <c r="D8272" s="175"/>
      <c r="E8272" s="4" t="s">
        <v>62</v>
      </c>
      <c r="F8272" s="6"/>
      <c r="G8272" s="5">
        <v>113</v>
      </c>
      <c r="H8272" s="63">
        <v>0</v>
      </c>
      <c r="I8272" s="29">
        <v>0</v>
      </c>
      <c r="J8272" s="12">
        <v>0.88495575221199996</v>
      </c>
      <c r="K8272" s="12">
        <v>2.654867256637</v>
      </c>
      <c r="L8272" s="12">
        <v>10.619469026549</v>
      </c>
      <c r="M8272" s="12">
        <v>15.044247787611001</v>
      </c>
      <c r="N8272" s="12">
        <v>69.026548672565994</v>
      </c>
      <c r="O8272" s="34">
        <v>1.769911504425</v>
      </c>
    </row>
    <row r="8273" spans="2:15" x14ac:dyDescent="0.2">
      <c r="D8273" s="174" t="s">
        <v>63</v>
      </c>
      <c r="E8273" s="20" t="s">
        <v>64</v>
      </c>
      <c r="F8273" s="22"/>
      <c r="G8273" s="21">
        <v>234</v>
      </c>
      <c r="H8273" s="51">
        <v>0.42735042735000001</v>
      </c>
      <c r="I8273" s="19">
        <v>0.85470085470099999</v>
      </c>
      <c r="J8273" s="19">
        <v>1.709401709402</v>
      </c>
      <c r="K8273" s="19">
        <v>2.9914529914529999</v>
      </c>
      <c r="L8273" s="19">
        <v>8.9743589743589993</v>
      </c>
      <c r="M8273" s="19">
        <v>11.538461538462</v>
      </c>
      <c r="N8273" s="19">
        <v>72.649572649573003</v>
      </c>
      <c r="O8273" s="50">
        <v>0.85470085470099999</v>
      </c>
    </row>
    <row r="8274" spans="2:15" x14ac:dyDescent="0.2">
      <c r="D8274" s="175"/>
      <c r="E8274" s="4" t="s">
        <v>65</v>
      </c>
      <c r="F8274" s="6"/>
      <c r="G8274" s="5">
        <v>172</v>
      </c>
      <c r="H8274" s="63">
        <v>0</v>
      </c>
      <c r="I8274" s="12">
        <v>1.1627906976739999</v>
      </c>
      <c r="J8274" s="12">
        <v>1.1627906976739999</v>
      </c>
      <c r="K8274" s="12">
        <v>2.3255813953489999</v>
      </c>
      <c r="L8274" s="12">
        <v>4.6511627906979998</v>
      </c>
      <c r="M8274" s="12">
        <v>15.697674418605001</v>
      </c>
      <c r="N8274" s="12">
        <v>73.255813953488001</v>
      </c>
      <c r="O8274" s="34">
        <v>1.744186046512</v>
      </c>
    </row>
    <row r="8275" spans="2:15" x14ac:dyDescent="0.2">
      <c r="D8275" s="175"/>
      <c r="E8275" s="4" t="s">
        <v>66</v>
      </c>
      <c r="F8275" s="6"/>
      <c r="G8275" s="5">
        <v>165</v>
      </c>
      <c r="H8275" s="32">
        <v>0.60606060606099998</v>
      </c>
      <c r="I8275" s="12">
        <v>0.60606060606099998</v>
      </c>
      <c r="J8275" s="12">
        <v>4.2424242424239997</v>
      </c>
      <c r="K8275" s="12">
        <v>4.8484848484849996</v>
      </c>
      <c r="L8275" s="12">
        <v>6.666666666667</v>
      </c>
      <c r="M8275" s="12">
        <v>9.0909090909089993</v>
      </c>
      <c r="N8275" s="12">
        <v>73.333333333333002</v>
      </c>
      <c r="O8275" s="34">
        <v>0.60606060606099998</v>
      </c>
    </row>
    <row r="8276" spans="2:15" x14ac:dyDescent="0.2">
      <c r="D8276" s="175"/>
      <c r="E8276" s="4" t="s">
        <v>67</v>
      </c>
      <c r="F8276" s="6"/>
      <c r="G8276" s="5">
        <v>158</v>
      </c>
      <c r="H8276" s="32">
        <v>0.63291139240500005</v>
      </c>
      <c r="I8276" s="12">
        <v>0.63291139240500005</v>
      </c>
      <c r="J8276" s="12">
        <v>2.5316455696200002</v>
      </c>
      <c r="K8276" s="12">
        <v>2.5316455696200002</v>
      </c>
      <c r="L8276" s="12">
        <v>8.2278481012659999</v>
      </c>
      <c r="M8276" s="12">
        <v>12.025316455696</v>
      </c>
      <c r="N8276" s="12">
        <v>72.784810126582002</v>
      </c>
      <c r="O8276" s="34">
        <v>0.63291139240500005</v>
      </c>
    </row>
    <row r="8277" spans="2:15" x14ac:dyDescent="0.2">
      <c r="D8277" s="175"/>
      <c r="E8277" s="4" t="s">
        <v>68</v>
      </c>
      <c r="F8277" s="6"/>
      <c r="G8277" s="5">
        <v>112</v>
      </c>
      <c r="H8277" s="63">
        <v>0</v>
      </c>
      <c r="I8277" s="29">
        <v>0</v>
      </c>
      <c r="J8277" s="12">
        <v>2.6785714285709998</v>
      </c>
      <c r="K8277" s="12">
        <v>1.785714285714</v>
      </c>
      <c r="L8277" s="12">
        <v>3.5714285714290002</v>
      </c>
      <c r="M8277" s="12">
        <v>11.607142857143</v>
      </c>
      <c r="N8277" s="28">
        <v>80.357142857143003</v>
      </c>
      <c r="O8277" s="62">
        <v>0</v>
      </c>
    </row>
    <row r="8278" spans="2:15" x14ac:dyDescent="0.2">
      <c r="D8278" s="175"/>
      <c r="E8278" s="4" t="s">
        <v>69</v>
      </c>
      <c r="F8278" s="6"/>
      <c r="G8278" s="5">
        <v>92</v>
      </c>
      <c r="H8278" s="63">
        <v>0</v>
      </c>
      <c r="I8278" s="29">
        <v>0</v>
      </c>
      <c r="J8278" s="12">
        <v>4.3478260869570002</v>
      </c>
      <c r="K8278" s="12">
        <v>3.2608695652169999</v>
      </c>
      <c r="L8278" s="12">
        <v>4.3478260869570002</v>
      </c>
      <c r="M8278" s="12">
        <v>8.6956521739130004</v>
      </c>
      <c r="N8278" s="28">
        <v>79.347826086956999</v>
      </c>
      <c r="O8278" s="62">
        <v>0</v>
      </c>
    </row>
    <row r="8279" spans="2:15" x14ac:dyDescent="0.2">
      <c r="D8279" s="175"/>
      <c r="E8279" s="4" t="s">
        <v>70</v>
      </c>
      <c r="F8279" s="6"/>
      <c r="G8279" s="5">
        <v>131</v>
      </c>
      <c r="H8279" s="63">
        <v>0</v>
      </c>
      <c r="I8279" s="12">
        <v>0.76335877862599999</v>
      </c>
      <c r="J8279" s="12">
        <v>1.526717557252</v>
      </c>
      <c r="K8279" s="12">
        <v>2.2900763358780001</v>
      </c>
      <c r="L8279" s="28">
        <v>12.213740458015</v>
      </c>
      <c r="M8279" s="12">
        <v>12.977099236640999</v>
      </c>
      <c r="N8279" s="12">
        <v>70.229007633587997</v>
      </c>
      <c r="O8279" s="62">
        <v>0</v>
      </c>
    </row>
    <row r="8280" spans="2:15" x14ac:dyDescent="0.2">
      <c r="D8280" s="175"/>
      <c r="E8280" s="4" t="s">
        <v>71</v>
      </c>
      <c r="F8280" s="6"/>
      <c r="G8280" s="5">
        <v>71</v>
      </c>
      <c r="H8280" s="63">
        <v>0</v>
      </c>
      <c r="I8280" s="29">
        <v>0</v>
      </c>
      <c r="J8280" s="29">
        <v>0</v>
      </c>
      <c r="K8280" s="12">
        <v>5.6338028169010004</v>
      </c>
      <c r="L8280" s="12">
        <v>2.8169014084509998</v>
      </c>
      <c r="M8280" s="49">
        <v>25.352112676055999</v>
      </c>
      <c r="N8280" s="33">
        <v>66.197183098592006</v>
      </c>
      <c r="O8280" s="62">
        <v>0</v>
      </c>
    </row>
    <row r="8281" spans="2:15" x14ac:dyDescent="0.2">
      <c r="D8281" s="176"/>
      <c r="E8281" s="59" t="s">
        <v>72</v>
      </c>
      <c r="F8281" s="60"/>
      <c r="G8281" s="56">
        <v>70</v>
      </c>
      <c r="H8281" s="115">
        <v>0</v>
      </c>
      <c r="I8281" s="80">
        <v>0</v>
      </c>
      <c r="J8281" s="47">
        <v>2.8571428571430002</v>
      </c>
      <c r="K8281" s="47">
        <v>1.4285714285710001</v>
      </c>
      <c r="L8281" s="47">
        <v>10</v>
      </c>
      <c r="M8281" s="47">
        <v>11.428571428571001</v>
      </c>
      <c r="N8281" s="47">
        <v>74.285714285713993</v>
      </c>
      <c r="O8281" s="125">
        <v>0</v>
      </c>
    </row>
    <row r="8283" spans="2:15" x14ac:dyDescent="0.2">
      <c r="B8283" s="43" t="str">
        <f xml:space="preserve"> HYPERLINK("#'目次'!B306", "[300]")</f>
        <v>[300]</v>
      </c>
      <c r="C8283" s="31" t="s">
        <v>524</v>
      </c>
    </row>
    <row r="8286" spans="2:15" x14ac:dyDescent="0.2">
      <c r="C8286" s="31" t="s">
        <v>75</v>
      </c>
    </row>
    <row r="8287" spans="2:15" ht="84" x14ac:dyDescent="0.2">
      <c r="D8287" s="177"/>
      <c r="E8287" s="178"/>
      <c r="F8287" s="178"/>
      <c r="G8287" s="40" t="s">
        <v>14</v>
      </c>
      <c r="H8287" s="42" t="s">
        <v>525</v>
      </c>
      <c r="I8287" s="15" t="s">
        <v>526</v>
      </c>
      <c r="J8287" s="15" t="s">
        <v>527</v>
      </c>
      <c r="K8287" s="15" t="s">
        <v>528</v>
      </c>
      <c r="L8287" s="15" t="s">
        <v>529</v>
      </c>
      <c r="M8287" s="15" t="s">
        <v>530</v>
      </c>
      <c r="N8287" s="15" t="s">
        <v>531</v>
      </c>
      <c r="O8287" s="44" t="s">
        <v>17</v>
      </c>
    </row>
    <row r="8288" spans="2:15" x14ac:dyDescent="0.2">
      <c r="D8288" s="179"/>
      <c r="E8288" s="180"/>
      <c r="F8288" s="180"/>
      <c r="G8288" s="39"/>
      <c r="H8288" s="41"/>
      <c r="I8288" s="14"/>
      <c r="J8288" s="14"/>
      <c r="K8288" s="14"/>
      <c r="L8288" s="14"/>
      <c r="M8288" s="14"/>
      <c r="N8288" s="14"/>
      <c r="O8288" s="38"/>
    </row>
    <row r="8289" spans="4:15" x14ac:dyDescent="0.2">
      <c r="D8289" s="58"/>
      <c r="E8289" s="53" t="s">
        <v>14</v>
      </c>
      <c r="F8289" s="52"/>
      <c r="G8289" s="37">
        <v>1222</v>
      </c>
      <c r="H8289" s="24">
        <v>0.24549918166900001</v>
      </c>
      <c r="I8289" s="24">
        <v>0.65466448445199998</v>
      </c>
      <c r="J8289" s="24">
        <v>2.3731587561369998</v>
      </c>
      <c r="K8289" s="24">
        <v>2.9459901800330002</v>
      </c>
      <c r="L8289" s="24">
        <v>7.1194762684119999</v>
      </c>
      <c r="M8289" s="24">
        <v>12.602291325695999</v>
      </c>
      <c r="N8289" s="24">
        <v>73.240589198036005</v>
      </c>
      <c r="O8289" s="68">
        <v>0.81833060556500004</v>
      </c>
    </row>
    <row r="8290" spans="4:15" x14ac:dyDescent="0.2">
      <c r="D8290" s="174" t="s">
        <v>36</v>
      </c>
      <c r="E8290" s="20" t="s">
        <v>76</v>
      </c>
      <c r="F8290" s="22"/>
      <c r="G8290" s="21">
        <v>629</v>
      </c>
      <c r="H8290" s="51">
        <v>0.31796502384699998</v>
      </c>
      <c r="I8290" s="19">
        <v>0.47694753577100002</v>
      </c>
      <c r="J8290" s="19">
        <v>1.5898251192370001</v>
      </c>
      <c r="K8290" s="19">
        <v>2.7027027027030002</v>
      </c>
      <c r="L8290" s="19">
        <v>6.9952305246420003</v>
      </c>
      <c r="M8290" s="19">
        <v>12.241653418124001</v>
      </c>
      <c r="N8290" s="19">
        <v>75.039745627981006</v>
      </c>
      <c r="O8290" s="50">
        <v>0.63593004769499994</v>
      </c>
    </row>
    <row r="8291" spans="4:15" x14ac:dyDescent="0.2">
      <c r="D8291" s="175"/>
      <c r="E8291" s="4" t="s">
        <v>39</v>
      </c>
      <c r="F8291" s="6"/>
      <c r="G8291" s="5">
        <v>37</v>
      </c>
      <c r="H8291" s="63">
        <v>0</v>
      </c>
      <c r="I8291" s="29">
        <v>0</v>
      </c>
      <c r="J8291" s="29">
        <v>0</v>
      </c>
      <c r="K8291" s="29">
        <v>0</v>
      </c>
      <c r="L8291" s="12">
        <v>2.7027027027030002</v>
      </c>
      <c r="M8291" s="12">
        <v>13.513513513514001</v>
      </c>
      <c r="N8291" s="49">
        <v>83.783783783784003</v>
      </c>
      <c r="O8291" s="62">
        <v>0</v>
      </c>
    </row>
    <row r="8292" spans="4:15" x14ac:dyDescent="0.2">
      <c r="D8292" s="175"/>
      <c r="E8292" s="4" t="s">
        <v>40</v>
      </c>
      <c r="F8292" s="6"/>
      <c r="G8292" s="5">
        <v>73</v>
      </c>
      <c r="H8292" s="63">
        <v>0</v>
      </c>
      <c r="I8292" s="12">
        <v>1.369863013699</v>
      </c>
      <c r="J8292" s="12">
        <v>1.369863013699</v>
      </c>
      <c r="K8292" s="12">
        <v>4.1095890410960001</v>
      </c>
      <c r="L8292" s="12">
        <v>5.4794520547949999</v>
      </c>
      <c r="M8292" s="33">
        <v>5.4794520547949999</v>
      </c>
      <c r="N8292" s="28">
        <v>82.191780821918002</v>
      </c>
      <c r="O8292" s="62">
        <v>0</v>
      </c>
    </row>
    <row r="8293" spans="4:15" x14ac:dyDescent="0.2">
      <c r="D8293" s="175"/>
      <c r="E8293" s="4" t="s">
        <v>41</v>
      </c>
      <c r="F8293" s="6"/>
      <c r="G8293" s="5">
        <v>108</v>
      </c>
      <c r="H8293" s="63">
        <v>0</v>
      </c>
      <c r="I8293" s="29">
        <v>0</v>
      </c>
      <c r="J8293" s="12">
        <v>0.92592592592599998</v>
      </c>
      <c r="K8293" s="12">
        <v>3.7037037037039999</v>
      </c>
      <c r="L8293" s="12">
        <v>8.333333333333</v>
      </c>
      <c r="M8293" s="12">
        <v>13.888888888888999</v>
      </c>
      <c r="N8293" s="12">
        <v>72.222222222222001</v>
      </c>
      <c r="O8293" s="34">
        <v>0.92592592592599998</v>
      </c>
    </row>
    <row r="8294" spans="4:15" x14ac:dyDescent="0.2">
      <c r="D8294" s="175"/>
      <c r="E8294" s="4" t="s">
        <v>42</v>
      </c>
      <c r="F8294" s="6"/>
      <c r="G8294" s="5">
        <v>113</v>
      </c>
      <c r="H8294" s="63">
        <v>0</v>
      </c>
      <c r="I8294" s="29">
        <v>0</v>
      </c>
      <c r="J8294" s="12">
        <v>4.424778761062</v>
      </c>
      <c r="K8294" s="12">
        <v>3.53982300885</v>
      </c>
      <c r="L8294" s="12">
        <v>6.194690265487</v>
      </c>
      <c r="M8294" s="12">
        <v>14.159292035398</v>
      </c>
      <c r="N8294" s="12">
        <v>70.796460176991005</v>
      </c>
      <c r="O8294" s="34">
        <v>0.88495575221199996</v>
      </c>
    </row>
    <row r="8295" spans="4:15" x14ac:dyDescent="0.2">
      <c r="D8295" s="175"/>
      <c r="E8295" s="4" t="s">
        <v>43</v>
      </c>
      <c r="F8295" s="6"/>
      <c r="G8295" s="5">
        <v>101</v>
      </c>
      <c r="H8295" s="63">
        <v>0</v>
      </c>
      <c r="I8295" s="12">
        <v>0.99009900990099997</v>
      </c>
      <c r="J8295" s="12">
        <v>0.99009900990099997</v>
      </c>
      <c r="K8295" s="12">
        <v>0.99009900990099997</v>
      </c>
      <c r="L8295" s="12">
        <v>3.9603960396039999</v>
      </c>
      <c r="M8295" s="12">
        <v>7.9207920792079998</v>
      </c>
      <c r="N8295" s="49">
        <v>85.148514851485004</v>
      </c>
      <c r="O8295" s="62">
        <v>0</v>
      </c>
    </row>
    <row r="8296" spans="4:15" x14ac:dyDescent="0.2">
      <c r="D8296" s="175"/>
      <c r="E8296" s="4" t="s">
        <v>44</v>
      </c>
      <c r="F8296" s="6"/>
      <c r="G8296" s="5">
        <v>114</v>
      </c>
      <c r="H8296" s="32">
        <v>1.7543859649119999</v>
      </c>
      <c r="I8296" s="12">
        <v>0.87719298245599997</v>
      </c>
      <c r="J8296" s="12">
        <v>0.87719298245599997</v>
      </c>
      <c r="K8296" s="12">
        <v>1.7543859649119999</v>
      </c>
      <c r="L8296" s="12">
        <v>7.0175438596489998</v>
      </c>
      <c r="M8296" s="12">
        <v>17.543859649123</v>
      </c>
      <c r="N8296" s="12">
        <v>69.298245614034997</v>
      </c>
      <c r="O8296" s="34">
        <v>0.87719298245599997</v>
      </c>
    </row>
    <row r="8297" spans="4:15" x14ac:dyDescent="0.2">
      <c r="D8297" s="175"/>
      <c r="E8297" s="4" t="s">
        <v>45</v>
      </c>
      <c r="F8297" s="6"/>
      <c r="G8297" s="5">
        <v>83</v>
      </c>
      <c r="H8297" s="63">
        <v>0</v>
      </c>
      <c r="I8297" s="29">
        <v>0</v>
      </c>
      <c r="J8297" s="12">
        <v>1.204819277108</v>
      </c>
      <c r="K8297" s="12">
        <v>3.6144578313250002</v>
      </c>
      <c r="L8297" s="28">
        <v>13.253012048193</v>
      </c>
      <c r="M8297" s="12">
        <v>10.843373493975999</v>
      </c>
      <c r="N8297" s="12">
        <v>69.879518072289002</v>
      </c>
      <c r="O8297" s="34">
        <v>1.204819277108</v>
      </c>
    </row>
    <row r="8298" spans="4:15" x14ac:dyDescent="0.2">
      <c r="D8298" s="174" t="s">
        <v>37</v>
      </c>
      <c r="E8298" s="20" t="s">
        <v>77</v>
      </c>
      <c r="F8298" s="22"/>
      <c r="G8298" s="21">
        <v>593</v>
      </c>
      <c r="H8298" s="51">
        <v>0.16863406408100001</v>
      </c>
      <c r="I8298" s="19">
        <v>0.84317032040499995</v>
      </c>
      <c r="J8298" s="19">
        <v>3.2040472175380001</v>
      </c>
      <c r="K8298" s="19">
        <v>3.2040472175380001</v>
      </c>
      <c r="L8298" s="19">
        <v>7.2512647554810004</v>
      </c>
      <c r="M8298" s="19">
        <v>12.984822934233</v>
      </c>
      <c r="N8298" s="19">
        <v>71.332209106239006</v>
      </c>
      <c r="O8298" s="50">
        <v>1.0118043844860001</v>
      </c>
    </row>
    <row r="8299" spans="4:15" x14ac:dyDescent="0.2">
      <c r="D8299" s="175"/>
      <c r="E8299" s="4" t="s">
        <v>39</v>
      </c>
      <c r="F8299" s="6"/>
      <c r="G8299" s="5">
        <v>27</v>
      </c>
      <c r="H8299" s="63">
        <v>0</v>
      </c>
      <c r="I8299" s="29">
        <v>0</v>
      </c>
      <c r="J8299" s="28">
        <v>7.4074074074069998</v>
      </c>
      <c r="K8299" s="29">
        <v>0</v>
      </c>
      <c r="L8299" s="12">
        <v>3.7037037037039999</v>
      </c>
      <c r="M8299" s="12">
        <v>11.111111111111001</v>
      </c>
      <c r="N8299" s="12">
        <v>74.074074074074005</v>
      </c>
      <c r="O8299" s="34">
        <v>3.7037037037039999</v>
      </c>
    </row>
    <row r="8300" spans="4:15" x14ac:dyDescent="0.2">
      <c r="D8300" s="175"/>
      <c r="E8300" s="4" t="s">
        <v>40</v>
      </c>
      <c r="F8300" s="6"/>
      <c r="G8300" s="5">
        <v>74</v>
      </c>
      <c r="H8300" s="63">
        <v>0</v>
      </c>
      <c r="I8300" s="12">
        <v>1.351351351351</v>
      </c>
      <c r="J8300" s="12">
        <v>2.7027027027030002</v>
      </c>
      <c r="K8300" s="12">
        <v>1.351351351351</v>
      </c>
      <c r="L8300" s="12">
        <v>2.7027027027030002</v>
      </c>
      <c r="M8300" s="12">
        <v>13.513513513514001</v>
      </c>
      <c r="N8300" s="28">
        <v>78.378378378378002</v>
      </c>
      <c r="O8300" s="62">
        <v>0</v>
      </c>
    </row>
    <row r="8301" spans="4:15" x14ac:dyDescent="0.2">
      <c r="D8301" s="175"/>
      <c r="E8301" s="4" t="s">
        <v>41</v>
      </c>
      <c r="F8301" s="6"/>
      <c r="G8301" s="5">
        <v>96</v>
      </c>
      <c r="H8301" s="63">
        <v>0</v>
      </c>
      <c r="I8301" s="12">
        <v>1.041666666667</v>
      </c>
      <c r="J8301" s="12">
        <v>1.041666666667</v>
      </c>
      <c r="K8301" s="12">
        <v>3.125</v>
      </c>
      <c r="L8301" s="12">
        <v>9.375</v>
      </c>
      <c r="M8301" s="12">
        <v>12.5</v>
      </c>
      <c r="N8301" s="12">
        <v>72.916666666666998</v>
      </c>
      <c r="O8301" s="62">
        <v>0</v>
      </c>
    </row>
    <row r="8302" spans="4:15" x14ac:dyDescent="0.2">
      <c r="D8302" s="175"/>
      <c r="E8302" s="4" t="s">
        <v>42</v>
      </c>
      <c r="F8302" s="6"/>
      <c r="G8302" s="5">
        <v>97</v>
      </c>
      <c r="H8302" s="63">
        <v>0</v>
      </c>
      <c r="I8302" s="29">
        <v>0</v>
      </c>
      <c r="J8302" s="12">
        <v>1.0309278350519999</v>
      </c>
      <c r="K8302" s="12">
        <v>3.0927835051549999</v>
      </c>
      <c r="L8302" s="12">
        <v>10.309278350514999</v>
      </c>
      <c r="M8302" s="12">
        <v>14.432989690722</v>
      </c>
      <c r="N8302" s="12">
        <v>71.134020618557003</v>
      </c>
      <c r="O8302" s="62">
        <v>0</v>
      </c>
    </row>
    <row r="8303" spans="4:15" x14ac:dyDescent="0.2">
      <c r="D8303" s="175"/>
      <c r="E8303" s="4" t="s">
        <v>43</v>
      </c>
      <c r="F8303" s="6"/>
      <c r="G8303" s="5">
        <v>103</v>
      </c>
      <c r="H8303" s="63">
        <v>0</v>
      </c>
      <c r="I8303" s="12">
        <v>0.97087378640800004</v>
      </c>
      <c r="J8303" s="12">
        <v>4.8543689320389998</v>
      </c>
      <c r="K8303" s="12">
        <v>2.9126213592229999</v>
      </c>
      <c r="L8303" s="12">
        <v>4.8543689320389998</v>
      </c>
      <c r="M8303" s="12">
        <v>13.592233009709</v>
      </c>
      <c r="N8303" s="12">
        <v>72.815533980582998</v>
      </c>
      <c r="O8303" s="62">
        <v>0</v>
      </c>
    </row>
    <row r="8304" spans="4:15" x14ac:dyDescent="0.2">
      <c r="D8304" s="175"/>
      <c r="E8304" s="4" t="s">
        <v>44</v>
      </c>
      <c r="F8304" s="6"/>
      <c r="G8304" s="5">
        <v>109</v>
      </c>
      <c r="H8304" s="32">
        <v>0.91743119266100004</v>
      </c>
      <c r="I8304" s="12">
        <v>0.91743119266100004</v>
      </c>
      <c r="J8304" s="12">
        <v>4.5871559633030001</v>
      </c>
      <c r="K8304" s="12">
        <v>3.669724770642</v>
      </c>
      <c r="L8304" s="12">
        <v>11.009174311927</v>
      </c>
      <c r="M8304" s="12">
        <v>11.926605504587</v>
      </c>
      <c r="N8304" s="33">
        <v>66.055045871559997</v>
      </c>
      <c r="O8304" s="34">
        <v>0.91743119266100004</v>
      </c>
    </row>
    <row r="8305" spans="4:15" x14ac:dyDescent="0.2">
      <c r="D8305" s="176"/>
      <c r="E8305" s="59" t="s">
        <v>45</v>
      </c>
      <c r="F8305" s="60"/>
      <c r="G8305" s="56">
        <v>87</v>
      </c>
      <c r="H8305" s="115">
        <v>0</v>
      </c>
      <c r="I8305" s="47">
        <v>1.149425287356</v>
      </c>
      <c r="J8305" s="47">
        <v>3.4482758620689999</v>
      </c>
      <c r="K8305" s="47">
        <v>5.7471264367819996</v>
      </c>
      <c r="L8305" s="47">
        <v>4.5977011494250002</v>
      </c>
      <c r="M8305" s="47">
        <v>12.64367816092</v>
      </c>
      <c r="N8305" s="95">
        <v>67.816091954022994</v>
      </c>
      <c r="O8305" s="85">
        <v>4.5977011494250002</v>
      </c>
    </row>
  </sheetData>
  <mergeCells count="1100">
    <mergeCell ref="D11:F12"/>
    <mergeCell ref="D14:D24"/>
    <mergeCell ref="D25:D28"/>
    <mergeCell ref="D29:D30"/>
    <mergeCell ref="D31:D37"/>
    <mergeCell ref="D43:F44"/>
    <mergeCell ref="D46:D55"/>
    <mergeCell ref="D56:D64"/>
    <mergeCell ref="D70:F71"/>
    <mergeCell ref="D73:D80"/>
    <mergeCell ref="D81:D88"/>
    <mergeCell ref="D94:F95"/>
    <mergeCell ref="D97:D107"/>
    <mergeCell ref="D108:D111"/>
    <mergeCell ref="D112:D113"/>
    <mergeCell ref="D114:D120"/>
    <mergeCell ref="D126:F127"/>
    <mergeCell ref="D129:D138"/>
    <mergeCell ref="D139:D147"/>
    <mergeCell ref="D153:F154"/>
    <mergeCell ref="D156:D163"/>
    <mergeCell ref="D164:D171"/>
    <mergeCell ref="D177:F178"/>
    <mergeCell ref="D180:D190"/>
    <mergeCell ref="D191:D194"/>
    <mergeCell ref="D195:D196"/>
    <mergeCell ref="D197:D203"/>
    <mergeCell ref="D209:F210"/>
    <mergeCell ref="D212:D221"/>
    <mergeCell ref="D222:D230"/>
    <mergeCell ref="D236:F237"/>
    <mergeCell ref="D239:D246"/>
    <mergeCell ref="D247:D254"/>
    <mergeCell ref="D260:F261"/>
    <mergeCell ref="D263:D273"/>
    <mergeCell ref="D274:D277"/>
    <mergeCell ref="D278:D279"/>
    <mergeCell ref="D280:D286"/>
    <mergeCell ref="D292:F293"/>
    <mergeCell ref="D295:D304"/>
    <mergeCell ref="D305:D313"/>
    <mergeCell ref="D319:F320"/>
    <mergeCell ref="D322:D329"/>
    <mergeCell ref="D330:D337"/>
    <mergeCell ref="D343:F344"/>
    <mergeCell ref="D346:D356"/>
    <mergeCell ref="D357:D360"/>
    <mergeCell ref="D361:D362"/>
    <mergeCell ref="D363:D369"/>
    <mergeCell ref="D375:F376"/>
    <mergeCell ref="D378:D387"/>
    <mergeCell ref="D388:D396"/>
    <mergeCell ref="D402:F403"/>
    <mergeCell ref="D405:D412"/>
    <mergeCell ref="D413:D420"/>
    <mergeCell ref="D426:F427"/>
    <mergeCell ref="D429:D439"/>
    <mergeCell ref="D440:D443"/>
    <mergeCell ref="D444:D445"/>
    <mergeCell ref="D446:D452"/>
    <mergeCell ref="D458:F459"/>
    <mergeCell ref="D461:D470"/>
    <mergeCell ref="D471:D479"/>
    <mergeCell ref="D485:F486"/>
    <mergeCell ref="D488:D495"/>
    <mergeCell ref="D496:D503"/>
    <mergeCell ref="D509:F510"/>
    <mergeCell ref="D512:D522"/>
    <mergeCell ref="D523:D526"/>
    <mergeCell ref="D527:D528"/>
    <mergeCell ref="D529:D535"/>
    <mergeCell ref="D541:F542"/>
    <mergeCell ref="D544:D553"/>
    <mergeCell ref="D554:D562"/>
    <mergeCell ref="D568:F569"/>
    <mergeCell ref="D571:D578"/>
    <mergeCell ref="D579:D586"/>
    <mergeCell ref="D592:F593"/>
    <mergeCell ref="D595:D605"/>
    <mergeCell ref="D606:D609"/>
    <mergeCell ref="D610:D611"/>
    <mergeCell ref="D612:D618"/>
    <mergeCell ref="D624:F625"/>
    <mergeCell ref="D627:D636"/>
    <mergeCell ref="D637:D645"/>
    <mergeCell ref="D651:F652"/>
    <mergeCell ref="D654:D661"/>
    <mergeCell ref="D662:D669"/>
    <mergeCell ref="D675:F676"/>
    <mergeCell ref="D678:D688"/>
    <mergeCell ref="D689:D692"/>
    <mergeCell ref="D693:D694"/>
    <mergeCell ref="D695:D701"/>
    <mergeCell ref="D707:F708"/>
    <mergeCell ref="D710:D719"/>
    <mergeCell ref="D720:D728"/>
    <mergeCell ref="D734:F735"/>
    <mergeCell ref="D737:D744"/>
    <mergeCell ref="D745:D752"/>
    <mergeCell ref="D758:F759"/>
    <mergeCell ref="D761:D771"/>
    <mergeCell ref="D772:D775"/>
    <mergeCell ref="D776:D777"/>
    <mergeCell ref="D778:D784"/>
    <mergeCell ref="D790:F791"/>
    <mergeCell ref="D793:D802"/>
    <mergeCell ref="D803:D811"/>
    <mergeCell ref="D817:F818"/>
    <mergeCell ref="D820:D827"/>
    <mergeCell ref="D828:D835"/>
    <mergeCell ref="D841:F842"/>
    <mergeCell ref="D844:D854"/>
    <mergeCell ref="D855:D858"/>
    <mergeCell ref="D859:D860"/>
    <mergeCell ref="D861:D867"/>
    <mergeCell ref="D873:F874"/>
    <mergeCell ref="D876:D885"/>
    <mergeCell ref="D886:D894"/>
    <mergeCell ref="D900:F901"/>
    <mergeCell ref="D903:D910"/>
    <mergeCell ref="D911:D918"/>
    <mergeCell ref="D924:F925"/>
    <mergeCell ref="D927:D937"/>
    <mergeCell ref="D938:D941"/>
    <mergeCell ref="D942:D943"/>
    <mergeCell ref="D944:D950"/>
    <mergeCell ref="D956:F957"/>
    <mergeCell ref="D959:D968"/>
    <mergeCell ref="D969:D977"/>
    <mergeCell ref="D983:F984"/>
    <mergeCell ref="D986:D993"/>
    <mergeCell ref="D994:D1001"/>
    <mergeCell ref="D1007:F1008"/>
    <mergeCell ref="D1010:D1020"/>
    <mergeCell ref="D1021:D1024"/>
    <mergeCell ref="D1025:D1026"/>
    <mergeCell ref="D1027:D1033"/>
    <mergeCell ref="D1039:F1040"/>
    <mergeCell ref="D1042:D1051"/>
    <mergeCell ref="D1052:D1060"/>
    <mergeCell ref="D1066:F1067"/>
    <mergeCell ref="D1069:D1076"/>
    <mergeCell ref="D1077:D1084"/>
    <mergeCell ref="D1090:F1091"/>
    <mergeCell ref="D1093:D1103"/>
    <mergeCell ref="D1104:D1107"/>
    <mergeCell ref="D1108:D1109"/>
    <mergeCell ref="D1110:D1116"/>
    <mergeCell ref="D1122:F1123"/>
    <mergeCell ref="D1125:D1134"/>
    <mergeCell ref="D1135:D1143"/>
    <mergeCell ref="D1149:F1150"/>
    <mergeCell ref="D1152:D1159"/>
    <mergeCell ref="D1160:D1167"/>
    <mergeCell ref="D1173:F1174"/>
    <mergeCell ref="D1176:D1186"/>
    <mergeCell ref="D1187:D1190"/>
    <mergeCell ref="D1191:D1192"/>
    <mergeCell ref="D1193:D1199"/>
    <mergeCell ref="D1205:F1206"/>
    <mergeCell ref="D1208:D1217"/>
    <mergeCell ref="D1218:D1226"/>
    <mergeCell ref="D1232:F1233"/>
    <mergeCell ref="D1235:D1242"/>
    <mergeCell ref="D1243:D1250"/>
    <mergeCell ref="D1256:F1257"/>
    <mergeCell ref="D1259:D1269"/>
    <mergeCell ref="D1270:D1273"/>
    <mergeCell ref="D1274:D1275"/>
    <mergeCell ref="D1276:D1282"/>
    <mergeCell ref="D1288:F1289"/>
    <mergeCell ref="D1291:D1300"/>
    <mergeCell ref="D1301:D1309"/>
    <mergeCell ref="D1315:F1316"/>
    <mergeCell ref="D1318:D1325"/>
    <mergeCell ref="D1326:D1333"/>
    <mergeCell ref="D1339:F1340"/>
    <mergeCell ref="D1342:D1352"/>
    <mergeCell ref="D1353:D1356"/>
    <mergeCell ref="D1357:D1358"/>
    <mergeCell ref="D1359:D1365"/>
    <mergeCell ref="D1371:F1372"/>
    <mergeCell ref="D1374:D1383"/>
    <mergeCell ref="D1384:D1392"/>
    <mergeCell ref="D1398:F1399"/>
    <mergeCell ref="D1401:D1408"/>
    <mergeCell ref="D1409:D1416"/>
    <mergeCell ref="D1422:F1423"/>
    <mergeCell ref="D1425:D1435"/>
    <mergeCell ref="D1436:D1439"/>
    <mergeCell ref="D1440:D1441"/>
    <mergeCell ref="D1442:D1448"/>
    <mergeCell ref="D1454:F1455"/>
    <mergeCell ref="D1457:D1466"/>
    <mergeCell ref="D1467:D1475"/>
    <mergeCell ref="D1481:F1482"/>
    <mergeCell ref="D1484:D1491"/>
    <mergeCell ref="D1492:D1499"/>
    <mergeCell ref="D1505:F1506"/>
    <mergeCell ref="D1508:D1518"/>
    <mergeCell ref="D1519:D1522"/>
    <mergeCell ref="D1523:D1524"/>
    <mergeCell ref="D1525:D1531"/>
    <mergeCell ref="D1537:F1538"/>
    <mergeCell ref="D1540:D1549"/>
    <mergeCell ref="D1550:D1558"/>
    <mergeCell ref="D1564:F1565"/>
    <mergeCell ref="D1567:D1574"/>
    <mergeCell ref="D1575:D1582"/>
    <mergeCell ref="D1588:F1589"/>
    <mergeCell ref="D1591:D1601"/>
    <mergeCell ref="D1602:D1605"/>
    <mergeCell ref="D1606:D1607"/>
    <mergeCell ref="D1608:D1614"/>
    <mergeCell ref="D1620:F1621"/>
    <mergeCell ref="D1623:D1632"/>
    <mergeCell ref="D1633:D1641"/>
    <mergeCell ref="D1647:F1648"/>
    <mergeCell ref="D1650:D1657"/>
    <mergeCell ref="D1658:D1665"/>
    <mergeCell ref="D1671:F1672"/>
    <mergeCell ref="D1674:D1684"/>
    <mergeCell ref="D1685:D1688"/>
    <mergeCell ref="D1689:D1690"/>
    <mergeCell ref="D1691:D1697"/>
    <mergeCell ref="D1703:F1704"/>
    <mergeCell ref="D1706:D1715"/>
    <mergeCell ref="D1716:D1724"/>
    <mergeCell ref="D1730:F1731"/>
    <mergeCell ref="D1733:D1740"/>
    <mergeCell ref="D1741:D1748"/>
    <mergeCell ref="D1754:F1755"/>
    <mergeCell ref="D1757:D1767"/>
    <mergeCell ref="D1768:D1771"/>
    <mergeCell ref="D1772:D1773"/>
    <mergeCell ref="D1774:D1780"/>
    <mergeCell ref="D1786:F1787"/>
    <mergeCell ref="D1789:D1798"/>
    <mergeCell ref="D1799:D1807"/>
    <mergeCell ref="D1813:F1814"/>
    <mergeCell ref="D1816:D1823"/>
    <mergeCell ref="D1824:D1831"/>
    <mergeCell ref="D1837:F1838"/>
    <mergeCell ref="D1840:D1850"/>
    <mergeCell ref="D1851:D1854"/>
    <mergeCell ref="D1855:D1856"/>
    <mergeCell ref="D1857:D1863"/>
    <mergeCell ref="D1869:F1870"/>
    <mergeCell ref="D1872:D1881"/>
    <mergeCell ref="D1882:D1890"/>
    <mergeCell ref="D1896:F1897"/>
    <mergeCell ref="D1899:D1906"/>
    <mergeCell ref="D1907:D1914"/>
    <mergeCell ref="D1920:F1921"/>
    <mergeCell ref="D1923:D1933"/>
    <mergeCell ref="D1934:D1937"/>
    <mergeCell ref="D1938:D1939"/>
    <mergeCell ref="D1940:D1946"/>
    <mergeCell ref="D1952:F1953"/>
    <mergeCell ref="D1955:D1964"/>
    <mergeCell ref="D1965:D1973"/>
    <mergeCell ref="D1979:F1980"/>
    <mergeCell ref="D1982:D1989"/>
    <mergeCell ref="D1990:D1997"/>
    <mergeCell ref="D2003:F2004"/>
    <mergeCell ref="D2006:D2016"/>
    <mergeCell ref="D2017:D2020"/>
    <mergeCell ref="D2021:D2022"/>
    <mergeCell ref="D2023:D2029"/>
    <mergeCell ref="D2035:F2036"/>
    <mergeCell ref="D2038:D2047"/>
    <mergeCell ref="D2048:D2056"/>
    <mergeCell ref="D2062:F2063"/>
    <mergeCell ref="D2065:D2072"/>
    <mergeCell ref="D2073:D2080"/>
    <mergeCell ref="D2086:F2087"/>
    <mergeCell ref="D2089:D2099"/>
    <mergeCell ref="D2100:D2103"/>
    <mergeCell ref="D2104:D2105"/>
    <mergeCell ref="D2106:D2112"/>
    <mergeCell ref="D2118:F2119"/>
    <mergeCell ref="D2121:D2130"/>
    <mergeCell ref="D2131:D2139"/>
    <mergeCell ref="D2145:F2146"/>
    <mergeCell ref="D2148:D2155"/>
    <mergeCell ref="D2156:D2163"/>
    <mergeCell ref="D2169:F2170"/>
    <mergeCell ref="D2172:D2182"/>
    <mergeCell ref="D2183:D2186"/>
    <mergeCell ref="D2187:D2188"/>
    <mergeCell ref="D2189:D2195"/>
    <mergeCell ref="D2201:F2202"/>
    <mergeCell ref="D2204:D2213"/>
    <mergeCell ref="D2214:D2222"/>
    <mergeCell ref="D2228:F2229"/>
    <mergeCell ref="D2231:D2238"/>
    <mergeCell ref="D2239:D2246"/>
    <mergeCell ref="D2252:F2253"/>
    <mergeCell ref="D2255:D2265"/>
    <mergeCell ref="D2266:D2269"/>
    <mergeCell ref="D2270:D2271"/>
    <mergeCell ref="D2272:D2278"/>
    <mergeCell ref="D2284:F2285"/>
    <mergeCell ref="D2287:D2296"/>
    <mergeCell ref="D2297:D2305"/>
    <mergeCell ref="D2311:F2312"/>
    <mergeCell ref="D2314:D2321"/>
    <mergeCell ref="D2322:D2329"/>
    <mergeCell ref="D2335:F2336"/>
    <mergeCell ref="D2338:D2348"/>
    <mergeCell ref="D2349:D2352"/>
    <mergeCell ref="D2353:D2354"/>
    <mergeCell ref="D2355:D2361"/>
    <mergeCell ref="D2367:F2368"/>
    <mergeCell ref="D2370:D2379"/>
    <mergeCell ref="D2380:D2388"/>
    <mergeCell ref="D2394:F2395"/>
    <mergeCell ref="D2397:D2404"/>
    <mergeCell ref="D2405:D2412"/>
    <mergeCell ref="D2418:F2419"/>
    <mergeCell ref="D2421:D2431"/>
    <mergeCell ref="D2432:D2435"/>
    <mergeCell ref="D2436:D2437"/>
    <mergeCell ref="D2438:D2444"/>
    <mergeCell ref="D2450:F2451"/>
    <mergeCell ref="D2453:D2462"/>
    <mergeCell ref="D2463:D2471"/>
    <mergeCell ref="D2477:F2478"/>
    <mergeCell ref="D2480:D2487"/>
    <mergeCell ref="D2488:D2495"/>
    <mergeCell ref="D2501:F2502"/>
    <mergeCell ref="D2504:D2514"/>
    <mergeCell ref="D2515:D2518"/>
    <mergeCell ref="D2519:D2520"/>
    <mergeCell ref="D2521:D2527"/>
    <mergeCell ref="D2533:F2534"/>
    <mergeCell ref="D2536:D2545"/>
    <mergeCell ref="D2546:D2554"/>
    <mergeCell ref="D2560:F2561"/>
    <mergeCell ref="D2563:D2570"/>
    <mergeCell ref="D2571:D2578"/>
    <mergeCell ref="D2584:F2585"/>
    <mergeCell ref="D2587:D2597"/>
    <mergeCell ref="D2598:D2601"/>
    <mergeCell ref="D2602:D2603"/>
    <mergeCell ref="D2604:D2610"/>
    <mergeCell ref="D2616:F2617"/>
    <mergeCell ref="D2619:D2628"/>
    <mergeCell ref="D2629:D2637"/>
    <mergeCell ref="D2643:F2644"/>
    <mergeCell ref="D2646:D2653"/>
    <mergeCell ref="D2654:D2661"/>
    <mergeCell ref="D2667:F2668"/>
    <mergeCell ref="D2670:D2680"/>
    <mergeCell ref="D2681:D2684"/>
    <mergeCell ref="D2685:D2686"/>
    <mergeCell ref="D2687:D2693"/>
    <mergeCell ref="D2699:F2700"/>
    <mergeCell ref="D2702:D2711"/>
    <mergeCell ref="D2712:D2720"/>
    <mergeCell ref="D2726:F2727"/>
    <mergeCell ref="D2729:D2736"/>
    <mergeCell ref="D2737:D2744"/>
    <mergeCell ref="D2750:F2751"/>
    <mergeCell ref="D2753:D2763"/>
    <mergeCell ref="D2764:D2767"/>
    <mergeCell ref="D2768:D2769"/>
    <mergeCell ref="D2770:D2776"/>
    <mergeCell ref="D2782:F2783"/>
    <mergeCell ref="D2785:D2794"/>
    <mergeCell ref="D2795:D2803"/>
    <mergeCell ref="D2809:F2810"/>
    <mergeCell ref="D2812:D2819"/>
    <mergeCell ref="D2820:D2827"/>
    <mergeCell ref="D2833:F2834"/>
    <mergeCell ref="D2836:D2846"/>
    <mergeCell ref="D2847:D2850"/>
    <mergeCell ref="D2851:D2852"/>
    <mergeCell ref="D2853:D2859"/>
    <mergeCell ref="D2865:F2866"/>
    <mergeCell ref="D2868:D2877"/>
    <mergeCell ref="D2878:D2886"/>
    <mergeCell ref="D2892:F2893"/>
    <mergeCell ref="D2895:D2902"/>
    <mergeCell ref="D2903:D2910"/>
    <mergeCell ref="D2916:F2917"/>
    <mergeCell ref="D2919:D2929"/>
    <mergeCell ref="D2930:D2933"/>
    <mergeCell ref="D2934:D2935"/>
    <mergeCell ref="D2936:D2942"/>
    <mergeCell ref="D2948:F2949"/>
    <mergeCell ref="D2951:D2960"/>
    <mergeCell ref="D2961:D2969"/>
    <mergeCell ref="D2975:F2976"/>
    <mergeCell ref="D2978:D2985"/>
    <mergeCell ref="D2986:D2993"/>
    <mergeCell ref="D2999:F3000"/>
    <mergeCell ref="D3002:D3012"/>
    <mergeCell ref="D3013:D3016"/>
    <mergeCell ref="D3017:D3018"/>
    <mergeCell ref="D3019:D3025"/>
    <mergeCell ref="D3031:F3032"/>
    <mergeCell ref="D3034:D3043"/>
    <mergeCell ref="D3044:D3052"/>
    <mergeCell ref="D3058:F3059"/>
    <mergeCell ref="D3061:D3068"/>
    <mergeCell ref="D3069:D3076"/>
    <mergeCell ref="D3082:F3083"/>
    <mergeCell ref="D3085:D3095"/>
    <mergeCell ref="D3096:D3099"/>
    <mergeCell ref="D3100:D3101"/>
    <mergeCell ref="D3102:D3108"/>
    <mergeCell ref="D3114:F3115"/>
    <mergeCell ref="D3117:D3126"/>
    <mergeCell ref="D3127:D3135"/>
    <mergeCell ref="D3141:F3142"/>
    <mergeCell ref="D3144:D3151"/>
    <mergeCell ref="D3152:D3159"/>
    <mergeCell ref="D3165:F3166"/>
    <mergeCell ref="D3168:D3178"/>
    <mergeCell ref="D3179:D3182"/>
    <mergeCell ref="D3183:D3184"/>
    <mergeCell ref="D3185:D3191"/>
    <mergeCell ref="D3197:F3198"/>
    <mergeCell ref="D3200:D3209"/>
    <mergeCell ref="D3210:D3218"/>
    <mergeCell ref="D3224:F3225"/>
    <mergeCell ref="D3227:D3234"/>
    <mergeCell ref="D3235:D3242"/>
    <mergeCell ref="D3248:F3249"/>
    <mergeCell ref="D3251:D3261"/>
    <mergeCell ref="D3262:D3265"/>
    <mergeCell ref="D3266:D3267"/>
    <mergeCell ref="D3268:D3274"/>
    <mergeCell ref="D3280:F3281"/>
    <mergeCell ref="D3283:D3292"/>
    <mergeCell ref="D3293:D3301"/>
    <mergeCell ref="D3307:F3308"/>
    <mergeCell ref="D3310:D3317"/>
    <mergeCell ref="D3318:D3325"/>
    <mergeCell ref="D3331:F3332"/>
    <mergeCell ref="D3334:D3344"/>
    <mergeCell ref="D3345:D3348"/>
    <mergeCell ref="D3349:D3350"/>
    <mergeCell ref="D3351:D3357"/>
    <mergeCell ref="D3363:F3364"/>
    <mergeCell ref="D3366:D3375"/>
    <mergeCell ref="D3376:D3384"/>
    <mergeCell ref="D3390:F3391"/>
    <mergeCell ref="D3393:D3400"/>
    <mergeCell ref="D3401:D3408"/>
    <mergeCell ref="D3414:F3415"/>
    <mergeCell ref="D3417:D3427"/>
    <mergeCell ref="D3428:D3431"/>
    <mergeCell ref="D3432:D3433"/>
    <mergeCell ref="D3434:D3440"/>
    <mergeCell ref="D3446:F3447"/>
    <mergeCell ref="D3449:D3458"/>
    <mergeCell ref="D3459:D3467"/>
    <mergeCell ref="D3473:F3474"/>
    <mergeCell ref="D3476:D3483"/>
    <mergeCell ref="D3484:D3491"/>
    <mergeCell ref="D3497:F3498"/>
    <mergeCell ref="D3500:D3510"/>
    <mergeCell ref="D3511:D3514"/>
    <mergeCell ref="D3515:D3516"/>
    <mergeCell ref="D3517:D3523"/>
    <mergeCell ref="D3529:F3530"/>
    <mergeCell ref="D3532:D3541"/>
    <mergeCell ref="D3542:D3550"/>
    <mergeCell ref="D3556:F3557"/>
    <mergeCell ref="D3559:D3566"/>
    <mergeCell ref="D3567:D3574"/>
    <mergeCell ref="D3580:F3581"/>
    <mergeCell ref="D3583:D3593"/>
    <mergeCell ref="D3594:D3597"/>
    <mergeCell ref="D3598:D3599"/>
    <mergeCell ref="D3600:D3606"/>
    <mergeCell ref="D3612:F3613"/>
    <mergeCell ref="D3615:D3624"/>
    <mergeCell ref="D3625:D3633"/>
    <mergeCell ref="D3639:F3640"/>
    <mergeCell ref="D3642:D3649"/>
    <mergeCell ref="D3650:D3657"/>
    <mergeCell ref="D3663:F3664"/>
    <mergeCell ref="D3666:D3676"/>
    <mergeCell ref="D3677:D3680"/>
    <mergeCell ref="D3681:D3682"/>
    <mergeCell ref="D3683:D3689"/>
    <mergeCell ref="D3695:F3696"/>
    <mergeCell ref="D3698:D3707"/>
    <mergeCell ref="D3708:D3716"/>
    <mergeCell ref="D3722:F3723"/>
    <mergeCell ref="D3725:D3732"/>
    <mergeCell ref="D3733:D3740"/>
    <mergeCell ref="D3746:F3747"/>
    <mergeCell ref="D3749:D3759"/>
    <mergeCell ref="D3760:D3763"/>
    <mergeCell ref="D3764:D3765"/>
    <mergeCell ref="D3766:D3772"/>
    <mergeCell ref="D3778:F3779"/>
    <mergeCell ref="D3781:D3790"/>
    <mergeCell ref="D3791:D3799"/>
    <mergeCell ref="D3805:F3806"/>
    <mergeCell ref="D3808:D3815"/>
    <mergeCell ref="D3816:D3823"/>
    <mergeCell ref="D3829:F3830"/>
    <mergeCell ref="D3832:D3842"/>
    <mergeCell ref="D3843:D3846"/>
    <mergeCell ref="D3847:D3848"/>
    <mergeCell ref="D3849:D3855"/>
    <mergeCell ref="D3861:F3862"/>
    <mergeCell ref="D3864:D3873"/>
    <mergeCell ref="D3874:D3882"/>
    <mergeCell ref="D3888:F3889"/>
    <mergeCell ref="D3891:D3898"/>
    <mergeCell ref="D3899:D3906"/>
    <mergeCell ref="D3912:F3913"/>
    <mergeCell ref="D3915:D3925"/>
    <mergeCell ref="D3926:D3929"/>
    <mergeCell ref="D3930:D3931"/>
    <mergeCell ref="D3932:D3938"/>
    <mergeCell ref="D3944:F3945"/>
    <mergeCell ref="D3947:D3956"/>
    <mergeCell ref="D3957:D3965"/>
    <mergeCell ref="D3971:F3972"/>
    <mergeCell ref="D3974:D3981"/>
    <mergeCell ref="D3982:D3989"/>
    <mergeCell ref="D3995:F3996"/>
    <mergeCell ref="D3998:D4008"/>
    <mergeCell ref="D4009:D4012"/>
    <mergeCell ref="D4013:D4014"/>
    <mergeCell ref="D4015:D4021"/>
    <mergeCell ref="D4027:F4028"/>
    <mergeCell ref="D4030:D4039"/>
    <mergeCell ref="D4040:D4048"/>
    <mergeCell ref="D4054:F4055"/>
    <mergeCell ref="D4057:D4064"/>
    <mergeCell ref="D4065:D4072"/>
    <mergeCell ref="D4078:F4079"/>
    <mergeCell ref="D4081:D4091"/>
    <mergeCell ref="D4092:D4095"/>
    <mergeCell ref="D4096:D4097"/>
    <mergeCell ref="D4098:D4104"/>
    <mergeCell ref="D4110:F4111"/>
    <mergeCell ref="D4113:D4122"/>
    <mergeCell ref="D4123:D4131"/>
    <mergeCell ref="D4137:F4138"/>
    <mergeCell ref="D4140:D4147"/>
    <mergeCell ref="D4148:D4155"/>
    <mergeCell ref="D4161:F4162"/>
    <mergeCell ref="D4164:D4174"/>
    <mergeCell ref="D4175:D4178"/>
    <mergeCell ref="D4179:D4180"/>
    <mergeCell ref="D4181:D4187"/>
    <mergeCell ref="D4193:F4194"/>
    <mergeCell ref="D4196:D4205"/>
    <mergeCell ref="D4206:D4214"/>
    <mergeCell ref="D4220:F4221"/>
    <mergeCell ref="D4223:D4230"/>
    <mergeCell ref="D4231:D4238"/>
    <mergeCell ref="D4244:F4245"/>
    <mergeCell ref="D4247:D4257"/>
    <mergeCell ref="D4258:D4261"/>
    <mergeCell ref="D4262:D4263"/>
    <mergeCell ref="D4264:D4270"/>
    <mergeCell ref="D4276:F4277"/>
    <mergeCell ref="D4279:D4288"/>
    <mergeCell ref="D4289:D4297"/>
    <mergeCell ref="D4303:F4304"/>
    <mergeCell ref="D4306:D4313"/>
    <mergeCell ref="D4314:D4321"/>
    <mergeCell ref="D4327:F4328"/>
    <mergeCell ref="D4330:D4340"/>
    <mergeCell ref="D4341:D4344"/>
    <mergeCell ref="D4345:D4346"/>
    <mergeCell ref="D4347:D4353"/>
    <mergeCell ref="D4359:F4360"/>
    <mergeCell ref="D4362:D4371"/>
    <mergeCell ref="D4372:D4380"/>
    <mergeCell ref="D4386:F4387"/>
    <mergeCell ref="D4389:D4396"/>
    <mergeCell ref="D4397:D4404"/>
    <mergeCell ref="D4410:F4411"/>
    <mergeCell ref="D4413:D4423"/>
    <mergeCell ref="D4424:D4427"/>
    <mergeCell ref="D4428:D4429"/>
    <mergeCell ref="D4430:D4436"/>
    <mergeCell ref="D4442:F4443"/>
    <mergeCell ref="D4445:D4454"/>
    <mergeCell ref="D4455:D4463"/>
    <mergeCell ref="D4469:F4470"/>
    <mergeCell ref="D4472:D4479"/>
    <mergeCell ref="D4480:D4487"/>
    <mergeCell ref="D4493:F4494"/>
    <mergeCell ref="D4496:D4506"/>
    <mergeCell ref="D4507:D4510"/>
    <mergeCell ref="D4511:D4512"/>
    <mergeCell ref="D4513:D4519"/>
    <mergeCell ref="D4525:F4526"/>
    <mergeCell ref="D4528:D4537"/>
    <mergeCell ref="D4538:D4546"/>
    <mergeCell ref="D4552:F4553"/>
    <mergeCell ref="D4555:D4562"/>
    <mergeCell ref="D4563:D4570"/>
    <mergeCell ref="D4576:F4577"/>
    <mergeCell ref="D4579:D4589"/>
    <mergeCell ref="D4590:D4593"/>
    <mergeCell ref="D4594:D4595"/>
    <mergeCell ref="D4596:D4602"/>
    <mergeCell ref="D4608:F4609"/>
    <mergeCell ref="D4611:D4620"/>
    <mergeCell ref="D4621:D4629"/>
    <mergeCell ref="D4635:F4636"/>
    <mergeCell ref="D4638:D4645"/>
    <mergeCell ref="D4646:D4653"/>
    <mergeCell ref="D4659:F4660"/>
    <mergeCell ref="D4662:D4672"/>
    <mergeCell ref="D4673:D4676"/>
    <mergeCell ref="D4677:D4678"/>
    <mergeCell ref="D4679:D4685"/>
    <mergeCell ref="D4691:F4692"/>
    <mergeCell ref="D4694:D4703"/>
    <mergeCell ref="D4704:D4712"/>
    <mergeCell ref="D4718:F4719"/>
    <mergeCell ref="D4721:D4728"/>
    <mergeCell ref="D4729:D4736"/>
    <mergeCell ref="D4742:F4743"/>
    <mergeCell ref="D4745:D4755"/>
    <mergeCell ref="D4756:D4759"/>
    <mergeCell ref="D4760:D4761"/>
    <mergeCell ref="D4762:D4768"/>
    <mergeCell ref="D4774:F4775"/>
    <mergeCell ref="D4777:D4786"/>
    <mergeCell ref="D4787:D4795"/>
    <mergeCell ref="D4801:F4802"/>
    <mergeCell ref="D4804:D4811"/>
    <mergeCell ref="D4812:D4819"/>
    <mergeCell ref="D4825:F4826"/>
    <mergeCell ref="D4828:D4838"/>
    <mergeCell ref="D4839:D4842"/>
    <mergeCell ref="D4843:D4844"/>
    <mergeCell ref="D4845:D4851"/>
    <mergeCell ref="D4857:F4858"/>
    <mergeCell ref="D4860:D4869"/>
    <mergeCell ref="D4870:D4878"/>
    <mergeCell ref="D4884:F4885"/>
    <mergeCell ref="D4887:D4894"/>
    <mergeCell ref="D4895:D4902"/>
    <mergeCell ref="D4908:F4909"/>
    <mergeCell ref="D4911:D4921"/>
    <mergeCell ref="D4922:D4925"/>
    <mergeCell ref="D4926:D4927"/>
    <mergeCell ref="D4928:D4934"/>
    <mergeCell ref="D4940:F4941"/>
    <mergeCell ref="D4943:D4952"/>
    <mergeCell ref="D4953:D4961"/>
    <mergeCell ref="D4967:F4968"/>
    <mergeCell ref="D4970:D4977"/>
    <mergeCell ref="D4978:D4985"/>
    <mergeCell ref="D4991:F4992"/>
    <mergeCell ref="D4994:D5004"/>
    <mergeCell ref="D5005:D5008"/>
    <mergeCell ref="D5009:D5010"/>
    <mergeCell ref="D5011:D5017"/>
    <mergeCell ref="D5023:F5024"/>
    <mergeCell ref="D5026:D5035"/>
    <mergeCell ref="D5036:D5044"/>
    <mergeCell ref="D5050:F5051"/>
    <mergeCell ref="D5053:D5060"/>
    <mergeCell ref="D5061:D5068"/>
    <mergeCell ref="D5074:F5075"/>
    <mergeCell ref="D5077:D5087"/>
    <mergeCell ref="D5088:D5091"/>
    <mergeCell ref="D5092:D5093"/>
    <mergeCell ref="D5094:D5100"/>
    <mergeCell ref="D5106:F5107"/>
    <mergeCell ref="D5109:D5118"/>
    <mergeCell ref="D5119:D5127"/>
    <mergeCell ref="D5133:F5134"/>
    <mergeCell ref="D5136:D5143"/>
    <mergeCell ref="D5144:D5151"/>
    <mergeCell ref="D5157:F5158"/>
    <mergeCell ref="D5160:D5170"/>
    <mergeCell ref="D5171:D5174"/>
    <mergeCell ref="D5175:D5176"/>
    <mergeCell ref="D5177:D5183"/>
    <mergeCell ref="D5189:F5190"/>
    <mergeCell ref="D5192:D5201"/>
    <mergeCell ref="D5202:D5210"/>
    <mergeCell ref="D5216:F5217"/>
    <mergeCell ref="D5219:D5226"/>
    <mergeCell ref="D5227:D5234"/>
    <mergeCell ref="D5240:F5241"/>
    <mergeCell ref="D5243:D5253"/>
    <mergeCell ref="D5254:D5257"/>
    <mergeCell ref="D5258:D5259"/>
    <mergeCell ref="D5260:D5266"/>
    <mergeCell ref="D5272:F5273"/>
    <mergeCell ref="D5275:D5284"/>
    <mergeCell ref="D5285:D5293"/>
    <mergeCell ref="D5299:F5300"/>
    <mergeCell ref="D5302:D5309"/>
    <mergeCell ref="D5310:D5317"/>
    <mergeCell ref="D5323:F5324"/>
    <mergeCell ref="D5326:D5336"/>
    <mergeCell ref="D5337:D5340"/>
    <mergeCell ref="D5341:D5342"/>
    <mergeCell ref="D5343:D5349"/>
    <mergeCell ref="D5355:F5356"/>
    <mergeCell ref="D5358:D5367"/>
    <mergeCell ref="D5368:D5376"/>
    <mergeCell ref="D5382:F5383"/>
    <mergeCell ref="D5385:D5392"/>
    <mergeCell ref="D5393:D5400"/>
    <mergeCell ref="D5406:F5407"/>
    <mergeCell ref="D5409:D5419"/>
    <mergeCell ref="D5420:D5423"/>
    <mergeCell ref="D5424:D5425"/>
    <mergeCell ref="D5426:D5432"/>
    <mergeCell ref="D5438:F5439"/>
    <mergeCell ref="D5441:D5450"/>
    <mergeCell ref="D5451:D5459"/>
    <mergeCell ref="D5465:F5466"/>
    <mergeCell ref="D5468:D5475"/>
    <mergeCell ref="D5476:D5483"/>
    <mergeCell ref="D5489:F5490"/>
    <mergeCell ref="D5492:D5502"/>
    <mergeCell ref="D5503:D5506"/>
    <mergeCell ref="D5507:D5508"/>
    <mergeCell ref="D5509:D5515"/>
    <mergeCell ref="D5521:F5522"/>
    <mergeCell ref="D5524:D5533"/>
    <mergeCell ref="D5534:D5542"/>
    <mergeCell ref="D5548:F5549"/>
    <mergeCell ref="D5551:D5558"/>
    <mergeCell ref="D5559:D5566"/>
    <mergeCell ref="D5572:F5573"/>
    <mergeCell ref="D5575:D5585"/>
    <mergeCell ref="D5586:D5589"/>
    <mergeCell ref="D5590:D5591"/>
    <mergeCell ref="D5592:D5598"/>
    <mergeCell ref="D5604:F5605"/>
    <mergeCell ref="D5607:D5616"/>
    <mergeCell ref="D5617:D5625"/>
    <mergeCell ref="D5631:F5632"/>
    <mergeCell ref="D5634:D5641"/>
    <mergeCell ref="D5642:D5649"/>
    <mergeCell ref="D5655:F5656"/>
    <mergeCell ref="D5658:D5668"/>
    <mergeCell ref="D5669:D5672"/>
    <mergeCell ref="D5673:D5674"/>
    <mergeCell ref="D5675:D5681"/>
    <mergeCell ref="D5687:F5688"/>
    <mergeCell ref="D5690:D5699"/>
    <mergeCell ref="D5700:D5708"/>
    <mergeCell ref="D5714:F5715"/>
    <mergeCell ref="D5717:D5724"/>
    <mergeCell ref="D5725:D5732"/>
    <mergeCell ref="D5738:F5739"/>
    <mergeCell ref="D5741:D5751"/>
    <mergeCell ref="D5752:D5755"/>
    <mergeCell ref="D5756:D5757"/>
    <mergeCell ref="D5758:D5764"/>
    <mergeCell ref="D5770:F5771"/>
    <mergeCell ref="D5773:D5782"/>
    <mergeCell ref="D5783:D5791"/>
    <mergeCell ref="D5797:F5798"/>
    <mergeCell ref="D5800:D5807"/>
    <mergeCell ref="D5808:D5815"/>
    <mergeCell ref="D5821:F5822"/>
    <mergeCell ref="D5824:D5834"/>
    <mergeCell ref="D5835:D5838"/>
    <mergeCell ref="D5839:D5840"/>
    <mergeCell ref="D5841:D5847"/>
    <mergeCell ref="D5853:F5854"/>
    <mergeCell ref="D5856:D5865"/>
    <mergeCell ref="D5866:D5874"/>
    <mergeCell ref="D5880:F5881"/>
    <mergeCell ref="D5883:D5890"/>
    <mergeCell ref="D5891:D5898"/>
    <mergeCell ref="D5904:F5905"/>
    <mergeCell ref="D5907:D5917"/>
    <mergeCell ref="D5918:D5921"/>
    <mergeCell ref="D5922:D5923"/>
    <mergeCell ref="D5924:D5930"/>
    <mergeCell ref="D5936:F5937"/>
    <mergeCell ref="D5939:D5948"/>
    <mergeCell ref="D5949:D5957"/>
    <mergeCell ref="D5963:F5964"/>
    <mergeCell ref="D5966:D5973"/>
    <mergeCell ref="D5974:D5981"/>
    <mergeCell ref="D5987:F5988"/>
    <mergeCell ref="D5990:D6000"/>
    <mergeCell ref="D6001:D6004"/>
    <mergeCell ref="D6005:D6006"/>
    <mergeCell ref="D6007:D6013"/>
    <mergeCell ref="D6019:F6020"/>
    <mergeCell ref="D6022:D6031"/>
    <mergeCell ref="D6032:D6040"/>
    <mergeCell ref="D6046:F6047"/>
    <mergeCell ref="D6049:D6056"/>
    <mergeCell ref="D6057:D6064"/>
    <mergeCell ref="D6070:F6071"/>
    <mergeCell ref="D6073:D6083"/>
    <mergeCell ref="D6084:D6087"/>
    <mergeCell ref="D6088:D6089"/>
    <mergeCell ref="D6090:D6096"/>
    <mergeCell ref="D6102:F6103"/>
    <mergeCell ref="D6105:D6114"/>
    <mergeCell ref="D6115:D6123"/>
    <mergeCell ref="D6129:F6130"/>
    <mergeCell ref="D6132:D6139"/>
    <mergeCell ref="D6140:D6147"/>
    <mergeCell ref="D6153:F6154"/>
    <mergeCell ref="D6156:D6166"/>
    <mergeCell ref="D6167:D6170"/>
    <mergeCell ref="D6171:D6172"/>
    <mergeCell ref="D6173:D6179"/>
    <mergeCell ref="D6185:F6186"/>
    <mergeCell ref="D6188:D6197"/>
    <mergeCell ref="D6198:D6206"/>
    <mergeCell ref="D6212:F6213"/>
    <mergeCell ref="D6215:D6222"/>
    <mergeCell ref="D6223:D6230"/>
    <mergeCell ref="D6236:F6237"/>
    <mergeCell ref="D6239:D6249"/>
    <mergeCell ref="D6250:D6253"/>
    <mergeCell ref="D6254:D6255"/>
    <mergeCell ref="D6256:D6262"/>
    <mergeCell ref="D6268:F6269"/>
    <mergeCell ref="D6271:D6280"/>
    <mergeCell ref="D6281:D6289"/>
    <mergeCell ref="D6295:F6296"/>
    <mergeCell ref="D6298:D6305"/>
    <mergeCell ref="D6306:D6313"/>
    <mergeCell ref="D6319:F6320"/>
    <mergeCell ref="D6322:D6332"/>
    <mergeCell ref="D6333:D6336"/>
    <mergeCell ref="D6337:D6338"/>
    <mergeCell ref="D6339:D6345"/>
    <mergeCell ref="D6351:F6352"/>
    <mergeCell ref="D6354:D6363"/>
    <mergeCell ref="D6364:D6372"/>
    <mergeCell ref="D6378:F6379"/>
    <mergeCell ref="D6381:D6388"/>
    <mergeCell ref="D6389:D6396"/>
    <mergeCell ref="D6402:F6403"/>
    <mergeCell ref="D6405:D6415"/>
    <mergeCell ref="D6416:D6419"/>
    <mergeCell ref="D6420:D6421"/>
    <mergeCell ref="D6422:D6428"/>
    <mergeCell ref="D6434:F6435"/>
    <mergeCell ref="D6437:D6446"/>
    <mergeCell ref="D6447:D6455"/>
    <mergeCell ref="D6461:F6462"/>
    <mergeCell ref="D6464:D6471"/>
    <mergeCell ref="D6472:D6479"/>
    <mergeCell ref="D6485:F6486"/>
    <mergeCell ref="D6488:D6498"/>
    <mergeCell ref="D6499:D6502"/>
    <mergeCell ref="D6503:D6504"/>
    <mergeCell ref="D6505:D6511"/>
    <mergeCell ref="D6517:F6518"/>
    <mergeCell ref="D6520:D6529"/>
    <mergeCell ref="D6530:D6538"/>
    <mergeCell ref="D6544:F6545"/>
    <mergeCell ref="D6547:D6554"/>
    <mergeCell ref="D6555:D6562"/>
    <mergeCell ref="D6568:F6569"/>
    <mergeCell ref="D6571:D6581"/>
    <mergeCell ref="D6582:D6585"/>
    <mergeCell ref="D6586:D6587"/>
    <mergeCell ref="D6588:D6594"/>
    <mergeCell ref="D6600:F6601"/>
    <mergeCell ref="D6603:D6612"/>
    <mergeCell ref="D6613:D6621"/>
    <mergeCell ref="D6627:F6628"/>
    <mergeCell ref="D6630:D6637"/>
    <mergeCell ref="D6638:D6645"/>
    <mergeCell ref="D6651:F6652"/>
    <mergeCell ref="D6654:D6664"/>
    <mergeCell ref="D6665:D6668"/>
    <mergeCell ref="D6669:D6670"/>
    <mergeCell ref="D6671:D6677"/>
    <mergeCell ref="D6683:F6684"/>
    <mergeCell ref="D6686:D6695"/>
    <mergeCell ref="D6696:D6704"/>
    <mergeCell ref="D6710:F6711"/>
    <mergeCell ref="D6713:D6720"/>
    <mergeCell ref="D6721:D6728"/>
    <mergeCell ref="D6734:F6735"/>
    <mergeCell ref="D6737:D6747"/>
    <mergeCell ref="D6748:D6751"/>
    <mergeCell ref="D6752:D6753"/>
    <mergeCell ref="D6754:D6760"/>
    <mergeCell ref="D6766:F6767"/>
    <mergeCell ref="D6769:D6778"/>
    <mergeCell ref="D6779:D6787"/>
    <mergeCell ref="D6793:F6794"/>
    <mergeCell ref="D6796:D6803"/>
    <mergeCell ref="D6804:D6811"/>
    <mergeCell ref="D6817:F6818"/>
    <mergeCell ref="D6820:D6830"/>
    <mergeCell ref="D6831:D6834"/>
    <mergeCell ref="D6835:D6836"/>
    <mergeCell ref="D6837:D6843"/>
    <mergeCell ref="D6849:F6850"/>
    <mergeCell ref="D6852:D6861"/>
    <mergeCell ref="D6862:D6870"/>
    <mergeCell ref="D6876:F6877"/>
    <mergeCell ref="D6879:D6886"/>
    <mergeCell ref="D6887:D6894"/>
    <mergeCell ref="D6900:F6901"/>
    <mergeCell ref="D6903:D6913"/>
    <mergeCell ref="D6914:D6917"/>
    <mergeCell ref="D6918:D6919"/>
    <mergeCell ref="D6920:D6926"/>
    <mergeCell ref="D6932:F6933"/>
    <mergeCell ref="D6935:D6944"/>
    <mergeCell ref="D6945:D6953"/>
    <mergeCell ref="D6959:F6960"/>
    <mergeCell ref="D6962:D6969"/>
    <mergeCell ref="D6970:D6977"/>
    <mergeCell ref="D6983:F6984"/>
    <mergeCell ref="D6986:D6996"/>
    <mergeCell ref="D6997:D7000"/>
    <mergeCell ref="D7001:D7002"/>
    <mergeCell ref="D7003:D7009"/>
    <mergeCell ref="D7015:F7016"/>
    <mergeCell ref="D7018:D7027"/>
    <mergeCell ref="D7028:D7036"/>
    <mergeCell ref="D7042:F7043"/>
    <mergeCell ref="D7045:D7052"/>
    <mergeCell ref="D7053:D7060"/>
    <mergeCell ref="D7066:F7067"/>
    <mergeCell ref="D7069:D7079"/>
    <mergeCell ref="D7080:D7083"/>
    <mergeCell ref="D7084:D7085"/>
    <mergeCell ref="D7086:D7092"/>
    <mergeCell ref="D7098:F7099"/>
    <mergeCell ref="D7101:D7110"/>
    <mergeCell ref="D7111:D7119"/>
    <mergeCell ref="D7125:F7126"/>
    <mergeCell ref="D7128:D7135"/>
    <mergeCell ref="D7136:D7143"/>
    <mergeCell ref="D7149:F7150"/>
    <mergeCell ref="D7152:D7162"/>
    <mergeCell ref="D7163:D7166"/>
    <mergeCell ref="D7167:D7168"/>
    <mergeCell ref="D7169:D7175"/>
    <mergeCell ref="D7181:F7182"/>
    <mergeCell ref="D7184:D7193"/>
    <mergeCell ref="D7194:D7202"/>
    <mergeCell ref="D7208:F7209"/>
    <mergeCell ref="D7211:D7218"/>
    <mergeCell ref="D7219:D7226"/>
    <mergeCell ref="D7232:F7233"/>
    <mergeCell ref="D7235:D7245"/>
    <mergeCell ref="D7246:D7249"/>
    <mergeCell ref="D7250:D7251"/>
    <mergeCell ref="D7252:D7258"/>
    <mergeCell ref="D7264:F7265"/>
    <mergeCell ref="D7267:D7276"/>
    <mergeCell ref="D7277:D7285"/>
    <mergeCell ref="D7291:F7292"/>
    <mergeCell ref="D7294:D7301"/>
    <mergeCell ref="D7302:D7309"/>
    <mergeCell ref="D7315:F7316"/>
    <mergeCell ref="D7318:D7328"/>
    <mergeCell ref="D7329:D7332"/>
    <mergeCell ref="D7333:D7334"/>
    <mergeCell ref="D7335:D7341"/>
    <mergeCell ref="D7347:F7348"/>
    <mergeCell ref="D7350:D7359"/>
    <mergeCell ref="D7360:D7368"/>
    <mergeCell ref="D7374:F7375"/>
    <mergeCell ref="D7377:D7384"/>
    <mergeCell ref="D7385:D7392"/>
    <mergeCell ref="D7398:F7399"/>
    <mergeCell ref="D7401:D7411"/>
    <mergeCell ref="D7412:D7415"/>
    <mergeCell ref="D7416:D7417"/>
    <mergeCell ref="D7418:D7424"/>
    <mergeCell ref="D7430:F7431"/>
    <mergeCell ref="D7433:D7442"/>
    <mergeCell ref="D7443:D7451"/>
    <mergeCell ref="D7457:F7458"/>
    <mergeCell ref="D7460:D7467"/>
    <mergeCell ref="D7468:D7475"/>
    <mergeCell ref="D7481:F7482"/>
    <mergeCell ref="D7484:D7494"/>
    <mergeCell ref="D7495:D7498"/>
    <mergeCell ref="D7499:D7500"/>
    <mergeCell ref="D7501:D7507"/>
    <mergeCell ref="D7513:F7514"/>
    <mergeCell ref="D7516:D7525"/>
    <mergeCell ref="D7526:D7534"/>
    <mergeCell ref="D7540:F7541"/>
    <mergeCell ref="D7543:D7550"/>
    <mergeCell ref="D7551:D7558"/>
    <mergeCell ref="D7564:F7565"/>
    <mergeCell ref="D7567:D7577"/>
    <mergeCell ref="D7578:D7581"/>
    <mergeCell ref="D7582:D7583"/>
    <mergeCell ref="D7584:D7590"/>
    <mergeCell ref="D7596:F7597"/>
    <mergeCell ref="D7599:D7608"/>
    <mergeCell ref="D7609:D7617"/>
    <mergeCell ref="D7623:F7624"/>
    <mergeCell ref="D7626:D7633"/>
    <mergeCell ref="D7634:D7641"/>
    <mergeCell ref="D7647:F7648"/>
    <mergeCell ref="D7650:D7660"/>
    <mergeCell ref="D7661:D7664"/>
    <mergeCell ref="D7665:D7666"/>
    <mergeCell ref="D7667:D7673"/>
    <mergeCell ref="D7679:F7680"/>
    <mergeCell ref="D7682:D7691"/>
    <mergeCell ref="D7692:D7700"/>
    <mergeCell ref="D7706:F7707"/>
    <mergeCell ref="D7709:D7716"/>
    <mergeCell ref="D7717:D7724"/>
    <mergeCell ref="D7730:F7731"/>
    <mergeCell ref="D7733:D7743"/>
    <mergeCell ref="D7744:D7747"/>
    <mergeCell ref="D7748:D7749"/>
    <mergeCell ref="D7750:D7756"/>
    <mergeCell ref="D7762:F7763"/>
    <mergeCell ref="D7765:D7774"/>
    <mergeCell ref="D7775:D7783"/>
    <mergeCell ref="D7789:F7790"/>
    <mergeCell ref="D7792:D7799"/>
    <mergeCell ref="D7800:D7807"/>
    <mergeCell ref="D7813:F7814"/>
    <mergeCell ref="D7816:D7826"/>
    <mergeCell ref="D7827:D7830"/>
    <mergeCell ref="D7831:D7832"/>
    <mergeCell ref="D7833:D7839"/>
    <mergeCell ref="D7845:F7846"/>
    <mergeCell ref="D7848:D7857"/>
    <mergeCell ref="D7858:D7866"/>
    <mergeCell ref="D7872:F7873"/>
    <mergeCell ref="D7875:D7882"/>
    <mergeCell ref="D7883:D7890"/>
    <mergeCell ref="D7896:F7897"/>
    <mergeCell ref="D7899:D7909"/>
    <mergeCell ref="D7910:D7913"/>
    <mergeCell ref="D7914:D7915"/>
    <mergeCell ref="D7916:D7922"/>
    <mergeCell ref="D7928:F7929"/>
    <mergeCell ref="D7931:D7940"/>
    <mergeCell ref="D7941:D7949"/>
    <mergeCell ref="D7955:F7956"/>
    <mergeCell ref="D7958:D7965"/>
    <mergeCell ref="D7966:D7973"/>
    <mergeCell ref="D7979:F7980"/>
    <mergeCell ref="D7982:D7992"/>
    <mergeCell ref="D7993:D7996"/>
    <mergeCell ref="D7997:D7998"/>
    <mergeCell ref="D7999:D8005"/>
    <mergeCell ref="D8011:F8012"/>
    <mergeCell ref="D8014:D8023"/>
    <mergeCell ref="D8024:D8032"/>
    <mergeCell ref="D8038:F8039"/>
    <mergeCell ref="D8041:D8048"/>
    <mergeCell ref="D8049:D8056"/>
    <mergeCell ref="D8062:F8063"/>
    <mergeCell ref="D8065:D8075"/>
    <mergeCell ref="D8076:D8079"/>
    <mergeCell ref="D8080:D8081"/>
    <mergeCell ref="D8215:D8222"/>
    <mergeCell ref="D8228:F8229"/>
    <mergeCell ref="D8231:D8241"/>
    <mergeCell ref="D8242:D8245"/>
    <mergeCell ref="D8246:D8247"/>
    <mergeCell ref="D8248:D8254"/>
    <mergeCell ref="D8260:F8261"/>
    <mergeCell ref="D8263:D8272"/>
    <mergeCell ref="D8273:D8281"/>
    <mergeCell ref="D8287:F8288"/>
    <mergeCell ref="D8290:D8297"/>
    <mergeCell ref="D8298:D8305"/>
    <mergeCell ref="D8082:D8088"/>
    <mergeCell ref="D8094:F8095"/>
    <mergeCell ref="D8097:D8106"/>
    <mergeCell ref="D8107:D8115"/>
    <mergeCell ref="D8121:F8122"/>
    <mergeCell ref="D8124:D8131"/>
    <mergeCell ref="D8132:D8139"/>
    <mergeCell ref="D8145:F8146"/>
    <mergeCell ref="D8148:D8158"/>
    <mergeCell ref="D8159:D8162"/>
    <mergeCell ref="D8163:D8164"/>
    <mergeCell ref="D8165:D8171"/>
    <mergeCell ref="D8177:F8178"/>
    <mergeCell ref="D8180:D8189"/>
    <mergeCell ref="D8190:D8198"/>
    <mergeCell ref="D8204:F8205"/>
    <mergeCell ref="D8207:D8214"/>
  </mergeCells>
  <phoneticPr fontId="7"/>
  <pageMargins left="0.7" right="0.7" top="0.75" bottom="0.75" header="0.3" footer="0.3"/>
  <pageSetup paperSize="9" scale="63" pageOrder="overThenDown" orientation="landscape"/>
  <headerFooter>
    <oddFooter>&amp;CP(2)</oddFooter>
  </headerFooter>
  <rowBreaks count="300" manualBreakCount="300">
    <brk id="37" max="16383" man="1"/>
    <brk id="64" max="16383" man="1"/>
    <brk id="88" max="16383" man="1"/>
    <brk id="120" max="16383" man="1"/>
    <brk id="147" max="16383" man="1"/>
    <brk id="171" max="16383" man="1"/>
    <brk id="203" max="16383" man="1"/>
    <brk id="230" max="16383" man="1"/>
    <brk id="254" max="16383" man="1"/>
    <brk id="286" max="16383" man="1"/>
    <brk id="313" max="16383" man="1"/>
    <brk id="337" max="16383" man="1"/>
    <brk id="369" max="16383" man="1"/>
    <brk id="396" max="16383" man="1"/>
    <brk id="420" max="16383" man="1"/>
    <brk id="452" max="16383" man="1"/>
    <brk id="479" max="16383" man="1"/>
    <brk id="503" max="16383" man="1"/>
    <brk id="535" max="16383" man="1"/>
    <brk id="562" max="16383" man="1"/>
    <brk id="586" max="16383" man="1"/>
    <brk id="618" max="16383" man="1"/>
    <brk id="645" max="16383" man="1"/>
    <brk id="669" max="16383" man="1"/>
    <brk id="701" max="16383" man="1"/>
    <brk id="728" max="16383" man="1"/>
    <brk id="752" max="16383" man="1"/>
    <brk id="784" max="16383" man="1"/>
    <brk id="811" max="16383" man="1"/>
    <brk id="835" max="16383" man="1"/>
    <brk id="867" max="16383" man="1"/>
    <brk id="894" max="16383" man="1"/>
    <brk id="918" max="16383" man="1"/>
    <brk id="950" max="16383" man="1"/>
    <brk id="977" max="16383" man="1"/>
    <brk id="1001" max="16383" man="1"/>
    <brk id="1033" max="16383" man="1"/>
    <brk id="1060" max="16383" man="1"/>
    <brk id="1084" max="16383" man="1"/>
    <brk id="1116" max="16383" man="1"/>
    <brk id="1143" max="16383" man="1"/>
    <brk id="1167" max="16383" man="1"/>
    <brk id="1199" max="16383" man="1"/>
    <brk id="1226" max="16383" man="1"/>
    <brk id="1250" max="16383" man="1"/>
    <brk id="1282" max="16383" man="1"/>
    <brk id="1309" max="16383" man="1"/>
    <brk id="1333" max="16383" man="1"/>
    <brk id="1365" max="16383" man="1"/>
    <brk id="1392" max="16383" man="1"/>
    <brk id="1416" max="16383" man="1"/>
    <brk id="1448" max="16383" man="1"/>
    <brk id="1475" max="16383" man="1"/>
    <brk id="1499" max="16383" man="1"/>
    <brk id="1531" max="16383" man="1"/>
    <brk id="1558" max="16383" man="1"/>
    <brk id="1582" max="16383" man="1"/>
    <brk id="1614" max="16383" man="1"/>
    <brk id="1641" max="16383" man="1"/>
    <brk id="1665" max="16383" man="1"/>
    <brk id="1697" max="16383" man="1"/>
    <brk id="1724" max="16383" man="1"/>
    <brk id="1748" max="16383" man="1"/>
    <brk id="1780" max="16383" man="1"/>
    <brk id="1807" max="16383" man="1"/>
    <brk id="1831" max="16383" man="1"/>
    <brk id="1863" max="16383" man="1"/>
    <brk id="1890" max="16383" man="1"/>
    <brk id="1914" max="16383" man="1"/>
    <brk id="1946" max="16383" man="1"/>
    <brk id="1973" max="16383" man="1"/>
    <brk id="1997" max="16383" man="1"/>
    <brk id="2029" max="16383" man="1"/>
    <brk id="2056" max="16383" man="1"/>
    <brk id="2080" max="16383" man="1"/>
    <brk id="2112" max="16383" man="1"/>
    <brk id="2139" max="16383" man="1"/>
    <brk id="2163" max="16383" man="1"/>
    <brk id="2195" max="16383" man="1"/>
    <brk id="2222" max="16383" man="1"/>
    <brk id="2246" max="16383" man="1"/>
    <brk id="2278" max="16383" man="1"/>
    <brk id="2305" max="16383" man="1"/>
    <brk id="2329" max="16383" man="1"/>
    <brk id="2361" max="16383" man="1"/>
    <brk id="2388" max="16383" man="1"/>
    <brk id="2412" max="16383" man="1"/>
    <brk id="2444" max="16383" man="1"/>
    <brk id="2471" max="16383" man="1"/>
    <brk id="2495" max="16383" man="1"/>
    <brk id="2527" max="16383" man="1"/>
    <brk id="2554" max="16383" man="1"/>
    <brk id="2578" max="16383" man="1"/>
    <brk id="2610" max="16383" man="1"/>
    <brk id="2637" max="16383" man="1"/>
    <brk id="2661" max="16383" man="1"/>
    <brk id="2693" max="16383" man="1"/>
    <brk id="2720" max="16383" man="1"/>
    <brk id="2744" max="16383" man="1"/>
    <brk id="2776" max="16383" man="1"/>
    <brk id="2803" max="16383" man="1"/>
    <brk id="2827" max="16383" man="1"/>
    <brk id="2859" max="16383" man="1"/>
    <brk id="2886" max="16383" man="1"/>
    <brk id="2910" max="16383" man="1"/>
    <brk id="2942" max="16383" man="1"/>
    <brk id="2969" max="16383" man="1"/>
    <brk id="2993" max="16383" man="1"/>
    <brk id="3025" max="16383" man="1"/>
    <brk id="3052" max="16383" man="1"/>
    <brk id="3076" max="16383" man="1"/>
    <brk id="3108" max="16383" man="1"/>
    <brk id="3135" max="16383" man="1"/>
    <brk id="3159" max="16383" man="1"/>
    <brk id="3191" max="16383" man="1"/>
    <brk id="3218" max="16383" man="1"/>
    <brk id="3242" max="16383" man="1"/>
    <brk id="3274" max="16383" man="1"/>
    <brk id="3301" max="16383" man="1"/>
    <brk id="3325" max="16383" man="1"/>
    <brk id="3357" max="16383" man="1"/>
    <brk id="3384" max="16383" man="1"/>
    <brk id="3408" max="16383" man="1"/>
    <brk id="3440" max="16383" man="1"/>
    <brk id="3467" max="16383" man="1"/>
    <brk id="3491" max="16383" man="1"/>
    <brk id="3523" max="16383" man="1"/>
    <brk id="3550" max="16383" man="1"/>
    <brk id="3574" max="16383" man="1"/>
    <brk id="3606" max="16383" man="1"/>
    <brk id="3633" max="16383" man="1"/>
    <brk id="3657" max="16383" man="1"/>
    <brk id="3689" max="16383" man="1"/>
    <brk id="3716" max="16383" man="1"/>
    <brk id="3740" max="16383" man="1"/>
    <brk id="3772" max="16383" man="1"/>
    <brk id="3799" max="16383" man="1"/>
    <brk id="3823" max="16383" man="1"/>
    <brk id="3855" max="16383" man="1"/>
    <brk id="3882" max="16383" man="1"/>
    <brk id="3906" max="16383" man="1"/>
    <brk id="3938" max="16383" man="1"/>
    <brk id="3965" max="16383" man="1"/>
    <brk id="3989" max="16383" man="1"/>
    <brk id="4021" max="16383" man="1"/>
    <brk id="4048" max="16383" man="1"/>
    <brk id="4072" max="16383" man="1"/>
    <brk id="4104" max="16383" man="1"/>
    <brk id="4131" max="16383" man="1"/>
    <brk id="4155" max="16383" man="1"/>
    <brk id="4187" max="16383" man="1"/>
    <brk id="4214" max="16383" man="1"/>
    <brk id="4238" max="16383" man="1"/>
    <brk id="4270" max="16383" man="1"/>
    <brk id="4297" max="16383" man="1"/>
    <brk id="4321" max="16383" man="1"/>
    <brk id="4353" max="16383" man="1"/>
    <brk id="4380" max="16383" man="1"/>
    <brk id="4404" max="16383" man="1"/>
    <brk id="4436" max="16383" man="1"/>
    <brk id="4463" max="16383" man="1"/>
    <brk id="4487" max="16383" man="1"/>
    <brk id="4519" max="16383" man="1"/>
    <brk id="4546" max="16383" man="1"/>
    <brk id="4570" max="16383" man="1"/>
    <brk id="4602" max="16383" man="1"/>
    <brk id="4629" max="16383" man="1"/>
    <brk id="4653" max="16383" man="1"/>
    <brk id="4685" max="16383" man="1"/>
    <brk id="4712" max="16383" man="1"/>
    <brk id="4736" max="16383" man="1"/>
    <brk id="4768" max="16383" man="1"/>
    <brk id="4795" max="16383" man="1"/>
    <brk id="4819" max="16383" man="1"/>
    <brk id="4851" max="16383" man="1"/>
    <brk id="4878" max="16383" man="1"/>
    <brk id="4902" max="16383" man="1"/>
    <brk id="4934" max="16383" man="1"/>
    <brk id="4961" max="16383" man="1"/>
    <brk id="4985" max="16383" man="1"/>
    <brk id="5017" max="16383" man="1"/>
    <brk id="5044" max="16383" man="1"/>
    <brk id="5068" max="16383" man="1"/>
    <brk id="5100" max="16383" man="1"/>
    <brk id="5127" max="16383" man="1"/>
    <brk id="5151" max="16383" man="1"/>
    <brk id="5183" max="16383" man="1"/>
    <brk id="5210" max="16383" man="1"/>
    <brk id="5234" max="16383" man="1"/>
    <brk id="5266" max="16383" man="1"/>
    <brk id="5293" max="16383" man="1"/>
    <brk id="5317" max="16383" man="1"/>
    <brk id="5349" max="16383" man="1"/>
    <brk id="5376" max="16383" man="1"/>
    <brk id="5400" max="16383" man="1"/>
    <brk id="5432" max="16383" man="1"/>
    <brk id="5459" max="16383" man="1"/>
    <brk id="5483" max="16383" man="1"/>
    <brk id="5515" max="16383" man="1"/>
    <brk id="5542" max="16383" man="1"/>
    <brk id="5566" max="16383" man="1"/>
    <brk id="5598" max="16383" man="1"/>
    <brk id="5625" max="16383" man="1"/>
    <brk id="5649" max="16383" man="1"/>
    <brk id="5681" max="16383" man="1"/>
    <brk id="5708" max="16383" man="1"/>
    <brk id="5732" max="16383" man="1"/>
    <brk id="5764" max="16383" man="1"/>
    <brk id="5791" max="16383" man="1"/>
    <brk id="5815" max="16383" man="1"/>
    <brk id="5847" max="16383" man="1"/>
    <brk id="5874" max="16383" man="1"/>
    <brk id="5898" max="16383" man="1"/>
    <brk id="5930" max="16383" man="1"/>
    <brk id="5957" max="16383" man="1"/>
    <brk id="5981" max="16383" man="1"/>
    <brk id="6013" max="16383" man="1"/>
    <brk id="6040" max="16383" man="1"/>
    <brk id="6064" max="16383" man="1"/>
    <brk id="6096" max="16383" man="1"/>
    <brk id="6123" max="16383" man="1"/>
    <brk id="6147" max="16383" man="1"/>
    <brk id="6179" max="16383" man="1"/>
    <brk id="6206" max="16383" man="1"/>
    <brk id="6230" max="16383" man="1"/>
    <brk id="6262" max="16383" man="1"/>
    <brk id="6289" max="16383" man="1"/>
    <brk id="6313" max="16383" man="1"/>
    <brk id="6345" max="16383" man="1"/>
    <brk id="6372" max="16383" man="1"/>
    <brk id="6396" max="16383" man="1"/>
    <brk id="6428" max="16383" man="1"/>
    <brk id="6455" max="16383" man="1"/>
    <brk id="6479" max="16383" man="1"/>
    <brk id="6511" max="16383" man="1"/>
    <brk id="6538" max="16383" man="1"/>
    <brk id="6562" max="16383" man="1"/>
    <brk id="6594" max="16383" man="1"/>
    <brk id="6621" max="16383" man="1"/>
    <brk id="6645" max="16383" man="1"/>
    <brk id="6677" max="16383" man="1"/>
    <brk id="6704" max="16383" man="1"/>
    <brk id="6728" max="16383" man="1"/>
    <brk id="6760" max="16383" man="1"/>
    <brk id="6787" max="16383" man="1"/>
    <brk id="6811" max="16383" man="1"/>
    <brk id="6843" max="16383" man="1"/>
    <brk id="6870" max="16383" man="1"/>
    <brk id="6894" max="16383" man="1"/>
    <brk id="6926" max="16383" man="1"/>
    <brk id="6953" max="16383" man="1"/>
    <brk id="6977" max="16383" man="1"/>
    <brk id="7009" max="16383" man="1"/>
    <brk id="7036" max="16383" man="1"/>
    <brk id="7060" max="16383" man="1"/>
    <brk id="7092" max="16383" man="1"/>
    <brk id="7119" max="16383" man="1"/>
    <brk id="7143" max="16383" man="1"/>
    <brk id="7175" max="16383" man="1"/>
    <brk id="7202" max="16383" man="1"/>
    <brk id="7226" max="16383" man="1"/>
    <brk id="7258" max="16383" man="1"/>
    <brk id="7285" max="16383" man="1"/>
    <brk id="7309" max="16383" man="1"/>
    <brk id="7341" max="16383" man="1"/>
    <brk id="7368" max="16383" man="1"/>
    <brk id="7392" max="16383" man="1"/>
    <brk id="7424" max="16383" man="1"/>
    <brk id="7451" max="16383" man="1"/>
    <brk id="7475" max="16383" man="1"/>
    <brk id="7507" max="16383" man="1"/>
    <brk id="7534" max="16383" man="1"/>
    <brk id="7558" max="16383" man="1"/>
    <brk id="7590" max="16383" man="1"/>
    <brk id="7617" max="16383" man="1"/>
    <brk id="7641" max="16383" man="1"/>
    <brk id="7673" max="16383" man="1"/>
    <brk id="7700" max="16383" man="1"/>
    <brk id="7724" max="16383" man="1"/>
    <brk id="7756" max="16383" man="1"/>
    <brk id="7783" max="16383" man="1"/>
    <brk id="7807" max="16383" man="1"/>
    <brk id="7839" max="16383" man="1"/>
    <brk id="7866" max="16383" man="1"/>
    <brk id="7890" max="16383" man="1"/>
    <brk id="7922" max="16383" man="1"/>
    <brk id="7949" max="16383" man="1"/>
    <brk id="7973" max="16383" man="1"/>
    <brk id="8005" max="16383" man="1"/>
    <brk id="8032" max="16383" man="1"/>
    <brk id="8056" max="16383" man="1"/>
    <brk id="8088" max="16383" man="1"/>
    <brk id="8115" max="16383" man="1"/>
    <brk id="8139" max="16383" man="1"/>
    <brk id="8171" max="16383" man="1"/>
    <brk id="8198" max="16383" man="1"/>
    <brk id="8222" max="16383" man="1"/>
    <brk id="8254" max="16383" man="1"/>
    <brk id="8281" max="16383" man="1"/>
    <brk id="8305"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T14505"/>
  <sheetViews>
    <sheetView workbookViewId="0"/>
  </sheetViews>
  <sheetFormatPr defaultColWidth="8.875" defaultRowHeight="12" x14ac:dyDescent="0.2"/>
  <cols>
    <col min="1" max="1" width="3.625" style="156" customWidth="1"/>
    <col min="2" max="2" width="4.625" style="156" customWidth="1"/>
    <col min="3" max="4" width="7.625" style="156" customWidth="1"/>
    <col min="5" max="5" width="16.625" style="156" customWidth="1"/>
    <col min="6" max="6" width="5.625" style="156" customWidth="1"/>
    <col min="7" max="20" width="8.625" style="156" customWidth="1"/>
    <col min="21" max="16384" width="8.875" style="156"/>
  </cols>
  <sheetData>
    <row r="7" spans="2:10" x14ac:dyDescent="0.2">
      <c r="B7" s="43" t="str">
        <f xml:space="preserve"> HYPERLINK("#'目次'!B7", "[1]")</f>
        <v>[1]</v>
      </c>
      <c r="C7" s="31" t="s">
        <v>13</v>
      </c>
    </row>
    <row r="11" spans="2:10" x14ac:dyDescent="0.2">
      <c r="D11" s="177"/>
      <c r="E11" s="178"/>
      <c r="F11" s="178"/>
      <c r="G11" s="40" t="s">
        <v>14</v>
      </c>
      <c r="H11" s="42" t="s">
        <v>15</v>
      </c>
      <c r="I11" s="15" t="s">
        <v>16</v>
      </c>
      <c r="J11" s="44" t="s">
        <v>17</v>
      </c>
    </row>
    <row r="12" spans="2:10" x14ac:dyDescent="0.2">
      <c r="D12" s="179"/>
      <c r="E12" s="180"/>
      <c r="F12" s="180"/>
      <c r="G12" s="39"/>
      <c r="H12" s="41"/>
      <c r="I12" s="14"/>
      <c r="J12" s="38"/>
    </row>
    <row r="13" spans="2:10" x14ac:dyDescent="0.2">
      <c r="D13" s="70"/>
      <c r="E13" s="72" t="s">
        <v>14</v>
      </c>
      <c r="F13" s="69"/>
      <c r="G13" s="37">
        <v>1222</v>
      </c>
      <c r="H13" s="17">
        <v>847</v>
      </c>
      <c r="I13" s="17">
        <v>361</v>
      </c>
      <c r="J13" s="55">
        <v>14</v>
      </c>
    </row>
    <row r="14" spans="2:10" x14ac:dyDescent="0.2">
      <c r="D14" s="57"/>
      <c r="E14" s="54"/>
      <c r="F14" s="71"/>
      <c r="G14" s="9">
        <v>100</v>
      </c>
      <c r="H14" s="2">
        <v>69.312602291326002</v>
      </c>
      <c r="I14" s="2">
        <v>29.541734860883999</v>
      </c>
      <c r="J14" s="13">
        <v>1.145662847791</v>
      </c>
    </row>
    <row r="15" spans="2:10" x14ac:dyDescent="0.2">
      <c r="D15" s="174" t="s">
        <v>18</v>
      </c>
      <c r="E15" s="20" t="s">
        <v>19</v>
      </c>
      <c r="F15" s="22"/>
      <c r="G15" s="21">
        <v>57</v>
      </c>
      <c r="H15" s="25">
        <v>37</v>
      </c>
      <c r="I15" s="3">
        <v>19</v>
      </c>
      <c r="J15" s="26">
        <v>1</v>
      </c>
    </row>
    <row r="16" spans="2:10" x14ac:dyDescent="0.2">
      <c r="D16" s="175"/>
      <c r="E16" s="11"/>
      <c r="F16" s="10"/>
      <c r="G16" s="9">
        <v>100</v>
      </c>
      <c r="H16" s="16">
        <v>64.912280701754</v>
      </c>
      <c r="I16" s="2">
        <v>33.333333333333002</v>
      </c>
      <c r="J16" s="13">
        <v>1.7543859649119999</v>
      </c>
    </row>
    <row r="17" spans="4:10" x14ac:dyDescent="0.2">
      <c r="D17" s="175"/>
      <c r="E17" s="4" t="s">
        <v>20</v>
      </c>
      <c r="F17" s="6"/>
      <c r="G17" s="5">
        <v>84</v>
      </c>
      <c r="H17" s="7">
        <v>53</v>
      </c>
      <c r="I17" s="1">
        <v>29</v>
      </c>
      <c r="J17" s="8">
        <v>2</v>
      </c>
    </row>
    <row r="18" spans="4:10" x14ac:dyDescent="0.2">
      <c r="D18" s="175"/>
      <c r="E18" s="11"/>
      <c r="F18" s="10"/>
      <c r="G18" s="9">
        <v>100</v>
      </c>
      <c r="H18" s="73">
        <v>63.095238095238003</v>
      </c>
      <c r="I18" s="2">
        <v>34.523809523810002</v>
      </c>
      <c r="J18" s="13">
        <v>2.3809523809519999</v>
      </c>
    </row>
    <row r="19" spans="4:10" x14ac:dyDescent="0.2">
      <c r="D19" s="175"/>
      <c r="E19" s="4" t="s">
        <v>21</v>
      </c>
      <c r="F19" s="6"/>
      <c r="G19" s="5">
        <v>487</v>
      </c>
      <c r="H19" s="7">
        <v>366</v>
      </c>
      <c r="I19" s="1">
        <v>119</v>
      </c>
      <c r="J19" s="8">
        <v>2</v>
      </c>
    </row>
    <row r="20" spans="4:10" x14ac:dyDescent="0.2">
      <c r="D20" s="175"/>
      <c r="E20" s="11"/>
      <c r="F20" s="10"/>
      <c r="G20" s="9">
        <v>100</v>
      </c>
      <c r="H20" s="64">
        <v>75.154004106776</v>
      </c>
      <c r="I20" s="27">
        <v>24.435318275154</v>
      </c>
      <c r="J20" s="13">
        <v>0.41067761806999997</v>
      </c>
    </row>
    <row r="21" spans="4:10" x14ac:dyDescent="0.2">
      <c r="D21" s="175"/>
      <c r="E21" s="4" t="s">
        <v>22</v>
      </c>
      <c r="F21" s="6"/>
      <c r="G21" s="5">
        <v>35</v>
      </c>
      <c r="H21" s="7">
        <v>22</v>
      </c>
      <c r="I21" s="1">
        <v>12</v>
      </c>
      <c r="J21" s="8">
        <v>1</v>
      </c>
    </row>
    <row r="22" spans="4:10" x14ac:dyDescent="0.2">
      <c r="D22" s="175"/>
      <c r="E22" s="11"/>
      <c r="F22" s="10"/>
      <c r="G22" s="9">
        <v>100</v>
      </c>
      <c r="H22" s="73">
        <v>62.857142857143003</v>
      </c>
      <c r="I22" s="2">
        <v>34.285714285714</v>
      </c>
      <c r="J22" s="13">
        <v>2.8571428571430002</v>
      </c>
    </row>
    <row r="23" spans="4:10" x14ac:dyDescent="0.2">
      <c r="D23" s="175"/>
      <c r="E23" s="4" t="s">
        <v>23</v>
      </c>
      <c r="F23" s="6"/>
      <c r="G23" s="5">
        <v>143</v>
      </c>
      <c r="H23" s="7">
        <v>96</v>
      </c>
      <c r="I23" s="1">
        <v>44</v>
      </c>
      <c r="J23" s="8">
        <v>3</v>
      </c>
    </row>
    <row r="24" spans="4:10" x14ac:dyDescent="0.2">
      <c r="D24" s="175"/>
      <c r="E24" s="11"/>
      <c r="F24" s="10"/>
      <c r="G24" s="9">
        <v>100</v>
      </c>
      <c r="H24" s="16">
        <v>67.132867132867005</v>
      </c>
      <c r="I24" s="2">
        <v>30.769230769231001</v>
      </c>
      <c r="J24" s="13">
        <v>2.0979020979020002</v>
      </c>
    </row>
    <row r="25" spans="4:10" x14ac:dyDescent="0.2">
      <c r="D25" s="175"/>
      <c r="E25" s="4" t="s">
        <v>24</v>
      </c>
      <c r="F25" s="6"/>
      <c r="G25" s="5">
        <v>187</v>
      </c>
      <c r="H25" s="7">
        <v>122</v>
      </c>
      <c r="I25" s="1">
        <v>62</v>
      </c>
      <c r="J25" s="8">
        <v>3</v>
      </c>
    </row>
    <row r="26" spans="4:10" x14ac:dyDescent="0.2">
      <c r="D26" s="175"/>
      <c r="E26" s="11"/>
      <c r="F26" s="10"/>
      <c r="G26" s="9">
        <v>100</v>
      </c>
      <c r="H26" s="16">
        <v>65.240641711229998</v>
      </c>
      <c r="I26" s="2">
        <v>33.155080213904</v>
      </c>
      <c r="J26" s="13">
        <v>1.6042780748659999</v>
      </c>
    </row>
    <row r="27" spans="4:10" x14ac:dyDescent="0.2">
      <c r="D27" s="175"/>
      <c r="E27" s="4" t="s">
        <v>25</v>
      </c>
      <c r="F27" s="6"/>
      <c r="G27" s="5">
        <v>71</v>
      </c>
      <c r="H27" s="7">
        <v>47</v>
      </c>
      <c r="I27" s="1">
        <v>23</v>
      </c>
      <c r="J27" s="8">
        <v>1</v>
      </c>
    </row>
    <row r="28" spans="4:10" x14ac:dyDescent="0.2">
      <c r="D28" s="175"/>
      <c r="E28" s="11"/>
      <c r="F28" s="10"/>
      <c r="G28" s="9">
        <v>100</v>
      </c>
      <c r="H28" s="16">
        <v>66.197183098592006</v>
      </c>
      <c r="I28" s="2">
        <v>32.394366197182997</v>
      </c>
      <c r="J28" s="13">
        <v>1.4084507042250001</v>
      </c>
    </row>
    <row r="29" spans="4:10" x14ac:dyDescent="0.2">
      <c r="D29" s="175"/>
      <c r="E29" s="4" t="s">
        <v>26</v>
      </c>
      <c r="F29" s="6"/>
      <c r="G29" s="5">
        <v>30</v>
      </c>
      <c r="H29" s="7">
        <v>20</v>
      </c>
      <c r="I29" s="1">
        <v>10</v>
      </c>
      <c r="J29" s="8">
        <v>0</v>
      </c>
    </row>
    <row r="30" spans="4:10" x14ac:dyDescent="0.2">
      <c r="D30" s="175"/>
      <c r="E30" s="11"/>
      <c r="F30" s="10"/>
      <c r="G30" s="9">
        <v>100</v>
      </c>
      <c r="H30" s="16">
        <v>66.666666666666998</v>
      </c>
      <c r="I30" s="2">
        <v>33.333333333333002</v>
      </c>
      <c r="J30" s="36">
        <v>0</v>
      </c>
    </row>
    <row r="31" spans="4:10" x14ac:dyDescent="0.2">
      <c r="D31" s="175"/>
      <c r="E31" s="4" t="s">
        <v>27</v>
      </c>
      <c r="F31" s="6"/>
      <c r="G31" s="5">
        <v>70</v>
      </c>
      <c r="H31" s="7">
        <v>47</v>
      </c>
      <c r="I31" s="1">
        <v>22</v>
      </c>
      <c r="J31" s="8">
        <v>1</v>
      </c>
    </row>
    <row r="32" spans="4:10" x14ac:dyDescent="0.2">
      <c r="D32" s="175"/>
      <c r="E32" s="11"/>
      <c r="F32" s="10"/>
      <c r="G32" s="9">
        <v>100</v>
      </c>
      <c r="H32" s="16">
        <v>67.142857142856997</v>
      </c>
      <c r="I32" s="2">
        <v>31.428571428571001</v>
      </c>
      <c r="J32" s="13">
        <v>1.4285714285710001</v>
      </c>
    </row>
    <row r="33" spans="4:10" x14ac:dyDescent="0.2">
      <c r="D33" s="175"/>
      <c r="E33" s="4" t="s">
        <v>28</v>
      </c>
      <c r="F33" s="6"/>
      <c r="G33" s="5">
        <v>51</v>
      </c>
      <c r="H33" s="7">
        <v>32</v>
      </c>
      <c r="I33" s="1">
        <v>19</v>
      </c>
      <c r="J33" s="8">
        <v>0</v>
      </c>
    </row>
    <row r="34" spans="4:10" x14ac:dyDescent="0.2">
      <c r="D34" s="175"/>
      <c r="E34" s="11"/>
      <c r="F34" s="10"/>
      <c r="G34" s="9">
        <v>100</v>
      </c>
      <c r="H34" s="73">
        <v>62.745098039216003</v>
      </c>
      <c r="I34" s="23">
        <v>37.254901960783997</v>
      </c>
      <c r="J34" s="36">
        <v>0</v>
      </c>
    </row>
    <row r="35" spans="4:10" x14ac:dyDescent="0.2">
      <c r="D35" s="175"/>
      <c r="E35" s="4" t="s">
        <v>29</v>
      </c>
      <c r="F35" s="6"/>
      <c r="G35" s="5">
        <v>7</v>
      </c>
      <c r="H35" s="7">
        <v>5</v>
      </c>
      <c r="I35" s="1">
        <v>2</v>
      </c>
      <c r="J35" s="8">
        <v>0</v>
      </c>
    </row>
    <row r="36" spans="4:10" x14ac:dyDescent="0.2">
      <c r="D36" s="175"/>
      <c r="E36" s="11"/>
      <c r="F36" s="10"/>
      <c r="G36" s="9">
        <v>100</v>
      </c>
      <c r="H36" s="16">
        <v>71.428571428571004</v>
      </c>
      <c r="I36" s="2">
        <v>28.571428571428999</v>
      </c>
      <c r="J36" s="36">
        <v>0</v>
      </c>
    </row>
    <row r="37" spans="4:10" x14ac:dyDescent="0.2">
      <c r="D37" s="174" t="s">
        <v>30</v>
      </c>
      <c r="E37" s="20" t="s">
        <v>31</v>
      </c>
      <c r="F37" s="22"/>
      <c r="G37" s="21">
        <v>393</v>
      </c>
      <c r="H37" s="25">
        <v>279</v>
      </c>
      <c r="I37" s="3">
        <v>110</v>
      </c>
      <c r="J37" s="26">
        <v>4</v>
      </c>
    </row>
    <row r="38" spans="4:10" x14ac:dyDescent="0.2">
      <c r="D38" s="175"/>
      <c r="E38" s="11"/>
      <c r="F38" s="10"/>
      <c r="G38" s="9">
        <v>100</v>
      </c>
      <c r="H38" s="16">
        <v>70.992366412213997</v>
      </c>
      <c r="I38" s="2">
        <v>27.989821882952</v>
      </c>
      <c r="J38" s="13">
        <v>1.0178117048349999</v>
      </c>
    </row>
    <row r="39" spans="4:10" x14ac:dyDescent="0.2">
      <c r="D39" s="175"/>
      <c r="E39" s="4" t="s">
        <v>32</v>
      </c>
      <c r="F39" s="6"/>
      <c r="G39" s="5">
        <v>352</v>
      </c>
      <c r="H39" s="7">
        <v>233</v>
      </c>
      <c r="I39" s="1">
        <v>118</v>
      </c>
      <c r="J39" s="8">
        <v>1</v>
      </c>
    </row>
    <row r="40" spans="4:10" x14ac:dyDescent="0.2">
      <c r="D40" s="175"/>
      <c r="E40" s="11"/>
      <c r="F40" s="10"/>
      <c r="G40" s="9">
        <v>100</v>
      </c>
      <c r="H40" s="16">
        <v>66.193181818181998</v>
      </c>
      <c r="I40" s="2">
        <v>33.522727272727003</v>
      </c>
      <c r="J40" s="13">
        <v>0.28409090909099999</v>
      </c>
    </row>
    <row r="41" spans="4:10" x14ac:dyDescent="0.2">
      <c r="D41" s="175"/>
      <c r="E41" s="4" t="s">
        <v>33</v>
      </c>
      <c r="F41" s="6"/>
      <c r="G41" s="5">
        <v>388</v>
      </c>
      <c r="H41" s="7">
        <v>277</v>
      </c>
      <c r="I41" s="1">
        <v>106</v>
      </c>
      <c r="J41" s="8">
        <v>5</v>
      </c>
    </row>
    <row r="42" spans="4:10" x14ac:dyDescent="0.2">
      <c r="D42" s="175"/>
      <c r="E42" s="11"/>
      <c r="F42" s="10"/>
      <c r="G42" s="9">
        <v>100</v>
      </c>
      <c r="H42" s="16">
        <v>71.391752577320005</v>
      </c>
      <c r="I42" s="2">
        <v>27.319587628866</v>
      </c>
      <c r="J42" s="13">
        <v>1.2886597938140001</v>
      </c>
    </row>
    <row r="43" spans="4:10" x14ac:dyDescent="0.2">
      <c r="D43" s="175"/>
      <c r="E43" s="4" t="s">
        <v>34</v>
      </c>
      <c r="F43" s="6"/>
      <c r="G43" s="5">
        <v>89</v>
      </c>
      <c r="H43" s="7">
        <v>58</v>
      </c>
      <c r="I43" s="1">
        <v>27</v>
      </c>
      <c r="J43" s="8">
        <v>4</v>
      </c>
    </row>
    <row r="44" spans="4:10" x14ac:dyDescent="0.2">
      <c r="D44" s="175"/>
      <c r="E44" s="11"/>
      <c r="F44" s="10"/>
      <c r="G44" s="9">
        <v>100</v>
      </c>
      <c r="H44" s="16">
        <v>65.168539325843</v>
      </c>
      <c r="I44" s="2">
        <v>30.337078651685001</v>
      </c>
      <c r="J44" s="13">
        <v>4.4943820224720001</v>
      </c>
    </row>
    <row r="45" spans="4:10" x14ac:dyDescent="0.2">
      <c r="D45" s="174" t="s">
        <v>35</v>
      </c>
      <c r="E45" s="20" t="s">
        <v>36</v>
      </c>
      <c r="F45" s="22"/>
      <c r="G45" s="21">
        <v>629</v>
      </c>
      <c r="H45" s="25">
        <v>459</v>
      </c>
      <c r="I45" s="3">
        <v>162</v>
      </c>
      <c r="J45" s="26">
        <v>8</v>
      </c>
    </row>
    <row r="46" spans="4:10" x14ac:dyDescent="0.2">
      <c r="D46" s="175"/>
      <c r="E46" s="11"/>
      <c r="F46" s="10"/>
      <c r="G46" s="9">
        <v>100</v>
      </c>
      <c r="H46" s="16">
        <v>72.972972972972997</v>
      </c>
      <c r="I46" s="2">
        <v>25.755166931638001</v>
      </c>
      <c r="J46" s="13">
        <v>1.2718600953899999</v>
      </c>
    </row>
    <row r="47" spans="4:10" x14ac:dyDescent="0.2">
      <c r="D47" s="175"/>
      <c r="E47" s="4" t="s">
        <v>37</v>
      </c>
      <c r="F47" s="6"/>
      <c r="G47" s="5">
        <v>593</v>
      </c>
      <c r="H47" s="7">
        <v>388</v>
      </c>
      <c r="I47" s="1">
        <v>199</v>
      </c>
      <c r="J47" s="8">
        <v>6</v>
      </c>
    </row>
    <row r="48" spans="4:10" x14ac:dyDescent="0.2">
      <c r="D48" s="175"/>
      <c r="E48" s="11"/>
      <c r="F48" s="10"/>
      <c r="G48" s="9">
        <v>100</v>
      </c>
      <c r="H48" s="16">
        <v>65.430016863405996</v>
      </c>
      <c r="I48" s="2">
        <v>33.558178752107999</v>
      </c>
      <c r="J48" s="13">
        <v>1.0118043844860001</v>
      </c>
    </row>
    <row r="49" spans="2:10" x14ac:dyDescent="0.2">
      <c r="D49" s="174" t="s">
        <v>38</v>
      </c>
      <c r="E49" s="20" t="s">
        <v>39</v>
      </c>
      <c r="F49" s="22"/>
      <c r="G49" s="21">
        <v>64</v>
      </c>
      <c r="H49" s="25">
        <v>44</v>
      </c>
      <c r="I49" s="3">
        <v>19</v>
      </c>
      <c r="J49" s="26">
        <v>1</v>
      </c>
    </row>
    <row r="50" spans="2:10" x14ac:dyDescent="0.2">
      <c r="D50" s="175"/>
      <c r="E50" s="11"/>
      <c r="F50" s="10"/>
      <c r="G50" s="9">
        <v>100</v>
      </c>
      <c r="H50" s="16">
        <v>68.75</v>
      </c>
      <c r="I50" s="2">
        <v>29.6875</v>
      </c>
      <c r="J50" s="13">
        <v>1.5625</v>
      </c>
    </row>
    <row r="51" spans="2:10" x14ac:dyDescent="0.2">
      <c r="D51" s="175"/>
      <c r="E51" s="4" t="s">
        <v>40</v>
      </c>
      <c r="F51" s="6"/>
      <c r="G51" s="5">
        <v>147</v>
      </c>
      <c r="H51" s="7">
        <v>86</v>
      </c>
      <c r="I51" s="1">
        <v>61</v>
      </c>
      <c r="J51" s="8">
        <v>0</v>
      </c>
    </row>
    <row r="52" spans="2:10" x14ac:dyDescent="0.2">
      <c r="D52" s="175"/>
      <c r="E52" s="11"/>
      <c r="F52" s="10"/>
      <c r="G52" s="9">
        <v>100</v>
      </c>
      <c r="H52" s="99">
        <v>58.503401360543997</v>
      </c>
      <c r="I52" s="35">
        <v>41.496598639456003</v>
      </c>
      <c r="J52" s="36">
        <v>0</v>
      </c>
    </row>
    <row r="53" spans="2:10" x14ac:dyDescent="0.2">
      <c r="D53" s="175"/>
      <c r="E53" s="4" t="s">
        <v>41</v>
      </c>
      <c r="F53" s="6"/>
      <c r="G53" s="5">
        <v>204</v>
      </c>
      <c r="H53" s="7">
        <v>129</v>
      </c>
      <c r="I53" s="1">
        <v>73</v>
      </c>
      <c r="J53" s="8">
        <v>2</v>
      </c>
    </row>
    <row r="54" spans="2:10" x14ac:dyDescent="0.2">
      <c r="D54" s="175"/>
      <c r="E54" s="11"/>
      <c r="F54" s="10"/>
      <c r="G54" s="9">
        <v>100</v>
      </c>
      <c r="H54" s="73">
        <v>63.235294117647001</v>
      </c>
      <c r="I54" s="23">
        <v>35.784313725490001</v>
      </c>
      <c r="J54" s="13">
        <v>0.98039215686299996</v>
      </c>
    </row>
    <row r="55" spans="2:10" x14ac:dyDescent="0.2">
      <c r="D55" s="175"/>
      <c r="E55" s="4" t="s">
        <v>42</v>
      </c>
      <c r="F55" s="6"/>
      <c r="G55" s="5">
        <v>210</v>
      </c>
      <c r="H55" s="7">
        <v>151</v>
      </c>
      <c r="I55" s="1">
        <v>58</v>
      </c>
      <c r="J55" s="8">
        <v>1</v>
      </c>
    </row>
    <row r="56" spans="2:10" x14ac:dyDescent="0.2">
      <c r="D56" s="175"/>
      <c r="E56" s="11"/>
      <c r="F56" s="10"/>
      <c r="G56" s="9">
        <v>100</v>
      </c>
      <c r="H56" s="16">
        <v>71.904761904761997</v>
      </c>
      <c r="I56" s="2">
        <v>27.619047619048001</v>
      </c>
      <c r="J56" s="13">
        <v>0.47619047618999999</v>
      </c>
    </row>
    <row r="57" spans="2:10" x14ac:dyDescent="0.2">
      <c r="D57" s="175"/>
      <c r="E57" s="4" t="s">
        <v>43</v>
      </c>
      <c r="F57" s="6"/>
      <c r="G57" s="5">
        <v>204</v>
      </c>
      <c r="H57" s="7">
        <v>140</v>
      </c>
      <c r="I57" s="1">
        <v>61</v>
      </c>
      <c r="J57" s="8">
        <v>3</v>
      </c>
    </row>
    <row r="58" spans="2:10" x14ac:dyDescent="0.2">
      <c r="D58" s="175"/>
      <c r="E58" s="11"/>
      <c r="F58" s="10"/>
      <c r="G58" s="9">
        <v>100</v>
      </c>
      <c r="H58" s="16">
        <v>68.627450980391998</v>
      </c>
      <c r="I58" s="2">
        <v>29.901960784313999</v>
      </c>
      <c r="J58" s="13">
        <v>1.4705882352940001</v>
      </c>
    </row>
    <row r="59" spans="2:10" x14ac:dyDescent="0.2">
      <c r="D59" s="175"/>
      <c r="E59" s="4" t="s">
        <v>44</v>
      </c>
      <c r="F59" s="6"/>
      <c r="G59" s="5">
        <v>223</v>
      </c>
      <c r="H59" s="7">
        <v>174</v>
      </c>
      <c r="I59" s="1">
        <v>47</v>
      </c>
      <c r="J59" s="8">
        <v>2</v>
      </c>
    </row>
    <row r="60" spans="2:10" x14ac:dyDescent="0.2">
      <c r="D60" s="175"/>
      <c r="E60" s="11"/>
      <c r="F60" s="10"/>
      <c r="G60" s="9">
        <v>100</v>
      </c>
      <c r="H60" s="64">
        <v>78.026905829596004</v>
      </c>
      <c r="I60" s="27">
        <v>21.076233183856999</v>
      </c>
      <c r="J60" s="13">
        <v>0.89686098654699997</v>
      </c>
    </row>
    <row r="61" spans="2:10" x14ac:dyDescent="0.2">
      <c r="D61" s="175"/>
      <c r="E61" s="4" t="s">
        <v>45</v>
      </c>
      <c r="F61" s="6"/>
      <c r="G61" s="5">
        <v>170</v>
      </c>
      <c r="H61" s="7">
        <v>123</v>
      </c>
      <c r="I61" s="1">
        <v>42</v>
      </c>
      <c r="J61" s="8">
        <v>5</v>
      </c>
    </row>
    <row r="62" spans="2:10" x14ac:dyDescent="0.2">
      <c r="D62" s="176"/>
      <c r="E62" s="57"/>
      <c r="F62" s="54"/>
      <c r="G62" s="67">
        <v>100</v>
      </c>
      <c r="H62" s="82">
        <v>72.352941176471006</v>
      </c>
      <c r="I62" s="48">
        <v>24.705882352941</v>
      </c>
      <c r="J62" s="84">
        <v>2.9411764705880001</v>
      </c>
    </row>
    <row r="64" spans="2:10" x14ac:dyDescent="0.2">
      <c r="B64" s="43" t="str">
        <f xml:space="preserve"> HYPERLINK("#'目次'!B8", "[2]")</f>
        <v>[2]</v>
      </c>
      <c r="C64" s="31" t="s">
        <v>13</v>
      </c>
    </row>
    <row r="68" spans="4:10" x14ac:dyDescent="0.2">
      <c r="D68" s="177"/>
      <c r="E68" s="178"/>
      <c r="F68" s="178"/>
      <c r="G68" s="40" t="s">
        <v>14</v>
      </c>
      <c r="H68" s="42" t="s">
        <v>15</v>
      </c>
      <c r="I68" s="15" t="s">
        <v>16</v>
      </c>
      <c r="J68" s="44" t="s">
        <v>17</v>
      </c>
    </row>
    <row r="69" spans="4:10" x14ac:dyDescent="0.2">
      <c r="D69" s="179"/>
      <c r="E69" s="180"/>
      <c r="F69" s="180"/>
      <c r="G69" s="39"/>
      <c r="H69" s="41"/>
      <c r="I69" s="14"/>
      <c r="J69" s="38"/>
    </row>
    <row r="70" spans="4:10" x14ac:dyDescent="0.2">
      <c r="D70" s="70"/>
      <c r="E70" s="72" t="s">
        <v>14</v>
      </c>
      <c r="F70" s="69"/>
      <c r="G70" s="37">
        <v>1222</v>
      </c>
      <c r="H70" s="17">
        <v>847</v>
      </c>
      <c r="I70" s="17">
        <v>361</v>
      </c>
      <c r="J70" s="55">
        <v>14</v>
      </c>
    </row>
    <row r="71" spans="4:10" x14ac:dyDescent="0.2">
      <c r="D71" s="57"/>
      <c r="E71" s="54"/>
      <c r="F71" s="71"/>
      <c r="G71" s="9">
        <v>100</v>
      </c>
      <c r="H71" s="2">
        <v>69.312602291326002</v>
      </c>
      <c r="I71" s="2">
        <v>29.541734860883999</v>
      </c>
      <c r="J71" s="13">
        <v>1.145662847791</v>
      </c>
    </row>
    <row r="72" spans="4:10" x14ac:dyDescent="0.2">
      <c r="D72" s="174" t="s">
        <v>52</v>
      </c>
      <c r="E72" s="20" t="s">
        <v>53</v>
      </c>
      <c r="F72" s="22"/>
      <c r="G72" s="21">
        <v>15</v>
      </c>
      <c r="H72" s="25">
        <v>10</v>
      </c>
      <c r="I72" s="3">
        <v>5</v>
      </c>
      <c r="J72" s="26">
        <v>0</v>
      </c>
    </row>
    <row r="73" spans="4:10" x14ac:dyDescent="0.2">
      <c r="D73" s="175"/>
      <c r="E73" s="11"/>
      <c r="F73" s="10"/>
      <c r="G73" s="9">
        <v>100</v>
      </c>
      <c r="H73" s="16">
        <v>66.666666666666998</v>
      </c>
      <c r="I73" s="2">
        <v>33.333333333333002</v>
      </c>
      <c r="J73" s="36">
        <v>0</v>
      </c>
    </row>
    <row r="74" spans="4:10" ht="24" x14ac:dyDescent="0.2">
      <c r="D74" s="175"/>
      <c r="E74" s="4" t="s">
        <v>54</v>
      </c>
      <c r="F74" s="6"/>
      <c r="G74" s="5">
        <v>122</v>
      </c>
      <c r="H74" s="7">
        <v>89</v>
      </c>
      <c r="I74" s="1">
        <v>32</v>
      </c>
      <c r="J74" s="8">
        <v>1</v>
      </c>
    </row>
    <row r="75" spans="4:10" x14ac:dyDescent="0.2">
      <c r="D75" s="175"/>
      <c r="E75" s="11"/>
      <c r="F75" s="10"/>
      <c r="G75" s="9">
        <v>100</v>
      </c>
      <c r="H75" s="16">
        <v>72.950819672131004</v>
      </c>
      <c r="I75" s="2">
        <v>26.229508196721</v>
      </c>
      <c r="J75" s="13">
        <v>0.81967213114799997</v>
      </c>
    </row>
    <row r="76" spans="4:10" x14ac:dyDescent="0.2">
      <c r="D76" s="175"/>
      <c r="E76" s="4" t="s">
        <v>55</v>
      </c>
      <c r="F76" s="6"/>
      <c r="G76" s="5">
        <v>43</v>
      </c>
      <c r="H76" s="7">
        <v>31</v>
      </c>
      <c r="I76" s="1">
        <v>12</v>
      </c>
      <c r="J76" s="8">
        <v>0</v>
      </c>
    </row>
    <row r="77" spans="4:10" x14ac:dyDescent="0.2">
      <c r="D77" s="175"/>
      <c r="E77" s="11"/>
      <c r="F77" s="10"/>
      <c r="G77" s="9">
        <v>100</v>
      </c>
      <c r="H77" s="16">
        <v>72.093023255814003</v>
      </c>
      <c r="I77" s="2">
        <v>27.906976744186</v>
      </c>
      <c r="J77" s="36">
        <v>0</v>
      </c>
    </row>
    <row r="78" spans="4:10" x14ac:dyDescent="0.2">
      <c r="D78" s="175"/>
      <c r="E78" s="4" t="s">
        <v>56</v>
      </c>
      <c r="F78" s="6"/>
      <c r="G78" s="5">
        <v>60</v>
      </c>
      <c r="H78" s="7">
        <v>47</v>
      </c>
      <c r="I78" s="1">
        <v>13</v>
      </c>
      <c r="J78" s="8">
        <v>0</v>
      </c>
    </row>
    <row r="79" spans="4:10" x14ac:dyDescent="0.2">
      <c r="D79" s="175"/>
      <c r="E79" s="11"/>
      <c r="F79" s="10"/>
      <c r="G79" s="9">
        <v>100</v>
      </c>
      <c r="H79" s="64">
        <v>78.333333333333002</v>
      </c>
      <c r="I79" s="27">
        <v>21.666666666666998</v>
      </c>
      <c r="J79" s="36">
        <v>0</v>
      </c>
    </row>
    <row r="80" spans="4:10" x14ac:dyDescent="0.2">
      <c r="D80" s="175"/>
      <c r="E80" s="4" t="s">
        <v>57</v>
      </c>
      <c r="F80" s="6"/>
      <c r="G80" s="5">
        <v>286</v>
      </c>
      <c r="H80" s="7">
        <v>197</v>
      </c>
      <c r="I80" s="1">
        <v>85</v>
      </c>
      <c r="J80" s="8">
        <v>4</v>
      </c>
    </row>
    <row r="81" spans="4:10" x14ac:dyDescent="0.2">
      <c r="D81" s="175"/>
      <c r="E81" s="11"/>
      <c r="F81" s="10"/>
      <c r="G81" s="9">
        <v>100</v>
      </c>
      <c r="H81" s="16">
        <v>68.881118881118994</v>
      </c>
      <c r="I81" s="2">
        <v>29.720279720280001</v>
      </c>
      <c r="J81" s="13">
        <v>1.398601398601</v>
      </c>
    </row>
    <row r="82" spans="4:10" x14ac:dyDescent="0.2">
      <c r="D82" s="175"/>
      <c r="E82" s="4" t="s">
        <v>58</v>
      </c>
      <c r="F82" s="6"/>
      <c r="G82" s="5">
        <v>129</v>
      </c>
      <c r="H82" s="7">
        <v>85</v>
      </c>
      <c r="I82" s="1">
        <v>42</v>
      </c>
      <c r="J82" s="8">
        <v>2</v>
      </c>
    </row>
    <row r="83" spans="4:10" x14ac:dyDescent="0.2">
      <c r="D83" s="175"/>
      <c r="E83" s="11"/>
      <c r="F83" s="10"/>
      <c r="G83" s="9">
        <v>100</v>
      </c>
      <c r="H83" s="16">
        <v>65.891472868216994</v>
      </c>
      <c r="I83" s="2">
        <v>32.558139534883999</v>
      </c>
      <c r="J83" s="13">
        <v>1.550387596899</v>
      </c>
    </row>
    <row r="84" spans="4:10" x14ac:dyDescent="0.2">
      <c r="D84" s="175"/>
      <c r="E84" s="4" t="s">
        <v>59</v>
      </c>
      <c r="F84" s="6"/>
      <c r="G84" s="5">
        <v>195</v>
      </c>
      <c r="H84" s="7">
        <v>133</v>
      </c>
      <c r="I84" s="1">
        <v>60</v>
      </c>
      <c r="J84" s="8">
        <v>2</v>
      </c>
    </row>
    <row r="85" spans="4:10" x14ac:dyDescent="0.2">
      <c r="D85" s="175"/>
      <c r="E85" s="11"/>
      <c r="F85" s="10"/>
      <c r="G85" s="9">
        <v>100</v>
      </c>
      <c r="H85" s="16">
        <v>68.205128205128005</v>
      </c>
      <c r="I85" s="2">
        <v>30.769230769231001</v>
      </c>
      <c r="J85" s="13">
        <v>1.025641025641</v>
      </c>
    </row>
    <row r="86" spans="4:10" x14ac:dyDescent="0.2">
      <c r="D86" s="175"/>
      <c r="E86" s="4" t="s">
        <v>60</v>
      </c>
      <c r="F86" s="6"/>
      <c r="G86" s="5">
        <v>176</v>
      </c>
      <c r="H86" s="7">
        <v>118</v>
      </c>
      <c r="I86" s="1">
        <v>57</v>
      </c>
      <c r="J86" s="8">
        <v>1</v>
      </c>
    </row>
    <row r="87" spans="4:10" x14ac:dyDescent="0.2">
      <c r="D87" s="175"/>
      <c r="E87" s="11"/>
      <c r="F87" s="10"/>
      <c r="G87" s="9">
        <v>100</v>
      </c>
      <c r="H87" s="16">
        <v>67.045454545455001</v>
      </c>
      <c r="I87" s="2">
        <v>32.386363636364003</v>
      </c>
      <c r="J87" s="13">
        <v>0.56818181818199998</v>
      </c>
    </row>
    <row r="88" spans="4:10" x14ac:dyDescent="0.2">
      <c r="D88" s="175"/>
      <c r="E88" s="4" t="s">
        <v>61</v>
      </c>
      <c r="F88" s="6"/>
      <c r="G88" s="5">
        <v>78</v>
      </c>
      <c r="H88" s="7">
        <v>54</v>
      </c>
      <c r="I88" s="1">
        <v>23</v>
      </c>
      <c r="J88" s="8">
        <v>1</v>
      </c>
    </row>
    <row r="89" spans="4:10" x14ac:dyDescent="0.2">
      <c r="D89" s="175"/>
      <c r="E89" s="11"/>
      <c r="F89" s="10"/>
      <c r="G89" s="9">
        <v>100</v>
      </c>
      <c r="H89" s="16">
        <v>69.230769230768999</v>
      </c>
      <c r="I89" s="2">
        <v>29.487179487178999</v>
      </c>
      <c r="J89" s="13">
        <v>1.2820512820509999</v>
      </c>
    </row>
    <row r="90" spans="4:10" x14ac:dyDescent="0.2">
      <c r="D90" s="175"/>
      <c r="E90" s="4" t="s">
        <v>62</v>
      </c>
      <c r="F90" s="6"/>
      <c r="G90" s="5">
        <v>113</v>
      </c>
      <c r="H90" s="7">
        <v>80</v>
      </c>
      <c r="I90" s="1">
        <v>31</v>
      </c>
      <c r="J90" s="8">
        <v>2</v>
      </c>
    </row>
    <row r="91" spans="4:10" x14ac:dyDescent="0.2">
      <c r="D91" s="175"/>
      <c r="E91" s="11"/>
      <c r="F91" s="10"/>
      <c r="G91" s="9">
        <v>100</v>
      </c>
      <c r="H91" s="16">
        <v>70.796460176991005</v>
      </c>
      <c r="I91" s="2">
        <v>27.433628318583999</v>
      </c>
      <c r="J91" s="13">
        <v>1.769911504425</v>
      </c>
    </row>
    <row r="92" spans="4:10" x14ac:dyDescent="0.2">
      <c r="D92" s="174" t="s">
        <v>63</v>
      </c>
      <c r="E92" s="20" t="s">
        <v>64</v>
      </c>
      <c r="F92" s="22"/>
      <c r="G92" s="21">
        <v>234</v>
      </c>
      <c r="H92" s="25">
        <v>161</v>
      </c>
      <c r="I92" s="3">
        <v>68</v>
      </c>
      <c r="J92" s="26">
        <v>5</v>
      </c>
    </row>
    <row r="93" spans="4:10" x14ac:dyDescent="0.2">
      <c r="D93" s="175"/>
      <c r="E93" s="11"/>
      <c r="F93" s="10"/>
      <c r="G93" s="9">
        <v>100</v>
      </c>
      <c r="H93" s="16">
        <v>68.803418803419007</v>
      </c>
      <c r="I93" s="2">
        <v>29.059829059828999</v>
      </c>
      <c r="J93" s="13">
        <v>2.1367521367519999</v>
      </c>
    </row>
    <row r="94" spans="4:10" x14ac:dyDescent="0.2">
      <c r="D94" s="175"/>
      <c r="E94" s="4" t="s">
        <v>65</v>
      </c>
      <c r="F94" s="6"/>
      <c r="G94" s="5">
        <v>172</v>
      </c>
      <c r="H94" s="7">
        <v>117</v>
      </c>
      <c r="I94" s="1">
        <v>55</v>
      </c>
      <c r="J94" s="8">
        <v>0</v>
      </c>
    </row>
    <row r="95" spans="4:10" x14ac:dyDescent="0.2">
      <c r="D95" s="175"/>
      <c r="E95" s="11"/>
      <c r="F95" s="10"/>
      <c r="G95" s="9">
        <v>100</v>
      </c>
      <c r="H95" s="16">
        <v>68.023255813953</v>
      </c>
      <c r="I95" s="2">
        <v>31.976744186047</v>
      </c>
      <c r="J95" s="36">
        <v>0</v>
      </c>
    </row>
    <row r="96" spans="4:10" x14ac:dyDescent="0.2">
      <c r="D96" s="175"/>
      <c r="E96" s="4" t="s">
        <v>66</v>
      </c>
      <c r="F96" s="6"/>
      <c r="G96" s="5">
        <v>165</v>
      </c>
      <c r="H96" s="7">
        <v>125</v>
      </c>
      <c r="I96" s="1">
        <v>39</v>
      </c>
      <c r="J96" s="8">
        <v>1</v>
      </c>
    </row>
    <row r="97" spans="2:10" x14ac:dyDescent="0.2">
      <c r="D97" s="175"/>
      <c r="E97" s="11"/>
      <c r="F97" s="10"/>
      <c r="G97" s="9">
        <v>100</v>
      </c>
      <c r="H97" s="64">
        <v>75.757575757576006</v>
      </c>
      <c r="I97" s="27">
        <v>23.636363636363999</v>
      </c>
      <c r="J97" s="13">
        <v>0.60606060606099998</v>
      </c>
    </row>
    <row r="98" spans="2:10" x14ac:dyDescent="0.2">
      <c r="D98" s="175"/>
      <c r="E98" s="4" t="s">
        <v>67</v>
      </c>
      <c r="F98" s="6"/>
      <c r="G98" s="5">
        <v>158</v>
      </c>
      <c r="H98" s="7">
        <v>105</v>
      </c>
      <c r="I98" s="1">
        <v>51</v>
      </c>
      <c r="J98" s="8">
        <v>2</v>
      </c>
    </row>
    <row r="99" spans="2:10" x14ac:dyDescent="0.2">
      <c r="D99" s="175"/>
      <c r="E99" s="11"/>
      <c r="F99" s="10"/>
      <c r="G99" s="9">
        <v>100</v>
      </c>
      <c r="H99" s="16">
        <v>66.455696202531996</v>
      </c>
      <c r="I99" s="2">
        <v>32.278481012657998</v>
      </c>
      <c r="J99" s="13">
        <v>1.2658227848100001</v>
      </c>
    </row>
    <row r="100" spans="2:10" x14ac:dyDescent="0.2">
      <c r="D100" s="175"/>
      <c r="E100" s="4" t="s">
        <v>68</v>
      </c>
      <c r="F100" s="6"/>
      <c r="G100" s="5">
        <v>112</v>
      </c>
      <c r="H100" s="7">
        <v>76</v>
      </c>
      <c r="I100" s="1">
        <v>35</v>
      </c>
      <c r="J100" s="8">
        <v>1</v>
      </c>
    </row>
    <row r="101" spans="2:10" x14ac:dyDescent="0.2">
      <c r="D101" s="175"/>
      <c r="E101" s="11"/>
      <c r="F101" s="10"/>
      <c r="G101" s="9">
        <v>100</v>
      </c>
      <c r="H101" s="16">
        <v>67.857142857143003</v>
      </c>
      <c r="I101" s="2">
        <v>31.25</v>
      </c>
      <c r="J101" s="13">
        <v>0.89285714285700002</v>
      </c>
    </row>
    <row r="102" spans="2:10" x14ac:dyDescent="0.2">
      <c r="D102" s="175"/>
      <c r="E102" s="4" t="s">
        <v>69</v>
      </c>
      <c r="F102" s="6"/>
      <c r="G102" s="5">
        <v>92</v>
      </c>
      <c r="H102" s="7">
        <v>56</v>
      </c>
      <c r="I102" s="1">
        <v>34</v>
      </c>
      <c r="J102" s="8">
        <v>2</v>
      </c>
    </row>
    <row r="103" spans="2:10" x14ac:dyDescent="0.2">
      <c r="D103" s="175"/>
      <c r="E103" s="11"/>
      <c r="F103" s="10"/>
      <c r="G103" s="9">
        <v>100</v>
      </c>
      <c r="H103" s="73">
        <v>60.869565217390999</v>
      </c>
      <c r="I103" s="23">
        <v>36.956521739129997</v>
      </c>
      <c r="J103" s="13">
        <v>2.1739130434780001</v>
      </c>
    </row>
    <row r="104" spans="2:10" x14ac:dyDescent="0.2">
      <c r="D104" s="175"/>
      <c r="E104" s="4" t="s">
        <v>70</v>
      </c>
      <c r="F104" s="6"/>
      <c r="G104" s="5">
        <v>131</v>
      </c>
      <c r="H104" s="7">
        <v>94</v>
      </c>
      <c r="I104" s="1">
        <v>37</v>
      </c>
      <c r="J104" s="8">
        <v>0</v>
      </c>
    </row>
    <row r="105" spans="2:10" x14ac:dyDescent="0.2">
      <c r="D105" s="175"/>
      <c r="E105" s="11"/>
      <c r="F105" s="10"/>
      <c r="G105" s="9">
        <v>100</v>
      </c>
      <c r="H105" s="16">
        <v>71.755725190839996</v>
      </c>
      <c r="I105" s="2">
        <v>28.24427480916</v>
      </c>
      <c r="J105" s="36">
        <v>0</v>
      </c>
    </row>
    <row r="106" spans="2:10" x14ac:dyDescent="0.2">
      <c r="D106" s="175"/>
      <c r="E106" s="4" t="s">
        <v>71</v>
      </c>
      <c r="F106" s="6"/>
      <c r="G106" s="5">
        <v>71</v>
      </c>
      <c r="H106" s="7">
        <v>47</v>
      </c>
      <c r="I106" s="1">
        <v>23</v>
      </c>
      <c r="J106" s="8">
        <v>1</v>
      </c>
    </row>
    <row r="107" spans="2:10" x14ac:dyDescent="0.2">
      <c r="D107" s="175"/>
      <c r="E107" s="11"/>
      <c r="F107" s="10"/>
      <c r="G107" s="9">
        <v>100</v>
      </c>
      <c r="H107" s="16">
        <v>66.197183098592006</v>
      </c>
      <c r="I107" s="2">
        <v>32.394366197182997</v>
      </c>
      <c r="J107" s="13">
        <v>1.4084507042250001</v>
      </c>
    </row>
    <row r="108" spans="2:10" x14ac:dyDescent="0.2">
      <c r="D108" s="175"/>
      <c r="E108" s="4" t="s">
        <v>72</v>
      </c>
      <c r="F108" s="6"/>
      <c r="G108" s="5">
        <v>70</v>
      </c>
      <c r="H108" s="7">
        <v>54</v>
      </c>
      <c r="I108" s="1">
        <v>15</v>
      </c>
      <c r="J108" s="8">
        <v>1</v>
      </c>
    </row>
    <row r="109" spans="2:10" x14ac:dyDescent="0.2">
      <c r="D109" s="176"/>
      <c r="E109" s="57"/>
      <c r="F109" s="54"/>
      <c r="G109" s="67">
        <v>100</v>
      </c>
      <c r="H109" s="131">
        <v>77.142857142856997</v>
      </c>
      <c r="I109" s="96">
        <v>21.428571428571001</v>
      </c>
      <c r="J109" s="84">
        <v>1.4285714285710001</v>
      </c>
    </row>
    <row r="111" spans="2:10" x14ac:dyDescent="0.2">
      <c r="B111" s="43" t="str">
        <f xml:space="preserve"> HYPERLINK("#'目次'!B9", "[3]")</f>
        <v>[3]</v>
      </c>
      <c r="C111" s="31" t="s">
        <v>13</v>
      </c>
    </row>
    <row r="114" spans="3:10" x14ac:dyDescent="0.2">
      <c r="C114" s="31" t="s">
        <v>75</v>
      </c>
    </row>
    <row r="115" spans="3:10" x14ac:dyDescent="0.2">
      <c r="D115" s="177"/>
      <c r="E115" s="178"/>
      <c r="F115" s="178"/>
      <c r="G115" s="40" t="s">
        <v>14</v>
      </c>
      <c r="H115" s="42" t="s">
        <v>15</v>
      </c>
      <c r="I115" s="15" t="s">
        <v>16</v>
      </c>
      <c r="J115" s="44" t="s">
        <v>17</v>
      </c>
    </row>
    <row r="116" spans="3:10" x14ac:dyDescent="0.2">
      <c r="D116" s="179"/>
      <c r="E116" s="180"/>
      <c r="F116" s="180"/>
      <c r="G116" s="39"/>
      <c r="H116" s="41"/>
      <c r="I116" s="14"/>
      <c r="J116" s="38"/>
    </row>
    <row r="117" spans="3:10" x14ac:dyDescent="0.2">
      <c r="D117" s="70"/>
      <c r="E117" s="72" t="s">
        <v>14</v>
      </c>
      <c r="F117" s="69"/>
      <c r="G117" s="37">
        <v>1222</v>
      </c>
      <c r="H117" s="17">
        <v>847</v>
      </c>
      <c r="I117" s="17">
        <v>361</v>
      </c>
      <c r="J117" s="55">
        <v>14</v>
      </c>
    </row>
    <row r="118" spans="3:10" x14ac:dyDescent="0.2">
      <c r="D118" s="57"/>
      <c r="E118" s="54"/>
      <c r="F118" s="71"/>
      <c r="G118" s="9">
        <v>100</v>
      </c>
      <c r="H118" s="2">
        <v>69.312602291326002</v>
      </c>
      <c r="I118" s="2">
        <v>29.541734860883999</v>
      </c>
      <c r="J118" s="13">
        <v>1.145662847791</v>
      </c>
    </row>
    <row r="119" spans="3:10" x14ac:dyDescent="0.2">
      <c r="D119" s="174" t="s">
        <v>36</v>
      </c>
      <c r="E119" s="20" t="s">
        <v>76</v>
      </c>
      <c r="F119" s="22"/>
      <c r="G119" s="21">
        <v>629</v>
      </c>
      <c r="H119" s="25">
        <v>459</v>
      </c>
      <c r="I119" s="3">
        <v>162</v>
      </c>
      <c r="J119" s="26">
        <v>8</v>
      </c>
    </row>
    <row r="120" spans="3:10" x14ac:dyDescent="0.2">
      <c r="D120" s="175"/>
      <c r="E120" s="11"/>
      <c r="F120" s="10"/>
      <c r="G120" s="9">
        <v>100</v>
      </c>
      <c r="H120" s="16">
        <v>72.972972972972997</v>
      </c>
      <c r="I120" s="2">
        <v>25.755166931638001</v>
      </c>
      <c r="J120" s="13">
        <v>1.2718600953899999</v>
      </c>
    </row>
    <row r="121" spans="3:10" x14ac:dyDescent="0.2">
      <c r="D121" s="175"/>
      <c r="E121" s="4" t="s">
        <v>39</v>
      </c>
      <c r="F121" s="6"/>
      <c r="G121" s="5">
        <v>37</v>
      </c>
      <c r="H121" s="7">
        <v>25</v>
      </c>
      <c r="I121" s="1">
        <v>11</v>
      </c>
      <c r="J121" s="8">
        <v>1</v>
      </c>
    </row>
    <row r="122" spans="3:10" x14ac:dyDescent="0.2">
      <c r="D122" s="175"/>
      <c r="E122" s="11"/>
      <c r="F122" s="10"/>
      <c r="G122" s="9">
        <v>100</v>
      </c>
      <c r="H122" s="16">
        <v>67.567567567568005</v>
      </c>
      <c r="I122" s="2">
        <v>29.72972972973</v>
      </c>
      <c r="J122" s="13">
        <v>2.7027027027030002</v>
      </c>
    </row>
    <row r="123" spans="3:10" x14ac:dyDescent="0.2">
      <c r="D123" s="175"/>
      <c r="E123" s="4" t="s">
        <v>40</v>
      </c>
      <c r="F123" s="6"/>
      <c r="G123" s="5">
        <v>73</v>
      </c>
      <c r="H123" s="7">
        <v>49</v>
      </c>
      <c r="I123" s="1">
        <v>24</v>
      </c>
      <c r="J123" s="8">
        <v>0</v>
      </c>
    </row>
    <row r="124" spans="3:10" x14ac:dyDescent="0.2">
      <c r="D124" s="175"/>
      <c r="E124" s="11"/>
      <c r="F124" s="10"/>
      <c r="G124" s="9">
        <v>100</v>
      </c>
      <c r="H124" s="16">
        <v>67.123287671233001</v>
      </c>
      <c r="I124" s="2">
        <v>32.876712328766999</v>
      </c>
      <c r="J124" s="36">
        <v>0</v>
      </c>
    </row>
    <row r="125" spans="3:10" x14ac:dyDescent="0.2">
      <c r="D125" s="175"/>
      <c r="E125" s="4" t="s">
        <v>41</v>
      </c>
      <c r="F125" s="6"/>
      <c r="G125" s="5">
        <v>108</v>
      </c>
      <c r="H125" s="7">
        <v>73</v>
      </c>
      <c r="I125" s="1">
        <v>34</v>
      </c>
      <c r="J125" s="8">
        <v>1</v>
      </c>
    </row>
    <row r="126" spans="3:10" x14ac:dyDescent="0.2">
      <c r="D126" s="175"/>
      <c r="E126" s="11"/>
      <c r="F126" s="10"/>
      <c r="G126" s="9">
        <v>100</v>
      </c>
      <c r="H126" s="16">
        <v>67.592592592592993</v>
      </c>
      <c r="I126" s="2">
        <v>31.481481481481001</v>
      </c>
      <c r="J126" s="13">
        <v>0.92592592592599998</v>
      </c>
    </row>
    <row r="127" spans="3:10" x14ac:dyDescent="0.2">
      <c r="D127" s="175"/>
      <c r="E127" s="4" t="s">
        <v>42</v>
      </c>
      <c r="F127" s="6"/>
      <c r="G127" s="5">
        <v>113</v>
      </c>
      <c r="H127" s="7">
        <v>85</v>
      </c>
      <c r="I127" s="1">
        <v>27</v>
      </c>
      <c r="J127" s="8">
        <v>1</v>
      </c>
    </row>
    <row r="128" spans="3:10" x14ac:dyDescent="0.2">
      <c r="D128" s="175"/>
      <c r="E128" s="11"/>
      <c r="F128" s="10"/>
      <c r="G128" s="9">
        <v>100</v>
      </c>
      <c r="H128" s="64">
        <v>75.221238938053006</v>
      </c>
      <c r="I128" s="27">
        <v>23.893805309735001</v>
      </c>
      <c r="J128" s="13">
        <v>0.88495575221199996</v>
      </c>
    </row>
    <row r="129" spans="4:10" x14ac:dyDescent="0.2">
      <c r="D129" s="175"/>
      <c r="E129" s="4" t="s">
        <v>43</v>
      </c>
      <c r="F129" s="6"/>
      <c r="G129" s="5">
        <v>101</v>
      </c>
      <c r="H129" s="7">
        <v>69</v>
      </c>
      <c r="I129" s="1">
        <v>29</v>
      </c>
      <c r="J129" s="8">
        <v>3</v>
      </c>
    </row>
    <row r="130" spans="4:10" x14ac:dyDescent="0.2">
      <c r="D130" s="175"/>
      <c r="E130" s="11"/>
      <c r="F130" s="10"/>
      <c r="G130" s="9">
        <v>100</v>
      </c>
      <c r="H130" s="16">
        <v>68.316831683168004</v>
      </c>
      <c r="I130" s="2">
        <v>28.712871287129001</v>
      </c>
      <c r="J130" s="13">
        <v>2.970297029703</v>
      </c>
    </row>
    <row r="131" spans="4:10" x14ac:dyDescent="0.2">
      <c r="D131" s="175"/>
      <c r="E131" s="4" t="s">
        <v>44</v>
      </c>
      <c r="F131" s="6"/>
      <c r="G131" s="5">
        <v>114</v>
      </c>
      <c r="H131" s="7">
        <v>94</v>
      </c>
      <c r="I131" s="1">
        <v>20</v>
      </c>
      <c r="J131" s="8">
        <v>0</v>
      </c>
    </row>
    <row r="132" spans="4:10" x14ac:dyDescent="0.2">
      <c r="D132" s="175"/>
      <c r="E132" s="11"/>
      <c r="F132" s="10"/>
      <c r="G132" s="9">
        <v>100</v>
      </c>
      <c r="H132" s="86">
        <v>82.456140350877007</v>
      </c>
      <c r="I132" s="46">
        <v>17.543859649123</v>
      </c>
      <c r="J132" s="36">
        <v>0</v>
      </c>
    </row>
    <row r="133" spans="4:10" x14ac:dyDescent="0.2">
      <c r="D133" s="175"/>
      <c r="E133" s="4" t="s">
        <v>45</v>
      </c>
      <c r="F133" s="6"/>
      <c r="G133" s="5">
        <v>83</v>
      </c>
      <c r="H133" s="7">
        <v>64</v>
      </c>
      <c r="I133" s="1">
        <v>17</v>
      </c>
      <c r="J133" s="8">
        <v>2</v>
      </c>
    </row>
    <row r="134" spans="4:10" x14ac:dyDescent="0.2">
      <c r="D134" s="175"/>
      <c r="E134" s="11"/>
      <c r="F134" s="10"/>
      <c r="G134" s="9">
        <v>100</v>
      </c>
      <c r="H134" s="64">
        <v>77.108433734939993</v>
      </c>
      <c r="I134" s="27">
        <v>20.481927710842999</v>
      </c>
      <c r="J134" s="13">
        <v>2.409638554217</v>
      </c>
    </row>
    <row r="135" spans="4:10" x14ac:dyDescent="0.2">
      <c r="D135" s="174" t="s">
        <v>37</v>
      </c>
      <c r="E135" s="20" t="s">
        <v>77</v>
      </c>
      <c r="F135" s="22"/>
      <c r="G135" s="21">
        <v>593</v>
      </c>
      <c r="H135" s="25">
        <v>388</v>
      </c>
      <c r="I135" s="3">
        <v>199</v>
      </c>
      <c r="J135" s="26">
        <v>6</v>
      </c>
    </row>
    <row r="136" spans="4:10" x14ac:dyDescent="0.2">
      <c r="D136" s="175"/>
      <c r="E136" s="11"/>
      <c r="F136" s="10"/>
      <c r="G136" s="9">
        <v>100</v>
      </c>
      <c r="H136" s="16">
        <v>65.430016863405996</v>
      </c>
      <c r="I136" s="2">
        <v>33.558178752107999</v>
      </c>
      <c r="J136" s="13">
        <v>1.0118043844860001</v>
      </c>
    </row>
    <row r="137" spans="4:10" x14ac:dyDescent="0.2">
      <c r="D137" s="175"/>
      <c r="E137" s="4" t="s">
        <v>39</v>
      </c>
      <c r="F137" s="6"/>
      <c r="G137" s="5">
        <v>27</v>
      </c>
      <c r="H137" s="7">
        <v>19</v>
      </c>
      <c r="I137" s="1">
        <v>8</v>
      </c>
      <c r="J137" s="8">
        <v>0</v>
      </c>
    </row>
    <row r="138" spans="4:10" x14ac:dyDescent="0.2">
      <c r="D138" s="175"/>
      <c r="E138" s="11"/>
      <c r="F138" s="10"/>
      <c r="G138" s="9">
        <v>100</v>
      </c>
      <c r="H138" s="16">
        <v>70.370370370369997</v>
      </c>
      <c r="I138" s="2">
        <v>29.629629629629999</v>
      </c>
      <c r="J138" s="36">
        <v>0</v>
      </c>
    </row>
    <row r="139" spans="4:10" x14ac:dyDescent="0.2">
      <c r="D139" s="175"/>
      <c r="E139" s="4" t="s">
        <v>40</v>
      </c>
      <c r="F139" s="6"/>
      <c r="G139" s="5">
        <v>74</v>
      </c>
      <c r="H139" s="7">
        <v>37</v>
      </c>
      <c r="I139" s="1">
        <v>37</v>
      </c>
      <c r="J139" s="8">
        <v>0</v>
      </c>
    </row>
    <row r="140" spans="4:10" x14ac:dyDescent="0.2">
      <c r="D140" s="175"/>
      <c r="E140" s="11"/>
      <c r="F140" s="10"/>
      <c r="G140" s="9">
        <v>100</v>
      </c>
      <c r="H140" s="99">
        <v>50</v>
      </c>
      <c r="I140" s="35">
        <v>50</v>
      </c>
      <c r="J140" s="36">
        <v>0</v>
      </c>
    </row>
    <row r="141" spans="4:10" x14ac:dyDescent="0.2">
      <c r="D141" s="175"/>
      <c r="E141" s="4" t="s">
        <v>41</v>
      </c>
      <c r="F141" s="6"/>
      <c r="G141" s="5">
        <v>96</v>
      </c>
      <c r="H141" s="7">
        <v>56</v>
      </c>
      <c r="I141" s="1">
        <v>39</v>
      </c>
      <c r="J141" s="8">
        <v>1</v>
      </c>
    </row>
    <row r="142" spans="4:10" x14ac:dyDescent="0.2">
      <c r="D142" s="175"/>
      <c r="E142" s="11"/>
      <c r="F142" s="10"/>
      <c r="G142" s="9">
        <v>100</v>
      </c>
      <c r="H142" s="99">
        <v>58.333333333333002</v>
      </c>
      <c r="I142" s="35">
        <v>40.625</v>
      </c>
      <c r="J142" s="13">
        <v>1.041666666667</v>
      </c>
    </row>
    <row r="143" spans="4:10" x14ac:dyDescent="0.2">
      <c r="D143" s="175"/>
      <c r="E143" s="4" t="s">
        <v>42</v>
      </c>
      <c r="F143" s="6"/>
      <c r="G143" s="5">
        <v>97</v>
      </c>
      <c r="H143" s="7">
        <v>66</v>
      </c>
      <c r="I143" s="1">
        <v>31</v>
      </c>
      <c r="J143" s="8">
        <v>0</v>
      </c>
    </row>
    <row r="144" spans="4:10" x14ac:dyDescent="0.2">
      <c r="D144" s="175"/>
      <c r="E144" s="11"/>
      <c r="F144" s="10"/>
      <c r="G144" s="9">
        <v>100</v>
      </c>
      <c r="H144" s="16">
        <v>68.041237113402005</v>
      </c>
      <c r="I144" s="2">
        <v>31.958762886597999</v>
      </c>
      <c r="J144" s="36">
        <v>0</v>
      </c>
    </row>
    <row r="145" spans="2:12" x14ac:dyDescent="0.2">
      <c r="D145" s="175"/>
      <c r="E145" s="4" t="s">
        <v>43</v>
      </c>
      <c r="F145" s="6"/>
      <c r="G145" s="5">
        <v>103</v>
      </c>
      <c r="H145" s="7">
        <v>71</v>
      </c>
      <c r="I145" s="1">
        <v>32</v>
      </c>
      <c r="J145" s="8">
        <v>0</v>
      </c>
    </row>
    <row r="146" spans="2:12" x14ac:dyDescent="0.2">
      <c r="D146" s="175"/>
      <c r="E146" s="11"/>
      <c r="F146" s="10"/>
      <c r="G146" s="9">
        <v>100</v>
      </c>
      <c r="H146" s="16">
        <v>68.932038834951001</v>
      </c>
      <c r="I146" s="2">
        <v>31.067961165048999</v>
      </c>
      <c r="J146" s="36">
        <v>0</v>
      </c>
    </row>
    <row r="147" spans="2:12" x14ac:dyDescent="0.2">
      <c r="D147" s="175"/>
      <c r="E147" s="4" t="s">
        <v>44</v>
      </c>
      <c r="F147" s="6"/>
      <c r="G147" s="5">
        <v>109</v>
      </c>
      <c r="H147" s="7">
        <v>80</v>
      </c>
      <c r="I147" s="1">
        <v>27</v>
      </c>
      <c r="J147" s="8">
        <v>2</v>
      </c>
    </row>
    <row r="148" spans="2:12" x14ac:dyDescent="0.2">
      <c r="D148" s="175"/>
      <c r="E148" s="11"/>
      <c r="F148" s="10"/>
      <c r="G148" s="9">
        <v>100</v>
      </c>
      <c r="H148" s="16">
        <v>73.394495412843995</v>
      </c>
      <c r="I148" s="2">
        <v>24.770642201834999</v>
      </c>
      <c r="J148" s="13">
        <v>1.834862385321</v>
      </c>
    </row>
    <row r="149" spans="2:12" x14ac:dyDescent="0.2">
      <c r="D149" s="175"/>
      <c r="E149" s="4" t="s">
        <v>45</v>
      </c>
      <c r="F149" s="6"/>
      <c r="G149" s="5">
        <v>87</v>
      </c>
      <c r="H149" s="7">
        <v>59</v>
      </c>
      <c r="I149" s="1">
        <v>25</v>
      </c>
      <c r="J149" s="8">
        <v>3</v>
      </c>
    </row>
    <row r="150" spans="2:12" x14ac:dyDescent="0.2">
      <c r="D150" s="176"/>
      <c r="E150" s="57"/>
      <c r="F150" s="54"/>
      <c r="G150" s="67">
        <v>100</v>
      </c>
      <c r="H150" s="82">
        <v>67.816091954022994</v>
      </c>
      <c r="I150" s="48">
        <v>28.735632183907999</v>
      </c>
      <c r="J150" s="84">
        <v>3.4482758620689999</v>
      </c>
    </row>
    <row r="152" spans="2:12" x14ac:dyDescent="0.2">
      <c r="B152" s="43" t="str">
        <f xml:space="preserve"> HYPERLINK("#'目次'!B10", "[4]")</f>
        <v>[4]</v>
      </c>
      <c r="C152" s="31" t="s">
        <v>81</v>
      </c>
    </row>
    <row r="153" spans="2:12" x14ac:dyDescent="0.2">
      <c r="C153" s="156" t="s">
        <v>82</v>
      </c>
    </row>
    <row r="156" spans="2:12" ht="36" x14ac:dyDescent="0.2">
      <c r="D156" s="177"/>
      <c r="E156" s="178"/>
      <c r="F156" s="178"/>
      <c r="G156" s="40" t="s">
        <v>14</v>
      </c>
      <c r="H156" s="42" t="s">
        <v>83</v>
      </c>
      <c r="I156" s="15" t="s">
        <v>84</v>
      </c>
      <c r="J156" s="15" t="s">
        <v>85</v>
      </c>
      <c r="K156" s="15" t="s">
        <v>86</v>
      </c>
      <c r="L156" s="44" t="s">
        <v>17</v>
      </c>
    </row>
    <row r="157" spans="2:12" x14ac:dyDescent="0.2">
      <c r="D157" s="179"/>
      <c r="E157" s="180"/>
      <c r="F157" s="180"/>
      <c r="G157" s="39"/>
      <c r="H157" s="41"/>
      <c r="I157" s="14"/>
      <c r="J157" s="14"/>
      <c r="K157" s="14"/>
      <c r="L157" s="38"/>
    </row>
    <row r="158" spans="2:12" x14ac:dyDescent="0.2">
      <c r="D158" s="70"/>
      <c r="E158" s="72" t="s">
        <v>14</v>
      </c>
      <c r="F158" s="69"/>
      <c r="G158" s="37">
        <v>847</v>
      </c>
      <c r="H158" s="17">
        <v>17</v>
      </c>
      <c r="I158" s="17">
        <v>36</v>
      </c>
      <c r="J158" s="17">
        <v>812</v>
      </c>
      <c r="K158" s="17">
        <v>26</v>
      </c>
      <c r="L158" s="55">
        <v>4</v>
      </c>
    </row>
    <row r="159" spans="2:12" x14ac:dyDescent="0.2">
      <c r="D159" s="57"/>
      <c r="E159" s="54"/>
      <c r="F159" s="71"/>
      <c r="G159" s="9">
        <v>100</v>
      </c>
      <c r="H159" s="2">
        <v>2.0070838252660002</v>
      </c>
      <c r="I159" s="2">
        <v>4.2502951593859999</v>
      </c>
      <c r="J159" s="2">
        <v>95.867768595040999</v>
      </c>
      <c r="K159" s="2">
        <v>3.0696576151119999</v>
      </c>
      <c r="L159" s="13">
        <v>0.47225501771</v>
      </c>
    </row>
    <row r="160" spans="2:12" x14ac:dyDescent="0.2">
      <c r="D160" s="174" t="s">
        <v>18</v>
      </c>
      <c r="E160" s="20" t="s">
        <v>19</v>
      </c>
      <c r="F160" s="22"/>
      <c r="G160" s="21">
        <v>37</v>
      </c>
      <c r="H160" s="25">
        <v>1</v>
      </c>
      <c r="I160" s="3">
        <v>2</v>
      </c>
      <c r="J160" s="3">
        <v>36</v>
      </c>
      <c r="K160" s="3">
        <v>0</v>
      </c>
      <c r="L160" s="26">
        <v>0</v>
      </c>
    </row>
    <row r="161" spans="4:12" x14ac:dyDescent="0.2">
      <c r="D161" s="175"/>
      <c r="E161" s="11"/>
      <c r="F161" s="10"/>
      <c r="G161" s="9">
        <v>100</v>
      </c>
      <c r="H161" s="16">
        <v>2.7027027027030002</v>
      </c>
      <c r="I161" s="2">
        <v>5.4054054054050003</v>
      </c>
      <c r="J161" s="2">
        <v>97.297297297297007</v>
      </c>
      <c r="K161" s="18">
        <v>0</v>
      </c>
      <c r="L161" s="36">
        <v>0</v>
      </c>
    </row>
    <row r="162" spans="4:12" x14ac:dyDescent="0.2">
      <c r="D162" s="175"/>
      <c r="E162" s="4" t="s">
        <v>20</v>
      </c>
      <c r="F162" s="6"/>
      <c r="G162" s="5">
        <v>53</v>
      </c>
      <c r="H162" s="7">
        <v>1</v>
      </c>
      <c r="I162" s="1">
        <v>2</v>
      </c>
      <c r="J162" s="1">
        <v>51</v>
      </c>
      <c r="K162" s="1">
        <v>1</v>
      </c>
      <c r="L162" s="8">
        <v>1</v>
      </c>
    </row>
    <row r="163" spans="4:12" x14ac:dyDescent="0.2">
      <c r="D163" s="175"/>
      <c r="E163" s="11"/>
      <c r="F163" s="10"/>
      <c r="G163" s="9">
        <v>100</v>
      </c>
      <c r="H163" s="16">
        <v>1.88679245283</v>
      </c>
      <c r="I163" s="2">
        <v>3.7735849056599999</v>
      </c>
      <c r="J163" s="2">
        <v>96.226415094339998</v>
      </c>
      <c r="K163" s="2">
        <v>1.88679245283</v>
      </c>
      <c r="L163" s="13">
        <v>1.88679245283</v>
      </c>
    </row>
    <row r="164" spans="4:12" x14ac:dyDescent="0.2">
      <c r="D164" s="175"/>
      <c r="E164" s="4" t="s">
        <v>21</v>
      </c>
      <c r="F164" s="6"/>
      <c r="G164" s="5">
        <v>366</v>
      </c>
      <c r="H164" s="7">
        <v>10</v>
      </c>
      <c r="I164" s="1">
        <v>16</v>
      </c>
      <c r="J164" s="1">
        <v>347</v>
      </c>
      <c r="K164" s="1">
        <v>15</v>
      </c>
      <c r="L164" s="8">
        <v>1</v>
      </c>
    </row>
    <row r="165" spans="4:12" x14ac:dyDescent="0.2">
      <c r="D165" s="175"/>
      <c r="E165" s="11"/>
      <c r="F165" s="10"/>
      <c r="G165" s="9">
        <v>100</v>
      </c>
      <c r="H165" s="16">
        <v>2.732240437158</v>
      </c>
      <c r="I165" s="2">
        <v>4.371584699454</v>
      </c>
      <c r="J165" s="2">
        <v>94.808743169398994</v>
      </c>
      <c r="K165" s="2">
        <v>4.0983606557380003</v>
      </c>
      <c r="L165" s="13">
        <v>0.27322404371600001</v>
      </c>
    </row>
    <row r="166" spans="4:12" x14ac:dyDescent="0.2">
      <c r="D166" s="175"/>
      <c r="E166" s="4" t="s">
        <v>22</v>
      </c>
      <c r="F166" s="6"/>
      <c r="G166" s="5">
        <v>22</v>
      </c>
      <c r="H166" s="7">
        <v>0</v>
      </c>
      <c r="I166" s="1">
        <v>2</v>
      </c>
      <c r="J166" s="1">
        <v>20</v>
      </c>
      <c r="K166" s="1">
        <v>2</v>
      </c>
      <c r="L166" s="8">
        <v>0</v>
      </c>
    </row>
    <row r="167" spans="4:12" x14ac:dyDescent="0.2">
      <c r="D167" s="175"/>
      <c r="E167" s="11"/>
      <c r="F167" s="10"/>
      <c r="G167" s="9">
        <v>100</v>
      </c>
      <c r="H167" s="45">
        <v>0</v>
      </c>
      <c r="I167" s="2">
        <v>9.0909090909089993</v>
      </c>
      <c r="J167" s="2">
        <v>90.909090909091006</v>
      </c>
      <c r="K167" s="23">
        <v>9.0909090909089993</v>
      </c>
      <c r="L167" s="36">
        <v>0</v>
      </c>
    </row>
    <row r="168" spans="4:12" x14ac:dyDescent="0.2">
      <c r="D168" s="175"/>
      <c r="E168" s="4" t="s">
        <v>23</v>
      </c>
      <c r="F168" s="6"/>
      <c r="G168" s="5">
        <v>96</v>
      </c>
      <c r="H168" s="7">
        <v>0</v>
      </c>
      <c r="I168" s="1">
        <v>4</v>
      </c>
      <c r="J168" s="1">
        <v>94</v>
      </c>
      <c r="K168" s="1">
        <v>2</v>
      </c>
      <c r="L168" s="8">
        <v>0</v>
      </c>
    </row>
    <row r="169" spans="4:12" x14ac:dyDescent="0.2">
      <c r="D169" s="175"/>
      <c r="E169" s="11"/>
      <c r="F169" s="10"/>
      <c r="G169" s="9">
        <v>100</v>
      </c>
      <c r="H169" s="45">
        <v>0</v>
      </c>
      <c r="I169" s="2">
        <v>4.166666666667</v>
      </c>
      <c r="J169" s="2">
        <v>97.916666666666998</v>
      </c>
      <c r="K169" s="2">
        <v>2.083333333333</v>
      </c>
      <c r="L169" s="36">
        <v>0</v>
      </c>
    </row>
    <row r="170" spans="4:12" x14ac:dyDescent="0.2">
      <c r="D170" s="175"/>
      <c r="E170" s="4" t="s">
        <v>24</v>
      </c>
      <c r="F170" s="6"/>
      <c r="G170" s="5">
        <v>122</v>
      </c>
      <c r="H170" s="7">
        <v>3</v>
      </c>
      <c r="I170" s="1">
        <v>6</v>
      </c>
      <c r="J170" s="1">
        <v>120</v>
      </c>
      <c r="K170" s="1">
        <v>2</v>
      </c>
      <c r="L170" s="8">
        <v>0</v>
      </c>
    </row>
    <row r="171" spans="4:12" x14ac:dyDescent="0.2">
      <c r="D171" s="175"/>
      <c r="E171" s="11"/>
      <c r="F171" s="10"/>
      <c r="G171" s="9">
        <v>100</v>
      </c>
      <c r="H171" s="16">
        <v>2.459016393443</v>
      </c>
      <c r="I171" s="2">
        <v>4.918032786885</v>
      </c>
      <c r="J171" s="2">
        <v>98.360655737705002</v>
      </c>
      <c r="K171" s="2">
        <v>1.6393442622950001</v>
      </c>
      <c r="L171" s="36">
        <v>0</v>
      </c>
    </row>
    <row r="172" spans="4:12" x14ac:dyDescent="0.2">
      <c r="D172" s="175"/>
      <c r="E172" s="4" t="s">
        <v>25</v>
      </c>
      <c r="F172" s="6"/>
      <c r="G172" s="5">
        <v>47</v>
      </c>
      <c r="H172" s="7">
        <v>0</v>
      </c>
      <c r="I172" s="1">
        <v>1</v>
      </c>
      <c r="J172" s="1">
        <v>46</v>
      </c>
      <c r="K172" s="1">
        <v>1</v>
      </c>
      <c r="L172" s="8">
        <v>1</v>
      </c>
    </row>
    <row r="173" spans="4:12" x14ac:dyDescent="0.2">
      <c r="D173" s="175"/>
      <c r="E173" s="11"/>
      <c r="F173" s="10"/>
      <c r="G173" s="9">
        <v>100</v>
      </c>
      <c r="H173" s="45">
        <v>0</v>
      </c>
      <c r="I173" s="2">
        <v>2.1276595744679998</v>
      </c>
      <c r="J173" s="2">
        <v>97.872340425532002</v>
      </c>
      <c r="K173" s="2">
        <v>2.1276595744679998</v>
      </c>
      <c r="L173" s="13">
        <v>2.1276595744679998</v>
      </c>
    </row>
    <row r="174" spans="4:12" x14ac:dyDescent="0.2">
      <c r="D174" s="175"/>
      <c r="E174" s="4" t="s">
        <v>26</v>
      </c>
      <c r="F174" s="6"/>
      <c r="G174" s="5">
        <v>20</v>
      </c>
      <c r="H174" s="7">
        <v>1</v>
      </c>
      <c r="I174" s="1">
        <v>1</v>
      </c>
      <c r="J174" s="1">
        <v>18</v>
      </c>
      <c r="K174" s="1">
        <v>1</v>
      </c>
      <c r="L174" s="8">
        <v>0</v>
      </c>
    </row>
    <row r="175" spans="4:12" x14ac:dyDescent="0.2">
      <c r="D175" s="175"/>
      <c r="E175" s="11"/>
      <c r="F175" s="10"/>
      <c r="G175" s="9">
        <v>100</v>
      </c>
      <c r="H175" s="16">
        <v>5</v>
      </c>
      <c r="I175" s="2">
        <v>5</v>
      </c>
      <c r="J175" s="27">
        <v>90</v>
      </c>
      <c r="K175" s="2">
        <v>5</v>
      </c>
      <c r="L175" s="36">
        <v>0</v>
      </c>
    </row>
    <row r="176" spans="4:12" x14ac:dyDescent="0.2">
      <c r="D176" s="175"/>
      <c r="E176" s="4" t="s">
        <v>27</v>
      </c>
      <c r="F176" s="6"/>
      <c r="G176" s="5">
        <v>47</v>
      </c>
      <c r="H176" s="7">
        <v>0</v>
      </c>
      <c r="I176" s="1">
        <v>0</v>
      </c>
      <c r="J176" s="1">
        <v>46</v>
      </c>
      <c r="K176" s="1">
        <v>1</v>
      </c>
      <c r="L176" s="8">
        <v>1</v>
      </c>
    </row>
    <row r="177" spans="4:12" x14ac:dyDescent="0.2">
      <c r="D177" s="175"/>
      <c r="E177" s="11"/>
      <c r="F177" s="10"/>
      <c r="G177" s="9">
        <v>100</v>
      </c>
      <c r="H177" s="45">
        <v>0</v>
      </c>
      <c r="I177" s="18">
        <v>0</v>
      </c>
      <c r="J177" s="2">
        <v>97.872340425532002</v>
      </c>
      <c r="K177" s="2">
        <v>2.1276595744679998</v>
      </c>
      <c r="L177" s="13">
        <v>2.1276595744679998</v>
      </c>
    </row>
    <row r="178" spans="4:12" x14ac:dyDescent="0.2">
      <c r="D178" s="175"/>
      <c r="E178" s="4" t="s">
        <v>28</v>
      </c>
      <c r="F178" s="6"/>
      <c r="G178" s="5">
        <v>32</v>
      </c>
      <c r="H178" s="7">
        <v>0</v>
      </c>
      <c r="I178" s="1">
        <v>2</v>
      </c>
      <c r="J178" s="1">
        <v>30</v>
      </c>
      <c r="K178" s="1">
        <v>1</v>
      </c>
      <c r="L178" s="8">
        <v>0</v>
      </c>
    </row>
    <row r="179" spans="4:12" x14ac:dyDescent="0.2">
      <c r="D179" s="175"/>
      <c r="E179" s="11"/>
      <c r="F179" s="10"/>
      <c r="G179" s="9">
        <v>100</v>
      </c>
      <c r="H179" s="45">
        <v>0</v>
      </c>
      <c r="I179" s="2">
        <v>6.25</v>
      </c>
      <c r="J179" s="2">
        <v>93.75</v>
      </c>
      <c r="K179" s="2">
        <v>3.125</v>
      </c>
      <c r="L179" s="36">
        <v>0</v>
      </c>
    </row>
    <row r="180" spans="4:12" x14ac:dyDescent="0.2">
      <c r="D180" s="175"/>
      <c r="E180" s="4" t="s">
        <v>29</v>
      </c>
      <c r="F180" s="6"/>
      <c r="G180" s="5">
        <v>5</v>
      </c>
      <c r="H180" s="7">
        <v>1</v>
      </c>
      <c r="I180" s="1">
        <v>0</v>
      </c>
      <c r="J180" s="1">
        <v>4</v>
      </c>
      <c r="K180" s="1">
        <v>0</v>
      </c>
      <c r="L180" s="8">
        <v>0</v>
      </c>
    </row>
    <row r="181" spans="4:12" x14ac:dyDescent="0.2">
      <c r="D181" s="175"/>
      <c r="E181" s="11"/>
      <c r="F181" s="10"/>
      <c r="G181" s="9">
        <v>100</v>
      </c>
      <c r="H181" s="86">
        <v>20</v>
      </c>
      <c r="I181" s="18">
        <v>0</v>
      </c>
      <c r="J181" s="46">
        <v>80</v>
      </c>
      <c r="K181" s="18">
        <v>0</v>
      </c>
      <c r="L181" s="36">
        <v>0</v>
      </c>
    </row>
    <row r="182" spans="4:12" x14ac:dyDescent="0.2">
      <c r="D182" s="174" t="s">
        <v>30</v>
      </c>
      <c r="E182" s="20" t="s">
        <v>31</v>
      </c>
      <c r="F182" s="22"/>
      <c r="G182" s="21">
        <v>279</v>
      </c>
      <c r="H182" s="25">
        <v>3</v>
      </c>
      <c r="I182" s="3">
        <v>9</v>
      </c>
      <c r="J182" s="3">
        <v>271</v>
      </c>
      <c r="K182" s="3">
        <v>6</v>
      </c>
      <c r="L182" s="26">
        <v>0</v>
      </c>
    </row>
    <row r="183" spans="4:12" x14ac:dyDescent="0.2">
      <c r="D183" s="175"/>
      <c r="E183" s="11"/>
      <c r="F183" s="10"/>
      <c r="G183" s="9">
        <v>100</v>
      </c>
      <c r="H183" s="16">
        <v>1.0752688172039999</v>
      </c>
      <c r="I183" s="2">
        <v>3.2258064516129998</v>
      </c>
      <c r="J183" s="2">
        <v>97.132616487454996</v>
      </c>
      <c r="K183" s="2">
        <v>2.1505376344089999</v>
      </c>
      <c r="L183" s="36">
        <v>0</v>
      </c>
    </row>
    <row r="184" spans="4:12" x14ac:dyDescent="0.2">
      <c r="D184" s="175"/>
      <c r="E184" s="4" t="s">
        <v>32</v>
      </c>
      <c r="F184" s="6"/>
      <c r="G184" s="5">
        <v>233</v>
      </c>
      <c r="H184" s="7">
        <v>3</v>
      </c>
      <c r="I184" s="1">
        <v>10</v>
      </c>
      <c r="J184" s="1">
        <v>220</v>
      </c>
      <c r="K184" s="1">
        <v>10</v>
      </c>
      <c r="L184" s="8">
        <v>2</v>
      </c>
    </row>
    <row r="185" spans="4:12" x14ac:dyDescent="0.2">
      <c r="D185" s="175"/>
      <c r="E185" s="11"/>
      <c r="F185" s="10"/>
      <c r="G185" s="9">
        <v>100</v>
      </c>
      <c r="H185" s="16">
        <v>1.287553648069</v>
      </c>
      <c r="I185" s="2">
        <v>4.2918454935619996</v>
      </c>
      <c r="J185" s="2">
        <v>94.420600858368999</v>
      </c>
      <c r="K185" s="2">
        <v>4.2918454935619996</v>
      </c>
      <c r="L185" s="13">
        <v>0.85836909871199996</v>
      </c>
    </row>
    <row r="186" spans="4:12" x14ac:dyDescent="0.2">
      <c r="D186" s="175"/>
      <c r="E186" s="4" t="s">
        <v>33</v>
      </c>
      <c r="F186" s="6"/>
      <c r="G186" s="5">
        <v>277</v>
      </c>
      <c r="H186" s="7">
        <v>8</v>
      </c>
      <c r="I186" s="1">
        <v>14</v>
      </c>
      <c r="J186" s="1">
        <v>268</v>
      </c>
      <c r="K186" s="1">
        <v>7</v>
      </c>
      <c r="L186" s="8">
        <v>1</v>
      </c>
    </row>
    <row r="187" spans="4:12" x14ac:dyDescent="0.2">
      <c r="D187" s="175"/>
      <c r="E187" s="11"/>
      <c r="F187" s="10"/>
      <c r="G187" s="9">
        <v>100</v>
      </c>
      <c r="H187" s="16">
        <v>2.8880866425990002</v>
      </c>
      <c r="I187" s="2">
        <v>5.0541516245490001</v>
      </c>
      <c r="J187" s="2">
        <v>96.750902527075993</v>
      </c>
      <c r="K187" s="2">
        <v>2.527075812274</v>
      </c>
      <c r="L187" s="13">
        <v>0.36101083032499998</v>
      </c>
    </row>
    <row r="188" spans="4:12" x14ac:dyDescent="0.2">
      <c r="D188" s="175"/>
      <c r="E188" s="4" t="s">
        <v>34</v>
      </c>
      <c r="F188" s="6"/>
      <c r="G188" s="5">
        <v>58</v>
      </c>
      <c r="H188" s="7">
        <v>3</v>
      </c>
      <c r="I188" s="1">
        <v>3</v>
      </c>
      <c r="J188" s="1">
        <v>53</v>
      </c>
      <c r="K188" s="1">
        <v>3</v>
      </c>
      <c r="L188" s="8">
        <v>1</v>
      </c>
    </row>
    <row r="189" spans="4:12" x14ac:dyDescent="0.2">
      <c r="D189" s="175"/>
      <c r="E189" s="11"/>
      <c r="F189" s="10"/>
      <c r="G189" s="9">
        <v>100</v>
      </c>
      <c r="H189" s="16">
        <v>5.1724137931029999</v>
      </c>
      <c r="I189" s="2">
        <v>5.1724137931029999</v>
      </c>
      <c r="J189" s="2">
        <v>91.379310344827999</v>
      </c>
      <c r="K189" s="2">
        <v>5.1724137931029999</v>
      </c>
      <c r="L189" s="13">
        <v>1.7241379310339999</v>
      </c>
    </row>
    <row r="190" spans="4:12" x14ac:dyDescent="0.2">
      <c r="D190" s="174" t="s">
        <v>35</v>
      </c>
      <c r="E190" s="20" t="s">
        <v>36</v>
      </c>
      <c r="F190" s="22"/>
      <c r="G190" s="21">
        <v>459</v>
      </c>
      <c r="H190" s="25">
        <v>14</v>
      </c>
      <c r="I190" s="3">
        <v>21</v>
      </c>
      <c r="J190" s="3">
        <v>445</v>
      </c>
      <c r="K190" s="3">
        <v>10</v>
      </c>
      <c r="L190" s="26">
        <v>1</v>
      </c>
    </row>
    <row r="191" spans="4:12" x14ac:dyDescent="0.2">
      <c r="D191" s="175"/>
      <c r="E191" s="11"/>
      <c r="F191" s="10"/>
      <c r="G191" s="9">
        <v>100</v>
      </c>
      <c r="H191" s="16">
        <v>3.0501089324619999</v>
      </c>
      <c r="I191" s="2">
        <v>4.5751633986930003</v>
      </c>
      <c r="J191" s="2">
        <v>96.949891067538005</v>
      </c>
      <c r="K191" s="2">
        <v>2.178649237473</v>
      </c>
      <c r="L191" s="13">
        <v>0.21786492374700001</v>
      </c>
    </row>
    <row r="192" spans="4:12" x14ac:dyDescent="0.2">
      <c r="D192" s="175"/>
      <c r="E192" s="4" t="s">
        <v>37</v>
      </c>
      <c r="F192" s="6"/>
      <c r="G192" s="5">
        <v>388</v>
      </c>
      <c r="H192" s="7">
        <v>3</v>
      </c>
      <c r="I192" s="1">
        <v>15</v>
      </c>
      <c r="J192" s="1">
        <v>367</v>
      </c>
      <c r="K192" s="1">
        <v>16</v>
      </c>
      <c r="L192" s="8">
        <v>3</v>
      </c>
    </row>
    <row r="193" spans="4:12" x14ac:dyDescent="0.2">
      <c r="D193" s="175"/>
      <c r="E193" s="11"/>
      <c r="F193" s="10"/>
      <c r="G193" s="9">
        <v>100</v>
      </c>
      <c r="H193" s="16">
        <v>0.77319587628899999</v>
      </c>
      <c r="I193" s="2">
        <v>3.8659793814430001</v>
      </c>
      <c r="J193" s="2">
        <v>94.587628865978999</v>
      </c>
      <c r="K193" s="2">
        <v>4.1237113402060004</v>
      </c>
      <c r="L193" s="13">
        <v>0.77319587628899999</v>
      </c>
    </row>
    <row r="194" spans="4:12" x14ac:dyDescent="0.2">
      <c r="D194" s="174" t="s">
        <v>38</v>
      </c>
      <c r="E194" s="20" t="s">
        <v>39</v>
      </c>
      <c r="F194" s="22"/>
      <c r="G194" s="21">
        <v>44</v>
      </c>
      <c r="H194" s="25">
        <v>2</v>
      </c>
      <c r="I194" s="3">
        <v>13</v>
      </c>
      <c r="J194" s="3">
        <v>36</v>
      </c>
      <c r="K194" s="3">
        <v>4</v>
      </c>
      <c r="L194" s="26">
        <v>0</v>
      </c>
    </row>
    <row r="195" spans="4:12" x14ac:dyDescent="0.2">
      <c r="D195" s="175"/>
      <c r="E195" s="11"/>
      <c r="F195" s="10"/>
      <c r="G195" s="9">
        <v>100</v>
      </c>
      <c r="H195" s="16">
        <v>4.5454545454549997</v>
      </c>
      <c r="I195" s="35">
        <v>29.545454545455001</v>
      </c>
      <c r="J195" s="46">
        <v>81.818181818181998</v>
      </c>
      <c r="K195" s="23">
        <v>9.0909090909089993</v>
      </c>
      <c r="L195" s="36">
        <v>0</v>
      </c>
    </row>
    <row r="196" spans="4:12" x14ac:dyDescent="0.2">
      <c r="D196" s="175"/>
      <c r="E196" s="4" t="s">
        <v>40</v>
      </c>
      <c r="F196" s="6"/>
      <c r="G196" s="5">
        <v>86</v>
      </c>
      <c r="H196" s="7">
        <v>3</v>
      </c>
      <c r="I196" s="1">
        <v>12</v>
      </c>
      <c r="J196" s="1">
        <v>78</v>
      </c>
      <c r="K196" s="1">
        <v>2</v>
      </c>
      <c r="L196" s="8">
        <v>0</v>
      </c>
    </row>
    <row r="197" spans="4:12" x14ac:dyDescent="0.2">
      <c r="D197" s="175"/>
      <c r="E197" s="11"/>
      <c r="F197" s="10"/>
      <c r="G197" s="9">
        <v>100</v>
      </c>
      <c r="H197" s="16">
        <v>3.488372093023</v>
      </c>
      <c r="I197" s="23">
        <v>13.953488372093</v>
      </c>
      <c r="J197" s="27">
        <v>90.697674418605004</v>
      </c>
      <c r="K197" s="2">
        <v>2.3255813953489999</v>
      </c>
      <c r="L197" s="36">
        <v>0</v>
      </c>
    </row>
    <row r="198" spans="4:12" x14ac:dyDescent="0.2">
      <c r="D198" s="175"/>
      <c r="E198" s="4" t="s">
        <v>41</v>
      </c>
      <c r="F198" s="6"/>
      <c r="G198" s="5">
        <v>129</v>
      </c>
      <c r="H198" s="7">
        <v>0</v>
      </c>
      <c r="I198" s="1">
        <v>6</v>
      </c>
      <c r="J198" s="1">
        <v>124</v>
      </c>
      <c r="K198" s="1">
        <v>6</v>
      </c>
      <c r="L198" s="8">
        <v>0</v>
      </c>
    </row>
    <row r="199" spans="4:12" x14ac:dyDescent="0.2">
      <c r="D199" s="175"/>
      <c r="E199" s="11"/>
      <c r="F199" s="10"/>
      <c r="G199" s="9">
        <v>100</v>
      </c>
      <c r="H199" s="45">
        <v>0</v>
      </c>
      <c r="I199" s="2">
        <v>4.6511627906979998</v>
      </c>
      <c r="J199" s="2">
        <v>96.124031007751995</v>
      </c>
      <c r="K199" s="2">
        <v>4.6511627906979998</v>
      </c>
      <c r="L199" s="36">
        <v>0</v>
      </c>
    </row>
    <row r="200" spans="4:12" x14ac:dyDescent="0.2">
      <c r="D200" s="175"/>
      <c r="E200" s="4" t="s">
        <v>42</v>
      </c>
      <c r="F200" s="6"/>
      <c r="G200" s="5">
        <v>151</v>
      </c>
      <c r="H200" s="7">
        <v>3</v>
      </c>
      <c r="I200" s="1">
        <v>3</v>
      </c>
      <c r="J200" s="1">
        <v>148</v>
      </c>
      <c r="K200" s="1">
        <v>3</v>
      </c>
      <c r="L200" s="8">
        <v>0</v>
      </c>
    </row>
    <row r="201" spans="4:12" x14ac:dyDescent="0.2">
      <c r="D201" s="175"/>
      <c r="E201" s="11"/>
      <c r="F201" s="10"/>
      <c r="G201" s="9">
        <v>100</v>
      </c>
      <c r="H201" s="16">
        <v>1.9867549668869999</v>
      </c>
      <c r="I201" s="2">
        <v>1.9867549668869999</v>
      </c>
      <c r="J201" s="2">
        <v>98.013245033112995</v>
      </c>
      <c r="K201" s="2">
        <v>1.9867549668869999</v>
      </c>
      <c r="L201" s="36">
        <v>0</v>
      </c>
    </row>
    <row r="202" spans="4:12" x14ac:dyDescent="0.2">
      <c r="D202" s="175"/>
      <c r="E202" s="4" t="s">
        <v>43</v>
      </c>
      <c r="F202" s="6"/>
      <c r="G202" s="5">
        <v>140</v>
      </c>
      <c r="H202" s="7">
        <v>2</v>
      </c>
      <c r="I202" s="1">
        <v>0</v>
      </c>
      <c r="J202" s="1">
        <v>138</v>
      </c>
      <c r="K202" s="1">
        <v>1</v>
      </c>
      <c r="L202" s="8">
        <v>0</v>
      </c>
    </row>
    <row r="203" spans="4:12" x14ac:dyDescent="0.2">
      <c r="D203" s="175"/>
      <c r="E203" s="11"/>
      <c r="F203" s="10"/>
      <c r="G203" s="9">
        <v>100</v>
      </c>
      <c r="H203" s="16">
        <v>1.4285714285710001</v>
      </c>
      <c r="I203" s="18">
        <v>0</v>
      </c>
      <c r="J203" s="2">
        <v>98.571428571428996</v>
      </c>
      <c r="K203" s="2">
        <v>0.71428571428599996</v>
      </c>
      <c r="L203" s="36">
        <v>0</v>
      </c>
    </row>
    <row r="204" spans="4:12" x14ac:dyDescent="0.2">
      <c r="D204" s="175"/>
      <c r="E204" s="4" t="s">
        <v>44</v>
      </c>
      <c r="F204" s="6"/>
      <c r="G204" s="5">
        <v>174</v>
      </c>
      <c r="H204" s="7">
        <v>2</v>
      </c>
      <c r="I204" s="1">
        <v>2</v>
      </c>
      <c r="J204" s="1">
        <v>171</v>
      </c>
      <c r="K204" s="1">
        <v>3</v>
      </c>
      <c r="L204" s="8">
        <v>2</v>
      </c>
    </row>
    <row r="205" spans="4:12" x14ac:dyDescent="0.2">
      <c r="D205" s="175"/>
      <c r="E205" s="11"/>
      <c r="F205" s="10"/>
      <c r="G205" s="9">
        <v>100</v>
      </c>
      <c r="H205" s="16">
        <v>1.149425287356</v>
      </c>
      <c r="I205" s="2">
        <v>1.149425287356</v>
      </c>
      <c r="J205" s="2">
        <v>98.275862068966006</v>
      </c>
      <c r="K205" s="2">
        <v>1.7241379310339999</v>
      </c>
      <c r="L205" s="13">
        <v>1.149425287356</v>
      </c>
    </row>
    <row r="206" spans="4:12" x14ac:dyDescent="0.2">
      <c r="D206" s="175"/>
      <c r="E206" s="4" t="s">
        <v>45</v>
      </c>
      <c r="F206" s="6"/>
      <c r="G206" s="5">
        <v>123</v>
      </c>
      <c r="H206" s="7">
        <v>5</v>
      </c>
      <c r="I206" s="1">
        <v>0</v>
      </c>
      <c r="J206" s="1">
        <v>117</v>
      </c>
      <c r="K206" s="1">
        <v>7</v>
      </c>
      <c r="L206" s="8">
        <v>2</v>
      </c>
    </row>
    <row r="207" spans="4:12" x14ac:dyDescent="0.2">
      <c r="D207" s="176"/>
      <c r="E207" s="57"/>
      <c r="F207" s="54"/>
      <c r="G207" s="67">
        <v>100</v>
      </c>
      <c r="H207" s="82">
        <v>4.065040650407</v>
      </c>
      <c r="I207" s="81">
        <v>0</v>
      </c>
      <c r="J207" s="48">
        <v>95.121951219511999</v>
      </c>
      <c r="K207" s="48">
        <v>5.6910569105690003</v>
      </c>
      <c r="L207" s="84">
        <v>1.6260162601629999</v>
      </c>
    </row>
    <row r="209" spans="2:12" x14ac:dyDescent="0.2">
      <c r="B209" s="43" t="str">
        <f xml:space="preserve"> HYPERLINK("#'目次'!B11", "[5]")</f>
        <v>[5]</v>
      </c>
      <c r="C209" s="31" t="s">
        <v>81</v>
      </c>
    </row>
    <row r="210" spans="2:12" x14ac:dyDescent="0.2">
      <c r="C210" s="156" t="s">
        <v>82</v>
      </c>
    </row>
    <row r="213" spans="2:12" ht="36" x14ac:dyDescent="0.2">
      <c r="D213" s="177"/>
      <c r="E213" s="178"/>
      <c r="F213" s="178"/>
      <c r="G213" s="40" t="s">
        <v>14</v>
      </c>
      <c r="H213" s="42" t="s">
        <v>83</v>
      </c>
      <c r="I213" s="15" t="s">
        <v>84</v>
      </c>
      <c r="J213" s="15" t="s">
        <v>85</v>
      </c>
      <c r="K213" s="15" t="s">
        <v>86</v>
      </c>
      <c r="L213" s="44" t="s">
        <v>17</v>
      </c>
    </row>
    <row r="214" spans="2:12" x14ac:dyDescent="0.2">
      <c r="D214" s="179"/>
      <c r="E214" s="180"/>
      <c r="F214" s="180"/>
      <c r="G214" s="39"/>
      <c r="H214" s="41"/>
      <c r="I214" s="14"/>
      <c r="J214" s="14"/>
      <c r="K214" s="14"/>
      <c r="L214" s="38"/>
    </row>
    <row r="215" spans="2:12" x14ac:dyDescent="0.2">
      <c r="D215" s="70"/>
      <c r="E215" s="72" t="s">
        <v>14</v>
      </c>
      <c r="F215" s="69"/>
      <c r="G215" s="37">
        <v>847</v>
      </c>
      <c r="H215" s="17">
        <v>17</v>
      </c>
      <c r="I215" s="17">
        <v>36</v>
      </c>
      <c r="J215" s="17">
        <v>812</v>
      </c>
      <c r="K215" s="17">
        <v>26</v>
      </c>
      <c r="L215" s="55">
        <v>4</v>
      </c>
    </row>
    <row r="216" spans="2:12" x14ac:dyDescent="0.2">
      <c r="D216" s="57"/>
      <c r="E216" s="54"/>
      <c r="F216" s="71"/>
      <c r="G216" s="9">
        <v>100</v>
      </c>
      <c r="H216" s="2">
        <v>2.0070838252660002</v>
      </c>
      <c r="I216" s="2">
        <v>4.2502951593859999</v>
      </c>
      <c r="J216" s="2">
        <v>95.867768595040999</v>
      </c>
      <c r="K216" s="2">
        <v>3.0696576151119999</v>
      </c>
      <c r="L216" s="13">
        <v>0.47225501771</v>
      </c>
    </row>
    <row r="217" spans="2:12" x14ac:dyDescent="0.2">
      <c r="D217" s="174" t="s">
        <v>52</v>
      </c>
      <c r="E217" s="20" t="s">
        <v>53</v>
      </c>
      <c r="F217" s="22"/>
      <c r="G217" s="21">
        <v>10</v>
      </c>
      <c r="H217" s="25">
        <v>1</v>
      </c>
      <c r="I217" s="3">
        <v>1</v>
      </c>
      <c r="J217" s="3">
        <v>9</v>
      </c>
      <c r="K217" s="3">
        <v>0</v>
      </c>
      <c r="L217" s="26">
        <v>0</v>
      </c>
    </row>
    <row r="218" spans="2:12" x14ac:dyDescent="0.2">
      <c r="D218" s="175"/>
      <c r="E218" s="11"/>
      <c r="F218" s="10"/>
      <c r="G218" s="9">
        <v>100</v>
      </c>
      <c r="H218" s="64">
        <v>10</v>
      </c>
      <c r="I218" s="23">
        <v>10</v>
      </c>
      <c r="J218" s="27">
        <v>90</v>
      </c>
      <c r="K218" s="18">
        <v>0</v>
      </c>
      <c r="L218" s="36">
        <v>0</v>
      </c>
    </row>
    <row r="219" spans="2:12" ht="24" x14ac:dyDescent="0.2">
      <c r="D219" s="175"/>
      <c r="E219" s="4" t="s">
        <v>54</v>
      </c>
      <c r="F219" s="6"/>
      <c r="G219" s="5">
        <v>89</v>
      </c>
      <c r="H219" s="7">
        <v>5</v>
      </c>
      <c r="I219" s="1">
        <v>0</v>
      </c>
      <c r="J219" s="1">
        <v>85</v>
      </c>
      <c r="K219" s="1">
        <v>3</v>
      </c>
      <c r="L219" s="8">
        <v>1</v>
      </c>
    </row>
    <row r="220" spans="2:12" x14ac:dyDescent="0.2">
      <c r="D220" s="175"/>
      <c r="E220" s="11"/>
      <c r="F220" s="10"/>
      <c r="G220" s="9">
        <v>100</v>
      </c>
      <c r="H220" s="16">
        <v>5.61797752809</v>
      </c>
      <c r="I220" s="18">
        <v>0</v>
      </c>
      <c r="J220" s="2">
        <v>95.505617977528004</v>
      </c>
      <c r="K220" s="2">
        <v>3.3707865168539999</v>
      </c>
      <c r="L220" s="13">
        <v>1.123595505618</v>
      </c>
    </row>
    <row r="221" spans="2:12" x14ac:dyDescent="0.2">
      <c r="D221" s="175"/>
      <c r="E221" s="4" t="s">
        <v>55</v>
      </c>
      <c r="F221" s="6"/>
      <c r="G221" s="5">
        <v>31</v>
      </c>
      <c r="H221" s="7">
        <v>1</v>
      </c>
      <c r="I221" s="1">
        <v>2</v>
      </c>
      <c r="J221" s="1">
        <v>27</v>
      </c>
      <c r="K221" s="1">
        <v>1</v>
      </c>
      <c r="L221" s="8">
        <v>1</v>
      </c>
    </row>
    <row r="222" spans="2:12" x14ac:dyDescent="0.2">
      <c r="D222" s="175"/>
      <c r="E222" s="11"/>
      <c r="F222" s="10"/>
      <c r="G222" s="9">
        <v>100</v>
      </c>
      <c r="H222" s="16">
        <v>3.2258064516129998</v>
      </c>
      <c r="I222" s="2">
        <v>6.4516129032259997</v>
      </c>
      <c r="J222" s="27">
        <v>87.096774193548001</v>
      </c>
      <c r="K222" s="2">
        <v>3.2258064516129998</v>
      </c>
      <c r="L222" s="13">
        <v>3.2258064516129998</v>
      </c>
    </row>
    <row r="223" spans="2:12" x14ac:dyDescent="0.2">
      <c r="D223" s="175"/>
      <c r="E223" s="4" t="s">
        <v>56</v>
      </c>
      <c r="F223" s="6"/>
      <c r="G223" s="5">
        <v>47</v>
      </c>
      <c r="H223" s="7">
        <v>0</v>
      </c>
      <c r="I223" s="1">
        <v>0</v>
      </c>
      <c r="J223" s="1">
        <v>47</v>
      </c>
      <c r="K223" s="1">
        <v>1</v>
      </c>
      <c r="L223" s="8">
        <v>0</v>
      </c>
    </row>
    <row r="224" spans="2:12" x14ac:dyDescent="0.2">
      <c r="D224" s="175"/>
      <c r="E224" s="11"/>
      <c r="F224" s="10"/>
      <c r="G224" s="9">
        <v>100</v>
      </c>
      <c r="H224" s="45">
        <v>0</v>
      </c>
      <c r="I224" s="18">
        <v>0</v>
      </c>
      <c r="J224" s="2">
        <v>100</v>
      </c>
      <c r="K224" s="2">
        <v>2.1276595744679998</v>
      </c>
      <c r="L224" s="36">
        <v>0</v>
      </c>
    </row>
    <row r="225" spans="4:12" x14ac:dyDescent="0.2">
      <c r="D225" s="175"/>
      <c r="E225" s="4" t="s">
        <v>57</v>
      </c>
      <c r="F225" s="6"/>
      <c r="G225" s="5">
        <v>197</v>
      </c>
      <c r="H225" s="7">
        <v>4</v>
      </c>
      <c r="I225" s="1">
        <v>7</v>
      </c>
      <c r="J225" s="1">
        <v>192</v>
      </c>
      <c r="K225" s="1">
        <v>3</v>
      </c>
      <c r="L225" s="8">
        <v>0</v>
      </c>
    </row>
    <row r="226" spans="4:12" x14ac:dyDescent="0.2">
      <c r="D226" s="175"/>
      <c r="E226" s="11"/>
      <c r="F226" s="10"/>
      <c r="G226" s="9">
        <v>100</v>
      </c>
      <c r="H226" s="16">
        <v>2.0304568527920002</v>
      </c>
      <c r="I226" s="2">
        <v>3.553299492386</v>
      </c>
      <c r="J226" s="2">
        <v>97.461928934010004</v>
      </c>
      <c r="K226" s="2">
        <v>1.522842639594</v>
      </c>
      <c r="L226" s="36">
        <v>0</v>
      </c>
    </row>
    <row r="227" spans="4:12" x14ac:dyDescent="0.2">
      <c r="D227" s="175"/>
      <c r="E227" s="4" t="s">
        <v>58</v>
      </c>
      <c r="F227" s="6"/>
      <c r="G227" s="5">
        <v>85</v>
      </c>
      <c r="H227" s="7">
        <v>0</v>
      </c>
      <c r="I227" s="1">
        <v>7</v>
      </c>
      <c r="J227" s="1">
        <v>80</v>
      </c>
      <c r="K227" s="1">
        <v>3</v>
      </c>
      <c r="L227" s="8">
        <v>0</v>
      </c>
    </row>
    <row r="228" spans="4:12" x14ac:dyDescent="0.2">
      <c r="D228" s="175"/>
      <c r="E228" s="11"/>
      <c r="F228" s="10"/>
      <c r="G228" s="9">
        <v>100</v>
      </c>
      <c r="H228" s="45">
        <v>0</v>
      </c>
      <c r="I228" s="2">
        <v>8.2352941176469994</v>
      </c>
      <c r="J228" s="2">
        <v>94.117647058824005</v>
      </c>
      <c r="K228" s="2">
        <v>3.5294117647059999</v>
      </c>
      <c r="L228" s="36">
        <v>0</v>
      </c>
    </row>
    <row r="229" spans="4:12" x14ac:dyDescent="0.2">
      <c r="D229" s="175"/>
      <c r="E229" s="4" t="s">
        <v>59</v>
      </c>
      <c r="F229" s="6"/>
      <c r="G229" s="5">
        <v>133</v>
      </c>
      <c r="H229" s="7">
        <v>2</v>
      </c>
      <c r="I229" s="1">
        <v>5</v>
      </c>
      <c r="J229" s="1">
        <v>129</v>
      </c>
      <c r="K229" s="1">
        <v>2</v>
      </c>
      <c r="L229" s="8">
        <v>0</v>
      </c>
    </row>
    <row r="230" spans="4:12" x14ac:dyDescent="0.2">
      <c r="D230" s="175"/>
      <c r="E230" s="11"/>
      <c r="F230" s="10"/>
      <c r="G230" s="9">
        <v>100</v>
      </c>
      <c r="H230" s="16">
        <v>1.503759398496</v>
      </c>
      <c r="I230" s="2">
        <v>3.7593984962409999</v>
      </c>
      <c r="J230" s="2">
        <v>96.992481203007998</v>
      </c>
      <c r="K230" s="2">
        <v>1.503759398496</v>
      </c>
      <c r="L230" s="36">
        <v>0</v>
      </c>
    </row>
    <row r="231" spans="4:12" x14ac:dyDescent="0.2">
      <c r="D231" s="175"/>
      <c r="E231" s="4" t="s">
        <v>60</v>
      </c>
      <c r="F231" s="6"/>
      <c r="G231" s="5">
        <v>118</v>
      </c>
      <c r="H231" s="7">
        <v>0</v>
      </c>
      <c r="I231" s="1">
        <v>1</v>
      </c>
      <c r="J231" s="1">
        <v>115</v>
      </c>
      <c r="K231" s="1">
        <v>5</v>
      </c>
      <c r="L231" s="8">
        <v>1</v>
      </c>
    </row>
    <row r="232" spans="4:12" x14ac:dyDescent="0.2">
      <c r="D232" s="175"/>
      <c r="E232" s="11"/>
      <c r="F232" s="10"/>
      <c r="G232" s="9">
        <v>100</v>
      </c>
      <c r="H232" s="45">
        <v>0</v>
      </c>
      <c r="I232" s="2">
        <v>0.84745762711899997</v>
      </c>
      <c r="J232" s="2">
        <v>97.457627118643998</v>
      </c>
      <c r="K232" s="2">
        <v>4.2372881355930003</v>
      </c>
      <c r="L232" s="13">
        <v>0.84745762711899997</v>
      </c>
    </row>
    <row r="233" spans="4:12" x14ac:dyDescent="0.2">
      <c r="D233" s="175"/>
      <c r="E233" s="4" t="s">
        <v>61</v>
      </c>
      <c r="F233" s="6"/>
      <c r="G233" s="5">
        <v>54</v>
      </c>
      <c r="H233" s="7">
        <v>3</v>
      </c>
      <c r="I233" s="1">
        <v>12</v>
      </c>
      <c r="J233" s="1">
        <v>47</v>
      </c>
      <c r="K233" s="1">
        <v>5</v>
      </c>
      <c r="L233" s="8">
        <v>0</v>
      </c>
    </row>
    <row r="234" spans="4:12" x14ac:dyDescent="0.2">
      <c r="D234" s="175"/>
      <c r="E234" s="11"/>
      <c r="F234" s="10"/>
      <c r="G234" s="9">
        <v>100</v>
      </c>
      <c r="H234" s="16">
        <v>5.5555555555560003</v>
      </c>
      <c r="I234" s="35">
        <v>22.222222222222001</v>
      </c>
      <c r="J234" s="27">
        <v>87.037037037036995</v>
      </c>
      <c r="K234" s="23">
        <v>9.2592592592590002</v>
      </c>
      <c r="L234" s="36">
        <v>0</v>
      </c>
    </row>
    <row r="235" spans="4:12" x14ac:dyDescent="0.2">
      <c r="D235" s="175"/>
      <c r="E235" s="4" t="s">
        <v>62</v>
      </c>
      <c r="F235" s="6"/>
      <c r="G235" s="5">
        <v>80</v>
      </c>
      <c r="H235" s="7">
        <v>1</v>
      </c>
      <c r="I235" s="1">
        <v>1</v>
      </c>
      <c r="J235" s="1">
        <v>78</v>
      </c>
      <c r="K235" s="1">
        <v>3</v>
      </c>
      <c r="L235" s="8">
        <v>1</v>
      </c>
    </row>
    <row r="236" spans="4:12" x14ac:dyDescent="0.2">
      <c r="D236" s="175"/>
      <c r="E236" s="11"/>
      <c r="F236" s="10"/>
      <c r="G236" s="9">
        <v>100</v>
      </c>
      <c r="H236" s="16">
        <v>1.25</v>
      </c>
      <c r="I236" s="2">
        <v>1.25</v>
      </c>
      <c r="J236" s="2">
        <v>97.5</v>
      </c>
      <c r="K236" s="2">
        <v>3.75</v>
      </c>
      <c r="L236" s="13">
        <v>1.25</v>
      </c>
    </row>
    <row r="237" spans="4:12" x14ac:dyDescent="0.2">
      <c r="D237" s="174" t="s">
        <v>63</v>
      </c>
      <c r="E237" s="20" t="s">
        <v>64</v>
      </c>
      <c r="F237" s="22"/>
      <c r="G237" s="21">
        <v>161</v>
      </c>
      <c r="H237" s="25">
        <v>3</v>
      </c>
      <c r="I237" s="3">
        <v>6</v>
      </c>
      <c r="J237" s="3">
        <v>152</v>
      </c>
      <c r="K237" s="3">
        <v>9</v>
      </c>
      <c r="L237" s="26">
        <v>1</v>
      </c>
    </row>
    <row r="238" spans="4:12" x14ac:dyDescent="0.2">
      <c r="D238" s="175"/>
      <c r="E238" s="11"/>
      <c r="F238" s="10"/>
      <c r="G238" s="9">
        <v>100</v>
      </c>
      <c r="H238" s="16">
        <v>1.8633540372670001</v>
      </c>
      <c r="I238" s="2">
        <v>3.7267080745340002</v>
      </c>
      <c r="J238" s="2">
        <v>94.409937888198996</v>
      </c>
      <c r="K238" s="2">
        <v>5.5900621118010001</v>
      </c>
      <c r="L238" s="13">
        <v>0.62111801242200004</v>
      </c>
    </row>
    <row r="239" spans="4:12" x14ac:dyDescent="0.2">
      <c r="D239" s="175"/>
      <c r="E239" s="4" t="s">
        <v>65</v>
      </c>
      <c r="F239" s="6"/>
      <c r="G239" s="5">
        <v>117</v>
      </c>
      <c r="H239" s="7">
        <v>2</v>
      </c>
      <c r="I239" s="1">
        <v>5</v>
      </c>
      <c r="J239" s="1">
        <v>110</v>
      </c>
      <c r="K239" s="1">
        <v>4</v>
      </c>
      <c r="L239" s="8">
        <v>2</v>
      </c>
    </row>
    <row r="240" spans="4:12" x14ac:dyDescent="0.2">
      <c r="D240" s="175"/>
      <c r="E240" s="11"/>
      <c r="F240" s="10"/>
      <c r="G240" s="9">
        <v>100</v>
      </c>
      <c r="H240" s="16">
        <v>1.709401709402</v>
      </c>
      <c r="I240" s="2">
        <v>4.2735042735039999</v>
      </c>
      <c r="J240" s="2">
        <v>94.017094017093996</v>
      </c>
      <c r="K240" s="2">
        <v>3.4188034188029999</v>
      </c>
      <c r="L240" s="13">
        <v>1.709401709402</v>
      </c>
    </row>
    <row r="241" spans="2:12" x14ac:dyDescent="0.2">
      <c r="D241" s="175"/>
      <c r="E241" s="4" t="s">
        <v>66</v>
      </c>
      <c r="F241" s="6"/>
      <c r="G241" s="5">
        <v>125</v>
      </c>
      <c r="H241" s="7">
        <v>3</v>
      </c>
      <c r="I241" s="1">
        <v>3</v>
      </c>
      <c r="J241" s="1">
        <v>122</v>
      </c>
      <c r="K241" s="1">
        <v>5</v>
      </c>
      <c r="L241" s="8">
        <v>0</v>
      </c>
    </row>
    <row r="242" spans="2:12" x14ac:dyDescent="0.2">
      <c r="D242" s="175"/>
      <c r="E242" s="11"/>
      <c r="F242" s="10"/>
      <c r="G242" s="9">
        <v>100</v>
      </c>
      <c r="H242" s="16">
        <v>2.4</v>
      </c>
      <c r="I242" s="2">
        <v>2.4</v>
      </c>
      <c r="J242" s="2">
        <v>97.6</v>
      </c>
      <c r="K242" s="2">
        <v>4</v>
      </c>
      <c r="L242" s="36">
        <v>0</v>
      </c>
    </row>
    <row r="243" spans="2:12" x14ac:dyDescent="0.2">
      <c r="D243" s="175"/>
      <c r="E243" s="4" t="s">
        <v>67</v>
      </c>
      <c r="F243" s="6"/>
      <c r="G243" s="5">
        <v>105</v>
      </c>
      <c r="H243" s="7">
        <v>1</v>
      </c>
      <c r="I243" s="1">
        <v>7</v>
      </c>
      <c r="J243" s="1">
        <v>100</v>
      </c>
      <c r="K243" s="1">
        <v>2</v>
      </c>
      <c r="L243" s="8">
        <v>0</v>
      </c>
    </row>
    <row r="244" spans="2:12" x14ac:dyDescent="0.2">
      <c r="D244" s="175"/>
      <c r="E244" s="11"/>
      <c r="F244" s="10"/>
      <c r="G244" s="9">
        <v>100</v>
      </c>
      <c r="H244" s="16">
        <v>0.95238095238099996</v>
      </c>
      <c r="I244" s="2">
        <v>6.666666666667</v>
      </c>
      <c r="J244" s="2">
        <v>95.238095238094999</v>
      </c>
      <c r="K244" s="2">
        <v>1.9047619047619999</v>
      </c>
      <c r="L244" s="36">
        <v>0</v>
      </c>
    </row>
    <row r="245" spans="2:12" x14ac:dyDescent="0.2">
      <c r="D245" s="175"/>
      <c r="E245" s="4" t="s">
        <v>68</v>
      </c>
      <c r="F245" s="6"/>
      <c r="G245" s="5">
        <v>76</v>
      </c>
      <c r="H245" s="7">
        <v>1</v>
      </c>
      <c r="I245" s="1">
        <v>2</v>
      </c>
      <c r="J245" s="1">
        <v>74</v>
      </c>
      <c r="K245" s="1">
        <v>1</v>
      </c>
      <c r="L245" s="8">
        <v>1</v>
      </c>
    </row>
    <row r="246" spans="2:12" x14ac:dyDescent="0.2">
      <c r="D246" s="175"/>
      <c r="E246" s="11"/>
      <c r="F246" s="10"/>
      <c r="G246" s="9">
        <v>100</v>
      </c>
      <c r="H246" s="16">
        <v>1.3157894736839999</v>
      </c>
      <c r="I246" s="2">
        <v>2.6315789473679998</v>
      </c>
      <c r="J246" s="2">
        <v>97.368421052632002</v>
      </c>
      <c r="K246" s="2">
        <v>1.3157894736839999</v>
      </c>
      <c r="L246" s="13">
        <v>1.3157894736839999</v>
      </c>
    </row>
    <row r="247" spans="2:12" x14ac:dyDescent="0.2">
      <c r="D247" s="175"/>
      <c r="E247" s="4" t="s">
        <v>69</v>
      </c>
      <c r="F247" s="6"/>
      <c r="G247" s="5">
        <v>56</v>
      </c>
      <c r="H247" s="7">
        <v>1</v>
      </c>
      <c r="I247" s="1">
        <v>1</v>
      </c>
      <c r="J247" s="1">
        <v>53</v>
      </c>
      <c r="K247" s="1">
        <v>2</v>
      </c>
      <c r="L247" s="8">
        <v>0</v>
      </c>
    </row>
    <row r="248" spans="2:12" x14ac:dyDescent="0.2">
      <c r="D248" s="175"/>
      <c r="E248" s="11"/>
      <c r="F248" s="10"/>
      <c r="G248" s="9">
        <v>100</v>
      </c>
      <c r="H248" s="16">
        <v>1.785714285714</v>
      </c>
      <c r="I248" s="2">
        <v>1.785714285714</v>
      </c>
      <c r="J248" s="2">
        <v>94.642857142856997</v>
      </c>
      <c r="K248" s="2">
        <v>3.5714285714290002</v>
      </c>
      <c r="L248" s="36">
        <v>0</v>
      </c>
    </row>
    <row r="249" spans="2:12" x14ac:dyDescent="0.2">
      <c r="D249" s="175"/>
      <c r="E249" s="4" t="s">
        <v>70</v>
      </c>
      <c r="F249" s="6"/>
      <c r="G249" s="5">
        <v>94</v>
      </c>
      <c r="H249" s="7">
        <v>4</v>
      </c>
      <c r="I249" s="1">
        <v>6</v>
      </c>
      <c r="J249" s="1">
        <v>93</v>
      </c>
      <c r="K249" s="1">
        <v>0</v>
      </c>
      <c r="L249" s="8">
        <v>0</v>
      </c>
    </row>
    <row r="250" spans="2:12" x14ac:dyDescent="0.2">
      <c r="D250" s="175"/>
      <c r="E250" s="11"/>
      <c r="F250" s="10"/>
      <c r="G250" s="9">
        <v>100</v>
      </c>
      <c r="H250" s="16">
        <v>4.2553191489359996</v>
      </c>
      <c r="I250" s="2">
        <v>6.3829787234040003</v>
      </c>
      <c r="J250" s="2">
        <v>98.936170212766001</v>
      </c>
      <c r="K250" s="18">
        <v>0</v>
      </c>
      <c r="L250" s="36">
        <v>0</v>
      </c>
    </row>
    <row r="251" spans="2:12" x14ac:dyDescent="0.2">
      <c r="D251" s="175"/>
      <c r="E251" s="4" t="s">
        <v>71</v>
      </c>
      <c r="F251" s="6"/>
      <c r="G251" s="5">
        <v>47</v>
      </c>
      <c r="H251" s="7">
        <v>0</v>
      </c>
      <c r="I251" s="1">
        <v>1</v>
      </c>
      <c r="J251" s="1">
        <v>45</v>
      </c>
      <c r="K251" s="1">
        <v>2</v>
      </c>
      <c r="L251" s="8">
        <v>0</v>
      </c>
    </row>
    <row r="252" spans="2:12" x14ac:dyDescent="0.2">
      <c r="D252" s="175"/>
      <c r="E252" s="11"/>
      <c r="F252" s="10"/>
      <c r="G252" s="9">
        <v>100</v>
      </c>
      <c r="H252" s="45">
        <v>0</v>
      </c>
      <c r="I252" s="2">
        <v>2.1276595744679998</v>
      </c>
      <c r="J252" s="2">
        <v>95.744680851064004</v>
      </c>
      <c r="K252" s="2">
        <v>4.2553191489359996</v>
      </c>
      <c r="L252" s="36">
        <v>0</v>
      </c>
    </row>
    <row r="253" spans="2:12" x14ac:dyDescent="0.2">
      <c r="D253" s="175"/>
      <c r="E253" s="4" t="s">
        <v>72</v>
      </c>
      <c r="F253" s="6"/>
      <c r="G253" s="5">
        <v>54</v>
      </c>
      <c r="H253" s="7">
        <v>2</v>
      </c>
      <c r="I253" s="1">
        <v>3</v>
      </c>
      <c r="J253" s="1">
        <v>53</v>
      </c>
      <c r="K253" s="1">
        <v>0</v>
      </c>
      <c r="L253" s="8">
        <v>0</v>
      </c>
    </row>
    <row r="254" spans="2:12" x14ac:dyDescent="0.2">
      <c r="D254" s="176"/>
      <c r="E254" s="57"/>
      <c r="F254" s="54"/>
      <c r="G254" s="67">
        <v>100</v>
      </c>
      <c r="H254" s="82">
        <v>3.7037037037039999</v>
      </c>
      <c r="I254" s="48">
        <v>5.5555555555560003</v>
      </c>
      <c r="J254" s="48">
        <v>98.148148148147996</v>
      </c>
      <c r="K254" s="81">
        <v>0</v>
      </c>
      <c r="L254" s="124">
        <v>0</v>
      </c>
    </row>
    <row r="256" spans="2:12" x14ac:dyDescent="0.2">
      <c r="B256" s="43" t="str">
        <f xml:space="preserve"> HYPERLINK("#'目次'!B12", "[6]")</f>
        <v>[6]</v>
      </c>
      <c r="C256" s="31" t="s">
        <v>81</v>
      </c>
    </row>
    <row r="257" spans="3:12" x14ac:dyDescent="0.2">
      <c r="C257" s="156" t="s">
        <v>82</v>
      </c>
    </row>
    <row r="259" spans="3:12" x14ac:dyDescent="0.2">
      <c r="C259" s="31" t="s">
        <v>75</v>
      </c>
    </row>
    <row r="260" spans="3:12" ht="36" x14ac:dyDescent="0.2">
      <c r="D260" s="177"/>
      <c r="E260" s="178"/>
      <c r="F260" s="178"/>
      <c r="G260" s="40" t="s">
        <v>14</v>
      </c>
      <c r="H260" s="42" t="s">
        <v>83</v>
      </c>
      <c r="I260" s="15" t="s">
        <v>84</v>
      </c>
      <c r="J260" s="15" t="s">
        <v>85</v>
      </c>
      <c r="K260" s="15" t="s">
        <v>86</v>
      </c>
      <c r="L260" s="44" t="s">
        <v>17</v>
      </c>
    </row>
    <row r="261" spans="3:12" x14ac:dyDescent="0.2">
      <c r="D261" s="179"/>
      <c r="E261" s="180"/>
      <c r="F261" s="180"/>
      <c r="G261" s="39"/>
      <c r="H261" s="41"/>
      <c r="I261" s="14"/>
      <c r="J261" s="14"/>
      <c r="K261" s="14"/>
      <c r="L261" s="38"/>
    </row>
    <row r="262" spans="3:12" x14ac:dyDescent="0.2">
      <c r="D262" s="70"/>
      <c r="E262" s="72" t="s">
        <v>14</v>
      </c>
      <c r="F262" s="69"/>
      <c r="G262" s="37">
        <v>847</v>
      </c>
      <c r="H262" s="17">
        <v>17</v>
      </c>
      <c r="I262" s="17">
        <v>36</v>
      </c>
      <c r="J262" s="17">
        <v>812</v>
      </c>
      <c r="K262" s="17">
        <v>26</v>
      </c>
      <c r="L262" s="55">
        <v>4</v>
      </c>
    </row>
    <row r="263" spans="3:12" x14ac:dyDescent="0.2">
      <c r="D263" s="57"/>
      <c r="E263" s="54"/>
      <c r="F263" s="71"/>
      <c r="G263" s="9">
        <v>100</v>
      </c>
      <c r="H263" s="2">
        <v>2.0070838252660002</v>
      </c>
      <c r="I263" s="2">
        <v>4.2502951593859999</v>
      </c>
      <c r="J263" s="2">
        <v>95.867768595040999</v>
      </c>
      <c r="K263" s="2">
        <v>3.0696576151119999</v>
      </c>
      <c r="L263" s="13">
        <v>0.47225501771</v>
      </c>
    </row>
    <row r="264" spans="3:12" x14ac:dyDescent="0.2">
      <c r="D264" s="174" t="s">
        <v>36</v>
      </c>
      <c r="E264" s="20" t="s">
        <v>76</v>
      </c>
      <c r="F264" s="22"/>
      <c r="G264" s="21">
        <v>459</v>
      </c>
      <c r="H264" s="25">
        <v>14</v>
      </c>
      <c r="I264" s="3">
        <v>21</v>
      </c>
      <c r="J264" s="3">
        <v>445</v>
      </c>
      <c r="K264" s="3">
        <v>10</v>
      </c>
      <c r="L264" s="26">
        <v>1</v>
      </c>
    </row>
    <row r="265" spans="3:12" x14ac:dyDescent="0.2">
      <c r="D265" s="175"/>
      <c r="E265" s="11"/>
      <c r="F265" s="10"/>
      <c r="G265" s="9">
        <v>100</v>
      </c>
      <c r="H265" s="16">
        <v>3.0501089324619999</v>
      </c>
      <c r="I265" s="2">
        <v>4.5751633986930003</v>
      </c>
      <c r="J265" s="2">
        <v>96.949891067538005</v>
      </c>
      <c r="K265" s="2">
        <v>2.178649237473</v>
      </c>
      <c r="L265" s="13">
        <v>0.21786492374700001</v>
      </c>
    </row>
    <row r="266" spans="3:12" x14ac:dyDescent="0.2">
      <c r="D266" s="175"/>
      <c r="E266" s="4" t="s">
        <v>39</v>
      </c>
      <c r="F266" s="6"/>
      <c r="G266" s="5">
        <v>25</v>
      </c>
      <c r="H266" s="7">
        <v>2</v>
      </c>
      <c r="I266" s="1">
        <v>7</v>
      </c>
      <c r="J266" s="1">
        <v>21</v>
      </c>
      <c r="K266" s="1">
        <v>3</v>
      </c>
      <c r="L266" s="8">
        <v>0</v>
      </c>
    </row>
    <row r="267" spans="3:12" x14ac:dyDescent="0.2">
      <c r="D267" s="175"/>
      <c r="E267" s="11"/>
      <c r="F267" s="10"/>
      <c r="G267" s="9">
        <v>100</v>
      </c>
      <c r="H267" s="64">
        <v>8</v>
      </c>
      <c r="I267" s="35">
        <v>28</v>
      </c>
      <c r="J267" s="46">
        <v>84</v>
      </c>
      <c r="K267" s="23">
        <v>12</v>
      </c>
      <c r="L267" s="36">
        <v>0</v>
      </c>
    </row>
    <row r="268" spans="3:12" x14ac:dyDescent="0.2">
      <c r="D268" s="175"/>
      <c r="E268" s="4" t="s">
        <v>40</v>
      </c>
      <c r="F268" s="6"/>
      <c r="G268" s="5">
        <v>49</v>
      </c>
      <c r="H268" s="7">
        <v>2</v>
      </c>
      <c r="I268" s="1">
        <v>7</v>
      </c>
      <c r="J268" s="1">
        <v>44</v>
      </c>
      <c r="K268" s="1">
        <v>1</v>
      </c>
      <c r="L268" s="8">
        <v>0</v>
      </c>
    </row>
    <row r="269" spans="3:12" x14ac:dyDescent="0.2">
      <c r="D269" s="175"/>
      <c r="E269" s="11"/>
      <c r="F269" s="10"/>
      <c r="G269" s="9">
        <v>100</v>
      </c>
      <c r="H269" s="16">
        <v>4.0816326530609999</v>
      </c>
      <c r="I269" s="35">
        <v>14.285714285714</v>
      </c>
      <c r="J269" s="27">
        <v>89.795918367346999</v>
      </c>
      <c r="K269" s="2">
        <v>2.040816326531</v>
      </c>
      <c r="L269" s="36">
        <v>0</v>
      </c>
    </row>
    <row r="270" spans="3:12" x14ac:dyDescent="0.2">
      <c r="D270" s="175"/>
      <c r="E270" s="4" t="s">
        <v>41</v>
      </c>
      <c r="F270" s="6"/>
      <c r="G270" s="5">
        <v>73</v>
      </c>
      <c r="H270" s="7">
        <v>0</v>
      </c>
      <c r="I270" s="1">
        <v>4</v>
      </c>
      <c r="J270" s="1">
        <v>73</v>
      </c>
      <c r="K270" s="1">
        <v>1</v>
      </c>
      <c r="L270" s="8">
        <v>0</v>
      </c>
    </row>
    <row r="271" spans="3:12" x14ac:dyDescent="0.2">
      <c r="D271" s="175"/>
      <c r="E271" s="11"/>
      <c r="F271" s="10"/>
      <c r="G271" s="9">
        <v>100</v>
      </c>
      <c r="H271" s="45">
        <v>0</v>
      </c>
      <c r="I271" s="2">
        <v>5.4794520547949999</v>
      </c>
      <c r="J271" s="2">
        <v>100</v>
      </c>
      <c r="K271" s="2">
        <v>1.369863013699</v>
      </c>
      <c r="L271" s="36">
        <v>0</v>
      </c>
    </row>
    <row r="272" spans="3:12" x14ac:dyDescent="0.2">
      <c r="D272" s="175"/>
      <c r="E272" s="4" t="s">
        <v>42</v>
      </c>
      <c r="F272" s="6"/>
      <c r="G272" s="5">
        <v>85</v>
      </c>
      <c r="H272" s="7">
        <v>2</v>
      </c>
      <c r="I272" s="1">
        <v>2</v>
      </c>
      <c r="J272" s="1">
        <v>85</v>
      </c>
      <c r="K272" s="1">
        <v>1</v>
      </c>
      <c r="L272" s="8">
        <v>0</v>
      </c>
    </row>
    <row r="273" spans="4:12" x14ac:dyDescent="0.2">
      <c r="D273" s="175"/>
      <c r="E273" s="11"/>
      <c r="F273" s="10"/>
      <c r="G273" s="9">
        <v>100</v>
      </c>
      <c r="H273" s="16">
        <v>2.352941176471</v>
      </c>
      <c r="I273" s="2">
        <v>2.352941176471</v>
      </c>
      <c r="J273" s="2">
        <v>100</v>
      </c>
      <c r="K273" s="2">
        <v>1.1764705882349999</v>
      </c>
      <c r="L273" s="36">
        <v>0</v>
      </c>
    </row>
    <row r="274" spans="4:12" x14ac:dyDescent="0.2">
      <c r="D274" s="175"/>
      <c r="E274" s="4" t="s">
        <v>43</v>
      </c>
      <c r="F274" s="6"/>
      <c r="G274" s="5">
        <v>69</v>
      </c>
      <c r="H274" s="7">
        <v>2</v>
      </c>
      <c r="I274" s="1">
        <v>0</v>
      </c>
      <c r="J274" s="1">
        <v>68</v>
      </c>
      <c r="K274" s="1">
        <v>0</v>
      </c>
      <c r="L274" s="8">
        <v>0</v>
      </c>
    </row>
    <row r="275" spans="4:12" x14ac:dyDescent="0.2">
      <c r="D275" s="175"/>
      <c r="E275" s="11"/>
      <c r="F275" s="10"/>
      <c r="G275" s="9">
        <v>100</v>
      </c>
      <c r="H275" s="16">
        <v>2.898550724638</v>
      </c>
      <c r="I275" s="18">
        <v>0</v>
      </c>
      <c r="J275" s="2">
        <v>98.550724637681</v>
      </c>
      <c r="K275" s="18">
        <v>0</v>
      </c>
      <c r="L275" s="36">
        <v>0</v>
      </c>
    </row>
    <row r="276" spans="4:12" x14ac:dyDescent="0.2">
      <c r="D276" s="175"/>
      <c r="E276" s="4" t="s">
        <v>44</v>
      </c>
      <c r="F276" s="6"/>
      <c r="G276" s="5">
        <v>94</v>
      </c>
      <c r="H276" s="7">
        <v>2</v>
      </c>
      <c r="I276" s="1">
        <v>1</v>
      </c>
      <c r="J276" s="1">
        <v>92</v>
      </c>
      <c r="K276" s="1">
        <v>1</v>
      </c>
      <c r="L276" s="8">
        <v>1</v>
      </c>
    </row>
    <row r="277" spans="4:12" x14ac:dyDescent="0.2">
      <c r="D277" s="175"/>
      <c r="E277" s="11"/>
      <c r="F277" s="10"/>
      <c r="G277" s="9">
        <v>100</v>
      </c>
      <c r="H277" s="16">
        <v>2.1276595744679998</v>
      </c>
      <c r="I277" s="2">
        <v>1.0638297872339999</v>
      </c>
      <c r="J277" s="2">
        <v>97.872340425532002</v>
      </c>
      <c r="K277" s="2">
        <v>1.0638297872339999</v>
      </c>
      <c r="L277" s="13">
        <v>1.0638297872339999</v>
      </c>
    </row>
    <row r="278" spans="4:12" x14ac:dyDescent="0.2">
      <c r="D278" s="175"/>
      <c r="E278" s="4" t="s">
        <v>45</v>
      </c>
      <c r="F278" s="6"/>
      <c r="G278" s="5">
        <v>64</v>
      </c>
      <c r="H278" s="7">
        <v>4</v>
      </c>
      <c r="I278" s="1">
        <v>0</v>
      </c>
      <c r="J278" s="1">
        <v>62</v>
      </c>
      <c r="K278" s="1">
        <v>3</v>
      </c>
      <c r="L278" s="8">
        <v>0</v>
      </c>
    </row>
    <row r="279" spans="4:12" x14ac:dyDescent="0.2">
      <c r="D279" s="175"/>
      <c r="E279" s="11"/>
      <c r="F279" s="10"/>
      <c r="G279" s="9">
        <v>100</v>
      </c>
      <c r="H279" s="16">
        <v>6.25</v>
      </c>
      <c r="I279" s="18">
        <v>0</v>
      </c>
      <c r="J279" s="2">
        <v>96.875</v>
      </c>
      <c r="K279" s="2">
        <v>4.6875</v>
      </c>
      <c r="L279" s="36">
        <v>0</v>
      </c>
    </row>
    <row r="280" spans="4:12" x14ac:dyDescent="0.2">
      <c r="D280" s="174" t="s">
        <v>37</v>
      </c>
      <c r="E280" s="20" t="s">
        <v>77</v>
      </c>
      <c r="F280" s="22"/>
      <c r="G280" s="21">
        <v>388</v>
      </c>
      <c r="H280" s="25">
        <v>3</v>
      </c>
      <c r="I280" s="3">
        <v>15</v>
      </c>
      <c r="J280" s="3">
        <v>367</v>
      </c>
      <c r="K280" s="3">
        <v>16</v>
      </c>
      <c r="L280" s="26">
        <v>3</v>
      </c>
    </row>
    <row r="281" spans="4:12" x14ac:dyDescent="0.2">
      <c r="D281" s="175"/>
      <c r="E281" s="11"/>
      <c r="F281" s="10"/>
      <c r="G281" s="9">
        <v>100</v>
      </c>
      <c r="H281" s="16">
        <v>0.77319587628899999</v>
      </c>
      <c r="I281" s="2">
        <v>3.8659793814430001</v>
      </c>
      <c r="J281" s="2">
        <v>94.587628865978999</v>
      </c>
      <c r="K281" s="2">
        <v>4.1237113402060004</v>
      </c>
      <c r="L281" s="13">
        <v>0.77319587628899999</v>
      </c>
    </row>
    <row r="282" spans="4:12" x14ac:dyDescent="0.2">
      <c r="D282" s="175"/>
      <c r="E282" s="4" t="s">
        <v>39</v>
      </c>
      <c r="F282" s="6"/>
      <c r="G282" s="5">
        <v>19</v>
      </c>
      <c r="H282" s="7">
        <v>0</v>
      </c>
      <c r="I282" s="1">
        <v>6</v>
      </c>
      <c r="J282" s="1">
        <v>15</v>
      </c>
      <c r="K282" s="1">
        <v>1</v>
      </c>
      <c r="L282" s="8">
        <v>0</v>
      </c>
    </row>
    <row r="283" spans="4:12" x14ac:dyDescent="0.2">
      <c r="D283" s="175"/>
      <c r="E283" s="11"/>
      <c r="F283" s="10"/>
      <c r="G283" s="9">
        <v>100</v>
      </c>
      <c r="H283" s="45">
        <v>0</v>
      </c>
      <c r="I283" s="35">
        <v>31.578947368421002</v>
      </c>
      <c r="J283" s="46">
        <v>78.947368421053</v>
      </c>
      <c r="K283" s="2">
        <v>5.2631578947369997</v>
      </c>
      <c r="L283" s="36">
        <v>0</v>
      </c>
    </row>
    <row r="284" spans="4:12" x14ac:dyDescent="0.2">
      <c r="D284" s="175"/>
      <c r="E284" s="4" t="s">
        <v>40</v>
      </c>
      <c r="F284" s="6"/>
      <c r="G284" s="5">
        <v>37</v>
      </c>
      <c r="H284" s="7">
        <v>1</v>
      </c>
      <c r="I284" s="1">
        <v>5</v>
      </c>
      <c r="J284" s="1">
        <v>34</v>
      </c>
      <c r="K284" s="1">
        <v>1</v>
      </c>
      <c r="L284" s="8">
        <v>0</v>
      </c>
    </row>
    <row r="285" spans="4:12" x14ac:dyDescent="0.2">
      <c r="D285" s="175"/>
      <c r="E285" s="11"/>
      <c r="F285" s="10"/>
      <c r="G285" s="9">
        <v>100</v>
      </c>
      <c r="H285" s="16">
        <v>2.7027027027030002</v>
      </c>
      <c r="I285" s="23">
        <v>13.513513513514001</v>
      </c>
      <c r="J285" s="2">
        <v>91.891891891892001</v>
      </c>
      <c r="K285" s="2">
        <v>2.7027027027030002</v>
      </c>
      <c r="L285" s="36">
        <v>0</v>
      </c>
    </row>
    <row r="286" spans="4:12" x14ac:dyDescent="0.2">
      <c r="D286" s="175"/>
      <c r="E286" s="4" t="s">
        <v>41</v>
      </c>
      <c r="F286" s="6"/>
      <c r="G286" s="5">
        <v>56</v>
      </c>
      <c r="H286" s="7">
        <v>0</v>
      </c>
      <c r="I286" s="1">
        <v>2</v>
      </c>
      <c r="J286" s="1">
        <v>51</v>
      </c>
      <c r="K286" s="1">
        <v>5</v>
      </c>
      <c r="L286" s="8">
        <v>0</v>
      </c>
    </row>
    <row r="287" spans="4:12" x14ac:dyDescent="0.2">
      <c r="D287" s="175"/>
      <c r="E287" s="11"/>
      <c r="F287" s="10"/>
      <c r="G287" s="9">
        <v>100</v>
      </c>
      <c r="H287" s="45">
        <v>0</v>
      </c>
      <c r="I287" s="2">
        <v>3.5714285714290002</v>
      </c>
      <c r="J287" s="2">
        <v>91.071428571428996</v>
      </c>
      <c r="K287" s="23">
        <v>8.9285714285710007</v>
      </c>
      <c r="L287" s="36">
        <v>0</v>
      </c>
    </row>
    <row r="288" spans="4:12" x14ac:dyDescent="0.2">
      <c r="D288" s="175"/>
      <c r="E288" s="4" t="s">
        <v>42</v>
      </c>
      <c r="F288" s="6"/>
      <c r="G288" s="5">
        <v>66</v>
      </c>
      <c r="H288" s="7">
        <v>1</v>
      </c>
      <c r="I288" s="1">
        <v>1</v>
      </c>
      <c r="J288" s="1">
        <v>63</v>
      </c>
      <c r="K288" s="1">
        <v>2</v>
      </c>
      <c r="L288" s="8">
        <v>0</v>
      </c>
    </row>
    <row r="289" spans="2:12" x14ac:dyDescent="0.2">
      <c r="D289" s="175"/>
      <c r="E289" s="11"/>
      <c r="F289" s="10"/>
      <c r="G289" s="9">
        <v>100</v>
      </c>
      <c r="H289" s="16">
        <v>1.5151515151520001</v>
      </c>
      <c r="I289" s="2">
        <v>1.5151515151520001</v>
      </c>
      <c r="J289" s="2">
        <v>95.454545454544999</v>
      </c>
      <c r="K289" s="2">
        <v>3.0303030303030001</v>
      </c>
      <c r="L289" s="36">
        <v>0</v>
      </c>
    </row>
    <row r="290" spans="2:12" x14ac:dyDescent="0.2">
      <c r="D290" s="175"/>
      <c r="E290" s="4" t="s">
        <v>43</v>
      </c>
      <c r="F290" s="6"/>
      <c r="G290" s="5">
        <v>71</v>
      </c>
      <c r="H290" s="7">
        <v>0</v>
      </c>
      <c r="I290" s="1">
        <v>0</v>
      </c>
      <c r="J290" s="1">
        <v>70</v>
      </c>
      <c r="K290" s="1">
        <v>1</v>
      </c>
      <c r="L290" s="8">
        <v>0</v>
      </c>
    </row>
    <row r="291" spans="2:12" x14ac:dyDescent="0.2">
      <c r="D291" s="175"/>
      <c r="E291" s="11"/>
      <c r="F291" s="10"/>
      <c r="G291" s="9">
        <v>100</v>
      </c>
      <c r="H291" s="45">
        <v>0</v>
      </c>
      <c r="I291" s="18">
        <v>0</v>
      </c>
      <c r="J291" s="2">
        <v>98.591549295774996</v>
      </c>
      <c r="K291" s="2">
        <v>1.4084507042250001</v>
      </c>
      <c r="L291" s="36">
        <v>0</v>
      </c>
    </row>
    <row r="292" spans="2:12" x14ac:dyDescent="0.2">
      <c r="D292" s="175"/>
      <c r="E292" s="4" t="s">
        <v>44</v>
      </c>
      <c r="F292" s="6"/>
      <c r="G292" s="5">
        <v>80</v>
      </c>
      <c r="H292" s="7">
        <v>0</v>
      </c>
      <c r="I292" s="1">
        <v>1</v>
      </c>
      <c r="J292" s="1">
        <v>79</v>
      </c>
      <c r="K292" s="1">
        <v>2</v>
      </c>
      <c r="L292" s="8">
        <v>1</v>
      </c>
    </row>
    <row r="293" spans="2:12" x14ac:dyDescent="0.2">
      <c r="D293" s="175"/>
      <c r="E293" s="11"/>
      <c r="F293" s="10"/>
      <c r="G293" s="9">
        <v>100</v>
      </c>
      <c r="H293" s="45">
        <v>0</v>
      </c>
      <c r="I293" s="2">
        <v>1.25</v>
      </c>
      <c r="J293" s="2">
        <v>98.75</v>
      </c>
      <c r="K293" s="2">
        <v>2.5</v>
      </c>
      <c r="L293" s="13">
        <v>1.25</v>
      </c>
    </row>
    <row r="294" spans="2:12" x14ac:dyDescent="0.2">
      <c r="D294" s="175"/>
      <c r="E294" s="4" t="s">
        <v>45</v>
      </c>
      <c r="F294" s="6"/>
      <c r="G294" s="5">
        <v>59</v>
      </c>
      <c r="H294" s="7">
        <v>1</v>
      </c>
      <c r="I294" s="1">
        <v>0</v>
      </c>
      <c r="J294" s="1">
        <v>55</v>
      </c>
      <c r="K294" s="1">
        <v>4</v>
      </c>
      <c r="L294" s="8">
        <v>2</v>
      </c>
    </row>
    <row r="295" spans="2:12" x14ac:dyDescent="0.2">
      <c r="D295" s="176"/>
      <c r="E295" s="57"/>
      <c r="F295" s="54"/>
      <c r="G295" s="67">
        <v>100</v>
      </c>
      <c r="H295" s="82">
        <v>1.6949152542370001</v>
      </c>
      <c r="I295" s="81">
        <v>0</v>
      </c>
      <c r="J295" s="48">
        <v>93.220338983050993</v>
      </c>
      <c r="K295" s="48">
        <v>6.7796610169490004</v>
      </c>
      <c r="L295" s="84">
        <v>3.3898305084749998</v>
      </c>
    </row>
    <row r="297" spans="2:12" x14ac:dyDescent="0.2">
      <c r="B297" s="43" t="str">
        <f xml:space="preserve"> HYPERLINK("#'目次'!B13", "[7]")</f>
        <v>[7]</v>
      </c>
      <c r="C297" s="31" t="s">
        <v>90</v>
      </c>
    </row>
    <row r="301" spans="2:12" x14ac:dyDescent="0.2">
      <c r="D301" s="177"/>
      <c r="E301" s="178"/>
      <c r="F301" s="178"/>
      <c r="G301" s="40" t="s">
        <v>14</v>
      </c>
      <c r="H301" s="42" t="s">
        <v>15</v>
      </c>
      <c r="I301" s="15" t="s">
        <v>16</v>
      </c>
      <c r="J301" s="44" t="s">
        <v>17</v>
      </c>
    </row>
    <row r="302" spans="2:12" x14ac:dyDescent="0.2">
      <c r="D302" s="179"/>
      <c r="E302" s="180"/>
      <c r="F302" s="180"/>
      <c r="G302" s="39"/>
      <c r="H302" s="41"/>
      <c r="I302" s="14"/>
      <c r="J302" s="38"/>
    </row>
    <row r="303" spans="2:12" x14ac:dyDescent="0.2">
      <c r="D303" s="70"/>
      <c r="E303" s="72" t="s">
        <v>14</v>
      </c>
      <c r="F303" s="69"/>
      <c r="G303" s="37">
        <v>1222</v>
      </c>
      <c r="H303" s="17">
        <v>341</v>
      </c>
      <c r="I303" s="17">
        <v>868</v>
      </c>
      <c r="J303" s="55">
        <v>13</v>
      </c>
    </row>
    <row r="304" spans="2:12" x14ac:dyDescent="0.2">
      <c r="D304" s="57"/>
      <c r="E304" s="54"/>
      <c r="F304" s="71"/>
      <c r="G304" s="9">
        <v>100</v>
      </c>
      <c r="H304" s="2">
        <v>27.905073649755</v>
      </c>
      <c r="I304" s="2">
        <v>71.031096563011005</v>
      </c>
      <c r="J304" s="13">
        <v>1.0638297872339999</v>
      </c>
    </row>
    <row r="305" spans="4:10" x14ac:dyDescent="0.2">
      <c r="D305" s="174" t="s">
        <v>18</v>
      </c>
      <c r="E305" s="20" t="s">
        <v>19</v>
      </c>
      <c r="F305" s="22"/>
      <c r="G305" s="21">
        <v>57</v>
      </c>
      <c r="H305" s="25">
        <v>17</v>
      </c>
      <c r="I305" s="3">
        <v>40</v>
      </c>
      <c r="J305" s="26">
        <v>0</v>
      </c>
    </row>
    <row r="306" spans="4:10" x14ac:dyDescent="0.2">
      <c r="D306" s="175"/>
      <c r="E306" s="11"/>
      <c r="F306" s="10"/>
      <c r="G306" s="9">
        <v>100</v>
      </c>
      <c r="H306" s="16">
        <v>29.824561403509001</v>
      </c>
      <c r="I306" s="2">
        <v>70.175438596491006</v>
      </c>
      <c r="J306" s="36">
        <v>0</v>
      </c>
    </row>
    <row r="307" spans="4:10" x14ac:dyDescent="0.2">
      <c r="D307" s="175"/>
      <c r="E307" s="4" t="s">
        <v>20</v>
      </c>
      <c r="F307" s="6"/>
      <c r="G307" s="5">
        <v>84</v>
      </c>
      <c r="H307" s="7">
        <v>32</v>
      </c>
      <c r="I307" s="1">
        <v>49</v>
      </c>
      <c r="J307" s="8">
        <v>3</v>
      </c>
    </row>
    <row r="308" spans="4:10" x14ac:dyDescent="0.2">
      <c r="D308" s="175"/>
      <c r="E308" s="11"/>
      <c r="F308" s="10"/>
      <c r="G308" s="9">
        <v>100</v>
      </c>
      <c r="H308" s="86">
        <v>38.095238095238003</v>
      </c>
      <c r="I308" s="46">
        <v>58.333333333333002</v>
      </c>
      <c r="J308" s="13">
        <v>3.5714285714290002</v>
      </c>
    </row>
    <row r="309" spans="4:10" x14ac:dyDescent="0.2">
      <c r="D309" s="175"/>
      <c r="E309" s="4" t="s">
        <v>21</v>
      </c>
      <c r="F309" s="6"/>
      <c r="G309" s="5">
        <v>487</v>
      </c>
      <c r="H309" s="7">
        <v>139</v>
      </c>
      <c r="I309" s="1">
        <v>344</v>
      </c>
      <c r="J309" s="8">
        <v>4</v>
      </c>
    </row>
    <row r="310" spans="4:10" x14ac:dyDescent="0.2">
      <c r="D310" s="175"/>
      <c r="E310" s="11"/>
      <c r="F310" s="10"/>
      <c r="G310" s="9">
        <v>100</v>
      </c>
      <c r="H310" s="16">
        <v>28.542094455851998</v>
      </c>
      <c r="I310" s="2">
        <v>70.636550308007998</v>
      </c>
      <c r="J310" s="13">
        <v>0.82135523613999994</v>
      </c>
    </row>
    <row r="311" spans="4:10" x14ac:dyDescent="0.2">
      <c r="D311" s="175"/>
      <c r="E311" s="4" t="s">
        <v>22</v>
      </c>
      <c r="F311" s="6"/>
      <c r="G311" s="5">
        <v>35</v>
      </c>
      <c r="H311" s="7">
        <v>11</v>
      </c>
      <c r="I311" s="1">
        <v>23</v>
      </c>
      <c r="J311" s="8">
        <v>1</v>
      </c>
    </row>
    <row r="312" spans="4:10" x14ac:dyDescent="0.2">
      <c r="D312" s="175"/>
      <c r="E312" s="11"/>
      <c r="F312" s="10"/>
      <c r="G312" s="9">
        <v>100</v>
      </c>
      <c r="H312" s="16">
        <v>31.428571428571001</v>
      </c>
      <c r="I312" s="27">
        <v>65.714285714286007</v>
      </c>
      <c r="J312" s="13">
        <v>2.8571428571430002</v>
      </c>
    </row>
    <row r="313" spans="4:10" x14ac:dyDescent="0.2">
      <c r="D313" s="175"/>
      <c r="E313" s="4" t="s">
        <v>23</v>
      </c>
      <c r="F313" s="6"/>
      <c r="G313" s="5">
        <v>143</v>
      </c>
      <c r="H313" s="7">
        <v>38</v>
      </c>
      <c r="I313" s="1">
        <v>102</v>
      </c>
      <c r="J313" s="8">
        <v>3</v>
      </c>
    </row>
    <row r="314" spans="4:10" x14ac:dyDescent="0.2">
      <c r="D314" s="175"/>
      <c r="E314" s="11"/>
      <c r="F314" s="10"/>
      <c r="G314" s="9">
        <v>100</v>
      </c>
      <c r="H314" s="16">
        <v>26.573426573427</v>
      </c>
      <c r="I314" s="2">
        <v>71.328671328671007</v>
      </c>
      <c r="J314" s="13">
        <v>2.0979020979020002</v>
      </c>
    </row>
    <row r="315" spans="4:10" x14ac:dyDescent="0.2">
      <c r="D315" s="175"/>
      <c r="E315" s="4" t="s">
        <v>24</v>
      </c>
      <c r="F315" s="6"/>
      <c r="G315" s="5">
        <v>187</v>
      </c>
      <c r="H315" s="7">
        <v>49</v>
      </c>
      <c r="I315" s="1">
        <v>137</v>
      </c>
      <c r="J315" s="8">
        <v>1</v>
      </c>
    </row>
    <row r="316" spans="4:10" x14ac:dyDescent="0.2">
      <c r="D316" s="175"/>
      <c r="E316" s="11"/>
      <c r="F316" s="10"/>
      <c r="G316" s="9">
        <v>100</v>
      </c>
      <c r="H316" s="16">
        <v>26.203208556149999</v>
      </c>
      <c r="I316" s="2">
        <v>73.262032085561003</v>
      </c>
      <c r="J316" s="13">
        <v>0.53475935828900001</v>
      </c>
    </row>
    <row r="317" spans="4:10" x14ac:dyDescent="0.2">
      <c r="D317" s="175"/>
      <c r="E317" s="4" t="s">
        <v>25</v>
      </c>
      <c r="F317" s="6"/>
      <c r="G317" s="5">
        <v>71</v>
      </c>
      <c r="H317" s="7">
        <v>19</v>
      </c>
      <c r="I317" s="1">
        <v>51</v>
      </c>
      <c r="J317" s="8">
        <v>1</v>
      </c>
    </row>
    <row r="318" spans="4:10" x14ac:dyDescent="0.2">
      <c r="D318" s="175"/>
      <c r="E318" s="11"/>
      <c r="F318" s="10"/>
      <c r="G318" s="9">
        <v>100</v>
      </c>
      <c r="H318" s="16">
        <v>26.760563380282001</v>
      </c>
      <c r="I318" s="2">
        <v>71.830985915493002</v>
      </c>
      <c r="J318" s="13">
        <v>1.4084507042250001</v>
      </c>
    </row>
    <row r="319" spans="4:10" x14ac:dyDescent="0.2">
      <c r="D319" s="175"/>
      <c r="E319" s="4" t="s">
        <v>26</v>
      </c>
      <c r="F319" s="6"/>
      <c r="G319" s="5">
        <v>30</v>
      </c>
      <c r="H319" s="7">
        <v>7</v>
      </c>
      <c r="I319" s="1">
        <v>23</v>
      </c>
      <c r="J319" s="8">
        <v>0</v>
      </c>
    </row>
    <row r="320" spans="4:10" x14ac:dyDescent="0.2">
      <c r="D320" s="175"/>
      <c r="E320" s="11"/>
      <c r="F320" s="10"/>
      <c r="G320" s="9">
        <v>100</v>
      </c>
      <c r="H320" s="16">
        <v>23.333333333333002</v>
      </c>
      <c r="I320" s="23">
        <v>76.666666666666998</v>
      </c>
      <c r="J320" s="36">
        <v>0</v>
      </c>
    </row>
    <row r="321" spans="4:10" x14ac:dyDescent="0.2">
      <c r="D321" s="175"/>
      <c r="E321" s="4" t="s">
        <v>27</v>
      </c>
      <c r="F321" s="6"/>
      <c r="G321" s="5">
        <v>70</v>
      </c>
      <c r="H321" s="7">
        <v>11</v>
      </c>
      <c r="I321" s="1">
        <v>59</v>
      </c>
      <c r="J321" s="8">
        <v>0</v>
      </c>
    </row>
    <row r="322" spans="4:10" x14ac:dyDescent="0.2">
      <c r="D322" s="175"/>
      <c r="E322" s="11"/>
      <c r="F322" s="10"/>
      <c r="G322" s="9">
        <v>100</v>
      </c>
      <c r="H322" s="99">
        <v>15.714285714286</v>
      </c>
      <c r="I322" s="35">
        <v>84.285714285713993</v>
      </c>
      <c r="J322" s="36">
        <v>0</v>
      </c>
    </row>
    <row r="323" spans="4:10" x14ac:dyDescent="0.2">
      <c r="D323" s="175"/>
      <c r="E323" s="4" t="s">
        <v>28</v>
      </c>
      <c r="F323" s="6"/>
      <c r="G323" s="5">
        <v>51</v>
      </c>
      <c r="H323" s="7">
        <v>14</v>
      </c>
      <c r="I323" s="1">
        <v>37</v>
      </c>
      <c r="J323" s="8">
        <v>0</v>
      </c>
    </row>
    <row r="324" spans="4:10" x14ac:dyDescent="0.2">
      <c r="D324" s="175"/>
      <c r="E324" s="11"/>
      <c r="F324" s="10"/>
      <c r="G324" s="9">
        <v>100</v>
      </c>
      <c r="H324" s="16">
        <v>27.450980392157</v>
      </c>
      <c r="I324" s="2">
        <v>72.549019607842993</v>
      </c>
      <c r="J324" s="36">
        <v>0</v>
      </c>
    </row>
    <row r="325" spans="4:10" x14ac:dyDescent="0.2">
      <c r="D325" s="175"/>
      <c r="E325" s="4" t="s">
        <v>29</v>
      </c>
      <c r="F325" s="6"/>
      <c r="G325" s="5">
        <v>7</v>
      </c>
      <c r="H325" s="7">
        <v>4</v>
      </c>
      <c r="I325" s="1">
        <v>3</v>
      </c>
      <c r="J325" s="8">
        <v>0</v>
      </c>
    </row>
    <row r="326" spans="4:10" x14ac:dyDescent="0.2">
      <c r="D326" s="175"/>
      <c r="E326" s="11"/>
      <c r="F326" s="10"/>
      <c r="G326" s="9">
        <v>100</v>
      </c>
      <c r="H326" s="86">
        <v>57.142857142856997</v>
      </c>
      <c r="I326" s="46">
        <v>42.857142857143003</v>
      </c>
      <c r="J326" s="36">
        <v>0</v>
      </c>
    </row>
    <row r="327" spans="4:10" x14ac:dyDescent="0.2">
      <c r="D327" s="174" t="s">
        <v>30</v>
      </c>
      <c r="E327" s="20" t="s">
        <v>31</v>
      </c>
      <c r="F327" s="22"/>
      <c r="G327" s="21">
        <v>393</v>
      </c>
      <c r="H327" s="25">
        <v>109</v>
      </c>
      <c r="I327" s="3">
        <v>280</v>
      </c>
      <c r="J327" s="26">
        <v>4</v>
      </c>
    </row>
    <row r="328" spans="4:10" x14ac:dyDescent="0.2">
      <c r="D328" s="175"/>
      <c r="E328" s="11"/>
      <c r="F328" s="10"/>
      <c r="G328" s="9">
        <v>100</v>
      </c>
      <c r="H328" s="16">
        <v>27.735368956742999</v>
      </c>
      <c r="I328" s="2">
        <v>71.246819338422</v>
      </c>
      <c r="J328" s="13">
        <v>1.0178117048349999</v>
      </c>
    </row>
    <row r="329" spans="4:10" x14ac:dyDescent="0.2">
      <c r="D329" s="175"/>
      <c r="E329" s="4" t="s">
        <v>32</v>
      </c>
      <c r="F329" s="6"/>
      <c r="G329" s="5">
        <v>352</v>
      </c>
      <c r="H329" s="7">
        <v>92</v>
      </c>
      <c r="I329" s="1">
        <v>257</v>
      </c>
      <c r="J329" s="8">
        <v>3</v>
      </c>
    </row>
    <row r="330" spans="4:10" x14ac:dyDescent="0.2">
      <c r="D330" s="175"/>
      <c r="E330" s="11"/>
      <c r="F330" s="10"/>
      <c r="G330" s="9">
        <v>100</v>
      </c>
      <c r="H330" s="16">
        <v>26.136363636363999</v>
      </c>
      <c r="I330" s="2">
        <v>73.011363636363996</v>
      </c>
      <c r="J330" s="13">
        <v>0.85227272727299996</v>
      </c>
    </row>
    <row r="331" spans="4:10" x14ac:dyDescent="0.2">
      <c r="D331" s="175"/>
      <c r="E331" s="4" t="s">
        <v>33</v>
      </c>
      <c r="F331" s="6"/>
      <c r="G331" s="5">
        <v>388</v>
      </c>
      <c r="H331" s="7">
        <v>117</v>
      </c>
      <c r="I331" s="1">
        <v>269</v>
      </c>
      <c r="J331" s="8">
        <v>2</v>
      </c>
    </row>
    <row r="332" spans="4:10" x14ac:dyDescent="0.2">
      <c r="D332" s="175"/>
      <c r="E332" s="11"/>
      <c r="F332" s="10"/>
      <c r="G332" s="9">
        <v>100</v>
      </c>
      <c r="H332" s="16">
        <v>30.154639175258001</v>
      </c>
      <c r="I332" s="2">
        <v>69.329896907215996</v>
      </c>
      <c r="J332" s="13">
        <v>0.51546391752599996</v>
      </c>
    </row>
    <row r="333" spans="4:10" x14ac:dyDescent="0.2">
      <c r="D333" s="175"/>
      <c r="E333" s="4" t="s">
        <v>34</v>
      </c>
      <c r="F333" s="6"/>
      <c r="G333" s="5">
        <v>89</v>
      </c>
      <c r="H333" s="7">
        <v>23</v>
      </c>
      <c r="I333" s="1">
        <v>62</v>
      </c>
      <c r="J333" s="8">
        <v>4</v>
      </c>
    </row>
    <row r="334" spans="4:10" x14ac:dyDescent="0.2">
      <c r="D334" s="175"/>
      <c r="E334" s="11"/>
      <c r="F334" s="10"/>
      <c r="G334" s="9">
        <v>100</v>
      </c>
      <c r="H334" s="16">
        <v>25.842696629212998</v>
      </c>
      <c r="I334" s="2">
        <v>69.662921348314995</v>
      </c>
      <c r="J334" s="13">
        <v>4.4943820224720001</v>
      </c>
    </row>
    <row r="335" spans="4:10" x14ac:dyDescent="0.2">
      <c r="D335" s="174" t="s">
        <v>35</v>
      </c>
      <c r="E335" s="20" t="s">
        <v>36</v>
      </c>
      <c r="F335" s="22"/>
      <c r="G335" s="21">
        <v>629</v>
      </c>
      <c r="H335" s="25">
        <v>197</v>
      </c>
      <c r="I335" s="3">
        <v>423</v>
      </c>
      <c r="J335" s="26">
        <v>9</v>
      </c>
    </row>
    <row r="336" spans="4:10" x14ac:dyDescent="0.2">
      <c r="D336" s="175"/>
      <c r="E336" s="11"/>
      <c r="F336" s="10"/>
      <c r="G336" s="9">
        <v>100</v>
      </c>
      <c r="H336" s="16">
        <v>31.319554848967002</v>
      </c>
      <c r="I336" s="2">
        <v>67.249602543720002</v>
      </c>
      <c r="J336" s="13">
        <v>1.4308426073130001</v>
      </c>
    </row>
    <row r="337" spans="4:10" x14ac:dyDescent="0.2">
      <c r="D337" s="175"/>
      <c r="E337" s="4" t="s">
        <v>37</v>
      </c>
      <c r="F337" s="6"/>
      <c r="G337" s="5">
        <v>593</v>
      </c>
      <c r="H337" s="7">
        <v>144</v>
      </c>
      <c r="I337" s="1">
        <v>445</v>
      </c>
      <c r="J337" s="8">
        <v>4</v>
      </c>
    </row>
    <row r="338" spans="4:10" x14ac:dyDescent="0.2">
      <c r="D338" s="175"/>
      <c r="E338" s="11"/>
      <c r="F338" s="10"/>
      <c r="G338" s="9">
        <v>100</v>
      </c>
      <c r="H338" s="16">
        <v>24.283305227656001</v>
      </c>
      <c r="I338" s="2">
        <v>75.042158516019995</v>
      </c>
      <c r="J338" s="13">
        <v>0.67453625632400005</v>
      </c>
    </row>
    <row r="339" spans="4:10" x14ac:dyDescent="0.2">
      <c r="D339" s="174" t="s">
        <v>38</v>
      </c>
      <c r="E339" s="20" t="s">
        <v>39</v>
      </c>
      <c r="F339" s="22"/>
      <c r="G339" s="21">
        <v>64</v>
      </c>
      <c r="H339" s="25">
        <v>14</v>
      </c>
      <c r="I339" s="3">
        <v>49</v>
      </c>
      <c r="J339" s="26">
        <v>1</v>
      </c>
    </row>
    <row r="340" spans="4:10" x14ac:dyDescent="0.2">
      <c r="D340" s="175"/>
      <c r="E340" s="11"/>
      <c r="F340" s="10"/>
      <c r="G340" s="9">
        <v>100</v>
      </c>
      <c r="H340" s="73">
        <v>21.875</v>
      </c>
      <c r="I340" s="23">
        <v>76.5625</v>
      </c>
      <c r="J340" s="13">
        <v>1.5625</v>
      </c>
    </row>
    <row r="341" spans="4:10" x14ac:dyDescent="0.2">
      <c r="D341" s="175"/>
      <c r="E341" s="4" t="s">
        <v>40</v>
      </c>
      <c r="F341" s="6"/>
      <c r="G341" s="5">
        <v>147</v>
      </c>
      <c r="H341" s="7">
        <v>25</v>
      </c>
      <c r="I341" s="1">
        <v>122</v>
      </c>
      <c r="J341" s="8">
        <v>0</v>
      </c>
    </row>
    <row r="342" spans="4:10" x14ac:dyDescent="0.2">
      <c r="D342" s="175"/>
      <c r="E342" s="11"/>
      <c r="F342" s="10"/>
      <c r="G342" s="9">
        <v>100</v>
      </c>
      <c r="H342" s="99">
        <v>17.006802721088</v>
      </c>
      <c r="I342" s="35">
        <v>82.993197278912007</v>
      </c>
      <c r="J342" s="36">
        <v>0</v>
      </c>
    </row>
    <row r="343" spans="4:10" x14ac:dyDescent="0.2">
      <c r="D343" s="175"/>
      <c r="E343" s="4" t="s">
        <v>41</v>
      </c>
      <c r="F343" s="6"/>
      <c r="G343" s="5">
        <v>204</v>
      </c>
      <c r="H343" s="7">
        <v>55</v>
      </c>
      <c r="I343" s="1">
        <v>149</v>
      </c>
      <c r="J343" s="8">
        <v>0</v>
      </c>
    </row>
    <row r="344" spans="4:10" x14ac:dyDescent="0.2">
      <c r="D344" s="175"/>
      <c r="E344" s="11"/>
      <c r="F344" s="10"/>
      <c r="G344" s="9">
        <v>100</v>
      </c>
      <c r="H344" s="16">
        <v>26.960784313725</v>
      </c>
      <c r="I344" s="2">
        <v>73.039215686275</v>
      </c>
      <c r="J344" s="36">
        <v>0</v>
      </c>
    </row>
    <row r="345" spans="4:10" x14ac:dyDescent="0.2">
      <c r="D345" s="175"/>
      <c r="E345" s="4" t="s">
        <v>42</v>
      </c>
      <c r="F345" s="6"/>
      <c r="G345" s="5">
        <v>210</v>
      </c>
      <c r="H345" s="7">
        <v>61</v>
      </c>
      <c r="I345" s="1">
        <v>148</v>
      </c>
      <c r="J345" s="8">
        <v>1</v>
      </c>
    </row>
    <row r="346" spans="4:10" x14ac:dyDescent="0.2">
      <c r="D346" s="175"/>
      <c r="E346" s="11"/>
      <c r="F346" s="10"/>
      <c r="G346" s="9">
        <v>100</v>
      </c>
      <c r="H346" s="16">
        <v>29.047619047619001</v>
      </c>
      <c r="I346" s="2">
        <v>70.476190476189998</v>
      </c>
      <c r="J346" s="13">
        <v>0.47619047618999999</v>
      </c>
    </row>
    <row r="347" spans="4:10" x14ac:dyDescent="0.2">
      <c r="D347" s="175"/>
      <c r="E347" s="4" t="s">
        <v>43</v>
      </c>
      <c r="F347" s="6"/>
      <c r="G347" s="5">
        <v>204</v>
      </c>
      <c r="H347" s="7">
        <v>47</v>
      </c>
      <c r="I347" s="1">
        <v>154</v>
      </c>
      <c r="J347" s="8">
        <v>3</v>
      </c>
    </row>
    <row r="348" spans="4:10" x14ac:dyDescent="0.2">
      <c r="D348" s="175"/>
      <c r="E348" s="11"/>
      <c r="F348" s="10"/>
      <c r="G348" s="9">
        <v>100</v>
      </c>
      <c r="H348" s="16">
        <v>23.039215686275</v>
      </c>
      <c r="I348" s="2">
        <v>75.490196078430998</v>
      </c>
      <c r="J348" s="13">
        <v>1.4705882352940001</v>
      </c>
    </row>
    <row r="349" spans="4:10" x14ac:dyDescent="0.2">
      <c r="D349" s="175"/>
      <c r="E349" s="4" t="s">
        <v>44</v>
      </c>
      <c r="F349" s="6"/>
      <c r="G349" s="5">
        <v>223</v>
      </c>
      <c r="H349" s="7">
        <v>73</v>
      </c>
      <c r="I349" s="1">
        <v>144</v>
      </c>
      <c r="J349" s="8">
        <v>6</v>
      </c>
    </row>
    <row r="350" spans="4:10" x14ac:dyDescent="0.2">
      <c r="D350" s="175"/>
      <c r="E350" s="11"/>
      <c r="F350" s="10"/>
      <c r="G350" s="9">
        <v>100</v>
      </c>
      <c r="H350" s="16">
        <v>32.735426008969</v>
      </c>
      <c r="I350" s="27">
        <v>64.573991031389994</v>
      </c>
      <c r="J350" s="13">
        <v>2.690582959641</v>
      </c>
    </row>
    <row r="351" spans="4:10" x14ac:dyDescent="0.2">
      <c r="D351" s="175"/>
      <c r="E351" s="4" t="s">
        <v>45</v>
      </c>
      <c r="F351" s="6"/>
      <c r="G351" s="5">
        <v>170</v>
      </c>
      <c r="H351" s="7">
        <v>66</v>
      </c>
      <c r="I351" s="1">
        <v>102</v>
      </c>
      <c r="J351" s="8">
        <v>2</v>
      </c>
    </row>
    <row r="352" spans="4:10" x14ac:dyDescent="0.2">
      <c r="D352" s="176"/>
      <c r="E352" s="57"/>
      <c r="F352" s="54"/>
      <c r="G352" s="67">
        <v>100</v>
      </c>
      <c r="H352" s="140">
        <v>38.823529411765001</v>
      </c>
      <c r="I352" s="91">
        <v>60</v>
      </c>
      <c r="J352" s="84">
        <v>1.1764705882349999</v>
      </c>
    </row>
    <row r="354" spans="2:10" x14ac:dyDescent="0.2">
      <c r="B354" s="43" t="str">
        <f xml:space="preserve"> HYPERLINK("#'目次'!B14", "[8]")</f>
        <v>[8]</v>
      </c>
      <c r="C354" s="31" t="s">
        <v>90</v>
      </c>
    </row>
    <row r="358" spans="2:10" x14ac:dyDescent="0.2">
      <c r="D358" s="177"/>
      <c r="E358" s="178"/>
      <c r="F358" s="178"/>
      <c r="G358" s="40" t="s">
        <v>14</v>
      </c>
      <c r="H358" s="42" t="s">
        <v>15</v>
      </c>
      <c r="I358" s="15" t="s">
        <v>16</v>
      </c>
      <c r="J358" s="44" t="s">
        <v>17</v>
      </c>
    </row>
    <row r="359" spans="2:10" x14ac:dyDescent="0.2">
      <c r="D359" s="179"/>
      <c r="E359" s="180"/>
      <c r="F359" s="180"/>
      <c r="G359" s="39"/>
      <c r="H359" s="41"/>
      <c r="I359" s="14"/>
      <c r="J359" s="38"/>
    </row>
    <row r="360" spans="2:10" x14ac:dyDescent="0.2">
      <c r="D360" s="70"/>
      <c r="E360" s="72" t="s">
        <v>14</v>
      </c>
      <c r="F360" s="69"/>
      <c r="G360" s="37">
        <v>1222</v>
      </c>
      <c r="H360" s="17">
        <v>341</v>
      </c>
      <c r="I360" s="17">
        <v>868</v>
      </c>
      <c r="J360" s="55">
        <v>13</v>
      </c>
    </row>
    <row r="361" spans="2:10" x14ac:dyDescent="0.2">
      <c r="D361" s="57"/>
      <c r="E361" s="54"/>
      <c r="F361" s="71"/>
      <c r="G361" s="9">
        <v>100</v>
      </c>
      <c r="H361" s="2">
        <v>27.905073649755</v>
      </c>
      <c r="I361" s="2">
        <v>71.031096563011005</v>
      </c>
      <c r="J361" s="13">
        <v>1.0638297872339999</v>
      </c>
    </row>
    <row r="362" spans="2:10" x14ac:dyDescent="0.2">
      <c r="D362" s="174" t="s">
        <v>52</v>
      </c>
      <c r="E362" s="20" t="s">
        <v>53</v>
      </c>
      <c r="F362" s="22"/>
      <c r="G362" s="21">
        <v>15</v>
      </c>
      <c r="H362" s="25">
        <v>6</v>
      </c>
      <c r="I362" s="3">
        <v>9</v>
      </c>
      <c r="J362" s="26">
        <v>0</v>
      </c>
    </row>
    <row r="363" spans="2:10" x14ac:dyDescent="0.2">
      <c r="D363" s="175"/>
      <c r="E363" s="11"/>
      <c r="F363" s="10"/>
      <c r="G363" s="9">
        <v>100</v>
      </c>
      <c r="H363" s="86">
        <v>40</v>
      </c>
      <c r="I363" s="46">
        <v>60</v>
      </c>
      <c r="J363" s="36">
        <v>0</v>
      </c>
    </row>
    <row r="364" spans="2:10" ht="24" x14ac:dyDescent="0.2">
      <c r="D364" s="175"/>
      <c r="E364" s="4" t="s">
        <v>54</v>
      </c>
      <c r="F364" s="6"/>
      <c r="G364" s="5">
        <v>122</v>
      </c>
      <c r="H364" s="7">
        <v>40</v>
      </c>
      <c r="I364" s="1">
        <v>81</v>
      </c>
      <c r="J364" s="8">
        <v>1</v>
      </c>
    </row>
    <row r="365" spans="2:10" x14ac:dyDescent="0.2">
      <c r="D365" s="175"/>
      <c r="E365" s="11"/>
      <c r="F365" s="10"/>
      <c r="G365" s="9">
        <v>100</v>
      </c>
      <c r="H365" s="16">
        <v>32.786885245901999</v>
      </c>
      <c r="I365" s="2">
        <v>66.393442622951</v>
      </c>
      <c r="J365" s="13">
        <v>0.81967213114799997</v>
      </c>
    </row>
    <row r="366" spans="2:10" x14ac:dyDescent="0.2">
      <c r="D366" s="175"/>
      <c r="E366" s="4" t="s">
        <v>55</v>
      </c>
      <c r="F366" s="6"/>
      <c r="G366" s="5">
        <v>43</v>
      </c>
      <c r="H366" s="7">
        <v>13</v>
      </c>
      <c r="I366" s="1">
        <v>29</v>
      </c>
      <c r="J366" s="8">
        <v>1</v>
      </c>
    </row>
    <row r="367" spans="2:10" x14ac:dyDescent="0.2">
      <c r="D367" s="175"/>
      <c r="E367" s="11"/>
      <c r="F367" s="10"/>
      <c r="G367" s="9">
        <v>100</v>
      </c>
      <c r="H367" s="16">
        <v>30.232558139535001</v>
      </c>
      <c r="I367" s="2">
        <v>67.441860465115994</v>
      </c>
      <c r="J367" s="13">
        <v>2.3255813953489999</v>
      </c>
    </row>
    <row r="368" spans="2:10" x14ac:dyDescent="0.2">
      <c r="D368" s="175"/>
      <c r="E368" s="4" t="s">
        <v>56</v>
      </c>
      <c r="F368" s="6"/>
      <c r="G368" s="5">
        <v>60</v>
      </c>
      <c r="H368" s="7">
        <v>14</v>
      </c>
      <c r="I368" s="1">
        <v>46</v>
      </c>
      <c r="J368" s="8">
        <v>0</v>
      </c>
    </row>
    <row r="369" spans="4:10" x14ac:dyDescent="0.2">
      <c r="D369" s="175"/>
      <c r="E369" s="11"/>
      <c r="F369" s="10"/>
      <c r="G369" s="9">
        <v>100</v>
      </c>
      <c r="H369" s="16">
        <v>23.333333333333002</v>
      </c>
      <c r="I369" s="23">
        <v>76.666666666666998</v>
      </c>
      <c r="J369" s="36">
        <v>0</v>
      </c>
    </row>
    <row r="370" spans="4:10" x14ac:dyDescent="0.2">
      <c r="D370" s="175"/>
      <c r="E370" s="4" t="s">
        <v>57</v>
      </c>
      <c r="F370" s="6"/>
      <c r="G370" s="5">
        <v>286</v>
      </c>
      <c r="H370" s="7">
        <v>70</v>
      </c>
      <c r="I370" s="1">
        <v>212</v>
      </c>
      <c r="J370" s="8">
        <v>4</v>
      </c>
    </row>
    <row r="371" spans="4:10" x14ac:dyDescent="0.2">
      <c r="D371" s="175"/>
      <c r="E371" s="11"/>
      <c r="F371" s="10"/>
      <c r="G371" s="9">
        <v>100</v>
      </c>
      <c r="H371" s="16">
        <v>24.475524475524001</v>
      </c>
      <c r="I371" s="2">
        <v>74.125874125874006</v>
      </c>
      <c r="J371" s="13">
        <v>1.398601398601</v>
      </c>
    </row>
    <row r="372" spans="4:10" x14ac:dyDescent="0.2">
      <c r="D372" s="175"/>
      <c r="E372" s="4" t="s">
        <v>58</v>
      </c>
      <c r="F372" s="6"/>
      <c r="G372" s="5">
        <v>129</v>
      </c>
      <c r="H372" s="7">
        <v>39</v>
      </c>
      <c r="I372" s="1">
        <v>89</v>
      </c>
      <c r="J372" s="8">
        <v>1</v>
      </c>
    </row>
    <row r="373" spans="4:10" x14ac:dyDescent="0.2">
      <c r="D373" s="175"/>
      <c r="E373" s="11"/>
      <c r="F373" s="10"/>
      <c r="G373" s="9">
        <v>100</v>
      </c>
      <c r="H373" s="16">
        <v>30.232558139535001</v>
      </c>
      <c r="I373" s="2">
        <v>68.992248062016003</v>
      </c>
      <c r="J373" s="13">
        <v>0.77519379845000003</v>
      </c>
    </row>
    <row r="374" spans="4:10" x14ac:dyDescent="0.2">
      <c r="D374" s="175"/>
      <c r="E374" s="4" t="s">
        <v>59</v>
      </c>
      <c r="F374" s="6"/>
      <c r="G374" s="5">
        <v>195</v>
      </c>
      <c r="H374" s="7">
        <v>52</v>
      </c>
      <c r="I374" s="1">
        <v>140</v>
      </c>
      <c r="J374" s="8">
        <v>3</v>
      </c>
    </row>
    <row r="375" spans="4:10" x14ac:dyDescent="0.2">
      <c r="D375" s="175"/>
      <c r="E375" s="11"/>
      <c r="F375" s="10"/>
      <c r="G375" s="9">
        <v>100</v>
      </c>
      <c r="H375" s="16">
        <v>26.666666666666998</v>
      </c>
      <c r="I375" s="2">
        <v>71.794871794871995</v>
      </c>
      <c r="J375" s="13">
        <v>1.538461538462</v>
      </c>
    </row>
    <row r="376" spans="4:10" x14ac:dyDescent="0.2">
      <c r="D376" s="175"/>
      <c r="E376" s="4" t="s">
        <v>60</v>
      </c>
      <c r="F376" s="6"/>
      <c r="G376" s="5">
        <v>176</v>
      </c>
      <c r="H376" s="7">
        <v>48</v>
      </c>
      <c r="I376" s="1">
        <v>128</v>
      </c>
      <c r="J376" s="8">
        <v>0</v>
      </c>
    </row>
    <row r="377" spans="4:10" x14ac:dyDescent="0.2">
      <c r="D377" s="175"/>
      <c r="E377" s="11"/>
      <c r="F377" s="10"/>
      <c r="G377" s="9">
        <v>100</v>
      </c>
      <c r="H377" s="16">
        <v>27.272727272727</v>
      </c>
      <c r="I377" s="2">
        <v>72.727272727273004</v>
      </c>
      <c r="J377" s="36">
        <v>0</v>
      </c>
    </row>
    <row r="378" spans="4:10" x14ac:dyDescent="0.2">
      <c r="D378" s="175"/>
      <c r="E378" s="4" t="s">
        <v>61</v>
      </c>
      <c r="F378" s="6"/>
      <c r="G378" s="5">
        <v>78</v>
      </c>
      <c r="H378" s="7">
        <v>18</v>
      </c>
      <c r="I378" s="1">
        <v>59</v>
      </c>
      <c r="J378" s="8">
        <v>1</v>
      </c>
    </row>
    <row r="379" spans="4:10" x14ac:dyDescent="0.2">
      <c r="D379" s="175"/>
      <c r="E379" s="11"/>
      <c r="F379" s="10"/>
      <c r="G379" s="9">
        <v>100</v>
      </c>
      <c r="H379" s="16">
        <v>23.076923076922998</v>
      </c>
      <c r="I379" s="2">
        <v>75.641025641026005</v>
      </c>
      <c r="J379" s="13">
        <v>1.2820512820509999</v>
      </c>
    </row>
    <row r="380" spans="4:10" x14ac:dyDescent="0.2">
      <c r="D380" s="175"/>
      <c r="E380" s="4" t="s">
        <v>62</v>
      </c>
      <c r="F380" s="6"/>
      <c r="G380" s="5">
        <v>113</v>
      </c>
      <c r="H380" s="7">
        <v>40</v>
      </c>
      <c r="I380" s="1">
        <v>72</v>
      </c>
      <c r="J380" s="8">
        <v>1</v>
      </c>
    </row>
    <row r="381" spans="4:10" x14ac:dyDescent="0.2">
      <c r="D381" s="175"/>
      <c r="E381" s="11"/>
      <c r="F381" s="10"/>
      <c r="G381" s="9">
        <v>100</v>
      </c>
      <c r="H381" s="64">
        <v>35.398230088496</v>
      </c>
      <c r="I381" s="27">
        <v>63.716814159291999</v>
      </c>
      <c r="J381" s="13">
        <v>0.88495575221199996</v>
      </c>
    </row>
    <row r="382" spans="4:10" x14ac:dyDescent="0.2">
      <c r="D382" s="174" t="s">
        <v>63</v>
      </c>
      <c r="E382" s="20" t="s">
        <v>64</v>
      </c>
      <c r="F382" s="22"/>
      <c r="G382" s="21">
        <v>234</v>
      </c>
      <c r="H382" s="25">
        <v>64</v>
      </c>
      <c r="I382" s="3">
        <v>169</v>
      </c>
      <c r="J382" s="26">
        <v>1</v>
      </c>
    </row>
    <row r="383" spans="4:10" x14ac:dyDescent="0.2">
      <c r="D383" s="175"/>
      <c r="E383" s="11"/>
      <c r="F383" s="10"/>
      <c r="G383" s="9">
        <v>100</v>
      </c>
      <c r="H383" s="16">
        <v>27.350427350427001</v>
      </c>
      <c r="I383" s="2">
        <v>72.222222222222001</v>
      </c>
      <c r="J383" s="13">
        <v>0.42735042735000001</v>
      </c>
    </row>
    <row r="384" spans="4:10" x14ac:dyDescent="0.2">
      <c r="D384" s="175"/>
      <c r="E384" s="4" t="s">
        <v>65</v>
      </c>
      <c r="F384" s="6"/>
      <c r="G384" s="5">
        <v>172</v>
      </c>
      <c r="H384" s="7">
        <v>48</v>
      </c>
      <c r="I384" s="1">
        <v>123</v>
      </c>
      <c r="J384" s="8">
        <v>1</v>
      </c>
    </row>
    <row r="385" spans="4:10" x14ac:dyDescent="0.2">
      <c r="D385" s="175"/>
      <c r="E385" s="11"/>
      <c r="F385" s="10"/>
      <c r="G385" s="9">
        <v>100</v>
      </c>
      <c r="H385" s="16">
        <v>27.906976744186</v>
      </c>
      <c r="I385" s="2">
        <v>71.511627906976997</v>
      </c>
      <c r="J385" s="13">
        <v>0.58139534883699995</v>
      </c>
    </row>
    <row r="386" spans="4:10" x14ac:dyDescent="0.2">
      <c r="D386" s="175"/>
      <c r="E386" s="4" t="s">
        <v>66</v>
      </c>
      <c r="F386" s="6"/>
      <c r="G386" s="5">
        <v>165</v>
      </c>
      <c r="H386" s="7">
        <v>57</v>
      </c>
      <c r="I386" s="1">
        <v>107</v>
      </c>
      <c r="J386" s="8">
        <v>1</v>
      </c>
    </row>
    <row r="387" spans="4:10" x14ac:dyDescent="0.2">
      <c r="D387" s="175"/>
      <c r="E387" s="11"/>
      <c r="F387" s="10"/>
      <c r="G387" s="9">
        <v>100</v>
      </c>
      <c r="H387" s="64">
        <v>34.545454545455001</v>
      </c>
      <c r="I387" s="27">
        <v>64.848484848485</v>
      </c>
      <c r="J387" s="13">
        <v>0.60606060606099998</v>
      </c>
    </row>
    <row r="388" spans="4:10" x14ac:dyDescent="0.2">
      <c r="D388" s="175"/>
      <c r="E388" s="4" t="s">
        <v>67</v>
      </c>
      <c r="F388" s="6"/>
      <c r="G388" s="5">
        <v>158</v>
      </c>
      <c r="H388" s="7">
        <v>34</v>
      </c>
      <c r="I388" s="1">
        <v>121</v>
      </c>
      <c r="J388" s="8">
        <v>3</v>
      </c>
    </row>
    <row r="389" spans="4:10" x14ac:dyDescent="0.2">
      <c r="D389" s="175"/>
      <c r="E389" s="11"/>
      <c r="F389" s="10"/>
      <c r="G389" s="9">
        <v>100</v>
      </c>
      <c r="H389" s="73">
        <v>21.518987341772</v>
      </c>
      <c r="I389" s="23">
        <v>76.582278481013006</v>
      </c>
      <c r="J389" s="13">
        <v>1.8987341772149999</v>
      </c>
    </row>
    <row r="390" spans="4:10" x14ac:dyDescent="0.2">
      <c r="D390" s="175"/>
      <c r="E390" s="4" t="s">
        <v>68</v>
      </c>
      <c r="F390" s="6"/>
      <c r="G390" s="5">
        <v>112</v>
      </c>
      <c r="H390" s="7">
        <v>37</v>
      </c>
      <c r="I390" s="1">
        <v>73</v>
      </c>
      <c r="J390" s="8">
        <v>2</v>
      </c>
    </row>
    <row r="391" spans="4:10" x14ac:dyDescent="0.2">
      <c r="D391" s="175"/>
      <c r="E391" s="11"/>
      <c r="F391" s="10"/>
      <c r="G391" s="9">
        <v>100</v>
      </c>
      <c r="H391" s="64">
        <v>33.035714285714</v>
      </c>
      <c r="I391" s="27">
        <v>65.178571428571004</v>
      </c>
      <c r="J391" s="13">
        <v>1.785714285714</v>
      </c>
    </row>
    <row r="392" spans="4:10" x14ac:dyDescent="0.2">
      <c r="D392" s="175"/>
      <c r="E392" s="4" t="s">
        <v>69</v>
      </c>
      <c r="F392" s="6"/>
      <c r="G392" s="5">
        <v>92</v>
      </c>
      <c r="H392" s="7">
        <v>21</v>
      </c>
      <c r="I392" s="1">
        <v>69</v>
      </c>
      <c r="J392" s="8">
        <v>2</v>
      </c>
    </row>
    <row r="393" spans="4:10" x14ac:dyDescent="0.2">
      <c r="D393" s="175"/>
      <c r="E393" s="11"/>
      <c r="F393" s="10"/>
      <c r="G393" s="9">
        <v>100</v>
      </c>
      <c r="H393" s="73">
        <v>22.826086956522001</v>
      </c>
      <c r="I393" s="2">
        <v>75</v>
      </c>
      <c r="J393" s="13">
        <v>2.1739130434780001</v>
      </c>
    </row>
    <row r="394" spans="4:10" x14ac:dyDescent="0.2">
      <c r="D394" s="175"/>
      <c r="E394" s="4" t="s">
        <v>70</v>
      </c>
      <c r="F394" s="6"/>
      <c r="G394" s="5">
        <v>131</v>
      </c>
      <c r="H394" s="7">
        <v>32</v>
      </c>
      <c r="I394" s="1">
        <v>99</v>
      </c>
      <c r="J394" s="8">
        <v>0</v>
      </c>
    </row>
    <row r="395" spans="4:10" x14ac:dyDescent="0.2">
      <c r="D395" s="175"/>
      <c r="E395" s="11"/>
      <c r="F395" s="10"/>
      <c r="G395" s="9">
        <v>100</v>
      </c>
      <c r="H395" s="16">
        <v>24.427480916031001</v>
      </c>
      <c r="I395" s="2">
        <v>75.572519083968999</v>
      </c>
      <c r="J395" s="36">
        <v>0</v>
      </c>
    </row>
    <row r="396" spans="4:10" x14ac:dyDescent="0.2">
      <c r="D396" s="175"/>
      <c r="E396" s="4" t="s">
        <v>71</v>
      </c>
      <c r="F396" s="6"/>
      <c r="G396" s="5">
        <v>71</v>
      </c>
      <c r="H396" s="7">
        <v>22</v>
      </c>
      <c r="I396" s="1">
        <v>48</v>
      </c>
      <c r="J396" s="8">
        <v>1</v>
      </c>
    </row>
    <row r="397" spans="4:10" x14ac:dyDescent="0.2">
      <c r="D397" s="175"/>
      <c r="E397" s="11"/>
      <c r="F397" s="10"/>
      <c r="G397" s="9">
        <v>100</v>
      </c>
      <c r="H397" s="16">
        <v>30.985915492958</v>
      </c>
      <c r="I397" s="2">
        <v>67.605633802816996</v>
      </c>
      <c r="J397" s="13">
        <v>1.4084507042250001</v>
      </c>
    </row>
    <row r="398" spans="4:10" x14ac:dyDescent="0.2">
      <c r="D398" s="175"/>
      <c r="E398" s="4" t="s">
        <v>72</v>
      </c>
      <c r="F398" s="6"/>
      <c r="G398" s="5">
        <v>70</v>
      </c>
      <c r="H398" s="7">
        <v>23</v>
      </c>
      <c r="I398" s="1">
        <v>46</v>
      </c>
      <c r="J398" s="8">
        <v>1</v>
      </c>
    </row>
    <row r="399" spans="4:10" x14ac:dyDescent="0.2">
      <c r="D399" s="176"/>
      <c r="E399" s="57"/>
      <c r="F399" s="54"/>
      <c r="G399" s="67">
        <v>100</v>
      </c>
      <c r="H399" s="82">
        <v>32.857142857143003</v>
      </c>
      <c r="I399" s="96">
        <v>65.714285714286007</v>
      </c>
      <c r="J399" s="84">
        <v>1.4285714285710001</v>
      </c>
    </row>
    <row r="401" spans="2:10" x14ac:dyDescent="0.2">
      <c r="B401" s="43" t="str">
        <f xml:space="preserve"> HYPERLINK("#'目次'!B15", "[9]")</f>
        <v>[9]</v>
      </c>
      <c r="C401" s="31" t="s">
        <v>90</v>
      </c>
    </row>
    <row r="404" spans="2:10" x14ac:dyDescent="0.2">
      <c r="C404" s="31" t="s">
        <v>75</v>
      </c>
    </row>
    <row r="405" spans="2:10" x14ac:dyDescent="0.2">
      <c r="D405" s="177"/>
      <c r="E405" s="178"/>
      <c r="F405" s="178"/>
      <c r="G405" s="40" t="s">
        <v>14</v>
      </c>
      <c r="H405" s="42" t="s">
        <v>15</v>
      </c>
      <c r="I405" s="15" t="s">
        <v>16</v>
      </c>
      <c r="J405" s="44" t="s">
        <v>17</v>
      </c>
    </row>
    <row r="406" spans="2:10" x14ac:dyDescent="0.2">
      <c r="D406" s="179"/>
      <c r="E406" s="180"/>
      <c r="F406" s="180"/>
      <c r="G406" s="39"/>
      <c r="H406" s="41"/>
      <c r="I406" s="14"/>
      <c r="J406" s="38"/>
    </row>
    <row r="407" spans="2:10" x14ac:dyDescent="0.2">
      <c r="D407" s="70"/>
      <c r="E407" s="72" t="s">
        <v>14</v>
      </c>
      <c r="F407" s="69"/>
      <c r="G407" s="37">
        <v>1222</v>
      </c>
      <c r="H407" s="17">
        <v>341</v>
      </c>
      <c r="I407" s="17">
        <v>868</v>
      </c>
      <c r="J407" s="55">
        <v>13</v>
      </c>
    </row>
    <row r="408" spans="2:10" x14ac:dyDescent="0.2">
      <c r="D408" s="57"/>
      <c r="E408" s="54"/>
      <c r="F408" s="71"/>
      <c r="G408" s="9">
        <v>100</v>
      </c>
      <c r="H408" s="2">
        <v>27.905073649755</v>
      </c>
      <c r="I408" s="2">
        <v>71.031096563011005</v>
      </c>
      <c r="J408" s="13">
        <v>1.0638297872339999</v>
      </c>
    </row>
    <row r="409" spans="2:10" x14ac:dyDescent="0.2">
      <c r="D409" s="174" t="s">
        <v>36</v>
      </c>
      <c r="E409" s="20" t="s">
        <v>76</v>
      </c>
      <c r="F409" s="22"/>
      <c r="G409" s="21">
        <v>629</v>
      </c>
      <c r="H409" s="25">
        <v>197</v>
      </c>
      <c r="I409" s="3">
        <v>423</v>
      </c>
      <c r="J409" s="26">
        <v>9</v>
      </c>
    </row>
    <row r="410" spans="2:10" x14ac:dyDescent="0.2">
      <c r="D410" s="175"/>
      <c r="E410" s="11"/>
      <c r="F410" s="10"/>
      <c r="G410" s="9">
        <v>100</v>
      </c>
      <c r="H410" s="16">
        <v>31.319554848967002</v>
      </c>
      <c r="I410" s="2">
        <v>67.249602543720002</v>
      </c>
      <c r="J410" s="13">
        <v>1.4308426073130001</v>
      </c>
    </row>
    <row r="411" spans="2:10" x14ac:dyDescent="0.2">
      <c r="D411" s="175"/>
      <c r="E411" s="4" t="s">
        <v>39</v>
      </c>
      <c r="F411" s="6"/>
      <c r="G411" s="5">
        <v>37</v>
      </c>
      <c r="H411" s="7">
        <v>8</v>
      </c>
      <c r="I411" s="1">
        <v>28</v>
      </c>
      <c r="J411" s="8">
        <v>1</v>
      </c>
    </row>
    <row r="412" spans="2:10" x14ac:dyDescent="0.2">
      <c r="D412" s="175"/>
      <c r="E412" s="11"/>
      <c r="F412" s="10"/>
      <c r="G412" s="9">
        <v>100</v>
      </c>
      <c r="H412" s="73">
        <v>21.621621621622001</v>
      </c>
      <c r="I412" s="2">
        <v>75.675675675676004</v>
      </c>
      <c r="J412" s="13">
        <v>2.7027027027030002</v>
      </c>
    </row>
    <row r="413" spans="2:10" x14ac:dyDescent="0.2">
      <c r="D413" s="175"/>
      <c r="E413" s="4" t="s">
        <v>40</v>
      </c>
      <c r="F413" s="6"/>
      <c r="G413" s="5">
        <v>73</v>
      </c>
      <c r="H413" s="7">
        <v>15</v>
      </c>
      <c r="I413" s="1">
        <v>58</v>
      </c>
      <c r="J413" s="8">
        <v>0</v>
      </c>
    </row>
    <row r="414" spans="2:10" x14ac:dyDescent="0.2">
      <c r="D414" s="175"/>
      <c r="E414" s="11"/>
      <c r="F414" s="10"/>
      <c r="G414" s="9">
        <v>100</v>
      </c>
      <c r="H414" s="73">
        <v>20.547945205478999</v>
      </c>
      <c r="I414" s="23">
        <v>79.452054794521004</v>
      </c>
      <c r="J414" s="36">
        <v>0</v>
      </c>
    </row>
    <row r="415" spans="2:10" x14ac:dyDescent="0.2">
      <c r="D415" s="175"/>
      <c r="E415" s="4" t="s">
        <v>41</v>
      </c>
      <c r="F415" s="6"/>
      <c r="G415" s="5">
        <v>108</v>
      </c>
      <c r="H415" s="7">
        <v>28</v>
      </c>
      <c r="I415" s="1">
        <v>80</v>
      </c>
      <c r="J415" s="8">
        <v>0</v>
      </c>
    </row>
    <row r="416" spans="2:10" x14ac:dyDescent="0.2">
      <c r="D416" s="175"/>
      <c r="E416" s="11"/>
      <c r="F416" s="10"/>
      <c r="G416" s="9">
        <v>100</v>
      </c>
      <c r="H416" s="16">
        <v>25.925925925925998</v>
      </c>
      <c r="I416" s="2">
        <v>74.074074074074005</v>
      </c>
      <c r="J416" s="36">
        <v>0</v>
      </c>
    </row>
    <row r="417" spans="4:10" x14ac:dyDescent="0.2">
      <c r="D417" s="175"/>
      <c r="E417" s="4" t="s">
        <v>42</v>
      </c>
      <c r="F417" s="6"/>
      <c r="G417" s="5">
        <v>113</v>
      </c>
      <c r="H417" s="7">
        <v>40</v>
      </c>
      <c r="I417" s="1">
        <v>72</v>
      </c>
      <c r="J417" s="8">
        <v>1</v>
      </c>
    </row>
    <row r="418" spans="4:10" x14ac:dyDescent="0.2">
      <c r="D418" s="175"/>
      <c r="E418" s="11"/>
      <c r="F418" s="10"/>
      <c r="G418" s="9">
        <v>100</v>
      </c>
      <c r="H418" s="64">
        <v>35.398230088496</v>
      </c>
      <c r="I418" s="27">
        <v>63.716814159291999</v>
      </c>
      <c r="J418" s="13">
        <v>0.88495575221199996</v>
      </c>
    </row>
    <row r="419" spans="4:10" x14ac:dyDescent="0.2">
      <c r="D419" s="175"/>
      <c r="E419" s="4" t="s">
        <v>43</v>
      </c>
      <c r="F419" s="6"/>
      <c r="G419" s="5">
        <v>101</v>
      </c>
      <c r="H419" s="7">
        <v>26</v>
      </c>
      <c r="I419" s="1">
        <v>72</v>
      </c>
      <c r="J419" s="8">
        <v>3</v>
      </c>
    </row>
    <row r="420" spans="4:10" x14ac:dyDescent="0.2">
      <c r="D420" s="175"/>
      <c r="E420" s="11"/>
      <c r="F420" s="10"/>
      <c r="G420" s="9">
        <v>100</v>
      </c>
      <c r="H420" s="16">
        <v>25.742574257426</v>
      </c>
      <c r="I420" s="2">
        <v>71.287128712870995</v>
      </c>
      <c r="J420" s="13">
        <v>2.970297029703</v>
      </c>
    </row>
    <row r="421" spans="4:10" x14ac:dyDescent="0.2">
      <c r="D421" s="175"/>
      <c r="E421" s="4" t="s">
        <v>44</v>
      </c>
      <c r="F421" s="6"/>
      <c r="G421" s="5">
        <v>114</v>
      </c>
      <c r="H421" s="7">
        <v>43</v>
      </c>
      <c r="I421" s="1">
        <v>68</v>
      </c>
      <c r="J421" s="8">
        <v>3</v>
      </c>
    </row>
    <row r="422" spans="4:10" x14ac:dyDescent="0.2">
      <c r="D422" s="175"/>
      <c r="E422" s="11"/>
      <c r="F422" s="10"/>
      <c r="G422" s="9">
        <v>100</v>
      </c>
      <c r="H422" s="64">
        <v>37.719298245613999</v>
      </c>
      <c r="I422" s="46">
        <v>59.649122807018003</v>
      </c>
      <c r="J422" s="13">
        <v>2.6315789473679998</v>
      </c>
    </row>
    <row r="423" spans="4:10" x14ac:dyDescent="0.2">
      <c r="D423" s="175"/>
      <c r="E423" s="4" t="s">
        <v>45</v>
      </c>
      <c r="F423" s="6"/>
      <c r="G423" s="5">
        <v>83</v>
      </c>
      <c r="H423" s="7">
        <v>37</v>
      </c>
      <c r="I423" s="1">
        <v>45</v>
      </c>
      <c r="J423" s="8">
        <v>1</v>
      </c>
    </row>
    <row r="424" spans="4:10" x14ac:dyDescent="0.2">
      <c r="D424" s="175"/>
      <c r="E424" s="11"/>
      <c r="F424" s="10"/>
      <c r="G424" s="9">
        <v>100</v>
      </c>
      <c r="H424" s="86">
        <v>44.578313253011999</v>
      </c>
      <c r="I424" s="46">
        <v>54.21686746988</v>
      </c>
      <c r="J424" s="13">
        <v>1.204819277108</v>
      </c>
    </row>
    <row r="425" spans="4:10" x14ac:dyDescent="0.2">
      <c r="D425" s="174" t="s">
        <v>37</v>
      </c>
      <c r="E425" s="20" t="s">
        <v>77</v>
      </c>
      <c r="F425" s="22"/>
      <c r="G425" s="21">
        <v>593</v>
      </c>
      <c r="H425" s="25">
        <v>144</v>
      </c>
      <c r="I425" s="3">
        <v>445</v>
      </c>
      <c r="J425" s="26">
        <v>4</v>
      </c>
    </row>
    <row r="426" spans="4:10" x14ac:dyDescent="0.2">
      <c r="D426" s="175"/>
      <c r="E426" s="11"/>
      <c r="F426" s="10"/>
      <c r="G426" s="9">
        <v>100</v>
      </c>
      <c r="H426" s="16">
        <v>24.283305227656001</v>
      </c>
      <c r="I426" s="2">
        <v>75.042158516019995</v>
      </c>
      <c r="J426" s="13">
        <v>0.67453625632400005</v>
      </c>
    </row>
    <row r="427" spans="4:10" x14ac:dyDescent="0.2">
      <c r="D427" s="175"/>
      <c r="E427" s="4" t="s">
        <v>39</v>
      </c>
      <c r="F427" s="6"/>
      <c r="G427" s="5">
        <v>27</v>
      </c>
      <c r="H427" s="7">
        <v>6</v>
      </c>
      <c r="I427" s="1">
        <v>21</v>
      </c>
      <c r="J427" s="8">
        <v>0</v>
      </c>
    </row>
    <row r="428" spans="4:10" x14ac:dyDescent="0.2">
      <c r="D428" s="175"/>
      <c r="E428" s="11"/>
      <c r="F428" s="10"/>
      <c r="G428" s="9">
        <v>100</v>
      </c>
      <c r="H428" s="73">
        <v>22.222222222222001</v>
      </c>
      <c r="I428" s="23">
        <v>77.777777777777999</v>
      </c>
      <c r="J428" s="36">
        <v>0</v>
      </c>
    </row>
    <row r="429" spans="4:10" x14ac:dyDescent="0.2">
      <c r="D429" s="175"/>
      <c r="E429" s="4" t="s">
        <v>40</v>
      </c>
      <c r="F429" s="6"/>
      <c r="G429" s="5">
        <v>74</v>
      </c>
      <c r="H429" s="7">
        <v>10</v>
      </c>
      <c r="I429" s="1">
        <v>64</v>
      </c>
      <c r="J429" s="8">
        <v>0</v>
      </c>
    </row>
    <row r="430" spans="4:10" x14ac:dyDescent="0.2">
      <c r="D430" s="175"/>
      <c r="E430" s="11"/>
      <c r="F430" s="10"/>
      <c r="G430" s="9">
        <v>100</v>
      </c>
      <c r="H430" s="99">
        <v>13.513513513514001</v>
      </c>
      <c r="I430" s="35">
        <v>86.486486486486001</v>
      </c>
      <c r="J430" s="36">
        <v>0</v>
      </c>
    </row>
    <row r="431" spans="4:10" x14ac:dyDescent="0.2">
      <c r="D431" s="175"/>
      <c r="E431" s="4" t="s">
        <v>41</v>
      </c>
      <c r="F431" s="6"/>
      <c r="G431" s="5">
        <v>96</v>
      </c>
      <c r="H431" s="7">
        <v>27</v>
      </c>
      <c r="I431" s="1">
        <v>69</v>
      </c>
      <c r="J431" s="8">
        <v>0</v>
      </c>
    </row>
    <row r="432" spans="4:10" x14ac:dyDescent="0.2">
      <c r="D432" s="175"/>
      <c r="E432" s="11"/>
      <c r="F432" s="10"/>
      <c r="G432" s="9">
        <v>100</v>
      </c>
      <c r="H432" s="16">
        <v>28.125</v>
      </c>
      <c r="I432" s="2">
        <v>71.875</v>
      </c>
      <c r="J432" s="36">
        <v>0</v>
      </c>
    </row>
    <row r="433" spans="2:12" x14ac:dyDescent="0.2">
      <c r="D433" s="175"/>
      <c r="E433" s="4" t="s">
        <v>42</v>
      </c>
      <c r="F433" s="6"/>
      <c r="G433" s="5">
        <v>97</v>
      </c>
      <c r="H433" s="7">
        <v>21</v>
      </c>
      <c r="I433" s="1">
        <v>76</v>
      </c>
      <c r="J433" s="8">
        <v>0</v>
      </c>
    </row>
    <row r="434" spans="2:12" x14ac:dyDescent="0.2">
      <c r="D434" s="175"/>
      <c r="E434" s="11"/>
      <c r="F434" s="10"/>
      <c r="G434" s="9">
        <v>100</v>
      </c>
      <c r="H434" s="73">
        <v>21.649484536081999</v>
      </c>
      <c r="I434" s="23">
        <v>78.350515463918001</v>
      </c>
      <c r="J434" s="36">
        <v>0</v>
      </c>
    </row>
    <row r="435" spans="2:12" x14ac:dyDescent="0.2">
      <c r="D435" s="175"/>
      <c r="E435" s="4" t="s">
        <v>43</v>
      </c>
      <c r="F435" s="6"/>
      <c r="G435" s="5">
        <v>103</v>
      </c>
      <c r="H435" s="7">
        <v>21</v>
      </c>
      <c r="I435" s="1">
        <v>82</v>
      </c>
      <c r="J435" s="8">
        <v>0</v>
      </c>
    </row>
    <row r="436" spans="2:12" x14ac:dyDescent="0.2">
      <c r="D436" s="175"/>
      <c r="E436" s="11"/>
      <c r="F436" s="10"/>
      <c r="G436" s="9">
        <v>100</v>
      </c>
      <c r="H436" s="73">
        <v>20.388349514563</v>
      </c>
      <c r="I436" s="23">
        <v>79.611650485436996</v>
      </c>
      <c r="J436" s="36">
        <v>0</v>
      </c>
    </row>
    <row r="437" spans="2:12" x14ac:dyDescent="0.2">
      <c r="D437" s="175"/>
      <c r="E437" s="4" t="s">
        <v>44</v>
      </c>
      <c r="F437" s="6"/>
      <c r="G437" s="5">
        <v>109</v>
      </c>
      <c r="H437" s="7">
        <v>30</v>
      </c>
      <c r="I437" s="1">
        <v>76</v>
      </c>
      <c r="J437" s="8">
        <v>3</v>
      </c>
    </row>
    <row r="438" spans="2:12" x14ac:dyDescent="0.2">
      <c r="D438" s="175"/>
      <c r="E438" s="11"/>
      <c r="F438" s="10"/>
      <c r="G438" s="9">
        <v>100</v>
      </c>
      <c r="H438" s="16">
        <v>27.522935779817001</v>
      </c>
      <c r="I438" s="2">
        <v>69.724770642202003</v>
      </c>
      <c r="J438" s="13">
        <v>2.7522935779819999</v>
      </c>
    </row>
    <row r="439" spans="2:12" x14ac:dyDescent="0.2">
      <c r="D439" s="175"/>
      <c r="E439" s="4" t="s">
        <v>45</v>
      </c>
      <c r="F439" s="6"/>
      <c r="G439" s="5">
        <v>87</v>
      </c>
      <c r="H439" s="7">
        <v>29</v>
      </c>
      <c r="I439" s="1">
        <v>57</v>
      </c>
      <c r="J439" s="8">
        <v>1</v>
      </c>
    </row>
    <row r="440" spans="2:12" x14ac:dyDescent="0.2">
      <c r="D440" s="176"/>
      <c r="E440" s="57"/>
      <c r="F440" s="54"/>
      <c r="G440" s="67">
        <v>100</v>
      </c>
      <c r="H440" s="131">
        <v>33.333333333333002</v>
      </c>
      <c r="I440" s="96">
        <v>65.517241379309993</v>
      </c>
      <c r="J440" s="84">
        <v>1.149425287356</v>
      </c>
    </row>
    <row r="442" spans="2:12" x14ac:dyDescent="0.2">
      <c r="B442" s="43" t="str">
        <f xml:space="preserve"> HYPERLINK("#'目次'!B16", "[10]")</f>
        <v>[10]</v>
      </c>
      <c r="C442" s="31" t="s">
        <v>93</v>
      </c>
    </row>
    <row r="443" spans="2:12" x14ac:dyDescent="0.2">
      <c r="C443" s="156" t="s">
        <v>94</v>
      </c>
    </row>
    <row r="446" spans="2:12" ht="36" x14ac:dyDescent="0.2">
      <c r="D446" s="177"/>
      <c r="E446" s="178"/>
      <c r="F446" s="178"/>
      <c r="G446" s="40" t="s">
        <v>14</v>
      </c>
      <c r="H446" s="42" t="s">
        <v>83</v>
      </c>
      <c r="I446" s="15" t="s">
        <v>84</v>
      </c>
      <c r="J446" s="15" t="s">
        <v>85</v>
      </c>
      <c r="K446" s="15" t="s">
        <v>86</v>
      </c>
      <c r="L446" s="44" t="s">
        <v>17</v>
      </c>
    </row>
    <row r="447" spans="2:12" x14ac:dyDescent="0.2">
      <c r="D447" s="179"/>
      <c r="E447" s="180"/>
      <c r="F447" s="180"/>
      <c r="G447" s="39"/>
      <c r="H447" s="41"/>
      <c r="I447" s="14"/>
      <c r="J447" s="14"/>
      <c r="K447" s="14"/>
      <c r="L447" s="38"/>
    </row>
    <row r="448" spans="2:12" x14ac:dyDescent="0.2">
      <c r="D448" s="70"/>
      <c r="E448" s="72" t="s">
        <v>14</v>
      </c>
      <c r="F448" s="69"/>
      <c r="G448" s="37">
        <v>341</v>
      </c>
      <c r="H448" s="17">
        <v>13</v>
      </c>
      <c r="I448" s="17">
        <v>15</v>
      </c>
      <c r="J448" s="17">
        <v>323</v>
      </c>
      <c r="K448" s="17">
        <v>12</v>
      </c>
      <c r="L448" s="55">
        <v>3</v>
      </c>
    </row>
    <row r="449" spans="4:12" x14ac:dyDescent="0.2">
      <c r="D449" s="57"/>
      <c r="E449" s="54"/>
      <c r="F449" s="71"/>
      <c r="G449" s="9">
        <v>100</v>
      </c>
      <c r="H449" s="2">
        <v>3.812316715543</v>
      </c>
      <c r="I449" s="2">
        <v>4.3988269794720001</v>
      </c>
      <c r="J449" s="2">
        <v>94.721407624633002</v>
      </c>
      <c r="K449" s="2">
        <v>3.5190615835779999</v>
      </c>
      <c r="L449" s="13">
        <v>0.87976539589400005</v>
      </c>
    </row>
    <row r="450" spans="4:12" x14ac:dyDescent="0.2">
      <c r="D450" s="174" t="s">
        <v>18</v>
      </c>
      <c r="E450" s="20" t="s">
        <v>19</v>
      </c>
      <c r="F450" s="22"/>
      <c r="G450" s="21">
        <v>17</v>
      </c>
      <c r="H450" s="25">
        <v>1</v>
      </c>
      <c r="I450" s="3">
        <v>1</v>
      </c>
      <c r="J450" s="3">
        <v>16</v>
      </c>
      <c r="K450" s="3">
        <v>1</v>
      </c>
      <c r="L450" s="26">
        <v>0</v>
      </c>
    </row>
    <row r="451" spans="4:12" x14ac:dyDescent="0.2">
      <c r="D451" s="175"/>
      <c r="E451" s="11"/>
      <c r="F451" s="10"/>
      <c r="G451" s="9">
        <v>100</v>
      </c>
      <c r="H451" s="16">
        <v>5.8823529411760003</v>
      </c>
      <c r="I451" s="2">
        <v>5.8823529411760003</v>
      </c>
      <c r="J451" s="2">
        <v>94.117647058824005</v>
      </c>
      <c r="K451" s="2">
        <v>5.8823529411760003</v>
      </c>
      <c r="L451" s="36">
        <v>0</v>
      </c>
    </row>
    <row r="452" spans="4:12" x14ac:dyDescent="0.2">
      <c r="D452" s="175"/>
      <c r="E452" s="4" t="s">
        <v>20</v>
      </c>
      <c r="F452" s="6"/>
      <c r="G452" s="5">
        <v>32</v>
      </c>
      <c r="H452" s="7">
        <v>1</v>
      </c>
      <c r="I452" s="1">
        <v>0</v>
      </c>
      <c r="J452" s="1">
        <v>31</v>
      </c>
      <c r="K452" s="1">
        <v>2</v>
      </c>
      <c r="L452" s="8">
        <v>0</v>
      </c>
    </row>
    <row r="453" spans="4:12" x14ac:dyDescent="0.2">
      <c r="D453" s="175"/>
      <c r="E453" s="11"/>
      <c r="F453" s="10"/>
      <c r="G453" s="9">
        <v>100</v>
      </c>
      <c r="H453" s="16">
        <v>3.125</v>
      </c>
      <c r="I453" s="18">
        <v>0</v>
      </c>
      <c r="J453" s="2">
        <v>96.875</v>
      </c>
      <c r="K453" s="2">
        <v>6.25</v>
      </c>
      <c r="L453" s="36">
        <v>0</v>
      </c>
    </row>
    <row r="454" spans="4:12" x14ac:dyDescent="0.2">
      <c r="D454" s="175"/>
      <c r="E454" s="4" t="s">
        <v>21</v>
      </c>
      <c r="F454" s="6"/>
      <c r="G454" s="5">
        <v>139</v>
      </c>
      <c r="H454" s="7">
        <v>8</v>
      </c>
      <c r="I454" s="1">
        <v>6</v>
      </c>
      <c r="J454" s="1">
        <v>131</v>
      </c>
      <c r="K454" s="1">
        <v>7</v>
      </c>
      <c r="L454" s="8">
        <v>1</v>
      </c>
    </row>
    <row r="455" spans="4:12" x14ac:dyDescent="0.2">
      <c r="D455" s="175"/>
      <c r="E455" s="11"/>
      <c r="F455" s="10"/>
      <c r="G455" s="9">
        <v>100</v>
      </c>
      <c r="H455" s="16">
        <v>5.755395683453</v>
      </c>
      <c r="I455" s="2">
        <v>4.3165467625899998</v>
      </c>
      <c r="J455" s="2">
        <v>94.244604316546997</v>
      </c>
      <c r="K455" s="2">
        <v>5.035971223022</v>
      </c>
      <c r="L455" s="13">
        <v>0.71942446043200003</v>
      </c>
    </row>
    <row r="456" spans="4:12" x14ac:dyDescent="0.2">
      <c r="D456" s="175"/>
      <c r="E456" s="4" t="s">
        <v>22</v>
      </c>
      <c r="F456" s="6"/>
      <c r="G456" s="5">
        <v>11</v>
      </c>
      <c r="H456" s="7">
        <v>0</v>
      </c>
      <c r="I456" s="1">
        <v>1</v>
      </c>
      <c r="J456" s="1">
        <v>11</v>
      </c>
      <c r="K456" s="1">
        <v>0</v>
      </c>
      <c r="L456" s="8">
        <v>0</v>
      </c>
    </row>
    <row r="457" spans="4:12" x14ac:dyDescent="0.2">
      <c r="D457" s="175"/>
      <c r="E457" s="11"/>
      <c r="F457" s="10"/>
      <c r="G457" s="9">
        <v>100</v>
      </c>
      <c r="H457" s="45">
        <v>0</v>
      </c>
      <c r="I457" s="2">
        <v>9.0909090909089993</v>
      </c>
      <c r="J457" s="23">
        <v>100</v>
      </c>
      <c r="K457" s="18">
        <v>0</v>
      </c>
      <c r="L457" s="36">
        <v>0</v>
      </c>
    </row>
    <row r="458" spans="4:12" x14ac:dyDescent="0.2">
      <c r="D458" s="175"/>
      <c r="E458" s="4" t="s">
        <v>23</v>
      </c>
      <c r="F458" s="6"/>
      <c r="G458" s="5">
        <v>38</v>
      </c>
      <c r="H458" s="7">
        <v>0</v>
      </c>
      <c r="I458" s="1">
        <v>1</v>
      </c>
      <c r="J458" s="1">
        <v>37</v>
      </c>
      <c r="K458" s="1">
        <v>1</v>
      </c>
      <c r="L458" s="8">
        <v>0</v>
      </c>
    </row>
    <row r="459" spans="4:12" x14ac:dyDescent="0.2">
      <c r="D459" s="175"/>
      <c r="E459" s="11"/>
      <c r="F459" s="10"/>
      <c r="G459" s="9">
        <v>100</v>
      </c>
      <c r="H459" s="45">
        <v>0</v>
      </c>
      <c r="I459" s="2">
        <v>2.6315789473679998</v>
      </c>
      <c r="J459" s="2">
        <v>97.368421052632002</v>
      </c>
      <c r="K459" s="2">
        <v>2.6315789473679998</v>
      </c>
      <c r="L459" s="36">
        <v>0</v>
      </c>
    </row>
    <row r="460" spans="4:12" x14ac:dyDescent="0.2">
      <c r="D460" s="175"/>
      <c r="E460" s="4" t="s">
        <v>24</v>
      </c>
      <c r="F460" s="6"/>
      <c r="G460" s="5">
        <v>49</v>
      </c>
      <c r="H460" s="7">
        <v>2</v>
      </c>
      <c r="I460" s="1">
        <v>4</v>
      </c>
      <c r="J460" s="1">
        <v>45</v>
      </c>
      <c r="K460" s="1">
        <v>1</v>
      </c>
      <c r="L460" s="8">
        <v>1</v>
      </c>
    </row>
    <row r="461" spans="4:12" x14ac:dyDescent="0.2">
      <c r="D461" s="175"/>
      <c r="E461" s="11"/>
      <c r="F461" s="10"/>
      <c r="G461" s="9">
        <v>100</v>
      </c>
      <c r="H461" s="16">
        <v>4.0816326530609999</v>
      </c>
      <c r="I461" s="2">
        <v>8.1632653061219997</v>
      </c>
      <c r="J461" s="2">
        <v>91.836734693878</v>
      </c>
      <c r="K461" s="2">
        <v>2.040816326531</v>
      </c>
      <c r="L461" s="13">
        <v>2.040816326531</v>
      </c>
    </row>
    <row r="462" spans="4:12" x14ac:dyDescent="0.2">
      <c r="D462" s="175"/>
      <c r="E462" s="4" t="s">
        <v>25</v>
      </c>
      <c r="F462" s="6"/>
      <c r="G462" s="5">
        <v>19</v>
      </c>
      <c r="H462" s="7">
        <v>0</v>
      </c>
      <c r="I462" s="1">
        <v>0</v>
      </c>
      <c r="J462" s="1">
        <v>19</v>
      </c>
      <c r="K462" s="1">
        <v>0</v>
      </c>
      <c r="L462" s="8">
        <v>0</v>
      </c>
    </row>
    <row r="463" spans="4:12" x14ac:dyDescent="0.2">
      <c r="D463" s="175"/>
      <c r="E463" s="11"/>
      <c r="F463" s="10"/>
      <c r="G463" s="9">
        <v>100</v>
      </c>
      <c r="H463" s="45">
        <v>0</v>
      </c>
      <c r="I463" s="18">
        <v>0</v>
      </c>
      <c r="J463" s="23">
        <v>100</v>
      </c>
      <c r="K463" s="18">
        <v>0</v>
      </c>
      <c r="L463" s="36">
        <v>0</v>
      </c>
    </row>
    <row r="464" spans="4:12" x14ac:dyDescent="0.2">
      <c r="D464" s="175"/>
      <c r="E464" s="4" t="s">
        <v>26</v>
      </c>
      <c r="F464" s="6"/>
      <c r="G464" s="5">
        <v>7</v>
      </c>
      <c r="H464" s="7">
        <v>0</v>
      </c>
      <c r="I464" s="1">
        <v>1</v>
      </c>
      <c r="J464" s="1">
        <v>6</v>
      </c>
      <c r="K464" s="1">
        <v>0</v>
      </c>
      <c r="L464" s="8">
        <v>0</v>
      </c>
    </row>
    <row r="465" spans="4:12" x14ac:dyDescent="0.2">
      <c r="D465" s="175"/>
      <c r="E465" s="11"/>
      <c r="F465" s="10"/>
      <c r="G465" s="9">
        <v>100</v>
      </c>
      <c r="H465" s="45">
        <v>0</v>
      </c>
      <c r="I465" s="23">
        <v>14.285714285714</v>
      </c>
      <c r="J465" s="27">
        <v>85.714285714286007</v>
      </c>
      <c r="K465" s="18">
        <v>0</v>
      </c>
      <c r="L465" s="36">
        <v>0</v>
      </c>
    </row>
    <row r="466" spans="4:12" x14ac:dyDescent="0.2">
      <c r="D466" s="175"/>
      <c r="E466" s="4" t="s">
        <v>27</v>
      </c>
      <c r="F466" s="6"/>
      <c r="G466" s="5">
        <v>11</v>
      </c>
      <c r="H466" s="7">
        <v>0</v>
      </c>
      <c r="I466" s="1">
        <v>0</v>
      </c>
      <c r="J466" s="1">
        <v>11</v>
      </c>
      <c r="K466" s="1">
        <v>0</v>
      </c>
      <c r="L466" s="8">
        <v>0</v>
      </c>
    </row>
    <row r="467" spans="4:12" x14ac:dyDescent="0.2">
      <c r="D467" s="175"/>
      <c r="E467" s="11"/>
      <c r="F467" s="10"/>
      <c r="G467" s="9">
        <v>100</v>
      </c>
      <c r="H467" s="45">
        <v>0</v>
      </c>
      <c r="I467" s="18">
        <v>0</v>
      </c>
      <c r="J467" s="23">
        <v>100</v>
      </c>
      <c r="K467" s="18">
        <v>0</v>
      </c>
      <c r="L467" s="36">
        <v>0</v>
      </c>
    </row>
    <row r="468" spans="4:12" x14ac:dyDescent="0.2">
      <c r="D468" s="175"/>
      <c r="E468" s="4" t="s">
        <v>28</v>
      </c>
      <c r="F468" s="6"/>
      <c r="G468" s="5">
        <v>14</v>
      </c>
      <c r="H468" s="7">
        <v>0</v>
      </c>
      <c r="I468" s="1">
        <v>1</v>
      </c>
      <c r="J468" s="1">
        <v>13</v>
      </c>
      <c r="K468" s="1">
        <v>0</v>
      </c>
      <c r="L468" s="8">
        <v>1</v>
      </c>
    </row>
    <row r="469" spans="4:12" x14ac:dyDescent="0.2">
      <c r="D469" s="175"/>
      <c r="E469" s="11"/>
      <c r="F469" s="10"/>
      <c r="G469" s="9">
        <v>100</v>
      </c>
      <c r="H469" s="45">
        <v>0</v>
      </c>
      <c r="I469" s="2">
        <v>7.1428571428570002</v>
      </c>
      <c r="J469" s="2">
        <v>92.857142857143003</v>
      </c>
      <c r="K469" s="18">
        <v>0</v>
      </c>
      <c r="L469" s="89">
        <v>7.1428571428570002</v>
      </c>
    </row>
    <row r="470" spans="4:12" x14ac:dyDescent="0.2">
      <c r="D470" s="175"/>
      <c r="E470" s="4" t="s">
        <v>29</v>
      </c>
      <c r="F470" s="6"/>
      <c r="G470" s="5">
        <v>4</v>
      </c>
      <c r="H470" s="7">
        <v>1</v>
      </c>
      <c r="I470" s="1">
        <v>0</v>
      </c>
      <c r="J470" s="1">
        <v>3</v>
      </c>
      <c r="K470" s="1">
        <v>0</v>
      </c>
      <c r="L470" s="8">
        <v>0</v>
      </c>
    </row>
    <row r="471" spans="4:12" x14ac:dyDescent="0.2">
      <c r="D471" s="175"/>
      <c r="E471" s="11"/>
      <c r="F471" s="10"/>
      <c r="G471" s="9">
        <v>100</v>
      </c>
      <c r="H471" s="86">
        <v>25</v>
      </c>
      <c r="I471" s="18">
        <v>0</v>
      </c>
      <c r="J471" s="46">
        <v>75</v>
      </c>
      <c r="K471" s="18">
        <v>0</v>
      </c>
      <c r="L471" s="36">
        <v>0</v>
      </c>
    </row>
    <row r="472" spans="4:12" x14ac:dyDescent="0.2">
      <c r="D472" s="174" t="s">
        <v>30</v>
      </c>
      <c r="E472" s="20" t="s">
        <v>31</v>
      </c>
      <c r="F472" s="22"/>
      <c r="G472" s="21">
        <v>109</v>
      </c>
      <c r="H472" s="25">
        <v>2</v>
      </c>
      <c r="I472" s="3">
        <v>6</v>
      </c>
      <c r="J472" s="3">
        <v>104</v>
      </c>
      <c r="K472" s="3">
        <v>4</v>
      </c>
      <c r="L472" s="26">
        <v>0</v>
      </c>
    </row>
    <row r="473" spans="4:12" x14ac:dyDescent="0.2">
      <c r="D473" s="175"/>
      <c r="E473" s="11"/>
      <c r="F473" s="10"/>
      <c r="G473" s="9">
        <v>100</v>
      </c>
      <c r="H473" s="16">
        <v>1.834862385321</v>
      </c>
      <c r="I473" s="2">
        <v>5.5045871559629997</v>
      </c>
      <c r="J473" s="2">
        <v>95.412844036696995</v>
      </c>
      <c r="K473" s="2">
        <v>3.669724770642</v>
      </c>
      <c r="L473" s="36">
        <v>0</v>
      </c>
    </row>
    <row r="474" spans="4:12" x14ac:dyDescent="0.2">
      <c r="D474" s="175"/>
      <c r="E474" s="4" t="s">
        <v>32</v>
      </c>
      <c r="F474" s="6"/>
      <c r="G474" s="5">
        <v>92</v>
      </c>
      <c r="H474" s="7">
        <v>3</v>
      </c>
      <c r="I474" s="1">
        <v>4</v>
      </c>
      <c r="J474" s="1">
        <v>87</v>
      </c>
      <c r="K474" s="1">
        <v>2</v>
      </c>
      <c r="L474" s="8">
        <v>1</v>
      </c>
    </row>
    <row r="475" spans="4:12" x14ac:dyDescent="0.2">
      <c r="D475" s="175"/>
      <c r="E475" s="11"/>
      <c r="F475" s="10"/>
      <c r="G475" s="9">
        <v>100</v>
      </c>
      <c r="H475" s="16">
        <v>3.2608695652169999</v>
      </c>
      <c r="I475" s="2">
        <v>4.3478260869570002</v>
      </c>
      <c r="J475" s="2">
        <v>94.565217391304003</v>
      </c>
      <c r="K475" s="2">
        <v>2.1739130434780001</v>
      </c>
      <c r="L475" s="13">
        <v>1.086956521739</v>
      </c>
    </row>
    <row r="476" spans="4:12" x14ac:dyDescent="0.2">
      <c r="D476" s="175"/>
      <c r="E476" s="4" t="s">
        <v>33</v>
      </c>
      <c r="F476" s="6"/>
      <c r="G476" s="5">
        <v>117</v>
      </c>
      <c r="H476" s="7">
        <v>6</v>
      </c>
      <c r="I476" s="1">
        <v>3</v>
      </c>
      <c r="J476" s="1">
        <v>111</v>
      </c>
      <c r="K476" s="1">
        <v>4</v>
      </c>
      <c r="L476" s="8">
        <v>2</v>
      </c>
    </row>
    <row r="477" spans="4:12" x14ac:dyDescent="0.2">
      <c r="D477" s="175"/>
      <c r="E477" s="11"/>
      <c r="F477" s="10"/>
      <c r="G477" s="9">
        <v>100</v>
      </c>
      <c r="H477" s="16">
        <v>5.1282051282049999</v>
      </c>
      <c r="I477" s="2">
        <v>2.564102564103</v>
      </c>
      <c r="J477" s="2">
        <v>94.871794871795004</v>
      </c>
      <c r="K477" s="2">
        <v>3.4188034188029999</v>
      </c>
      <c r="L477" s="13">
        <v>1.709401709402</v>
      </c>
    </row>
    <row r="478" spans="4:12" x14ac:dyDescent="0.2">
      <c r="D478" s="175"/>
      <c r="E478" s="4" t="s">
        <v>34</v>
      </c>
      <c r="F478" s="6"/>
      <c r="G478" s="5">
        <v>23</v>
      </c>
      <c r="H478" s="7">
        <v>2</v>
      </c>
      <c r="I478" s="1">
        <v>2</v>
      </c>
      <c r="J478" s="1">
        <v>21</v>
      </c>
      <c r="K478" s="1">
        <v>2</v>
      </c>
      <c r="L478" s="8">
        <v>0</v>
      </c>
    </row>
    <row r="479" spans="4:12" x14ac:dyDescent="0.2">
      <c r="D479" s="175"/>
      <c r="E479" s="11"/>
      <c r="F479" s="10"/>
      <c r="G479" s="9">
        <v>100</v>
      </c>
      <c r="H479" s="16">
        <v>8.6956521739130004</v>
      </c>
      <c r="I479" s="2">
        <v>8.6956521739130004</v>
      </c>
      <c r="J479" s="2">
        <v>91.304347826086996</v>
      </c>
      <c r="K479" s="23">
        <v>8.6956521739130004</v>
      </c>
      <c r="L479" s="36">
        <v>0</v>
      </c>
    </row>
    <row r="480" spans="4:12" x14ac:dyDescent="0.2">
      <c r="D480" s="174" t="s">
        <v>35</v>
      </c>
      <c r="E480" s="20" t="s">
        <v>36</v>
      </c>
      <c r="F480" s="22"/>
      <c r="G480" s="21">
        <v>197</v>
      </c>
      <c r="H480" s="25">
        <v>10</v>
      </c>
      <c r="I480" s="3">
        <v>10</v>
      </c>
      <c r="J480" s="3">
        <v>190</v>
      </c>
      <c r="K480" s="3">
        <v>4</v>
      </c>
      <c r="L480" s="26">
        <v>2</v>
      </c>
    </row>
    <row r="481" spans="4:12" x14ac:dyDescent="0.2">
      <c r="D481" s="175"/>
      <c r="E481" s="11"/>
      <c r="F481" s="10"/>
      <c r="G481" s="9">
        <v>100</v>
      </c>
      <c r="H481" s="16">
        <v>5.0761421319800002</v>
      </c>
      <c r="I481" s="2">
        <v>5.0761421319800002</v>
      </c>
      <c r="J481" s="2">
        <v>96.446700507613997</v>
      </c>
      <c r="K481" s="2">
        <v>2.0304568527920002</v>
      </c>
      <c r="L481" s="13">
        <v>1.0152284263960001</v>
      </c>
    </row>
    <row r="482" spans="4:12" x14ac:dyDescent="0.2">
      <c r="D482" s="175"/>
      <c r="E482" s="4" t="s">
        <v>37</v>
      </c>
      <c r="F482" s="6"/>
      <c r="G482" s="5">
        <v>144</v>
      </c>
      <c r="H482" s="7">
        <v>3</v>
      </c>
      <c r="I482" s="1">
        <v>5</v>
      </c>
      <c r="J482" s="1">
        <v>133</v>
      </c>
      <c r="K482" s="1">
        <v>8</v>
      </c>
      <c r="L482" s="8">
        <v>1</v>
      </c>
    </row>
    <row r="483" spans="4:12" x14ac:dyDescent="0.2">
      <c r="D483" s="175"/>
      <c r="E483" s="11"/>
      <c r="F483" s="10"/>
      <c r="G483" s="9">
        <v>100</v>
      </c>
      <c r="H483" s="16">
        <v>2.083333333333</v>
      </c>
      <c r="I483" s="2">
        <v>3.4722222222219998</v>
      </c>
      <c r="J483" s="2">
        <v>92.361111111111001</v>
      </c>
      <c r="K483" s="2">
        <v>5.5555555555560003</v>
      </c>
      <c r="L483" s="13">
        <v>0.694444444444</v>
      </c>
    </row>
    <row r="484" spans="4:12" x14ac:dyDescent="0.2">
      <c r="D484" s="174" t="s">
        <v>38</v>
      </c>
      <c r="E484" s="20" t="s">
        <v>39</v>
      </c>
      <c r="F484" s="22"/>
      <c r="G484" s="21">
        <v>14</v>
      </c>
      <c r="H484" s="25">
        <v>2</v>
      </c>
      <c r="I484" s="3">
        <v>4</v>
      </c>
      <c r="J484" s="3">
        <v>12</v>
      </c>
      <c r="K484" s="3">
        <v>1</v>
      </c>
      <c r="L484" s="26">
        <v>1</v>
      </c>
    </row>
    <row r="485" spans="4:12" x14ac:dyDescent="0.2">
      <c r="D485" s="175"/>
      <c r="E485" s="11"/>
      <c r="F485" s="10"/>
      <c r="G485" s="9">
        <v>100</v>
      </c>
      <c r="H485" s="86">
        <v>14.285714285714</v>
      </c>
      <c r="I485" s="35">
        <v>28.571428571428999</v>
      </c>
      <c r="J485" s="27">
        <v>85.714285714286007</v>
      </c>
      <c r="K485" s="2">
        <v>7.1428571428570002</v>
      </c>
      <c r="L485" s="89">
        <v>7.1428571428570002</v>
      </c>
    </row>
    <row r="486" spans="4:12" x14ac:dyDescent="0.2">
      <c r="D486" s="175"/>
      <c r="E486" s="4" t="s">
        <v>40</v>
      </c>
      <c r="F486" s="6"/>
      <c r="G486" s="5">
        <v>25</v>
      </c>
      <c r="H486" s="7">
        <v>1</v>
      </c>
      <c r="I486" s="1">
        <v>4</v>
      </c>
      <c r="J486" s="1">
        <v>21</v>
      </c>
      <c r="K486" s="1">
        <v>2</v>
      </c>
      <c r="L486" s="8">
        <v>0</v>
      </c>
    </row>
    <row r="487" spans="4:12" x14ac:dyDescent="0.2">
      <c r="D487" s="175"/>
      <c r="E487" s="11"/>
      <c r="F487" s="10"/>
      <c r="G487" s="9">
        <v>100</v>
      </c>
      <c r="H487" s="16">
        <v>4</v>
      </c>
      <c r="I487" s="35">
        <v>16</v>
      </c>
      <c r="J487" s="46">
        <v>84</v>
      </c>
      <c r="K487" s="2">
        <v>8</v>
      </c>
      <c r="L487" s="36">
        <v>0</v>
      </c>
    </row>
    <row r="488" spans="4:12" x14ac:dyDescent="0.2">
      <c r="D488" s="175"/>
      <c r="E488" s="4" t="s">
        <v>41</v>
      </c>
      <c r="F488" s="6"/>
      <c r="G488" s="5">
        <v>55</v>
      </c>
      <c r="H488" s="7">
        <v>1</v>
      </c>
      <c r="I488" s="1">
        <v>4</v>
      </c>
      <c r="J488" s="1">
        <v>52</v>
      </c>
      <c r="K488" s="1">
        <v>1</v>
      </c>
      <c r="L488" s="8">
        <v>0</v>
      </c>
    </row>
    <row r="489" spans="4:12" x14ac:dyDescent="0.2">
      <c r="D489" s="175"/>
      <c r="E489" s="11"/>
      <c r="F489" s="10"/>
      <c r="G489" s="9">
        <v>100</v>
      </c>
      <c r="H489" s="16">
        <v>1.818181818182</v>
      </c>
      <c r="I489" s="2">
        <v>7.2727272727269998</v>
      </c>
      <c r="J489" s="2">
        <v>94.545454545455001</v>
      </c>
      <c r="K489" s="2">
        <v>1.818181818182</v>
      </c>
      <c r="L489" s="36">
        <v>0</v>
      </c>
    </row>
    <row r="490" spans="4:12" x14ac:dyDescent="0.2">
      <c r="D490" s="175"/>
      <c r="E490" s="4" t="s">
        <v>42</v>
      </c>
      <c r="F490" s="6"/>
      <c r="G490" s="5">
        <v>61</v>
      </c>
      <c r="H490" s="7">
        <v>3</v>
      </c>
      <c r="I490" s="1">
        <v>2</v>
      </c>
      <c r="J490" s="1">
        <v>59</v>
      </c>
      <c r="K490" s="1">
        <v>3</v>
      </c>
      <c r="L490" s="8">
        <v>1</v>
      </c>
    </row>
    <row r="491" spans="4:12" x14ac:dyDescent="0.2">
      <c r="D491" s="175"/>
      <c r="E491" s="11"/>
      <c r="F491" s="10"/>
      <c r="G491" s="9">
        <v>100</v>
      </c>
      <c r="H491" s="16">
        <v>4.918032786885</v>
      </c>
      <c r="I491" s="2">
        <v>3.2786885245900002</v>
      </c>
      <c r="J491" s="2">
        <v>96.721311475410005</v>
      </c>
      <c r="K491" s="2">
        <v>4.918032786885</v>
      </c>
      <c r="L491" s="13">
        <v>1.6393442622950001</v>
      </c>
    </row>
    <row r="492" spans="4:12" x14ac:dyDescent="0.2">
      <c r="D492" s="175"/>
      <c r="E492" s="4" t="s">
        <v>43</v>
      </c>
      <c r="F492" s="6"/>
      <c r="G492" s="5">
        <v>47</v>
      </c>
      <c r="H492" s="7">
        <v>1</v>
      </c>
      <c r="I492" s="1">
        <v>0</v>
      </c>
      <c r="J492" s="1">
        <v>43</v>
      </c>
      <c r="K492" s="1">
        <v>3</v>
      </c>
      <c r="L492" s="8">
        <v>0</v>
      </c>
    </row>
    <row r="493" spans="4:12" x14ac:dyDescent="0.2">
      <c r="D493" s="175"/>
      <c r="E493" s="11"/>
      <c r="F493" s="10"/>
      <c r="G493" s="9">
        <v>100</v>
      </c>
      <c r="H493" s="16">
        <v>2.1276595744679998</v>
      </c>
      <c r="I493" s="18">
        <v>0</v>
      </c>
      <c r="J493" s="2">
        <v>91.489361702127994</v>
      </c>
      <c r="K493" s="2">
        <v>6.3829787234040003</v>
      </c>
      <c r="L493" s="36">
        <v>0</v>
      </c>
    </row>
    <row r="494" spans="4:12" x14ac:dyDescent="0.2">
      <c r="D494" s="175"/>
      <c r="E494" s="4" t="s">
        <v>44</v>
      </c>
      <c r="F494" s="6"/>
      <c r="G494" s="5">
        <v>73</v>
      </c>
      <c r="H494" s="7">
        <v>1</v>
      </c>
      <c r="I494" s="1">
        <v>1</v>
      </c>
      <c r="J494" s="1">
        <v>72</v>
      </c>
      <c r="K494" s="1">
        <v>0</v>
      </c>
      <c r="L494" s="8">
        <v>0</v>
      </c>
    </row>
    <row r="495" spans="4:12" x14ac:dyDescent="0.2">
      <c r="D495" s="175"/>
      <c r="E495" s="11"/>
      <c r="F495" s="10"/>
      <c r="G495" s="9">
        <v>100</v>
      </c>
      <c r="H495" s="16">
        <v>1.369863013699</v>
      </c>
      <c r="I495" s="2">
        <v>1.369863013699</v>
      </c>
      <c r="J495" s="2">
        <v>98.630136986300997</v>
      </c>
      <c r="K495" s="18">
        <v>0</v>
      </c>
      <c r="L495" s="36">
        <v>0</v>
      </c>
    </row>
    <row r="496" spans="4:12" x14ac:dyDescent="0.2">
      <c r="D496" s="175"/>
      <c r="E496" s="4" t="s">
        <v>45</v>
      </c>
      <c r="F496" s="6"/>
      <c r="G496" s="5">
        <v>66</v>
      </c>
      <c r="H496" s="7">
        <v>4</v>
      </c>
      <c r="I496" s="1">
        <v>0</v>
      </c>
      <c r="J496" s="1">
        <v>64</v>
      </c>
      <c r="K496" s="1">
        <v>2</v>
      </c>
      <c r="L496" s="8">
        <v>1</v>
      </c>
    </row>
    <row r="497" spans="2:12" x14ac:dyDescent="0.2">
      <c r="D497" s="176"/>
      <c r="E497" s="57"/>
      <c r="F497" s="54"/>
      <c r="G497" s="67">
        <v>100</v>
      </c>
      <c r="H497" s="82">
        <v>6.0606060606060002</v>
      </c>
      <c r="I497" s="81">
        <v>0</v>
      </c>
      <c r="J497" s="48">
        <v>96.969696969696997</v>
      </c>
      <c r="K497" s="48">
        <v>3.0303030303030001</v>
      </c>
      <c r="L497" s="84">
        <v>1.5151515151520001</v>
      </c>
    </row>
    <row r="499" spans="2:12" x14ac:dyDescent="0.2">
      <c r="B499" s="43" t="str">
        <f xml:space="preserve"> HYPERLINK("#'目次'!B17", "[11]")</f>
        <v>[11]</v>
      </c>
      <c r="C499" s="31" t="s">
        <v>93</v>
      </c>
    </row>
    <row r="500" spans="2:12" x14ac:dyDescent="0.2">
      <c r="C500" s="156" t="s">
        <v>94</v>
      </c>
    </row>
    <row r="503" spans="2:12" ht="36" x14ac:dyDescent="0.2">
      <c r="D503" s="177"/>
      <c r="E503" s="178"/>
      <c r="F503" s="178"/>
      <c r="G503" s="40" t="s">
        <v>14</v>
      </c>
      <c r="H503" s="42" t="s">
        <v>83</v>
      </c>
      <c r="I503" s="15" t="s">
        <v>84</v>
      </c>
      <c r="J503" s="15" t="s">
        <v>85</v>
      </c>
      <c r="K503" s="15" t="s">
        <v>86</v>
      </c>
      <c r="L503" s="44" t="s">
        <v>17</v>
      </c>
    </row>
    <row r="504" spans="2:12" x14ac:dyDescent="0.2">
      <c r="D504" s="179"/>
      <c r="E504" s="180"/>
      <c r="F504" s="180"/>
      <c r="G504" s="39"/>
      <c r="H504" s="41"/>
      <c r="I504" s="14"/>
      <c r="J504" s="14"/>
      <c r="K504" s="14"/>
      <c r="L504" s="38"/>
    </row>
    <row r="505" spans="2:12" x14ac:dyDescent="0.2">
      <c r="D505" s="70"/>
      <c r="E505" s="72" t="s">
        <v>14</v>
      </c>
      <c r="F505" s="69"/>
      <c r="G505" s="37">
        <v>341</v>
      </c>
      <c r="H505" s="17">
        <v>13</v>
      </c>
      <c r="I505" s="17">
        <v>15</v>
      </c>
      <c r="J505" s="17">
        <v>323</v>
      </c>
      <c r="K505" s="17">
        <v>12</v>
      </c>
      <c r="L505" s="55">
        <v>3</v>
      </c>
    </row>
    <row r="506" spans="2:12" x14ac:dyDescent="0.2">
      <c r="D506" s="57"/>
      <c r="E506" s="54"/>
      <c r="F506" s="71"/>
      <c r="G506" s="9">
        <v>100</v>
      </c>
      <c r="H506" s="2">
        <v>3.812316715543</v>
      </c>
      <c r="I506" s="2">
        <v>4.3988269794720001</v>
      </c>
      <c r="J506" s="2">
        <v>94.721407624633002</v>
      </c>
      <c r="K506" s="2">
        <v>3.5190615835779999</v>
      </c>
      <c r="L506" s="13">
        <v>0.87976539589400005</v>
      </c>
    </row>
    <row r="507" spans="2:12" x14ac:dyDescent="0.2">
      <c r="D507" s="174" t="s">
        <v>52</v>
      </c>
      <c r="E507" s="20" t="s">
        <v>53</v>
      </c>
      <c r="F507" s="22"/>
      <c r="G507" s="21">
        <v>6</v>
      </c>
      <c r="H507" s="25">
        <v>0</v>
      </c>
      <c r="I507" s="3">
        <v>0</v>
      </c>
      <c r="J507" s="3">
        <v>6</v>
      </c>
      <c r="K507" s="3">
        <v>0</v>
      </c>
      <c r="L507" s="26">
        <v>0</v>
      </c>
    </row>
    <row r="508" spans="2:12" x14ac:dyDescent="0.2">
      <c r="D508" s="175"/>
      <c r="E508" s="11"/>
      <c r="F508" s="10"/>
      <c r="G508" s="9">
        <v>100</v>
      </c>
      <c r="H508" s="45">
        <v>0</v>
      </c>
      <c r="I508" s="18">
        <v>0</v>
      </c>
      <c r="J508" s="23">
        <v>100</v>
      </c>
      <c r="K508" s="18">
        <v>0</v>
      </c>
      <c r="L508" s="36">
        <v>0</v>
      </c>
    </row>
    <row r="509" spans="2:12" ht="24" x14ac:dyDescent="0.2">
      <c r="D509" s="175"/>
      <c r="E509" s="4" t="s">
        <v>54</v>
      </c>
      <c r="F509" s="6"/>
      <c r="G509" s="5">
        <v>40</v>
      </c>
      <c r="H509" s="7">
        <v>3</v>
      </c>
      <c r="I509" s="1">
        <v>0</v>
      </c>
      <c r="J509" s="1">
        <v>40</v>
      </c>
      <c r="K509" s="1">
        <v>0</v>
      </c>
      <c r="L509" s="8">
        <v>0</v>
      </c>
    </row>
    <row r="510" spans="2:12" x14ac:dyDescent="0.2">
      <c r="D510" s="175"/>
      <c r="E510" s="11"/>
      <c r="F510" s="10"/>
      <c r="G510" s="9">
        <v>100</v>
      </c>
      <c r="H510" s="16">
        <v>7.5</v>
      </c>
      <c r="I510" s="18">
        <v>0</v>
      </c>
      <c r="J510" s="23">
        <v>100</v>
      </c>
      <c r="K510" s="18">
        <v>0</v>
      </c>
      <c r="L510" s="36">
        <v>0</v>
      </c>
    </row>
    <row r="511" spans="2:12" x14ac:dyDescent="0.2">
      <c r="D511" s="175"/>
      <c r="E511" s="4" t="s">
        <v>55</v>
      </c>
      <c r="F511" s="6"/>
      <c r="G511" s="5">
        <v>13</v>
      </c>
      <c r="H511" s="7">
        <v>1</v>
      </c>
      <c r="I511" s="1">
        <v>2</v>
      </c>
      <c r="J511" s="1">
        <v>11</v>
      </c>
      <c r="K511" s="1">
        <v>0</v>
      </c>
      <c r="L511" s="8">
        <v>0</v>
      </c>
    </row>
    <row r="512" spans="2:12" x14ac:dyDescent="0.2">
      <c r="D512" s="175"/>
      <c r="E512" s="11"/>
      <c r="F512" s="10"/>
      <c r="G512" s="9">
        <v>100</v>
      </c>
      <c r="H512" s="16">
        <v>7.6923076923079998</v>
      </c>
      <c r="I512" s="35">
        <v>15.384615384615</v>
      </c>
      <c r="J512" s="46">
        <v>84.615384615384997</v>
      </c>
      <c r="K512" s="18">
        <v>0</v>
      </c>
      <c r="L512" s="36">
        <v>0</v>
      </c>
    </row>
    <row r="513" spans="4:12" x14ac:dyDescent="0.2">
      <c r="D513" s="175"/>
      <c r="E513" s="4" t="s">
        <v>56</v>
      </c>
      <c r="F513" s="6"/>
      <c r="G513" s="5">
        <v>14</v>
      </c>
      <c r="H513" s="7">
        <v>0</v>
      </c>
      <c r="I513" s="1">
        <v>0</v>
      </c>
      <c r="J513" s="1">
        <v>12</v>
      </c>
      <c r="K513" s="1">
        <v>3</v>
      </c>
      <c r="L513" s="8">
        <v>0</v>
      </c>
    </row>
    <row r="514" spans="4:12" x14ac:dyDescent="0.2">
      <c r="D514" s="175"/>
      <c r="E514" s="11"/>
      <c r="F514" s="10"/>
      <c r="G514" s="9">
        <v>100</v>
      </c>
      <c r="H514" s="45">
        <v>0</v>
      </c>
      <c r="I514" s="18">
        <v>0</v>
      </c>
      <c r="J514" s="27">
        <v>85.714285714286007</v>
      </c>
      <c r="K514" s="35">
        <v>21.428571428571001</v>
      </c>
      <c r="L514" s="36">
        <v>0</v>
      </c>
    </row>
    <row r="515" spans="4:12" x14ac:dyDescent="0.2">
      <c r="D515" s="175"/>
      <c r="E515" s="4" t="s">
        <v>57</v>
      </c>
      <c r="F515" s="6"/>
      <c r="G515" s="5">
        <v>70</v>
      </c>
      <c r="H515" s="7">
        <v>4</v>
      </c>
      <c r="I515" s="1">
        <v>4</v>
      </c>
      <c r="J515" s="1">
        <v>65</v>
      </c>
      <c r="K515" s="1">
        <v>2</v>
      </c>
      <c r="L515" s="8">
        <v>0</v>
      </c>
    </row>
    <row r="516" spans="4:12" x14ac:dyDescent="0.2">
      <c r="D516" s="175"/>
      <c r="E516" s="11"/>
      <c r="F516" s="10"/>
      <c r="G516" s="9">
        <v>100</v>
      </c>
      <c r="H516" s="16">
        <v>5.7142857142860004</v>
      </c>
      <c r="I516" s="2">
        <v>5.7142857142860004</v>
      </c>
      <c r="J516" s="2">
        <v>92.857142857143003</v>
      </c>
      <c r="K516" s="2">
        <v>2.8571428571430002</v>
      </c>
      <c r="L516" s="36">
        <v>0</v>
      </c>
    </row>
    <row r="517" spans="4:12" x14ac:dyDescent="0.2">
      <c r="D517" s="175"/>
      <c r="E517" s="4" t="s">
        <v>58</v>
      </c>
      <c r="F517" s="6"/>
      <c r="G517" s="5">
        <v>39</v>
      </c>
      <c r="H517" s="7">
        <v>0</v>
      </c>
      <c r="I517" s="1">
        <v>3</v>
      </c>
      <c r="J517" s="1">
        <v>36</v>
      </c>
      <c r="K517" s="1">
        <v>2</v>
      </c>
      <c r="L517" s="8">
        <v>0</v>
      </c>
    </row>
    <row r="518" spans="4:12" x14ac:dyDescent="0.2">
      <c r="D518" s="175"/>
      <c r="E518" s="11"/>
      <c r="F518" s="10"/>
      <c r="G518" s="9">
        <v>100</v>
      </c>
      <c r="H518" s="45">
        <v>0</v>
      </c>
      <c r="I518" s="2">
        <v>7.6923076923079998</v>
      </c>
      <c r="J518" s="2">
        <v>92.307692307691994</v>
      </c>
      <c r="K518" s="2">
        <v>5.1282051282049999</v>
      </c>
      <c r="L518" s="36">
        <v>0</v>
      </c>
    </row>
    <row r="519" spans="4:12" x14ac:dyDescent="0.2">
      <c r="D519" s="175"/>
      <c r="E519" s="4" t="s">
        <v>59</v>
      </c>
      <c r="F519" s="6"/>
      <c r="G519" s="5">
        <v>52</v>
      </c>
      <c r="H519" s="7">
        <v>2</v>
      </c>
      <c r="I519" s="1">
        <v>1</v>
      </c>
      <c r="J519" s="1">
        <v>50</v>
      </c>
      <c r="K519" s="1">
        <v>2</v>
      </c>
      <c r="L519" s="8">
        <v>0</v>
      </c>
    </row>
    <row r="520" spans="4:12" x14ac:dyDescent="0.2">
      <c r="D520" s="175"/>
      <c r="E520" s="11"/>
      <c r="F520" s="10"/>
      <c r="G520" s="9">
        <v>100</v>
      </c>
      <c r="H520" s="16">
        <v>3.8461538461539999</v>
      </c>
      <c r="I520" s="2">
        <v>1.923076923077</v>
      </c>
      <c r="J520" s="2">
        <v>96.153846153846004</v>
      </c>
      <c r="K520" s="2">
        <v>3.8461538461539999</v>
      </c>
      <c r="L520" s="36">
        <v>0</v>
      </c>
    </row>
    <row r="521" spans="4:12" x14ac:dyDescent="0.2">
      <c r="D521" s="175"/>
      <c r="E521" s="4" t="s">
        <v>60</v>
      </c>
      <c r="F521" s="6"/>
      <c r="G521" s="5">
        <v>48</v>
      </c>
      <c r="H521" s="7">
        <v>0</v>
      </c>
      <c r="I521" s="1">
        <v>1</v>
      </c>
      <c r="J521" s="1">
        <v>48</v>
      </c>
      <c r="K521" s="1">
        <v>2</v>
      </c>
      <c r="L521" s="8">
        <v>0</v>
      </c>
    </row>
    <row r="522" spans="4:12" x14ac:dyDescent="0.2">
      <c r="D522" s="175"/>
      <c r="E522" s="11"/>
      <c r="F522" s="10"/>
      <c r="G522" s="9">
        <v>100</v>
      </c>
      <c r="H522" s="45">
        <v>0</v>
      </c>
      <c r="I522" s="2">
        <v>2.083333333333</v>
      </c>
      <c r="J522" s="23">
        <v>100</v>
      </c>
      <c r="K522" s="2">
        <v>4.166666666667</v>
      </c>
      <c r="L522" s="36">
        <v>0</v>
      </c>
    </row>
    <row r="523" spans="4:12" x14ac:dyDescent="0.2">
      <c r="D523" s="175"/>
      <c r="E523" s="4" t="s">
        <v>61</v>
      </c>
      <c r="F523" s="6"/>
      <c r="G523" s="5">
        <v>18</v>
      </c>
      <c r="H523" s="7">
        <v>2</v>
      </c>
      <c r="I523" s="1">
        <v>3</v>
      </c>
      <c r="J523" s="1">
        <v>17</v>
      </c>
      <c r="K523" s="1">
        <v>1</v>
      </c>
      <c r="L523" s="8">
        <v>1</v>
      </c>
    </row>
    <row r="524" spans="4:12" x14ac:dyDescent="0.2">
      <c r="D524" s="175"/>
      <c r="E524" s="11"/>
      <c r="F524" s="10"/>
      <c r="G524" s="9">
        <v>100</v>
      </c>
      <c r="H524" s="64">
        <v>11.111111111111001</v>
      </c>
      <c r="I524" s="35">
        <v>16.666666666666998</v>
      </c>
      <c r="J524" s="2">
        <v>94.444444444444002</v>
      </c>
      <c r="K524" s="2">
        <v>5.5555555555560003</v>
      </c>
      <c r="L524" s="13">
        <v>5.5555555555560003</v>
      </c>
    </row>
    <row r="525" spans="4:12" x14ac:dyDescent="0.2">
      <c r="D525" s="175"/>
      <c r="E525" s="4" t="s">
        <v>62</v>
      </c>
      <c r="F525" s="6"/>
      <c r="G525" s="5">
        <v>40</v>
      </c>
      <c r="H525" s="7">
        <v>1</v>
      </c>
      <c r="I525" s="1">
        <v>1</v>
      </c>
      <c r="J525" s="1">
        <v>38</v>
      </c>
      <c r="K525" s="1">
        <v>0</v>
      </c>
      <c r="L525" s="8">
        <v>1</v>
      </c>
    </row>
    <row r="526" spans="4:12" x14ac:dyDescent="0.2">
      <c r="D526" s="175"/>
      <c r="E526" s="11"/>
      <c r="F526" s="10"/>
      <c r="G526" s="9">
        <v>100</v>
      </c>
      <c r="H526" s="16">
        <v>2.5</v>
      </c>
      <c r="I526" s="2">
        <v>2.5</v>
      </c>
      <c r="J526" s="2">
        <v>95</v>
      </c>
      <c r="K526" s="18">
        <v>0</v>
      </c>
      <c r="L526" s="13">
        <v>2.5</v>
      </c>
    </row>
    <row r="527" spans="4:12" x14ac:dyDescent="0.2">
      <c r="D527" s="174" t="s">
        <v>63</v>
      </c>
      <c r="E527" s="20" t="s">
        <v>64</v>
      </c>
      <c r="F527" s="22"/>
      <c r="G527" s="21">
        <v>64</v>
      </c>
      <c r="H527" s="25">
        <v>2</v>
      </c>
      <c r="I527" s="3">
        <v>3</v>
      </c>
      <c r="J527" s="3">
        <v>59</v>
      </c>
      <c r="K527" s="3">
        <v>4</v>
      </c>
      <c r="L527" s="26">
        <v>1</v>
      </c>
    </row>
    <row r="528" spans="4:12" x14ac:dyDescent="0.2">
      <c r="D528" s="175"/>
      <c r="E528" s="11"/>
      <c r="F528" s="10"/>
      <c r="G528" s="9">
        <v>100</v>
      </c>
      <c r="H528" s="16">
        <v>3.125</v>
      </c>
      <c r="I528" s="2">
        <v>4.6875</v>
      </c>
      <c r="J528" s="2">
        <v>92.1875</v>
      </c>
      <c r="K528" s="2">
        <v>6.25</v>
      </c>
      <c r="L528" s="13">
        <v>1.5625</v>
      </c>
    </row>
    <row r="529" spans="4:12" x14ac:dyDescent="0.2">
      <c r="D529" s="175"/>
      <c r="E529" s="4" t="s">
        <v>65</v>
      </c>
      <c r="F529" s="6"/>
      <c r="G529" s="5">
        <v>48</v>
      </c>
      <c r="H529" s="7">
        <v>2</v>
      </c>
      <c r="I529" s="1">
        <v>2</v>
      </c>
      <c r="J529" s="1">
        <v>46</v>
      </c>
      <c r="K529" s="1">
        <v>1</v>
      </c>
      <c r="L529" s="8">
        <v>0</v>
      </c>
    </row>
    <row r="530" spans="4:12" x14ac:dyDescent="0.2">
      <c r="D530" s="175"/>
      <c r="E530" s="11"/>
      <c r="F530" s="10"/>
      <c r="G530" s="9">
        <v>100</v>
      </c>
      <c r="H530" s="16">
        <v>4.166666666667</v>
      </c>
      <c r="I530" s="2">
        <v>4.166666666667</v>
      </c>
      <c r="J530" s="2">
        <v>95.833333333333002</v>
      </c>
      <c r="K530" s="2">
        <v>2.083333333333</v>
      </c>
      <c r="L530" s="36">
        <v>0</v>
      </c>
    </row>
    <row r="531" spans="4:12" x14ac:dyDescent="0.2">
      <c r="D531" s="175"/>
      <c r="E531" s="4" t="s">
        <v>66</v>
      </c>
      <c r="F531" s="6"/>
      <c r="G531" s="5">
        <v>57</v>
      </c>
      <c r="H531" s="7">
        <v>3</v>
      </c>
      <c r="I531" s="1">
        <v>2</v>
      </c>
      <c r="J531" s="1">
        <v>54</v>
      </c>
      <c r="K531" s="1">
        <v>1</v>
      </c>
      <c r="L531" s="8">
        <v>1</v>
      </c>
    </row>
    <row r="532" spans="4:12" x14ac:dyDescent="0.2">
      <c r="D532" s="175"/>
      <c r="E532" s="11"/>
      <c r="F532" s="10"/>
      <c r="G532" s="9">
        <v>100</v>
      </c>
      <c r="H532" s="16">
        <v>5.2631578947369997</v>
      </c>
      <c r="I532" s="2">
        <v>3.508771929825</v>
      </c>
      <c r="J532" s="2">
        <v>94.736842105262994</v>
      </c>
      <c r="K532" s="2">
        <v>1.7543859649119999</v>
      </c>
      <c r="L532" s="13">
        <v>1.7543859649119999</v>
      </c>
    </row>
    <row r="533" spans="4:12" x14ac:dyDescent="0.2">
      <c r="D533" s="175"/>
      <c r="E533" s="4" t="s">
        <v>67</v>
      </c>
      <c r="F533" s="6"/>
      <c r="G533" s="5">
        <v>34</v>
      </c>
      <c r="H533" s="7">
        <v>1</v>
      </c>
      <c r="I533" s="1">
        <v>0</v>
      </c>
      <c r="J533" s="1">
        <v>33</v>
      </c>
      <c r="K533" s="1">
        <v>1</v>
      </c>
      <c r="L533" s="8">
        <v>0</v>
      </c>
    </row>
    <row r="534" spans="4:12" x14ac:dyDescent="0.2">
      <c r="D534" s="175"/>
      <c r="E534" s="11"/>
      <c r="F534" s="10"/>
      <c r="G534" s="9">
        <v>100</v>
      </c>
      <c r="H534" s="16">
        <v>2.9411764705880001</v>
      </c>
      <c r="I534" s="18">
        <v>0</v>
      </c>
      <c r="J534" s="2">
        <v>97.058823529411995</v>
      </c>
      <c r="K534" s="2">
        <v>2.9411764705880001</v>
      </c>
      <c r="L534" s="36">
        <v>0</v>
      </c>
    </row>
    <row r="535" spans="4:12" x14ac:dyDescent="0.2">
      <c r="D535" s="175"/>
      <c r="E535" s="4" t="s">
        <v>68</v>
      </c>
      <c r="F535" s="6"/>
      <c r="G535" s="5">
        <v>37</v>
      </c>
      <c r="H535" s="7">
        <v>0</v>
      </c>
      <c r="I535" s="1">
        <v>0</v>
      </c>
      <c r="J535" s="1">
        <v>37</v>
      </c>
      <c r="K535" s="1">
        <v>0</v>
      </c>
      <c r="L535" s="8">
        <v>0</v>
      </c>
    </row>
    <row r="536" spans="4:12" x14ac:dyDescent="0.2">
      <c r="D536" s="175"/>
      <c r="E536" s="11"/>
      <c r="F536" s="10"/>
      <c r="G536" s="9">
        <v>100</v>
      </c>
      <c r="H536" s="45">
        <v>0</v>
      </c>
      <c r="I536" s="18">
        <v>0</v>
      </c>
      <c r="J536" s="23">
        <v>100</v>
      </c>
      <c r="K536" s="18">
        <v>0</v>
      </c>
      <c r="L536" s="36">
        <v>0</v>
      </c>
    </row>
    <row r="537" spans="4:12" x14ac:dyDescent="0.2">
      <c r="D537" s="175"/>
      <c r="E537" s="4" t="s">
        <v>69</v>
      </c>
      <c r="F537" s="6"/>
      <c r="G537" s="5">
        <v>21</v>
      </c>
      <c r="H537" s="7">
        <v>0</v>
      </c>
      <c r="I537" s="1">
        <v>1</v>
      </c>
      <c r="J537" s="1">
        <v>20</v>
      </c>
      <c r="K537" s="1">
        <v>0</v>
      </c>
      <c r="L537" s="8">
        <v>0</v>
      </c>
    </row>
    <row r="538" spans="4:12" x14ac:dyDescent="0.2">
      <c r="D538" s="175"/>
      <c r="E538" s="11"/>
      <c r="F538" s="10"/>
      <c r="G538" s="9">
        <v>100</v>
      </c>
      <c r="H538" s="45">
        <v>0</v>
      </c>
      <c r="I538" s="2">
        <v>4.7619047619049999</v>
      </c>
      <c r="J538" s="2">
        <v>95.238095238094999</v>
      </c>
      <c r="K538" s="18">
        <v>0</v>
      </c>
      <c r="L538" s="36">
        <v>0</v>
      </c>
    </row>
    <row r="539" spans="4:12" x14ac:dyDescent="0.2">
      <c r="D539" s="175"/>
      <c r="E539" s="4" t="s">
        <v>70</v>
      </c>
      <c r="F539" s="6"/>
      <c r="G539" s="5">
        <v>32</v>
      </c>
      <c r="H539" s="7">
        <v>3</v>
      </c>
      <c r="I539" s="1">
        <v>4</v>
      </c>
      <c r="J539" s="1">
        <v>31</v>
      </c>
      <c r="K539" s="1">
        <v>1</v>
      </c>
      <c r="L539" s="8">
        <v>0</v>
      </c>
    </row>
    <row r="540" spans="4:12" x14ac:dyDescent="0.2">
      <c r="D540" s="175"/>
      <c r="E540" s="11"/>
      <c r="F540" s="10"/>
      <c r="G540" s="9">
        <v>100</v>
      </c>
      <c r="H540" s="64">
        <v>9.375</v>
      </c>
      <c r="I540" s="23">
        <v>12.5</v>
      </c>
      <c r="J540" s="2">
        <v>96.875</v>
      </c>
      <c r="K540" s="2">
        <v>3.125</v>
      </c>
      <c r="L540" s="36">
        <v>0</v>
      </c>
    </row>
    <row r="541" spans="4:12" x14ac:dyDescent="0.2">
      <c r="D541" s="175"/>
      <c r="E541" s="4" t="s">
        <v>71</v>
      </c>
      <c r="F541" s="6"/>
      <c r="G541" s="5">
        <v>22</v>
      </c>
      <c r="H541" s="7">
        <v>0</v>
      </c>
      <c r="I541" s="1">
        <v>0</v>
      </c>
      <c r="J541" s="1">
        <v>19</v>
      </c>
      <c r="K541" s="1">
        <v>3</v>
      </c>
      <c r="L541" s="8">
        <v>0</v>
      </c>
    </row>
    <row r="542" spans="4:12" x14ac:dyDescent="0.2">
      <c r="D542" s="175"/>
      <c r="E542" s="11"/>
      <c r="F542" s="10"/>
      <c r="G542" s="9">
        <v>100</v>
      </c>
      <c r="H542" s="45">
        <v>0</v>
      </c>
      <c r="I542" s="18">
        <v>0</v>
      </c>
      <c r="J542" s="27">
        <v>86.363636363636004</v>
      </c>
      <c r="K542" s="35">
        <v>13.636363636364001</v>
      </c>
      <c r="L542" s="36">
        <v>0</v>
      </c>
    </row>
    <row r="543" spans="4:12" x14ac:dyDescent="0.2">
      <c r="D543" s="175"/>
      <c r="E543" s="4" t="s">
        <v>72</v>
      </c>
      <c r="F543" s="6"/>
      <c r="G543" s="5">
        <v>23</v>
      </c>
      <c r="H543" s="7">
        <v>2</v>
      </c>
      <c r="I543" s="1">
        <v>2</v>
      </c>
      <c r="J543" s="1">
        <v>22</v>
      </c>
      <c r="K543" s="1">
        <v>1</v>
      </c>
      <c r="L543" s="8">
        <v>0</v>
      </c>
    </row>
    <row r="544" spans="4:12" x14ac:dyDescent="0.2">
      <c r="D544" s="176"/>
      <c r="E544" s="57"/>
      <c r="F544" s="54"/>
      <c r="G544" s="67">
        <v>100</v>
      </c>
      <c r="H544" s="82">
        <v>8.6956521739130004</v>
      </c>
      <c r="I544" s="48">
        <v>8.6956521739130004</v>
      </c>
      <c r="J544" s="48">
        <v>95.652173913043001</v>
      </c>
      <c r="K544" s="48">
        <v>4.3478260869570002</v>
      </c>
      <c r="L544" s="124">
        <v>0</v>
      </c>
    </row>
    <row r="546" spans="2:12" x14ac:dyDescent="0.2">
      <c r="B546" s="43" t="str">
        <f xml:space="preserve"> HYPERLINK("#'目次'!B18", "[12]")</f>
        <v>[12]</v>
      </c>
      <c r="C546" s="31" t="s">
        <v>93</v>
      </c>
    </row>
    <row r="547" spans="2:12" x14ac:dyDescent="0.2">
      <c r="C547" s="156" t="s">
        <v>94</v>
      </c>
    </row>
    <row r="549" spans="2:12" x14ac:dyDescent="0.2">
      <c r="C549" s="31" t="s">
        <v>75</v>
      </c>
    </row>
    <row r="550" spans="2:12" ht="36" x14ac:dyDescent="0.2">
      <c r="D550" s="177"/>
      <c r="E550" s="178"/>
      <c r="F550" s="178"/>
      <c r="G550" s="40" t="s">
        <v>14</v>
      </c>
      <c r="H550" s="42" t="s">
        <v>83</v>
      </c>
      <c r="I550" s="15" t="s">
        <v>84</v>
      </c>
      <c r="J550" s="15" t="s">
        <v>85</v>
      </c>
      <c r="K550" s="15" t="s">
        <v>86</v>
      </c>
      <c r="L550" s="44" t="s">
        <v>17</v>
      </c>
    </row>
    <row r="551" spans="2:12" x14ac:dyDescent="0.2">
      <c r="D551" s="179"/>
      <c r="E551" s="180"/>
      <c r="F551" s="180"/>
      <c r="G551" s="39"/>
      <c r="H551" s="41"/>
      <c r="I551" s="14"/>
      <c r="J551" s="14"/>
      <c r="K551" s="14"/>
      <c r="L551" s="38"/>
    </row>
    <row r="552" spans="2:12" x14ac:dyDescent="0.2">
      <c r="D552" s="70"/>
      <c r="E552" s="72" t="s">
        <v>14</v>
      </c>
      <c r="F552" s="69"/>
      <c r="G552" s="37">
        <v>341</v>
      </c>
      <c r="H552" s="17">
        <v>13</v>
      </c>
      <c r="I552" s="17">
        <v>15</v>
      </c>
      <c r="J552" s="17">
        <v>323</v>
      </c>
      <c r="K552" s="17">
        <v>12</v>
      </c>
      <c r="L552" s="55">
        <v>3</v>
      </c>
    </row>
    <row r="553" spans="2:12" x14ac:dyDescent="0.2">
      <c r="D553" s="57"/>
      <c r="E553" s="54"/>
      <c r="F553" s="71"/>
      <c r="G553" s="9">
        <v>100</v>
      </c>
      <c r="H553" s="2">
        <v>3.812316715543</v>
      </c>
      <c r="I553" s="2">
        <v>4.3988269794720001</v>
      </c>
      <c r="J553" s="2">
        <v>94.721407624633002</v>
      </c>
      <c r="K553" s="2">
        <v>3.5190615835779999</v>
      </c>
      <c r="L553" s="13">
        <v>0.87976539589400005</v>
      </c>
    </row>
    <row r="554" spans="2:12" x14ac:dyDescent="0.2">
      <c r="D554" s="174" t="s">
        <v>36</v>
      </c>
      <c r="E554" s="20" t="s">
        <v>76</v>
      </c>
      <c r="F554" s="22"/>
      <c r="G554" s="21">
        <v>197</v>
      </c>
      <c r="H554" s="25">
        <v>10</v>
      </c>
      <c r="I554" s="3">
        <v>10</v>
      </c>
      <c r="J554" s="3">
        <v>190</v>
      </c>
      <c r="K554" s="3">
        <v>4</v>
      </c>
      <c r="L554" s="26">
        <v>2</v>
      </c>
    </row>
    <row r="555" spans="2:12" x14ac:dyDescent="0.2">
      <c r="D555" s="175"/>
      <c r="E555" s="11"/>
      <c r="F555" s="10"/>
      <c r="G555" s="9">
        <v>100</v>
      </c>
      <c r="H555" s="16">
        <v>5.0761421319800002</v>
      </c>
      <c r="I555" s="2">
        <v>5.0761421319800002</v>
      </c>
      <c r="J555" s="2">
        <v>96.446700507613997</v>
      </c>
      <c r="K555" s="2">
        <v>2.0304568527920002</v>
      </c>
      <c r="L555" s="13">
        <v>1.0152284263960001</v>
      </c>
    </row>
    <row r="556" spans="2:12" x14ac:dyDescent="0.2">
      <c r="D556" s="175"/>
      <c r="E556" s="4" t="s">
        <v>39</v>
      </c>
      <c r="F556" s="6"/>
      <c r="G556" s="5">
        <v>8</v>
      </c>
      <c r="H556" s="7">
        <v>2</v>
      </c>
      <c r="I556" s="1">
        <v>4</v>
      </c>
      <c r="J556" s="1">
        <v>7</v>
      </c>
      <c r="K556" s="1">
        <v>1</v>
      </c>
      <c r="L556" s="8">
        <v>0</v>
      </c>
    </row>
    <row r="557" spans="2:12" x14ac:dyDescent="0.2">
      <c r="D557" s="175"/>
      <c r="E557" s="11"/>
      <c r="F557" s="10"/>
      <c r="G557" s="9">
        <v>100</v>
      </c>
      <c r="H557" s="86">
        <v>25</v>
      </c>
      <c r="I557" s="35">
        <v>50</v>
      </c>
      <c r="J557" s="27">
        <v>87.5</v>
      </c>
      <c r="K557" s="23">
        <v>12.5</v>
      </c>
      <c r="L557" s="36">
        <v>0</v>
      </c>
    </row>
    <row r="558" spans="2:12" x14ac:dyDescent="0.2">
      <c r="D558" s="175"/>
      <c r="E558" s="4" t="s">
        <v>40</v>
      </c>
      <c r="F558" s="6"/>
      <c r="G558" s="5">
        <v>15</v>
      </c>
      <c r="H558" s="7">
        <v>1</v>
      </c>
      <c r="I558" s="1">
        <v>2</v>
      </c>
      <c r="J558" s="1">
        <v>15</v>
      </c>
      <c r="K558" s="1">
        <v>0</v>
      </c>
      <c r="L558" s="8">
        <v>0</v>
      </c>
    </row>
    <row r="559" spans="2:12" x14ac:dyDescent="0.2">
      <c r="D559" s="175"/>
      <c r="E559" s="11"/>
      <c r="F559" s="10"/>
      <c r="G559" s="9">
        <v>100</v>
      </c>
      <c r="H559" s="16">
        <v>6.666666666667</v>
      </c>
      <c r="I559" s="23">
        <v>13.333333333333</v>
      </c>
      <c r="J559" s="23">
        <v>100</v>
      </c>
      <c r="K559" s="18">
        <v>0</v>
      </c>
      <c r="L559" s="36">
        <v>0</v>
      </c>
    </row>
    <row r="560" spans="2:12" x14ac:dyDescent="0.2">
      <c r="D560" s="175"/>
      <c r="E560" s="4" t="s">
        <v>41</v>
      </c>
      <c r="F560" s="6"/>
      <c r="G560" s="5">
        <v>28</v>
      </c>
      <c r="H560" s="7">
        <v>0</v>
      </c>
      <c r="I560" s="1">
        <v>2</v>
      </c>
      <c r="J560" s="1">
        <v>28</v>
      </c>
      <c r="K560" s="1">
        <v>0</v>
      </c>
      <c r="L560" s="8">
        <v>0</v>
      </c>
    </row>
    <row r="561" spans="4:12" x14ac:dyDescent="0.2">
      <c r="D561" s="175"/>
      <c r="E561" s="11"/>
      <c r="F561" s="10"/>
      <c r="G561" s="9">
        <v>100</v>
      </c>
      <c r="H561" s="45">
        <v>0</v>
      </c>
      <c r="I561" s="2">
        <v>7.1428571428570002</v>
      </c>
      <c r="J561" s="23">
        <v>100</v>
      </c>
      <c r="K561" s="18">
        <v>0</v>
      </c>
      <c r="L561" s="36">
        <v>0</v>
      </c>
    </row>
    <row r="562" spans="4:12" x14ac:dyDescent="0.2">
      <c r="D562" s="175"/>
      <c r="E562" s="4" t="s">
        <v>42</v>
      </c>
      <c r="F562" s="6"/>
      <c r="G562" s="5">
        <v>40</v>
      </c>
      <c r="H562" s="7">
        <v>2</v>
      </c>
      <c r="I562" s="1">
        <v>2</v>
      </c>
      <c r="J562" s="1">
        <v>39</v>
      </c>
      <c r="K562" s="1">
        <v>1</v>
      </c>
      <c r="L562" s="8">
        <v>1</v>
      </c>
    </row>
    <row r="563" spans="4:12" x14ac:dyDescent="0.2">
      <c r="D563" s="175"/>
      <c r="E563" s="11"/>
      <c r="F563" s="10"/>
      <c r="G563" s="9">
        <v>100</v>
      </c>
      <c r="H563" s="16">
        <v>5</v>
      </c>
      <c r="I563" s="2">
        <v>5</v>
      </c>
      <c r="J563" s="2">
        <v>97.5</v>
      </c>
      <c r="K563" s="2">
        <v>2.5</v>
      </c>
      <c r="L563" s="13">
        <v>2.5</v>
      </c>
    </row>
    <row r="564" spans="4:12" x14ac:dyDescent="0.2">
      <c r="D564" s="175"/>
      <c r="E564" s="4" t="s">
        <v>43</v>
      </c>
      <c r="F564" s="6"/>
      <c r="G564" s="5">
        <v>26</v>
      </c>
      <c r="H564" s="7">
        <v>1</v>
      </c>
      <c r="I564" s="1">
        <v>0</v>
      </c>
      <c r="J564" s="1">
        <v>23</v>
      </c>
      <c r="K564" s="1">
        <v>2</v>
      </c>
      <c r="L564" s="8">
        <v>0</v>
      </c>
    </row>
    <row r="565" spans="4:12" x14ac:dyDescent="0.2">
      <c r="D565" s="175"/>
      <c r="E565" s="11"/>
      <c r="F565" s="10"/>
      <c r="G565" s="9">
        <v>100</v>
      </c>
      <c r="H565" s="16">
        <v>3.8461538461539999</v>
      </c>
      <c r="I565" s="18">
        <v>0</v>
      </c>
      <c r="J565" s="27">
        <v>88.461538461537998</v>
      </c>
      <c r="K565" s="2">
        <v>7.6923076923079998</v>
      </c>
      <c r="L565" s="36">
        <v>0</v>
      </c>
    </row>
    <row r="566" spans="4:12" x14ac:dyDescent="0.2">
      <c r="D566" s="175"/>
      <c r="E566" s="4" t="s">
        <v>44</v>
      </c>
      <c r="F566" s="6"/>
      <c r="G566" s="5">
        <v>43</v>
      </c>
      <c r="H566" s="7">
        <v>1</v>
      </c>
      <c r="I566" s="1">
        <v>0</v>
      </c>
      <c r="J566" s="1">
        <v>42</v>
      </c>
      <c r="K566" s="1">
        <v>0</v>
      </c>
      <c r="L566" s="8">
        <v>0</v>
      </c>
    </row>
    <row r="567" spans="4:12" x14ac:dyDescent="0.2">
      <c r="D567" s="175"/>
      <c r="E567" s="11"/>
      <c r="F567" s="10"/>
      <c r="G567" s="9">
        <v>100</v>
      </c>
      <c r="H567" s="16">
        <v>2.3255813953489999</v>
      </c>
      <c r="I567" s="18">
        <v>0</v>
      </c>
      <c r="J567" s="2">
        <v>97.674418604650995</v>
      </c>
      <c r="K567" s="18">
        <v>0</v>
      </c>
      <c r="L567" s="36">
        <v>0</v>
      </c>
    </row>
    <row r="568" spans="4:12" x14ac:dyDescent="0.2">
      <c r="D568" s="175"/>
      <c r="E568" s="4" t="s">
        <v>45</v>
      </c>
      <c r="F568" s="6"/>
      <c r="G568" s="5">
        <v>37</v>
      </c>
      <c r="H568" s="7">
        <v>3</v>
      </c>
      <c r="I568" s="1">
        <v>0</v>
      </c>
      <c r="J568" s="1">
        <v>36</v>
      </c>
      <c r="K568" s="1">
        <v>0</v>
      </c>
      <c r="L568" s="8">
        <v>1</v>
      </c>
    </row>
    <row r="569" spans="4:12" x14ac:dyDescent="0.2">
      <c r="D569" s="175"/>
      <c r="E569" s="11"/>
      <c r="F569" s="10"/>
      <c r="G569" s="9">
        <v>100</v>
      </c>
      <c r="H569" s="16">
        <v>8.1081081081080004</v>
      </c>
      <c r="I569" s="18">
        <v>0</v>
      </c>
      <c r="J569" s="2">
        <v>97.297297297297007</v>
      </c>
      <c r="K569" s="18">
        <v>0</v>
      </c>
      <c r="L569" s="13">
        <v>2.7027027027030002</v>
      </c>
    </row>
    <row r="570" spans="4:12" x14ac:dyDescent="0.2">
      <c r="D570" s="174" t="s">
        <v>37</v>
      </c>
      <c r="E570" s="20" t="s">
        <v>77</v>
      </c>
      <c r="F570" s="22"/>
      <c r="G570" s="21">
        <v>144</v>
      </c>
      <c r="H570" s="25">
        <v>3</v>
      </c>
      <c r="I570" s="3">
        <v>5</v>
      </c>
      <c r="J570" s="3">
        <v>133</v>
      </c>
      <c r="K570" s="3">
        <v>8</v>
      </c>
      <c r="L570" s="26">
        <v>1</v>
      </c>
    </row>
    <row r="571" spans="4:12" x14ac:dyDescent="0.2">
      <c r="D571" s="175"/>
      <c r="E571" s="11"/>
      <c r="F571" s="10"/>
      <c r="G571" s="9">
        <v>100</v>
      </c>
      <c r="H571" s="16">
        <v>2.083333333333</v>
      </c>
      <c r="I571" s="2">
        <v>3.4722222222219998</v>
      </c>
      <c r="J571" s="2">
        <v>92.361111111111001</v>
      </c>
      <c r="K571" s="2">
        <v>5.5555555555560003</v>
      </c>
      <c r="L571" s="13">
        <v>0.694444444444</v>
      </c>
    </row>
    <row r="572" spans="4:12" x14ac:dyDescent="0.2">
      <c r="D572" s="175"/>
      <c r="E572" s="4" t="s">
        <v>39</v>
      </c>
      <c r="F572" s="6"/>
      <c r="G572" s="5">
        <v>6</v>
      </c>
      <c r="H572" s="7">
        <v>0</v>
      </c>
      <c r="I572" s="1">
        <v>0</v>
      </c>
      <c r="J572" s="1">
        <v>5</v>
      </c>
      <c r="K572" s="1">
        <v>0</v>
      </c>
      <c r="L572" s="8">
        <v>1</v>
      </c>
    </row>
    <row r="573" spans="4:12" x14ac:dyDescent="0.2">
      <c r="D573" s="175"/>
      <c r="E573" s="11"/>
      <c r="F573" s="10"/>
      <c r="G573" s="9">
        <v>100</v>
      </c>
      <c r="H573" s="45">
        <v>0</v>
      </c>
      <c r="I573" s="18">
        <v>0</v>
      </c>
      <c r="J573" s="46">
        <v>83.333333333333002</v>
      </c>
      <c r="K573" s="18">
        <v>0</v>
      </c>
      <c r="L573" s="104">
        <v>16.666666666666998</v>
      </c>
    </row>
    <row r="574" spans="4:12" x14ac:dyDescent="0.2">
      <c r="D574" s="175"/>
      <c r="E574" s="4" t="s">
        <v>40</v>
      </c>
      <c r="F574" s="6"/>
      <c r="G574" s="5">
        <v>10</v>
      </c>
      <c r="H574" s="7">
        <v>0</v>
      </c>
      <c r="I574" s="1">
        <v>2</v>
      </c>
      <c r="J574" s="1">
        <v>6</v>
      </c>
      <c r="K574" s="1">
        <v>2</v>
      </c>
      <c r="L574" s="8">
        <v>0</v>
      </c>
    </row>
    <row r="575" spans="4:12" x14ac:dyDescent="0.2">
      <c r="D575" s="175"/>
      <c r="E575" s="11"/>
      <c r="F575" s="10"/>
      <c r="G575" s="9">
        <v>100</v>
      </c>
      <c r="H575" s="45">
        <v>0</v>
      </c>
      <c r="I575" s="35">
        <v>20</v>
      </c>
      <c r="J575" s="46">
        <v>60</v>
      </c>
      <c r="K575" s="35">
        <v>20</v>
      </c>
      <c r="L575" s="36">
        <v>0</v>
      </c>
    </row>
    <row r="576" spans="4:12" x14ac:dyDescent="0.2">
      <c r="D576" s="175"/>
      <c r="E576" s="4" t="s">
        <v>41</v>
      </c>
      <c r="F576" s="6"/>
      <c r="G576" s="5">
        <v>27</v>
      </c>
      <c r="H576" s="7">
        <v>1</v>
      </c>
      <c r="I576" s="1">
        <v>2</v>
      </c>
      <c r="J576" s="1">
        <v>24</v>
      </c>
      <c r="K576" s="1">
        <v>1</v>
      </c>
      <c r="L576" s="8">
        <v>0</v>
      </c>
    </row>
    <row r="577" spans="2:12" x14ac:dyDescent="0.2">
      <c r="D577" s="175"/>
      <c r="E577" s="11"/>
      <c r="F577" s="10"/>
      <c r="G577" s="9">
        <v>100</v>
      </c>
      <c r="H577" s="16">
        <v>3.7037037037039999</v>
      </c>
      <c r="I577" s="2">
        <v>7.4074074074069998</v>
      </c>
      <c r="J577" s="27">
        <v>88.888888888888999</v>
      </c>
      <c r="K577" s="2">
        <v>3.7037037037039999</v>
      </c>
      <c r="L577" s="36">
        <v>0</v>
      </c>
    </row>
    <row r="578" spans="2:12" x14ac:dyDescent="0.2">
      <c r="D578" s="175"/>
      <c r="E578" s="4" t="s">
        <v>42</v>
      </c>
      <c r="F578" s="6"/>
      <c r="G578" s="5">
        <v>21</v>
      </c>
      <c r="H578" s="7">
        <v>1</v>
      </c>
      <c r="I578" s="1">
        <v>0</v>
      </c>
      <c r="J578" s="1">
        <v>20</v>
      </c>
      <c r="K578" s="1">
        <v>2</v>
      </c>
      <c r="L578" s="8">
        <v>0</v>
      </c>
    </row>
    <row r="579" spans="2:12" x14ac:dyDescent="0.2">
      <c r="D579" s="175"/>
      <c r="E579" s="11"/>
      <c r="F579" s="10"/>
      <c r="G579" s="9">
        <v>100</v>
      </c>
      <c r="H579" s="16">
        <v>4.7619047619049999</v>
      </c>
      <c r="I579" s="18">
        <v>0</v>
      </c>
      <c r="J579" s="2">
        <v>95.238095238094999</v>
      </c>
      <c r="K579" s="23">
        <v>9.5238095238099998</v>
      </c>
      <c r="L579" s="36">
        <v>0</v>
      </c>
    </row>
    <row r="580" spans="2:12" x14ac:dyDescent="0.2">
      <c r="D580" s="175"/>
      <c r="E580" s="4" t="s">
        <v>43</v>
      </c>
      <c r="F580" s="6"/>
      <c r="G580" s="5">
        <v>21</v>
      </c>
      <c r="H580" s="7">
        <v>0</v>
      </c>
      <c r="I580" s="1">
        <v>0</v>
      </c>
      <c r="J580" s="1">
        <v>20</v>
      </c>
      <c r="K580" s="1">
        <v>1</v>
      </c>
      <c r="L580" s="8">
        <v>0</v>
      </c>
    </row>
    <row r="581" spans="2:12" x14ac:dyDescent="0.2">
      <c r="D581" s="175"/>
      <c r="E581" s="11"/>
      <c r="F581" s="10"/>
      <c r="G581" s="9">
        <v>100</v>
      </c>
      <c r="H581" s="45">
        <v>0</v>
      </c>
      <c r="I581" s="18">
        <v>0</v>
      </c>
      <c r="J581" s="2">
        <v>95.238095238094999</v>
      </c>
      <c r="K581" s="2">
        <v>4.7619047619049999</v>
      </c>
      <c r="L581" s="36">
        <v>0</v>
      </c>
    </row>
    <row r="582" spans="2:12" x14ac:dyDescent="0.2">
      <c r="D582" s="175"/>
      <c r="E582" s="4" t="s">
        <v>44</v>
      </c>
      <c r="F582" s="6"/>
      <c r="G582" s="5">
        <v>30</v>
      </c>
      <c r="H582" s="7">
        <v>0</v>
      </c>
      <c r="I582" s="1">
        <v>1</v>
      </c>
      <c r="J582" s="1">
        <v>30</v>
      </c>
      <c r="K582" s="1">
        <v>0</v>
      </c>
      <c r="L582" s="8">
        <v>0</v>
      </c>
    </row>
    <row r="583" spans="2:12" x14ac:dyDescent="0.2">
      <c r="D583" s="175"/>
      <c r="E583" s="11"/>
      <c r="F583" s="10"/>
      <c r="G583" s="9">
        <v>100</v>
      </c>
      <c r="H583" s="45">
        <v>0</v>
      </c>
      <c r="I583" s="2">
        <v>3.333333333333</v>
      </c>
      <c r="J583" s="23">
        <v>100</v>
      </c>
      <c r="K583" s="18">
        <v>0</v>
      </c>
      <c r="L583" s="36">
        <v>0</v>
      </c>
    </row>
    <row r="584" spans="2:12" x14ac:dyDescent="0.2">
      <c r="D584" s="175"/>
      <c r="E584" s="4" t="s">
        <v>45</v>
      </c>
      <c r="F584" s="6"/>
      <c r="G584" s="5">
        <v>29</v>
      </c>
      <c r="H584" s="7">
        <v>1</v>
      </c>
      <c r="I584" s="1">
        <v>0</v>
      </c>
      <c r="J584" s="1">
        <v>28</v>
      </c>
      <c r="K584" s="1">
        <v>2</v>
      </c>
      <c r="L584" s="8">
        <v>0</v>
      </c>
    </row>
    <row r="585" spans="2:12" x14ac:dyDescent="0.2">
      <c r="D585" s="176"/>
      <c r="E585" s="57"/>
      <c r="F585" s="54"/>
      <c r="G585" s="67">
        <v>100</v>
      </c>
      <c r="H585" s="82">
        <v>3.4482758620689999</v>
      </c>
      <c r="I585" s="81">
        <v>0</v>
      </c>
      <c r="J585" s="48">
        <v>96.551724137931004</v>
      </c>
      <c r="K585" s="48">
        <v>6.8965517241379999</v>
      </c>
      <c r="L585" s="124">
        <v>0</v>
      </c>
    </row>
    <row r="587" spans="2:12" x14ac:dyDescent="0.2">
      <c r="B587" s="43" t="str">
        <f xml:space="preserve"> HYPERLINK("#'目次'!B19", "[13]")</f>
        <v>[13]</v>
      </c>
      <c r="C587" s="31" t="s">
        <v>98</v>
      </c>
    </row>
    <row r="591" spans="2:12" ht="48" x14ac:dyDescent="0.2">
      <c r="D591" s="177"/>
      <c r="E591" s="178"/>
      <c r="F591" s="178"/>
      <c r="G591" s="40" t="s">
        <v>14</v>
      </c>
      <c r="H591" s="42" t="s">
        <v>99</v>
      </c>
      <c r="I591" s="15" t="s">
        <v>100</v>
      </c>
      <c r="J591" s="15" t="s">
        <v>86</v>
      </c>
      <c r="K591" s="44" t="s">
        <v>17</v>
      </c>
    </row>
    <row r="592" spans="2:12" x14ac:dyDescent="0.2">
      <c r="D592" s="179"/>
      <c r="E592" s="180"/>
      <c r="F592" s="180"/>
      <c r="G592" s="39"/>
      <c r="H592" s="41"/>
      <c r="I592" s="14"/>
      <c r="J592" s="14"/>
      <c r="K592" s="38"/>
    </row>
    <row r="593" spans="4:11" x14ac:dyDescent="0.2">
      <c r="D593" s="70"/>
      <c r="E593" s="72" t="s">
        <v>14</v>
      </c>
      <c r="F593" s="69"/>
      <c r="G593" s="37">
        <v>1222</v>
      </c>
      <c r="H593" s="17">
        <v>1185</v>
      </c>
      <c r="I593" s="17">
        <v>10</v>
      </c>
      <c r="J593" s="17">
        <v>19</v>
      </c>
      <c r="K593" s="55">
        <v>8</v>
      </c>
    </row>
    <row r="594" spans="4:11" x14ac:dyDescent="0.2">
      <c r="D594" s="57"/>
      <c r="E594" s="54"/>
      <c r="F594" s="71"/>
      <c r="G594" s="9">
        <v>100</v>
      </c>
      <c r="H594" s="2">
        <v>96.972176759410999</v>
      </c>
      <c r="I594" s="2">
        <v>0.81833060556500004</v>
      </c>
      <c r="J594" s="2">
        <v>1.5548281505729999</v>
      </c>
      <c r="K594" s="13">
        <v>0.65466448445199998</v>
      </c>
    </row>
    <row r="595" spans="4:11" x14ac:dyDescent="0.2">
      <c r="D595" s="174" t="s">
        <v>18</v>
      </c>
      <c r="E595" s="20" t="s">
        <v>19</v>
      </c>
      <c r="F595" s="22"/>
      <c r="G595" s="21">
        <v>57</v>
      </c>
      <c r="H595" s="25">
        <v>56</v>
      </c>
      <c r="I595" s="3">
        <v>0</v>
      </c>
      <c r="J595" s="3">
        <v>1</v>
      </c>
      <c r="K595" s="26">
        <v>0</v>
      </c>
    </row>
    <row r="596" spans="4:11" x14ac:dyDescent="0.2">
      <c r="D596" s="175"/>
      <c r="E596" s="11"/>
      <c r="F596" s="10"/>
      <c r="G596" s="9">
        <v>100</v>
      </c>
      <c r="H596" s="16">
        <v>98.245614035087996</v>
      </c>
      <c r="I596" s="18">
        <v>0</v>
      </c>
      <c r="J596" s="2">
        <v>1.7543859649119999</v>
      </c>
      <c r="K596" s="36">
        <v>0</v>
      </c>
    </row>
    <row r="597" spans="4:11" x14ac:dyDescent="0.2">
      <c r="D597" s="175"/>
      <c r="E597" s="4" t="s">
        <v>20</v>
      </c>
      <c r="F597" s="6"/>
      <c r="G597" s="5">
        <v>84</v>
      </c>
      <c r="H597" s="7">
        <v>81</v>
      </c>
      <c r="I597" s="1">
        <v>0</v>
      </c>
      <c r="J597" s="1">
        <v>1</v>
      </c>
      <c r="K597" s="8">
        <v>2</v>
      </c>
    </row>
    <row r="598" spans="4:11" x14ac:dyDescent="0.2">
      <c r="D598" s="175"/>
      <c r="E598" s="11"/>
      <c r="F598" s="10"/>
      <c r="G598" s="9">
        <v>100</v>
      </c>
      <c r="H598" s="16">
        <v>96.428571428571004</v>
      </c>
      <c r="I598" s="18">
        <v>0</v>
      </c>
      <c r="J598" s="2">
        <v>1.190476190476</v>
      </c>
      <c r="K598" s="13">
        <v>2.3809523809519999</v>
      </c>
    </row>
    <row r="599" spans="4:11" x14ac:dyDescent="0.2">
      <c r="D599" s="175"/>
      <c r="E599" s="4" t="s">
        <v>21</v>
      </c>
      <c r="F599" s="6"/>
      <c r="G599" s="5">
        <v>487</v>
      </c>
      <c r="H599" s="7">
        <v>471</v>
      </c>
      <c r="I599" s="1">
        <v>7</v>
      </c>
      <c r="J599" s="1">
        <v>7</v>
      </c>
      <c r="K599" s="8">
        <v>2</v>
      </c>
    </row>
    <row r="600" spans="4:11" x14ac:dyDescent="0.2">
      <c r="D600" s="175"/>
      <c r="E600" s="11"/>
      <c r="F600" s="10"/>
      <c r="G600" s="9">
        <v>100</v>
      </c>
      <c r="H600" s="16">
        <v>96.714579055441007</v>
      </c>
      <c r="I600" s="2">
        <v>1.4373716632439999</v>
      </c>
      <c r="J600" s="2">
        <v>1.4373716632439999</v>
      </c>
      <c r="K600" s="13">
        <v>0.41067761806999997</v>
      </c>
    </row>
    <row r="601" spans="4:11" x14ac:dyDescent="0.2">
      <c r="D601" s="175"/>
      <c r="E601" s="4" t="s">
        <v>22</v>
      </c>
      <c r="F601" s="6"/>
      <c r="G601" s="5">
        <v>35</v>
      </c>
      <c r="H601" s="7">
        <v>30</v>
      </c>
      <c r="I601" s="1">
        <v>1</v>
      </c>
      <c r="J601" s="1">
        <v>3</v>
      </c>
      <c r="K601" s="8">
        <v>1</v>
      </c>
    </row>
    <row r="602" spans="4:11" x14ac:dyDescent="0.2">
      <c r="D602" s="175"/>
      <c r="E602" s="11"/>
      <c r="F602" s="10"/>
      <c r="G602" s="9">
        <v>100</v>
      </c>
      <c r="H602" s="99">
        <v>85.714285714286007</v>
      </c>
      <c r="I602" s="2">
        <v>2.8571428571430002</v>
      </c>
      <c r="J602" s="23">
        <v>8.5714285714289993</v>
      </c>
      <c r="K602" s="13">
        <v>2.8571428571430002</v>
      </c>
    </row>
    <row r="603" spans="4:11" x14ac:dyDescent="0.2">
      <c r="D603" s="175"/>
      <c r="E603" s="4" t="s">
        <v>23</v>
      </c>
      <c r="F603" s="6"/>
      <c r="G603" s="5">
        <v>143</v>
      </c>
      <c r="H603" s="7">
        <v>139</v>
      </c>
      <c r="I603" s="1">
        <v>1</v>
      </c>
      <c r="J603" s="1">
        <v>2</v>
      </c>
      <c r="K603" s="8">
        <v>1</v>
      </c>
    </row>
    <row r="604" spans="4:11" x14ac:dyDescent="0.2">
      <c r="D604" s="175"/>
      <c r="E604" s="11"/>
      <c r="F604" s="10"/>
      <c r="G604" s="9">
        <v>100</v>
      </c>
      <c r="H604" s="16">
        <v>97.202797202797001</v>
      </c>
      <c r="I604" s="2">
        <v>0.69930069930100003</v>
      </c>
      <c r="J604" s="2">
        <v>1.398601398601</v>
      </c>
      <c r="K604" s="13">
        <v>0.69930069930100003</v>
      </c>
    </row>
    <row r="605" spans="4:11" x14ac:dyDescent="0.2">
      <c r="D605" s="175"/>
      <c r="E605" s="4" t="s">
        <v>24</v>
      </c>
      <c r="F605" s="6"/>
      <c r="G605" s="5">
        <v>187</v>
      </c>
      <c r="H605" s="7">
        <v>181</v>
      </c>
      <c r="I605" s="1">
        <v>0</v>
      </c>
      <c r="J605" s="1">
        <v>4</v>
      </c>
      <c r="K605" s="8">
        <v>2</v>
      </c>
    </row>
    <row r="606" spans="4:11" x14ac:dyDescent="0.2">
      <c r="D606" s="175"/>
      <c r="E606" s="11"/>
      <c r="F606" s="10"/>
      <c r="G606" s="9">
        <v>100</v>
      </c>
      <c r="H606" s="16">
        <v>96.791443850267001</v>
      </c>
      <c r="I606" s="18">
        <v>0</v>
      </c>
      <c r="J606" s="2">
        <v>2.1390374331549999</v>
      </c>
      <c r="K606" s="13">
        <v>1.069518716578</v>
      </c>
    </row>
    <row r="607" spans="4:11" x14ac:dyDescent="0.2">
      <c r="D607" s="175"/>
      <c r="E607" s="4" t="s">
        <v>25</v>
      </c>
      <c r="F607" s="6"/>
      <c r="G607" s="5">
        <v>71</v>
      </c>
      <c r="H607" s="7">
        <v>70</v>
      </c>
      <c r="I607" s="1">
        <v>0</v>
      </c>
      <c r="J607" s="1">
        <v>1</v>
      </c>
      <c r="K607" s="8">
        <v>0</v>
      </c>
    </row>
    <row r="608" spans="4:11" x14ac:dyDescent="0.2">
      <c r="D608" s="175"/>
      <c r="E608" s="11"/>
      <c r="F608" s="10"/>
      <c r="G608" s="9">
        <v>100</v>
      </c>
      <c r="H608" s="16">
        <v>98.591549295774996</v>
      </c>
      <c r="I608" s="18">
        <v>0</v>
      </c>
      <c r="J608" s="2">
        <v>1.4084507042250001</v>
      </c>
      <c r="K608" s="36">
        <v>0</v>
      </c>
    </row>
    <row r="609" spans="4:11" x14ac:dyDescent="0.2">
      <c r="D609" s="175"/>
      <c r="E609" s="4" t="s">
        <v>26</v>
      </c>
      <c r="F609" s="6"/>
      <c r="G609" s="5">
        <v>30</v>
      </c>
      <c r="H609" s="7">
        <v>30</v>
      </c>
      <c r="I609" s="1">
        <v>0</v>
      </c>
      <c r="J609" s="1">
        <v>0</v>
      </c>
      <c r="K609" s="8">
        <v>0</v>
      </c>
    </row>
    <row r="610" spans="4:11" x14ac:dyDescent="0.2">
      <c r="D610" s="175"/>
      <c r="E610" s="11"/>
      <c r="F610" s="10"/>
      <c r="G610" s="9">
        <v>100</v>
      </c>
      <c r="H610" s="16">
        <v>100</v>
      </c>
      <c r="I610" s="18">
        <v>0</v>
      </c>
      <c r="J610" s="18">
        <v>0</v>
      </c>
      <c r="K610" s="36">
        <v>0</v>
      </c>
    </row>
    <row r="611" spans="4:11" x14ac:dyDescent="0.2">
      <c r="D611" s="175"/>
      <c r="E611" s="4" t="s">
        <v>27</v>
      </c>
      <c r="F611" s="6"/>
      <c r="G611" s="5">
        <v>70</v>
      </c>
      <c r="H611" s="7">
        <v>69</v>
      </c>
      <c r="I611" s="1">
        <v>1</v>
      </c>
      <c r="J611" s="1">
        <v>0</v>
      </c>
      <c r="K611" s="8">
        <v>0</v>
      </c>
    </row>
    <row r="612" spans="4:11" x14ac:dyDescent="0.2">
      <c r="D612" s="175"/>
      <c r="E612" s="11"/>
      <c r="F612" s="10"/>
      <c r="G612" s="9">
        <v>100</v>
      </c>
      <c r="H612" s="16">
        <v>98.571428571428996</v>
      </c>
      <c r="I612" s="2">
        <v>1.4285714285710001</v>
      </c>
      <c r="J612" s="18">
        <v>0</v>
      </c>
      <c r="K612" s="36">
        <v>0</v>
      </c>
    </row>
    <row r="613" spans="4:11" x14ac:dyDescent="0.2">
      <c r="D613" s="175"/>
      <c r="E613" s="4" t="s">
        <v>28</v>
      </c>
      <c r="F613" s="6"/>
      <c r="G613" s="5">
        <v>51</v>
      </c>
      <c r="H613" s="7">
        <v>51</v>
      </c>
      <c r="I613" s="1">
        <v>0</v>
      </c>
      <c r="J613" s="1">
        <v>0</v>
      </c>
      <c r="K613" s="8">
        <v>0</v>
      </c>
    </row>
    <row r="614" spans="4:11" x14ac:dyDescent="0.2">
      <c r="D614" s="175"/>
      <c r="E614" s="11"/>
      <c r="F614" s="10"/>
      <c r="G614" s="9">
        <v>100</v>
      </c>
      <c r="H614" s="16">
        <v>100</v>
      </c>
      <c r="I614" s="18">
        <v>0</v>
      </c>
      <c r="J614" s="18">
        <v>0</v>
      </c>
      <c r="K614" s="36">
        <v>0</v>
      </c>
    </row>
    <row r="615" spans="4:11" x14ac:dyDescent="0.2">
      <c r="D615" s="175"/>
      <c r="E615" s="4" t="s">
        <v>29</v>
      </c>
      <c r="F615" s="6"/>
      <c r="G615" s="5">
        <v>7</v>
      </c>
      <c r="H615" s="7">
        <v>7</v>
      </c>
      <c r="I615" s="1">
        <v>0</v>
      </c>
      <c r="J615" s="1">
        <v>0</v>
      </c>
      <c r="K615" s="8">
        <v>0</v>
      </c>
    </row>
    <row r="616" spans="4:11" x14ac:dyDescent="0.2">
      <c r="D616" s="175"/>
      <c r="E616" s="11"/>
      <c r="F616" s="10"/>
      <c r="G616" s="9">
        <v>100</v>
      </c>
      <c r="H616" s="16">
        <v>100</v>
      </c>
      <c r="I616" s="18">
        <v>0</v>
      </c>
      <c r="J616" s="18">
        <v>0</v>
      </c>
      <c r="K616" s="36">
        <v>0</v>
      </c>
    </row>
    <row r="617" spans="4:11" x14ac:dyDescent="0.2">
      <c r="D617" s="174" t="s">
        <v>30</v>
      </c>
      <c r="E617" s="20" t="s">
        <v>31</v>
      </c>
      <c r="F617" s="22"/>
      <c r="G617" s="21">
        <v>393</v>
      </c>
      <c r="H617" s="25">
        <v>382</v>
      </c>
      <c r="I617" s="3">
        <v>2</v>
      </c>
      <c r="J617" s="3">
        <v>5</v>
      </c>
      <c r="K617" s="26">
        <v>4</v>
      </c>
    </row>
    <row r="618" spans="4:11" x14ac:dyDescent="0.2">
      <c r="D618" s="175"/>
      <c r="E618" s="11"/>
      <c r="F618" s="10"/>
      <c r="G618" s="9">
        <v>100</v>
      </c>
      <c r="H618" s="16">
        <v>97.201017811705</v>
      </c>
      <c r="I618" s="2">
        <v>0.50890585241700004</v>
      </c>
      <c r="J618" s="2">
        <v>1.2722646310429999</v>
      </c>
      <c r="K618" s="13">
        <v>1.0178117048349999</v>
      </c>
    </row>
    <row r="619" spans="4:11" x14ac:dyDescent="0.2">
      <c r="D619" s="175"/>
      <c r="E619" s="4" t="s">
        <v>32</v>
      </c>
      <c r="F619" s="6"/>
      <c r="G619" s="5">
        <v>352</v>
      </c>
      <c r="H619" s="7">
        <v>340</v>
      </c>
      <c r="I619" s="1">
        <v>4</v>
      </c>
      <c r="J619" s="1">
        <v>6</v>
      </c>
      <c r="K619" s="8">
        <v>2</v>
      </c>
    </row>
    <row r="620" spans="4:11" x14ac:dyDescent="0.2">
      <c r="D620" s="175"/>
      <c r="E620" s="11"/>
      <c r="F620" s="10"/>
      <c r="G620" s="9">
        <v>100</v>
      </c>
      <c r="H620" s="16">
        <v>96.590909090908994</v>
      </c>
      <c r="I620" s="2">
        <v>1.136363636364</v>
      </c>
      <c r="J620" s="2">
        <v>1.7045454545450001</v>
      </c>
      <c r="K620" s="13">
        <v>0.56818181818199998</v>
      </c>
    </row>
    <row r="621" spans="4:11" x14ac:dyDescent="0.2">
      <c r="D621" s="175"/>
      <c r="E621" s="4" t="s">
        <v>33</v>
      </c>
      <c r="F621" s="6"/>
      <c r="G621" s="5">
        <v>388</v>
      </c>
      <c r="H621" s="7">
        <v>376</v>
      </c>
      <c r="I621" s="1">
        <v>3</v>
      </c>
      <c r="J621" s="1">
        <v>7</v>
      </c>
      <c r="K621" s="8">
        <v>2</v>
      </c>
    </row>
    <row r="622" spans="4:11" x14ac:dyDescent="0.2">
      <c r="D622" s="175"/>
      <c r="E622" s="11"/>
      <c r="F622" s="10"/>
      <c r="G622" s="9">
        <v>100</v>
      </c>
      <c r="H622" s="16">
        <v>96.907216494845002</v>
      </c>
      <c r="I622" s="2">
        <v>0.77319587628899999</v>
      </c>
      <c r="J622" s="2">
        <v>1.8041237113399999</v>
      </c>
      <c r="K622" s="13">
        <v>0.51546391752599996</v>
      </c>
    </row>
    <row r="623" spans="4:11" x14ac:dyDescent="0.2">
      <c r="D623" s="175"/>
      <c r="E623" s="4" t="s">
        <v>34</v>
      </c>
      <c r="F623" s="6"/>
      <c r="G623" s="5">
        <v>89</v>
      </c>
      <c r="H623" s="7">
        <v>87</v>
      </c>
      <c r="I623" s="1">
        <v>1</v>
      </c>
      <c r="J623" s="1">
        <v>1</v>
      </c>
      <c r="K623" s="8">
        <v>0</v>
      </c>
    </row>
    <row r="624" spans="4:11" x14ac:dyDescent="0.2">
      <c r="D624" s="175"/>
      <c r="E624" s="11"/>
      <c r="F624" s="10"/>
      <c r="G624" s="9">
        <v>100</v>
      </c>
      <c r="H624" s="16">
        <v>97.752808988764002</v>
      </c>
      <c r="I624" s="2">
        <v>1.123595505618</v>
      </c>
      <c r="J624" s="2">
        <v>1.123595505618</v>
      </c>
      <c r="K624" s="36">
        <v>0</v>
      </c>
    </row>
    <row r="625" spans="4:11" x14ac:dyDescent="0.2">
      <c r="D625" s="174" t="s">
        <v>35</v>
      </c>
      <c r="E625" s="20" t="s">
        <v>36</v>
      </c>
      <c r="F625" s="22"/>
      <c r="G625" s="21">
        <v>629</v>
      </c>
      <c r="H625" s="25">
        <v>604</v>
      </c>
      <c r="I625" s="3">
        <v>10</v>
      </c>
      <c r="J625" s="3">
        <v>12</v>
      </c>
      <c r="K625" s="26">
        <v>3</v>
      </c>
    </row>
    <row r="626" spans="4:11" x14ac:dyDescent="0.2">
      <c r="D626" s="175"/>
      <c r="E626" s="11"/>
      <c r="F626" s="10"/>
      <c r="G626" s="9">
        <v>100</v>
      </c>
      <c r="H626" s="16">
        <v>96.025437201908005</v>
      </c>
      <c r="I626" s="2">
        <v>1.5898251192370001</v>
      </c>
      <c r="J626" s="2">
        <v>1.9077901430840001</v>
      </c>
      <c r="K626" s="13">
        <v>0.47694753577100002</v>
      </c>
    </row>
    <row r="627" spans="4:11" x14ac:dyDescent="0.2">
      <c r="D627" s="175"/>
      <c r="E627" s="4" t="s">
        <v>37</v>
      </c>
      <c r="F627" s="6"/>
      <c r="G627" s="5">
        <v>593</v>
      </c>
      <c r="H627" s="7">
        <v>581</v>
      </c>
      <c r="I627" s="1">
        <v>0</v>
      </c>
      <c r="J627" s="1">
        <v>7</v>
      </c>
      <c r="K627" s="8">
        <v>5</v>
      </c>
    </row>
    <row r="628" spans="4:11" x14ac:dyDescent="0.2">
      <c r="D628" s="175"/>
      <c r="E628" s="11"/>
      <c r="F628" s="10"/>
      <c r="G628" s="9">
        <v>100</v>
      </c>
      <c r="H628" s="16">
        <v>97.976391231028998</v>
      </c>
      <c r="I628" s="18">
        <v>0</v>
      </c>
      <c r="J628" s="2">
        <v>1.1804384485670001</v>
      </c>
      <c r="K628" s="13">
        <v>0.84317032040499995</v>
      </c>
    </row>
    <row r="629" spans="4:11" x14ac:dyDescent="0.2">
      <c r="D629" s="174" t="s">
        <v>38</v>
      </c>
      <c r="E629" s="20" t="s">
        <v>39</v>
      </c>
      <c r="F629" s="22"/>
      <c r="G629" s="21">
        <v>64</v>
      </c>
      <c r="H629" s="25">
        <v>62</v>
      </c>
      <c r="I629" s="3">
        <v>1</v>
      </c>
      <c r="J629" s="3">
        <v>1</v>
      </c>
      <c r="K629" s="26">
        <v>0</v>
      </c>
    </row>
    <row r="630" spans="4:11" x14ac:dyDescent="0.2">
      <c r="D630" s="175"/>
      <c r="E630" s="11"/>
      <c r="F630" s="10"/>
      <c r="G630" s="9">
        <v>100</v>
      </c>
      <c r="H630" s="16">
        <v>96.875</v>
      </c>
      <c r="I630" s="2">
        <v>1.5625</v>
      </c>
      <c r="J630" s="2">
        <v>1.5625</v>
      </c>
      <c r="K630" s="36">
        <v>0</v>
      </c>
    </row>
    <row r="631" spans="4:11" x14ac:dyDescent="0.2">
      <c r="D631" s="175"/>
      <c r="E631" s="4" t="s">
        <v>40</v>
      </c>
      <c r="F631" s="6"/>
      <c r="G631" s="5">
        <v>147</v>
      </c>
      <c r="H631" s="7">
        <v>143</v>
      </c>
      <c r="I631" s="1">
        <v>1</v>
      </c>
      <c r="J631" s="1">
        <v>3</v>
      </c>
      <c r="K631" s="8">
        <v>0</v>
      </c>
    </row>
    <row r="632" spans="4:11" x14ac:dyDescent="0.2">
      <c r="D632" s="175"/>
      <c r="E632" s="11"/>
      <c r="F632" s="10"/>
      <c r="G632" s="9">
        <v>100</v>
      </c>
      <c r="H632" s="16">
        <v>97.278911564626</v>
      </c>
      <c r="I632" s="2">
        <v>0.68027210884400002</v>
      </c>
      <c r="J632" s="2">
        <v>2.040816326531</v>
      </c>
      <c r="K632" s="36">
        <v>0</v>
      </c>
    </row>
    <row r="633" spans="4:11" x14ac:dyDescent="0.2">
      <c r="D633" s="175"/>
      <c r="E633" s="4" t="s">
        <v>41</v>
      </c>
      <c r="F633" s="6"/>
      <c r="G633" s="5">
        <v>204</v>
      </c>
      <c r="H633" s="7">
        <v>197</v>
      </c>
      <c r="I633" s="1">
        <v>1</v>
      </c>
      <c r="J633" s="1">
        <v>5</v>
      </c>
      <c r="K633" s="8">
        <v>1</v>
      </c>
    </row>
    <row r="634" spans="4:11" x14ac:dyDescent="0.2">
      <c r="D634" s="175"/>
      <c r="E634" s="11"/>
      <c r="F634" s="10"/>
      <c r="G634" s="9">
        <v>100</v>
      </c>
      <c r="H634" s="16">
        <v>96.568627450980003</v>
      </c>
      <c r="I634" s="2">
        <v>0.49019607843099999</v>
      </c>
      <c r="J634" s="2">
        <v>2.4509803921570001</v>
      </c>
      <c r="K634" s="13">
        <v>0.49019607843099999</v>
      </c>
    </row>
    <row r="635" spans="4:11" x14ac:dyDescent="0.2">
      <c r="D635" s="175"/>
      <c r="E635" s="4" t="s">
        <v>42</v>
      </c>
      <c r="F635" s="6"/>
      <c r="G635" s="5">
        <v>210</v>
      </c>
      <c r="H635" s="7">
        <v>203</v>
      </c>
      <c r="I635" s="1">
        <v>2</v>
      </c>
      <c r="J635" s="1">
        <v>2</v>
      </c>
      <c r="K635" s="8">
        <v>3</v>
      </c>
    </row>
    <row r="636" spans="4:11" x14ac:dyDescent="0.2">
      <c r="D636" s="175"/>
      <c r="E636" s="11"/>
      <c r="F636" s="10"/>
      <c r="G636" s="9">
        <v>100</v>
      </c>
      <c r="H636" s="16">
        <v>96.666666666666998</v>
      </c>
      <c r="I636" s="2">
        <v>0.95238095238099996</v>
      </c>
      <c r="J636" s="2">
        <v>0.95238095238099996</v>
      </c>
      <c r="K636" s="13">
        <v>1.4285714285710001</v>
      </c>
    </row>
    <row r="637" spans="4:11" x14ac:dyDescent="0.2">
      <c r="D637" s="175"/>
      <c r="E637" s="4" t="s">
        <v>43</v>
      </c>
      <c r="F637" s="6"/>
      <c r="G637" s="5">
        <v>204</v>
      </c>
      <c r="H637" s="7">
        <v>202</v>
      </c>
      <c r="I637" s="1">
        <v>1</v>
      </c>
      <c r="J637" s="1">
        <v>1</v>
      </c>
      <c r="K637" s="8">
        <v>0</v>
      </c>
    </row>
    <row r="638" spans="4:11" x14ac:dyDescent="0.2">
      <c r="D638" s="175"/>
      <c r="E638" s="11"/>
      <c r="F638" s="10"/>
      <c r="G638" s="9">
        <v>100</v>
      </c>
      <c r="H638" s="16">
        <v>99.019607843136995</v>
      </c>
      <c r="I638" s="2">
        <v>0.49019607843099999</v>
      </c>
      <c r="J638" s="2">
        <v>0.49019607843099999</v>
      </c>
      <c r="K638" s="36">
        <v>0</v>
      </c>
    </row>
    <row r="639" spans="4:11" x14ac:dyDescent="0.2">
      <c r="D639" s="175"/>
      <c r="E639" s="4" t="s">
        <v>44</v>
      </c>
      <c r="F639" s="6"/>
      <c r="G639" s="5">
        <v>223</v>
      </c>
      <c r="H639" s="7">
        <v>214</v>
      </c>
      <c r="I639" s="1">
        <v>3</v>
      </c>
      <c r="J639" s="1">
        <v>4</v>
      </c>
      <c r="K639" s="8">
        <v>2</v>
      </c>
    </row>
    <row r="640" spans="4:11" x14ac:dyDescent="0.2">
      <c r="D640" s="175"/>
      <c r="E640" s="11"/>
      <c r="F640" s="10"/>
      <c r="G640" s="9">
        <v>100</v>
      </c>
      <c r="H640" s="16">
        <v>95.964125560537994</v>
      </c>
      <c r="I640" s="2">
        <v>1.3452914798210001</v>
      </c>
      <c r="J640" s="2">
        <v>1.7937219730939999</v>
      </c>
      <c r="K640" s="13">
        <v>0.89686098654699997</v>
      </c>
    </row>
    <row r="641" spans="2:11" x14ac:dyDescent="0.2">
      <c r="D641" s="175"/>
      <c r="E641" s="4" t="s">
        <v>45</v>
      </c>
      <c r="F641" s="6"/>
      <c r="G641" s="5">
        <v>170</v>
      </c>
      <c r="H641" s="7">
        <v>164</v>
      </c>
      <c r="I641" s="1">
        <v>1</v>
      </c>
      <c r="J641" s="1">
        <v>3</v>
      </c>
      <c r="K641" s="8">
        <v>2</v>
      </c>
    </row>
    <row r="642" spans="2:11" x14ac:dyDescent="0.2">
      <c r="D642" s="176"/>
      <c r="E642" s="57"/>
      <c r="F642" s="54"/>
      <c r="G642" s="67">
        <v>100</v>
      </c>
      <c r="H642" s="82">
        <v>96.470588235294002</v>
      </c>
      <c r="I642" s="48">
        <v>0.58823529411800002</v>
      </c>
      <c r="J642" s="48">
        <v>1.764705882353</v>
      </c>
      <c r="K642" s="84">
        <v>1.1764705882349999</v>
      </c>
    </row>
    <row r="644" spans="2:11" x14ac:dyDescent="0.2">
      <c r="B644" s="43" t="str">
        <f xml:space="preserve"> HYPERLINK("#'目次'!B20", "[14]")</f>
        <v>[14]</v>
      </c>
      <c r="C644" s="31" t="s">
        <v>98</v>
      </c>
    </row>
    <row r="648" spans="2:11" ht="48" x14ac:dyDescent="0.2">
      <c r="D648" s="177"/>
      <c r="E648" s="178"/>
      <c r="F648" s="178"/>
      <c r="G648" s="40" t="s">
        <v>14</v>
      </c>
      <c r="H648" s="42" t="s">
        <v>99</v>
      </c>
      <c r="I648" s="15" t="s">
        <v>100</v>
      </c>
      <c r="J648" s="15" t="s">
        <v>86</v>
      </c>
      <c r="K648" s="44" t="s">
        <v>17</v>
      </c>
    </row>
    <row r="649" spans="2:11" x14ac:dyDescent="0.2">
      <c r="D649" s="179"/>
      <c r="E649" s="180"/>
      <c r="F649" s="180"/>
      <c r="G649" s="39"/>
      <c r="H649" s="41"/>
      <c r="I649" s="14"/>
      <c r="J649" s="14"/>
      <c r="K649" s="38"/>
    </row>
    <row r="650" spans="2:11" x14ac:dyDescent="0.2">
      <c r="D650" s="70"/>
      <c r="E650" s="72" t="s">
        <v>14</v>
      </c>
      <c r="F650" s="69"/>
      <c r="G650" s="37">
        <v>1222</v>
      </c>
      <c r="H650" s="17">
        <v>1185</v>
      </c>
      <c r="I650" s="17">
        <v>10</v>
      </c>
      <c r="J650" s="17">
        <v>19</v>
      </c>
      <c r="K650" s="55">
        <v>8</v>
      </c>
    </row>
    <row r="651" spans="2:11" x14ac:dyDescent="0.2">
      <c r="D651" s="57"/>
      <c r="E651" s="54"/>
      <c r="F651" s="71"/>
      <c r="G651" s="9">
        <v>100</v>
      </c>
      <c r="H651" s="2">
        <v>96.972176759410999</v>
      </c>
      <c r="I651" s="2">
        <v>0.81833060556500004</v>
      </c>
      <c r="J651" s="2">
        <v>1.5548281505729999</v>
      </c>
      <c r="K651" s="13">
        <v>0.65466448445199998</v>
      </c>
    </row>
    <row r="652" spans="2:11" x14ac:dyDescent="0.2">
      <c r="D652" s="174" t="s">
        <v>52</v>
      </c>
      <c r="E652" s="20" t="s">
        <v>53</v>
      </c>
      <c r="F652" s="22"/>
      <c r="G652" s="21">
        <v>15</v>
      </c>
      <c r="H652" s="25">
        <v>14</v>
      </c>
      <c r="I652" s="3">
        <v>0</v>
      </c>
      <c r="J652" s="3">
        <v>1</v>
      </c>
      <c r="K652" s="26">
        <v>0</v>
      </c>
    </row>
    <row r="653" spans="2:11" x14ac:dyDescent="0.2">
      <c r="D653" s="175"/>
      <c r="E653" s="11"/>
      <c r="F653" s="10"/>
      <c r="G653" s="9">
        <v>100</v>
      </c>
      <c r="H653" s="16">
        <v>93.333333333333002</v>
      </c>
      <c r="I653" s="18">
        <v>0</v>
      </c>
      <c r="J653" s="23">
        <v>6.666666666667</v>
      </c>
      <c r="K653" s="36">
        <v>0</v>
      </c>
    </row>
    <row r="654" spans="2:11" ht="24" x14ac:dyDescent="0.2">
      <c r="D654" s="175"/>
      <c r="E654" s="4" t="s">
        <v>54</v>
      </c>
      <c r="F654" s="6"/>
      <c r="G654" s="5">
        <v>122</v>
      </c>
      <c r="H654" s="7">
        <v>120</v>
      </c>
      <c r="I654" s="1">
        <v>0</v>
      </c>
      <c r="J654" s="1">
        <v>2</v>
      </c>
      <c r="K654" s="8">
        <v>0</v>
      </c>
    </row>
    <row r="655" spans="2:11" x14ac:dyDescent="0.2">
      <c r="D655" s="175"/>
      <c r="E655" s="11"/>
      <c r="F655" s="10"/>
      <c r="G655" s="9">
        <v>100</v>
      </c>
      <c r="H655" s="16">
        <v>98.360655737705002</v>
      </c>
      <c r="I655" s="18">
        <v>0</v>
      </c>
      <c r="J655" s="2">
        <v>1.6393442622950001</v>
      </c>
      <c r="K655" s="36">
        <v>0</v>
      </c>
    </row>
    <row r="656" spans="2:11" x14ac:dyDescent="0.2">
      <c r="D656" s="175"/>
      <c r="E656" s="4" t="s">
        <v>55</v>
      </c>
      <c r="F656" s="6"/>
      <c r="G656" s="5">
        <v>43</v>
      </c>
      <c r="H656" s="7">
        <v>40</v>
      </c>
      <c r="I656" s="1">
        <v>1</v>
      </c>
      <c r="J656" s="1">
        <v>2</v>
      </c>
      <c r="K656" s="8">
        <v>0</v>
      </c>
    </row>
    <row r="657" spans="4:11" x14ac:dyDescent="0.2">
      <c r="D657" s="175"/>
      <c r="E657" s="11"/>
      <c r="F657" s="10"/>
      <c r="G657" s="9">
        <v>100</v>
      </c>
      <c r="H657" s="16">
        <v>93.023255813953</v>
      </c>
      <c r="I657" s="2">
        <v>2.3255813953489999</v>
      </c>
      <c r="J657" s="2">
        <v>4.6511627906979998</v>
      </c>
      <c r="K657" s="36">
        <v>0</v>
      </c>
    </row>
    <row r="658" spans="4:11" x14ac:dyDescent="0.2">
      <c r="D658" s="175"/>
      <c r="E658" s="4" t="s">
        <v>56</v>
      </c>
      <c r="F658" s="6"/>
      <c r="G658" s="5">
        <v>60</v>
      </c>
      <c r="H658" s="7">
        <v>59</v>
      </c>
      <c r="I658" s="1">
        <v>0</v>
      </c>
      <c r="J658" s="1">
        <v>1</v>
      </c>
      <c r="K658" s="8">
        <v>0</v>
      </c>
    </row>
    <row r="659" spans="4:11" x14ac:dyDescent="0.2">
      <c r="D659" s="175"/>
      <c r="E659" s="11"/>
      <c r="F659" s="10"/>
      <c r="G659" s="9">
        <v>100</v>
      </c>
      <c r="H659" s="16">
        <v>98.333333333333002</v>
      </c>
      <c r="I659" s="18">
        <v>0</v>
      </c>
      <c r="J659" s="2">
        <v>1.666666666667</v>
      </c>
      <c r="K659" s="36">
        <v>0</v>
      </c>
    </row>
    <row r="660" spans="4:11" x14ac:dyDescent="0.2">
      <c r="D660" s="175"/>
      <c r="E660" s="4" t="s">
        <v>57</v>
      </c>
      <c r="F660" s="6"/>
      <c r="G660" s="5">
        <v>286</v>
      </c>
      <c r="H660" s="7">
        <v>272</v>
      </c>
      <c r="I660" s="1">
        <v>4</v>
      </c>
      <c r="J660" s="1">
        <v>7</v>
      </c>
      <c r="K660" s="8">
        <v>3</v>
      </c>
    </row>
    <row r="661" spans="4:11" x14ac:dyDescent="0.2">
      <c r="D661" s="175"/>
      <c r="E661" s="11"/>
      <c r="F661" s="10"/>
      <c r="G661" s="9">
        <v>100</v>
      </c>
      <c r="H661" s="16">
        <v>95.104895104894993</v>
      </c>
      <c r="I661" s="2">
        <v>1.398601398601</v>
      </c>
      <c r="J661" s="2">
        <v>2.4475524475519999</v>
      </c>
      <c r="K661" s="13">
        <v>1.0489510489510001</v>
      </c>
    </row>
    <row r="662" spans="4:11" x14ac:dyDescent="0.2">
      <c r="D662" s="175"/>
      <c r="E662" s="4" t="s">
        <v>58</v>
      </c>
      <c r="F662" s="6"/>
      <c r="G662" s="5">
        <v>129</v>
      </c>
      <c r="H662" s="7">
        <v>128</v>
      </c>
      <c r="I662" s="1">
        <v>1</v>
      </c>
      <c r="J662" s="1">
        <v>0</v>
      </c>
      <c r="K662" s="8">
        <v>0</v>
      </c>
    </row>
    <row r="663" spans="4:11" x14ac:dyDescent="0.2">
      <c r="D663" s="175"/>
      <c r="E663" s="11"/>
      <c r="F663" s="10"/>
      <c r="G663" s="9">
        <v>100</v>
      </c>
      <c r="H663" s="16">
        <v>99.224806201549995</v>
      </c>
      <c r="I663" s="2">
        <v>0.77519379845000003</v>
      </c>
      <c r="J663" s="18">
        <v>0</v>
      </c>
      <c r="K663" s="36">
        <v>0</v>
      </c>
    </row>
    <row r="664" spans="4:11" x14ac:dyDescent="0.2">
      <c r="D664" s="175"/>
      <c r="E664" s="4" t="s">
        <v>59</v>
      </c>
      <c r="F664" s="6"/>
      <c r="G664" s="5">
        <v>195</v>
      </c>
      <c r="H664" s="7">
        <v>189</v>
      </c>
      <c r="I664" s="1">
        <v>2</v>
      </c>
      <c r="J664" s="1">
        <v>1</v>
      </c>
      <c r="K664" s="8">
        <v>3</v>
      </c>
    </row>
    <row r="665" spans="4:11" x14ac:dyDescent="0.2">
      <c r="D665" s="175"/>
      <c r="E665" s="11"/>
      <c r="F665" s="10"/>
      <c r="G665" s="9">
        <v>100</v>
      </c>
      <c r="H665" s="16">
        <v>96.923076923077005</v>
      </c>
      <c r="I665" s="2">
        <v>1.025641025641</v>
      </c>
      <c r="J665" s="2">
        <v>0.51282051282100005</v>
      </c>
      <c r="K665" s="13">
        <v>1.538461538462</v>
      </c>
    </row>
    <row r="666" spans="4:11" x14ac:dyDescent="0.2">
      <c r="D666" s="175"/>
      <c r="E666" s="4" t="s">
        <v>60</v>
      </c>
      <c r="F666" s="6"/>
      <c r="G666" s="5">
        <v>176</v>
      </c>
      <c r="H666" s="7">
        <v>172</v>
      </c>
      <c r="I666" s="1">
        <v>0</v>
      </c>
      <c r="J666" s="1">
        <v>3</v>
      </c>
      <c r="K666" s="8">
        <v>1</v>
      </c>
    </row>
    <row r="667" spans="4:11" x14ac:dyDescent="0.2">
      <c r="D667" s="175"/>
      <c r="E667" s="11"/>
      <c r="F667" s="10"/>
      <c r="G667" s="9">
        <v>100</v>
      </c>
      <c r="H667" s="16">
        <v>97.727272727273004</v>
      </c>
      <c r="I667" s="18">
        <v>0</v>
      </c>
      <c r="J667" s="2">
        <v>1.7045454545450001</v>
      </c>
      <c r="K667" s="13">
        <v>0.56818181818199998</v>
      </c>
    </row>
    <row r="668" spans="4:11" x14ac:dyDescent="0.2">
      <c r="D668" s="175"/>
      <c r="E668" s="4" t="s">
        <v>61</v>
      </c>
      <c r="F668" s="6"/>
      <c r="G668" s="5">
        <v>78</v>
      </c>
      <c r="H668" s="7">
        <v>76</v>
      </c>
      <c r="I668" s="1">
        <v>1</v>
      </c>
      <c r="J668" s="1">
        <v>1</v>
      </c>
      <c r="K668" s="8">
        <v>0</v>
      </c>
    </row>
    <row r="669" spans="4:11" x14ac:dyDescent="0.2">
      <c r="D669" s="175"/>
      <c r="E669" s="11"/>
      <c r="F669" s="10"/>
      <c r="G669" s="9">
        <v>100</v>
      </c>
      <c r="H669" s="16">
        <v>97.435897435897004</v>
      </c>
      <c r="I669" s="2">
        <v>1.2820512820509999</v>
      </c>
      <c r="J669" s="2">
        <v>1.2820512820509999</v>
      </c>
      <c r="K669" s="36">
        <v>0</v>
      </c>
    </row>
    <row r="670" spans="4:11" x14ac:dyDescent="0.2">
      <c r="D670" s="175"/>
      <c r="E670" s="4" t="s">
        <v>62</v>
      </c>
      <c r="F670" s="6"/>
      <c r="G670" s="5">
        <v>113</v>
      </c>
      <c r="H670" s="7">
        <v>111</v>
      </c>
      <c r="I670" s="1">
        <v>1</v>
      </c>
      <c r="J670" s="1">
        <v>1</v>
      </c>
      <c r="K670" s="8">
        <v>0</v>
      </c>
    </row>
    <row r="671" spans="4:11" x14ac:dyDescent="0.2">
      <c r="D671" s="175"/>
      <c r="E671" s="11"/>
      <c r="F671" s="10"/>
      <c r="G671" s="9">
        <v>100</v>
      </c>
      <c r="H671" s="16">
        <v>98.230088495575004</v>
      </c>
      <c r="I671" s="2">
        <v>0.88495575221199996</v>
      </c>
      <c r="J671" s="2">
        <v>0.88495575221199996</v>
      </c>
      <c r="K671" s="36">
        <v>0</v>
      </c>
    </row>
    <row r="672" spans="4:11" x14ac:dyDescent="0.2">
      <c r="D672" s="174" t="s">
        <v>63</v>
      </c>
      <c r="E672" s="20" t="s">
        <v>64</v>
      </c>
      <c r="F672" s="22"/>
      <c r="G672" s="21">
        <v>234</v>
      </c>
      <c r="H672" s="25">
        <v>230</v>
      </c>
      <c r="I672" s="3">
        <v>1</v>
      </c>
      <c r="J672" s="3">
        <v>2</v>
      </c>
      <c r="K672" s="26">
        <v>1</v>
      </c>
    </row>
    <row r="673" spans="4:11" x14ac:dyDescent="0.2">
      <c r="D673" s="175"/>
      <c r="E673" s="11"/>
      <c r="F673" s="10"/>
      <c r="G673" s="9">
        <v>100</v>
      </c>
      <c r="H673" s="16">
        <v>98.290598290597998</v>
      </c>
      <c r="I673" s="2">
        <v>0.42735042735000001</v>
      </c>
      <c r="J673" s="2">
        <v>0.85470085470099999</v>
      </c>
      <c r="K673" s="13">
        <v>0.42735042735000001</v>
      </c>
    </row>
    <row r="674" spans="4:11" x14ac:dyDescent="0.2">
      <c r="D674" s="175"/>
      <c r="E674" s="4" t="s">
        <v>65</v>
      </c>
      <c r="F674" s="6"/>
      <c r="G674" s="5">
        <v>172</v>
      </c>
      <c r="H674" s="7">
        <v>166</v>
      </c>
      <c r="I674" s="1">
        <v>2</v>
      </c>
      <c r="J674" s="1">
        <v>2</v>
      </c>
      <c r="K674" s="8">
        <v>2</v>
      </c>
    </row>
    <row r="675" spans="4:11" x14ac:dyDescent="0.2">
      <c r="D675" s="175"/>
      <c r="E675" s="11"/>
      <c r="F675" s="10"/>
      <c r="G675" s="9">
        <v>100</v>
      </c>
      <c r="H675" s="16">
        <v>96.511627906976997</v>
      </c>
      <c r="I675" s="2">
        <v>1.1627906976739999</v>
      </c>
      <c r="J675" s="2">
        <v>1.1627906976739999</v>
      </c>
      <c r="K675" s="13">
        <v>1.1627906976739999</v>
      </c>
    </row>
    <row r="676" spans="4:11" x14ac:dyDescent="0.2">
      <c r="D676" s="175"/>
      <c r="E676" s="4" t="s">
        <v>66</v>
      </c>
      <c r="F676" s="6"/>
      <c r="G676" s="5">
        <v>165</v>
      </c>
      <c r="H676" s="7">
        <v>159</v>
      </c>
      <c r="I676" s="1">
        <v>4</v>
      </c>
      <c r="J676" s="1">
        <v>2</v>
      </c>
      <c r="K676" s="8">
        <v>0</v>
      </c>
    </row>
    <row r="677" spans="4:11" x14ac:dyDescent="0.2">
      <c r="D677" s="175"/>
      <c r="E677" s="11"/>
      <c r="F677" s="10"/>
      <c r="G677" s="9">
        <v>100</v>
      </c>
      <c r="H677" s="16">
        <v>96.363636363636004</v>
      </c>
      <c r="I677" s="2">
        <v>2.4242424242420002</v>
      </c>
      <c r="J677" s="2">
        <v>1.2121212121210001</v>
      </c>
      <c r="K677" s="36">
        <v>0</v>
      </c>
    </row>
    <row r="678" spans="4:11" x14ac:dyDescent="0.2">
      <c r="D678" s="175"/>
      <c r="E678" s="4" t="s">
        <v>67</v>
      </c>
      <c r="F678" s="6"/>
      <c r="G678" s="5">
        <v>158</v>
      </c>
      <c r="H678" s="7">
        <v>153</v>
      </c>
      <c r="I678" s="1">
        <v>0</v>
      </c>
      <c r="J678" s="1">
        <v>4</v>
      </c>
      <c r="K678" s="8">
        <v>1</v>
      </c>
    </row>
    <row r="679" spans="4:11" x14ac:dyDescent="0.2">
      <c r="D679" s="175"/>
      <c r="E679" s="11"/>
      <c r="F679" s="10"/>
      <c r="G679" s="9">
        <v>100</v>
      </c>
      <c r="H679" s="16">
        <v>96.835443037974997</v>
      </c>
      <c r="I679" s="18">
        <v>0</v>
      </c>
      <c r="J679" s="2">
        <v>2.5316455696200002</v>
      </c>
      <c r="K679" s="13">
        <v>0.63291139240500005</v>
      </c>
    </row>
    <row r="680" spans="4:11" x14ac:dyDescent="0.2">
      <c r="D680" s="175"/>
      <c r="E680" s="4" t="s">
        <v>68</v>
      </c>
      <c r="F680" s="6"/>
      <c r="G680" s="5">
        <v>112</v>
      </c>
      <c r="H680" s="7">
        <v>109</v>
      </c>
      <c r="I680" s="1">
        <v>1</v>
      </c>
      <c r="J680" s="1">
        <v>1</v>
      </c>
      <c r="K680" s="8">
        <v>1</v>
      </c>
    </row>
    <row r="681" spans="4:11" x14ac:dyDescent="0.2">
      <c r="D681" s="175"/>
      <c r="E681" s="11"/>
      <c r="F681" s="10"/>
      <c r="G681" s="9">
        <v>100</v>
      </c>
      <c r="H681" s="16">
        <v>97.321428571428996</v>
      </c>
      <c r="I681" s="2">
        <v>0.89285714285700002</v>
      </c>
      <c r="J681" s="2">
        <v>0.89285714285700002</v>
      </c>
      <c r="K681" s="13">
        <v>0.89285714285700002</v>
      </c>
    </row>
    <row r="682" spans="4:11" x14ac:dyDescent="0.2">
      <c r="D682" s="175"/>
      <c r="E682" s="4" t="s">
        <v>69</v>
      </c>
      <c r="F682" s="6"/>
      <c r="G682" s="5">
        <v>92</v>
      </c>
      <c r="H682" s="7">
        <v>90</v>
      </c>
      <c r="I682" s="1">
        <v>0</v>
      </c>
      <c r="J682" s="1">
        <v>2</v>
      </c>
      <c r="K682" s="8">
        <v>0</v>
      </c>
    </row>
    <row r="683" spans="4:11" x14ac:dyDescent="0.2">
      <c r="D683" s="175"/>
      <c r="E683" s="11"/>
      <c r="F683" s="10"/>
      <c r="G683" s="9">
        <v>100</v>
      </c>
      <c r="H683" s="16">
        <v>97.826086956522005</v>
      </c>
      <c r="I683" s="18">
        <v>0</v>
      </c>
      <c r="J683" s="2">
        <v>2.1739130434780001</v>
      </c>
      <c r="K683" s="36">
        <v>0</v>
      </c>
    </row>
    <row r="684" spans="4:11" x14ac:dyDescent="0.2">
      <c r="D684" s="175"/>
      <c r="E684" s="4" t="s">
        <v>70</v>
      </c>
      <c r="F684" s="6"/>
      <c r="G684" s="5">
        <v>131</v>
      </c>
      <c r="H684" s="7">
        <v>127</v>
      </c>
      <c r="I684" s="1">
        <v>2</v>
      </c>
      <c r="J684" s="1">
        <v>1</v>
      </c>
      <c r="K684" s="8">
        <v>1</v>
      </c>
    </row>
    <row r="685" spans="4:11" x14ac:dyDescent="0.2">
      <c r="D685" s="175"/>
      <c r="E685" s="11"/>
      <c r="F685" s="10"/>
      <c r="G685" s="9">
        <v>100</v>
      </c>
      <c r="H685" s="16">
        <v>96.946564885496002</v>
      </c>
      <c r="I685" s="2">
        <v>1.526717557252</v>
      </c>
      <c r="J685" s="2">
        <v>0.76335877862599999</v>
      </c>
      <c r="K685" s="13">
        <v>0.76335877862599999</v>
      </c>
    </row>
    <row r="686" spans="4:11" x14ac:dyDescent="0.2">
      <c r="D686" s="175"/>
      <c r="E686" s="4" t="s">
        <v>71</v>
      </c>
      <c r="F686" s="6"/>
      <c r="G686" s="5">
        <v>71</v>
      </c>
      <c r="H686" s="7">
        <v>69</v>
      </c>
      <c r="I686" s="1">
        <v>0</v>
      </c>
      <c r="J686" s="1">
        <v>2</v>
      </c>
      <c r="K686" s="8">
        <v>0</v>
      </c>
    </row>
    <row r="687" spans="4:11" x14ac:dyDescent="0.2">
      <c r="D687" s="175"/>
      <c r="E687" s="11"/>
      <c r="F687" s="10"/>
      <c r="G687" s="9">
        <v>100</v>
      </c>
      <c r="H687" s="16">
        <v>97.183098591548998</v>
      </c>
      <c r="I687" s="18">
        <v>0</v>
      </c>
      <c r="J687" s="2">
        <v>2.8169014084509998</v>
      </c>
      <c r="K687" s="36">
        <v>0</v>
      </c>
    </row>
    <row r="688" spans="4:11" x14ac:dyDescent="0.2">
      <c r="D688" s="175"/>
      <c r="E688" s="4" t="s">
        <v>72</v>
      </c>
      <c r="F688" s="6"/>
      <c r="G688" s="5">
        <v>70</v>
      </c>
      <c r="H688" s="7">
        <v>67</v>
      </c>
      <c r="I688" s="1">
        <v>0</v>
      </c>
      <c r="J688" s="1">
        <v>2</v>
      </c>
      <c r="K688" s="8">
        <v>1</v>
      </c>
    </row>
    <row r="689" spans="2:11" x14ac:dyDescent="0.2">
      <c r="D689" s="176"/>
      <c r="E689" s="57"/>
      <c r="F689" s="54"/>
      <c r="G689" s="67">
        <v>100</v>
      </c>
      <c r="H689" s="82">
        <v>95.714285714286007</v>
      </c>
      <c r="I689" s="81">
        <v>0</v>
      </c>
      <c r="J689" s="48">
        <v>2.8571428571430002</v>
      </c>
      <c r="K689" s="84">
        <v>1.4285714285710001</v>
      </c>
    </row>
    <row r="691" spans="2:11" x14ac:dyDescent="0.2">
      <c r="B691" s="43" t="str">
        <f xml:space="preserve"> HYPERLINK("#'目次'!B21", "[15]")</f>
        <v>[15]</v>
      </c>
      <c r="C691" s="31" t="s">
        <v>98</v>
      </c>
    </row>
    <row r="694" spans="2:11" x14ac:dyDescent="0.2">
      <c r="C694" s="31" t="s">
        <v>75</v>
      </c>
    </row>
    <row r="695" spans="2:11" ht="48" x14ac:dyDescent="0.2">
      <c r="D695" s="177"/>
      <c r="E695" s="178"/>
      <c r="F695" s="178"/>
      <c r="G695" s="40" t="s">
        <v>14</v>
      </c>
      <c r="H695" s="42" t="s">
        <v>99</v>
      </c>
      <c r="I695" s="15" t="s">
        <v>100</v>
      </c>
      <c r="J695" s="15" t="s">
        <v>86</v>
      </c>
      <c r="K695" s="44" t="s">
        <v>17</v>
      </c>
    </row>
    <row r="696" spans="2:11" x14ac:dyDescent="0.2">
      <c r="D696" s="179"/>
      <c r="E696" s="180"/>
      <c r="F696" s="180"/>
      <c r="G696" s="39"/>
      <c r="H696" s="41"/>
      <c r="I696" s="14"/>
      <c r="J696" s="14"/>
      <c r="K696" s="38"/>
    </row>
    <row r="697" spans="2:11" x14ac:dyDescent="0.2">
      <c r="D697" s="70"/>
      <c r="E697" s="72" t="s">
        <v>14</v>
      </c>
      <c r="F697" s="69"/>
      <c r="G697" s="37">
        <v>1222</v>
      </c>
      <c r="H697" s="17">
        <v>1185</v>
      </c>
      <c r="I697" s="17">
        <v>10</v>
      </c>
      <c r="J697" s="17">
        <v>19</v>
      </c>
      <c r="K697" s="55">
        <v>8</v>
      </c>
    </row>
    <row r="698" spans="2:11" x14ac:dyDescent="0.2">
      <c r="D698" s="57"/>
      <c r="E698" s="54"/>
      <c r="F698" s="71"/>
      <c r="G698" s="9">
        <v>100</v>
      </c>
      <c r="H698" s="2">
        <v>96.972176759410999</v>
      </c>
      <c r="I698" s="2">
        <v>0.81833060556500004</v>
      </c>
      <c r="J698" s="2">
        <v>1.5548281505729999</v>
      </c>
      <c r="K698" s="13">
        <v>0.65466448445199998</v>
      </c>
    </row>
    <row r="699" spans="2:11" x14ac:dyDescent="0.2">
      <c r="D699" s="174" t="s">
        <v>36</v>
      </c>
      <c r="E699" s="20" t="s">
        <v>76</v>
      </c>
      <c r="F699" s="22"/>
      <c r="G699" s="21">
        <v>629</v>
      </c>
      <c r="H699" s="25">
        <v>604</v>
      </c>
      <c r="I699" s="3">
        <v>10</v>
      </c>
      <c r="J699" s="3">
        <v>12</v>
      </c>
      <c r="K699" s="26">
        <v>3</v>
      </c>
    </row>
    <row r="700" spans="2:11" x14ac:dyDescent="0.2">
      <c r="D700" s="175"/>
      <c r="E700" s="11"/>
      <c r="F700" s="10"/>
      <c r="G700" s="9">
        <v>100</v>
      </c>
      <c r="H700" s="16">
        <v>96.025437201908005</v>
      </c>
      <c r="I700" s="2">
        <v>1.5898251192370001</v>
      </c>
      <c r="J700" s="2">
        <v>1.9077901430840001</v>
      </c>
      <c r="K700" s="13">
        <v>0.47694753577100002</v>
      </c>
    </row>
    <row r="701" spans="2:11" x14ac:dyDescent="0.2">
      <c r="D701" s="175"/>
      <c r="E701" s="4" t="s">
        <v>39</v>
      </c>
      <c r="F701" s="6"/>
      <c r="G701" s="5">
        <v>37</v>
      </c>
      <c r="H701" s="7">
        <v>35</v>
      </c>
      <c r="I701" s="1">
        <v>1</v>
      </c>
      <c r="J701" s="1">
        <v>1</v>
      </c>
      <c r="K701" s="8">
        <v>0</v>
      </c>
    </row>
    <row r="702" spans="2:11" x14ac:dyDescent="0.2">
      <c r="D702" s="175"/>
      <c r="E702" s="11"/>
      <c r="F702" s="10"/>
      <c r="G702" s="9">
        <v>100</v>
      </c>
      <c r="H702" s="16">
        <v>94.594594594594994</v>
      </c>
      <c r="I702" s="2">
        <v>2.7027027027030002</v>
      </c>
      <c r="J702" s="2">
        <v>2.7027027027030002</v>
      </c>
      <c r="K702" s="36">
        <v>0</v>
      </c>
    </row>
    <row r="703" spans="2:11" x14ac:dyDescent="0.2">
      <c r="D703" s="175"/>
      <c r="E703" s="4" t="s">
        <v>40</v>
      </c>
      <c r="F703" s="6"/>
      <c r="G703" s="5">
        <v>73</v>
      </c>
      <c r="H703" s="7">
        <v>70</v>
      </c>
      <c r="I703" s="1">
        <v>1</v>
      </c>
      <c r="J703" s="1">
        <v>2</v>
      </c>
      <c r="K703" s="8">
        <v>0</v>
      </c>
    </row>
    <row r="704" spans="2:11" x14ac:dyDescent="0.2">
      <c r="D704" s="175"/>
      <c r="E704" s="11"/>
      <c r="F704" s="10"/>
      <c r="G704" s="9">
        <v>100</v>
      </c>
      <c r="H704" s="16">
        <v>95.890410958903999</v>
      </c>
      <c r="I704" s="2">
        <v>1.369863013699</v>
      </c>
      <c r="J704" s="2">
        <v>2.7397260273969999</v>
      </c>
      <c r="K704" s="36">
        <v>0</v>
      </c>
    </row>
    <row r="705" spans="4:11" x14ac:dyDescent="0.2">
      <c r="D705" s="175"/>
      <c r="E705" s="4" t="s">
        <v>41</v>
      </c>
      <c r="F705" s="6"/>
      <c r="G705" s="5">
        <v>108</v>
      </c>
      <c r="H705" s="7">
        <v>105</v>
      </c>
      <c r="I705" s="1">
        <v>1</v>
      </c>
      <c r="J705" s="1">
        <v>2</v>
      </c>
      <c r="K705" s="8">
        <v>0</v>
      </c>
    </row>
    <row r="706" spans="4:11" x14ac:dyDescent="0.2">
      <c r="D706" s="175"/>
      <c r="E706" s="11"/>
      <c r="F706" s="10"/>
      <c r="G706" s="9">
        <v>100</v>
      </c>
      <c r="H706" s="16">
        <v>97.222222222222001</v>
      </c>
      <c r="I706" s="2">
        <v>0.92592592592599998</v>
      </c>
      <c r="J706" s="2">
        <v>1.851851851852</v>
      </c>
      <c r="K706" s="36">
        <v>0</v>
      </c>
    </row>
    <row r="707" spans="4:11" x14ac:dyDescent="0.2">
      <c r="D707" s="175"/>
      <c r="E707" s="4" t="s">
        <v>42</v>
      </c>
      <c r="F707" s="6"/>
      <c r="G707" s="5">
        <v>113</v>
      </c>
      <c r="H707" s="7">
        <v>107</v>
      </c>
      <c r="I707" s="1">
        <v>2</v>
      </c>
      <c r="J707" s="1">
        <v>2</v>
      </c>
      <c r="K707" s="8">
        <v>2</v>
      </c>
    </row>
    <row r="708" spans="4:11" x14ac:dyDescent="0.2">
      <c r="D708" s="175"/>
      <c r="E708" s="11"/>
      <c r="F708" s="10"/>
      <c r="G708" s="9">
        <v>100</v>
      </c>
      <c r="H708" s="16">
        <v>94.690265486726005</v>
      </c>
      <c r="I708" s="2">
        <v>1.769911504425</v>
      </c>
      <c r="J708" s="2">
        <v>1.769911504425</v>
      </c>
      <c r="K708" s="13">
        <v>1.769911504425</v>
      </c>
    </row>
    <row r="709" spans="4:11" x14ac:dyDescent="0.2">
      <c r="D709" s="175"/>
      <c r="E709" s="4" t="s">
        <v>43</v>
      </c>
      <c r="F709" s="6"/>
      <c r="G709" s="5">
        <v>101</v>
      </c>
      <c r="H709" s="7">
        <v>99</v>
      </c>
      <c r="I709" s="1">
        <v>1</v>
      </c>
      <c r="J709" s="1">
        <v>1</v>
      </c>
      <c r="K709" s="8">
        <v>0</v>
      </c>
    </row>
    <row r="710" spans="4:11" x14ac:dyDescent="0.2">
      <c r="D710" s="175"/>
      <c r="E710" s="11"/>
      <c r="F710" s="10"/>
      <c r="G710" s="9">
        <v>100</v>
      </c>
      <c r="H710" s="16">
        <v>98.019801980197997</v>
      </c>
      <c r="I710" s="2">
        <v>0.99009900990099997</v>
      </c>
      <c r="J710" s="2">
        <v>0.99009900990099997</v>
      </c>
      <c r="K710" s="36">
        <v>0</v>
      </c>
    </row>
    <row r="711" spans="4:11" x14ac:dyDescent="0.2">
      <c r="D711" s="175"/>
      <c r="E711" s="4" t="s">
        <v>44</v>
      </c>
      <c r="F711" s="6"/>
      <c r="G711" s="5">
        <v>114</v>
      </c>
      <c r="H711" s="7">
        <v>108</v>
      </c>
      <c r="I711" s="1">
        <v>3</v>
      </c>
      <c r="J711" s="1">
        <v>3</v>
      </c>
      <c r="K711" s="8">
        <v>0</v>
      </c>
    </row>
    <row r="712" spans="4:11" x14ac:dyDescent="0.2">
      <c r="D712" s="175"/>
      <c r="E712" s="11"/>
      <c r="F712" s="10"/>
      <c r="G712" s="9">
        <v>100</v>
      </c>
      <c r="H712" s="16">
        <v>94.736842105262994</v>
      </c>
      <c r="I712" s="2">
        <v>2.6315789473679998</v>
      </c>
      <c r="J712" s="2">
        <v>2.6315789473679998</v>
      </c>
      <c r="K712" s="36">
        <v>0</v>
      </c>
    </row>
    <row r="713" spans="4:11" x14ac:dyDescent="0.2">
      <c r="D713" s="175"/>
      <c r="E713" s="4" t="s">
        <v>45</v>
      </c>
      <c r="F713" s="6"/>
      <c r="G713" s="5">
        <v>83</v>
      </c>
      <c r="H713" s="7">
        <v>80</v>
      </c>
      <c r="I713" s="1">
        <v>1</v>
      </c>
      <c r="J713" s="1">
        <v>1</v>
      </c>
      <c r="K713" s="8">
        <v>1</v>
      </c>
    </row>
    <row r="714" spans="4:11" x14ac:dyDescent="0.2">
      <c r="D714" s="175"/>
      <c r="E714" s="11"/>
      <c r="F714" s="10"/>
      <c r="G714" s="9">
        <v>100</v>
      </c>
      <c r="H714" s="16">
        <v>96.385542168675002</v>
      </c>
      <c r="I714" s="2">
        <v>1.204819277108</v>
      </c>
      <c r="J714" s="2">
        <v>1.204819277108</v>
      </c>
      <c r="K714" s="13">
        <v>1.204819277108</v>
      </c>
    </row>
    <row r="715" spans="4:11" x14ac:dyDescent="0.2">
      <c r="D715" s="174" t="s">
        <v>37</v>
      </c>
      <c r="E715" s="20" t="s">
        <v>77</v>
      </c>
      <c r="F715" s="22"/>
      <c r="G715" s="21">
        <v>593</v>
      </c>
      <c r="H715" s="25">
        <v>581</v>
      </c>
      <c r="I715" s="3">
        <v>0</v>
      </c>
      <c r="J715" s="3">
        <v>7</v>
      </c>
      <c r="K715" s="26">
        <v>5</v>
      </c>
    </row>
    <row r="716" spans="4:11" x14ac:dyDescent="0.2">
      <c r="D716" s="175"/>
      <c r="E716" s="11"/>
      <c r="F716" s="10"/>
      <c r="G716" s="9">
        <v>100</v>
      </c>
      <c r="H716" s="16">
        <v>97.976391231028998</v>
      </c>
      <c r="I716" s="18">
        <v>0</v>
      </c>
      <c r="J716" s="2">
        <v>1.1804384485670001</v>
      </c>
      <c r="K716" s="13">
        <v>0.84317032040499995</v>
      </c>
    </row>
    <row r="717" spans="4:11" x14ac:dyDescent="0.2">
      <c r="D717" s="175"/>
      <c r="E717" s="4" t="s">
        <v>39</v>
      </c>
      <c r="F717" s="6"/>
      <c r="G717" s="5">
        <v>27</v>
      </c>
      <c r="H717" s="7">
        <v>27</v>
      </c>
      <c r="I717" s="1">
        <v>0</v>
      </c>
      <c r="J717" s="1">
        <v>0</v>
      </c>
      <c r="K717" s="8">
        <v>0</v>
      </c>
    </row>
    <row r="718" spans="4:11" x14ac:dyDescent="0.2">
      <c r="D718" s="175"/>
      <c r="E718" s="11"/>
      <c r="F718" s="10"/>
      <c r="G718" s="9">
        <v>100</v>
      </c>
      <c r="H718" s="16">
        <v>100</v>
      </c>
      <c r="I718" s="18">
        <v>0</v>
      </c>
      <c r="J718" s="18">
        <v>0</v>
      </c>
      <c r="K718" s="36">
        <v>0</v>
      </c>
    </row>
    <row r="719" spans="4:11" x14ac:dyDescent="0.2">
      <c r="D719" s="175"/>
      <c r="E719" s="4" t="s">
        <v>40</v>
      </c>
      <c r="F719" s="6"/>
      <c r="G719" s="5">
        <v>74</v>
      </c>
      <c r="H719" s="7">
        <v>73</v>
      </c>
      <c r="I719" s="1">
        <v>0</v>
      </c>
      <c r="J719" s="1">
        <v>1</v>
      </c>
      <c r="K719" s="8">
        <v>0</v>
      </c>
    </row>
    <row r="720" spans="4:11" x14ac:dyDescent="0.2">
      <c r="D720" s="175"/>
      <c r="E720" s="11"/>
      <c r="F720" s="10"/>
      <c r="G720" s="9">
        <v>100</v>
      </c>
      <c r="H720" s="16">
        <v>98.648648648649001</v>
      </c>
      <c r="I720" s="18">
        <v>0</v>
      </c>
      <c r="J720" s="2">
        <v>1.351351351351</v>
      </c>
      <c r="K720" s="36">
        <v>0</v>
      </c>
    </row>
    <row r="721" spans="2:11" x14ac:dyDescent="0.2">
      <c r="D721" s="175"/>
      <c r="E721" s="4" t="s">
        <v>41</v>
      </c>
      <c r="F721" s="6"/>
      <c r="G721" s="5">
        <v>96</v>
      </c>
      <c r="H721" s="7">
        <v>92</v>
      </c>
      <c r="I721" s="1">
        <v>0</v>
      </c>
      <c r="J721" s="1">
        <v>3</v>
      </c>
      <c r="K721" s="8">
        <v>1</v>
      </c>
    </row>
    <row r="722" spans="2:11" x14ac:dyDescent="0.2">
      <c r="D722" s="175"/>
      <c r="E722" s="11"/>
      <c r="F722" s="10"/>
      <c r="G722" s="9">
        <v>100</v>
      </c>
      <c r="H722" s="16">
        <v>95.833333333333002</v>
      </c>
      <c r="I722" s="18">
        <v>0</v>
      </c>
      <c r="J722" s="2">
        <v>3.125</v>
      </c>
      <c r="K722" s="13">
        <v>1.041666666667</v>
      </c>
    </row>
    <row r="723" spans="2:11" x14ac:dyDescent="0.2">
      <c r="D723" s="175"/>
      <c r="E723" s="4" t="s">
        <v>42</v>
      </c>
      <c r="F723" s="6"/>
      <c r="G723" s="5">
        <v>97</v>
      </c>
      <c r="H723" s="7">
        <v>96</v>
      </c>
      <c r="I723" s="1">
        <v>0</v>
      </c>
      <c r="J723" s="1">
        <v>0</v>
      </c>
      <c r="K723" s="8">
        <v>1</v>
      </c>
    </row>
    <row r="724" spans="2:11" x14ac:dyDescent="0.2">
      <c r="D724" s="175"/>
      <c r="E724" s="11"/>
      <c r="F724" s="10"/>
      <c r="G724" s="9">
        <v>100</v>
      </c>
      <c r="H724" s="16">
        <v>98.969072164948003</v>
      </c>
      <c r="I724" s="18">
        <v>0</v>
      </c>
      <c r="J724" s="18">
        <v>0</v>
      </c>
      <c r="K724" s="13">
        <v>1.0309278350519999</v>
      </c>
    </row>
    <row r="725" spans="2:11" x14ac:dyDescent="0.2">
      <c r="D725" s="175"/>
      <c r="E725" s="4" t="s">
        <v>43</v>
      </c>
      <c r="F725" s="6"/>
      <c r="G725" s="5">
        <v>103</v>
      </c>
      <c r="H725" s="7">
        <v>103</v>
      </c>
      <c r="I725" s="1">
        <v>0</v>
      </c>
      <c r="J725" s="1">
        <v>0</v>
      </c>
      <c r="K725" s="8">
        <v>0</v>
      </c>
    </row>
    <row r="726" spans="2:11" x14ac:dyDescent="0.2">
      <c r="D726" s="175"/>
      <c r="E726" s="11"/>
      <c r="F726" s="10"/>
      <c r="G726" s="9">
        <v>100</v>
      </c>
      <c r="H726" s="16">
        <v>100</v>
      </c>
      <c r="I726" s="18">
        <v>0</v>
      </c>
      <c r="J726" s="18">
        <v>0</v>
      </c>
      <c r="K726" s="36">
        <v>0</v>
      </c>
    </row>
    <row r="727" spans="2:11" x14ac:dyDescent="0.2">
      <c r="D727" s="175"/>
      <c r="E727" s="4" t="s">
        <v>44</v>
      </c>
      <c r="F727" s="6"/>
      <c r="G727" s="5">
        <v>109</v>
      </c>
      <c r="H727" s="7">
        <v>106</v>
      </c>
      <c r="I727" s="1">
        <v>0</v>
      </c>
      <c r="J727" s="1">
        <v>1</v>
      </c>
      <c r="K727" s="8">
        <v>2</v>
      </c>
    </row>
    <row r="728" spans="2:11" x14ac:dyDescent="0.2">
      <c r="D728" s="175"/>
      <c r="E728" s="11"/>
      <c r="F728" s="10"/>
      <c r="G728" s="9">
        <v>100</v>
      </c>
      <c r="H728" s="16">
        <v>97.247706422017998</v>
      </c>
      <c r="I728" s="18">
        <v>0</v>
      </c>
      <c r="J728" s="2">
        <v>0.91743119266100004</v>
      </c>
      <c r="K728" s="13">
        <v>1.834862385321</v>
      </c>
    </row>
    <row r="729" spans="2:11" x14ac:dyDescent="0.2">
      <c r="D729" s="175"/>
      <c r="E729" s="4" t="s">
        <v>45</v>
      </c>
      <c r="F729" s="6"/>
      <c r="G729" s="5">
        <v>87</v>
      </c>
      <c r="H729" s="7">
        <v>84</v>
      </c>
      <c r="I729" s="1">
        <v>0</v>
      </c>
      <c r="J729" s="1">
        <v>2</v>
      </c>
      <c r="K729" s="8">
        <v>1</v>
      </c>
    </row>
    <row r="730" spans="2:11" x14ac:dyDescent="0.2">
      <c r="D730" s="176"/>
      <c r="E730" s="57"/>
      <c r="F730" s="54"/>
      <c r="G730" s="67">
        <v>100</v>
      </c>
      <c r="H730" s="82">
        <v>96.551724137931004</v>
      </c>
      <c r="I730" s="81">
        <v>0</v>
      </c>
      <c r="J730" s="48">
        <v>2.2988505747130001</v>
      </c>
      <c r="K730" s="84">
        <v>1.149425287356</v>
      </c>
    </row>
    <row r="732" spans="2:11" x14ac:dyDescent="0.2">
      <c r="B732" s="43" t="str">
        <f xml:space="preserve"> HYPERLINK("#'目次'!B22", "[16]")</f>
        <v>[16]</v>
      </c>
      <c r="C732" s="31" t="s">
        <v>103</v>
      </c>
    </row>
    <row r="736" spans="2:11" ht="48" x14ac:dyDescent="0.2">
      <c r="D736" s="177"/>
      <c r="E736" s="178"/>
      <c r="F736" s="178"/>
      <c r="G736" s="40" t="s">
        <v>14</v>
      </c>
      <c r="H736" s="42" t="s">
        <v>104</v>
      </c>
      <c r="I736" s="15" t="s">
        <v>105</v>
      </c>
      <c r="J736" s="15" t="s">
        <v>86</v>
      </c>
      <c r="K736" s="44" t="s">
        <v>17</v>
      </c>
    </row>
    <row r="737" spans="4:11" x14ac:dyDescent="0.2">
      <c r="D737" s="179"/>
      <c r="E737" s="180"/>
      <c r="F737" s="180"/>
      <c r="G737" s="39"/>
      <c r="H737" s="41"/>
      <c r="I737" s="14"/>
      <c r="J737" s="14"/>
      <c r="K737" s="38"/>
    </row>
    <row r="738" spans="4:11" x14ac:dyDescent="0.2">
      <c r="D738" s="70"/>
      <c r="E738" s="72" t="s">
        <v>14</v>
      </c>
      <c r="F738" s="69"/>
      <c r="G738" s="37">
        <v>1222</v>
      </c>
      <c r="H738" s="17">
        <v>955</v>
      </c>
      <c r="I738" s="17">
        <v>40</v>
      </c>
      <c r="J738" s="17">
        <v>215</v>
      </c>
      <c r="K738" s="55">
        <v>14</v>
      </c>
    </row>
    <row r="739" spans="4:11" x14ac:dyDescent="0.2">
      <c r="D739" s="57"/>
      <c r="E739" s="54"/>
      <c r="F739" s="71"/>
      <c r="G739" s="9">
        <v>100</v>
      </c>
      <c r="H739" s="2">
        <v>78.150572831424</v>
      </c>
      <c r="I739" s="2">
        <v>3.2733224222590001</v>
      </c>
      <c r="J739" s="2">
        <v>17.59410801964</v>
      </c>
      <c r="K739" s="13">
        <v>1.145662847791</v>
      </c>
    </row>
    <row r="740" spans="4:11" x14ac:dyDescent="0.2">
      <c r="D740" s="174" t="s">
        <v>18</v>
      </c>
      <c r="E740" s="20" t="s">
        <v>19</v>
      </c>
      <c r="F740" s="22"/>
      <c r="G740" s="21">
        <v>57</v>
      </c>
      <c r="H740" s="25">
        <v>44</v>
      </c>
      <c r="I740" s="3">
        <v>2</v>
      </c>
      <c r="J740" s="3">
        <v>11</v>
      </c>
      <c r="K740" s="26">
        <v>0</v>
      </c>
    </row>
    <row r="741" spans="4:11" x14ac:dyDescent="0.2">
      <c r="D741" s="175"/>
      <c r="E741" s="11"/>
      <c r="F741" s="10"/>
      <c r="G741" s="9">
        <v>100</v>
      </c>
      <c r="H741" s="16">
        <v>77.192982456140001</v>
      </c>
      <c r="I741" s="2">
        <v>3.508771929825</v>
      </c>
      <c r="J741" s="2">
        <v>19.298245614035</v>
      </c>
      <c r="K741" s="36">
        <v>0</v>
      </c>
    </row>
    <row r="742" spans="4:11" x14ac:dyDescent="0.2">
      <c r="D742" s="175"/>
      <c r="E742" s="4" t="s">
        <v>20</v>
      </c>
      <c r="F742" s="6"/>
      <c r="G742" s="5">
        <v>84</v>
      </c>
      <c r="H742" s="7">
        <v>68</v>
      </c>
      <c r="I742" s="1">
        <v>1</v>
      </c>
      <c r="J742" s="1">
        <v>14</v>
      </c>
      <c r="K742" s="8">
        <v>1</v>
      </c>
    </row>
    <row r="743" spans="4:11" x14ac:dyDescent="0.2">
      <c r="D743" s="175"/>
      <c r="E743" s="11"/>
      <c r="F743" s="10"/>
      <c r="G743" s="9">
        <v>100</v>
      </c>
      <c r="H743" s="16">
        <v>80.952380952381006</v>
      </c>
      <c r="I743" s="2">
        <v>1.190476190476</v>
      </c>
      <c r="J743" s="2">
        <v>16.666666666666998</v>
      </c>
      <c r="K743" s="13">
        <v>1.190476190476</v>
      </c>
    </row>
    <row r="744" spans="4:11" x14ac:dyDescent="0.2">
      <c r="D744" s="175"/>
      <c r="E744" s="4" t="s">
        <v>21</v>
      </c>
      <c r="F744" s="6"/>
      <c r="G744" s="5">
        <v>487</v>
      </c>
      <c r="H744" s="7">
        <v>370</v>
      </c>
      <c r="I744" s="1">
        <v>23</v>
      </c>
      <c r="J744" s="1">
        <v>90</v>
      </c>
      <c r="K744" s="8">
        <v>4</v>
      </c>
    </row>
    <row r="745" spans="4:11" x14ac:dyDescent="0.2">
      <c r="D745" s="175"/>
      <c r="E745" s="11"/>
      <c r="F745" s="10"/>
      <c r="G745" s="9">
        <v>100</v>
      </c>
      <c r="H745" s="16">
        <v>75.975359342915993</v>
      </c>
      <c r="I745" s="2">
        <v>4.722792607803</v>
      </c>
      <c r="J745" s="2">
        <v>18.480492813142</v>
      </c>
      <c r="K745" s="13">
        <v>0.82135523613999994</v>
      </c>
    </row>
    <row r="746" spans="4:11" x14ac:dyDescent="0.2">
      <c r="D746" s="175"/>
      <c r="E746" s="4" t="s">
        <v>22</v>
      </c>
      <c r="F746" s="6"/>
      <c r="G746" s="5">
        <v>35</v>
      </c>
      <c r="H746" s="7">
        <v>25</v>
      </c>
      <c r="I746" s="1">
        <v>2</v>
      </c>
      <c r="J746" s="1">
        <v>7</v>
      </c>
      <c r="K746" s="8">
        <v>1</v>
      </c>
    </row>
    <row r="747" spans="4:11" x14ac:dyDescent="0.2">
      <c r="D747" s="175"/>
      <c r="E747" s="11"/>
      <c r="F747" s="10"/>
      <c r="G747" s="9">
        <v>100</v>
      </c>
      <c r="H747" s="73">
        <v>71.428571428571004</v>
      </c>
      <c r="I747" s="2">
        <v>5.7142857142860004</v>
      </c>
      <c r="J747" s="2">
        <v>20</v>
      </c>
      <c r="K747" s="13">
        <v>2.8571428571430002</v>
      </c>
    </row>
    <row r="748" spans="4:11" x14ac:dyDescent="0.2">
      <c r="D748" s="175"/>
      <c r="E748" s="4" t="s">
        <v>23</v>
      </c>
      <c r="F748" s="6"/>
      <c r="G748" s="5">
        <v>143</v>
      </c>
      <c r="H748" s="7">
        <v>118</v>
      </c>
      <c r="I748" s="1">
        <v>3</v>
      </c>
      <c r="J748" s="1">
        <v>22</v>
      </c>
      <c r="K748" s="8">
        <v>1</v>
      </c>
    </row>
    <row r="749" spans="4:11" x14ac:dyDescent="0.2">
      <c r="D749" s="175"/>
      <c r="E749" s="11"/>
      <c r="F749" s="10"/>
      <c r="G749" s="9">
        <v>100</v>
      </c>
      <c r="H749" s="16">
        <v>82.517482517483003</v>
      </c>
      <c r="I749" s="2">
        <v>2.0979020979020002</v>
      </c>
      <c r="J749" s="2">
        <v>15.384615384615</v>
      </c>
      <c r="K749" s="13">
        <v>0.69930069930100003</v>
      </c>
    </row>
    <row r="750" spans="4:11" x14ac:dyDescent="0.2">
      <c r="D750" s="175"/>
      <c r="E750" s="4" t="s">
        <v>24</v>
      </c>
      <c r="F750" s="6"/>
      <c r="G750" s="5">
        <v>187</v>
      </c>
      <c r="H750" s="7">
        <v>146</v>
      </c>
      <c r="I750" s="1">
        <v>4</v>
      </c>
      <c r="J750" s="1">
        <v>35</v>
      </c>
      <c r="K750" s="8">
        <v>3</v>
      </c>
    </row>
    <row r="751" spans="4:11" x14ac:dyDescent="0.2">
      <c r="D751" s="175"/>
      <c r="E751" s="11"/>
      <c r="F751" s="10"/>
      <c r="G751" s="9">
        <v>100</v>
      </c>
      <c r="H751" s="16">
        <v>78.074866310160004</v>
      </c>
      <c r="I751" s="2">
        <v>2.1390374331549999</v>
      </c>
      <c r="J751" s="2">
        <v>18.716577540107</v>
      </c>
      <c r="K751" s="13">
        <v>1.6042780748659999</v>
      </c>
    </row>
    <row r="752" spans="4:11" x14ac:dyDescent="0.2">
      <c r="D752" s="175"/>
      <c r="E752" s="4" t="s">
        <v>25</v>
      </c>
      <c r="F752" s="6"/>
      <c r="G752" s="5">
        <v>71</v>
      </c>
      <c r="H752" s="7">
        <v>59</v>
      </c>
      <c r="I752" s="1">
        <v>1</v>
      </c>
      <c r="J752" s="1">
        <v>9</v>
      </c>
      <c r="K752" s="8">
        <v>2</v>
      </c>
    </row>
    <row r="753" spans="4:11" x14ac:dyDescent="0.2">
      <c r="D753" s="175"/>
      <c r="E753" s="11"/>
      <c r="F753" s="10"/>
      <c r="G753" s="9">
        <v>100</v>
      </c>
      <c r="H753" s="16">
        <v>83.098591549296003</v>
      </c>
      <c r="I753" s="2">
        <v>1.4084507042250001</v>
      </c>
      <c r="J753" s="2">
        <v>12.676056338027999</v>
      </c>
      <c r="K753" s="13">
        <v>2.8169014084509998</v>
      </c>
    </row>
    <row r="754" spans="4:11" x14ac:dyDescent="0.2">
      <c r="D754" s="175"/>
      <c r="E754" s="4" t="s">
        <v>26</v>
      </c>
      <c r="F754" s="6"/>
      <c r="G754" s="5">
        <v>30</v>
      </c>
      <c r="H754" s="7">
        <v>22</v>
      </c>
      <c r="I754" s="1">
        <v>1</v>
      </c>
      <c r="J754" s="1">
        <v>6</v>
      </c>
      <c r="K754" s="8">
        <v>1</v>
      </c>
    </row>
    <row r="755" spans="4:11" x14ac:dyDescent="0.2">
      <c r="D755" s="175"/>
      <c r="E755" s="11"/>
      <c r="F755" s="10"/>
      <c r="G755" s="9">
        <v>100</v>
      </c>
      <c r="H755" s="16">
        <v>73.333333333333002</v>
      </c>
      <c r="I755" s="2">
        <v>3.333333333333</v>
      </c>
      <c r="J755" s="2">
        <v>20</v>
      </c>
      <c r="K755" s="13">
        <v>3.333333333333</v>
      </c>
    </row>
    <row r="756" spans="4:11" x14ac:dyDescent="0.2">
      <c r="D756" s="175"/>
      <c r="E756" s="4" t="s">
        <v>27</v>
      </c>
      <c r="F756" s="6"/>
      <c r="G756" s="5">
        <v>70</v>
      </c>
      <c r="H756" s="7">
        <v>55</v>
      </c>
      <c r="I756" s="1">
        <v>2</v>
      </c>
      <c r="J756" s="1">
        <v>13</v>
      </c>
      <c r="K756" s="8">
        <v>0</v>
      </c>
    </row>
    <row r="757" spans="4:11" x14ac:dyDescent="0.2">
      <c r="D757" s="175"/>
      <c r="E757" s="11"/>
      <c r="F757" s="10"/>
      <c r="G757" s="9">
        <v>100</v>
      </c>
      <c r="H757" s="16">
        <v>78.571428571428996</v>
      </c>
      <c r="I757" s="2">
        <v>2.8571428571430002</v>
      </c>
      <c r="J757" s="2">
        <v>18.571428571428999</v>
      </c>
      <c r="K757" s="36">
        <v>0</v>
      </c>
    </row>
    <row r="758" spans="4:11" x14ac:dyDescent="0.2">
      <c r="D758" s="175"/>
      <c r="E758" s="4" t="s">
        <v>28</v>
      </c>
      <c r="F758" s="6"/>
      <c r="G758" s="5">
        <v>51</v>
      </c>
      <c r="H758" s="7">
        <v>41</v>
      </c>
      <c r="I758" s="1">
        <v>1</v>
      </c>
      <c r="J758" s="1">
        <v>8</v>
      </c>
      <c r="K758" s="8">
        <v>1</v>
      </c>
    </row>
    <row r="759" spans="4:11" x14ac:dyDescent="0.2">
      <c r="D759" s="175"/>
      <c r="E759" s="11"/>
      <c r="F759" s="10"/>
      <c r="G759" s="9">
        <v>100</v>
      </c>
      <c r="H759" s="16">
        <v>80.392156862744997</v>
      </c>
      <c r="I759" s="2">
        <v>1.9607843137250001</v>
      </c>
      <c r="J759" s="2">
        <v>15.686274509804001</v>
      </c>
      <c r="K759" s="13">
        <v>1.9607843137250001</v>
      </c>
    </row>
    <row r="760" spans="4:11" x14ac:dyDescent="0.2">
      <c r="D760" s="175"/>
      <c r="E760" s="4" t="s">
        <v>29</v>
      </c>
      <c r="F760" s="6"/>
      <c r="G760" s="5">
        <v>7</v>
      </c>
      <c r="H760" s="7">
        <v>7</v>
      </c>
      <c r="I760" s="1">
        <v>0</v>
      </c>
      <c r="J760" s="1">
        <v>0</v>
      </c>
      <c r="K760" s="8">
        <v>0</v>
      </c>
    </row>
    <row r="761" spans="4:11" x14ac:dyDescent="0.2">
      <c r="D761" s="175"/>
      <c r="E761" s="11"/>
      <c r="F761" s="10"/>
      <c r="G761" s="9">
        <v>100</v>
      </c>
      <c r="H761" s="86">
        <v>100</v>
      </c>
      <c r="I761" s="18">
        <v>0</v>
      </c>
      <c r="J761" s="76">
        <v>0</v>
      </c>
      <c r="K761" s="36">
        <v>0</v>
      </c>
    </row>
    <row r="762" spans="4:11" x14ac:dyDescent="0.2">
      <c r="D762" s="174" t="s">
        <v>30</v>
      </c>
      <c r="E762" s="20" t="s">
        <v>31</v>
      </c>
      <c r="F762" s="22"/>
      <c r="G762" s="21">
        <v>393</v>
      </c>
      <c r="H762" s="25">
        <v>307</v>
      </c>
      <c r="I762" s="3">
        <v>14</v>
      </c>
      <c r="J762" s="3">
        <v>69</v>
      </c>
      <c r="K762" s="26">
        <v>3</v>
      </c>
    </row>
    <row r="763" spans="4:11" x14ac:dyDescent="0.2">
      <c r="D763" s="175"/>
      <c r="E763" s="11"/>
      <c r="F763" s="10"/>
      <c r="G763" s="9">
        <v>100</v>
      </c>
      <c r="H763" s="16">
        <v>78.117048346055995</v>
      </c>
      <c r="I763" s="2">
        <v>3.562340966921</v>
      </c>
      <c r="J763" s="2">
        <v>17.557251908396999</v>
      </c>
      <c r="K763" s="13">
        <v>0.76335877862599999</v>
      </c>
    </row>
    <row r="764" spans="4:11" x14ac:dyDescent="0.2">
      <c r="D764" s="175"/>
      <c r="E764" s="4" t="s">
        <v>32</v>
      </c>
      <c r="F764" s="6"/>
      <c r="G764" s="5">
        <v>352</v>
      </c>
      <c r="H764" s="7">
        <v>273</v>
      </c>
      <c r="I764" s="1">
        <v>11</v>
      </c>
      <c r="J764" s="1">
        <v>64</v>
      </c>
      <c r="K764" s="8">
        <v>4</v>
      </c>
    </row>
    <row r="765" spans="4:11" x14ac:dyDescent="0.2">
      <c r="D765" s="175"/>
      <c r="E765" s="11"/>
      <c r="F765" s="10"/>
      <c r="G765" s="9">
        <v>100</v>
      </c>
      <c r="H765" s="16">
        <v>77.556818181818002</v>
      </c>
      <c r="I765" s="2">
        <v>3.125</v>
      </c>
      <c r="J765" s="2">
        <v>18.181818181817999</v>
      </c>
      <c r="K765" s="13">
        <v>1.136363636364</v>
      </c>
    </row>
    <row r="766" spans="4:11" x14ac:dyDescent="0.2">
      <c r="D766" s="175"/>
      <c r="E766" s="4" t="s">
        <v>33</v>
      </c>
      <c r="F766" s="6"/>
      <c r="G766" s="5">
        <v>388</v>
      </c>
      <c r="H766" s="7">
        <v>310</v>
      </c>
      <c r="I766" s="1">
        <v>12</v>
      </c>
      <c r="J766" s="1">
        <v>61</v>
      </c>
      <c r="K766" s="8">
        <v>7</v>
      </c>
    </row>
    <row r="767" spans="4:11" x14ac:dyDescent="0.2">
      <c r="D767" s="175"/>
      <c r="E767" s="11"/>
      <c r="F767" s="10"/>
      <c r="G767" s="9">
        <v>100</v>
      </c>
      <c r="H767" s="16">
        <v>79.896907216494995</v>
      </c>
      <c r="I767" s="2">
        <v>3.0927835051549999</v>
      </c>
      <c r="J767" s="2">
        <v>15.721649484536</v>
      </c>
      <c r="K767" s="13">
        <v>1.8041237113399999</v>
      </c>
    </row>
    <row r="768" spans="4:11" x14ac:dyDescent="0.2">
      <c r="D768" s="175"/>
      <c r="E768" s="4" t="s">
        <v>34</v>
      </c>
      <c r="F768" s="6"/>
      <c r="G768" s="5">
        <v>89</v>
      </c>
      <c r="H768" s="7">
        <v>65</v>
      </c>
      <c r="I768" s="1">
        <v>3</v>
      </c>
      <c r="J768" s="1">
        <v>21</v>
      </c>
      <c r="K768" s="8">
        <v>0</v>
      </c>
    </row>
    <row r="769" spans="4:11" x14ac:dyDescent="0.2">
      <c r="D769" s="175"/>
      <c r="E769" s="11"/>
      <c r="F769" s="10"/>
      <c r="G769" s="9">
        <v>100</v>
      </c>
      <c r="H769" s="73">
        <v>73.033707865169006</v>
      </c>
      <c r="I769" s="2">
        <v>3.3707865168539999</v>
      </c>
      <c r="J769" s="23">
        <v>23.595505617977999</v>
      </c>
      <c r="K769" s="36">
        <v>0</v>
      </c>
    </row>
    <row r="770" spans="4:11" x14ac:dyDescent="0.2">
      <c r="D770" s="174" t="s">
        <v>35</v>
      </c>
      <c r="E770" s="20" t="s">
        <v>36</v>
      </c>
      <c r="F770" s="22"/>
      <c r="G770" s="21">
        <v>629</v>
      </c>
      <c r="H770" s="25">
        <v>483</v>
      </c>
      <c r="I770" s="3">
        <v>34</v>
      </c>
      <c r="J770" s="3">
        <v>108</v>
      </c>
      <c r="K770" s="26">
        <v>6</v>
      </c>
    </row>
    <row r="771" spans="4:11" x14ac:dyDescent="0.2">
      <c r="D771" s="175"/>
      <c r="E771" s="11"/>
      <c r="F771" s="10"/>
      <c r="G771" s="9">
        <v>100</v>
      </c>
      <c r="H771" s="16">
        <v>76.788553259140997</v>
      </c>
      <c r="I771" s="2">
        <v>5.4054054054050003</v>
      </c>
      <c r="J771" s="2">
        <v>17.170111287758001</v>
      </c>
      <c r="K771" s="13">
        <v>0.95389507154200004</v>
      </c>
    </row>
    <row r="772" spans="4:11" x14ac:dyDescent="0.2">
      <c r="D772" s="175"/>
      <c r="E772" s="4" t="s">
        <v>37</v>
      </c>
      <c r="F772" s="6"/>
      <c r="G772" s="5">
        <v>593</v>
      </c>
      <c r="H772" s="7">
        <v>472</v>
      </c>
      <c r="I772" s="1">
        <v>6</v>
      </c>
      <c r="J772" s="1">
        <v>107</v>
      </c>
      <c r="K772" s="8">
        <v>8</v>
      </c>
    </row>
    <row r="773" spans="4:11" x14ac:dyDescent="0.2">
      <c r="D773" s="175"/>
      <c r="E773" s="11"/>
      <c r="F773" s="10"/>
      <c r="G773" s="9">
        <v>100</v>
      </c>
      <c r="H773" s="16">
        <v>79.595278246205993</v>
      </c>
      <c r="I773" s="2">
        <v>1.0118043844860001</v>
      </c>
      <c r="J773" s="2">
        <v>18.043844856661</v>
      </c>
      <c r="K773" s="13">
        <v>1.3490725126480001</v>
      </c>
    </row>
    <row r="774" spans="4:11" x14ac:dyDescent="0.2">
      <c r="D774" s="174" t="s">
        <v>38</v>
      </c>
      <c r="E774" s="20" t="s">
        <v>39</v>
      </c>
      <c r="F774" s="22"/>
      <c r="G774" s="21">
        <v>64</v>
      </c>
      <c r="H774" s="25">
        <v>54</v>
      </c>
      <c r="I774" s="3">
        <v>5</v>
      </c>
      <c r="J774" s="3">
        <v>4</v>
      </c>
      <c r="K774" s="26">
        <v>1</v>
      </c>
    </row>
    <row r="775" spans="4:11" x14ac:dyDescent="0.2">
      <c r="D775" s="175"/>
      <c r="E775" s="11"/>
      <c r="F775" s="10"/>
      <c r="G775" s="9">
        <v>100</v>
      </c>
      <c r="H775" s="64">
        <v>84.375</v>
      </c>
      <c r="I775" s="2">
        <v>7.8125</v>
      </c>
      <c r="J775" s="46">
        <v>6.25</v>
      </c>
      <c r="K775" s="13">
        <v>1.5625</v>
      </c>
    </row>
    <row r="776" spans="4:11" x14ac:dyDescent="0.2">
      <c r="D776" s="175"/>
      <c r="E776" s="4" t="s">
        <v>40</v>
      </c>
      <c r="F776" s="6"/>
      <c r="G776" s="5">
        <v>147</v>
      </c>
      <c r="H776" s="7">
        <v>134</v>
      </c>
      <c r="I776" s="1">
        <v>2</v>
      </c>
      <c r="J776" s="1">
        <v>9</v>
      </c>
      <c r="K776" s="8">
        <v>2</v>
      </c>
    </row>
    <row r="777" spans="4:11" x14ac:dyDescent="0.2">
      <c r="D777" s="175"/>
      <c r="E777" s="11"/>
      <c r="F777" s="10"/>
      <c r="G777" s="9">
        <v>100</v>
      </c>
      <c r="H777" s="86">
        <v>91.156462585034006</v>
      </c>
      <c r="I777" s="2">
        <v>1.360544217687</v>
      </c>
      <c r="J777" s="46">
        <v>6.1224489795919999</v>
      </c>
      <c r="K777" s="13">
        <v>1.360544217687</v>
      </c>
    </row>
    <row r="778" spans="4:11" x14ac:dyDescent="0.2">
      <c r="D778" s="175"/>
      <c r="E778" s="4" t="s">
        <v>41</v>
      </c>
      <c r="F778" s="6"/>
      <c r="G778" s="5">
        <v>204</v>
      </c>
      <c r="H778" s="7">
        <v>167</v>
      </c>
      <c r="I778" s="1">
        <v>6</v>
      </c>
      <c r="J778" s="1">
        <v>28</v>
      </c>
      <c r="K778" s="8">
        <v>3</v>
      </c>
    </row>
    <row r="779" spans="4:11" x14ac:dyDescent="0.2">
      <c r="D779" s="175"/>
      <c r="E779" s="11"/>
      <c r="F779" s="10"/>
      <c r="G779" s="9">
        <v>100</v>
      </c>
      <c r="H779" s="16">
        <v>81.862745098038999</v>
      </c>
      <c r="I779" s="2">
        <v>2.9411764705880001</v>
      </c>
      <c r="J779" s="2">
        <v>13.725490196078001</v>
      </c>
      <c r="K779" s="13">
        <v>1.4705882352940001</v>
      </c>
    </row>
    <row r="780" spans="4:11" x14ac:dyDescent="0.2">
      <c r="D780" s="175"/>
      <c r="E780" s="4" t="s">
        <v>42</v>
      </c>
      <c r="F780" s="6"/>
      <c r="G780" s="5">
        <v>210</v>
      </c>
      <c r="H780" s="7">
        <v>163</v>
      </c>
      <c r="I780" s="1">
        <v>5</v>
      </c>
      <c r="J780" s="1">
        <v>40</v>
      </c>
      <c r="K780" s="8">
        <v>3</v>
      </c>
    </row>
    <row r="781" spans="4:11" x14ac:dyDescent="0.2">
      <c r="D781" s="175"/>
      <c r="E781" s="11"/>
      <c r="F781" s="10"/>
      <c r="G781" s="9">
        <v>100</v>
      </c>
      <c r="H781" s="16">
        <v>77.619047619048004</v>
      </c>
      <c r="I781" s="2">
        <v>2.3809523809519999</v>
      </c>
      <c r="J781" s="2">
        <v>19.047619047619001</v>
      </c>
      <c r="K781" s="13">
        <v>1.4285714285710001</v>
      </c>
    </row>
    <row r="782" spans="4:11" x14ac:dyDescent="0.2">
      <c r="D782" s="175"/>
      <c r="E782" s="4" t="s">
        <v>43</v>
      </c>
      <c r="F782" s="6"/>
      <c r="G782" s="5">
        <v>204</v>
      </c>
      <c r="H782" s="7">
        <v>156</v>
      </c>
      <c r="I782" s="1">
        <v>6</v>
      </c>
      <c r="J782" s="1">
        <v>41</v>
      </c>
      <c r="K782" s="8">
        <v>1</v>
      </c>
    </row>
    <row r="783" spans="4:11" x14ac:dyDescent="0.2">
      <c r="D783" s="175"/>
      <c r="E783" s="11"/>
      <c r="F783" s="10"/>
      <c r="G783" s="9">
        <v>100</v>
      </c>
      <c r="H783" s="16">
        <v>76.470588235294002</v>
      </c>
      <c r="I783" s="2">
        <v>2.9411764705880001</v>
      </c>
      <c r="J783" s="2">
        <v>20.098039215686001</v>
      </c>
      <c r="K783" s="13">
        <v>0.49019607843099999</v>
      </c>
    </row>
    <row r="784" spans="4:11" x14ac:dyDescent="0.2">
      <c r="D784" s="175"/>
      <c r="E784" s="4" t="s">
        <v>44</v>
      </c>
      <c r="F784" s="6"/>
      <c r="G784" s="5">
        <v>223</v>
      </c>
      <c r="H784" s="7">
        <v>154</v>
      </c>
      <c r="I784" s="1">
        <v>8</v>
      </c>
      <c r="J784" s="1">
        <v>58</v>
      </c>
      <c r="K784" s="8">
        <v>3</v>
      </c>
    </row>
    <row r="785" spans="2:11" x14ac:dyDescent="0.2">
      <c r="D785" s="175"/>
      <c r="E785" s="11"/>
      <c r="F785" s="10"/>
      <c r="G785" s="9">
        <v>100</v>
      </c>
      <c r="H785" s="73">
        <v>69.058295964126003</v>
      </c>
      <c r="I785" s="2">
        <v>3.5874439461879999</v>
      </c>
      <c r="J785" s="23">
        <v>26.008968609865001</v>
      </c>
      <c r="K785" s="13">
        <v>1.3452914798210001</v>
      </c>
    </row>
    <row r="786" spans="2:11" x14ac:dyDescent="0.2">
      <c r="D786" s="175"/>
      <c r="E786" s="4" t="s">
        <v>45</v>
      </c>
      <c r="F786" s="6"/>
      <c r="G786" s="5">
        <v>170</v>
      </c>
      <c r="H786" s="7">
        <v>127</v>
      </c>
      <c r="I786" s="1">
        <v>8</v>
      </c>
      <c r="J786" s="1">
        <v>35</v>
      </c>
      <c r="K786" s="8">
        <v>1</v>
      </c>
    </row>
    <row r="787" spans="2:11" x14ac:dyDescent="0.2">
      <c r="D787" s="176"/>
      <c r="E787" s="57"/>
      <c r="F787" s="54"/>
      <c r="G787" s="67">
        <v>100</v>
      </c>
      <c r="H787" s="82">
        <v>74.705882352941003</v>
      </c>
      <c r="I787" s="48">
        <v>4.7058823529409999</v>
      </c>
      <c r="J787" s="48">
        <v>20.588235294118</v>
      </c>
      <c r="K787" s="84">
        <v>0.58823529411800002</v>
      </c>
    </row>
    <row r="789" spans="2:11" x14ac:dyDescent="0.2">
      <c r="B789" s="43" t="str">
        <f xml:space="preserve"> HYPERLINK("#'目次'!B23", "[17]")</f>
        <v>[17]</v>
      </c>
      <c r="C789" s="31" t="s">
        <v>103</v>
      </c>
    </row>
    <row r="793" spans="2:11" ht="48" x14ac:dyDescent="0.2">
      <c r="D793" s="177"/>
      <c r="E793" s="178"/>
      <c r="F793" s="178"/>
      <c r="G793" s="40" t="s">
        <v>14</v>
      </c>
      <c r="H793" s="42" t="s">
        <v>104</v>
      </c>
      <c r="I793" s="15" t="s">
        <v>105</v>
      </c>
      <c r="J793" s="15" t="s">
        <v>86</v>
      </c>
      <c r="K793" s="44" t="s">
        <v>17</v>
      </c>
    </row>
    <row r="794" spans="2:11" x14ac:dyDescent="0.2">
      <c r="D794" s="179"/>
      <c r="E794" s="180"/>
      <c r="F794" s="180"/>
      <c r="G794" s="39"/>
      <c r="H794" s="41"/>
      <c r="I794" s="14"/>
      <c r="J794" s="14"/>
      <c r="K794" s="38"/>
    </row>
    <row r="795" spans="2:11" x14ac:dyDescent="0.2">
      <c r="D795" s="70"/>
      <c r="E795" s="72" t="s">
        <v>14</v>
      </c>
      <c r="F795" s="69"/>
      <c r="G795" s="37">
        <v>1222</v>
      </c>
      <c r="H795" s="17">
        <v>955</v>
      </c>
      <c r="I795" s="17">
        <v>40</v>
      </c>
      <c r="J795" s="17">
        <v>215</v>
      </c>
      <c r="K795" s="55">
        <v>14</v>
      </c>
    </row>
    <row r="796" spans="2:11" x14ac:dyDescent="0.2">
      <c r="D796" s="57"/>
      <c r="E796" s="54"/>
      <c r="F796" s="71"/>
      <c r="G796" s="9">
        <v>100</v>
      </c>
      <c r="H796" s="2">
        <v>78.150572831424</v>
      </c>
      <c r="I796" s="2">
        <v>3.2733224222590001</v>
      </c>
      <c r="J796" s="2">
        <v>17.59410801964</v>
      </c>
      <c r="K796" s="13">
        <v>1.145662847791</v>
      </c>
    </row>
    <row r="797" spans="2:11" x14ac:dyDescent="0.2">
      <c r="D797" s="174" t="s">
        <v>52</v>
      </c>
      <c r="E797" s="20" t="s">
        <v>53</v>
      </c>
      <c r="F797" s="22"/>
      <c r="G797" s="21">
        <v>15</v>
      </c>
      <c r="H797" s="25">
        <v>14</v>
      </c>
      <c r="I797" s="3">
        <v>0</v>
      </c>
      <c r="J797" s="3">
        <v>1</v>
      </c>
      <c r="K797" s="26">
        <v>0</v>
      </c>
    </row>
    <row r="798" spans="2:11" x14ac:dyDescent="0.2">
      <c r="D798" s="175"/>
      <c r="E798" s="11"/>
      <c r="F798" s="10"/>
      <c r="G798" s="9">
        <v>100</v>
      </c>
      <c r="H798" s="86">
        <v>93.333333333333002</v>
      </c>
      <c r="I798" s="18">
        <v>0</v>
      </c>
      <c r="J798" s="46">
        <v>6.666666666667</v>
      </c>
      <c r="K798" s="36">
        <v>0</v>
      </c>
    </row>
    <row r="799" spans="2:11" ht="24" x14ac:dyDescent="0.2">
      <c r="D799" s="175"/>
      <c r="E799" s="4" t="s">
        <v>54</v>
      </c>
      <c r="F799" s="6"/>
      <c r="G799" s="5">
        <v>122</v>
      </c>
      <c r="H799" s="7">
        <v>93</v>
      </c>
      <c r="I799" s="1">
        <v>6</v>
      </c>
      <c r="J799" s="1">
        <v>22</v>
      </c>
      <c r="K799" s="8">
        <v>1</v>
      </c>
    </row>
    <row r="800" spans="2:11" x14ac:dyDescent="0.2">
      <c r="D800" s="175"/>
      <c r="E800" s="11"/>
      <c r="F800" s="10"/>
      <c r="G800" s="9">
        <v>100</v>
      </c>
      <c r="H800" s="16">
        <v>76.229508196721</v>
      </c>
      <c r="I800" s="2">
        <v>4.918032786885</v>
      </c>
      <c r="J800" s="2">
        <v>18.032786885246001</v>
      </c>
      <c r="K800" s="13">
        <v>0.81967213114799997</v>
      </c>
    </row>
    <row r="801" spans="4:11" x14ac:dyDescent="0.2">
      <c r="D801" s="175"/>
      <c r="E801" s="4" t="s">
        <v>55</v>
      </c>
      <c r="F801" s="6"/>
      <c r="G801" s="5">
        <v>43</v>
      </c>
      <c r="H801" s="7">
        <v>35</v>
      </c>
      <c r="I801" s="1">
        <v>2</v>
      </c>
      <c r="J801" s="1">
        <v>5</v>
      </c>
      <c r="K801" s="8">
        <v>1</v>
      </c>
    </row>
    <row r="802" spans="4:11" x14ac:dyDescent="0.2">
      <c r="D802" s="175"/>
      <c r="E802" s="11"/>
      <c r="F802" s="10"/>
      <c r="G802" s="9">
        <v>100</v>
      </c>
      <c r="H802" s="16">
        <v>81.395348837208999</v>
      </c>
      <c r="I802" s="2">
        <v>4.6511627906979998</v>
      </c>
      <c r="J802" s="27">
        <v>11.627906976744001</v>
      </c>
      <c r="K802" s="13">
        <v>2.3255813953489999</v>
      </c>
    </row>
    <row r="803" spans="4:11" x14ac:dyDescent="0.2">
      <c r="D803" s="175"/>
      <c r="E803" s="4" t="s">
        <v>56</v>
      </c>
      <c r="F803" s="6"/>
      <c r="G803" s="5">
        <v>60</v>
      </c>
      <c r="H803" s="7">
        <v>46</v>
      </c>
      <c r="I803" s="1">
        <v>1</v>
      </c>
      <c r="J803" s="1">
        <v>13</v>
      </c>
      <c r="K803" s="8">
        <v>0</v>
      </c>
    </row>
    <row r="804" spans="4:11" x14ac:dyDescent="0.2">
      <c r="D804" s="175"/>
      <c r="E804" s="11"/>
      <c r="F804" s="10"/>
      <c r="G804" s="9">
        <v>100</v>
      </c>
      <c r="H804" s="16">
        <v>76.666666666666998</v>
      </c>
      <c r="I804" s="2">
        <v>1.666666666667</v>
      </c>
      <c r="J804" s="2">
        <v>21.666666666666998</v>
      </c>
      <c r="K804" s="36">
        <v>0</v>
      </c>
    </row>
    <row r="805" spans="4:11" x14ac:dyDescent="0.2">
      <c r="D805" s="175"/>
      <c r="E805" s="4" t="s">
        <v>57</v>
      </c>
      <c r="F805" s="6"/>
      <c r="G805" s="5">
        <v>286</v>
      </c>
      <c r="H805" s="7">
        <v>228</v>
      </c>
      <c r="I805" s="1">
        <v>8</v>
      </c>
      <c r="J805" s="1">
        <v>47</v>
      </c>
      <c r="K805" s="8">
        <v>4</v>
      </c>
    </row>
    <row r="806" spans="4:11" x14ac:dyDescent="0.2">
      <c r="D806" s="175"/>
      <c r="E806" s="11"/>
      <c r="F806" s="10"/>
      <c r="G806" s="9">
        <v>100</v>
      </c>
      <c r="H806" s="16">
        <v>79.720279720280004</v>
      </c>
      <c r="I806" s="2">
        <v>2.797202797203</v>
      </c>
      <c r="J806" s="2">
        <v>16.433566433566</v>
      </c>
      <c r="K806" s="13">
        <v>1.398601398601</v>
      </c>
    </row>
    <row r="807" spans="4:11" x14ac:dyDescent="0.2">
      <c r="D807" s="175"/>
      <c r="E807" s="4" t="s">
        <v>58</v>
      </c>
      <c r="F807" s="6"/>
      <c r="G807" s="5">
        <v>129</v>
      </c>
      <c r="H807" s="7">
        <v>103</v>
      </c>
      <c r="I807" s="1">
        <v>5</v>
      </c>
      <c r="J807" s="1">
        <v>20</v>
      </c>
      <c r="K807" s="8">
        <v>1</v>
      </c>
    </row>
    <row r="808" spans="4:11" x14ac:dyDescent="0.2">
      <c r="D808" s="175"/>
      <c r="E808" s="11"/>
      <c r="F808" s="10"/>
      <c r="G808" s="9">
        <v>100</v>
      </c>
      <c r="H808" s="16">
        <v>79.844961240309999</v>
      </c>
      <c r="I808" s="2">
        <v>3.8759689922480001</v>
      </c>
      <c r="J808" s="2">
        <v>15.503875968992</v>
      </c>
      <c r="K808" s="13">
        <v>0.77519379845000003</v>
      </c>
    </row>
    <row r="809" spans="4:11" x14ac:dyDescent="0.2">
      <c r="D809" s="175"/>
      <c r="E809" s="4" t="s">
        <v>59</v>
      </c>
      <c r="F809" s="6"/>
      <c r="G809" s="5">
        <v>195</v>
      </c>
      <c r="H809" s="7">
        <v>153</v>
      </c>
      <c r="I809" s="1">
        <v>2</v>
      </c>
      <c r="J809" s="1">
        <v>36</v>
      </c>
      <c r="K809" s="8">
        <v>4</v>
      </c>
    </row>
    <row r="810" spans="4:11" x14ac:dyDescent="0.2">
      <c r="D810" s="175"/>
      <c r="E810" s="11"/>
      <c r="F810" s="10"/>
      <c r="G810" s="9">
        <v>100</v>
      </c>
      <c r="H810" s="16">
        <v>78.461538461537998</v>
      </c>
      <c r="I810" s="2">
        <v>1.025641025641</v>
      </c>
      <c r="J810" s="2">
        <v>18.461538461538002</v>
      </c>
      <c r="K810" s="13">
        <v>2.051282051282</v>
      </c>
    </row>
    <row r="811" spans="4:11" x14ac:dyDescent="0.2">
      <c r="D811" s="175"/>
      <c r="E811" s="4" t="s">
        <v>60</v>
      </c>
      <c r="F811" s="6"/>
      <c r="G811" s="5">
        <v>176</v>
      </c>
      <c r="H811" s="7">
        <v>133</v>
      </c>
      <c r="I811" s="1">
        <v>3</v>
      </c>
      <c r="J811" s="1">
        <v>39</v>
      </c>
      <c r="K811" s="8">
        <v>1</v>
      </c>
    </row>
    <row r="812" spans="4:11" x14ac:dyDescent="0.2">
      <c r="D812" s="175"/>
      <c r="E812" s="11"/>
      <c r="F812" s="10"/>
      <c r="G812" s="9">
        <v>100</v>
      </c>
      <c r="H812" s="16">
        <v>75.568181818181998</v>
      </c>
      <c r="I812" s="2">
        <v>1.7045454545450001</v>
      </c>
      <c r="J812" s="2">
        <v>22.159090909090999</v>
      </c>
      <c r="K812" s="13">
        <v>0.56818181818199998</v>
      </c>
    </row>
    <row r="813" spans="4:11" x14ac:dyDescent="0.2">
      <c r="D813" s="175"/>
      <c r="E813" s="4" t="s">
        <v>61</v>
      </c>
      <c r="F813" s="6"/>
      <c r="G813" s="5">
        <v>78</v>
      </c>
      <c r="H813" s="7">
        <v>68</v>
      </c>
      <c r="I813" s="1">
        <v>5</v>
      </c>
      <c r="J813" s="1">
        <v>4</v>
      </c>
      <c r="K813" s="8">
        <v>1</v>
      </c>
    </row>
    <row r="814" spans="4:11" x14ac:dyDescent="0.2">
      <c r="D814" s="175"/>
      <c r="E814" s="11"/>
      <c r="F814" s="10"/>
      <c r="G814" s="9">
        <v>100</v>
      </c>
      <c r="H814" s="64">
        <v>87.179487179486998</v>
      </c>
      <c r="I814" s="2">
        <v>6.4102564102560002</v>
      </c>
      <c r="J814" s="46">
        <v>5.1282051282049999</v>
      </c>
      <c r="K814" s="13">
        <v>1.2820512820509999</v>
      </c>
    </row>
    <row r="815" spans="4:11" x14ac:dyDescent="0.2">
      <c r="D815" s="175"/>
      <c r="E815" s="4" t="s">
        <v>62</v>
      </c>
      <c r="F815" s="6"/>
      <c r="G815" s="5">
        <v>113</v>
      </c>
      <c r="H815" s="7">
        <v>78</v>
      </c>
      <c r="I815" s="1">
        <v>8</v>
      </c>
      <c r="J815" s="1">
        <v>28</v>
      </c>
      <c r="K815" s="8">
        <v>0</v>
      </c>
    </row>
    <row r="816" spans="4:11" x14ac:dyDescent="0.2">
      <c r="D816" s="175"/>
      <c r="E816" s="11"/>
      <c r="F816" s="10"/>
      <c r="G816" s="9">
        <v>100</v>
      </c>
      <c r="H816" s="73">
        <v>69.026548672565994</v>
      </c>
      <c r="I816" s="2">
        <v>7.0796460176989999</v>
      </c>
      <c r="J816" s="23">
        <v>24.778761061947002</v>
      </c>
      <c r="K816" s="36">
        <v>0</v>
      </c>
    </row>
    <row r="817" spans="4:11" x14ac:dyDescent="0.2">
      <c r="D817" s="174" t="s">
        <v>63</v>
      </c>
      <c r="E817" s="20" t="s">
        <v>64</v>
      </c>
      <c r="F817" s="22"/>
      <c r="G817" s="21">
        <v>234</v>
      </c>
      <c r="H817" s="25">
        <v>180</v>
      </c>
      <c r="I817" s="3">
        <v>8</v>
      </c>
      <c r="J817" s="3">
        <v>45</v>
      </c>
      <c r="K817" s="26">
        <v>1</v>
      </c>
    </row>
    <row r="818" spans="4:11" x14ac:dyDescent="0.2">
      <c r="D818" s="175"/>
      <c r="E818" s="11"/>
      <c r="F818" s="10"/>
      <c r="G818" s="9">
        <v>100</v>
      </c>
      <c r="H818" s="16">
        <v>76.923076923077005</v>
      </c>
      <c r="I818" s="2">
        <v>3.4188034188029999</v>
      </c>
      <c r="J818" s="2">
        <v>19.230769230768999</v>
      </c>
      <c r="K818" s="13">
        <v>0.42735042735000001</v>
      </c>
    </row>
    <row r="819" spans="4:11" x14ac:dyDescent="0.2">
      <c r="D819" s="175"/>
      <c r="E819" s="4" t="s">
        <v>65</v>
      </c>
      <c r="F819" s="6"/>
      <c r="G819" s="5">
        <v>172</v>
      </c>
      <c r="H819" s="7">
        <v>133</v>
      </c>
      <c r="I819" s="1">
        <v>5</v>
      </c>
      <c r="J819" s="1">
        <v>32</v>
      </c>
      <c r="K819" s="8">
        <v>2</v>
      </c>
    </row>
    <row r="820" spans="4:11" x14ac:dyDescent="0.2">
      <c r="D820" s="175"/>
      <c r="E820" s="11"/>
      <c r="F820" s="10"/>
      <c r="G820" s="9">
        <v>100</v>
      </c>
      <c r="H820" s="16">
        <v>77.325581395349005</v>
      </c>
      <c r="I820" s="2">
        <v>2.9069767441860002</v>
      </c>
      <c r="J820" s="2">
        <v>18.604651162791001</v>
      </c>
      <c r="K820" s="13">
        <v>1.1627906976739999</v>
      </c>
    </row>
    <row r="821" spans="4:11" x14ac:dyDescent="0.2">
      <c r="D821" s="175"/>
      <c r="E821" s="4" t="s">
        <v>66</v>
      </c>
      <c r="F821" s="6"/>
      <c r="G821" s="5">
        <v>165</v>
      </c>
      <c r="H821" s="7">
        <v>129</v>
      </c>
      <c r="I821" s="1">
        <v>7</v>
      </c>
      <c r="J821" s="1">
        <v>29</v>
      </c>
      <c r="K821" s="8">
        <v>2</v>
      </c>
    </row>
    <row r="822" spans="4:11" x14ac:dyDescent="0.2">
      <c r="D822" s="175"/>
      <c r="E822" s="11"/>
      <c r="F822" s="10"/>
      <c r="G822" s="9">
        <v>100</v>
      </c>
      <c r="H822" s="16">
        <v>78.181818181818002</v>
      </c>
      <c r="I822" s="2">
        <v>4.2424242424239997</v>
      </c>
      <c r="J822" s="2">
        <v>17.575757575758001</v>
      </c>
      <c r="K822" s="13">
        <v>1.2121212121210001</v>
      </c>
    </row>
    <row r="823" spans="4:11" x14ac:dyDescent="0.2">
      <c r="D823" s="175"/>
      <c r="E823" s="4" t="s">
        <v>67</v>
      </c>
      <c r="F823" s="6"/>
      <c r="G823" s="5">
        <v>158</v>
      </c>
      <c r="H823" s="7">
        <v>121</v>
      </c>
      <c r="I823" s="1">
        <v>5</v>
      </c>
      <c r="J823" s="1">
        <v>28</v>
      </c>
      <c r="K823" s="8">
        <v>4</v>
      </c>
    </row>
    <row r="824" spans="4:11" x14ac:dyDescent="0.2">
      <c r="D824" s="175"/>
      <c r="E824" s="11"/>
      <c r="F824" s="10"/>
      <c r="G824" s="9">
        <v>100</v>
      </c>
      <c r="H824" s="16">
        <v>76.582278481013006</v>
      </c>
      <c r="I824" s="2">
        <v>3.1645569620249998</v>
      </c>
      <c r="J824" s="2">
        <v>17.721518987342002</v>
      </c>
      <c r="K824" s="13">
        <v>2.5316455696200002</v>
      </c>
    </row>
    <row r="825" spans="4:11" x14ac:dyDescent="0.2">
      <c r="D825" s="175"/>
      <c r="E825" s="4" t="s">
        <v>68</v>
      </c>
      <c r="F825" s="6"/>
      <c r="G825" s="5">
        <v>112</v>
      </c>
      <c r="H825" s="7">
        <v>93</v>
      </c>
      <c r="I825" s="1">
        <v>3</v>
      </c>
      <c r="J825" s="1">
        <v>14</v>
      </c>
      <c r="K825" s="8">
        <v>2</v>
      </c>
    </row>
    <row r="826" spans="4:11" x14ac:dyDescent="0.2">
      <c r="D826" s="175"/>
      <c r="E826" s="11"/>
      <c r="F826" s="10"/>
      <c r="G826" s="9">
        <v>100</v>
      </c>
      <c r="H826" s="16">
        <v>83.035714285713993</v>
      </c>
      <c r="I826" s="2">
        <v>2.6785714285709998</v>
      </c>
      <c r="J826" s="27">
        <v>12.5</v>
      </c>
      <c r="K826" s="13">
        <v>1.785714285714</v>
      </c>
    </row>
    <row r="827" spans="4:11" x14ac:dyDescent="0.2">
      <c r="D827" s="175"/>
      <c r="E827" s="4" t="s">
        <v>69</v>
      </c>
      <c r="F827" s="6"/>
      <c r="G827" s="5">
        <v>92</v>
      </c>
      <c r="H827" s="7">
        <v>70</v>
      </c>
      <c r="I827" s="1">
        <v>3</v>
      </c>
      <c r="J827" s="1">
        <v>19</v>
      </c>
      <c r="K827" s="8">
        <v>0</v>
      </c>
    </row>
    <row r="828" spans="4:11" x14ac:dyDescent="0.2">
      <c r="D828" s="175"/>
      <c r="E828" s="11"/>
      <c r="F828" s="10"/>
      <c r="G828" s="9">
        <v>100</v>
      </c>
      <c r="H828" s="16">
        <v>76.086956521738998</v>
      </c>
      <c r="I828" s="2">
        <v>3.2608695652169999</v>
      </c>
      <c r="J828" s="2">
        <v>20.652173913043001</v>
      </c>
      <c r="K828" s="36">
        <v>0</v>
      </c>
    </row>
    <row r="829" spans="4:11" x14ac:dyDescent="0.2">
      <c r="D829" s="175"/>
      <c r="E829" s="4" t="s">
        <v>70</v>
      </c>
      <c r="F829" s="6"/>
      <c r="G829" s="5">
        <v>131</v>
      </c>
      <c r="H829" s="7">
        <v>105</v>
      </c>
      <c r="I829" s="1">
        <v>3</v>
      </c>
      <c r="J829" s="1">
        <v>23</v>
      </c>
      <c r="K829" s="8">
        <v>0</v>
      </c>
    </row>
    <row r="830" spans="4:11" x14ac:dyDescent="0.2">
      <c r="D830" s="175"/>
      <c r="E830" s="11"/>
      <c r="F830" s="10"/>
      <c r="G830" s="9">
        <v>100</v>
      </c>
      <c r="H830" s="16">
        <v>80.152671755724995</v>
      </c>
      <c r="I830" s="2">
        <v>2.2900763358780001</v>
      </c>
      <c r="J830" s="2">
        <v>17.557251908396999</v>
      </c>
      <c r="K830" s="36">
        <v>0</v>
      </c>
    </row>
    <row r="831" spans="4:11" x14ac:dyDescent="0.2">
      <c r="D831" s="175"/>
      <c r="E831" s="4" t="s">
        <v>71</v>
      </c>
      <c r="F831" s="6"/>
      <c r="G831" s="5">
        <v>71</v>
      </c>
      <c r="H831" s="7">
        <v>56</v>
      </c>
      <c r="I831" s="1">
        <v>3</v>
      </c>
      <c r="J831" s="1">
        <v>12</v>
      </c>
      <c r="K831" s="8">
        <v>0</v>
      </c>
    </row>
    <row r="832" spans="4:11" x14ac:dyDescent="0.2">
      <c r="D832" s="175"/>
      <c r="E832" s="11"/>
      <c r="F832" s="10"/>
      <c r="G832" s="9">
        <v>100</v>
      </c>
      <c r="H832" s="16">
        <v>78.873239436619997</v>
      </c>
      <c r="I832" s="2">
        <v>4.2253521126760001</v>
      </c>
      <c r="J832" s="2">
        <v>16.901408450704</v>
      </c>
      <c r="K832" s="36">
        <v>0</v>
      </c>
    </row>
    <row r="833" spans="2:11" x14ac:dyDescent="0.2">
      <c r="D833" s="175"/>
      <c r="E833" s="4" t="s">
        <v>72</v>
      </c>
      <c r="F833" s="6"/>
      <c r="G833" s="5">
        <v>70</v>
      </c>
      <c r="H833" s="7">
        <v>52</v>
      </c>
      <c r="I833" s="1">
        <v>3</v>
      </c>
      <c r="J833" s="1">
        <v>13</v>
      </c>
      <c r="K833" s="8">
        <v>2</v>
      </c>
    </row>
    <row r="834" spans="2:11" x14ac:dyDescent="0.2">
      <c r="D834" s="176"/>
      <c r="E834" s="57"/>
      <c r="F834" s="54"/>
      <c r="G834" s="67">
        <v>100</v>
      </c>
      <c r="H834" s="82">
        <v>74.285714285713993</v>
      </c>
      <c r="I834" s="48">
        <v>4.2857142857139996</v>
      </c>
      <c r="J834" s="48">
        <v>18.571428571428999</v>
      </c>
      <c r="K834" s="84">
        <v>2.8571428571430002</v>
      </c>
    </row>
    <row r="836" spans="2:11" x14ac:dyDescent="0.2">
      <c r="B836" s="43" t="str">
        <f xml:space="preserve"> HYPERLINK("#'目次'!B24", "[18]")</f>
        <v>[18]</v>
      </c>
      <c r="C836" s="31" t="s">
        <v>103</v>
      </c>
    </row>
    <row r="839" spans="2:11" x14ac:dyDescent="0.2">
      <c r="C839" s="31" t="s">
        <v>75</v>
      </c>
    </row>
    <row r="840" spans="2:11" ht="48" x14ac:dyDescent="0.2">
      <c r="D840" s="177"/>
      <c r="E840" s="178"/>
      <c r="F840" s="178"/>
      <c r="G840" s="40" t="s">
        <v>14</v>
      </c>
      <c r="H840" s="42" t="s">
        <v>104</v>
      </c>
      <c r="I840" s="15" t="s">
        <v>105</v>
      </c>
      <c r="J840" s="15" t="s">
        <v>86</v>
      </c>
      <c r="K840" s="44" t="s">
        <v>17</v>
      </c>
    </row>
    <row r="841" spans="2:11" x14ac:dyDescent="0.2">
      <c r="D841" s="179"/>
      <c r="E841" s="180"/>
      <c r="F841" s="180"/>
      <c r="G841" s="39"/>
      <c r="H841" s="41"/>
      <c r="I841" s="14"/>
      <c r="J841" s="14"/>
      <c r="K841" s="38"/>
    </row>
    <row r="842" spans="2:11" x14ac:dyDescent="0.2">
      <c r="D842" s="70"/>
      <c r="E842" s="72" t="s">
        <v>14</v>
      </c>
      <c r="F842" s="69"/>
      <c r="G842" s="37">
        <v>1222</v>
      </c>
      <c r="H842" s="17">
        <v>955</v>
      </c>
      <c r="I842" s="17">
        <v>40</v>
      </c>
      <c r="J842" s="17">
        <v>215</v>
      </c>
      <c r="K842" s="55">
        <v>14</v>
      </c>
    </row>
    <row r="843" spans="2:11" x14ac:dyDescent="0.2">
      <c r="D843" s="57"/>
      <c r="E843" s="54"/>
      <c r="F843" s="71"/>
      <c r="G843" s="9">
        <v>100</v>
      </c>
      <c r="H843" s="2">
        <v>78.150572831424</v>
      </c>
      <c r="I843" s="2">
        <v>3.2733224222590001</v>
      </c>
      <c r="J843" s="2">
        <v>17.59410801964</v>
      </c>
      <c r="K843" s="13">
        <v>1.145662847791</v>
      </c>
    </row>
    <row r="844" spans="2:11" x14ac:dyDescent="0.2">
      <c r="D844" s="174" t="s">
        <v>36</v>
      </c>
      <c r="E844" s="20" t="s">
        <v>76</v>
      </c>
      <c r="F844" s="22"/>
      <c r="G844" s="21">
        <v>629</v>
      </c>
      <c r="H844" s="25">
        <v>483</v>
      </c>
      <c r="I844" s="3">
        <v>34</v>
      </c>
      <c r="J844" s="3">
        <v>108</v>
      </c>
      <c r="K844" s="26">
        <v>6</v>
      </c>
    </row>
    <row r="845" spans="2:11" x14ac:dyDescent="0.2">
      <c r="D845" s="175"/>
      <c r="E845" s="11"/>
      <c r="F845" s="10"/>
      <c r="G845" s="9">
        <v>100</v>
      </c>
      <c r="H845" s="16">
        <v>76.788553259140997</v>
      </c>
      <c r="I845" s="2">
        <v>5.4054054054050003</v>
      </c>
      <c r="J845" s="2">
        <v>17.170111287758001</v>
      </c>
      <c r="K845" s="13">
        <v>0.95389507154200004</v>
      </c>
    </row>
    <row r="846" spans="2:11" x14ac:dyDescent="0.2">
      <c r="D846" s="175"/>
      <c r="E846" s="4" t="s">
        <v>39</v>
      </c>
      <c r="F846" s="6"/>
      <c r="G846" s="5">
        <v>37</v>
      </c>
      <c r="H846" s="7">
        <v>28</v>
      </c>
      <c r="I846" s="1">
        <v>5</v>
      </c>
      <c r="J846" s="1">
        <v>4</v>
      </c>
      <c r="K846" s="8">
        <v>0</v>
      </c>
    </row>
    <row r="847" spans="2:11" x14ac:dyDescent="0.2">
      <c r="D847" s="175"/>
      <c r="E847" s="11"/>
      <c r="F847" s="10"/>
      <c r="G847" s="9">
        <v>100</v>
      </c>
      <c r="H847" s="16">
        <v>75.675675675676004</v>
      </c>
      <c r="I847" s="35">
        <v>13.513513513514001</v>
      </c>
      <c r="J847" s="27">
        <v>10.810810810811001</v>
      </c>
      <c r="K847" s="36">
        <v>0</v>
      </c>
    </row>
    <row r="848" spans="2:11" x14ac:dyDescent="0.2">
      <c r="D848" s="175"/>
      <c r="E848" s="4" t="s">
        <v>40</v>
      </c>
      <c r="F848" s="6"/>
      <c r="G848" s="5">
        <v>73</v>
      </c>
      <c r="H848" s="7">
        <v>64</v>
      </c>
      <c r="I848" s="1">
        <v>2</v>
      </c>
      <c r="J848" s="1">
        <v>6</v>
      </c>
      <c r="K848" s="8">
        <v>1</v>
      </c>
    </row>
    <row r="849" spans="4:11" x14ac:dyDescent="0.2">
      <c r="D849" s="175"/>
      <c r="E849" s="11"/>
      <c r="F849" s="10"/>
      <c r="G849" s="9">
        <v>100</v>
      </c>
      <c r="H849" s="64">
        <v>87.671232876711997</v>
      </c>
      <c r="I849" s="2">
        <v>2.7397260273969999</v>
      </c>
      <c r="J849" s="27">
        <v>8.2191780821920002</v>
      </c>
      <c r="K849" s="13">
        <v>1.369863013699</v>
      </c>
    </row>
    <row r="850" spans="4:11" x14ac:dyDescent="0.2">
      <c r="D850" s="175"/>
      <c r="E850" s="4" t="s">
        <v>41</v>
      </c>
      <c r="F850" s="6"/>
      <c r="G850" s="5">
        <v>108</v>
      </c>
      <c r="H850" s="7">
        <v>88</v>
      </c>
      <c r="I850" s="1">
        <v>6</v>
      </c>
      <c r="J850" s="1">
        <v>13</v>
      </c>
      <c r="K850" s="8">
        <v>1</v>
      </c>
    </row>
    <row r="851" spans="4:11" x14ac:dyDescent="0.2">
      <c r="D851" s="175"/>
      <c r="E851" s="11"/>
      <c r="F851" s="10"/>
      <c r="G851" s="9">
        <v>100</v>
      </c>
      <c r="H851" s="16">
        <v>81.481481481480998</v>
      </c>
      <c r="I851" s="2">
        <v>5.5555555555560003</v>
      </c>
      <c r="J851" s="27">
        <v>12.037037037037001</v>
      </c>
      <c r="K851" s="13">
        <v>0.92592592592599998</v>
      </c>
    </row>
    <row r="852" spans="4:11" x14ac:dyDescent="0.2">
      <c r="D852" s="175"/>
      <c r="E852" s="4" t="s">
        <v>42</v>
      </c>
      <c r="F852" s="6"/>
      <c r="G852" s="5">
        <v>113</v>
      </c>
      <c r="H852" s="7">
        <v>87</v>
      </c>
      <c r="I852" s="1">
        <v>4</v>
      </c>
      <c r="J852" s="1">
        <v>21</v>
      </c>
      <c r="K852" s="8">
        <v>2</v>
      </c>
    </row>
    <row r="853" spans="4:11" x14ac:dyDescent="0.2">
      <c r="D853" s="175"/>
      <c r="E853" s="11"/>
      <c r="F853" s="10"/>
      <c r="G853" s="9">
        <v>100</v>
      </c>
      <c r="H853" s="16">
        <v>76.991150442478002</v>
      </c>
      <c r="I853" s="2">
        <v>3.53982300885</v>
      </c>
      <c r="J853" s="2">
        <v>18.584070796460001</v>
      </c>
      <c r="K853" s="13">
        <v>1.769911504425</v>
      </c>
    </row>
    <row r="854" spans="4:11" x14ac:dyDescent="0.2">
      <c r="D854" s="175"/>
      <c r="E854" s="4" t="s">
        <v>43</v>
      </c>
      <c r="F854" s="6"/>
      <c r="G854" s="5">
        <v>101</v>
      </c>
      <c r="H854" s="7">
        <v>78</v>
      </c>
      <c r="I854" s="1">
        <v>4</v>
      </c>
      <c r="J854" s="1">
        <v>19</v>
      </c>
      <c r="K854" s="8">
        <v>0</v>
      </c>
    </row>
    <row r="855" spans="4:11" x14ac:dyDescent="0.2">
      <c r="D855" s="175"/>
      <c r="E855" s="11"/>
      <c r="F855" s="10"/>
      <c r="G855" s="9">
        <v>100</v>
      </c>
      <c r="H855" s="16">
        <v>77.227722772277005</v>
      </c>
      <c r="I855" s="2">
        <v>3.9603960396039999</v>
      </c>
      <c r="J855" s="2">
        <v>18.811881188118999</v>
      </c>
      <c r="K855" s="36">
        <v>0</v>
      </c>
    </row>
    <row r="856" spans="4:11" x14ac:dyDescent="0.2">
      <c r="D856" s="175"/>
      <c r="E856" s="4" t="s">
        <v>44</v>
      </c>
      <c r="F856" s="6"/>
      <c r="G856" s="5">
        <v>114</v>
      </c>
      <c r="H856" s="7">
        <v>80</v>
      </c>
      <c r="I856" s="1">
        <v>7</v>
      </c>
      <c r="J856" s="1">
        <v>26</v>
      </c>
      <c r="K856" s="8">
        <v>1</v>
      </c>
    </row>
    <row r="857" spans="4:11" x14ac:dyDescent="0.2">
      <c r="D857" s="175"/>
      <c r="E857" s="11"/>
      <c r="F857" s="10"/>
      <c r="G857" s="9">
        <v>100</v>
      </c>
      <c r="H857" s="73">
        <v>70.175438596491006</v>
      </c>
      <c r="I857" s="2">
        <v>6.1403508771929998</v>
      </c>
      <c r="J857" s="23">
        <v>22.807017543859999</v>
      </c>
      <c r="K857" s="13">
        <v>0.87719298245599997</v>
      </c>
    </row>
    <row r="858" spans="4:11" x14ac:dyDescent="0.2">
      <c r="D858" s="175"/>
      <c r="E858" s="4" t="s">
        <v>45</v>
      </c>
      <c r="F858" s="6"/>
      <c r="G858" s="5">
        <v>83</v>
      </c>
      <c r="H858" s="7">
        <v>58</v>
      </c>
      <c r="I858" s="1">
        <v>6</v>
      </c>
      <c r="J858" s="1">
        <v>19</v>
      </c>
      <c r="K858" s="8">
        <v>1</v>
      </c>
    </row>
    <row r="859" spans="4:11" x14ac:dyDescent="0.2">
      <c r="D859" s="175"/>
      <c r="E859" s="11"/>
      <c r="F859" s="10"/>
      <c r="G859" s="9">
        <v>100</v>
      </c>
      <c r="H859" s="73">
        <v>69.879518072289002</v>
      </c>
      <c r="I859" s="2">
        <v>7.2289156626509996</v>
      </c>
      <c r="J859" s="23">
        <v>22.89156626506</v>
      </c>
      <c r="K859" s="13">
        <v>1.204819277108</v>
      </c>
    </row>
    <row r="860" spans="4:11" x14ac:dyDescent="0.2">
      <c r="D860" s="174" t="s">
        <v>37</v>
      </c>
      <c r="E860" s="20" t="s">
        <v>77</v>
      </c>
      <c r="F860" s="22"/>
      <c r="G860" s="21">
        <v>593</v>
      </c>
      <c r="H860" s="25">
        <v>472</v>
      </c>
      <c r="I860" s="3">
        <v>6</v>
      </c>
      <c r="J860" s="3">
        <v>107</v>
      </c>
      <c r="K860" s="26">
        <v>8</v>
      </c>
    </row>
    <row r="861" spans="4:11" x14ac:dyDescent="0.2">
      <c r="D861" s="175"/>
      <c r="E861" s="11"/>
      <c r="F861" s="10"/>
      <c r="G861" s="9">
        <v>100</v>
      </c>
      <c r="H861" s="16">
        <v>79.595278246205993</v>
      </c>
      <c r="I861" s="2">
        <v>1.0118043844860001</v>
      </c>
      <c r="J861" s="2">
        <v>18.043844856661</v>
      </c>
      <c r="K861" s="13">
        <v>1.3490725126480001</v>
      </c>
    </row>
    <row r="862" spans="4:11" x14ac:dyDescent="0.2">
      <c r="D862" s="175"/>
      <c r="E862" s="4" t="s">
        <v>39</v>
      </c>
      <c r="F862" s="6"/>
      <c r="G862" s="5">
        <v>27</v>
      </c>
      <c r="H862" s="7">
        <v>26</v>
      </c>
      <c r="I862" s="1">
        <v>0</v>
      </c>
      <c r="J862" s="1">
        <v>0</v>
      </c>
      <c r="K862" s="8">
        <v>1</v>
      </c>
    </row>
    <row r="863" spans="4:11" x14ac:dyDescent="0.2">
      <c r="D863" s="175"/>
      <c r="E863" s="11"/>
      <c r="F863" s="10"/>
      <c r="G863" s="9">
        <v>100</v>
      </c>
      <c r="H863" s="86">
        <v>96.296296296296006</v>
      </c>
      <c r="I863" s="18">
        <v>0</v>
      </c>
      <c r="J863" s="76">
        <v>0</v>
      </c>
      <c r="K863" s="13">
        <v>3.7037037037039999</v>
      </c>
    </row>
    <row r="864" spans="4:11" x14ac:dyDescent="0.2">
      <c r="D864" s="175"/>
      <c r="E864" s="4" t="s">
        <v>40</v>
      </c>
      <c r="F864" s="6"/>
      <c r="G864" s="5">
        <v>74</v>
      </c>
      <c r="H864" s="7">
        <v>70</v>
      </c>
      <c r="I864" s="1">
        <v>0</v>
      </c>
      <c r="J864" s="1">
        <v>3</v>
      </c>
      <c r="K864" s="8">
        <v>1</v>
      </c>
    </row>
    <row r="865" spans="2:11" x14ac:dyDescent="0.2">
      <c r="D865" s="175"/>
      <c r="E865" s="11"/>
      <c r="F865" s="10"/>
      <c r="G865" s="9">
        <v>100</v>
      </c>
      <c r="H865" s="86">
        <v>94.594594594594994</v>
      </c>
      <c r="I865" s="18">
        <v>0</v>
      </c>
      <c r="J865" s="46">
        <v>4.0540540540540002</v>
      </c>
      <c r="K865" s="13">
        <v>1.351351351351</v>
      </c>
    </row>
    <row r="866" spans="2:11" x14ac:dyDescent="0.2">
      <c r="D866" s="175"/>
      <c r="E866" s="4" t="s">
        <v>41</v>
      </c>
      <c r="F866" s="6"/>
      <c r="G866" s="5">
        <v>96</v>
      </c>
      <c r="H866" s="7">
        <v>79</v>
      </c>
      <c r="I866" s="1">
        <v>0</v>
      </c>
      <c r="J866" s="1">
        <v>15</v>
      </c>
      <c r="K866" s="8">
        <v>2</v>
      </c>
    </row>
    <row r="867" spans="2:11" x14ac:dyDescent="0.2">
      <c r="D867" s="175"/>
      <c r="E867" s="11"/>
      <c r="F867" s="10"/>
      <c r="G867" s="9">
        <v>100</v>
      </c>
      <c r="H867" s="16">
        <v>82.291666666666998</v>
      </c>
      <c r="I867" s="18">
        <v>0</v>
      </c>
      <c r="J867" s="2">
        <v>15.625</v>
      </c>
      <c r="K867" s="13">
        <v>2.083333333333</v>
      </c>
    </row>
    <row r="868" spans="2:11" x14ac:dyDescent="0.2">
      <c r="D868" s="175"/>
      <c r="E868" s="4" t="s">
        <v>42</v>
      </c>
      <c r="F868" s="6"/>
      <c r="G868" s="5">
        <v>97</v>
      </c>
      <c r="H868" s="7">
        <v>76</v>
      </c>
      <c r="I868" s="1">
        <v>1</v>
      </c>
      <c r="J868" s="1">
        <v>19</v>
      </c>
      <c r="K868" s="8">
        <v>1</v>
      </c>
    </row>
    <row r="869" spans="2:11" x14ac:dyDescent="0.2">
      <c r="D869" s="175"/>
      <c r="E869" s="11"/>
      <c r="F869" s="10"/>
      <c r="G869" s="9">
        <v>100</v>
      </c>
      <c r="H869" s="16">
        <v>78.350515463918001</v>
      </c>
      <c r="I869" s="2">
        <v>1.0309278350519999</v>
      </c>
      <c r="J869" s="2">
        <v>19.587628865978999</v>
      </c>
      <c r="K869" s="13">
        <v>1.0309278350519999</v>
      </c>
    </row>
    <row r="870" spans="2:11" x14ac:dyDescent="0.2">
      <c r="D870" s="175"/>
      <c r="E870" s="4" t="s">
        <v>43</v>
      </c>
      <c r="F870" s="6"/>
      <c r="G870" s="5">
        <v>103</v>
      </c>
      <c r="H870" s="7">
        <v>78</v>
      </c>
      <c r="I870" s="1">
        <v>2</v>
      </c>
      <c r="J870" s="1">
        <v>22</v>
      </c>
      <c r="K870" s="8">
        <v>1</v>
      </c>
    </row>
    <row r="871" spans="2:11" x14ac:dyDescent="0.2">
      <c r="D871" s="175"/>
      <c r="E871" s="11"/>
      <c r="F871" s="10"/>
      <c r="G871" s="9">
        <v>100</v>
      </c>
      <c r="H871" s="16">
        <v>75.728155339805994</v>
      </c>
      <c r="I871" s="2">
        <v>1.9417475728160001</v>
      </c>
      <c r="J871" s="2">
        <v>21.359223300970999</v>
      </c>
      <c r="K871" s="13">
        <v>0.97087378640800004</v>
      </c>
    </row>
    <row r="872" spans="2:11" x14ac:dyDescent="0.2">
      <c r="D872" s="175"/>
      <c r="E872" s="4" t="s">
        <v>44</v>
      </c>
      <c r="F872" s="6"/>
      <c r="G872" s="5">
        <v>109</v>
      </c>
      <c r="H872" s="7">
        <v>74</v>
      </c>
      <c r="I872" s="1">
        <v>1</v>
      </c>
      <c r="J872" s="1">
        <v>32</v>
      </c>
      <c r="K872" s="8">
        <v>2</v>
      </c>
    </row>
    <row r="873" spans="2:11" x14ac:dyDescent="0.2">
      <c r="D873" s="175"/>
      <c r="E873" s="11"/>
      <c r="F873" s="10"/>
      <c r="G873" s="9">
        <v>100</v>
      </c>
      <c r="H873" s="99">
        <v>67.889908256881</v>
      </c>
      <c r="I873" s="2">
        <v>0.91743119266100004</v>
      </c>
      <c r="J873" s="35">
        <v>29.357798165138</v>
      </c>
      <c r="K873" s="13">
        <v>1.834862385321</v>
      </c>
    </row>
    <row r="874" spans="2:11" x14ac:dyDescent="0.2">
      <c r="D874" s="175"/>
      <c r="E874" s="4" t="s">
        <v>45</v>
      </c>
      <c r="F874" s="6"/>
      <c r="G874" s="5">
        <v>87</v>
      </c>
      <c r="H874" s="7">
        <v>69</v>
      </c>
      <c r="I874" s="1">
        <v>2</v>
      </c>
      <c r="J874" s="1">
        <v>16</v>
      </c>
      <c r="K874" s="8">
        <v>0</v>
      </c>
    </row>
    <row r="875" spans="2:11" x14ac:dyDescent="0.2">
      <c r="D875" s="176"/>
      <c r="E875" s="57"/>
      <c r="F875" s="54"/>
      <c r="G875" s="67">
        <v>100</v>
      </c>
      <c r="H875" s="82">
        <v>79.310344827585993</v>
      </c>
      <c r="I875" s="48">
        <v>2.2988505747130001</v>
      </c>
      <c r="J875" s="48">
        <v>18.390804597700999</v>
      </c>
      <c r="K875" s="124">
        <v>0</v>
      </c>
    </row>
    <row r="877" spans="2:11" x14ac:dyDescent="0.2">
      <c r="B877" s="43" t="str">
        <f xml:space="preserve"> HYPERLINK("#'目次'!B25", "[19]")</f>
        <v>[19]</v>
      </c>
      <c r="C877" s="31" t="s">
        <v>108</v>
      </c>
    </row>
    <row r="881" spans="4:14" x14ac:dyDescent="0.2">
      <c r="D881" s="177"/>
      <c r="E881" s="178"/>
      <c r="F881" s="178"/>
      <c r="G881" s="40" t="s">
        <v>14</v>
      </c>
      <c r="H881" s="42" t="s">
        <v>109</v>
      </c>
      <c r="I881" s="15" t="s">
        <v>110</v>
      </c>
      <c r="J881" s="15" t="s">
        <v>111</v>
      </c>
      <c r="K881" s="15" t="s">
        <v>112</v>
      </c>
      <c r="L881" s="15" t="s">
        <v>113</v>
      </c>
      <c r="M881" s="15" t="s">
        <v>114</v>
      </c>
      <c r="N881" s="44" t="s">
        <v>17</v>
      </c>
    </row>
    <row r="882" spans="4:14" x14ac:dyDescent="0.2">
      <c r="D882" s="179"/>
      <c r="E882" s="180"/>
      <c r="F882" s="180"/>
      <c r="G882" s="39"/>
      <c r="H882" s="41"/>
      <c r="I882" s="14"/>
      <c r="J882" s="14"/>
      <c r="K882" s="14"/>
      <c r="L882" s="14"/>
      <c r="M882" s="14"/>
      <c r="N882" s="38"/>
    </row>
    <row r="883" spans="4:14" x14ac:dyDescent="0.2">
      <c r="D883" s="70"/>
      <c r="E883" s="72" t="s">
        <v>14</v>
      </c>
      <c r="F883" s="69"/>
      <c r="G883" s="37">
        <v>1222</v>
      </c>
      <c r="H883" s="17">
        <v>74</v>
      </c>
      <c r="I883" s="17">
        <v>1020</v>
      </c>
      <c r="J883" s="17">
        <v>4</v>
      </c>
      <c r="K883" s="17">
        <v>80</v>
      </c>
      <c r="L883" s="17">
        <v>3</v>
      </c>
      <c r="M883" s="17">
        <v>29</v>
      </c>
      <c r="N883" s="55">
        <v>12</v>
      </c>
    </row>
    <row r="884" spans="4:14" x14ac:dyDescent="0.2">
      <c r="D884" s="57"/>
      <c r="E884" s="54"/>
      <c r="F884" s="71"/>
      <c r="G884" s="9">
        <v>100</v>
      </c>
      <c r="H884" s="2">
        <v>6.055646481178</v>
      </c>
      <c r="I884" s="2">
        <v>83.469721767593995</v>
      </c>
      <c r="J884" s="2">
        <v>0.32733224222599999</v>
      </c>
      <c r="K884" s="2">
        <v>6.546644844517</v>
      </c>
      <c r="L884" s="2">
        <v>0.24549918166900001</v>
      </c>
      <c r="M884" s="2">
        <v>2.3731587561369998</v>
      </c>
      <c r="N884" s="13">
        <v>0.98199672667799998</v>
      </c>
    </row>
    <row r="885" spans="4:14" x14ac:dyDescent="0.2">
      <c r="D885" s="174" t="s">
        <v>18</v>
      </c>
      <c r="E885" s="20" t="s">
        <v>19</v>
      </c>
      <c r="F885" s="22"/>
      <c r="G885" s="21">
        <v>57</v>
      </c>
      <c r="H885" s="25">
        <v>3</v>
      </c>
      <c r="I885" s="3">
        <v>50</v>
      </c>
      <c r="J885" s="3">
        <v>0</v>
      </c>
      <c r="K885" s="3">
        <v>3</v>
      </c>
      <c r="L885" s="3">
        <v>0</v>
      </c>
      <c r="M885" s="3">
        <v>1</v>
      </c>
      <c r="N885" s="26">
        <v>0</v>
      </c>
    </row>
    <row r="886" spans="4:14" x14ac:dyDescent="0.2">
      <c r="D886" s="175"/>
      <c r="E886" s="11"/>
      <c r="F886" s="10"/>
      <c r="G886" s="9">
        <v>100</v>
      </c>
      <c r="H886" s="16">
        <v>5.2631578947369997</v>
      </c>
      <c r="I886" s="2">
        <v>87.719298245613999</v>
      </c>
      <c r="J886" s="18">
        <v>0</v>
      </c>
      <c r="K886" s="2">
        <v>5.2631578947369997</v>
      </c>
      <c r="L886" s="18">
        <v>0</v>
      </c>
      <c r="M886" s="2">
        <v>1.7543859649119999</v>
      </c>
      <c r="N886" s="36">
        <v>0</v>
      </c>
    </row>
    <row r="887" spans="4:14" x14ac:dyDescent="0.2">
      <c r="D887" s="175"/>
      <c r="E887" s="4" t="s">
        <v>20</v>
      </c>
      <c r="F887" s="6"/>
      <c r="G887" s="5">
        <v>84</v>
      </c>
      <c r="H887" s="7">
        <v>2</v>
      </c>
      <c r="I887" s="1">
        <v>75</v>
      </c>
      <c r="J887" s="1">
        <v>0</v>
      </c>
      <c r="K887" s="1">
        <v>4</v>
      </c>
      <c r="L887" s="1">
        <v>0</v>
      </c>
      <c r="M887" s="1">
        <v>1</v>
      </c>
      <c r="N887" s="8">
        <v>2</v>
      </c>
    </row>
    <row r="888" spans="4:14" x14ac:dyDescent="0.2">
      <c r="D888" s="175"/>
      <c r="E888" s="11"/>
      <c r="F888" s="10"/>
      <c r="G888" s="9">
        <v>100</v>
      </c>
      <c r="H888" s="16">
        <v>2.3809523809519999</v>
      </c>
      <c r="I888" s="23">
        <v>89.285714285713993</v>
      </c>
      <c r="J888" s="18">
        <v>0</v>
      </c>
      <c r="K888" s="2">
        <v>4.7619047619049999</v>
      </c>
      <c r="L888" s="18">
        <v>0</v>
      </c>
      <c r="M888" s="2">
        <v>1.190476190476</v>
      </c>
      <c r="N888" s="13">
        <v>2.3809523809519999</v>
      </c>
    </row>
    <row r="889" spans="4:14" x14ac:dyDescent="0.2">
      <c r="D889" s="175"/>
      <c r="E889" s="4" t="s">
        <v>21</v>
      </c>
      <c r="F889" s="6"/>
      <c r="G889" s="5">
        <v>487</v>
      </c>
      <c r="H889" s="7">
        <v>29</v>
      </c>
      <c r="I889" s="1">
        <v>411</v>
      </c>
      <c r="J889" s="1">
        <v>0</v>
      </c>
      <c r="K889" s="1">
        <v>33</v>
      </c>
      <c r="L889" s="1">
        <v>2</v>
      </c>
      <c r="M889" s="1">
        <v>8</v>
      </c>
      <c r="N889" s="8">
        <v>4</v>
      </c>
    </row>
    <row r="890" spans="4:14" x14ac:dyDescent="0.2">
      <c r="D890" s="175"/>
      <c r="E890" s="11"/>
      <c r="F890" s="10"/>
      <c r="G890" s="9">
        <v>100</v>
      </c>
      <c r="H890" s="16">
        <v>5.9548254620119998</v>
      </c>
      <c r="I890" s="2">
        <v>84.394250513347004</v>
      </c>
      <c r="J890" s="18">
        <v>0</v>
      </c>
      <c r="K890" s="2">
        <v>6.7761806981520003</v>
      </c>
      <c r="L890" s="2">
        <v>0.41067761806999997</v>
      </c>
      <c r="M890" s="2">
        <v>1.642710472279</v>
      </c>
      <c r="N890" s="13">
        <v>0.82135523613999994</v>
      </c>
    </row>
    <row r="891" spans="4:14" x14ac:dyDescent="0.2">
      <c r="D891" s="175"/>
      <c r="E891" s="4" t="s">
        <v>22</v>
      </c>
      <c r="F891" s="6"/>
      <c r="G891" s="5">
        <v>35</v>
      </c>
      <c r="H891" s="7">
        <v>1</v>
      </c>
      <c r="I891" s="1">
        <v>29</v>
      </c>
      <c r="J891" s="1">
        <v>1</v>
      </c>
      <c r="K891" s="1">
        <v>3</v>
      </c>
      <c r="L891" s="1">
        <v>0</v>
      </c>
      <c r="M891" s="1">
        <v>1</v>
      </c>
      <c r="N891" s="8">
        <v>0</v>
      </c>
    </row>
    <row r="892" spans="4:14" x14ac:dyDescent="0.2">
      <c r="D892" s="175"/>
      <c r="E892" s="11"/>
      <c r="F892" s="10"/>
      <c r="G892" s="9">
        <v>100</v>
      </c>
      <c r="H892" s="16">
        <v>2.8571428571430002</v>
      </c>
      <c r="I892" s="2">
        <v>82.857142857143003</v>
      </c>
      <c r="J892" s="2">
        <v>2.8571428571430002</v>
      </c>
      <c r="K892" s="2">
        <v>8.5714285714289993</v>
      </c>
      <c r="L892" s="18">
        <v>0</v>
      </c>
      <c r="M892" s="2">
        <v>2.8571428571430002</v>
      </c>
      <c r="N892" s="36">
        <v>0</v>
      </c>
    </row>
    <row r="893" spans="4:14" x14ac:dyDescent="0.2">
      <c r="D893" s="175"/>
      <c r="E893" s="4" t="s">
        <v>23</v>
      </c>
      <c r="F893" s="6"/>
      <c r="G893" s="5">
        <v>143</v>
      </c>
      <c r="H893" s="7">
        <v>8</v>
      </c>
      <c r="I893" s="1">
        <v>116</v>
      </c>
      <c r="J893" s="1">
        <v>0</v>
      </c>
      <c r="K893" s="1">
        <v>12</v>
      </c>
      <c r="L893" s="1">
        <v>0</v>
      </c>
      <c r="M893" s="1">
        <v>4</v>
      </c>
      <c r="N893" s="8">
        <v>3</v>
      </c>
    </row>
    <row r="894" spans="4:14" x14ac:dyDescent="0.2">
      <c r="D894" s="175"/>
      <c r="E894" s="11"/>
      <c r="F894" s="10"/>
      <c r="G894" s="9">
        <v>100</v>
      </c>
      <c r="H894" s="16">
        <v>5.594405594406</v>
      </c>
      <c r="I894" s="2">
        <v>81.118881118881006</v>
      </c>
      <c r="J894" s="18">
        <v>0</v>
      </c>
      <c r="K894" s="2">
        <v>8.3916083916080009</v>
      </c>
      <c r="L894" s="18">
        <v>0</v>
      </c>
      <c r="M894" s="2">
        <v>2.797202797203</v>
      </c>
      <c r="N894" s="13">
        <v>2.0979020979020002</v>
      </c>
    </row>
    <row r="895" spans="4:14" x14ac:dyDescent="0.2">
      <c r="D895" s="175"/>
      <c r="E895" s="4" t="s">
        <v>24</v>
      </c>
      <c r="F895" s="6"/>
      <c r="G895" s="5">
        <v>187</v>
      </c>
      <c r="H895" s="7">
        <v>15</v>
      </c>
      <c r="I895" s="1">
        <v>145</v>
      </c>
      <c r="J895" s="1">
        <v>1</v>
      </c>
      <c r="K895" s="1">
        <v>16</v>
      </c>
      <c r="L895" s="1">
        <v>0</v>
      </c>
      <c r="M895" s="1">
        <v>8</v>
      </c>
      <c r="N895" s="8">
        <v>2</v>
      </c>
    </row>
    <row r="896" spans="4:14" x14ac:dyDescent="0.2">
      <c r="D896" s="175"/>
      <c r="E896" s="11"/>
      <c r="F896" s="10"/>
      <c r="G896" s="9">
        <v>100</v>
      </c>
      <c r="H896" s="16">
        <v>8.0213903743320003</v>
      </c>
      <c r="I896" s="27">
        <v>77.540106951872005</v>
      </c>
      <c r="J896" s="2">
        <v>0.53475935828900001</v>
      </c>
      <c r="K896" s="2">
        <v>8.5561497326199998</v>
      </c>
      <c r="L896" s="18">
        <v>0</v>
      </c>
      <c r="M896" s="2">
        <v>4.2780748663099999</v>
      </c>
      <c r="N896" s="13">
        <v>1.069518716578</v>
      </c>
    </row>
    <row r="897" spans="4:14" x14ac:dyDescent="0.2">
      <c r="D897" s="175"/>
      <c r="E897" s="4" t="s">
        <v>25</v>
      </c>
      <c r="F897" s="6"/>
      <c r="G897" s="5">
        <v>71</v>
      </c>
      <c r="H897" s="7">
        <v>6</v>
      </c>
      <c r="I897" s="1">
        <v>58</v>
      </c>
      <c r="J897" s="1">
        <v>2</v>
      </c>
      <c r="K897" s="1">
        <v>4</v>
      </c>
      <c r="L897" s="1">
        <v>0</v>
      </c>
      <c r="M897" s="1">
        <v>1</v>
      </c>
      <c r="N897" s="8">
        <v>0</v>
      </c>
    </row>
    <row r="898" spans="4:14" x14ac:dyDescent="0.2">
      <c r="D898" s="175"/>
      <c r="E898" s="11"/>
      <c r="F898" s="10"/>
      <c r="G898" s="9">
        <v>100</v>
      </c>
      <c r="H898" s="16">
        <v>8.4507042253520002</v>
      </c>
      <c r="I898" s="2">
        <v>81.690140845070005</v>
      </c>
      <c r="J898" s="2">
        <v>2.8169014084509998</v>
      </c>
      <c r="K898" s="2">
        <v>5.6338028169010004</v>
      </c>
      <c r="L898" s="18">
        <v>0</v>
      </c>
      <c r="M898" s="2">
        <v>1.4084507042250001</v>
      </c>
      <c r="N898" s="36">
        <v>0</v>
      </c>
    </row>
    <row r="899" spans="4:14" x14ac:dyDescent="0.2">
      <c r="D899" s="175"/>
      <c r="E899" s="4" t="s">
        <v>26</v>
      </c>
      <c r="F899" s="6"/>
      <c r="G899" s="5">
        <v>30</v>
      </c>
      <c r="H899" s="7">
        <v>2</v>
      </c>
      <c r="I899" s="1">
        <v>26</v>
      </c>
      <c r="J899" s="1">
        <v>0</v>
      </c>
      <c r="K899" s="1">
        <v>1</v>
      </c>
      <c r="L899" s="1">
        <v>0</v>
      </c>
      <c r="M899" s="1">
        <v>1</v>
      </c>
      <c r="N899" s="8">
        <v>0</v>
      </c>
    </row>
    <row r="900" spans="4:14" x14ac:dyDescent="0.2">
      <c r="D900" s="175"/>
      <c r="E900" s="11"/>
      <c r="F900" s="10"/>
      <c r="G900" s="9">
        <v>100</v>
      </c>
      <c r="H900" s="16">
        <v>6.666666666667</v>
      </c>
      <c r="I900" s="2">
        <v>86.666666666666998</v>
      </c>
      <c r="J900" s="18">
        <v>0</v>
      </c>
      <c r="K900" s="2">
        <v>3.333333333333</v>
      </c>
      <c r="L900" s="18">
        <v>0</v>
      </c>
      <c r="M900" s="2">
        <v>3.333333333333</v>
      </c>
      <c r="N900" s="36">
        <v>0</v>
      </c>
    </row>
    <row r="901" spans="4:14" x14ac:dyDescent="0.2">
      <c r="D901" s="175"/>
      <c r="E901" s="4" t="s">
        <v>27</v>
      </c>
      <c r="F901" s="6"/>
      <c r="G901" s="5">
        <v>70</v>
      </c>
      <c r="H901" s="7">
        <v>5</v>
      </c>
      <c r="I901" s="1">
        <v>60</v>
      </c>
      <c r="J901" s="1">
        <v>0</v>
      </c>
      <c r="K901" s="1">
        <v>1</v>
      </c>
      <c r="L901" s="1">
        <v>1</v>
      </c>
      <c r="M901" s="1">
        <v>2</v>
      </c>
      <c r="N901" s="8">
        <v>1</v>
      </c>
    </row>
    <row r="902" spans="4:14" x14ac:dyDescent="0.2">
      <c r="D902" s="175"/>
      <c r="E902" s="11"/>
      <c r="F902" s="10"/>
      <c r="G902" s="9">
        <v>100</v>
      </c>
      <c r="H902" s="16">
        <v>7.1428571428570002</v>
      </c>
      <c r="I902" s="2">
        <v>85.714285714286007</v>
      </c>
      <c r="J902" s="18">
        <v>0</v>
      </c>
      <c r="K902" s="27">
        <v>1.4285714285710001</v>
      </c>
      <c r="L902" s="2">
        <v>1.4285714285710001</v>
      </c>
      <c r="M902" s="2">
        <v>2.8571428571430002</v>
      </c>
      <c r="N902" s="13">
        <v>1.4285714285710001</v>
      </c>
    </row>
    <row r="903" spans="4:14" x14ac:dyDescent="0.2">
      <c r="D903" s="175"/>
      <c r="E903" s="4" t="s">
        <v>28</v>
      </c>
      <c r="F903" s="6"/>
      <c r="G903" s="5">
        <v>51</v>
      </c>
      <c r="H903" s="7">
        <v>3</v>
      </c>
      <c r="I903" s="1">
        <v>43</v>
      </c>
      <c r="J903" s="1">
        <v>0</v>
      </c>
      <c r="K903" s="1">
        <v>3</v>
      </c>
      <c r="L903" s="1">
        <v>0</v>
      </c>
      <c r="M903" s="1">
        <v>2</v>
      </c>
      <c r="N903" s="8">
        <v>0</v>
      </c>
    </row>
    <row r="904" spans="4:14" x14ac:dyDescent="0.2">
      <c r="D904" s="175"/>
      <c r="E904" s="11"/>
      <c r="F904" s="10"/>
      <c r="G904" s="9">
        <v>100</v>
      </c>
      <c r="H904" s="16">
        <v>5.8823529411760003</v>
      </c>
      <c r="I904" s="2">
        <v>84.313725490196006</v>
      </c>
      <c r="J904" s="18">
        <v>0</v>
      </c>
      <c r="K904" s="2">
        <v>5.8823529411760003</v>
      </c>
      <c r="L904" s="18">
        <v>0</v>
      </c>
      <c r="M904" s="2">
        <v>3.9215686274510002</v>
      </c>
      <c r="N904" s="36">
        <v>0</v>
      </c>
    </row>
    <row r="905" spans="4:14" x14ac:dyDescent="0.2">
      <c r="D905" s="175"/>
      <c r="E905" s="4" t="s">
        <v>29</v>
      </c>
      <c r="F905" s="6"/>
      <c r="G905" s="5">
        <v>7</v>
      </c>
      <c r="H905" s="7">
        <v>0</v>
      </c>
      <c r="I905" s="1">
        <v>7</v>
      </c>
      <c r="J905" s="1">
        <v>0</v>
      </c>
      <c r="K905" s="1">
        <v>0</v>
      </c>
      <c r="L905" s="1">
        <v>0</v>
      </c>
      <c r="M905" s="1">
        <v>0</v>
      </c>
      <c r="N905" s="8">
        <v>0</v>
      </c>
    </row>
    <row r="906" spans="4:14" x14ac:dyDescent="0.2">
      <c r="D906" s="175"/>
      <c r="E906" s="11"/>
      <c r="F906" s="10"/>
      <c r="G906" s="9">
        <v>100</v>
      </c>
      <c r="H906" s="121">
        <v>0</v>
      </c>
      <c r="I906" s="35">
        <v>100</v>
      </c>
      <c r="J906" s="18">
        <v>0</v>
      </c>
      <c r="K906" s="79">
        <v>0</v>
      </c>
      <c r="L906" s="18">
        <v>0</v>
      </c>
      <c r="M906" s="18">
        <v>0</v>
      </c>
      <c r="N906" s="36">
        <v>0</v>
      </c>
    </row>
    <row r="907" spans="4:14" x14ac:dyDescent="0.2">
      <c r="D907" s="174" t="s">
        <v>30</v>
      </c>
      <c r="E907" s="20" t="s">
        <v>31</v>
      </c>
      <c r="F907" s="22"/>
      <c r="G907" s="21">
        <v>393</v>
      </c>
      <c r="H907" s="25">
        <v>30</v>
      </c>
      <c r="I907" s="3">
        <v>326</v>
      </c>
      <c r="J907" s="3">
        <v>0</v>
      </c>
      <c r="K907" s="3">
        <v>24</v>
      </c>
      <c r="L907" s="3">
        <v>2</v>
      </c>
      <c r="M907" s="3">
        <v>7</v>
      </c>
      <c r="N907" s="26">
        <v>4</v>
      </c>
    </row>
    <row r="908" spans="4:14" x14ac:dyDescent="0.2">
      <c r="D908" s="175"/>
      <c r="E908" s="11"/>
      <c r="F908" s="10"/>
      <c r="G908" s="9">
        <v>100</v>
      </c>
      <c r="H908" s="16">
        <v>7.6335877862599997</v>
      </c>
      <c r="I908" s="2">
        <v>82.951653944019995</v>
      </c>
      <c r="J908" s="18">
        <v>0</v>
      </c>
      <c r="K908" s="2">
        <v>6.1068702290079999</v>
      </c>
      <c r="L908" s="2">
        <v>0.50890585241700004</v>
      </c>
      <c r="M908" s="2">
        <v>1.781170483461</v>
      </c>
      <c r="N908" s="13">
        <v>1.0178117048349999</v>
      </c>
    </row>
    <row r="909" spans="4:14" x14ac:dyDescent="0.2">
      <c r="D909" s="175"/>
      <c r="E909" s="4" t="s">
        <v>32</v>
      </c>
      <c r="F909" s="6"/>
      <c r="G909" s="5">
        <v>352</v>
      </c>
      <c r="H909" s="7">
        <v>15</v>
      </c>
      <c r="I909" s="1">
        <v>303</v>
      </c>
      <c r="J909" s="1">
        <v>2</v>
      </c>
      <c r="K909" s="1">
        <v>19</v>
      </c>
      <c r="L909" s="1">
        <v>0</v>
      </c>
      <c r="M909" s="1">
        <v>11</v>
      </c>
      <c r="N909" s="8">
        <v>2</v>
      </c>
    </row>
    <row r="910" spans="4:14" x14ac:dyDescent="0.2">
      <c r="D910" s="175"/>
      <c r="E910" s="11"/>
      <c r="F910" s="10"/>
      <c r="G910" s="9">
        <v>100</v>
      </c>
      <c r="H910" s="16">
        <v>4.261363636364</v>
      </c>
      <c r="I910" s="2">
        <v>86.079545454544999</v>
      </c>
      <c r="J910" s="2">
        <v>0.56818181818199998</v>
      </c>
      <c r="K910" s="2">
        <v>5.3977272727269998</v>
      </c>
      <c r="L910" s="18">
        <v>0</v>
      </c>
      <c r="M910" s="2">
        <v>3.125</v>
      </c>
      <c r="N910" s="13">
        <v>0.56818181818199998</v>
      </c>
    </row>
    <row r="911" spans="4:14" x14ac:dyDescent="0.2">
      <c r="D911" s="175"/>
      <c r="E911" s="4" t="s">
        <v>33</v>
      </c>
      <c r="F911" s="6"/>
      <c r="G911" s="5">
        <v>388</v>
      </c>
      <c r="H911" s="7">
        <v>26</v>
      </c>
      <c r="I911" s="1">
        <v>312</v>
      </c>
      <c r="J911" s="1">
        <v>2</v>
      </c>
      <c r="K911" s="1">
        <v>31</v>
      </c>
      <c r="L911" s="1">
        <v>1</v>
      </c>
      <c r="M911" s="1">
        <v>10</v>
      </c>
      <c r="N911" s="8">
        <v>6</v>
      </c>
    </row>
    <row r="912" spans="4:14" x14ac:dyDescent="0.2">
      <c r="D912" s="175"/>
      <c r="E912" s="11"/>
      <c r="F912" s="10"/>
      <c r="G912" s="9">
        <v>100</v>
      </c>
      <c r="H912" s="16">
        <v>6.7010309278350002</v>
      </c>
      <c r="I912" s="2">
        <v>80.412371134021001</v>
      </c>
      <c r="J912" s="2">
        <v>0.51546391752599996</v>
      </c>
      <c r="K912" s="2">
        <v>7.9896907216489996</v>
      </c>
      <c r="L912" s="2">
        <v>0.25773195876299998</v>
      </c>
      <c r="M912" s="2">
        <v>2.5773195876289998</v>
      </c>
      <c r="N912" s="13">
        <v>1.5463917525769999</v>
      </c>
    </row>
    <row r="913" spans="4:14" x14ac:dyDescent="0.2">
      <c r="D913" s="175"/>
      <c r="E913" s="4" t="s">
        <v>34</v>
      </c>
      <c r="F913" s="6"/>
      <c r="G913" s="5">
        <v>89</v>
      </c>
      <c r="H913" s="7">
        <v>3</v>
      </c>
      <c r="I913" s="1">
        <v>79</v>
      </c>
      <c r="J913" s="1">
        <v>0</v>
      </c>
      <c r="K913" s="1">
        <v>6</v>
      </c>
      <c r="L913" s="1">
        <v>0</v>
      </c>
      <c r="M913" s="1">
        <v>1</v>
      </c>
      <c r="N913" s="8">
        <v>0</v>
      </c>
    </row>
    <row r="914" spans="4:14" x14ac:dyDescent="0.2">
      <c r="D914" s="175"/>
      <c r="E914" s="11"/>
      <c r="F914" s="10"/>
      <c r="G914" s="9">
        <v>100</v>
      </c>
      <c r="H914" s="16">
        <v>3.3707865168539999</v>
      </c>
      <c r="I914" s="23">
        <v>88.764044943819997</v>
      </c>
      <c r="J914" s="18">
        <v>0</v>
      </c>
      <c r="K914" s="2">
        <v>6.7415730337079998</v>
      </c>
      <c r="L914" s="18">
        <v>0</v>
      </c>
      <c r="M914" s="2">
        <v>1.123595505618</v>
      </c>
      <c r="N914" s="36">
        <v>0</v>
      </c>
    </row>
    <row r="915" spans="4:14" x14ac:dyDescent="0.2">
      <c r="D915" s="174" t="s">
        <v>35</v>
      </c>
      <c r="E915" s="20" t="s">
        <v>36</v>
      </c>
      <c r="F915" s="22"/>
      <c r="G915" s="21">
        <v>629</v>
      </c>
      <c r="H915" s="25">
        <v>47</v>
      </c>
      <c r="I915" s="3">
        <v>520</v>
      </c>
      <c r="J915" s="3">
        <v>2</v>
      </c>
      <c r="K915" s="3">
        <v>34</v>
      </c>
      <c r="L915" s="3">
        <v>2</v>
      </c>
      <c r="M915" s="3">
        <v>16</v>
      </c>
      <c r="N915" s="26">
        <v>8</v>
      </c>
    </row>
    <row r="916" spans="4:14" x14ac:dyDescent="0.2">
      <c r="D916" s="175"/>
      <c r="E916" s="11"/>
      <c r="F916" s="10"/>
      <c r="G916" s="9">
        <v>100</v>
      </c>
      <c r="H916" s="16">
        <v>7.4721780604130004</v>
      </c>
      <c r="I916" s="2">
        <v>82.670906200318001</v>
      </c>
      <c r="J916" s="2">
        <v>0.31796502384699998</v>
      </c>
      <c r="K916" s="2">
        <v>5.4054054054050003</v>
      </c>
      <c r="L916" s="2">
        <v>0.31796502384699998</v>
      </c>
      <c r="M916" s="2">
        <v>2.5437201907790001</v>
      </c>
      <c r="N916" s="13">
        <v>1.2718600953899999</v>
      </c>
    </row>
    <row r="917" spans="4:14" x14ac:dyDescent="0.2">
      <c r="D917" s="175"/>
      <c r="E917" s="4" t="s">
        <v>37</v>
      </c>
      <c r="F917" s="6"/>
      <c r="G917" s="5">
        <v>593</v>
      </c>
      <c r="H917" s="7">
        <v>27</v>
      </c>
      <c r="I917" s="1">
        <v>500</v>
      </c>
      <c r="J917" s="1">
        <v>2</v>
      </c>
      <c r="K917" s="1">
        <v>46</v>
      </c>
      <c r="L917" s="1">
        <v>1</v>
      </c>
      <c r="M917" s="1">
        <v>13</v>
      </c>
      <c r="N917" s="8">
        <v>4</v>
      </c>
    </row>
    <row r="918" spans="4:14" x14ac:dyDescent="0.2">
      <c r="D918" s="175"/>
      <c r="E918" s="11"/>
      <c r="F918" s="10"/>
      <c r="G918" s="9">
        <v>100</v>
      </c>
      <c r="H918" s="16">
        <v>4.5531197301850002</v>
      </c>
      <c r="I918" s="2">
        <v>84.317032040472</v>
      </c>
      <c r="J918" s="2">
        <v>0.33726812816200002</v>
      </c>
      <c r="K918" s="2">
        <v>7.7571669477230003</v>
      </c>
      <c r="L918" s="2">
        <v>0.16863406408100001</v>
      </c>
      <c r="M918" s="2">
        <v>2.1922428330520001</v>
      </c>
      <c r="N918" s="13">
        <v>0.67453625632400005</v>
      </c>
    </row>
    <row r="919" spans="4:14" x14ac:dyDescent="0.2">
      <c r="D919" s="174" t="s">
        <v>38</v>
      </c>
      <c r="E919" s="20" t="s">
        <v>39</v>
      </c>
      <c r="F919" s="22"/>
      <c r="G919" s="21">
        <v>64</v>
      </c>
      <c r="H919" s="25">
        <v>2</v>
      </c>
      <c r="I919" s="3">
        <v>55</v>
      </c>
      <c r="J919" s="3">
        <v>1</v>
      </c>
      <c r="K919" s="3">
        <v>4</v>
      </c>
      <c r="L919" s="3">
        <v>0</v>
      </c>
      <c r="M919" s="3">
        <v>2</v>
      </c>
      <c r="N919" s="26">
        <v>0</v>
      </c>
    </row>
    <row r="920" spans="4:14" x14ac:dyDescent="0.2">
      <c r="D920" s="175"/>
      <c r="E920" s="11"/>
      <c r="F920" s="10"/>
      <c r="G920" s="9">
        <v>100</v>
      </c>
      <c r="H920" s="16">
        <v>3.125</v>
      </c>
      <c r="I920" s="2">
        <v>85.9375</v>
      </c>
      <c r="J920" s="2">
        <v>1.5625</v>
      </c>
      <c r="K920" s="2">
        <v>6.25</v>
      </c>
      <c r="L920" s="18">
        <v>0</v>
      </c>
      <c r="M920" s="2">
        <v>3.125</v>
      </c>
      <c r="N920" s="36">
        <v>0</v>
      </c>
    </row>
    <row r="921" spans="4:14" x14ac:dyDescent="0.2">
      <c r="D921" s="175"/>
      <c r="E921" s="4" t="s">
        <v>40</v>
      </c>
      <c r="F921" s="6"/>
      <c r="G921" s="5">
        <v>147</v>
      </c>
      <c r="H921" s="7">
        <v>11</v>
      </c>
      <c r="I921" s="1">
        <v>122</v>
      </c>
      <c r="J921" s="1">
        <v>1</v>
      </c>
      <c r="K921" s="1">
        <v>5</v>
      </c>
      <c r="L921" s="1">
        <v>1</v>
      </c>
      <c r="M921" s="1">
        <v>5</v>
      </c>
      <c r="N921" s="8">
        <v>2</v>
      </c>
    </row>
    <row r="922" spans="4:14" x14ac:dyDescent="0.2">
      <c r="D922" s="175"/>
      <c r="E922" s="11"/>
      <c r="F922" s="10"/>
      <c r="G922" s="9">
        <v>100</v>
      </c>
      <c r="H922" s="16">
        <v>7.4829931972789998</v>
      </c>
      <c r="I922" s="2">
        <v>82.993197278912007</v>
      </c>
      <c r="J922" s="2">
        <v>0.68027210884400002</v>
      </c>
      <c r="K922" s="2">
        <v>3.4013605442179999</v>
      </c>
      <c r="L922" s="2">
        <v>0.68027210884400002</v>
      </c>
      <c r="M922" s="2">
        <v>3.4013605442179999</v>
      </c>
      <c r="N922" s="13">
        <v>1.360544217687</v>
      </c>
    </row>
    <row r="923" spans="4:14" x14ac:dyDescent="0.2">
      <c r="D923" s="175"/>
      <c r="E923" s="4" t="s">
        <v>41</v>
      </c>
      <c r="F923" s="6"/>
      <c r="G923" s="5">
        <v>204</v>
      </c>
      <c r="H923" s="7">
        <v>14</v>
      </c>
      <c r="I923" s="1">
        <v>170</v>
      </c>
      <c r="J923" s="1">
        <v>0</v>
      </c>
      <c r="K923" s="1">
        <v>14</v>
      </c>
      <c r="L923" s="1">
        <v>0</v>
      </c>
      <c r="M923" s="1">
        <v>4</v>
      </c>
      <c r="N923" s="8">
        <v>2</v>
      </c>
    </row>
    <row r="924" spans="4:14" x14ac:dyDescent="0.2">
      <c r="D924" s="175"/>
      <c r="E924" s="11"/>
      <c r="F924" s="10"/>
      <c r="G924" s="9">
        <v>100</v>
      </c>
      <c r="H924" s="16">
        <v>6.8627450980390003</v>
      </c>
      <c r="I924" s="2">
        <v>83.333333333333002</v>
      </c>
      <c r="J924" s="18">
        <v>0</v>
      </c>
      <c r="K924" s="2">
        <v>6.8627450980390003</v>
      </c>
      <c r="L924" s="18">
        <v>0</v>
      </c>
      <c r="M924" s="2">
        <v>1.9607843137250001</v>
      </c>
      <c r="N924" s="13">
        <v>0.98039215686299996</v>
      </c>
    </row>
    <row r="925" spans="4:14" x14ac:dyDescent="0.2">
      <c r="D925" s="175"/>
      <c r="E925" s="4" t="s">
        <v>42</v>
      </c>
      <c r="F925" s="6"/>
      <c r="G925" s="5">
        <v>210</v>
      </c>
      <c r="H925" s="7">
        <v>10</v>
      </c>
      <c r="I925" s="1">
        <v>178</v>
      </c>
      <c r="J925" s="1">
        <v>0</v>
      </c>
      <c r="K925" s="1">
        <v>12</v>
      </c>
      <c r="L925" s="1">
        <v>1</v>
      </c>
      <c r="M925" s="1">
        <v>7</v>
      </c>
      <c r="N925" s="8">
        <v>2</v>
      </c>
    </row>
    <row r="926" spans="4:14" x14ac:dyDescent="0.2">
      <c r="D926" s="175"/>
      <c r="E926" s="11"/>
      <c r="F926" s="10"/>
      <c r="G926" s="9">
        <v>100</v>
      </c>
      <c r="H926" s="16">
        <v>4.7619047619049999</v>
      </c>
      <c r="I926" s="2">
        <v>84.761904761905001</v>
      </c>
      <c r="J926" s="18">
        <v>0</v>
      </c>
      <c r="K926" s="2">
        <v>5.7142857142860004</v>
      </c>
      <c r="L926" s="2">
        <v>0.47619047618999999</v>
      </c>
      <c r="M926" s="2">
        <v>3.333333333333</v>
      </c>
      <c r="N926" s="13">
        <v>0.95238095238099996</v>
      </c>
    </row>
    <row r="927" spans="4:14" x14ac:dyDescent="0.2">
      <c r="D927" s="175"/>
      <c r="E927" s="4" t="s">
        <v>43</v>
      </c>
      <c r="F927" s="6"/>
      <c r="G927" s="5">
        <v>204</v>
      </c>
      <c r="H927" s="7">
        <v>14</v>
      </c>
      <c r="I927" s="1">
        <v>165</v>
      </c>
      <c r="J927" s="1">
        <v>0</v>
      </c>
      <c r="K927" s="1">
        <v>17</v>
      </c>
      <c r="L927" s="1">
        <v>0</v>
      </c>
      <c r="M927" s="1">
        <v>6</v>
      </c>
      <c r="N927" s="8">
        <v>2</v>
      </c>
    </row>
    <row r="928" spans="4:14" x14ac:dyDescent="0.2">
      <c r="D928" s="175"/>
      <c r="E928" s="11"/>
      <c r="F928" s="10"/>
      <c r="G928" s="9">
        <v>100</v>
      </c>
      <c r="H928" s="16">
        <v>6.8627450980390003</v>
      </c>
      <c r="I928" s="2">
        <v>80.882352941175995</v>
      </c>
      <c r="J928" s="18">
        <v>0</v>
      </c>
      <c r="K928" s="2">
        <v>8.333333333333</v>
      </c>
      <c r="L928" s="18">
        <v>0</v>
      </c>
      <c r="M928" s="2">
        <v>2.9411764705880001</v>
      </c>
      <c r="N928" s="13">
        <v>0.98039215686299996</v>
      </c>
    </row>
    <row r="929" spans="2:14" x14ac:dyDescent="0.2">
      <c r="D929" s="175"/>
      <c r="E929" s="4" t="s">
        <v>44</v>
      </c>
      <c r="F929" s="6"/>
      <c r="G929" s="5">
        <v>223</v>
      </c>
      <c r="H929" s="7">
        <v>12</v>
      </c>
      <c r="I929" s="1">
        <v>185</v>
      </c>
      <c r="J929" s="1">
        <v>0</v>
      </c>
      <c r="K929" s="1">
        <v>20</v>
      </c>
      <c r="L929" s="1">
        <v>0</v>
      </c>
      <c r="M929" s="1">
        <v>3</v>
      </c>
      <c r="N929" s="8">
        <v>3</v>
      </c>
    </row>
    <row r="930" spans="2:14" x14ac:dyDescent="0.2">
      <c r="D930" s="175"/>
      <c r="E930" s="11"/>
      <c r="F930" s="10"/>
      <c r="G930" s="9">
        <v>100</v>
      </c>
      <c r="H930" s="16">
        <v>5.3811659192830001</v>
      </c>
      <c r="I930" s="2">
        <v>82.959641255605007</v>
      </c>
      <c r="J930" s="18">
        <v>0</v>
      </c>
      <c r="K930" s="2">
        <v>8.9686098654710005</v>
      </c>
      <c r="L930" s="18">
        <v>0</v>
      </c>
      <c r="M930" s="2">
        <v>1.3452914798210001</v>
      </c>
      <c r="N930" s="13">
        <v>1.3452914798210001</v>
      </c>
    </row>
    <row r="931" spans="2:14" x14ac:dyDescent="0.2">
      <c r="D931" s="175"/>
      <c r="E931" s="4" t="s">
        <v>45</v>
      </c>
      <c r="F931" s="6"/>
      <c r="G931" s="5">
        <v>170</v>
      </c>
      <c r="H931" s="7">
        <v>11</v>
      </c>
      <c r="I931" s="1">
        <v>145</v>
      </c>
      <c r="J931" s="1">
        <v>2</v>
      </c>
      <c r="K931" s="1">
        <v>8</v>
      </c>
      <c r="L931" s="1">
        <v>1</v>
      </c>
      <c r="M931" s="1">
        <v>2</v>
      </c>
      <c r="N931" s="8">
        <v>1</v>
      </c>
    </row>
    <row r="932" spans="2:14" x14ac:dyDescent="0.2">
      <c r="D932" s="176"/>
      <c r="E932" s="57"/>
      <c r="F932" s="54"/>
      <c r="G932" s="67">
        <v>100</v>
      </c>
      <c r="H932" s="82">
        <v>6.4705882352939996</v>
      </c>
      <c r="I932" s="48">
        <v>85.294117647058997</v>
      </c>
      <c r="J932" s="48">
        <v>1.1764705882349999</v>
      </c>
      <c r="K932" s="48">
        <v>4.7058823529409999</v>
      </c>
      <c r="L932" s="48">
        <v>0.58823529411800002</v>
      </c>
      <c r="M932" s="48">
        <v>1.1764705882349999</v>
      </c>
      <c r="N932" s="84">
        <v>0.58823529411800002</v>
      </c>
    </row>
    <row r="934" spans="2:14" x14ac:dyDescent="0.2">
      <c r="B934" s="43" t="str">
        <f xml:space="preserve"> HYPERLINK("#'目次'!B26", "[20]")</f>
        <v>[20]</v>
      </c>
      <c r="C934" s="31" t="s">
        <v>108</v>
      </c>
    </row>
    <row r="938" spans="2:14" x14ac:dyDescent="0.2">
      <c r="D938" s="177"/>
      <c r="E938" s="178"/>
      <c r="F938" s="178"/>
      <c r="G938" s="40" t="s">
        <v>14</v>
      </c>
      <c r="H938" s="42" t="s">
        <v>109</v>
      </c>
      <c r="I938" s="15" t="s">
        <v>110</v>
      </c>
      <c r="J938" s="15" t="s">
        <v>111</v>
      </c>
      <c r="K938" s="15" t="s">
        <v>112</v>
      </c>
      <c r="L938" s="15" t="s">
        <v>113</v>
      </c>
      <c r="M938" s="15" t="s">
        <v>114</v>
      </c>
      <c r="N938" s="44" t="s">
        <v>17</v>
      </c>
    </row>
    <row r="939" spans="2:14" x14ac:dyDescent="0.2">
      <c r="D939" s="179"/>
      <c r="E939" s="180"/>
      <c r="F939" s="180"/>
      <c r="G939" s="39"/>
      <c r="H939" s="41"/>
      <c r="I939" s="14"/>
      <c r="J939" s="14"/>
      <c r="K939" s="14"/>
      <c r="L939" s="14"/>
      <c r="M939" s="14"/>
      <c r="N939" s="38"/>
    </row>
    <row r="940" spans="2:14" x14ac:dyDescent="0.2">
      <c r="D940" s="70"/>
      <c r="E940" s="72" t="s">
        <v>14</v>
      </c>
      <c r="F940" s="69"/>
      <c r="G940" s="37">
        <v>1222</v>
      </c>
      <c r="H940" s="17">
        <v>74</v>
      </c>
      <c r="I940" s="17">
        <v>1020</v>
      </c>
      <c r="J940" s="17">
        <v>4</v>
      </c>
      <c r="K940" s="17">
        <v>80</v>
      </c>
      <c r="L940" s="17">
        <v>3</v>
      </c>
      <c r="M940" s="17">
        <v>29</v>
      </c>
      <c r="N940" s="55">
        <v>12</v>
      </c>
    </row>
    <row r="941" spans="2:14" x14ac:dyDescent="0.2">
      <c r="D941" s="57"/>
      <c r="E941" s="54"/>
      <c r="F941" s="71"/>
      <c r="G941" s="9">
        <v>100</v>
      </c>
      <c r="H941" s="2">
        <v>6.055646481178</v>
      </c>
      <c r="I941" s="2">
        <v>83.469721767593995</v>
      </c>
      <c r="J941" s="2">
        <v>0.32733224222599999</v>
      </c>
      <c r="K941" s="2">
        <v>6.546644844517</v>
      </c>
      <c r="L941" s="2">
        <v>0.24549918166900001</v>
      </c>
      <c r="M941" s="2">
        <v>2.3731587561369998</v>
      </c>
      <c r="N941" s="13">
        <v>0.98199672667799998</v>
      </c>
    </row>
    <row r="942" spans="2:14" x14ac:dyDescent="0.2">
      <c r="D942" s="174" t="s">
        <v>52</v>
      </c>
      <c r="E942" s="20" t="s">
        <v>53</v>
      </c>
      <c r="F942" s="22"/>
      <c r="G942" s="21">
        <v>15</v>
      </c>
      <c r="H942" s="25">
        <v>2</v>
      </c>
      <c r="I942" s="3">
        <v>12</v>
      </c>
      <c r="J942" s="3">
        <v>0</v>
      </c>
      <c r="K942" s="3">
        <v>0</v>
      </c>
      <c r="L942" s="3">
        <v>0</v>
      </c>
      <c r="M942" s="3">
        <v>1</v>
      </c>
      <c r="N942" s="26">
        <v>0</v>
      </c>
    </row>
    <row r="943" spans="2:14" x14ac:dyDescent="0.2">
      <c r="D943" s="175"/>
      <c r="E943" s="11"/>
      <c r="F943" s="10"/>
      <c r="G943" s="9">
        <v>100</v>
      </c>
      <c r="H943" s="64">
        <v>13.333333333333</v>
      </c>
      <c r="I943" s="2">
        <v>80</v>
      </c>
      <c r="J943" s="18">
        <v>0</v>
      </c>
      <c r="K943" s="79">
        <v>0</v>
      </c>
      <c r="L943" s="18">
        <v>0</v>
      </c>
      <c r="M943" s="2">
        <v>6.666666666667</v>
      </c>
      <c r="N943" s="36">
        <v>0</v>
      </c>
    </row>
    <row r="944" spans="2:14" ht="24" x14ac:dyDescent="0.2">
      <c r="D944" s="175"/>
      <c r="E944" s="4" t="s">
        <v>54</v>
      </c>
      <c r="F944" s="6"/>
      <c r="G944" s="5">
        <v>122</v>
      </c>
      <c r="H944" s="7">
        <v>10</v>
      </c>
      <c r="I944" s="1">
        <v>110</v>
      </c>
      <c r="J944" s="1">
        <v>0</v>
      </c>
      <c r="K944" s="1">
        <v>2</v>
      </c>
      <c r="L944" s="1">
        <v>0</v>
      </c>
      <c r="M944" s="1">
        <v>0</v>
      </c>
      <c r="N944" s="8">
        <v>0</v>
      </c>
    </row>
    <row r="945" spans="4:14" x14ac:dyDescent="0.2">
      <c r="D945" s="175"/>
      <c r="E945" s="11"/>
      <c r="F945" s="10"/>
      <c r="G945" s="9">
        <v>100</v>
      </c>
      <c r="H945" s="16">
        <v>8.1967213114750006</v>
      </c>
      <c r="I945" s="23">
        <v>90.16393442623</v>
      </c>
      <c r="J945" s="18">
        <v>0</v>
      </c>
      <c r="K945" s="2">
        <v>1.6393442622950001</v>
      </c>
      <c r="L945" s="18">
        <v>0</v>
      </c>
      <c r="M945" s="18">
        <v>0</v>
      </c>
      <c r="N945" s="36">
        <v>0</v>
      </c>
    </row>
    <row r="946" spans="4:14" x14ac:dyDescent="0.2">
      <c r="D946" s="175"/>
      <c r="E946" s="4" t="s">
        <v>55</v>
      </c>
      <c r="F946" s="6"/>
      <c r="G946" s="5">
        <v>43</v>
      </c>
      <c r="H946" s="7">
        <v>2</v>
      </c>
      <c r="I946" s="1">
        <v>37</v>
      </c>
      <c r="J946" s="1">
        <v>1</v>
      </c>
      <c r="K946" s="1">
        <v>1</v>
      </c>
      <c r="L946" s="1">
        <v>0</v>
      </c>
      <c r="M946" s="1">
        <v>2</v>
      </c>
      <c r="N946" s="8">
        <v>0</v>
      </c>
    </row>
    <row r="947" spans="4:14" x14ac:dyDescent="0.2">
      <c r="D947" s="175"/>
      <c r="E947" s="11"/>
      <c r="F947" s="10"/>
      <c r="G947" s="9">
        <v>100</v>
      </c>
      <c r="H947" s="16">
        <v>4.6511627906979998</v>
      </c>
      <c r="I947" s="2">
        <v>86.046511627906995</v>
      </c>
      <c r="J947" s="2">
        <v>2.3255813953489999</v>
      </c>
      <c r="K947" s="2">
        <v>2.3255813953489999</v>
      </c>
      <c r="L947" s="18">
        <v>0</v>
      </c>
      <c r="M947" s="2">
        <v>4.6511627906979998</v>
      </c>
      <c r="N947" s="36">
        <v>0</v>
      </c>
    </row>
    <row r="948" spans="4:14" x14ac:dyDescent="0.2">
      <c r="D948" s="175"/>
      <c r="E948" s="4" t="s">
        <v>56</v>
      </c>
      <c r="F948" s="6"/>
      <c r="G948" s="5">
        <v>60</v>
      </c>
      <c r="H948" s="7">
        <v>7</v>
      </c>
      <c r="I948" s="1">
        <v>49</v>
      </c>
      <c r="J948" s="1">
        <v>0</v>
      </c>
      <c r="K948" s="1">
        <v>2</v>
      </c>
      <c r="L948" s="1">
        <v>0</v>
      </c>
      <c r="M948" s="1">
        <v>2</v>
      </c>
      <c r="N948" s="8">
        <v>0</v>
      </c>
    </row>
    <row r="949" spans="4:14" x14ac:dyDescent="0.2">
      <c r="D949" s="175"/>
      <c r="E949" s="11"/>
      <c r="F949" s="10"/>
      <c r="G949" s="9">
        <v>100</v>
      </c>
      <c r="H949" s="64">
        <v>11.666666666667</v>
      </c>
      <c r="I949" s="2">
        <v>81.666666666666998</v>
      </c>
      <c r="J949" s="18">
        <v>0</v>
      </c>
      <c r="K949" s="2">
        <v>3.333333333333</v>
      </c>
      <c r="L949" s="18">
        <v>0</v>
      </c>
      <c r="M949" s="2">
        <v>3.333333333333</v>
      </c>
      <c r="N949" s="36">
        <v>0</v>
      </c>
    </row>
    <row r="950" spans="4:14" x14ac:dyDescent="0.2">
      <c r="D950" s="175"/>
      <c r="E950" s="4" t="s">
        <v>57</v>
      </c>
      <c r="F950" s="6"/>
      <c r="G950" s="5">
        <v>286</v>
      </c>
      <c r="H950" s="7">
        <v>16</v>
      </c>
      <c r="I950" s="1">
        <v>241</v>
      </c>
      <c r="J950" s="1">
        <v>0</v>
      </c>
      <c r="K950" s="1">
        <v>18</v>
      </c>
      <c r="L950" s="1">
        <v>0</v>
      </c>
      <c r="M950" s="1">
        <v>8</v>
      </c>
      <c r="N950" s="8">
        <v>3</v>
      </c>
    </row>
    <row r="951" spans="4:14" x14ac:dyDescent="0.2">
      <c r="D951" s="175"/>
      <c r="E951" s="11"/>
      <c r="F951" s="10"/>
      <c r="G951" s="9">
        <v>100</v>
      </c>
      <c r="H951" s="16">
        <v>5.594405594406</v>
      </c>
      <c r="I951" s="2">
        <v>84.265734265733997</v>
      </c>
      <c r="J951" s="18">
        <v>0</v>
      </c>
      <c r="K951" s="2">
        <v>6.2937062937060002</v>
      </c>
      <c r="L951" s="18">
        <v>0</v>
      </c>
      <c r="M951" s="2">
        <v>2.797202797203</v>
      </c>
      <c r="N951" s="13">
        <v>1.0489510489510001</v>
      </c>
    </row>
    <row r="952" spans="4:14" x14ac:dyDescent="0.2">
      <c r="D952" s="175"/>
      <c r="E952" s="4" t="s">
        <v>58</v>
      </c>
      <c r="F952" s="6"/>
      <c r="G952" s="5">
        <v>129</v>
      </c>
      <c r="H952" s="7">
        <v>6</v>
      </c>
      <c r="I952" s="1">
        <v>106</v>
      </c>
      <c r="J952" s="1">
        <v>0</v>
      </c>
      <c r="K952" s="1">
        <v>12</v>
      </c>
      <c r="L952" s="1">
        <v>1</v>
      </c>
      <c r="M952" s="1">
        <v>1</v>
      </c>
      <c r="N952" s="8">
        <v>3</v>
      </c>
    </row>
    <row r="953" spans="4:14" x14ac:dyDescent="0.2">
      <c r="D953" s="175"/>
      <c r="E953" s="11"/>
      <c r="F953" s="10"/>
      <c r="G953" s="9">
        <v>100</v>
      </c>
      <c r="H953" s="16">
        <v>4.6511627906979998</v>
      </c>
      <c r="I953" s="2">
        <v>82.170542635659004</v>
      </c>
      <c r="J953" s="18">
        <v>0</v>
      </c>
      <c r="K953" s="2">
        <v>9.3023255813949994</v>
      </c>
      <c r="L953" s="2">
        <v>0.77519379845000003</v>
      </c>
      <c r="M953" s="2">
        <v>0.77519379845000003</v>
      </c>
      <c r="N953" s="13">
        <v>2.3255813953489999</v>
      </c>
    </row>
    <row r="954" spans="4:14" x14ac:dyDescent="0.2">
      <c r="D954" s="175"/>
      <c r="E954" s="4" t="s">
        <v>59</v>
      </c>
      <c r="F954" s="6"/>
      <c r="G954" s="5">
        <v>195</v>
      </c>
      <c r="H954" s="7">
        <v>9</v>
      </c>
      <c r="I954" s="1">
        <v>157</v>
      </c>
      <c r="J954" s="1">
        <v>0</v>
      </c>
      <c r="K954" s="1">
        <v>19</v>
      </c>
      <c r="L954" s="1">
        <v>1</v>
      </c>
      <c r="M954" s="1">
        <v>7</v>
      </c>
      <c r="N954" s="8">
        <v>2</v>
      </c>
    </row>
    <row r="955" spans="4:14" x14ac:dyDescent="0.2">
      <c r="D955" s="175"/>
      <c r="E955" s="11"/>
      <c r="F955" s="10"/>
      <c r="G955" s="9">
        <v>100</v>
      </c>
      <c r="H955" s="16">
        <v>4.6153846153850004</v>
      </c>
      <c r="I955" s="2">
        <v>80.512820512820994</v>
      </c>
      <c r="J955" s="18">
        <v>0</v>
      </c>
      <c r="K955" s="2">
        <v>9.7435897435900003</v>
      </c>
      <c r="L955" s="2">
        <v>0.51282051282100005</v>
      </c>
      <c r="M955" s="2">
        <v>3.5897435897440002</v>
      </c>
      <c r="N955" s="13">
        <v>1.025641025641</v>
      </c>
    </row>
    <row r="956" spans="4:14" x14ac:dyDescent="0.2">
      <c r="D956" s="175"/>
      <c r="E956" s="4" t="s">
        <v>60</v>
      </c>
      <c r="F956" s="6"/>
      <c r="G956" s="5">
        <v>176</v>
      </c>
      <c r="H956" s="7">
        <v>12</v>
      </c>
      <c r="I956" s="1">
        <v>147</v>
      </c>
      <c r="J956" s="1">
        <v>0</v>
      </c>
      <c r="K956" s="1">
        <v>14</v>
      </c>
      <c r="L956" s="1">
        <v>1</v>
      </c>
      <c r="M956" s="1">
        <v>2</v>
      </c>
      <c r="N956" s="8">
        <v>0</v>
      </c>
    </row>
    <row r="957" spans="4:14" x14ac:dyDescent="0.2">
      <c r="D957" s="175"/>
      <c r="E957" s="11"/>
      <c r="F957" s="10"/>
      <c r="G957" s="9">
        <v>100</v>
      </c>
      <c r="H957" s="16">
        <v>6.8181818181820004</v>
      </c>
      <c r="I957" s="2">
        <v>83.522727272726996</v>
      </c>
      <c r="J957" s="18">
        <v>0</v>
      </c>
      <c r="K957" s="2">
        <v>7.9545454545450003</v>
      </c>
      <c r="L957" s="2">
        <v>0.56818181818199998</v>
      </c>
      <c r="M957" s="2">
        <v>1.136363636364</v>
      </c>
      <c r="N957" s="36">
        <v>0</v>
      </c>
    </row>
    <row r="958" spans="4:14" x14ac:dyDescent="0.2">
      <c r="D958" s="175"/>
      <c r="E958" s="4" t="s">
        <v>61</v>
      </c>
      <c r="F958" s="6"/>
      <c r="G958" s="5">
        <v>78</v>
      </c>
      <c r="H958" s="7">
        <v>4</v>
      </c>
      <c r="I958" s="1">
        <v>66</v>
      </c>
      <c r="J958" s="1">
        <v>2</v>
      </c>
      <c r="K958" s="1">
        <v>3</v>
      </c>
      <c r="L958" s="1">
        <v>0</v>
      </c>
      <c r="M958" s="1">
        <v>2</v>
      </c>
      <c r="N958" s="8">
        <v>1</v>
      </c>
    </row>
    <row r="959" spans="4:14" x14ac:dyDescent="0.2">
      <c r="D959" s="175"/>
      <c r="E959" s="11"/>
      <c r="F959" s="10"/>
      <c r="G959" s="9">
        <v>100</v>
      </c>
      <c r="H959" s="16">
        <v>5.1282051282049999</v>
      </c>
      <c r="I959" s="2">
        <v>84.615384615384997</v>
      </c>
      <c r="J959" s="2">
        <v>2.564102564103</v>
      </c>
      <c r="K959" s="2">
        <v>3.8461538461539999</v>
      </c>
      <c r="L959" s="18">
        <v>0</v>
      </c>
      <c r="M959" s="2">
        <v>2.564102564103</v>
      </c>
      <c r="N959" s="13">
        <v>1.2820512820509999</v>
      </c>
    </row>
    <row r="960" spans="4:14" x14ac:dyDescent="0.2">
      <c r="D960" s="175"/>
      <c r="E960" s="4" t="s">
        <v>62</v>
      </c>
      <c r="F960" s="6"/>
      <c r="G960" s="5">
        <v>113</v>
      </c>
      <c r="H960" s="7">
        <v>6</v>
      </c>
      <c r="I960" s="1">
        <v>93</v>
      </c>
      <c r="J960" s="1">
        <v>1</v>
      </c>
      <c r="K960" s="1">
        <v>8</v>
      </c>
      <c r="L960" s="1">
        <v>0</v>
      </c>
      <c r="M960" s="1">
        <v>3</v>
      </c>
      <c r="N960" s="8">
        <v>2</v>
      </c>
    </row>
    <row r="961" spans="4:14" x14ac:dyDescent="0.2">
      <c r="D961" s="175"/>
      <c r="E961" s="11"/>
      <c r="F961" s="10"/>
      <c r="G961" s="9">
        <v>100</v>
      </c>
      <c r="H961" s="16">
        <v>5.3097345132739999</v>
      </c>
      <c r="I961" s="2">
        <v>82.300884955751997</v>
      </c>
      <c r="J961" s="2">
        <v>0.88495575221199996</v>
      </c>
      <c r="K961" s="2">
        <v>7.0796460176989999</v>
      </c>
      <c r="L961" s="18">
        <v>0</v>
      </c>
      <c r="M961" s="2">
        <v>2.654867256637</v>
      </c>
      <c r="N961" s="13">
        <v>1.769911504425</v>
      </c>
    </row>
    <row r="962" spans="4:14" x14ac:dyDescent="0.2">
      <c r="D962" s="174" t="s">
        <v>63</v>
      </c>
      <c r="E962" s="20" t="s">
        <v>64</v>
      </c>
      <c r="F962" s="22"/>
      <c r="G962" s="21">
        <v>234</v>
      </c>
      <c r="H962" s="25">
        <v>17</v>
      </c>
      <c r="I962" s="3">
        <v>193</v>
      </c>
      <c r="J962" s="3">
        <v>3</v>
      </c>
      <c r="K962" s="3">
        <v>15</v>
      </c>
      <c r="L962" s="3">
        <v>1</v>
      </c>
      <c r="M962" s="3">
        <v>4</v>
      </c>
      <c r="N962" s="26">
        <v>1</v>
      </c>
    </row>
    <row r="963" spans="4:14" x14ac:dyDescent="0.2">
      <c r="D963" s="175"/>
      <c r="E963" s="11"/>
      <c r="F963" s="10"/>
      <c r="G963" s="9">
        <v>100</v>
      </c>
      <c r="H963" s="16">
        <v>7.2649572649570002</v>
      </c>
      <c r="I963" s="2">
        <v>82.478632478631994</v>
      </c>
      <c r="J963" s="2">
        <v>1.2820512820509999</v>
      </c>
      <c r="K963" s="2">
        <v>6.4102564102560002</v>
      </c>
      <c r="L963" s="2">
        <v>0.42735042735000001</v>
      </c>
      <c r="M963" s="2">
        <v>1.709401709402</v>
      </c>
      <c r="N963" s="13">
        <v>0.42735042735000001</v>
      </c>
    </row>
    <row r="964" spans="4:14" x14ac:dyDescent="0.2">
      <c r="D964" s="175"/>
      <c r="E964" s="4" t="s">
        <v>65</v>
      </c>
      <c r="F964" s="6"/>
      <c r="G964" s="5">
        <v>172</v>
      </c>
      <c r="H964" s="7">
        <v>12</v>
      </c>
      <c r="I964" s="1">
        <v>144</v>
      </c>
      <c r="J964" s="1">
        <v>0</v>
      </c>
      <c r="K964" s="1">
        <v>9</v>
      </c>
      <c r="L964" s="1">
        <v>0</v>
      </c>
      <c r="M964" s="1">
        <v>6</v>
      </c>
      <c r="N964" s="8">
        <v>1</v>
      </c>
    </row>
    <row r="965" spans="4:14" x14ac:dyDescent="0.2">
      <c r="D965" s="175"/>
      <c r="E965" s="11"/>
      <c r="F965" s="10"/>
      <c r="G965" s="9">
        <v>100</v>
      </c>
      <c r="H965" s="16">
        <v>6.9767441860470001</v>
      </c>
      <c r="I965" s="2">
        <v>83.720930232558004</v>
      </c>
      <c r="J965" s="18">
        <v>0</v>
      </c>
      <c r="K965" s="2">
        <v>5.2325581395349996</v>
      </c>
      <c r="L965" s="18">
        <v>0</v>
      </c>
      <c r="M965" s="2">
        <v>3.488372093023</v>
      </c>
      <c r="N965" s="13">
        <v>0.58139534883699995</v>
      </c>
    </row>
    <row r="966" spans="4:14" x14ac:dyDescent="0.2">
      <c r="D966" s="175"/>
      <c r="E966" s="4" t="s">
        <v>66</v>
      </c>
      <c r="F966" s="6"/>
      <c r="G966" s="5">
        <v>165</v>
      </c>
      <c r="H966" s="7">
        <v>8</v>
      </c>
      <c r="I966" s="1">
        <v>136</v>
      </c>
      <c r="J966" s="1">
        <v>0</v>
      </c>
      <c r="K966" s="1">
        <v>12</v>
      </c>
      <c r="L966" s="1">
        <v>1</v>
      </c>
      <c r="M966" s="1">
        <v>4</v>
      </c>
      <c r="N966" s="8">
        <v>4</v>
      </c>
    </row>
    <row r="967" spans="4:14" x14ac:dyDescent="0.2">
      <c r="D967" s="175"/>
      <c r="E967" s="11"/>
      <c r="F967" s="10"/>
      <c r="G967" s="9">
        <v>100</v>
      </c>
      <c r="H967" s="16">
        <v>4.8484848484849996</v>
      </c>
      <c r="I967" s="2">
        <v>82.424242424241996</v>
      </c>
      <c r="J967" s="18">
        <v>0</v>
      </c>
      <c r="K967" s="2">
        <v>7.2727272727269998</v>
      </c>
      <c r="L967" s="2">
        <v>0.60606060606099998</v>
      </c>
      <c r="M967" s="2">
        <v>2.4242424242420002</v>
      </c>
      <c r="N967" s="13">
        <v>2.4242424242420002</v>
      </c>
    </row>
    <row r="968" spans="4:14" x14ac:dyDescent="0.2">
      <c r="D968" s="175"/>
      <c r="E968" s="4" t="s">
        <v>67</v>
      </c>
      <c r="F968" s="6"/>
      <c r="G968" s="5">
        <v>158</v>
      </c>
      <c r="H968" s="7">
        <v>12</v>
      </c>
      <c r="I968" s="1">
        <v>135</v>
      </c>
      <c r="J968" s="1">
        <v>0</v>
      </c>
      <c r="K968" s="1">
        <v>7</v>
      </c>
      <c r="L968" s="1">
        <v>1</v>
      </c>
      <c r="M968" s="1">
        <v>2</v>
      </c>
      <c r="N968" s="8">
        <v>1</v>
      </c>
    </row>
    <row r="969" spans="4:14" x14ac:dyDescent="0.2">
      <c r="D969" s="175"/>
      <c r="E969" s="11"/>
      <c r="F969" s="10"/>
      <c r="G969" s="9">
        <v>100</v>
      </c>
      <c r="H969" s="16">
        <v>7.5949367088609998</v>
      </c>
      <c r="I969" s="2">
        <v>85.443037974684003</v>
      </c>
      <c r="J969" s="18">
        <v>0</v>
      </c>
      <c r="K969" s="2">
        <v>4.4303797468350004</v>
      </c>
      <c r="L969" s="2">
        <v>0.63291139240500005</v>
      </c>
      <c r="M969" s="2">
        <v>1.2658227848100001</v>
      </c>
      <c r="N969" s="13">
        <v>0.63291139240500005</v>
      </c>
    </row>
    <row r="970" spans="4:14" x14ac:dyDescent="0.2">
      <c r="D970" s="175"/>
      <c r="E970" s="4" t="s">
        <v>68</v>
      </c>
      <c r="F970" s="6"/>
      <c r="G970" s="5">
        <v>112</v>
      </c>
      <c r="H970" s="7">
        <v>4</v>
      </c>
      <c r="I970" s="1">
        <v>92</v>
      </c>
      <c r="J970" s="1">
        <v>0</v>
      </c>
      <c r="K970" s="1">
        <v>12</v>
      </c>
      <c r="L970" s="1">
        <v>0</v>
      </c>
      <c r="M970" s="1">
        <v>4</v>
      </c>
      <c r="N970" s="8">
        <v>0</v>
      </c>
    </row>
    <row r="971" spans="4:14" x14ac:dyDescent="0.2">
      <c r="D971" s="175"/>
      <c r="E971" s="11"/>
      <c r="F971" s="10"/>
      <c r="G971" s="9">
        <v>100</v>
      </c>
      <c r="H971" s="16">
        <v>3.5714285714290002</v>
      </c>
      <c r="I971" s="2">
        <v>82.142857142856997</v>
      </c>
      <c r="J971" s="18">
        <v>0</v>
      </c>
      <c r="K971" s="2">
        <v>10.714285714286</v>
      </c>
      <c r="L971" s="18">
        <v>0</v>
      </c>
      <c r="M971" s="2">
        <v>3.5714285714290002</v>
      </c>
      <c r="N971" s="36">
        <v>0</v>
      </c>
    </row>
    <row r="972" spans="4:14" x14ac:dyDescent="0.2">
      <c r="D972" s="175"/>
      <c r="E972" s="4" t="s">
        <v>69</v>
      </c>
      <c r="F972" s="6"/>
      <c r="G972" s="5">
        <v>92</v>
      </c>
      <c r="H972" s="7">
        <v>5</v>
      </c>
      <c r="I972" s="1">
        <v>79</v>
      </c>
      <c r="J972" s="1">
        <v>0</v>
      </c>
      <c r="K972" s="1">
        <v>8</v>
      </c>
      <c r="L972" s="1">
        <v>0</v>
      </c>
      <c r="M972" s="1">
        <v>0</v>
      </c>
      <c r="N972" s="8">
        <v>0</v>
      </c>
    </row>
    <row r="973" spans="4:14" x14ac:dyDescent="0.2">
      <c r="D973" s="175"/>
      <c r="E973" s="11"/>
      <c r="F973" s="10"/>
      <c r="G973" s="9">
        <v>100</v>
      </c>
      <c r="H973" s="16">
        <v>5.4347826086959996</v>
      </c>
      <c r="I973" s="2">
        <v>85.869565217390999</v>
      </c>
      <c r="J973" s="18">
        <v>0</v>
      </c>
      <c r="K973" s="2">
        <v>8.6956521739130004</v>
      </c>
      <c r="L973" s="18">
        <v>0</v>
      </c>
      <c r="M973" s="18">
        <v>0</v>
      </c>
      <c r="N973" s="36">
        <v>0</v>
      </c>
    </row>
    <row r="974" spans="4:14" x14ac:dyDescent="0.2">
      <c r="D974" s="175"/>
      <c r="E974" s="4" t="s">
        <v>70</v>
      </c>
      <c r="F974" s="6"/>
      <c r="G974" s="5">
        <v>131</v>
      </c>
      <c r="H974" s="7">
        <v>8</v>
      </c>
      <c r="I974" s="1">
        <v>114</v>
      </c>
      <c r="J974" s="1">
        <v>0</v>
      </c>
      <c r="K974" s="1">
        <v>5</v>
      </c>
      <c r="L974" s="1">
        <v>0</v>
      </c>
      <c r="M974" s="1">
        <v>3</v>
      </c>
      <c r="N974" s="8">
        <v>1</v>
      </c>
    </row>
    <row r="975" spans="4:14" x14ac:dyDescent="0.2">
      <c r="D975" s="175"/>
      <c r="E975" s="11"/>
      <c r="F975" s="10"/>
      <c r="G975" s="9">
        <v>100</v>
      </c>
      <c r="H975" s="16">
        <v>6.1068702290079999</v>
      </c>
      <c r="I975" s="2">
        <v>87.022900763359004</v>
      </c>
      <c r="J975" s="18">
        <v>0</v>
      </c>
      <c r="K975" s="2">
        <v>3.8167938931299998</v>
      </c>
      <c r="L975" s="18">
        <v>0</v>
      </c>
      <c r="M975" s="2">
        <v>2.2900763358780001</v>
      </c>
      <c r="N975" s="13">
        <v>0.76335877862599999</v>
      </c>
    </row>
    <row r="976" spans="4:14" x14ac:dyDescent="0.2">
      <c r="D976" s="175"/>
      <c r="E976" s="4" t="s">
        <v>71</v>
      </c>
      <c r="F976" s="6"/>
      <c r="G976" s="5">
        <v>71</v>
      </c>
      <c r="H976" s="7">
        <v>5</v>
      </c>
      <c r="I976" s="1">
        <v>59</v>
      </c>
      <c r="J976" s="1">
        <v>0</v>
      </c>
      <c r="K976" s="1">
        <v>5</v>
      </c>
      <c r="L976" s="1">
        <v>0</v>
      </c>
      <c r="M976" s="1">
        <v>2</v>
      </c>
      <c r="N976" s="8">
        <v>0</v>
      </c>
    </row>
    <row r="977" spans="2:14" x14ac:dyDescent="0.2">
      <c r="D977" s="175"/>
      <c r="E977" s="11"/>
      <c r="F977" s="10"/>
      <c r="G977" s="9">
        <v>100</v>
      </c>
      <c r="H977" s="16">
        <v>7.0422535211269999</v>
      </c>
      <c r="I977" s="2">
        <v>83.098591549296003</v>
      </c>
      <c r="J977" s="18">
        <v>0</v>
      </c>
      <c r="K977" s="2">
        <v>7.0422535211269999</v>
      </c>
      <c r="L977" s="18">
        <v>0</v>
      </c>
      <c r="M977" s="2">
        <v>2.8169014084509998</v>
      </c>
      <c r="N977" s="36">
        <v>0</v>
      </c>
    </row>
    <row r="978" spans="2:14" x14ac:dyDescent="0.2">
      <c r="D978" s="175"/>
      <c r="E978" s="4" t="s">
        <v>72</v>
      </c>
      <c r="F978" s="6"/>
      <c r="G978" s="5">
        <v>70</v>
      </c>
      <c r="H978" s="7">
        <v>3</v>
      </c>
      <c r="I978" s="1">
        <v>60</v>
      </c>
      <c r="J978" s="1">
        <v>0</v>
      </c>
      <c r="K978" s="1">
        <v>5</v>
      </c>
      <c r="L978" s="1">
        <v>0</v>
      </c>
      <c r="M978" s="1">
        <v>1</v>
      </c>
      <c r="N978" s="8">
        <v>1</v>
      </c>
    </row>
    <row r="979" spans="2:14" x14ac:dyDescent="0.2">
      <c r="D979" s="176"/>
      <c r="E979" s="57"/>
      <c r="F979" s="54"/>
      <c r="G979" s="67">
        <v>100</v>
      </c>
      <c r="H979" s="82">
        <v>4.2857142857139996</v>
      </c>
      <c r="I979" s="48">
        <v>85.714285714286007</v>
      </c>
      <c r="J979" s="81">
        <v>0</v>
      </c>
      <c r="K979" s="48">
        <v>7.1428571428570002</v>
      </c>
      <c r="L979" s="81">
        <v>0</v>
      </c>
      <c r="M979" s="48">
        <v>1.4285714285710001</v>
      </c>
      <c r="N979" s="84">
        <v>1.4285714285710001</v>
      </c>
    </row>
    <row r="981" spans="2:14" x14ac:dyDescent="0.2">
      <c r="B981" s="43" t="str">
        <f xml:space="preserve"> HYPERLINK("#'目次'!B27", "[21]")</f>
        <v>[21]</v>
      </c>
      <c r="C981" s="31" t="s">
        <v>108</v>
      </c>
    </row>
    <row r="984" spans="2:14" x14ac:dyDescent="0.2">
      <c r="C984" s="31" t="s">
        <v>75</v>
      </c>
    </row>
    <row r="985" spans="2:14" x14ac:dyDescent="0.2">
      <c r="D985" s="177"/>
      <c r="E985" s="178"/>
      <c r="F985" s="178"/>
      <c r="G985" s="40" t="s">
        <v>14</v>
      </c>
      <c r="H985" s="42" t="s">
        <v>109</v>
      </c>
      <c r="I985" s="15" t="s">
        <v>110</v>
      </c>
      <c r="J985" s="15" t="s">
        <v>111</v>
      </c>
      <c r="K985" s="15" t="s">
        <v>112</v>
      </c>
      <c r="L985" s="15" t="s">
        <v>113</v>
      </c>
      <c r="M985" s="15" t="s">
        <v>114</v>
      </c>
      <c r="N985" s="44" t="s">
        <v>17</v>
      </c>
    </row>
    <row r="986" spans="2:14" x14ac:dyDescent="0.2">
      <c r="D986" s="179"/>
      <c r="E986" s="180"/>
      <c r="F986" s="180"/>
      <c r="G986" s="39"/>
      <c r="H986" s="41"/>
      <c r="I986" s="14"/>
      <c r="J986" s="14"/>
      <c r="K986" s="14"/>
      <c r="L986" s="14"/>
      <c r="M986" s="14"/>
      <c r="N986" s="38"/>
    </row>
    <row r="987" spans="2:14" x14ac:dyDescent="0.2">
      <c r="D987" s="70"/>
      <c r="E987" s="72" t="s">
        <v>14</v>
      </c>
      <c r="F987" s="69"/>
      <c r="G987" s="37">
        <v>1222</v>
      </c>
      <c r="H987" s="17">
        <v>74</v>
      </c>
      <c r="I987" s="17">
        <v>1020</v>
      </c>
      <c r="J987" s="17">
        <v>4</v>
      </c>
      <c r="K987" s="17">
        <v>80</v>
      </c>
      <c r="L987" s="17">
        <v>3</v>
      </c>
      <c r="M987" s="17">
        <v>29</v>
      </c>
      <c r="N987" s="55">
        <v>12</v>
      </c>
    </row>
    <row r="988" spans="2:14" x14ac:dyDescent="0.2">
      <c r="D988" s="57"/>
      <c r="E988" s="54"/>
      <c r="F988" s="71"/>
      <c r="G988" s="9">
        <v>100</v>
      </c>
      <c r="H988" s="2">
        <v>6.055646481178</v>
      </c>
      <c r="I988" s="2">
        <v>83.469721767593995</v>
      </c>
      <c r="J988" s="2">
        <v>0.32733224222599999</v>
      </c>
      <c r="K988" s="2">
        <v>6.546644844517</v>
      </c>
      <c r="L988" s="2">
        <v>0.24549918166900001</v>
      </c>
      <c r="M988" s="2">
        <v>2.3731587561369998</v>
      </c>
      <c r="N988" s="13">
        <v>0.98199672667799998</v>
      </c>
    </row>
    <row r="989" spans="2:14" x14ac:dyDescent="0.2">
      <c r="D989" s="174" t="s">
        <v>36</v>
      </c>
      <c r="E989" s="20" t="s">
        <v>76</v>
      </c>
      <c r="F989" s="22"/>
      <c r="G989" s="21">
        <v>629</v>
      </c>
      <c r="H989" s="25">
        <v>47</v>
      </c>
      <c r="I989" s="3">
        <v>520</v>
      </c>
      <c r="J989" s="3">
        <v>2</v>
      </c>
      <c r="K989" s="3">
        <v>34</v>
      </c>
      <c r="L989" s="3">
        <v>2</v>
      </c>
      <c r="M989" s="3">
        <v>16</v>
      </c>
      <c r="N989" s="26">
        <v>8</v>
      </c>
    </row>
    <row r="990" spans="2:14" x14ac:dyDescent="0.2">
      <c r="D990" s="175"/>
      <c r="E990" s="11"/>
      <c r="F990" s="10"/>
      <c r="G990" s="9">
        <v>100</v>
      </c>
      <c r="H990" s="16">
        <v>7.4721780604130004</v>
      </c>
      <c r="I990" s="2">
        <v>82.670906200318001</v>
      </c>
      <c r="J990" s="2">
        <v>0.31796502384699998</v>
      </c>
      <c r="K990" s="2">
        <v>5.4054054054050003</v>
      </c>
      <c r="L990" s="2">
        <v>0.31796502384699998</v>
      </c>
      <c r="M990" s="2">
        <v>2.5437201907790001</v>
      </c>
      <c r="N990" s="13">
        <v>1.2718600953899999</v>
      </c>
    </row>
    <row r="991" spans="2:14" x14ac:dyDescent="0.2">
      <c r="D991" s="175"/>
      <c r="E991" s="4" t="s">
        <v>39</v>
      </c>
      <c r="F991" s="6"/>
      <c r="G991" s="5">
        <v>37</v>
      </c>
      <c r="H991" s="7">
        <v>2</v>
      </c>
      <c r="I991" s="1">
        <v>32</v>
      </c>
      <c r="J991" s="1">
        <v>0</v>
      </c>
      <c r="K991" s="1">
        <v>1</v>
      </c>
      <c r="L991" s="1">
        <v>0</v>
      </c>
      <c r="M991" s="1">
        <v>2</v>
      </c>
      <c r="N991" s="8">
        <v>0</v>
      </c>
    </row>
    <row r="992" spans="2:14" x14ac:dyDescent="0.2">
      <c r="D992" s="175"/>
      <c r="E992" s="11"/>
      <c r="F992" s="10"/>
      <c r="G992" s="9">
        <v>100</v>
      </c>
      <c r="H992" s="16">
        <v>5.4054054054050003</v>
      </c>
      <c r="I992" s="2">
        <v>86.486486486486001</v>
      </c>
      <c r="J992" s="18">
        <v>0</v>
      </c>
      <c r="K992" s="2">
        <v>2.7027027027030002</v>
      </c>
      <c r="L992" s="18">
        <v>0</v>
      </c>
      <c r="M992" s="2">
        <v>5.4054054054050003</v>
      </c>
      <c r="N992" s="36">
        <v>0</v>
      </c>
    </row>
    <row r="993" spans="4:14" x14ac:dyDescent="0.2">
      <c r="D993" s="175"/>
      <c r="E993" s="4" t="s">
        <v>40</v>
      </c>
      <c r="F993" s="6"/>
      <c r="G993" s="5">
        <v>73</v>
      </c>
      <c r="H993" s="7">
        <v>9</v>
      </c>
      <c r="I993" s="1">
        <v>57</v>
      </c>
      <c r="J993" s="1">
        <v>1</v>
      </c>
      <c r="K993" s="1">
        <v>1</v>
      </c>
      <c r="L993" s="1">
        <v>1</v>
      </c>
      <c r="M993" s="1">
        <v>3</v>
      </c>
      <c r="N993" s="8">
        <v>1</v>
      </c>
    </row>
    <row r="994" spans="4:14" x14ac:dyDescent="0.2">
      <c r="D994" s="175"/>
      <c r="E994" s="11"/>
      <c r="F994" s="10"/>
      <c r="G994" s="9">
        <v>100</v>
      </c>
      <c r="H994" s="64">
        <v>12.328767123287999</v>
      </c>
      <c r="I994" s="27">
        <v>78.082191780822001</v>
      </c>
      <c r="J994" s="2">
        <v>1.369863013699</v>
      </c>
      <c r="K994" s="27">
        <v>1.369863013699</v>
      </c>
      <c r="L994" s="2">
        <v>1.369863013699</v>
      </c>
      <c r="M994" s="2">
        <v>4.1095890410960001</v>
      </c>
      <c r="N994" s="13">
        <v>1.369863013699</v>
      </c>
    </row>
    <row r="995" spans="4:14" x14ac:dyDescent="0.2">
      <c r="D995" s="175"/>
      <c r="E995" s="4" t="s">
        <v>41</v>
      </c>
      <c r="F995" s="6"/>
      <c r="G995" s="5">
        <v>108</v>
      </c>
      <c r="H995" s="7">
        <v>10</v>
      </c>
      <c r="I995" s="1">
        <v>91</v>
      </c>
      <c r="J995" s="1">
        <v>0</v>
      </c>
      <c r="K995" s="1">
        <v>3</v>
      </c>
      <c r="L995" s="1">
        <v>0</v>
      </c>
      <c r="M995" s="1">
        <v>2</v>
      </c>
      <c r="N995" s="8">
        <v>2</v>
      </c>
    </row>
    <row r="996" spans="4:14" x14ac:dyDescent="0.2">
      <c r="D996" s="175"/>
      <c r="E996" s="11"/>
      <c r="F996" s="10"/>
      <c r="G996" s="9">
        <v>100</v>
      </c>
      <c r="H996" s="16">
        <v>9.2592592592590002</v>
      </c>
      <c r="I996" s="2">
        <v>84.259259259258997</v>
      </c>
      <c r="J996" s="18">
        <v>0</v>
      </c>
      <c r="K996" s="2">
        <v>2.7777777777780002</v>
      </c>
      <c r="L996" s="18">
        <v>0</v>
      </c>
      <c r="M996" s="2">
        <v>1.851851851852</v>
      </c>
      <c r="N996" s="13">
        <v>1.851851851852</v>
      </c>
    </row>
    <row r="997" spans="4:14" x14ac:dyDescent="0.2">
      <c r="D997" s="175"/>
      <c r="E997" s="4" t="s">
        <v>42</v>
      </c>
      <c r="F997" s="6"/>
      <c r="G997" s="5">
        <v>113</v>
      </c>
      <c r="H997" s="7">
        <v>8</v>
      </c>
      <c r="I997" s="1">
        <v>95</v>
      </c>
      <c r="J997" s="1">
        <v>0</v>
      </c>
      <c r="K997" s="1">
        <v>5</v>
      </c>
      <c r="L997" s="1">
        <v>1</v>
      </c>
      <c r="M997" s="1">
        <v>3</v>
      </c>
      <c r="N997" s="8">
        <v>1</v>
      </c>
    </row>
    <row r="998" spans="4:14" x14ac:dyDescent="0.2">
      <c r="D998" s="175"/>
      <c r="E998" s="11"/>
      <c r="F998" s="10"/>
      <c r="G998" s="9">
        <v>100</v>
      </c>
      <c r="H998" s="16">
        <v>7.0796460176989999</v>
      </c>
      <c r="I998" s="2">
        <v>84.070796460176993</v>
      </c>
      <c r="J998" s="18">
        <v>0</v>
      </c>
      <c r="K998" s="2">
        <v>4.424778761062</v>
      </c>
      <c r="L998" s="2">
        <v>0.88495575221199996</v>
      </c>
      <c r="M998" s="2">
        <v>2.654867256637</v>
      </c>
      <c r="N998" s="13">
        <v>0.88495575221199996</v>
      </c>
    </row>
    <row r="999" spans="4:14" x14ac:dyDescent="0.2">
      <c r="D999" s="175"/>
      <c r="E999" s="4" t="s">
        <v>43</v>
      </c>
      <c r="F999" s="6"/>
      <c r="G999" s="5">
        <v>101</v>
      </c>
      <c r="H999" s="7">
        <v>10</v>
      </c>
      <c r="I999" s="1">
        <v>81</v>
      </c>
      <c r="J999" s="1">
        <v>0</v>
      </c>
      <c r="K999" s="1">
        <v>7</v>
      </c>
      <c r="L999" s="1">
        <v>0</v>
      </c>
      <c r="M999" s="1">
        <v>3</v>
      </c>
      <c r="N999" s="8">
        <v>0</v>
      </c>
    </row>
    <row r="1000" spans="4:14" x14ac:dyDescent="0.2">
      <c r="D1000" s="175"/>
      <c r="E1000" s="11"/>
      <c r="F1000" s="10"/>
      <c r="G1000" s="9">
        <v>100</v>
      </c>
      <c r="H1000" s="16">
        <v>9.9009900990100004</v>
      </c>
      <c r="I1000" s="2">
        <v>80.198019801979996</v>
      </c>
      <c r="J1000" s="18">
        <v>0</v>
      </c>
      <c r="K1000" s="2">
        <v>6.9306930693069999</v>
      </c>
      <c r="L1000" s="18">
        <v>0</v>
      </c>
      <c r="M1000" s="2">
        <v>2.970297029703</v>
      </c>
      <c r="N1000" s="36">
        <v>0</v>
      </c>
    </row>
    <row r="1001" spans="4:14" x14ac:dyDescent="0.2">
      <c r="D1001" s="175"/>
      <c r="E1001" s="4" t="s">
        <v>44</v>
      </c>
      <c r="F1001" s="6"/>
      <c r="G1001" s="5">
        <v>114</v>
      </c>
      <c r="H1001" s="7">
        <v>3</v>
      </c>
      <c r="I1001" s="1">
        <v>93</v>
      </c>
      <c r="J1001" s="1">
        <v>0</v>
      </c>
      <c r="K1001" s="1">
        <v>13</v>
      </c>
      <c r="L1001" s="1">
        <v>0</v>
      </c>
      <c r="M1001" s="1">
        <v>2</v>
      </c>
      <c r="N1001" s="8">
        <v>3</v>
      </c>
    </row>
    <row r="1002" spans="4:14" x14ac:dyDescent="0.2">
      <c r="D1002" s="175"/>
      <c r="E1002" s="11"/>
      <c r="F1002" s="10"/>
      <c r="G1002" s="9">
        <v>100</v>
      </c>
      <c r="H1002" s="16">
        <v>2.6315789473679998</v>
      </c>
      <c r="I1002" s="2">
        <v>81.578947368420998</v>
      </c>
      <c r="J1002" s="18">
        <v>0</v>
      </c>
      <c r="K1002" s="2">
        <v>11.403508771929999</v>
      </c>
      <c r="L1002" s="18">
        <v>0</v>
      </c>
      <c r="M1002" s="2">
        <v>1.7543859649119999</v>
      </c>
      <c r="N1002" s="13">
        <v>2.6315789473679998</v>
      </c>
    </row>
    <row r="1003" spans="4:14" x14ac:dyDescent="0.2">
      <c r="D1003" s="175"/>
      <c r="E1003" s="4" t="s">
        <v>45</v>
      </c>
      <c r="F1003" s="6"/>
      <c r="G1003" s="5">
        <v>83</v>
      </c>
      <c r="H1003" s="7">
        <v>5</v>
      </c>
      <c r="I1003" s="1">
        <v>71</v>
      </c>
      <c r="J1003" s="1">
        <v>1</v>
      </c>
      <c r="K1003" s="1">
        <v>4</v>
      </c>
      <c r="L1003" s="1">
        <v>0</v>
      </c>
      <c r="M1003" s="1">
        <v>1</v>
      </c>
      <c r="N1003" s="8">
        <v>1</v>
      </c>
    </row>
    <row r="1004" spans="4:14" x14ac:dyDescent="0.2">
      <c r="D1004" s="175"/>
      <c r="E1004" s="11"/>
      <c r="F1004" s="10"/>
      <c r="G1004" s="9">
        <v>100</v>
      </c>
      <c r="H1004" s="16">
        <v>6.0240963855420002</v>
      </c>
      <c r="I1004" s="2">
        <v>85.542168674698999</v>
      </c>
      <c r="J1004" s="2">
        <v>1.204819277108</v>
      </c>
      <c r="K1004" s="2">
        <v>4.819277108434</v>
      </c>
      <c r="L1004" s="18">
        <v>0</v>
      </c>
      <c r="M1004" s="2">
        <v>1.204819277108</v>
      </c>
      <c r="N1004" s="13">
        <v>1.204819277108</v>
      </c>
    </row>
    <row r="1005" spans="4:14" x14ac:dyDescent="0.2">
      <c r="D1005" s="174" t="s">
        <v>37</v>
      </c>
      <c r="E1005" s="20" t="s">
        <v>77</v>
      </c>
      <c r="F1005" s="22"/>
      <c r="G1005" s="21">
        <v>593</v>
      </c>
      <c r="H1005" s="25">
        <v>27</v>
      </c>
      <c r="I1005" s="3">
        <v>500</v>
      </c>
      <c r="J1005" s="3">
        <v>2</v>
      </c>
      <c r="K1005" s="3">
        <v>46</v>
      </c>
      <c r="L1005" s="3">
        <v>1</v>
      </c>
      <c r="M1005" s="3">
        <v>13</v>
      </c>
      <c r="N1005" s="26">
        <v>4</v>
      </c>
    </row>
    <row r="1006" spans="4:14" x14ac:dyDescent="0.2">
      <c r="D1006" s="175"/>
      <c r="E1006" s="11"/>
      <c r="F1006" s="10"/>
      <c r="G1006" s="9">
        <v>100</v>
      </c>
      <c r="H1006" s="16">
        <v>4.5531197301850002</v>
      </c>
      <c r="I1006" s="2">
        <v>84.317032040472</v>
      </c>
      <c r="J1006" s="2">
        <v>0.33726812816200002</v>
      </c>
      <c r="K1006" s="2">
        <v>7.7571669477230003</v>
      </c>
      <c r="L1006" s="2">
        <v>0.16863406408100001</v>
      </c>
      <c r="M1006" s="2">
        <v>2.1922428330520001</v>
      </c>
      <c r="N1006" s="13">
        <v>0.67453625632400005</v>
      </c>
    </row>
    <row r="1007" spans="4:14" x14ac:dyDescent="0.2">
      <c r="D1007" s="175"/>
      <c r="E1007" s="4" t="s">
        <v>39</v>
      </c>
      <c r="F1007" s="6"/>
      <c r="G1007" s="5">
        <v>27</v>
      </c>
      <c r="H1007" s="7">
        <v>0</v>
      </c>
      <c r="I1007" s="1">
        <v>23</v>
      </c>
      <c r="J1007" s="1">
        <v>1</v>
      </c>
      <c r="K1007" s="1">
        <v>3</v>
      </c>
      <c r="L1007" s="1">
        <v>0</v>
      </c>
      <c r="M1007" s="1">
        <v>0</v>
      </c>
      <c r="N1007" s="8">
        <v>0</v>
      </c>
    </row>
    <row r="1008" spans="4:14" x14ac:dyDescent="0.2">
      <c r="D1008" s="175"/>
      <c r="E1008" s="11"/>
      <c r="F1008" s="10"/>
      <c r="G1008" s="9">
        <v>100</v>
      </c>
      <c r="H1008" s="121">
        <v>0</v>
      </c>
      <c r="I1008" s="2">
        <v>85.185185185185006</v>
      </c>
      <c r="J1008" s="2">
        <v>3.7037037037039999</v>
      </c>
      <c r="K1008" s="2">
        <v>11.111111111111001</v>
      </c>
      <c r="L1008" s="18">
        <v>0</v>
      </c>
      <c r="M1008" s="18">
        <v>0</v>
      </c>
      <c r="N1008" s="36">
        <v>0</v>
      </c>
    </row>
    <row r="1009" spans="2:14" x14ac:dyDescent="0.2">
      <c r="D1009" s="175"/>
      <c r="E1009" s="4" t="s">
        <v>40</v>
      </c>
      <c r="F1009" s="6"/>
      <c r="G1009" s="5">
        <v>74</v>
      </c>
      <c r="H1009" s="7">
        <v>2</v>
      </c>
      <c r="I1009" s="1">
        <v>65</v>
      </c>
      <c r="J1009" s="1">
        <v>0</v>
      </c>
      <c r="K1009" s="1">
        <v>4</v>
      </c>
      <c r="L1009" s="1">
        <v>0</v>
      </c>
      <c r="M1009" s="1">
        <v>2</v>
      </c>
      <c r="N1009" s="8">
        <v>1</v>
      </c>
    </row>
    <row r="1010" spans="2:14" x14ac:dyDescent="0.2">
      <c r="D1010" s="175"/>
      <c r="E1010" s="11"/>
      <c r="F1010" s="10"/>
      <c r="G1010" s="9">
        <v>100</v>
      </c>
      <c r="H1010" s="16">
        <v>2.7027027027030002</v>
      </c>
      <c r="I1010" s="2">
        <v>87.837837837837995</v>
      </c>
      <c r="J1010" s="18">
        <v>0</v>
      </c>
      <c r="K1010" s="2">
        <v>5.4054054054050003</v>
      </c>
      <c r="L1010" s="18">
        <v>0</v>
      </c>
      <c r="M1010" s="2">
        <v>2.7027027027030002</v>
      </c>
      <c r="N1010" s="13">
        <v>1.351351351351</v>
      </c>
    </row>
    <row r="1011" spans="2:14" x14ac:dyDescent="0.2">
      <c r="D1011" s="175"/>
      <c r="E1011" s="4" t="s">
        <v>41</v>
      </c>
      <c r="F1011" s="6"/>
      <c r="G1011" s="5">
        <v>96</v>
      </c>
      <c r="H1011" s="7">
        <v>4</v>
      </c>
      <c r="I1011" s="1">
        <v>79</v>
      </c>
      <c r="J1011" s="1">
        <v>0</v>
      </c>
      <c r="K1011" s="1">
        <v>11</v>
      </c>
      <c r="L1011" s="1">
        <v>0</v>
      </c>
      <c r="M1011" s="1">
        <v>2</v>
      </c>
      <c r="N1011" s="8">
        <v>0</v>
      </c>
    </row>
    <row r="1012" spans="2:14" x14ac:dyDescent="0.2">
      <c r="D1012" s="175"/>
      <c r="E1012" s="11"/>
      <c r="F1012" s="10"/>
      <c r="G1012" s="9">
        <v>100</v>
      </c>
      <c r="H1012" s="16">
        <v>4.166666666667</v>
      </c>
      <c r="I1012" s="2">
        <v>82.291666666666998</v>
      </c>
      <c r="J1012" s="18">
        <v>0</v>
      </c>
      <c r="K1012" s="2">
        <v>11.458333333333</v>
      </c>
      <c r="L1012" s="18">
        <v>0</v>
      </c>
      <c r="M1012" s="2">
        <v>2.083333333333</v>
      </c>
      <c r="N1012" s="36">
        <v>0</v>
      </c>
    </row>
    <row r="1013" spans="2:14" x14ac:dyDescent="0.2">
      <c r="D1013" s="175"/>
      <c r="E1013" s="4" t="s">
        <v>42</v>
      </c>
      <c r="F1013" s="6"/>
      <c r="G1013" s="5">
        <v>97</v>
      </c>
      <c r="H1013" s="7">
        <v>2</v>
      </c>
      <c r="I1013" s="1">
        <v>83</v>
      </c>
      <c r="J1013" s="1">
        <v>0</v>
      </c>
      <c r="K1013" s="1">
        <v>7</v>
      </c>
      <c r="L1013" s="1">
        <v>0</v>
      </c>
      <c r="M1013" s="1">
        <v>4</v>
      </c>
      <c r="N1013" s="8">
        <v>1</v>
      </c>
    </row>
    <row r="1014" spans="2:14" x14ac:dyDescent="0.2">
      <c r="D1014" s="175"/>
      <c r="E1014" s="11"/>
      <c r="F1014" s="10"/>
      <c r="G1014" s="9">
        <v>100</v>
      </c>
      <c r="H1014" s="16">
        <v>2.0618556701030002</v>
      </c>
      <c r="I1014" s="2">
        <v>85.567010309278004</v>
      </c>
      <c r="J1014" s="18">
        <v>0</v>
      </c>
      <c r="K1014" s="2">
        <v>7.2164948453609998</v>
      </c>
      <c r="L1014" s="18">
        <v>0</v>
      </c>
      <c r="M1014" s="2">
        <v>4.1237113402060004</v>
      </c>
      <c r="N1014" s="13">
        <v>1.0309278350519999</v>
      </c>
    </row>
    <row r="1015" spans="2:14" x14ac:dyDescent="0.2">
      <c r="D1015" s="175"/>
      <c r="E1015" s="4" t="s">
        <v>43</v>
      </c>
      <c r="F1015" s="6"/>
      <c r="G1015" s="5">
        <v>103</v>
      </c>
      <c r="H1015" s="7">
        <v>4</v>
      </c>
      <c r="I1015" s="1">
        <v>84</v>
      </c>
      <c r="J1015" s="1">
        <v>0</v>
      </c>
      <c r="K1015" s="1">
        <v>10</v>
      </c>
      <c r="L1015" s="1">
        <v>0</v>
      </c>
      <c r="M1015" s="1">
        <v>3</v>
      </c>
      <c r="N1015" s="8">
        <v>2</v>
      </c>
    </row>
    <row r="1016" spans="2:14" x14ac:dyDescent="0.2">
      <c r="D1016" s="175"/>
      <c r="E1016" s="11"/>
      <c r="F1016" s="10"/>
      <c r="G1016" s="9">
        <v>100</v>
      </c>
      <c r="H1016" s="16">
        <v>3.8834951456310001</v>
      </c>
      <c r="I1016" s="2">
        <v>81.553398058252</v>
      </c>
      <c r="J1016" s="18">
        <v>0</v>
      </c>
      <c r="K1016" s="2">
        <v>9.7087378640779995</v>
      </c>
      <c r="L1016" s="18">
        <v>0</v>
      </c>
      <c r="M1016" s="2">
        <v>2.9126213592229999</v>
      </c>
      <c r="N1016" s="13">
        <v>1.9417475728160001</v>
      </c>
    </row>
    <row r="1017" spans="2:14" x14ac:dyDescent="0.2">
      <c r="D1017" s="175"/>
      <c r="E1017" s="4" t="s">
        <v>44</v>
      </c>
      <c r="F1017" s="6"/>
      <c r="G1017" s="5">
        <v>109</v>
      </c>
      <c r="H1017" s="7">
        <v>9</v>
      </c>
      <c r="I1017" s="1">
        <v>92</v>
      </c>
      <c r="J1017" s="1">
        <v>0</v>
      </c>
      <c r="K1017" s="1">
        <v>7</v>
      </c>
      <c r="L1017" s="1">
        <v>0</v>
      </c>
      <c r="M1017" s="1">
        <v>1</v>
      </c>
      <c r="N1017" s="8">
        <v>0</v>
      </c>
    </row>
    <row r="1018" spans="2:14" x14ac:dyDescent="0.2">
      <c r="D1018" s="175"/>
      <c r="E1018" s="11"/>
      <c r="F1018" s="10"/>
      <c r="G1018" s="9">
        <v>100</v>
      </c>
      <c r="H1018" s="16">
        <v>8.2568807339449997</v>
      </c>
      <c r="I1018" s="2">
        <v>84.403669724771007</v>
      </c>
      <c r="J1018" s="18">
        <v>0</v>
      </c>
      <c r="K1018" s="2">
        <v>6.4220183486240003</v>
      </c>
      <c r="L1018" s="18">
        <v>0</v>
      </c>
      <c r="M1018" s="2">
        <v>0.91743119266100004</v>
      </c>
      <c r="N1018" s="36">
        <v>0</v>
      </c>
    </row>
    <row r="1019" spans="2:14" x14ac:dyDescent="0.2">
      <c r="D1019" s="175"/>
      <c r="E1019" s="4" t="s">
        <v>45</v>
      </c>
      <c r="F1019" s="6"/>
      <c r="G1019" s="5">
        <v>87</v>
      </c>
      <c r="H1019" s="7">
        <v>6</v>
      </c>
      <c r="I1019" s="1">
        <v>74</v>
      </c>
      <c r="J1019" s="1">
        <v>1</v>
      </c>
      <c r="K1019" s="1">
        <v>4</v>
      </c>
      <c r="L1019" s="1">
        <v>1</v>
      </c>
      <c r="M1019" s="1">
        <v>1</v>
      </c>
      <c r="N1019" s="8">
        <v>0</v>
      </c>
    </row>
    <row r="1020" spans="2:14" x14ac:dyDescent="0.2">
      <c r="D1020" s="176"/>
      <c r="E1020" s="57"/>
      <c r="F1020" s="54"/>
      <c r="G1020" s="67">
        <v>100</v>
      </c>
      <c r="H1020" s="82">
        <v>6.8965517241379999</v>
      </c>
      <c r="I1020" s="48">
        <v>85.057471264368004</v>
      </c>
      <c r="J1020" s="48">
        <v>1.149425287356</v>
      </c>
      <c r="K1020" s="48">
        <v>4.5977011494250002</v>
      </c>
      <c r="L1020" s="48">
        <v>1.149425287356</v>
      </c>
      <c r="M1020" s="48">
        <v>1.149425287356</v>
      </c>
      <c r="N1020" s="124">
        <v>0</v>
      </c>
    </row>
    <row r="1022" spans="2:14" x14ac:dyDescent="0.2">
      <c r="B1022" s="43" t="str">
        <f xml:space="preserve"> HYPERLINK("#'目次'!B28", "[22]")</f>
        <v>[22]</v>
      </c>
      <c r="C1022" s="31" t="s">
        <v>117</v>
      </c>
    </row>
    <row r="1026" spans="4:14" x14ac:dyDescent="0.2">
      <c r="D1026" s="177"/>
      <c r="E1026" s="178"/>
      <c r="F1026" s="178"/>
      <c r="G1026" s="40" t="s">
        <v>14</v>
      </c>
      <c r="H1026" s="42" t="s">
        <v>109</v>
      </c>
      <c r="I1026" s="15" t="s">
        <v>110</v>
      </c>
      <c r="J1026" s="15" t="s">
        <v>111</v>
      </c>
      <c r="K1026" s="15" t="s">
        <v>112</v>
      </c>
      <c r="L1026" s="15" t="s">
        <v>113</v>
      </c>
      <c r="M1026" s="15" t="s">
        <v>114</v>
      </c>
      <c r="N1026" s="44" t="s">
        <v>17</v>
      </c>
    </row>
    <row r="1027" spans="4:14" x14ac:dyDescent="0.2">
      <c r="D1027" s="179"/>
      <c r="E1027" s="180"/>
      <c r="F1027" s="180"/>
      <c r="G1027" s="39"/>
      <c r="H1027" s="41"/>
      <c r="I1027" s="14"/>
      <c r="J1027" s="14"/>
      <c r="K1027" s="14"/>
      <c r="L1027" s="14"/>
      <c r="M1027" s="14"/>
      <c r="N1027" s="38"/>
    </row>
    <row r="1028" spans="4:14" x14ac:dyDescent="0.2">
      <c r="D1028" s="70"/>
      <c r="E1028" s="72" t="s">
        <v>14</v>
      </c>
      <c r="F1028" s="69"/>
      <c r="G1028" s="37">
        <v>1222</v>
      </c>
      <c r="H1028" s="17">
        <v>226</v>
      </c>
      <c r="I1028" s="17">
        <v>115</v>
      </c>
      <c r="J1028" s="17">
        <v>49</v>
      </c>
      <c r="K1028" s="17">
        <v>760</v>
      </c>
      <c r="L1028" s="17">
        <v>10</v>
      </c>
      <c r="M1028" s="17">
        <v>48</v>
      </c>
      <c r="N1028" s="55">
        <v>14</v>
      </c>
    </row>
    <row r="1029" spans="4:14" x14ac:dyDescent="0.2">
      <c r="D1029" s="57"/>
      <c r="E1029" s="54"/>
      <c r="F1029" s="71"/>
      <c r="G1029" s="9">
        <v>100</v>
      </c>
      <c r="H1029" s="2">
        <v>18.494271685760999</v>
      </c>
      <c r="I1029" s="2">
        <v>9.4108019639930003</v>
      </c>
      <c r="J1029" s="2">
        <v>4.0098199672670001</v>
      </c>
      <c r="K1029" s="2">
        <v>62.193126022912999</v>
      </c>
      <c r="L1029" s="2">
        <v>0.81833060556500004</v>
      </c>
      <c r="M1029" s="2">
        <v>3.9279869067100002</v>
      </c>
      <c r="N1029" s="13">
        <v>1.145662847791</v>
      </c>
    </row>
    <row r="1030" spans="4:14" x14ac:dyDescent="0.2">
      <c r="D1030" s="174" t="s">
        <v>18</v>
      </c>
      <c r="E1030" s="20" t="s">
        <v>19</v>
      </c>
      <c r="F1030" s="22"/>
      <c r="G1030" s="21">
        <v>57</v>
      </c>
      <c r="H1030" s="25">
        <v>9</v>
      </c>
      <c r="I1030" s="3">
        <v>4</v>
      </c>
      <c r="J1030" s="3">
        <v>4</v>
      </c>
      <c r="K1030" s="3">
        <v>38</v>
      </c>
      <c r="L1030" s="3">
        <v>2</v>
      </c>
      <c r="M1030" s="3">
        <v>0</v>
      </c>
      <c r="N1030" s="26">
        <v>0</v>
      </c>
    </row>
    <row r="1031" spans="4:14" x14ac:dyDescent="0.2">
      <c r="D1031" s="175"/>
      <c r="E1031" s="11"/>
      <c r="F1031" s="10"/>
      <c r="G1031" s="9">
        <v>100</v>
      </c>
      <c r="H1031" s="16">
        <v>15.789473684211</v>
      </c>
      <c r="I1031" s="2">
        <v>7.0175438596489998</v>
      </c>
      <c r="J1031" s="2">
        <v>7.0175438596489998</v>
      </c>
      <c r="K1031" s="2">
        <v>66.666666666666998</v>
      </c>
      <c r="L1031" s="2">
        <v>3.508771929825</v>
      </c>
      <c r="M1031" s="18">
        <v>0</v>
      </c>
      <c r="N1031" s="36">
        <v>0</v>
      </c>
    </row>
    <row r="1032" spans="4:14" x14ac:dyDescent="0.2">
      <c r="D1032" s="175"/>
      <c r="E1032" s="4" t="s">
        <v>20</v>
      </c>
      <c r="F1032" s="6"/>
      <c r="G1032" s="5">
        <v>84</v>
      </c>
      <c r="H1032" s="7">
        <v>17</v>
      </c>
      <c r="I1032" s="1">
        <v>5</v>
      </c>
      <c r="J1032" s="1">
        <v>4</v>
      </c>
      <c r="K1032" s="1">
        <v>51</v>
      </c>
      <c r="L1032" s="1">
        <v>0</v>
      </c>
      <c r="M1032" s="1">
        <v>5</v>
      </c>
      <c r="N1032" s="8">
        <v>2</v>
      </c>
    </row>
    <row r="1033" spans="4:14" x14ac:dyDescent="0.2">
      <c r="D1033" s="175"/>
      <c r="E1033" s="11"/>
      <c r="F1033" s="10"/>
      <c r="G1033" s="9">
        <v>100</v>
      </c>
      <c r="H1033" s="16">
        <v>20.238095238094999</v>
      </c>
      <c r="I1033" s="2">
        <v>5.9523809523809996</v>
      </c>
      <c r="J1033" s="2">
        <v>4.7619047619049999</v>
      </c>
      <c r="K1033" s="2">
        <v>60.714285714286</v>
      </c>
      <c r="L1033" s="18">
        <v>0</v>
      </c>
      <c r="M1033" s="2">
        <v>5.9523809523809996</v>
      </c>
      <c r="N1033" s="13">
        <v>2.3809523809519999</v>
      </c>
    </row>
    <row r="1034" spans="4:14" x14ac:dyDescent="0.2">
      <c r="D1034" s="175"/>
      <c r="E1034" s="4" t="s">
        <v>21</v>
      </c>
      <c r="F1034" s="6"/>
      <c r="G1034" s="5">
        <v>487</v>
      </c>
      <c r="H1034" s="7">
        <v>91</v>
      </c>
      <c r="I1034" s="1">
        <v>40</v>
      </c>
      <c r="J1034" s="1">
        <v>20</v>
      </c>
      <c r="K1034" s="1">
        <v>309</v>
      </c>
      <c r="L1034" s="1">
        <v>4</v>
      </c>
      <c r="M1034" s="1">
        <v>18</v>
      </c>
      <c r="N1034" s="8">
        <v>5</v>
      </c>
    </row>
    <row r="1035" spans="4:14" x14ac:dyDescent="0.2">
      <c r="D1035" s="175"/>
      <c r="E1035" s="11"/>
      <c r="F1035" s="10"/>
      <c r="G1035" s="9">
        <v>100</v>
      </c>
      <c r="H1035" s="16">
        <v>18.685831622177002</v>
      </c>
      <c r="I1035" s="2">
        <v>8.2135523613959993</v>
      </c>
      <c r="J1035" s="2">
        <v>4.1067761806979997</v>
      </c>
      <c r="K1035" s="2">
        <v>63.449691991785997</v>
      </c>
      <c r="L1035" s="2">
        <v>0.82135523613999994</v>
      </c>
      <c r="M1035" s="2">
        <v>3.6960985626279999</v>
      </c>
      <c r="N1035" s="13">
        <v>1.026694045175</v>
      </c>
    </row>
    <row r="1036" spans="4:14" x14ac:dyDescent="0.2">
      <c r="D1036" s="175"/>
      <c r="E1036" s="4" t="s">
        <v>22</v>
      </c>
      <c r="F1036" s="6"/>
      <c r="G1036" s="5">
        <v>35</v>
      </c>
      <c r="H1036" s="7">
        <v>9</v>
      </c>
      <c r="I1036" s="1">
        <v>2</v>
      </c>
      <c r="J1036" s="1">
        <v>3</v>
      </c>
      <c r="K1036" s="1">
        <v>20</v>
      </c>
      <c r="L1036" s="1">
        <v>0</v>
      </c>
      <c r="M1036" s="1">
        <v>1</v>
      </c>
      <c r="N1036" s="8">
        <v>0</v>
      </c>
    </row>
    <row r="1037" spans="4:14" x14ac:dyDescent="0.2">
      <c r="D1037" s="175"/>
      <c r="E1037" s="11"/>
      <c r="F1037" s="10"/>
      <c r="G1037" s="9">
        <v>100</v>
      </c>
      <c r="H1037" s="64">
        <v>25.714285714286</v>
      </c>
      <c r="I1037" s="2">
        <v>5.7142857142860004</v>
      </c>
      <c r="J1037" s="2">
        <v>8.5714285714289993</v>
      </c>
      <c r="K1037" s="27">
        <v>57.142857142856997</v>
      </c>
      <c r="L1037" s="18">
        <v>0</v>
      </c>
      <c r="M1037" s="2">
        <v>2.8571428571430002</v>
      </c>
      <c r="N1037" s="36">
        <v>0</v>
      </c>
    </row>
    <row r="1038" spans="4:14" x14ac:dyDescent="0.2">
      <c r="D1038" s="175"/>
      <c r="E1038" s="4" t="s">
        <v>23</v>
      </c>
      <c r="F1038" s="6"/>
      <c r="G1038" s="5">
        <v>143</v>
      </c>
      <c r="H1038" s="7">
        <v>26</v>
      </c>
      <c r="I1038" s="1">
        <v>13</v>
      </c>
      <c r="J1038" s="1">
        <v>7</v>
      </c>
      <c r="K1038" s="1">
        <v>87</v>
      </c>
      <c r="L1038" s="1">
        <v>0</v>
      </c>
      <c r="M1038" s="1">
        <v>7</v>
      </c>
      <c r="N1038" s="8">
        <v>3</v>
      </c>
    </row>
    <row r="1039" spans="4:14" x14ac:dyDescent="0.2">
      <c r="D1039" s="175"/>
      <c r="E1039" s="11"/>
      <c r="F1039" s="10"/>
      <c r="G1039" s="9">
        <v>100</v>
      </c>
      <c r="H1039" s="16">
        <v>18.181818181817999</v>
      </c>
      <c r="I1039" s="2">
        <v>9.0909090909089993</v>
      </c>
      <c r="J1039" s="2">
        <v>4.8951048951049998</v>
      </c>
      <c r="K1039" s="2">
        <v>60.839160839161003</v>
      </c>
      <c r="L1039" s="18">
        <v>0</v>
      </c>
      <c r="M1039" s="2">
        <v>4.8951048951049998</v>
      </c>
      <c r="N1039" s="13">
        <v>2.0979020979020002</v>
      </c>
    </row>
    <row r="1040" spans="4:14" x14ac:dyDescent="0.2">
      <c r="D1040" s="175"/>
      <c r="E1040" s="4" t="s">
        <v>24</v>
      </c>
      <c r="F1040" s="6"/>
      <c r="G1040" s="5">
        <v>187</v>
      </c>
      <c r="H1040" s="7">
        <v>40</v>
      </c>
      <c r="I1040" s="1">
        <v>27</v>
      </c>
      <c r="J1040" s="1">
        <v>3</v>
      </c>
      <c r="K1040" s="1">
        <v>105</v>
      </c>
      <c r="L1040" s="1">
        <v>2</v>
      </c>
      <c r="M1040" s="1">
        <v>8</v>
      </c>
      <c r="N1040" s="8">
        <v>2</v>
      </c>
    </row>
    <row r="1041" spans="4:14" x14ac:dyDescent="0.2">
      <c r="D1041" s="175"/>
      <c r="E1041" s="11"/>
      <c r="F1041" s="10"/>
      <c r="G1041" s="9">
        <v>100</v>
      </c>
      <c r="H1041" s="16">
        <v>21.390374331551001</v>
      </c>
      <c r="I1041" s="23">
        <v>14.438502673797</v>
      </c>
      <c r="J1041" s="2">
        <v>1.6042780748659999</v>
      </c>
      <c r="K1041" s="27">
        <v>56.149732620320997</v>
      </c>
      <c r="L1041" s="2">
        <v>1.069518716578</v>
      </c>
      <c r="M1041" s="2">
        <v>4.2780748663099999</v>
      </c>
      <c r="N1041" s="13">
        <v>1.069518716578</v>
      </c>
    </row>
    <row r="1042" spans="4:14" x14ac:dyDescent="0.2">
      <c r="D1042" s="175"/>
      <c r="E1042" s="4" t="s">
        <v>25</v>
      </c>
      <c r="F1042" s="6"/>
      <c r="G1042" s="5">
        <v>71</v>
      </c>
      <c r="H1042" s="7">
        <v>8</v>
      </c>
      <c r="I1042" s="1">
        <v>7</v>
      </c>
      <c r="J1042" s="1">
        <v>2</v>
      </c>
      <c r="K1042" s="1">
        <v>48</v>
      </c>
      <c r="L1042" s="1">
        <v>0</v>
      </c>
      <c r="M1042" s="1">
        <v>5</v>
      </c>
      <c r="N1042" s="8">
        <v>1</v>
      </c>
    </row>
    <row r="1043" spans="4:14" x14ac:dyDescent="0.2">
      <c r="D1043" s="175"/>
      <c r="E1043" s="11"/>
      <c r="F1043" s="10"/>
      <c r="G1043" s="9">
        <v>100</v>
      </c>
      <c r="H1043" s="73">
        <v>11.267605633803001</v>
      </c>
      <c r="I1043" s="2">
        <v>9.8591549295770005</v>
      </c>
      <c r="J1043" s="2">
        <v>2.8169014084509998</v>
      </c>
      <c r="K1043" s="23">
        <v>67.605633802816996</v>
      </c>
      <c r="L1043" s="18">
        <v>0</v>
      </c>
      <c r="M1043" s="2">
        <v>7.0422535211269999</v>
      </c>
      <c r="N1043" s="13">
        <v>1.4084507042250001</v>
      </c>
    </row>
    <row r="1044" spans="4:14" x14ac:dyDescent="0.2">
      <c r="D1044" s="175"/>
      <c r="E1044" s="4" t="s">
        <v>26</v>
      </c>
      <c r="F1044" s="6"/>
      <c r="G1044" s="5">
        <v>30</v>
      </c>
      <c r="H1044" s="7">
        <v>5</v>
      </c>
      <c r="I1044" s="1">
        <v>4</v>
      </c>
      <c r="J1044" s="1">
        <v>1</v>
      </c>
      <c r="K1044" s="1">
        <v>20</v>
      </c>
      <c r="L1044" s="1">
        <v>0</v>
      </c>
      <c r="M1044" s="1">
        <v>0</v>
      </c>
      <c r="N1044" s="8">
        <v>0</v>
      </c>
    </row>
    <row r="1045" spans="4:14" x14ac:dyDescent="0.2">
      <c r="D1045" s="175"/>
      <c r="E1045" s="11"/>
      <c r="F1045" s="10"/>
      <c r="G1045" s="9">
        <v>100</v>
      </c>
      <c r="H1045" s="16">
        <v>16.666666666666998</v>
      </c>
      <c r="I1045" s="2">
        <v>13.333333333333</v>
      </c>
      <c r="J1045" s="2">
        <v>3.333333333333</v>
      </c>
      <c r="K1045" s="2">
        <v>66.666666666666998</v>
      </c>
      <c r="L1045" s="18">
        <v>0</v>
      </c>
      <c r="M1045" s="18">
        <v>0</v>
      </c>
      <c r="N1045" s="36">
        <v>0</v>
      </c>
    </row>
    <row r="1046" spans="4:14" x14ac:dyDescent="0.2">
      <c r="D1046" s="175"/>
      <c r="E1046" s="4" t="s">
        <v>27</v>
      </c>
      <c r="F1046" s="6"/>
      <c r="G1046" s="5">
        <v>70</v>
      </c>
      <c r="H1046" s="7">
        <v>11</v>
      </c>
      <c r="I1046" s="1">
        <v>6</v>
      </c>
      <c r="J1046" s="1">
        <v>4</v>
      </c>
      <c r="K1046" s="1">
        <v>44</v>
      </c>
      <c r="L1046" s="1">
        <v>1</v>
      </c>
      <c r="M1046" s="1">
        <v>3</v>
      </c>
      <c r="N1046" s="8">
        <v>1</v>
      </c>
    </row>
    <row r="1047" spans="4:14" x14ac:dyDescent="0.2">
      <c r="D1047" s="175"/>
      <c r="E1047" s="11"/>
      <c r="F1047" s="10"/>
      <c r="G1047" s="9">
        <v>100</v>
      </c>
      <c r="H1047" s="16">
        <v>15.714285714286</v>
      </c>
      <c r="I1047" s="2">
        <v>8.5714285714289993</v>
      </c>
      <c r="J1047" s="2">
        <v>5.7142857142860004</v>
      </c>
      <c r="K1047" s="2">
        <v>62.857142857143003</v>
      </c>
      <c r="L1047" s="2">
        <v>1.4285714285710001</v>
      </c>
      <c r="M1047" s="2">
        <v>4.2857142857139996</v>
      </c>
      <c r="N1047" s="13">
        <v>1.4285714285710001</v>
      </c>
    </row>
    <row r="1048" spans="4:14" x14ac:dyDescent="0.2">
      <c r="D1048" s="175"/>
      <c r="E1048" s="4" t="s">
        <v>28</v>
      </c>
      <c r="F1048" s="6"/>
      <c r="G1048" s="5">
        <v>51</v>
      </c>
      <c r="H1048" s="7">
        <v>10</v>
      </c>
      <c r="I1048" s="1">
        <v>7</v>
      </c>
      <c r="J1048" s="1">
        <v>1</v>
      </c>
      <c r="K1048" s="1">
        <v>31</v>
      </c>
      <c r="L1048" s="1">
        <v>1</v>
      </c>
      <c r="M1048" s="1">
        <v>1</v>
      </c>
      <c r="N1048" s="8">
        <v>0</v>
      </c>
    </row>
    <row r="1049" spans="4:14" x14ac:dyDescent="0.2">
      <c r="D1049" s="175"/>
      <c r="E1049" s="11"/>
      <c r="F1049" s="10"/>
      <c r="G1049" s="9">
        <v>100</v>
      </c>
      <c r="H1049" s="16">
        <v>19.607843137254999</v>
      </c>
      <c r="I1049" s="2">
        <v>13.725490196078001</v>
      </c>
      <c r="J1049" s="2">
        <v>1.9607843137250001</v>
      </c>
      <c r="K1049" s="2">
        <v>60.784313725490001</v>
      </c>
      <c r="L1049" s="2">
        <v>1.9607843137250001</v>
      </c>
      <c r="M1049" s="2">
        <v>1.9607843137250001</v>
      </c>
      <c r="N1049" s="36">
        <v>0</v>
      </c>
    </row>
    <row r="1050" spans="4:14" x14ac:dyDescent="0.2">
      <c r="D1050" s="175"/>
      <c r="E1050" s="4" t="s">
        <v>29</v>
      </c>
      <c r="F1050" s="6"/>
      <c r="G1050" s="5">
        <v>7</v>
      </c>
      <c r="H1050" s="7">
        <v>0</v>
      </c>
      <c r="I1050" s="1">
        <v>0</v>
      </c>
      <c r="J1050" s="1">
        <v>0</v>
      </c>
      <c r="K1050" s="1">
        <v>7</v>
      </c>
      <c r="L1050" s="1">
        <v>0</v>
      </c>
      <c r="M1050" s="1">
        <v>0</v>
      </c>
      <c r="N1050" s="8">
        <v>0</v>
      </c>
    </row>
    <row r="1051" spans="4:14" x14ac:dyDescent="0.2">
      <c r="D1051" s="175"/>
      <c r="E1051" s="11"/>
      <c r="F1051" s="10"/>
      <c r="G1051" s="9">
        <v>100</v>
      </c>
      <c r="H1051" s="116">
        <v>0</v>
      </c>
      <c r="I1051" s="79">
        <v>0</v>
      </c>
      <c r="J1051" s="18">
        <v>0</v>
      </c>
      <c r="K1051" s="35">
        <v>100</v>
      </c>
      <c r="L1051" s="18">
        <v>0</v>
      </c>
      <c r="M1051" s="18">
        <v>0</v>
      </c>
      <c r="N1051" s="36">
        <v>0</v>
      </c>
    </row>
    <row r="1052" spans="4:14" x14ac:dyDescent="0.2">
      <c r="D1052" s="174" t="s">
        <v>30</v>
      </c>
      <c r="E1052" s="20" t="s">
        <v>31</v>
      </c>
      <c r="F1052" s="22"/>
      <c r="G1052" s="21">
        <v>393</v>
      </c>
      <c r="H1052" s="25">
        <v>89</v>
      </c>
      <c r="I1052" s="3">
        <v>38</v>
      </c>
      <c r="J1052" s="3">
        <v>11</v>
      </c>
      <c r="K1052" s="3">
        <v>233</v>
      </c>
      <c r="L1052" s="3">
        <v>3</v>
      </c>
      <c r="M1052" s="3">
        <v>14</v>
      </c>
      <c r="N1052" s="26">
        <v>5</v>
      </c>
    </row>
    <row r="1053" spans="4:14" x14ac:dyDescent="0.2">
      <c r="D1053" s="175"/>
      <c r="E1053" s="11"/>
      <c r="F1053" s="10"/>
      <c r="G1053" s="9">
        <v>100</v>
      </c>
      <c r="H1053" s="16">
        <v>22.646310432570001</v>
      </c>
      <c r="I1053" s="2">
        <v>9.6692111959289999</v>
      </c>
      <c r="J1053" s="2">
        <v>2.7989821882950001</v>
      </c>
      <c r="K1053" s="2">
        <v>59.287531806616002</v>
      </c>
      <c r="L1053" s="2">
        <v>0.76335877862599999</v>
      </c>
      <c r="M1053" s="2">
        <v>3.562340966921</v>
      </c>
      <c r="N1053" s="13">
        <v>1.2722646310429999</v>
      </c>
    </row>
    <row r="1054" spans="4:14" x14ac:dyDescent="0.2">
      <c r="D1054" s="175"/>
      <c r="E1054" s="4" t="s">
        <v>32</v>
      </c>
      <c r="F1054" s="6"/>
      <c r="G1054" s="5">
        <v>352</v>
      </c>
      <c r="H1054" s="7">
        <v>59</v>
      </c>
      <c r="I1054" s="1">
        <v>25</v>
      </c>
      <c r="J1054" s="1">
        <v>19</v>
      </c>
      <c r="K1054" s="1">
        <v>228</v>
      </c>
      <c r="L1054" s="1">
        <v>5</v>
      </c>
      <c r="M1054" s="1">
        <v>13</v>
      </c>
      <c r="N1054" s="8">
        <v>3</v>
      </c>
    </row>
    <row r="1055" spans="4:14" x14ac:dyDescent="0.2">
      <c r="D1055" s="175"/>
      <c r="E1055" s="11"/>
      <c r="F1055" s="10"/>
      <c r="G1055" s="9">
        <v>100</v>
      </c>
      <c r="H1055" s="16">
        <v>16.761363636363999</v>
      </c>
      <c r="I1055" s="2">
        <v>7.1022727272730002</v>
      </c>
      <c r="J1055" s="2">
        <v>5.3977272727269998</v>
      </c>
      <c r="K1055" s="2">
        <v>64.772727272726996</v>
      </c>
      <c r="L1055" s="2">
        <v>1.4204545454549999</v>
      </c>
      <c r="M1055" s="2">
        <v>3.693181818182</v>
      </c>
      <c r="N1055" s="13">
        <v>0.85227272727299996</v>
      </c>
    </row>
    <row r="1056" spans="4:14" x14ac:dyDescent="0.2">
      <c r="D1056" s="175"/>
      <c r="E1056" s="4" t="s">
        <v>33</v>
      </c>
      <c r="F1056" s="6"/>
      <c r="G1056" s="5">
        <v>388</v>
      </c>
      <c r="H1056" s="7">
        <v>60</v>
      </c>
      <c r="I1056" s="1">
        <v>47</v>
      </c>
      <c r="J1056" s="1">
        <v>15</v>
      </c>
      <c r="K1056" s="1">
        <v>242</v>
      </c>
      <c r="L1056" s="1">
        <v>1</v>
      </c>
      <c r="M1056" s="1">
        <v>17</v>
      </c>
      <c r="N1056" s="8">
        <v>6</v>
      </c>
    </row>
    <row r="1057" spans="4:14" x14ac:dyDescent="0.2">
      <c r="D1057" s="175"/>
      <c r="E1057" s="11"/>
      <c r="F1057" s="10"/>
      <c r="G1057" s="9">
        <v>100</v>
      </c>
      <c r="H1057" s="16">
        <v>15.463917525773001</v>
      </c>
      <c r="I1057" s="2">
        <v>12.113402061856</v>
      </c>
      <c r="J1057" s="2">
        <v>3.8659793814430001</v>
      </c>
      <c r="K1057" s="2">
        <v>62.371134020619003</v>
      </c>
      <c r="L1057" s="2">
        <v>0.25773195876299998</v>
      </c>
      <c r="M1057" s="2">
        <v>4.3814432989689998</v>
      </c>
      <c r="N1057" s="13">
        <v>1.5463917525769999</v>
      </c>
    </row>
    <row r="1058" spans="4:14" x14ac:dyDescent="0.2">
      <c r="D1058" s="175"/>
      <c r="E1058" s="4" t="s">
        <v>34</v>
      </c>
      <c r="F1058" s="6"/>
      <c r="G1058" s="5">
        <v>89</v>
      </c>
      <c r="H1058" s="7">
        <v>18</v>
      </c>
      <c r="I1058" s="1">
        <v>5</v>
      </c>
      <c r="J1058" s="1">
        <v>4</v>
      </c>
      <c r="K1058" s="1">
        <v>57</v>
      </c>
      <c r="L1058" s="1">
        <v>1</v>
      </c>
      <c r="M1058" s="1">
        <v>4</v>
      </c>
      <c r="N1058" s="8">
        <v>0</v>
      </c>
    </row>
    <row r="1059" spans="4:14" x14ac:dyDescent="0.2">
      <c r="D1059" s="175"/>
      <c r="E1059" s="11"/>
      <c r="F1059" s="10"/>
      <c r="G1059" s="9">
        <v>100</v>
      </c>
      <c r="H1059" s="16">
        <v>20.224719101123998</v>
      </c>
      <c r="I1059" s="2">
        <v>5.61797752809</v>
      </c>
      <c r="J1059" s="2">
        <v>4.4943820224720001</v>
      </c>
      <c r="K1059" s="2">
        <v>64.044943820225001</v>
      </c>
      <c r="L1059" s="2">
        <v>1.123595505618</v>
      </c>
      <c r="M1059" s="2">
        <v>4.4943820224720001</v>
      </c>
      <c r="N1059" s="36">
        <v>0</v>
      </c>
    </row>
    <row r="1060" spans="4:14" x14ac:dyDescent="0.2">
      <c r="D1060" s="174" t="s">
        <v>35</v>
      </c>
      <c r="E1060" s="20" t="s">
        <v>36</v>
      </c>
      <c r="F1060" s="22"/>
      <c r="G1060" s="21">
        <v>629</v>
      </c>
      <c r="H1060" s="25">
        <v>115</v>
      </c>
      <c r="I1060" s="3">
        <v>62</v>
      </c>
      <c r="J1060" s="3">
        <v>26</v>
      </c>
      <c r="K1060" s="3">
        <v>391</v>
      </c>
      <c r="L1060" s="3">
        <v>6</v>
      </c>
      <c r="M1060" s="3">
        <v>21</v>
      </c>
      <c r="N1060" s="26">
        <v>8</v>
      </c>
    </row>
    <row r="1061" spans="4:14" x14ac:dyDescent="0.2">
      <c r="D1061" s="175"/>
      <c r="E1061" s="11"/>
      <c r="F1061" s="10"/>
      <c r="G1061" s="9">
        <v>100</v>
      </c>
      <c r="H1061" s="16">
        <v>18.282988871223999</v>
      </c>
      <c r="I1061" s="2">
        <v>9.8569157392690006</v>
      </c>
      <c r="J1061" s="2">
        <v>4.1335453100160002</v>
      </c>
      <c r="K1061" s="2">
        <v>62.162162162161998</v>
      </c>
      <c r="L1061" s="2">
        <v>0.95389507154200004</v>
      </c>
      <c r="M1061" s="2">
        <v>3.3386327503970001</v>
      </c>
      <c r="N1061" s="13">
        <v>1.2718600953899999</v>
      </c>
    </row>
    <row r="1062" spans="4:14" x14ac:dyDescent="0.2">
      <c r="D1062" s="175"/>
      <c r="E1062" s="4" t="s">
        <v>37</v>
      </c>
      <c r="F1062" s="6"/>
      <c r="G1062" s="5">
        <v>593</v>
      </c>
      <c r="H1062" s="7">
        <v>111</v>
      </c>
      <c r="I1062" s="1">
        <v>53</v>
      </c>
      <c r="J1062" s="1">
        <v>23</v>
      </c>
      <c r="K1062" s="1">
        <v>369</v>
      </c>
      <c r="L1062" s="1">
        <v>4</v>
      </c>
      <c r="M1062" s="1">
        <v>27</v>
      </c>
      <c r="N1062" s="8">
        <v>6</v>
      </c>
    </row>
    <row r="1063" spans="4:14" x14ac:dyDescent="0.2">
      <c r="D1063" s="175"/>
      <c r="E1063" s="11"/>
      <c r="F1063" s="10"/>
      <c r="G1063" s="9">
        <v>100</v>
      </c>
      <c r="H1063" s="16">
        <v>18.718381112985</v>
      </c>
      <c r="I1063" s="2">
        <v>8.9376053962899995</v>
      </c>
      <c r="J1063" s="2">
        <v>3.8785834738620002</v>
      </c>
      <c r="K1063" s="2">
        <v>62.225969645867998</v>
      </c>
      <c r="L1063" s="2">
        <v>0.67453625632400005</v>
      </c>
      <c r="M1063" s="2">
        <v>4.5531197301850002</v>
      </c>
      <c r="N1063" s="13">
        <v>1.0118043844860001</v>
      </c>
    </row>
    <row r="1064" spans="4:14" x14ac:dyDescent="0.2">
      <c r="D1064" s="174" t="s">
        <v>38</v>
      </c>
      <c r="E1064" s="20" t="s">
        <v>39</v>
      </c>
      <c r="F1064" s="22"/>
      <c r="G1064" s="21">
        <v>64</v>
      </c>
      <c r="H1064" s="25">
        <v>15</v>
      </c>
      <c r="I1064" s="3">
        <v>5</v>
      </c>
      <c r="J1064" s="3">
        <v>4</v>
      </c>
      <c r="K1064" s="3">
        <v>37</v>
      </c>
      <c r="L1064" s="3">
        <v>0</v>
      </c>
      <c r="M1064" s="3">
        <v>3</v>
      </c>
      <c r="N1064" s="26">
        <v>0</v>
      </c>
    </row>
    <row r="1065" spans="4:14" x14ac:dyDescent="0.2">
      <c r="D1065" s="175"/>
      <c r="E1065" s="11"/>
      <c r="F1065" s="10"/>
      <c r="G1065" s="9">
        <v>100</v>
      </c>
      <c r="H1065" s="16">
        <v>23.4375</v>
      </c>
      <c r="I1065" s="2">
        <v>7.8125</v>
      </c>
      <c r="J1065" s="2">
        <v>6.25</v>
      </c>
      <c r="K1065" s="2">
        <v>57.8125</v>
      </c>
      <c r="L1065" s="18">
        <v>0</v>
      </c>
      <c r="M1065" s="2">
        <v>4.6875</v>
      </c>
      <c r="N1065" s="36">
        <v>0</v>
      </c>
    </row>
    <row r="1066" spans="4:14" x14ac:dyDescent="0.2">
      <c r="D1066" s="175"/>
      <c r="E1066" s="4" t="s">
        <v>40</v>
      </c>
      <c r="F1066" s="6"/>
      <c r="G1066" s="5">
        <v>147</v>
      </c>
      <c r="H1066" s="7">
        <v>26</v>
      </c>
      <c r="I1066" s="1">
        <v>17</v>
      </c>
      <c r="J1066" s="1">
        <v>6</v>
      </c>
      <c r="K1066" s="1">
        <v>92</v>
      </c>
      <c r="L1066" s="1">
        <v>0</v>
      </c>
      <c r="M1066" s="1">
        <v>4</v>
      </c>
      <c r="N1066" s="8">
        <v>2</v>
      </c>
    </row>
    <row r="1067" spans="4:14" x14ac:dyDescent="0.2">
      <c r="D1067" s="175"/>
      <c r="E1067" s="11"/>
      <c r="F1067" s="10"/>
      <c r="G1067" s="9">
        <v>100</v>
      </c>
      <c r="H1067" s="16">
        <v>17.687074829932001</v>
      </c>
      <c r="I1067" s="2">
        <v>11.564625850340001</v>
      </c>
      <c r="J1067" s="2">
        <v>4.0816326530609999</v>
      </c>
      <c r="K1067" s="2">
        <v>62.585034013604997</v>
      </c>
      <c r="L1067" s="18">
        <v>0</v>
      </c>
      <c r="M1067" s="2">
        <v>2.7210884353739999</v>
      </c>
      <c r="N1067" s="13">
        <v>1.360544217687</v>
      </c>
    </row>
    <row r="1068" spans="4:14" x14ac:dyDescent="0.2">
      <c r="D1068" s="175"/>
      <c r="E1068" s="4" t="s">
        <v>41</v>
      </c>
      <c r="F1068" s="6"/>
      <c r="G1068" s="5">
        <v>204</v>
      </c>
      <c r="H1068" s="7">
        <v>32</v>
      </c>
      <c r="I1068" s="1">
        <v>23</v>
      </c>
      <c r="J1068" s="1">
        <v>13</v>
      </c>
      <c r="K1068" s="1">
        <v>128</v>
      </c>
      <c r="L1068" s="1">
        <v>0</v>
      </c>
      <c r="M1068" s="1">
        <v>6</v>
      </c>
      <c r="N1068" s="8">
        <v>2</v>
      </c>
    </row>
    <row r="1069" spans="4:14" x14ac:dyDescent="0.2">
      <c r="D1069" s="175"/>
      <c r="E1069" s="11"/>
      <c r="F1069" s="10"/>
      <c r="G1069" s="9">
        <v>100</v>
      </c>
      <c r="H1069" s="16">
        <v>15.686274509804001</v>
      </c>
      <c r="I1069" s="2">
        <v>11.274509803921999</v>
      </c>
      <c r="J1069" s="2">
        <v>6.3725490196079999</v>
      </c>
      <c r="K1069" s="2">
        <v>62.745098039216003</v>
      </c>
      <c r="L1069" s="18">
        <v>0</v>
      </c>
      <c r="M1069" s="2">
        <v>2.9411764705880001</v>
      </c>
      <c r="N1069" s="13">
        <v>0.98039215686299996</v>
      </c>
    </row>
    <row r="1070" spans="4:14" x14ac:dyDescent="0.2">
      <c r="D1070" s="175"/>
      <c r="E1070" s="4" t="s">
        <v>42</v>
      </c>
      <c r="F1070" s="6"/>
      <c r="G1070" s="5">
        <v>210</v>
      </c>
      <c r="H1070" s="7">
        <v>43</v>
      </c>
      <c r="I1070" s="1">
        <v>18</v>
      </c>
      <c r="J1070" s="1">
        <v>9</v>
      </c>
      <c r="K1070" s="1">
        <v>132</v>
      </c>
      <c r="L1070" s="1">
        <v>2</v>
      </c>
      <c r="M1070" s="1">
        <v>4</v>
      </c>
      <c r="N1070" s="8">
        <v>2</v>
      </c>
    </row>
    <row r="1071" spans="4:14" x14ac:dyDescent="0.2">
      <c r="D1071" s="175"/>
      <c r="E1071" s="11"/>
      <c r="F1071" s="10"/>
      <c r="G1071" s="9">
        <v>100</v>
      </c>
      <c r="H1071" s="16">
        <v>20.476190476189998</v>
      </c>
      <c r="I1071" s="2">
        <v>8.5714285714289993</v>
      </c>
      <c r="J1071" s="2">
        <v>4.2857142857139996</v>
      </c>
      <c r="K1071" s="2">
        <v>62.857142857143003</v>
      </c>
      <c r="L1071" s="2">
        <v>0.95238095238099996</v>
      </c>
      <c r="M1071" s="2">
        <v>1.9047619047619999</v>
      </c>
      <c r="N1071" s="13">
        <v>0.95238095238099996</v>
      </c>
    </row>
    <row r="1072" spans="4:14" x14ac:dyDescent="0.2">
      <c r="D1072" s="175"/>
      <c r="E1072" s="4" t="s">
        <v>43</v>
      </c>
      <c r="F1072" s="6"/>
      <c r="G1072" s="5">
        <v>204</v>
      </c>
      <c r="H1072" s="7">
        <v>35</v>
      </c>
      <c r="I1072" s="1">
        <v>18</v>
      </c>
      <c r="J1072" s="1">
        <v>4</v>
      </c>
      <c r="K1072" s="1">
        <v>125</v>
      </c>
      <c r="L1072" s="1">
        <v>1</v>
      </c>
      <c r="M1072" s="1">
        <v>19</v>
      </c>
      <c r="N1072" s="8">
        <v>2</v>
      </c>
    </row>
    <row r="1073" spans="2:14" x14ac:dyDescent="0.2">
      <c r="D1073" s="175"/>
      <c r="E1073" s="11"/>
      <c r="F1073" s="10"/>
      <c r="G1073" s="9">
        <v>100</v>
      </c>
      <c r="H1073" s="16">
        <v>17.156862745098</v>
      </c>
      <c r="I1073" s="2">
        <v>8.8235294117649996</v>
      </c>
      <c r="J1073" s="2">
        <v>1.9607843137250001</v>
      </c>
      <c r="K1073" s="2">
        <v>61.274509803922001</v>
      </c>
      <c r="L1073" s="2">
        <v>0.49019607843099999</v>
      </c>
      <c r="M1073" s="23">
        <v>9.3137254901959992</v>
      </c>
      <c r="N1073" s="13">
        <v>0.98039215686299996</v>
      </c>
    </row>
    <row r="1074" spans="2:14" x14ac:dyDescent="0.2">
      <c r="D1074" s="175"/>
      <c r="E1074" s="4" t="s">
        <v>44</v>
      </c>
      <c r="F1074" s="6"/>
      <c r="G1074" s="5">
        <v>223</v>
      </c>
      <c r="H1074" s="7">
        <v>46</v>
      </c>
      <c r="I1074" s="1">
        <v>21</v>
      </c>
      <c r="J1074" s="1">
        <v>6</v>
      </c>
      <c r="K1074" s="1">
        <v>135</v>
      </c>
      <c r="L1074" s="1">
        <v>5</v>
      </c>
      <c r="M1074" s="1">
        <v>7</v>
      </c>
      <c r="N1074" s="8">
        <v>3</v>
      </c>
    </row>
    <row r="1075" spans="2:14" x14ac:dyDescent="0.2">
      <c r="D1075" s="175"/>
      <c r="E1075" s="11"/>
      <c r="F1075" s="10"/>
      <c r="G1075" s="9">
        <v>100</v>
      </c>
      <c r="H1075" s="16">
        <v>20.627802690583</v>
      </c>
      <c r="I1075" s="2">
        <v>9.4170403587439999</v>
      </c>
      <c r="J1075" s="2">
        <v>2.690582959641</v>
      </c>
      <c r="K1075" s="2">
        <v>60.538116591928002</v>
      </c>
      <c r="L1075" s="2">
        <v>2.2421524663680001</v>
      </c>
      <c r="M1075" s="2">
        <v>3.139013452915</v>
      </c>
      <c r="N1075" s="13">
        <v>1.3452914798210001</v>
      </c>
    </row>
    <row r="1076" spans="2:14" x14ac:dyDescent="0.2">
      <c r="D1076" s="175"/>
      <c r="E1076" s="4" t="s">
        <v>45</v>
      </c>
      <c r="F1076" s="6"/>
      <c r="G1076" s="5">
        <v>170</v>
      </c>
      <c r="H1076" s="7">
        <v>29</v>
      </c>
      <c r="I1076" s="1">
        <v>13</v>
      </c>
      <c r="J1076" s="1">
        <v>7</v>
      </c>
      <c r="K1076" s="1">
        <v>111</v>
      </c>
      <c r="L1076" s="1">
        <v>2</v>
      </c>
      <c r="M1076" s="1">
        <v>5</v>
      </c>
      <c r="N1076" s="8">
        <v>3</v>
      </c>
    </row>
    <row r="1077" spans="2:14" x14ac:dyDescent="0.2">
      <c r="D1077" s="176"/>
      <c r="E1077" s="57"/>
      <c r="F1077" s="54"/>
      <c r="G1077" s="67">
        <v>100</v>
      </c>
      <c r="H1077" s="82">
        <v>17.058823529411999</v>
      </c>
      <c r="I1077" s="48">
        <v>7.647058823529</v>
      </c>
      <c r="J1077" s="48">
        <v>4.1176470588239997</v>
      </c>
      <c r="K1077" s="48">
        <v>65.294117647058997</v>
      </c>
      <c r="L1077" s="48">
        <v>1.1764705882349999</v>
      </c>
      <c r="M1077" s="48">
        <v>2.9411764705880001</v>
      </c>
      <c r="N1077" s="84">
        <v>1.764705882353</v>
      </c>
    </row>
    <row r="1079" spans="2:14" x14ac:dyDescent="0.2">
      <c r="B1079" s="43" t="str">
        <f xml:space="preserve"> HYPERLINK("#'目次'!B29", "[23]")</f>
        <v>[23]</v>
      </c>
      <c r="C1079" s="31" t="s">
        <v>117</v>
      </c>
    </row>
    <row r="1083" spans="2:14" x14ac:dyDescent="0.2">
      <c r="D1083" s="177"/>
      <c r="E1083" s="178"/>
      <c r="F1083" s="178"/>
      <c r="G1083" s="40" t="s">
        <v>14</v>
      </c>
      <c r="H1083" s="42" t="s">
        <v>109</v>
      </c>
      <c r="I1083" s="15" t="s">
        <v>110</v>
      </c>
      <c r="J1083" s="15" t="s">
        <v>111</v>
      </c>
      <c r="K1083" s="15" t="s">
        <v>112</v>
      </c>
      <c r="L1083" s="15" t="s">
        <v>113</v>
      </c>
      <c r="M1083" s="15" t="s">
        <v>114</v>
      </c>
      <c r="N1083" s="44" t="s">
        <v>17</v>
      </c>
    </row>
    <row r="1084" spans="2:14" x14ac:dyDescent="0.2">
      <c r="D1084" s="179"/>
      <c r="E1084" s="180"/>
      <c r="F1084" s="180"/>
      <c r="G1084" s="39"/>
      <c r="H1084" s="41"/>
      <c r="I1084" s="14"/>
      <c r="J1084" s="14"/>
      <c r="K1084" s="14"/>
      <c r="L1084" s="14"/>
      <c r="M1084" s="14"/>
      <c r="N1084" s="38"/>
    </row>
    <row r="1085" spans="2:14" x14ac:dyDescent="0.2">
      <c r="D1085" s="70"/>
      <c r="E1085" s="72" t="s">
        <v>14</v>
      </c>
      <c r="F1085" s="69"/>
      <c r="G1085" s="37">
        <v>1222</v>
      </c>
      <c r="H1085" s="17">
        <v>226</v>
      </c>
      <c r="I1085" s="17">
        <v>115</v>
      </c>
      <c r="J1085" s="17">
        <v>49</v>
      </c>
      <c r="K1085" s="17">
        <v>760</v>
      </c>
      <c r="L1085" s="17">
        <v>10</v>
      </c>
      <c r="M1085" s="17">
        <v>48</v>
      </c>
      <c r="N1085" s="55">
        <v>14</v>
      </c>
    </row>
    <row r="1086" spans="2:14" x14ac:dyDescent="0.2">
      <c r="D1086" s="57"/>
      <c r="E1086" s="54"/>
      <c r="F1086" s="71"/>
      <c r="G1086" s="9">
        <v>100</v>
      </c>
      <c r="H1086" s="2">
        <v>18.494271685760999</v>
      </c>
      <c r="I1086" s="2">
        <v>9.4108019639930003</v>
      </c>
      <c r="J1086" s="2">
        <v>4.0098199672670001</v>
      </c>
      <c r="K1086" s="2">
        <v>62.193126022912999</v>
      </c>
      <c r="L1086" s="2">
        <v>0.81833060556500004</v>
      </c>
      <c r="M1086" s="2">
        <v>3.9279869067100002</v>
      </c>
      <c r="N1086" s="13">
        <v>1.145662847791</v>
      </c>
    </row>
    <row r="1087" spans="2:14" x14ac:dyDescent="0.2">
      <c r="D1087" s="174" t="s">
        <v>52</v>
      </c>
      <c r="E1087" s="20" t="s">
        <v>53</v>
      </c>
      <c r="F1087" s="22"/>
      <c r="G1087" s="21">
        <v>15</v>
      </c>
      <c r="H1087" s="25">
        <v>3</v>
      </c>
      <c r="I1087" s="3">
        <v>2</v>
      </c>
      <c r="J1087" s="3">
        <v>0</v>
      </c>
      <c r="K1087" s="3">
        <v>10</v>
      </c>
      <c r="L1087" s="3">
        <v>0</v>
      </c>
      <c r="M1087" s="3">
        <v>0</v>
      </c>
      <c r="N1087" s="26">
        <v>0</v>
      </c>
    </row>
    <row r="1088" spans="2:14" x14ac:dyDescent="0.2">
      <c r="D1088" s="175"/>
      <c r="E1088" s="11"/>
      <c r="F1088" s="10"/>
      <c r="G1088" s="9">
        <v>100</v>
      </c>
      <c r="H1088" s="16">
        <v>20</v>
      </c>
      <c r="I1088" s="2">
        <v>13.333333333333</v>
      </c>
      <c r="J1088" s="18">
        <v>0</v>
      </c>
      <c r="K1088" s="2">
        <v>66.666666666666998</v>
      </c>
      <c r="L1088" s="18">
        <v>0</v>
      </c>
      <c r="M1088" s="18">
        <v>0</v>
      </c>
      <c r="N1088" s="36">
        <v>0</v>
      </c>
    </row>
    <row r="1089" spans="4:14" ht="24" x14ac:dyDescent="0.2">
      <c r="D1089" s="175"/>
      <c r="E1089" s="4" t="s">
        <v>54</v>
      </c>
      <c r="F1089" s="6"/>
      <c r="G1089" s="5">
        <v>122</v>
      </c>
      <c r="H1089" s="7">
        <v>27</v>
      </c>
      <c r="I1089" s="1">
        <v>8</v>
      </c>
      <c r="J1089" s="1">
        <v>6</v>
      </c>
      <c r="K1089" s="1">
        <v>79</v>
      </c>
      <c r="L1089" s="1">
        <v>0</v>
      </c>
      <c r="M1089" s="1">
        <v>2</v>
      </c>
      <c r="N1089" s="8">
        <v>0</v>
      </c>
    </row>
    <row r="1090" spans="4:14" x14ac:dyDescent="0.2">
      <c r="D1090" s="175"/>
      <c r="E1090" s="11"/>
      <c r="F1090" s="10"/>
      <c r="G1090" s="9">
        <v>100</v>
      </c>
      <c r="H1090" s="16">
        <v>22.131147540983999</v>
      </c>
      <c r="I1090" s="2">
        <v>6.5573770491800003</v>
      </c>
      <c r="J1090" s="2">
        <v>4.918032786885</v>
      </c>
      <c r="K1090" s="2">
        <v>64.754098360656002</v>
      </c>
      <c r="L1090" s="18">
        <v>0</v>
      </c>
      <c r="M1090" s="2">
        <v>1.6393442622950001</v>
      </c>
      <c r="N1090" s="36">
        <v>0</v>
      </c>
    </row>
    <row r="1091" spans="4:14" x14ac:dyDescent="0.2">
      <c r="D1091" s="175"/>
      <c r="E1091" s="4" t="s">
        <v>55</v>
      </c>
      <c r="F1091" s="6"/>
      <c r="G1091" s="5">
        <v>43</v>
      </c>
      <c r="H1091" s="7">
        <v>12</v>
      </c>
      <c r="I1091" s="1">
        <v>1</v>
      </c>
      <c r="J1091" s="1">
        <v>2</v>
      </c>
      <c r="K1091" s="1">
        <v>26</v>
      </c>
      <c r="L1091" s="1">
        <v>2</v>
      </c>
      <c r="M1091" s="1">
        <v>0</v>
      </c>
      <c r="N1091" s="8">
        <v>0</v>
      </c>
    </row>
    <row r="1092" spans="4:14" x14ac:dyDescent="0.2">
      <c r="D1092" s="175"/>
      <c r="E1092" s="11"/>
      <c r="F1092" s="10"/>
      <c r="G1092" s="9">
        <v>100</v>
      </c>
      <c r="H1092" s="64">
        <v>27.906976744186</v>
      </c>
      <c r="I1092" s="27">
        <v>2.3255813953489999</v>
      </c>
      <c r="J1092" s="2">
        <v>4.6511627906979998</v>
      </c>
      <c r="K1092" s="2">
        <v>60.465116279070003</v>
      </c>
      <c r="L1092" s="2">
        <v>4.6511627906979998</v>
      </c>
      <c r="M1092" s="18">
        <v>0</v>
      </c>
      <c r="N1092" s="36">
        <v>0</v>
      </c>
    </row>
    <row r="1093" spans="4:14" x14ac:dyDescent="0.2">
      <c r="D1093" s="175"/>
      <c r="E1093" s="4" t="s">
        <v>56</v>
      </c>
      <c r="F1093" s="6"/>
      <c r="G1093" s="5">
        <v>60</v>
      </c>
      <c r="H1093" s="7">
        <v>5</v>
      </c>
      <c r="I1093" s="1">
        <v>7</v>
      </c>
      <c r="J1093" s="1">
        <v>1</v>
      </c>
      <c r="K1093" s="1">
        <v>44</v>
      </c>
      <c r="L1093" s="1">
        <v>0</v>
      </c>
      <c r="M1093" s="1">
        <v>3</v>
      </c>
      <c r="N1093" s="8">
        <v>0</v>
      </c>
    </row>
    <row r="1094" spans="4:14" x14ac:dyDescent="0.2">
      <c r="D1094" s="175"/>
      <c r="E1094" s="11"/>
      <c r="F1094" s="10"/>
      <c r="G1094" s="9">
        <v>100</v>
      </c>
      <c r="H1094" s="99">
        <v>8.333333333333</v>
      </c>
      <c r="I1094" s="2">
        <v>11.666666666667</v>
      </c>
      <c r="J1094" s="2">
        <v>1.666666666667</v>
      </c>
      <c r="K1094" s="35">
        <v>73.333333333333002</v>
      </c>
      <c r="L1094" s="18">
        <v>0</v>
      </c>
      <c r="M1094" s="2">
        <v>5</v>
      </c>
      <c r="N1094" s="36">
        <v>0</v>
      </c>
    </row>
    <row r="1095" spans="4:14" x14ac:dyDescent="0.2">
      <c r="D1095" s="175"/>
      <c r="E1095" s="4" t="s">
        <v>57</v>
      </c>
      <c r="F1095" s="6"/>
      <c r="G1095" s="5">
        <v>286</v>
      </c>
      <c r="H1095" s="7">
        <v>57</v>
      </c>
      <c r="I1095" s="1">
        <v>28</v>
      </c>
      <c r="J1095" s="1">
        <v>10</v>
      </c>
      <c r="K1095" s="1">
        <v>172</v>
      </c>
      <c r="L1095" s="1">
        <v>3</v>
      </c>
      <c r="M1095" s="1">
        <v>13</v>
      </c>
      <c r="N1095" s="8">
        <v>3</v>
      </c>
    </row>
    <row r="1096" spans="4:14" x14ac:dyDescent="0.2">
      <c r="D1096" s="175"/>
      <c r="E1096" s="11"/>
      <c r="F1096" s="10"/>
      <c r="G1096" s="9">
        <v>100</v>
      </c>
      <c r="H1096" s="16">
        <v>19.930069930070001</v>
      </c>
      <c r="I1096" s="2">
        <v>9.7902097902099996</v>
      </c>
      <c r="J1096" s="2">
        <v>3.4965034965030002</v>
      </c>
      <c r="K1096" s="2">
        <v>60.139860139859998</v>
      </c>
      <c r="L1096" s="2">
        <v>1.0489510489510001</v>
      </c>
      <c r="M1096" s="2">
        <v>4.5454545454549997</v>
      </c>
      <c r="N1096" s="13">
        <v>1.0489510489510001</v>
      </c>
    </row>
    <row r="1097" spans="4:14" x14ac:dyDescent="0.2">
      <c r="D1097" s="175"/>
      <c r="E1097" s="4" t="s">
        <v>58</v>
      </c>
      <c r="F1097" s="6"/>
      <c r="G1097" s="5">
        <v>129</v>
      </c>
      <c r="H1097" s="7">
        <v>20</v>
      </c>
      <c r="I1097" s="1">
        <v>14</v>
      </c>
      <c r="J1097" s="1">
        <v>6</v>
      </c>
      <c r="K1097" s="1">
        <v>77</v>
      </c>
      <c r="L1097" s="1">
        <v>1</v>
      </c>
      <c r="M1097" s="1">
        <v>8</v>
      </c>
      <c r="N1097" s="8">
        <v>3</v>
      </c>
    </row>
    <row r="1098" spans="4:14" x14ac:dyDescent="0.2">
      <c r="D1098" s="175"/>
      <c r="E1098" s="11"/>
      <c r="F1098" s="10"/>
      <c r="G1098" s="9">
        <v>100</v>
      </c>
      <c r="H1098" s="16">
        <v>15.503875968992</v>
      </c>
      <c r="I1098" s="2">
        <v>10.852713178295</v>
      </c>
      <c r="J1098" s="2">
        <v>4.6511627906979998</v>
      </c>
      <c r="K1098" s="2">
        <v>59.689922480619998</v>
      </c>
      <c r="L1098" s="2">
        <v>0.77519379845000003</v>
      </c>
      <c r="M1098" s="2">
        <v>6.2015503875969999</v>
      </c>
      <c r="N1098" s="13">
        <v>2.3255813953489999</v>
      </c>
    </row>
    <row r="1099" spans="4:14" x14ac:dyDescent="0.2">
      <c r="D1099" s="175"/>
      <c r="E1099" s="4" t="s">
        <v>59</v>
      </c>
      <c r="F1099" s="6"/>
      <c r="G1099" s="5">
        <v>195</v>
      </c>
      <c r="H1099" s="7">
        <v>33</v>
      </c>
      <c r="I1099" s="1">
        <v>22</v>
      </c>
      <c r="J1099" s="1">
        <v>7</v>
      </c>
      <c r="K1099" s="1">
        <v>122</v>
      </c>
      <c r="L1099" s="1">
        <v>1</v>
      </c>
      <c r="M1099" s="1">
        <v>8</v>
      </c>
      <c r="N1099" s="8">
        <v>2</v>
      </c>
    </row>
    <row r="1100" spans="4:14" x14ac:dyDescent="0.2">
      <c r="D1100" s="175"/>
      <c r="E1100" s="11"/>
      <c r="F1100" s="10"/>
      <c r="G1100" s="9">
        <v>100</v>
      </c>
      <c r="H1100" s="16">
        <v>16.923076923077002</v>
      </c>
      <c r="I1100" s="2">
        <v>11.282051282051</v>
      </c>
      <c r="J1100" s="2">
        <v>3.5897435897440002</v>
      </c>
      <c r="K1100" s="2">
        <v>62.564102564103003</v>
      </c>
      <c r="L1100" s="2">
        <v>0.51282051282100005</v>
      </c>
      <c r="M1100" s="2">
        <v>4.1025641025640001</v>
      </c>
      <c r="N1100" s="13">
        <v>1.025641025641</v>
      </c>
    </row>
    <row r="1101" spans="4:14" x14ac:dyDescent="0.2">
      <c r="D1101" s="175"/>
      <c r="E1101" s="4" t="s">
        <v>60</v>
      </c>
      <c r="F1101" s="6"/>
      <c r="G1101" s="5">
        <v>176</v>
      </c>
      <c r="H1101" s="7">
        <v>28</v>
      </c>
      <c r="I1101" s="1">
        <v>19</v>
      </c>
      <c r="J1101" s="1">
        <v>6</v>
      </c>
      <c r="K1101" s="1">
        <v>114</v>
      </c>
      <c r="L1101" s="1">
        <v>2</v>
      </c>
      <c r="M1101" s="1">
        <v>6</v>
      </c>
      <c r="N1101" s="8">
        <v>1</v>
      </c>
    </row>
    <row r="1102" spans="4:14" x14ac:dyDescent="0.2">
      <c r="D1102" s="175"/>
      <c r="E1102" s="11"/>
      <c r="F1102" s="10"/>
      <c r="G1102" s="9">
        <v>100</v>
      </c>
      <c r="H1102" s="16">
        <v>15.909090909091001</v>
      </c>
      <c r="I1102" s="2">
        <v>10.795454545455</v>
      </c>
      <c r="J1102" s="2">
        <v>3.4090909090910002</v>
      </c>
      <c r="K1102" s="2">
        <v>64.772727272726996</v>
      </c>
      <c r="L1102" s="2">
        <v>1.136363636364</v>
      </c>
      <c r="M1102" s="2">
        <v>3.4090909090910002</v>
      </c>
      <c r="N1102" s="13">
        <v>0.56818181818199998</v>
      </c>
    </row>
    <row r="1103" spans="4:14" x14ac:dyDescent="0.2">
      <c r="D1103" s="175"/>
      <c r="E1103" s="4" t="s">
        <v>61</v>
      </c>
      <c r="F1103" s="6"/>
      <c r="G1103" s="5">
        <v>78</v>
      </c>
      <c r="H1103" s="7">
        <v>19</v>
      </c>
      <c r="I1103" s="1">
        <v>7</v>
      </c>
      <c r="J1103" s="1">
        <v>4</v>
      </c>
      <c r="K1103" s="1">
        <v>45</v>
      </c>
      <c r="L1103" s="1">
        <v>0</v>
      </c>
      <c r="M1103" s="1">
        <v>2</v>
      </c>
      <c r="N1103" s="8">
        <v>1</v>
      </c>
    </row>
    <row r="1104" spans="4:14" x14ac:dyDescent="0.2">
      <c r="D1104" s="175"/>
      <c r="E1104" s="11"/>
      <c r="F1104" s="10"/>
      <c r="G1104" s="9">
        <v>100</v>
      </c>
      <c r="H1104" s="64">
        <v>24.358974358973999</v>
      </c>
      <c r="I1104" s="2">
        <v>8.9743589743589993</v>
      </c>
      <c r="J1104" s="2">
        <v>5.1282051282049999</v>
      </c>
      <c r="K1104" s="2">
        <v>57.692307692307999</v>
      </c>
      <c r="L1104" s="18">
        <v>0</v>
      </c>
      <c r="M1104" s="2">
        <v>2.564102564103</v>
      </c>
      <c r="N1104" s="13">
        <v>1.2820512820509999</v>
      </c>
    </row>
    <row r="1105" spans="4:14" x14ac:dyDescent="0.2">
      <c r="D1105" s="175"/>
      <c r="E1105" s="4" t="s">
        <v>62</v>
      </c>
      <c r="F1105" s="6"/>
      <c r="G1105" s="5">
        <v>113</v>
      </c>
      <c r="H1105" s="7">
        <v>21</v>
      </c>
      <c r="I1105" s="1">
        <v>7</v>
      </c>
      <c r="J1105" s="1">
        <v>6</v>
      </c>
      <c r="K1105" s="1">
        <v>69</v>
      </c>
      <c r="L1105" s="1">
        <v>1</v>
      </c>
      <c r="M1105" s="1">
        <v>6</v>
      </c>
      <c r="N1105" s="8">
        <v>3</v>
      </c>
    </row>
    <row r="1106" spans="4:14" x14ac:dyDescent="0.2">
      <c r="D1106" s="175"/>
      <c r="E1106" s="11"/>
      <c r="F1106" s="10"/>
      <c r="G1106" s="9">
        <v>100</v>
      </c>
      <c r="H1106" s="16">
        <v>18.584070796460001</v>
      </c>
      <c r="I1106" s="2">
        <v>6.194690265487</v>
      </c>
      <c r="J1106" s="2">
        <v>5.3097345132739999</v>
      </c>
      <c r="K1106" s="2">
        <v>61.061946902655002</v>
      </c>
      <c r="L1106" s="2">
        <v>0.88495575221199996</v>
      </c>
      <c r="M1106" s="2">
        <v>5.3097345132739999</v>
      </c>
      <c r="N1106" s="13">
        <v>2.654867256637</v>
      </c>
    </row>
    <row r="1107" spans="4:14" x14ac:dyDescent="0.2">
      <c r="D1107" s="174" t="s">
        <v>63</v>
      </c>
      <c r="E1107" s="20" t="s">
        <v>64</v>
      </c>
      <c r="F1107" s="22"/>
      <c r="G1107" s="21">
        <v>234</v>
      </c>
      <c r="H1107" s="25">
        <v>51</v>
      </c>
      <c r="I1107" s="3">
        <v>22</v>
      </c>
      <c r="J1107" s="3">
        <v>14</v>
      </c>
      <c r="K1107" s="3">
        <v>133</v>
      </c>
      <c r="L1107" s="3">
        <v>5</v>
      </c>
      <c r="M1107" s="3">
        <v>7</v>
      </c>
      <c r="N1107" s="26">
        <v>2</v>
      </c>
    </row>
    <row r="1108" spans="4:14" x14ac:dyDescent="0.2">
      <c r="D1108" s="175"/>
      <c r="E1108" s="11"/>
      <c r="F1108" s="10"/>
      <c r="G1108" s="9">
        <v>100</v>
      </c>
      <c r="H1108" s="16">
        <v>21.794871794872002</v>
      </c>
      <c r="I1108" s="2">
        <v>9.4017094017090006</v>
      </c>
      <c r="J1108" s="2">
        <v>5.9829059829059998</v>
      </c>
      <c r="K1108" s="27">
        <v>56.837606837606998</v>
      </c>
      <c r="L1108" s="2">
        <v>2.1367521367519999</v>
      </c>
      <c r="M1108" s="2">
        <v>2.9914529914529999</v>
      </c>
      <c r="N1108" s="13">
        <v>0.85470085470099999</v>
      </c>
    </row>
    <row r="1109" spans="4:14" x14ac:dyDescent="0.2">
      <c r="D1109" s="175"/>
      <c r="E1109" s="4" t="s">
        <v>65</v>
      </c>
      <c r="F1109" s="6"/>
      <c r="G1109" s="5">
        <v>172</v>
      </c>
      <c r="H1109" s="7">
        <v>33</v>
      </c>
      <c r="I1109" s="1">
        <v>19</v>
      </c>
      <c r="J1109" s="1">
        <v>4</v>
      </c>
      <c r="K1109" s="1">
        <v>107</v>
      </c>
      <c r="L1109" s="1">
        <v>2</v>
      </c>
      <c r="M1109" s="1">
        <v>6</v>
      </c>
      <c r="N1109" s="8">
        <v>1</v>
      </c>
    </row>
    <row r="1110" spans="4:14" x14ac:dyDescent="0.2">
      <c r="D1110" s="175"/>
      <c r="E1110" s="11"/>
      <c r="F1110" s="10"/>
      <c r="G1110" s="9">
        <v>100</v>
      </c>
      <c r="H1110" s="16">
        <v>19.186046511628</v>
      </c>
      <c r="I1110" s="2">
        <v>11.046511627907</v>
      </c>
      <c r="J1110" s="2">
        <v>2.3255813953489999</v>
      </c>
      <c r="K1110" s="2">
        <v>62.209302325581</v>
      </c>
      <c r="L1110" s="2">
        <v>1.1627906976739999</v>
      </c>
      <c r="M1110" s="2">
        <v>3.488372093023</v>
      </c>
      <c r="N1110" s="13">
        <v>0.58139534883699995</v>
      </c>
    </row>
    <row r="1111" spans="4:14" x14ac:dyDescent="0.2">
      <c r="D1111" s="175"/>
      <c r="E1111" s="4" t="s">
        <v>66</v>
      </c>
      <c r="F1111" s="6"/>
      <c r="G1111" s="5">
        <v>165</v>
      </c>
      <c r="H1111" s="7">
        <v>26</v>
      </c>
      <c r="I1111" s="1">
        <v>11</v>
      </c>
      <c r="J1111" s="1">
        <v>8</v>
      </c>
      <c r="K1111" s="1">
        <v>106</v>
      </c>
      <c r="L1111" s="1">
        <v>1</v>
      </c>
      <c r="M1111" s="1">
        <v>8</v>
      </c>
      <c r="N1111" s="8">
        <v>5</v>
      </c>
    </row>
    <row r="1112" spans="4:14" x14ac:dyDescent="0.2">
      <c r="D1112" s="175"/>
      <c r="E1112" s="11"/>
      <c r="F1112" s="10"/>
      <c r="G1112" s="9">
        <v>100</v>
      </c>
      <c r="H1112" s="16">
        <v>15.757575757575999</v>
      </c>
      <c r="I1112" s="2">
        <v>6.666666666667</v>
      </c>
      <c r="J1112" s="2">
        <v>4.8484848484849996</v>
      </c>
      <c r="K1112" s="2">
        <v>64.242424242423994</v>
      </c>
      <c r="L1112" s="2">
        <v>0.60606060606099998</v>
      </c>
      <c r="M1112" s="2">
        <v>4.8484848484849996</v>
      </c>
      <c r="N1112" s="13">
        <v>3.0303030303030001</v>
      </c>
    </row>
    <row r="1113" spans="4:14" x14ac:dyDescent="0.2">
      <c r="D1113" s="175"/>
      <c r="E1113" s="4" t="s">
        <v>67</v>
      </c>
      <c r="F1113" s="6"/>
      <c r="G1113" s="5">
        <v>158</v>
      </c>
      <c r="H1113" s="7">
        <v>35</v>
      </c>
      <c r="I1113" s="1">
        <v>18</v>
      </c>
      <c r="J1113" s="1">
        <v>6</v>
      </c>
      <c r="K1113" s="1">
        <v>93</v>
      </c>
      <c r="L1113" s="1">
        <v>0</v>
      </c>
      <c r="M1113" s="1">
        <v>5</v>
      </c>
      <c r="N1113" s="8">
        <v>1</v>
      </c>
    </row>
    <row r="1114" spans="4:14" x14ac:dyDescent="0.2">
      <c r="D1114" s="175"/>
      <c r="E1114" s="11"/>
      <c r="F1114" s="10"/>
      <c r="G1114" s="9">
        <v>100</v>
      </c>
      <c r="H1114" s="16">
        <v>22.151898734176999</v>
      </c>
      <c r="I1114" s="2">
        <v>11.392405063290999</v>
      </c>
      <c r="J1114" s="2">
        <v>3.7974683544299999</v>
      </c>
      <c r="K1114" s="2">
        <v>58.860759493670997</v>
      </c>
      <c r="L1114" s="18">
        <v>0</v>
      </c>
      <c r="M1114" s="2">
        <v>3.1645569620249998</v>
      </c>
      <c r="N1114" s="13">
        <v>0.63291139240500005</v>
      </c>
    </row>
    <row r="1115" spans="4:14" x14ac:dyDescent="0.2">
      <c r="D1115" s="175"/>
      <c r="E1115" s="4" t="s">
        <v>68</v>
      </c>
      <c r="F1115" s="6"/>
      <c r="G1115" s="5">
        <v>112</v>
      </c>
      <c r="H1115" s="7">
        <v>18</v>
      </c>
      <c r="I1115" s="1">
        <v>11</v>
      </c>
      <c r="J1115" s="1">
        <v>5</v>
      </c>
      <c r="K1115" s="1">
        <v>72</v>
      </c>
      <c r="L1115" s="1">
        <v>2</v>
      </c>
      <c r="M1115" s="1">
        <v>4</v>
      </c>
      <c r="N1115" s="8">
        <v>0</v>
      </c>
    </row>
    <row r="1116" spans="4:14" x14ac:dyDescent="0.2">
      <c r="D1116" s="175"/>
      <c r="E1116" s="11"/>
      <c r="F1116" s="10"/>
      <c r="G1116" s="9">
        <v>100</v>
      </c>
      <c r="H1116" s="16">
        <v>16.071428571428999</v>
      </c>
      <c r="I1116" s="2">
        <v>9.8214285714289993</v>
      </c>
      <c r="J1116" s="2">
        <v>4.4642857142860004</v>
      </c>
      <c r="K1116" s="2">
        <v>64.285714285713993</v>
      </c>
      <c r="L1116" s="2">
        <v>1.785714285714</v>
      </c>
      <c r="M1116" s="2">
        <v>3.5714285714290002</v>
      </c>
      <c r="N1116" s="36">
        <v>0</v>
      </c>
    </row>
    <row r="1117" spans="4:14" x14ac:dyDescent="0.2">
      <c r="D1117" s="175"/>
      <c r="E1117" s="4" t="s">
        <v>69</v>
      </c>
      <c r="F1117" s="6"/>
      <c r="G1117" s="5">
        <v>92</v>
      </c>
      <c r="H1117" s="7">
        <v>17</v>
      </c>
      <c r="I1117" s="1">
        <v>11</v>
      </c>
      <c r="J1117" s="1">
        <v>3</v>
      </c>
      <c r="K1117" s="1">
        <v>56</v>
      </c>
      <c r="L1117" s="1">
        <v>0</v>
      </c>
      <c r="M1117" s="1">
        <v>5</v>
      </c>
      <c r="N1117" s="8">
        <v>0</v>
      </c>
    </row>
    <row r="1118" spans="4:14" x14ac:dyDescent="0.2">
      <c r="D1118" s="175"/>
      <c r="E1118" s="11"/>
      <c r="F1118" s="10"/>
      <c r="G1118" s="9">
        <v>100</v>
      </c>
      <c r="H1118" s="16">
        <v>18.478260869564998</v>
      </c>
      <c r="I1118" s="2">
        <v>11.95652173913</v>
      </c>
      <c r="J1118" s="2">
        <v>3.2608695652169999</v>
      </c>
      <c r="K1118" s="2">
        <v>60.869565217390999</v>
      </c>
      <c r="L1118" s="18">
        <v>0</v>
      </c>
      <c r="M1118" s="2">
        <v>5.4347826086959996</v>
      </c>
      <c r="N1118" s="36">
        <v>0</v>
      </c>
    </row>
    <row r="1119" spans="4:14" x14ac:dyDescent="0.2">
      <c r="D1119" s="175"/>
      <c r="E1119" s="4" t="s">
        <v>70</v>
      </c>
      <c r="F1119" s="6"/>
      <c r="G1119" s="5">
        <v>131</v>
      </c>
      <c r="H1119" s="7">
        <v>18</v>
      </c>
      <c r="I1119" s="1">
        <v>12</v>
      </c>
      <c r="J1119" s="1">
        <v>5</v>
      </c>
      <c r="K1119" s="1">
        <v>92</v>
      </c>
      <c r="L1119" s="1">
        <v>0</v>
      </c>
      <c r="M1119" s="1">
        <v>3</v>
      </c>
      <c r="N1119" s="8">
        <v>1</v>
      </c>
    </row>
    <row r="1120" spans="4:14" x14ac:dyDescent="0.2">
      <c r="D1120" s="175"/>
      <c r="E1120" s="11"/>
      <c r="F1120" s="10"/>
      <c r="G1120" s="9">
        <v>100</v>
      </c>
      <c r="H1120" s="16">
        <v>13.740458015267</v>
      </c>
      <c r="I1120" s="2">
        <v>9.1603053435110002</v>
      </c>
      <c r="J1120" s="2">
        <v>3.8167938931299998</v>
      </c>
      <c r="K1120" s="23">
        <v>70.229007633587997</v>
      </c>
      <c r="L1120" s="18">
        <v>0</v>
      </c>
      <c r="M1120" s="2">
        <v>2.2900763358780001</v>
      </c>
      <c r="N1120" s="13">
        <v>0.76335877862599999</v>
      </c>
    </row>
    <row r="1121" spans="2:14" x14ac:dyDescent="0.2">
      <c r="D1121" s="175"/>
      <c r="E1121" s="4" t="s">
        <v>71</v>
      </c>
      <c r="F1121" s="6"/>
      <c r="G1121" s="5">
        <v>71</v>
      </c>
      <c r="H1121" s="7">
        <v>12</v>
      </c>
      <c r="I1121" s="1">
        <v>7</v>
      </c>
      <c r="J1121" s="1">
        <v>2</v>
      </c>
      <c r="K1121" s="1">
        <v>47</v>
      </c>
      <c r="L1121" s="1">
        <v>0</v>
      </c>
      <c r="M1121" s="1">
        <v>3</v>
      </c>
      <c r="N1121" s="8">
        <v>0</v>
      </c>
    </row>
    <row r="1122" spans="2:14" x14ac:dyDescent="0.2">
      <c r="D1122" s="175"/>
      <c r="E1122" s="11"/>
      <c r="F1122" s="10"/>
      <c r="G1122" s="9">
        <v>100</v>
      </c>
      <c r="H1122" s="16">
        <v>16.901408450704</v>
      </c>
      <c r="I1122" s="2">
        <v>9.8591549295770005</v>
      </c>
      <c r="J1122" s="2">
        <v>2.8169014084509998</v>
      </c>
      <c r="K1122" s="2">
        <v>66.197183098592006</v>
      </c>
      <c r="L1122" s="18">
        <v>0</v>
      </c>
      <c r="M1122" s="2">
        <v>4.2253521126760001</v>
      </c>
      <c r="N1122" s="36">
        <v>0</v>
      </c>
    </row>
    <row r="1123" spans="2:14" x14ac:dyDescent="0.2">
      <c r="D1123" s="175"/>
      <c r="E1123" s="4" t="s">
        <v>72</v>
      </c>
      <c r="F1123" s="6"/>
      <c r="G1123" s="5">
        <v>70</v>
      </c>
      <c r="H1123" s="7">
        <v>14</v>
      </c>
      <c r="I1123" s="1">
        <v>3</v>
      </c>
      <c r="J1123" s="1">
        <v>1</v>
      </c>
      <c r="K1123" s="1">
        <v>45</v>
      </c>
      <c r="L1123" s="1">
        <v>0</v>
      </c>
      <c r="M1123" s="1">
        <v>6</v>
      </c>
      <c r="N1123" s="8">
        <v>1</v>
      </c>
    </row>
    <row r="1124" spans="2:14" x14ac:dyDescent="0.2">
      <c r="D1124" s="176"/>
      <c r="E1124" s="57"/>
      <c r="F1124" s="54"/>
      <c r="G1124" s="67">
        <v>100</v>
      </c>
      <c r="H1124" s="82">
        <v>20</v>
      </c>
      <c r="I1124" s="96">
        <v>4.2857142857139996</v>
      </c>
      <c r="J1124" s="48">
        <v>1.4285714285710001</v>
      </c>
      <c r="K1124" s="48">
        <v>64.285714285713993</v>
      </c>
      <c r="L1124" s="81">
        <v>0</v>
      </c>
      <c r="M1124" s="48">
        <v>8.5714285714289993</v>
      </c>
      <c r="N1124" s="84">
        <v>1.4285714285710001</v>
      </c>
    </row>
    <row r="1126" spans="2:14" x14ac:dyDescent="0.2">
      <c r="B1126" s="43" t="str">
        <f xml:space="preserve"> HYPERLINK("#'目次'!B30", "[24]")</f>
        <v>[24]</v>
      </c>
      <c r="C1126" s="31" t="s">
        <v>117</v>
      </c>
    </row>
    <row r="1129" spans="2:14" x14ac:dyDescent="0.2">
      <c r="C1129" s="31" t="s">
        <v>75</v>
      </c>
    </row>
    <row r="1130" spans="2:14" x14ac:dyDescent="0.2">
      <c r="D1130" s="177"/>
      <c r="E1130" s="178"/>
      <c r="F1130" s="178"/>
      <c r="G1130" s="40" t="s">
        <v>14</v>
      </c>
      <c r="H1130" s="42" t="s">
        <v>109</v>
      </c>
      <c r="I1130" s="15" t="s">
        <v>110</v>
      </c>
      <c r="J1130" s="15" t="s">
        <v>111</v>
      </c>
      <c r="K1130" s="15" t="s">
        <v>112</v>
      </c>
      <c r="L1130" s="15" t="s">
        <v>113</v>
      </c>
      <c r="M1130" s="15" t="s">
        <v>114</v>
      </c>
      <c r="N1130" s="44" t="s">
        <v>17</v>
      </c>
    </row>
    <row r="1131" spans="2:14" x14ac:dyDescent="0.2">
      <c r="D1131" s="179"/>
      <c r="E1131" s="180"/>
      <c r="F1131" s="180"/>
      <c r="G1131" s="39"/>
      <c r="H1131" s="41"/>
      <c r="I1131" s="14"/>
      <c r="J1131" s="14"/>
      <c r="K1131" s="14"/>
      <c r="L1131" s="14"/>
      <c r="M1131" s="14"/>
      <c r="N1131" s="38"/>
    </row>
    <row r="1132" spans="2:14" x14ac:dyDescent="0.2">
      <c r="D1132" s="70"/>
      <c r="E1132" s="72" t="s">
        <v>14</v>
      </c>
      <c r="F1132" s="69"/>
      <c r="G1132" s="37">
        <v>1222</v>
      </c>
      <c r="H1132" s="17">
        <v>226</v>
      </c>
      <c r="I1132" s="17">
        <v>115</v>
      </c>
      <c r="J1132" s="17">
        <v>49</v>
      </c>
      <c r="K1132" s="17">
        <v>760</v>
      </c>
      <c r="L1132" s="17">
        <v>10</v>
      </c>
      <c r="M1132" s="17">
        <v>48</v>
      </c>
      <c r="N1132" s="55">
        <v>14</v>
      </c>
    </row>
    <row r="1133" spans="2:14" x14ac:dyDescent="0.2">
      <c r="D1133" s="57"/>
      <c r="E1133" s="54"/>
      <c r="F1133" s="71"/>
      <c r="G1133" s="9">
        <v>100</v>
      </c>
      <c r="H1133" s="2">
        <v>18.494271685760999</v>
      </c>
      <c r="I1133" s="2">
        <v>9.4108019639930003</v>
      </c>
      <c r="J1133" s="2">
        <v>4.0098199672670001</v>
      </c>
      <c r="K1133" s="2">
        <v>62.193126022912999</v>
      </c>
      <c r="L1133" s="2">
        <v>0.81833060556500004</v>
      </c>
      <c r="M1133" s="2">
        <v>3.9279869067100002</v>
      </c>
      <c r="N1133" s="13">
        <v>1.145662847791</v>
      </c>
    </row>
    <row r="1134" spans="2:14" x14ac:dyDescent="0.2">
      <c r="D1134" s="174" t="s">
        <v>36</v>
      </c>
      <c r="E1134" s="20" t="s">
        <v>76</v>
      </c>
      <c r="F1134" s="22"/>
      <c r="G1134" s="21">
        <v>629</v>
      </c>
      <c r="H1134" s="25">
        <v>115</v>
      </c>
      <c r="I1134" s="3">
        <v>62</v>
      </c>
      <c r="J1134" s="3">
        <v>26</v>
      </c>
      <c r="K1134" s="3">
        <v>391</v>
      </c>
      <c r="L1134" s="3">
        <v>6</v>
      </c>
      <c r="M1134" s="3">
        <v>21</v>
      </c>
      <c r="N1134" s="26">
        <v>8</v>
      </c>
    </row>
    <row r="1135" spans="2:14" x14ac:dyDescent="0.2">
      <c r="D1135" s="175"/>
      <c r="E1135" s="11"/>
      <c r="F1135" s="10"/>
      <c r="G1135" s="9">
        <v>100</v>
      </c>
      <c r="H1135" s="16">
        <v>18.282988871223999</v>
      </c>
      <c r="I1135" s="2">
        <v>9.8569157392690006</v>
      </c>
      <c r="J1135" s="2">
        <v>4.1335453100160002</v>
      </c>
      <c r="K1135" s="2">
        <v>62.162162162161998</v>
      </c>
      <c r="L1135" s="2">
        <v>0.95389507154200004</v>
      </c>
      <c r="M1135" s="2">
        <v>3.3386327503970001</v>
      </c>
      <c r="N1135" s="13">
        <v>1.2718600953899999</v>
      </c>
    </row>
    <row r="1136" spans="2:14" x14ac:dyDescent="0.2">
      <c r="D1136" s="175"/>
      <c r="E1136" s="4" t="s">
        <v>39</v>
      </c>
      <c r="F1136" s="6"/>
      <c r="G1136" s="5">
        <v>37</v>
      </c>
      <c r="H1136" s="7">
        <v>8</v>
      </c>
      <c r="I1136" s="1">
        <v>3</v>
      </c>
      <c r="J1136" s="1">
        <v>4</v>
      </c>
      <c r="K1136" s="1">
        <v>21</v>
      </c>
      <c r="L1136" s="1">
        <v>0</v>
      </c>
      <c r="M1136" s="1">
        <v>1</v>
      </c>
      <c r="N1136" s="8">
        <v>0</v>
      </c>
    </row>
    <row r="1137" spans="4:14" x14ac:dyDescent="0.2">
      <c r="D1137" s="175"/>
      <c r="E1137" s="11"/>
      <c r="F1137" s="10"/>
      <c r="G1137" s="9">
        <v>100</v>
      </c>
      <c r="H1137" s="16">
        <v>21.621621621622001</v>
      </c>
      <c r="I1137" s="2">
        <v>8.1081081081080004</v>
      </c>
      <c r="J1137" s="23">
        <v>10.810810810811001</v>
      </c>
      <c r="K1137" s="27">
        <v>56.756756756756999</v>
      </c>
      <c r="L1137" s="18">
        <v>0</v>
      </c>
      <c r="M1137" s="2">
        <v>2.7027027027030002</v>
      </c>
      <c r="N1137" s="36">
        <v>0</v>
      </c>
    </row>
    <row r="1138" spans="4:14" x14ac:dyDescent="0.2">
      <c r="D1138" s="175"/>
      <c r="E1138" s="4" t="s">
        <v>40</v>
      </c>
      <c r="F1138" s="6"/>
      <c r="G1138" s="5">
        <v>73</v>
      </c>
      <c r="H1138" s="7">
        <v>14</v>
      </c>
      <c r="I1138" s="1">
        <v>11</v>
      </c>
      <c r="J1138" s="1">
        <v>3</v>
      </c>
      <c r="K1138" s="1">
        <v>41</v>
      </c>
      <c r="L1138" s="1">
        <v>0</v>
      </c>
      <c r="M1138" s="1">
        <v>3</v>
      </c>
      <c r="N1138" s="8">
        <v>1</v>
      </c>
    </row>
    <row r="1139" spans="4:14" x14ac:dyDescent="0.2">
      <c r="D1139" s="175"/>
      <c r="E1139" s="11"/>
      <c r="F1139" s="10"/>
      <c r="G1139" s="9">
        <v>100</v>
      </c>
      <c r="H1139" s="16">
        <v>19.178082191781002</v>
      </c>
      <c r="I1139" s="23">
        <v>15.068493150685001</v>
      </c>
      <c r="J1139" s="2">
        <v>4.1095890410960001</v>
      </c>
      <c r="K1139" s="27">
        <v>56.164383561644001</v>
      </c>
      <c r="L1139" s="18">
        <v>0</v>
      </c>
      <c r="M1139" s="2">
        <v>4.1095890410960001</v>
      </c>
      <c r="N1139" s="13">
        <v>1.369863013699</v>
      </c>
    </row>
    <row r="1140" spans="4:14" x14ac:dyDescent="0.2">
      <c r="D1140" s="175"/>
      <c r="E1140" s="4" t="s">
        <v>41</v>
      </c>
      <c r="F1140" s="6"/>
      <c r="G1140" s="5">
        <v>108</v>
      </c>
      <c r="H1140" s="7">
        <v>17</v>
      </c>
      <c r="I1140" s="1">
        <v>11</v>
      </c>
      <c r="J1140" s="1">
        <v>7</v>
      </c>
      <c r="K1140" s="1">
        <v>69</v>
      </c>
      <c r="L1140" s="1">
        <v>0</v>
      </c>
      <c r="M1140" s="1">
        <v>2</v>
      </c>
      <c r="N1140" s="8">
        <v>2</v>
      </c>
    </row>
    <row r="1141" spans="4:14" x14ac:dyDescent="0.2">
      <c r="D1141" s="175"/>
      <c r="E1141" s="11"/>
      <c r="F1141" s="10"/>
      <c r="G1141" s="9">
        <v>100</v>
      </c>
      <c r="H1141" s="16">
        <v>15.740740740741</v>
      </c>
      <c r="I1141" s="2">
        <v>10.185185185185</v>
      </c>
      <c r="J1141" s="2">
        <v>6.4814814814809996</v>
      </c>
      <c r="K1141" s="2">
        <v>63.888888888888999</v>
      </c>
      <c r="L1141" s="18">
        <v>0</v>
      </c>
      <c r="M1141" s="2">
        <v>1.851851851852</v>
      </c>
      <c r="N1141" s="13">
        <v>1.851851851852</v>
      </c>
    </row>
    <row r="1142" spans="4:14" x14ac:dyDescent="0.2">
      <c r="D1142" s="175"/>
      <c r="E1142" s="4" t="s">
        <v>42</v>
      </c>
      <c r="F1142" s="6"/>
      <c r="G1142" s="5">
        <v>113</v>
      </c>
      <c r="H1142" s="7">
        <v>26</v>
      </c>
      <c r="I1142" s="1">
        <v>10</v>
      </c>
      <c r="J1142" s="1">
        <v>5</v>
      </c>
      <c r="K1142" s="1">
        <v>67</v>
      </c>
      <c r="L1142" s="1">
        <v>1</v>
      </c>
      <c r="M1142" s="1">
        <v>3</v>
      </c>
      <c r="N1142" s="8">
        <v>1</v>
      </c>
    </row>
    <row r="1143" spans="4:14" x14ac:dyDescent="0.2">
      <c r="D1143" s="175"/>
      <c r="E1143" s="11"/>
      <c r="F1143" s="10"/>
      <c r="G1143" s="9">
        <v>100</v>
      </c>
      <c r="H1143" s="16">
        <v>23.008849557522002</v>
      </c>
      <c r="I1143" s="2">
        <v>8.8495575221239999</v>
      </c>
      <c r="J1143" s="2">
        <v>4.424778761062</v>
      </c>
      <c r="K1143" s="2">
        <v>59.292035398229999</v>
      </c>
      <c r="L1143" s="2">
        <v>0.88495575221199996</v>
      </c>
      <c r="M1143" s="2">
        <v>2.654867256637</v>
      </c>
      <c r="N1143" s="13">
        <v>0.88495575221199996</v>
      </c>
    </row>
    <row r="1144" spans="4:14" x14ac:dyDescent="0.2">
      <c r="D1144" s="175"/>
      <c r="E1144" s="4" t="s">
        <v>43</v>
      </c>
      <c r="F1144" s="6"/>
      <c r="G1144" s="5">
        <v>101</v>
      </c>
      <c r="H1144" s="7">
        <v>14</v>
      </c>
      <c r="I1144" s="1">
        <v>11</v>
      </c>
      <c r="J1144" s="1">
        <v>3</v>
      </c>
      <c r="K1144" s="1">
        <v>66</v>
      </c>
      <c r="L1144" s="1">
        <v>1</v>
      </c>
      <c r="M1144" s="1">
        <v>6</v>
      </c>
      <c r="N1144" s="8">
        <v>0</v>
      </c>
    </row>
    <row r="1145" spans="4:14" x14ac:dyDescent="0.2">
      <c r="D1145" s="175"/>
      <c r="E1145" s="11"/>
      <c r="F1145" s="10"/>
      <c r="G1145" s="9">
        <v>100</v>
      </c>
      <c r="H1145" s="16">
        <v>13.861386138614</v>
      </c>
      <c r="I1145" s="2">
        <v>10.891089108911</v>
      </c>
      <c r="J1145" s="2">
        <v>2.970297029703</v>
      </c>
      <c r="K1145" s="2">
        <v>65.346534653465</v>
      </c>
      <c r="L1145" s="2">
        <v>0.99009900990099997</v>
      </c>
      <c r="M1145" s="2">
        <v>5.940594059406</v>
      </c>
      <c r="N1145" s="36">
        <v>0</v>
      </c>
    </row>
    <row r="1146" spans="4:14" x14ac:dyDescent="0.2">
      <c r="D1146" s="175"/>
      <c r="E1146" s="4" t="s">
        <v>44</v>
      </c>
      <c r="F1146" s="6"/>
      <c r="G1146" s="5">
        <v>114</v>
      </c>
      <c r="H1146" s="7">
        <v>21</v>
      </c>
      <c r="I1146" s="1">
        <v>10</v>
      </c>
      <c r="J1146" s="1">
        <v>2</v>
      </c>
      <c r="K1146" s="1">
        <v>72</v>
      </c>
      <c r="L1146" s="1">
        <v>3</v>
      </c>
      <c r="M1146" s="1">
        <v>3</v>
      </c>
      <c r="N1146" s="8">
        <v>3</v>
      </c>
    </row>
    <row r="1147" spans="4:14" x14ac:dyDescent="0.2">
      <c r="D1147" s="175"/>
      <c r="E1147" s="11"/>
      <c r="F1147" s="10"/>
      <c r="G1147" s="9">
        <v>100</v>
      </c>
      <c r="H1147" s="16">
        <v>18.421052631578998</v>
      </c>
      <c r="I1147" s="2">
        <v>8.7719298245609991</v>
      </c>
      <c r="J1147" s="2">
        <v>1.7543859649119999</v>
      </c>
      <c r="K1147" s="2">
        <v>63.157894736842003</v>
      </c>
      <c r="L1147" s="2">
        <v>2.6315789473679998</v>
      </c>
      <c r="M1147" s="2">
        <v>2.6315789473679998</v>
      </c>
      <c r="N1147" s="13">
        <v>2.6315789473679998</v>
      </c>
    </row>
    <row r="1148" spans="4:14" x14ac:dyDescent="0.2">
      <c r="D1148" s="175"/>
      <c r="E1148" s="4" t="s">
        <v>45</v>
      </c>
      <c r="F1148" s="6"/>
      <c r="G1148" s="5">
        <v>83</v>
      </c>
      <c r="H1148" s="7">
        <v>15</v>
      </c>
      <c r="I1148" s="1">
        <v>6</v>
      </c>
      <c r="J1148" s="1">
        <v>2</v>
      </c>
      <c r="K1148" s="1">
        <v>55</v>
      </c>
      <c r="L1148" s="1">
        <v>1</v>
      </c>
      <c r="M1148" s="1">
        <v>3</v>
      </c>
      <c r="N1148" s="8">
        <v>1</v>
      </c>
    </row>
    <row r="1149" spans="4:14" x14ac:dyDescent="0.2">
      <c r="D1149" s="175"/>
      <c r="E1149" s="11"/>
      <c r="F1149" s="10"/>
      <c r="G1149" s="9">
        <v>100</v>
      </c>
      <c r="H1149" s="16">
        <v>18.072289156627001</v>
      </c>
      <c r="I1149" s="2">
        <v>7.2289156626509996</v>
      </c>
      <c r="J1149" s="2">
        <v>2.409638554217</v>
      </c>
      <c r="K1149" s="2">
        <v>66.265060240964004</v>
      </c>
      <c r="L1149" s="2">
        <v>1.204819277108</v>
      </c>
      <c r="M1149" s="2">
        <v>3.6144578313250002</v>
      </c>
      <c r="N1149" s="13">
        <v>1.204819277108</v>
      </c>
    </row>
    <row r="1150" spans="4:14" x14ac:dyDescent="0.2">
      <c r="D1150" s="174" t="s">
        <v>37</v>
      </c>
      <c r="E1150" s="20" t="s">
        <v>77</v>
      </c>
      <c r="F1150" s="22"/>
      <c r="G1150" s="21">
        <v>593</v>
      </c>
      <c r="H1150" s="25">
        <v>111</v>
      </c>
      <c r="I1150" s="3">
        <v>53</v>
      </c>
      <c r="J1150" s="3">
        <v>23</v>
      </c>
      <c r="K1150" s="3">
        <v>369</v>
      </c>
      <c r="L1150" s="3">
        <v>4</v>
      </c>
      <c r="M1150" s="3">
        <v>27</v>
      </c>
      <c r="N1150" s="26">
        <v>6</v>
      </c>
    </row>
    <row r="1151" spans="4:14" x14ac:dyDescent="0.2">
      <c r="D1151" s="175"/>
      <c r="E1151" s="11"/>
      <c r="F1151" s="10"/>
      <c r="G1151" s="9">
        <v>100</v>
      </c>
      <c r="H1151" s="16">
        <v>18.718381112985</v>
      </c>
      <c r="I1151" s="2">
        <v>8.9376053962899995</v>
      </c>
      <c r="J1151" s="2">
        <v>3.8785834738620002</v>
      </c>
      <c r="K1151" s="2">
        <v>62.225969645867998</v>
      </c>
      <c r="L1151" s="2">
        <v>0.67453625632400005</v>
      </c>
      <c r="M1151" s="2">
        <v>4.5531197301850002</v>
      </c>
      <c r="N1151" s="13">
        <v>1.0118043844860001</v>
      </c>
    </row>
    <row r="1152" spans="4:14" x14ac:dyDescent="0.2">
      <c r="D1152" s="175"/>
      <c r="E1152" s="4" t="s">
        <v>39</v>
      </c>
      <c r="F1152" s="6"/>
      <c r="G1152" s="5">
        <v>27</v>
      </c>
      <c r="H1152" s="7">
        <v>7</v>
      </c>
      <c r="I1152" s="1">
        <v>2</v>
      </c>
      <c r="J1152" s="1">
        <v>0</v>
      </c>
      <c r="K1152" s="1">
        <v>16</v>
      </c>
      <c r="L1152" s="1">
        <v>0</v>
      </c>
      <c r="M1152" s="1">
        <v>2</v>
      </c>
      <c r="N1152" s="8">
        <v>0</v>
      </c>
    </row>
    <row r="1153" spans="2:14" x14ac:dyDescent="0.2">
      <c r="D1153" s="175"/>
      <c r="E1153" s="11"/>
      <c r="F1153" s="10"/>
      <c r="G1153" s="9">
        <v>100</v>
      </c>
      <c r="H1153" s="64">
        <v>25.925925925925998</v>
      </c>
      <c r="I1153" s="2">
        <v>7.4074074074069998</v>
      </c>
      <c r="J1153" s="18">
        <v>0</v>
      </c>
      <c r="K1153" s="2">
        <v>59.259259259258997</v>
      </c>
      <c r="L1153" s="18">
        <v>0</v>
      </c>
      <c r="M1153" s="2">
        <v>7.4074074074069998</v>
      </c>
      <c r="N1153" s="36">
        <v>0</v>
      </c>
    </row>
    <row r="1154" spans="2:14" x14ac:dyDescent="0.2">
      <c r="D1154" s="175"/>
      <c r="E1154" s="4" t="s">
        <v>40</v>
      </c>
      <c r="F1154" s="6"/>
      <c r="G1154" s="5">
        <v>74</v>
      </c>
      <c r="H1154" s="7">
        <v>12</v>
      </c>
      <c r="I1154" s="1">
        <v>6</v>
      </c>
      <c r="J1154" s="1">
        <v>3</v>
      </c>
      <c r="K1154" s="1">
        <v>51</v>
      </c>
      <c r="L1154" s="1">
        <v>0</v>
      </c>
      <c r="M1154" s="1">
        <v>1</v>
      </c>
      <c r="N1154" s="8">
        <v>1</v>
      </c>
    </row>
    <row r="1155" spans="2:14" x14ac:dyDescent="0.2">
      <c r="D1155" s="175"/>
      <c r="E1155" s="11"/>
      <c r="F1155" s="10"/>
      <c r="G1155" s="9">
        <v>100</v>
      </c>
      <c r="H1155" s="16">
        <v>16.216216216216001</v>
      </c>
      <c r="I1155" s="2">
        <v>8.1081081081080004</v>
      </c>
      <c r="J1155" s="2">
        <v>4.0540540540540002</v>
      </c>
      <c r="K1155" s="23">
        <v>68.918918918919005</v>
      </c>
      <c r="L1155" s="18">
        <v>0</v>
      </c>
      <c r="M1155" s="2">
        <v>1.351351351351</v>
      </c>
      <c r="N1155" s="13">
        <v>1.351351351351</v>
      </c>
    </row>
    <row r="1156" spans="2:14" x14ac:dyDescent="0.2">
      <c r="D1156" s="175"/>
      <c r="E1156" s="4" t="s">
        <v>41</v>
      </c>
      <c r="F1156" s="6"/>
      <c r="G1156" s="5">
        <v>96</v>
      </c>
      <c r="H1156" s="7">
        <v>15</v>
      </c>
      <c r="I1156" s="1">
        <v>12</v>
      </c>
      <c r="J1156" s="1">
        <v>6</v>
      </c>
      <c r="K1156" s="1">
        <v>59</v>
      </c>
      <c r="L1156" s="1">
        <v>0</v>
      </c>
      <c r="M1156" s="1">
        <v>4</v>
      </c>
      <c r="N1156" s="8">
        <v>0</v>
      </c>
    </row>
    <row r="1157" spans="2:14" x14ac:dyDescent="0.2">
      <c r="D1157" s="175"/>
      <c r="E1157" s="11"/>
      <c r="F1157" s="10"/>
      <c r="G1157" s="9">
        <v>100</v>
      </c>
      <c r="H1157" s="16">
        <v>15.625</v>
      </c>
      <c r="I1157" s="2">
        <v>12.5</v>
      </c>
      <c r="J1157" s="2">
        <v>6.25</v>
      </c>
      <c r="K1157" s="2">
        <v>61.458333333333002</v>
      </c>
      <c r="L1157" s="18">
        <v>0</v>
      </c>
      <c r="M1157" s="2">
        <v>4.166666666667</v>
      </c>
      <c r="N1157" s="36">
        <v>0</v>
      </c>
    </row>
    <row r="1158" spans="2:14" x14ac:dyDescent="0.2">
      <c r="D1158" s="175"/>
      <c r="E1158" s="4" t="s">
        <v>42</v>
      </c>
      <c r="F1158" s="6"/>
      <c r="G1158" s="5">
        <v>97</v>
      </c>
      <c r="H1158" s="7">
        <v>17</v>
      </c>
      <c r="I1158" s="1">
        <v>8</v>
      </c>
      <c r="J1158" s="1">
        <v>4</v>
      </c>
      <c r="K1158" s="1">
        <v>65</v>
      </c>
      <c r="L1158" s="1">
        <v>1</v>
      </c>
      <c r="M1158" s="1">
        <v>1</v>
      </c>
      <c r="N1158" s="8">
        <v>1</v>
      </c>
    </row>
    <row r="1159" spans="2:14" x14ac:dyDescent="0.2">
      <c r="D1159" s="175"/>
      <c r="E1159" s="11"/>
      <c r="F1159" s="10"/>
      <c r="G1159" s="9">
        <v>100</v>
      </c>
      <c r="H1159" s="16">
        <v>17.525773195875999</v>
      </c>
      <c r="I1159" s="2">
        <v>8.2474226804120008</v>
      </c>
      <c r="J1159" s="2">
        <v>4.1237113402060004</v>
      </c>
      <c r="K1159" s="2">
        <v>67.010309278351002</v>
      </c>
      <c r="L1159" s="2">
        <v>1.0309278350519999</v>
      </c>
      <c r="M1159" s="2">
        <v>1.0309278350519999</v>
      </c>
      <c r="N1159" s="13">
        <v>1.0309278350519999</v>
      </c>
    </row>
    <row r="1160" spans="2:14" x14ac:dyDescent="0.2">
      <c r="D1160" s="175"/>
      <c r="E1160" s="4" t="s">
        <v>43</v>
      </c>
      <c r="F1160" s="6"/>
      <c r="G1160" s="5">
        <v>103</v>
      </c>
      <c r="H1160" s="7">
        <v>21</v>
      </c>
      <c r="I1160" s="1">
        <v>7</v>
      </c>
      <c r="J1160" s="1">
        <v>1</v>
      </c>
      <c r="K1160" s="1">
        <v>59</v>
      </c>
      <c r="L1160" s="1">
        <v>0</v>
      </c>
      <c r="M1160" s="1">
        <v>13</v>
      </c>
      <c r="N1160" s="8">
        <v>2</v>
      </c>
    </row>
    <row r="1161" spans="2:14" x14ac:dyDescent="0.2">
      <c r="D1161" s="175"/>
      <c r="E1161" s="11"/>
      <c r="F1161" s="10"/>
      <c r="G1161" s="9">
        <v>100</v>
      </c>
      <c r="H1161" s="16">
        <v>20.388349514563</v>
      </c>
      <c r="I1161" s="2">
        <v>6.796116504854</v>
      </c>
      <c r="J1161" s="2">
        <v>0.97087378640800004</v>
      </c>
      <c r="K1161" s="2">
        <v>57.281553398058001</v>
      </c>
      <c r="L1161" s="18">
        <v>0</v>
      </c>
      <c r="M1161" s="23">
        <v>12.621359223301001</v>
      </c>
      <c r="N1161" s="13">
        <v>1.9417475728160001</v>
      </c>
    </row>
    <row r="1162" spans="2:14" x14ac:dyDescent="0.2">
      <c r="D1162" s="175"/>
      <c r="E1162" s="4" t="s">
        <v>44</v>
      </c>
      <c r="F1162" s="6"/>
      <c r="G1162" s="5">
        <v>109</v>
      </c>
      <c r="H1162" s="7">
        <v>25</v>
      </c>
      <c r="I1162" s="1">
        <v>11</v>
      </c>
      <c r="J1162" s="1">
        <v>4</v>
      </c>
      <c r="K1162" s="1">
        <v>63</v>
      </c>
      <c r="L1162" s="1">
        <v>2</v>
      </c>
      <c r="M1162" s="1">
        <v>4</v>
      </c>
      <c r="N1162" s="8">
        <v>0</v>
      </c>
    </row>
    <row r="1163" spans="2:14" x14ac:dyDescent="0.2">
      <c r="D1163" s="175"/>
      <c r="E1163" s="11"/>
      <c r="F1163" s="10"/>
      <c r="G1163" s="9">
        <v>100</v>
      </c>
      <c r="H1163" s="16">
        <v>22.935779816514</v>
      </c>
      <c r="I1163" s="2">
        <v>10.091743119266001</v>
      </c>
      <c r="J1163" s="2">
        <v>3.669724770642</v>
      </c>
      <c r="K1163" s="2">
        <v>57.798165137615001</v>
      </c>
      <c r="L1163" s="2">
        <v>1.834862385321</v>
      </c>
      <c r="M1163" s="2">
        <v>3.669724770642</v>
      </c>
      <c r="N1163" s="36">
        <v>0</v>
      </c>
    </row>
    <row r="1164" spans="2:14" x14ac:dyDescent="0.2">
      <c r="D1164" s="175"/>
      <c r="E1164" s="4" t="s">
        <v>45</v>
      </c>
      <c r="F1164" s="6"/>
      <c r="G1164" s="5">
        <v>87</v>
      </c>
      <c r="H1164" s="7">
        <v>14</v>
      </c>
      <c r="I1164" s="1">
        <v>7</v>
      </c>
      <c r="J1164" s="1">
        <v>5</v>
      </c>
      <c r="K1164" s="1">
        <v>56</v>
      </c>
      <c r="L1164" s="1">
        <v>1</v>
      </c>
      <c r="M1164" s="1">
        <v>2</v>
      </c>
      <c r="N1164" s="8">
        <v>2</v>
      </c>
    </row>
    <row r="1165" spans="2:14" x14ac:dyDescent="0.2">
      <c r="D1165" s="176"/>
      <c r="E1165" s="57"/>
      <c r="F1165" s="54"/>
      <c r="G1165" s="67">
        <v>100</v>
      </c>
      <c r="H1165" s="82">
        <v>16.091954022989</v>
      </c>
      <c r="I1165" s="48">
        <v>8.0459770114939992</v>
      </c>
      <c r="J1165" s="48">
        <v>5.7471264367819996</v>
      </c>
      <c r="K1165" s="48">
        <v>64.367816091953998</v>
      </c>
      <c r="L1165" s="48">
        <v>1.149425287356</v>
      </c>
      <c r="M1165" s="48">
        <v>2.2988505747130001</v>
      </c>
      <c r="N1165" s="84">
        <v>2.2988505747130001</v>
      </c>
    </row>
    <row r="1167" spans="2:14" x14ac:dyDescent="0.2">
      <c r="B1167" s="43" t="str">
        <f xml:space="preserve"> HYPERLINK("#'目次'!B31", "[25]")</f>
        <v>[25]</v>
      </c>
      <c r="C1167" s="31" t="s">
        <v>120</v>
      </c>
    </row>
    <row r="1171" spans="4:14" x14ac:dyDescent="0.2">
      <c r="D1171" s="177"/>
      <c r="E1171" s="178"/>
      <c r="F1171" s="178"/>
      <c r="G1171" s="40" t="s">
        <v>14</v>
      </c>
      <c r="H1171" s="42" t="s">
        <v>109</v>
      </c>
      <c r="I1171" s="15" t="s">
        <v>110</v>
      </c>
      <c r="J1171" s="15" t="s">
        <v>111</v>
      </c>
      <c r="K1171" s="15" t="s">
        <v>112</v>
      </c>
      <c r="L1171" s="15" t="s">
        <v>113</v>
      </c>
      <c r="M1171" s="15" t="s">
        <v>114</v>
      </c>
      <c r="N1171" s="44" t="s">
        <v>17</v>
      </c>
    </row>
    <row r="1172" spans="4:14" x14ac:dyDescent="0.2">
      <c r="D1172" s="179"/>
      <c r="E1172" s="180"/>
      <c r="F1172" s="180"/>
      <c r="G1172" s="39"/>
      <c r="H1172" s="41"/>
      <c r="I1172" s="14"/>
      <c r="J1172" s="14"/>
      <c r="K1172" s="14"/>
      <c r="L1172" s="14"/>
      <c r="M1172" s="14"/>
      <c r="N1172" s="38"/>
    </row>
    <row r="1173" spans="4:14" x14ac:dyDescent="0.2">
      <c r="D1173" s="70"/>
      <c r="E1173" s="72" t="s">
        <v>14</v>
      </c>
      <c r="F1173" s="69"/>
      <c r="G1173" s="37">
        <v>1222</v>
      </c>
      <c r="H1173" s="17">
        <v>274</v>
      </c>
      <c r="I1173" s="17">
        <v>32</v>
      </c>
      <c r="J1173" s="17">
        <v>134</v>
      </c>
      <c r="K1173" s="17">
        <v>285</v>
      </c>
      <c r="L1173" s="17">
        <v>36</v>
      </c>
      <c r="M1173" s="17">
        <v>423</v>
      </c>
      <c r="N1173" s="55">
        <v>38</v>
      </c>
    </row>
    <row r="1174" spans="4:14" x14ac:dyDescent="0.2">
      <c r="D1174" s="57"/>
      <c r="E1174" s="54"/>
      <c r="F1174" s="71"/>
      <c r="G1174" s="9">
        <v>100</v>
      </c>
      <c r="H1174" s="2">
        <v>22.422258592471</v>
      </c>
      <c r="I1174" s="2">
        <v>2.6186579378069998</v>
      </c>
      <c r="J1174" s="2">
        <v>10.965630114566</v>
      </c>
      <c r="K1174" s="2">
        <v>23.322422258591999</v>
      </c>
      <c r="L1174" s="2">
        <v>2.9459901800330002</v>
      </c>
      <c r="M1174" s="2">
        <v>34.615384615384997</v>
      </c>
      <c r="N1174" s="13">
        <v>3.1096563011459999</v>
      </c>
    </row>
    <row r="1175" spans="4:14" x14ac:dyDescent="0.2">
      <c r="D1175" s="174" t="s">
        <v>18</v>
      </c>
      <c r="E1175" s="20" t="s">
        <v>19</v>
      </c>
      <c r="F1175" s="22"/>
      <c r="G1175" s="21">
        <v>57</v>
      </c>
      <c r="H1175" s="25">
        <v>14</v>
      </c>
      <c r="I1175" s="3">
        <v>0</v>
      </c>
      <c r="J1175" s="3">
        <v>2</v>
      </c>
      <c r="K1175" s="3">
        <v>12</v>
      </c>
      <c r="L1175" s="3">
        <v>2</v>
      </c>
      <c r="M1175" s="3">
        <v>27</v>
      </c>
      <c r="N1175" s="26">
        <v>0</v>
      </c>
    </row>
    <row r="1176" spans="4:14" x14ac:dyDescent="0.2">
      <c r="D1176" s="175"/>
      <c r="E1176" s="11"/>
      <c r="F1176" s="10"/>
      <c r="G1176" s="9">
        <v>100</v>
      </c>
      <c r="H1176" s="16">
        <v>24.561403508771999</v>
      </c>
      <c r="I1176" s="18">
        <v>0</v>
      </c>
      <c r="J1176" s="27">
        <v>3.508771929825</v>
      </c>
      <c r="K1176" s="2">
        <v>21.052631578947</v>
      </c>
      <c r="L1176" s="2">
        <v>3.508771929825</v>
      </c>
      <c r="M1176" s="35">
        <v>47.368421052632002</v>
      </c>
      <c r="N1176" s="36">
        <v>0</v>
      </c>
    </row>
    <row r="1177" spans="4:14" x14ac:dyDescent="0.2">
      <c r="D1177" s="175"/>
      <c r="E1177" s="4" t="s">
        <v>20</v>
      </c>
      <c r="F1177" s="6"/>
      <c r="G1177" s="5">
        <v>84</v>
      </c>
      <c r="H1177" s="7">
        <v>19</v>
      </c>
      <c r="I1177" s="1">
        <v>0</v>
      </c>
      <c r="J1177" s="1">
        <v>4</v>
      </c>
      <c r="K1177" s="1">
        <v>19</v>
      </c>
      <c r="L1177" s="1">
        <v>5</v>
      </c>
      <c r="M1177" s="1">
        <v>31</v>
      </c>
      <c r="N1177" s="8">
        <v>6</v>
      </c>
    </row>
    <row r="1178" spans="4:14" x14ac:dyDescent="0.2">
      <c r="D1178" s="175"/>
      <c r="E1178" s="11"/>
      <c r="F1178" s="10"/>
      <c r="G1178" s="9">
        <v>100</v>
      </c>
      <c r="H1178" s="16">
        <v>22.619047619048001</v>
      </c>
      <c r="I1178" s="18">
        <v>0</v>
      </c>
      <c r="J1178" s="27">
        <v>4.7619047619049999</v>
      </c>
      <c r="K1178" s="2">
        <v>22.619047619048001</v>
      </c>
      <c r="L1178" s="2">
        <v>5.9523809523809996</v>
      </c>
      <c r="M1178" s="2">
        <v>36.904761904761997</v>
      </c>
      <c r="N1178" s="13">
        <v>7.1428571428570002</v>
      </c>
    </row>
    <row r="1179" spans="4:14" x14ac:dyDescent="0.2">
      <c r="D1179" s="175"/>
      <c r="E1179" s="4" t="s">
        <v>21</v>
      </c>
      <c r="F1179" s="6"/>
      <c r="G1179" s="5">
        <v>487</v>
      </c>
      <c r="H1179" s="7">
        <v>115</v>
      </c>
      <c r="I1179" s="1">
        <v>13</v>
      </c>
      <c r="J1179" s="1">
        <v>62</v>
      </c>
      <c r="K1179" s="1">
        <v>107</v>
      </c>
      <c r="L1179" s="1">
        <v>14</v>
      </c>
      <c r="M1179" s="1">
        <v>162</v>
      </c>
      <c r="N1179" s="8">
        <v>14</v>
      </c>
    </row>
    <row r="1180" spans="4:14" x14ac:dyDescent="0.2">
      <c r="D1180" s="175"/>
      <c r="E1180" s="11"/>
      <c r="F1180" s="10"/>
      <c r="G1180" s="9">
        <v>100</v>
      </c>
      <c r="H1180" s="16">
        <v>23.613963039013999</v>
      </c>
      <c r="I1180" s="2">
        <v>2.6694045174540002</v>
      </c>
      <c r="J1180" s="2">
        <v>12.731006160164</v>
      </c>
      <c r="K1180" s="2">
        <v>21.971252566735</v>
      </c>
      <c r="L1180" s="2">
        <v>2.8747433264889999</v>
      </c>
      <c r="M1180" s="2">
        <v>33.264887063655003</v>
      </c>
      <c r="N1180" s="13">
        <v>2.8747433264889999</v>
      </c>
    </row>
    <row r="1181" spans="4:14" x14ac:dyDescent="0.2">
      <c r="D1181" s="175"/>
      <c r="E1181" s="4" t="s">
        <v>22</v>
      </c>
      <c r="F1181" s="6"/>
      <c r="G1181" s="5">
        <v>35</v>
      </c>
      <c r="H1181" s="7">
        <v>6</v>
      </c>
      <c r="I1181" s="1">
        <v>2</v>
      </c>
      <c r="J1181" s="1">
        <v>2</v>
      </c>
      <c r="K1181" s="1">
        <v>9</v>
      </c>
      <c r="L1181" s="1">
        <v>1</v>
      </c>
      <c r="M1181" s="1">
        <v>13</v>
      </c>
      <c r="N1181" s="8">
        <v>2</v>
      </c>
    </row>
    <row r="1182" spans="4:14" x14ac:dyDescent="0.2">
      <c r="D1182" s="175"/>
      <c r="E1182" s="11"/>
      <c r="F1182" s="10"/>
      <c r="G1182" s="9">
        <v>100</v>
      </c>
      <c r="H1182" s="73">
        <v>17.142857142857</v>
      </c>
      <c r="I1182" s="2">
        <v>5.7142857142860004</v>
      </c>
      <c r="J1182" s="27">
        <v>5.7142857142860004</v>
      </c>
      <c r="K1182" s="2">
        <v>25.714285714286</v>
      </c>
      <c r="L1182" s="2">
        <v>2.8571428571430002</v>
      </c>
      <c r="M1182" s="2">
        <v>37.142857142856997</v>
      </c>
      <c r="N1182" s="13">
        <v>5.7142857142860004</v>
      </c>
    </row>
    <row r="1183" spans="4:14" x14ac:dyDescent="0.2">
      <c r="D1183" s="175"/>
      <c r="E1183" s="4" t="s">
        <v>23</v>
      </c>
      <c r="F1183" s="6"/>
      <c r="G1183" s="5">
        <v>143</v>
      </c>
      <c r="H1183" s="7">
        <v>29</v>
      </c>
      <c r="I1183" s="1">
        <v>6</v>
      </c>
      <c r="J1183" s="1">
        <v>17</v>
      </c>
      <c r="K1183" s="1">
        <v>36</v>
      </c>
      <c r="L1183" s="1">
        <v>5</v>
      </c>
      <c r="M1183" s="1">
        <v>45</v>
      </c>
      <c r="N1183" s="8">
        <v>5</v>
      </c>
    </row>
    <row r="1184" spans="4:14" x14ac:dyDescent="0.2">
      <c r="D1184" s="175"/>
      <c r="E1184" s="11"/>
      <c r="F1184" s="10"/>
      <c r="G1184" s="9">
        <v>100</v>
      </c>
      <c r="H1184" s="16">
        <v>20.279720279719999</v>
      </c>
      <c r="I1184" s="2">
        <v>4.1958041958040004</v>
      </c>
      <c r="J1184" s="2">
        <v>11.888111888112</v>
      </c>
      <c r="K1184" s="2">
        <v>25.174825174824999</v>
      </c>
      <c r="L1184" s="2">
        <v>3.4965034965030002</v>
      </c>
      <c r="M1184" s="2">
        <v>31.468531468531001</v>
      </c>
      <c r="N1184" s="13">
        <v>3.4965034965030002</v>
      </c>
    </row>
    <row r="1185" spans="4:14" x14ac:dyDescent="0.2">
      <c r="D1185" s="175"/>
      <c r="E1185" s="4" t="s">
        <v>24</v>
      </c>
      <c r="F1185" s="6"/>
      <c r="G1185" s="5">
        <v>187</v>
      </c>
      <c r="H1185" s="7">
        <v>31</v>
      </c>
      <c r="I1185" s="1">
        <v>7</v>
      </c>
      <c r="J1185" s="1">
        <v>27</v>
      </c>
      <c r="K1185" s="1">
        <v>54</v>
      </c>
      <c r="L1185" s="1">
        <v>5</v>
      </c>
      <c r="M1185" s="1">
        <v>59</v>
      </c>
      <c r="N1185" s="8">
        <v>4</v>
      </c>
    </row>
    <row r="1186" spans="4:14" x14ac:dyDescent="0.2">
      <c r="D1186" s="175"/>
      <c r="E1186" s="11"/>
      <c r="F1186" s="10"/>
      <c r="G1186" s="9">
        <v>100</v>
      </c>
      <c r="H1186" s="73">
        <v>16.577540106952</v>
      </c>
      <c r="I1186" s="2">
        <v>3.7433155080209999</v>
      </c>
      <c r="J1186" s="2">
        <v>14.438502673797</v>
      </c>
      <c r="K1186" s="23">
        <v>28.877005347594</v>
      </c>
      <c r="L1186" s="2">
        <v>2.673796791444</v>
      </c>
      <c r="M1186" s="2">
        <v>31.550802139037</v>
      </c>
      <c r="N1186" s="13">
        <v>2.1390374331549999</v>
      </c>
    </row>
    <row r="1187" spans="4:14" x14ac:dyDescent="0.2">
      <c r="D1187" s="175"/>
      <c r="E1187" s="4" t="s">
        <v>25</v>
      </c>
      <c r="F1187" s="6"/>
      <c r="G1187" s="5">
        <v>71</v>
      </c>
      <c r="H1187" s="7">
        <v>16</v>
      </c>
      <c r="I1187" s="1">
        <v>3</v>
      </c>
      <c r="J1187" s="1">
        <v>8</v>
      </c>
      <c r="K1187" s="1">
        <v>14</v>
      </c>
      <c r="L1187" s="1">
        <v>2</v>
      </c>
      <c r="M1187" s="1">
        <v>27</v>
      </c>
      <c r="N1187" s="8">
        <v>1</v>
      </c>
    </row>
    <row r="1188" spans="4:14" x14ac:dyDescent="0.2">
      <c r="D1188" s="175"/>
      <c r="E1188" s="11"/>
      <c r="F1188" s="10"/>
      <c r="G1188" s="9">
        <v>100</v>
      </c>
      <c r="H1188" s="16">
        <v>22.535211267606002</v>
      </c>
      <c r="I1188" s="2">
        <v>4.2253521126760001</v>
      </c>
      <c r="J1188" s="2">
        <v>11.267605633803001</v>
      </c>
      <c r="K1188" s="2">
        <v>19.718309859154999</v>
      </c>
      <c r="L1188" s="2">
        <v>2.8169014084509998</v>
      </c>
      <c r="M1188" s="2">
        <v>38.028169014085002</v>
      </c>
      <c r="N1188" s="13">
        <v>1.4084507042250001</v>
      </c>
    </row>
    <row r="1189" spans="4:14" x14ac:dyDescent="0.2">
      <c r="D1189" s="175"/>
      <c r="E1189" s="4" t="s">
        <v>26</v>
      </c>
      <c r="F1189" s="6"/>
      <c r="G1189" s="5">
        <v>30</v>
      </c>
      <c r="H1189" s="7">
        <v>9</v>
      </c>
      <c r="I1189" s="1">
        <v>0</v>
      </c>
      <c r="J1189" s="1">
        <v>3</v>
      </c>
      <c r="K1189" s="1">
        <v>8</v>
      </c>
      <c r="L1189" s="1">
        <v>0</v>
      </c>
      <c r="M1189" s="1">
        <v>10</v>
      </c>
      <c r="N1189" s="8">
        <v>0</v>
      </c>
    </row>
    <row r="1190" spans="4:14" x14ac:dyDescent="0.2">
      <c r="D1190" s="175"/>
      <c r="E1190" s="11"/>
      <c r="F1190" s="10"/>
      <c r="G1190" s="9">
        <v>100</v>
      </c>
      <c r="H1190" s="64">
        <v>30</v>
      </c>
      <c r="I1190" s="18">
        <v>0</v>
      </c>
      <c r="J1190" s="2">
        <v>10</v>
      </c>
      <c r="K1190" s="2">
        <v>26.666666666666998</v>
      </c>
      <c r="L1190" s="18">
        <v>0</v>
      </c>
      <c r="M1190" s="2">
        <v>33.333333333333002</v>
      </c>
      <c r="N1190" s="36">
        <v>0</v>
      </c>
    </row>
    <row r="1191" spans="4:14" x14ac:dyDescent="0.2">
      <c r="D1191" s="175"/>
      <c r="E1191" s="4" t="s">
        <v>27</v>
      </c>
      <c r="F1191" s="6"/>
      <c r="G1191" s="5">
        <v>70</v>
      </c>
      <c r="H1191" s="7">
        <v>20</v>
      </c>
      <c r="I1191" s="1">
        <v>1</v>
      </c>
      <c r="J1191" s="1">
        <v>6</v>
      </c>
      <c r="K1191" s="1">
        <v>12</v>
      </c>
      <c r="L1191" s="1">
        <v>1</v>
      </c>
      <c r="M1191" s="1">
        <v>26</v>
      </c>
      <c r="N1191" s="8">
        <v>4</v>
      </c>
    </row>
    <row r="1192" spans="4:14" x14ac:dyDescent="0.2">
      <c r="D1192" s="175"/>
      <c r="E1192" s="11"/>
      <c r="F1192" s="10"/>
      <c r="G1192" s="9">
        <v>100</v>
      </c>
      <c r="H1192" s="64">
        <v>28.571428571428999</v>
      </c>
      <c r="I1192" s="2">
        <v>1.4285714285710001</v>
      </c>
      <c r="J1192" s="2">
        <v>8.5714285714289993</v>
      </c>
      <c r="K1192" s="27">
        <v>17.142857142857</v>
      </c>
      <c r="L1192" s="2">
        <v>1.4285714285710001</v>
      </c>
      <c r="M1192" s="2">
        <v>37.142857142856997</v>
      </c>
      <c r="N1192" s="13">
        <v>5.7142857142860004</v>
      </c>
    </row>
    <row r="1193" spans="4:14" x14ac:dyDescent="0.2">
      <c r="D1193" s="175"/>
      <c r="E1193" s="4" t="s">
        <v>28</v>
      </c>
      <c r="F1193" s="6"/>
      <c r="G1193" s="5">
        <v>51</v>
      </c>
      <c r="H1193" s="7">
        <v>13</v>
      </c>
      <c r="I1193" s="1">
        <v>0</v>
      </c>
      <c r="J1193" s="1">
        <v>2</v>
      </c>
      <c r="K1193" s="1">
        <v>14</v>
      </c>
      <c r="L1193" s="1">
        <v>1</v>
      </c>
      <c r="M1193" s="1">
        <v>20</v>
      </c>
      <c r="N1193" s="8">
        <v>1</v>
      </c>
    </row>
    <row r="1194" spans="4:14" x14ac:dyDescent="0.2">
      <c r="D1194" s="175"/>
      <c r="E1194" s="11"/>
      <c r="F1194" s="10"/>
      <c r="G1194" s="9">
        <v>100</v>
      </c>
      <c r="H1194" s="16">
        <v>25.490196078431001</v>
      </c>
      <c r="I1194" s="18">
        <v>0</v>
      </c>
      <c r="J1194" s="27">
        <v>3.9215686274510002</v>
      </c>
      <c r="K1194" s="2">
        <v>27.450980392157</v>
      </c>
      <c r="L1194" s="2">
        <v>1.9607843137250001</v>
      </c>
      <c r="M1194" s="2">
        <v>39.215686274509999</v>
      </c>
      <c r="N1194" s="13">
        <v>1.9607843137250001</v>
      </c>
    </row>
    <row r="1195" spans="4:14" x14ac:dyDescent="0.2">
      <c r="D1195" s="175"/>
      <c r="E1195" s="4" t="s">
        <v>29</v>
      </c>
      <c r="F1195" s="6"/>
      <c r="G1195" s="5">
        <v>7</v>
      </c>
      <c r="H1195" s="7">
        <v>2</v>
      </c>
      <c r="I1195" s="1">
        <v>0</v>
      </c>
      <c r="J1195" s="1">
        <v>1</v>
      </c>
      <c r="K1195" s="1">
        <v>0</v>
      </c>
      <c r="L1195" s="1">
        <v>0</v>
      </c>
      <c r="M1195" s="1">
        <v>3</v>
      </c>
      <c r="N1195" s="8">
        <v>1</v>
      </c>
    </row>
    <row r="1196" spans="4:14" x14ac:dyDescent="0.2">
      <c r="D1196" s="175"/>
      <c r="E1196" s="11"/>
      <c r="F1196" s="10"/>
      <c r="G1196" s="9">
        <v>100</v>
      </c>
      <c r="H1196" s="64">
        <v>28.571428571428999</v>
      </c>
      <c r="I1196" s="18">
        <v>0</v>
      </c>
      <c r="J1196" s="2">
        <v>14.285714285714</v>
      </c>
      <c r="K1196" s="76">
        <v>0</v>
      </c>
      <c r="L1196" s="18">
        <v>0</v>
      </c>
      <c r="M1196" s="23">
        <v>42.857142857143003</v>
      </c>
      <c r="N1196" s="104">
        <v>14.285714285714</v>
      </c>
    </row>
    <row r="1197" spans="4:14" x14ac:dyDescent="0.2">
      <c r="D1197" s="174" t="s">
        <v>30</v>
      </c>
      <c r="E1197" s="20" t="s">
        <v>31</v>
      </c>
      <c r="F1197" s="22"/>
      <c r="G1197" s="21">
        <v>393</v>
      </c>
      <c r="H1197" s="25">
        <v>85</v>
      </c>
      <c r="I1197" s="3">
        <v>10</v>
      </c>
      <c r="J1197" s="3">
        <v>53</v>
      </c>
      <c r="K1197" s="3">
        <v>103</v>
      </c>
      <c r="L1197" s="3">
        <v>14</v>
      </c>
      <c r="M1197" s="3">
        <v>113</v>
      </c>
      <c r="N1197" s="26">
        <v>15</v>
      </c>
    </row>
    <row r="1198" spans="4:14" x14ac:dyDescent="0.2">
      <c r="D1198" s="175"/>
      <c r="E1198" s="11"/>
      <c r="F1198" s="10"/>
      <c r="G1198" s="9">
        <v>100</v>
      </c>
      <c r="H1198" s="16">
        <v>21.628498727735</v>
      </c>
      <c r="I1198" s="2">
        <v>2.5445292620869999</v>
      </c>
      <c r="J1198" s="2">
        <v>13.486005089059001</v>
      </c>
      <c r="K1198" s="2">
        <v>26.208651399491</v>
      </c>
      <c r="L1198" s="2">
        <v>3.562340966921</v>
      </c>
      <c r="M1198" s="27">
        <v>28.753180661578</v>
      </c>
      <c r="N1198" s="13">
        <v>3.8167938931299998</v>
      </c>
    </row>
    <row r="1199" spans="4:14" x14ac:dyDescent="0.2">
      <c r="D1199" s="175"/>
      <c r="E1199" s="4" t="s">
        <v>32</v>
      </c>
      <c r="F1199" s="6"/>
      <c r="G1199" s="5">
        <v>352</v>
      </c>
      <c r="H1199" s="7">
        <v>91</v>
      </c>
      <c r="I1199" s="1">
        <v>7</v>
      </c>
      <c r="J1199" s="1">
        <v>36</v>
      </c>
      <c r="K1199" s="1">
        <v>81</v>
      </c>
      <c r="L1199" s="1">
        <v>12</v>
      </c>
      <c r="M1199" s="1">
        <v>115</v>
      </c>
      <c r="N1199" s="8">
        <v>10</v>
      </c>
    </row>
    <row r="1200" spans="4:14" x14ac:dyDescent="0.2">
      <c r="D1200" s="175"/>
      <c r="E1200" s="11"/>
      <c r="F1200" s="10"/>
      <c r="G1200" s="9">
        <v>100</v>
      </c>
      <c r="H1200" s="16">
        <v>25.852272727273</v>
      </c>
      <c r="I1200" s="2">
        <v>1.988636363636</v>
      </c>
      <c r="J1200" s="2">
        <v>10.227272727273</v>
      </c>
      <c r="K1200" s="2">
        <v>23.011363636363999</v>
      </c>
      <c r="L1200" s="2">
        <v>3.4090909090910002</v>
      </c>
      <c r="M1200" s="2">
        <v>32.670454545455001</v>
      </c>
      <c r="N1200" s="13">
        <v>2.8409090909089998</v>
      </c>
    </row>
    <row r="1201" spans="4:14" x14ac:dyDescent="0.2">
      <c r="D1201" s="175"/>
      <c r="E1201" s="4" t="s">
        <v>33</v>
      </c>
      <c r="F1201" s="6"/>
      <c r="G1201" s="5">
        <v>388</v>
      </c>
      <c r="H1201" s="7">
        <v>81</v>
      </c>
      <c r="I1201" s="1">
        <v>14</v>
      </c>
      <c r="J1201" s="1">
        <v>41</v>
      </c>
      <c r="K1201" s="1">
        <v>79</v>
      </c>
      <c r="L1201" s="1">
        <v>8</v>
      </c>
      <c r="M1201" s="1">
        <v>154</v>
      </c>
      <c r="N1201" s="8">
        <v>11</v>
      </c>
    </row>
    <row r="1202" spans="4:14" x14ac:dyDescent="0.2">
      <c r="D1202" s="175"/>
      <c r="E1202" s="11"/>
      <c r="F1202" s="10"/>
      <c r="G1202" s="9">
        <v>100</v>
      </c>
      <c r="H1202" s="16">
        <v>20.876288659794</v>
      </c>
      <c r="I1202" s="2">
        <v>3.6082474226799999</v>
      </c>
      <c r="J1202" s="2">
        <v>10.567010309278</v>
      </c>
      <c r="K1202" s="2">
        <v>20.360824742268001</v>
      </c>
      <c r="L1202" s="2">
        <v>2.0618556701030002</v>
      </c>
      <c r="M1202" s="23">
        <v>39.690721649484999</v>
      </c>
      <c r="N1202" s="13">
        <v>2.8350515463920001</v>
      </c>
    </row>
    <row r="1203" spans="4:14" x14ac:dyDescent="0.2">
      <c r="D1203" s="175"/>
      <c r="E1203" s="4" t="s">
        <v>34</v>
      </c>
      <c r="F1203" s="6"/>
      <c r="G1203" s="5">
        <v>89</v>
      </c>
      <c r="H1203" s="7">
        <v>17</v>
      </c>
      <c r="I1203" s="1">
        <v>1</v>
      </c>
      <c r="J1203" s="1">
        <v>4</v>
      </c>
      <c r="K1203" s="1">
        <v>22</v>
      </c>
      <c r="L1203" s="1">
        <v>2</v>
      </c>
      <c r="M1203" s="1">
        <v>41</v>
      </c>
      <c r="N1203" s="8">
        <v>2</v>
      </c>
    </row>
    <row r="1204" spans="4:14" x14ac:dyDescent="0.2">
      <c r="D1204" s="175"/>
      <c r="E1204" s="11"/>
      <c r="F1204" s="10"/>
      <c r="G1204" s="9">
        <v>100</v>
      </c>
      <c r="H1204" s="16">
        <v>19.101123595505999</v>
      </c>
      <c r="I1204" s="2">
        <v>1.123595505618</v>
      </c>
      <c r="J1204" s="27">
        <v>4.4943820224720001</v>
      </c>
      <c r="K1204" s="2">
        <v>24.719101123596001</v>
      </c>
      <c r="L1204" s="2">
        <v>2.2471910112360001</v>
      </c>
      <c r="M1204" s="35">
        <v>46.067415730336997</v>
      </c>
      <c r="N1204" s="13">
        <v>2.2471910112360001</v>
      </c>
    </row>
    <row r="1205" spans="4:14" x14ac:dyDescent="0.2">
      <c r="D1205" s="174" t="s">
        <v>35</v>
      </c>
      <c r="E1205" s="20" t="s">
        <v>36</v>
      </c>
      <c r="F1205" s="22"/>
      <c r="G1205" s="21">
        <v>629</v>
      </c>
      <c r="H1205" s="25">
        <v>149</v>
      </c>
      <c r="I1205" s="3">
        <v>19</v>
      </c>
      <c r="J1205" s="3">
        <v>63</v>
      </c>
      <c r="K1205" s="3">
        <v>156</v>
      </c>
      <c r="L1205" s="3">
        <v>16</v>
      </c>
      <c r="M1205" s="3">
        <v>211</v>
      </c>
      <c r="N1205" s="26">
        <v>15</v>
      </c>
    </row>
    <row r="1206" spans="4:14" x14ac:dyDescent="0.2">
      <c r="D1206" s="175"/>
      <c r="E1206" s="11"/>
      <c r="F1206" s="10"/>
      <c r="G1206" s="9">
        <v>100</v>
      </c>
      <c r="H1206" s="16">
        <v>23.68839427663</v>
      </c>
      <c r="I1206" s="2">
        <v>3.0206677265500002</v>
      </c>
      <c r="J1206" s="2">
        <v>10.015898251192001</v>
      </c>
      <c r="K1206" s="2">
        <v>24.801271860095</v>
      </c>
      <c r="L1206" s="2">
        <v>2.5437201907790001</v>
      </c>
      <c r="M1206" s="2">
        <v>33.545310015898004</v>
      </c>
      <c r="N1206" s="13">
        <v>2.3847376788550001</v>
      </c>
    </row>
    <row r="1207" spans="4:14" x14ac:dyDescent="0.2">
      <c r="D1207" s="175"/>
      <c r="E1207" s="4" t="s">
        <v>37</v>
      </c>
      <c r="F1207" s="6"/>
      <c r="G1207" s="5">
        <v>593</v>
      </c>
      <c r="H1207" s="7">
        <v>125</v>
      </c>
      <c r="I1207" s="1">
        <v>13</v>
      </c>
      <c r="J1207" s="1">
        <v>71</v>
      </c>
      <c r="K1207" s="1">
        <v>129</v>
      </c>
      <c r="L1207" s="1">
        <v>20</v>
      </c>
      <c r="M1207" s="1">
        <v>212</v>
      </c>
      <c r="N1207" s="8">
        <v>23</v>
      </c>
    </row>
    <row r="1208" spans="4:14" x14ac:dyDescent="0.2">
      <c r="D1208" s="175"/>
      <c r="E1208" s="11"/>
      <c r="F1208" s="10"/>
      <c r="G1208" s="9">
        <v>100</v>
      </c>
      <c r="H1208" s="16">
        <v>21.079258010118</v>
      </c>
      <c r="I1208" s="2">
        <v>2.1922428330520001</v>
      </c>
      <c r="J1208" s="2">
        <v>11.973018549747</v>
      </c>
      <c r="K1208" s="2">
        <v>21.753794266442</v>
      </c>
      <c r="L1208" s="2">
        <v>3.3726812816190002</v>
      </c>
      <c r="M1208" s="2">
        <v>35.750421585159998</v>
      </c>
      <c r="N1208" s="13">
        <v>3.8785834738620002</v>
      </c>
    </row>
    <row r="1209" spans="4:14" x14ac:dyDescent="0.2">
      <c r="D1209" s="174" t="s">
        <v>38</v>
      </c>
      <c r="E1209" s="20" t="s">
        <v>39</v>
      </c>
      <c r="F1209" s="22"/>
      <c r="G1209" s="21">
        <v>64</v>
      </c>
      <c r="H1209" s="25">
        <v>15</v>
      </c>
      <c r="I1209" s="3">
        <v>1</v>
      </c>
      <c r="J1209" s="3">
        <v>11</v>
      </c>
      <c r="K1209" s="3">
        <v>18</v>
      </c>
      <c r="L1209" s="3">
        <v>1</v>
      </c>
      <c r="M1209" s="3">
        <v>16</v>
      </c>
      <c r="N1209" s="26">
        <v>2</v>
      </c>
    </row>
    <row r="1210" spans="4:14" x14ac:dyDescent="0.2">
      <c r="D1210" s="175"/>
      <c r="E1210" s="11"/>
      <c r="F1210" s="10"/>
      <c r="G1210" s="9">
        <v>100</v>
      </c>
      <c r="H1210" s="16">
        <v>23.4375</v>
      </c>
      <c r="I1210" s="2">
        <v>1.5625</v>
      </c>
      <c r="J1210" s="23">
        <v>17.1875</v>
      </c>
      <c r="K1210" s="2">
        <v>28.125</v>
      </c>
      <c r="L1210" s="2">
        <v>1.5625</v>
      </c>
      <c r="M1210" s="27">
        <v>25</v>
      </c>
      <c r="N1210" s="13">
        <v>3.125</v>
      </c>
    </row>
    <row r="1211" spans="4:14" x14ac:dyDescent="0.2">
      <c r="D1211" s="175"/>
      <c r="E1211" s="4" t="s">
        <v>40</v>
      </c>
      <c r="F1211" s="6"/>
      <c r="G1211" s="5">
        <v>147</v>
      </c>
      <c r="H1211" s="7">
        <v>29</v>
      </c>
      <c r="I1211" s="1">
        <v>4</v>
      </c>
      <c r="J1211" s="1">
        <v>15</v>
      </c>
      <c r="K1211" s="1">
        <v>37</v>
      </c>
      <c r="L1211" s="1">
        <v>5</v>
      </c>
      <c r="M1211" s="1">
        <v>51</v>
      </c>
      <c r="N1211" s="8">
        <v>6</v>
      </c>
    </row>
    <row r="1212" spans="4:14" x14ac:dyDescent="0.2">
      <c r="D1212" s="175"/>
      <c r="E1212" s="11"/>
      <c r="F1212" s="10"/>
      <c r="G1212" s="9">
        <v>100</v>
      </c>
      <c r="H1212" s="16">
        <v>19.727891156462999</v>
      </c>
      <c r="I1212" s="2">
        <v>2.7210884353739999</v>
      </c>
      <c r="J1212" s="2">
        <v>10.204081632653001</v>
      </c>
      <c r="K1212" s="2">
        <v>25.170068027210998</v>
      </c>
      <c r="L1212" s="2">
        <v>3.4013605442179999</v>
      </c>
      <c r="M1212" s="2">
        <v>34.693877551020002</v>
      </c>
      <c r="N1212" s="13">
        <v>4.0816326530609999</v>
      </c>
    </row>
    <row r="1213" spans="4:14" x14ac:dyDescent="0.2">
      <c r="D1213" s="175"/>
      <c r="E1213" s="4" t="s">
        <v>41</v>
      </c>
      <c r="F1213" s="6"/>
      <c r="G1213" s="5">
        <v>204</v>
      </c>
      <c r="H1213" s="7">
        <v>55</v>
      </c>
      <c r="I1213" s="1">
        <v>6</v>
      </c>
      <c r="J1213" s="1">
        <v>16</v>
      </c>
      <c r="K1213" s="1">
        <v>48</v>
      </c>
      <c r="L1213" s="1">
        <v>6</v>
      </c>
      <c r="M1213" s="1">
        <v>71</v>
      </c>
      <c r="N1213" s="8">
        <v>2</v>
      </c>
    </row>
    <row r="1214" spans="4:14" x14ac:dyDescent="0.2">
      <c r="D1214" s="175"/>
      <c r="E1214" s="11"/>
      <c r="F1214" s="10"/>
      <c r="G1214" s="9">
        <v>100</v>
      </c>
      <c r="H1214" s="16">
        <v>26.960784313725</v>
      </c>
      <c r="I1214" s="2">
        <v>2.9411764705880001</v>
      </c>
      <c r="J1214" s="2">
        <v>7.8431372549020004</v>
      </c>
      <c r="K1214" s="2">
        <v>23.529411764706001</v>
      </c>
      <c r="L1214" s="2">
        <v>2.9411764705880001</v>
      </c>
      <c r="M1214" s="2">
        <v>34.803921568626997</v>
      </c>
      <c r="N1214" s="13">
        <v>0.98039215686299996</v>
      </c>
    </row>
    <row r="1215" spans="4:14" x14ac:dyDescent="0.2">
      <c r="D1215" s="175"/>
      <c r="E1215" s="4" t="s">
        <v>42</v>
      </c>
      <c r="F1215" s="6"/>
      <c r="G1215" s="5">
        <v>210</v>
      </c>
      <c r="H1215" s="7">
        <v>40</v>
      </c>
      <c r="I1215" s="1">
        <v>6</v>
      </c>
      <c r="J1215" s="1">
        <v>17</v>
      </c>
      <c r="K1215" s="1">
        <v>56</v>
      </c>
      <c r="L1215" s="1">
        <v>5</v>
      </c>
      <c r="M1215" s="1">
        <v>81</v>
      </c>
      <c r="N1215" s="8">
        <v>5</v>
      </c>
    </row>
    <row r="1216" spans="4:14" x14ac:dyDescent="0.2">
      <c r="D1216" s="175"/>
      <c r="E1216" s="11"/>
      <c r="F1216" s="10"/>
      <c r="G1216" s="9">
        <v>100</v>
      </c>
      <c r="H1216" s="16">
        <v>19.047619047619001</v>
      </c>
      <c r="I1216" s="2">
        <v>2.8571428571430002</v>
      </c>
      <c r="J1216" s="2">
        <v>8.0952380952380008</v>
      </c>
      <c r="K1216" s="2">
        <v>26.666666666666998</v>
      </c>
      <c r="L1216" s="2">
        <v>2.3809523809519999</v>
      </c>
      <c r="M1216" s="2">
        <v>38.571428571429003</v>
      </c>
      <c r="N1216" s="13">
        <v>2.3809523809519999</v>
      </c>
    </row>
    <row r="1217" spans="2:14" x14ac:dyDescent="0.2">
      <c r="D1217" s="175"/>
      <c r="E1217" s="4" t="s">
        <v>43</v>
      </c>
      <c r="F1217" s="6"/>
      <c r="G1217" s="5">
        <v>204</v>
      </c>
      <c r="H1217" s="7">
        <v>48</v>
      </c>
      <c r="I1217" s="1">
        <v>11</v>
      </c>
      <c r="J1217" s="1">
        <v>23</v>
      </c>
      <c r="K1217" s="1">
        <v>48</v>
      </c>
      <c r="L1217" s="1">
        <v>7</v>
      </c>
      <c r="M1217" s="1">
        <v>65</v>
      </c>
      <c r="N1217" s="8">
        <v>2</v>
      </c>
    </row>
    <row r="1218" spans="2:14" x14ac:dyDescent="0.2">
      <c r="D1218" s="175"/>
      <c r="E1218" s="11"/>
      <c r="F1218" s="10"/>
      <c r="G1218" s="9">
        <v>100</v>
      </c>
      <c r="H1218" s="16">
        <v>23.529411764706001</v>
      </c>
      <c r="I1218" s="2">
        <v>5.3921568627449998</v>
      </c>
      <c r="J1218" s="2">
        <v>11.274509803921999</v>
      </c>
      <c r="K1218" s="2">
        <v>23.529411764706001</v>
      </c>
      <c r="L1218" s="2">
        <v>3.4313725490200002</v>
      </c>
      <c r="M1218" s="2">
        <v>31.862745098038999</v>
      </c>
      <c r="N1218" s="13">
        <v>0.98039215686299996</v>
      </c>
    </row>
    <row r="1219" spans="2:14" x14ac:dyDescent="0.2">
      <c r="D1219" s="175"/>
      <c r="E1219" s="4" t="s">
        <v>44</v>
      </c>
      <c r="F1219" s="6"/>
      <c r="G1219" s="5">
        <v>223</v>
      </c>
      <c r="H1219" s="7">
        <v>52</v>
      </c>
      <c r="I1219" s="1">
        <v>3</v>
      </c>
      <c r="J1219" s="1">
        <v>27</v>
      </c>
      <c r="K1219" s="1">
        <v>41</v>
      </c>
      <c r="L1219" s="1">
        <v>4</v>
      </c>
      <c r="M1219" s="1">
        <v>84</v>
      </c>
      <c r="N1219" s="8">
        <v>12</v>
      </c>
    </row>
    <row r="1220" spans="2:14" x14ac:dyDescent="0.2">
      <c r="D1220" s="175"/>
      <c r="E1220" s="11"/>
      <c r="F1220" s="10"/>
      <c r="G1220" s="9">
        <v>100</v>
      </c>
      <c r="H1220" s="16">
        <v>23.318385650223998</v>
      </c>
      <c r="I1220" s="2">
        <v>1.3452914798210001</v>
      </c>
      <c r="J1220" s="2">
        <v>12.107623318386</v>
      </c>
      <c r="K1220" s="2">
        <v>18.385650224214999</v>
      </c>
      <c r="L1220" s="2">
        <v>1.7937219730939999</v>
      </c>
      <c r="M1220" s="2">
        <v>37.668161434978003</v>
      </c>
      <c r="N1220" s="13">
        <v>5.3811659192830001</v>
      </c>
    </row>
    <row r="1221" spans="2:14" x14ac:dyDescent="0.2">
      <c r="D1221" s="175"/>
      <c r="E1221" s="4" t="s">
        <v>45</v>
      </c>
      <c r="F1221" s="6"/>
      <c r="G1221" s="5">
        <v>170</v>
      </c>
      <c r="H1221" s="7">
        <v>35</v>
      </c>
      <c r="I1221" s="1">
        <v>1</v>
      </c>
      <c r="J1221" s="1">
        <v>25</v>
      </c>
      <c r="K1221" s="1">
        <v>37</v>
      </c>
      <c r="L1221" s="1">
        <v>8</v>
      </c>
      <c r="M1221" s="1">
        <v>55</v>
      </c>
      <c r="N1221" s="8">
        <v>9</v>
      </c>
    </row>
    <row r="1222" spans="2:14" x14ac:dyDescent="0.2">
      <c r="D1222" s="176"/>
      <c r="E1222" s="57"/>
      <c r="F1222" s="54"/>
      <c r="G1222" s="67">
        <v>100</v>
      </c>
      <c r="H1222" s="82">
        <v>20.588235294118</v>
      </c>
      <c r="I1222" s="48">
        <v>0.58823529411800002</v>
      </c>
      <c r="J1222" s="48">
        <v>14.705882352941</v>
      </c>
      <c r="K1222" s="48">
        <v>21.764705882352999</v>
      </c>
      <c r="L1222" s="48">
        <v>4.7058823529409999</v>
      </c>
      <c r="M1222" s="48">
        <v>32.352941176470999</v>
      </c>
      <c r="N1222" s="84">
        <v>5.2941176470590001</v>
      </c>
    </row>
    <row r="1224" spans="2:14" x14ac:dyDescent="0.2">
      <c r="B1224" s="43" t="str">
        <f xml:space="preserve"> HYPERLINK("#'目次'!B32", "[26]")</f>
        <v>[26]</v>
      </c>
      <c r="C1224" s="31" t="s">
        <v>120</v>
      </c>
    </row>
    <row r="1228" spans="2:14" x14ac:dyDescent="0.2">
      <c r="D1228" s="177"/>
      <c r="E1228" s="178"/>
      <c r="F1228" s="178"/>
      <c r="G1228" s="40" t="s">
        <v>14</v>
      </c>
      <c r="H1228" s="42" t="s">
        <v>109</v>
      </c>
      <c r="I1228" s="15" t="s">
        <v>110</v>
      </c>
      <c r="J1228" s="15" t="s">
        <v>111</v>
      </c>
      <c r="K1228" s="15" t="s">
        <v>112</v>
      </c>
      <c r="L1228" s="15" t="s">
        <v>113</v>
      </c>
      <c r="M1228" s="15" t="s">
        <v>114</v>
      </c>
      <c r="N1228" s="44" t="s">
        <v>17</v>
      </c>
    </row>
    <row r="1229" spans="2:14" x14ac:dyDescent="0.2">
      <c r="D1229" s="179"/>
      <c r="E1229" s="180"/>
      <c r="F1229" s="180"/>
      <c r="G1229" s="39"/>
      <c r="H1229" s="41"/>
      <c r="I1229" s="14"/>
      <c r="J1229" s="14"/>
      <c r="K1229" s="14"/>
      <c r="L1229" s="14"/>
      <c r="M1229" s="14"/>
      <c r="N1229" s="38"/>
    </row>
    <row r="1230" spans="2:14" x14ac:dyDescent="0.2">
      <c r="D1230" s="70"/>
      <c r="E1230" s="72" t="s">
        <v>14</v>
      </c>
      <c r="F1230" s="69"/>
      <c r="G1230" s="37">
        <v>1222</v>
      </c>
      <c r="H1230" s="17">
        <v>274</v>
      </c>
      <c r="I1230" s="17">
        <v>32</v>
      </c>
      <c r="J1230" s="17">
        <v>134</v>
      </c>
      <c r="K1230" s="17">
        <v>285</v>
      </c>
      <c r="L1230" s="17">
        <v>36</v>
      </c>
      <c r="M1230" s="17">
        <v>423</v>
      </c>
      <c r="N1230" s="55">
        <v>38</v>
      </c>
    </row>
    <row r="1231" spans="2:14" x14ac:dyDescent="0.2">
      <c r="D1231" s="57"/>
      <c r="E1231" s="54"/>
      <c r="F1231" s="71"/>
      <c r="G1231" s="9">
        <v>100</v>
      </c>
      <c r="H1231" s="2">
        <v>22.422258592471</v>
      </c>
      <c r="I1231" s="2">
        <v>2.6186579378069998</v>
      </c>
      <c r="J1231" s="2">
        <v>10.965630114566</v>
      </c>
      <c r="K1231" s="2">
        <v>23.322422258591999</v>
      </c>
      <c r="L1231" s="2">
        <v>2.9459901800330002</v>
      </c>
      <c r="M1231" s="2">
        <v>34.615384615384997</v>
      </c>
      <c r="N1231" s="13">
        <v>3.1096563011459999</v>
      </c>
    </row>
    <row r="1232" spans="2:14" x14ac:dyDescent="0.2">
      <c r="D1232" s="174" t="s">
        <v>52</v>
      </c>
      <c r="E1232" s="20" t="s">
        <v>53</v>
      </c>
      <c r="F1232" s="22"/>
      <c r="G1232" s="21">
        <v>15</v>
      </c>
      <c r="H1232" s="25">
        <v>5</v>
      </c>
      <c r="I1232" s="3">
        <v>1</v>
      </c>
      <c r="J1232" s="3">
        <v>1</v>
      </c>
      <c r="K1232" s="3">
        <v>4</v>
      </c>
      <c r="L1232" s="3">
        <v>1</v>
      </c>
      <c r="M1232" s="3">
        <v>3</v>
      </c>
      <c r="N1232" s="26">
        <v>0</v>
      </c>
    </row>
    <row r="1233" spans="4:14" x14ac:dyDescent="0.2">
      <c r="D1233" s="175"/>
      <c r="E1233" s="11"/>
      <c r="F1233" s="10"/>
      <c r="G1233" s="9">
        <v>100</v>
      </c>
      <c r="H1233" s="86">
        <v>33.333333333333002</v>
      </c>
      <c r="I1233" s="2">
        <v>6.666666666667</v>
      </c>
      <c r="J1233" s="2">
        <v>6.666666666667</v>
      </c>
      <c r="K1233" s="2">
        <v>26.666666666666998</v>
      </c>
      <c r="L1233" s="2">
        <v>6.666666666667</v>
      </c>
      <c r="M1233" s="46">
        <v>20</v>
      </c>
      <c r="N1233" s="36">
        <v>0</v>
      </c>
    </row>
    <row r="1234" spans="4:14" ht="24" x14ac:dyDescent="0.2">
      <c r="D1234" s="175"/>
      <c r="E1234" s="4" t="s">
        <v>54</v>
      </c>
      <c r="F1234" s="6"/>
      <c r="G1234" s="5">
        <v>122</v>
      </c>
      <c r="H1234" s="7">
        <v>28</v>
      </c>
      <c r="I1234" s="1">
        <v>1</v>
      </c>
      <c r="J1234" s="1">
        <v>10</v>
      </c>
      <c r="K1234" s="1">
        <v>33</v>
      </c>
      <c r="L1234" s="1">
        <v>2</v>
      </c>
      <c r="M1234" s="1">
        <v>44</v>
      </c>
      <c r="N1234" s="8">
        <v>4</v>
      </c>
    </row>
    <row r="1235" spans="4:14" x14ac:dyDescent="0.2">
      <c r="D1235" s="175"/>
      <c r="E1235" s="11"/>
      <c r="F1235" s="10"/>
      <c r="G1235" s="9">
        <v>100</v>
      </c>
      <c r="H1235" s="16">
        <v>22.950819672131001</v>
      </c>
      <c r="I1235" s="2">
        <v>0.81967213114799997</v>
      </c>
      <c r="J1235" s="2">
        <v>8.1967213114750006</v>
      </c>
      <c r="K1235" s="2">
        <v>27.049180327868999</v>
      </c>
      <c r="L1235" s="2">
        <v>1.6393442622950001</v>
      </c>
      <c r="M1235" s="2">
        <v>36.065573770492001</v>
      </c>
      <c r="N1235" s="13">
        <v>3.2786885245900002</v>
      </c>
    </row>
    <row r="1236" spans="4:14" x14ac:dyDescent="0.2">
      <c r="D1236" s="175"/>
      <c r="E1236" s="4" t="s">
        <v>55</v>
      </c>
      <c r="F1236" s="6"/>
      <c r="G1236" s="5">
        <v>43</v>
      </c>
      <c r="H1236" s="7">
        <v>6</v>
      </c>
      <c r="I1236" s="1">
        <v>2</v>
      </c>
      <c r="J1236" s="1">
        <v>4</v>
      </c>
      <c r="K1236" s="1">
        <v>12</v>
      </c>
      <c r="L1236" s="1">
        <v>1</v>
      </c>
      <c r="M1236" s="1">
        <v>16</v>
      </c>
      <c r="N1236" s="8">
        <v>2</v>
      </c>
    </row>
    <row r="1237" spans="4:14" x14ac:dyDescent="0.2">
      <c r="D1237" s="175"/>
      <c r="E1237" s="11"/>
      <c r="F1237" s="10"/>
      <c r="G1237" s="9">
        <v>100</v>
      </c>
      <c r="H1237" s="73">
        <v>13.953488372093</v>
      </c>
      <c r="I1237" s="2">
        <v>4.6511627906979998</v>
      </c>
      <c r="J1237" s="2">
        <v>9.3023255813949994</v>
      </c>
      <c r="K1237" s="2">
        <v>27.906976744186</v>
      </c>
      <c r="L1237" s="2">
        <v>2.3255813953489999</v>
      </c>
      <c r="M1237" s="2">
        <v>37.209302325581</v>
      </c>
      <c r="N1237" s="13">
        <v>4.6511627906979998</v>
      </c>
    </row>
    <row r="1238" spans="4:14" x14ac:dyDescent="0.2">
      <c r="D1238" s="175"/>
      <c r="E1238" s="4" t="s">
        <v>56</v>
      </c>
      <c r="F1238" s="6"/>
      <c r="G1238" s="5">
        <v>60</v>
      </c>
      <c r="H1238" s="7">
        <v>14</v>
      </c>
      <c r="I1238" s="1">
        <v>3</v>
      </c>
      <c r="J1238" s="1">
        <v>10</v>
      </c>
      <c r="K1238" s="1">
        <v>12</v>
      </c>
      <c r="L1238" s="1">
        <v>0</v>
      </c>
      <c r="M1238" s="1">
        <v>21</v>
      </c>
      <c r="N1238" s="8">
        <v>0</v>
      </c>
    </row>
    <row r="1239" spans="4:14" x14ac:dyDescent="0.2">
      <c r="D1239" s="175"/>
      <c r="E1239" s="11"/>
      <c r="F1239" s="10"/>
      <c r="G1239" s="9">
        <v>100</v>
      </c>
      <c r="H1239" s="16">
        <v>23.333333333333002</v>
      </c>
      <c r="I1239" s="2">
        <v>5</v>
      </c>
      <c r="J1239" s="23">
        <v>16.666666666666998</v>
      </c>
      <c r="K1239" s="2">
        <v>20</v>
      </c>
      <c r="L1239" s="18">
        <v>0</v>
      </c>
      <c r="M1239" s="2">
        <v>35</v>
      </c>
      <c r="N1239" s="36">
        <v>0</v>
      </c>
    </row>
    <row r="1240" spans="4:14" x14ac:dyDescent="0.2">
      <c r="D1240" s="175"/>
      <c r="E1240" s="4" t="s">
        <v>57</v>
      </c>
      <c r="F1240" s="6"/>
      <c r="G1240" s="5">
        <v>286</v>
      </c>
      <c r="H1240" s="7">
        <v>72</v>
      </c>
      <c r="I1240" s="1">
        <v>9</v>
      </c>
      <c r="J1240" s="1">
        <v>24</v>
      </c>
      <c r="K1240" s="1">
        <v>79</v>
      </c>
      <c r="L1240" s="1">
        <v>12</v>
      </c>
      <c r="M1240" s="1">
        <v>86</v>
      </c>
      <c r="N1240" s="8">
        <v>4</v>
      </c>
    </row>
    <row r="1241" spans="4:14" x14ac:dyDescent="0.2">
      <c r="D1241" s="175"/>
      <c r="E1241" s="11"/>
      <c r="F1241" s="10"/>
      <c r="G1241" s="9">
        <v>100</v>
      </c>
      <c r="H1241" s="16">
        <v>25.174825174824999</v>
      </c>
      <c r="I1241" s="2">
        <v>3.1468531468530001</v>
      </c>
      <c r="J1241" s="2">
        <v>8.3916083916080009</v>
      </c>
      <c r="K1241" s="2">
        <v>27.622377622378</v>
      </c>
      <c r="L1241" s="2">
        <v>4.1958041958040004</v>
      </c>
      <c r="M1241" s="2">
        <v>30.069930069929999</v>
      </c>
      <c r="N1241" s="13">
        <v>1.398601398601</v>
      </c>
    </row>
    <row r="1242" spans="4:14" x14ac:dyDescent="0.2">
      <c r="D1242" s="175"/>
      <c r="E1242" s="4" t="s">
        <v>58</v>
      </c>
      <c r="F1242" s="6"/>
      <c r="G1242" s="5">
        <v>129</v>
      </c>
      <c r="H1242" s="7">
        <v>34</v>
      </c>
      <c r="I1242" s="1">
        <v>4</v>
      </c>
      <c r="J1242" s="1">
        <v>7</v>
      </c>
      <c r="K1242" s="1">
        <v>30</v>
      </c>
      <c r="L1242" s="1">
        <v>4</v>
      </c>
      <c r="M1242" s="1">
        <v>47</v>
      </c>
      <c r="N1242" s="8">
        <v>3</v>
      </c>
    </row>
    <row r="1243" spans="4:14" x14ac:dyDescent="0.2">
      <c r="D1243" s="175"/>
      <c r="E1243" s="11"/>
      <c r="F1243" s="10"/>
      <c r="G1243" s="9">
        <v>100</v>
      </c>
      <c r="H1243" s="16">
        <v>26.356589147287</v>
      </c>
      <c r="I1243" s="2">
        <v>3.1007751937979999</v>
      </c>
      <c r="J1243" s="27">
        <v>5.4263565891469998</v>
      </c>
      <c r="K1243" s="2">
        <v>23.255813953488001</v>
      </c>
      <c r="L1243" s="2">
        <v>3.1007751937979999</v>
      </c>
      <c r="M1243" s="2">
        <v>36.434108527131997</v>
      </c>
      <c r="N1243" s="13">
        <v>2.3255813953489999</v>
      </c>
    </row>
    <row r="1244" spans="4:14" x14ac:dyDescent="0.2">
      <c r="D1244" s="175"/>
      <c r="E1244" s="4" t="s">
        <v>59</v>
      </c>
      <c r="F1244" s="6"/>
      <c r="G1244" s="5">
        <v>195</v>
      </c>
      <c r="H1244" s="7">
        <v>42</v>
      </c>
      <c r="I1244" s="1">
        <v>4</v>
      </c>
      <c r="J1244" s="1">
        <v>24</v>
      </c>
      <c r="K1244" s="1">
        <v>38</v>
      </c>
      <c r="L1244" s="1">
        <v>4</v>
      </c>
      <c r="M1244" s="1">
        <v>77</v>
      </c>
      <c r="N1244" s="8">
        <v>6</v>
      </c>
    </row>
    <row r="1245" spans="4:14" x14ac:dyDescent="0.2">
      <c r="D1245" s="175"/>
      <c r="E1245" s="11"/>
      <c r="F1245" s="10"/>
      <c r="G1245" s="9">
        <v>100</v>
      </c>
      <c r="H1245" s="16">
        <v>21.538461538461998</v>
      </c>
      <c r="I1245" s="2">
        <v>2.051282051282</v>
      </c>
      <c r="J1245" s="2">
        <v>12.307692307691999</v>
      </c>
      <c r="K1245" s="2">
        <v>19.487179487178999</v>
      </c>
      <c r="L1245" s="2">
        <v>2.051282051282</v>
      </c>
      <c r="M1245" s="2">
        <v>39.487179487178999</v>
      </c>
      <c r="N1245" s="13">
        <v>3.0769230769229998</v>
      </c>
    </row>
    <row r="1246" spans="4:14" x14ac:dyDescent="0.2">
      <c r="D1246" s="175"/>
      <c r="E1246" s="4" t="s">
        <v>60</v>
      </c>
      <c r="F1246" s="6"/>
      <c r="G1246" s="5">
        <v>176</v>
      </c>
      <c r="H1246" s="7">
        <v>42</v>
      </c>
      <c r="I1246" s="1">
        <v>2</v>
      </c>
      <c r="J1246" s="1">
        <v>25</v>
      </c>
      <c r="K1246" s="1">
        <v>29</v>
      </c>
      <c r="L1246" s="1">
        <v>7</v>
      </c>
      <c r="M1246" s="1">
        <v>62</v>
      </c>
      <c r="N1246" s="8">
        <v>9</v>
      </c>
    </row>
    <row r="1247" spans="4:14" x14ac:dyDescent="0.2">
      <c r="D1247" s="175"/>
      <c r="E1247" s="11"/>
      <c r="F1247" s="10"/>
      <c r="G1247" s="9">
        <v>100</v>
      </c>
      <c r="H1247" s="16">
        <v>23.863636363636001</v>
      </c>
      <c r="I1247" s="2">
        <v>1.136363636364</v>
      </c>
      <c r="J1247" s="2">
        <v>14.204545454545</v>
      </c>
      <c r="K1247" s="27">
        <v>16.477272727273</v>
      </c>
      <c r="L1247" s="2">
        <v>3.9772727272730002</v>
      </c>
      <c r="M1247" s="2">
        <v>35.227272727272997</v>
      </c>
      <c r="N1247" s="13">
        <v>5.113636363636</v>
      </c>
    </row>
    <row r="1248" spans="4:14" x14ac:dyDescent="0.2">
      <c r="D1248" s="175"/>
      <c r="E1248" s="4" t="s">
        <v>61</v>
      </c>
      <c r="F1248" s="6"/>
      <c r="G1248" s="5">
        <v>78</v>
      </c>
      <c r="H1248" s="7">
        <v>13</v>
      </c>
      <c r="I1248" s="1">
        <v>2</v>
      </c>
      <c r="J1248" s="1">
        <v>11</v>
      </c>
      <c r="K1248" s="1">
        <v>22</v>
      </c>
      <c r="L1248" s="1">
        <v>1</v>
      </c>
      <c r="M1248" s="1">
        <v>25</v>
      </c>
      <c r="N1248" s="8">
        <v>4</v>
      </c>
    </row>
    <row r="1249" spans="4:14" x14ac:dyDescent="0.2">
      <c r="D1249" s="175"/>
      <c r="E1249" s="11"/>
      <c r="F1249" s="10"/>
      <c r="G1249" s="9">
        <v>100</v>
      </c>
      <c r="H1249" s="73">
        <v>16.666666666666998</v>
      </c>
      <c r="I1249" s="2">
        <v>2.564102564103</v>
      </c>
      <c r="J1249" s="2">
        <v>14.102564102563999</v>
      </c>
      <c r="K1249" s="2">
        <v>28.205128205127998</v>
      </c>
      <c r="L1249" s="2">
        <v>1.2820512820509999</v>
      </c>
      <c r="M1249" s="2">
        <v>32.051282051282001</v>
      </c>
      <c r="N1249" s="13">
        <v>5.1282051282049999</v>
      </c>
    </row>
    <row r="1250" spans="4:14" x14ac:dyDescent="0.2">
      <c r="D1250" s="175"/>
      <c r="E1250" s="4" t="s">
        <v>62</v>
      </c>
      <c r="F1250" s="6"/>
      <c r="G1250" s="5">
        <v>113</v>
      </c>
      <c r="H1250" s="7">
        <v>18</v>
      </c>
      <c r="I1250" s="1">
        <v>2</v>
      </c>
      <c r="J1250" s="1">
        <v>18</v>
      </c>
      <c r="K1250" s="1">
        <v>25</v>
      </c>
      <c r="L1250" s="1">
        <v>4</v>
      </c>
      <c r="M1250" s="1">
        <v>41</v>
      </c>
      <c r="N1250" s="8">
        <v>5</v>
      </c>
    </row>
    <row r="1251" spans="4:14" x14ac:dyDescent="0.2">
      <c r="D1251" s="175"/>
      <c r="E1251" s="11"/>
      <c r="F1251" s="10"/>
      <c r="G1251" s="9">
        <v>100</v>
      </c>
      <c r="H1251" s="73">
        <v>15.929203539823</v>
      </c>
      <c r="I1251" s="2">
        <v>1.769911504425</v>
      </c>
      <c r="J1251" s="2">
        <v>15.929203539823</v>
      </c>
      <c r="K1251" s="2">
        <v>22.123893805310001</v>
      </c>
      <c r="L1251" s="2">
        <v>3.53982300885</v>
      </c>
      <c r="M1251" s="2">
        <v>36.283185840708001</v>
      </c>
      <c r="N1251" s="13">
        <v>4.424778761062</v>
      </c>
    </row>
    <row r="1252" spans="4:14" x14ac:dyDescent="0.2">
      <c r="D1252" s="174" t="s">
        <v>63</v>
      </c>
      <c r="E1252" s="20" t="s">
        <v>64</v>
      </c>
      <c r="F1252" s="22"/>
      <c r="G1252" s="21">
        <v>234</v>
      </c>
      <c r="H1252" s="25">
        <v>56</v>
      </c>
      <c r="I1252" s="3">
        <v>3</v>
      </c>
      <c r="J1252" s="3">
        <v>24</v>
      </c>
      <c r="K1252" s="3">
        <v>59</v>
      </c>
      <c r="L1252" s="3">
        <v>10</v>
      </c>
      <c r="M1252" s="3">
        <v>72</v>
      </c>
      <c r="N1252" s="26">
        <v>10</v>
      </c>
    </row>
    <row r="1253" spans="4:14" x14ac:dyDescent="0.2">
      <c r="D1253" s="175"/>
      <c r="E1253" s="11"/>
      <c r="F1253" s="10"/>
      <c r="G1253" s="9">
        <v>100</v>
      </c>
      <c r="H1253" s="16">
        <v>23.931623931623999</v>
      </c>
      <c r="I1253" s="2">
        <v>1.2820512820509999</v>
      </c>
      <c r="J1253" s="2">
        <v>10.25641025641</v>
      </c>
      <c r="K1253" s="2">
        <v>25.213675213675</v>
      </c>
      <c r="L1253" s="2">
        <v>4.2735042735039999</v>
      </c>
      <c r="M1253" s="2">
        <v>30.769230769231001</v>
      </c>
      <c r="N1253" s="13">
        <v>4.2735042735039999</v>
      </c>
    </row>
    <row r="1254" spans="4:14" x14ac:dyDescent="0.2">
      <c r="D1254" s="175"/>
      <c r="E1254" s="4" t="s">
        <v>65</v>
      </c>
      <c r="F1254" s="6"/>
      <c r="G1254" s="5">
        <v>172</v>
      </c>
      <c r="H1254" s="7">
        <v>35</v>
      </c>
      <c r="I1254" s="1">
        <v>3</v>
      </c>
      <c r="J1254" s="1">
        <v>25</v>
      </c>
      <c r="K1254" s="1">
        <v>39</v>
      </c>
      <c r="L1254" s="1">
        <v>5</v>
      </c>
      <c r="M1254" s="1">
        <v>60</v>
      </c>
      <c r="N1254" s="8">
        <v>5</v>
      </c>
    </row>
    <row r="1255" spans="4:14" x14ac:dyDescent="0.2">
      <c r="D1255" s="175"/>
      <c r="E1255" s="11"/>
      <c r="F1255" s="10"/>
      <c r="G1255" s="9">
        <v>100</v>
      </c>
      <c r="H1255" s="16">
        <v>20.348837209302001</v>
      </c>
      <c r="I1255" s="2">
        <v>1.744186046512</v>
      </c>
      <c r="J1255" s="2">
        <v>14.534883720930001</v>
      </c>
      <c r="K1255" s="2">
        <v>22.674418604650999</v>
      </c>
      <c r="L1255" s="2">
        <v>2.9069767441860002</v>
      </c>
      <c r="M1255" s="2">
        <v>34.883720930232997</v>
      </c>
      <c r="N1255" s="13">
        <v>2.9069767441860002</v>
      </c>
    </row>
    <row r="1256" spans="4:14" x14ac:dyDescent="0.2">
      <c r="D1256" s="175"/>
      <c r="E1256" s="4" t="s">
        <v>66</v>
      </c>
      <c r="F1256" s="6"/>
      <c r="G1256" s="5">
        <v>165</v>
      </c>
      <c r="H1256" s="7">
        <v>38</v>
      </c>
      <c r="I1256" s="1">
        <v>7</v>
      </c>
      <c r="J1256" s="1">
        <v>12</v>
      </c>
      <c r="K1256" s="1">
        <v>33</v>
      </c>
      <c r="L1256" s="1">
        <v>5</v>
      </c>
      <c r="M1256" s="1">
        <v>62</v>
      </c>
      <c r="N1256" s="8">
        <v>8</v>
      </c>
    </row>
    <row r="1257" spans="4:14" x14ac:dyDescent="0.2">
      <c r="D1257" s="175"/>
      <c r="E1257" s="11"/>
      <c r="F1257" s="10"/>
      <c r="G1257" s="9">
        <v>100</v>
      </c>
      <c r="H1257" s="16">
        <v>23.030303030302999</v>
      </c>
      <c r="I1257" s="2">
        <v>4.2424242424239997</v>
      </c>
      <c r="J1257" s="2">
        <v>7.2727272727269998</v>
      </c>
      <c r="K1257" s="2">
        <v>20</v>
      </c>
      <c r="L1257" s="2">
        <v>3.0303030303030001</v>
      </c>
      <c r="M1257" s="2">
        <v>37.575757575757997</v>
      </c>
      <c r="N1257" s="13">
        <v>4.8484848484849996</v>
      </c>
    </row>
    <row r="1258" spans="4:14" x14ac:dyDescent="0.2">
      <c r="D1258" s="175"/>
      <c r="E1258" s="4" t="s">
        <v>67</v>
      </c>
      <c r="F1258" s="6"/>
      <c r="G1258" s="5">
        <v>158</v>
      </c>
      <c r="H1258" s="7">
        <v>28</v>
      </c>
      <c r="I1258" s="1">
        <v>1</v>
      </c>
      <c r="J1258" s="1">
        <v>15</v>
      </c>
      <c r="K1258" s="1">
        <v>48</v>
      </c>
      <c r="L1258" s="1">
        <v>6</v>
      </c>
      <c r="M1258" s="1">
        <v>58</v>
      </c>
      <c r="N1258" s="8">
        <v>2</v>
      </c>
    </row>
    <row r="1259" spans="4:14" x14ac:dyDescent="0.2">
      <c r="D1259" s="175"/>
      <c r="E1259" s="11"/>
      <c r="F1259" s="10"/>
      <c r="G1259" s="9">
        <v>100</v>
      </c>
      <c r="H1259" s="16">
        <v>17.721518987342002</v>
      </c>
      <c r="I1259" s="2">
        <v>0.63291139240500005</v>
      </c>
      <c r="J1259" s="2">
        <v>9.493670886076</v>
      </c>
      <c r="K1259" s="23">
        <v>30.379746835443001</v>
      </c>
      <c r="L1259" s="2">
        <v>3.7974683544299999</v>
      </c>
      <c r="M1259" s="2">
        <v>36.708860759494002</v>
      </c>
      <c r="N1259" s="13">
        <v>1.2658227848100001</v>
      </c>
    </row>
    <row r="1260" spans="4:14" x14ac:dyDescent="0.2">
      <c r="D1260" s="175"/>
      <c r="E1260" s="4" t="s">
        <v>68</v>
      </c>
      <c r="F1260" s="6"/>
      <c r="G1260" s="5">
        <v>112</v>
      </c>
      <c r="H1260" s="7">
        <v>25</v>
      </c>
      <c r="I1260" s="1">
        <v>5</v>
      </c>
      <c r="J1260" s="1">
        <v>12</v>
      </c>
      <c r="K1260" s="1">
        <v>24</v>
      </c>
      <c r="L1260" s="1">
        <v>1</v>
      </c>
      <c r="M1260" s="1">
        <v>43</v>
      </c>
      <c r="N1260" s="8">
        <v>2</v>
      </c>
    </row>
    <row r="1261" spans="4:14" x14ac:dyDescent="0.2">
      <c r="D1261" s="175"/>
      <c r="E1261" s="11"/>
      <c r="F1261" s="10"/>
      <c r="G1261" s="9">
        <v>100</v>
      </c>
      <c r="H1261" s="16">
        <v>22.321428571428999</v>
      </c>
      <c r="I1261" s="2">
        <v>4.4642857142860004</v>
      </c>
      <c r="J1261" s="2">
        <v>10.714285714286</v>
      </c>
      <c r="K1261" s="2">
        <v>21.428571428571001</v>
      </c>
      <c r="L1261" s="2">
        <v>0.89285714285700002</v>
      </c>
      <c r="M1261" s="2">
        <v>38.392857142856997</v>
      </c>
      <c r="N1261" s="13">
        <v>1.785714285714</v>
      </c>
    </row>
    <row r="1262" spans="4:14" x14ac:dyDescent="0.2">
      <c r="D1262" s="175"/>
      <c r="E1262" s="4" t="s">
        <v>69</v>
      </c>
      <c r="F1262" s="6"/>
      <c r="G1262" s="5">
        <v>92</v>
      </c>
      <c r="H1262" s="7">
        <v>26</v>
      </c>
      <c r="I1262" s="1">
        <v>2</v>
      </c>
      <c r="J1262" s="1">
        <v>8</v>
      </c>
      <c r="K1262" s="1">
        <v>24</v>
      </c>
      <c r="L1262" s="1">
        <v>0</v>
      </c>
      <c r="M1262" s="1">
        <v>31</v>
      </c>
      <c r="N1262" s="8">
        <v>1</v>
      </c>
    </row>
    <row r="1263" spans="4:14" x14ac:dyDescent="0.2">
      <c r="D1263" s="175"/>
      <c r="E1263" s="11"/>
      <c r="F1263" s="10"/>
      <c r="G1263" s="9">
        <v>100</v>
      </c>
      <c r="H1263" s="64">
        <v>28.260869565217</v>
      </c>
      <c r="I1263" s="2">
        <v>2.1739130434780001</v>
      </c>
      <c r="J1263" s="2">
        <v>8.6956521739130004</v>
      </c>
      <c r="K1263" s="2">
        <v>26.086956521739001</v>
      </c>
      <c r="L1263" s="18">
        <v>0</v>
      </c>
      <c r="M1263" s="2">
        <v>33.695652173912997</v>
      </c>
      <c r="N1263" s="13">
        <v>1.086956521739</v>
      </c>
    </row>
    <row r="1264" spans="4:14" x14ac:dyDescent="0.2">
      <c r="D1264" s="175"/>
      <c r="E1264" s="4" t="s">
        <v>70</v>
      </c>
      <c r="F1264" s="6"/>
      <c r="G1264" s="5">
        <v>131</v>
      </c>
      <c r="H1264" s="7">
        <v>27</v>
      </c>
      <c r="I1264" s="1">
        <v>2</v>
      </c>
      <c r="J1264" s="1">
        <v>19</v>
      </c>
      <c r="K1264" s="1">
        <v>26</v>
      </c>
      <c r="L1264" s="1">
        <v>4</v>
      </c>
      <c r="M1264" s="1">
        <v>51</v>
      </c>
      <c r="N1264" s="8">
        <v>2</v>
      </c>
    </row>
    <row r="1265" spans="2:14" x14ac:dyDescent="0.2">
      <c r="D1265" s="175"/>
      <c r="E1265" s="11"/>
      <c r="F1265" s="10"/>
      <c r="G1265" s="9">
        <v>100</v>
      </c>
      <c r="H1265" s="16">
        <v>20.610687022901001</v>
      </c>
      <c r="I1265" s="2">
        <v>1.526717557252</v>
      </c>
      <c r="J1265" s="2">
        <v>14.503816793893</v>
      </c>
      <c r="K1265" s="2">
        <v>19.847328244275001</v>
      </c>
      <c r="L1265" s="2">
        <v>3.053435114504</v>
      </c>
      <c r="M1265" s="2">
        <v>38.931297709924003</v>
      </c>
      <c r="N1265" s="13">
        <v>1.526717557252</v>
      </c>
    </row>
    <row r="1266" spans="2:14" x14ac:dyDescent="0.2">
      <c r="D1266" s="175"/>
      <c r="E1266" s="4" t="s">
        <v>71</v>
      </c>
      <c r="F1266" s="6"/>
      <c r="G1266" s="5">
        <v>71</v>
      </c>
      <c r="H1266" s="7">
        <v>19</v>
      </c>
      <c r="I1266" s="1">
        <v>1</v>
      </c>
      <c r="J1266" s="1">
        <v>12</v>
      </c>
      <c r="K1266" s="1">
        <v>13</v>
      </c>
      <c r="L1266" s="1">
        <v>3</v>
      </c>
      <c r="M1266" s="1">
        <v>21</v>
      </c>
      <c r="N1266" s="8">
        <v>2</v>
      </c>
    </row>
    <row r="1267" spans="2:14" x14ac:dyDescent="0.2">
      <c r="D1267" s="175"/>
      <c r="E1267" s="11"/>
      <c r="F1267" s="10"/>
      <c r="G1267" s="9">
        <v>100</v>
      </c>
      <c r="H1267" s="16">
        <v>26.760563380282001</v>
      </c>
      <c r="I1267" s="2">
        <v>1.4084507042250001</v>
      </c>
      <c r="J1267" s="23">
        <v>16.901408450704</v>
      </c>
      <c r="K1267" s="27">
        <v>18.309859154929999</v>
      </c>
      <c r="L1267" s="2">
        <v>4.2253521126760001</v>
      </c>
      <c r="M1267" s="27">
        <v>29.577464788732001</v>
      </c>
      <c r="N1267" s="13">
        <v>2.8169014084509998</v>
      </c>
    </row>
    <row r="1268" spans="2:14" x14ac:dyDescent="0.2">
      <c r="D1268" s="175"/>
      <c r="E1268" s="4" t="s">
        <v>72</v>
      </c>
      <c r="F1268" s="6"/>
      <c r="G1268" s="5">
        <v>70</v>
      </c>
      <c r="H1268" s="7">
        <v>19</v>
      </c>
      <c r="I1268" s="1">
        <v>5</v>
      </c>
      <c r="J1268" s="1">
        <v>6</v>
      </c>
      <c r="K1268" s="1">
        <v>17</v>
      </c>
      <c r="L1268" s="1">
        <v>2</v>
      </c>
      <c r="M1268" s="1">
        <v>20</v>
      </c>
      <c r="N1268" s="8">
        <v>1</v>
      </c>
    </row>
    <row r="1269" spans="2:14" x14ac:dyDescent="0.2">
      <c r="D1269" s="176"/>
      <c r="E1269" s="57"/>
      <c r="F1269" s="54"/>
      <c r="G1269" s="67">
        <v>100</v>
      </c>
      <c r="H1269" s="82">
        <v>27.142857142857</v>
      </c>
      <c r="I1269" s="48">
        <v>7.1428571428570002</v>
      </c>
      <c r="J1269" s="48">
        <v>8.5714285714289993</v>
      </c>
      <c r="K1269" s="48">
        <v>24.285714285714</v>
      </c>
      <c r="L1269" s="48">
        <v>2.8571428571430002</v>
      </c>
      <c r="M1269" s="96">
        <v>28.571428571428999</v>
      </c>
      <c r="N1269" s="84">
        <v>1.4285714285710001</v>
      </c>
    </row>
    <row r="1271" spans="2:14" x14ac:dyDescent="0.2">
      <c r="B1271" s="43" t="str">
        <f xml:space="preserve"> HYPERLINK("#'目次'!B33", "[27]")</f>
        <v>[27]</v>
      </c>
      <c r="C1271" s="31" t="s">
        <v>120</v>
      </c>
    </row>
    <row r="1274" spans="2:14" x14ac:dyDescent="0.2">
      <c r="C1274" s="31" t="s">
        <v>75</v>
      </c>
    </row>
    <row r="1275" spans="2:14" x14ac:dyDescent="0.2">
      <c r="D1275" s="177"/>
      <c r="E1275" s="178"/>
      <c r="F1275" s="178"/>
      <c r="G1275" s="40" t="s">
        <v>14</v>
      </c>
      <c r="H1275" s="42" t="s">
        <v>109</v>
      </c>
      <c r="I1275" s="15" t="s">
        <v>110</v>
      </c>
      <c r="J1275" s="15" t="s">
        <v>111</v>
      </c>
      <c r="K1275" s="15" t="s">
        <v>112</v>
      </c>
      <c r="L1275" s="15" t="s">
        <v>113</v>
      </c>
      <c r="M1275" s="15" t="s">
        <v>114</v>
      </c>
      <c r="N1275" s="44" t="s">
        <v>17</v>
      </c>
    </row>
    <row r="1276" spans="2:14" x14ac:dyDescent="0.2">
      <c r="D1276" s="179"/>
      <c r="E1276" s="180"/>
      <c r="F1276" s="180"/>
      <c r="G1276" s="39"/>
      <c r="H1276" s="41"/>
      <c r="I1276" s="14"/>
      <c r="J1276" s="14"/>
      <c r="K1276" s="14"/>
      <c r="L1276" s="14"/>
      <c r="M1276" s="14"/>
      <c r="N1276" s="38"/>
    </row>
    <row r="1277" spans="2:14" x14ac:dyDescent="0.2">
      <c r="D1277" s="70"/>
      <c r="E1277" s="72" t="s">
        <v>14</v>
      </c>
      <c r="F1277" s="69"/>
      <c r="G1277" s="37">
        <v>1222</v>
      </c>
      <c r="H1277" s="17">
        <v>274</v>
      </c>
      <c r="I1277" s="17">
        <v>32</v>
      </c>
      <c r="J1277" s="17">
        <v>134</v>
      </c>
      <c r="K1277" s="17">
        <v>285</v>
      </c>
      <c r="L1277" s="17">
        <v>36</v>
      </c>
      <c r="M1277" s="17">
        <v>423</v>
      </c>
      <c r="N1277" s="55">
        <v>38</v>
      </c>
    </row>
    <row r="1278" spans="2:14" x14ac:dyDescent="0.2">
      <c r="D1278" s="57"/>
      <c r="E1278" s="54"/>
      <c r="F1278" s="71"/>
      <c r="G1278" s="9">
        <v>100</v>
      </c>
      <c r="H1278" s="2">
        <v>22.422258592471</v>
      </c>
      <c r="I1278" s="2">
        <v>2.6186579378069998</v>
      </c>
      <c r="J1278" s="2">
        <v>10.965630114566</v>
      </c>
      <c r="K1278" s="2">
        <v>23.322422258591999</v>
      </c>
      <c r="L1278" s="2">
        <v>2.9459901800330002</v>
      </c>
      <c r="M1278" s="2">
        <v>34.615384615384997</v>
      </c>
      <c r="N1278" s="13">
        <v>3.1096563011459999</v>
      </c>
    </row>
    <row r="1279" spans="2:14" x14ac:dyDescent="0.2">
      <c r="D1279" s="174" t="s">
        <v>36</v>
      </c>
      <c r="E1279" s="20" t="s">
        <v>76</v>
      </c>
      <c r="F1279" s="22"/>
      <c r="G1279" s="21">
        <v>629</v>
      </c>
      <c r="H1279" s="25">
        <v>149</v>
      </c>
      <c r="I1279" s="3">
        <v>19</v>
      </c>
      <c r="J1279" s="3">
        <v>63</v>
      </c>
      <c r="K1279" s="3">
        <v>156</v>
      </c>
      <c r="L1279" s="3">
        <v>16</v>
      </c>
      <c r="M1279" s="3">
        <v>211</v>
      </c>
      <c r="N1279" s="26">
        <v>15</v>
      </c>
    </row>
    <row r="1280" spans="2:14" x14ac:dyDescent="0.2">
      <c r="D1280" s="175"/>
      <c r="E1280" s="11"/>
      <c r="F1280" s="10"/>
      <c r="G1280" s="9">
        <v>100</v>
      </c>
      <c r="H1280" s="16">
        <v>23.68839427663</v>
      </c>
      <c r="I1280" s="2">
        <v>3.0206677265500002</v>
      </c>
      <c r="J1280" s="2">
        <v>10.015898251192001</v>
      </c>
      <c r="K1280" s="2">
        <v>24.801271860095</v>
      </c>
      <c r="L1280" s="2">
        <v>2.5437201907790001</v>
      </c>
      <c r="M1280" s="2">
        <v>33.545310015898004</v>
      </c>
      <c r="N1280" s="13">
        <v>2.3847376788550001</v>
      </c>
    </row>
    <row r="1281" spans="4:14" x14ac:dyDescent="0.2">
      <c r="D1281" s="175"/>
      <c r="E1281" s="4" t="s">
        <v>39</v>
      </c>
      <c r="F1281" s="6"/>
      <c r="G1281" s="5">
        <v>37</v>
      </c>
      <c r="H1281" s="7">
        <v>10</v>
      </c>
      <c r="I1281" s="1">
        <v>1</v>
      </c>
      <c r="J1281" s="1">
        <v>5</v>
      </c>
      <c r="K1281" s="1">
        <v>12</v>
      </c>
      <c r="L1281" s="1">
        <v>1</v>
      </c>
      <c r="M1281" s="1">
        <v>8</v>
      </c>
      <c r="N1281" s="8">
        <v>0</v>
      </c>
    </row>
    <row r="1282" spans="4:14" x14ac:dyDescent="0.2">
      <c r="D1282" s="175"/>
      <c r="E1282" s="11"/>
      <c r="F1282" s="10"/>
      <c r="G1282" s="9">
        <v>100</v>
      </c>
      <c r="H1282" s="16">
        <v>27.027027027027</v>
      </c>
      <c r="I1282" s="2">
        <v>2.7027027027030002</v>
      </c>
      <c r="J1282" s="2">
        <v>13.513513513514001</v>
      </c>
      <c r="K1282" s="23">
        <v>32.432432432432002</v>
      </c>
      <c r="L1282" s="2">
        <v>2.7027027027030002</v>
      </c>
      <c r="M1282" s="46">
        <v>21.621621621622001</v>
      </c>
      <c r="N1282" s="36">
        <v>0</v>
      </c>
    </row>
    <row r="1283" spans="4:14" x14ac:dyDescent="0.2">
      <c r="D1283" s="175"/>
      <c r="E1283" s="4" t="s">
        <v>40</v>
      </c>
      <c r="F1283" s="6"/>
      <c r="G1283" s="5">
        <v>73</v>
      </c>
      <c r="H1283" s="7">
        <v>14</v>
      </c>
      <c r="I1283" s="1">
        <v>3</v>
      </c>
      <c r="J1283" s="1">
        <v>7</v>
      </c>
      <c r="K1283" s="1">
        <v>22</v>
      </c>
      <c r="L1283" s="1">
        <v>1</v>
      </c>
      <c r="M1283" s="1">
        <v>24</v>
      </c>
      <c r="N1283" s="8">
        <v>2</v>
      </c>
    </row>
    <row r="1284" spans="4:14" x14ac:dyDescent="0.2">
      <c r="D1284" s="175"/>
      <c r="E1284" s="11"/>
      <c r="F1284" s="10"/>
      <c r="G1284" s="9">
        <v>100</v>
      </c>
      <c r="H1284" s="16">
        <v>19.178082191781002</v>
      </c>
      <c r="I1284" s="2">
        <v>4.1095890410960001</v>
      </c>
      <c r="J1284" s="2">
        <v>9.5890410958899999</v>
      </c>
      <c r="K1284" s="23">
        <v>30.136986301370001</v>
      </c>
      <c r="L1284" s="2">
        <v>1.369863013699</v>
      </c>
      <c r="M1284" s="2">
        <v>32.876712328766999</v>
      </c>
      <c r="N1284" s="13">
        <v>2.7397260273969999</v>
      </c>
    </row>
    <row r="1285" spans="4:14" x14ac:dyDescent="0.2">
      <c r="D1285" s="175"/>
      <c r="E1285" s="4" t="s">
        <v>41</v>
      </c>
      <c r="F1285" s="6"/>
      <c r="G1285" s="5">
        <v>108</v>
      </c>
      <c r="H1285" s="7">
        <v>32</v>
      </c>
      <c r="I1285" s="1">
        <v>2</v>
      </c>
      <c r="J1285" s="1">
        <v>6</v>
      </c>
      <c r="K1285" s="1">
        <v>28</v>
      </c>
      <c r="L1285" s="1">
        <v>2</v>
      </c>
      <c r="M1285" s="1">
        <v>36</v>
      </c>
      <c r="N1285" s="8">
        <v>2</v>
      </c>
    </row>
    <row r="1286" spans="4:14" x14ac:dyDescent="0.2">
      <c r="D1286" s="175"/>
      <c r="E1286" s="11"/>
      <c r="F1286" s="10"/>
      <c r="G1286" s="9">
        <v>100</v>
      </c>
      <c r="H1286" s="64">
        <v>29.629629629629999</v>
      </c>
      <c r="I1286" s="2">
        <v>1.851851851852</v>
      </c>
      <c r="J1286" s="27">
        <v>5.5555555555560003</v>
      </c>
      <c r="K1286" s="2">
        <v>25.925925925925998</v>
      </c>
      <c r="L1286" s="2">
        <v>1.851851851852</v>
      </c>
      <c r="M1286" s="2">
        <v>33.333333333333002</v>
      </c>
      <c r="N1286" s="13">
        <v>1.851851851852</v>
      </c>
    </row>
    <row r="1287" spans="4:14" x14ac:dyDescent="0.2">
      <c r="D1287" s="175"/>
      <c r="E1287" s="4" t="s">
        <v>42</v>
      </c>
      <c r="F1287" s="6"/>
      <c r="G1287" s="5">
        <v>113</v>
      </c>
      <c r="H1287" s="7">
        <v>26</v>
      </c>
      <c r="I1287" s="1">
        <v>5</v>
      </c>
      <c r="J1287" s="1">
        <v>9</v>
      </c>
      <c r="K1287" s="1">
        <v>34</v>
      </c>
      <c r="L1287" s="1">
        <v>2</v>
      </c>
      <c r="M1287" s="1">
        <v>35</v>
      </c>
      <c r="N1287" s="8">
        <v>2</v>
      </c>
    </row>
    <row r="1288" spans="4:14" x14ac:dyDescent="0.2">
      <c r="D1288" s="175"/>
      <c r="E1288" s="11"/>
      <c r="F1288" s="10"/>
      <c r="G1288" s="9">
        <v>100</v>
      </c>
      <c r="H1288" s="16">
        <v>23.008849557522002</v>
      </c>
      <c r="I1288" s="2">
        <v>4.424778761062</v>
      </c>
      <c r="J1288" s="2">
        <v>7.964601769912</v>
      </c>
      <c r="K1288" s="23">
        <v>30.088495575221</v>
      </c>
      <c r="L1288" s="2">
        <v>1.769911504425</v>
      </c>
      <c r="M1288" s="2">
        <v>30.973451327433999</v>
      </c>
      <c r="N1288" s="13">
        <v>1.769911504425</v>
      </c>
    </row>
    <row r="1289" spans="4:14" x14ac:dyDescent="0.2">
      <c r="D1289" s="175"/>
      <c r="E1289" s="4" t="s">
        <v>43</v>
      </c>
      <c r="F1289" s="6"/>
      <c r="G1289" s="5">
        <v>101</v>
      </c>
      <c r="H1289" s="7">
        <v>26</v>
      </c>
      <c r="I1289" s="1">
        <v>6</v>
      </c>
      <c r="J1289" s="1">
        <v>10</v>
      </c>
      <c r="K1289" s="1">
        <v>21</v>
      </c>
      <c r="L1289" s="1">
        <v>3</v>
      </c>
      <c r="M1289" s="1">
        <v>35</v>
      </c>
      <c r="N1289" s="8">
        <v>0</v>
      </c>
    </row>
    <row r="1290" spans="4:14" x14ac:dyDescent="0.2">
      <c r="D1290" s="175"/>
      <c r="E1290" s="11"/>
      <c r="F1290" s="10"/>
      <c r="G1290" s="9">
        <v>100</v>
      </c>
      <c r="H1290" s="16">
        <v>25.742574257426</v>
      </c>
      <c r="I1290" s="2">
        <v>5.940594059406</v>
      </c>
      <c r="J1290" s="2">
        <v>9.9009900990100004</v>
      </c>
      <c r="K1290" s="2">
        <v>20.792079207920999</v>
      </c>
      <c r="L1290" s="2">
        <v>2.970297029703</v>
      </c>
      <c r="M1290" s="2">
        <v>34.653465346535</v>
      </c>
      <c r="N1290" s="36">
        <v>0</v>
      </c>
    </row>
    <row r="1291" spans="4:14" x14ac:dyDescent="0.2">
      <c r="D1291" s="175"/>
      <c r="E1291" s="4" t="s">
        <v>44</v>
      </c>
      <c r="F1291" s="6"/>
      <c r="G1291" s="5">
        <v>114</v>
      </c>
      <c r="H1291" s="7">
        <v>28</v>
      </c>
      <c r="I1291" s="1">
        <v>1</v>
      </c>
      <c r="J1291" s="1">
        <v>15</v>
      </c>
      <c r="K1291" s="1">
        <v>19</v>
      </c>
      <c r="L1291" s="1">
        <v>4</v>
      </c>
      <c r="M1291" s="1">
        <v>43</v>
      </c>
      <c r="N1291" s="8">
        <v>4</v>
      </c>
    </row>
    <row r="1292" spans="4:14" x14ac:dyDescent="0.2">
      <c r="D1292" s="175"/>
      <c r="E1292" s="11"/>
      <c r="F1292" s="10"/>
      <c r="G1292" s="9">
        <v>100</v>
      </c>
      <c r="H1292" s="16">
        <v>24.561403508771999</v>
      </c>
      <c r="I1292" s="2">
        <v>0.87719298245599997</v>
      </c>
      <c r="J1292" s="2">
        <v>13.157894736842</v>
      </c>
      <c r="K1292" s="27">
        <v>16.666666666666998</v>
      </c>
      <c r="L1292" s="2">
        <v>3.508771929825</v>
      </c>
      <c r="M1292" s="2">
        <v>37.719298245613999</v>
      </c>
      <c r="N1292" s="13">
        <v>3.508771929825</v>
      </c>
    </row>
    <row r="1293" spans="4:14" x14ac:dyDescent="0.2">
      <c r="D1293" s="175"/>
      <c r="E1293" s="4" t="s">
        <v>45</v>
      </c>
      <c r="F1293" s="6"/>
      <c r="G1293" s="5">
        <v>83</v>
      </c>
      <c r="H1293" s="7">
        <v>13</v>
      </c>
      <c r="I1293" s="1">
        <v>1</v>
      </c>
      <c r="J1293" s="1">
        <v>11</v>
      </c>
      <c r="K1293" s="1">
        <v>20</v>
      </c>
      <c r="L1293" s="1">
        <v>3</v>
      </c>
      <c r="M1293" s="1">
        <v>30</v>
      </c>
      <c r="N1293" s="8">
        <v>5</v>
      </c>
    </row>
    <row r="1294" spans="4:14" x14ac:dyDescent="0.2">
      <c r="D1294" s="175"/>
      <c r="E1294" s="11"/>
      <c r="F1294" s="10"/>
      <c r="G1294" s="9">
        <v>100</v>
      </c>
      <c r="H1294" s="73">
        <v>15.66265060241</v>
      </c>
      <c r="I1294" s="2">
        <v>1.204819277108</v>
      </c>
      <c r="J1294" s="2">
        <v>13.253012048193</v>
      </c>
      <c r="K1294" s="2">
        <v>24.096385542168999</v>
      </c>
      <c r="L1294" s="2">
        <v>3.6144578313250002</v>
      </c>
      <c r="M1294" s="2">
        <v>36.144578313253</v>
      </c>
      <c r="N1294" s="13">
        <v>6.0240963855420002</v>
      </c>
    </row>
    <row r="1295" spans="4:14" x14ac:dyDescent="0.2">
      <c r="D1295" s="174" t="s">
        <v>37</v>
      </c>
      <c r="E1295" s="20" t="s">
        <v>77</v>
      </c>
      <c r="F1295" s="22"/>
      <c r="G1295" s="21">
        <v>593</v>
      </c>
      <c r="H1295" s="25">
        <v>125</v>
      </c>
      <c r="I1295" s="3">
        <v>13</v>
      </c>
      <c r="J1295" s="3">
        <v>71</v>
      </c>
      <c r="K1295" s="3">
        <v>129</v>
      </c>
      <c r="L1295" s="3">
        <v>20</v>
      </c>
      <c r="M1295" s="3">
        <v>212</v>
      </c>
      <c r="N1295" s="26">
        <v>23</v>
      </c>
    </row>
    <row r="1296" spans="4:14" x14ac:dyDescent="0.2">
      <c r="D1296" s="175"/>
      <c r="E1296" s="11"/>
      <c r="F1296" s="10"/>
      <c r="G1296" s="9">
        <v>100</v>
      </c>
      <c r="H1296" s="16">
        <v>21.079258010118</v>
      </c>
      <c r="I1296" s="2">
        <v>2.1922428330520001</v>
      </c>
      <c r="J1296" s="2">
        <v>11.973018549747</v>
      </c>
      <c r="K1296" s="2">
        <v>21.753794266442</v>
      </c>
      <c r="L1296" s="2">
        <v>3.3726812816190002</v>
      </c>
      <c r="M1296" s="2">
        <v>35.750421585159998</v>
      </c>
      <c r="N1296" s="13">
        <v>3.8785834738620002</v>
      </c>
    </row>
    <row r="1297" spans="2:14" x14ac:dyDescent="0.2">
      <c r="D1297" s="175"/>
      <c r="E1297" s="4" t="s">
        <v>39</v>
      </c>
      <c r="F1297" s="6"/>
      <c r="G1297" s="5">
        <v>27</v>
      </c>
      <c r="H1297" s="7">
        <v>5</v>
      </c>
      <c r="I1297" s="1">
        <v>0</v>
      </c>
      <c r="J1297" s="1">
        <v>6</v>
      </c>
      <c r="K1297" s="1">
        <v>6</v>
      </c>
      <c r="L1297" s="1">
        <v>0</v>
      </c>
      <c r="M1297" s="1">
        <v>8</v>
      </c>
      <c r="N1297" s="8">
        <v>2</v>
      </c>
    </row>
    <row r="1298" spans="2:14" x14ac:dyDescent="0.2">
      <c r="D1298" s="175"/>
      <c r="E1298" s="11"/>
      <c r="F1298" s="10"/>
      <c r="G1298" s="9">
        <v>100</v>
      </c>
      <c r="H1298" s="16">
        <v>18.518518518518999</v>
      </c>
      <c r="I1298" s="18">
        <v>0</v>
      </c>
      <c r="J1298" s="35">
        <v>22.222222222222001</v>
      </c>
      <c r="K1298" s="2">
        <v>22.222222222222001</v>
      </c>
      <c r="L1298" s="18">
        <v>0</v>
      </c>
      <c r="M1298" s="2">
        <v>29.629629629629999</v>
      </c>
      <c r="N1298" s="13">
        <v>7.4074074074069998</v>
      </c>
    </row>
    <row r="1299" spans="2:14" x14ac:dyDescent="0.2">
      <c r="D1299" s="175"/>
      <c r="E1299" s="4" t="s">
        <v>40</v>
      </c>
      <c r="F1299" s="6"/>
      <c r="G1299" s="5">
        <v>74</v>
      </c>
      <c r="H1299" s="7">
        <v>15</v>
      </c>
      <c r="I1299" s="1">
        <v>1</v>
      </c>
      <c r="J1299" s="1">
        <v>8</v>
      </c>
      <c r="K1299" s="1">
        <v>15</v>
      </c>
      <c r="L1299" s="1">
        <v>4</v>
      </c>
      <c r="M1299" s="1">
        <v>27</v>
      </c>
      <c r="N1299" s="8">
        <v>4</v>
      </c>
    </row>
    <row r="1300" spans="2:14" x14ac:dyDescent="0.2">
      <c r="D1300" s="175"/>
      <c r="E1300" s="11"/>
      <c r="F1300" s="10"/>
      <c r="G1300" s="9">
        <v>100</v>
      </c>
      <c r="H1300" s="16">
        <v>20.27027027027</v>
      </c>
      <c r="I1300" s="2">
        <v>1.351351351351</v>
      </c>
      <c r="J1300" s="2">
        <v>10.810810810811001</v>
      </c>
      <c r="K1300" s="2">
        <v>20.27027027027</v>
      </c>
      <c r="L1300" s="2">
        <v>5.4054054054050003</v>
      </c>
      <c r="M1300" s="2">
        <v>36.486486486486001</v>
      </c>
      <c r="N1300" s="13">
        <v>5.4054054054050003</v>
      </c>
    </row>
    <row r="1301" spans="2:14" x14ac:dyDescent="0.2">
      <c r="D1301" s="175"/>
      <c r="E1301" s="4" t="s">
        <v>41</v>
      </c>
      <c r="F1301" s="6"/>
      <c r="G1301" s="5">
        <v>96</v>
      </c>
      <c r="H1301" s="7">
        <v>23</v>
      </c>
      <c r="I1301" s="1">
        <v>4</v>
      </c>
      <c r="J1301" s="1">
        <v>10</v>
      </c>
      <c r="K1301" s="1">
        <v>20</v>
      </c>
      <c r="L1301" s="1">
        <v>4</v>
      </c>
      <c r="M1301" s="1">
        <v>35</v>
      </c>
      <c r="N1301" s="8">
        <v>0</v>
      </c>
    </row>
    <row r="1302" spans="2:14" x14ac:dyDescent="0.2">
      <c r="D1302" s="175"/>
      <c r="E1302" s="11"/>
      <c r="F1302" s="10"/>
      <c r="G1302" s="9">
        <v>100</v>
      </c>
      <c r="H1302" s="16">
        <v>23.958333333333002</v>
      </c>
      <c r="I1302" s="2">
        <v>4.166666666667</v>
      </c>
      <c r="J1302" s="2">
        <v>10.416666666667</v>
      </c>
      <c r="K1302" s="2">
        <v>20.833333333333002</v>
      </c>
      <c r="L1302" s="2">
        <v>4.166666666667</v>
      </c>
      <c r="M1302" s="2">
        <v>36.458333333333002</v>
      </c>
      <c r="N1302" s="36">
        <v>0</v>
      </c>
    </row>
    <row r="1303" spans="2:14" x14ac:dyDescent="0.2">
      <c r="D1303" s="175"/>
      <c r="E1303" s="4" t="s">
        <v>42</v>
      </c>
      <c r="F1303" s="6"/>
      <c r="G1303" s="5">
        <v>97</v>
      </c>
      <c r="H1303" s="7">
        <v>14</v>
      </c>
      <c r="I1303" s="1">
        <v>1</v>
      </c>
      <c r="J1303" s="1">
        <v>8</v>
      </c>
      <c r="K1303" s="1">
        <v>22</v>
      </c>
      <c r="L1303" s="1">
        <v>3</v>
      </c>
      <c r="M1303" s="1">
        <v>46</v>
      </c>
      <c r="N1303" s="8">
        <v>3</v>
      </c>
    </row>
    <row r="1304" spans="2:14" x14ac:dyDescent="0.2">
      <c r="D1304" s="175"/>
      <c r="E1304" s="11"/>
      <c r="F1304" s="10"/>
      <c r="G1304" s="9">
        <v>100</v>
      </c>
      <c r="H1304" s="73">
        <v>14.432989690722</v>
      </c>
      <c r="I1304" s="2">
        <v>1.0309278350519999</v>
      </c>
      <c r="J1304" s="2">
        <v>8.2474226804120008</v>
      </c>
      <c r="K1304" s="2">
        <v>22.680412371134</v>
      </c>
      <c r="L1304" s="2">
        <v>3.0927835051549999</v>
      </c>
      <c r="M1304" s="35">
        <v>47.422680412371001</v>
      </c>
      <c r="N1304" s="13">
        <v>3.0927835051549999</v>
      </c>
    </row>
    <row r="1305" spans="2:14" x14ac:dyDescent="0.2">
      <c r="D1305" s="175"/>
      <c r="E1305" s="4" t="s">
        <v>43</v>
      </c>
      <c r="F1305" s="6"/>
      <c r="G1305" s="5">
        <v>103</v>
      </c>
      <c r="H1305" s="7">
        <v>22</v>
      </c>
      <c r="I1305" s="1">
        <v>5</v>
      </c>
      <c r="J1305" s="1">
        <v>13</v>
      </c>
      <c r="K1305" s="1">
        <v>27</v>
      </c>
      <c r="L1305" s="1">
        <v>4</v>
      </c>
      <c r="M1305" s="1">
        <v>30</v>
      </c>
      <c r="N1305" s="8">
        <v>2</v>
      </c>
    </row>
    <row r="1306" spans="2:14" x14ac:dyDescent="0.2">
      <c r="D1306" s="175"/>
      <c r="E1306" s="11"/>
      <c r="F1306" s="10"/>
      <c r="G1306" s="9">
        <v>100</v>
      </c>
      <c r="H1306" s="16">
        <v>21.359223300970999</v>
      </c>
      <c r="I1306" s="2">
        <v>4.8543689320389998</v>
      </c>
      <c r="J1306" s="2">
        <v>12.621359223301001</v>
      </c>
      <c r="K1306" s="2">
        <v>26.213592233010001</v>
      </c>
      <c r="L1306" s="2">
        <v>3.8834951456310001</v>
      </c>
      <c r="M1306" s="27">
        <v>29.126213592233</v>
      </c>
      <c r="N1306" s="13">
        <v>1.9417475728160001</v>
      </c>
    </row>
    <row r="1307" spans="2:14" x14ac:dyDescent="0.2">
      <c r="D1307" s="175"/>
      <c r="E1307" s="4" t="s">
        <v>44</v>
      </c>
      <c r="F1307" s="6"/>
      <c r="G1307" s="5">
        <v>109</v>
      </c>
      <c r="H1307" s="7">
        <v>24</v>
      </c>
      <c r="I1307" s="1">
        <v>2</v>
      </c>
      <c r="J1307" s="1">
        <v>12</v>
      </c>
      <c r="K1307" s="1">
        <v>22</v>
      </c>
      <c r="L1307" s="1">
        <v>0</v>
      </c>
      <c r="M1307" s="1">
        <v>41</v>
      </c>
      <c r="N1307" s="8">
        <v>8</v>
      </c>
    </row>
    <row r="1308" spans="2:14" x14ac:dyDescent="0.2">
      <c r="D1308" s="175"/>
      <c r="E1308" s="11"/>
      <c r="F1308" s="10"/>
      <c r="G1308" s="9">
        <v>100</v>
      </c>
      <c r="H1308" s="16">
        <v>22.018348623853001</v>
      </c>
      <c r="I1308" s="2">
        <v>1.834862385321</v>
      </c>
      <c r="J1308" s="2">
        <v>11.009174311927</v>
      </c>
      <c r="K1308" s="2">
        <v>20.183486238532002</v>
      </c>
      <c r="L1308" s="18">
        <v>0</v>
      </c>
      <c r="M1308" s="2">
        <v>37.614678899083003</v>
      </c>
      <c r="N1308" s="13">
        <v>7.339449541284</v>
      </c>
    </row>
    <row r="1309" spans="2:14" x14ac:dyDescent="0.2">
      <c r="D1309" s="175"/>
      <c r="E1309" s="4" t="s">
        <v>45</v>
      </c>
      <c r="F1309" s="6"/>
      <c r="G1309" s="5">
        <v>87</v>
      </c>
      <c r="H1309" s="7">
        <v>22</v>
      </c>
      <c r="I1309" s="1">
        <v>0</v>
      </c>
      <c r="J1309" s="1">
        <v>14</v>
      </c>
      <c r="K1309" s="1">
        <v>17</v>
      </c>
      <c r="L1309" s="1">
        <v>5</v>
      </c>
      <c r="M1309" s="1">
        <v>25</v>
      </c>
      <c r="N1309" s="8">
        <v>4</v>
      </c>
    </row>
    <row r="1310" spans="2:14" x14ac:dyDescent="0.2">
      <c r="D1310" s="176"/>
      <c r="E1310" s="57"/>
      <c r="F1310" s="54"/>
      <c r="G1310" s="67">
        <v>100</v>
      </c>
      <c r="H1310" s="82">
        <v>25.287356321838999</v>
      </c>
      <c r="I1310" s="81">
        <v>0</v>
      </c>
      <c r="J1310" s="103">
        <v>16.091954022989</v>
      </c>
      <c r="K1310" s="48">
        <v>19.540229885056998</v>
      </c>
      <c r="L1310" s="48">
        <v>5.7471264367819996</v>
      </c>
      <c r="M1310" s="96">
        <v>28.735632183907999</v>
      </c>
      <c r="N1310" s="84">
        <v>4.5977011494250002</v>
      </c>
    </row>
    <row r="1312" spans="2:14" x14ac:dyDescent="0.2">
      <c r="B1312" s="43" t="str">
        <f xml:space="preserve"> HYPERLINK("#'目次'!B34", "[28]")</f>
        <v>[28]</v>
      </c>
      <c r="C1312" s="31" t="s">
        <v>123</v>
      </c>
    </row>
    <row r="1316" spans="4:12" ht="36" x14ac:dyDescent="0.2">
      <c r="D1316" s="177"/>
      <c r="E1316" s="178"/>
      <c r="F1316" s="178"/>
      <c r="G1316" s="40" t="s">
        <v>14</v>
      </c>
      <c r="H1316" s="42" t="s">
        <v>124</v>
      </c>
      <c r="I1316" s="15" t="s">
        <v>125</v>
      </c>
      <c r="J1316" s="15" t="s">
        <v>126</v>
      </c>
      <c r="K1316" s="15" t="s">
        <v>127</v>
      </c>
      <c r="L1316" s="44" t="s">
        <v>17</v>
      </c>
    </row>
    <row r="1317" spans="4:12" x14ac:dyDescent="0.2">
      <c r="D1317" s="179"/>
      <c r="E1317" s="180"/>
      <c r="F1317" s="180"/>
      <c r="G1317" s="39"/>
      <c r="H1317" s="41"/>
      <c r="I1317" s="14"/>
      <c r="J1317" s="14"/>
      <c r="K1317" s="14"/>
      <c r="L1317" s="38"/>
    </row>
    <row r="1318" spans="4:12" x14ac:dyDescent="0.2">
      <c r="D1318" s="70"/>
      <c r="E1318" s="72" t="s">
        <v>14</v>
      </c>
      <c r="F1318" s="69"/>
      <c r="G1318" s="37">
        <v>1222</v>
      </c>
      <c r="H1318" s="17">
        <v>47</v>
      </c>
      <c r="I1318" s="17">
        <v>147</v>
      </c>
      <c r="J1318" s="17">
        <v>331</v>
      </c>
      <c r="K1318" s="17">
        <v>652</v>
      </c>
      <c r="L1318" s="55">
        <v>45</v>
      </c>
    </row>
    <row r="1319" spans="4:12" x14ac:dyDescent="0.2">
      <c r="D1319" s="57"/>
      <c r="E1319" s="54"/>
      <c r="F1319" s="71"/>
      <c r="G1319" s="9">
        <v>100</v>
      </c>
      <c r="H1319" s="2">
        <v>3.8461538461539999</v>
      </c>
      <c r="I1319" s="2">
        <v>12.029459901799999</v>
      </c>
      <c r="J1319" s="2">
        <v>27.086743044190001</v>
      </c>
      <c r="K1319" s="2">
        <v>53.355155482815</v>
      </c>
      <c r="L1319" s="13">
        <v>3.6824877250410002</v>
      </c>
    </row>
    <row r="1320" spans="4:12" x14ac:dyDescent="0.2">
      <c r="D1320" s="174" t="s">
        <v>18</v>
      </c>
      <c r="E1320" s="20" t="s">
        <v>19</v>
      </c>
      <c r="F1320" s="22"/>
      <c r="G1320" s="21">
        <v>57</v>
      </c>
      <c r="H1320" s="25">
        <v>4</v>
      </c>
      <c r="I1320" s="3">
        <v>5</v>
      </c>
      <c r="J1320" s="3">
        <v>14</v>
      </c>
      <c r="K1320" s="3">
        <v>34</v>
      </c>
      <c r="L1320" s="26">
        <v>0</v>
      </c>
    </row>
    <row r="1321" spans="4:12" x14ac:dyDescent="0.2">
      <c r="D1321" s="175"/>
      <c r="E1321" s="11"/>
      <c r="F1321" s="10"/>
      <c r="G1321" s="9">
        <v>100</v>
      </c>
      <c r="H1321" s="16">
        <v>7.0175438596489998</v>
      </c>
      <c r="I1321" s="2">
        <v>8.7719298245609991</v>
      </c>
      <c r="J1321" s="2">
        <v>24.561403508771999</v>
      </c>
      <c r="K1321" s="23">
        <v>59.649122807018003</v>
      </c>
      <c r="L1321" s="36">
        <v>0</v>
      </c>
    </row>
    <row r="1322" spans="4:12" x14ac:dyDescent="0.2">
      <c r="D1322" s="175"/>
      <c r="E1322" s="4" t="s">
        <v>20</v>
      </c>
      <c r="F1322" s="6"/>
      <c r="G1322" s="5">
        <v>84</v>
      </c>
      <c r="H1322" s="7">
        <v>4</v>
      </c>
      <c r="I1322" s="1">
        <v>14</v>
      </c>
      <c r="J1322" s="1">
        <v>13</v>
      </c>
      <c r="K1322" s="1">
        <v>47</v>
      </c>
      <c r="L1322" s="8">
        <v>6</v>
      </c>
    </row>
    <row r="1323" spans="4:12" x14ac:dyDescent="0.2">
      <c r="D1323" s="175"/>
      <c r="E1323" s="11"/>
      <c r="F1323" s="10"/>
      <c r="G1323" s="9">
        <v>100</v>
      </c>
      <c r="H1323" s="16">
        <v>4.7619047619049999</v>
      </c>
      <c r="I1323" s="2">
        <v>16.666666666666998</v>
      </c>
      <c r="J1323" s="46">
        <v>15.47619047619</v>
      </c>
      <c r="K1323" s="2">
        <v>55.952380952380999</v>
      </c>
      <c r="L1323" s="13">
        <v>7.1428571428570002</v>
      </c>
    </row>
    <row r="1324" spans="4:12" x14ac:dyDescent="0.2">
      <c r="D1324" s="175"/>
      <c r="E1324" s="4" t="s">
        <v>21</v>
      </c>
      <c r="F1324" s="6"/>
      <c r="G1324" s="5">
        <v>487</v>
      </c>
      <c r="H1324" s="7">
        <v>19</v>
      </c>
      <c r="I1324" s="1">
        <v>74</v>
      </c>
      <c r="J1324" s="1">
        <v>129</v>
      </c>
      <c r="K1324" s="1">
        <v>251</v>
      </c>
      <c r="L1324" s="8">
        <v>14</v>
      </c>
    </row>
    <row r="1325" spans="4:12" x14ac:dyDescent="0.2">
      <c r="D1325" s="175"/>
      <c r="E1325" s="11"/>
      <c r="F1325" s="10"/>
      <c r="G1325" s="9">
        <v>100</v>
      </c>
      <c r="H1325" s="16">
        <v>3.901437371663</v>
      </c>
      <c r="I1325" s="2">
        <v>15.195071868583</v>
      </c>
      <c r="J1325" s="2">
        <v>26.488706365502999</v>
      </c>
      <c r="K1325" s="2">
        <v>51.540041067761997</v>
      </c>
      <c r="L1325" s="13">
        <v>2.8747433264889999</v>
      </c>
    </row>
    <row r="1326" spans="4:12" x14ac:dyDescent="0.2">
      <c r="D1326" s="175"/>
      <c r="E1326" s="4" t="s">
        <v>22</v>
      </c>
      <c r="F1326" s="6"/>
      <c r="G1326" s="5">
        <v>35</v>
      </c>
      <c r="H1326" s="7">
        <v>0</v>
      </c>
      <c r="I1326" s="1">
        <v>3</v>
      </c>
      <c r="J1326" s="1">
        <v>10</v>
      </c>
      <c r="K1326" s="1">
        <v>20</v>
      </c>
      <c r="L1326" s="8">
        <v>2</v>
      </c>
    </row>
    <row r="1327" spans="4:12" x14ac:dyDescent="0.2">
      <c r="D1327" s="175"/>
      <c r="E1327" s="11"/>
      <c r="F1327" s="10"/>
      <c r="G1327" s="9">
        <v>100</v>
      </c>
      <c r="H1327" s="45">
        <v>0</v>
      </c>
      <c r="I1327" s="2">
        <v>8.5714285714289993</v>
      </c>
      <c r="J1327" s="2">
        <v>28.571428571428999</v>
      </c>
      <c r="K1327" s="2">
        <v>57.142857142856997</v>
      </c>
      <c r="L1327" s="13">
        <v>5.7142857142860004</v>
      </c>
    </row>
    <row r="1328" spans="4:12" x14ac:dyDescent="0.2">
      <c r="D1328" s="175"/>
      <c r="E1328" s="4" t="s">
        <v>23</v>
      </c>
      <c r="F1328" s="6"/>
      <c r="G1328" s="5">
        <v>143</v>
      </c>
      <c r="H1328" s="7">
        <v>6</v>
      </c>
      <c r="I1328" s="1">
        <v>15</v>
      </c>
      <c r="J1328" s="1">
        <v>37</v>
      </c>
      <c r="K1328" s="1">
        <v>77</v>
      </c>
      <c r="L1328" s="8">
        <v>8</v>
      </c>
    </row>
    <row r="1329" spans="4:12" x14ac:dyDescent="0.2">
      <c r="D1329" s="175"/>
      <c r="E1329" s="11"/>
      <c r="F1329" s="10"/>
      <c r="G1329" s="9">
        <v>100</v>
      </c>
      <c r="H1329" s="16">
        <v>4.1958041958040004</v>
      </c>
      <c r="I1329" s="2">
        <v>10.48951048951</v>
      </c>
      <c r="J1329" s="2">
        <v>25.874125874126001</v>
      </c>
      <c r="K1329" s="2">
        <v>53.846153846154003</v>
      </c>
      <c r="L1329" s="13">
        <v>5.594405594406</v>
      </c>
    </row>
    <row r="1330" spans="4:12" x14ac:dyDescent="0.2">
      <c r="D1330" s="175"/>
      <c r="E1330" s="4" t="s">
        <v>24</v>
      </c>
      <c r="F1330" s="6"/>
      <c r="G1330" s="5">
        <v>187</v>
      </c>
      <c r="H1330" s="7">
        <v>10</v>
      </c>
      <c r="I1330" s="1">
        <v>15</v>
      </c>
      <c r="J1330" s="1">
        <v>64</v>
      </c>
      <c r="K1330" s="1">
        <v>96</v>
      </c>
      <c r="L1330" s="8">
        <v>2</v>
      </c>
    </row>
    <row r="1331" spans="4:12" x14ac:dyDescent="0.2">
      <c r="D1331" s="175"/>
      <c r="E1331" s="11"/>
      <c r="F1331" s="10"/>
      <c r="G1331" s="9">
        <v>100</v>
      </c>
      <c r="H1331" s="16">
        <v>5.3475935828879999</v>
      </c>
      <c r="I1331" s="2">
        <v>8.0213903743320003</v>
      </c>
      <c r="J1331" s="23">
        <v>34.224598930481001</v>
      </c>
      <c r="K1331" s="2">
        <v>51.336898395722002</v>
      </c>
      <c r="L1331" s="13">
        <v>1.069518716578</v>
      </c>
    </row>
    <row r="1332" spans="4:12" x14ac:dyDescent="0.2">
      <c r="D1332" s="175"/>
      <c r="E1332" s="4" t="s">
        <v>25</v>
      </c>
      <c r="F1332" s="6"/>
      <c r="G1332" s="5">
        <v>71</v>
      </c>
      <c r="H1332" s="7">
        <v>1</v>
      </c>
      <c r="I1332" s="1">
        <v>4</v>
      </c>
      <c r="J1332" s="1">
        <v>19</v>
      </c>
      <c r="K1332" s="1">
        <v>43</v>
      </c>
      <c r="L1332" s="8">
        <v>4</v>
      </c>
    </row>
    <row r="1333" spans="4:12" x14ac:dyDescent="0.2">
      <c r="D1333" s="175"/>
      <c r="E1333" s="11"/>
      <c r="F1333" s="10"/>
      <c r="G1333" s="9">
        <v>100</v>
      </c>
      <c r="H1333" s="16">
        <v>1.4084507042250001</v>
      </c>
      <c r="I1333" s="27">
        <v>5.6338028169010004</v>
      </c>
      <c r="J1333" s="2">
        <v>26.760563380282001</v>
      </c>
      <c r="K1333" s="23">
        <v>60.563380281690002</v>
      </c>
      <c r="L1333" s="13">
        <v>5.6338028169010004</v>
      </c>
    </row>
    <row r="1334" spans="4:12" x14ac:dyDescent="0.2">
      <c r="D1334" s="175"/>
      <c r="E1334" s="4" t="s">
        <v>26</v>
      </c>
      <c r="F1334" s="6"/>
      <c r="G1334" s="5">
        <v>30</v>
      </c>
      <c r="H1334" s="7">
        <v>1</v>
      </c>
      <c r="I1334" s="1">
        <v>3</v>
      </c>
      <c r="J1334" s="1">
        <v>6</v>
      </c>
      <c r="K1334" s="1">
        <v>17</v>
      </c>
      <c r="L1334" s="8">
        <v>3</v>
      </c>
    </row>
    <row r="1335" spans="4:12" x14ac:dyDescent="0.2">
      <c r="D1335" s="175"/>
      <c r="E1335" s="11"/>
      <c r="F1335" s="10"/>
      <c r="G1335" s="9">
        <v>100</v>
      </c>
      <c r="H1335" s="16">
        <v>3.333333333333</v>
      </c>
      <c r="I1335" s="2">
        <v>10</v>
      </c>
      <c r="J1335" s="27">
        <v>20</v>
      </c>
      <c r="K1335" s="2">
        <v>56.666666666666998</v>
      </c>
      <c r="L1335" s="89">
        <v>10</v>
      </c>
    </row>
    <row r="1336" spans="4:12" x14ac:dyDescent="0.2">
      <c r="D1336" s="175"/>
      <c r="E1336" s="4" t="s">
        <v>27</v>
      </c>
      <c r="F1336" s="6"/>
      <c r="G1336" s="5">
        <v>70</v>
      </c>
      <c r="H1336" s="7">
        <v>1</v>
      </c>
      <c r="I1336" s="1">
        <v>10</v>
      </c>
      <c r="J1336" s="1">
        <v>23</v>
      </c>
      <c r="K1336" s="1">
        <v>33</v>
      </c>
      <c r="L1336" s="8">
        <v>3</v>
      </c>
    </row>
    <row r="1337" spans="4:12" x14ac:dyDescent="0.2">
      <c r="D1337" s="175"/>
      <c r="E1337" s="11"/>
      <c r="F1337" s="10"/>
      <c r="G1337" s="9">
        <v>100</v>
      </c>
      <c r="H1337" s="16">
        <v>1.4285714285710001</v>
      </c>
      <c r="I1337" s="2">
        <v>14.285714285714</v>
      </c>
      <c r="J1337" s="23">
        <v>32.857142857143003</v>
      </c>
      <c r="K1337" s="27">
        <v>47.142857142856997</v>
      </c>
      <c r="L1337" s="13">
        <v>4.2857142857139996</v>
      </c>
    </row>
    <row r="1338" spans="4:12" x14ac:dyDescent="0.2">
      <c r="D1338" s="175"/>
      <c r="E1338" s="4" t="s">
        <v>28</v>
      </c>
      <c r="F1338" s="6"/>
      <c r="G1338" s="5">
        <v>51</v>
      </c>
      <c r="H1338" s="7">
        <v>1</v>
      </c>
      <c r="I1338" s="1">
        <v>4</v>
      </c>
      <c r="J1338" s="1">
        <v>14</v>
      </c>
      <c r="K1338" s="1">
        <v>31</v>
      </c>
      <c r="L1338" s="8">
        <v>1</v>
      </c>
    </row>
    <row r="1339" spans="4:12" x14ac:dyDescent="0.2">
      <c r="D1339" s="175"/>
      <c r="E1339" s="11"/>
      <c r="F1339" s="10"/>
      <c r="G1339" s="9">
        <v>100</v>
      </c>
      <c r="H1339" s="16">
        <v>1.9607843137250001</v>
      </c>
      <c r="I1339" s="2">
        <v>7.8431372549020004</v>
      </c>
      <c r="J1339" s="2">
        <v>27.450980392157</v>
      </c>
      <c r="K1339" s="23">
        <v>60.784313725490001</v>
      </c>
      <c r="L1339" s="13">
        <v>1.9607843137250001</v>
      </c>
    </row>
    <row r="1340" spans="4:12" x14ac:dyDescent="0.2">
      <c r="D1340" s="175"/>
      <c r="E1340" s="4" t="s">
        <v>29</v>
      </c>
      <c r="F1340" s="6"/>
      <c r="G1340" s="5">
        <v>7</v>
      </c>
      <c r="H1340" s="7">
        <v>0</v>
      </c>
      <c r="I1340" s="1">
        <v>0</v>
      </c>
      <c r="J1340" s="1">
        <v>2</v>
      </c>
      <c r="K1340" s="1">
        <v>3</v>
      </c>
      <c r="L1340" s="8">
        <v>2</v>
      </c>
    </row>
    <row r="1341" spans="4:12" x14ac:dyDescent="0.2">
      <c r="D1341" s="175"/>
      <c r="E1341" s="11"/>
      <c r="F1341" s="10"/>
      <c r="G1341" s="9">
        <v>100</v>
      </c>
      <c r="H1341" s="45">
        <v>0</v>
      </c>
      <c r="I1341" s="76">
        <v>0</v>
      </c>
      <c r="J1341" s="2">
        <v>28.571428571428999</v>
      </c>
      <c r="K1341" s="46">
        <v>42.857142857143003</v>
      </c>
      <c r="L1341" s="104">
        <v>28.571428571428999</v>
      </c>
    </row>
    <row r="1342" spans="4:12" x14ac:dyDescent="0.2">
      <c r="D1342" s="174" t="s">
        <v>30</v>
      </c>
      <c r="E1342" s="20" t="s">
        <v>31</v>
      </c>
      <c r="F1342" s="22"/>
      <c r="G1342" s="21">
        <v>393</v>
      </c>
      <c r="H1342" s="25">
        <v>19</v>
      </c>
      <c r="I1342" s="3">
        <v>57</v>
      </c>
      <c r="J1342" s="3">
        <v>104</v>
      </c>
      <c r="K1342" s="3">
        <v>199</v>
      </c>
      <c r="L1342" s="26">
        <v>14</v>
      </c>
    </row>
    <row r="1343" spans="4:12" x14ac:dyDescent="0.2">
      <c r="D1343" s="175"/>
      <c r="E1343" s="11"/>
      <c r="F1343" s="10"/>
      <c r="G1343" s="9">
        <v>100</v>
      </c>
      <c r="H1343" s="16">
        <v>4.8346055979639999</v>
      </c>
      <c r="I1343" s="2">
        <v>14.503816793893</v>
      </c>
      <c r="J1343" s="2">
        <v>26.463104325700002</v>
      </c>
      <c r="K1343" s="2">
        <v>50.636132315521998</v>
      </c>
      <c r="L1343" s="13">
        <v>3.562340966921</v>
      </c>
    </row>
    <row r="1344" spans="4:12" x14ac:dyDescent="0.2">
      <c r="D1344" s="175"/>
      <c r="E1344" s="4" t="s">
        <v>32</v>
      </c>
      <c r="F1344" s="6"/>
      <c r="G1344" s="5">
        <v>352</v>
      </c>
      <c r="H1344" s="7">
        <v>12</v>
      </c>
      <c r="I1344" s="1">
        <v>45</v>
      </c>
      <c r="J1344" s="1">
        <v>95</v>
      </c>
      <c r="K1344" s="1">
        <v>188</v>
      </c>
      <c r="L1344" s="8">
        <v>12</v>
      </c>
    </row>
    <row r="1345" spans="4:12" x14ac:dyDescent="0.2">
      <c r="D1345" s="175"/>
      <c r="E1345" s="11"/>
      <c r="F1345" s="10"/>
      <c r="G1345" s="9">
        <v>100</v>
      </c>
      <c r="H1345" s="16">
        <v>3.4090909090910002</v>
      </c>
      <c r="I1345" s="2">
        <v>12.784090909091001</v>
      </c>
      <c r="J1345" s="2">
        <v>26.988636363636001</v>
      </c>
      <c r="K1345" s="2">
        <v>53.409090909090999</v>
      </c>
      <c r="L1345" s="13">
        <v>3.4090909090910002</v>
      </c>
    </row>
    <row r="1346" spans="4:12" x14ac:dyDescent="0.2">
      <c r="D1346" s="175"/>
      <c r="E1346" s="4" t="s">
        <v>33</v>
      </c>
      <c r="F1346" s="6"/>
      <c r="G1346" s="5">
        <v>388</v>
      </c>
      <c r="H1346" s="7">
        <v>13</v>
      </c>
      <c r="I1346" s="1">
        <v>36</v>
      </c>
      <c r="J1346" s="1">
        <v>110</v>
      </c>
      <c r="K1346" s="1">
        <v>212</v>
      </c>
      <c r="L1346" s="8">
        <v>17</v>
      </c>
    </row>
    <row r="1347" spans="4:12" x14ac:dyDescent="0.2">
      <c r="D1347" s="175"/>
      <c r="E1347" s="11"/>
      <c r="F1347" s="10"/>
      <c r="G1347" s="9">
        <v>100</v>
      </c>
      <c r="H1347" s="16">
        <v>3.3505154639180001</v>
      </c>
      <c r="I1347" s="2">
        <v>9.278350515464</v>
      </c>
      <c r="J1347" s="2">
        <v>28.350515463918001</v>
      </c>
      <c r="K1347" s="2">
        <v>54.639175257731999</v>
      </c>
      <c r="L1347" s="13">
        <v>4.3814432989689998</v>
      </c>
    </row>
    <row r="1348" spans="4:12" x14ac:dyDescent="0.2">
      <c r="D1348" s="175"/>
      <c r="E1348" s="4" t="s">
        <v>34</v>
      </c>
      <c r="F1348" s="6"/>
      <c r="G1348" s="5">
        <v>89</v>
      </c>
      <c r="H1348" s="7">
        <v>3</v>
      </c>
      <c r="I1348" s="1">
        <v>9</v>
      </c>
      <c r="J1348" s="1">
        <v>22</v>
      </c>
      <c r="K1348" s="1">
        <v>53</v>
      </c>
      <c r="L1348" s="8">
        <v>2</v>
      </c>
    </row>
    <row r="1349" spans="4:12" x14ac:dyDescent="0.2">
      <c r="D1349" s="175"/>
      <c r="E1349" s="11"/>
      <c r="F1349" s="10"/>
      <c r="G1349" s="9">
        <v>100</v>
      </c>
      <c r="H1349" s="16">
        <v>3.3707865168539999</v>
      </c>
      <c r="I1349" s="2">
        <v>10.112359550561999</v>
      </c>
      <c r="J1349" s="2">
        <v>24.719101123596001</v>
      </c>
      <c r="K1349" s="23">
        <v>59.550561797752998</v>
      </c>
      <c r="L1349" s="13">
        <v>2.2471910112360001</v>
      </c>
    </row>
    <row r="1350" spans="4:12" x14ac:dyDescent="0.2">
      <c r="D1350" s="174" t="s">
        <v>35</v>
      </c>
      <c r="E1350" s="20" t="s">
        <v>36</v>
      </c>
      <c r="F1350" s="22"/>
      <c r="G1350" s="21">
        <v>629</v>
      </c>
      <c r="H1350" s="25">
        <v>23</v>
      </c>
      <c r="I1350" s="3">
        <v>63</v>
      </c>
      <c r="J1350" s="3">
        <v>183</v>
      </c>
      <c r="K1350" s="3">
        <v>336</v>
      </c>
      <c r="L1350" s="26">
        <v>24</v>
      </c>
    </row>
    <row r="1351" spans="4:12" x14ac:dyDescent="0.2">
      <c r="D1351" s="175"/>
      <c r="E1351" s="11"/>
      <c r="F1351" s="10"/>
      <c r="G1351" s="9">
        <v>100</v>
      </c>
      <c r="H1351" s="16">
        <v>3.6565977742450002</v>
      </c>
      <c r="I1351" s="2">
        <v>10.015898251192001</v>
      </c>
      <c r="J1351" s="2">
        <v>29.093799682035002</v>
      </c>
      <c r="K1351" s="2">
        <v>53.418124006359001</v>
      </c>
      <c r="L1351" s="13">
        <v>3.8155802861689998</v>
      </c>
    </row>
    <row r="1352" spans="4:12" x14ac:dyDescent="0.2">
      <c r="D1352" s="175"/>
      <c r="E1352" s="4" t="s">
        <v>37</v>
      </c>
      <c r="F1352" s="6"/>
      <c r="G1352" s="5">
        <v>593</v>
      </c>
      <c r="H1352" s="7">
        <v>24</v>
      </c>
      <c r="I1352" s="1">
        <v>84</v>
      </c>
      <c r="J1352" s="1">
        <v>148</v>
      </c>
      <c r="K1352" s="1">
        <v>316</v>
      </c>
      <c r="L1352" s="8">
        <v>21</v>
      </c>
    </row>
    <row r="1353" spans="4:12" x14ac:dyDescent="0.2">
      <c r="D1353" s="175"/>
      <c r="E1353" s="11"/>
      <c r="F1353" s="10"/>
      <c r="G1353" s="9">
        <v>100</v>
      </c>
      <c r="H1353" s="16">
        <v>4.0472175379430002</v>
      </c>
      <c r="I1353" s="2">
        <v>14.165261382799001</v>
      </c>
      <c r="J1353" s="2">
        <v>24.957841483980001</v>
      </c>
      <c r="K1353" s="2">
        <v>53.288364249578002</v>
      </c>
      <c r="L1353" s="13">
        <v>3.5413153457000002</v>
      </c>
    </row>
    <row r="1354" spans="4:12" x14ac:dyDescent="0.2">
      <c r="D1354" s="174" t="s">
        <v>38</v>
      </c>
      <c r="E1354" s="20" t="s">
        <v>39</v>
      </c>
      <c r="F1354" s="22"/>
      <c r="G1354" s="21">
        <v>64</v>
      </c>
      <c r="H1354" s="25">
        <v>3</v>
      </c>
      <c r="I1354" s="3">
        <v>4</v>
      </c>
      <c r="J1354" s="3">
        <v>15</v>
      </c>
      <c r="K1354" s="3">
        <v>41</v>
      </c>
      <c r="L1354" s="26">
        <v>1</v>
      </c>
    </row>
    <row r="1355" spans="4:12" x14ac:dyDescent="0.2">
      <c r="D1355" s="175"/>
      <c r="E1355" s="11"/>
      <c r="F1355" s="10"/>
      <c r="G1355" s="9">
        <v>100</v>
      </c>
      <c r="H1355" s="16">
        <v>4.6875</v>
      </c>
      <c r="I1355" s="27">
        <v>6.25</v>
      </c>
      <c r="J1355" s="2">
        <v>23.4375</v>
      </c>
      <c r="K1355" s="35">
        <v>64.0625</v>
      </c>
      <c r="L1355" s="13">
        <v>1.5625</v>
      </c>
    </row>
    <row r="1356" spans="4:12" x14ac:dyDescent="0.2">
      <c r="D1356" s="175"/>
      <c r="E1356" s="4" t="s">
        <v>40</v>
      </c>
      <c r="F1356" s="6"/>
      <c r="G1356" s="5">
        <v>147</v>
      </c>
      <c r="H1356" s="7">
        <v>17</v>
      </c>
      <c r="I1356" s="1">
        <v>24</v>
      </c>
      <c r="J1356" s="1">
        <v>29</v>
      </c>
      <c r="K1356" s="1">
        <v>74</v>
      </c>
      <c r="L1356" s="8">
        <v>3</v>
      </c>
    </row>
    <row r="1357" spans="4:12" x14ac:dyDescent="0.2">
      <c r="D1357" s="175"/>
      <c r="E1357" s="11"/>
      <c r="F1357" s="10"/>
      <c r="G1357" s="9">
        <v>100</v>
      </c>
      <c r="H1357" s="64">
        <v>11.564625850340001</v>
      </c>
      <c r="I1357" s="2">
        <v>16.326530612245001</v>
      </c>
      <c r="J1357" s="27">
        <v>19.727891156462999</v>
      </c>
      <c r="K1357" s="2">
        <v>50.340136054421997</v>
      </c>
      <c r="L1357" s="13">
        <v>2.040816326531</v>
      </c>
    </row>
    <row r="1358" spans="4:12" x14ac:dyDescent="0.2">
      <c r="D1358" s="175"/>
      <c r="E1358" s="4" t="s">
        <v>41</v>
      </c>
      <c r="F1358" s="6"/>
      <c r="G1358" s="5">
        <v>204</v>
      </c>
      <c r="H1358" s="7">
        <v>8</v>
      </c>
      <c r="I1358" s="1">
        <v>32</v>
      </c>
      <c r="J1358" s="1">
        <v>66</v>
      </c>
      <c r="K1358" s="1">
        <v>95</v>
      </c>
      <c r="L1358" s="8">
        <v>3</v>
      </c>
    </row>
    <row r="1359" spans="4:12" x14ac:dyDescent="0.2">
      <c r="D1359" s="175"/>
      <c r="E1359" s="11"/>
      <c r="F1359" s="10"/>
      <c r="G1359" s="9">
        <v>100</v>
      </c>
      <c r="H1359" s="16">
        <v>3.9215686274510002</v>
      </c>
      <c r="I1359" s="2">
        <v>15.686274509804001</v>
      </c>
      <c r="J1359" s="23">
        <v>32.352941176470999</v>
      </c>
      <c r="K1359" s="27">
        <v>46.568627450980003</v>
      </c>
      <c r="L1359" s="13">
        <v>1.4705882352940001</v>
      </c>
    </row>
    <row r="1360" spans="4:12" x14ac:dyDescent="0.2">
      <c r="D1360" s="175"/>
      <c r="E1360" s="4" t="s">
        <v>42</v>
      </c>
      <c r="F1360" s="6"/>
      <c r="G1360" s="5">
        <v>210</v>
      </c>
      <c r="H1360" s="7">
        <v>8</v>
      </c>
      <c r="I1360" s="1">
        <v>27</v>
      </c>
      <c r="J1360" s="1">
        <v>71</v>
      </c>
      <c r="K1360" s="1">
        <v>99</v>
      </c>
      <c r="L1360" s="8">
        <v>5</v>
      </c>
    </row>
    <row r="1361" spans="2:12" x14ac:dyDescent="0.2">
      <c r="D1361" s="175"/>
      <c r="E1361" s="11"/>
      <c r="F1361" s="10"/>
      <c r="G1361" s="9">
        <v>100</v>
      </c>
      <c r="H1361" s="16">
        <v>3.8095238095239998</v>
      </c>
      <c r="I1361" s="2">
        <v>12.857142857143</v>
      </c>
      <c r="J1361" s="23">
        <v>33.809523809524002</v>
      </c>
      <c r="K1361" s="27">
        <v>47.142857142856997</v>
      </c>
      <c r="L1361" s="13">
        <v>2.3809523809519999</v>
      </c>
    </row>
    <row r="1362" spans="2:12" x14ac:dyDescent="0.2">
      <c r="D1362" s="175"/>
      <c r="E1362" s="4" t="s">
        <v>43</v>
      </c>
      <c r="F1362" s="6"/>
      <c r="G1362" s="5">
        <v>204</v>
      </c>
      <c r="H1362" s="7">
        <v>7</v>
      </c>
      <c r="I1362" s="1">
        <v>26</v>
      </c>
      <c r="J1362" s="1">
        <v>51</v>
      </c>
      <c r="K1362" s="1">
        <v>116</v>
      </c>
      <c r="L1362" s="8">
        <v>4</v>
      </c>
    </row>
    <row r="1363" spans="2:12" x14ac:dyDescent="0.2">
      <c r="D1363" s="175"/>
      <c r="E1363" s="11"/>
      <c r="F1363" s="10"/>
      <c r="G1363" s="9">
        <v>100</v>
      </c>
      <c r="H1363" s="16">
        <v>3.4313725490200002</v>
      </c>
      <c r="I1363" s="2">
        <v>12.745098039216</v>
      </c>
      <c r="J1363" s="2">
        <v>25</v>
      </c>
      <c r="K1363" s="2">
        <v>56.862745098038999</v>
      </c>
      <c r="L1363" s="13">
        <v>1.9607843137250001</v>
      </c>
    </row>
    <row r="1364" spans="2:12" x14ac:dyDescent="0.2">
      <c r="D1364" s="175"/>
      <c r="E1364" s="4" t="s">
        <v>44</v>
      </c>
      <c r="F1364" s="6"/>
      <c r="G1364" s="5">
        <v>223</v>
      </c>
      <c r="H1364" s="7">
        <v>2</v>
      </c>
      <c r="I1364" s="1">
        <v>22</v>
      </c>
      <c r="J1364" s="1">
        <v>63</v>
      </c>
      <c r="K1364" s="1">
        <v>120</v>
      </c>
      <c r="L1364" s="8">
        <v>16</v>
      </c>
    </row>
    <row r="1365" spans="2:12" x14ac:dyDescent="0.2">
      <c r="D1365" s="175"/>
      <c r="E1365" s="11"/>
      <c r="F1365" s="10"/>
      <c r="G1365" s="9">
        <v>100</v>
      </c>
      <c r="H1365" s="16">
        <v>0.89686098654699997</v>
      </c>
      <c r="I1365" s="2">
        <v>9.8654708520179994</v>
      </c>
      <c r="J1365" s="2">
        <v>28.251121076233002</v>
      </c>
      <c r="K1365" s="2">
        <v>53.811659192824997</v>
      </c>
      <c r="L1365" s="13">
        <v>7.1748878923769999</v>
      </c>
    </row>
    <row r="1366" spans="2:12" x14ac:dyDescent="0.2">
      <c r="D1366" s="175"/>
      <c r="E1366" s="4" t="s">
        <v>45</v>
      </c>
      <c r="F1366" s="6"/>
      <c r="G1366" s="5">
        <v>170</v>
      </c>
      <c r="H1366" s="7">
        <v>2</v>
      </c>
      <c r="I1366" s="1">
        <v>12</v>
      </c>
      <c r="J1366" s="1">
        <v>36</v>
      </c>
      <c r="K1366" s="1">
        <v>107</v>
      </c>
      <c r="L1366" s="8">
        <v>13</v>
      </c>
    </row>
    <row r="1367" spans="2:12" x14ac:dyDescent="0.2">
      <c r="D1367" s="176"/>
      <c r="E1367" s="57"/>
      <c r="F1367" s="54"/>
      <c r="G1367" s="67">
        <v>100</v>
      </c>
      <c r="H1367" s="82">
        <v>1.1764705882349999</v>
      </c>
      <c r="I1367" s="48">
        <v>7.0588235294119999</v>
      </c>
      <c r="J1367" s="96">
        <v>21.176470588234999</v>
      </c>
      <c r="K1367" s="103">
        <v>62.941176470587997</v>
      </c>
      <c r="L1367" s="84">
        <v>7.647058823529</v>
      </c>
    </row>
    <row r="1369" spans="2:12" x14ac:dyDescent="0.2">
      <c r="B1369" s="43" t="str">
        <f xml:space="preserve"> HYPERLINK("#'目次'!B35", "[29]")</f>
        <v>[29]</v>
      </c>
      <c r="C1369" s="31" t="s">
        <v>123</v>
      </c>
    </row>
    <row r="1373" spans="2:12" ht="36" x14ac:dyDescent="0.2">
      <c r="D1373" s="177"/>
      <c r="E1373" s="178"/>
      <c r="F1373" s="178"/>
      <c r="G1373" s="40" t="s">
        <v>14</v>
      </c>
      <c r="H1373" s="42" t="s">
        <v>124</v>
      </c>
      <c r="I1373" s="15" t="s">
        <v>125</v>
      </c>
      <c r="J1373" s="15" t="s">
        <v>126</v>
      </c>
      <c r="K1373" s="15" t="s">
        <v>127</v>
      </c>
      <c r="L1373" s="44" t="s">
        <v>17</v>
      </c>
    </row>
    <row r="1374" spans="2:12" x14ac:dyDescent="0.2">
      <c r="D1374" s="179"/>
      <c r="E1374" s="180"/>
      <c r="F1374" s="180"/>
      <c r="G1374" s="39"/>
      <c r="H1374" s="41"/>
      <c r="I1374" s="14"/>
      <c r="J1374" s="14"/>
      <c r="K1374" s="14"/>
      <c r="L1374" s="38"/>
    </row>
    <row r="1375" spans="2:12" x14ac:dyDescent="0.2">
      <c r="D1375" s="70"/>
      <c r="E1375" s="72" t="s">
        <v>14</v>
      </c>
      <c r="F1375" s="69"/>
      <c r="G1375" s="37">
        <v>1222</v>
      </c>
      <c r="H1375" s="17">
        <v>47</v>
      </c>
      <c r="I1375" s="17">
        <v>147</v>
      </c>
      <c r="J1375" s="17">
        <v>331</v>
      </c>
      <c r="K1375" s="17">
        <v>652</v>
      </c>
      <c r="L1375" s="55">
        <v>45</v>
      </c>
    </row>
    <row r="1376" spans="2:12" x14ac:dyDescent="0.2">
      <c r="D1376" s="57"/>
      <c r="E1376" s="54"/>
      <c r="F1376" s="71"/>
      <c r="G1376" s="9">
        <v>100</v>
      </c>
      <c r="H1376" s="2">
        <v>3.8461538461539999</v>
      </c>
      <c r="I1376" s="2">
        <v>12.029459901799999</v>
      </c>
      <c r="J1376" s="2">
        <v>27.086743044190001</v>
      </c>
      <c r="K1376" s="2">
        <v>53.355155482815</v>
      </c>
      <c r="L1376" s="13">
        <v>3.6824877250410002</v>
      </c>
    </row>
    <row r="1377" spans="4:12" x14ac:dyDescent="0.2">
      <c r="D1377" s="174" t="s">
        <v>52</v>
      </c>
      <c r="E1377" s="20" t="s">
        <v>53</v>
      </c>
      <c r="F1377" s="22"/>
      <c r="G1377" s="21">
        <v>15</v>
      </c>
      <c r="H1377" s="25">
        <v>1</v>
      </c>
      <c r="I1377" s="3">
        <v>1</v>
      </c>
      <c r="J1377" s="3">
        <v>5</v>
      </c>
      <c r="K1377" s="3">
        <v>7</v>
      </c>
      <c r="L1377" s="26">
        <v>1</v>
      </c>
    </row>
    <row r="1378" spans="4:12" x14ac:dyDescent="0.2">
      <c r="D1378" s="175"/>
      <c r="E1378" s="11"/>
      <c r="F1378" s="10"/>
      <c r="G1378" s="9">
        <v>100</v>
      </c>
      <c r="H1378" s="16">
        <v>6.666666666667</v>
      </c>
      <c r="I1378" s="27">
        <v>6.666666666667</v>
      </c>
      <c r="J1378" s="23">
        <v>33.333333333333002</v>
      </c>
      <c r="K1378" s="27">
        <v>46.666666666666998</v>
      </c>
      <c r="L1378" s="13">
        <v>6.666666666667</v>
      </c>
    </row>
    <row r="1379" spans="4:12" ht="24" x14ac:dyDescent="0.2">
      <c r="D1379" s="175"/>
      <c r="E1379" s="4" t="s">
        <v>54</v>
      </c>
      <c r="F1379" s="6"/>
      <c r="G1379" s="5">
        <v>122</v>
      </c>
      <c r="H1379" s="7">
        <v>3</v>
      </c>
      <c r="I1379" s="1">
        <v>12</v>
      </c>
      <c r="J1379" s="1">
        <v>38</v>
      </c>
      <c r="K1379" s="1">
        <v>66</v>
      </c>
      <c r="L1379" s="8">
        <v>3</v>
      </c>
    </row>
    <row r="1380" spans="4:12" x14ac:dyDescent="0.2">
      <c r="D1380" s="175"/>
      <c r="E1380" s="11"/>
      <c r="F1380" s="10"/>
      <c r="G1380" s="9">
        <v>100</v>
      </c>
      <c r="H1380" s="16">
        <v>2.459016393443</v>
      </c>
      <c r="I1380" s="2">
        <v>9.83606557377</v>
      </c>
      <c r="J1380" s="2">
        <v>31.147540983607001</v>
      </c>
      <c r="K1380" s="2">
        <v>54.098360655737999</v>
      </c>
      <c r="L1380" s="13">
        <v>2.459016393443</v>
      </c>
    </row>
    <row r="1381" spans="4:12" x14ac:dyDescent="0.2">
      <c r="D1381" s="175"/>
      <c r="E1381" s="4" t="s">
        <v>55</v>
      </c>
      <c r="F1381" s="6"/>
      <c r="G1381" s="5">
        <v>43</v>
      </c>
      <c r="H1381" s="7">
        <v>1</v>
      </c>
      <c r="I1381" s="1">
        <v>6</v>
      </c>
      <c r="J1381" s="1">
        <v>14</v>
      </c>
      <c r="K1381" s="1">
        <v>20</v>
      </c>
      <c r="L1381" s="8">
        <v>2</v>
      </c>
    </row>
    <row r="1382" spans="4:12" x14ac:dyDescent="0.2">
      <c r="D1382" s="175"/>
      <c r="E1382" s="11"/>
      <c r="F1382" s="10"/>
      <c r="G1382" s="9">
        <v>100</v>
      </c>
      <c r="H1382" s="16">
        <v>2.3255813953489999</v>
      </c>
      <c r="I1382" s="2">
        <v>13.953488372093</v>
      </c>
      <c r="J1382" s="23">
        <v>32.558139534883999</v>
      </c>
      <c r="K1382" s="27">
        <v>46.511627906976997</v>
      </c>
      <c r="L1382" s="13">
        <v>4.6511627906979998</v>
      </c>
    </row>
    <row r="1383" spans="4:12" x14ac:dyDescent="0.2">
      <c r="D1383" s="175"/>
      <c r="E1383" s="4" t="s">
        <v>56</v>
      </c>
      <c r="F1383" s="6"/>
      <c r="G1383" s="5">
        <v>60</v>
      </c>
      <c r="H1383" s="7">
        <v>2</v>
      </c>
      <c r="I1383" s="1">
        <v>8</v>
      </c>
      <c r="J1383" s="1">
        <v>14</v>
      </c>
      <c r="K1383" s="1">
        <v>36</v>
      </c>
      <c r="L1383" s="8">
        <v>0</v>
      </c>
    </row>
    <row r="1384" spans="4:12" x14ac:dyDescent="0.2">
      <c r="D1384" s="175"/>
      <c r="E1384" s="11"/>
      <c r="F1384" s="10"/>
      <c r="G1384" s="9">
        <v>100</v>
      </c>
      <c r="H1384" s="16">
        <v>3.333333333333</v>
      </c>
      <c r="I1384" s="2">
        <v>13.333333333333</v>
      </c>
      <c r="J1384" s="2">
        <v>23.333333333333002</v>
      </c>
      <c r="K1384" s="23">
        <v>60</v>
      </c>
      <c r="L1384" s="36">
        <v>0</v>
      </c>
    </row>
    <row r="1385" spans="4:12" x14ac:dyDescent="0.2">
      <c r="D1385" s="175"/>
      <c r="E1385" s="4" t="s">
        <v>57</v>
      </c>
      <c r="F1385" s="6"/>
      <c r="G1385" s="5">
        <v>286</v>
      </c>
      <c r="H1385" s="7">
        <v>15</v>
      </c>
      <c r="I1385" s="1">
        <v>38</v>
      </c>
      <c r="J1385" s="1">
        <v>92</v>
      </c>
      <c r="K1385" s="1">
        <v>134</v>
      </c>
      <c r="L1385" s="8">
        <v>7</v>
      </c>
    </row>
    <row r="1386" spans="4:12" x14ac:dyDescent="0.2">
      <c r="D1386" s="175"/>
      <c r="E1386" s="11"/>
      <c r="F1386" s="10"/>
      <c r="G1386" s="9">
        <v>100</v>
      </c>
      <c r="H1386" s="16">
        <v>5.2447552447549999</v>
      </c>
      <c r="I1386" s="2">
        <v>13.286713286713001</v>
      </c>
      <c r="J1386" s="23">
        <v>32.167832167832003</v>
      </c>
      <c r="K1386" s="27">
        <v>46.853146853147003</v>
      </c>
      <c r="L1386" s="13">
        <v>2.4475524475519999</v>
      </c>
    </row>
    <row r="1387" spans="4:12" x14ac:dyDescent="0.2">
      <c r="D1387" s="175"/>
      <c r="E1387" s="4" t="s">
        <v>58</v>
      </c>
      <c r="F1387" s="6"/>
      <c r="G1387" s="5">
        <v>129</v>
      </c>
      <c r="H1387" s="7">
        <v>6</v>
      </c>
      <c r="I1387" s="1">
        <v>17</v>
      </c>
      <c r="J1387" s="1">
        <v>34</v>
      </c>
      <c r="K1387" s="1">
        <v>65</v>
      </c>
      <c r="L1387" s="8">
        <v>7</v>
      </c>
    </row>
    <row r="1388" spans="4:12" x14ac:dyDescent="0.2">
      <c r="D1388" s="175"/>
      <c r="E1388" s="11"/>
      <c r="F1388" s="10"/>
      <c r="G1388" s="9">
        <v>100</v>
      </c>
      <c r="H1388" s="16">
        <v>4.6511627906979998</v>
      </c>
      <c r="I1388" s="2">
        <v>13.178294573643001</v>
      </c>
      <c r="J1388" s="2">
        <v>26.356589147287</v>
      </c>
      <c r="K1388" s="2">
        <v>50.387596899225002</v>
      </c>
      <c r="L1388" s="13">
        <v>5.4263565891469998</v>
      </c>
    </row>
    <row r="1389" spans="4:12" x14ac:dyDescent="0.2">
      <c r="D1389" s="175"/>
      <c r="E1389" s="4" t="s">
        <v>59</v>
      </c>
      <c r="F1389" s="6"/>
      <c r="G1389" s="5">
        <v>195</v>
      </c>
      <c r="H1389" s="7">
        <v>5</v>
      </c>
      <c r="I1389" s="1">
        <v>19</v>
      </c>
      <c r="J1389" s="1">
        <v>50</v>
      </c>
      <c r="K1389" s="1">
        <v>116</v>
      </c>
      <c r="L1389" s="8">
        <v>5</v>
      </c>
    </row>
    <row r="1390" spans="4:12" x14ac:dyDescent="0.2">
      <c r="D1390" s="175"/>
      <c r="E1390" s="11"/>
      <c r="F1390" s="10"/>
      <c r="G1390" s="9">
        <v>100</v>
      </c>
      <c r="H1390" s="16">
        <v>2.564102564103</v>
      </c>
      <c r="I1390" s="2">
        <v>9.7435897435900003</v>
      </c>
      <c r="J1390" s="2">
        <v>25.641025641026001</v>
      </c>
      <c r="K1390" s="23">
        <v>59.487179487178999</v>
      </c>
      <c r="L1390" s="13">
        <v>2.564102564103</v>
      </c>
    </row>
    <row r="1391" spans="4:12" x14ac:dyDescent="0.2">
      <c r="D1391" s="175"/>
      <c r="E1391" s="4" t="s">
        <v>60</v>
      </c>
      <c r="F1391" s="6"/>
      <c r="G1391" s="5">
        <v>176</v>
      </c>
      <c r="H1391" s="7">
        <v>5</v>
      </c>
      <c r="I1391" s="1">
        <v>29</v>
      </c>
      <c r="J1391" s="1">
        <v>41</v>
      </c>
      <c r="K1391" s="1">
        <v>91</v>
      </c>
      <c r="L1391" s="8">
        <v>10</v>
      </c>
    </row>
    <row r="1392" spans="4:12" x14ac:dyDescent="0.2">
      <c r="D1392" s="175"/>
      <c r="E1392" s="11"/>
      <c r="F1392" s="10"/>
      <c r="G1392" s="9">
        <v>100</v>
      </c>
      <c r="H1392" s="16">
        <v>2.8409090909089998</v>
      </c>
      <c r="I1392" s="2">
        <v>16.477272727273</v>
      </c>
      <c r="J1392" s="2">
        <v>23.295454545455001</v>
      </c>
      <c r="K1392" s="2">
        <v>51.704545454544999</v>
      </c>
      <c r="L1392" s="13">
        <v>5.6818181818179996</v>
      </c>
    </row>
    <row r="1393" spans="4:12" x14ac:dyDescent="0.2">
      <c r="D1393" s="175"/>
      <c r="E1393" s="4" t="s">
        <v>61</v>
      </c>
      <c r="F1393" s="6"/>
      <c r="G1393" s="5">
        <v>78</v>
      </c>
      <c r="H1393" s="7">
        <v>6</v>
      </c>
      <c r="I1393" s="1">
        <v>7</v>
      </c>
      <c r="J1393" s="1">
        <v>16</v>
      </c>
      <c r="K1393" s="1">
        <v>47</v>
      </c>
      <c r="L1393" s="8">
        <v>2</v>
      </c>
    </row>
    <row r="1394" spans="4:12" x14ac:dyDescent="0.2">
      <c r="D1394" s="175"/>
      <c r="E1394" s="11"/>
      <c r="F1394" s="10"/>
      <c r="G1394" s="9">
        <v>100</v>
      </c>
      <c r="H1394" s="16">
        <v>7.6923076923079998</v>
      </c>
      <c r="I1394" s="2">
        <v>8.9743589743589993</v>
      </c>
      <c r="J1394" s="27">
        <v>20.512820512821001</v>
      </c>
      <c r="K1394" s="23">
        <v>60.25641025641</v>
      </c>
      <c r="L1394" s="13">
        <v>2.564102564103</v>
      </c>
    </row>
    <row r="1395" spans="4:12" x14ac:dyDescent="0.2">
      <c r="D1395" s="175"/>
      <c r="E1395" s="4" t="s">
        <v>62</v>
      </c>
      <c r="F1395" s="6"/>
      <c r="G1395" s="5">
        <v>113</v>
      </c>
      <c r="H1395" s="7">
        <v>3</v>
      </c>
      <c r="I1395" s="1">
        <v>9</v>
      </c>
      <c r="J1395" s="1">
        <v>27</v>
      </c>
      <c r="K1395" s="1">
        <v>68</v>
      </c>
      <c r="L1395" s="8">
        <v>6</v>
      </c>
    </row>
    <row r="1396" spans="4:12" x14ac:dyDescent="0.2">
      <c r="D1396" s="175"/>
      <c r="E1396" s="11"/>
      <c r="F1396" s="10"/>
      <c r="G1396" s="9">
        <v>100</v>
      </c>
      <c r="H1396" s="16">
        <v>2.654867256637</v>
      </c>
      <c r="I1396" s="2">
        <v>7.964601769912</v>
      </c>
      <c r="J1396" s="2">
        <v>23.893805309735001</v>
      </c>
      <c r="K1396" s="23">
        <v>60.176991150441999</v>
      </c>
      <c r="L1396" s="13">
        <v>5.3097345132739999</v>
      </c>
    </row>
    <row r="1397" spans="4:12" x14ac:dyDescent="0.2">
      <c r="D1397" s="174" t="s">
        <v>63</v>
      </c>
      <c r="E1397" s="20" t="s">
        <v>64</v>
      </c>
      <c r="F1397" s="22"/>
      <c r="G1397" s="21">
        <v>234</v>
      </c>
      <c r="H1397" s="25">
        <v>12</v>
      </c>
      <c r="I1397" s="3">
        <v>20</v>
      </c>
      <c r="J1397" s="3">
        <v>67</v>
      </c>
      <c r="K1397" s="3">
        <v>127</v>
      </c>
      <c r="L1397" s="26">
        <v>8</v>
      </c>
    </row>
    <row r="1398" spans="4:12" x14ac:dyDescent="0.2">
      <c r="D1398" s="175"/>
      <c r="E1398" s="11"/>
      <c r="F1398" s="10"/>
      <c r="G1398" s="9">
        <v>100</v>
      </c>
      <c r="H1398" s="16">
        <v>5.1282051282049999</v>
      </c>
      <c r="I1398" s="2">
        <v>8.5470085470089998</v>
      </c>
      <c r="J1398" s="2">
        <v>28.632478632479</v>
      </c>
      <c r="K1398" s="2">
        <v>54.273504273504003</v>
      </c>
      <c r="L1398" s="13">
        <v>3.4188034188029999</v>
      </c>
    </row>
    <row r="1399" spans="4:12" x14ac:dyDescent="0.2">
      <c r="D1399" s="175"/>
      <c r="E1399" s="4" t="s">
        <v>65</v>
      </c>
      <c r="F1399" s="6"/>
      <c r="G1399" s="5">
        <v>172</v>
      </c>
      <c r="H1399" s="7">
        <v>8</v>
      </c>
      <c r="I1399" s="1">
        <v>21</v>
      </c>
      <c r="J1399" s="1">
        <v>33</v>
      </c>
      <c r="K1399" s="1">
        <v>100</v>
      </c>
      <c r="L1399" s="8">
        <v>10</v>
      </c>
    </row>
    <row r="1400" spans="4:12" x14ac:dyDescent="0.2">
      <c r="D1400" s="175"/>
      <c r="E1400" s="11"/>
      <c r="F1400" s="10"/>
      <c r="G1400" s="9">
        <v>100</v>
      </c>
      <c r="H1400" s="16">
        <v>4.6511627906979998</v>
      </c>
      <c r="I1400" s="2">
        <v>12.209302325581</v>
      </c>
      <c r="J1400" s="27">
        <v>19.186046511628</v>
      </c>
      <c r="K1400" s="2">
        <v>58.139534883720998</v>
      </c>
      <c r="L1400" s="13">
        <v>5.8139534883720003</v>
      </c>
    </row>
    <row r="1401" spans="4:12" x14ac:dyDescent="0.2">
      <c r="D1401" s="175"/>
      <c r="E1401" s="4" t="s">
        <v>66</v>
      </c>
      <c r="F1401" s="6"/>
      <c r="G1401" s="5">
        <v>165</v>
      </c>
      <c r="H1401" s="7">
        <v>9</v>
      </c>
      <c r="I1401" s="1">
        <v>17</v>
      </c>
      <c r="J1401" s="1">
        <v>53</v>
      </c>
      <c r="K1401" s="1">
        <v>81</v>
      </c>
      <c r="L1401" s="8">
        <v>5</v>
      </c>
    </row>
    <row r="1402" spans="4:12" x14ac:dyDescent="0.2">
      <c r="D1402" s="175"/>
      <c r="E1402" s="11"/>
      <c r="F1402" s="10"/>
      <c r="G1402" s="9">
        <v>100</v>
      </c>
      <c r="H1402" s="16">
        <v>5.4545454545450003</v>
      </c>
      <c r="I1402" s="2">
        <v>10.303030303030001</v>
      </c>
      <c r="J1402" s="23">
        <v>32.121212121211997</v>
      </c>
      <c r="K1402" s="2">
        <v>49.090909090909001</v>
      </c>
      <c r="L1402" s="13">
        <v>3.0303030303030001</v>
      </c>
    </row>
    <row r="1403" spans="4:12" x14ac:dyDescent="0.2">
      <c r="D1403" s="175"/>
      <c r="E1403" s="4" t="s">
        <v>67</v>
      </c>
      <c r="F1403" s="6"/>
      <c r="G1403" s="5">
        <v>158</v>
      </c>
      <c r="H1403" s="7">
        <v>4</v>
      </c>
      <c r="I1403" s="1">
        <v>24</v>
      </c>
      <c r="J1403" s="1">
        <v>42</v>
      </c>
      <c r="K1403" s="1">
        <v>82</v>
      </c>
      <c r="L1403" s="8">
        <v>6</v>
      </c>
    </row>
    <row r="1404" spans="4:12" x14ac:dyDescent="0.2">
      <c r="D1404" s="175"/>
      <c r="E1404" s="11"/>
      <c r="F1404" s="10"/>
      <c r="G1404" s="9">
        <v>100</v>
      </c>
      <c r="H1404" s="16">
        <v>2.5316455696200002</v>
      </c>
      <c r="I1404" s="2">
        <v>15.189873417722</v>
      </c>
      <c r="J1404" s="2">
        <v>26.582278481012999</v>
      </c>
      <c r="K1404" s="2">
        <v>51.898734177214997</v>
      </c>
      <c r="L1404" s="13">
        <v>3.7974683544299999</v>
      </c>
    </row>
    <row r="1405" spans="4:12" x14ac:dyDescent="0.2">
      <c r="D1405" s="175"/>
      <c r="E1405" s="4" t="s">
        <v>68</v>
      </c>
      <c r="F1405" s="6"/>
      <c r="G1405" s="5">
        <v>112</v>
      </c>
      <c r="H1405" s="7">
        <v>1</v>
      </c>
      <c r="I1405" s="1">
        <v>18</v>
      </c>
      <c r="J1405" s="1">
        <v>31</v>
      </c>
      <c r="K1405" s="1">
        <v>60</v>
      </c>
      <c r="L1405" s="8">
        <v>2</v>
      </c>
    </row>
    <row r="1406" spans="4:12" x14ac:dyDescent="0.2">
      <c r="D1406" s="175"/>
      <c r="E1406" s="11"/>
      <c r="F1406" s="10"/>
      <c r="G1406" s="9">
        <v>100</v>
      </c>
      <c r="H1406" s="16">
        <v>0.89285714285700002</v>
      </c>
      <c r="I1406" s="2">
        <v>16.071428571428999</v>
      </c>
      <c r="J1406" s="2">
        <v>27.678571428571001</v>
      </c>
      <c r="K1406" s="2">
        <v>53.571428571429003</v>
      </c>
      <c r="L1406" s="13">
        <v>1.785714285714</v>
      </c>
    </row>
    <row r="1407" spans="4:12" x14ac:dyDescent="0.2">
      <c r="D1407" s="175"/>
      <c r="E1407" s="4" t="s">
        <v>69</v>
      </c>
      <c r="F1407" s="6"/>
      <c r="G1407" s="5">
        <v>92</v>
      </c>
      <c r="H1407" s="7">
        <v>3</v>
      </c>
      <c r="I1407" s="1">
        <v>7</v>
      </c>
      <c r="J1407" s="1">
        <v>25</v>
      </c>
      <c r="K1407" s="1">
        <v>52</v>
      </c>
      <c r="L1407" s="8">
        <v>5</v>
      </c>
    </row>
    <row r="1408" spans="4:12" x14ac:dyDescent="0.2">
      <c r="D1408" s="175"/>
      <c r="E1408" s="11"/>
      <c r="F1408" s="10"/>
      <c r="G1408" s="9">
        <v>100</v>
      </c>
      <c r="H1408" s="16">
        <v>3.2608695652169999</v>
      </c>
      <c r="I1408" s="2">
        <v>7.6086956521740001</v>
      </c>
      <c r="J1408" s="2">
        <v>27.173913043477999</v>
      </c>
      <c r="K1408" s="2">
        <v>56.521739130435002</v>
      </c>
      <c r="L1408" s="13">
        <v>5.4347826086959996</v>
      </c>
    </row>
    <row r="1409" spans="2:12" x14ac:dyDescent="0.2">
      <c r="D1409" s="175"/>
      <c r="E1409" s="4" t="s">
        <v>70</v>
      </c>
      <c r="F1409" s="6"/>
      <c r="G1409" s="5">
        <v>131</v>
      </c>
      <c r="H1409" s="7">
        <v>4</v>
      </c>
      <c r="I1409" s="1">
        <v>26</v>
      </c>
      <c r="J1409" s="1">
        <v>33</v>
      </c>
      <c r="K1409" s="1">
        <v>66</v>
      </c>
      <c r="L1409" s="8">
        <v>2</v>
      </c>
    </row>
    <row r="1410" spans="2:12" x14ac:dyDescent="0.2">
      <c r="D1410" s="175"/>
      <c r="E1410" s="11"/>
      <c r="F1410" s="10"/>
      <c r="G1410" s="9">
        <v>100</v>
      </c>
      <c r="H1410" s="16">
        <v>3.053435114504</v>
      </c>
      <c r="I1410" s="23">
        <v>19.847328244275001</v>
      </c>
      <c r="J1410" s="2">
        <v>25.190839694655999</v>
      </c>
      <c r="K1410" s="2">
        <v>50.381679389313</v>
      </c>
      <c r="L1410" s="13">
        <v>1.526717557252</v>
      </c>
    </row>
    <row r="1411" spans="2:12" x14ac:dyDescent="0.2">
      <c r="D1411" s="175"/>
      <c r="E1411" s="4" t="s">
        <v>71</v>
      </c>
      <c r="F1411" s="6"/>
      <c r="G1411" s="5">
        <v>71</v>
      </c>
      <c r="H1411" s="7">
        <v>4</v>
      </c>
      <c r="I1411" s="1">
        <v>6</v>
      </c>
      <c r="J1411" s="1">
        <v>23</v>
      </c>
      <c r="K1411" s="1">
        <v>36</v>
      </c>
      <c r="L1411" s="8">
        <v>2</v>
      </c>
    </row>
    <row r="1412" spans="2:12" x14ac:dyDescent="0.2">
      <c r="D1412" s="175"/>
      <c r="E1412" s="11"/>
      <c r="F1412" s="10"/>
      <c r="G1412" s="9">
        <v>100</v>
      </c>
      <c r="H1412" s="16">
        <v>5.6338028169010004</v>
      </c>
      <c r="I1412" s="2">
        <v>8.4507042253520002</v>
      </c>
      <c r="J1412" s="23">
        <v>32.394366197182997</v>
      </c>
      <c r="K1412" s="2">
        <v>50.704225352112999</v>
      </c>
      <c r="L1412" s="13">
        <v>2.8169014084509998</v>
      </c>
    </row>
    <row r="1413" spans="2:12" x14ac:dyDescent="0.2">
      <c r="D1413" s="175"/>
      <c r="E1413" s="4" t="s">
        <v>72</v>
      </c>
      <c r="F1413" s="6"/>
      <c r="G1413" s="5">
        <v>70</v>
      </c>
      <c r="H1413" s="7">
        <v>1</v>
      </c>
      <c r="I1413" s="1">
        <v>6</v>
      </c>
      <c r="J1413" s="1">
        <v>22</v>
      </c>
      <c r="K1413" s="1">
        <v>39</v>
      </c>
      <c r="L1413" s="8">
        <v>2</v>
      </c>
    </row>
    <row r="1414" spans="2:12" x14ac:dyDescent="0.2">
      <c r="D1414" s="176"/>
      <c r="E1414" s="57"/>
      <c r="F1414" s="54"/>
      <c r="G1414" s="67">
        <v>100</v>
      </c>
      <c r="H1414" s="82">
        <v>1.4285714285710001</v>
      </c>
      <c r="I1414" s="48">
        <v>8.5714285714289993</v>
      </c>
      <c r="J1414" s="48">
        <v>31.428571428571001</v>
      </c>
      <c r="K1414" s="48">
        <v>55.714285714286</v>
      </c>
      <c r="L1414" s="84">
        <v>2.8571428571430002</v>
      </c>
    </row>
    <row r="1416" spans="2:12" x14ac:dyDescent="0.2">
      <c r="B1416" s="43" t="str">
        <f xml:space="preserve"> HYPERLINK("#'目次'!B36", "[30]")</f>
        <v>[30]</v>
      </c>
      <c r="C1416" s="31" t="s">
        <v>123</v>
      </c>
    </row>
    <row r="1419" spans="2:12" x14ac:dyDescent="0.2">
      <c r="C1419" s="31" t="s">
        <v>75</v>
      </c>
    </row>
    <row r="1420" spans="2:12" ht="36" x14ac:dyDescent="0.2">
      <c r="D1420" s="177"/>
      <c r="E1420" s="178"/>
      <c r="F1420" s="178"/>
      <c r="G1420" s="40" t="s">
        <v>14</v>
      </c>
      <c r="H1420" s="42" t="s">
        <v>124</v>
      </c>
      <c r="I1420" s="15" t="s">
        <v>125</v>
      </c>
      <c r="J1420" s="15" t="s">
        <v>126</v>
      </c>
      <c r="K1420" s="15" t="s">
        <v>127</v>
      </c>
      <c r="L1420" s="44" t="s">
        <v>17</v>
      </c>
    </row>
    <row r="1421" spans="2:12" x14ac:dyDescent="0.2">
      <c r="D1421" s="179"/>
      <c r="E1421" s="180"/>
      <c r="F1421" s="180"/>
      <c r="G1421" s="39"/>
      <c r="H1421" s="41"/>
      <c r="I1421" s="14"/>
      <c r="J1421" s="14"/>
      <c r="K1421" s="14"/>
      <c r="L1421" s="38"/>
    </row>
    <row r="1422" spans="2:12" x14ac:dyDescent="0.2">
      <c r="D1422" s="70"/>
      <c r="E1422" s="72" t="s">
        <v>14</v>
      </c>
      <c r="F1422" s="69"/>
      <c r="G1422" s="37">
        <v>1222</v>
      </c>
      <c r="H1422" s="17">
        <v>47</v>
      </c>
      <c r="I1422" s="17">
        <v>147</v>
      </c>
      <c r="J1422" s="17">
        <v>331</v>
      </c>
      <c r="K1422" s="17">
        <v>652</v>
      </c>
      <c r="L1422" s="55">
        <v>45</v>
      </c>
    </row>
    <row r="1423" spans="2:12" x14ac:dyDescent="0.2">
      <c r="D1423" s="57"/>
      <c r="E1423" s="54"/>
      <c r="F1423" s="71"/>
      <c r="G1423" s="9">
        <v>100</v>
      </c>
      <c r="H1423" s="2">
        <v>3.8461538461539999</v>
      </c>
      <c r="I1423" s="2">
        <v>12.029459901799999</v>
      </c>
      <c r="J1423" s="2">
        <v>27.086743044190001</v>
      </c>
      <c r="K1423" s="2">
        <v>53.355155482815</v>
      </c>
      <c r="L1423" s="13">
        <v>3.6824877250410002</v>
      </c>
    </row>
    <row r="1424" spans="2:12" x14ac:dyDescent="0.2">
      <c r="D1424" s="174" t="s">
        <v>36</v>
      </c>
      <c r="E1424" s="20" t="s">
        <v>76</v>
      </c>
      <c r="F1424" s="22"/>
      <c r="G1424" s="21">
        <v>629</v>
      </c>
      <c r="H1424" s="25">
        <v>23</v>
      </c>
      <c r="I1424" s="3">
        <v>63</v>
      </c>
      <c r="J1424" s="3">
        <v>183</v>
      </c>
      <c r="K1424" s="3">
        <v>336</v>
      </c>
      <c r="L1424" s="26">
        <v>24</v>
      </c>
    </row>
    <row r="1425" spans="4:12" x14ac:dyDescent="0.2">
      <c r="D1425" s="175"/>
      <c r="E1425" s="11"/>
      <c r="F1425" s="10"/>
      <c r="G1425" s="9">
        <v>100</v>
      </c>
      <c r="H1425" s="16">
        <v>3.6565977742450002</v>
      </c>
      <c r="I1425" s="2">
        <v>10.015898251192001</v>
      </c>
      <c r="J1425" s="2">
        <v>29.093799682035002</v>
      </c>
      <c r="K1425" s="2">
        <v>53.418124006359001</v>
      </c>
      <c r="L1425" s="13">
        <v>3.8155802861689998</v>
      </c>
    </row>
    <row r="1426" spans="4:12" x14ac:dyDescent="0.2">
      <c r="D1426" s="175"/>
      <c r="E1426" s="4" t="s">
        <v>39</v>
      </c>
      <c r="F1426" s="6"/>
      <c r="G1426" s="5">
        <v>37</v>
      </c>
      <c r="H1426" s="7">
        <v>2</v>
      </c>
      <c r="I1426" s="1">
        <v>2</v>
      </c>
      <c r="J1426" s="1">
        <v>10</v>
      </c>
      <c r="K1426" s="1">
        <v>22</v>
      </c>
      <c r="L1426" s="8">
        <v>1</v>
      </c>
    </row>
    <row r="1427" spans="4:12" x14ac:dyDescent="0.2">
      <c r="D1427" s="175"/>
      <c r="E1427" s="11"/>
      <c r="F1427" s="10"/>
      <c r="G1427" s="9">
        <v>100</v>
      </c>
      <c r="H1427" s="16">
        <v>5.4054054054050003</v>
      </c>
      <c r="I1427" s="27">
        <v>5.4054054054050003</v>
      </c>
      <c r="J1427" s="2">
        <v>27.027027027027</v>
      </c>
      <c r="K1427" s="23">
        <v>59.459459459458998</v>
      </c>
      <c r="L1427" s="13">
        <v>2.7027027027030002</v>
      </c>
    </row>
    <row r="1428" spans="4:12" x14ac:dyDescent="0.2">
      <c r="D1428" s="175"/>
      <c r="E1428" s="4" t="s">
        <v>40</v>
      </c>
      <c r="F1428" s="6"/>
      <c r="G1428" s="5">
        <v>73</v>
      </c>
      <c r="H1428" s="7">
        <v>10</v>
      </c>
      <c r="I1428" s="1">
        <v>10</v>
      </c>
      <c r="J1428" s="1">
        <v>16</v>
      </c>
      <c r="K1428" s="1">
        <v>35</v>
      </c>
      <c r="L1428" s="8">
        <v>2</v>
      </c>
    </row>
    <row r="1429" spans="4:12" x14ac:dyDescent="0.2">
      <c r="D1429" s="175"/>
      <c r="E1429" s="11"/>
      <c r="F1429" s="10"/>
      <c r="G1429" s="9">
        <v>100</v>
      </c>
      <c r="H1429" s="64">
        <v>13.698630136986001</v>
      </c>
      <c r="I1429" s="2">
        <v>13.698630136986001</v>
      </c>
      <c r="J1429" s="27">
        <v>21.917808219177999</v>
      </c>
      <c r="K1429" s="27">
        <v>47.945205479452</v>
      </c>
      <c r="L1429" s="13">
        <v>2.7397260273969999</v>
      </c>
    </row>
    <row r="1430" spans="4:12" x14ac:dyDescent="0.2">
      <c r="D1430" s="175"/>
      <c r="E1430" s="4" t="s">
        <v>41</v>
      </c>
      <c r="F1430" s="6"/>
      <c r="G1430" s="5">
        <v>108</v>
      </c>
      <c r="H1430" s="7">
        <v>5</v>
      </c>
      <c r="I1430" s="1">
        <v>14</v>
      </c>
      <c r="J1430" s="1">
        <v>36</v>
      </c>
      <c r="K1430" s="1">
        <v>51</v>
      </c>
      <c r="L1430" s="8">
        <v>2</v>
      </c>
    </row>
    <row r="1431" spans="4:12" x14ac:dyDescent="0.2">
      <c r="D1431" s="175"/>
      <c r="E1431" s="11"/>
      <c r="F1431" s="10"/>
      <c r="G1431" s="9">
        <v>100</v>
      </c>
      <c r="H1431" s="16">
        <v>4.6296296296300001</v>
      </c>
      <c r="I1431" s="2">
        <v>12.962962962962999</v>
      </c>
      <c r="J1431" s="23">
        <v>33.333333333333002</v>
      </c>
      <c r="K1431" s="27">
        <v>47.222222222222001</v>
      </c>
      <c r="L1431" s="13">
        <v>1.851851851852</v>
      </c>
    </row>
    <row r="1432" spans="4:12" x14ac:dyDescent="0.2">
      <c r="D1432" s="175"/>
      <c r="E1432" s="4" t="s">
        <v>42</v>
      </c>
      <c r="F1432" s="6"/>
      <c r="G1432" s="5">
        <v>113</v>
      </c>
      <c r="H1432" s="7">
        <v>4</v>
      </c>
      <c r="I1432" s="1">
        <v>15</v>
      </c>
      <c r="J1432" s="1">
        <v>38</v>
      </c>
      <c r="K1432" s="1">
        <v>55</v>
      </c>
      <c r="L1432" s="8">
        <v>1</v>
      </c>
    </row>
    <row r="1433" spans="4:12" x14ac:dyDescent="0.2">
      <c r="D1433" s="175"/>
      <c r="E1433" s="11"/>
      <c r="F1433" s="10"/>
      <c r="G1433" s="9">
        <v>100</v>
      </c>
      <c r="H1433" s="16">
        <v>3.53982300885</v>
      </c>
      <c r="I1433" s="2">
        <v>13.274336283186001</v>
      </c>
      <c r="J1433" s="23">
        <v>33.628318584071003</v>
      </c>
      <c r="K1433" s="2">
        <v>48.672566371681</v>
      </c>
      <c r="L1433" s="13">
        <v>0.88495575221199996</v>
      </c>
    </row>
    <row r="1434" spans="4:12" x14ac:dyDescent="0.2">
      <c r="D1434" s="175"/>
      <c r="E1434" s="4" t="s">
        <v>43</v>
      </c>
      <c r="F1434" s="6"/>
      <c r="G1434" s="5">
        <v>101</v>
      </c>
      <c r="H1434" s="7">
        <v>2</v>
      </c>
      <c r="I1434" s="1">
        <v>9</v>
      </c>
      <c r="J1434" s="1">
        <v>27</v>
      </c>
      <c r="K1434" s="1">
        <v>62</v>
      </c>
      <c r="L1434" s="8">
        <v>1</v>
      </c>
    </row>
    <row r="1435" spans="4:12" x14ac:dyDescent="0.2">
      <c r="D1435" s="175"/>
      <c r="E1435" s="11"/>
      <c r="F1435" s="10"/>
      <c r="G1435" s="9">
        <v>100</v>
      </c>
      <c r="H1435" s="16">
        <v>1.9801980198019999</v>
      </c>
      <c r="I1435" s="2">
        <v>8.9108910891090005</v>
      </c>
      <c r="J1435" s="2">
        <v>26.732673267327002</v>
      </c>
      <c r="K1435" s="23">
        <v>61.386138613861</v>
      </c>
      <c r="L1435" s="13">
        <v>0.99009900990099997</v>
      </c>
    </row>
    <row r="1436" spans="4:12" x14ac:dyDescent="0.2">
      <c r="D1436" s="175"/>
      <c r="E1436" s="4" t="s">
        <v>44</v>
      </c>
      <c r="F1436" s="6"/>
      <c r="G1436" s="5">
        <v>114</v>
      </c>
      <c r="H1436" s="7">
        <v>0</v>
      </c>
      <c r="I1436" s="1">
        <v>6</v>
      </c>
      <c r="J1436" s="1">
        <v>37</v>
      </c>
      <c r="K1436" s="1">
        <v>61</v>
      </c>
      <c r="L1436" s="8">
        <v>10</v>
      </c>
    </row>
    <row r="1437" spans="4:12" x14ac:dyDescent="0.2">
      <c r="D1437" s="175"/>
      <c r="E1437" s="11"/>
      <c r="F1437" s="10"/>
      <c r="G1437" s="9">
        <v>100</v>
      </c>
      <c r="H1437" s="45">
        <v>0</v>
      </c>
      <c r="I1437" s="27">
        <v>5.2631578947369997</v>
      </c>
      <c r="J1437" s="23">
        <v>32.456140350877</v>
      </c>
      <c r="K1437" s="2">
        <v>53.508771929825002</v>
      </c>
      <c r="L1437" s="89">
        <v>8.7719298245609991</v>
      </c>
    </row>
    <row r="1438" spans="4:12" x14ac:dyDescent="0.2">
      <c r="D1438" s="175"/>
      <c r="E1438" s="4" t="s">
        <v>45</v>
      </c>
      <c r="F1438" s="6"/>
      <c r="G1438" s="5">
        <v>83</v>
      </c>
      <c r="H1438" s="7">
        <v>0</v>
      </c>
      <c r="I1438" s="1">
        <v>7</v>
      </c>
      <c r="J1438" s="1">
        <v>19</v>
      </c>
      <c r="K1438" s="1">
        <v>50</v>
      </c>
      <c r="L1438" s="8">
        <v>7</v>
      </c>
    </row>
    <row r="1439" spans="4:12" x14ac:dyDescent="0.2">
      <c r="D1439" s="175"/>
      <c r="E1439" s="11"/>
      <c r="F1439" s="10"/>
      <c r="G1439" s="9">
        <v>100</v>
      </c>
      <c r="H1439" s="45">
        <v>0</v>
      </c>
      <c r="I1439" s="2">
        <v>8.4337349397590007</v>
      </c>
      <c r="J1439" s="2">
        <v>22.89156626506</v>
      </c>
      <c r="K1439" s="23">
        <v>60.240963855422002</v>
      </c>
      <c r="L1439" s="13">
        <v>8.4337349397590007</v>
      </c>
    </row>
    <row r="1440" spans="4:12" x14ac:dyDescent="0.2">
      <c r="D1440" s="174" t="s">
        <v>37</v>
      </c>
      <c r="E1440" s="20" t="s">
        <v>77</v>
      </c>
      <c r="F1440" s="22"/>
      <c r="G1440" s="21">
        <v>593</v>
      </c>
      <c r="H1440" s="25">
        <v>24</v>
      </c>
      <c r="I1440" s="3">
        <v>84</v>
      </c>
      <c r="J1440" s="3">
        <v>148</v>
      </c>
      <c r="K1440" s="3">
        <v>316</v>
      </c>
      <c r="L1440" s="26">
        <v>21</v>
      </c>
    </row>
    <row r="1441" spans="4:12" x14ac:dyDescent="0.2">
      <c r="D1441" s="175"/>
      <c r="E1441" s="11"/>
      <c r="F1441" s="10"/>
      <c r="G1441" s="9">
        <v>100</v>
      </c>
      <c r="H1441" s="16">
        <v>4.0472175379430002</v>
      </c>
      <c r="I1441" s="2">
        <v>14.165261382799001</v>
      </c>
      <c r="J1441" s="2">
        <v>24.957841483980001</v>
      </c>
      <c r="K1441" s="2">
        <v>53.288364249578002</v>
      </c>
      <c r="L1441" s="13">
        <v>3.5413153457000002</v>
      </c>
    </row>
    <row r="1442" spans="4:12" x14ac:dyDescent="0.2">
      <c r="D1442" s="175"/>
      <c r="E1442" s="4" t="s">
        <v>39</v>
      </c>
      <c r="F1442" s="6"/>
      <c r="G1442" s="5">
        <v>27</v>
      </c>
      <c r="H1442" s="7">
        <v>1</v>
      </c>
      <c r="I1442" s="1">
        <v>2</v>
      </c>
      <c r="J1442" s="1">
        <v>5</v>
      </c>
      <c r="K1442" s="1">
        <v>19</v>
      </c>
      <c r="L1442" s="8">
        <v>0</v>
      </c>
    </row>
    <row r="1443" spans="4:12" x14ac:dyDescent="0.2">
      <c r="D1443" s="175"/>
      <c r="E1443" s="11"/>
      <c r="F1443" s="10"/>
      <c r="G1443" s="9">
        <v>100</v>
      </c>
      <c r="H1443" s="16">
        <v>3.7037037037039999</v>
      </c>
      <c r="I1443" s="2">
        <v>7.4074074074069998</v>
      </c>
      <c r="J1443" s="27">
        <v>18.518518518518999</v>
      </c>
      <c r="K1443" s="35">
        <v>70.370370370369997</v>
      </c>
      <c r="L1443" s="36">
        <v>0</v>
      </c>
    </row>
    <row r="1444" spans="4:12" x14ac:dyDescent="0.2">
      <c r="D1444" s="175"/>
      <c r="E1444" s="4" t="s">
        <v>40</v>
      </c>
      <c r="F1444" s="6"/>
      <c r="G1444" s="5">
        <v>74</v>
      </c>
      <c r="H1444" s="7">
        <v>7</v>
      </c>
      <c r="I1444" s="1">
        <v>14</v>
      </c>
      <c r="J1444" s="1">
        <v>13</v>
      </c>
      <c r="K1444" s="1">
        <v>39</v>
      </c>
      <c r="L1444" s="8">
        <v>1</v>
      </c>
    </row>
    <row r="1445" spans="4:12" x14ac:dyDescent="0.2">
      <c r="D1445" s="175"/>
      <c r="E1445" s="11"/>
      <c r="F1445" s="10"/>
      <c r="G1445" s="9">
        <v>100</v>
      </c>
      <c r="H1445" s="64">
        <v>9.4594594594589996</v>
      </c>
      <c r="I1445" s="23">
        <v>18.918918918919001</v>
      </c>
      <c r="J1445" s="27">
        <v>17.567567567567998</v>
      </c>
      <c r="K1445" s="2">
        <v>52.702702702703</v>
      </c>
      <c r="L1445" s="13">
        <v>1.351351351351</v>
      </c>
    </row>
    <row r="1446" spans="4:12" x14ac:dyDescent="0.2">
      <c r="D1446" s="175"/>
      <c r="E1446" s="4" t="s">
        <v>41</v>
      </c>
      <c r="F1446" s="6"/>
      <c r="G1446" s="5">
        <v>96</v>
      </c>
      <c r="H1446" s="7">
        <v>3</v>
      </c>
      <c r="I1446" s="1">
        <v>18</v>
      </c>
      <c r="J1446" s="1">
        <v>30</v>
      </c>
      <c r="K1446" s="1">
        <v>44</v>
      </c>
      <c r="L1446" s="8">
        <v>1</v>
      </c>
    </row>
    <row r="1447" spans="4:12" x14ac:dyDescent="0.2">
      <c r="D1447" s="175"/>
      <c r="E1447" s="11"/>
      <c r="F1447" s="10"/>
      <c r="G1447" s="9">
        <v>100</v>
      </c>
      <c r="H1447" s="16">
        <v>3.125</v>
      </c>
      <c r="I1447" s="23">
        <v>18.75</v>
      </c>
      <c r="J1447" s="2">
        <v>31.25</v>
      </c>
      <c r="K1447" s="27">
        <v>45.833333333333002</v>
      </c>
      <c r="L1447" s="13">
        <v>1.041666666667</v>
      </c>
    </row>
    <row r="1448" spans="4:12" x14ac:dyDescent="0.2">
      <c r="D1448" s="175"/>
      <c r="E1448" s="4" t="s">
        <v>42</v>
      </c>
      <c r="F1448" s="6"/>
      <c r="G1448" s="5">
        <v>97</v>
      </c>
      <c r="H1448" s="7">
        <v>4</v>
      </c>
      <c r="I1448" s="1">
        <v>12</v>
      </c>
      <c r="J1448" s="1">
        <v>33</v>
      </c>
      <c r="K1448" s="1">
        <v>44</v>
      </c>
      <c r="L1448" s="8">
        <v>4</v>
      </c>
    </row>
    <row r="1449" spans="4:12" x14ac:dyDescent="0.2">
      <c r="D1449" s="175"/>
      <c r="E1449" s="11"/>
      <c r="F1449" s="10"/>
      <c r="G1449" s="9">
        <v>100</v>
      </c>
      <c r="H1449" s="16">
        <v>4.1237113402060004</v>
      </c>
      <c r="I1449" s="2">
        <v>12.371134020618999</v>
      </c>
      <c r="J1449" s="23">
        <v>34.020618556701002</v>
      </c>
      <c r="K1449" s="27">
        <v>45.360824742268001</v>
      </c>
      <c r="L1449" s="13">
        <v>4.1237113402060004</v>
      </c>
    </row>
    <row r="1450" spans="4:12" x14ac:dyDescent="0.2">
      <c r="D1450" s="175"/>
      <c r="E1450" s="4" t="s">
        <v>43</v>
      </c>
      <c r="F1450" s="6"/>
      <c r="G1450" s="5">
        <v>103</v>
      </c>
      <c r="H1450" s="7">
        <v>5</v>
      </c>
      <c r="I1450" s="1">
        <v>17</v>
      </c>
      <c r="J1450" s="1">
        <v>24</v>
      </c>
      <c r="K1450" s="1">
        <v>54</v>
      </c>
      <c r="L1450" s="8">
        <v>3</v>
      </c>
    </row>
    <row r="1451" spans="4:12" x14ac:dyDescent="0.2">
      <c r="D1451" s="175"/>
      <c r="E1451" s="11"/>
      <c r="F1451" s="10"/>
      <c r="G1451" s="9">
        <v>100</v>
      </c>
      <c r="H1451" s="16">
        <v>4.8543689320389998</v>
      </c>
      <c r="I1451" s="2">
        <v>16.504854368932001</v>
      </c>
      <c r="J1451" s="2">
        <v>23.300970873786</v>
      </c>
      <c r="K1451" s="2">
        <v>52.427184466019</v>
      </c>
      <c r="L1451" s="13">
        <v>2.9126213592229999</v>
      </c>
    </row>
    <row r="1452" spans="4:12" x14ac:dyDescent="0.2">
      <c r="D1452" s="175"/>
      <c r="E1452" s="4" t="s">
        <v>44</v>
      </c>
      <c r="F1452" s="6"/>
      <c r="G1452" s="5">
        <v>109</v>
      </c>
      <c r="H1452" s="7">
        <v>2</v>
      </c>
      <c r="I1452" s="1">
        <v>16</v>
      </c>
      <c r="J1452" s="1">
        <v>26</v>
      </c>
      <c r="K1452" s="1">
        <v>59</v>
      </c>
      <c r="L1452" s="8">
        <v>6</v>
      </c>
    </row>
    <row r="1453" spans="4:12" x14ac:dyDescent="0.2">
      <c r="D1453" s="175"/>
      <c r="E1453" s="11"/>
      <c r="F1453" s="10"/>
      <c r="G1453" s="9">
        <v>100</v>
      </c>
      <c r="H1453" s="16">
        <v>1.834862385321</v>
      </c>
      <c r="I1453" s="2">
        <v>14.678899082569</v>
      </c>
      <c r="J1453" s="2">
        <v>23.853211009174</v>
      </c>
      <c r="K1453" s="2">
        <v>54.128440366972001</v>
      </c>
      <c r="L1453" s="13">
        <v>5.5045871559629997</v>
      </c>
    </row>
    <row r="1454" spans="4:12" x14ac:dyDescent="0.2">
      <c r="D1454" s="175"/>
      <c r="E1454" s="4" t="s">
        <v>45</v>
      </c>
      <c r="F1454" s="6"/>
      <c r="G1454" s="5">
        <v>87</v>
      </c>
      <c r="H1454" s="7">
        <v>2</v>
      </c>
      <c r="I1454" s="1">
        <v>5</v>
      </c>
      <c r="J1454" s="1">
        <v>17</v>
      </c>
      <c r="K1454" s="1">
        <v>57</v>
      </c>
      <c r="L1454" s="8">
        <v>6</v>
      </c>
    </row>
    <row r="1455" spans="4:12" x14ac:dyDescent="0.2">
      <c r="D1455" s="176"/>
      <c r="E1455" s="57"/>
      <c r="F1455" s="54"/>
      <c r="G1455" s="67">
        <v>100</v>
      </c>
      <c r="H1455" s="82">
        <v>2.2988505747130001</v>
      </c>
      <c r="I1455" s="96">
        <v>5.7471264367819996</v>
      </c>
      <c r="J1455" s="96">
        <v>19.540229885056998</v>
      </c>
      <c r="K1455" s="108">
        <v>65.517241379309993</v>
      </c>
      <c r="L1455" s="84">
        <v>6.8965517241379999</v>
      </c>
    </row>
    <row r="1457" spans="2:12" x14ac:dyDescent="0.2">
      <c r="B1457" s="43" t="str">
        <f xml:space="preserve"> HYPERLINK("#'目次'!B37", "[31]")</f>
        <v>[31]</v>
      </c>
      <c r="C1457" s="31" t="s">
        <v>130</v>
      </c>
    </row>
    <row r="1461" spans="2:12" ht="36" x14ac:dyDescent="0.2">
      <c r="D1461" s="177"/>
      <c r="E1461" s="178"/>
      <c r="F1461" s="178"/>
      <c r="G1461" s="40" t="s">
        <v>14</v>
      </c>
      <c r="H1461" s="42" t="s">
        <v>124</v>
      </c>
      <c r="I1461" s="15" t="s">
        <v>125</v>
      </c>
      <c r="J1461" s="15" t="s">
        <v>126</v>
      </c>
      <c r="K1461" s="15" t="s">
        <v>127</v>
      </c>
      <c r="L1461" s="44" t="s">
        <v>17</v>
      </c>
    </row>
    <row r="1462" spans="2:12" x14ac:dyDescent="0.2">
      <c r="D1462" s="179"/>
      <c r="E1462" s="180"/>
      <c r="F1462" s="180"/>
      <c r="G1462" s="39"/>
      <c r="H1462" s="41"/>
      <c r="I1462" s="14"/>
      <c r="J1462" s="14"/>
      <c r="K1462" s="14"/>
      <c r="L1462" s="38"/>
    </row>
    <row r="1463" spans="2:12" x14ac:dyDescent="0.2">
      <c r="D1463" s="70"/>
      <c r="E1463" s="72" t="s">
        <v>14</v>
      </c>
      <c r="F1463" s="69"/>
      <c r="G1463" s="37">
        <v>1222</v>
      </c>
      <c r="H1463" s="17">
        <v>35</v>
      </c>
      <c r="I1463" s="17">
        <v>125</v>
      </c>
      <c r="J1463" s="17">
        <v>328</v>
      </c>
      <c r="K1463" s="17">
        <v>681</v>
      </c>
      <c r="L1463" s="55">
        <v>53</v>
      </c>
    </row>
    <row r="1464" spans="2:12" x14ac:dyDescent="0.2">
      <c r="D1464" s="57"/>
      <c r="E1464" s="54"/>
      <c r="F1464" s="71"/>
      <c r="G1464" s="9">
        <v>100</v>
      </c>
      <c r="H1464" s="2">
        <v>2.8641571194759998</v>
      </c>
      <c r="I1464" s="2">
        <v>10.229132569558001</v>
      </c>
      <c r="J1464" s="2">
        <v>26.841243862519999</v>
      </c>
      <c r="K1464" s="2">
        <v>55.728314238952997</v>
      </c>
      <c r="L1464" s="13">
        <v>4.3371522094930004</v>
      </c>
    </row>
    <row r="1465" spans="2:12" x14ac:dyDescent="0.2">
      <c r="D1465" s="174" t="s">
        <v>18</v>
      </c>
      <c r="E1465" s="20" t="s">
        <v>19</v>
      </c>
      <c r="F1465" s="22"/>
      <c r="G1465" s="21">
        <v>57</v>
      </c>
      <c r="H1465" s="25">
        <v>3</v>
      </c>
      <c r="I1465" s="3">
        <v>5</v>
      </c>
      <c r="J1465" s="3">
        <v>13</v>
      </c>
      <c r="K1465" s="3">
        <v>36</v>
      </c>
      <c r="L1465" s="26">
        <v>0</v>
      </c>
    </row>
    <row r="1466" spans="2:12" x14ac:dyDescent="0.2">
      <c r="D1466" s="175"/>
      <c r="E1466" s="11"/>
      <c r="F1466" s="10"/>
      <c r="G1466" s="9">
        <v>100</v>
      </c>
      <c r="H1466" s="16">
        <v>5.2631578947369997</v>
      </c>
      <c r="I1466" s="2">
        <v>8.7719298245609991</v>
      </c>
      <c r="J1466" s="2">
        <v>22.807017543859999</v>
      </c>
      <c r="K1466" s="23">
        <v>63.157894736842003</v>
      </c>
      <c r="L1466" s="36">
        <v>0</v>
      </c>
    </row>
    <row r="1467" spans="2:12" x14ac:dyDescent="0.2">
      <c r="D1467" s="175"/>
      <c r="E1467" s="4" t="s">
        <v>20</v>
      </c>
      <c r="F1467" s="6"/>
      <c r="G1467" s="5">
        <v>84</v>
      </c>
      <c r="H1467" s="7">
        <v>2</v>
      </c>
      <c r="I1467" s="1">
        <v>8</v>
      </c>
      <c r="J1467" s="1">
        <v>16</v>
      </c>
      <c r="K1467" s="1">
        <v>52</v>
      </c>
      <c r="L1467" s="8">
        <v>6</v>
      </c>
    </row>
    <row r="1468" spans="2:12" x14ac:dyDescent="0.2">
      <c r="D1468" s="175"/>
      <c r="E1468" s="11"/>
      <c r="F1468" s="10"/>
      <c r="G1468" s="9">
        <v>100</v>
      </c>
      <c r="H1468" s="16">
        <v>2.3809523809519999</v>
      </c>
      <c r="I1468" s="2">
        <v>9.5238095238099998</v>
      </c>
      <c r="J1468" s="27">
        <v>19.047619047619001</v>
      </c>
      <c r="K1468" s="23">
        <v>61.904761904761997</v>
      </c>
      <c r="L1468" s="13">
        <v>7.1428571428570002</v>
      </c>
    </row>
    <row r="1469" spans="2:12" x14ac:dyDescent="0.2">
      <c r="D1469" s="175"/>
      <c r="E1469" s="4" t="s">
        <v>21</v>
      </c>
      <c r="F1469" s="6"/>
      <c r="G1469" s="5">
        <v>487</v>
      </c>
      <c r="H1469" s="7">
        <v>14</v>
      </c>
      <c r="I1469" s="1">
        <v>59</v>
      </c>
      <c r="J1469" s="1">
        <v>138</v>
      </c>
      <c r="K1469" s="1">
        <v>261</v>
      </c>
      <c r="L1469" s="8">
        <v>15</v>
      </c>
    </row>
    <row r="1470" spans="2:12" x14ac:dyDescent="0.2">
      <c r="D1470" s="175"/>
      <c r="E1470" s="11"/>
      <c r="F1470" s="10"/>
      <c r="G1470" s="9">
        <v>100</v>
      </c>
      <c r="H1470" s="16">
        <v>2.8747433264889999</v>
      </c>
      <c r="I1470" s="2">
        <v>12.11498973306</v>
      </c>
      <c r="J1470" s="2">
        <v>28.336755646817</v>
      </c>
      <c r="K1470" s="2">
        <v>53.593429158111</v>
      </c>
      <c r="L1470" s="13">
        <v>3.080082135524</v>
      </c>
    </row>
    <row r="1471" spans="2:12" x14ac:dyDescent="0.2">
      <c r="D1471" s="175"/>
      <c r="E1471" s="4" t="s">
        <v>22</v>
      </c>
      <c r="F1471" s="6"/>
      <c r="G1471" s="5">
        <v>35</v>
      </c>
      <c r="H1471" s="7">
        <v>0</v>
      </c>
      <c r="I1471" s="1">
        <v>5</v>
      </c>
      <c r="J1471" s="1">
        <v>9</v>
      </c>
      <c r="K1471" s="1">
        <v>19</v>
      </c>
      <c r="L1471" s="8">
        <v>2</v>
      </c>
    </row>
    <row r="1472" spans="2:12" x14ac:dyDescent="0.2">
      <c r="D1472" s="175"/>
      <c r="E1472" s="11"/>
      <c r="F1472" s="10"/>
      <c r="G1472" s="9">
        <v>100</v>
      </c>
      <c r="H1472" s="45">
        <v>0</v>
      </c>
      <c r="I1472" s="2">
        <v>14.285714285714</v>
      </c>
      <c r="J1472" s="2">
        <v>25.714285714286</v>
      </c>
      <c r="K1472" s="2">
        <v>54.285714285714</v>
      </c>
      <c r="L1472" s="13">
        <v>5.7142857142860004</v>
      </c>
    </row>
    <row r="1473" spans="4:12" x14ac:dyDescent="0.2">
      <c r="D1473" s="175"/>
      <c r="E1473" s="4" t="s">
        <v>23</v>
      </c>
      <c r="F1473" s="6"/>
      <c r="G1473" s="5">
        <v>143</v>
      </c>
      <c r="H1473" s="7">
        <v>5</v>
      </c>
      <c r="I1473" s="1">
        <v>19</v>
      </c>
      <c r="J1473" s="1">
        <v>32</v>
      </c>
      <c r="K1473" s="1">
        <v>78</v>
      </c>
      <c r="L1473" s="8">
        <v>9</v>
      </c>
    </row>
    <row r="1474" spans="4:12" x14ac:dyDescent="0.2">
      <c r="D1474" s="175"/>
      <c r="E1474" s="11"/>
      <c r="F1474" s="10"/>
      <c r="G1474" s="9">
        <v>100</v>
      </c>
      <c r="H1474" s="16">
        <v>3.4965034965030002</v>
      </c>
      <c r="I1474" s="2">
        <v>13.286713286713001</v>
      </c>
      <c r="J1474" s="2">
        <v>22.377622377622</v>
      </c>
      <c r="K1474" s="2">
        <v>54.545454545455001</v>
      </c>
      <c r="L1474" s="13">
        <v>6.2937062937060002</v>
      </c>
    </row>
    <row r="1475" spans="4:12" x14ac:dyDescent="0.2">
      <c r="D1475" s="175"/>
      <c r="E1475" s="4" t="s">
        <v>24</v>
      </c>
      <c r="F1475" s="6"/>
      <c r="G1475" s="5">
        <v>187</v>
      </c>
      <c r="H1475" s="7">
        <v>8</v>
      </c>
      <c r="I1475" s="1">
        <v>16</v>
      </c>
      <c r="J1475" s="1">
        <v>60</v>
      </c>
      <c r="K1475" s="1">
        <v>99</v>
      </c>
      <c r="L1475" s="8">
        <v>4</v>
      </c>
    </row>
    <row r="1476" spans="4:12" x14ac:dyDescent="0.2">
      <c r="D1476" s="175"/>
      <c r="E1476" s="11"/>
      <c r="F1476" s="10"/>
      <c r="G1476" s="9">
        <v>100</v>
      </c>
      <c r="H1476" s="16">
        <v>4.2780748663099999</v>
      </c>
      <c r="I1476" s="2">
        <v>8.5561497326199998</v>
      </c>
      <c r="J1476" s="23">
        <v>32.085561497325997</v>
      </c>
      <c r="K1476" s="2">
        <v>52.941176470587997</v>
      </c>
      <c r="L1476" s="13">
        <v>2.1390374331549999</v>
      </c>
    </row>
    <row r="1477" spans="4:12" x14ac:dyDescent="0.2">
      <c r="D1477" s="175"/>
      <c r="E1477" s="4" t="s">
        <v>25</v>
      </c>
      <c r="F1477" s="6"/>
      <c r="G1477" s="5">
        <v>71</v>
      </c>
      <c r="H1477" s="7">
        <v>1</v>
      </c>
      <c r="I1477" s="1">
        <v>3</v>
      </c>
      <c r="J1477" s="1">
        <v>17</v>
      </c>
      <c r="K1477" s="1">
        <v>45</v>
      </c>
      <c r="L1477" s="8">
        <v>5</v>
      </c>
    </row>
    <row r="1478" spans="4:12" x14ac:dyDescent="0.2">
      <c r="D1478" s="175"/>
      <c r="E1478" s="11"/>
      <c r="F1478" s="10"/>
      <c r="G1478" s="9">
        <v>100</v>
      </c>
      <c r="H1478" s="16">
        <v>1.4084507042250001</v>
      </c>
      <c r="I1478" s="27">
        <v>4.2253521126760001</v>
      </c>
      <c r="J1478" s="2">
        <v>23.943661971830998</v>
      </c>
      <c r="K1478" s="23">
        <v>63.380281690140997</v>
      </c>
      <c r="L1478" s="13">
        <v>7.0422535211269999</v>
      </c>
    </row>
    <row r="1479" spans="4:12" x14ac:dyDescent="0.2">
      <c r="D1479" s="175"/>
      <c r="E1479" s="4" t="s">
        <v>26</v>
      </c>
      <c r="F1479" s="6"/>
      <c r="G1479" s="5">
        <v>30</v>
      </c>
      <c r="H1479" s="7">
        <v>1</v>
      </c>
      <c r="I1479" s="1">
        <v>2</v>
      </c>
      <c r="J1479" s="1">
        <v>5</v>
      </c>
      <c r="K1479" s="1">
        <v>18</v>
      </c>
      <c r="L1479" s="8">
        <v>4</v>
      </c>
    </row>
    <row r="1480" spans="4:12" x14ac:dyDescent="0.2">
      <c r="D1480" s="175"/>
      <c r="E1480" s="11"/>
      <c r="F1480" s="10"/>
      <c r="G1480" s="9">
        <v>100</v>
      </c>
      <c r="H1480" s="16">
        <v>3.333333333333</v>
      </c>
      <c r="I1480" s="2">
        <v>6.666666666667</v>
      </c>
      <c r="J1480" s="46">
        <v>16.666666666666998</v>
      </c>
      <c r="K1480" s="2">
        <v>60</v>
      </c>
      <c r="L1480" s="89">
        <v>13.333333333333</v>
      </c>
    </row>
    <row r="1481" spans="4:12" x14ac:dyDescent="0.2">
      <c r="D1481" s="175"/>
      <c r="E1481" s="4" t="s">
        <v>27</v>
      </c>
      <c r="F1481" s="6"/>
      <c r="G1481" s="5">
        <v>70</v>
      </c>
      <c r="H1481" s="7">
        <v>0</v>
      </c>
      <c r="I1481" s="1">
        <v>8</v>
      </c>
      <c r="J1481" s="1">
        <v>21</v>
      </c>
      <c r="K1481" s="1">
        <v>37</v>
      </c>
      <c r="L1481" s="8">
        <v>4</v>
      </c>
    </row>
    <row r="1482" spans="4:12" x14ac:dyDescent="0.2">
      <c r="D1482" s="175"/>
      <c r="E1482" s="11"/>
      <c r="F1482" s="10"/>
      <c r="G1482" s="9">
        <v>100</v>
      </c>
      <c r="H1482" s="45">
        <v>0</v>
      </c>
      <c r="I1482" s="2">
        <v>11.428571428571001</v>
      </c>
      <c r="J1482" s="2">
        <v>30</v>
      </c>
      <c r="K1482" s="2">
        <v>52.857142857143003</v>
      </c>
      <c r="L1482" s="13">
        <v>5.7142857142860004</v>
      </c>
    </row>
    <row r="1483" spans="4:12" x14ac:dyDescent="0.2">
      <c r="D1483" s="175"/>
      <c r="E1483" s="4" t="s">
        <v>28</v>
      </c>
      <c r="F1483" s="6"/>
      <c r="G1483" s="5">
        <v>51</v>
      </c>
      <c r="H1483" s="7">
        <v>1</v>
      </c>
      <c r="I1483" s="1">
        <v>0</v>
      </c>
      <c r="J1483" s="1">
        <v>15</v>
      </c>
      <c r="K1483" s="1">
        <v>33</v>
      </c>
      <c r="L1483" s="8">
        <v>2</v>
      </c>
    </row>
    <row r="1484" spans="4:12" x14ac:dyDescent="0.2">
      <c r="D1484" s="175"/>
      <c r="E1484" s="11"/>
      <c r="F1484" s="10"/>
      <c r="G1484" s="9">
        <v>100</v>
      </c>
      <c r="H1484" s="16">
        <v>1.9607843137250001</v>
      </c>
      <c r="I1484" s="76">
        <v>0</v>
      </c>
      <c r="J1484" s="2">
        <v>29.411764705882</v>
      </c>
      <c r="K1484" s="23">
        <v>64.705882352941003</v>
      </c>
      <c r="L1484" s="13">
        <v>3.9215686274510002</v>
      </c>
    </row>
    <row r="1485" spans="4:12" x14ac:dyDescent="0.2">
      <c r="D1485" s="175"/>
      <c r="E1485" s="4" t="s">
        <v>29</v>
      </c>
      <c r="F1485" s="6"/>
      <c r="G1485" s="5">
        <v>7</v>
      </c>
      <c r="H1485" s="7">
        <v>0</v>
      </c>
      <c r="I1485" s="1">
        <v>0</v>
      </c>
      <c r="J1485" s="1">
        <v>2</v>
      </c>
      <c r="K1485" s="1">
        <v>3</v>
      </c>
      <c r="L1485" s="8">
        <v>2</v>
      </c>
    </row>
    <row r="1486" spans="4:12" x14ac:dyDescent="0.2">
      <c r="D1486" s="175"/>
      <c r="E1486" s="11"/>
      <c r="F1486" s="10"/>
      <c r="G1486" s="9">
        <v>100</v>
      </c>
      <c r="H1486" s="45">
        <v>0</v>
      </c>
      <c r="I1486" s="76">
        <v>0</v>
      </c>
      <c r="J1486" s="2">
        <v>28.571428571428999</v>
      </c>
      <c r="K1486" s="46">
        <v>42.857142857143003</v>
      </c>
      <c r="L1486" s="104">
        <v>28.571428571428999</v>
      </c>
    </row>
    <row r="1487" spans="4:12" x14ac:dyDescent="0.2">
      <c r="D1487" s="174" t="s">
        <v>30</v>
      </c>
      <c r="E1487" s="20" t="s">
        <v>31</v>
      </c>
      <c r="F1487" s="22"/>
      <c r="G1487" s="21">
        <v>393</v>
      </c>
      <c r="H1487" s="25">
        <v>15</v>
      </c>
      <c r="I1487" s="3">
        <v>44</v>
      </c>
      <c r="J1487" s="3">
        <v>106</v>
      </c>
      <c r="K1487" s="3">
        <v>210</v>
      </c>
      <c r="L1487" s="26">
        <v>18</v>
      </c>
    </row>
    <row r="1488" spans="4:12" x14ac:dyDescent="0.2">
      <c r="D1488" s="175"/>
      <c r="E1488" s="11"/>
      <c r="F1488" s="10"/>
      <c r="G1488" s="9">
        <v>100</v>
      </c>
      <c r="H1488" s="16">
        <v>3.8167938931299998</v>
      </c>
      <c r="I1488" s="2">
        <v>11.195928753181001</v>
      </c>
      <c r="J1488" s="2">
        <v>26.972010178116999</v>
      </c>
      <c r="K1488" s="2">
        <v>53.435114503816997</v>
      </c>
      <c r="L1488" s="13">
        <v>4.5801526717560002</v>
      </c>
    </row>
    <row r="1489" spans="4:12" x14ac:dyDescent="0.2">
      <c r="D1489" s="175"/>
      <c r="E1489" s="4" t="s">
        <v>32</v>
      </c>
      <c r="F1489" s="6"/>
      <c r="G1489" s="5">
        <v>352</v>
      </c>
      <c r="H1489" s="7">
        <v>9</v>
      </c>
      <c r="I1489" s="1">
        <v>36</v>
      </c>
      <c r="J1489" s="1">
        <v>95</v>
      </c>
      <c r="K1489" s="1">
        <v>199</v>
      </c>
      <c r="L1489" s="8">
        <v>13</v>
      </c>
    </row>
    <row r="1490" spans="4:12" x14ac:dyDescent="0.2">
      <c r="D1490" s="175"/>
      <c r="E1490" s="11"/>
      <c r="F1490" s="10"/>
      <c r="G1490" s="9">
        <v>100</v>
      </c>
      <c r="H1490" s="16">
        <v>2.556818181818</v>
      </c>
      <c r="I1490" s="2">
        <v>10.227272727273</v>
      </c>
      <c r="J1490" s="2">
        <v>26.988636363636001</v>
      </c>
      <c r="K1490" s="2">
        <v>56.534090909090999</v>
      </c>
      <c r="L1490" s="13">
        <v>3.693181818182</v>
      </c>
    </row>
    <row r="1491" spans="4:12" x14ac:dyDescent="0.2">
      <c r="D1491" s="175"/>
      <c r="E1491" s="4" t="s">
        <v>33</v>
      </c>
      <c r="F1491" s="6"/>
      <c r="G1491" s="5">
        <v>388</v>
      </c>
      <c r="H1491" s="7">
        <v>8</v>
      </c>
      <c r="I1491" s="1">
        <v>39</v>
      </c>
      <c r="J1491" s="1">
        <v>105</v>
      </c>
      <c r="K1491" s="1">
        <v>216</v>
      </c>
      <c r="L1491" s="8">
        <v>20</v>
      </c>
    </row>
    <row r="1492" spans="4:12" x14ac:dyDescent="0.2">
      <c r="D1492" s="175"/>
      <c r="E1492" s="11"/>
      <c r="F1492" s="10"/>
      <c r="G1492" s="9">
        <v>100</v>
      </c>
      <c r="H1492" s="16">
        <v>2.0618556701030002</v>
      </c>
      <c r="I1492" s="2">
        <v>10.051546391753</v>
      </c>
      <c r="J1492" s="2">
        <v>27.061855670103</v>
      </c>
      <c r="K1492" s="2">
        <v>55.670103092783997</v>
      </c>
      <c r="L1492" s="13">
        <v>5.1546391752579996</v>
      </c>
    </row>
    <row r="1493" spans="4:12" x14ac:dyDescent="0.2">
      <c r="D1493" s="175"/>
      <c r="E1493" s="4" t="s">
        <v>34</v>
      </c>
      <c r="F1493" s="6"/>
      <c r="G1493" s="5">
        <v>89</v>
      </c>
      <c r="H1493" s="7">
        <v>3</v>
      </c>
      <c r="I1493" s="1">
        <v>6</v>
      </c>
      <c r="J1493" s="1">
        <v>22</v>
      </c>
      <c r="K1493" s="1">
        <v>56</v>
      </c>
      <c r="L1493" s="8">
        <v>2</v>
      </c>
    </row>
    <row r="1494" spans="4:12" x14ac:dyDescent="0.2">
      <c r="D1494" s="175"/>
      <c r="E1494" s="11"/>
      <c r="F1494" s="10"/>
      <c r="G1494" s="9">
        <v>100</v>
      </c>
      <c r="H1494" s="16">
        <v>3.3707865168539999</v>
      </c>
      <c r="I1494" s="2">
        <v>6.7415730337079998</v>
      </c>
      <c r="J1494" s="2">
        <v>24.719101123596001</v>
      </c>
      <c r="K1494" s="23">
        <v>62.921348314607002</v>
      </c>
      <c r="L1494" s="13">
        <v>2.2471910112360001</v>
      </c>
    </row>
    <row r="1495" spans="4:12" x14ac:dyDescent="0.2">
      <c r="D1495" s="174" t="s">
        <v>35</v>
      </c>
      <c r="E1495" s="20" t="s">
        <v>36</v>
      </c>
      <c r="F1495" s="22"/>
      <c r="G1495" s="21">
        <v>629</v>
      </c>
      <c r="H1495" s="25">
        <v>21</v>
      </c>
      <c r="I1495" s="3">
        <v>64</v>
      </c>
      <c r="J1495" s="3">
        <v>171</v>
      </c>
      <c r="K1495" s="3">
        <v>348</v>
      </c>
      <c r="L1495" s="26">
        <v>25</v>
      </c>
    </row>
    <row r="1496" spans="4:12" x14ac:dyDescent="0.2">
      <c r="D1496" s="175"/>
      <c r="E1496" s="11"/>
      <c r="F1496" s="10"/>
      <c r="G1496" s="9">
        <v>100</v>
      </c>
      <c r="H1496" s="16">
        <v>3.3386327503970001</v>
      </c>
      <c r="I1496" s="2">
        <v>10.174880763116001</v>
      </c>
      <c r="J1496" s="2">
        <v>27.186009538951001</v>
      </c>
      <c r="K1496" s="2">
        <v>55.325914149444003</v>
      </c>
      <c r="L1496" s="13">
        <v>3.9745627980920002</v>
      </c>
    </row>
    <row r="1497" spans="4:12" x14ac:dyDescent="0.2">
      <c r="D1497" s="175"/>
      <c r="E1497" s="4" t="s">
        <v>37</v>
      </c>
      <c r="F1497" s="6"/>
      <c r="G1497" s="5">
        <v>593</v>
      </c>
      <c r="H1497" s="7">
        <v>14</v>
      </c>
      <c r="I1497" s="1">
        <v>61</v>
      </c>
      <c r="J1497" s="1">
        <v>157</v>
      </c>
      <c r="K1497" s="1">
        <v>333</v>
      </c>
      <c r="L1497" s="8">
        <v>28</v>
      </c>
    </row>
    <row r="1498" spans="4:12" x14ac:dyDescent="0.2">
      <c r="D1498" s="175"/>
      <c r="E1498" s="11"/>
      <c r="F1498" s="10"/>
      <c r="G1498" s="9">
        <v>100</v>
      </c>
      <c r="H1498" s="16">
        <v>2.3608768971330001</v>
      </c>
      <c r="I1498" s="2">
        <v>10.286677908938</v>
      </c>
      <c r="J1498" s="2">
        <v>26.475548060708</v>
      </c>
      <c r="K1498" s="2">
        <v>56.155143338953998</v>
      </c>
      <c r="L1498" s="13">
        <v>4.7217537942660002</v>
      </c>
    </row>
    <row r="1499" spans="4:12" x14ac:dyDescent="0.2">
      <c r="D1499" s="174" t="s">
        <v>38</v>
      </c>
      <c r="E1499" s="20" t="s">
        <v>39</v>
      </c>
      <c r="F1499" s="22"/>
      <c r="G1499" s="21">
        <v>64</v>
      </c>
      <c r="H1499" s="25">
        <v>2</v>
      </c>
      <c r="I1499" s="3">
        <v>4</v>
      </c>
      <c r="J1499" s="3">
        <v>18</v>
      </c>
      <c r="K1499" s="3">
        <v>38</v>
      </c>
      <c r="L1499" s="26">
        <v>2</v>
      </c>
    </row>
    <row r="1500" spans="4:12" x14ac:dyDescent="0.2">
      <c r="D1500" s="175"/>
      <c r="E1500" s="11"/>
      <c r="F1500" s="10"/>
      <c r="G1500" s="9">
        <v>100</v>
      </c>
      <c r="H1500" s="16">
        <v>3.125</v>
      </c>
      <c r="I1500" s="2">
        <v>6.25</v>
      </c>
      <c r="J1500" s="2">
        <v>28.125</v>
      </c>
      <c r="K1500" s="2">
        <v>59.375</v>
      </c>
      <c r="L1500" s="13">
        <v>3.125</v>
      </c>
    </row>
    <row r="1501" spans="4:12" x14ac:dyDescent="0.2">
      <c r="D1501" s="175"/>
      <c r="E1501" s="4" t="s">
        <v>40</v>
      </c>
      <c r="F1501" s="6"/>
      <c r="G1501" s="5">
        <v>147</v>
      </c>
      <c r="H1501" s="7">
        <v>13</v>
      </c>
      <c r="I1501" s="1">
        <v>25</v>
      </c>
      <c r="J1501" s="1">
        <v>34</v>
      </c>
      <c r="K1501" s="1">
        <v>72</v>
      </c>
      <c r="L1501" s="8">
        <v>3</v>
      </c>
    </row>
    <row r="1502" spans="4:12" x14ac:dyDescent="0.2">
      <c r="D1502" s="175"/>
      <c r="E1502" s="11"/>
      <c r="F1502" s="10"/>
      <c r="G1502" s="9">
        <v>100</v>
      </c>
      <c r="H1502" s="64">
        <v>8.8435374149660007</v>
      </c>
      <c r="I1502" s="23">
        <v>17.006802721088</v>
      </c>
      <c r="J1502" s="2">
        <v>23.129251700680001</v>
      </c>
      <c r="K1502" s="27">
        <v>48.979591836734997</v>
      </c>
      <c r="L1502" s="13">
        <v>2.040816326531</v>
      </c>
    </row>
    <row r="1503" spans="4:12" x14ac:dyDescent="0.2">
      <c r="D1503" s="175"/>
      <c r="E1503" s="4" t="s">
        <v>41</v>
      </c>
      <c r="F1503" s="6"/>
      <c r="G1503" s="5">
        <v>204</v>
      </c>
      <c r="H1503" s="7">
        <v>6</v>
      </c>
      <c r="I1503" s="1">
        <v>31</v>
      </c>
      <c r="J1503" s="1">
        <v>67</v>
      </c>
      <c r="K1503" s="1">
        <v>98</v>
      </c>
      <c r="L1503" s="8">
        <v>2</v>
      </c>
    </row>
    <row r="1504" spans="4:12" x14ac:dyDescent="0.2">
      <c r="D1504" s="175"/>
      <c r="E1504" s="11"/>
      <c r="F1504" s="10"/>
      <c r="G1504" s="9">
        <v>100</v>
      </c>
      <c r="H1504" s="16">
        <v>2.9411764705880001</v>
      </c>
      <c r="I1504" s="2">
        <v>15.196078431373</v>
      </c>
      <c r="J1504" s="23">
        <v>32.843137254901997</v>
      </c>
      <c r="K1504" s="27">
        <v>48.039215686275</v>
      </c>
      <c r="L1504" s="13">
        <v>0.98039215686299996</v>
      </c>
    </row>
    <row r="1505" spans="2:12" x14ac:dyDescent="0.2">
      <c r="D1505" s="175"/>
      <c r="E1505" s="4" t="s">
        <v>42</v>
      </c>
      <c r="F1505" s="6"/>
      <c r="G1505" s="5">
        <v>210</v>
      </c>
      <c r="H1505" s="7">
        <v>6</v>
      </c>
      <c r="I1505" s="1">
        <v>30</v>
      </c>
      <c r="J1505" s="1">
        <v>64</v>
      </c>
      <c r="K1505" s="1">
        <v>105</v>
      </c>
      <c r="L1505" s="8">
        <v>5</v>
      </c>
    </row>
    <row r="1506" spans="2:12" x14ac:dyDescent="0.2">
      <c r="D1506" s="175"/>
      <c r="E1506" s="11"/>
      <c r="F1506" s="10"/>
      <c r="G1506" s="9">
        <v>100</v>
      </c>
      <c r="H1506" s="16">
        <v>2.8571428571430002</v>
      </c>
      <c r="I1506" s="2">
        <v>14.285714285714</v>
      </c>
      <c r="J1506" s="2">
        <v>30.476190476189998</v>
      </c>
      <c r="K1506" s="27">
        <v>50</v>
      </c>
      <c r="L1506" s="13">
        <v>2.3809523809519999</v>
      </c>
    </row>
    <row r="1507" spans="2:12" x14ac:dyDescent="0.2">
      <c r="D1507" s="175"/>
      <c r="E1507" s="4" t="s">
        <v>43</v>
      </c>
      <c r="F1507" s="6"/>
      <c r="G1507" s="5">
        <v>204</v>
      </c>
      <c r="H1507" s="7">
        <v>5</v>
      </c>
      <c r="I1507" s="1">
        <v>15</v>
      </c>
      <c r="J1507" s="1">
        <v>55</v>
      </c>
      <c r="K1507" s="1">
        <v>124</v>
      </c>
      <c r="L1507" s="8">
        <v>5</v>
      </c>
    </row>
    <row r="1508" spans="2:12" x14ac:dyDescent="0.2">
      <c r="D1508" s="175"/>
      <c r="E1508" s="11"/>
      <c r="F1508" s="10"/>
      <c r="G1508" s="9">
        <v>100</v>
      </c>
      <c r="H1508" s="16">
        <v>2.4509803921570001</v>
      </c>
      <c r="I1508" s="2">
        <v>7.352941176471</v>
      </c>
      <c r="J1508" s="2">
        <v>26.960784313725</v>
      </c>
      <c r="K1508" s="23">
        <v>60.784313725490001</v>
      </c>
      <c r="L1508" s="13">
        <v>2.4509803921570001</v>
      </c>
    </row>
    <row r="1509" spans="2:12" x14ac:dyDescent="0.2">
      <c r="D1509" s="175"/>
      <c r="E1509" s="4" t="s">
        <v>44</v>
      </c>
      <c r="F1509" s="6"/>
      <c r="G1509" s="5">
        <v>223</v>
      </c>
      <c r="H1509" s="7">
        <v>0</v>
      </c>
      <c r="I1509" s="1">
        <v>15</v>
      </c>
      <c r="J1509" s="1">
        <v>58</v>
      </c>
      <c r="K1509" s="1">
        <v>131</v>
      </c>
      <c r="L1509" s="8">
        <v>19</v>
      </c>
    </row>
    <row r="1510" spans="2:12" x14ac:dyDescent="0.2">
      <c r="D1510" s="175"/>
      <c r="E1510" s="11"/>
      <c r="F1510" s="10"/>
      <c r="G1510" s="9">
        <v>100</v>
      </c>
      <c r="H1510" s="45">
        <v>0</v>
      </c>
      <c r="I1510" s="2">
        <v>6.7264573991030003</v>
      </c>
      <c r="J1510" s="2">
        <v>26.008968609865001</v>
      </c>
      <c r="K1510" s="2">
        <v>58.744394618834001</v>
      </c>
      <c r="L1510" s="13">
        <v>8.5201793721969992</v>
      </c>
    </row>
    <row r="1511" spans="2:12" x14ac:dyDescent="0.2">
      <c r="D1511" s="175"/>
      <c r="E1511" s="4" t="s">
        <v>45</v>
      </c>
      <c r="F1511" s="6"/>
      <c r="G1511" s="5">
        <v>170</v>
      </c>
      <c r="H1511" s="7">
        <v>3</v>
      </c>
      <c r="I1511" s="1">
        <v>5</v>
      </c>
      <c r="J1511" s="1">
        <v>32</v>
      </c>
      <c r="K1511" s="1">
        <v>113</v>
      </c>
      <c r="L1511" s="8">
        <v>17</v>
      </c>
    </row>
    <row r="1512" spans="2:12" x14ac:dyDescent="0.2">
      <c r="D1512" s="176"/>
      <c r="E1512" s="57"/>
      <c r="F1512" s="54"/>
      <c r="G1512" s="67">
        <v>100</v>
      </c>
      <c r="H1512" s="82">
        <v>1.764705882353</v>
      </c>
      <c r="I1512" s="96">
        <v>2.9411764705880001</v>
      </c>
      <c r="J1512" s="96">
        <v>18.823529411765001</v>
      </c>
      <c r="K1512" s="108">
        <v>66.470588235294002</v>
      </c>
      <c r="L1512" s="113">
        <v>10</v>
      </c>
    </row>
    <row r="1514" spans="2:12" x14ac:dyDescent="0.2">
      <c r="B1514" s="43" t="str">
        <f xml:space="preserve"> HYPERLINK("#'目次'!B38", "[32]")</f>
        <v>[32]</v>
      </c>
      <c r="C1514" s="31" t="s">
        <v>130</v>
      </c>
    </row>
    <row r="1518" spans="2:12" ht="36" x14ac:dyDescent="0.2">
      <c r="D1518" s="177"/>
      <c r="E1518" s="178"/>
      <c r="F1518" s="178"/>
      <c r="G1518" s="40" t="s">
        <v>14</v>
      </c>
      <c r="H1518" s="42" t="s">
        <v>124</v>
      </c>
      <c r="I1518" s="15" t="s">
        <v>125</v>
      </c>
      <c r="J1518" s="15" t="s">
        <v>126</v>
      </c>
      <c r="K1518" s="15" t="s">
        <v>127</v>
      </c>
      <c r="L1518" s="44" t="s">
        <v>17</v>
      </c>
    </row>
    <row r="1519" spans="2:12" x14ac:dyDescent="0.2">
      <c r="D1519" s="179"/>
      <c r="E1519" s="180"/>
      <c r="F1519" s="180"/>
      <c r="G1519" s="39"/>
      <c r="H1519" s="41"/>
      <c r="I1519" s="14"/>
      <c r="J1519" s="14"/>
      <c r="K1519" s="14"/>
      <c r="L1519" s="38"/>
    </row>
    <row r="1520" spans="2:12" x14ac:dyDescent="0.2">
      <c r="D1520" s="70"/>
      <c r="E1520" s="72" t="s">
        <v>14</v>
      </c>
      <c r="F1520" s="69"/>
      <c r="G1520" s="37">
        <v>1222</v>
      </c>
      <c r="H1520" s="17">
        <v>35</v>
      </c>
      <c r="I1520" s="17">
        <v>125</v>
      </c>
      <c r="J1520" s="17">
        <v>328</v>
      </c>
      <c r="K1520" s="17">
        <v>681</v>
      </c>
      <c r="L1520" s="55">
        <v>53</v>
      </c>
    </row>
    <row r="1521" spans="4:12" x14ac:dyDescent="0.2">
      <c r="D1521" s="57"/>
      <c r="E1521" s="54"/>
      <c r="F1521" s="71"/>
      <c r="G1521" s="9">
        <v>100</v>
      </c>
      <c r="H1521" s="2">
        <v>2.8641571194759998</v>
      </c>
      <c r="I1521" s="2">
        <v>10.229132569558001</v>
      </c>
      <c r="J1521" s="2">
        <v>26.841243862519999</v>
      </c>
      <c r="K1521" s="2">
        <v>55.728314238952997</v>
      </c>
      <c r="L1521" s="13">
        <v>4.3371522094930004</v>
      </c>
    </row>
    <row r="1522" spans="4:12" x14ac:dyDescent="0.2">
      <c r="D1522" s="174" t="s">
        <v>52</v>
      </c>
      <c r="E1522" s="20" t="s">
        <v>53</v>
      </c>
      <c r="F1522" s="22"/>
      <c r="G1522" s="21">
        <v>15</v>
      </c>
      <c r="H1522" s="25">
        <v>0</v>
      </c>
      <c r="I1522" s="3">
        <v>2</v>
      </c>
      <c r="J1522" s="3">
        <v>5</v>
      </c>
      <c r="K1522" s="3">
        <v>7</v>
      </c>
      <c r="L1522" s="26">
        <v>1</v>
      </c>
    </row>
    <row r="1523" spans="4:12" x14ac:dyDescent="0.2">
      <c r="D1523" s="175"/>
      <c r="E1523" s="11"/>
      <c r="F1523" s="10"/>
      <c r="G1523" s="9">
        <v>100</v>
      </c>
      <c r="H1523" s="45">
        <v>0</v>
      </c>
      <c r="I1523" s="2">
        <v>13.333333333333</v>
      </c>
      <c r="J1523" s="23">
        <v>33.333333333333002</v>
      </c>
      <c r="K1523" s="27">
        <v>46.666666666666998</v>
      </c>
      <c r="L1523" s="13">
        <v>6.666666666667</v>
      </c>
    </row>
    <row r="1524" spans="4:12" ht="24" x14ac:dyDescent="0.2">
      <c r="D1524" s="175"/>
      <c r="E1524" s="4" t="s">
        <v>54</v>
      </c>
      <c r="F1524" s="6"/>
      <c r="G1524" s="5">
        <v>122</v>
      </c>
      <c r="H1524" s="7">
        <v>2</v>
      </c>
      <c r="I1524" s="1">
        <v>9</v>
      </c>
      <c r="J1524" s="1">
        <v>35</v>
      </c>
      <c r="K1524" s="1">
        <v>73</v>
      </c>
      <c r="L1524" s="8">
        <v>3</v>
      </c>
    </row>
    <row r="1525" spans="4:12" x14ac:dyDescent="0.2">
      <c r="D1525" s="175"/>
      <c r="E1525" s="11"/>
      <c r="F1525" s="10"/>
      <c r="G1525" s="9">
        <v>100</v>
      </c>
      <c r="H1525" s="16">
        <v>1.6393442622950001</v>
      </c>
      <c r="I1525" s="2">
        <v>7.3770491803280001</v>
      </c>
      <c r="J1525" s="2">
        <v>28.688524590164</v>
      </c>
      <c r="K1525" s="2">
        <v>59.83606557377</v>
      </c>
      <c r="L1525" s="13">
        <v>2.459016393443</v>
      </c>
    </row>
    <row r="1526" spans="4:12" x14ac:dyDescent="0.2">
      <c r="D1526" s="175"/>
      <c r="E1526" s="4" t="s">
        <v>55</v>
      </c>
      <c r="F1526" s="6"/>
      <c r="G1526" s="5">
        <v>43</v>
      </c>
      <c r="H1526" s="7">
        <v>0</v>
      </c>
      <c r="I1526" s="1">
        <v>6</v>
      </c>
      <c r="J1526" s="1">
        <v>13</v>
      </c>
      <c r="K1526" s="1">
        <v>22</v>
      </c>
      <c r="L1526" s="8">
        <v>2</v>
      </c>
    </row>
    <row r="1527" spans="4:12" x14ac:dyDescent="0.2">
      <c r="D1527" s="175"/>
      <c r="E1527" s="11"/>
      <c r="F1527" s="10"/>
      <c r="G1527" s="9">
        <v>100</v>
      </c>
      <c r="H1527" s="45">
        <v>0</v>
      </c>
      <c r="I1527" s="2">
        <v>13.953488372093</v>
      </c>
      <c r="J1527" s="2">
        <v>30.232558139535001</v>
      </c>
      <c r="K1527" s="2">
        <v>51.162790697673998</v>
      </c>
      <c r="L1527" s="13">
        <v>4.6511627906979998</v>
      </c>
    </row>
    <row r="1528" spans="4:12" x14ac:dyDescent="0.2">
      <c r="D1528" s="175"/>
      <c r="E1528" s="4" t="s">
        <v>56</v>
      </c>
      <c r="F1528" s="6"/>
      <c r="G1528" s="5">
        <v>60</v>
      </c>
      <c r="H1528" s="7">
        <v>2</v>
      </c>
      <c r="I1528" s="1">
        <v>9</v>
      </c>
      <c r="J1528" s="1">
        <v>13</v>
      </c>
      <c r="K1528" s="1">
        <v>35</v>
      </c>
      <c r="L1528" s="8">
        <v>1</v>
      </c>
    </row>
    <row r="1529" spans="4:12" x14ac:dyDescent="0.2">
      <c r="D1529" s="175"/>
      <c r="E1529" s="11"/>
      <c r="F1529" s="10"/>
      <c r="G1529" s="9">
        <v>100</v>
      </c>
      <c r="H1529" s="16">
        <v>3.333333333333</v>
      </c>
      <c r="I1529" s="2">
        <v>15</v>
      </c>
      <c r="J1529" s="27">
        <v>21.666666666666998</v>
      </c>
      <c r="K1529" s="2">
        <v>58.333333333333002</v>
      </c>
      <c r="L1529" s="13">
        <v>1.666666666667</v>
      </c>
    </row>
    <row r="1530" spans="4:12" x14ac:dyDescent="0.2">
      <c r="D1530" s="175"/>
      <c r="E1530" s="4" t="s">
        <v>57</v>
      </c>
      <c r="F1530" s="6"/>
      <c r="G1530" s="5">
        <v>286</v>
      </c>
      <c r="H1530" s="7">
        <v>12</v>
      </c>
      <c r="I1530" s="1">
        <v>30</v>
      </c>
      <c r="J1530" s="1">
        <v>90</v>
      </c>
      <c r="K1530" s="1">
        <v>148</v>
      </c>
      <c r="L1530" s="8">
        <v>6</v>
      </c>
    </row>
    <row r="1531" spans="4:12" x14ac:dyDescent="0.2">
      <c r="D1531" s="175"/>
      <c r="E1531" s="11"/>
      <c r="F1531" s="10"/>
      <c r="G1531" s="9">
        <v>100</v>
      </c>
      <c r="H1531" s="16">
        <v>4.1958041958040004</v>
      </c>
      <c r="I1531" s="2">
        <v>10.48951048951</v>
      </c>
      <c r="J1531" s="2">
        <v>31.468531468531001</v>
      </c>
      <c r="K1531" s="2">
        <v>51.748251748252002</v>
      </c>
      <c r="L1531" s="13">
        <v>2.0979020979020002</v>
      </c>
    </row>
    <row r="1532" spans="4:12" x14ac:dyDescent="0.2">
      <c r="D1532" s="175"/>
      <c r="E1532" s="4" t="s">
        <v>58</v>
      </c>
      <c r="F1532" s="6"/>
      <c r="G1532" s="5">
        <v>129</v>
      </c>
      <c r="H1532" s="7">
        <v>4</v>
      </c>
      <c r="I1532" s="1">
        <v>17</v>
      </c>
      <c r="J1532" s="1">
        <v>37</v>
      </c>
      <c r="K1532" s="1">
        <v>64</v>
      </c>
      <c r="L1532" s="8">
        <v>7</v>
      </c>
    </row>
    <row r="1533" spans="4:12" x14ac:dyDescent="0.2">
      <c r="D1533" s="175"/>
      <c r="E1533" s="11"/>
      <c r="F1533" s="10"/>
      <c r="G1533" s="9">
        <v>100</v>
      </c>
      <c r="H1533" s="16">
        <v>3.1007751937979999</v>
      </c>
      <c r="I1533" s="2">
        <v>13.178294573643001</v>
      </c>
      <c r="J1533" s="2">
        <v>28.682170542636001</v>
      </c>
      <c r="K1533" s="27">
        <v>49.612403100774998</v>
      </c>
      <c r="L1533" s="13">
        <v>5.4263565891469998</v>
      </c>
    </row>
    <row r="1534" spans="4:12" x14ac:dyDescent="0.2">
      <c r="D1534" s="175"/>
      <c r="E1534" s="4" t="s">
        <v>59</v>
      </c>
      <c r="F1534" s="6"/>
      <c r="G1534" s="5">
        <v>195</v>
      </c>
      <c r="H1534" s="7">
        <v>6</v>
      </c>
      <c r="I1534" s="1">
        <v>17</v>
      </c>
      <c r="J1534" s="1">
        <v>41</v>
      </c>
      <c r="K1534" s="1">
        <v>123</v>
      </c>
      <c r="L1534" s="8">
        <v>8</v>
      </c>
    </row>
    <row r="1535" spans="4:12" x14ac:dyDescent="0.2">
      <c r="D1535" s="175"/>
      <c r="E1535" s="11"/>
      <c r="F1535" s="10"/>
      <c r="G1535" s="9">
        <v>100</v>
      </c>
      <c r="H1535" s="16">
        <v>3.0769230769229998</v>
      </c>
      <c r="I1535" s="2">
        <v>8.7179487179489996</v>
      </c>
      <c r="J1535" s="27">
        <v>21.025641025641001</v>
      </c>
      <c r="K1535" s="23">
        <v>63.076923076923002</v>
      </c>
      <c r="L1535" s="13">
        <v>4.1025641025640001</v>
      </c>
    </row>
    <row r="1536" spans="4:12" x14ac:dyDescent="0.2">
      <c r="D1536" s="175"/>
      <c r="E1536" s="4" t="s">
        <v>60</v>
      </c>
      <c r="F1536" s="6"/>
      <c r="G1536" s="5">
        <v>176</v>
      </c>
      <c r="H1536" s="7">
        <v>3</v>
      </c>
      <c r="I1536" s="1">
        <v>18</v>
      </c>
      <c r="J1536" s="1">
        <v>51</v>
      </c>
      <c r="K1536" s="1">
        <v>92</v>
      </c>
      <c r="L1536" s="8">
        <v>12</v>
      </c>
    </row>
    <row r="1537" spans="4:12" x14ac:dyDescent="0.2">
      <c r="D1537" s="175"/>
      <c r="E1537" s="11"/>
      <c r="F1537" s="10"/>
      <c r="G1537" s="9">
        <v>100</v>
      </c>
      <c r="H1537" s="16">
        <v>1.7045454545450001</v>
      </c>
      <c r="I1537" s="2">
        <v>10.227272727273</v>
      </c>
      <c r="J1537" s="2">
        <v>28.977272727273</v>
      </c>
      <c r="K1537" s="2">
        <v>52.272727272727003</v>
      </c>
      <c r="L1537" s="13">
        <v>6.8181818181820004</v>
      </c>
    </row>
    <row r="1538" spans="4:12" x14ac:dyDescent="0.2">
      <c r="D1538" s="175"/>
      <c r="E1538" s="4" t="s">
        <v>61</v>
      </c>
      <c r="F1538" s="6"/>
      <c r="G1538" s="5">
        <v>78</v>
      </c>
      <c r="H1538" s="7">
        <v>4</v>
      </c>
      <c r="I1538" s="1">
        <v>8</v>
      </c>
      <c r="J1538" s="1">
        <v>21</v>
      </c>
      <c r="K1538" s="1">
        <v>42</v>
      </c>
      <c r="L1538" s="8">
        <v>3</v>
      </c>
    </row>
    <row r="1539" spans="4:12" x14ac:dyDescent="0.2">
      <c r="D1539" s="175"/>
      <c r="E1539" s="11"/>
      <c r="F1539" s="10"/>
      <c r="G1539" s="9">
        <v>100</v>
      </c>
      <c r="H1539" s="16">
        <v>5.1282051282049999</v>
      </c>
      <c r="I1539" s="2">
        <v>10.25641025641</v>
      </c>
      <c r="J1539" s="2">
        <v>26.923076923077002</v>
      </c>
      <c r="K1539" s="2">
        <v>53.846153846154003</v>
      </c>
      <c r="L1539" s="13">
        <v>3.8461538461539999</v>
      </c>
    </row>
    <row r="1540" spans="4:12" x14ac:dyDescent="0.2">
      <c r="D1540" s="175"/>
      <c r="E1540" s="4" t="s">
        <v>62</v>
      </c>
      <c r="F1540" s="6"/>
      <c r="G1540" s="5">
        <v>113</v>
      </c>
      <c r="H1540" s="7">
        <v>2</v>
      </c>
      <c r="I1540" s="1">
        <v>9</v>
      </c>
      <c r="J1540" s="1">
        <v>22</v>
      </c>
      <c r="K1540" s="1">
        <v>72</v>
      </c>
      <c r="L1540" s="8">
        <v>8</v>
      </c>
    </row>
    <row r="1541" spans="4:12" x14ac:dyDescent="0.2">
      <c r="D1541" s="175"/>
      <c r="E1541" s="11"/>
      <c r="F1541" s="10"/>
      <c r="G1541" s="9">
        <v>100</v>
      </c>
      <c r="H1541" s="16">
        <v>1.769911504425</v>
      </c>
      <c r="I1541" s="2">
        <v>7.964601769912</v>
      </c>
      <c r="J1541" s="27">
        <v>19.469026548673</v>
      </c>
      <c r="K1541" s="23">
        <v>63.716814159291999</v>
      </c>
      <c r="L1541" s="13">
        <v>7.0796460176989999</v>
      </c>
    </row>
    <row r="1542" spans="4:12" x14ac:dyDescent="0.2">
      <c r="D1542" s="174" t="s">
        <v>63</v>
      </c>
      <c r="E1542" s="20" t="s">
        <v>64</v>
      </c>
      <c r="F1542" s="22"/>
      <c r="G1542" s="21">
        <v>234</v>
      </c>
      <c r="H1542" s="25">
        <v>5</v>
      </c>
      <c r="I1542" s="3">
        <v>24</v>
      </c>
      <c r="J1542" s="3">
        <v>65</v>
      </c>
      <c r="K1542" s="3">
        <v>128</v>
      </c>
      <c r="L1542" s="26">
        <v>12</v>
      </c>
    </row>
    <row r="1543" spans="4:12" x14ac:dyDescent="0.2">
      <c r="D1543" s="175"/>
      <c r="E1543" s="11"/>
      <c r="F1543" s="10"/>
      <c r="G1543" s="9">
        <v>100</v>
      </c>
      <c r="H1543" s="16">
        <v>2.1367521367519999</v>
      </c>
      <c r="I1543" s="2">
        <v>10.25641025641</v>
      </c>
      <c r="J1543" s="2">
        <v>27.777777777777999</v>
      </c>
      <c r="K1543" s="2">
        <v>54.700854700854997</v>
      </c>
      <c r="L1543" s="13">
        <v>5.1282051282049999</v>
      </c>
    </row>
    <row r="1544" spans="4:12" x14ac:dyDescent="0.2">
      <c r="D1544" s="175"/>
      <c r="E1544" s="4" t="s">
        <v>65</v>
      </c>
      <c r="F1544" s="6"/>
      <c r="G1544" s="5">
        <v>172</v>
      </c>
      <c r="H1544" s="7">
        <v>7</v>
      </c>
      <c r="I1544" s="1">
        <v>14</v>
      </c>
      <c r="J1544" s="1">
        <v>37</v>
      </c>
      <c r="K1544" s="1">
        <v>103</v>
      </c>
      <c r="L1544" s="8">
        <v>11</v>
      </c>
    </row>
    <row r="1545" spans="4:12" x14ac:dyDescent="0.2">
      <c r="D1545" s="175"/>
      <c r="E1545" s="11"/>
      <c r="F1545" s="10"/>
      <c r="G1545" s="9">
        <v>100</v>
      </c>
      <c r="H1545" s="16">
        <v>4.0697674418599998</v>
      </c>
      <c r="I1545" s="2">
        <v>8.1395348837209998</v>
      </c>
      <c r="J1545" s="27">
        <v>21.511627906977001</v>
      </c>
      <c r="K1545" s="2">
        <v>59.883720930232997</v>
      </c>
      <c r="L1545" s="13">
        <v>6.3953488372090002</v>
      </c>
    </row>
    <row r="1546" spans="4:12" x14ac:dyDescent="0.2">
      <c r="D1546" s="175"/>
      <c r="E1546" s="4" t="s">
        <v>66</v>
      </c>
      <c r="F1546" s="6"/>
      <c r="G1546" s="5">
        <v>165</v>
      </c>
      <c r="H1546" s="7">
        <v>8</v>
      </c>
      <c r="I1546" s="1">
        <v>17</v>
      </c>
      <c r="J1546" s="1">
        <v>43</v>
      </c>
      <c r="K1546" s="1">
        <v>90</v>
      </c>
      <c r="L1546" s="8">
        <v>7</v>
      </c>
    </row>
    <row r="1547" spans="4:12" x14ac:dyDescent="0.2">
      <c r="D1547" s="175"/>
      <c r="E1547" s="11"/>
      <c r="F1547" s="10"/>
      <c r="G1547" s="9">
        <v>100</v>
      </c>
      <c r="H1547" s="16">
        <v>4.8484848484849996</v>
      </c>
      <c r="I1547" s="2">
        <v>10.303030303030001</v>
      </c>
      <c r="J1547" s="2">
        <v>26.060606060605998</v>
      </c>
      <c r="K1547" s="2">
        <v>54.545454545455001</v>
      </c>
      <c r="L1547" s="13">
        <v>4.2424242424239997</v>
      </c>
    </row>
    <row r="1548" spans="4:12" x14ac:dyDescent="0.2">
      <c r="D1548" s="175"/>
      <c r="E1548" s="4" t="s">
        <v>67</v>
      </c>
      <c r="F1548" s="6"/>
      <c r="G1548" s="5">
        <v>158</v>
      </c>
      <c r="H1548" s="7">
        <v>3</v>
      </c>
      <c r="I1548" s="1">
        <v>22</v>
      </c>
      <c r="J1548" s="1">
        <v>41</v>
      </c>
      <c r="K1548" s="1">
        <v>87</v>
      </c>
      <c r="L1548" s="8">
        <v>5</v>
      </c>
    </row>
    <row r="1549" spans="4:12" x14ac:dyDescent="0.2">
      <c r="D1549" s="175"/>
      <c r="E1549" s="11"/>
      <c r="F1549" s="10"/>
      <c r="G1549" s="9">
        <v>100</v>
      </c>
      <c r="H1549" s="16">
        <v>1.8987341772149999</v>
      </c>
      <c r="I1549" s="2">
        <v>13.924050632910999</v>
      </c>
      <c r="J1549" s="2">
        <v>25.949367088608</v>
      </c>
      <c r="K1549" s="2">
        <v>55.063291139241002</v>
      </c>
      <c r="L1549" s="13">
        <v>3.1645569620249998</v>
      </c>
    </row>
    <row r="1550" spans="4:12" x14ac:dyDescent="0.2">
      <c r="D1550" s="175"/>
      <c r="E1550" s="4" t="s">
        <v>68</v>
      </c>
      <c r="F1550" s="6"/>
      <c r="G1550" s="5">
        <v>112</v>
      </c>
      <c r="H1550" s="7">
        <v>0</v>
      </c>
      <c r="I1550" s="1">
        <v>11</v>
      </c>
      <c r="J1550" s="1">
        <v>32</v>
      </c>
      <c r="K1550" s="1">
        <v>66</v>
      </c>
      <c r="L1550" s="8">
        <v>3</v>
      </c>
    </row>
    <row r="1551" spans="4:12" x14ac:dyDescent="0.2">
      <c r="D1551" s="175"/>
      <c r="E1551" s="11"/>
      <c r="F1551" s="10"/>
      <c r="G1551" s="9">
        <v>100</v>
      </c>
      <c r="H1551" s="45">
        <v>0</v>
      </c>
      <c r="I1551" s="2">
        <v>9.8214285714289993</v>
      </c>
      <c r="J1551" s="2">
        <v>28.571428571428999</v>
      </c>
      <c r="K1551" s="2">
        <v>58.928571428570997</v>
      </c>
      <c r="L1551" s="13">
        <v>2.6785714285709998</v>
      </c>
    </row>
    <row r="1552" spans="4:12" x14ac:dyDescent="0.2">
      <c r="D1552" s="175"/>
      <c r="E1552" s="4" t="s">
        <v>69</v>
      </c>
      <c r="F1552" s="6"/>
      <c r="G1552" s="5">
        <v>92</v>
      </c>
      <c r="H1552" s="7">
        <v>3</v>
      </c>
      <c r="I1552" s="1">
        <v>6</v>
      </c>
      <c r="J1552" s="1">
        <v>26</v>
      </c>
      <c r="K1552" s="1">
        <v>52</v>
      </c>
      <c r="L1552" s="8">
        <v>5</v>
      </c>
    </row>
    <row r="1553" spans="2:12" x14ac:dyDescent="0.2">
      <c r="D1553" s="175"/>
      <c r="E1553" s="11"/>
      <c r="F1553" s="10"/>
      <c r="G1553" s="9">
        <v>100</v>
      </c>
      <c r="H1553" s="16">
        <v>3.2608695652169999</v>
      </c>
      <c r="I1553" s="2">
        <v>6.5217391304349999</v>
      </c>
      <c r="J1553" s="2">
        <v>28.260869565217</v>
      </c>
      <c r="K1553" s="2">
        <v>56.521739130435002</v>
      </c>
      <c r="L1553" s="13">
        <v>5.4347826086959996</v>
      </c>
    </row>
    <row r="1554" spans="2:12" x14ac:dyDescent="0.2">
      <c r="D1554" s="175"/>
      <c r="E1554" s="4" t="s">
        <v>70</v>
      </c>
      <c r="F1554" s="6"/>
      <c r="G1554" s="5">
        <v>131</v>
      </c>
      <c r="H1554" s="7">
        <v>3</v>
      </c>
      <c r="I1554" s="1">
        <v>18</v>
      </c>
      <c r="J1554" s="1">
        <v>37</v>
      </c>
      <c r="K1554" s="1">
        <v>71</v>
      </c>
      <c r="L1554" s="8">
        <v>2</v>
      </c>
    </row>
    <row r="1555" spans="2:12" x14ac:dyDescent="0.2">
      <c r="D1555" s="175"/>
      <c r="E1555" s="11"/>
      <c r="F1555" s="10"/>
      <c r="G1555" s="9">
        <v>100</v>
      </c>
      <c r="H1555" s="16">
        <v>2.2900763358780001</v>
      </c>
      <c r="I1555" s="2">
        <v>13.740458015267</v>
      </c>
      <c r="J1555" s="2">
        <v>28.24427480916</v>
      </c>
      <c r="K1555" s="2">
        <v>54.198473282442997</v>
      </c>
      <c r="L1555" s="13">
        <v>1.526717557252</v>
      </c>
    </row>
    <row r="1556" spans="2:12" x14ac:dyDescent="0.2">
      <c r="D1556" s="175"/>
      <c r="E1556" s="4" t="s">
        <v>71</v>
      </c>
      <c r="F1556" s="6"/>
      <c r="G1556" s="5">
        <v>71</v>
      </c>
      <c r="H1556" s="7">
        <v>4</v>
      </c>
      <c r="I1556" s="1">
        <v>7</v>
      </c>
      <c r="J1556" s="1">
        <v>22</v>
      </c>
      <c r="K1556" s="1">
        <v>35</v>
      </c>
      <c r="L1556" s="8">
        <v>3</v>
      </c>
    </row>
    <row r="1557" spans="2:12" x14ac:dyDescent="0.2">
      <c r="D1557" s="175"/>
      <c r="E1557" s="11"/>
      <c r="F1557" s="10"/>
      <c r="G1557" s="9">
        <v>100</v>
      </c>
      <c r="H1557" s="16">
        <v>5.6338028169010004</v>
      </c>
      <c r="I1557" s="2">
        <v>9.8591549295770005</v>
      </c>
      <c r="J1557" s="2">
        <v>30.985915492958</v>
      </c>
      <c r="K1557" s="27">
        <v>49.295774647887001</v>
      </c>
      <c r="L1557" s="13">
        <v>4.2253521126760001</v>
      </c>
    </row>
    <row r="1558" spans="2:12" x14ac:dyDescent="0.2">
      <c r="D1558" s="175"/>
      <c r="E1558" s="4" t="s">
        <v>72</v>
      </c>
      <c r="F1558" s="6"/>
      <c r="G1558" s="5">
        <v>70</v>
      </c>
      <c r="H1558" s="7">
        <v>1</v>
      </c>
      <c r="I1558" s="1">
        <v>5</v>
      </c>
      <c r="J1558" s="1">
        <v>22</v>
      </c>
      <c r="K1558" s="1">
        <v>40</v>
      </c>
      <c r="L1558" s="8">
        <v>2</v>
      </c>
    </row>
    <row r="1559" spans="2:12" x14ac:dyDescent="0.2">
      <c r="D1559" s="176"/>
      <c r="E1559" s="57"/>
      <c r="F1559" s="54"/>
      <c r="G1559" s="67">
        <v>100</v>
      </c>
      <c r="H1559" s="82">
        <v>1.4285714285710001</v>
      </c>
      <c r="I1559" s="48">
        <v>7.1428571428570002</v>
      </c>
      <c r="J1559" s="48">
        <v>31.428571428571001</v>
      </c>
      <c r="K1559" s="48">
        <v>57.142857142856997</v>
      </c>
      <c r="L1559" s="84">
        <v>2.8571428571430002</v>
      </c>
    </row>
    <row r="1561" spans="2:12" x14ac:dyDescent="0.2">
      <c r="B1561" s="43" t="str">
        <f xml:space="preserve"> HYPERLINK("#'目次'!B39", "[33]")</f>
        <v>[33]</v>
      </c>
      <c r="C1561" s="31" t="s">
        <v>130</v>
      </c>
    </row>
    <row r="1564" spans="2:12" x14ac:dyDescent="0.2">
      <c r="C1564" s="31" t="s">
        <v>75</v>
      </c>
    </row>
    <row r="1565" spans="2:12" ht="36" x14ac:dyDescent="0.2">
      <c r="D1565" s="177"/>
      <c r="E1565" s="178"/>
      <c r="F1565" s="178"/>
      <c r="G1565" s="40" t="s">
        <v>14</v>
      </c>
      <c r="H1565" s="42" t="s">
        <v>124</v>
      </c>
      <c r="I1565" s="15" t="s">
        <v>125</v>
      </c>
      <c r="J1565" s="15" t="s">
        <v>126</v>
      </c>
      <c r="K1565" s="15" t="s">
        <v>127</v>
      </c>
      <c r="L1565" s="44" t="s">
        <v>17</v>
      </c>
    </row>
    <row r="1566" spans="2:12" x14ac:dyDescent="0.2">
      <c r="D1566" s="179"/>
      <c r="E1566" s="180"/>
      <c r="F1566" s="180"/>
      <c r="G1566" s="39"/>
      <c r="H1566" s="41"/>
      <c r="I1566" s="14"/>
      <c r="J1566" s="14"/>
      <c r="K1566" s="14"/>
      <c r="L1566" s="38"/>
    </row>
    <row r="1567" spans="2:12" x14ac:dyDescent="0.2">
      <c r="D1567" s="70"/>
      <c r="E1567" s="72" t="s">
        <v>14</v>
      </c>
      <c r="F1567" s="69"/>
      <c r="G1567" s="37">
        <v>1222</v>
      </c>
      <c r="H1567" s="17">
        <v>35</v>
      </c>
      <c r="I1567" s="17">
        <v>125</v>
      </c>
      <c r="J1567" s="17">
        <v>328</v>
      </c>
      <c r="K1567" s="17">
        <v>681</v>
      </c>
      <c r="L1567" s="55">
        <v>53</v>
      </c>
    </row>
    <row r="1568" spans="2:12" x14ac:dyDescent="0.2">
      <c r="D1568" s="57"/>
      <c r="E1568" s="54"/>
      <c r="F1568" s="71"/>
      <c r="G1568" s="9">
        <v>100</v>
      </c>
      <c r="H1568" s="2">
        <v>2.8641571194759998</v>
      </c>
      <c r="I1568" s="2">
        <v>10.229132569558001</v>
      </c>
      <c r="J1568" s="2">
        <v>26.841243862519999</v>
      </c>
      <c r="K1568" s="2">
        <v>55.728314238952997</v>
      </c>
      <c r="L1568" s="13">
        <v>4.3371522094930004</v>
      </c>
    </row>
    <row r="1569" spans="4:12" x14ac:dyDescent="0.2">
      <c r="D1569" s="174" t="s">
        <v>36</v>
      </c>
      <c r="E1569" s="20" t="s">
        <v>76</v>
      </c>
      <c r="F1569" s="22"/>
      <c r="G1569" s="21">
        <v>629</v>
      </c>
      <c r="H1569" s="25">
        <v>21</v>
      </c>
      <c r="I1569" s="3">
        <v>64</v>
      </c>
      <c r="J1569" s="3">
        <v>171</v>
      </c>
      <c r="K1569" s="3">
        <v>348</v>
      </c>
      <c r="L1569" s="26">
        <v>25</v>
      </c>
    </row>
    <row r="1570" spans="4:12" x14ac:dyDescent="0.2">
      <c r="D1570" s="175"/>
      <c r="E1570" s="11"/>
      <c r="F1570" s="10"/>
      <c r="G1570" s="9">
        <v>100</v>
      </c>
      <c r="H1570" s="16">
        <v>3.3386327503970001</v>
      </c>
      <c r="I1570" s="2">
        <v>10.174880763116001</v>
      </c>
      <c r="J1570" s="2">
        <v>27.186009538951001</v>
      </c>
      <c r="K1570" s="2">
        <v>55.325914149444003</v>
      </c>
      <c r="L1570" s="13">
        <v>3.9745627980920002</v>
      </c>
    </row>
    <row r="1571" spans="4:12" x14ac:dyDescent="0.2">
      <c r="D1571" s="175"/>
      <c r="E1571" s="4" t="s">
        <v>39</v>
      </c>
      <c r="F1571" s="6"/>
      <c r="G1571" s="5">
        <v>37</v>
      </c>
      <c r="H1571" s="7">
        <v>2</v>
      </c>
      <c r="I1571" s="1">
        <v>3</v>
      </c>
      <c r="J1571" s="1">
        <v>12</v>
      </c>
      <c r="K1571" s="1">
        <v>19</v>
      </c>
      <c r="L1571" s="8">
        <v>1</v>
      </c>
    </row>
    <row r="1572" spans="4:12" x14ac:dyDescent="0.2">
      <c r="D1572" s="175"/>
      <c r="E1572" s="11"/>
      <c r="F1572" s="10"/>
      <c r="G1572" s="9">
        <v>100</v>
      </c>
      <c r="H1572" s="16">
        <v>5.4054054054050003</v>
      </c>
      <c r="I1572" s="2">
        <v>8.1081081081080004</v>
      </c>
      <c r="J1572" s="23">
        <v>32.432432432432002</v>
      </c>
      <c r="K1572" s="2">
        <v>51.351351351350999</v>
      </c>
      <c r="L1572" s="13">
        <v>2.7027027027030002</v>
      </c>
    </row>
    <row r="1573" spans="4:12" x14ac:dyDescent="0.2">
      <c r="D1573" s="175"/>
      <c r="E1573" s="4" t="s">
        <v>40</v>
      </c>
      <c r="F1573" s="6"/>
      <c r="G1573" s="5">
        <v>73</v>
      </c>
      <c r="H1573" s="7">
        <v>9</v>
      </c>
      <c r="I1573" s="1">
        <v>11</v>
      </c>
      <c r="J1573" s="1">
        <v>15</v>
      </c>
      <c r="K1573" s="1">
        <v>36</v>
      </c>
      <c r="L1573" s="8">
        <v>2</v>
      </c>
    </row>
    <row r="1574" spans="4:12" x14ac:dyDescent="0.2">
      <c r="D1574" s="175"/>
      <c r="E1574" s="11"/>
      <c r="F1574" s="10"/>
      <c r="G1574" s="9">
        <v>100</v>
      </c>
      <c r="H1574" s="64">
        <v>12.328767123287999</v>
      </c>
      <c r="I1574" s="2">
        <v>15.068493150685001</v>
      </c>
      <c r="J1574" s="27">
        <v>20.547945205478999</v>
      </c>
      <c r="K1574" s="27">
        <v>49.315068493151003</v>
      </c>
      <c r="L1574" s="13">
        <v>2.7397260273969999</v>
      </c>
    </row>
    <row r="1575" spans="4:12" x14ac:dyDescent="0.2">
      <c r="D1575" s="175"/>
      <c r="E1575" s="4" t="s">
        <v>41</v>
      </c>
      <c r="F1575" s="6"/>
      <c r="G1575" s="5">
        <v>108</v>
      </c>
      <c r="H1575" s="7">
        <v>4</v>
      </c>
      <c r="I1575" s="1">
        <v>17</v>
      </c>
      <c r="J1575" s="1">
        <v>33</v>
      </c>
      <c r="K1575" s="1">
        <v>52</v>
      </c>
      <c r="L1575" s="8">
        <v>2</v>
      </c>
    </row>
    <row r="1576" spans="4:12" x14ac:dyDescent="0.2">
      <c r="D1576" s="175"/>
      <c r="E1576" s="11"/>
      <c r="F1576" s="10"/>
      <c r="G1576" s="9">
        <v>100</v>
      </c>
      <c r="H1576" s="16">
        <v>3.7037037037039999</v>
      </c>
      <c r="I1576" s="23">
        <v>15.740740740741</v>
      </c>
      <c r="J1576" s="2">
        <v>30.555555555556001</v>
      </c>
      <c r="K1576" s="27">
        <v>48.148148148148003</v>
      </c>
      <c r="L1576" s="13">
        <v>1.851851851852</v>
      </c>
    </row>
    <row r="1577" spans="4:12" x14ac:dyDescent="0.2">
      <c r="D1577" s="175"/>
      <c r="E1577" s="4" t="s">
        <v>42</v>
      </c>
      <c r="F1577" s="6"/>
      <c r="G1577" s="5">
        <v>113</v>
      </c>
      <c r="H1577" s="7">
        <v>3</v>
      </c>
      <c r="I1577" s="1">
        <v>18</v>
      </c>
      <c r="J1577" s="1">
        <v>33</v>
      </c>
      <c r="K1577" s="1">
        <v>58</v>
      </c>
      <c r="L1577" s="8">
        <v>1</v>
      </c>
    </row>
    <row r="1578" spans="4:12" x14ac:dyDescent="0.2">
      <c r="D1578" s="175"/>
      <c r="E1578" s="11"/>
      <c r="F1578" s="10"/>
      <c r="G1578" s="9">
        <v>100</v>
      </c>
      <c r="H1578" s="16">
        <v>2.654867256637</v>
      </c>
      <c r="I1578" s="23">
        <v>15.929203539823</v>
      </c>
      <c r="J1578" s="2">
        <v>29.203539823008999</v>
      </c>
      <c r="K1578" s="2">
        <v>51.327433628319</v>
      </c>
      <c r="L1578" s="13">
        <v>0.88495575221199996</v>
      </c>
    </row>
    <row r="1579" spans="4:12" x14ac:dyDescent="0.2">
      <c r="D1579" s="175"/>
      <c r="E1579" s="4" t="s">
        <v>43</v>
      </c>
      <c r="F1579" s="6"/>
      <c r="G1579" s="5">
        <v>101</v>
      </c>
      <c r="H1579" s="7">
        <v>2</v>
      </c>
      <c r="I1579" s="1">
        <v>5</v>
      </c>
      <c r="J1579" s="1">
        <v>29</v>
      </c>
      <c r="K1579" s="1">
        <v>64</v>
      </c>
      <c r="L1579" s="8">
        <v>1</v>
      </c>
    </row>
    <row r="1580" spans="4:12" x14ac:dyDescent="0.2">
      <c r="D1580" s="175"/>
      <c r="E1580" s="11"/>
      <c r="F1580" s="10"/>
      <c r="G1580" s="9">
        <v>100</v>
      </c>
      <c r="H1580" s="16">
        <v>1.9801980198019999</v>
      </c>
      <c r="I1580" s="27">
        <v>4.9504950495050002</v>
      </c>
      <c r="J1580" s="2">
        <v>28.712871287129001</v>
      </c>
      <c r="K1580" s="23">
        <v>63.366336633663003</v>
      </c>
      <c r="L1580" s="13">
        <v>0.99009900990099997</v>
      </c>
    </row>
    <row r="1581" spans="4:12" x14ac:dyDescent="0.2">
      <c r="D1581" s="175"/>
      <c r="E1581" s="4" t="s">
        <v>44</v>
      </c>
      <c r="F1581" s="6"/>
      <c r="G1581" s="5">
        <v>114</v>
      </c>
      <c r="H1581" s="7">
        <v>0</v>
      </c>
      <c r="I1581" s="1">
        <v>6</v>
      </c>
      <c r="J1581" s="1">
        <v>32</v>
      </c>
      <c r="K1581" s="1">
        <v>66</v>
      </c>
      <c r="L1581" s="8">
        <v>10</v>
      </c>
    </row>
    <row r="1582" spans="4:12" x14ac:dyDescent="0.2">
      <c r="D1582" s="175"/>
      <c r="E1582" s="11"/>
      <c r="F1582" s="10"/>
      <c r="G1582" s="9">
        <v>100</v>
      </c>
      <c r="H1582" s="45">
        <v>0</v>
      </c>
      <c r="I1582" s="2">
        <v>5.2631578947369997</v>
      </c>
      <c r="J1582" s="2">
        <v>28.070175438595999</v>
      </c>
      <c r="K1582" s="2">
        <v>57.894736842104997</v>
      </c>
      <c r="L1582" s="13">
        <v>8.7719298245609991</v>
      </c>
    </row>
    <row r="1583" spans="4:12" x14ac:dyDescent="0.2">
      <c r="D1583" s="175"/>
      <c r="E1583" s="4" t="s">
        <v>45</v>
      </c>
      <c r="F1583" s="6"/>
      <c r="G1583" s="5">
        <v>83</v>
      </c>
      <c r="H1583" s="7">
        <v>1</v>
      </c>
      <c r="I1583" s="1">
        <v>4</v>
      </c>
      <c r="J1583" s="1">
        <v>17</v>
      </c>
      <c r="K1583" s="1">
        <v>53</v>
      </c>
      <c r="L1583" s="8">
        <v>8</v>
      </c>
    </row>
    <row r="1584" spans="4:12" x14ac:dyDescent="0.2">
      <c r="D1584" s="175"/>
      <c r="E1584" s="11"/>
      <c r="F1584" s="10"/>
      <c r="G1584" s="9">
        <v>100</v>
      </c>
      <c r="H1584" s="16">
        <v>1.204819277108</v>
      </c>
      <c r="I1584" s="27">
        <v>4.819277108434</v>
      </c>
      <c r="J1584" s="27">
        <v>20.481927710842999</v>
      </c>
      <c r="K1584" s="23">
        <v>63.855421686747</v>
      </c>
      <c r="L1584" s="89">
        <v>9.638554216867</v>
      </c>
    </row>
    <row r="1585" spans="4:12" x14ac:dyDescent="0.2">
      <c r="D1585" s="174" t="s">
        <v>37</v>
      </c>
      <c r="E1585" s="20" t="s">
        <v>77</v>
      </c>
      <c r="F1585" s="22"/>
      <c r="G1585" s="21">
        <v>593</v>
      </c>
      <c r="H1585" s="25">
        <v>14</v>
      </c>
      <c r="I1585" s="3">
        <v>61</v>
      </c>
      <c r="J1585" s="3">
        <v>157</v>
      </c>
      <c r="K1585" s="3">
        <v>333</v>
      </c>
      <c r="L1585" s="26">
        <v>28</v>
      </c>
    </row>
    <row r="1586" spans="4:12" x14ac:dyDescent="0.2">
      <c r="D1586" s="175"/>
      <c r="E1586" s="11"/>
      <c r="F1586" s="10"/>
      <c r="G1586" s="9">
        <v>100</v>
      </c>
      <c r="H1586" s="16">
        <v>2.3608768971330001</v>
      </c>
      <c r="I1586" s="2">
        <v>10.286677908938</v>
      </c>
      <c r="J1586" s="2">
        <v>26.475548060708</v>
      </c>
      <c r="K1586" s="2">
        <v>56.155143338953998</v>
      </c>
      <c r="L1586" s="13">
        <v>4.7217537942660002</v>
      </c>
    </row>
    <row r="1587" spans="4:12" x14ac:dyDescent="0.2">
      <c r="D1587" s="175"/>
      <c r="E1587" s="4" t="s">
        <v>39</v>
      </c>
      <c r="F1587" s="6"/>
      <c r="G1587" s="5">
        <v>27</v>
      </c>
      <c r="H1587" s="7">
        <v>0</v>
      </c>
      <c r="I1587" s="1">
        <v>1</v>
      </c>
      <c r="J1587" s="1">
        <v>6</v>
      </c>
      <c r="K1587" s="1">
        <v>19</v>
      </c>
      <c r="L1587" s="8">
        <v>1</v>
      </c>
    </row>
    <row r="1588" spans="4:12" x14ac:dyDescent="0.2">
      <c r="D1588" s="175"/>
      <c r="E1588" s="11"/>
      <c r="F1588" s="10"/>
      <c r="G1588" s="9">
        <v>100</v>
      </c>
      <c r="H1588" s="45">
        <v>0</v>
      </c>
      <c r="I1588" s="27">
        <v>3.7037037037039999</v>
      </c>
      <c r="J1588" s="2">
        <v>22.222222222222001</v>
      </c>
      <c r="K1588" s="35">
        <v>70.370370370369997</v>
      </c>
      <c r="L1588" s="13">
        <v>3.7037037037039999</v>
      </c>
    </row>
    <row r="1589" spans="4:12" x14ac:dyDescent="0.2">
      <c r="D1589" s="175"/>
      <c r="E1589" s="4" t="s">
        <v>40</v>
      </c>
      <c r="F1589" s="6"/>
      <c r="G1589" s="5">
        <v>74</v>
      </c>
      <c r="H1589" s="7">
        <v>4</v>
      </c>
      <c r="I1589" s="1">
        <v>14</v>
      </c>
      <c r="J1589" s="1">
        <v>19</v>
      </c>
      <c r="K1589" s="1">
        <v>36</v>
      </c>
      <c r="L1589" s="8">
        <v>1</v>
      </c>
    </row>
    <row r="1590" spans="4:12" x14ac:dyDescent="0.2">
      <c r="D1590" s="175"/>
      <c r="E1590" s="11"/>
      <c r="F1590" s="10"/>
      <c r="G1590" s="9">
        <v>100</v>
      </c>
      <c r="H1590" s="16">
        <v>5.4054054054050003</v>
      </c>
      <c r="I1590" s="23">
        <v>18.918918918919001</v>
      </c>
      <c r="J1590" s="2">
        <v>25.675675675676001</v>
      </c>
      <c r="K1590" s="27">
        <v>48.648648648649001</v>
      </c>
      <c r="L1590" s="13">
        <v>1.351351351351</v>
      </c>
    </row>
    <row r="1591" spans="4:12" x14ac:dyDescent="0.2">
      <c r="D1591" s="175"/>
      <c r="E1591" s="4" t="s">
        <v>41</v>
      </c>
      <c r="F1591" s="6"/>
      <c r="G1591" s="5">
        <v>96</v>
      </c>
      <c r="H1591" s="7">
        <v>2</v>
      </c>
      <c r="I1591" s="1">
        <v>14</v>
      </c>
      <c r="J1591" s="1">
        <v>34</v>
      </c>
      <c r="K1591" s="1">
        <v>46</v>
      </c>
      <c r="L1591" s="8">
        <v>0</v>
      </c>
    </row>
    <row r="1592" spans="4:12" x14ac:dyDescent="0.2">
      <c r="D1592" s="175"/>
      <c r="E1592" s="11"/>
      <c r="F1592" s="10"/>
      <c r="G1592" s="9">
        <v>100</v>
      </c>
      <c r="H1592" s="16">
        <v>2.083333333333</v>
      </c>
      <c r="I1592" s="2">
        <v>14.583333333333</v>
      </c>
      <c r="J1592" s="23">
        <v>35.416666666666998</v>
      </c>
      <c r="K1592" s="27">
        <v>47.916666666666998</v>
      </c>
      <c r="L1592" s="36">
        <v>0</v>
      </c>
    </row>
    <row r="1593" spans="4:12" x14ac:dyDescent="0.2">
      <c r="D1593" s="175"/>
      <c r="E1593" s="4" t="s">
        <v>42</v>
      </c>
      <c r="F1593" s="6"/>
      <c r="G1593" s="5">
        <v>97</v>
      </c>
      <c r="H1593" s="7">
        <v>3</v>
      </c>
      <c r="I1593" s="1">
        <v>12</v>
      </c>
      <c r="J1593" s="1">
        <v>31</v>
      </c>
      <c r="K1593" s="1">
        <v>47</v>
      </c>
      <c r="L1593" s="8">
        <v>4</v>
      </c>
    </row>
    <row r="1594" spans="4:12" x14ac:dyDescent="0.2">
      <c r="D1594" s="175"/>
      <c r="E1594" s="11"/>
      <c r="F1594" s="10"/>
      <c r="G1594" s="9">
        <v>100</v>
      </c>
      <c r="H1594" s="16">
        <v>3.0927835051549999</v>
      </c>
      <c r="I1594" s="2">
        <v>12.371134020618999</v>
      </c>
      <c r="J1594" s="23">
        <v>31.958762886597999</v>
      </c>
      <c r="K1594" s="27">
        <v>48.453608247422999</v>
      </c>
      <c r="L1594" s="13">
        <v>4.1237113402060004</v>
      </c>
    </row>
    <row r="1595" spans="4:12" x14ac:dyDescent="0.2">
      <c r="D1595" s="175"/>
      <c r="E1595" s="4" t="s">
        <v>43</v>
      </c>
      <c r="F1595" s="6"/>
      <c r="G1595" s="5">
        <v>103</v>
      </c>
      <c r="H1595" s="7">
        <v>3</v>
      </c>
      <c r="I1595" s="1">
        <v>10</v>
      </c>
      <c r="J1595" s="1">
        <v>26</v>
      </c>
      <c r="K1595" s="1">
        <v>60</v>
      </c>
      <c r="L1595" s="8">
        <v>4</v>
      </c>
    </row>
    <row r="1596" spans="4:12" x14ac:dyDescent="0.2">
      <c r="D1596" s="175"/>
      <c r="E1596" s="11"/>
      <c r="F1596" s="10"/>
      <c r="G1596" s="9">
        <v>100</v>
      </c>
      <c r="H1596" s="16">
        <v>2.9126213592229999</v>
      </c>
      <c r="I1596" s="2">
        <v>9.7087378640779995</v>
      </c>
      <c r="J1596" s="2">
        <v>25.242718446602002</v>
      </c>
      <c r="K1596" s="2">
        <v>58.252427184466001</v>
      </c>
      <c r="L1596" s="13">
        <v>3.8834951456310001</v>
      </c>
    </row>
    <row r="1597" spans="4:12" x14ac:dyDescent="0.2">
      <c r="D1597" s="175"/>
      <c r="E1597" s="4" t="s">
        <v>44</v>
      </c>
      <c r="F1597" s="6"/>
      <c r="G1597" s="5">
        <v>109</v>
      </c>
      <c r="H1597" s="7">
        <v>0</v>
      </c>
      <c r="I1597" s="1">
        <v>9</v>
      </c>
      <c r="J1597" s="1">
        <v>26</v>
      </c>
      <c r="K1597" s="1">
        <v>65</v>
      </c>
      <c r="L1597" s="8">
        <v>9</v>
      </c>
    </row>
    <row r="1598" spans="4:12" x14ac:dyDescent="0.2">
      <c r="D1598" s="175"/>
      <c r="E1598" s="11"/>
      <c r="F1598" s="10"/>
      <c r="G1598" s="9">
        <v>100</v>
      </c>
      <c r="H1598" s="45">
        <v>0</v>
      </c>
      <c r="I1598" s="2">
        <v>8.2568807339449997</v>
      </c>
      <c r="J1598" s="2">
        <v>23.853211009174</v>
      </c>
      <c r="K1598" s="2">
        <v>59.633027522935997</v>
      </c>
      <c r="L1598" s="13">
        <v>8.2568807339449997</v>
      </c>
    </row>
    <row r="1599" spans="4:12" x14ac:dyDescent="0.2">
      <c r="D1599" s="175"/>
      <c r="E1599" s="4" t="s">
        <v>45</v>
      </c>
      <c r="F1599" s="6"/>
      <c r="G1599" s="5">
        <v>87</v>
      </c>
      <c r="H1599" s="7">
        <v>2</v>
      </c>
      <c r="I1599" s="1">
        <v>1</v>
      </c>
      <c r="J1599" s="1">
        <v>15</v>
      </c>
      <c r="K1599" s="1">
        <v>60</v>
      </c>
      <c r="L1599" s="8">
        <v>9</v>
      </c>
    </row>
    <row r="1600" spans="4:12" x14ac:dyDescent="0.2">
      <c r="D1600" s="176"/>
      <c r="E1600" s="57"/>
      <c r="F1600" s="54"/>
      <c r="G1600" s="67">
        <v>100</v>
      </c>
      <c r="H1600" s="82">
        <v>2.2988505747130001</v>
      </c>
      <c r="I1600" s="96">
        <v>1.149425287356</v>
      </c>
      <c r="J1600" s="96">
        <v>17.241379310345</v>
      </c>
      <c r="K1600" s="108">
        <v>68.965517241379004</v>
      </c>
      <c r="L1600" s="113">
        <v>10.344827586207</v>
      </c>
    </row>
    <row r="1602" spans="2:12" x14ac:dyDescent="0.2">
      <c r="B1602" s="43" t="str">
        <f xml:space="preserve"> HYPERLINK("#'目次'!B40", "[34]")</f>
        <v>[34]</v>
      </c>
      <c r="C1602" s="31" t="s">
        <v>133</v>
      </c>
    </row>
    <row r="1606" spans="2:12" ht="36" x14ac:dyDescent="0.2">
      <c r="D1606" s="177"/>
      <c r="E1606" s="178"/>
      <c r="F1606" s="178"/>
      <c r="G1606" s="40" t="s">
        <v>14</v>
      </c>
      <c r="H1606" s="42" t="s">
        <v>124</v>
      </c>
      <c r="I1606" s="15" t="s">
        <v>125</v>
      </c>
      <c r="J1606" s="15" t="s">
        <v>126</v>
      </c>
      <c r="K1606" s="15" t="s">
        <v>127</v>
      </c>
      <c r="L1606" s="44" t="s">
        <v>17</v>
      </c>
    </row>
    <row r="1607" spans="2:12" x14ac:dyDescent="0.2">
      <c r="D1607" s="179"/>
      <c r="E1607" s="180"/>
      <c r="F1607" s="180"/>
      <c r="G1607" s="39"/>
      <c r="H1607" s="41"/>
      <c r="I1607" s="14"/>
      <c r="J1607" s="14"/>
      <c r="K1607" s="14"/>
      <c r="L1607" s="38"/>
    </row>
    <row r="1608" spans="2:12" x14ac:dyDescent="0.2">
      <c r="D1608" s="70"/>
      <c r="E1608" s="72" t="s">
        <v>14</v>
      </c>
      <c r="F1608" s="69"/>
      <c r="G1608" s="37">
        <v>1222</v>
      </c>
      <c r="H1608" s="17">
        <v>91</v>
      </c>
      <c r="I1608" s="17">
        <v>65</v>
      </c>
      <c r="J1608" s="17">
        <v>121</v>
      </c>
      <c r="K1608" s="17">
        <v>823</v>
      </c>
      <c r="L1608" s="55">
        <v>122</v>
      </c>
    </row>
    <row r="1609" spans="2:12" x14ac:dyDescent="0.2">
      <c r="D1609" s="57"/>
      <c r="E1609" s="54"/>
      <c r="F1609" s="71"/>
      <c r="G1609" s="9">
        <v>100</v>
      </c>
      <c r="H1609" s="2">
        <v>7.4468085106380002</v>
      </c>
      <c r="I1609" s="2">
        <v>5.3191489361700004</v>
      </c>
      <c r="J1609" s="2">
        <v>9.9018003273319994</v>
      </c>
      <c r="K1609" s="2">
        <v>67.348608837971</v>
      </c>
      <c r="L1609" s="13">
        <v>9.9836333878890002</v>
      </c>
    </row>
    <row r="1610" spans="2:12" x14ac:dyDescent="0.2">
      <c r="D1610" s="174" t="s">
        <v>18</v>
      </c>
      <c r="E1610" s="20" t="s">
        <v>19</v>
      </c>
      <c r="F1610" s="22"/>
      <c r="G1610" s="21">
        <v>57</v>
      </c>
      <c r="H1610" s="25">
        <v>7</v>
      </c>
      <c r="I1610" s="3">
        <v>2</v>
      </c>
      <c r="J1610" s="3">
        <v>2</v>
      </c>
      <c r="K1610" s="3">
        <v>40</v>
      </c>
      <c r="L1610" s="26">
        <v>6</v>
      </c>
    </row>
    <row r="1611" spans="2:12" x14ac:dyDescent="0.2">
      <c r="D1611" s="175"/>
      <c r="E1611" s="11"/>
      <c r="F1611" s="10"/>
      <c r="G1611" s="9">
        <v>100</v>
      </c>
      <c r="H1611" s="16">
        <v>12.280701754386</v>
      </c>
      <c r="I1611" s="2">
        <v>3.508771929825</v>
      </c>
      <c r="J1611" s="27">
        <v>3.508771929825</v>
      </c>
      <c r="K1611" s="2">
        <v>70.175438596491006</v>
      </c>
      <c r="L1611" s="13">
        <v>10.526315789473999</v>
      </c>
    </row>
    <row r="1612" spans="2:12" x14ac:dyDescent="0.2">
      <c r="D1612" s="175"/>
      <c r="E1612" s="4" t="s">
        <v>20</v>
      </c>
      <c r="F1612" s="6"/>
      <c r="G1612" s="5">
        <v>84</v>
      </c>
      <c r="H1612" s="7">
        <v>3</v>
      </c>
      <c r="I1612" s="1">
        <v>8</v>
      </c>
      <c r="J1612" s="1">
        <v>8</v>
      </c>
      <c r="K1612" s="1">
        <v>57</v>
      </c>
      <c r="L1612" s="8">
        <v>8</v>
      </c>
    </row>
    <row r="1613" spans="2:12" x14ac:dyDescent="0.2">
      <c r="D1613" s="175"/>
      <c r="E1613" s="11"/>
      <c r="F1613" s="10"/>
      <c r="G1613" s="9">
        <v>100</v>
      </c>
      <c r="H1613" s="16">
        <v>3.5714285714290002</v>
      </c>
      <c r="I1613" s="2">
        <v>9.5238095238099998</v>
      </c>
      <c r="J1613" s="2">
        <v>9.5238095238099998</v>
      </c>
      <c r="K1613" s="2">
        <v>67.857142857143003</v>
      </c>
      <c r="L1613" s="13">
        <v>9.5238095238099998</v>
      </c>
    </row>
    <row r="1614" spans="2:12" x14ac:dyDescent="0.2">
      <c r="D1614" s="175"/>
      <c r="E1614" s="4" t="s">
        <v>21</v>
      </c>
      <c r="F1614" s="6"/>
      <c r="G1614" s="5">
        <v>487</v>
      </c>
      <c r="H1614" s="7">
        <v>40</v>
      </c>
      <c r="I1614" s="1">
        <v>25</v>
      </c>
      <c r="J1614" s="1">
        <v>53</v>
      </c>
      <c r="K1614" s="1">
        <v>327</v>
      </c>
      <c r="L1614" s="8">
        <v>42</v>
      </c>
    </row>
    <row r="1615" spans="2:12" x14ac:dyDescent="0.2">
      <c r="D1615" s="175"/>
      <c r="E1615" s="11"/>
      <c r="F1615" s="10"/>
      <c r="G1615" s="9">
        <v>100</v>
      </c>
      <c r="H1615" s="16">
        <v>8.2135523613959993</v>
      </c>
      <c r="I1615" s="2">
        <v>5.1334702258730003</v>
      </c>
      <c r="J1615" s="2">
        <v>10.882956878850001</v>
      </c>
      <c r="K1615" s="2">
        <v>67.145790554415001</v>
      </c>
      <c r="L1615" s="13">
        <v>8.6242299794659996</v>
      </c>
    </row>
    <row r="1616" spans="2:12" x14ac:dyDescent="0.2">
      <c r="D1616" s="175"/>
      <c r="E1616" s="4" t="s">
        <v>22</v>
      </c>
      <c r="F1616" s="6"/>
      <c r="G1616" s="5">
        <v>35</v>
      </c>
      <c r="H1616" s="7">
        <v>3</v>
      </c>
      <c r="I1616" s="1">
        <v>0</v>
      </c>
      <c r="J1616" s="1">
        <v>2</v>
      </c>
      <c r="K1616" s="1">
        <v>27</v>
      </c>
      <c r="L1616" s="8">
        <v>3</v>
      </c>
    </row>
    <row r="1617" spans="4:12" x14ac:dyDescent="0.2">
      <c r="D1617" s="175"/>
      <c r="E1617" s="11"/>
      <c r="F1617" s="10"/>
      <c r="G1617" s="9">
        <v>100</v>
      </c>
      <c r="H1617" s="16">
        <v>8.5714285714289993</v>
      </c>
      <c r="I1617" s="79">
        <v>0</v>
      </c>
      <c r="J1617" s="2">
        <v>5.7142857142860004</v>
      </c>
      <c r="K1617" s="23">
        <v>77.142857142856997</v>
      </c>
      <c r="L1617" s="13">
        <v>8.5714285714289993</v>
      </c>
    </row>
    <row r="1618" spans="4:12" x14ac:dyDescent="0.2">
      <c r="D1618" s="175"/>
      <c r="E1618" s="4" t="s">
        <v>23</v>
      </c>
      <c r="F1618" s="6"/>
      <c r="G1618" s="5">
        <v>143</v>
      </c>
      <c r="H1618" s="7">
        <v>9</v>
      </c>
      <c r="I1618" s="1">
        <v>5</v>
      </c>
      <c r="J1618" s="1">
        <v>17</v>
      </c>
      <c r="K1618" s="1">
        <v>97</v>
      </c>
      <c r="L1618" s="8">
        <v>15</v>
      </c>
    </row>
    <row r="1619" spans="4:12" x14ac:dyDescent="0.2">
      <c r="D1619" s="175"/>
      <c r="E1619" s="11"/>
      <c r="F1619" s="10"/>
      <c r="G1619" s="9">
        <v>100</v>
      </c>
      <c r="H1619" s="16">
        <v>6.2937062937060002</v>
      </c>
      <c r="I1619" s="2">
        <v>3.4965034965030002</v>
      </c>
      <c r="J1619" s="2">
        <v>11.888111888112</v>
      </c>
      <c r="K1619" s="2">
        <v>67.832167832167997</v>
      </c>
      <c r="L1619" s="13">
        <v>10.48951048951</v>
      </c>
    </row>
    <row r="1620" spans="4:12" x14ac:dyDescent="0.2">
      <c r="D1620" s="175"/>
      <c r="E1620" s="4" t="s">
        <v>24</v>
      </c>
      <c r="F1620" s="6"/>
      <c r="G1620" s="5">
        <v>187</v>
      </c>
      <c r="H1620" s="7">
        <v>17</v>
      </c>
      <c r="I1620" s="1">
        <v>11</v>
      </c>
      <c r="J1620" s="1">
        <v>15</v>
      </c>
      <c r="K1620" s="1">
        <v>120</v>
      </c>
      <c r="L1620" s="8">
        <v>24</v>
      </c>
    </row>
    <row r="1621" spans="4:12" x14ac:dyDescent="0.2">
      <c r="D1621" s="175"/>
      <c r="E1621" s="11"/>
      <c r="F1621" s="10"/>
      <c r="G1621" s="9">
        <v>100</v>
      </c>
      <c r="H1621" s="16">
        <v>9.0909090909089993</v>
      </c>
      <c r="I1621" s="2">
        <v>5.8823529411760003</v>
      </c>
      <c r="J1621" s="2">
        <v>8.0213903743320003</v>
      </c>
      <c r="K1621" s="2">
        <v>64.171122994651995</v>
      </c>
      <c r="L1621" s="13">
        <v>12.83422459893</v>
      </c>
    </row>
    <row r="1622" spans="4:12" x14ac:dyDescent="0.2">
      <c r="D1622" s="175"/>
      <c r="E1622" s="4" t="s">
        <v>25</v>
      </c>
      <c r="F1622" s="6"/>
      <c r="G1622" s="5">
        <v>71</v>
      </c>
      <c r="H1622" s="7">
        <v>2</v>
      </c>
      <c r="I1622" s="1">
        <v>7</v>
      </c>
      <c r="J1622" s="1">
        <v>7</v>
      </c>
      <c r="K1622" s="1">
        <v>46</v>
      </c>
      <c r="L1622" s="8">
        <v>9</v>
      </c>
    </row>
    <row r="1623" spans="4:12" x14ac:dyDescent="0.2">
      <c r="D1623" s="175"/>
      <c r="E1623" s="11"/>
      <c r="F1623" s="10"/>
      <c r="G1623" s="9">
        <v>100</v>
      </c>
      <c r="H1623" s="16">
        <v>2.8169014084509998</v>
      </c>
      <c r="I1623" s="2">
        <v>9.8591549295770005</v>
      </c>
      <c r="J1623" s="2">
        <v>9.8591549295770005</v>
      </c>
      <c r="K1623" s="2">
        <v>64.788732394365994</v>
      </c>
      <c r="L1623" s="13">
        <v>12.676056338027999</v>
      </c>
    </row>
    <row r="1624" spans="4:12" x14ac:dyDescent="0.2">
      <c r="D1624" s="175"/>
      <c r="E1624" s="4" t="s">
        <v>26</v>
      </c>
      <c r="F1624" s="6"/>
      <c r="G1624" s="5">
        <v>30</v>
      </c>
      <c r="H1624" s="7">
        <v>1</v>
      </c>
      <c r="I1624" s="1">
        <v>0</v>
      </c>
      <c r="J1624" s="1">
        <v>4</v>
      </c>
      <c r="K1624" s="1">
        <v>22</v>
      </c>
      <c r="L1624" s="8">
        <v>3</v>
      </c>
    </row>
    <row r="1625" spans="4:12" x14ac:dyDescent="0.2">
      <c r="D1625" s="175"/>
      <c r="E1625" s="11"/>
      <c r="F1625" s="10"/>
      <c r="G1625" s="9">
        <v>100</v>
      </c>
      <c r="H1625" s="16">
        <v>3.333333333333</v>
      </c>
      <c r="I1625" s="79">
        <v>0</v>
      </c>
      <c r="J1625" s="2">
        <v>13.333333333333</v>
      </c>
      <c r="K1625" s="23">
        <v>73.333333333333002</v>
      </c>
      <c r="L1625" s="13">
        <v>10</v>
      </c>
    </row>
    <row r="1626" spans="4:12" x14ac:dyDescent="0.2">
      <c r="D1626" s="175"/>
      <c r="E1626" s="4" t="s">
        <v>27</v>
      </c>
      <c r="F1626" s="6"/>
      <c r="G1626" s="5">
        <v>70</v>
      </c>
      <c r="H1626" s="7">
        <v>6</v>
      </c>
      <c r="I1626" s="1">
        <v>4</v>
      </c>
      <c r="J1626" s="1">
        <v>9</v>
      </c>
      <c r="K1626" s="1">
        <v>44</v>
      </c>
      <c r="L1626" s="8">
        <v>7</v>
      </c>
    </row>
    <row r="1627" spans="4:12" x14ac:dyDescent="0.2">
      <c r="D1627" s="175"/>
      <c r="E1627" s="11"/>
      <c r="F1627" s="10"/>
      <c r="G1627" s="9">
        <v>100</v>
      </c>
      <c r="H1627" s="16">
        <v>8.5714285714289993</v>
      </c>
      <c r="I1627" s="2">
        <v>5.7142857142860004</v>
      </c>
      <c r="J1627" s="2">
        <v>12.857142857143</v>
      </c>
      <c r="K1627" s="2">
        <v>62.857142857143003</v>
      </c>
      <c r="L1627" s="13">
        <v>10</v>
      </c>
    </row>
    <row r="1628" spans="4:12" x14ac:dyDescent="0.2">
      <c r="D1628" s="175"/>
      <c r="E1628" s="4" t="s">
        <v>28</v>
      </c>
      <c r="F1628" s="6"/>
      <c r="G1628" s="5">
        <v>51</v>
      </c>
      <c r="H1628" s="7">
        <v>2</v>
      </c>
      <c r="I1628" s="1">
        <v>2</v>
      </c>
      <c r="J1628" s="1">
        <v>4</v>
      </c>
      <c r="K1628" s="1">
        <v>39</v>
      </c>
      <c r="L1628" s="8">
        <v>4</v>
      </c>
    </row>
    <row r="1629" spans="4:12" x14ac:dyDescent="0.2">
      <c r="D1629" s="175"/>
      <c r="E1629" s="11"/>
      <c r="F1629" s="10"/>
      <c r="G1629" s="9">
        <v>100</v>
      </c>
      <c r="H1629" s="16">
        <v>3.9215686274510002</v>
      </c>
      <c r="I1629" s="2">
        <v>3.9215686274510002</v>
      </c>
      <c r="J1629" s="2">
        <v>7.8431372549020004</v>
      </c>
      <c r="K1629" s="23">
        <v>76.470588235294002</v>
      </c>
      <c r="L1629" s="13">
        <v>7.8431372549020004</v>
      </c>
    </row>
    <row r="1630" spans="4:12" x14ac:dyDescent="0.2">
      <c r="D1630" s="175"/>
      <c r="E1630" s="4" t="s">
        <v>29</v>
      </c>
      <c r="F1630" s="6"/>
      <c r="G1630" s="5">
        <v>7</v>
      </c>
      <c r="H1630" s="7">
        <v>1</v>
      </c>
      <c r="I1630" s="1">
        <v>1</v>
      </c>
      <c r="J1630" s="1">
        <v>0</v>
      </c>
      <c r="K1630" s="1">
        <v>4</v>
      </c>
      <c r="L1630" s="8">
        <v>1</v>
      </c>
    </row>
    <row r="1631" spans="4:12" x14ac:dyDescent="0.2">
      <c r="D1631" s="175"/>
      <c r="E1631" s="11"/>
      <c r="F1631" s="10"/>
      <c r="G1631" s="9">
        <v>100</v>
      </c>
      <c r="H1631" s="64">
        <v>14.285714285714</v>
      </c>
      <c r="I1631" s="23">
        <v>14.285714285714</v>
      </c>
      <c r="J1631" s="79">
        <v>0</v>
      </c>
      <c r="K1631" s="46">
        <v>57.142857142856997</v>
      </c>
      <c r="L1631" s="13">
        <v>14.285714285714</v>
      </c>
    </row>
    <row r="1632" spans="4:12" x14ac:dyDescent="0.2">
      <c r="D1632" s="174" t="s">
        <v>30</v>
      </c>
      <c r="E1632" s="20" t="s">
        <v>31</v>
      </c>
      <c r="F1632" s="22"/>
      <c r="G1632" s="21">
        <v>393</v>
      </c>
      <c r="H1632" s="25">
        <v>35</v>
      </c>
      <c r="I1632" s="3">
        <v>25</v>
      </c>
      <c r="J1632" s="3">
        <v>41</v>
      </c>
      <c r="K1632" s="3">
        <v>251</v>
      </c>
      <c r="L1632" s="26">
        <v>41</v>
      </c>
    </row>
    <row r="1633" spans="4:12" x14ac:dyDescent="0.2">
      <c r="D1633" s="175"/>
      <c r="E1633" s="11"/>
      <c r="F1633" s="10"/>
      <c r="G1633" s="9">
        <v>100</v>
      </c>
      <c r="H1633" s="16">
        <v>8.9058524173030005</v>
      </c>
      <c r="I1633" s="2">
        <v>6.3613231552159997</v>
      </c>
      <c r="J1633" s="2">
        <v>10.432569974554999</v>
      </c>
      <c r="K1633" s="2">
        <v>63.867684478371999</v>
      </c>
      <c r="L1633" s="13">
        <v>10.432569974554999</v>
      </c>
    </row>
    <row r="1634" spans="4:12" x14ac:dyDescent="0.2">
      <c r="D1634" s="175"/>
      <c r="E1634" s="4" t="s">
        <v>32</v>
      </c>
      <c r="F1634" s="6"/>
      <c r="G1634" s="5">
        <v>352</v>
      </c>
      <c r="H1634" s="7">
        <v>21</v>
      </c>
      <c r="I1634" s="1">
        <v>17</v>
      </c>
      <c r="J1634" s="1">
        <v>30</v>
      </c>
      <c r="K1634" s="1">
        <v>253</v>
      </c>
      <c r="L1634" s="8">
        <v>31</v>
      </c>
    </row>
    <row r="1635" spans="4:12" x14ac:dyDescent="0.2">
      <c r="D1635" s="175"/>
      <c r="E1635" s="11"/>
      <c r="F1635" s="10"/>
      <c r="G1635" s="9">
        <v>100</v>
      </c>
      <c r="H1635" s="16">
        <v>5.9659090909090002</v>
      </c>
      <c r="I1635" s="2">
        <v>4.8295454545450003</v>
      </c>
      <c r="J1635" s="2">
        <v>8.5227272727269998</v>
      </c>
      <c r="K1635" s="2">
        <v>71.875</v>
      </c>
      <c r="L1635" s="13">
        <v>8.8068181818180005</v>
      </c>
    </row>
    <row r="1636" spans="4:12" x14ac:dyDescent="0.2">
      <c r="D1636" s="175"/>
      <c r="E1636" s="4" t="s">
        <v>33</v>
      </c>
      <c r="F1636" s="6"/>
      <c r="G1636" s="5">
        <v>388</v>
      </c>
      <c r="H1636" s="7">
        <v>28</v>
      </c>
      <c r="I1636" s="1">
        <v>19</v>
      </c>
      <c r="J1636" s="1">
        <v>41</v>
      </c>
      <c r="K1636" s="1">
        <v>255</v>
      </c>
      <c r="L1636" s="8">
        <v>45</v>
      </c>
    </row>
    <row r="1637" spans="4:12" x14ac:dyDescent="0.2">
      <c r="D1637" s="175"/>
      <c r="E1637" s="11"/>
      <c r="F1637" s="10"/>
      <c r="G1637" s="9">
        <v>100</v>
      </c>
      <c r="H1637" s="16">
        <v>7.2164948453609998</v>
      </c>
      <c r="I1637" s="2">
        <v>4.8969072164950003</v>
      </c>
      <c r="J1637" s="2">
        <v>10.567010309278</v>
      </c>
      <c r="K1637" s="2">
        <v>65.721649484536002</v>
      </c>
      <c r="L1637" s="13">
        <v>11.59793814433</v>
      </c>
    </row>
    <row r="1638" spans="4:12" x14ac:dyDescent="0.2">
      <c r="D1638" s="175"/>
      <c r="E1638" s="4" t="s">
        <v>34</v>
      </c>
      <c r="F1638" s="6"/>
      <c r="G1638" s="5">
        <v>89</v>
      </c>
      <c r="H1638" s="7">
        <v>7</v>
      </c>
      <c r="I1638" s="1">
        <v>4</v>
      </c>
      <c r="J1638" s="1">
        <v>9</v>
      </c>
      <c r="K1638" s="1">
        <v>64</v>
      </c>
      <c r="L1638" s="8">
        <v>5</v>
      </c>
    </row>
    <row r="1639" spans="4:12" x14ac:dyDescent="0.2">
      <c r="D1639" s="175"/>
      <c r="E1639" s="11"/>
      <c r="F1639" s="10"/>
      <c r="G1639" s="9">
        <v>100</v>
      </c>
      <c r="H1639" s="16">
        <v>7.8651685393259996</v>
      </c>
      <c r="I1639" s="2">
        <v>4.4943820224720001</v>
      </c>
      <c r="J1639" s="2">
        <v>10.112359550561999</v>
      </c>
      <c r="K1639" s="2">
        <v>71.910112359550993</v>
      </c>
      <c r="L1639" s="13">
        <v>5.61797752809</v>
      </c>
    </row>
    <row r="1640" spans="4:12" x14ac:dyDescent="0.2">
      <c r="D1640" s="174" t="s">
        <v>35</v>
      </c>
      <c r="E1640" s="20" t="s">
        <v>36</v>
      </c>
      <c r="F1640" s="22"/>
      <c r="G1640" s="21">
        <v>629</v>
      </c>
      <c r="H1640" s="25">
        <v>60</v>
      </c>
      <c r="I1640" s="3">
        <v>30</v>
      </c>
      <c r="J1640" s="3">
        <v>67</v>
      </c>
      <c r="K1640" s="3">
        <v>408</v>
      </c>
      <c r="L1640" s="26">
        <v>64</v>
      </c>
    </row>
    <row r="1641" spans="4:12" x14ac:dyDescent="0.2">
      <c r="D1641" s="175"/>
      <c r="E1641" s="11"/>
      <c r="F1641" s="10"/>
      <c r="G1641" s="9">
        <v>100</v>
      </c>
      <c r="H1641" s="16">
        <v>9.5389507154210005</v>
      </c>
      <c r="I1641" s="2">
        <v>4.7694753577110003</v>
      </c>
      <c r="J1641" s="2">
        <v>10.651828298887001</v>
      </c>
      <c r="K1641" s="2">
        <v>64.864864864864998</v>
      </c>
      <c r="L1641" s="13">
        <v>10.174880763116001</v>
      </c>
    </row>
    <row r="1642" spans="4:12" x14ac:dyDescent="0.2">
      <c r="D1642" s="175"/>
      <c r="E1642" s="4" t="s">
        <v>37</v>
      </c>
      <c r="F1642" s="6"/>
      <c r="G1642" s="5">
        <v>593</v>
      </c>
      <c r="H1642" s="7">
        <v>31</v>
      </c>
      <c r="I1642" s="1">
        <v>35</v>
      </c>
      <c r="J1642" s="1">
        <v>54</v>
      </c>
      <c r="K1642" s="1">
        <v>415</v>
      </c>
      <c r="L1642" s="8">
        <v>58</v>
      </c>
    </row>
    <row r="1643" spans="4:12" x14ac:dyDescent="0.2">
      <c r="D1643" s="175"/>
      <c r="E1643" s="11"/>
      <c r="F1643" s="10"/>
      <c r="G1643" s="9">
        <v>100</v>
      </c>
      <c r="H1643" s="16">
        <v>5.2276559865090002</v>
      </c>
      <c r="I1643" s="2">
        <v>5.9021922428330003</v>
      </c>
      <c r="J1643" s="2">
        <v>9.1062394603710004</v>
      </c>
      <c r="K1643" s="2">
        <v>69.983136593591993</v>
      </c>
      <c r="L1643" s="13">
        <v>9.7807757166950005</v>
      </c>
    </row>
    <row r="1644" spans="4:12" x14ac:dyDescent="0.2">
      <c r="D1644" s="174" t="s">
        <v>38</v>
      </c>
      <c r="E1644" s="20" t="s">
        <v>39</v>
      </c>
      <c r="F1644" s="22"/>
      <c r="G1644" s="21">
        <v>64</v>
      </c>
      <c r="H1644" s="25">
        <v>3</v>
      </c>
      <c r="I1644" s="3">
        <v>0</v>
      </c>
      <c r="J1644" s="3">
        <v>12</v>
      </c>
      <c r="K1644" s="3">
        <v>46</v>
      </c>
      <c r="L1644" s="26">
        <v>3</v>
      </c>
    </row>
    <row r="1645" spans="4:12" x14ac:dyDescent="0.2">
      <c r="D1645" s="175"/>
      <c r="E1645" s="11"/>
      <c r="F1645" s="10"/>
      <c r="G1645" s="9">
        <v>100</v>
      </c>
      <c r="H1645" s="16">
        <v>4.6875</v>
      </c>
      <c r="I1645" s="79">
        <v>0</v>
      </c>
      <c r="J1645" s="23">
        <v>18.75</v>
      </c>
      <c r="K1645" s="2">
        <v>71.875</v>
      </c>
      <c r="L1645" s="93">
        <v>4.6875</v>
      </c>
    </row>
    <row r="1646" spans="4:12" x14ac:dyDescent="0.2">
      <c r="D1646" s="175"/>
      <c r="E1646" s="4" t="s">
        <v>40</v>
      </c>
      <c r="F1646" s="6"/>
      <c r="G1646" s="5">
        <v>147</v>
      </c>
      <c r="H1646" s="7">
        <v>16</v>
      </c>
      <c r="I1646" s="1">
        <v>10</v>
      </c>
      <c r="J1646" s="1">
        <v>11</v>
      </c>
      <c r="K1646" s="1">
        <v>103</v>
      </c>
      <c r="L1646" s="8">
        <v>7</v>
      </c>
    </row>
    <row r="1647" spans="4:12" x14ac:dyDescent="0.2">
      <c r="D1647" s="175"/>
      <c r="E1647" s="11"/>
      <c r="F1647" s="10"/>
      <c r="G1647" s="9">
        <v>100</v>
      </c>
      <c r="H1647" s="16">
        <v>10.884353741497</v>
      </c>
      <c r="I1647" s="2">
        <v>6.8027210884349998</v>
      </c>
      <c r="J1647" s="2">
        <v>7.4829931972789998</v>
      </c>
      <c r="K1647" s="2">
        <v>70.068027210883997</v>
      </c>
      <c r="L1647" s="93">
        <v>4.7619047619049999</v>
      </c>
    </row>
    <row r="1648" spans="4:12" x14ac:dyDescent="0.2">
      <c r="D1648" s="175"/>
      <c r="E1648" s="4" t="s">
        <v>41</v>
      </c>
      <c r="F1648" s="6"/>
      <c r="G1648" s="5">
        <v>204</v>
      </c>
      <c r="H1648" s="7">
        <v>19</v>
      </c>
      <c r="I1648" s="1">
        <v>14</v>
      </c>
      <c r="J1648" s="1">
        <v>21</v>
      </c>
      <c r="K1648" s="1">
        <v>143</v>
      </c>
      <c r="L1648" s="8">
        <v>7</v>
      </c>
    </row>
    <row r="1649" spans="2:12" x14ac:dyDescent="0.2">
      <c r="D1649" s="175"/>
      <c r="E1649" s="11"/>
      <c r="F1649" s="10"/>
      <c r="G1649" s="9">
        <v>100</v>
      </c>
      <c r="H1649" s="16">
        <v>9.3137254901959992</v>
      </c>
      <c r="I1649" s="2">
        <v>6.8627450980390003</v>
      </c>
      <c r="J1649" s="2">
        <v>10.294117647059</v>
      </c>
      <c r="K1649" s="2">
        <v>70.098039215686001</v>
      </c>
      <c r="L1649" s="93">
        <v>3.4313725490200002</v>
      </c>
    </row>
    <row r="1650" spans="2:12" x14ac:dyDescent="0.2">
      <c r="D1650" s="175"/>
      <c r="E1650" s="4" t="s">
        <v>42</v>
      </c>
      <c r="F1650" s="6"/>
      <c r="G1650" s="5">
        <v>210</v>
      </c>
      <c r="H1650" s="7">
        <v>17</v>
      </c>
      <c r="I1650" s="1">
        <v>19</v>
      </c>
      <c r="J1650" s="1">
        <v>31</v>
      </c>
      <c r="K1650" s="1">
        <v>135</v>
      </c>
      <c r="L1650" s="8">
        <v>8</v>
      </c>
    </row>
    <row r="1651" spans="2:12" x14ac:dyDescent="0.2">
      <c r="D1651" s="175"/>
      <c r="E1651" s="11"/>
      <c r="F1651" s="10"/>
      <c r="G1651" s="9">
        <v>100</v>
      </c>
      <c r="H1651" s="16">
        <v>8.0952380952380008</v>
      </c>
      <c r="I1651" s="2">
        <v>9.0476190476189995</v>
      </c>
      <c r="J1651" s="2">
        <v>14.761904761905001</v>
      </c>
      <c r="K1651" s="2">
        <v>64.285714285713993</v>
      </c>
      <c r="L1651" s="93">
        <v>3.8095238095239998</v>
      </c>
    </row>
    <row r="1652" spans="2:12" x14ac:dyDescent="0.2">
      <c r="D1652" s="175"/>
      <c r="E1652" s="4" t="s">
        <v>43</v>
      </c>
      <c r="F1652" s="6"/>
      <c r="G1652" s="5">
        <v>204</v>
      </c>
      <c r="H1652" s="7">
        <v>17</v>
      </c>
      <c r="I1652" s="1">
        <v>9</v>
      </c>
      <c r="J1652" s="1">
        <v>15</v>
      </c>
      <c r="K1652" s="1">
        <v>144</v>
      </c>
      <c r="L1652" s="8">
        <v>19</v>
      </c>
    </row>
    <row r="1653" spans="2:12" x14ac:dyDescent="0.2">
      <c r="D1653" s="175"/>
      <c r="E1653" s="11"/>
      <c r="F1653" s="10"/>
      <c r="G1653" s="9">
        <v>100</v>
      </c>
      <c r="H1653" s="16">
        <v>8.333333333333</v>
      </c>
      <c r="I1653" s="2">
        <v>4.4117647058819998</v>
      </c>
      <c r="J1653" s="2">
        <v>7.352941176471</v>
      </c>
      <c r="K1653" s="2">
        <v>70.588235294117993</v>
      </c>
      <c r="L1653" s="13">
        <v>9.3137254901959992</v>
      </c>
    </row>
    <row r="1654" spans="2:12" x14ac:dyDescent="0.2">
      <c r="D1654" s="175"/>
      <c r="E1654" s="4" t="s">
        <v>44</v>
      </c>
      <c r="F1654" s="6"/>
      <c r="G1654" s="5">
        <v>223</v>
      </c>
      <c r="H1654" s="7">
        <v>9</v>
      </c>
      <c r="I1654" s="1">
        <v>7</v>
      </c>
      <c r="J1654" s="1">
        <v>22</v>
      </c>
      <c r="K1654" s="1">
        <v>146</v>
      </c>
      <c r="L1654" s="8">
        <v>39</v>
      </c>
    </row>
    <row r="1655" spans="2:12" x14ac:dyDescent="0.2">
      <c r="D1655" s="175"/>
      <c r="E1655" s="11"/>
      <c r="F1655" s="10"/>
      <c r="G1655" s="9">
        <v>100</v>
      </c>
      <c r="H1655" s="16">
        <v>4.0358744394619999</v>
      </c>
      <c r="I1655" s="2">
        <v>3.139013452915</v>
      </c>
      <c r="J1655" s="2">
        <v>9.8654708520179994</v>
      </c>
      <c r="K1655" s="2">
        <v>65.470852017937005</v>
      </c>
      <c r="L1655" s="89">
        <v>17.488789237668001</v>
      </c>
    </row>
    <row r="1656" spans="2:12" x14ac:dyDescent="0.2">
      <c r="D1656" s="175"/>
      <c r="E1656" s="4" t="s">
        <v>45</v>
      </c>
      <c r="F1656" s="6"/>
      <c r="G1656" s="5">
        <v>170</v>
      </c>
      <c r="H1656" s="7">
        <v>10</v>
      </c>
      <c r="I1656" s="1">
        <v>6</v>
      </c>
      <c r="J1656" s="1">
        <v>9</v>
      </c>
      <c r="K1656" s="1">
        <v>106</v>
      </c>
      <c r="L1656" s="8">
        <v>39</v>
      </c>
    </row>
    <row r="1657" spans="2:12" x14ac:dyDescent="0.2">
      <c r="D1657" s="176"/>
      <c r="E1657" s="57"/>
      <c r="F1657" s="54"/>
      <c r="G1657" s="67">
        <v>100</v>
      </c>
      <c r="H1657" s="82">
        <v>5.8823529411760003</v>
      </c>
      <c r="I1657" s="48">
        <v>3.5294117647059999</v>
      </c>
      <c r="J1657" s="48">
        <v>5.2941176470590001</v>
      </c>
      <c r="K1657" s="48">
        <v>62.352941176470999</v>
      </c>
      <c r="L1657" s="118">
        <v>22.941176470588001</v>
      </c>
    </row>
    <row r="1659" spans="2:12" x14ac:dyDescent="0.2">
      <c r="B1659" s="43" t="str">
        <f xml:space="preserve"> HYPERLINK("#'目次'!B41", "[35]")</f>
        <v>[35]</v>
      </c>
      <c r="C1659" s="31" t="s">
        <v>133</v>
      </c>
    </row>
    <row r="1663" spans="2:12" ht="36" x14ac:dyDescent="0.2">
      <c r="D1663" s="177"/>
      <c r="E1663" s="178"/>
      <c r="F1663" s="178"/>
      <c r="G1663" s="40" t="s">
        <v>14</v>
      </c>
      <c r="H1663" s="42" t="s">
        <v>124</v>
      </c>
      <c r="I1663" s="15" t="s">
        <v>125</v>
      </c>
      <c r="J1663" s="15" t="s">
        <v>126</v>
      </c>
      <c r="K1663" s="15" t="s">
        <v>127</v>
      </c>
      <c r="L1663" s="44" t="s">
        <v>17</v>
      </c>
    </row>
    <row r="1664" spans="2:12" x14ac:dyDescent="0.2">
      <c r="D1664" s="179"/>
      <c r="E1664" s="180"/>
      <c r="F1664" s="180"/>
      <c r="G1664" s="39"/>
      <c r="H1664" s="41"/>
      <c r="I1664" s="14"/>
      <c r="J1664" s="14"/>
      <c r="K1664" s="14"/>
      <c r="L1664" s="38"/>
    </row>
    <row r="1665" spans="4:12" x14ac:dyDescent="0.2">
      <c r="D1665" s="70"/>
      <c r="E1665" s="72" t="s">
        <v>14</v>
      </c>
      <c r="F1665" s="69"/>
      <c r="G1665" s="37">
        <v>1222</v>
      </c>
      <c r="H1665" s="17">
        <v>91</v>
      </c>
      <c r="I1665" s="17">
        <v>65</v>
      </c>
      <c r="J1665" s="17">
        <v>121</v>
      </c>
      <c r="K1665" s="17">
        <v>823</v>
      </c>
      <c r="L1665" s="55">
        <v>122</v>
      </c>
    </row>
    <row r="1666" spans="4:12" x14ac:dyDescent="0.2">
      <c r="D1666" s="57"/>
      <c r="E1666" s="54"/>
      <c r="F1666" s="71"/>
      <c r="G1666" s="9">
        <v>100</v>
      </c>
      <c r="H1666" s="2">
        <v>7.4468085106380002</v>
      </c>
      <c r="I1666" s="2">
        <v>5.3191489361700004</v>
      </c>
      <c r="J1666" s="2">
        <v>9.9018003273319994</v>
      </c>
      <c r="K1666" s="2">
        <v>67.348608837971</v>
      </c>
      <c r="L1666" s="13">
        <v>9.9836333878890002</v>
      </c>
    </row>
    <row r="1667" spans="4:12" x14ac:dyDescent="0.2">
      <c r="D1667" s="174" t="s">
        <v>52</v>
      </c>
      <c r="E1667" s="20" t="s">
        <v>53</v>
      </c>
      <c r="F1667" s="22"/>
      <c r="G1667" s="21">
        <v>15</v>
      </c>
      <c r="H1667" s="25">
        <v>0</v>
      </c>
      <c r="I1667" s="3">
        <v>1</v>
      </c>
      <c r="J1667" s="3">
        <v>0</v>
      </c>
      <c r="K1667" s="3">
        <v>13</v>
      </c>
      <c r="L1667" s="26">
        <v>1</v>
      </c>
    </row>
    <row r="1668" spans="4:12" x14ac:dyDescent="0.2">
      <c r="D1668" s="175"/>
      <c r="E1668" s="11"/>
      <c r="F1668" s="10"/>
      <c r="G1668" s="9">
        <v>100</v>
      </c>
      <c r="H1668" s="121">
        <v>0</v>
      </c>
      <c r="I1668" s="2">
        <v>6.666666666667</v>
      </c>
      <c r="J1668" s="79">
        <v>0</v>
      </c>
      <c r="K1668" s="35">
        <v>86.666666666666998</v>
      </c>
      <c r="L1668" s="13">
        <v>6.666666666667</v>
      </c>
    </row>
    <row r="1669" spans="4:12" ht="24" x14ac:dyDescent="0.2">
      <c r="D1669" s="175"/>
      <c r="E1669" s="4" t="s">
        <v>54</v>
      </c>
      <c r="F1669" s="6"/>
      <c r="G1669" s="5">
        <v>122</v>
      </c>
      <c r="H1669" s="7">
        <v>15</v>
      </c>
      <c r="I1669" s="1">
        <v>5</v>
      </c>
      <c r="J1669" s="1">
        <v>14</v>
      </c>
      <c r="K1669" s="1">
        <v>80</v>
      </c>
      <c r="L1669" s="8">
        <v>8</v>
      </c>
    </row>
    <row r="1670" spans="4:12" x14ac:dyDescent="0.2">
      <c r="D1670" s="175"/>
      <c r="E1670" s="11"/>
      <c r="F1670" s="10"/>
      <c r="G1670" s="9">
        <v>100</v>
      </c>
      <c r="H1670" s="16">
        <v>12.295081967212999</v>
      </c>
      <c r="I1670" s="2">
        <v>4.0983606557380003</v>
      </c>
      <c r="J1670" s="2">
        <v>11.475409836066</v>
      </c>
      <c r="K1670" s="2">
        <v>65.573770491803003</v>
      </c>
      <c r="L1670" s="13">
        <v>6.5573770491800003</v>
      </c>
    </row>
    <row r="1671" spans="4:12" x14ac:dyDescent="0.2">
      <c r="D1671" s="175"/>
      <c r="E1671" s="4" t="s">
        <v>55</v>
      </c>
      <c r="F1671" s="6"/>
      <c r="G1671" s="5">
        <v>43</v>
      </c>
      <c r="H1671" s="7">
        <v>2</v>
      </c>
      <c r="I1671" s="1">
        <v>3</v>
      </c>
      <c r="J1671" s="1">
        <v>5</v>
      </c>
      <c r="K1671" s="1">
        <v>25</v>
      </c>
      <c r="L1671" s="8">
        <v>8</v>
      </c>
    </row>
    <row r="1672" spans="4:12" x14ac:dyDescent="0.2">
      <c r="D1672" s="175"/>
      <c r="E1672" s="11"/>
      <c r="F1672" s="10"/>
      <c r="G1672" s="9">
        <v>100</v>
      </c>
      <c r="H1672" s="16">
        <v>4.6511627906979998</v>
      </c>
      <c r="I1672" s="2">
        <v>6.9767441860470001</v>
      </c>
      <c r="J1672" s="2">
        <v>11.627906976744001</v>
      </c>
      <c r="K1672" s="27">
        <v>58.139534883720998</v>
      </c>
      <c r="L1672" s="89">
        <v>18.604651162791001</v>
      </c>
    </row>
    <row r="1673" spans="4:12" x14ac:dyDescent="0.2">
      <c r="D1673" s="175"/>
      <c r="E1673" s="4" t="s">
        <v>56</v>
      </c>
      <c r="F1673" s="6"/>
      <c r="G1673" s="5">
        <v>60</v>
      </c>
      <c r="H1673" s="7">
        <v>4</v>
      </c>
      <c r="I1673" s="1">
        <v>4</v>
      </c>
      <c r="J1673" s="1">
        <v>10</v>
      </c>
      <c r="K1673" s="1">
        <v>40</v>
      </c>
      <c r="L1673" s="8">
        <v>2</v>
      </c>
    </row>
    <row r="1674" spans="4:12" x14ac:dyDescent="0.2">
      <c r="D1674" s="175"/>
      <c r="E1674" s="11"/>
      <c r="F1674" s="10"/>
      <c r="G1674" s="9">
        <v>100</v>
      </c>
      <c r="H1674" s="16">
        <v>6.666666666667</v>
      </c>
      <c r="I1674" s="2">
        <v>6.666666666667</v>
      </c>
      <c r="J1674" s="23">
        <v>16.666666666666998</v>
      </c>
      <c r="K1674" s="2">
        <v>66.666666666666998</v>
      </c>
      <c r="L1674" s="93">
        <v>3.333333333333</v>
      </c>
    </row>
    <row r="1675" spans="4:12" x14ac:dyDescent="0.2">
      <c r="D1675" s="175"/>
      <c r="E1675" s="4" t="s">
        <v>57</v>
      </c>
      <c r="F1675" s="6"/>
      <c r="G1675" s="5">
        <v>286</v>
      </c>
      <c r="H1675" s="7">
        <v>28</v>
      </c>
      <c r="I1675" s="1">
        <v>18</v>
      </c>
      <c r="J1675" s="1">
        <v>28</v>
      </c>
      <c r="K1675" s="1">
        <v>196</v>
      </c>
      <c r="L1675" s="8">
        <v>16</v>
      </c>
    </row>
    <row r="1676" spans="4:12" x14ac:dyDescent="0.2">
      <c r="D1676" s="175"/>
      <c r="E1676" s="11"/>
      <c r="F1676" s="10"/>
      <c r="G1676" s="9">
        <v>100</v>
      </c>
      <c r="H1676" s="16">
        <v>9.7902097902099996</v>
      </c>
      <c r="I1676" s="2">
        <v>6.2937062937060002</v>
      </c>
      <c r="J1676" s="2">
        <v>9.7902097902099996</v>
      </c>
      <c r="K1676" s="2">
        <v>68.531468531469002</v>
      </c>
      <c r="L1676" s="13">
        <v>5.594405594406</v>
      </c>
    </row>
    <row r="1677" spans="4:12" x14ac:dyDescent="0.2">
      <c r="D1677" s="175"/>
      <c r="E1677" s="4" t="s">
        <v>58</v>
      </c>
      <c r="F1677" s="6"/>
      <c r="G1677" s="5">
        <v>129</v>
      </c>
      <c r="H1677" s="7">
        <v>11</v>
      </c>
      <c r="I1677" s="1">
        <v>9</v>
      </c>
      <c r="J1677" s="1">
        <v>9</v>
      </c>
      <c r="K1677" s="1">
        <v>90</v>
      </c>
      <c r="L1677" s="8">
        <v>10</v>
      </c>
    </row>
    <row r="1678" spans="4:12" x14ac:dyDescent="0.2">
      <c r="D1678" s="175"/>
      <c r="E1678" s="11"/>
      <c r="F1678" s="10"/>
      <c r="G1678" s="9">
        <v>100</v>
      </c>
      <c r="H1678" s="16">
        <v>8.5271317829460003</v>
      </c>
      <c r="I1678" s="2">
        <v>6.9767441860470001</v>
      </c>
      <c r="J1678" s="2">
        <v>6.9767441860470001</v>
      </c>
      <c r="K1678" s="2">
        <v>69.767441860464999</v>
      </c>
      <c r="L1678" s="13">
        <v>7.7519379844960001</v>
      </c>
    </row>
    <row r="1679" spans="4:12" x14ac:dyDescent="0.2">
      <c r="D1679" s="175"/>
      <c r="E1679" s="4" t="s">
        <v>59</v>
      </c>
      <c r="F1679" s="6"/>
      <c r="G1679" s="5">
        <v>195</v>
      </c>
      <c r="H1679" s="7">
        <v>9</v>
      </c>
      <c r="I1679" s="1">
        <v>15</v>
      </c>
      <c r="J1679" s="1">
        <v>20</v>
      </c>
      <c r="K1679" s="1">
        <v>133</v>
      </c>
      <c r="L1679" s="8">
        <v>18</v>
      </c>
    </row>
    <row r="1680" spans="4:12" x14ac:dyDescent="0.2">
      <c r="D1680" s="175"/>
      <c r="E1680" s="11"/>
      <c r="F1680" s="10"/>
      <c r="G1680" s="9">
        <v>100</v>
      </c>
      <c r="H1680" s="16">
        <v>4.6153846153850004</v>
      </c>
      <c r="I1680" s="2">
        <v>7.6923076923079998</v>
      </c>
      <c r="J1680" s="2">
        <v>10.25641025641</v>
      </c>
      <c r="K1680" s="2">
        <v>68.205128205128005</v>
      </c>
      <c r="L1680" s="13">
        <v>9.2307692307690008</v>
      </c>
    </row>
    <row r="1681" spans="4:12" x14ac:dyDescent="0.2">
      <c r="D1681" s="175"/>
      <c r="E1681" s="4" t="s">
        <v>60</v>
      </c>
      <c r="F1681" s="6"/>
      <c r="G1681" s="5">
        <v>176</v>
      </c>
      <c r="H1681" s="7">
        <v>9</v>
      </c>
      <c r="I1681" s="1">
        <v>6</v>
      </c>
      <c r="J1681" s="1">
        <v>13</v>
      </c>
      <c r="K1681" s="1">
        <v>121</v>
      </c>
      <c r="L1681" s="8">
        <v>27</v>
      </c>
    </row>
    <row r="1682" spans="4:12" x14ac:dyDescent="0.2">
      <c r="D1682" s="175"/>
      <c r="E1682" s="11"/>
      <c r="F1682" s="10"/>
      <c r="G1682" s="9">
        <v>100</v>
      </c>
      <c r="H1682" s="16">
        <v>5.113636363636</v>
      </c>
      <c r="I1682" s="2">
        <v>3.4090909090910002</v>
      </c>
      <c r="J1682" s="2">
        <v>7.386363636364</v>
      </c>
      <c r="K1682" s="2">
        <v>68.75</v>
      </c>
      <c r="L1682" s="89">
        <v>15.340909090908999</v>
      </c>
    </row>
    <row r="1683" spans="4:12" x14ac:dyDescent="0.2">
      <c r="D1683" s="175"/>
      <c r="E1683" s="4" t="s">
        <v>61</v>
      </c>
      <c r="F1683" s="6"/>
      <c r="G1683" s="5">
        <v>78</v>
      </c>
      <c r="H1683" s="7">
        <v>6</v>
      </c>
      <c r="I1683" s="1">
        <v>2</v>
      </c>
      <c r="J1683" s="1">
        <v>13</v>
      </c>
      <c r="K1683" s="1">
        <v>52</v>
      </c>
      <c r="L1683" s="8">
        <v>5</v>
      </c>
    </row>
    <row r="1684" spans="4:12" x14ac:dyDescent="0.2">
      <c r="D1684" s="175"/>
      <c r="E1684" s="11"/>
      <c r="F1684" s="10"/>
      <c r="G1684" s="9">
        <v>100</v>
      </c>
      <c r="H1684" s="16">
        <v>7.6923076923079998</v>
      </c>
      <c r="I1684" s="2">
        <v>2.564102564103</v>
      </c>
      <c r="J1684" s="23">
        <v>16.666666666666998</v>
      </c>
      <c r="K1684" s="2">
        <v>66.666666666666998</v>
      </c>
      <c r="L1684" s="13">
        <v>6.4102564102560002</v>
      </c>
    </row>
    <row r="1685" spans="4:12" x14ac:dyDescent="0.2">
      <c r="D1685" s="175"/>
      <c r="E1685" s="4" t="s">
        <v>62</v>
      </c>
      <c r="F1685" s="6"/>
      <c r="G1685" s="5">
        <v>113</v>
      </c>
      <c r="H1685" s="7">
        <v>7</v>
      </c>
      <c r="I1685" s="1">
        <v>2</v>
      </c>
      <c r="J1685" s="1">
        <v>9</v>
      </c>
      <c r="K1685" s="1">
        <v>70</v>
      </c>
      <c r="L1685" s="8">
        <v>25</v>
      </c>
    </row>
    <row r="1686" spans="4:12" x14ac:dyDescent="0.2">
      <c r="D1686" s="175"/>
      <c r="E1686" s="11"/>
      <c r="F1686" s="10"/>
      <c r="G1686" s="9">
        <v>100</v>
      </c>
      <c r="H1686" s="16">
        <v>6.194690265487</v>
      </c>
      <c r="I1686" s="2">
        <v>1.769911504425</v>
      </c>
      <c r="J1686" s="2">
        <v>7.964601769912</v>
      </c>
      <c r="K1686" s="27">
        <v>61.946902654867003</v>
      </c>
      <c r="L1686" s="104">
        <v>22.123893805310001</v>
      </c>
    </row>
    <row r="1687" spans="4:12" x14ac:dyDescent="0.2">
      <c r="D1687" s="174" t="s">
        <v>63</v>
      </c>
      <c r="E1687" s="20" t="s">
        <v>64</v>
      </c>
      <c r="F1687" s="22"/>
      <c r="G1687" s="21">
        <v>234</v>
      </c>
      <c r="H1687" s="25">
        <v>15</v>
      </c>
      <c r="I1687" s="3">
        <v>17</v>
      </c>
      <c r="J1687" s="3">
        <v>20</v>
      </c>
      <c r="K1687" s="3">
        <v>141</v>
      </c>
      <c r="L1687" s="26">
        <v>41</v>
      </c>
    </row>
    <row r="1688" spans="4:12" x14ac:dyDescent="0.2">
      <c r="D1688" s="175"/>
      <c r="E1688" s="11"/>
      <c r="F1688" s="10"/>
      <c r="G1688" s="9">
        <v>100</v>
      </c>
      <c r="H1688" s="16">
        <v>6.4102564102560002</v>
      </c>
      <c r="I1688" s="2">
        <v>7.2649572649570002</v>
      </c>
      <c r="J1688" s="2">
        <v>8.5470085470089998</v>
      </c>
      <c r="K1688" s="27">
        <v>60.25641025641</v>
      </c>
      <c r="L1688" s="89">
        <v>17.521367521367999</v>
      </c>
    </row>
    <row r="1689" spans="4:12" x14ac:dyDescent="0.2">
      <c r="D1689" s="175"/>
      <c r="E1689" s="4" t="s">
        <v>65</v>
      </c>
      <c r="F1689" s="6"/>
      <c r="G1689" s="5">
        <v>172</v>
      </c>
      <c r="H1689" s="7">
        <v>15</v>
      </c>
      <c r="I1689" s="1">
        <v>8</v>
      </c>
      <c r="J1689" s="1">
        <v>17</v>
      </c>
      <c r="K1689" s="1">
        <v>112</v>
      </c>
      <c r="L1689" s="8">
        <v>20</v>
      </c>
    </row>
    <row r="1690" spans="4:12" x14ac:dyDescent="0.2">
      <c r="D1690" s="175"/>
      <c r="E1690" s="11"/>
      <c r="F1690" s="10"/>
      <c r="G1690" s="9">
        <v>100</v>
      </c>
      <c r="H1690" s="16">
        <v>8.7209302325580005</v>
      </c>
      <c r="I1690" s="2">
        <v>4.6511627906979998</v>
      </c>
      <c r="J1690" s="2">
        <v>9.8837209302330002</v>
      </c>
      <c r="K1690" s="2">
        <v>65.116279069767003</v>
      </c>
      <c r="L1690" s="13">
        <v>11.627906976744001</v>
      </c>
    </row>
    <row r="1691" spans="4:12" x14ac:dyDescent="0.2">
      <c r="D1691" s="175"/>
      <c r="E1691" s="4" t="s">
        <v>66</v>
      </c>
      <c r="F1691" s="6"/>
      <c r="G1691" s="5">
        <v>165</v>
      </c>
      <c r="H1691" s="7">
        <v>16</v>
      </c>
      <c r="I1691" s="1">
        <v>6</v>
      </c>
      <c r="J1691" s="1">
        <v>14</v>
      </c>
      <c r="K1691" s="1">
        <v>117</v>
      </c>
      <c r="L1691" s="8">
        <v>12</v>
      </c>
    </row>
    <row r="1692" spans="4:12" x14ac:dyDescent="0.2">
      <c r="D1692" s="175"/>
      <c r="E1692" s="11"/>
      <c r="F1692" s="10"/>
      <c r="G1692" s="9">
        <v>100</v>
      </c>
      <c r="H1692" s="16">
        <v>9.6969696969699992</v>
      </c>
      <c r="I1692" s="2">
        <v>3.636363636364</v>
      </c>
      <c r="J1692" s="2">
        <v>8.4848484848479995</v>
      </c>
      <c r="K1692" s="2">
        <v>70.909090909091006</v>
      </c>
      <c r="L1692" s="13">
        <v>7.2727272727269998</v>
      </c>
    </row>
    <row r="1693" spans="4:12" x14ac:dyDescent="0.2">
      <c r="D1693" s="175"/>
      <c r="E1693" s="4" t="s">
        <v>67</v>
      </c>
      <c r="F1693" s="6"/>
      <c r="G1693" s="5">
        <v>158</v>
      </c>
      <c r="H1693" s="7">
        <v>13</v>
      </c>
      <c r="I1693" s="1">
        <v>8</v>
      </c>
      <c r="J1693" s="1">
        <v>17</v>
      </c>
      <c r="K1693" s="1">
        <v>108</v>
      </c>
      <c r="L1693" s="8">
        <v>12</v>
      </c>
    </row>
    <row r="1694" spans="4:12" x14ac:dyDescent="0.2">
      <c r="D1694" s="175"/>
      <c r="E1694" s="11"/>
      <c r="F1694" s="10"/>
      <c r="G1694" s="9">
        <v>100</v>
      </c>
      <c r="H1694" s="16">
        <v>8.2278481012659999</v>
      </c>
      <c r="I1694" s="2">
        <v>5.0632911392409996</v>
      </c>
      <c r="J1694" s="2">
        <v>10.759493670886</v>
      </c>
      <c r="K1694" s="2">
        <v>68.354430379747001</v>
      </c>
      <c r="L1694" s="13">
        <v>7.5949367088609998</v>
      </c>
    </row>
    <row r="1695" spans="4:12" x14ac:dyDescent="0.2">
      <c r="D1695" s="175"/>
      <c r="E1695" s="4" t="s">
        <v>68</v>
      </c>
      <c r="F1695" s="6"/>
      <c r="G1695" s="5">
        <v>112</v>
      </c>
      <c r="H1695" s="7">
        <v>8</v>
      </c>
      <c r="I1695" s="1">
        <v>6</v>
      </c>
      <c r="J1695" s="1">
        <v>13</v>
      </c>
      <c r="K1695" s="1">
        <v>78</v>
      </c>
      <c r="L1695" s="8">
        <v>7</v>
      </c>
    </row>
    <row r="1696" spans="4:12" x14ac:dyDescent="0.2">
      <c r="D1696" s="175"/>
      <c r="E1696" s="11"/>
      <c r="F1696" s="10"/>
      <c r="G1696" s="9">
        <v>100</v>
      </c>
      <c r="H1696" s="16">
        <v>7.1428571428570002</v>
      </c>
      <c r="I1696" s="2">
        <v>5.3571428571429998</v>
      </c>
      <c r="J1696" s="2">
        <v>11.607142857143</v>
      </c>
      <c r="K1696" s="2">
        <v>69.642857142856997</v>
      </c>
      <c r="L1696" s="13">
        <v>6.25</v>
      </c>
    </row>
    <row r="1697" spans="2:12" x14ac:dyDescent="0.2">
      <c r="D1697" s="175"/>
      <c r="E1697" s="4" t="s">
        <v>69</v>
      </c>
      <c r="F1697" s="6"/>
      <c r="G1697" s="5">
        <v>92</v>
      </c>
      <c r="H1697" s="7">
        <v>8</v>
      </c>
      <c r="I1697" s="1">
        <v>5</v>
      </c>
      <c r="J1697" s="1">
        <v>12</v>
      </c>
      <c r="K1697" s="1">
        <v>61</v>
      </c>
      <c r="L1697" s="8">
        <v>6</v>
      </c>
    </row>
    <row r="1698" spans="2:12" x14ac:dyDescent="0.2">
      <c r="D1698" s="175"/>
      <c r="E1698" s="11"/>
      <c r="F1698" s="10"/>
      <c r="G1698" s="9">
        <v>100</v>
      </c>
      <c r="H1698" s="16">
        <v>8.6956521739130004</v>
      </c>
      <c r="I1698" s="2">
        <v>5.4347826086959996</v>
      </c>
      <c r="J1698" s="2">
        <v>13.04347826087</v>
      </c>
      <c r="K1698" s="2">
        <v>66.304347826086996</v>
      </c>
      <c r="L1698" s="13">
        <v>6.5217391304349999</v>
      </c>
    </row>
    <row r="1699" spans="2:12" x14ac:dyDescent="0.2">
      <c r="D1699" s="175"/>
      <c r="E1699" s="4" t="s">
        <v>70</v>
      </c>
      <c r="F1699" s="6"/>
      <c r="G1699" s="5">
        <v>131</v>
      </c>
      <c r="H1699" s="7">
        <v>6</v>
      </c>
      <c r="I1699" s="1">
        <v>7</v>
      </c>
      <c r="J1699" s="1">
        <v>12</v>
      </c>
      <c r="K1699" s="1">
        <v>97</v>
      </c>
      <c r="L1699" s="8">
        <v>9</v>
      </c>
    </row>
    <row r="1700" spans="2:12" x14ac:dyDescent="0.2">
      <c r="D1700" s="175"/>
      <c r="E1700" s="11"/>
      <c r="F1700" s="10"/>
      <c r="G1700" s="9">
        <v>100</v>
      </c>
      <c r="H1700" s="16">
        <v>4.5801526717560002</v>
      </c>
      <c r="I1700" s="2">
        <v>5.3435114503819996</v>
      </c>
      <c r="J1700" s="2">
        <v>9.1603053435110002</v>
      </c>
      <c r="K1700" s="23">
        <v>74.045801526717995</v>
      </c>
      <c r="L1700" s="13">
        <v>6.8702290076340002</v>
      </c>
    </row>
    <row r="1701" spans="2:12" x14ac:dyDescent="0.2">
      <c r="D1701" s="175"/>
      <c r="E1701" s="4" t="s">
        <v>71</v>
      </c>
      <c r="F1701" s="6"/>
      <c r="G1701" s="5">
        <v>71</v>
      </c>
      <c r="H1701" s="7">
        <v>3</v>
      </c>
      <c r="I1701" s="1">
        <v>6</v>
      </c>
      <c r="J1701" s="1">
        <v>6</v>
      </c>
      <c r="K1701" s="1">
        <v>51</v>
      </c>
      <c r="L1701" s="8">
        <v>5</v>
      </c>
    </row>
    <row r="1702" spans="2:12" x14ac:dyDescent="0.2">
      <c r="D1702" s="175"/>
      <c r="E1702" s="11"/>
      <c r="F1702" s="10"/>
      <c r="G1702" s="9">
        <v>100</v>
      </c>
      <c r="H1702" s="16">
        <v>4.2253521126760001</v>
      </c>
      <c r="I1702" s="2">
        <v>8.4507042253520002</v>
      </c>
      <c r="J1702" s="2">
        <v>8.4507042253520002</v>
      </c>
      <c r="K1702" s="2">
        <v>71.830985915493002</v>
      </c>
      <c r="L1702" s="13">
        <v>7.0422535211269999</v>
      </c>
    </row>
    <row r="1703" spans="2:12" x14ac:dyDescent="0.2">
      <c r="D1703" s="175"/>
      <c r="E1703" s="4" t="s">
        <v>72</v>
      </c>
      <c r="F1703" s="6"/>
      <c r="G1703" s="5">
        <v>70</v>
      </c>
      <c r="H1703" s="7">
        <v>7</v>
      </c>
      <c r="I1703" s="1">
        <v>2</v>
      </c>
      <c r="J1703" s="1">
        <v>10</v>
      </c>
      <c r="K1703" s="1">
        <v>44</v>
      </c>
      <c r="L1703" s="8">
        <v>7</v>
      </c>
    </row>
    <row r="1704" spans="2:12" x14ac:dyDescent="0.2">
      <c r="D1704" s="176"/>
      <c r="E1704" s="57"/>
      <c r="F1704" s="54"/>
      <c r="G1704" s="67">
        <v>100</v>
      </c>
      <c r="H1704" s="82">
        <v>10</v>
      </c>
      <c r="I1704" s="48">
        <v>2.8571428571430002</v>
      </c>
      <c r="J1704" s="48">
        <v>14.285714285714</v>
      </c>
      <c r="K1704" s="48">
        <v>62.857142857143003</v>
      </c>
      <c r="L1704" s="84">
        <v>10</v>
      </c>
    </row>
    <row r="1706" spans="2:12" x14ac:dyDescent="0.2">
      <c r="B1706" s="43" t="str">
        <f xml:space="preserve"> HYPERLINK("#'目次'!B42", "[36]")</f>
        <v>[36]</v>
      </c>
      <c r="C1706" s="31" t="s">
        <v>133</v>
      </c>
    </row>
    <row r="1709" spans="2:12" x14ac:dyDescent="0.2">
      <c r="C1709" s="31" t="s">
        <v>75</v>
      </c>
    </row>
    <row r="1710" spans="2:12" ht="36" x14ac:dyDescent="0.2">
      <c r="D1710" s="177"/>
      <c r="E1710" s="178"/>
      <c r="F1710" s="178"/>
      <c r="G1710" s="40" t="s">
        <v>14</v>
      </c>
      <c r="H1710" s="42" t="s">
        <v>124</v>
      </c>
      <c r="I1710" s="15" t="s">
        <v>125</v>
      </c>
      <c r="J1710" s="15" t="s">
        <v>126</v>
      </c>
      <c r="K1710" s="15" t="s">
        <v>127</v>
      </c>
      <c r="L1710" s="44" t="s">
        <v>17</v>
      </c>
    </row>
    <row r="1711" spans="2:12" x14ac:dyDescent="0.2">
      <c r="D1711" s="179"/>
      <c r="E1711" s="180"/>
      <c r="F1711" s="180"/>
      <c r="G1711" s="39"/>
      <c r="H1711" s="41"/>
      <c r="I1711" s="14"/>
      <c r="J1711" s="14"/>
      <c r="K1711" s="14"/>
      <c r="L1711" s="38"/>
    </row>
    <row r="1712" spans="2:12" x14ac:dyDescent="0.2">
      <c r="D1712" s="70"/>
      <c r="E1712" s="72" t="s">
        <v>14</v>
      </c>
      <c r="F1712" s="69"/>
      <c r="G1712" s="37">
        <v>1222</v>
      </c>
      <c r="H1712" s="17">
        <v>91</v>
      </c>
      <c r="I1712" s="17">
        <v>65</v>
      </c>
      <c r="J1712" s="17">
        <v>121</v>
      </c>
      <c r="K1712" s="17">
        <v>823</v>
      </c>
      <c r="L1712" s="55">
        <v>122</v>
      </c>
    </row>
    <row r="1713" spans="4:12" x14ac:dyDescent="0.2">
      <c r="D1713" s="57"/>
      <c r="E1713" s="54"/>
      <c r="F1713" s="71"/>
      <c r="G1713" s="9">
        <v>100</v>
      </c>
      <c r="H1713" s="2">
        <v>7.4468085106380002</v>
      </c>
      <c r="I1713" s="2">
        <v>5.3191489361700004</v>
      </c>
      <c r="J1713" s="2">
        <v>9.9018003273319994</v>
      </c>
      <c r="K1713" s="2">
        <v>67.348608837971</v>
      </c>
      <c r="L1713" s="13">
        <v>9.9836333878890002</v>
      </c>
    </row>
    <row r="1714" spans="4:12" x14ac:dyDescent="0.2">
      <c r="D1714" s="174" t="s">
        <v>36</v>
      </c>
      <c r="E1714" s="20" t="s">
        <v>76</v>
      </c>
      <c r="F1714" s="22"/>
      <c r="G1714" s="21">
        <v>629</v>
      </c>
      <c r="H1714" s="25">
        <v>60</v>
      </c>
      <c r="I1714" s="3">
        <v>30</v>
      </c>
      <c r="J1714" s="3">
        <v>67</v>
      </c>
      <c r="K1714" s="3">
        <v>408</v>
      </c>
      <c r="L1714" s="26">
        <v>64</v>
      </c>
    </row>
    <row r="1715" spans="4:12" x14ac:dyDescent="0.2">
      <c r="D1715" s="175"/>
      <c r="E1715" s="11"/>
      <c r="F1715" s="10"/>
      <c r="G1715" s="9">
        <v>100</v>
      </c>
      <c r="H1715" s="16">
        <v>9.5389507154210005</v>
      </c>
      <c r="I1715" s="2">
        <v>4.7694753577110003</v>
      </c>
      <c r="J1715" s="2">
        <v>10.651828298887001</v>
      </c>
      <c r="K1715" s="2">
        <v>64.864864864864998</v>
      </c>
      <c r="L1715" s="13">
        <v>10.174880763116001</v>
      </c>
    </row>
    <row r="1716" spans="4:12" x14ac:dyDescent="0.2">
      <c r="D1716" s="175"/>
      <c r="E1716" s="4" t="s">
        <v>39</v>
      </c>
      <c r="F1716" s="6"/>
      <c r="G1716" s="5">
        <v>37</v>
      </c>
      <c r="H1716" s="7">
        <v>2</v>
      </c>
      <c r="I1716" s="1">
        <v>0</v>
      </c>
      <c r="J1716" s="1">
        <v>11</v>
      </c>
      <c r="K1716" s="1">
        <v>22</v>
      </c>
      <c r="L1716" s="8">
        <v>2</v>
      </c>
    </row>
    <row r="1717" spans="4:12" x14ac:dyDescent="0.2">
      <c r="D1717" s="175"/>
      <c r="E1717" s="11"/>
      <c r="F1717" s="10"/>
      <c r="G1717" s="9">
        <v>100</v>
      </c>
      <c r="H1717" s="16">
        <v>5.4054054054050003</v>
      </c>
      <c r="I1717" s="79">
        <v>0</v>
      </c>
      <c r="J1717" s="35">
        <v>29.72972972973</v>
      </c>
      <c r="K1717" s="27">
        <v>59.459459459458998</v>
      </c>
      <c r="L1717" s="13">
        <v>5.4054054054050003</v>
      </c>
    </row>
    <row r="1718" spans="4:12" x14ac:dyDescent="0.2">
      <c r="D1718" s="175"/>
      <c r="E1718" s="4" t="s">
        <v>40</v>
      </c>
      <c r="F1718" s="6"/>
      <c r="G1718" s="5">
        <v>73</v>
      </c>
      <c r="H1718" s="7">
        <v>12</v>
      </c>
      <c r="I1718" s="1">
        <v>3</v>
      </c>
      <c r="J1718" s="1">
        <v>7</v>
      </c>
      <c r="K1718" s="1">
        <v>48</v>
      </c>
      <c r="L1718" s="8">
        <v>3</v>
      </c>
    </row>
    <row r="1719" spans="4:12" x14ac:dyDescent="0.2">
      <c r="D1719" s="175"/>
      <c r="E1719" s="11"/>
      <c r="F1719" s="10"/>
      <c r="G1719" s="9">
        <v>100</v>
      </c>
      <c r="H1719" s="64">
        <v>16.438356164384</v>
      </c>
      <c r="I1719" s="2">
        <v>4.1095890410960001</v>
      </c>
      <c r="J1719" s="2">
        <v>9.5890410958899999</v>
      </c>
      <c r="K1719" s="2">
        <v>65.753424657533998</v>
      </c>
      <c r="L1719" s="93">
        <v>4.1095890410960001</v>
      </c>
    </row>
    <row r="1720" spans="4:12" x14ac:dyDescent="0.2">
      <c r="D1720" s="175"/>
      <c r="E1720" s="4" t="s">
        <v>41</v>
      </c>
      <c r="F1720" s="6"/>
      <c r="G1720" s="5">
        <v>108</v>
      </c>
      <c r="H1720" s="7">
        <v>14</v>
      </c>
      <c r="I1720" s="1">
        <v>7</v>
      </c>
      <c r="J1720" s="1">
        <v>11</v>
      </c>
      <c r="K1720" s="1">
        <v>73</v>
      </c>
      <c r="L1720" s="8">
        <v>3</v>
      </c>
    </row>
    <row r="1721" spans="4:12" x14ac:dyDescent="0.2">
      <c r="D1721" s="175"/>
      <c r="E1721" s="11"/>
      <c r="F1721" s="10"/>
      <c r="G1721" s="9">
        <v>100</v>
      </c>
      <c r="H1721" s="64">
        <v>12.962962962962999</v>
      </c>
      <c r="I1721" s="2">
        <v>6.4814814814809996</v>
      </c>
      <c r="J1721" s="2">
        <v>10.185185185185</v>
      </c>
      <c r="K1721" s="2">
        <v>67.592592592592993</v>
      </c>
      <c r="L1721" s="93">
        <v>2.7777777777780002</v>
      </c>
    </row>
    <row r="1722" spans="4:12" x14ac:dyDescent="0.2">
      <c r="D1722" s="175"/>
      <c r="E1722" s="4" t="s">
        <v>42</v>
      </c>
      <c r="F1722" s="6"/>
      <c r="G1722" s="5">
        <v>113</v>
      </c>
      <c r="H1722" s="7">
        <v>11</v>
      </c>
      <c r="I1722" s="1">
        <v>9</v>
      </c>
      <c r="J1722" s="1">
        <v>15</v>
      </c>
      <c r="K1722" s="1">
        <v>75</v>
      </c>
      <c r="L1722" s="8">
        <v>3</v>
      </c>
    </row>
    <row r="1723" spans="4:12" x14ac:dyDescent="0.2">
      <c r="D1723" s="175"/>
      <c r="E1723" s="11"/>
      <c r="F1723" s="10"/>
      <c r="G1723" s="9">
        <v>100</v>
      </c>
      <c r="H1723" s="16">
        <v>9.7345132743360008</v>
      </c>
      <c r="I1723" s="2">
        <v>7.964601769912</v>
      </c>
      <c r="J1723" s="2">
        <v>13.274336283186001</v>
      </c>
      <c r="K1723" s="2">
        <v>66.371681415929004</v>
      </c>
      <c r="L1723" s="93">
        <v>2.654867256637</v>
      </c>
    </row>
    <row r="1724" spans="4:12" x14ac:dyDescent="0.2">
      <c r="D1724" s="175"/>
      <c r="E1724" s="4" t="s">
        <v>43</v>
      </c>
      <c r="F1724" s="6"/>
      <c r="G1724" s="5">
        <v>101</v>
      </c>
      <c r="H1724" s="7">
        <v>8</v>
      </c>
      <c r="I1724" s="1">
        <v>4</v>
      </c>
      <c r="J1724" s="1">
        <v>9</v>
      </c>
      <c r="K1724" s="1">
        <v>71</v>
      </c>
      <c r="L1724" s="8">
        <v>9</v>
      </c>
    </row>
    <row r="1725" spans="4:12" x14ac:dyDescent="0.2">
      <c r="D1725" s="175"/>
      <c r="E1725" s="11"/>
      <c r="F1725" s="10"/>
      <c r="G1725" s="9">
        <v>100</v>
      </c>
      <c r="H1725" s="16">
        <v>7.9207920792079998</v>
      </c>
      <c r="I1725" s="2">
        <v>3.9603960396039999</v>
      </c>
      <c r="J1725" s="2">
        <v>8.9108910891090005</v>
      </c>
      <c r="K1725" s="2">
        <v>70.297029702969994</v>
      </c>
      <c r="L1725" s="13">
        <v>8.9108910891090005</v>
      </c>
    </row>
    <row r="1726" spans="4:12" x14ac:dyDescent="0.2">
      <c r="D1726" s="175"/>
      <c r="E1726" s="4" t="s">
        <v>44</v>
      </c>
      <c r="F1726" s="6"/>
      <c r="G1726" s="5">
        <v>114</v>
      </c>
      <c r="H1726" s="7">
        <v>6</v>
      </c>
      <c r="I1726" s="1">
        <v>5</v>
      </c>
      <c r="J1726" s="1">
        <v>10</v>
      </c>
      <c r="K1726" s="1">
        <v>71</v>
      </c>
      <c r="L1726" s="8">
        <v>22</v>
      </c>
    </row>
    <row r="1727" spans="4:12" x14ac:dyDescent="0.2">
      <c r="D1727" s="175"/>
      <c r="E1727" s="11"/>
      <c r="F1727" s="10"/>
      <c r="G1727" s="9">
        <v>100</v>
      </c>
      <c r="H1727" s="16">
        <v>5.2631578947369997</v>
      </c>
      <c r="I1727" s="2">
        <v>4.3859649122809996</v>
      </c>
      <c r="J1727" s="2">
        <v>8.7719298245609991</v>
      </c>
      <c r="K1727" s="27">
        <v>62.280701754386001</v>
      </c>
      <c r="L1727" s="89">
        <v>19.298245614035</v>
      </c>
    </row>
    <row r="1728" spans="4:12" x14ac:dyDescent="0.2">
      <c r="D1728" s="175"/>
      <c r="E1728" s="4" t="s">
        <v>45</v>
      </c>
      <c r="F1728" s="6"/>
      <c r="G1728" s="5">
        <v>83</v>
      </c>
      <c r="H1728" s="7">
        <v>7</v>
      </c>
      <c r="I1728" s="1">
        <v>2</v>
      </c>
      <c r="J1728" s="1">
        <v>4</v>
      </c>
      <c r="K1728" s="1">
        <v>48</v>
      </c>
      <c r="L1728" s="8">
        <v>22</v>
      </c>
    </row>
    <row r="1729" spans="4:12" x14ac:dyDescent="0.2">
      <c r="D1729" s="175"/>
      <c r="E1729" s="11"/>
      <c r="F1729" s="10"/>
      <c r="G1729" s="9">
        <v>100</v>
      </c>
      <c r="H1729" s="16">
        <v>8.4337349397590007</v>
      </c>
      <c r="I1729" s="2">
        <v>2.409638554217</v>
      </c>
      <c r="J1729" s="27">
        <v>4.819277108434</v>
      </c>
      <c r="K1729" s="27">
        <v>57.831325301204998</v>
      </c>
      <c r="L1729" s="104">
        <v>26.506024096386</v>
      </c>
    </row>
    <row r="1730" spans="4:12" x14ac:dyDescent="0.2">
      <c r="D1730" s="174" t="s">
        <v>37</v>
      </c>
      <c r="E1730" s="20" t="s">
        <v>77</v>
      </c>
      <c r="F1730" s="22"/>
      <c r="G1730" s="21">
        <v>593</v>
      </c>
      <c r="H1730" s="25">
        <v>31</v>
      </c>
      <c r="I1730" s="3">
        <v>35</v>
      </c>
      <c r="J1730" s="3">
        <v>54</v>
      </c>
      <c r="K1730" s="3">
        <v>415</v>
      </c>
      <c r="L1730" s="26">
        <v>58</v>
      </c>
    </row>
    <row r="1731" spans="4:12" x14ac:dyDescent="0.2">
      <c r="D1731" s="175"/>
      <c r="E1731" s="11"/>
      <c r="F1731" s="10"/>
      <c r="G1731" s="9">
        <v>100</v>
      </c>
      <c r="H1731" s="16">
        <v>5.2276559865090002</v>
      </c>
      <c r="I1731" s="2">
        <v>5.9021922428330003</v>
      </c>
      <c r="J1731" s="2">
        <v>9.1062394603710004</v>
      </c>
      <c r="K1731" s="2">
        <v>69.983136593591993</v>
      </c>
      <c r="L1731" s="13">
        <v>9.7807757166950005</v>
      </c>
    </row>
    <row r="1732" spans="4:12" x14ac:dyDescent="0.2">
      <c r="D1732" s="175"/>
      <c r="E1732" s="4" t="s">
        <v>39</v>
      </c>
      <c r="F1732" s="6"/>
      <c r="G1732" s="5">
        <v>27</v>
      </c>
      <c r="H1732" s="7">
        <v>1</v>
      </c>
      <c r="I1732" s="1">
        <v>0</v>
      </c>
      <c r="J1732" s="1">
        <v>1</v>
      </c>
      <c r="K1732" s="1">
        <v>24</v>
      </c>
      <c r="L1732" s="8">
        <v>1</v>
      </c>
    </row>
    <row r="1733" spans="4:12" x14ac:dyDescent="0.2">
      <c r="D1733" s="175"/>
      <c r="E1733" s="11"/>
      <c r="F1733" s="10"/>
      <c r="G1733" s="9">
        <v>100</v>
      </c>
      <c r="H1733" s="16">
        <v>3.7037037037039999</v>
      </c>
      <c r="I1733" s="79">
        <v>0</v>
      </c>
      <c r="J1733" s="27">
        <v>3.7037037037039999</v>
      </c>
      <c r="K1733" s="35">
        <v>88.888888888888999</v>
      </c>
      <c r="L1733" s="93">
        <v>3.7037037037039999</v>
      </c>
    </row>
    <row r="1734" spans="4:12" x14ac:dyDescent="0.2">
      <c r="D1734" s="175"/>
      <c r="E1734" s="4" t="s">
        <v>40</v>
      </c>
      <c r="F1734" s="6"/>
      <c r="G1734" s="5">
        <v>74</v>
      </c>
      <c r="H1734" s="7">
        <v>4</v>
      </c>
      <c r="I1734" s="1">
        <v>7</v>
      </c>
      <c r="J1734" s="1">
        <v>4</v>
      </c>
      <c r="K1734" s="1">
        <v>55</v>
      </c>
      <c r="L1734" s="8">
        <v>4</v>
      </c>
    </row>
    <row r="1735" spans="4:12" x14ac:dyDescent="0.2">
      <c r="D1735" s="175"/>
      <c r="E1735" s="11"/>
      <c r="F1735" s="10"/>
      <c r="G1735" s="9">
        <v>100</v>
      </c>
      <c r="H1735" s="16">
        <v>5.4054054054050003</v>
      </c>
      <c r="I1735" s="2">
        <v>9.4594594594589996</v>
      </c>
      <c r="J1735" s="2">
        <v>5.4054054054050003</v>
      </c>
      <c r="K1735" s="23">
        <v>74.324324324323996</v>
      </c>
      <c r="L1735" s="13">
        <v>5.4054054054050003</v>
      </c>
    </row>
    <row r="1736" spans="4:12" x14ac:dyDescent="0.2">
      <c r="D1736" s="175"/>
      <c r="E1736" s="4" t="s">
        <v>41</v>
      </c>
      <c r="F1736" s="6"/>
      <c r="G1736" s="5">
        <v>96</v>
      </c>
      <c r="H1736" s="7">
        <v>5</v>
      </c>
      <c r="I1736" s="1">
        <v>7</v>
      </c>
      <c r="J1736" s="1">
        <v>10</v>
      </c>
      <c r="K1736" s="1">
        <v>70</v>
      </c>
      <c r="L1736" s="8">
        <v>4</v>
      </c>
    </row>
    <row r="1737" spans="4:12" x14ac:dyDescent="0.2">
      <c r="D1737" s="175"/>
      <c r="E1737" s="11"/>
      <c r="F1737" s="10"/>
      <c r="G1737" s="9">
        <v>100</v>
      </c>
      <c r="H1737" s="16">
        <v>5.208333333333</v>
      </c>
      <c r="I1737" s="2">
        <v>7.291666666667</v>
      </c>
      <c r="J1737" s="2">
        <v>10.416666666667</v>
      </c>
      <c r="K1737" s="23">
        <v>72.916666666666998</v>
      </c>
      <c r="L1737" s="93">
        <v>4.166666666667</v>
      </c>
    </row>
    <row r="1738" spans="4:12" x14ac:dyDescent="0.2">
      <c r="D1738" s="175"/>
      <c r="E1738" s="4" t="s">
        <v>42</v>
      </c>
      <c r="F1738" s="6"/>
      <c r="G1738" s="5">
        <v>97</v>
      </c>
      <c r="H1738" s="7">
        <v>6</v>
      </c>
      <c r="I1738" s="1">
        <v>10</v>
      </c>
      <c r="J1738" s="1">
        <v>16</v>
      </c>
      <c r="K1738" s="1">
        <v>60</v>
      </c>
      <c r="L1738" s="8">
        <v>5</v>
      </c>
    </row>
    <row r="1739" spans="4:12" x14ac:dyDescent="0.2">
      <c r="D1739" s="175"/>
      <c r="E1739" s="11"/>
      <c r="F1739" s="10"/>
      <c r="G1739" s="9">
        <v>100</v>
      </c>
      <c r="H1739" s="16">
        <v>6.1855670103089997</v>
      </c>
      <c r="I1739" s="2">
        <v>10.309278350514999</v>
      </c>
      <c r="J1739" s="23">
        <v>16.494845360825</v>
      </c>
      <c r="K1739" s="27">
        <v>61.855670103092997</v>
      </c>
      <c r="L1739" s="13">
        <v>5.1546391752579996</v>
      </c>
    </row>
    <row r="1740" spans="4:12" x14ac:dyDescent="0.2">
      <c r="D1740" s="175"/>
      <c r="E1740" s="4" t="s">
        <v>43</v>
      </c>
      <c r="F1740" s="6"/>
      <c r="G1740" s="5">
        <v>103</v>
      </c>
      <c r="H1740" s="7">
        <v>9</v>
      </c>
      <c r="I1740" s="1">
        <v>5</v>
      </c>
      <c r="J1740" s="1">
        <v>6</v>
      </c>
      <c r="K1740" s="1">
        <v>73</v>
      </c>
      <c r="L1740" s="8">
        <v>10</v>
      </c>
    </row>
    <row r="1741" spans="4:12" x14ac:dyDescent="0.2">
      <c r="D1741" s="175"/>
      <c r="E1741" s="11"/>
      <c r="F1741" s="10"/>
      <c r="G1741" s="9">
        <v>100</v>
      </c>
      <c r="H1741" s="16">
        <v>8.7378640776700003</v>
      </c>
      <c r="I1741" s="2">
        <v>4.8543689320389998</v>
      </c>
      <c r="J1741" s="2">
        <v>5.8252427184469999</v>
      </c>
      <c r="K1741" s="2">
        <v>70.873786407767</v>
      </c>
      <c r="L1741" s="13">
        <v>9.7087378640779995</v>
      </c>
    </row>
    <row r="1742" spans="4:12" x14ac:dyDescent="0.2">
      <c r="D1742" s="175"/>
      <c r="E1742" s="4" t="s">
        <v>44</v>
      </c>
      <c r="F1742" s="6"/>
      <c r="G1742" s="5">
        <v>109</v>
      </c>
      <c r="H1742" s="7">
        <v>3</v>
      </c>
      <c r="I1742" s="1">
        <v>2</v>
      </c>
      <c r="J1742" s="1">
        <v>12</v>
      </c>
      <c r="K1742" s="1">
        <v>75</v>
      </c>
      <c r="L1742" s="8">
        <v>17</v>
      </c>
    </row>
    <row r="1743" spans="4:12" x14ac:dyDescent="0.2">
      <c r="D1743" s="175"/>
      <c r="E1743" s="11"/>
      <c r="F1743" s="10"/>
      <c r="G1743" s="9">
        <v>100</v>
      </c>
      <c r="H1743" s="16">
        <v>2.7522935779819999</v>
      </c>
      <c r="I1743" s="2">
        <v>1.834862385321</v>
      </c>
      <c r="J1743" s="2">
        <v>11.009174311927</v>
      </c>
      <c r="K1743" s="2">
        <v>68.807339449541004</v>
      </c>
      <c r="L1743" s="89">
        <v>15.596330275229001</v>
      </c>
    </row>
    <row r="1744" spans="4:12" x14ac:dyDescent="0.2">
      <c r="D1744" s="175"/>
      <c r="E1744" s="4" t="s">
        <v>45</v>
      </c>
      <c r="F1744" s="6"/>
      <c r="G1744" s="5">
        <v>87</v>
      </c>
      <c r="H1744" s="7">
        <v>3</v>
      </c>
      <c r="I1744" s="1">
        <v>4</v>
      </c>
      <c r="J1744" s="1">
        <v>5</v>
      </c>
      <c r="K1744" s="1">
        <v>58</v>
      </c>
      <c r="L1744" s="8">
        <v>17</v>
      </c>
    </row>
    <row r="1745" spans="2:12" x14ac:dyDescent="0.2">
      <c r="D1745" s="176"/>
      <c r="E1745" s="57"/>
      <c r="F1745" s="54"/>
      <c r="G1745" s="67">
        <v>100</v>
      </c>
      <c r="H1745" s="82">
        <v>3.4482758620689999</v>
      </c>
      <c r="I1745" s="48">
        <v>4.5977011494250002</v>
      </c>
      <c r="J1745" s="48">
        <v>5.7471264367819996</v>
      </c>
      <c r="K1745" s="48">
        <v>66.666666666666998</v>
      </c>
      <c r="L1745" s="113">
        <v>19.540229885056998</v>
      </c>
    </row>
    <row r="1747" spans="2:12" x14ac:dyDescent="0.2">
      <c r="B1747" s="43" t="str">
        <f xml:space="preserve"> HYPERLINK("#'目次'!B43", "[37]")</f>
        <v>[37]</v>
      </c>
      <c r="C1747" s="31" t="s">
        <v>136</v>
      </c>
    </row>
    <row r="1751" spans="2:12" ht="36" x14ac:dyDescent="0.2">
      <c r="D1751" s="177"/>
      <c r="E1751" s="178"/>
      <c r="F1751" s="178"/>
      <c r="G1751" s="40" t="s">
        <v>14</v>
      </c>
      <c r="H1751" s="42" t="s">
        <v>124</v>
      </c>
      <c r="I1751" s="15" t="s">
        <v>125</v>
      </c>
      <c r="J1751" s="15" t="s">
        <v>126</v>
      </c>
      <c r="K1751" s="15" t="s">
        <v>127</v>
      </c>
      <c r="L1751" s="44" t="s">
        <v>17</v>
      </c>
    </row>
    <row r="1752" spans="2:12" x14ac:dyDescent="0.2">
      <c r="D1752" s="179"/>
      <c r="E1752" s="180"/>
      <c r="F1752" s="180"/>
      <c r="G1752" s="39"/>
      <c r="H1752" s="41"/>
      <c r="I1752" s="14"/>
      <c r="J1752" s="14"/>
      <c r="K1752" s="14"/>
      <c r="L1752" s="38"/>
    </row>
    <row r="1753" spans="2:12" x14ac:dyDescent="0.2">
      <c r="D1753" s="70"/>
      <c r="E1753" s="72" t="s">
        <v>14</v>
      </c>
      <c r="F1753" s="69"/>
      <c r="G1753" s="37">
        <v>1222</v>
      </c>
      <c r="H1753" s="17">
        <v>145</v>
      </c>
      <c r="I1753" s="17">
        <v>600</v>
      </c>
      <c r="J1753" s="17">
        <v>245</v>
      </c>
      <c r="K1753" s="17">
        <v>212</v>
      </c>
      <c r="L1753" s="55">
        <v>20</v>
      </c>
    </row>
    <row r="1754" spans="2:12" x14ac:dyDescent="0.2">
      <c r="D1754" s="57"/>
      <c r="E1754" s="54"/>
      <c r="F1754" s="71"/>
      <c r="G1754" s="9">
        <v>100</v>
      </c>
      <c r="H1754" s="2">
        <v>11.865793780687</v>
      </c>
      <c r="I1754" s="2">
        <v>49.099836333878997</v>
      </c>
      <c r="J1754" s="2">
        <v>20.049099836334001</v>
      </c>
      <c r="K1754" s="2">
        <v>17.348608837971</v>
      </c>
      <c r="L1754" s="13">
        <v>1.636661211129</v>
      </c>
    </row>
    <row r="1755" spans="2:12" x14ac:dyDescent="0.2">
      <c r="D1755" s="174" t="s">
        <v>18</v>
      </c>
      <c r="E1755" s="20" t="s">
        <v>19</v>
      </c>
      <c r="F1755" s="22"/>
      <c r="G1755" s="21">
        <v>57</v>
      </c>
      <c r="H1755" s="25">
        <v>8</v>
      </c>
      <c r="I1755" s="3">
        <v>32</v>
      </c>
      <c r="J1755" s="3">
        <v>6</v>
      </c>
      <c r="K1755" s="3">
        <v>11</v>
      </c>
      <c r="L1755" s="26">
        <v>0</v>
      </c>
    </row>
    <row r="1756" spans="2:12" x14ac:dyDescent="0.2">
      <c r="D1756" s="175"/>
      <c r="E1756" s="11"/>
      <c r="F1756" s="10"/>
      <c r="G1756" s="9">
        <v>100</v>
      </c>
      <c r="H1756" s="16">
        <v>14.035087719298</v>
      </c>
      <c r="I1756" s="23">
        <v>56.140350877193001</v>
      </c>
      <c r="J1756" s="27">
        <v>10.526315789473999</v>
      </c>
      <c r="K1756" s="2">
        <v>19.298245614035</v>
      </c>
      <c r="L1756" s="36">
        <v>0</v>
      </c>
    </row>
    <row r="1757" spans="2:12" x14ac:dyDescent="0.2">
      <c r="D1757" s="175"/>
      <c r="E1757" s="4" t="s">
        <v>20</v>
      </c>
      <c r="F1757" s="6"/>
      <c r="G1757" s="5">
        <v>84</v>
      </c>
      <c r="H1757" s="7">
        <v>6</v>
      </c>
      <c r="I1757" s="1">
        <v>45</v>
      </c>
      <c r="J1757" s="1">
        <v>15</v>
      </c>
      <c r="K1757" s="1">
        <v>17</v>
      </c>
      <c r="L1757" s="8">
        <v>1</v>
      </c>
    </row>
    <row r="1758" spans="2:12" x14ac:dyDescent="0.2">
      <c r="D1758" s="175"/>
      <c r="E1758" s="11"/>
      <c r="F1758" s="10"/>
      <c r="G1758" s="9">
        <v>100</v>
      </c>
      <c r="H1758" s="16">
        <v>7.1428571428570002</v>
      </c>
      <c r="I1758" s="2">
        <v>53.571428571429003</v>
      </c>
      <c r="J1758" s="2">
        <v>17.857142857143</v>
      </c>
      <c r="K1758" s="2">
        <v>20.238095238094999</v>
      </c>
      <c r="L1758" s="13">
        <v>1.190476190476</v>
      </c>
    </row>
    <row r="1759" spans="2:12" x14ac:dyDescent="0.2">
      <c r="D1759" s="175"/>
      <c r="E1759" s="4" t="s">
        <v>21</v>
      </c>
      <c r="F1759" s="6"/>
      <c r="G1759" s="5">
        <v>487</v>
      </c>
      <c r="H1759" s="7">
        <v>65</v>
      </c>
      <c r="I1759" s="1">
        <v>233</v>
      </c>
      <c r="J1759" s="1">
        <v>98</v>
      </c>
      <c r="K1759" s="1">
        <v>83</v>
      </c>
      <c r="L1759" s="8">
        <v>8</v>
      </c>
    </row>
    <row r="1760" spans="2:12" x14ac:dyDescent="0.2">
      <c r="D1760" s="175"/>
      <c r="E1760" s="11"/>
      <c r="F1760" s="10"/>
      <c r="G1760" s="9">
        <v>100</v>
      </c>
      <c r="H1760" s="16">
        <v>13.347022587269</v>
      </c>
      <c r="I1760" s="2">
        <v>47.843942505133001</v>
      </c>
      <c r="J1760" s="2">
        <v>20.123203285420999</v>
      </c>
      <c r="K1760" s="2">
        <v>17.043121149897001</v>
      </c>
      <c r="L1760" s="13">
        <v>1.642710472279</v>
      </c>
    </row>
    <row r="1761" spans="4:12" x14ac:dyDescent="0.2">
      <c r="D1761" s="175"/>
      <c r="E1761" s="4" t="s">
        <v>22</v>
      </c>
      <c r="F1761" s="6"/>
      <c r="G1761" s="5">
        <v>35</v>
      </c>
      <c r="H1761" s="7">
        <v>3</v>
      </c>
      <c r="I1761" s="1">
        <v>16</v>
      </c>
      <c r="J1761" s="1">
        <v>5</v>
      </c>
      <c r="K1761" s="1">
        <v>11</v>
      </c>
      <c r="L1761" s="8">
        <v>0</v>
      </c>
    </row>
    <row r="1762" spans="4:12" x14ac:dyDescent="0.2">
      <c r="D1762" s="175"/>
      <c r="E1762" s="11"/>
      <c r="F1762" s="10"/>
      <c r="G1762" s="9">
        <v>100</v>
      </c>
      <c r="H1762" s="16">
        <v>8.5714285714289993</v>
      </c>
      <c r="I1762" s="2">
        <v>45.714285714286</v>
      </c>
      <c r="J1762" s="27">
        <v>14.285714285714</v>
      </c>
      <c r="K1762" s="35">
        <v>31.428571428571001</v>
      </c>
      <c r="L1762" s="36">
        <v>0</v>
      </c>
    </row>
    <row r="1763" spans="4:12" x14ac:dyDescent="0.2">
      <c r="D1763" s="175"/>
      <c r="E1763" s="4" t="s">
        <v>23</v>
      </c>
      <c r="F1763" s="6"/>
      <c r="G1763" s="5">
        <v>143</v>
      </c>
      <c r="H1763" s="7">
        <v>11</v>
      </c>
      <c r="I1763" s="1">
        <v>68</v>
      </c>
      <c r="J1763" s="1">
        <v>30</v>
      </c>
      <c r="K1763" s="1">
        <v>29</v>
      </c>
      <c r="L1763" s="8">
        <v>5</v>
      </c>
    </row>
    <row r="1764" spans="4:12" x14ac:dyDescent="0.2">
      <c r="D1764" s="175"/>
      <c r="E1764" s="11"/>
      <c r="F1764" s="10"/>
      <c r="G1764" s="9">
        <v>100</v>
      </c>
      <c r="H1764" s="16">
        <v>7.6923076923079998</v>
      </c>
      <c r="I1764" s="2">
        <v>47.552447552448001</v>
      </c>
      <c r="J1764" s="2">
        <v>20.979020979021001</v>
      </c>
      <c r="K1764" s="2">
        <v>20.279720279719999</v>
      </c>
      <c r="L1764" s="13">
        <v>3.4965034965030002</v>
      </c>
    </row>
    <row r="1765" spans="4:12" x14ac:dyDescent="0.2">
      <c r="D1765" s="175"/>
      <c r="E1765" s="4" t="s">
        <v>24</v>
      </c>
      <c r="F1765" s="6"/>
      <c r="G1765" s="5">
        <v>187</v>
      </c>
      <c r="H1765" s="7">
        <v>26</v>
      </c>
      <c r="I1765" s="1">
        <v>95</v>
      </c>
      <c r="J1765" s="1">
        <v>34</v>
      </c>
      <c r="K1765" s="1">
        <v>30</v>
      </c>
      <c r="L1765" s="8">
        <v>2</v>
      </c>
    </row>
    <row r="1766" spans="4:12" x14ac:dyDescent="0.2">
      <c r="D1766" s="175"/>
      <c r="E1766" s="11"/>
      <c r="F1766" s="10"/>
      <c r="G1766" s="9">
        <v>100</v>
      </c>
      <c r="H1766" s="16">
        <v>13.903743315508001</v>
      </c>
      <c r="I1766" s="2">
        <v>50.802139037433001</v>
      </c>
      <c r="J1766" s="2">
        <v>18.181818181817999</v>
      </c>
      <c r="K1766" s="2">
        <v>16.042780748662999</v>
      </c>
      <c r="L1766" s="13">
        <v>1.069518716578</v>
      </c>
    </row>
    <row r="1767" spans="4:12" x14ac:dyDescent="0.2">
      <c r="D1767" s="175"/>
      <c r="E1767" s="4" t="s">
        <v>25</v>
      </c>
      <c r="F1767" s="6"/>
      <c r="G1767" s="5">
        <v>71</v>
      </c>
      <c r="H1767" s="7">
        <v>8</v>
      </c>
      <c r="I1767" s="1">
        <v>34</v>
      </c>
      <c r="J1767" s="1">
        <v>20</v>
      </c>
      <c r="K1767" s="1">
        <v>7</v>
      </c>
      <c r="L1767" s="8">
        <v>2</v>
      </c>
    </row>
    <row r="1768" spans="4:12" x14ac:dyDescent="0.2">
      <c r="D1768" s="175"/>
      <c r="E1768" s="11"/>
      <c r="F1768" s="10"/>
      <c r="G1768" s="9">
        <v>100</v>
      </c>
      <c r="H1768" s="16">
        <v>11.267605633803001</v>
      </c>
      <c r="I1768" s="2">
        <v>47.887323943661997</v>
      </c>
      <c r="J1768" s="23">
        <v>28.169014084507001</v>
      </c>
      <c r="K1768" s="27">
        <v>9.8591549295770005</v>
      </c>
      <c r="L1768" s="13">
        <v>2.8169014084509998</v>
      </c>
    </row>
    <row r="1769" spans="4:12" x14ac:dyDescent="0.2">
      <c r="D1769" s="175"/>
      <c r="E1769" s="4" t="s">
        <v>26</v>
      </c>
      <c r="F1769" s="6"/>
      <c r="G1769" s="5">
        <v>30</v>
      </c>
      <c r="H1769" s="7">
        <v>5</v>
      </c>
      <c r="I1769" s="1">
        <v>11</v>
      </c>
      <c r="J1769" s="1">
        <v>11</v>
      </c>
      <c r="K1769" s="1">
        <v>3</v>
      </c>
      <c r="L1769" s="8">
        <v>0</v>
      </c>
    </row>
    <row r="1770" spans="4:12" x14ac:dyDescent="0.2">
      <c r="D1770" s="175"/>
      <c r="E1770" s="11"/>
      <c r="F1770" s="10"/>
      <c r="G1770" s="9">
        <v>100</v>
      </c>
      <c r="H1770" s="16">
        <v>16.666666666666998</v>
      </c>
      <c r="I1770" s="46">
        <v>36.666666666666998</v>
      </c>
      <c r="J1770" s="35">
        <v>36.666666666666998</v>
      </c>
      <c r="K1770" s="27">
        <v>10</v>
      </c>
      <c r="L1770" s="36">
        <v>0</v>
      </c>
    </row>
    <row r="1771" spans="4:12" x14ac:dyDescent="0.2">
      <c r="D1771" s="175"/>
      <c r="E1771" s="4" t="s">
        <v>27</v>
      </c>
      <c r="F1771" s="6"/>
      <c r="G1771" s="5">
        <v>70</v>
      </c>
      <c r="H1771" s="7">
        <v>8</v>
      </c>
      <c r="I1771" s="1">
        <v>37</v>
      </c>
      <c r="J1771" s="1">
        <v>12</v>
      </c>
      <c r="K1771" s="1">
        <v>12</v>
      </c>
      <c r="L1771" s="8">
        <v>1</v>
      </c>
    </row>
    <row r="1772" spans="4:12" x14ac:dyDescent="0.2">
      <c r="D1772" s="175"/>
      <c r="E1772" s="11"/>
      <c r="F1772" s="10"/>
      <c r="G1772" s="9">
        <v>100</v>
      </c>
      <c r="H1772" s="16">
        <v>11.428571428571001</v>
      </c>
      <c r="I1772" s="2">
        <v>52.857142857143003</v>
      </c>
      <c r="J1772" s="2">
        <v>17.142857142857</v>
      </c>
      <c r="K1772" s="2">
        <v>17.142857142857</v>
      </c>
      <c r="L1772" s="13">
        <v>1.4285714285710001</v>
      </c>
    </row>
    <row r="1773" spans="4:12" x14ac:dyDescent="0.2">
      <c r="D1773" s="175"/>
      <c r="E1773" s="4" t="s">
        <v>28</v>
      </c>
      <c r="F1773" s="6"/>
      <c r="G1773" s="5">
        <v>51</v>
      </c>
      <c r="H1773" s="7">
        <v>5</v>
      </c>
      <c r="I1773" s="1">
        <v>25</v>
      </c>
      <c r="J1773" s="1">
        <v>13</v>
      </c>
      <c r="K1773" s="1">
        <v>8</v>
      </c>
      <c r="L1773" s="8">
        <v>0</v>
      </c>
    </row>
    <row r="1774" spans="4:12" x14ac:dyDescent="0.2">
      <c r="D1774" s="175"/>
      <c r="E1774" s="11"/>
      <c r="F1774" s="10"/>
      <c r="G1774" s="9">
        <v>100</v>
      </c>
      <c r="H1774" s="16">
        <v>9.8039215686270005</v>
      </c>
      <c r="I1774" s="2">
        <v>49.019607843137003</v>
      </c>
      <c r="J1774" s="23">
        <v>25.490196078431001</v>
      </c>
      <c r="K1774" s="2">
        <v>15.686274509804001</v>
      </c>
      <c r="L1774" s="36">
        <v>0</v>
      </c>
    </row>
    <row r="1775" spans="4:12" x14ac:dyDescent="0.2">
      <c r="D1775" s="175"/>
      <c r="E1775" s="4" t="s">
        <v>29</v>
      </c>
      <c r="F1775" s="6"/>
      <c r="G1775" s="5">
        <v>7</v>
      </c>
      <c r="H1775" s="7">
        <v>0</v>
      </c>
      <c r="I1775" s="1">
        <v>4</v>
      </c>
      <c r="J1775" s="1">
        <v>1</v>
      </c>
      <c r="K1775" s="1">
        <v>1</v>
      </c>
      <c r="L1775" s="8">
        <v>1</v>
      </c>
    </row>
    <row r="1776" spans="4:12" x14ac:dyDescent="0.2">
      <c r="D1776" s="175"/>
      <c r="E1776" s="11"/>
      <c r="F1776" s="10"/>
      <c r="G1776" s="9">
        <v>100</v>
      </c>
      <c r="H1776" s="116">
        <v>0</v>
      </c>
      <c r="I1776" s="23">
        <v>57.142857142856997</v>
      </c>
      <c r="J1776" s="27">
        <v>14.285714285714</v>
      </c>
      <c r="K1776" s="2">
        <v>14.285714285714</v>
      </c>
      <c r="L1776" s="104">
        <v>14.285714285714</v>
      </c>
    </row>
    <row r="1777" spans="4:12" x14ac:dyDescent="0.2">
      <c r="D1777" s="174" t="s">
        <v>30</v>
      </c>
      <c r="E1777" s="20" t="s">
        <v>31</v>
      </c>
      <c r="F1777" s="22"/>
      <c r="G1777" s="21">
        <v>393</v>
      </c>
      <c r="H1777" s="25">
        <v>51</v>
      </c>
      <c r="I1777" s="3">
        <v>192</v>
      </c>
      <c r="J1777" s="3">
        <v>77</v>
      </c>
      <c r="K1777" s="3">
        <v>67</v>
      </c>
      <c r="L1777" s="26">
        <v>6</v>
      </c>
    </row>
    <row r="1778" spans="4:12" x14ac:dyDescent="0.2">
      <c r="D1778" s="175"/>
      <c r="E1778" s="11"/>
      <c r="F1778" s="10"/>
      <c r="G1778" s="9">
        <v>100</v>
      </c>
      <c r="H1778" s="16">
        <v>12.977099236640999</v>
      </c>
      <c r="I1778" s="2">
        <v>48.854961832061001</v>
      </c>
      <c r="J1778" s="2">
        <v>19.592875318066</v>
      </c>
      <c r="K1778" s="2">
        <v>17.048346055980002</v>
      </c>
      <c r="L1778" s="13">
        <v>1.526717557252</v>
      </c>
    </row>
    <row r="1779" spans="4:12" x14ac:dyDescent="0.2">
      <c r="D1779" s="175"/>
      <c r="E1779" s="4" t="s">
        <v>32</v>
      </c>
      <c r="F1779" s="6"/>
      <c r="G1779" s="5">
        <v>352</v>
      </c>
      <c r="H1779" s="7">
        <v>39</v>
      </c>
      <c r="I1779" s="1">
        <v>178</v>
      </c>
      <c r="J1779" s="1">
        <v>68</v>
      </c>
      <c r="K1779" s="1">
        <v>63</v>
      </c>
      <c r="L1779" s="8">
        <v>4</v>
      </c>
    </row>
    <row r="1780" spans="4:12" x14ac:dyDescent="0.2">
      <c r="D1780" s="175"/>
      <c r="E1780" s="11"/>
      <c r="F1780" s="10"/>
      <c r="G1780" s="9">
        <v>100</v>
      </c>
      <c r="H1780" s="16">
        <v>11.079545454545</v>
      </c>
      <c r="I1780" s="2">
        <v>50.568181818181998</v>
      </c>
      <c r="J1780" s="2">
        <v>19.318181818182001</v>
      </c>
      <c r="K1780" s="2">
        <v>17.897727272727</v>
      </c>
      <c r="L1780" s="13">
        <v>1.136363636364</v>
      </c>
    </row>
    <row r="1781" spans="4:12" x14ac:dyDescent="0.2">
      <c r="D1781" s="175"/>
      <c r="E1781" s="4" t="s">
        <v>33</v>
      </c>
      <c r="F1781" s="6"/>
      <c r="G1781" s="5">
        <v>388</v>
      </c>
      <c r="H1781" s="7">
        <v>48</v>
      </c>
      <c r="I1781" s="1">
        <v>184</v>
      </c>
      <c r="J1781" s="1">
        <v>81</v>
      </c>
      <c r="K1781" s="1">
        <v>65</v>
      </c>
      <c r="L1781" s="8">
        <v>10</v>
      </c>
    </row>
    <row r="1782" spans="4:12" x14ac:dyDescent="0.2">
      <c r="D1782" s="175"/>
      <c r="E1782" s="11"/>
      <c r="F1782" s="10"/>
      <c r="G1782" s="9">
        <v>100</v>
      </c>
      <c r="H1782" s="16">
        <v>12.371134020618999</v>
      </c>
      <c r="I1782" s="2">
        <v>47.422680412371001</v>
      </c>
      <c r="J1782" s="2">
        <v>20.876288659794</v>
      </c>
      <c r="K1782" s="2">
        <v>16.752577319587999</v>
      </c>
      <c r="L1782" s="13">
        <v>2.5773195876289998</v>
      </c>
    </row>
    <row r="1783" spans="4:12" x14ac:dyDescent="0.2">
      <c r="D1783" s="175"/>
      <c r="E1783" s="4" t="s">
        <v>34</v>
      </c>
      <c r="F1783" s="6"/>
      <c r="G1783" s="5">
        <v>89</v>
      </c>
      <c r="H1783" s="7">
        <v>7</v>
      </c>
      <c r="I1783" s="1">
        <v>46</v>
      </c>
      <c r="J1783" s="1">
        <v>19</v>
      </c>
      <c r="K1783" s="1">
        <v>17</v>
      </c>
      <c r="L1783" s="8">
        <v>0</v>
      </c>
    </row>
    <row r="1784" spans="4:12" x14ac:dyDescent="0.2">
      <c r="D1784" s="175"/>
      <c r="E1784" s="11"/>
      <c r="F1784" s="10"/>
      <c r="G1784" s="9">
        <v>100</v>
      </c>
      <c r="H1784" s="16">
        <v>7.8651685393259996</v>
      </c>
      <c r="I1784" s="2">
        <v>51.685393258426998</v>
      </c>
      <c r="J1784" s="2">
        <v>21.348314606742001</v>
      </c>
      <c r="K1784" s="2">
        <v>19.101123595505999</v>
      </c>
      <c r="L1784" s="36">
        <v>0</v>
      </c>
    </row>
    <row r="1785" spans="4:12" x14ac:dyDescent="0.2">
      <c r="D1785" s="174" t="s">
        <v>35</v>
      </c>
      <c r="E1785" s="20" t="s">
        <v>36</v>
      </c>
      <c r="F1785" s="22"/>
      <c r="G1785" s="21">
        <v>629</v>
      </c>
      <c r="H1785" s="25">
        <v>70</v>
      </c>
      <c r="I1785" s="3">
        <v>314</v>
      </c>
      <c r="J1785" s="3">
        <v>142</v>
      </c>
      <c r="K1785" s="3">
        <v>94</v>
      </c>
      <c r="L1785" s="26">
        <v>9</v>
      </c>
    </row>
    <row r="1786" spans="4:12" x14ac:dyDescent="0.2">
      <c r="D1786" s="175"/>
      <c r="E1786" s="11"/>
      <c r="F1786" s="10"/>
      <c r="G1786" s="9">
        <v>100</v>
      </c>
      <c r="H1786" s="16">
        <v>11.128775834658001</v>
      </c>
      <c r="I1786" s="2">
        <v>49.920508744038003</v>
      </c>
      <c r="J1786" s="2">
        <v>22.575516693164001</v>
      </c>
      <c r="K1786" s="2">
        <v>14.944356120827001</v>
      </c>
      <c r="L1786" s="13">
        <v>1.4308426073130001</v>
      </c>
    </row>
    <row r="1787" spans="4:12" x14ac:dyDescent="0.2">
      <c r="D1787" s="175"/>
      <c r="E1787" s="4" t="s">
        <v>37</v>
      </c>
      <c r="F1787" s="6"/>
      <c r="G1787" s="5">
        <v>593</v>
      </c>
      <c r="H1787" s="7">
        <v>75</v>
      </c>
      <c r="I1787" s="1">
        <v>286</v>
      </c>
      <c r="J1787" s="1">
        <v>103</v>
      </c>
      <c r="K1787" s="1">
        <v>118</v>
      </c>
      <c r="L1787" s="8">
        <v>11</v>
      </c>
    </row>
    <row r="1788" spans="4:12" x14ac:dyDescent="0.2">
      <c r="D1788" s="175"/>
      <c r="E1788" s="11"/>
      <c r="F1788" s="10"/>
      <c r="G1788" s="9">
        <v>100</v>
      </c>
      <c r="H1788" s="16">
        <v>12.647554806071</v>
      </c>
      <c r="I1788" s="2">
        <v>48.22934232715</v>
      </c>
      <c r="J1788" s="2">
        <v>17.369308600337</v>
      </c>
      <c r="K1788" s="2">
        <v>19.898819561551001</v>
      </c>
      <c r="L1788" s="13">
        <v>1.85497470489</v>
      </c>
    </row>
    <row r="1789" spans="4:12" x14ac:dyDescent="0.2">
      <c r="D1789" s="174" t="s">
        <v>38</v>
      </c>
      <c r="E1789" s="20" t="s">
        <v>39</v>
      </c>
      <c r="F1789" s="22"/>
      <c r="G1789" s="21">
        <v>64</v>
      </c>
      <c r="H1789" s="25">
        <v>9</v>
      </c>
      <c r="I1789" s="3">
        <v>24</v>
      </c>
      <c r="J1789" s="3">
        <v>16</v>
      </c>
      <c r="K1789" s="3">
        <v>15</v>
      </c>
      <c r="L1789" s="26">
        <v>0</v>
      </c>
    </row>
    <row r="1790" spans="4:12" x14ac:dyDescent="0.2">
      <c r="D1790" s="175"/>
      <c r="E1790" s="11"/>
      <c r="F1790" s="10"/>
      <c r="G1790" s="9">
        <v>100</v>
      </c>
      <c r="H1790" s="16">
        <v>14.0625</v>
      </c>
      <c r="I1790" s="46">
        <v>37.5</v>
      </c>
      <c r="J1790" s="2">
        <v>25</v>
      </c>
      <c r="K1790" s="23">
        <v>23.4375</v>
      </c>
      <c r="L1790" s="36">
        <v>0</v>
      </c>
    </row>
    <row r="1791" spans="4:12" x14ac:dyDescent="0.2">
      <c r="D1791" s="175"/>
      <c r="E1791" s="4" t="s">
        <v>40</v>
      </c>
      <c r="F1791" s="6"/>
      <c r="G1791" s="5">
        <v>147</v>
      </c>
      <c r="H1791" s="7">
        <v>19</v>
      </c>
      <c r="I1791" s="1">
        <v>76</v>
      </c>
      <c r="J1791" s="1">
        <v>29</v>
      </c>
      <c r="K1791" s="1">
        <v>21</v>
      </c>
      <c r="L1791" s="8">
        <v>2</v>
      </c>
    </row>
    <row r="1792" spans="4:12" x14ac:dyDescent="0.2">
      <c r="D1792" s="175"/>
      <c r="E1792" s="11"/>
      <c r="F1792" s="10"/>
      <c r="G1792" s="9">
        <v>100</v>
      </c>
      <c r="H1792" s="16">
        <v>12.925170068027001</v>
      </c>
      <c r="I1792" s="2">
        <v>51.700680272108997</v>
      </c>
      <c r="J1792" s="2">
        <v>19.727891156462999</v>
      </c>
      <c r="K1792" s="2">
        <v>14.285714285714</v>
      </c>
      <c r="L1792" s="13">
        <v>1.360544217687</v>
      </c>
    </row>
    <row r="1793" spans="2:12" x14ac:dyDescent="0.2">
      <c r="D1793" s="175"/>
      <c r="E1793" s="4" t="s">
        <v>41</v>
      </c>
      <c r="F1793" s="6"/>
      <c r="G1793" s="5">
        <v>204</v>
      </c>
      <c r="H1793" s="7">
        <v>34</v>
      </c>
      <c r="I1793" s="1">
        <v>108</v>
      </c>
      <c r="J1793" s="1">
        <v>39</v>
      </c>
      <c r="K1793" s="1">
        <v>21</v>
      </c>
      <c r="L1793" s="8">
        <v>2</v>
      </c>
    </row>
    <row r="1794" spans="2:12" x14ac:dyDescent="0.2">
      <c r="D1794" s="175"/>
      <c r="E1794" s="11"/>
      <c r="F1794" s="10"/>
      <c r="G1794" s="9">
        <v>100</v>
      </c>
      <c r="H1794" s="16">
        <v>16.666666666666998</v>
      </c>
      <c r="I1794" s="2">
        <v>52.941176470587997</v>
      </c>
      <c r="J1794" s="2">
        <v>19.117647058824002</v>
      </c>
      <c r="K1794" s="27">
        <v>10.294117647059</v>
      </c>
      <c r="L1794" s="13">
        <v>0.98039215686299996</v>
      </c>
    </row>
    <row r="1795" spans="2:12" x14ac:dyDescent="0.2">
      <c r="D1795" s="175"/>
      <c r="E1795" s="4" t="s">
        <v>42</v>
      </c>
      <c r="F1795" s="6"/>
      <c r="G1795" s="5">
        <v>210</v>
      </c>
      <c r="H1795" s="7">
        <v>35</v>
      </c>
      <c r="I1795" s="1">
        <v>117</v>
      </c>
      <c r="J1795" s="1">
        <v>40</v>
      </c>
      <c r="K1795" s="1">
        <v>16</v>
      </c>
      <c r="L1795" s="8">
        <v>2</v>
      </c>
    </row>
    <row r="1796" spans="2:12" x14ac:dyDescent="0.2">
      <c r="D1796" s="175"/>
      <c r="E1796" s="11"/>
      <c r="F1796" s="10"/>
      <c r="G1796" s="9">
        <v>100</v>
      </c>
      <c r="H1796" s="16">
        <v>16.666666666666998</v>
      </c>
      <c r="I1796" s="23">
        <v>55.714285714286</v>
      </c>
      <c r="J1796" s="2">
        <v>19.047619047619001</v>
      </c>
      <c r="K1796" s="27">
        <v>7.6190476190479997</v>
      </c>
      <c r="L1796" s="13">
        <v>0.95238095238099996</v>
      </c>
    </row>
    <row r="1797" spans="2:12" x14ac:dyDescent="0.2">
      <c r="D1797" s="175"/>
      <c r="E1797" s="4" t="s">
        <v>43</v>
      </c>
      <c r="F1797" s="6"/>
      <c r="G1797" s="5">
        <v>204</v>
      </c>
      <c r="H1797" s="7">
        <v>27</v>
      </c>
      <c r="I1797" s="1">
        <v>113</v>
      </c>
      <c r="J1797" s="1">
        <v>35</v>
      </c>
      <c r="K1797" s="1">
        <v>27</v>
      </c>
      <c r="L1797" s="8">
        <v>2</v>
      </c>
    </row>
    <row r="1798" spans="2:12" x14ac:dyDescent="0.2">
      <c r="D1798" s="175"/>
      <c r="E1798" s="11"/>
      <c r="F1798" s="10"/>
      <c r="G1798" s="9">
        <v>100</v>
      </c>
      <c r="H1798" s="16">
        <v>13.235294117646999</v>
      </c>
      <c r="I1798" s="23">
        <v>55.392156862744997</v>
      </c>
      <c r="J1798" s="2">
        <v>17.156862745098</v>
      </c>
      <c r="K1798" s="2">
        <v>13.235294117646999</v>
      </c>
      <c r="L1798" s="13">
        <v>0.98039215686299996</v>
      </c>
    </row>
    <row r="1799" spans="2:12" x14ac:dyDescent="0.2">
      <c r="D1799" s="175"/>
      <c r="E1799" s="4" t="s">
        <v>44</v>
      </c>
      <c r="F1799" s="6"/>
      <c r="G1799" s="5">
        <v>223</v>
      </c>
      <c r="H1799" s="7">
        <v>10</v>
      </c>
      <c r="I1799" s="1">
        <v>105</v>
      </c>
      <c r="J1799" s="1">
        <v>54</v>
      </c>
      <c r="K1799" s="1">
        <v>46</v>
      </c>
      <c r="L1799" s="8">
        <v>8</v>
      </c>
    </row>
    <row r="1800" spans="2:12" x14ac:dyDescent="0.2">
      <c r="D1800" s="175"/>
      <c r="E1800" s="11"/>
      <c r="F1800" s="10"/>
      <c r="G1800" s="9">
        <v>100</v>
      </c>
      <c r="H1800" s="73">
        <v>4.4843049327350002</v>
      </c>
      <c r="I1800" s="2">
        <v>47.085201793722</v>
      </c>
      <c r="J1800" s="2">
        <v>24.215246636770999</v>
      </c>
      <c r="K1800" s="2">
        <v>20.627802690583</v>
      </c>
      <c r="L1800" s="13">
        <v>3.5874439461879999</v>
      </c>
    </row>
    <row r="1801" spans="2:12" x14ac:dyDescent="0.2">
      <c r="D1801" s="175"/>
      <c r="E1801" s="4" t="s">
        <v>45</v>
      </c>
      <c r="F1801" s="6"/>
      <c r="G1801" s="5">
        <v>170</v>
      </c>
      <c r="H1801" s="7">
        <v>11</v>
      </c>
      <c r="I1801" s="1">
        <v>57</v>
      </c>
      <c r="J1801" s="1">
        <v>32</v>
      </c>
      <c r="K1801" s="1">
        <v>66</v>
      </c>
      <c r="L1801" s="8">
        <v>4</v>
      </c>
    </row>
    <row r="1802" spans="2:12" x14ac:dyDescent="0.2">
      <c r="D1802" s="176"/>
      <c r="E1802" s="57"/>
      <c r="F1802" s="54"/>
      <c r="G1802" s="67">
        <v>100</v>
      </c>
      <c r="H1802" s="127">
        <v>6.4705882352939996</v>
      </c>
      <c r="I1802" s="91">
        <v>33.529411764705998</v>
      </c>
      <c r="J1802" s="48">
        <v>18.823529411765001</v>
      </c>
      <c r="K1802" s="108">
        <v>38.823529411765001</v>
      </c>
      <c r="L1802" s="84">
        <v>2.352941176471</v>
      </c>
    </row>
    <row r="1804" spans="2:12" x14ac:dyDescent="0.2">
      <c r="B1804" s="43" t="str">
        <f xml:space="preserve"> HYPERLINK("#'目次'!B44", "[38]")</f>
        <v>[38]</v>
      </c>
      <c r="C1804" s="31" t="s">
        <v>136</v>
      </c>
    </row>
    <row r="1808" spans="2:12" ht="36" x14ac:dyDescent="0.2">
      <c r="D1808" s="177"/>
      <c r="E1808" s="178"/>
      <c r="F1808" s="178"/>
      <c r="G1808" s="40" t="s">
        <v>14</v>
      </c>
      <c r="H1808" s="42" t="s">
        <v>124</v>
      </c>
      <c r="I1808" s="15" t="s">
        <v>125</v>
      </c>
      <c r="J1808" s="15" t="s">
        <v>126</v>
      </c>
      <c r="K1808" s="15" t="s">
        <v>127</v>
      </c>
      <c r="L1808" s="44" t="s">
        <v>17</v>
      </c>
    </row>
    <row r="1809" spans="4:12" x14ac:dyDescent="0.2">
      <c r="D1809" s="179"/>
      <c r="E1809" s="180"/>
      <c r="F1809" s="180"/>
      <c r="G1809" s="39"/>
      <c r="H1809" s="41"/>
      <c r="I1809" s="14"/>
      <c r="J1809" s="14"/>
      <c r="K1809" s="14"/>
      <c r="L1809" s="38"/>
    </row>
    <row r="1810" spans="4:12" x14ac:dyDescent="0.2">
      <c r="D1810" s="70"/>
      <c r="E1810" s="72" t="s">
        <v>14</v>
      </c>
      <c r="F1810" s="69"/>
      <c r="G1810" s="37">
        <v>1222</v>
      </c>
      <c r="H1810" s="17">
        <v>145</v>
      </c>
      <c r="I1810" s="17">
        <v>600</v>
      </c>
      <c r="J1810" s="17">
        <v>245</v>
      </c>
      <c r="K1810" s="17">
        <v>212</v>
      </c>
      <c r="L1810" s="55">
        <v>20</v>
      </c>
    </row>
    <row r="1811" spans="4:12" x14ac:dyDescent="0.2">
      <c r="D1811" s="57"/>
      <c r="E1811" s="54"/>
      <c r="F1811" s="71"/>
      <c r="G1811" s="9">
        <v>100</v>
      </c>
      <c r="H1811" s="2">
        <v>11.865793780687</v>
      </c>
      <c r="I1811" s="2">
        <v>49.099836333878997</v>
      </c>
      <c r="J1811" s="2">
        <v>20.049099836334001</v>
      </c>
      <c r="K1811" s="2">
        <v>17.348608837971</v>
      </c>
      <c r="L1811" s="13">
        <v>1.636661211129</v>
      </c>
    </row>
    <row r="1812" spans="4:12" x14ac:dyDescent="0.2">
      <c r="D1812" s="174" t="s">
        <v>52</v>
      </c>
      <c r="E1812" s="20" t="s">
        <v>53</v>
      </c>
      <c r="F1812" s="22"/>
      <c r="G1812" s="21">
        <v>15</v>
      </c>
      <c r="H1812" s="25">
        <v>1</v>
      </c>
      <c r="I1812" s="3">
        <v>11</v>
      </c>
      <c r="J1812" s="3">
        <v>2</v>
      </c>
      <c r="K1812" s="3">
        <v>1</v>
      </c>
      <c r="L1812" s="26">
        <v>0</v>
      </c>
    </row>
    <row r="1813" spans="4:12" x14ac:dyDescent="0.2">
      <c r="D1813" s="175"/>
      <c r="E1813" s="11"/>
      <c r="F1813" s="10"/>
      <c r="G1813" s="9">
        <v>100</v>
      </c>
      <c r="H1813" s="73">
        <v>6.666666666667</v>
      </c>
      <c r="I1813" s="35">
        <v>73.333333333333002</v>
      </c>
      <c r="J1813" s="27">
        <v>13.333333333333</v>
      </c>
      <c r="K1813" s="46">
        <v>6.666666666667</v>
      </c>
      <c r="L1813" s="36">
        <v>0</v>
      </c>
    </row>
    <row r="1814" spans="4:12" ht="24" x14ac:dyDescent="0.2">
      <c r="D1814" s="175"/>
      <c r="E1814" s="4" t="s">
        <v>54</v>
      </c>
      <c r="F1814" s="6"/>
      <c r="G1814" s="5">
        <v>122</v>
      </c>
      <c r="H1814" s="7">
        <v>12</v>
      </c>
      <c r="I1814" s="1">
        <v>58</v>
      </c>
      <c r="J1814" s="1">
        <v>30</v>
      </c>
      <c r="K1814" s="1">
        <v>22</v>
      </c>
      <c r="L1814" s="8">
        <v>0</v>
      </c>
    </row>
    <row r="1815" spans="4:12" x14ac:dyDescent="0.2">
      <c r="D1815" s="175"/>
      <c r="E1815" s="11"/>
      <c r="F1815" s="10"/>
      <c r="G1815" s="9">
        <v>100</v>
      </c>
      <c r="H1815" s="16">
        <v>9.83606557377</v>
      </c>
      <c r="I1815" s="2">
        <v>47.540983606556999</v>
      </c>
      <c r="J1815" s="2">
        <v>24.590163934425998</v>
      </c>
      <c r="K1815" s="2">
        <v>18.032786885246001</v>
      </c>
      <c r="L1815" s="36">
        <v>0</v>
      </c>
    </row>
    <row r="1816" spans="4:12" x14ac:dyDescent="0.2">
      <c r="D1816" s="175"/>
      <c r="E1816" s="4" t="s">
        <v>55</v>
      </c>
      <c r="F1816" s="6"/>
      <c r="G1816" s="5">
        <v>43</v>
      </c>
      <c r="H1816" s="7">
        <v>9</v>
      </c>
      <c r="I1816" s="1">
        <v>24</v>
      </c>
      <c r="J1816" s="1">
        <v>6</v>
      </c>
      <c r="K1816" s="1">
        <v>4</v>
      </c>
      <c r="L1816" s="8">
        <v>0</v>
      </c>
    </row>
    <row r="1817" spans="4:12" x14ac:dyDescent="0.2">
      <c r="D1817" s="175"/>
      <c r="E1817" s="11"/>
      <c r="F1817" s="10"/>
      <c r="G1817" s="9">
        <v>100</v>
      </c>
      <c r="H1817" s="64">
        <v>20.930232558139998</v>
      </c>
      <c r="I1817" s="23">
        <v>55.813953488372</v>
      </c>
      <c r="J1817" s="27">
        <v>13.953488372093</v>
      </c>
      <c r="K1817" s="27">
        <v>9.3023255813949994</v>
      </c>
      <c r="L1817" s="36">
        <v>0</v>
      </c>
    </row>
    <row r="1818" spans="4:12" x14ac:dyDescent="0.2">
      <c r="D1818" s="175"/>
      <c r="E1818" s="4" t="s">
        <v>56</v>
      </c>
      <c r="F1818" s="6"/>
      <c r="G1818" s="5">
        <v>60</v>
      </c>
      <c r="H1818" s="7">
        <v>10</v>
      </c>
      <c r="I1818" s="1">
        <v>27</v>
      </c>
      <c r="J1818" s="1">
        <v>17</v>
      </c>
      <c r="K1818" s="1">
        <v>6</v>
      </c>
      <c r="L1818" s="8">
        <v>0</v>
      </c>
    </row>
    <row r="1819" spans="4:12" x14ac:dyDescent="0.2">
      <c r="D1819" s="175"/>
      <c r="E1819" s="11"/>
      <c r="F1819" s="10"/>
      <c r="G1819" s="9">
        <v>100</v>
      </c>
      <c r="H1819" s="16">
        <v>16.666666666666998</v>
      </c>
      <c r="I1819" s="2">
        <v>45</v>
      </c>
      <c r="J1819" s="23">
        <v>28.333333333333002</v>
      </c>
      <c r="K1819" s="27">
        <v>10</v>
      </c>
      <c r="L1819" s="36">
        <v>0</v>
      </c>
    </row>
    <row r="1820" spans="4:12" x14ac:dyDescent="0.2">
      <c r="D1820" s="175"/>
      <c r="E1820" s="4" t="s">
        <v>57</v>
      </c>
      <c r="F1820" s="6"/>
      <c r="G1820" s="5">
        <v>286</v>
      </c>
      <c r="H1820" s="7">
        <v>34</v>
      </c>
      <c r="I1820" s="1">
        <v>158</v>
      </c>
      <c r="J1820" s="1">
        <v>55</v>
      </c>
      <c r="K1820" s="1">
        <v>36</v>
      </c>
      <c r="L1820" s="8">
        <v>3</v>
      </c>
    </row>
    <row r="1821" spans="4:12" x14ac:dyDescent="0.2">
      <c r="D1821" s="175"/>
      <c r="E1821" s="11"/>
      <c r="F1821" s="10"/>
      <c r="G1821" s="9">
        <v>100</v>
      </c>
      <c r="H1821" s="16">
        <v>11.888111888112</v>
      </c>
      <c r="I1821" s="23">
        <v>55.244755244754998</v>
      </c>
      <c r="J1821" s="2">
        <v>19.230769230768999</v>
      </c>
      <c r="K1821" s="2">
        <v>12.587412587413001</v>
      </c>
      <c r="L1821" s="13">
        <v>1.0489510489510001</v>
      </c>
    </row>
    <row r="1822" spans="4:12" x14ac:dyDescent="0.2">
      <c r="D1822" s="175"/>
      <c r="E1822" s="4" t="s">
        <v>58</v>
      </c>
      <c r="F1822" s="6"/>
      <c r="G1822" s="5">
        <v>129</v>
      </c>
      <c r="H1822" s="7">
        <v>16</v>
      </c>
      <c r="I1822" s="1">
        <v>73</v>
      </c>
      <c r="J1822" s="1">
        <v>22</v>
      </c>
      <c r="K1822" s="1">
        <v>15</v>
      </c>
      <c r="L1822" s="8">
        <v>3</v>
      </c>
    </row>
    <row r="1823" spans="4:12" x14ac:dyDescent="0.2">
      <c r="D1823" s="175"/>
      <c r="E1823" s="11"/>
      <c r="F1823" s="10"/>
      <c r="G1823" s="9">
        <v>100</v>
      </c>
      <c r="H1823" s="16">
        <v>12.403100775194</v>
      </c>
      <c r="I1823" s="23">
        <v>56.589147286821998</v>
      </c>
      <c r="J1823" s="2">
        <v>17.054263565890999</v>
      </c>
      <c r="K1823" s="27">
        <v>11.627906976744001</v>
      </c>
      <c r="L1823" s="13">
        <v>2.3255813953489999</v>
      </c>
    </row>
    <row r="1824" spans="4:12" x14ac:dyDescent="0.2">
      <c r="D1824" s="175"/>
      <c r="E1824" s="4" t="s">
        <v>59</v>
      </c>
      <c r="F1824" s="6"/>
      <c r="G1824" s="5">
        <v>195</v>
      </c>
      <c r="H1824" s="7">
        <v>25</v>
      </c>
      <c r="I1824" s="1">
        <v>93</v>
      </c>
      <c r="J1824" s="1">
        <v>45</v>
      </c>
      <c r="K1824" s="1">
        <v>30</v>
      </c>
      <c r="L1824" s="8">
        <v>2</v>
      </c>
    </row>
    <row r="1825" spans="4:12" x14ac:dyDescent="0.2">
      <c r="D1825" s="175"/>
      <c r="E1825" s="11"/>
      <c r="F1825" s="10"/>
      <c r="G1825" s="9">
        <v>100</v>
      </c>
      <c r="H1825" s="16">
        <v>12.820512820513001</v>
      </c>
      <c r="I1825" s="2">
        <v>47.692307692307999</v>
      </c>
      <c r="J1825" s="2">
        <v>23.076923076922998</v>
      </c>
      <c r="K1825" s="2">
        <v>15.384615384615</v>
      </c>
      <c r="L1825" s="13">
        <v>1.025641025641</v>
      </c>
    </row>
    <row r="1826" spans="4:12" x14ac:dyDescent="0.2">
      <c r="D1826" s="175"/>
      <c r="E1826" s="4" t="s">
        <v>60</v>
      </c>
      <c r="F1826" s="6"/>
      <c r="G1826" s="5">
        <v>176</v>
      </c>
      <c r="H1826" s="7">
        <v>20</v>
      </c>
      <c r="I1826" s="1">
        <v>78</v>
      </c>
      <c r="J1826" s="1">
        <v>25</v>
      </c>
      <c r="K1826" s="1">
        <v>47</v>
      </c>
      <c r="L1826" s="8">
        <v>6</v>
      </c>
    </row>
    <row r="1827" spans="4:12" x14ac:dyDescent="0.2">
      <c r="D1827" s="175"/>
      <c r="E1827" s="11"/>
      <c r="F1827" s="10"/>
      <c r="G1827" s="9">
        <v>100</v>
      </c>
      <c r="H1827" s="16">
        <v>11.363636363635999</v>
      </c>
      <c r="I1827" s="2">
        <v>44.318181818181998</v>
      </c>
      <c r="J1827" s="27">
        <v>14.204545454545</v>
      </c>
      <c r="K1827" s="23">
        <v>26.704545454544999</v>
      </c>
      <c r="L1827" s="13">
        <v>3.4090909090910002</v>
      </c>
    </row>
    <row r="1828" spans="4:12" x14ac:dyDescent="0.2">
      <c r="D1828" s="175"/>
      <c r="E1828" s="4" t="s">
        <v>61</v>
      </c>
      <c r="F1828" s="6"/>
      <c r="G1828" s="5">
        <v>78</v>
      </c>
      <c r="H1828" s="7">
        <v>11</v>
      </c>
      <c r="I1828" s="1">
        <v>32</v>
      </c>
      <c r="J1828" s="1">
        <v>17</v>
      </c>
      <c r="K1828" s="1">
        <v>17</v>
      </c>
      <c r="L1828" s="8">
        <v>1</v>
      </c>
    </row>
    <row r="1829" spans="4:12" x14ac:dyDescent="0.2">
      <c r="D1829" s="175"/>
      <c r="E1829" s="11"/>
      <c r="F1829" s="10"/>
      <c r="G1829" s="9">
        <v>100</v>
      </c>
      <c r="H1829" s="16">
        <v>14.102564102563999</v>
      </c>
      <c r="I1829" s="27">
        <v>41.025641025641001</v>
      </c>
      <c r="J1829" s="2">
        <v>21.794871794872002</v>
      </c>
      <c r="K1829" s="2">
        <v>21.794871794872002</v>
      </c>
      <c r="L1829" s="13">
        <v>1.2820512820509999</v>
      </c>
    </row>
    <row r="1830" spans="4:12" x14ac:dyDescent="0.2">
      <c r="D1830" s="175"/>
      <c r="E1830" s="4" t="s">
        <v>62</v>
      </c>
      <c r="F1830" s="6"/>
      <c r="G1830" s="5">
        <v>113</v>
      </c>
      <c r="H1830" s="7">
        <v>6</v>
      </c>
      <c r="I1830" s="1">
        <v>45</v>
      </c>
      <c r="J1830" s="1">
        <v>26</v>
      </c>
      <c r="K1830" s="1">
        <v>33</v>
      </c>
      <c r="L1830" s="8">
        <v>3</v>
      </c>
    </row>
    <row r="1831" spans="4:12" x14ac:dyDescent="0.2">
      <c r="D1831" s="175"/>
      <c r="E1831" s="11"/>
      <c r="F1831" s="10"/>
      <c r="G1831" s="9">
        <v>100</v>
      </c>
      <c r="H1831" s="73">
        <v>5.3097345132739999</v>
      </c>
      <c r="I1831" s="27">
        <v>39.823008849558001</v>
      </c>
      <c r="J1831" s="2">
        <v>23.008849557522002</v>
      </c>
      <c r="K1831" s="35">
        <v>29.203539823008999</v>
      </c>
      <c r="L1831" s="13">
        <v>2.654867256637</v>
      </c>
    </row>
    <row r="1832" spans="4:12" x14ac:dyDescent="0.2">
      <c r="D1832" s="174" t="s">
        <v>63</v>
      </c>
      <c r="E1832" s="20" t="s">
        <v>64</v>
      </c>
      <c r="F1832" s="22"/>
      <c r="G1832" s="21">
        <v>234</v>
      </c>
      <c r="H1832" s="25">
        <v>24</v>
      </c>
      <c r="I1832" s="3">
        <v>105</v>
      </c>
      <c r="J1832" s="3">
        <v>42</v>
      </c>
      <c r="K1832" s="3">
        <v>59</v>
      </c>
      <c r="L1832" s="26">
        <v>4</v>
      </c>
    </row>
    <row r="1833" spans="4:12" x14ac:dyDescent="0.2">
      <c r="D1833" s="175"/>
      <c r="E1833" s="11"/>
      <c r="F1833" s="10"/>
      <c r="G1833" s="9">
        <v>100</v>
      </c>
      <c r="H1833" s="16">
        <v>10.25641025641</v>
      </c>
      <c r="I1833" s="2">
        <v>44.871794871794997</v>
      </c>
      <c r="J1833" s="2">
        <v>17.948717948717999</v>
      </c>
      <c r="K1833" s="23">
        <v>25.213675213675</v>
      </c>
      <c r="L1833" s="13">
        <v>1.709401709402</v>
      </c>
    </row>
    <row r="1834" spans="4:12" x14ac:dyDescent="0.2">
      <c r="D1834" s="175"/>
      <c r="E1834" s="4" t="s">
        <v>65</v>
      </c>
      <c r="F1834" s="6"/>
      <c r="G1834" s="5">
        <v>172</v>
      </c>
      <c r="H1834" s="7">
        <v>17</v>
      </c>
      <c r="I1834" s="1">
        <v>78</v>
      </c>
      <c r="J1834" s="1">
        <v>43</v>
      </c>
      <c r="K1834" s="1">
        <v>30</v>
      </c>
      <c r="L1834" s="8">
        <v>4</v>
      </c>
    </row>
    <row r="1835" spans="4:12" x14ac:dyDescent="0.2">
      <c r="D1835" s="175"/>
      <c r="E1835" s="11"/>
      <c r="F1835" s="10"/>
      <c r="G1835" s="9">
        <v>100</v>
      </c>
      <c r="H1835" s="16">
        <v>9.8837209302330002</v>
      </c>
      <c r="I1835" s="2">
        <v>45.348837209301998</v>
      </c>
      <c r="J1835" s="2">
        <v>25</v>
      </c>
      <c r="K1835" s="2">
        <v>17.441860465116001</v>
      </c>
      <c r="L1835" s="13">
        <v>2.3255813953489999</v>
      </c>
    </row>
    <row r="1836" spans="4:12" x14ac:dyDescent="0.2">
      <c r="D1836" s="175"/>
      <c r="E1836" s="4" t="s">
        <v>66</v>
      </c>
      <c r="F1836" s="6"/>
      <c r="G1836" s="5">
        <v>165</v>
      </c>
      <c r="H1836" s="7">
        <v>18</v>
      </c>
      <c r="I1836" s="1">
        <v>84</v>
      </c>
      <c r="J1836" s="1">
        <v>33</v>
      </c>
      <c r="K1836" s="1">
        <v>26</v>
      </c>
      <c r="L1836" s="8">
        <v>4</v>
      </c>
    </row>
    <row r="1837" spans="4:12" x14ac:dyDescent="0.2">
      <c r="D1837" s="175"/>
      <c r="E1837" s="11"/>
      <c r="F1837" s="10"/>
      <c r="G1837" s="9">
        <v>100</v>
      </c>
      <c r="H1837" s="16">
        <v>10.909090909091001</v>
      </c>
      <c r="I1837" s="2">
        <v>50.909090909090999</v>
      </c>
      <c r="J1837" s="2">
        <v>20</v>
      </c>
      <c r="K1837" s="2">
        <v>15.757575757575999</v>
      </c>
      <c r="L1837" s="13">
        <v>2.4242424242420002</v>
      </c>
    </row>
    <row r="1838" spans="4:12" x14ac:dyDescent="0.2">
      <c r="D1838" s="175"/>
      <c r="E1838" s="4" t="s">
        <v>67</v>
      </c>
      <c r="F1838" s="6"/>
      <c r="G1838" s="5">
        <v>158</v>
      </c>
      <c r="H1838" s="7">
        <v>20</v>
      </c>
      <c r="I1838" s="1">
        <v>90</v>
      </c>
      <c r="J1838" s="1">
        <v>26</v>
      </c>
      <c r="K1838" s="1">
        <v>21</v>
      </c>
      <c r="L1838" s="8">
        <v>1</v>
      </c>
    </row>
    <row r="1839" spans="4:12" x14ac:dyDescent="0.2">
      <c r="D1839" s="175"/>
      <c r="E1839" s="11"/>
      <c r="F1839" s="10"/>
      <c r="G1839" s="9">
        <v>100</v>
      </c>
      <c r="H1839" s="16">
        <v>12.658227848100999</v>
      </c>
      <c r="I1839" s="23">
        <v>56.962025316456</v>
      </c>
      <c r="J1839" s="2">
        <v>16.455696202532</v>
      </c>
      <c r="K1839" s="2">
        <v>13.291139240506</v>
      </c>
      <c r="L1839" s="13">
        <v>0.63291139240500005</v>
      </c>
    </row>
    <row r="1840" spans="4:12" x14ac:dyDescent="0.2">
      <c r="D1840" s="175"/>
      <c r="E1840" s="4" t="s">
        <v>68</v>
      </c>
      <c r="F1840" s="6"/>
      <c r="G1840" s="5">
        <v>112</v>
      </c>
      <c r="H1840" s="7">
        <v>15</v>
      </c>
      <c r="I1840" s="1">
        <v>61</v>
      </c>
      <c r="J1840" s="1">
        <v>22</v>
      </c>
      <c r="K1840" s="1">
        <v>13</v>
      </c>
      <c r="L1840" s="8">
        <v>1</v>
      </c>
    </row>
    <row r="1841" spans="2:12" x14ac:dyDescent="0.2">
      <c r="D1841" s="175"/>
      <c r="E1841" s="11"/>
      <c r="F1841" s="10"/>
      <c r="G1841" s="9">
        <v>100</v>
      </c>
      <c r="H1841" s="16">
        <v>13.392857142857</v>
      </c>
      <c r="I1841" s="23">
        <v>54.464285714286</v>
      </c>
      <c r="J1841" s="2">
        <v>19.642857142857</v>
      </c>
      <c r="K1841" s="27">
        <v>11.607142857143</v>
      </c>
      <c r="L1841" s="13">
        <v>0.89285714285700002</v>
      </c>
    </row>
    <row r="1842" spans="2:12" x14ac:dyDescent="0.2">
      <c r="D1842" s="175"/>
      <c r="E1842" s="4" t="s">
        <v>69</v>
      </c>
      <c r="F1842" s="6"/>
      <c r="G1842" s="5">
        <v>92</v>
      </c>
      <c r="H1842" s="7">
        <v>13</v>
      </c>
      <c r="I1842" s="1">
        <v>44</v>
      </c>
      <c r="J1842" s="1">
        <v>26</v>
      </c>
      <c r="K1842" s="1">
        <v>9</v>
      </c>
      <c r="L1842" s="8">
        <v>0</v>
      </c>
    </row>
    <row r="1843" spans="2:12" x14ac:dyDescent="0.2">
      <c r="D1843" s="175"/>
      <c r="E1843" s="11"/>
      <c r="F1843" s="10"/>
      <c r="G1843" s="9">
        <v>100</v>
      </c>
      <c r="H1843" s="16">
        <v>14.130434782609001</v>
      </c>
      <c r="I1843" s="2">
        <v>47.826086956521998</v>
      </c>
      <c r="J1843" s="23">
        <v>28.260869565217</v>
      </c>
      <c r="K1843" s="27">
        <v>9.7826086956519998</v>
      </c>
      <c r="L1843" s="36">
        <v>0</v>
      </c>
    </row>
    <row r="1844" spans="2:12" x14ac:dyDescent="0.2">
      <c r="D1844" s="175"/>
      <c r="E1844" s="4" t="s">
        <v>70</v>
      </c>
      <c r="F1844" s="6"/>
      <c r="G1844" s="5">
        <v>131</v>
      </c>
      <c r="H1844" s="7">
        <v>20</v>
      </c>
      <c r="I1844" s="1">
        <v>60</v>
      </c>
      <c r="J1844" s="1">
        <v>24</v>
      </c>
      <c r="K1844" s="1">
        <v>26</v>
      </c>
      <c r="L1844" s="8">
        <v>1</v>
      </c>
    </row>
    <row r="1845" spans="2:12" x14ac:dyDescent="0.2">
      <c r="D1845" s="175"/>
      <c r="E1845" s="11"/>
      <c r="F1845" s="10"/>
      <c r="G1845" s="9">
        <v>100</v>
      </c>
      <c r="H1845" s="16">
        <v>15.267175572518999</v>
      </c>
      <c r="I1845" s="2">
        <v>45.801526717557003</v>
      </c>
      <c r="J1845" s="2">
        <v>18.320610687022999</v>
      </c>
      <c r="K1845" s="2">
        <v>19.847328244275001</v>
      </c>
      <c r="L1845" s="13">
        <v>0.76335877862599999</v>
      </c>
    </row>
    <row r="1846" spans="2:12" x14ac:dyDescent="0.2">
      <c r="D1846" s="175"/>
      <c r="E1846" s="4" t="s">
        <v>71</v>
      </c>
      <c r="F1846" s="6"/>
      <c r="G1846" s="5">
        <v>71</v>
      </c>
      <c r="H1846" s="7">
        <v>6</v>
      </c>
      <c r="I1846" s="1">
        <v>41</v>
      </c>
      <c r="J1846" s="1">
        <v>11</v>
      </c>
      <c r="K1846" s="1">
        <v>13</v>
      </c>
      <c r="L1846" s="8">
        <v>0</v>
      </c>
    </row>
    <row r="1847" spans="2:12" x14ac:dyDescent="0.2">
      <c r="D1847" s="175"/>
      <c r="E1847" s="11"/>
      <c r="F1847" s="10"/>
      <c r="G1847" s="9">
        <v>100</v>
      </c>
      <c r="H1847" s="16">
        <v>8.4507042253520002</v>
      </c>
      <c r="I1847" s="23">
        <v>57.746478873238999</v>
      </c>
      <c r="J1847" s="2">
        <v>15.492957746479</v>
      </c>
      <c r="K1847" s="2">
        <v>18.309859154929999</v>
      </c>
      <c r="L1847" s="36">
        <v>0</v>
      </c>
    </row>
    <row r="1848" spans="2:12" x14ac:dyDescent="0.2">
      <c r="D1848" s="175"/>
      <c r="E1848" s="4" t="s">
        <v>72</v>
      </c>
      <c r="F1848" s="6"/>
      <c r="G1848" s="5">
        <v>70</v>
      </c>
      <c r="H1848" s="7">
        <v>9</v>
      </c>
      <c r="I1848" s="1">
        <v>32</v>
      </c>
      <c r="J1848" s="1">
        <v>16</v>
      </c>
      <c r="K1848" s="1">
        <v>11</v>
      </c>
      <c r="L1848" s="8">
        <v>2</v>
      </c>
    </row>
    <row r="1849" spans="2:12" x14ac:dyDescent="0.2">
      <c r="D1849" s="176"/>
      <c r="E1849" s="57"/>
      <c r="F1849" s="54"/>
      <c r="G1849" s="67">
        <v>100</v>
      </c>
      <c r="H1849" s="82">
        <v>12.857142857143</v>
      </c>
      <c r="I1849" s="48">
        <v>45.714285714286</v>
      </c>
      <c r="J1849" s="48">
        <v>22.857142857143</v>
      </c>
      <c r="K1849" s="48">
        <v>15.714285714286</v>
      </c>
      <c r="L1849" s="84">
        <v>2.8571428571430002</v>
      </c>
    </row>
    <row r="1851" spans="2:12" x14ac:dyDescent="0.2">
      <c r="B1851" s="43" t="str">
        <f xml:space="preserve"> HYPERLINK("#'目次'!B45", "[39]")</f>
        <v>[39]</v>
      </c>
      <c r="C1851" s="31" t="s">
        <v>136</v>
      </c>
    </row>
    <row r="1854" spans="2:12" x14ac:dyDescent="0.2">
      <c r="C1854" s="31" t="s">
        <v>75</v>
      </c>
    </row>
    <row r="1855" spans="2:12" ht="36" x14ac:dyDescent="0.2">
      <c r="D1855" s="177"/>
      <c r="E1855" s="178"/>
      <c r="F1855" s="178"/>
      <c r="G1855" s="40" t="s">
        <v>14</v>
      </c>
      <c r="H1855" s="42" t="s">
        <v>124</v>
      </c>
      <c r="I1855" s="15" t="s">
        <v>125</v>
      </c>
      <c r="J1855" s="15" t="s">
        <v>126</v>
      </c>
      <c r="K1855" s="15" t="s">
        <v>127</v>
      </c>
      <c r="L1855" s="44" t="s">
        <v>17</v>
      </c>
    </row>
    <row r="1856" spans="2:12" x14ac:dyDescent="0.2">
      <c r="D1856" s="179"/>
      <c r="E1856" s="180"/>
      <c r="F1856" s="180"/>
      <c r="G1856" s="39"/>
      <c r="H1856" s="41"/>
      <c r="I1856" s="14"/>
      <c r="J1856" s="14"/>
      <c r="K1856" s="14"/>
      <c r="L1856" s="38"/>
    </row>
    <row r="1857" spans="4:12" x14ac:dyDescent="0.2">
      <c r="D1857" s="70"/>
      <c r="E1857" s="72" t="s">
        <v>14</v>
      </c>
      <c r="F1857" s="69"/>
      <c r="G1857" s="37">
        <v>1222</v>
      </c>
      <c r="H1857" s="17">
        <v>145</v>
      </c>
      <c r="I1857" s="17">
        <v>600</v>
      </c>
      <c r="J1857" s="17">
        <v>245</v>
      </c>
      <c r="K1857" s="17">
        <v>212</v>
      </c>
      <c r="L1857" s="55">
        <v>20</v>
      </c>
    </row>
    <row r="1858" spans="4:12" x14ac:dyDescent="0.2">
      <c r="D1858" s="57"/>
      <c r="E1858" s="54"/>
      <c r="F1858" s="71"/>
      <c r="G1858" s="9">
        <v>100</v>
      </c>
      <c r="H1858" s="2">
        <v>11.865793780687</v>
      </c>
      <c r="I1858" s="2">
        <v>49.099836333878997</v>
      </c>
      <c r="J1858" s="2">
        <v>20.049099836334001</v>
      </c>
      <c r="K1858" s="2">
        <v>17.348608837971</v>
      </c>
      <c r="L1858" s="13">
        <v>1.636661211129</v>
      </c>
    </row>
    <row r="1859" spans="4:12" x14ac:dyDescent="0.2">
      <c r="D1859" s="174" t="s">
        <v>36</v>
      </c>
      <c r="E1859" s="20" t="s">
        <v>76</v>
      </c>
      <c r="F1859" s="22"/>
      <c r="G1859" s="21">
        <v>629</v>
      </c>
      <c r="H1859" s="25">
        <v>70</v>
      </c>
      <c r="I1859" s="3">
        <v>314</v>
      </c>
      <c r="J1859" s="3">
        <v>142</v>
      </c>
      <c r="K1859" s="3">
        <v>94</v>
      </c>
      <c r="L1859" s="26">
        <v>9</v>
      </c>
    </row>
    <row r="1860" spans="4:12" x14ac:dyDescent="0.2">
      <c r="D1860" s="175"/>
      <c r="E1860" s="11"/>
      <c r="F1860" s="10"/>
      <c r="G1860" s="9">
        <v>100</v>
      </c>
      <c r="H1860" s="16">
        <v>11.128775834658001</v>
      </c>
      <c r="I1860" s="2">
        <v>49.920508744038003</v>
      </c>
      <c r="J1860" s="2">
        <v>22.575516693164001</v>
      </c>
      <c r="K1860" s="2">
        <v>14.944356120827001</v>
      </c>
      <c r="L1860" s="13">
        <v>1.4308426073130001</v>
      </c>
    </row>
    <row r="1861" spans="4:12" x14ac:dyDescent="0.2">
      <c r="D1861" s="175"/>
      <c r="E1861" s="4" t="s">
        <v>39</v>
      </c>
      <c r="F1861" s="6"/>
      <c r="G1861" s="5">
        <v>37</v>
      </c>
      <c r="H1861" s="7">
        <v>5</v>
      </c>
      <c r="I1861" s="1">
        <v>15</v>
      </c>
      <c r="J1861" s="1">
        <v>10</v>
      </c>
      <c r="K1861" s="1">
        <v>7</v>
      </c>
      <c r="L1861" s="8">
        <v>0</v>
      </c>
    </row>
    <row r="1862" spans="4:12" x14ac:dyDescent="0.2">
      <c r="D1862" s="175"/>
      <c r="E1862" s="11"/>
      <c r="F1862" s="10"/>
      <c r="G1862" s="9">
        <v>100</v>
      </c>
      <c r="H1862" s="16">
        <v>13.513513513514001</v>
      </c>
      <c r="I1862" s="27">
        <v>40.540540540541002</v>
      </c>
      <c r="J1862" s="23">
        <v>27.027027027027</v>
      </c>
      <c r="K1862" s="2">
        <v>18.918918918919001</v>
      </c>
      <c r="L1862" s="36">
        <v>0</v>
      </c>
    </row>
    <row r="1863" spans="4:12" x14ac:dyDescent="0.2">
      <c r="D1863" s="175"/>
      <c r="E1863" s="4" t="s">
        <v>40</v>
      </c>
      <c r="F1863" s="6"/>
      <c r="G1863" s="5">
        <v>73</v>
      </c>
      <c r="H1863" s="7">
        <v>5</v>
      </c>
      <c r="I1863" s="1">
        <v>41</v>
      </c>
      <c r="J1863" s="1">
        <v>17</v>
      </c>
      <c r="K1863" s="1">
        <v>9</v>
      </c>
      <c r="L1863" s="8">
        <v>1</v>
      </c>
    </row>
    <row r="1864" spans="4:12" x14ac:dyDescent="0.2">
      <c r="D1864" s="175"/>
      <c r="E1864" s="11"/>
      <c r="F1864" s="10"/>
      <c r="G1864" s="9">
        <v>100</v>
      </c>
      <c r="H1864" s="73">
        <v>6.8493150684930004</v>
      </c>
      <c r="I1864" s="23">
        <v>56.164383561644001</v>
      </c>
      <c r="J1864" s="2">
        <v>23.287671232876999</v>
      </c>
      <c r="K1864" s="27">
        <v>12.328767123287999</v>
      </c>
      <c r="L1864" s="13">
        <v>1.369863013699</v>
      </c>
    </row>
    <row r="1865" spans="4:12" x14ac:dyDescent="0.2">
      <c r="D1865" s="175"/>
      <c r="E1865" s="4" t="s">
        <v>41</v>
      </c>
      <c r="F1865" s="6"/>
      <c r="G1865" s="5">
        <v>108</v>
      </c>
      <c r="H1865" s="7">
        <v>20</v>
      </c>
      <c r="I1865" s="1">
        <v>54</v>
      </c>
      <c r="J1865" s="1">
        <v>23</v>
      </c>
      <c r="K1865" s="1">
        <v>9</v>
      </c>
      <c r="L1865" s="8">
        <v>2</v>
      </c>
    </row>
    <row r="1866" spans="4:12" x14ac:dyDescent="0.2">
      <c r="D1866" s="175"/>
      <c r="E1866" s="11"/>
      <c r="F1866" s="10"/>
      <c r="G1866" s="9">
        <v>100</v>
      </c>
      <c r="H1866" s="64">
        <v>18.518518518518999</v>
      </c>
      <c r="I1866" s="2">
        <v>50</v>
      </c>
      <c r="J1866" s="2">
        <v>21.296296296295999</v>
      </c>
      <c r="K1866" s="27">
        <v>8.333333333333</v>
      </c>
      <c r="L1866" s="13">
        <v>1.851851851852</v>
      </c>
    </row>
    <row r="1867" spans="4:12" x14ac:dyDescent="0.2">
      <c r="D1867" s="175"/>
      <c r="E1867" s="4" t="s">
        <v>42</v>
      </c>
      <c r="F1867" s="6"/>
      <c r="G1867" s="5">
        <v>113</v>
      </c>
      <c r="H1867" s="7">
        <v>23</v>
      </c>
      <c r="I1867" s="1">
        <v>63</v>
      </c>
      <c r="J1867" s="1">
        <v>18</v>
      </c>
      <c r="K1867" s="1">
        <v>8</v>
      </c>
      <c r="L1867" s="8">
        <v>1</v>
      </c>
    </row>
    <row r="1868" spans="4:12" x14ac:dyDescent="0.2">
      <c r="D1868" s="175"/>
      <c r="E1868" s="11"/>
      <c r="F1868" s="10"/>
      <c r="G1868" s="9">
        <v>100</v>
      </c>
      <c r="H1868" s="64">
        <v>20.353982300885001</v>
      </c>
      <c r="I1868" s="23">
        <v>55.752212389381</v>
      </c>
      <c r="J1868" s="2">
        <v>15.929203539823</v>
      </c>
      <c r="K1868" s="46">
        <v>7.0796460176989999</v>
      </c>
      <c r="L1868" s="13">
        <v>0.88495575221199996</v>
      </c>
    </row>
    <row r="1869" spans="4:12" x14ac:dyDescent="0.2">
      <c r="D1869" s="175"/>
      <c r="E1869" s="4" t="s">
        <v>43</v>
      </c>
      <c r="F1869" s="6"/>
      <c r="G1869" s="5">
        <v>101</v>
      </c>
      <c r="H1869" s="7">
        <v>8</v>
      </c>
      <c r="I1869" s="1">
        <v>58</v>
      </c>
      <c r="J1869" s="1">
        <v>22</v>
      </c>
      <c r="K1869" s="1">
        <v>12</v>
      </c>
      <c r="L1869" s="8">
        <v>1</v>
      </c>
    </row>
    <row r="1870" spans="4:12" x14ac:dyDescent="0.2">
      <c r="D1870" s="175"/>
      <c r="E1870" s="11"/>
      <c r="F1870" s="10"/>
      <c r="G1870" s="9">
        <v>100</v>
      </c>
      <c r="H1870" s="16">
        <v>7.9207920792079998</v>
      </c>
      <c r="I1870" s="23">
        <v>57.425742574257001</v>
      </c>
      <c r="J1870" s="2">
        <v>21.782178217822</v>
      </c>
      <c r="K1870" s="27">
        <v>11.881188118812</v>
      </c>
      <c r="L1870" s="13">
        <v>0.99009900990099997</v>
      </c>
    </row>
    <row r="1871" spans="4:12" x14ac:dyDescent="0.2">
      <c r="D1871" s="175"/>
      <c r="E1871" s="4" t="s">
        <v>44</v>
      </c>
      <c r="F1871" s="6"/>
      <c r="G1871" s="5">
        <v>114</v>
      </c>
      <c r="H1871" s="7">
        <v>3</v>
      </c>
      <c r="I1871" s="1">
        <v>52</v>
      </c>
      <c r="J1871" s="1">
        <v>35</v>
      </c>
      <c r="K1871" s="1">
        <v>21</v>
      </c>
      <c r="L1871" s="8">
        <v>3</v>
      </c>
    </row>
    <row r="1872" spans="4:12" x14ac:dyDescent="0.2">
      <c r="D1872" s="175"/>
      <c r="E1872" s="11"/>
      <c r="F1872" s="10"/>
      <c r="G1872" s="9">
        <v>100</v>
      </c>
      <c r="H1872" s="73">
        <v>2.6315789473679998</v>
      </c>
      <c r="I1872" s="2">
        <v>45.614035087719003</v>
      </c>
      <c r="J1872" s="35">
        <v>30.701754385965</v>
      </c>
      <c r="K1872" s="2">
        <v>18.421052631578998</v>
      </c>
      <c r="L1872" s="13">
        <v>2.6315789473679998</v>
      </c>
    </row>
    <row r="1873" spans="4:12" x14ac:dyDescent="0.2">
      <c r="D1873" s="175"/>
      <c r="E1873" s="4" t="s">
        <v>45</v>
      </c>
      <c r="F1873" s="6"/>
      <c r="G1873" s="5">
        <v>83</v>
      </c>
      <c r="H1873" s="7">
        <v>6</v>
      </c>
      <c r="I1873" s="1">
        <v>31</v>
      </c>
      <c r="J1873" s="1">
        <v>17</v>
      </c>
      <c r="K1873" s="1">
        <v>28</v>
      </c>
      <c r="L1873" s="8">
        <v>1</v>
      </c>
    </row>
    <row r="1874" spans="4:12" x14ac:dyDescent="0.2">
      <c r="D1874" s="175"/>
      <c r="E1874" s="11"/>
      <c r="F1874" s="10"/>
      <c r="G1874" s="9">
        <v>100</v>
      </c>
      <c r="H1874" s="16">
        <v>7.2289156626509996</v>
      </c>
      <c r="I1874" s="46">
        <v>37.349397590361001</v>
      </c>
      <c r="J1874" s="2">
        <v>20.481927710842999</v>
      </c>
      <c r="K1874" s="35">
        <v>33.734939759036003</v>
      </c>
      <c r="L1874" s="13">
        <v>1.204819277108</v>
      </c>
    </row>
    <row r="1875" spans="4:12" x14ac:dyDescent="0.2">
      <c r="D1875" s="174" t="s">
        <v>37</v>
      </c>
      <c r="E1875" s="20" t="s">
        <v>77</v>
      </c>
      <c r="F1875" s="22"/>
      <c r="G1875" s="21">
        <v>593</v>
      </c>
      <c r="H1875" s="25">
        <v>75</v>
      </c>
      <c r="I1875" s="3">
        <v>286</v>
      </c>
      <c r="J1875" s="3">
        <v>103</v>
      </c>
      <c r="K1875" s="3">
        <v>118</v>
      </c>
      <c r="L1875" s="26">
        <v>11</v>
      </c>
    </row>
    <row r="1876" spans="4:12" x14ac:dyDescent="0.2">
      <c r="D1876" s="175"/>
      <c r="E1876" s="11"/>
      <c r="F1876" s="10"/>
      <c r="G1876" s="9">
        <v>100</v>
      </c>
      <c r="H1876" s="16">
        <v>12.647554806071</v>
      </c>
      <c r="I1876" s="2">
        <v>48.22934232715</v>
      </c>
      <c r="J1876" s="2">
        <v>17.369308600337</v>
      </c>
      <c r="K1876" s="2">
        <v>19.898819561551001</v>
      </c>
      <c r="L1876" s="13">
        <v>1.85497470489</v>
      </c>
    </row>
    <row r="1877" spans="4:12" x14ac:dyDescent="0.2">
      <c r="D1877" s="175"/>
      <c r="E1877" s="4" t="s">
        <v>39</v>
      </c>
      <c r="F1877" s="6"/>
      <c r="G1877" s="5">
        <v>27</v>
      </c>
      <c r="H1877" s="7">
        <v>4</v>
      </c>
      <c r="I1877" s="1">
        <v>9</v>
      </c>
      <c r="J1877" s="1">
        <v>6</v>
      </c>
      <c r="K1877" s="1">
        <v>8</v>
      </c>
      <c r="L1877" s="8">
        <v>0</v>
      </c>
    </row>
    <row r="1878" spans="4:12" x14ac:dyDescent="0.2">
      <c r="D1878" s="175"/>
      <c r="E1878" s="11"/>
      <c r="F1878" s="10"/>
      <c r="G1878" s="9">
        <v>100</v>
      </c>
      <c r="H1878" s="16">
        <v>14.814814814815</v>
      </c>
      <c r="I1878" s="46">
        <v>33.333333333333002</v>
      </c>
      <c r="J1878" s="2">
        <v>22.222222222222001</v>
      </c>
      <c r="K1878" s="35">
        <v>29.629629629629999</v>
      </c>
      <c r="L1878" s="36">
        <v>0</v>
      </c>
    </row>
    <row r="1879" spans="4:12" x14ac:dyDescent="0.2">
      <c r="D1879" s="175"/>
      <c r="E1879" s="4" t="s">
        <v>40</v>
      </c>
      <c r="F1879" s="6"/>
      <c r="G1879" s="5">
        <v>74</v>
      </c>
      <c r="H1879" s="7">
        <v>14</v>
      </c>
      <c r="I1879" s="1">
        <v>35</v>
      </c>
      <c r="J1879" s="1">
        <v>12</v>
      </c>
      <c r="K1879" s="1">
        <v>12</v>
      </c>
      <c r="L1879" s="8">
        <v>1</v>
      </c>
    </row>
    <row r="1880" spans="4:12" x14ac:dyDescent="0.2">
      <c r="D1880" s="175"/>
      <c r="E1880" s="11"/>
      <c r="F1880" s="10"/>
      <c r="G1880" s="9">
        <v>100</v>
      </c>
      <c r="H1880" s="64">
        <v>18.918918918919001</v>
      </c>
      <c r="I1880" s="2">
        <v>47.297297297297</v>
      </c>
      <c r="J1880" s="2">
        <v>16.216216216216001</v>
      </c>
      <c r="K1880" s="2">
        <v>16.216216216216001</v>
      </c>
      <c r="L1880" s="13">
        <v>1.351351351351</v>
      </c>
    </row>
    <row r="1881" spans="4:12" x14ac:dyDescent="0.2">
      <c r="D1881" s="175"/>
      <c r="E1881" s="4" t="s">
        <v>41</v>
      </c>
      <c r="F1881" s="6"/>
      <c r="G1881" s="5">
        <v>96</v>
      </c>
      <c r="H1881" s="7">
        <v>14</v>
      </c>
      <c r="I1881" s="1">
        <v>54</v>
      </c>
      <c r="J1881" s="1">
        <v>16</v>
      </c>
      <c r="K1881" s="1">
        <v>12</v>
      </c>
      <c r="L1881" s="8">
        <v>0</v>
      </c>
    </row>
    <row r="1882" spans="4:12" x14ac:dyDescent="0.2">
      <c r="D1882" s="175"/>
      <c r="E1882" s="11"/>
      <c r="F1882" s="10"/>
      <c r="G1882" s="9">
        <v>100</v>
      </c>
      <c r="H1882" s="16">
        <v>14.583333333333</v>
      </c>
      <c r="I1882" s="23">
        <v>56.25</v>
      </c>
      <c r="J1882" s="2">
        <v>16.666666666666998</v>
      </c>
      <c r="K1882" s="2">
        <v>12.5</v>
      </c>
      <c r="L1882" s="36">
        <v>0</v>
      </c>
    </row>
    <row r="1883" spans="4:12" x14ac:dyDescent="0.2">
      <c r="D1883" s="175"/>
      <c r="E1883" s="4" t="s">
        <v>42</v>
      </c>
      <c r="F1883" s="6"/>
      <c r="G1883" s="5">
        <v>97</v>
      </c>
      <c r="H1883" s="7">
        <v>12</v>
      </c>
      <c r="I1883" s="1">
        <v>54</v>
      </c>
      <c r="J1883" s="1">
        <v>22</v>
      </c>
      <c r="K1883" s="1">
        <v>8</v>
      </c>
      <c r="L1883" s="8">
        <v>1</v>
      </c>
    </row>
    <row r="1884" spans="4:12" x14ac:dyDescent="0.2">
      <c r="D1884" s="175"/>
      <c r="E1884" s="11"/>
      <c r="F1884" s="10"/>
      <c r="G1884" s="9">
        <v>100</v>
      </c>
      <c r="H1884" s="16">
        <v>12.371134020618999</v>
      </c>
      <c r="I1884" s="23">
        <v>55.670103092783997</v>
      </c>
      <c r="J1884" s="2">
        <v>22.680412371134</v>
      </c>
      <c r="K1884" s="27">
        <v>8.2474226804120008</v>
      </c>
      <c r="L1884" s="13">
        <v>1.0309278350519999</v>
      </c>
    </row>
    <row r="1885" spans="4:12" x14ac:dyDescent="0.2">
      <c r="D1885" s="175"/>
      <c r="E1885" s="4" t="s">
        <v>43</v>
      </c>
      <c r="F1885" s="6"/>
      <c r="G1885" s="5">
        <v>103</v>
      </c>
      <c r="H1885" s="7">
        <v>19</v>
      </c>
      <c r="I1885" s="1">
        <v>55</v>
      </c>
      <c r="J1885" s="1">
        <v>13</v>
      </c>
      <c r="K1885" s="1">
        <v>15</v>
      </c>
      <c r="L1885" s="8">
        <v>1</v>
      </c>
    </row>
    <row r="1886" spans="4:12" x14ac:dyDescent="0.2">
      <c r="D1886" s="175"/>
      <c r="E1886" s="11"/>
      <c r="F1886" s="10"/>
      <c r="G1886" s="9">
        <v>100</v>
      </c>
      <c r="H1886" s="64">
        <v>18.446601941748</v>
      </c>
      <c r="I1886" s="2">
        <v>53.398058252426999</v>
      </c>
      <c r="J1886" s="27">
        <v>12.621359223301001</v>
      </c>
      <c r="K1886" s="2">
        <v>14.563106796116999</v>
      </c>
      <c r="L1886" s="13">
        <v>0.97087378640800004</v>
      </c>
    </row>
    <row r="1887" spans="4:12" x14ac:dyDescent="0.2">
      <c r="D1887" s="175"/>
      <c r="E1887" s="4" t="s">
        <v>44</v>
      </c>
      <c r="F1887" s="6"/>
      <c r="G1887" s="5">
        <v>109</v>
      </c>
      <c r="H1887" s="7">
        <v>7</v>
      </c>
      <c r="I1887" s="1">
        <v>53</v>
      </c>
      <c r="J1887" s="1">
        <v>19</v>
      </c>
      <c r="K1887" s="1">
        <v>25</v>
      </c>
      <c r="L1887" s="8">
        <v>5</v>
      </c>
    </row>
    <row r="1888" spans="4:12" x14ac:dyDescent="0.2">
      <c r="D1888" s="175"/>
      <c r="E1888" s="11"/>
      <c r="F1888" s="10"/>
      <c r="G1888" s="9">
        <v>100</v>
      </c>
      <c r="H1888" s="73">
        <v>6.4220183486240003</v>
      </c>
      <c r="I1888" s="2">
        <v>48.623853211008999</v>
      </c>
      <c r="J1888" s="2">
        <v>17.43119266055</v>
      </c>
      <c r="K1888" s="23">
        <v>22.935779816514</v>
      </c>
      <c r="L1888" s="13">
        <v>4.5871559633030001</v>
      </c>
    </row>
    <row r="1889" spans="2:12" x14ac:dyDescent="0.2">
      <c r="D1889" s="175"/>
      <c r="E1889" s="4" t="s">
        <v>45</v>
      </c>
      <c r="F1889" s="6"/>
      <c r="G1889" s="5">
        <v>87</v>
      </c>
      <c r="H1889" s="7">
        <v>5</v>
      </c>
      <c r="I1889" s="1">
        <v>26</v>
      </c>
      <c r="J1889" s="1">
        <v>15</v>
      </c>
      <c r="K1889" s="1">
        <v>38</v>
      </c>
      <c r="L1889" s="8">
        <v>3</v>
      </c>
    </row>
    <row r="1890" spans="2:12" x14ac:dyDescent="0.2">
      <c r="D1890" s="176"/>
      <c r="E1890" s="57"/>
      <c r="F1890" s="54"/>
      <c r="G1890" s="67">
        <v>100</v>
      </c>
      <c r="H1890" s="127">
        <v>5.7471264367819996</v>
      </c>
      <c r="I1890" s="91">
        <v>29.885057471263998</v>
      </c>
      <c r="J1890" s="48">
        <v>17.241379310345</v>
      </c>
      <c r="K1890" s="108">
        <v>43.678160919539998</v>
      </c>
      <c r="L1890" s="84">
        <v>3.4482758620689999</v>
      </c>
    </row>
    <row r="1892" spans="2:12" x14ac:dyDescent="0.2">
      <c r="B1892" s="43" t="str">
        <f xml:space="preserve"> HYPERLINK("#'目次'!B46", "[40]")</f>
        <v>[40]</v>
      </c>
      <c r="C1892" s="31" t="s">
        <v>139</v>
      </c>
    </row>
    <row r="1896" spans="2:12" ht="36" x14ac:dyDescent="0.2">
      <c r="D1896" s="177"/>
      <c r="E1896" s="178"/>
      <c r="F1896" s="178"/>
      <c r="G1896" s="40" t="s">
        <v>14</v>
      </c>
      <c r="H1896" s="42" t="s">
        <v>124</v>
      </c>
      <c r="I1896" s="15" t="s">
        <v>125</v>
      </c>
      <c r="J1896" s="15" t="s">
        <v>126</v>
      </c>
      <c r="K1896" s="15" t="s">
        <v>127</v>
      </c>
      <c r="L1896" s="44" t="s">
        <v>17</v>
      </c>
    </row>
    <row r="1897" spans="2:12" x14ac:dyDescent="0.2">
      <c r="D1897" s="179"/>
      <c r="E1897" s="180"/>
      <c r="F1897" s="180"/>
      <c r="G1897" s="39"/>
      <c r="H1897" s="41"/>
      <c r="I1897" s="14"/>
      <c r="J1897" s="14"/>
      <c r="K1897" s="14"/>
      <c r="L1897" s="38"/>
    </row>
    <row r="1898" spans="2:12" x14ac:dyDescent="0.2">
      <c r="D1898" s="70"/>
      <c r="E1898" s="72" t="s">
        <v>14</v>
      </c>
      <c r="F1898" s="69"/>
      <c r="G1898" s="37">
        <v>1222</v>
      </c>
      <c r="H1898" s="17">
        <v>26</v>
      </c>
      <c r="I1898" s="17">
        <v>187</v>
      </c>
      <c r="J1898" s="17">
        <v>368</v>
      </c>
      <c r="K1898" s="17">
        <v>597</v>
      </c>
      <c r="L1898" s="55">
        <v>44</v>
      </c>
    </row>
    <row r="1899" spans="2:12" x14ac:dyDescent="0.2">
      <c r="D1899" s="57"/>
      <c r="E1899" s="54"/>
      <c r="F1899" s="71"/>
      <c r="G1899" s="9">
        <v>100</v>
      </c>
      <c r="H1899" s="2">
        <v>2.1276595744679998</v>
      </c>
      <c r="I1899" s="2">
        <v>15.302782324059001</v>
      </c>
      <c r="J1899" s="2">
        <v>30.114566284778999</v>
      </c>
      <c r="K1899" s="2">
        <v>48.854337152208998</v>
      </c>
      <c r="L1899" s="13">
        <v>3.6006546644839998</v>
      </c>
    </row>
    <row r="1900" spans="2:12" x14ac:dyDescent="0.2">
      <c r="D1900" s="174" t="s">
        <v>18</v>
      </c>
      <c r="E1900" s="20" t="s">
        <v>19</v>
      </c>
      <c r="F1900" s="22"/>
      <c r="G1900" s="21">
        <v>57</v>
      </c>
      <c r="H1900" s="25">
        <v>4</v>
      </c>
      <c r="I1900" s="3">
        <v>4</v>
      </c>
      <c r="J1900" s="3">
        <v>18</v>
      </c>
      <c r="K1900" s="3">
        <v>30</v>
      </c>
      <c r="L1900" s="26">
        <v>1</v>
      </c>
    </row>
    <row r="1901" spans="2:12" x14ac:dyDescent="0.2">
      <c r="D1901" s="175"/>
      <c r="E1901" s="11"/>
      <c r="F1901" s="10"/>
      <c r="G1901" s="9">
        <v>100</v>
      </c>
      <c r="H1901" s="16">
        <v>7.0175438596489998</v>
      </c>
      <c r="I1901" s="27">
        <v>7.0175438596489998</v>
      </c>
      <c r="J1901" s="2">
        <v>31.578947368421002</v>
      </c>
      <c r="K1901" s="2">
        <v>52.631578947367998</v>
      </c>
      <c r="L1901" s="13">
        <v>1.7543859649119999</v>
      </c>
    </row>
    <row r="1902" spans="2:12" x14ac:dyDescent="0.2">
      <c r="D1902" s="175"/>
      <c r="E1902" s="4" t="s">
        <v>20</v>
      </c>
      <c r="F1902" s="6"/>
      <c r="G1902" s="5">
        <v>84</v>
      </c>
      <c r="H1902" s="7">
        <v>0</v>
      </c>
      <c r="I1902" s="1">
        <v>12</v>
      </c>
      <c r="J1902" s="1">
        <v>26</v>
      </c>
      <c r="K1902" s="1">
        <v>44</v>
      </c>
      <c r="L1902" s="8">
        <v>2</v>
      </c>
    </row>
    <row r="1903" spans="2:12" x14ac:dyDescent="0.2">
      <c r="D1903" s="175"/>
      <c r="E1903" s="11"/>
      <c r="F1903" s="10"/>
      <c r="G1903" s="9">
        <v>100</v>
      </c>
      <c r="H1903" s="45">
        <v>0</v>
      </c>
      <c r="I1903" s="2">
        <v>14.285714285714</v>
      </c>
      <c r="J1903" s="2">
        <v>30.952380952380999</v>
      </c>
      <c r="K1903" s="2">
        <v>52.380952380952003</v>
      </c>
      <c r="L1903" s="13">
        <v>2.3809523809519999</v>
      </c>
    </row>
    <row r="1904" spans="2:12" x14ac:dyDescent="0.2">
      <c r="D1904" s="175"/>
      <c r="E1904" s="4" t="s">
        <v>21</v>
      </c>
      <c r="F1904" s="6"/>
      <c r="G1904" s="5">
        <v>487</v>
      </c>
      <c r="H1904" s="7">
        <v>8</v>
      </c>
      <c r="I1904" s="1">
        <v>78</v>
      </c>
      <c r="J1904" s="1">
        <v>157</v>
      </c>
      <c r="K1904" s="1">
        <v>226</v>
      </c>
      <c r="L1904" s="8">
        <v>18</v>
      </c>
    </row>
    <row r="1905" spans="4:12" x14ac:dyDescent="0.2">
      <c r="D1905" s="175"/>
      <c r="E1905" s="11"/>
      <c r="F1905" s="10"/>
      <c r="G1905" s="9">
        <v>100</v>
      </c>
      <c r="H1905" s="16">
        <v>1.642710472279</v>
      </c>
      <c r="I1905" s="2">
        <v>16.016427104723</v>
      </c>
      <c r="J1905" s="2">
        <v>32.238193018479997</v>
      </c>
      <c r="K1905" s="2">
        <v>46.406570841889</v>
      </c>
      <c r="L1905" s="13">
        <v>3.6960985626279999</v>
      </c>
    </row>
    <row r="1906" spans="4:12" x14ac:dyDescent="0.2">
      <c r="D1906" s="175"/>
      <c r="E1906" s="4" t="s">
        <v>22</v>
      </c>
      <c r="F1906" s="6"/>
      <c r="G1906" s="5">
        <v>35</v>
      </c>
      <c r="H1906" s="7">
        <v>2</v>
      </c>
      <c r="I1906" s="1">
        <v>2</v>
      </c>
      <c r="J1906" s="1">
        <v>9</v>
      </c>
      <c r="K1906" s="1">
        <v>21</v>
      </c>
      <c r="L1906" s="8">
        <v>1</v>
      </c>
    </row>
    <row r="1907" spans="4:12" x14ac:dyDescent="0.2">
      <c r="D1907" s="175"/>
      <c r="E1907" s="11"/>
      <c r="F1907" s="10"/>
      <c r="G1907" s="9">
        <v>100</v>
      </c>
      <c r="H1907" s="16">
        <v>5.7142857142860004</v>
      </c>
      <c r="I1907" s="27">
        <v>5.7142857142860004</v>
      </c>
      <c r="J1907" s="2">
        <v>25.714285714286</v>
      </c>
      <c r="K1907" s="35">
        <v>60</v>
      </c>
      <c r="L1907" s="13">
        <v>2.8571428571430002</v>
      </c>
    </row>
    <row r="1908" spans="4:12" x14ac:dyDescent="0.2">
      <c r="D1908" s="175"/>
      <c r="E1908" s="4" t="s">
        <v>23</v>
      </c>
      <c r="F1908" s="6"/>
      <c r="G1908" s="5">
        <v>143</v>
      </c>
      <c r="H1908" s="7">
        <v>3</v>
      </c>
      <c r="I1908" s="1">
        <v>20</v>
      </c>
      <c r="J1908" s="1">
        <v>38</v>
      </c>
      <c r="K1908" s="1">
        <v>74</v>
      </c>
      <c r="L1908" s="8">
        <v>8</v>
      </c>
    </row>
    <row r="1909" spans="4:12" x14ac:dyDescent="0.2">
      <c r="D1909" s="175"/>
      <c r="E1909" s="11"/>
      <c r="F1909" s="10"/>
      <c r="G1909" s="9">
        <v>100</v>
      </c>
      <c r="H1909" s="16">
        <v>2.0979020979020002</v>
      </c>
      <c r="I1909" s="2">
        <v>13.986013986013999</v>
      </c>
      <c r="J1909" s="2">
        <v>26.573426573427</v>
      </c>
      <c r="K1909" s="2">
        <v>51.748251748252002</v>
      </c>
      <c r="L1909" s="13">
        <v>5.594405594406</v>
      </c>
    </row>
    <row r="1910" spans="4:12" x14ac:dyDescent="0.2">
      <c r="D1910" s="175"/>
      <c r="E1910" s="4" t="s">
        <v>24</v>
      </c>
      <c r="F1910" s="6"/>
      <c r="G1910" s="5">
        <v>187</v>
      </c>
      <c r="H1910" s="7">
        <v>5</v>
      </c>
      <c r="I1910" s="1">
        <v>35</v>
      </c>
      <c r="J1910" s="1">
        <v>55</v>
      </c>
      <c r="K1910" s="1">
        <v>87</v>
      </c>
      <c r="L1910" s="8">
        <v>5</v>
      </c>
    </row>
    <row r="1911" spans="4:12" x14ac:dyDescent="0.2">
      <c r="D1911" s="175"/>
      <c r="E1911" s="11"/>
      <c r="F1911" s="10"/>
      <c r="G1911" s="9">
        <v>100</v>
      </c>
      <c r="H1911" s="16">
        <v>2.673796791444</v>
      </c>
      <c r="I1911" s="2">
        <v>18.716577540107</v>
      </c>
      <c r="J1911" s="2">
        <v>29.411764705882</v>
      </c>
      <c r="K1911" s="2">
        <v>46.524064171123001</v>
      </c>
      <c r="L1911" s="13">
        <v>2.673796791444</v>
      </c>
    </row>
    <row r="1912" spans="4:12" x14ac:dyDescent="0.2">
      <c r="D1912" s="175"/>
      <c r="E1912" s="4" t="s">
        <v>25</v>
      </c>
      <c r="F1912" s="6"/>
      <c r="G1912" s="5">
        <v>71</v>
      </c>
      <c r="H1912" s="7">
        <v>2</v>
      </c>
      <c r="I1912" s="1">
        <v>7</v>
      </c>
      <c r="J1912" s="1">
        <v>20</v>
      </c>
      <c r="K1912" s="1">
        <v>38</v>
      </c>
      <c r="L1912" s="8">
        <v>4</v>
      </c>
    </row>
    <row r="1913" spans="4:12" x14ac:dyDescent="0.2">
      <c r="D1913" s="175"/>
      <c r="E1913" s="11"/>
      <c r="F1913" s="10"/>
      <c r="G1913" s="9">
        <v>100</v>
      </c>
      <c r="H1913" s="16">
        <v>2.8169014084509998</v>
      </c>
      <c r="I1913" s="27">
        <v>9.8591549295770005</v>
      </c>
      <c r="J1913" s="2">
        <v>28.169014084507001</v>
      </c>
      <c r="K1913" s="2">
        <v>53.521126760563</v>
      </c>
      <c r="L1913" s="13">
        <v>5.6338028169010004</v>
      </c>
    </row>
    <row r="1914" spans="4:12" x14ac:dyDescent="0.2">
      <c r="D1914" s="175"/>
      <c r="E1914" s="4" t="s">
        <v>26</v>
      </c>
      <c r="F1914" s="6"/>
      <c r="G1914" s="5">
        <v>30</v>
      </c>
      <c r="H1914" s="7">
        <v>1</v>
      </c>
      <c r="I1914" s="1">
        <v>4</v>
      </c>
      <c r="J1914" s="1">
        <v>8</v>
      </c>
      <c r="K1914" s="1">
        <v>16</v>
      </c>
      <c r="L1914" s="8">
        <v>1</v>
      </c>
    </row>
    <row r="1915" spans="4:12" x14ac:dyDescent="0.2">
      <c r="D1915" s="175"/>
      <c r="E1915" s="11"/>
      <c r="F1915" s="10"/>
      <c r="G1915" s="9">
        <v>100</v>
      </c>
      <c r="H1915" s="16">
        <v>3.333333333333</v>
      </c>
      <c r="I1915" s="2">
        <v>13.333333333333</v>
      </c>
      <c r="J1915" s="2">
        <v>26.666666666666998</v>
      </c>
      <c r="K1915" s="2">
        <v>53.333333333333002</v>
      </c>
      <c r="L1915" s="13">
        <v>3.333333333333</v>
      </c>
    </row>
    <row r="1916" spans="4:12" x14ac:dyDescent="0.2">
      <c r="D1916" s="175"/>
      <c r="E1916" s="4" t="s">
        <v>27</v>
      </c>
      <c r="F1916" s="6"/>
      <c r="G1916" s="5">
        <v>70</v>
      </c>
      <c r="H1916" s="7">
        <v>0</v>
      </c>
      <c r="I1916" s="1">
        <v>16</v>
      </c>
      <c r="J1916" s="1">
        <v>18</v>
      </c>
      <c r="K1916" s="1">
        <v>35</v>
      </c>
      <c r="L1916" s="8">
        <v>1</v>
      </c>
    </row>
    <row r="1917" spans="4:12" x14ac:dyDescent="0.2">
      <c r="D1917" s="175"/>
      <c r="E1917" s="11"/>
      <c r="F1917" s="10"/>
      <c r="G1917" s="9">
        <v>100</v>
      </c>
      <c r="H1917" s="45">
        <v>0</v>
      </c>
      <c r="I1917" s="23">
        <v>22.857142857143</v>
      </c>
      <c r="J1917" s="2">
        <v>25.714285714286</v>
      </c>
      <c r="K1917" s="2">
        <v>50</v>
      </c>
      <c r="L1917" s="13">
        <v>1.4285714285710001</v>
      </c>
    </row>
    <row r="1918" spans="4:12" x14ac:dyDescent="0.2">
      <c r="D1918" s="175"/>
      <c r="E1918" s="4" t="s">
        <v>28</v>
      </c>
      <c r="F1918" s="6"/>
      <c r="G1918" s="5">
        <v>51</v>
      </c>
      <c r="H1918" s="7">
        <v>1</v>
      </c>
      <c r="I1918" s="1">
        <v>8</v>
      </c>
      <c r="J1918" s="1">
        <v>16</v>
      </c>
      <c r="K1918" s="1">
        <v>25</v>
      </c>
      <c r="L1918" s="8">
        <v>1</v>
      </c>
    </row>
    <row r="1919" spans="4:12" x14ac:dyDescent="0.2">
      <c r="D1919" s="175"/>
      <c r="E1919" s="11"/>
      <c r="F1919" s="10"/>
      <c r="G1919" s="9">
        <v>100</v>
      </c>
      <c r="H1919" s="16">
        <v>1.9607843137250001</v>
      </c>
      <c r="I1919" s="2">
        <v>15.686274509804001</v>
      </c>
      <c r="J1919" s="2">
        <v>31.372549019608002</v>
      </c>
      <c r="K1919" s="2">
        <v>49.019607843137003</v>
      </c>
      <c r="L1919" s="13">
        <v>1.9607843137250001</v>
      </c>
    </row>
    <row r="1920" spans="4:12" x14ac:dyDescent="0.2">
      <c r="D1920" s="175"/>
      <c r="E1920" s="4" t="s">
        <v>29</v>
      </c>
      <c r="F1920" s="6"/>
      <c r="G1920" s="5">
        <v>7</v>
      </c>
      <c r="H1920" s="7">
        <v>0</v>
      </c>
      <c r="I1920" s="1">
        <v>1</v>
      </c>
      <c r="J1920" s="1">
        <v>3</v>
      </c>
      <c r="K1920" s="1">
        <v>1</v>
      </c>
      <c r="L1920" s="8">
        <v>2</v>
      </c>
    </row>
    <row r="1921" spans="4:12" x14ac:dyDescent="0.2">
      <c r="D1921" s="175"/>
      <c r="E1921" s="11"/>
      <c r="F1921" s="10"/>
      <c r="G1921" s="9">
        <v>100</v>
      </c>
      <c r="H1921" s="45">
        <v>0</v>
      </c>
      <c r="I1921" s="2">
        <v>14.285714285714</v>
      </c>
      <c r="J1921" s="35">
        <v>42.857142857143003</v>
      </c>
      <c r="K1921" s="46">
        <v>14.285714285714</v>
      </c>
      <c r="L1921" s="104">
        <v>28.571428571428999</v>
      </c>
    </row>
    <row r="1922" spans="4:12" x14ac:dyDescent="0.2">
      <c r="D1922" s="174" t="s">
        <v>30</v>
      </c>
      <c r="E1922" s="20" t="s">
        <v>31</v>
      </c>
      <c r="F1922" s="22"/>
      <c r="G1922" s="21">
        <v>393</v>
      </c>
      <c r="H1922" s="25">
        <v>8</v>
      </c>
      <c r="I1922" s="3">
        <v>65</v>
      </c>
      <c r="J1922" s="3">
        <v>118</v>
      </c>
      <c r="K1922" s="3">
        <v>187</v>
      </c>
      <c r="L1922" s="26">
        <v>15</v>
      </c>
    </row>
    <row r="1923" spans="4:12" x14ac:dyDescent="0.2">
      <c r="D1923" s="175"/>
      <c r="E1923" s="11"/>
      <c r="F1923" s="10"/>
      <c r="G1923" s="9">
        <v>100</v>
      </c>
      <c r="H1923" s="16">
        <v>2.0356234096689998</v>
      </c>
      <c r="I1923" s="2">
        <v>16.539440203561998</v>
      </c>
      <c r="J1923" s="2">
        <v>30.025445292621001</v>
      </c>
      <c r="K1923" s="2">
        <v>47.582697201018</v>
      </c>
      <c r="L1923" s="13">
        <v>3.8167938931299998</v>
      </c>
    </row>
    <row r="1924" spans="4:12" x14ac:dyDescent="0.2">
      <c r="D1924" s="175"/>
      <c r="E1924" s="4" t="s">
        <v>32</v>
      </c>
      <c r="F1924" s="6"/>
      <c r="G1924" s="5">
        <v>352</v>
      </c>
      <c r="H1924" s="7">
        <v>10</v>
      </c>
      <c r="I1924" s="1">
        <v>52</v>
      </c>
      <c r="J1924" s="1">
        <v>109</v>
      </c>
      <c r="K1924" s="1">
        <v>170</v>
      </c>
      <c r="L1924" s="8">
        <v>11</v>
      </c>
    </row>
    <row r="1925" spans="4:12" x14ac:dyDescent="0.2">
      <c r="D1925" s="175"/>
      <c r="E1925" s="11"/>
      <c r="F1925" s="10"/>
      <c r="G1925" s="9">
        <v>100</v>
      </c>
      <c r="H1925" s="16">
        <v>2.8409090909089998</v>
      </c>
      <c r="I1925" s="2">
        <v>14.772727272727</v>
      </c>
      <c r="J1925" s="2">
        <v>30.965909090909001</v>
      </c>
      <c r="K1925" s="2">
        <v>48.295454545455001</v>
      </c>
      <c r="L1925" s="13">
        <v>3.125</v>
      </c>
    </row>
    <row r="1926" spans="4:12" x14ac:dyDescent="0.2">
      <c r="D1926" s="175"/>
      <c r="E1926" s="4" t="s">
        <v>33</v>
      </c>
      <c r="F1926" s="6"/>
      <c r="G1926" s="5">
        <v>388</v>
      </c>
      <c r="H1926" s="7">
        <v>7</v>
      </c>
      <c r="I1926" s="1">
        <v>53</v>
      </c>
      <c r="J1926" s="1">
        <v>117</v>
      </c>
      <c r="K1926" s="1">
        <v>194</v>
      </c>
      <c r="L1926" s="8">
        <v>17</v>
      </c>
    </row>
    <row r="1927" spans="4:12" x14ac:dyDescent="0.2">
      <c r="D1927" s="175"/>
      <c r="E1927" s="11"/>
      <c r="F1927" s="10"/>
      <c r="G1927" s="9">
        <v>100</v>
      </c>
      <c r="H1927" s="16">
        <v>1.8041237113399999</v>
      </c>
      <c r="I1927" s="2">
        <v>13.659793814433</v>
      </c>
      <c r="J1927" s="2">
        <v>30.154639175258001</v>
      </c>
      <c r="K1927" s="2">
        <v>50</v>
      </c>
      <c r="L1927" s="13">
        <v>4.3814432989689998</v>
      </c>
    </row>
    <row r="1928" spans="4:12" x14ac:dyDescent="0.2">
      <c r="D1928" s="175"/>
      <c r="E1928" s="4" t="s">
        <v>34</v>
      </c>
      <c r="F1928" s="6"/>
      <c r="G1928" s="5">
        <v>89</v>
      </c>
      <c r="H1928" s="7">
        <v>1</v>
      </c>
      <c r="I1928" s="1">
        <v>17</v>
      </c>
      <c r="J1928" s="1">
        <v>24</v>
      </c>
      <c r="K1928" s="1">
        <v>46</v>
      </c>
      <c r="L1928" s="8">
        <v>1</v>
      </c>
    </row>
    <row r="1929" spans="4:12" x14ac:dyDescent="0.2">
      <c r="D1929" s="175"/>
      <c r="E1929" s="11"/>
      <c r="F1929" s="10"/>
      <c r="G1929" s="9">
        <v>100</v>
      </c>
      <c r="H1929" s="16">
        <v>1.123595505618</v>
      </c>
      <c r="I1929" s="2">
        <v>19.101123595505999</v>
      </c>
      <c r="J1929" s="2">
        <v>26.966292134831001</v>
      </c>
      <c r="K1929" s="2">
        <v>51.685393258426998</v>
      </c>
      <c r="L1929" s="13">
        <v>1.123595505618</v>
      </c>
    </row>
    <row r="1930" spans="4:12" x14ac:dyDescent="0.2">
      <c r="D1930" s="174" t="s">
        <v>35</v>
      </c>
      <c r="E1930" s="20" t="s">
        <v>36</v>
      </c>
      <c r="F1930" s="22"/>
      <c r="G1930" s="21">
        <v>629</v>
      </c>
      <c r="H1930" s="25">
        <v>16</v>
      </c>
      <c r="I1930" s="3">
        <v>96</v>
      </c>
      <c r="J1930" s="3">
        <v>222</v>
      </c>
      <c r="K1930" s="3">
        <v>273</v>
      </c>
      <c r="L1930" s="26">
        <v>22</v>
      </c>
    </row>
    <row r="1931" spans="4:12" x14ac:dyDescent="0.2">
      <c r="D1931" s="175"/>
      <c r="E1931" s="11"/>
      <c r="F1931" s="10"/>
      <c r="G1931" s="9">
        <v>100</v>
      </c>
      <c r="H1931" s="16">
        <v>2.5437201907790001</v>
      </c>
      <c r="I1931" s="2">
        <v>15.262321144674001</v>
      </c>
      <c r="J1931" s="23">
        <v>35.294117647058997</v>
      </c>
      <c r="K1931" s="27">
        <v>43.402225755167002</v>
      </c>
      <c r="L1931" s="13">
        <v>3.4976152623210002</v>
      </c>
    </row>
    <row r="1932" spans="4:12" x14ac:dyDescent="0.2">
      <c r="D1932" s="175"/>
      <c r="E1932" s="4" t="s">
        <v>37</v>
      </c>
      <c r="F1932" s="6"/>
      <c r="G1932" s="5">
        <v>593</v>
      </c>
      <c r="H1932" s="7">
        <v>10</v>
      </c>
      <c r="I1932" s="1">
        <v>91</v>
      </c>
      <c r="J1932" s="1">
        <v>146</v>
      </c>
      <c r="K1932" s="1">
        <v>324</v>
      </c>
      <c r="L1932" s="8">
        <v>22</v>
      </c>
    </row>
    <row r="1933" spans="4:12" x14ac:dyDescent="0.2">
      <c r="D1933" s="175"/>
      <c r="E1933" s="11"/>
      <c r="F1933" s="10"/>
      <c r="G1933" s="9">
        <v>100</v>
      </c>
      <c r="H1933" s="16">
        <v>1.686340640809</v>
      </c>
      <c r="I1933" s="2">
        <v>15.345699831366</v>
      </c>
      <c r="J1933" s="27">
        <v>24.620573355817999</v>
      </c>
      <c r="K1933" s="23">
        <v>54.637436762226002</v>
      </c>
      <c r="L1933" s="13">
        <v>3.7099494097810002</v>
      </c>
    </row>
    <row r="1934" spans="4:12" x14ac:dyDescent="0.2">
      <c r="D1934" s="174" t="s">
        <v>38</v>
      </c>
      <c r="E1934" s="20" t="s">
        <v>39</v>
      </c>
      <c r="F1934" s="22"/>
      <c r="G1934" s="21">
        <v>64</v>
      </c>
      <c r="H1934" s="25">
        <v>2</v>
      </c>
      <c r="I1934" s="3">
        <v>11</v>
      </c>
      <c r="J1934" s="3">
        <v>16</v>
      </c>
      <c r="K1934" s="3">
        <v>35</v>
      </c>
      <c r="L1934" s="26">
        <v>0</v>
      </c>
    </row>
    <row r="1935" spans="4:12" x14ac:dyDescent="0.2">
      <c r="D1935" s="175"/>
      <c r="E1935" s="11"/>
      <c r="F1935" s="10"/>
      <c r="G1935" s="9">
        <v>100</v>
      </c>
      <c r="H1935" s="16">
        <v>3.125</v>
      </c>
      <c r="I1935" s="2">
        <v>17.1875</v>
      </c>
      <c r="J1935" s="27">
        <v>25</v>
      </c>
      <c r="K1935" s="23">
        <v>54.6875</v>
      </c>
      <c r="L1935" s="36">
        <v>0</v>
      </c>
    </row>
    <row r="1936" spans="4:12" x14ac:dyDescent="0.2">
      <c r="D1936" s="175"/>
      <c r="E1936" s="4" t="s">
        <v>40</v>
      </c>
      <c r="F1936" s="6"/>
      <c r="G1936" s="5">
        <v>147</v>
      </c>
      <c r="H1936" s="7">
        <v>2</v>
      </c>
      <c r="I1936" s="1">
        <v>17</v>
      </c>
      <c r="J1936" s="1">
        <v>47</v>
      </c>
      <c r="K1936" s="1">
        <v>78</v>
      </c>
      <c r="L1936" s="8">
        <v>3</v>
      </c>
    </row>
    <row r="1937" spans="2:12" x14ac:dyDescent="0.2">
      <c r="D1937" s="175"/>
      <c r="E1937" s="11"/>
      <c r="F1937" s="10"/>
      <c r="G1937" s="9">
        <v>100</v>
      </c>
      <c r="H1937" s="16">
        <v>1.360544217687</v>
      </c>
      <c r="I1937" s="2">
        <v>11.564625850340001</v>
      </c>
      <c r="J1937" s="2">
        <v>31.972789115645998</v>
      </c>
      <c r="K1937" s="2">
        <v>53.061224489795997</v>
      </c>
      <c r="L1937" s="13">
        <v>2.040816326531</v>
      </c>
    </row>
    <row r="1938" spans="2:12" x14ac:dyDescent="0.2">
      <c r="D1938" s="175"/>
      <c r="E1938" s="4" t="s">
        <v>41</v>
      </c>
      <c r="F1938" s="6"/>
      <c r="G1938" s="5">
        <v>204</v>
      </c>
      <c r="H1938" s="7">
        <v>7</v>
      </c>
      <c r="I1938" s="1">
        <v>42</v>
      </c>
      <c r="J1938" s="1">
        <v>73</v>
      </c>
      <c r="K1938" s="1">
        <v>79</v>
      </c>
      <c r="L1938" s="8">
        <v>3</v>
      </c>
    </row>
    <row r="1939" spans="2:12" x14ac:dyDescent="0.2">
      <c r="D1939" s="175"/>
      <c r="E1939" s="11"/>
      <c r="F1939" s="10"/>
      <c r="G1939" s="9">
        <v>100</v>
      </c>
      <c r="H1939" s="16">
        <v>3.4313725490200002</v>
      </c>
      <c r="I1939" s="23">
        <v>20.588235294118</v>
      </c>
      <c r="J1939" s="23">
        <v>35.784313725490001</v>
      </c>
      <c r="K1939" s="46">
        <v>38.725490196077999</v>
      </c>
      <c r="L1939" s="13">
        <v>1.4705882352940001</v>
      </c>
    </row>
    <row r="1940" spans="2:12" x14ac:dyDescent="0.2">
      <c r="D1940" s="175"/>
      <c r="E1940" s="4" t="s">
        <v>42</v>
      </c>
      <c r="F1940" s="6"/>
      <c r="G1940" s="5">
        <v>210</v>
      </c>
      <c r="H1940" s="7">
        <v>6</v>
      </c>
      <c r="I1940" s="1">
        <v>47</v>
      </c>
      <c r="J1940" s="1">
        <v>67</v>
      </c>
      <c r="K1940" s="1">
        <v>84</v>
      </c>
      <c r="L1940" s="8">
        <v>6</v>
      </c>
    </row>
    <row r="1941" spans="2:12" x14ac:dyDescent="0.2">
      <c r="D1941" s="175"/>
      <c r="E1941" s="11"/>
      <c r="F1941" s="10"/>
      <c r="G1941" s="9">
        <v>100</v>
      </c>
      <c r="H1941" s="16">
        <v>2.8571428571430002</v>
      </c>
      <c r="I1941" s="23">
        <v>22.380952380951999</v>
      </c>
      <c r="J1941" s="2">
        <v>31.904761904762001</v>
      </c>
      <c r="K1941" s="27">
        <v>40</v>
      </c>
      <c r="L1941" s="13">
        <v>2.8571428571430002</v>
      </c>
    </row>
    <row r="1942" spans="2:12" x14ac:dyDescent="0.2">
      <c r="D1942" s="175"/>
      <c r="E1942" s="4" t="s">
        <v>43</v>
      </c>
      <c r="F1942" s="6"/>
      <c r="G1942" s="5">
        <v>204</v>
      </c>
      <c r="H1942" s="7">
        <v>4</v>
      </c>
      <c r="I1942" s="1">
        <v>38</v>
      </c>
      <c r="J1942" s="1">
        <v>62</v>
      </c>
      <c r="K1942" s="1">
        <v>93</v>
      </c>
      <c r="L1942" s="8">
        <v>7</v>
      </c>
    </row>
    <row r="1943" spans="2:12" x14ac:dyDescent="0.2">
      <c r="D1943" s="175"/>
      <c r="E1943" s="11"/>
      <c r="F1943" s="10"/>
      <c r="G1943" s="9">
        <v>100</v>
      </c>
      <c r="H1943" s="16">
        <v>1.9607843137250001</v>
      </c>
      <c r="I1943" s="2">
        <v>18.627450980391998</v>
      </c>
      <c r="J1943" s="2">
        <v>30.392156862745001</v>
      </c>
      <c r="K1943" s="2">
        <v>45.588235294118</v>
      </c>
      <c r="L1943" s="13">
        <v>3.4313725490200002</v>
      </c>
    </row>
    <row r="1944" spans="2:12" x14ac:dyDescent="0.2">
      <c r="D1944" s="175"/>
      <c r="E1944" s="4" t="s">
        <v>44</v>
      </c>
      <c r="F1944" s="6"/>
      <c r="G1944" s="5">
        <v>223</v>
      </c>
      <c r="H1944" s="7">
        <v>3</v>
      </c>
      <c r="I1944" s="1">
        <v>20</v>
      </c>
      <c r="J1944" s="1">
        <v>71</v>
      </c>
      <c r="K1944" s="1">
        <v>117</v>
      </c>
      <c r="L1944" s="8">
        <v>12</v>
      </c>
    </row>
    <row r="1945" spans="2:12" x14ac:dyDescent="0.2">
      <c r="D1945" s="175"/>
      <c r="E1945" s="11"/>
      <c r="F1945" s="10"/>
      <c r="G1945" s="9">
        <v>100</v>
      </c>
      <c r="H1945" s="16">
        <v>1.3452914798210001</v>
      </c>
      <c r="I1945" s="27">
        <v>8.9686098654710005</v>
      </c>
      <c r="J1945" s="2">
        <v>31.838565022421999</v>
      </c>
      <c r="K1945" s="2">
        <v>52.466367713003997</v>
      </c>
      <c r="L1945" s="13">
        <v>5.3811659192830001</v>
      </c>
    </row>
    <row r="1946" spans="2:12" x14ac:dyDescent="0.2">
      <c r="D1946" s="175"/>
      <c r="E1946" s="4" t="s">
        <v>45</v>
      </c>
      <c r="F1946" s="6"/>
      <c r="G1946" s="5">
        <v>170</v>
      </c>
      <c r="H1946" s="7">
        <v>2</v>
      </c>
      <c r="I1946" s="1">
        <v>12</v>
      </c>
      <c r="J1946" s="1">
        <v>32</v>
      </c>
      <c r="K1946" s="1">
        <v>111</v>
      </c>
      <c r="L1946" s="8">
        <v>13</v>
      </c>
    </row>
    <row r="1947" spans="2:12" x14ac:dyDescent="0.2">
      <c r="D1947" s="176"/>
      <c r="E1947" s="57"/>
      <c r="F1947" s="54"/>
      <c r="G1947" s="67">
        <v>100</v>
      </c>
      <c r="H1947" s="82">
        <v>1.1764705882349999</v>
      </c>
      <c r="I1947" s="96">
        <v>7.0588235294119999</v>
      </c>
      <c r="J1947" s="91">
        <v>18.823529411765001</v>
      </c>
      <c r="K1947" s="108">
        <v>65.294117647058997</v>
      </c>
      <c r="L1947" s="84">
        <v>7.647058823529</v>
      </c>
    </row>
    <row r="1949" spans="2:12" x14ac:dyDescent="0.2">
      <c r="B1949" s="43" t="str">
        <f xml:space="preserve"> HYPERLINK("#'目次'!B47", "[41]")</f>
        <v>[41]</v>
      </c>
      <c r="C1949" s="31" t="s">
        <v>139</v>
      </c>
    </row>
    <row r="1953" spans="4:12" ht="36" x14ac:dyDescent="0.2">
      <c r="D1953" s="177"/>
      <c r="E1953" s="178"/>
      <c r="F1953" s="178"/>
      <c r="G1953" s="40" t="s">
        <v>14</v>
      </c>
      <c r="H1953" s="42" t="s">
        <v>124</v>
      </c>
      <c r="I1953" s="15" t="s">
        <v>125</v>
      </c>
      <c r="J1953" s="15" t="s">
        <v>126</v>
      </c>
      <c r="K1953" s="15" t="s">
        <v>127</v>
      </c>
      <c r="L1953" s="44" t="s">
        <v>17</v>
      </c>
    </row>
    <row r="1954" spans="4:12" x14ac:dyDescent="0.2">
      <c r="D1954" s="179"/>
      <c r="E1954" s="180"/>
      <c r="F1954" s="180"/>
      <c r="G1954" s="39"/>
      <c r="H1954" s="41"/>
      <c r="I1954" s="14"/>
      <c r="J1954" s="14"/>
      <c r="K1954" s="14"/>
      <c r="L1954" s="38"/>
    </row>
    <row r="1955" spans="4:12" x14ac:dyDescent="0.2">
      <c r="D1955" s="70"/>
      <c r="E1955" s="72" t="s">
        <v>14</v>
      </c>
      <c r="F1955" s="69"/>
      <c r="G1955" s="37">
        <v>1222</v>
      </c>
      <c r="H1955" s="17">
        <v>26</v>
      </c>
      <c r="I1955" s="17">
        <v>187</v>
      </c>
      <c r="J1955" s="17">
        <v>368</v>
      </c>
      <c r="K1955" s="17">
        <v>597</v>
      </c>
      <c r="L1955" s="55">
        <v>44</v>
      </c>
    </row>
    <row r="1956" spans="4:12" x14ac:dyDescent="0.2">
      <c r="D1956" s="57"/>
      <c r="E1956" s="54"/>
      <c r="F1956" s="71"/>
      <c r="G1956" s="9">
        <v>100</v>
      </c>
      <c r="H1956" s="2">
        <v>2.1276595744679998</v>
      </c>
      <c r="I1956" s="2">
        <v>15.302782324059001</v>
      </c>
      <c r="J1956" s="2">
        <v>30.114566284778999</v>
      </c>
      <c r="K1956" s="2">
        <v>48.854337152208998</v>
      </c>
      <c r="L1956" s="13">
        <v>3.6006546644839998</v>
      </c>
    </row>
    <row r="1957" spans="4:12" x14ac:dyDescent="0.2">
      <c r="D1957" s="174" t="s">
        <v>52</v>
      </c>
      <c r="E1957" s="20" t="s">
        <v>53</v>
      </c>
      <c r="F1957" s="22"/>
      <c r="G1957" s="21">
        <v>15</v>
      </c>
      <c r="H1957" s="25">
        <v>1</v>
      </c>
      <c r="I1957" s="3">
        <v>3</v>
      </c>
      <c r="J1957" s="3">
        <v>3</v>
      </c>
      <c r="K1957" s="3">
        <v>8</v>
      </c>
      <c r="L1957" s="26">
        <v>0</v>
      </c>
    </row>
    <row r="1958" spans="4:12" x14ac:dyDescent="0.2">
      <c r="D1958" s="175"/>
      <c r="E1958" s="11"/>
      <c r="F1958" s="10"/>
      <c r="G1958" s="9">
        <v>100</v>
      </c>
      <c r="H1958" s="16">
        <v>6.666666666667</v>
      </c>
      <c r="I1958" s="2">
        <v>20</v>
      </c>
      <c r="J1958" s="46">
        <v>20</v>
      </c>
      <c r="K1958" s="2">
        <v>53.333333333333002</v>
      </c>
      <c r="L1958" s="36">
        <v>0</v>
      </c>
    </row>
    <row r="1959" spans="4:12" ht="24" x14ac:dyDescent="0.2">
      <c r="D1959" s="175"/>
      <c r="E1959" s="4" t="s">
        <v>54</v>
      </c>
      <c r="F1959" s="6"/>
      <c r="G1959" s="5">
        <v>122</v>
      </c>
      <c r="H1959" s="7">
        <v>4</v>
      </c>
      <c r="I1959" s="1">
        <v>16</v>
      </c>
      <c r="J1959" s="1">
        <v>35</v>
      </c>
      <c r="K1959" s="1">
        <v>64</v>
      </c>
      <c r="L1959" s="8">
        <v>3</v>
      </c>
    </row>
    <row r="1960" spans="4:12" x14ac:dyDescent="0.2">
      <c r="D1960" s="175"/>
      <c r="E1960" s="11"/>
      <c r="F1960" s="10"/>
      <c r="G1960" s="9">
        <v>100</v>
      </c>
      <c r="H1960" s="16">
        <v>3.2786885245900002</v>
      </c>
      <c r="I1960" s="2">
        <v>13.114754098361001</v>
      </c>
      <c r="J1960" s="2">
        <v>28.688524590164</v>
      </c>
      <c r="K1960" s="2">
        <v>52.459016393443001</v>
      </c>
      <c r="L1960" s="13">
        <v>2.459016393443</v>
      </c>
    </row>
    <row r="1961" spans="4:12" x14ac:dyDescent="0.2">
      <c r="D1961" s="175"/>
      <c r="E1961" s="4" t="s">
        <v>55</v>
      </c>
      <c r="F1961" s="6"/>
      <c r="G1961" s="5">
        <v>43</v>
      </c>
      <c r="H1961" s="7">
        <v>0</v>
      </c>
      <c r="I1961" s="1">
        <v>10</v>
      </c>
      <c r="J1961" s="1">
        <v>16</v>
      </c>
      <c r="K1961" s="1">
        <v>15</v>
      </c>
      <c r="L1961" s="8">
        <v>2</v>
      </c>
    </row>
    <row r="1962" spans="4:12" x14ac:dyDescent="0.2">
      <c r="D1962" s="175"/>
      <c r="E1962" s="11"/>
      <c r="F1962" s="10"/>
      <c r="G1962" s="9">
        <v>100</v>
      </c>
      <c r="H1962" s="45">
        <v>0</v>
      </c>
      <c r="I1962" s="23">
        <v>23.255813953488001</v>
      </c>
      <c r="J1962" s="23">
        <v>37.209302325581</v>
      </c>
      <c r="K1962" s="46">
        <v>34.883720930232997</v>
      </c>
      <c r="L1962" s="13">
        <v>4.6511627906979998</v>
      </c>
    </row>
    <row r="1963" spans="4:12" x14ac:dyDescent="0.2">
      <c r="D1963" s="175"/>
      <c r="E1963" s="4" t="s">
        <v>56</v>
      </c>
      <c r="F1963" s="6"/>
      <c r="G1963" s="5">
        <v>60</v>
      </c>
      <c r="H1963" s="7">
        <v>2</v>
      </c>
      <c r="I1963" s="1">
        <v>13</v>
      </c>
      <c r="J1963" s="1">
        <v>20</v>
      </c>
      <c r="K1963" s="1">
        <v>24</v>
      </c>
      <c r="L1963" s="8">
        <v>1</v>
      </c>
    </row>
    <row r="1964" spans="4:12" x14ac:dyDescent="0.2">
      <c r="D1964" s="175"/>
      <c r="E1964" s="11"/>
      <c r="F1964" s="10"/>
      <c r="G1964" s="9">
        <v>100</v>
      </c>
      <c r="H1964" s="16">
        <v>3.333333333333</v>
      </c>
      <c r="I1964" s="23">
        <v>21.666666666666998</v>
      </c>
      <c r="J1964" s="2">
        <v>33.333333333333002</v>
      </c>
      <c r="K1964" s="27">
        <v>40</v>
      </c>
      <c r="L1964" s="13">
        <v>1.666666666667</v>
      </c>
    </row>
    <row r="1965" spans="4:12" x14ac:dyDescent="0.2">
      <c r="D1965" s="175"/>
      <c r="E1965" s="4" t="s">
        <v>57</v>
      </c>
      <c r="F1965" s="6"/>
      <c r="G1965" s="5">
        <v>286</v>
      </c>
      <c r="H1965" s="7">
        <v>6</v>
      </c>
      <c r="I1965" s="1">
        <v>47</v>
      </c>
      <c r="J1965" s="1">
        <v>100</v>
      </c>
      <c r="K1965" s="1">
        <v>127</v>
      </c>
      <c r="L1965" s="8">
        <v>6</v>
      </c>
    </row>
    <row r="1966" spans="4:12" x14ac:dyDescent="0.2">
      <c r="D1966" s="175"/>
      <c r="E1966" s="11"/>
      <c r="F1966" s="10"/>
      <c r="G1966" s="9">
        <v>100</v>
      </c>
      <c r="H1966" s="16">
        <v>2.0979020979020002</v>
      </c>
      <c r="I1966" s="2">
        <v>16.433566433566</v>
      </c>
      <c r="J1966" s="2">
        <v>34.965034965035002</v>
      </c>
      <c r="K1966" s="2">
        <v>44.405594405594002</v>
      </c>
      <c r="L1966" s="13">
        <v>2.0979020979020002</v>
      </c>
    </row>
    <row r="1967" spans="4:12" x14ac:dyDescent="0.2">
      <c r="D1967" s="175"/>
      <c r="E1967" s="4" t="s">
        <v>58</v>
      </c>
      <c r="F1967" s="6"/>
      <c r="G1967" s="5">
        <v>129</v>
      </c>
      <c r="H1967" s="7">
        <v>3</v>
      </c>
      <c r="I1967" s="1">
        <v>26</v>
      </c>
      <c r="J1967" s="1">
        <v>44</v>
      </c>
      <c r="K1967" s="1">
        <v>51</v>
      </c>
      <c r="L1967" s="8">
        <v>5</v>
      </c>
    </row>
    <row r="1968" spans="4:12" x14ac:dyDescent="0.2">
      <c r="D1968" s="175"/>
      <c r="E1968" s="11"/>
      <c r="F1968" s="10"/>
      <c r="G1968" s="9">
        <v>100</v>
      </c>
      <c r="H1968" s="16">
        <v>2.3255813953489999</v>
      </c>
      <c r="I1968" s="2">
        <v>20.155038759690001</v>
      </c>
      <c r="J1968" s="2">
        <v>34.108527131782999</v>
      </c>
      <c r="K1968" s="27">
        <v>39.534883720929997</v>
      </c>
      <c r="L1968" s="13">
        <v>3.8759689922480001</v>
      </c>
    </row>
    <row r="1969" spans="4:12" x14ac:dyDescent="0.2">
      <c r="D1969" s="175"/>
      <c r="E1969" s="4" t="s">
        <v>59</v>
      </c>
      <c r="F1969" s="6"/>
      <c r="G1969" s="5">
        <v>195</v>
      </c>
      <c r="H1969" s="7">
        <v>4</v>
      </c>
      <c r="I1969" s="1">
        <v>30</v>
      </c>
      <c r="J1969" s="1">
        <v>51</v>
      </c>
      <c r="K1969" s="1">
        <v>102</v>
      </c>
      <c r="L1969" s="8">
        <v>8</v>
      </c>
    </row>
    <row r="1970" spans="4:12" x14ac:dyDescent="0.2">
      <c r="D1970" s="175"/>
      <c r="E1970" s="11"/>
      <c r="F1970" s="10"/>
      <c r="G1970" s="9">
        <v>100</v>
      </c>
      <c r="H1970" s="16">
        <v>2.051282051282</v>
      </c>
      <c r="I1970" s="2">
        <v>15.384615384615</v>
      </c>
      <c r="J1970" s="2">
        <v>26.153846153846001</v>
      </c>
      <c r="K1970" s="2">
        <v>52.307692307692001</v>
      </c>
      <c r="L1970" s="13">
        <v>4.1025641025640001</v>
      </c>
    </row>
    <row r="1971" spans="4:12" x14ac:dyDescent="0.2">
      <c r="D1971" s="175"/>
      <c r="E1971" s="4" t="s">
        <v>60</v>
      </c>
      <c r="F1971" s="6"/>
      <c r="G1971" s="5">
        <v>176</v>
      </c>
      <c r="H1971" s="7">
        <v>3</v>
      </c>
      <c r="I1971" s="1">
        <v>25</v>
      </c>
      <c r="J1971" s="1">
        <v>44</v>
      </c>
      <c r="K1971" s="1">
        <v>94</v>
      </c>
      <c r="L1971" s="8">
        <v>10</v>
      </c>
    </row>
    <row r="1972" spans="4:12" x14ac:dyDescent="0.2">
      <c r="D1972" s="175"/>
      <c r="E1972" s="11"/>
      <c r="F1972" s="10"/>
      <c r="G1972" s="9">
        <v>100</v>
      </c>
      <c r="H1972" s="16">
        <v>1.7045454545450001</v>
      </c>
      <c r="I1972" s="2">
        <v>14.204545454545</v>
      </c>
      <c r="J1972" s="27">
        <v>25</v>
      </c>
      <c r="K1972" s="2">
        <v>53.409090909090999</v>
      </c>
      <c r="L1972" s="13">
        <v>5.6818181818179996</v>
      </c>
    </row>
    <row r="1973" spans="4:12" x14ac:dyDescent="0.2">
      <c r="D1973" s="175"/>
      <c r="E1973" s="4" t="s">
        <v>61</v>
      </c>
      <c r="F1973" s="6"/>
      <c r="G1973" s="5">
        <v>78</v>
      </c>
      <c r="H1973" s="7">
        <v>2</v>
      </c>
      <c r="I1973" s="1">
        <v>13</v>
      </c>
      <c r="J1973" s="1">
        <v>23</v>
      </c>
      <c r="K1973" s="1">
        <v>39</v>
      </c>
      <c r="L1973" s="8">
        <v>1</v>
      </c>
    </row>
    <row r="1974" spans="4:12" x14ac:dyDescent="0.2">
      <c r="D1974" s="175"/>
      <c r="E1974" s="11"/>
      <c r="F1974" s="10"/>
      <c r="G1974" s="9">
        <v>100</v>
      </c>
      <c r="H1974" s="16">
        <v>2.564102564103</v>
      </c>
      <c r="I1974" s="2">
        <v>16.666666666666998</v>
      </c>
      <c r="J1974" s="2">
        <v>29.487179487178999</v>
      </c>
      <c r="K1974" s="2">
        <v>50</v>
      </c>
      <c r="L1974" s="13">
        <v>1.2820512820509999</v>
      </c>
    </row>
    <row r="1975" spans="4:12" x14ac:dyDescent="0.2">
      <c r="D1975" s="175"/>
      <c r="E1975" s="4" t="s">
        <v>62</v>
      </c>
      <c r="F1975" s="6"/>
      <c r="G1975" s="5">
        <v>113</v>
      </c>
      <c r="H1975" s="7">
        <v>1</v>
      </c>
      <c r="I1975" s="1">
        <v>4</v>
      </c>
      <c r="J1975" s="1">
        <v>32</v>
      </c>
      <c r="K1975" s="1">
        <v>70</v>
      </c>
      <c r="L1975" s="8">
        <v>6</v>
      </c>
    </row>
    <row r="1976" spans="4:12" x14ac:dyDescent="0.2">
      <c r="D1976" s="175"/>
      <c r="E1976" s="11"/>
      <c r="F1976" s="10"/>
      <c r="G1976" s="9">
        <v>100</v>
      </c>
      <c r="H1976" s="16">
        <v>0.88495575221199996</v>
      </c>
      <c r="I1976" s="46">
        <v>3.53982300885</v>
      </c>
      <c r="J1976" s="2">
        <v>28.318584070796</v>
      </c>
      <c r="K1976" s="35">
        <v>61.946902654867003</v>
      </c>
      <c r="L1976" s="13">
        <v>5.3097345132739999</v>
      </c>
    </row>
    <row r="1977" spans="4:12" x14ac:dyDescent="0.2">
      <c r="D1977" s="174" t="s">
        <v>63</v>
      </c>
      <c r="E1977" s="20" t="s">
        <v>64</v>
      </c>
      <c r="F1977" s="22"/>
      <c r="G1977" s="21">
        <v>234</v>
      </c>
      <c r="H1977" s="25">
        <v>6</v>
      </c>
      <c r="I1977" s="3">
        <v>36</v>
      </c>
      <c r="J1977" s="3">
        <v>54</v>
      </c>
      <c r="K1977" s="3">
        <v>127</v>
      </c>
      <c r="L1977" s="26">
        <v>11</v>
      </c>
    </row>
    <row r="1978" spans="4:12" x14ac:dyDescent="0.2">
      <c r="D1978" s="175"/>
      <c r="E1978" s="11"/>
      <c r="F1978" s="10"/>
      <c r="G1978" s="9">
        <v>100</v>
      </c>
      <c r="H1978" s="16">
        <v>2.564102564103</v>
      </c>
      <c r="I1978" s="2">
        <v>15.384615384615</v>
      </c>
      <c r="J1978" s="27">
        <v>23.076923076922998</v>
      </c>
      <c r="K1978" s="23">
        <v>54.273504273504003</v>
      </c>
      <c r="L1978" s="13">
        <v>4.7008547008550003</v>
      </c>
    </row>
    <row r="1979" spans="4:12" x14ac:dyDescent="0.2">
      <c r="D1979" s="175"/>
      <c r="E1979" s="4" t="s">
        <v>65</v>
      </c>
      <c r="F1979" s="6"/>
      <c r="G1979" s="5">
        <v>172</v>
      </c>
      <c r="H1979" s="7">
        <v>4</v>
      </c>
      <c r="I1979" s="1">
        <v>21</v>
      </c>
      <c r="J1979" s="1">
        <v>58</v>
      </c>
      <c r="K1979" s="1">
        <v>82</v>
      </c>
      <c r="L1979" s="8">
        <v>7</v>
      </c>
    </row>
    <row r="1980" spans="4:12" x14ac:dyDescent="0.2">
      <c r="D1980" s="175"/>
      <c r="E1980" s="11"/>
      <c r="F1980" s="10"/>
      <c r="G1980" s="9">
        <v>100</v>
      </c>
      <c r="H1980" s="16">
        <v>2.3255813953489999</v>
      </c>
      <c r="I1980" s="2">
        <v>12.209302325581</v>
      </c>
      <c r="J1980" s="2">
        <v>33.720930232557997</v>
      </c>
      <c r="K1980" s="2">
        <v>47.674418604651002</v>
      </c>
      <c r="L1980" s="13">
        <v>4.0697674418599998</v>
      </c>
    </row>
    <row r="1981" spans="4:12" x14ac:dyDescent="0.2">
      <c r="D1981" s="175"/>
      <c r="E1981" s="4" t="s">
        <v>66</v>
      </c>
      <c r="F1981" s="6"/>
      <c r="G1981" s="5">
        <v>165</v>
      </c>
      <c r="H1981" s="7">
        <v>0</v>
      </c>
      <c r="I1981" s="1">
        <v>20</v>
      </c>
      <c r="J1981" s="1">
        <v>50</v>
      </c>
      <c r="K1981" s="1">
        <v>90</v>
      </c>
      <c r="L1981" s="8">
        <v>5</v>
      </c>
    </row>
    <row r="1982" spans="4:12" x14ac:dyDescent="0.2">
      <c r="D1982" s="175"/>
      <c r="E1982" s="11"/>
      <c r="F1982" s="10"/>
      <c r="G1982" s="9">
        <v>100</v>
      </c>
      <c r="H1982" s="45">
        <v>0</v>
      </c>
      <c r="I1982" s="2">
        <v>12.121212121212</v>
      </c>
      <c r="J1982" s="2">
        <v>30.303030303029999</v>
      </c>
      <c r="K1982" s="23">
        <v>54.545454545455001</v>
      </c>
      <c r="L1982" s="13">
        <v>3.0303030303030001</v>
      </c>
    </row>
    <row r="1983" spans="4:12" x14ac:dyDescent="0.2">
      <c r="D1983" s="175"/>
      <c r="E1983" s="4" t="s">
        <v>67</v>
      </c>
      <c r="F1983" s="6"/>
      <c r="G1983" s="5">
        <v>158</v>
      </c>
      <c r="H1983" s="7">
        <v>7</v>
      </c>
      <c r="I1983" s="1">
        <v>24</v>
      </c>
      <c r="J1983" s="1">
        <v>46</v>
      </c>
      <c r="K1983" s="1">
        <v>77</v>
      </c>
      <c r="L1983" s="8">
        <v>4</v>
      </c>
    </row>
    <row r="1984" spans="4:12" x14ac:dyDescent="0.2">
      <c r="D1984" s="175"/>
      <c r="E1984" s="11"/>
      <c r="F1984" s="10"/>
      <c r="G1984" s="9">
        <v>100</v>
      </c>
      <c r="H1984" s="16">
        <v>4.4303797468350004</v>
      </c>
      <c r="I1984" s="2">
        <v>15.189873417722</v>
      </c>
      <c r="J1984" s="2">
        <v>29.113924050632999</v>
      </c>
      <c r="K1984" s="2">
        <v>48.734177215190002</v>
      </c>
      <c r="L1984" s="13">
        <v>2.5316455696200002</v>
      </c>
    </row>
    <row r="1985" spans="2:12" x14ac:dyDescent="0.2">
      <c r="D1985" s="175"/>
      <c r="E1985" s="4" t="s">
        <v>68</v>
      </c>
      <c r="F1985" s="6"/>
      <c r="G1985" s="5">
        <v>112</v>
      </c>
      <c r="H1985" s="7">
        <v>3</v>
      </c>
      <c r="I1985" s="1">
        <v>14</v>
      </c>
      <c r="J1985" s="1">
        <v>36</v>
      </c>
      <c r="K1985" s="1">
        <v>56</v>
      </c>
      <c r="L1985" s="8">
        <v>3</v>
      </c>
    </row>
    <row r="1986" spans="2:12" x14ac:dyDescent="0.2">
      <c r="D1986" s="175"/>
      <c r="E1986" s="11"/>
      <c r="F1986" s="10"/>
      <c r="G1986" s="9">
        <v>100</v>
      </c>
      <c r="H1986" s="16">
        <v>2.6785714285709998</v>
      </c>
      <c r="I1986" s="2">
        <v>12.5</v>
      </c>
      <c r="J1986" s="2">
        <v>32.142857142856997</v>
      </c>
      <c r="K1986" s="2">
        <v>50</v>
      </c>
      <c r="L1986" s="13">
        <v>2.6785714285709998</v>
      </c>
    </row>
    <row r="1987" spans="2:12" x14ac:dyDescent="0.2">
      <c r="D1987" s="175"/>
      <c r="E1987" s="4" t="s">
        <v>69</v>
      </c>
      <c r="F1987" s="6"/>
      <c r="G1987" s="5">
        <v>92</v>
      </c>
      <c r="H1987" s="7">
        <v>1</v>
      </c>
      <c r="I1987" s="1">
        <v>13</v>
      </c>
      <c r="J1987" s="1">
        <v>27</v>
      </c>
      <c r="K1987" s="1">
        <v>49</v>
      </c>
      <c r="L1987" s="8">
        <v>2</v>
      </c>
    </row>
    <row r="1988" spans="2:12" x14ac:dyDescent="0.2">
      <c r="D1988" s="175"/>
      <c r="E1988" s="11"/>
      <c r="F1988" s="10"/>
      <c r="G1988" s="9">
        <v>100</v>
      </c>
      <c r="H1988" s="16">
        <v>1.086956521739</v>
      </c>
      <c r="I1988" s="2">
        <v>14.130434782609001</v>
      </c>
      <c r="J1988" s="2">
        <v>29.347826086956999</v>
      </c>
      <c r="K1988" s="2">
        <v>53.260869565217</v>
      </c>
      <c r="L1988" s="13">
        <v>2.1739130434780001</v>
      </c>
    </row>
    <row r="1989" spans="2:12" x14ac:dyDescent="0.2">
      <c r="D1989" s="175"/>
      <c r="E1989" s="4" t="s">
        <v>70</v>
      </c>
      <c r="F1989" s="6"/>
      <c r="G1989" s="5">
        <v>131</v>
      </c>
      <c r="H1989" s="7">
        <v>3</v>
      </c>
      <c r="I1989" s="1">
        <v>22</v>
      </c>
      <c r="J1989" s="1">
        <v>46</v>
      </c>
      <c r="K1989" s="1">
        <v>58</v>
      </c>
      <c r="L1989" s="8">
        <v>2</v>
      </c>
    </row>
    <row r="1990" spans="2:12" x14ac:dyDescent="0.2">
      <c r="D1990" s="175"/>
      <c r="E1990" s="11"/>
      <c r="F1990" s="10"/>
      <c r="G1990" s="9">
        <v>100</v>
      </c>
      <c r="H1990" s="16">
        <v>2.2900763358780001</v>
      </c>
      <c r="I1990" s="2">
        <v>16.793893129771</v>
      </c>
      <c r="J1990" s="2">
        <v>35.114503816793999</v>
      </c>
      <c r="K1990" s="2">
        <v>44.274809160304997</v>
      </c>
      <c r="L1990" s="13">
        <v>1.526717557252</v>
      </c>
    </row>
    <row r="1991" spans="2:12" x14ac:dyDescent="0.2">
      <c r="D1991" s="175"/>
      <c r="E1991" s="4" t="s">
        <v>71</v>
      </c>
      <c r="F1991" s="6"/>
      <c r="G1991" s="5">
        <v>71</v>
      </c>
      <c r="H1991" s="7">
        <v>1</v>
      </c>
      <c r="I1991" s="1">
        <v>18</v>
      </c>
      <c r="J1991" s="1">
        <v>22</v>
      </c>
      <c r="K1991" s="1">
        <v>25</v>
      </c>
      <c r="L1991" s="8">
        <v>5</v>
      </c>
    </row>
    <row r="1992" spans="2:12" x14ac:dyDescent="0.2">
      <c r="D1992" s="175"/>
      <c r="E1992" s="11"/>
      <c r="F1992" s="10"/>
      <c r="G1992" s="9">
        <v>100</v>
      </c>
      <c r="H1992" s="16">
        <v>1.4084507042250001</v>
      </c>
      <c r="I1992" s="35">
        <v>25.352112676055999</v>
      </c>
      <c r="J1992" s="2">
        <v>30.985915492958</v>
      </c>
      <c r="K1992" s="46">
        <v>35.211267605633999</v>
      </c>
      <c r="L1992" s="13">
        <v>7.0422535211269999</v>
      </c>
    </row>
    <row r="1993" spans="2:12" x14ac:dyDescent="0.2">
      <c r="D1993" s="175"/>
      <c r="E1993" s="4" t="s">
        <v>72</v>
      </c>
      <c r="F1993" s="6"/>
      <c r="G1993" s="5">
        <v>70</v>
      </c>
      <c r="H1993" s="7">
        <v>1</v>
      </c>
      <c r="I1993" s="1">
        <v>18</v>
      </c>
      <c r="J1993" s="1">
        <v>27</v>
      </c>
      <c r="K1993" s="1">
        <v>22</v>
      </c>
      <c r="L1993" s="8">
        <v>2</v>
      </c>
    </row>
    <row r="1994" spans="2:12" x14ac:dyDescent="0.2">
      <c r="D1994" s="176"/>
      <c r="E1994" s="57"/>
      <c r="F1994" s="54"/>
      <c r="G1994" s="67">
        <v>100</v>
      </c>
      <c r="H1994" s="82">
        <v>1.4285714285710001</v>
      </c>
      <c r="I1994" s="108">
        <v>25.714285714286</v>
      </c>
      <c r="J1994" s="103">
        <v>38.571428571429003</v>
      </c>
      <c r="K1994" s="91">
        <v>31.428571428571001</v>
      </c>
      <c r="L1994" s="84">
        <v>2.8571428571430002</v>
      </c>
    </row>
    <row r="1996" spans="2:12" x14ac:dyDescent="0.2">
      <c r="B1996" s="43" t="str">
        <f xml:space="preserve"> HYPERLINK("#'目次'!B48", "[42]")</f>
        <v>[42]</v>
      </c>
      <c r="C1996" s="31" t="s">
        <v>139</v>
      </c>
    </row>
    <row r="1999" spans="2:12" x14ac:dyDescent="0.2">
      <c r="C1999" s="31" t="s">
        <v>75</v>
      </c>
    </row>
    <row r="2000" spans="2:12" ht="36" x14ac:dyDescent="0.2">
      <c r="D2000" s="177"/>
      <c r="E2000" s="178"/>
      <c r="F2000" s="178"/>
      <c r="G2000" s="40" t="s">
        <v>14</v>
      </c>
      <c r="H2000" s="42" t="s">
        <v>124</v>
      </c>
      <c r="I2000" s="15" t="s">
        <v>125</v>
      </c>
      <c r="J2000" s="15" t="s">
        <v>126</v>
      </c>
      <c r="K2000" s="15" t="s">
        <v>127</v>
      </c>
      <c r="L2000" s="44" t="s">
        <v>17</v>
      </c>
    </row>
    <row r="2001" spans="4:12" x14ac:dyDescent="0.2">
      <c r="D2001" s="179"/>
      <c r="E2001" s="180"/>
      <c r="F2001" s="180"/>
      <c r="G2001" s="39"/>
      <c r="H2001" s="41"/>
      <c r="I2001" s="14"/>
      <c r="J2001" s="14"/>
      <c r="K2001" s="14"/>
      <c r="L2001" s="38"/>
    </row>
    <row r="2002" spans="4:12" x14ac:dyDescent="0.2">
      <c r="D2002" s="70"/>
      <c r="E2002" s="72" t="s">
        <v>14</v>
      </c>
      <c r="F2002" s="69"/>
      <c r="G2002" s="37">
        <v>1222</v>
      </c>
      <c r="H2002" s="17">
        <v>26</v>
      </c>
      <c r="I2002" s="17">
        <v>187</v>
      </c>
      <c r="J2002" s="17">
        <v>368</v>
      </c>
      <c r="K2002" s="17">
        <v>597</v>
      </c>
      <c r="L2002" s="55">
        <v>44</v>
      </c>
    </row>
    <row r="2003" spans="4:12" x14ac:dyDescent="0.2">
      <c r="D2003" s="57"/>
      <c r="E2003" s="54"/>
      <c r="F2003" s="71"/>
      <c r="G2003" s="9">
        <v>100</v>
      </c>
      <c r="H2003" s="2">
        <v>2.1276595744679998</v>
      </c>
      <c r="I2003" s="2">
        <v>15.302782324059001</v>
      </c>
      <c r="J2003" s="2">
        <v>30.114566284778999</v>
      </c>
      <c r="K2003" s="2">
        <v>48.854337152208998</v>
      </c>
      <c r="L2003" s="13">
        <v>3.6006546644839998</v>
      </c>
    </row>
    <row r="2004" spans="4:12" x14ac:dyDescent="0.2">
      <c r="D2004" s="174" t="s">
        <v>36</v>
      </c>
      <c r="E2004" s="20" t="s">
        <v>76</v>
      </c>
      <c r="F2004" s="22"/>
      <c r="G2004" s="21">
        <v>629</v>
      </c>
      <c r="H2004" s="25">
        <v>16</v>
      </c>
      <c r="I2004" s="3">
        <v>96</v>
      </c>
      <c r="J2004" s="3">
        <v>222</v>
      </c>
      <c r="K2004" s="3">
        <v>273</v>
      </c>
      <c r="L2004" s="26">
        <v>22</v>
      </c>
    </row>
    <row r="2005" spans="4:12" x14ac:dyDescent="0.2">
      <c r="D2005" s="175"/>
      <c r="E2005" s="11"/>
      <c r="F2005" s="10"/>
      <c r="G2005" s="9">
        <v>100</v>
      </c>
      <c r="H2005" s="16">
        <v>2.5437201907790001</v>
      </c>
      <c r="I2005" s="2">
        <v>15.262321144674001</v>
      </c>
      <c r="J2005" s="23">
        <v>35.294117647058997</v>
      </c>
      <c r="K2005" s="27">
        <v>43.402225755167002</v>
      </c>
      <c r="L2005" s="13">
        <v>3.4976152623210002</v>
      </c>
    </row>
    <row r="2006" spans="4:12" x14ac:dyDescent="0.2">
      <c r="D2006" s="175"/>
      <c r="E2006" s="4" t="s">
        <v>39</v>
      </c>
      <c r="F2006" s="6"/>
      <c r="G2006" s="5">
        <v>37</v>
      </c>
      <c r="H2006" s="7">
        <v>1</v>
      </c>
      <c r="I2006" s="1">
        <v>6</v>
      </c>
      <c r="J2006" s="1">
        <v>12</v>
      </c>
      <c r="K2006" s="1">
        <v>18</v>
      </c>
      <c r="L2006" s="8">
        <v>0</v>
      </c>
    </row>
    <row r="2007" spans="4:12" x14ac:dyDescent="0.2">
      <c r="D2007" s="175"/>
      <c r="E2007" s="11"/>
      <c r="F2007" s="10"/>
      <c r="G2007" s="9">
        <v>100</v>
      </c>
      <c r="H2007" s="16">
        <v>2.7027027027030002</v>
      </c>
      <c r="I2007" s="2">
        <v>16.216216216216001</v>
      </c>
      <c r="J2007" s="2">
        <v>32.432432432432002</v>
      </c>
      <c r="K2007" s="2">
        <v>48.648648648649001</v>
      </c>
      <c r="L2007" s="36">
        <v>0</v>
      </c>
    </row>
    <row r="2008" spans="4:12" x14ac:dyDescent="0.2">
      <c r="D2008" s="175"/>
      <c r="E2008" s="4" t="s">
        <v>40</v>
      </c>
      <c r="F2008" s="6"/>
      <c r="G2008" s="5">
        <v>73</v>
      </c>
      <c r="H2008" s="7">
        <v>1</v>
      </c>
      <c r="I2008" s="1">
        <v>6</v>
      </c>
      <c r="J2008" s="1">
        <v>30</v>
      </c>
      <c r="K2008" s="1">
        <v>35</v>
      </c>
      <c r="L2008" s="8">
        <v>1</v>
      </c>
    </row>
    <row r="2009" spans="4:12" x14ac:dyDescent="0.2">
      <c r="D2009" s="175"/>
      <c r="E2009" s="11"/>
      <c r="F2009" s="10"/>
      <c r="G2009" s="9">
        <v>100</v>
      </c>
      <c r="H2009" s="16">
        <v>1.369863013699</v>
      </c>
      <c r="I2009" s="27">
        <v>8.2191780821920002</v>
      </c>
      <c r="J2009" s="35">
        <v>41.095890410959001</v>
      </c>
      <c r="K2009" s="2">
        <v>47.945205479452</v>
      </c>
      <c r="L2009" s="13">
        <v>1.369863013699</v>
      </c>
    </row>
    <row r="2010" spans="4:12" x14ac:dyDescent="0.2">
      <c r="D2010" s="175"/>
      <c r="E2010" s="4" t="s">
        <v>41</v>
      </c>
      <c r="F2010" s="6"/>
      <c r="G2010" s="5">
        <v>108</v>
      </c>
      <c r="H2010" s="7">
        <v>4</v>
      </c>
      <c r="I2010" s="1">
        <v>25</v>
      </c>
      <c r="J2010" s="1">
        <v>42</v>
      </c>
      <c r="K2010" s="1">
        <v>35</v>
      </c>
      <c r="L2010" s="8">
        <v>2</v>
      </c>
    </row>
    <row r="2011" spans="4:12" x14ac:dyDescent="0.2">
      <c r="D2011" s="175"/>
      <c r="E2011" s="11"/>
      <c r="F2011" s="10"/>
      <c r="G2011" s="9">
        <v>100</v>
      </c>
      <c r="H2011" s="16">
        <v>3.7037037037039999</v>
      </c>
      <c r="I2011" s="23">
        <v>23.148148148148</v>
      </c>
      <c r="J2011" s="23">
        <v>38.888888888888999</v>
      </c>
      <c r="K2011" s="46">
        <v>32.407407407407</v>
      </c>
      <c r="L2011" s="13">
        <v>1.851851851852</v>
      </c>
    </row>
    <row r="2012" spans="4:12" x14ac:dyDescent="0.2">
      <c r="D2012" s="175"/>
      <c r="E2012" s="4" t="s">
        <v>42</v>
      </c>
      <c r="F2012" s="6"/>
      <c r="G2012" s="5">
        <v>113</v>
      </c>
      <c r="H2012" s="7">
        <v>4</v>
      </c>
      <c r="I2012" s="1">
        <v>24</v>
      </c>
      <c r="J2012" s="1">
        <v>40</v>
      </c>
      <c r="K2012" s="1">
        <v>42</v>
      </c>
      <c r="L2012" s="8">
        <v>3</v>
      </c>
    </row>
    <row r="2013" spans="4:12" x14ac:dyDescent="0.2">
      <c r="D2013" s="175"/>
      <c r="E2013" s="11"/>
      <c r="F2013" s="10"/>
      <c r="G2013" s="9">
        <v>100</v>
      </c>
      <c r="H2013" s="16">
        <v>3.53982300885</v>
      </c>
      <c r="I2013" s="23">
        <v>21.238938053097002</v>
      </c>
      <c r="J2013" s="23">
        <v>35.398230088496</v>
      </c>
      <c r="K2013" s="46">
        <v>37.168141592920001</v>
      </c>
      <c r="L2013" s="13">
        <v>2.654867256637</v>
      </c>
    </row>
    <row r="2014" spans="4:12" x14ac:dyDescent="0.2">
      <c r="D2014" s="175"/>
      <c r="E2014" s="4" t="s">
        <v>43</v>
      </c>
      <c r="F2014" s="6"/>
      <c r="G2014" s="5">
        <v>101</v>
      </c>
      <c r="H2014" s="7">
        <v>2</v>
      </c>
      <c r="I2014" s="1">
        <v>22</v>
      </c>
      <c r="J2014" s="1">
        <v>36</v>
      </c>
      <c r="K2014" s="1">
        <v>37</v>
      </c>
      <c r="L2014" s="8">
        <v>4</v>
      </c>
    </row>
    <row r="2015" spans="4:12" x14ac:dyDescent="0.2">
      <c r="D2015" s="175"/>
      <c r="E2015" s="11"/>
      <c r="F2015" s="10"/>
      <c r="G2015" s="9">
        <v>100</v>
      </c>
      <c r="H2015" s="16">
        <v>1.9801980198019999</v>
      </c>
      <c r="I2015" s="23">
        <v>21.782178217822</v>
      </c>
      <c r="J2015" s="23">
        <v>35.643564356436002</v>
      </c>
      <c r="K2015" s="46">
        <v>36.633663366336997</v>
      </c>
      <c r="L2015" s="13">
        <v>3.9603960396039999</v>
      </c>
    </row>
    <row r="2016" spans="4:12" x14ac:dyDescent="0.2">
      <c r="D2016" s="175"/>
      <c r="E2016" s="4" t="s">
        <v>44</v>
      </c>
      <c r="F2016" s="6"/>
      <c r="G2016" s="5">
        <v>114</v>
      </c>
      <c r="H2016" s="7">
        <v>2</v>
      </c>
      <c r="I2016" s="1">
        <v>9</v>
      </c>
      <c r="J2016" s="1">
        <v>42</v>
      </c>
      <c r="K2016" s="1">
        <v>56</v>
      </c>
      <c r="L2016" s="8">
        <v>5</v>
      </c>
    </row>
    <row r="2017" spans="4:12" x14ac:dyDescent="0.2">
      <c r="D2017" s="175"/>
      <c r="E2017" s="11"/>
      <c r="F2017" s="10"/>
      <c r="G2017" s="9">
        <v>100</v>
      </c>
      <c r="H2017" s="16">
        <v>1.7543859649119999</v>
      </c>
      <c r="I2017" s="27">
        <v>7.8947368421049999</v>
      </c>
      <c r="J2017" s="23">
        <v>36.842105263157997</v>
      </c>
      <c r="K2017" s="2">
        <v>49.122807017543998</v>
      </c>
      <c r="L2017" s="13">
        <v>4.3859649122809996</v>
      </c>
    </row>
    <row r="2018" spans="4:12" x14ac:dyDescent="0.2">
      <c r="D2018" s="175"/>
      <c r="E2018" s="4" t="s">
        <v>45</v>
      </c>
      <c r="F2018" s="6"/>
      <c r="G2018" s="5">
        <v>83</v>
      </c>
      <c r="H2018" s="7">
        <v>2</v>
      </c>
      <c r="I2018" s="1">
        <v>4</v>
      </c>
      <c r="J2018" s="1">
        <v>20</v>
      </c>
      <c r="K2018" s="1">
        <v>50</v>
      </c>
      <c r="L2018" s="8">
        <v>7</v>
      </c>
    </row>
    <row r="2019" spans="4:12" x14ac:dyDescent="0.2">
      <c r="D2019" s="175"/>
      <c r="E2019" s="11"/>
      <c r="F2019" s="10"/>
      <c r="G2019" s="9">
        <v>100</v>
      </c>
      <c r="H2019" s="16">
        <v>2.409638554217</v>
      </c>
      <c r="I2019" s="46">
        <v>4.819277108434</v>
      </c>
      <c r="J2019" s="27">
        <v>24.096385542168999</v>
      </c>
      <c r="K2019" s="35">
        <v>60.240963855422002</v>
      </c>
      <c r="L2019" s="13">
        <v>8.4337349397590007</v>
      </c>
    </row>
    <row r="2020" spans="4:12" x14ac:dyDescent="0.2">
      <c r="D2020" s="174" t="s">
        <v>37</v>
      </c>
      <c r="E2020" s="20" t="s">
        <v>77</v>
      </c>
      <c r="F2020" s="22"/>
      <c r="G2020" s="21">
        <v>593</v>
      </c>
      <c r="H2020" s="25">
        <v>10</v>
      </c>
      <c r="I2020" s="3">
        <v>91</v>
      </c>
      <c r="J2020" s="3">
        <v>146</v>
      </c>
      <c r="K2020" s="3">
        <v>324</v>
      </c>
      <c r="L2020" s="26">
        <v>22</v>
      </c>
    </row>
    <row r="2021" spans="4:12" x14ac:dyDescent="0.2">
      <c r="D2021" s="175"/>
      <c r="E2021" s="11"/>
      <c r="F2021" s="10"/>
      <c r="G2021" s="9">
        <v>100</v>
      </c>
      <c r="H2021" s="16">
        <v>1.686340640809</v>
      </c>
      <c r="I2021" s="2">
        <v>15.345699831366</v>
      </c>
      <c r="J2021" s="27">
        <v>24.620573355817999</v>
      </c>
      <c r="K2021" s="23">
        <v>54.637436762226002</v>
      </c>
      <c r="L2021" s="13">
        <v>3.7099494097810002</v>
      </c>
    </row>
    <row r="2022" spans="4:12" x14ac:dyDescent="0.2">
      <c r="D2022" s="175"/>
      <c r="E2022" s="4" t="s">
        <v>39</v>
      </c>
      <c r="F2022" s="6"/>
      <c r="G2022" s="5">
        <v>27</v>
      </c>
      <c r="H2022" s="7">
        <v>1</v>
      </c>
      <c r="I2022" s="1">
        <v>5</v>
      </c>
      <c r="J2022" s="1">
        <v>4</v>
      </c>
      <c r="K2022" s="1">
        <v>17</v>
      </c>
      <c r="L2022" s="8">
        <v>0</v>
      </c>
    </row>
    <row r="2023" spans="4:12" x14ac:dyDescent="0.2">
      <c r="D2023" s="175"/>
      <c r="E2023" s="11"/>
      <c r="F2023" s="10"/>
      <c r="G2023" s="9">
        <v>100</v>
      </c>
      <c r="H2023" s="16">
        <v>3.7037037037039999</v>
      </c>
      <c r="I2023" s="2">
        <v>18.518518518518999</v>
      </c>
      <c r="J2023" s="46">
        <v>14.814814814815</v>
      </c>
      <c r="K2023" s="35">
        <v>62.962962962962997</v>
      </c>
      <c r="L2023" s="36">
        <v>0</v>
      </c>
    </row>
    <row r="2024" spans="4:12" x14ac:dyDescent="0.2">
      <c r="D2024" s="175"/>
      <c r="E2024" s="4" t="s">
        <v>40</v>
      </c>
      <c r="F2024" s="6"/>
      <c r="G2024" s="5">
        <v>74</v>
      </c>
      <c r="H2024" s="7">
        <v>1</v>
      </c>
      <c r="I2024" s="1">
        <v>11</v>
      </c>
      <c r="J2024" s="1">
        <v>17</v>
      </c>
      <c r="K2024" s="1">
        <v>43</v>
      </c>
      <c r="L2024" s="8">
        <v>2</v>
      </c>
    </row>
    <row r="2025" spans="4:12" x14ac:dyDescent="0.2">
      <c r="D2025" s="175"/>
      <c r="E2025" s="11"/>
      <c r="F2025" s="10"/>
      <c r="G2025" s="9">
        <v>100</v>
      </c>
      <c r="H2025" s="16">
        <v>1.351351351351</v>
      </c>
      <c r="I2025" s="2">
        <v>14.864864864865</v>
      </c>
      <c r="J2025" s="27">
        <v>22.972972972973</v>
      </c>
      <c r="K2025" s="23">
        <v>58.108108108107999</v>
      </c>
      <c r="L2025" s="13">
        <v>2.7027027027030002</v>
      </c>
    </row>
    <row r="2026" spans="4:12" x14ac:dyDescent="0.2">
      <c r="D2026" s="175"/>
      <c r="E2026" s="4" t="s">
        <v>41</v>
      </c>
      <c r="F2026" s="6"/>
      <c r="G2026" s="5">
        <v>96</v>
      </c>
      <c r="H2026" s="7">
        <v>3</v>
      </c>
      <c r="I2026" s="1">
        <v>17</v>
      </c>
      <c r="J2026" s="1">
        <v>31</v>
      </c>
      <c r="K2026" s="1">
        <v>44</v>
      </c>
      <c r="L2026" s="8">
        <v>1</v>
      </c>
    </row>
    <row r="2027" spans="4:12" x14ac:dyDescent="0.2">
      <c r="D2027" s="175"/>
      <c r="E2027" s="11"/>
      <c r="F2027" s="10"/>
      <c r="G2027" s="9">
        <v>100</v>
      </c>
      <c r="H2027" s="16">
        <v>3.125</v>
      </c>
      <c r="I2027" s="2">
        <v>17.708333333333002</v>
      </c>
      <c r="J2027" s="2">
        <v>32.291666666666998</v>
      </c>
      <c r="K2027" s="2">
        <v>45.833333333333002</v>
      </c>
      <c r="L2027" s="13">
        <v>1.041666666667</v>
      </c>
    </row>
    <row r="2028" spans="4:12" x14ac:dyDescent="0.2">
      <c r="D2028" s="175"/>
      <c r="E2028" s="4" t="s">
        <v>42</v>
      </c>
      <c r="F2028" s="6"/>
      <c r="G2028" s="5">
        <v>97</v>
      </c>
      <c r="H2028" s="7">
        <v>2</v>
      </c>
      <c r="I2028" s="1">
        <v>23</v>
      </c>
      <c r="J2028" s="1">
        <v>27</v>
      </c>
      <c r="K2028" s="1">
        <v>42</v>
      </c>
      <c r="L2028" s="8">
        <v>3</v>
      </c>
    </row>
    <row r="2029" spans="4:12" x14ac:dyDescent="0.2">
      <c r="D2029" s="175"/>
      <c r="E2029" s="11"/>
      <c r="F2029" s="10"/>
      <c r="G2029" s="9">
        <v>100</v>
      </c>
      <c r="H2029" s="16">
        <v>2.0618556701030002</v>
      </c>
      <c r="I2029" s="23">
        <v>23.711340206186001</v>
      </c>
      <c r="J2029" s="2">
        <v>27.835051546391998</v>
      </c>
      <c r="K2029" s="27">
        <v>43.298969072165001</v>
      </c>
      <c r="L2029" s="13">
        <v>3.0927835051549999</v>
      </c>
    </row>
    <row r="2030" spans="4:12" x14ac:dyDescent="0.2">
      <c r="D2030" s="175"/>
      <c r="E2030" s="4" t="s">
        <v>43</v>
      </c>
      <c r="F2030" s="6"/>
      <c r="G2030" s="5">
        <v>103</v>
      </c>
      <c r="H2030" s="7">
        <v>2</v>
      </c>
      <c r="I2030" s="1">
        <v>16</v>
      </c>
      <c r="J2030" s="1">
        <v>26</v>
      </c>
      <c r="K2030" s="1">
        <v>56</v>
      </c>
      <c r="L2030" s="8">
        <v>3</v>
      </c>
    </row>
    <row r="2031" spans="4:12" x14ac:dyDescent="0.2">
      <c r="D2031" s="175"/>
      <c r="E2031" s="11"/>
      <c r="F2031" s="10"/>
      <c r="G2031" s="9">
        <v>100</v>
      </c>
      <c r="H2031" s="16">
        <v>1.9417475728160001</v>
      </c>
      <c r="I2031" s="2">
        <v>15.533980582524</v>
      </c>
      <c r="J2031" s="2">
        <v>25.242718446602002</v>
      </c>
      <c r="K2031" s="23">
        <v>54.368932038834998</v>
      </c>
      <c r="L2031" s="13">
        <v>2.9126213592229999</v>
      </c>
    </row>
    <row r="2032" spans="4:12" x14ac:dyDescent="0.2">
      <c r="D2032" s="175"/>
      <c r="E2032" s="4" t="s">
        <v>44</v>
      </c>
      <c r="F2032" s="6"/>
      <c r="G2032" s="5">
        <v>109</v>
      </c>
      <c r="H2032" s="7">
        <v>1</v>
      </c>
      <c r="I2032" s="1">
        <v>11</v>
      </c>
      <c r="J2032" s="1">
        <v>29</v>
      </c>
      <c r="K2032" s="1">
        <v>61</v>
      </c>
      <c r="L2032" s="8">
        <v>7</v>
      </c>
    </row>
    <row r="2033" spans="2:12" x14ac:dyDescent="0.2">
      <c r="D2033" s="175"/>
      <c r="E2033" s="11"/>
      <c r="F2033" s="10"/>
      <c r="G2033" s="9">
        <v>100</v>
      </c>
      <c r="H2033" s="16">
        <v>0.91743119266100004</v>
      </c>
      <c r="I2033" s="27">
        <v>10.091743119266001</v>
      </c>
      <c r="J2033" s="2">
        <v>26.605504587155998</v>
      </c>
      <c r="K2033" s="23">
        <v>55.963302752293998</v>
      </c>
      <c r="L2033" s="13">
        <v>6.4220183486240003</v>
      </c>
    </row>
    <row r="2034" spans="2:12" x14ac:dyDescent="0.2">
      <c r="D2034" s="175"/>
      <c r="E2034" s="4" t="s">
        <v>45</v>
      </c>
      <c r="F2034" s="6"/>
      <c r="G2034" s="5">
        <v>87</v>
      </c>
      <c r="H2034" s="7">
        <v>0</v>
      </c>
      <c r="I2034" s="1">
        <v>8</v>
      </c>
      <c r="J2034" s="1">
        <v>12</v>
      </c>
      <c r="K2034" s="1">
        <v>61</v>
      </c>
      <c r="L2034" s="8">
        <v>6</v>
      </c>
    </row>
    <row r="2035" spans="2:12" x14ac:dyDescent="0.2">
      <c r="D2035" s="176"/>
      <c r="E2035" s="57"/>
      <c r="F2035" s="54"/>
      <c r="G2035" s="67">
        <v>100</v>
      </c>
      <c r="H2035" s="114">
        <v>0</v>
      </c>
      <c r="I2035" s="96">
        <v>9.1954022988510005</v>
      </c>
      <c r="J2035" s="91">
        <v>13.793103448276</v>
      </c>
      <c r="K2035" s="108">
        <v>70.114942528735995</v>
      </c>
      <c r="L2035" s="84">
        <v>6.8965517241379999</v>
      </c>
    </row>
    <row r="2037" spans="2:12" x14ac:dyDescent="0.2">
      <c r="B2037" s="43" t="str">
        <f xml:space="preserve"> HYPERLINK("#'目次'!B49", "[43]")</f>
        <v>[43]</v>
      </c>
      <c r="C2037" s="31" t="s">
        <v>142</v>
      </c>
    </row>
    <row r="2041" spans="2:12" ht="36" x14ac:dyDescent="0.2">
      <c r="D2041" s="177"/>
      <c r="E2041" s="178"/>
      <c r="F2041" s="178"/>
      <c r="G2041" s="40" t="s">
        <v>14</v>
      </c>
      <c r="H2041" s="42" t="s">
        <v>124</v>
      </c>
      <c r="I2041" s="15" t="s">
        <v>125</v>
      </c>
      <c r="J2041" s="15" t="s">
        <v>126</v>
      </c>
      <c r="K2041" s="15" t="s">
        <v>127</v>
      </c>
      <c r="L2041" s="44" t="s">
        <v>17</v>
      </c>
    </row>
    <row r="2042" spans="2:12" x14ac:dyDescent="0.2">
      <c r="D2042" s="179"/>
      <c r="E2042" s="180"/>
      <c r="F2042" s="180"/>
      <c r="G2042" s="39"/>
      <c r="H2042" s="41"/>
      <c r="I2042" s="14"/>
      <c r="J2042" s="14"/>
      <c r="K2042" s="14"/>
      <c r="L2042" s="38"/>
    </row>
    <row r="2043" spans="2:12" x14ac:dyDescent="0.2">
      <c r="D2043" s="70"/>
      <c r="E2043" s="72" t="s">
        <v>14</v>
      </c>
      <c r="F2043" s="69"/>
      <c r="G2043" s="37">
        <v>1222</v>
      </c>
      <c r="H2043" s="17">
        <v>86</v>
      </c>
      <c r="I2043" s="17">
        <v>419</v>
      </c>
      <c r="J2043" s="17">
        <v>286</v>
      </c>
      <c r="K2043" s="17">
        <v>401</v>
      </c>
      <c r="L2043" s="55">
        <v>30</v>
      </c>
    </row>
    <row r="2044" spans="2:12" x14ac:dyDescent="0.2">
      <c r="D2044" s="57"/>
      <c r="E2044" s="54"/>
      <c r="F2044" s="71"/>
      <c r="G2044" s="9">
        <v>100</v>
      </c>
      <c r="H2044" s="2">
        <v>7.0376432078560001</v>
      </c>
      <c r="I2044" s="2">
        <v>34.288052373158997</v>
      </c>
      <c r="J2044" s="2">
        <v>23.404255319149001</v>
      </c>
      <c r="K2044" s="2">
        <v>32.815057283142004</v>
      </c>
      <c r="L2044" s="13">
        <v>2.4549918166940001</v>
      </c>
    </row>
    <row r="2045" spans="2:12" x14ac:dyDescent="0.2">
      <c r="D2045" s="174" t="s">
        <v>18</v>
      </c>
      <c r="E2045" s="20" t="s">
        <v>19</v>
      </c>
      <c r="F2045" s="22"/>
      <c r="G2045" s="21">
        <v>57</v>
      </c>
      <c r="H2045" s="25">
        <v>8</v>
      </c>
      <c r="I2045" s="3">
        <v>23</v>
      </c>
      <c r="J2045" s="3">
        <v>7</v>
      </c>
      <c r="K2045" s="3">
        <v>19</v>
      </c>
      <c r="L2045" s="26">
        <v>0</v>
      </c>
    </row>
    <row r="2046" spans="2:12" x14ac:dyDescent="0.2">
      <c r="D2046" s="175"/>
      <c r="E2046" s="11"/>
      <c r="F2046" s="10"/>
      <c r="G2046" s="9">
        <v>100</v>
      </c>
      <c r="H2046" s="64">
        <v>14.035087719298</v>
      </c>
      <c r="I2046" s="23">
        <v>40.350877192981997</v>
      </c>
      <c r="J2046" s="46">
        <v>12.280701754386</v>
      </c>
      <c r="K2046" s="2">
        <v>33.333333333333002</v>
      </c>
      <c r="L2046" s="36">
        <v>0</v>
      </c>
    </row>
    <row r="2047" spans="2:12" x14ac:dyDescent="0.2">
      <c r="D2047" s="175"/>
      <c r="E2047" s="4" t="s">
        <v>20</v>
      </c>
      <c r="F2047" s="6"/>
      <c r="G2047" s="5">
        <v>84</v>
      </c>
      <c r="H2047" s="7">
        <v>6</v>
      </c>
      <c r="I2047" s="1">
        <v>31</v>
      </c>
      <c r="J2047" s="1">
        <v>15</v>
      </c>
      <c r="K2047" s="1">
        <v>30</v>
      </c>
      <c r="L2047" s="8">
        <v>2</v>
      </c>
    </row>
    <row r="2048" spans="2:12" x14ac:dyDescent="0.2">
      <c r="D2048" s="175"/>
      <c r="E2048" s="11"/>
      <c r="F2048" s="10"/>
      <c r="G2048" s="9">
        <v>100</v>
      </c>
      <c r="H2048" s="16">
        <v>7.1428571428570002</v>
      </c>
      <c r="I2048" s="2">
        <v>36.904761904761997</v>
      </c>
      <c r="J2048" s="27">
        <v>17.857142857143</v>
      </c>
      <c r="K2048" s="2">
        <v>35.714285714286</v>
      </c>
      <c r="L2048" s="13">
        <v>2.3809523809519999</v>
      </c>
    </row>
    <row r="2049" spans="4:12" x14ac:dyDescent="0.2">
      <c r="D2049" s="175"/>
      <c r="E2049" s="4" t="s">
        <v>21</v>
      </c>
      <c r="F2049" s="6"/>
      <c r="G2049" s="5">
        <v>487</v>
      </c>
      <c r="H2049" s="7">
        <v>36</v>
      </c>
      <c r="I2049" s="1">
        <v>164</v>
      </c>
      <c r="J2049" s="1">
        <v>122</v>
      </c>
      <c r="K2049" s="1">
        <v>153</v>
      </c>
      <c r="L2049" s="8">
        <v>12</v>
      </c>
    </row>
    <row r="2050" spans="4:12" x14ac:dyDescent="0.2">
      <c r="D2050" s="175"/>
      <c r="E2050" s="11"/>
      <c r="F2050" s="10"/>
      <c r="G2050" s="9">
        <v>100</v>
      </c>
      <c r="H2050" s="16">
        <v>7.3921971252569998</v>
      </c>
      <c r="I2050" s="2">
        <v>33.675564681725</v>
      </c>
      <c r="J2050" s="2">
        <v>25.051334702258998</v>
      </c>
      <c r="K2050" s="2">
        <v>31.416837782340998</v>
      </c>
      <c r="L2050" s="13">
        <v>2.4640657084190001</v>
      </c>
    </row>
    <row r="2051" spans="4:12" x14ac:dyDescent="0.2">
      <c r="D2051" s="175"/>
      <c r="E2051" s="4" t="s">
        <v>22</v>
      </c>
      <c r="F2051" s="6"/>
      <c r="G2051" s="5">
        <v>35</v>
      </c>
      <c r="H2051" s="7">
        <v>4</v>
      </c>
      <c r="I2051" s="1">
        <v>10</v>
      </c>
      <c r="J2051" s="1">
        <v>4</v>
      </c>
      <c r="K2051" s="1">
        <v>17</v>
      </c>
      <c r="L2051" s="8">
        <v>0</v>
      </c>
    </row>
    <row r="2052" spans="4:12" x14ac:dyDescent="0.2">
      <c r="D2052" s="175"/>
      <c r="E2052" s="11"/>
      <c r="F2052" s="10"/>
      <c r="G2052" s="9">
        <v>100</v>
      </c>
      <c r="H2052" s="16">
        <v>11.428571428571001</v>
      </c>
      <c r="I2052" s="27">
        <v>28.571428571428999</v>
      </c>
      <c r="J2052" s="46">
        <v>11.428571428571001</v>
      </c>
      <c r="K2052" s="35">
        <v>48.571428571429003</v>
      </c>
      <c r="L2052" s="36">
        <v>0</v>
      </c>
    </row>
    <row r="2053" spans="4:12" x14ac:dyDescent="0.2">
      <c r="D2053" s="175"/>
      <c r="E2053" s="4" t="s">
        <v>23</v>
      </c>
      <c r="F2053" s="6"/>
      <c r="G2053" s="5">
        <v>143</v>
      </c>
      <c r="H2053" s="7">
        <v>6</v>
      </c>
      <c r="I2053" s="1">
        <v>46</v>
      </c>
      <c r="J2053" s="1">
        <v>39</v>
      </c>
      <c r="K2053" s="1">
        <v>46</v>
      </c>
      <c r="L2053" s="8">
        <v>6</v>
      </c>
    </row>
    <row r="2054" spans="4:12" x14ac:dyDescent="0.2">
      <c r="D2054" s="175"/>
      <c r="E2054" s="11"/>
      <c r="F2054" s="10"/>
      <c r="G2054" s="9">
        <v>100</v>
      </c>
      <c r="H2054" s="16">
        <v>4.1958041958040004</v>
      </c>
      <c r="I2054" s="2">
        <v>32.167832167832003</v>
      </c>
      <c r="J2054" s="2">
        <v>27.272727272727</v>
      </c>
      <c r="K2054" s="2">
        <v>32.167832167832003</v>
      </c>
      <c r="L2054" s="13">
        <v>4.1958041958040004</v>
      </c>
    </row>
    <row r="2055" spans="4:12" x14ac:dyDescent="0.2">
      <c r="D2055" s="175"/>
      <c r="E2055" s="4" t="s">
        <v>24</v>
      </c>
      <c r="F2055" s="6"/>
      <c r="G2055" s="5">
        <v>187</v>
      </c>
      <c r="H2055" s="7">
        <v>10</v>
      </c>
      <c r="I2055" s="1">
        <v>69</v>
      </c>
      <c r="J2055" s="1">
        <v>42</v>
      </c>
      <c r="K2055" s="1">
        <v>62</v>
      </c>
      <c r="L2055" s="8">
        <v>4</v>
      </c>
    </row>
    <row r="2056" spans="4:12" x14ac:dyDescent="0.2">
      <c r="D2056" s="175"/>
      <c r="E2056" s="11"/>
      <c r="F2056" s="10"/>
      <c r="G2056" s="9">
        <v>100</v>
      </c>
      <c r="H2056" s="16">
        <v>5.3475935828879999</v>
      </c>
      <c r="I2056" s="2">
        <v>36.898395721924999</v>
      </c>
      <c r="J2056" s="2">
        <v>22.459893048127999</v>
      </c>
      <c r="K2056" s="2">
        <v>33.155080213904</v>
      </c>
      <c r="L2056" s="13">
        <v>2.1390374331549999</v>
      </c>
    </row>
    <row r="2057" spans="4:12" x14ac:dyDescent="0.2">
      <c r="D2057" s="175"/>
      <c r="E2057" s="4" t="s">
        <v>25</v>
      </c>
      <c r="F2057" s="6"/>
      <c r="G2057" s="5">
        <v>71</v>
      </c>
      <c r="H2057" s="7">
        <v>5</v>
      </c>
      <c r="I2057" s="1">
        <v>21</v>
      </c>
      <c r="J2057" s="1">
        <v>18</v>
      </c>
      <c r="K2057" s="1">
        <v>26</v>
      </c>
      <c r="L2057" s="8">
        <v>1</v>
      </c>
    </row>
    <row r="2058" spans="4:12" x14ac:dyDescent="0.2">
      <c r="D2058" s="175"/>
      <c r="E2058" s="11"/>
      <c r="F2058" s="10"/>
      <c r="G2058" s="9">
        <v>100</v>
      </c>
      <c r="H2058" s="16">
        <v>7.0422535211269999</v>
      </c>
      <c r="I2058" s="2">
        <v>29.577464788732001</v>
      </c>
      <c r="J2058" s="2">
        <v>25.352112676055999</v>
      </c>
      <c r="K2058" s="2">
        <v>36.619718309859003</v>
      </c>
      <c r="L2058" s="13">
        <v>1.4084507042250001</v>
      </c>
    </row>
    <row r="2059" spans="4:12" x14ac:dyDescent="0.2">
      <c r="D2059" s="175"/>
      <c r="E2059" s="4" t="s">
        <v>26</v>
      </c>
      <c r="F2059" s="6"/>
      <c r="G2059" s="5">
        <v>30</v>
      </c>
      <c r="H2059" s="7">
        <v>2</v>
      </c>
      <c r="I2059" s="1">
        <v>9</v>
      </c>
      <c r="J2059" s="1">
        <v>9</v>
      </c>
      <c r="K2059" s="1">
        <v>9</v>
      </c>
      <c r="L2059" s="8">
        <v>1</v>
      </c>
    </row>
    <row r="2060" spans="4:12" x14ac:dyDescent="0.2">
      <c r="D2060" s="175"/>
      <c r="E2060" s="11"/>
      <c r="F2060" s="10"/>
      <c r="G2060" s="9">
        <v>100</v>
      </c>
      <c r="H2060" s="16">
        <v>6.666666666667</v>
      </c>
      <c r="I2060" s="2">
        <v>30</v>
      </c>
      <c r="J2060" s="23">
        <v>30</v>
      </c>
      <c r="K2060" s="2">
        <v>30</v>
      </c>
      <c r="L2060" s="13">
        <v>3.333333333333</v>
      </c>
    </row>
    <row r="2061" spans="4:12" x14ac:dyDescent="0.2">
      <c r="D2061" s="175"/>
      <c r="E2061" s="4" t="s">
        <v>27</v>
      </c>
      <c r="F2061" s="6"/>
      <c r="G2061" s="5">
        <v>70</v>
      </c>
      <c r="H2061" s="7">
        <v>4</v>
      </c>
      <c r="I2061" s="1">
        <v>26</v>
      </c>
      <c r="J2061" s="1">
        <v>17</v>
      </c>
      <c r="K2061" s="1">
        <v>22</v>
      </c>
      <c r="L2061" s="8">
        <v>1</v>
      </c>
    </row>
    <row r="2062" spans="4:12" x14ac:dyDescent="0.2">
      <c r="D2062" s="175"/>
      <c r="E2062" s="11"/>
      <c r="F2062" s="10"/>
      <c r="G2062" s="9">
        <v>100</v>
      </c>
      <c r="H2062" s="16">
        <v>5.7142857142860004</v>
      </c>
      <c r="I2062" s="2">
        <v>37.142857142856997</v>
      </c>
      <c r="J2062" s="2">
        <v>24.285714285714</v>
      </c>
      <c r="K2062" s="2">
        <v>31.428571428571001</v>
      </c>
      <c r="L2062" s="13">
        <v>1.4285714285710001</v>
      </c>
    </row>
    <row r="2063" spans="4:12" x14ac:dyDescent="0.2">
      <c r="D2063" s="175"/>
      <c r="E2063" s="4" t="s">
        <v>28</v>
      </c>
      <c r="F2063" s="6"/>
      <c r="G2063" s="5">
        <v>51</v>
      </c>
      <c r="H2063" s="7">
        <v>5</v>
      </c>
      <c r="I2063" s="1">
        <v>16</v>
      </c>
      <c r="J2063" s="1">
        <v>12</v>
      </c>
      <c r="K2063" s="1">
        <v>16</v>
      </c>
      <c r="L2063" s="8">
        <v>2</v>
      </c>
    </row>
    <row r="2064" spans="4:12" x14ac:dyDescent="0.2">
      <c r="D2064" s="175"/>
      <c r="E2064" s="11"/>
      <c r="F2064" s="10"/>
      <c r="G2064" s="9">
        <v>100</v>
      </c>
      <c r="H2064" s="16">
        <v>9.8039215686270005</v>
      </c>
      <c r="I2064" s="2">
        <v>31.372549019608002</v>
      </c>
      <c r="J2064" s="2">
        <v>23.529411764706001</v>
      </c>
      <c r="K2064" s="2">
        <v>31.372549019608002</v>
      </c>
      <c r="L2064" s="13">
        <v>3.9215686274510002</v>
      </c>
    </row>
    <row r="2065" spans="4:12" x14ac:dyDescent="0.2">
      <c r="D2065" s="175"/>
      <c r="E2065" s="4" t="s">
        <v>29</v>
      </c>
      <c r="F2065" s="6"/>
      <c r="G2065" s="5">
        <v>7</v>
      </c>
      <c r="H2065" s="7">
        <v>0</v>
      </c>
      <c r="I2065" s="1">
        <v>4</v>
      </c>
      <c r="J2065" s="1">
        <v>1</v>
      </c>
      <c r="K2065" s="1">
        <v>1</v>
      </c>
      <c r="L2065" s="8">
        <v>1</v>
      </c>
    </row>
    <row r="2066" spans="4:12" x14ac:dyDescent="0.2">
      <c r="D2066" s="175"/>
      <c r="E2066" s="11"/>
      <c r="F2066" s="10"/>
      <c r="G2066" s="9">
        <v>100</v>
      </c>
      <c r="H2066" s="121">
        <v>0</v>
      </c>
      <c r="I2066" s="35">
        <v>57.142857142856997</v>
      </c>
      <c r="J2066" s="27">
        <v>14.285714285714</v>
      </c>
      <c r="K2066" s="46">
        <v>14.285714285714</v>
      </c>
      <c r="L2066" s="104">
        <v>14.285714285714</v>
      </c>
    </row>
    <row r="2067" spans="4:12" x14ac:dyDescent="0.2">
      <c r="D2067" s="174" t="s">
        <v>30</v>
      </c>
      <c r="E2067" s="20" t="s">
        <v>31</v>
      </c>
      <c r="F2067" s="22"/>
      <c r="G2067" s="21">
        <v>393</v>
      </c>
      <c r="H2067" s="25">
        <v>32</v>
      </c>
      <c r="I2067" s="3">
        <v>126</v>
      </c>
      <c r="J2067" s="3">
        <v>93</v>
      </c>
      <c r="K2067" s="3">
        <v>134</v>
      </c>
      <c r="L2067" s="26">
        <v>8</v>
      </c>
    </row>
    <row r="2068" spans="4:12" x14ac:dyDescent="0.2">
      <c r="D2068" s="175"/>
      <c r="E2068" s="11"/>
      <c r="F2068" s="10"/>
      <c r="G2068" s="9">
        <v>100</v>
      </c>
      <c r="H2068" s="16">
        <v>8.1424936386769993</v>
      </c>
      <c r="I2068" s="2">
        <v>32.061068702290001</v>
      </c>
      <c r="J2068" s="2">
        <v>23.664122137404998</v>
      </c>
      <c r="K2068" s="2">
        <v>34.096692111959001</v>
      </c>
      <c r="L2068" s="13">
        <v>2.0356234096689998</v>
      </c>
    </row>
    <row r="2069" spans="4:12" x14ac:dyDescent="0.2">
      <c r="D2069" s="175"/>
      <c r="E2069" s="4" t="s">
        <v>32</v>
      </c>
      <c r="F2069" s="6"/>
      <c r="G2069" s="5">
        <v>352</v>
      </c>
      <c r="H2069" s="7">
        <v>23</v>
      </c>
      <c r="I2069" s="1">
        <v>122</v>
      </c>
      <c r="J2069" s="1">
        <v>82</v>
      </c>
      <c r="K2069" s="1">
        <v>116</v>
      </c>
      <c r="L2069" s="8">
        <v>9</v>
      </c>
    </row>
    <row r="2070" spans="4:12" x14ac:dyDescent="0.2">
      <c r="D2070" s="175"/>
      <c r="E2070" s="11"/>
      <c r="F2070" s="10"/>
      <c r="G2070" s="9">
        <v>100</v>
      </c>
      <c r="H2070" s="16">
        <v>6.5340909090909998</v>
      </c>
      <c r="I2070" s="2">
        <v>34.659090909090999</v>
      </c>
      <c r="J2070" s="2">
        <v>23.295454545455001</v>
      </c>
      <c r="K2070" s="2">
        <v>32.954545454544999</v>
      </c>
      <c r="L2070" s="13">
        <v>2.556818181818</v>
      </c>
    </row>
    <row r="2071" spans="4:12" x14ac:dyDescent="0.2">
      <c r="D2071" s="175"/>
      <c r="E2071" s="4" t="s">
        <v>33</v>
      </c>
      <c r="F2071" s="6"/>
      <c r="G2071" s="5">
        <v>388</v>
      </c>
      <c r="H2071" s="7">
        <v>29</v>
      </c>
      <c r="I2071" s="1">
        <v>137</v>
      </c>
      <c r="J2071" s="1">
        <v>91</v>
      </c>
      <c r="K2071" s="1">
        <v>118</v>
      </c>
      <c r="L2071" s="8">
        <v>13</v>
      </c>
    </row>
    <row r="2072" spans="4:12" x14ac:dyDescent="0.2">
      <c r="D2072" s="175"/>
      <c r="E2072" s="11"/>
      <c r="F2072" s="10"/>
      <c r="G2072" s="9">
        <v>100</v>
      </c>
      <c r="H2072" s="16">
        <v>7.4742268041240001</v>
      </c>
      <c r="I2072" s="2">
        <v>35.309278350515001</v>
      </c>
      <c r="J2072" s="2">
        <v>23.453608247422999</v>
      </c>
      <c r="K2072" s="2">
        <v>30.412371134021001</v>
      </c>
      <c r="L2072" s="13">
        <v>3.3505154639180001</v>
      </c>
    </row>
    <row r="2073" spans="4:12" x14ac:dyDescent="0.2">
      <c r="D2073" s="175"/>
      <c r="E2073" s="4" t="s">
        <v>34</v>
      </c>
      <c r="F2073" s="6"/>
      <c r="G2073" s="5">
        <v>89</v>
      </c>
      <c r="H2073" s="7">
        <v>2</v>
      </c>
      <c r="I2073" s="1">
        <v>34</v>
      </c>
      <c r="J2073" s="1">
        <v>20</v>
      </c>
      <c r="K2073" s="1">
        <v>33</v>
      </c>
      <c r="L2073" s="8">
        <v>0</v>
      </c>
    </row>
    <row r="2074" spans="4:12" x14ac:dyDescent="0.2">
      <c r="D2074" s="175"/>
      <c r="E2074" s="11"/>
      <c r="F2074" s="10"/>
      <c r="G2074" s="9">
        <v>100</v>
      </c>
      <c r="H2074" s="16">
        <v>2.2471910112360001</v>
      </c>
      <c r="I2074" s="2">
        <v>38.202247191010997</v>
      </c>
      <c r="J2074" s="2">
        <v>22.47191011236</v>
      </c>
      <c r="K2074" s="2">
        <v>37.078651685392998</v>
      </c>
      <c r="L2074" s="36">
        <v>0</v>
      </c>
    </row>
    <row r="2075" spans="4:12" x14ac:dyDescent="0.2">
      <c r="D2075" s="174" t="s">
        <v>35</v>
      </c>
      <c r="E2075" s="20" t="s">
        <v>36</v>
      </c>
      <c r="F2075" s="22"/>
      <c r="G2075" s="21">
        <v>629</v>
      </c>
      <c r="H2075" s="25">
        <v>41</v>
      </c>
      <c r="I2075" s="3">
        <v>227</v>
      </c>
      <c r="J2075" s="3">
        <v>168</v>
      </c>
      <c r="K2075" s="3">
        <v>182</v>
      </c>
      <c r="L2075" s="26">
        <v>11</v>
      </c>
    </row>
    <row r="2076" spans="4:12" x14ac:dyDescent="0.2">
      <c r="D2076" s="175"/>
      <c r="E2076" s="11"/>
      <c r="F2076" s="10"/>
      <c r="G2076" s="9">
        <v>100</v>
      </c>
      <c r="H2076" s="16">
        <v>6.5182829888710003</v>
      </c>
      <c r="I2076" s="2">
        <v>36.089030206677002</v>
      </c>
      <c r="J2076" s="2">
        <v>26.709062003180001</v>
      </c>
      <c r="K2076" s="2">
        <v>28.934817170111</v>
      </c>
      <c r="L2076" s="13">
        <v>1.7488076311609999</v>
      </c>
    </row>
    <row r="2077" spans="4:12" x14ac:dyDescent="0.2">
      <c r="D2077" s="175"/>
      <c r="E2077" s="4" t="s">
        <v>37</v>
      </c>
      <c r="F2077" s="6"/>
      <c r="G2077" s="5">
        <v>593</v>
      </c>
      <c r="H2077" s="7">
        <v>45</v>
      </c>
      <c r="I2077" s="1">
        <v>192</v>
      </c>
      <c r="J2077" s="1">
        <v>118</v>
      </c>
      <c r="K2077" s="1">
        <v>219</v>
      </c>
      <c r="L2077" s="8">
        <v>19</v>
      </c>
    </row>
    <row r="2078" spans="4:12" x14ac:dyDescent="0.2">
      <c r="D2078" s="175"/>
      <c r="E2078" s="11"/>
      <c r="F2078" s="10"/>
      <c r="G2078" s="9">
        <v>100</v>
      </c>
      <c r="H2078" s="16">
        <v>7.5885328836420003</v>
      </c>
      <c r="I2078" s="2">
        <v>32.377740303541003</v>
      </c>
      <c r="J2078" s="2">
        <v>19.898819561551001</v>
      </c>
      <c r="K2078" s="2">
        <v>36.930860033727001</v>
      </c>
      <c r="L2078" s="13">
        <v>3.2040472175380001</v>
      </c>
    </row>
    <row r="2079" spans="4:12" x14ac:dyDescent="0.2">
      <c r="D2079" s="174" t="s">
        <v>38</v>
      </c>
      <c r="E2079" s="20" t="s">
        <v>39</v>
      </c>
      <c r="F2079" s="22"/>
      <c r="G2079" s="21">
        <v>64</v>
      </c>
      <c r="H2079" s="25">
        <v>1</v>
      </c>
      <c r="I2079" s="3">
        <v>24</v>
      </c>
      <c r="J2079" s="3">
        <v>17</v>
      </c>
      <c r="K2079" s="3">
        <v>21</v>
      </c>
      <c r="L2079" s="26">
        <v>1</v>
      </c>
    </row>
    <row r="2080" spans="4:12" x14ac:dyDescent="0.2">
      <c r="D2080" s="175"/>
      <c r="E2080" s="11"/>
      <c r="F2080" s="10"/>
      <c r="G2080" s="9">
        <v>100</v>
      </c>
      <c r="H2080" s="73">
        <v>1.5625</v>
      </c>
      <c r="I2080" s="2">
        <v>37.5</v>
      </c>
      <c r="J2080" s="2">
        <v>26.5625</v>
      </c>
      <c r="K2080" s="2">
        <v>32.8125</v>
      </c>
      <c r="L2080" s="13">
        <v>1.5625</v>
      </c>
    </row>
    <row r="2081" spans="2:12" x14ac:dyDescent="0.2">
      <c r="D2081" s="175"/>
      <c r="E2081" s="4" t="s">
        <v>40</v>
      </c>
      <c r="F2081" s="6"/>
      <c r="G2081" s="5">
        <v>147</v>
      </c>
      <c r="H2081" s="7">
        <v>12</v>
      </c>
      <c r="I2081" s="1">
        <v>39</v>
      </c>
      <c r="J2081" s="1">
        <v>38</v>
      </c>
      <c r="K2081" s="1">
        <v>56</v>
      </c>
      <c r="L2081" s="8">
        <v>2</v>
      </c>
    </row>
    <row r="2082" spans="2:12" x14ac:dyDescent="0.2">
      <c r="D2082" s="175"/>
      <c r="E2082" s="11"/>
      <c r="F2082" s="10"/>
      <c r="G2082" s="9">
        <v>100</v>
      </c>
      <c r="H2082" s="16">
        <v>8.1632653061219997</v>
      </c>
      <c r="I2082" s="27">
        <v>26.530612244897998</v>
      </c>
      <c r="J2082" s="2">
        <v>25.850340136054001</v>
      </c>
      <c r="K2082" s="23">
        <v>38.095238095238003</v>
      </c>
      <c r="L2082" s="13">
        <v>1.360544217687</v>
      </c>
    </row>
    <row r="2083" spans="2:12" x14ac:dyDescent="0.2">
      <c r="D2083" s="175"/>
      <c r="E2083" s="4" t="s">
        <v>41</v>
      </c>
      <c r="F2083" s="6"/>
      <c r="G2083" s="5">
        <v>204</v>
      </c>
      <c r="H2083" s="7">
        <v>28</v>
      </c>
      <c r="I2083" s="1">
        <v>92</v>
      </c>
      <c r="J2083" s="1">
        <v>47</v>
      </c>
      <c r="K2083" s="1">
        <v>35</v>
      </c>
      <c r="L2083" s="8">
        <v>2</v>
      </c>
    </row>
    <row r="2084" spans="2:12" x14ac:dyDescent="0.2">
      <c r="D2084" s="175"/>
      <c r="E2084" s="11"/>
      <c r="F2084" s="10"/>
      <c r="G2084" s="9">
        <v>100</v>
      </c>
      <c r="H2084" s="64">
        <v>13.725490196078001</v>
      </c>
      <c r="I2084" s="35">
        <v>45.098039215686001</v>
      </c>
      <c r="J2084" s="2">
        <v>23.039215686275</v>
      </c>
      <c r="K2084" s="46">
        <v>17.156862745098</v>
      </c>
      <c r="L2084" s="13">
        <v>0.98039215686299996</v>
      </c>
    </row>
    <row r="2085" spans="2:12" x14ac:dyDescent="0.2">
      <c r="D2085" s="175"/>
      <c r="E2085" s="4" t="s">
        <v>42</v>
      </c>
      <c r="F2085" s="6"/>
      <c r="G2085" s="5">
        <v>210</v>
      </c>
      <c r="H2085" s="7">
        <v>25</v>
      </c>
      <c r="I2085" s="1">
        <v>83</v>
      </c>
      <c r="J2085" s="1">
        <v>58</v>
      </c>
      <c r="K2085" s="1">
        <v>40</v>
      </c>
      <c r="L2085" s="8">
        <v>4</v>
      </c>
    </row>
    <row r="2086" spans="2:12" x14ac:dyDescent="0.2">
      <c r="D2086" s="175"/>
      <c r="E2086" s="11"/>
      <c r="F2086" s="10"/>
      <c r="G2086" s="9">
        <v>100</v>
      </c>
      <c r="H2086" s="16">
        <v>11.904761904761999</v>
      </c>
      <c r="I2086" s="23">
        <v>39.523809523810002</v>
      </c>
      <c r="J2086" s="2">
        <v>27.619047619048001</v>
      </c>
      <c r="K2086" s="46">
        <v>19.047619047619001</v>
      </c>
      <c r="L2086" s="13">
        <v>1.9047619047619999</v>
      </c>
    </row>
    <row r="2087" spans="2:12" x14ac:dyDescent="0.2">
      <c r="D2087" s="175"/>
      <c r="E2087" s="4" t="s">
        <v>43</v>
      </c>
      <c r="F2087" s="6"/>
      <c r="G2087" s="5">
        <v>204</v>
      </c>
      <c r="H2087" s="7">
        <v>9</v>
      </c>
      <c r="I2087" s="1">
        <v>80</v>
      </c>
      <c r="J2087" s="1">
        <v>53</v>
      </c>
      <c r="K2087" s="1">
        <v>60</v>
      </c>
      <c r="L2087" s="8">
        <v>2</v>
      </c>
    </row>
    <row r="2088" spans="2:12" x14ac:dyDescent="0.2">
      <c r="D2088" s="175"/>
      <c r="E2088" s="11"/>
      <c r="F2088" s="10"/>
      <c r="G2088" s="9">
        <v>100</v>
      </c>
      <c r="H2088" s="16">
        <v>4.4117647058819998</v>
      </c>
      <c r="I2088" s="2">
        <v>39.215686274509999</v>
      </c>
      <c r="J2088" s="2">
        <v>25.980392156863001</v>
      </c>
      <c r="K2088" s="2">
        <v>29.411764705882</v>
      </c>
      <c r="L2088" s="13">
        <v>0.98039215686299996</v>
      </c>
    </row>
    <row r="2089" spans="2:12" x14ac:dyDescent="0.2">
      <c r="D2089" s="175"/>
      <c r="E2089" s="4" t="s">
        <v>44</v>
      </c>
      <c r="F2089" s="6"/>
      <c r="G2089" s="5">
        <v>223</v>
      </c>
      <c r="H2089" s="7">
        <v>3</v>
      </c>
      <c r="I2089" s="1">
        <v>67</v>
      </c>
      <c r="J2089" s="1">
        <v>53</v>
      </c>
      <c r="K2089" s="1">
        <v>89</v>
      </c>
      <c r="L2089" s="8">
        <v>11</v>
      </c>
    </row>
    <row r="2090" spans="2:12" x14ac:dyDescent="0.2">
      <c r="D2090" s="175"/>
      <c r="E2090" s="11"/>
      <c r="F2090" s="10"/>
      <c r="G2090" s="9">
        <v>100</v>
      </c>
      <c r="H2090" s="73">
        <v>1.3452914798210001</v>
      </c>
      <c r="I2090" s="2">
        <v>30.044843049327</v>
      </c>
      <c r="J2090" s="2">
        <v>23.766816143498001</v>
      </c>
      <c r="K2090" s="23">
        <v>39.910313901344999</v>
      </c>
      <c r="L2090" s="13">
        <v>4.9327354260089997</v>
      </c>
    </row>
    <row r="2091" spans="2:12" x14ac:dyDescent="0.2">
      <c r="D2091" s="175"/>
      <c r="E2091" s="4" t="s">
        <v>45</v>
      </c>
      <c r="F2091" s="6"/>
      <c r="G2091" s="5">
        <v>170</v>
      </c>
      <c r="H2091" s="7">
        <v>8</v>
      </c>
      <c r="I2091" s="1">
        <v>34</v>
      </c>
      <c r="J2091" s="1">
        <v>20</v>
      </c>
      <c r="K2091" s="1">
        <v>100</v>
      </c>
      <c r="L2091" s="8">
        <v>8</v>
      </c>
    </row>
    <row r="2092" spans="2:12" x14ac:dyDescent="0.2">
      <c r="D2092" s="176"/>
      <c r="E2092" s="57"/>
      <c r="F2092" s="54"/>
      <c r="G2092" s="67">
        <v>100</v>
      </c>
      <c r="H2092" s="82">
        <v>4.7058823529409999</v>
      </c>
      <c r="I2092" s="91">
        <v>20</v>
      </c>
      <c r="J2092" s="91">
        <v>11.764705882353001</v>
      </c>
      <c r="K2092" s="108">
        <v>58.823529411765001</v>
      </c>
      <c r="L2092" s="84">
        <v>4.7058823529409999</v>
      </c>
    </row>
    <row r="2094" spans="2:12" x14ac:dyDescent="0.2">
      <c r="B2094" s="43" t="str">
        <f xml:space="preserve"> HYPERLINK("#'目次'!B50", "[44]")</f>
        <v>[44]</v>
      </c>
      <c r="C2094" s="31" t="s">
        <v>142</v>
      </c>
    </row>
    <row r="2098" spans="4:12" ht="36" x14ac:dyDescent="0.2">
      <c r="D2098" s="177"/>
      <c r="E2098" s="178"/>
      <c r="F2098" s="178"/>
      <c r="G2098" s="40" t="s">
        <v>14</v>
      </c>
      <c r="H2098" s="42" t="s">
        <v>124</v>
      </c>
      <c r="I2098" s="15" t="s">
        <v>125</v>
      </c>
      <c r="J2098" s="15" t="s">
        <v>126</v>
      </c>
      <c r="K2098" s="15" t="s">
        <v>127</v>
      </c>
      <c r="L2098" s="44" t="s">
        <v>17</v>
      </c>
    </row>
    <row r="2099" spans="4:12" x14ac:dyDescent="0.2">
      <c r="D2099" s="179"/>
      <c r="E2099" s="180"/>
      <c r="F2099" s="180"/>
      <c r="G2099" s="39"/>
      <c r="H2099" s="41"/>
      <c r="I2099" s="14"/>
      <c r="J2099" s="14"/>
      <c r="K2099" s="14"/>
      <c r="L2099" s="38"/>
    </row>
    <row r="2100" spans="4:12" x14ac:dyDescent="0.2">
      <c r="D2100" s="70"/>
      <c r="E2100" s="72" t="s">
        <v>14</v>
      </c>
      <c r="F2100" s="69"/>
      <c r="G2100" s="37">
        <v>1222</v>
      </c>
      <c r="H2100" s="17">
        <v>86</v>
      </c>
      <c r="I2100" s="17">
        <v>419</v>
      </c>
      <c r="J2100" s="17">
        <v>286</v>
      </c>
      <c r="K2100" s="17">
        <v>401</v>
      </c>
      <c r="L2100" s="55">
        <v>30</v>
      </c>
    </row>
    <row r="2101" spans="4:12" x14ac:dyDescent="0.2">
      <c r="D2101" s="57"/>
      <c r="E2101" s="54"/>
      <c r="F2101" s="71"/>
      <c r="G2101" s="9">
        <v>100</v>
      </c>
      <c r="H2101" s="2">
        <v>7.0376432078560001</v>
      </c>
      <c r="I2101" s="2">
        <v>34.288052373158997</v>
      </c>
      <c r="J2101" s="2">
        <v>23.404255319149001</v>
      </c>
      <c r="K2101" s="2">
        <v>32.815057283142004</v>
      </c>
      <c r="L2101" s="13">
        <v>2.4549918166940001</v>
      </c>
    </row>
    <row r="2102" spans="4:12" x14ac:dyDescent="0.2">
      <c r="D2102" s="174" t="s">
        <v>52</v>
      </c>
      <c r="E2102" s="20" t="s">
        <v>53</v>
      </c>
      <c r="F2102" s="22"/>
      <c r="G2102" s="21">
        <v>15</v>
      </c>
      <c r="H2102" s="25">
        <v>1</v>
      </c>
      <c r="I2102" s="3">
        <v>4</v>
      </c>
      <c r="J2102" s="3">
        <v>5</v>
      </c>
      <c r="K2102" s="3">
        <v>5</v>
      </c>
      <c r="L2102" s="26">
        <v>0</v>
      </c>
    </row>
    <row r="2103" spans="4:12" x14ac:dyDescent="0.2">
      <c r="D2103" s="175"/>
      <c r="E2103" s="11"/>
      <c r="F2103" s="10"/>
      <c r="G2103" s="9">
        <v>100</v>
      </c>
      <c r="H2103" s="16">
        <v>6.666666666667</v>
      </c>
      <c r="I2103" s="27">
        <v>26.666666666666998</v>
      </c>
      <c r="J2103" s="23">
        <v>33.333333333333002</v>
      </c>
      <c r="K2103" s="2">
        <v>33.333333333333002</v>
      </c>
      <c r="L2103" s="36">
        <v>0</v>
      </c>
    </row>
    <row r="2104" spans="4:12" ht="24" x14ac:dyDescent="0.2">
      <c r="D2104" s="175"/>
      <c r="E2104" s="4" t="s">
        <v>54</v>
      </c>
      <c r="F2104" s="6"/>
      <c r="G2104" s="5">
        <v>122</v>
      </c>
      <c r="H2104" s="7">
        <v>5</v>
      </c>
      <c r="I2104" s="1">
        <v>46</v>
      </c>
      <c r="J2104" s="1">
        <v>28</v>
      </c>
      <c r="K2104" s="1">
        <v>43</v>
      </c>
      <c r="L2104" s="8">
        <v>0</v>
      </c>
    </row>
    <row r="2105" spans="4:12" x14ac:dyDescent="0.2">
      <c r="D2105" s="175"/>
      <c r="E2105" s="11"/>
      <c r="F2105" s="10"/>
      <c r="G2105" s="9">
        <v>100</v>
      </c>
      <c r="H2105" s="16">
        <v>4.0983606557380003</v>
      </c>
      <c r="I2105" s="2">
        <v>37.704918032786999</v>
      </c>
      <c r="J2105" s="2">
        <v>22.950819672131001</v>
      </c>
      <c r="K2105" s="2">
        <v>35.245901639343998</v>
      </c>
      <c r="L2105" s="36">
        <v>0</v>
      </c>
    </row>
    <row r="2106" spans="4:12" x14ac:dyDescent="0.2">
      <c r="D2106" s="175"/>
      <c r="E2106" s="4" t="s">
        <v>55</v>
      </c>
      <c r="F2106" s="6"/>
      <c r="G2106" s="5">
        <v>43</v>
      </c>
      <c r="H2106" s="7">
        <v>5</v>
      </c>
      <c r="I2106" s="1">
        <v>16</v>
      </c>
      <c r="J2106" s="1">
        <v>9</v>
      </c>
      <c r="K2106" s="1">
        <v>12</v>
      </c>
      <c r="L2106" s="8">
        <v>1</v>
      </c>
    </row>
    <row r="2107" spans="4:12" x14ac:dyDescent="0.2">
      <c r="D2107" s="175"/>
      <c r="E2107" s="11"/>
      <c r="F2107" s="10"/>
      <c r="G2107" s="9">
        <v>100</v>
      </c>
      <c r="H2107" s="16">
        <v>11.627906976744001</v>
      </c>
      <c r="I2107" s="2">
        <v>37.209302325581</v>
      </c>
      <c r="J2107" s="2">
        <v>20.930232558139998</v>
      </c>
      <c r="K2107" s="2">
        <v>27.906976744186</v>
      </c>
      <c r="L2107" s="13">
        <v>2.3255813953489999</v>
      </c>
    </row>
    <row r="2108" spans="4:12" x14ac:dyDescent="0.2">
      <c r="D2108" s="175"/>
      <c r="E2108" s="4" t="s">
        <v>56</v>
      </c>
      <c r="F2108" s="6"/>
      <c r="G2108" s="5">
        <v>60</v>
      </c>
      <c r="H2108" s="7">
        <v>7</v>
      </c>
      <c r="I2108" s="1">
        <v>21</v>
      </c>
      <c r="J2108" s="1">
        <v>16</v>
      </c>
      <c r="K2108" s="1">
        <v>16</v>
      </c>
      <c r="L2108" s="8">
        <v>0</v>
      </c>
    </row>
    <row r="2109" spans="4:12" x14ac:dyDescent="0.2">
      <c r="D2109" s="175"/>
      <c r="E2109" s="11"/>
      <c r="F2109" s="10"/>
      <c r="G2109" s="9">
        <v>100</v>
      </c>
      <c r="H2109" s="16">
        <v>11.666666666667</v>
      </c>
      <c r="I2109" s="2">
        <v>35</v>
      </c>
      <c r="J2109" s="2">
        <v>26.666666666666998</v>
      </c>
      <c r="K2109" s="27">
        <v>26.666666666666998</v>
      </c>
      <c r="L2109" s="36">
        <v>0</v>
      </c>
    </row>
    <row r="2110" spans="4:12" x14ac:dyDescent="0.2">
      <c r="D2110" s="175"/>
      <c r="E2110" s="4" t="s">
        <v>57</v>
      </c>
      <c r="F2110" s="6"/>
      <c r="G2110" s="5">
        <v>286</v>
      </c>
      <c r="H2110" s="7">
        <v>26</v>
      </c>
      <c r="I2110" s="1">
        <v>103</v>
      </c>
      <c r="J2110" s="1">
        <v>80</v>
      </c>
      <c r="K2110" s="1">
        <v>74</v>
      </c>
      <c r="L2110" s="8">
        <v>3</v>
      </c>
    </row>
    <row r="2111" spans="4:12" x14ac:dyDescent="0.2">
      <c r="D2111" s="175"/>
      <c r="E2111" s="11"/>
      <c r="F2111" s="10"/>
      <c r="G2111" s="9">
        <v>100</v>
      </c>
      <c r="H2111" s="16">
        <v>9.0909090909089993</v>
      </c>
      <c r="I2111" s="2">
        <v>36.013986013985999</v>
      </c>
      <c r="J2111" s="2">
        <v>27.972027972027998</v>
      </c>
      <c r="K2111" s="27">
        <v>25.874125874126001</v>
      </c>
      <c r="L2111" s="13">
        <v>1.0489510489510001</v>
      </c>
    </row>
    <row r="2112" spans="4:12" x14ac:dyDescent="0.2">
      <c r="D2112" s="175"/>
      <c r="E2112" s="4" t="s">
        <v>58</v>
      </c>
      <c r="F2112" s="6"/>
      <c r="G2112" s="5">
        <v>129</v>
      </c>
      <c r="H2112" s="7">
        <v>15</v>
      </c>
      <c r="I2112" s="1">
        <v>47</v>
      </c>
      <c r="J2112" s="1">
        <v>34</v>
      </c>
      <c r="K2112" s="1">
        <v>30</v>
      </c>
      <c r="L2112" s="8">
        <v>3</v>
      </c>
    </row>
    <row r="2113" spans="4:12" x14ac:dyDescent="0.2">
      <c r="D2113" s="175"/>
      <c r="E2113" s="11"/>
      <c r="F2113" s="10"/>
      <c r="G2113" s="9">
        <v>100</v>
      </c>
      <c r="H2113" s="16">
        <v>11.627906976744001</v>
      </c>
      <c r="I2113" s="2">
        <v>36.434108527131997</v>
      </c>
      <c r="J2113" s="2">
        <v>26.356589147287</v>
      </c>
      <c r="K2113" s="27">
        <v>23.255813953488001</v>
      </c>
      <c r="L2113" s="13">
        <v>2.3255813953489999</v>
      </c>
    </row>
    <row r="2114" spans="4:12" x14ac:dyDescent="0.2">
      <c r="D2114" s="175"/>
      <c r="E2114" s="4" t="s">
        <v>59</v>
      </c>
      <c r="F2114" s="6"/>
      <c r="G2114" s="5">
        <v>195</v>
      </c>
      <c r="H2114" s="7">
        <v>12</v>
      </c>
      <c r="I2114" s="1">
        <v>72</v>
      </c>
      <c r="J2114" s="1">
        <v>42</v>
      </c>
      <c r="K2114" s="1">
        <v>63</v>
      </c>
      <c r="L2114" s="8">
        <v>6</v>
      </c>
    </row>
    <row r="2115" spans="4:12" x14ac:dyDescent="0.2">
      <c r="D2115" s="175"/>
      <c r="E2115" s="11"/>
      <c r="F2115" s="10"/>
      <c r="G2115" s="9">
        <v>100</v>
      </c>
      <c r="H2115" s="16">
        <v>6.1538461538459996</v>
      </c>
      <c r="I2115" s="2">
        <v>36.923076923076998</v>
      </c>
      <c r="J2115" s="2">
        <v>21.538461538461998</v>
      </c>
      <c r="K2115" s="2">
        <v>32.307692307692001</v>
      </c>
      <c r="L2115" s="13">
        <v>3.0769230769229998</v>
      </c>
    </row>
    <row r="2116" spans="4:12" x14ac:dyDescent="0.2">
      <c r="D2116" s="175"/>
      <c r="E2116" s="4" t="s">
        <v>60</v>
      </c>
      <c r="F2116" s="6"/>
      <c r="G2116" s="5">
        <v>176</v>
      </c>
      <c r="H2116" s="7">
        <v>10</v>
      </c>
      <c r="I2116" s="1">
        <v>54</v>
      </c>
      <c r="J2116" s="1">
        <v>29</v>
      </c>
      <c r="K2116" s="1">
        <v>75</v>
      </c>
      <c r="L2116" s="8">
        <v>8</v>
      </c>
    </row>
    <row r="2117" spans="4:12" x14ac:dyDescent="0.2">
      <c r="D2117" s="175"/>
      <c r="E2117" s="11"/>
      <c r="F2117" s="10"/>
      <c r="G2117" s="9">
        <v>100</v>
      </c>
      <c r="H2117" s="16">
        <v>5.6818181818179996</v>
      </c>
      <c r="I2117" s="2">
        <v>30.681818181817999</v>
      </c>
      <c r="J2117" s="27">
        <v>16.477272727273</v>
      </c>
      <c r="K2117" s="23">
        <v>42.613636363635997</v>
      </c>
      <c r="L2117" s="13">
        <v>4.5454545454549997</v>
      </c>
    </row>
    <row r="2118" spans="4:12" x14ac:dyDescent="0.2">
      <c r="D2118" s="175"/>
      <c r="E2118" s="4" t="s">
        <v>61</v>
      </c>
      <c r="F2118" s="6"/>
      <c r="G2118" s="5">
        <v>78</v>
      </c>
      <c r="H2118" s="7">
        <v>4</v>
      </c>
      <c r="I2118" s="1">
        <v>26</v>
      </c>
      <c r="J2118" s="1">
        <v>20</v>
      </c>
      <c r="K2118" s="1">
        <v>26</v>
      </c>
      <c r="L2118" s="8">
        <v>2</v>
      </c>
    </row>
    <row r="2119" spans="4:12" x14ac:dyDescent="0.2">
      <c r="D2119" s="175"/>
      <c r="E2119" s="11"/>
      <c r="F2119" s="10"/>
      <c r="G2119" s="9">
        <v>100</v>
      </c>
      <c r="H2119" s="16">
        <v>5.1282051282049999</v>
      </c>
      <c r="I2119" s="2">
        <v>33.333333333333002</v>
      </c>
      <c r="J2119" s="2">
        <v>25.641025641026001</v>
      </c>
      <c r="K2119" s="2">
        <v>33.333333333333002</v>
      </c>
      <c r="L2119" s="13">
        <v>2.564102564103</v>
      </c>
    </row>
    <row r="2120" spans="4:12" x14ac:dyDescent="0.2">
      <c r="D2120" s="175"/>
      <c r="E2120" s="4" t="s">
        <v>62</v>
      </c>
      <c r="F2120" s="6"/>
      <c r="G2120" s="5">
        <v>113</v>
      </c>
      <c r="H2120" s="7">
        <v>1</v>
      </c>
      <c r="I2120" s="1">
        <v>28</v>
      </c>
      <c r="J2120" s="1">
        <v>22</v>
      </c>
      <c r="K2120" s="1">
        <v>56</v>
      </c>
      <c r="L2120" s="8">
        <v>6</v>
      </c>
    </row>
    <row r="2121" spans="4:12" x14ac:dyDescent="0.2">
      <c r="D2121" s="175"/>
      <c r="E2121" s="11"/>
      <c r="F2121" s="10"/>
      <c r="G2121" s="9">
        <v>100</v>
      </c>
      <c r="H2121" s="73">
        <v>0.88495575221199996</v>
      </c>
      <c r="I2121" s="27">
        <v>24.778761061947002</v>
      </c>
      <c r="J2121" s="2">
        <v>19.469026548673</v>
      </c>
      <c r="K2121" s="35">
        <v>49.557522123894003</v>
      </c>
      <c r="L2121" s="13">
        <v>5.3097345132739999</v>
      </c>
    </row>
    <row r="2122" spans="4:12" x14ac:dyDescent="0.2">
      <c r="D2122" s="174" t="s">
        <v>63</v>
      </c>
      <c r="E2122" s="20" t="s">
        <v>64</v>
      </c>
      <c r="F2122" s="22"/>
      <c r="G2122" s="21">
        <v>234</v>
      </c>
      <c r="H2122" s="25">
        <v>18</v>
      </c>
      <c r="I2122" s="3">
        <v>60</v>
      </c>
      <c r="J2122" s="3">
        <v>48</v>
      </c>
      <c r="K2122" s="3">
        <v>99</v>
      </c>
      <c r="L2122" s="26">
        <v>9</v>
      </c>
    </row>
    <row r="2123" spans="4:12" x14ac:dyDescent="0.2">
      <c r="D2123" s="175"/>
      <c r="E2123" s="11"/>
      <c r="F2123" s="10"/>
      <c r="G2123" s="9">
        <v>100</v>
      </c>
      <c r="H2123" s="16">
        <v>7.6923076923079998</v>
      </c>
      <c r="I2123" s="27">
        <v>25.641025641026001</v>
      </c>
      <c r="J2123" s="2">
        <v>20.512820512821001</v>
      </c>
      <c r="K2123" s="23">
        <v>42.307692307692001</v>
      </c>
      <c r="L2123" s="13">
        <v>3.8461538461539999</v>
      </c>
    </row>
    <row r="2124" spans="4:12" x14ac:dyDescent="0.2">
      <c r="D2124" s="175"/>
      <c r="E2124" s="4" t="s">
        <v>65</v>
      </c>
      <c r="F2124" s="6"/>
      <c r="G2124" s="5">
        <v>172</v>
      </c>
      <c r="H2124" s="7">
        <v>5</v>
      </c>
      <c r="I2124" s="1">
        <v>62</v>
      </c>
      <c r="J2124" s="1">
        <v>43</v>
      </c>
      <c r="K2124" s="1">
        <v>59</v>
      </c>
      <c r="L2124" s="8">
        <v>3</v>
      </c>
    </row>
    <row r="2125" spans="4:12" x14ac:dyDescent="0.2">
      <c r="D2125" s="175"/>
      <c r="E2125" s="11"/>
      <c r="F2125" s="10"/>
      <c r="G2125" s="9">
        <v>100</v>
      </c>
      <c r="H2125" s="16">
        <v>2.9069767441860002</v>
      </c>
      <c r="I2125" s="2">
        <v>36.046511627907002</v>
      </c>
      <c r="J2125" s="2">
        <v>25</v>
      </c>
      <c r="K2125" s="2">
        <v>34.302325581395003</v>
      </c>
      <c r="L2125" s="13">
        <v>1.744186046512</v>
      </c>
    </row>
    <row r="2126" spans="4:12" x14ac:dyDescent="0.2">
      <c r="D2126" s="175"/>
      <c r="E2126" s="4" t="s">
        <v>66</v>
      </c>
      <c r="F2126" s="6"/>
      <c r="G2126" s="5">
        <v>165</v>
      </c>
      <c r="H2126" s="7">
        <v>6</v>
      </c>
      <c r="I2126" s="1">
        <v>54</v>
      </c>
      <c r="J2126" s="1">
        <v>41</v>
      </c>
      <c r="K2126" s="1">
        <v>58</v>
      </c>
      <c r="L2126" s="8">
        <v>6</v>
      </c>
    </row>
    <row r="2127" spans="4:12" x14ac:dyDescent="0.2">
      <c r="D2127" s="175"/>
      <c r="E2127" s="11"/>
      <c r="F2127" s="10"/>
      <c r="G2127" s="9">
        <v>100</v>
      </c>
      <c r="H2127" s="16">
        <v>3.636363636364</v>
      </c>
      <c r="I2127" s="2">
        <v>32.727272727272997</v>
      </c>
      <c r="J2127" s="2">
        <v>24.848484848485</v>
      </c>
      <c r="K2127" s="2">
        <v>35.151515151515</v>
      </c>
      <c r="L2127" s="13">
        <v>3.636363636364</v>
      </c>
    </row>
    <row r="2128" spans="4:12" x14ac:dyDescent="0.2">
      <c r="D2128" s="175"/>
      <c r="E2128" s="4" t="s">
        <v>67</v>
      </c>
      <c r="F2128" s="6"/>
      <c r="G2128" s="5">
        <v>158</v>
      </c>
      <c r="H2128" s="7">
        <v>16</v>
      </c>
      <c r="I2128" s="1">
        <v>55</v>
      </c>
      <c r="J2128" s="1">
        <v>34</v>
      </c>
      <c r="K2128" s="1">
        <v>50</v>
      </c>
      <c r="L2128" s="8">
        <v>3</v>
      </c>
    </row>
    <row r="2129" spans="2:12" x14ac:dyDescent="0.2">
      <c r="D2129" s="175"/>
      <c r="E2129" s="11"/>
      <c r="F2129" s="10"/>
      <c r="G2129" s="9">
        <v>100</v>
      </c>
      <c r="H2129" s="16">
        <v>10.126582278480999</v>
      </c>
      <c r="I2129" s="2">
        <v>34.810126582278002</v>
      </c>
      <c r="J2129" s="2">
        <v>21.518987341772</v>
      </c>
      <c r="K2129" s="2">
        <v>31.645569620252999</v>
      </c>
      <c r="L2129" s="13">
        <v>1.8987341772149999</v>
      </c>
    </row>
    <row r="2130" spans="2:12" x14ac:dyDescent="0.2">
      <c r="D2130" s="175"/>
      <c r="E2130" s="4" t="s">
        <v>68</v>
      </c>
      <c r="F2130" s="6"/>
      <c r="G2130" s="5">
        <v>112</v>
      </c>
      <c r="H2130" s="7">
        <v>9</v>
      </c>
      <c r="I2130" s="1">
        <v>48</v>
      </c>
      <c r="J2130" s="1">
        <v>25</v>
      </c>
      <c r="K2130" s="1">
        <v>29</v>
      </c>
      <c r="L2130" s="8">
        <v>1</v>
      </c>
    </row>
    <row r="2131" spans="2:12" x14ac:dyDescent="0.2">
      <c r="D2131" s="175"/>
      <c r="E2131" s="11"/>
      <c r="F2131" s="10"/>
      <c r="G2131" s="9">
        <v>100</v>
      </c>
      <c r="H2131" s="16">
        <v>8.0357142857140005</v>
      </c>
      <c r="I2131" s="23">
        <v>42.857142857143003</v>
      </c>
      <c r="J2131" s="2">
        <v>22.321428571428999</v>
      </c>
      <c r="K2131" s="27">
        <v>25.892857142857</v>
      </c>
      <c r="L2131" s="13">
        <v>0.89285714285700002</v>
      </c>
    </row>
    <row r="2132" spans="2:12" x14ac:dyDescent="0.2">
      <c r="D2132" s="175"/>
      <c r="E2132" s="4" t="s">
        <v>69</v>
      </c>
      <c r="F2132" s="6"/>
      <c r="G2132" s="5">
        <v>92</v>
      </c>
      <c r="H2132" s="7">
        <v>8</v>
      </c>
      <c r="I2132" s="1">
        <v>36</v>
      </c>
      <c r="J2132" s="1">
        <v>23</v>
      </c>
      <c r="K2132" s="1">
        <v>22</v>
      </c>
      <c r="L2132" s="8">
        <v>3</v>
      </c>
    </row>
    <row r="2133" spans="2:12" x14ac:dyDescent="0.2">
      <c r="D2133" s="175"/>
      <c r="E2133" s="11"/>
      <c r="F2133" s="10"/>
      <c r="G2133" s="9">
        <v>100</v>
      </c>
      <c r="H2133" s="16">
        <v>8.6956521739130004</v>
      </c>
      <c r="I2133" s="2">
        <v>39.130434782609001</v>
      </c>
      <c r="J2133" s="2">
        <v>25</v>
      </c>
      <c r="K2133" s="27">
        <v>23.913043478260999</v>
      </c>
      <c r="L2133" s="13">
        <v>3.2608695652169999</v>
      </c>
    </row>
    <row r="2134" spans="2:12" x14ac:dyDescent="0.2">
      <c r="D2134" s="175"/>
      <c r="E2134" s="4" t="s">
        <v>70</v>
      </c>
      <c r="F2134" s="6"/>
      <c r="G2134" s="5">
        <v>131</v>
      </c>
      <c r="H2134" s="7">
        <v>12</v>
      </c>
      <c r="I2134" s="1">
        <v>39</v>
      </c>
      <c r="J2134" s="1">
        <v>38</v>
      </c>
      <c r="K2134" s="1">
        <v>41</v>
      </c>
      <c r="L2134" s="8">
        <v>1</v>
      </c>
    </row>
    <row r="2135" spans="2:12" x14ac:dyDescent="0.2">
      <c r="D2135" s="175"/>
      <c r="E2135" s="11"/>
      <c r="F2135" s="10"/>
      <c r="G2135" s="9">
        <v>100</v>
      </c>
      <c r="H2135" s="16">
        <v>9.1603053435110002</v>
      </c>
      <c r="I2135" s="2">
        <v>29.770992366411999</v>
      </c>
      <c r="J2135" s="23">
        <v>29.007633587786</v>
      </c>
      <c r="K2135" s="2">
        <v>31.297709923664002</v>
      </c>
      <c r="L2135" s="13">
        <v>0.76335877862599999</v>
      </c>
    </row>
    <row r="2136" spans="2:12" x14ac:dyDescent="0.2">
      <c r="D2136" s="175"/>
      <c r="E2136" s="4" t="s">
        <v>71</v>
      </c>
      <c r="F2136" s="6"/>
      <c r="G2136" s="5">
        <v>71</v>
      </c>
      <c r="H2136" s="7">
        <v>5</v>
      </c>
      <c r="I2136" s="1">
        <v>28</v>
      </c>
      <c r="J2136" s="1">
        <v>16</v>
      </c>
      <c r="K2136" s="1">
        <v>22</v>
      </c>
      <c r="L2136" s="8">
        <v>0</v>
      </c>
    </row>
    <row r="2137" spans="2:12" x14ac:dyDescent="0.2">
      <c r="D2137" s="175"/>
      <c r="E2137" s="11"/>
      <c r="F2137" s="10"/>
      <c r="G2137" s="9">
        <v>100</v>
      </c>
      <c r="H2137" s="16">
        <v>7.0422535211269999</v>
      </c>
      <c r="I2137" s="23">
        <v>39.436619718309998</v>
      </c>
      <c r="J2137" s="2">
        <v>22.535211267606002</v>
      </c>
      <c r="K2137" s="2">
        <v>30.985915492958</v>
      </c>
      <c r="L2137" s="36">
        <v>0</v>
      </c>
    </row>
    <row r="2138" spans="2:12" x14ac:dyDescent="0.2">
      <c r="D2138" s="175"/>
      <c r="E2138" s="4" t="s">
        <v>72</v>
      </c>
      <c r="F2138" s="6"/>
      <c r="G2138" s="5">
        <v>70</v>
      </c>
      <c r="H2138" s="7">
        <v>5</v>
      </c>
      <c r="I2138" s="1">
        <v>31</v>
      </c>
      <c r="J2138" s="1">
        <v>18</v>
      </c>
      <c r="K2138" s="1">
        <v>14</v>
      </c>
      <c r="L2138" s="8">
        <v>2</v>
      </c>
    </row>
    <row r="2139" spans="2:12" x14ac:dyDescent="0.2">
      <c r="D2139" s="176"/>
      <c r="E2139" s="57"/>
      <c r="F2139" s="54"/>
      <c r="G2139" s="67">
        <v>100</v>
      </c>
      <c r="H2139" s="82">
        <v>7.1428571428570002</v>
      </c>
      <c r="I2139" s="103">
        <v>44.285714285714</v>
      </c>
      <c r="J2139" s="48">
        <v>25.714285714286</v>
      </c>
      <c r="K2139" s="91">
        <v>20</v>
      </c>
      <c r="L2139" s="84">
        <v>2.8571428571430002</v>
      </c>
    </row>
    <row r="2141" spans="2:12" x14ac:dyDescent="0.2">
      <c r="B2141" s="43" t="str">
        <f xml:space="preserve"> HYPERLINK("#'目次'!B51", "[45]")</f>
        <v>[45]</v>
      </c>
      <c r="C2141" s="31" t="s">
        <v>142</v>
      </c>
    </row>
    <row r="2144" spans="2:12" x14ac:dyDescent="0.2">
      <c r="C2144" s="31" t="s">
        <v>75</v>
      </c>
    </row>
    <row r="2145" spans="4:12" ht="36" x14ac:dyDescent="0.2">
      <c r="D2145" s="177"/>
      <c r="E2145" s="178"/>
      <c r="F2145" s="178"/>
      <c r="G2145" s="40" t="s">
        <v>14</v>
      </c>
      <c r="H2145" s="42" t="s">
        <v>124</v>
      </c>
      <c r="I2145" s="15" t="s">
        <v>125</v>
      </c>
      <c r="J2145" s="15" t="s">
        <v>126</v>
      </c>
      <c r="K2145" s="15" t="s">
        <v>127</v>
      </c>
      <c r="L2145" s="44" t="s">
        <v>17</v>
      </c>
    </row>
    <row r="2146" spans="4:12" x14ac:dyDescent="0.2">
      <c r="D2146" s="179"/>
      <c r="E2146" s="180"/>
      <c r="F2146" s="180"/>
      <c r="G2146" s="39"/>
      <c r="H2146" s="41"/>
      <c r="I2146" s="14"/>
      <c r="J2146" s="14"/>
      <c r="K2146" s="14"/>
      <c r="L2146" s="38"/>
    </row>
    <row r="2147" spans="4:12" x14ac:dyDescent="0.2">
      <c r="D2147" s="70"/>
      <c r="E2147" s="72" t="s">
        <v>14</v>
      </c>
      <c r="F2147" s="69"/>
      <c r="G2147" s="37">
        <v>1222</v>
      </c>
      <c r="H2147" s="17">
        <v>86</v>
      </c>
      <c r="I2147" s="17">
        <v>419</v>
      </c>
      <c r="J2147" s="17">
        <v>286</v>
      </c>
      <c r="K2147" s="17">
        <v>401</v>
      </c>
      <c r="L2147" s="55">
        <v>30</v>
      </c>
    </row>
    <row r="2148" spans="4:12" x14ac:dyDescent="0.2">
      <c r="D2148" s="57"/>
      <c r="E2148" s="54"/>
      <c r="F2148" s="71"/>
      <c r="G2148" s="9">
        <v>100</v>
      </c>
      <c r="H2148" s="2">
        <v>7.0376432078560001</v>
      </c>
      <c r="I2148" s="2">
        <v>34.288052373158997</v>
      </c>
      <c r="J2148" s="2">
        <v>23.404255319149001</v>
      </c>
      <c r="K2148" s="2">
        <v>32.815057283142004</v>
      </c>
      <c r="L2148" s="13">
        <v>2.4549918166940001</v>
      </c>
    </row>
    <row r="2149" spans="4:12" x14ac:dyDescent="0.2">
      <c r="D2149" s="174" t="s">
        <v>36</v>
      </c>
      <c r="E2149" s="20" t="s">
        <v>76</v>
      </c>
      <c r="F2149" s="22"/>
      <c r="G2149" s="21">
        <v>629</v>
      </c>
      <c r="H2149" s="25">
        <v>41</v>
      </c>
      <c r="I2149" s="3">
        <v>227</v>
      </c>
      <c r="J2149" s="3">
        <v>168</v>
      </c>
      <c r="K2149" s="3">
        <v>182</v>
      </c>
      <c r="L2149" s="26">
        <v>11</v>
      </c>
    </row>
    <row r="2150" spans="4:12" x14ac:dyDescent="0.2">
      <c r="D2150" s="175"/>
      <c r="E2150" s="11"/>
      <c r="F2150" s="10"/>
      <c r="G2150" s="9">
        <v>100</v>
      </c>
      <c r="H2150" s="16">
        <v>6.5182829888710003</v>
      </c>
      <c r="I2150" s="2">
        <v>36.089030206677002</v>
      </c>
      <c r="J2150" s="2">
        <v>26.709062003180001</v>
      </c>
      <c r="K2150" s="2">
        <v>28.934817170111</v>
      </c>
      <c r="L2150" s="13">
        <v>1.7488076311609999</v>
      </c>
    </row>
    <row r="2151" spans="4:12" x14ac:dyDescent="0.2">
      <c r="D2151" s="175"/>
      <c r="E2151" s="4" t="s">
        <v>39</v>
      </c>
      <c r="F2151" s="6"/>
      <c r="G2151" s="5">
        <v>37</v>
      </c>
      <c r="H2151" s="7">
        <v>1</v>
      </c>
      <c r="I2151" s="1">
        <v>16</v>
      </c>
      <c r="J2151" s="1">
        <v>11</v>
      </c>
      <c r="K2151" s="1">
        <v>9</v>
      </c>
      <c r="L2151" s="8">
        <v>0</v>
      </c>
    </row>
    <row r="2152" spans="4:12" x14ac:dyDescent="0.2">
      <c r="D2152" s="175"/>
      <c r="E2152" s="11"/>
      <c r="F2152" s="10"/>
      <c r="G2152" s="9">
        <v>100</v>
      </c>
      <c r="H2152" s="16">
        <v>2.7027027027030002</v>
      </c>
      <c r="I2152" s="23">
        <v>43.243243243243001</v>
      </c>
      <c r="J2152" s="23">
        <v>29.72972972973</v>
      </c>
      <c r="K2152" s="27">
        <v>24.324324324323999</v>
      </c>
      <c r="L2152" s="36">
        <v>0</v>
      </c>
    </row>
    <row r="2153" spans="4:12" x14ac:dyDescent="0.2">
      <c r="D2153" s="175"/>
      <c r="E2153" s="4" t="s">
        <v>40</v>
      </c>
      <c r="F2153" s="6"/>
      <c r="G2153" s="5">
        <v>73</v>
      </c>
      <c r="H2153" s="7">
        <v>5</v>
      </c>
      <c r="I2153" s="1">
        <v>18</v>
      </c>
      <c r="J2153" s="1">
        <v>23</v>
      </c>
      <c r="K2153" s="1">
        <v>26</v>
      </c>
      <c r="L2153" s="8">
        <v>1</v>
      </c>
    </row>
    <row r="2154" spans="4:12" x14ac:dyDescent="0.2">
      <c r="D2154" s="175"/>
      <c r="E2154" s="11"/>
      <c r="F2154" s="10"/>
      <c r="G2154" s="9">
        <v>100</v>
      </c>
      <c r="H2154" s="16">
        <v>6.8493150684930004</v>
      </c>
      <c r="I2154" s="27">
        <v>24.657534246575</v>
      </c>
      <c r="J2154" s="23">
        <v>31.506849315067999</v>
      </c>
      <c r="K2154" s="2">
        <v>35.616438356163997</v>
      </c>
      <c r="L2154" s="13">
        <v>1.369863013699</v>
      </c>
    </row>
    <row r="2155" spans="4:12" x14ac:dyDescent="0.2">
      <c r="D2155" s="175"/>
      <c r="E2155" s="4" t="s">
        <v>41</v>
      </c>
      <c r="F2155" s="6"/>
      <c r="G2155" s="5">
        <v>108</v>
      </c>
      <c r="H2155" s="7">
        <v>14</v>
      </c>
      <c r="I2155" s="1">
        <v>45</v>
      </c>
      <c r="J2155" s="1">
        <v>27</v>
      </c>
      <c r="K2155" s="1">
        <v>20</v>
      </c>
      <c r="L2155" s="8">
        <v>2</v>
      </c>
    </row>
    <row r="2156" spans="4:12" x14ac:dyDescent="0.2">
      <c r="D2156" s="175"/>
      <c r="E2156" s="11"/>
      <c r="F2156" s="10"/>
      <c r="G2156" s="9">
        <v>100</v>
      </c>
      <c r="H2156" s="64">
        <v>12.962962962962999</v>
      </c>
      <c r="I2156" s="23">
        <v>41.666666666666998</v>
      </c>
      <c r="J2156" s="2">
        <v>25</v>
      </c>
      <c r="K2156" s="46">
        <v>18.518518518518999</v>
      </c>
      <c r="L2156" s="13">
        <v>1.851851851852</v>
      </c>
    </row>
    <row r="2157" spans="4:12" x14ac:dyDescent="0.2">
      <c r="D2157" s="175"/>
      <c r="E2157" s="4" t="s">
        <v>42</v>
      </c>
      <c r="F2157" s="6"/>
      <c r="G2157" s="5">
        <v>113</v>
      </c>
      <c r="H2157" s="7">
        <v>14</v>
      </c>
      <c r="I2157" s="1">
        <v>53</v>
      </c>
      <c r="J2157" s="1">
        <v>27</v>
      </c>
      <c r="K2157" s="1">
        <v>18</v>
      </c>
      <c r="L2157" s="8">
        <v>1</v>
      </c>
    </row>
    <row r="2158" spans="4:12" x14ac:dyDescent="0.2">
      <c r="D2158" s="175"/>
      <c r="E2158" s="11"/>
      <c r="F2158" s="10"/>
      <c r="G2158" s="9">
        <v>100</v>
      </c>
      <c r="H2158" s="64">
        <v>12.389380530973</v>
      </c>
      <c r="I2158" s="35">
        <v>46.902654867256999</v>
      </c>
      <c r="J2158" s="2">
        <v>23.893805309735001</v>
      </c>
      <c r="K2158" s="46">
        <v>15.929203539823</v>
      </c>
      <c r="L2158" s="13">
        <v>0.88495575221199996</v>
      </c>
    </row>
    <row r="2159" spans="4:12" x14ac:dyDescent="0.2">
      <c r="D2159" s="175"/>
      <c r="E2159" s="4" t="s">
        <v>43</v>
      </c>
      <c r="F2159" s="6"/>
      <c r="G2159" s="5">
        <v>101</v>
      </c>
      <c r="H2159" s="7">
        <v>2</v>
      </c>
      <c r="I2159" s="1">
        <v>39</v>
      </c>
      <c r="J2159" s="1">
        <v>33</v>
      </c>
      <c r="K2159" s="1">
        <v>27</v>
      </c>
      <c r="L2159" s="8">
        <v>0</v>
      </c>
    </row>
    <row r="2160" spans="4:12" x14ac:dyDescent="0.2">
      <c r="D2160" s="175"/>
      <c r="E2160" s="11"/>
      <c r="F2160" s="10"/>
      <c r="G2160" s="9">
        <v>100</v>
      </c>
      <c r="H2160" s="73">
        <v>1.9801980198019999</v>
      </c>
      <c r="I2160" s="2">
        <v>38.613861386139</v>
      </c>
      <c r="J2160" s="23">
        <v>32.673267326732997</v>
      </c>
      <c r="K2160" s="27">
        <v>26.732673267327002</v>
      </c>
      <c r="L2160" s="36">
        <v>0</v>
      </c>
    </row>
    <row r="2161" spans="4:12" x14ac:dyDescent="0.2">
      <c r="D2161" s="175"/>
      <c r="E2161" s="4" t="s">
        <v>44</v>
      </c>
      <c r="F2161" s="6"/>
      <c r="G2161" s="5">
        <v>114</v>
      </c>
      <c r="H2161" s="7">
        <v>1</v>
      </c>
      <c r="I2161" s="1">
        <v>38</v>
      </c>
      <c r="J2161" s="1">
        <v>32</v>
      </c>
      <c r="K2161" s="1">
        <v>39</v>
      </c>
      <c r="L2161" s="8">
        <v>4</v>
      </c>
    </row>
    <row r="2162" spans="4:12" x14ac:dyDescent="0.2">
      <c r="D2162" s="175"/>
      <c r="E2162" s="11"/>
      <c r="F2162" s="10"/>
      <c r="G2162" s="9">
        <v>100</v>
      </c>
      <c r="H2162" s="73">
        <v>0.87719298245599997</v>
      </c>
      <c r="I2162" s="2">
        <v>33.333333333333002</v>
      </c>
      <c r="J2162" s="2">
        <v>28.070175438595999</v>
      </c>
      <c r="K2162" s="2">
        <v>34.210526315788996</v>
      </c>
      <c r="L2162" s="13">
        <v>3.508771929825</v>
      </c>
    </row>
    <row r="2163" spans="4:12" x14ac:dyDescent="0.2">
      <c r="D2163" s="175"/>
      <c r="E2163" s="4" t="s">
        <v>45</v>
      </c>
      <c r="F2163" s="6"/>
      <c r="G2163" s="5">
        <v>83</v>
      </c>
      <c r="H2163" s="7">
        <v>4</v>
      </c>
      <c r="I2163" s="1">
        <v>18</v>
      </c>
      <c r="J2163" s="1">
        <v>15</v>
      </c>
      <c r="K2163" s="1">
        <v>43</v>
      </c>
      <c r="L2163" s="8">
        <v>3</v>
      </c>
    </row>
    <row r="2164" spans="4:12" x14ac:dyDescent="0.2">
      <c r="D2164" s="175"/>
      <c r="E2164" s="11"/>
      <c r="F2164" s="10"/>
      <c r="G2164" s="9">
        <v>100</v>
      </c>
      <c r="H2164" s="16">
        <v>4.819277108434</v>
      </c>
      <c r="I2164" s="46">
        <v>21.686746987951999</v>
      </c>
      <c r="J2164" s="27">
        <v>18.072289156627001</v>
      </c>
      <c r="K2164" s="35">
        <v>51.807228915663003</v>
      </c>
      <c r="L2164" s="13">
        <v>3.6144578313250002</v>
      </c>
    </row>
    <row r="2165" spans="4:12" x14ac:dyDescent="0.2">
      <c r="D2165" s="174" t="s">
        <v>37</v>
      </c>
      <c r="E2165" s="20" t="s">
        <v>77</v>
      </c>
      <c r="F2165" s="22"/>
      <c r="G2165" s="21">
        <v>593</v>
      </c>
      <c r="H2165" s="25">
        <v>45</v>
      </c>
      <c r="I2165" s="3">
        <v>192</v>
      </c>
      <c r="J2165" s="3">
        <v>118</v>
      </c>
      <c r="K2165" s="3">
        <v>219</v>
      </c>
      <c r="L2165" s="26">
        <v>19</v>
      </c>
    </row>
    <row r="2166" spans="4:12" x14ac:dyDescent="0.2">
      <c r="D2166" s="175"/>
      <c r="E2166" s="11"/>
      <c r="F2166" s="10"/>
      <c r="G2166" s="9">
        <v>100</v>
      </c>
      <c r="H2166" s="16">
        <v>7.5885328836420003</v>
      </c>
      <c r="I2166" s="2">
        <v>32.377740303541003</v>
      </c>
      <c r="J2166" s="2">
        <v>19.898819561551001</v>
      </c>
      <c r="K2166" s="2">
        <v>36.930860033727001</v>
      </c>
      <c r="L2166" s="13">
        <v>3.2040472175380001</v>
      </c>
    </row>
    <row r="2167" spans="4:12" x14ac:dyDescent="0.2">
      <c r="D2167" s="175"/>
      <c r="E2167" s="4" t="s">
        <v>39</v>
      </c>
      <c r="F2167" s="6"/>
      <c r="G2167" s="5">
        <v>27</v>
      </c>
      <c r="H2167" s="7">
        <v>0</v>
      </c>
      <c r="I2167" s="1">
        <v>8</v>
      </c>
      <c r="J2167" s="1">
        <v>6</v>
      </c>
      <c r="K2167" s="1">
        <v>12</v>
      </c>
      <c r="L2167" s="8">
        <v>1</v>
      </c>
    </row>
    <row r="2168" spans="4:12" x14ac:dyDescent="0.2">
      <c r="D2168" s="175"/>
      <c r="E2168" s="11"/>
      <c r="F2168" s="10"/>
      <c r="G2168" s="9">
        <v>100</v>
      </c>
      <c r="H2168" s="121">
        <v>0</v>
      </c>
      <c r="I2168" s="2">
        <v>29.629629629629999</v>
      </c>
      <c r="J2168" s="2">
        <v>22.222222222222001</v>
      </c>
      <c r="K2168" s="35">
        <v>44.444444444444002</v>
      </c>
      <c r="L2168" s="13">
        <v>3.7037037037039999</v>
      </c>
    </row>
    <row r="2169" spans="4:12" x14ac:dyDescent="0.2">
      <c r="D2169" s="175"/>
      <c r="E2169" s="4" t="s">
        <v>40</v>
      </c>
      <c r="F2169" s="6"/>
      <c r="G2169" s="5">
        <v>74</v>
      </c>
      <c r="H2169" s="7">
        <v>7</v>
      </c>
      <c r="I2169" s="1">
        <v>21</v>
      </c>
      <c r="J2169" s="1">
        <v>15</v>
      </c>
      <c r="K2169" s="1">
        <v>30</v>
      </c>
      <c r="L2169" s="8">
        <v>1</v>
      </c>
    </row>
    <row r="2170" spans="4:12" x14ac:dyDescent="0.2">
      <c r="D2170" s="175"/>
      <c r="E2170" s="11"/>
      <c r="F2170" s="10"/>
      <c r="G2170" s="9">
        <v>100</v>
      </c>
      <c r="H2170" s="16">
        <v>9.4594594594589996</v>
      </c>
      <c r="I2170" s="27">
        <v>28.378378378377999</v>
      </c>
      <c r="J2170" s="2">
        <v>20.27027027027</v>
      </c>
      <c r="K2170" s="23">
        <v>40.540540540541002</v>
      </c>
      <c r="L2170" s="13">
        <v>1.351351351351</v>
      </c>
    </row>
    <row r="2171" spans="4:12" x14ac:dyDescent="0.2">
      <c r="D2171" s="175"/>
      <c r="E2171" s="4" t="s">
        <v>41</v>
      </c>
      <c r="F2171" s="6"/>
      <c r="G2171" s="5">
        <v>96</v>
      </c>
      <c r="H2171" s="7">
        <v>14</v>
      </c>
      <c r="I2171" s="1">
        <v>47</v>
      </c>
      <c r="J2171" s="1">
        <v>20</v>
      </c>
      <c r="K2171" s="1">
        <v>15</v>
      </c>
      <c r="L2171" s="8">
        <v>0</v>
      </c>
    </row>
    <row r="2172" spans="4:12" x14ac:dyDescent="0.2">
      <c r="D2172" s="175"/>
      <c r="E2172" s="11"/>
      <c r="F2172" s="10"/>
      <c r="G2172" s="9">
        <v>100</v>
      </c>
      <c r="H2172" s="64">
        <v>14.583333333333</v>
      </c>
      <c r="I2172" s="35">
        <v>48.958333333333002</v>
      </c>
      <c r="J2172" s="2">
        <v>20.833333333333002</v>
      </c>
      <c r="K2172" s="46">
        <v>15.625</v>
      </c>
      <c r="L2172" s="36">
        <v>0</v>
      </c>
    </row>
    <row r="2173" spans="4:12" x14ac:dyDescent="0.2">
      <c r="D2173" s="175"/>
      <c r="E2173" s="4" t="s">
        <v>42</v>
      </c>
      <c r="F2173" s="6"/>
      <c r="G2173" s="5">
        <v>97</v>
      </c>
      <c r="H2173" s="7">
        <v>11</v>
      </c>
      <c r="I2173" s="1">
        <v>30</v>
      </c>
      <c r="J2173" s="1">
        <v>31</v>
      </c>
      <c r="K2173" s="1">
        <v>22</v>
      </c>
      <c r="L2173" s="8">
        <v>3</v>
      </c>
    </row>
    <row r="2174" spans="4:12" x14ac:dyDescent="0.2">
      <c r="D2174" s="175"/>
      <c r="E2174" s="11"/>
      <c r="F2174" s="10"/>
      <c r="G2174" s="9">
        <v>100</v>
      </c>
      <c r="H2174" s="16">
        <v>11.340206185567</v>
      </c>
      <c r="I2174" s="2">
        <v>30.927835051546001</v>
      </c>
      <c r="J2174" s="23">
        <v>31.958762886597999</v>
      </c>
      <c r="K2174" s="46">
        <v>22.680412371134</v>
      </c>
      <c r="L2174" s="13">
        <v>3.0927835051549999</v>
      </c>
    </row>
    <row r="2175" spans="4:12" x14ac:dyDescent="0.2">
      <c r="D2175" s="175"/>
      <c r="E2175" s="4" t="s">
        <v>43</v>
      </c>
      <c r="F2175" s="6"/>
      <c r="G2175" s="5">
        <v>103</v>
      </c>
      <c r="H2175" s="7">
        <v>7</v>
      </c>
      <c r="I2175" s="1">
        <v>41</v>
      </c>
      <c r="J2175" s="1">
        <v>20</v>
      </c>
      <c r="K2175" s="1">
        <v>33</v>
      </c>
      <c r="L2175" s="8">
        <v>2</v>
      </c>
    </row>
    <row r="2176" spans="4:12" x14ac:dyDescent="0.2">
      <c r="D2176" s="175"/>
      <c r="E2176" s="11"/>
      <c r="F2176" s="10"/>
      <c r="G2176" s="9">
        <v>100</v>
      </c>
      <c r="H2176" s="16">
        <v>6.796116504854</v>
      </c>
      <c r="I2176" s="23">
        <v>39.805825242718001</v>
      </c>
      <c r="J2176" s="2">
        <v>19.417475728155001</v>
      </c>
      <c r="K2176" s="2">
        <v>32.038834951456003</v>
      </c>
      <c r="L2176" s="13">
        <v>1.9417475728160001</v>
      </c>
    </row>
    <row r="2177" spans="2:12" x14ac:dyDescent="0.2">
      <c r="D2177" s="175"/>
      <c r="E2177" s="4" t="s">
        <v>44</v>
      </c>
      <c r="F2177" s="6"/>
      <c r="G2177" s="5">
        <v>109</v>
      </c>
      <c r="H2177" s="7">
        <v>2</v>
      </c>
      <c r="I2177" s="1">
        <v>29</v>
      </c>
      <c r="J2177" s="1">
        <v>21</v>
      </c>
      <c r="K2177" s="1">
        <v>50</v>
      </c>
      <c r="L2177" s="8">
        <v>7</v>
      </c>
    </row>
    <row r="2178" spans="2:12" x14ac:dyDescent="0.2">
      <c r="D2178" s="175"/>
      <c r="E2178" s="11"/>
      <c r="F2178" s="10"/>
      <c r="G2178" s="9">
        <v>100</v>
      </c>
      <c r="H2178" s="73">
        <v>1.834862385321</v>
      </c>
      <c r="I2178" s="27">
        <v>26.605504587155998</v>
      </c>
      <c r="J2178" s="2">
        <v>19.266055045872001</v>
      </c>
      <c r="K2178" s="35">
        <v>45.871559633027999</v>
      </c>
      <c r="L2178" s="13">
        <v>6.4220183486240003</v>
      </c>
    </row>
    <row r="2179" spans="2:12" x14ac:dyDescent="0.2">
      <c r="D2179" s="175"/>
      <c r="E2179" s="4" t="s">
        <v>45</v>
      </c>
      <c r="F2179" s="6"/>
      <c r="G2179" s="5">
        <v>87</v>
      </c>
      <c r="H2179" s="7">
        <v>4</v>
      </c>
      <c r="I2179" s="1">
        <v>16</v>
      </c>
      <c r="J2179" s="1">
        <v>5</v>
      </c>
      <c r="K2179" s="1">
        <v>57</v>
      </c>
      <c r="L2179" s="8">
        <v>5</v>
      </c>
    </row>
    <row r="2180" spans="2:12" x14ac:dyDescent="0.2">
      <c r="D2180" s="176"/>
      <c r="E2180" s="57"/>
      <c r="F2180" s="54"/>
      <c r="G2180" s="67">
        <v>100</v>
      </c>
      <c r="H2180" s="82">
        <v>4.5977011494250002</v>
      </c>
      <c r="I2180" s="91">
        <v>18.390804597700999</v>
      </c>
      <c r="J2180" s="91">
        <v>5.7471264367819996</v>
      </c>
      <c r="K2180" s="108">
        <v>65.517241379309993</v>
      </c>
      <c r="L2180" s="84">
        <v>5.7471264367819996</v>
      </c>
    </row>
    <row r="2182" spans="2:12" x14ac:dyDescent="0.2">
      <c r="B2182" s="43" t="str">
        <f xml:space="preserve"> HYPERLINK("#'目次'!B52", "[46]")</f>
        <v>[46]</v>
      </c>
      <c r="C2182" s="31" t="s">
        <v>145</v>
      </c>
    </row>
    <row r="2186" spans="2:12" ht="36" x14ac:dyDescent="0.2">
      <c r="D2186" s="177"/>
      <c r="E2186" s="178"/>
      <c r="F2186" s="178"/>
      <c r="G2186" s="40" t="s">
        <v>14</v>
      </c>
      <c r="H2186" s="42" t="s">
        <v>124</v>
      </c>
      <c r="I2186" s="15" t="s">
        <v>125</v>
      </c>
      <c r="J2186" s="15" t="s">
        <v>126</v>
      </c>
      <c r="K2186" s="15" t="s">
        <v>127</v>
      </c>
      <c r="L2186" s="44" t="s">
        <v>17</v>
      </c>
    </row>
    <row r="2187" spans="2:12" x14ac:dyDescent="0.2">
      <c r="D2187" s="179"/>
      <c r="E2187" s="180"/>
      <c r="F2187" s="180"/>
      <c r="G2187" s="39"/>
      <c r="H2187" s="41"/>
      <c r="I2187" s="14"/>
      <c r="J2187" s="14"/>
      <c r="K2187" s="14"/>
      <c r="L2187" s="38"/>
    </row>
    <row r="2188" spans="2:12" x14ac:dyDescent="0.2">
      <c r="D2188" s="70"/>
      <c r="E2188" s="72" t="s">
        <v>14</v>
      </c>
      <c r="F2188" s="69"/>
      <c r="G2188" s="37">
        <v>1222</v>
      </c>
      <c r="H2188" s="17">
        <v>16</v>
      </c>
      <c r="I2188" s="17">
        <v>115</v>
      </c>
      <c r="J2188" s="17">
        <v>406</v>
      </c>
      <c r="K2188" s="17">
        <v>642</v>
      </c>
      <c r="L2188" s="55">
        <v>43</v>
      </c>
    </row>
    <row r="2189" spans="2:12" x14ac:dyDescent="0.2">
      <c r="D2189" s="57"/>
      <c r="E2189" s="54"/>
      <c r="F2189" s="71"/>
      <c r="G2189" s="9">
        <v>100</v>
      </c>
      <c r="H2189" s="2">
        <v>1.3093289689030001</v>
      </c>
      <c r="I2189" s="2">
        <v>9.4108019639930003</v>
      </c>
      <c r="J2189" s="2">
        <v>33.224222585924998</v>
      </c>
      <c r="K2189" s="2">
        <v>52.536824877249998</v>
      </c>
      <c r="L2189" s="13">
        <v>3.518821603928</v>
      </c>
    </row>
    <row r="2190" spans="2:12" x14ac:dyDescent="0.2">
      <c r="D2190" s="174" t="s">
        <v>18</v>
      </c>
      <c r="E2190" s="20" t="s">
        <v>19</v>
      </c>
      <c r="F2190" s="22"/>
      <c r="G2190" s="21">
        <v>57</v>
      </c>
      <c r="H2190" s="25">
        <v>1</v>
      </c>
      <c r="I2190" s="3">
        <v>4</v>
      </c>
      <c r="J2190" s="3">
        <v>22</v>
      </c>
      <c r="K2190" s="3">
        <v>29</v>
      </c>
      <c r="L2190" s="26">
        <v>1</v>
      </c>
    </row>
    <row r="2191" spans="2:12" x14ac:dyDescent="0.2">
      <c r="D2191" s="175"/>
      <c r="E2191" s="11"/>
      <c r="F2191" s="10"/>
      <c r="G2191" s="9">
        <v>100</v>
      </c>
      <c r="H2191" s="16">
        <v>1.7543859649119999</v>
      </c>
      <c r="I2191" s="2">
        <v>7.0175438596489998</v>
      </c>
      <c r="J2191" s="23">
        <v>38.596491228070001</v>
      </c>
      <c r="K2191" s="2">
        <v>50.877192982456002</v>
      </c>
      <c r="L2191" s="13">
        <v>1.7543859649119999</v>
      </c>
    </row>
    <row r="2192" spans="2:12" x14ac:dyDescent="0.2">
      <c r="D2192" s="175"/>
      <c r="E2192" s="4" t="s">
        <v>20</v>
      </c>
      <c r="F2192" s="6"/>
      <c r="G2192" s="5">
        <v>84</v>
      </c>
      <c r="H2192" s="7">
        <v>1</v>
      </c>
      <c r="I2192" s="1">
        <v>11</v>
      </c>
      <c r="J2192" s="1">
        <v>25</v>
      </c>
      <c r="K2192" s="1">
        <v>45</v>
      </c>
      <c r="L2192" s="8">
        <v>2</v>
      </c>
    </row>
    <row r="2193" spans="4:12" x14ac:dyDescent="0.2">
      <c r="D2193" s="175"/>
      <c r="E2193" s="11"/>
      <c r="F2193" s="10"/>
      <c r="G2193" s="9">
        <v>100</v>
      </c>
      <c r="H2193" s="16">
        <v>1.190476190476</v>
      </c>
      <c r="I2193" s="2">
        <v>13.095238095238001</v>
      </c>
      <c r="J2193" s="2">
        <v>29.761904761905001</v>
      </c>
      <c r="K2193" s="2">
        <v>53.571428571429003</v>
      </c>
      <c r="L2193" s="13">
        <v>2.3809523809519999</v>
      </c>
    </row>
    <row r="2194" spans="4:12" x14ac:dyDescent="0.2">
      <c r="D2194" s="175"/>
      <c r="E2194" s="4" t="s">
        <v>21</v>
      </c>
      <c r="F2194" s="6"/>
      <c r="G2194" s="5">
        <v>487</v>
      </c>
      <c r="H2194" s="7">
        <v>7</v>
      </c>
      <c r="I2194" s="1">
        <v>39</v>
      </c>
      <c r="J2194" s="1">
        <v>167</v>
      </c>
      <c r="K2194" s="1">
        <v>256</v>
      </c>
      <c r="L2194" s="8">
        <v>18</v>
      </c>
    </row>
    <row r="2195" spans="4:12" x14ac:dyDescent="0.2">
      <c r="D2195" s="175"/>
      <c r="E2195" s="11"/>
      <c r="F2195" s="10"/>
      <c r="G2195" s="9">
        <v>100</v>
      </c>
      <c r="H2195" s="16">
        <v>1.4373716632439999</v>
      </c>
      <c r="I2195" s="2">
        <v>8.0082135523609992</v>
      </c>
      <c r="J2195" s="2">
        <v>34.291581108830002</v>
      </c>
      <c r="K2195" s="2">
        <v>52.566735112936001</v>
      </c>
      <c r="L2195" s="13">
        <v>3.6960985626279999</v>
      </c>
    </row>
    <row r="2196" spans="4:12" x14ac:dyDescent="0.2">
      <c r="D2196" s="175"/>
      <c r="E2196" s="4" t="s">
        <v>22</v>
      </c>
      <c r="F2196" s="6"/>
      <c r="G2196" s="5">
        <v>35</v>
      </c>
      <c r="H2196" s="7">
        <v>3</v>
      </c>
      <c r="I2196" s="1">
        <v>4</v>
      </c>
      <c r="J2196" s="1">
        <v>6</v>
      </c>
      <c r="K2196" s="1">
        <v>21</v>
      </c>
      <c r="L2196" s="8">
        <v>1</v>
      </c>
    </row>
    <row r="2197" spans="4:12" x14ac:dyDescent="0.2">
      <c r="D2197" s="175"/>
      <c r="E2197" s="11"/>
      <c r="F2197" s="10"/>
      <c r="G2197" s="9">
        <v>100</v>
      </c>
      <c r="H2197" s="64">
        <v>8.5714285714289993</v>
      </c>
      <c r="I2197" s="2">
        <v>11.428571428571001</v>
      </c>
      <c r="J2197" s="46">
        <v>17.142857142857</v>
      </c>
      <c r="K2197" s="23">
        <v>60</v>
      </c>
      <c r="L2197" s="13">
        <v>2.8571428571430002</v>
      </c>
    </row>
    <row r="2198" spans="4:12" x14ac:dyDescent="0.2">
      <c r="D2198" s="175"/>
      <c r="E2198" s="4" t="s">
        <v>23</v>
      </c>
      <c r="F2198" s="6"/>
      <c r="G2198" s="5">
        <v>143</v>
      </c>
      <c r="H2198" s="7">
        <v>1</v>
      </c>
      <c r="I2198" s="1">
        <v>12</v>
      </c>
      <c r="J2198" s="1">
        <v>42</v>
      </c>
      <c r="K2198" s="1">
        <v>81</v>
      </c>
      <c r="L2198" s="8">
        <v>7</v>
      </c>
    </row>
    <row r="2199" spans="4:12" x14ac:dyDescent="0.2">
      <c r="D2199" s="175"/>
      <c r="E2199" s="11"/>
      <c r="F2199" s="10"/>
      <c r="G2199" s="9">
        <v>100</v>
      </c>
      <c r="H2199" s="16">
        <v>0.69930069930100003</v>
      </c>
      <c r="I2199" s="2">
        <v>8.3916083916080009</v>
      </c>
      <c r="J2199" s="2">
        <v>29.370629370629</v>
      </c>
      <c r="K2199" s="2">
        <v>56.643356643357002</v>
      </c>
      <c r="L2199" s="13">
        <v>4.8951048951049998</v>
      </c>
    </row>
    <row r="2200" spans="4:12" x14ac:dyDescent="0.2">
      <c r="D2200" s="175"/>
      <c r="E2200" s="4" t="s">
        <v>24</v>
      </c>
      <c r="F2200" s="6"/>
      <c r="G2200" s="5">
        <v>187</v>
      </c>
      <c r="H2200" s="7">
        <v>2</v>
      </c>
      <c r="I2200" s="1">
        <v>26</v>
      </c>
      <c r="J2200" s="1">
        <v>63</v>
      </c>
      <c r="K2200" s="1">
        <v>92</v>
      </c>
      <c r="L2200" s="8">
        <v>4</v>
      </c>
    </row>
    <row r="2201" spans="4:12" x14ac:dyDescent="0.2">
      <c r="D2201" s="175"/>
      <c r="E2201" s="11"/>
      <c r="F2201" s="10"/>
      <c r="G2201" s="9">
        <v>100</v>
      </c>
      <c r="H2201" s="16">
        <v>1.069518716578</v>
      </c>
      <c r="I2201" s="2">
        <v>13.903743315508001</v>
      </c>
      <c r="J2201" s="2">
        <v>33.689839572193002</v>
      </c>
      <c r="K2201" s="2">
        <v>49.197860962566999</v>
      </c>
      <c r="L2201" s="13">
        <v>2.1390374331549999</v>
      </c>
    </row>
    <row r="2202" spans="4:12" x14ac:dyDescent="0.2">
      <c r="D2202" s="175"/>
      <c r="E2202" s="4" t="s">
        <v>25</v>
      </c>
      <c r="F2202" s="6"/>
      <c r="G2202" s="5">
        <v>71</v>
      </c>
      <c r="H2202" s="7">
        <v>0</v>
      </c>
      <c r="I2202" s="1">
        <v>5</v>
      </c>
      <c r="J2202" s="1">
        <v>22</v>
      </c>
      <c r="K2202" s="1">
        <v>40</v>
      </c>
      <c r="L2202" s="8">
        <v>4</v>
      </c>
    </row>
    <row r="2203" spans="4:12" x14ac:dyDescent="0.2">
      <c r="D2203" s="175"/>
      <c r="E2203" s="11"/>
      <c r="F2203" s="10"/>
      <c r="G2203" s="9">
        <v>100</v>
      </c>
      <c r="H2203" s="45">
        <v>0</v>
      </c>
      <c r="I2203" s="2">
        <v>7.0422535211269999</v>
      </c>
      <c r="J2203" s="2">
        <v>30.985915492958</v>
      </c>
      <c r="K2203" s="2">
        <v>56.338028169014002</v>
      </c>
      <c r="L2203" s="13">
        <v>5.6338028169010004</v>
      </c>
    </row>
    <row r="2204" spans="4:12" x14ac:dyDescent="0.2">
      <c r="D2204" s="175"/>
      <c r="E2204" s="4" t="s">
        <v>26</v>
      </c>
      <c r="F2204" s="6"/>
      <c r="G2204" s="5">
        <v>30</v>
      </c>
      <c r="H2204" s="7">
        <v>0</v>
      </c>
      <c r="I2204" s="1">
        <v>3</v>
      </c>
      <c r="J2204" s="1">
        <v>12</v>
      </c>
      <c r="K2204" s="1">
        <v>14</v>
      </c>
      <c r="L2204" s="8">
        <v>1</v>
      </c>
    </row>
    <row r="2205" spans="4:12" x14ac:dyDescent="0.2">
      <c r="D2205" s="175"/>
      <c r="E2205" s="11"/>
      <c r="F2205" s="10"/>
      <c r="G2205" s="9">
        <v>100</v>
      </c>
      <c r="H2205" s="45">
        <v>0</v>
      </c>
      <c r="I2205" s="2">
        <v>10</v>
      </c>
      <c r="J2205" s="23">
        <v>40</v>
      </c>
      <c r="K2205" s="27">
        <v>46.666666666666998</v>
      </c>
      <c r="L2205" s="13">
        <v>3.333333333333</v>
      </c>
    </row>
    <row r="2206" spans="4:12" x14ac:dyDescent="0.2">
      <c r="D2206" s="175"/>
      <c r="E2206" s="4" t="s">
        <v>27</v>
      </c>
      <c r="F2206" s="6"/>
      <c r="G2206" s="5">
        <v>70</v>
      </c>
      <c r="H2206" s="7">
        <v>0</v>
      </c>
      <c r="I2206" s="1">
        <v>7</v>
      </c>
      <c r="J2206" s="1">
        <v>26</v>
      </c>
      <c r="K2206" s="1">
        <v>35</v>
      </c>
      <c r="L2206" s="8">
        <v>2</v>
      </c>
    </row>
    <row r="2207" spans="4:12" x14ac:dyDescent="0.2">
      <c r="D2207" s="175"/>
      <c r="E2207" s="11"/>
      <c r="F2207" s="10"/>
      <c r="G2207" s="9">
        <v>100</v>
      </c>
      <c r="H2207" s="45">
        <v>0</v>
      </c>
      <c r="I2207" s="2">
        <v>10</v>
      </c>
      <c r="J2207" s="2">
        <v>37.142857142856997</v>
      </c>
      <c r="K2207" s="2">
        <v>50</v>
      </c>
      <c r="L2207" s="13">
        <v>2.8571428571430002</v>
      </c>
    </row>
    <row r="2208" spans="4:12" x14ac:dyDescent="0.2">
      <c r="D2208" s="175"/>
      <c r="E2208" s="4" t="s">
        <v>28</v>
      </c>
      <c r="F2208" s="6"/>
      <c r="G2208" s="5">
        <v>51</v>
      </c>
      <c r="H2208" s="7">
        <v>1</v>
      </c>
      <c r="I2208" s="1">
        <v>3</v>
      </c>
      <c r="J2208" s="1">
        <v>19</v>
      </c>
      <c r="K2208" s="1">
        <v>27</v>
      </c>
      <c r="L2208" s="8">
        <v>1</v>
      </c>
    </row>
    <row r="2209" spans="4:12" x14ac:dyDescent="0.2">
      <c r="D2209" s="175"/>
      <c r="E2209" s="11"/>
      <c r="F2209" s="10"/>
      <c r="G2209" s="9">
        <v>100</v>
      </c>
      <c r="H2209" s="16">
        <v>1.9607843137250001</v>
      </c>
      <c r="I2209" s="2">
        <v>5.8823529411760003</v>
      </c>
      <c r="J2209" s="2">
        <v>37.254901960783997</v>
      </c>
      <c r="K2209" s="2">
        <v>52.941176470587997</v>
      </c>
      <c r="L2209" s="13">
        <v>1.9607843137250001</v>
      </c>
    </row>
    <row r="2210" spans="4:12" x14ac:dyDescent="0.2">
      <c r="D2210" s="175"/>
      <c r="E2210" s="4" t="s">
        <v>29</v>
      </c>
      <c r="F2210" s="6"/>
      <c r="G2210" s="5">
        <v>7</v>
      </c>
      <c r="H2210" s="7">
        <v>0</v>
      </c>
      <c r="I2210" s="1">
        <v>1</v>
      </c>
      <c r="J2210" s="1">
        <v>2</v>
      </c>
      <c r="K2210" s="1">
        <v>2</v>
      </c>
      <c r="L2210" s="8">
        <v>2</v>
      </c>
    </row>
    <row r="2211" spans="4:12" x14ac:dyDescent="0.2">
      <c r="D2211" s="175"/>
      <c r="E2211" s="11"/>
      <c r="F2211" s="10"/>
      <c r="G2211" s="9">
        <v>100</v>
      </c>
      <c r="H2211" s="45">
        <v>0</v>
      </c>
      <c r="I2211" s="2">
        <v>14.285714285714</v>
      </c>
      <c r="J2211" s="2">
        <v>28.571428571428999</v>
      </c>
      <c r="K2211" s="46">
        <v>28.571428571428999</v>
      </c>
      <c r="L2211" s="104">
        <v>28.571428571428999</v>
      </c>
    </row>
    <row r="2212" spans="4:12" x14ac:dyDescent="0.2">
      <c r="D2212" s="174" t="s">
        <v>30</v>
      </c>
      <c r="E2212" s="20" t="s">
        <v>31</v>
      </c>
      <c r="F2212" s="22"/>
      <c r="G2212" s="21">
        <v>393</v>
      </c>
      <c r="H2212" s="25">
        <v>5</v>
      </c>
      <c r="I2212" s="3">
        <v>31</v>
      </c>
      <c r="J2212" s="3">
        <v>123</v>
      </c>
      <c r="K2212" s="3">
        <v>220</v>
      </c>
      <c r="L2212" s="26">
        <v>14</v>
      </c>
    </row>
    <row r="2213" spans="4:12" x14ac:dyDescent="0.2">
      <c r="D2213" s="175"/>
      <c r="E2213" s="11"/>
      <c r="F2213" s="10"/>
      <c r="G2213" s="9">
        <v>100</v>
      </c>
      <c r="H2213" s="16">
        <v>1.2722646310429999</v>
      </c>
      <c r="I2213" s="2">
        <v>7.8880407124680003</v>
      </c>
      <c r="J2213" s="2">
        <v>31.297709923664002</v>
      </c>
      <c r="K2213" s="2">
        <v>55.979643765902999</v>
      </c>
      <c r="L2213" s="13">
        <v>3.562340966921</v>
      </c>
    </row>
    <row r="2214" spans="4:12" x14ac:dyDescent="0.2">
      <c r="D2214" s="175"/>
      <c r="E2214" s="4" t="s">
        <v>32</v>
      </c>
      <c r="F2214" s="6"/>
      <c r="G2214" s="5">
        <v>352</v>
      </c>
      <c r="H2214" s="7">
        <v>6</v>
      </c>
      <c r="I2214" s="1">
        <v>36</v>
      </c>
      <c r="J2214" s="1">
        <v>126</v>
      </c>
      <c r="K2214" s="1">
        <v>174</v>
      </c>
      <c r="L2214" s="8">
        <v>10</v>
      </c>
    </row>
    <row r="2215" spans="4:12" x14ac:dyDescent="0.2">
      <c r="D2215" s="175"/>
      <c r="E2215" s="11"/>
      <c r="F2215" s="10"/>
      <c r="G2215" s="9">
        <v>100</v>
      </c>
      <c r="H2215" s="16">
        <v>1.7045454545450001</v>
      </c>
      <c r="I2215" s="2">
        <v>10.227272727273</v>
      </c>
      <c r="J2215" s="2">
        <v>35.795454545455001</v>
      </c>
      <c r="K2215" s="2">
        <v>49.431818181818002</v>
      </c>
      <c r="L2215" s="13">
        <v>2.8409090909089998</v>
      </c>
    </row>
    <row r="2216" spans="4:12" x14ac:dyDescent="0.2">
      <c r="D2216" s="175"/>
      <c r="E2216" s="4" t="s">
        <v>33</v>
      </c>
      <c r="F2216" s="6"/>
      <c r="G2216" s="5">
        <v>388</v>
      </c>
      <c r="H2216" s="7">
        <v>5</v>
      </c>
      <c r="I2216" s="1">
        <v>40</v>
      </c>
      <c r="J2216" s="1">
        <v>124</v>
      </c>
      <c r="K2216" s="1">
        <v>202</v>
      </c>
      <c r="L2216" s="8">
        <v>17</v>
      </c>
    </row>
    <row r="2217" spans="4:12" x14ac:dyDescent="0.2">
      <c r="D2217" s="175"/>
      <c r="E2217" s="11"/>
      <c r="F2217" s="10"/>
      <c r="G2217" s="9">
        <v>100</v>
      </c>
      <c r="H2217" s="16">
        <v>1.2886597938140001</v>
      </c>
      <c r="I2217" s="2">
        <v>10.309278350514999</v>
      </c>
      <c r="J2217" s="2">
        <v>31.958762886597999</v>
      </c>
      <c r="K2217" s="2">
        <v>52.061855670103</v>
      </c>
      <c r="L2217" s="13">
        <v>4.3814432989689998</v>
      </c>
    </row>
    <row r="2218" spans="4:12" x14ac:dyDescent="0.2">
      <c r="D2218" s="175"/>
      <c r="E2218" s="4" t="s">
        <v>34</v>
      </c>
      <c r="F2218" s="6"/>
      <c r="G2218" s="5">
        <v>89</v>
      </c>
      <c r="H2218" s="7">
        <v>0</v>
      </c>
      <c r="I2218" s="1">
        <v>8</v>
      </c>
      <c r="J2218" s="1">
        <v>33</v>
      </c>
      <c r="K2218" s="1">
        <v>46</v>
      </c>
      <c r="L2218" s="8">
        <v>2</v>
      </c>
    </row>
    <row r="2219" spans="4:12" x14ac:dyDescent="0.2">
      <c r="D2219" s="175"/>
      <c r="E2219" s="11"/>
      <c r="F2219" s="10"/>
      <c r="G2219" s="9">
        <v>100</v>
      </c>
      <c r="H2219" s="45">
        <v>0</v>
      </c>
      <c r="I2219" s="2">
        <v>8.9887640449440003</v>
      </c>
      <c r="J2219" s="2">
        <v>37.078651685392998</v>
      </c>
      <c r="K2219" s="2">
        <v>51.685393258426998</v>
      </c>
      <c r="L2219" s="13">
        <v>2.2471910112360001</v>
      </c>
    </row>
    <row r="2220" spans="4:12" x14ac:dyDescent="0.2">
      <c r="D2220" s="174" t="s">
        <v>35</v>
      </c>
      <c r="E2220" s="20" t="s">
        <v>36</v>
      </c>
      <c r="F2220" s="22"/>
      <c r="G2220" s="21">
        <v>629</v>
      </c>
      <c r="H2220" s="25">
        <v>10</v>
      </c>
      <c r="I2220" s="3">
        <v>66</v>
      </c>
      <c r="J2220" s="3">
        <v>234</v>
      </c>
      <c r="K2220" s="3">
        <v>299</v>
      </c>
      <c r="L2220" s="26">
        <v>20</v>
      </c>
    </row>
    <row r="2221" spans="4:12" x14ac:dyDescent="0.2">
      <c r="D2221" s="175"/>
      <c r="E2221" s="11"/>
      <c r="F2221" s="10"/>
      <c r="G2221" s="9">
        <v>100</v>
      </c>
      <c r="H2221" s="16">
        <v>1.5898251192370001</v>
      </c>
      <c r="I2221" s="2">
        <v>10.492845786963001</v>
      </c>
      <c r="J2221" s="2">
        <v>37.201907790142997</v>
      </c>
      <c r="K2221" s="27">
        <v>47.535771065182999</v>
      </c>
      <c r="L2221" s="13">
        <v>3.1796502384740002</v>
      </c>
    </row>
    <row r="2222" spans="4:12" x14ac:dyDescent="0.2">
      <c r="D2222" s="175"/>
      <c r="E2222" s="4" t="s">
        <v>37</v>
      </c>
      <c r="F2222" s="6"/>
      <c r="G2222" s="5">
        <v>593</v>
      </c>
      <c r="H2222" s="7">
        <v>6</v>
      </c>
      <c r="I2222" s="1">
        <v>49</v>
      </c>
      <c r="J2222" s="1">
        <v>172</v>
      </c>
      <c r="K2222" s="1">
        <v>343</v>
      </c>
      <c r="L2222" s="8">
        <v>23</v>
      </c>
    </row>
    <row r="2223" spans="4:12" x14ac:dyDescent="0.2">
      <c r="D2223" s="175"/>
      <c r="E2223" s="11"/>
      <c r="F2223" s="10"/>
      <c r="G2223" s="9">
        <v>100</v>
      </c>
      <c r="H2223" s="16">
        <v>1.0118043844860001</v>
      </c>
      <c r="I2223" s="2">
        <v>8.2630691399659995</v>
      </c>
      <c r="J2223" s="2">
        <v>29.005059021922001</v>
      </c>
      <c r="K2223" s="23">
        <v>57.841483979764</v>
      </c>
      <c r="L2223" s="13">
        <v>3.8785834738620002</v>
      </c>
    </row>
    <row r="2224" spans="4:12" x14ac:dyDescent="0.2">
      <c r="D2224" s="174" t="s">
        <v>38</v>
      </c>
      <c r="E2224" s="20" t="s">
        <v>39</v>
      </c>
      <c r="F2224" s="22"/>
      <c r="G2224" s="21">
        <v>64</v>
      </c>
      <c r="H2224" s="25">
        <v>0</v>
      </c>
      <c r="I2224" s="3">
        <v>8</v>
      </c>
      <c r="J2224" s="3">
        <v>25</v>
      </c>
      <c r="K2224" s="3">
        <v>30</v>
      </c>
      <c r="L2224" s="26">
        <v>1</v>
      </c>
    </row>
    <row r="2225" spans="2:12" x14ac:dyDescent="0.2">
      <c r="D2225" s="175"/>
      <c r="E2225" s="11"/>
      <c r="F2225" s="10"/>
      <c r="G2225" s="9">
        <v>100</v>
      </c>
      <c r="H2225" s="45">
        <v>0</v>
      </c>
      <c r="I2225" s="2">
        <v>12.5</v>
      </c>
      <c r="J2225" s="23">
        <v>39.0625</v>
      </c>
      <c r="K2225" s="27">
        <v>46.875</v>
      </c>
      <c r="L2225" s="13">
        <v>1.5625</v>
      </c>
    </row>
    <row r="2226" spans="2:12" x14ac:dyDescent="0.2">
      <c r="D2226" s="175"/>
      <c r="E2226" s="4" t="s">
        <v>40</v>
      </c>
      <c r="F2226" s="6"/>
      <c r="G2226" s="5">
        <v>147</v>
      </c>
      <c r="H2226" s="7">
        <v>1</v>
      </c>
      <c r="I2226" s="1">
        <v>17</v>
      </c>
      <c r="J2226" s="1">
        <v>47</v>
      </c>
      <c r="K2226" s="1">
        <v>80</v>
      </c>
      <c r="L2226" s="8">
        <v>2</v>
      </c>
    </row>
    <row r="2227" spans="2:12" x14ac:dyDescent="0.2">
      <c r="D2227" s="175"/>
      <c r="E2227" s="11"/>
      <c r="F2227" s="10"/>
      <c r="G2227" s="9">
        <v>100</v>
      </c>
      <c r="H2227" s="16">
        <v>0.68027210884400002</v>
      </c>
      <c r="I2227" s="2">
        <v>11.564625850340001</v>
      </c>
      <c r="J2227" s="2">
        <v>31.972789115645998</v>
      </c>
      <c r="K2227" s="2">
        <v>54.421768707482997</v>
      </c>
      <c r="L2227" s="13">
        <v>1.360544217687</v>
      </c>
    </row>
    <row r="2228" spans="2:12" x14ac:dyDescent="0.2">
      <c r="D2228" s="175"/>
      <c r="E2228" s="4" t="s">
        <v>41</v>
      </c>
      <c r="F2228" s="6"/>
      <c r="G2228" s="5">
        <v>204</v>
      </c>
      <c r="H2228" s="7">
        <v>6</v>
      </c>
      <c r="I2228" s="1">
        <v>27</v>
      </c>
      <c r="J2228" s="1">
        <v>76</v>
      </c>
      <c r="K2228" s="1">
        <v>93</v>
      </c>
      <c r="L2228" s="8">
        <v>2</v>
      </c>
    </row>
    <row r="2229" spans="2:12" x14ac:dyDescent="0.2">
      <c r="D2229" s="175"/>
      <c r="E2229" s="11"/>
      <c r="F2229" s="10"/>
      <c r="G2229" s="9">
        <v>100</v>
      </c>
      <c r="H2229" s="16">
        <v>2.9411764705880001</v>
      </c>
      <c r="I2229" s="2">
        <v>13.235294117646999</v>
      </c>
      <c r="J2229" s="2">
        <v>37.254901960783997</v>
      </c>
      <c r="K2229" s="27">
        <v>45.588235294118</v>
      </c>
      <c r="L2229" s="13">
        <v>0.98039215686299996</v>
      </c>
    </row>
    <row r="2230" spans="2:12" x14ac:dyDescent="0.2">
      <c r="D2230" s="175"/>
      <c r="E2230" s="4" t="s">
        <v>42</v>
      </c>
      <c r="F2230" s="6"/>
      <c r="G2230" s="5">
        <v>210</v>
      </c>
      <c r="H2230" s="7">
        <v>5</v>
      </c>
      <c r="I2230" s="1">
        <v>22</v>
      </c>
      <c r="J2230" s="1">
        <v>97</v>
      </c>
      <c r="K2230" s="1">
        <v>81</v>
      </c>
      <c r="L2230" s="8">
        <v>5</v>
      </c>
    </row>
    <row r="2231" spans="2:12" x14ac:dyDescent="0.2">
      <c r="D2231" s="175"/>
      <c r="E2231" s="11"/>
      <c r="F2231" s="10"/>
      <c r="G2231" s="9">
        <v>100</v>
      </c>
      <c r="H2231" s="16">
        <v>2.3809523809519999</v>
      </c>
      <c r="I2231" s="2">
        <v>10.47619047619</v>
      </c>
      <c r="J2231" s="35">
        <v>46.190476190475998</v>
      </c>
      <c r="K2231" s="46">
        <v>38.571428571429003</v>
      </c>
      <c r="L2231" s="13">
        <v>2.3809523809519999</v>
      </c>
    </row>
    <row r="2232" spans="2:12" x14ac:dyDescent="0.2">
      <c r="D2232" s="175"/>
      <c r="E2232" s="4" t="s">
        <v>43</v>
      </c>
      <c r="F2232" s="6"/>
      <c r="G2232" s="5">
        <v>204</v>
      </c>
      <c r="H2232" s="7">
        <v>0</v>
      </c>
      <c r="I2232" s="1">
        <v>19</v>
      </c>
      <c r="J2232" s="1">
        <v>73</v>
      </c>
      <c r="K2232" s="1">
        <v>108</v>
      </c>
      <c r="L2232" s="8">
        <v>4</v>
      </c>
    </row>
    <row r="2233" spans="2:12" x14ac:dyDescent="0.2">
      <c r="D2233" s="175"/>
      <c r="E2233" s="11"/>
      <c r="F2233" s="10"/>
      <c r="G2233" s="9">
        <v>100</v>
      </c>
      <c r="H2233" s="45">
        <v>0</v>
      </c>
      <c r="I2233" s="2">
        <v>9.3137254901959992</v>
      </c>
      <c r="J2233" s="2">
        <v>35.784313725490001</v>
      </c>
      <c r="K2233" s="2">
        <v>52.941176470587997</v>
      </c>
      <c r="L2233" s="13">
        <v>1.9607843137250001</v>
      </c>
    </row>
    <row r="2234" spans="2:12" x14ac:dyDescent="0.2">
      <c r="D2234" s="175"/>
      <c r="E2234" s="4" t="s">
        <v>44</v>
      </c>
      <c r="F2234" s="6"/>
      <c r="G2234" s="5">
        <v>223</v>
      </c>
      <c r="H2234" s="7">
        <v>3</v>
      </c>
      <c r="I2234" s="1">
        <v>14</v>
      </c>
      <c r="J2234" s="1">
        <v>64</v>
      </c>
      <c r="K2234" s="1">
        <v>127</v>
      </c>
      <c r="L2234" s="8">
        <v>15</v>
      </c>
    </row>
    <row r="2235" spans="2:12" x14ac:dyDescent="0.2">
      <c r="D2235" s="175"/>
      <c r="E2235" s="11"/>
      <c r="F2235" s="10"/>
      <c r="G2235" s="9">
        <v>100</v>
      </c>
      <c r="H2235" s="16">
        <v>1.3452914798210001</v>
      </c>
      <c r="I2235" s="2">
        <v>6.27802690583</v>
      </c>
      <c r="J2235" s="2">
        <v>28.699551569507001</v>
      </c>
      <c r="K2235" s="2">
        <v>56.950672645739999</v>
      </c>
      <c r="L2235" s="13">
        <v>6.7264573991030003</v>
      </c>
    </row>
    <row r="2236" spans="2:12" x14ac:dyDescent="0.2">
      <c r="D2236" s="175"/>
      <c r="E2236" s="4" t="s">
        <v>45</v>
      </c>
      <c r="F2236" s="6"/>
      <c r="G2236" s="5">
        <v>170</v>
      </c>
      <c r="H2236" s="7">
        <v>1</v>
      </c>
      <c r="I2236" s="1">
        <v>8</v>
      </c>
      <c r="J2236" s="1">
        <v>24</v>
      </c>
      <c r="K2236" s="1">
        <v>123</v>
      </c>
      <c r="L2236" s="8">
        <v>14</v>
      </c>
    </row>
    <row r="2237" spans="2:12" x14ac:dyDescent="0.2">
      <c r="D2237" s="176"/>
      <c r="E2237" s="57"/>
      <c r="F2237" s="54"/>
      <c r="G2237" s="67">
        <v>100</v>
      </c>
      <c r="H2237" s="82">
        <v>0.58823529411800002</v>
      </c>
      <c r="I2237" s="48">
        <v>4.7058823529409999</v>
      </c>
      <c r="J2237" s="91">
        <v>14.117647058824</v>
      </c>
      <c r="K2237" s="108">
        <v>72.352941176471006</v>
      </c>
      <c r="L2237" s="84">
        <v>8.2352941176469994</v>
      </c>
    </row>
    <row r="2239" spans="2:12" x14ac:dyDescent="0.2">
      <c r="B2239" s="43" t="str">
        <f xml:space="preserve"> HYPERLINK("#'目次'!B53", "[47]")</f>
        <v>[47]</v>
      </c>
      <c r="C2239" s="31" t="s">
        <v>145</v>
      </c>
    </row>
    <row r="2243" spans="4:12" ht="36" x14ac:dyDescent="0.2">
      <c r="D2243" s="177"/>
      <c r="E2243" s="178"/>
      <c r="F2243" s="178"/>
      <c r="G2243" s="40" t="s">
        <v>14</v>
      </c>
      <c r="H2243" s="42" t="s">
        <v>124</v>
      </c>
      <c r="I2243" s="15" t="s">
        <v>125</v>
      </c>
      <c r="J2243" s="15" t="s">
        <v>126</v>
      </c>
      <c r="K2243" s="15" t="s">
        <v>127</v>
      </c>
      <c r="L2243" s="44" t="s">
        <v>17</v>
      </c>
    </row>
    <row r="2244" spans="4:12" x14ac:dyDescent="0.2">
      <c r="D2244" s="179"/>
      <c r="E2244" s="180"/>
      <c r="F2244" s="180"/>
      <c r="G2244" s="39"/>
      <c r="H2244" s="41"/>
      <c r="I2244" s="14"/>
      <c r="J2244" s="14"/>
      <c r="K2244" s="14"/>
      <c r="L2244" s="38"/>
    </row>
    <row r="2245" spans="4:12" x14ac:dyDescent="0.2">
      <c r="D2245" s="70"/>
      <c r="E2245" s="72" t="s">
        <v>14</v>
      </c>
      <c r="F2245" s="69"/>
      <c r="G2245" s="37">
        <v>1222</v>
      </c>
      <c r="H2245" s="17">
        <v>16</v>
      </c>
      <c r="I2245" s="17">
        <v>115</v>
      </c>
      <c r="J2245" s="17">
        <v>406</v>
      </c>
      <c r="K2245" s="17">
        <v>642</v>
      </c>
      <c r="L2245" s="55">
        <v>43</v>
      </c>
    </row>
    <row r="2246" spans="4:12" x14ac:dyDescent="0.2">
      <c r="D2246" s="57"/>
      <c r="E2246" s="54"/>
      <c r="F2246" s="71"/>
      <c r="G2246" s="9">
        <v>100</v>
      </c>
      <c r="H2246" s="2">
        <v>1.3093289689030001</v>
      </c>
      <c r="I2246" s="2">
        <v>9.4108019639930003</v>
      </c>
      <c r="J2246" s="2">
        <v>33.224222585924998</v>
      </c>
      <c r="K2246" s="2">
        <v>52.536824877249998</v>
      </c>
      <c r="L2246" s="13">
        <v>3.518821603928</v>
      </c>
    </row>
    <row r="2247" spans="4:12" x14ac:dyDescent="0.2">
      <c r="D2247" s="174" t="s">
        <v>52</v>
      </c>
      <c r="E2247" s="20" t="s">
        <v>53</v>
      </c>
      <c r="F2247" s="22"/>
      <c r="G2247" s="21">
        <v>15</v>
      </c>
      <c r="H2247" s="25">
        <v>1</v>
      </c>
      <c r="I2247" s="3">
        <v>2</v>
      </c>
      <c r="J2247" s="3">
        <v>5</v>
      </c>
      <c r="K2247" s="3">
        <v>7</v>
      </c>
      <c r="L2247" s="26">
        <v>0</v>
      </c>
    </row>
    <row r="2248" spans="4:12" x14ac:dyDescent="0.2">
      <c r="D2248" s="175"/>
      <c r="E2248" s="11"/>
      <c r="F2248" s="10"/>
      <c r="G2248" s="9">
        <v>100</v>
      </c>
      <c r="H2248" s="64">
        <v>6.666666666667</v>
      </c>
      <c r="I2248" s="2">
        <v>13.333333333333</v>
      </c>
      <c r="J2248" s="2">
        <v>33.333333333333002</v>
      </c>
      <c r="K2248" s="27">
        <v>46.666666666666998</v>
      </c>
      <c r="L2248" s="36">
        <v>0</v>
      </c>
    </row>
    <row r="2249" spans="4:12" ht="24" x14ac:dyDescent="0.2">
      <c r="D2249" s="175"/>
      <c r="E2249" s="4" t="s">
        <v>54</v>
      </c>
      <c r="F2249" s="6"/>
      <c r="G2249" s="5">
        <v>122</v>
      </c>
      <c r="H2249" s="7">
        <v>0</v>
      </c>
      <c r="I2249" s="1">
        <v>10</v>
      </c>
      <c r="J2249" s="1">
        <v>40</v>
      </c>
      <c r="K2249" s="1">
        <v>69</v>
      </c>
      <c r="L2249" s="8">
        <v>3</v>
      </c>
    </row>
    <row r="2250" spans="4:12" x14ac:dyDescent="0.2">
      <c r="D2250" s="175"/>
      <c r="E2250" s="11"/>
      <c r="F2250" s="10"/>
      <c r="G2250" s="9">
        <v>100</v>
      </c>
      <c r="H2250" s="45">
        <v>0</v>
      </c>
      <c r="I2250" s="2">
        <v>8.1967213114750006</v>
      </c>
      <c r="J2250" s="2">
        <v>32.786885245901999</v>
      </c>
      <c r="K2250" s="2">
        <v>56.557377049179998</v>
      </c>
      <c r="L2250" s="13">
        <v>2.459016393443</v>
      </c>
    </row>
    <row r="2251" spans="4:12" x14ac:dyDescent="0.2">
      <c r="D2251" s="175"/>
      <c r="E2251" s="4" t="s">
        <v>55</v>
      </c>
      <c r="F2251" s="6"/>
      <c r="G2251" s="5">
        <v>43</v>
      </c>
      <c r="H2251" s="7">
        <v>0</v>
      </c>
      <c r="I2251" s="1">
        <v>7</v>
      </c>
      <c r="J2251" s="1">
        <v>13</v>
      </c>
      <c r="K2251" s="1">
        <v>20</v>
      </c>
      <c r="L2251" s="8">
        <v>3</v>
      </c>
    </row>
    <row r="2252" spans="4:12" x14ac:dyDescent="0.2">
      <c r="D2252" s="175"/>
      <c r="E2252" s="11"/>
      <c r="F2252" s="10"/>
      <c r="G2252" s="9">
        <v>100</v>
      </c>
      <c r="H2252" s="45">
        <v>0</v>
      </c>
      <c r="I2252" s="23">
        <v>16.279069767442</v>
      </c>
      <c r="J2252" s="2">
        <v>30.232558139535001</v>
      </c>
      <c r="K2252" s="27">
        <v>46.511627906976997</v>
      </c>
      <c r="L2252" s="13">
        <v>6.9767441860470001</v>
      </c>
    </row>
    <row r="2253" spans="4:12" x14ac:dyDescent="0.2">
      <c r="D2253" s="175"/>
      <c r="E2253" s="4" t="s">
        <v>56</v>
      </c>
      <c r="F2253" s="6"/>
      <c r="G2253" s="5">
        <v>60</v>
      </c>
      <c r="H2253" s="7">
        <v>3</v>
      </c>
      <c r="I2253" s="1">
        <v>8</v>
      </c>
      <c r="J2253" s="1">
        <v>21</v>
      </c>
      <c r="K2253" s="1">
        <v>28</v>
      </c>
      <c r="L2253" s="8">
        <v>0</v>
      </c>
    </row>
    <row r="2254" spans="4:12" x14ac:dyDescent="0.2">
      <c r="D2254" s="175"/>
      <c r="E2254" s="11"/>
      <c r="F2254" s="10"/>
      <c r="G2254" s="9">
        <v>100</v>
      </c>
      <c r="H2254" s="16">
        <v>5</v>
      </c>
      <c r="I2254" s="2">
        <v>13.333333333333</v>
      </c>
      <c r="J2254" s="2">
        <v>35</v>
      </c>
      <c r="K2254" s="27">
        <v>46.666666666666998</v>
      </c>
      <c r="L2254" s="36">
        <v>0</v>
      </c>
    </row>
    <row r="2255" spans="4:12" x14ac:dyDescent="0.2">
      <c r="D2255" s="175"/>
      <c r="E2255" s="4" t="s">
        <v>57</v>
      </c>
      <c r="F2255" s="6"/>
      <c r="G2255" s="5">
        <v>286</v>
      </c>
      <c r="H2255" s="7">
        <v>5</v>
      </c>
      <c r="I2255" s="1">
        <v>28</v>
      </c>
      <c r="J2255" s="1">
        <v>105</v>
      </c>
      <c r="K2255" s="1">
        <v>142</v>
      </c>
      <c r="L2255" s="8">
        <v>6</v>
      </c>
    </row>
    <row r="2256" spans="4:12" x14ac:dyDescent="0.2">
      <c r="D2256" s="175"/>
      <c r="E2256" s="11"/>
      <c r="F2256" s="10"/>
      <c r="G2256" s="9">
        <v>100</v>
      </c>
      <c r="H2256" s="16">
        <v>1.7482517482519999</v>
      </c>
      <c r="I2256" s="2">
        <v>9.7902097902099996</v>
      </c>
      <c r="J2256" s="2">
        <v>36.713286713286998</v>
      </c>
      <c r="K2256" s="2">
        <v>49.650349650350002</v>
      </c>
      <c r="L2256" s="13">
        <v>2.0979020979020002</v>
      </c>
    </row>
    <row r="2257" spans="4:12" x14ac:dyDescent="0.2">
      <c r="D2257" s="175"/>
      <c r="E2257" s="4" t="s">
        <v>58</v>
      </c>
      <c r="F2257" s="6"/>
      <c r="G2257" s="5">
        <v>129</v>
      </c>
      <c r="H2257" s="7">
        <v>2</v>
      </c>
      <c r="I2257" s="1">
        <v>15</v>
      </c>
      <c r="J2257" s="1">
        <v>57</v>
      </c>
      <c r="K2257" s="1">
        <v>52</v>
      </c>
      <c r="L2257" s="8">
        <v>3</v>
      </c>
    </row>
    <row r="2258" spans="4:12" x14ac:dyDescent="0.2">
      <c r="D2258" s="175"/>
      <c r="E2258" s="11"/>
      <c r="F2258" s="10"/>
      <c r="G2258" s="9">
        <v>100</v>
      </c>
      <c r="H2258" s="16">
        <v>1.550387596899</v>
      </c>
      <c r="I2258" s="2">
        <v>11.627906976744001</v>
      </c>
      <c r="J2258" s="35">
        <v>44.186046511628</v>
      </c>
      <c r="K2258" s="46">
        <v>40.310077519380002</v>
      </c>
      <c r="L2258" s="13">
        <v>2.3255813953489999</v>
      </c>
    </row>
    <row r="2259" spans="4:12" x14ac:dyDescent="0.2">
      <c r="D2259" s="175"/>
      <c r="E2259" s="4" t="s">
        <v>59</v>
      </c>
      <c r="F2259" s="6"/>
      <c r="G2259" s="5">
        <v>195</v>
      </c>
      <c r="H2259" s="7">
        <v>2</v>
      </c>
      <c r="I2259" s="1">
        <v>19</v>
      </c>
      <c r="J2259" s="1">
        <v>59</v>
      </c>
      <c r="K2259" s="1">
        <v>109</v>
      </c>
      <c r="L2259" s="8">
        <v>6</v>
      </c>
    </row>
    <row r="2260" spans="4:12" x14ac:dyDescent="0.2">
      <c r="D2260" s="175"/>
      <c r="E2260" s="11"/>
      <c r="F2260" s="10"/>
      <c r="G2260" s="9">
        <v>100</v>
      </c>
      <c r="H2260" s="16">
        <v>1.025641025641</v>
      </c>
      <c r="I2260" s="2">
        <v>9.7435897435900003</v>
      </c>
      <c r="J2260" s="2">
        <v>30.25641025641</v>
      </c>
      <c r="K2260" s="2">
        <v>55.897435897435997</v>
      </c>
      <c r="L2260" s="13">
        <v>3.0769230769229998</v>
      </c>
    </row>
    <row r="2261" spans="4:12" x14ac:dyDescent="0.2">
      <c r="D2261" s="175"/>
      <c r="E2261" s="4" t="s">
        <v>60</v>
      </c>
      <c r="F2261" s="6"/>
      <c r="G2261" s="5">
        <v>176</v>
      </c>
      <c r="H2261" s="7">
        <v>2</v>
      </c>
      <c r="I2261" s="1">
        <v>12</v>
      </c>
      <c r="J2261" s="1">
        <v>49</v>
      </c>
      <c r="K2261" s="1">
        <v>103</v>
      </c>
      <c r="L2261" s="8">
        <v>10</v>
      </c>
    </row>
    <row r="2262" spans="4:12" x14ac:dyDescent="0.2">
      <c r="D2262" s="175"/>
      <c r="E2262" s="11"/>
      <c r="F2262" s="10"/>
      <c r="G2262" s="9">
        <v>100</v>
      </c>
      <c r="H2262" s="16">
        <v>1.136363636364</v>
      </c>
      <c r="I2262" s="2">
        <v>6.8181818181820004</v>
      </c>
      <c r="J2262" s="27">
        <v>27.840909090909001</v>
      </c>
      <c r="K2262" s="23">
        <v>58.522727272727003</v>
      </c>
      <c r="L2262" s="13">
        <v>5.6818181818179996</v>
      </c>
    </row>
    <row r="2263" spans="4:12" x14ac:dyDescent="0.2">
      <c r="D2263" s="175"/>
      <c r="E2263" s="4" t="s">
        <v>61</v>
      </c>
      <c r="F2263" s="6"/>
      <c r="G2263" s="5">
        <v>78</v>
      </c>
      <c r="H2263" s="7">
        <v>0</v>
      </c>
      <c r="I2263" s="1">
        <v>9</v>
      </c>
      <c r="J2263" s="1">
        <v>31</v>
      </c>
      <c r="K2263" s="1">
        <v>36</v>
      </c>
      <c r="L2263" s="8">
        <v>2</v>
      </c>
    </row>
    <row r="2264" spans="4:12" x14ac:dyDescent="0.2">
      <c r="D2264" s="175"/>
      <c r="E2264" s="11"/>
      <c r="F2264" s="10"/>
      <c r="G2264" s="9">
        <v>100</v>
      </c>
      <c r="H2264" s="45">
        <v>0</v>
      </c>
      <c r="I2264" s="2">
        <v>11.538461538462</v>
      </c>
      <c r="J2264" s="23">
        <v>39.74358974359</v>
      </c>
      <c r="K2264" s="27">
        <v>46.153846153845997</v>
      </c>
      <c r="L2264" s="13">
        <v>2.564102564103</v>
      </c>
    </row>
    <row r="2265" spans="4:12" x14ac:dyDescent="0.2">
      <c r="D2265" s="175"/>
      <c r="E2265" s="4" t="s">
        <v>62</v>
      </c>
      <c r="F2265" s="6"/>
      <c r="G2265" s="5">
        <v>113</v>
      </c>
      <c r="H2265" s="7">
        <v>1</v>
      </c>
      <c r="I2265" s="1">
        <v>5</v>
      </c>
      <c r="J2265" s="1">
        <v>26</v>
      </c>
      <c r="K2265" s="1">
        <v>73</v>
      </c>
      <c r="L2265" s="8">
        <v>8</v>
      </c>
    </row>
    <row r="2266" spans="4:12" x14ac:dyDescent="0.2">
      <c r="D2266" s="175"/>
      <c r="E2266" s="11"/>
      <c r="F2266" s="10"/>
      <c r="G2266" s="9">
        <v>100</v>
      </c>
      <c r="H2266" s="16">
        <v>0.88495575221199996</v>
      </c>
      <c r="I2266" s="2">
        <v>4.424778761062</v>
      </c>
      <c r="J2266" s="46">
        <v>23.008849557522002</v>
      </c>
      <c r="K2266" s="35">
        <v>64.601769911503993</v>
      </c>
      <c r="L2266" s="13">
        <v>7.0796460176989999</v>
      </c>
    </row>
    <row r="2267" spans="4:12" x14ac:dyDescent="0.2">
      <c r="D2267" s="174" t="s">
        <v>63</v>
      </c>
      <c r="E2267" s="20" t="s">
        <v>64</v>
      </c>
      <c r="F2267" s="22"/>
      <c r="G2267" s="21">
        <v>234</v>
      </c>
      <c r="H2267" s="25">
        <v>1</v>
      </c>
      <c r="I2267" s="3">
        <v>27</v>
      </c>
      <c r="J2267" s="3">
        <v>58</v>
      </c>
      <c r="K2267" s="3">
        <v>139</v>
      </c>
      <c r="L2267" s="26">
        <v>9</v>
      </c>
    </row>
    <row r="2268" spans="4:12" x14ac:dyDescent="0.2">
      <c r="D2268" s="175"/>
      <c r="E2268" s="11"/>
      <c r="F2268" s="10"/>
      <c r="G2268" s="9">
        <v>100</v>
      </c>
      <c r="H2268" s="16">
        <v>0.42735042735000001</v>
      </c>
      <c r="I2268" s="2">
        <v>11.538461538462</v>
      </c>
      <c r="J2268" s="27">
        <v>24.786324786325</v>
      </c>
      <c r="K2268" s="23">
        <v>59.401709401708999</v>
      </c>
      <c r="L2268" s="13">
        <v>3.8461538461539999</v>
      </c>
    </row>
    <row r="2269" spans="4:12" x14ac:dyDescent="0.2">
      <c r="D2269" s="175"/>
      <c r="E2269" s="4" t="s">
        <v>65</v>
      </c>
      <c r="F2269" s="6"/>
      <c r="G2269" s="5">
        <v>172</v>
      </c>
      <c r="H2269" s="7">
        <v>2</v>
      </c>
      <c r="I2269" s="1">
        <v>11</v>
      </c>
      <c r="J2269" s="1">
        <v>56</v>
      </c>
      <c r="K2269" s="1">
        <v>94</v>
      </c>
      <c r="L2269" s="8">
        <v>9</v>
      </c>
    </row>
    <row r="2270" spans="4:12" x14ac:dyDescent="0.2">
      <c r="D2270" s="175"/>
      <c r="E2270" s="11"/>
      <c r="F2270" s="10"/>
      <c r="G2270" s="9">
        <v>100</v>
      </c>
      <c r="H2270" s="16">
        <v>1.1627906976739999</v>
      </c>
      <c r="I2270" s="2">
        <v>6.3953488372090002</v>
      </c>
      <c r="J2270" s="2">
        <v>32.558139534883999</v>
      </c>
      <c r="K2270" s="2">
        <v>54.651162790698002</v>
      </c>
      <c r="L2270" s="13">
        <v>5.2325581395349996</v>
      </c>
    </row>
    <row r="2271" spans="4:12" x14ac:dyDescent="0.2">
      <c r="D2271" s="175"/>
      <c r="E2271" s="4" t="s">
        <v>66</v>
      </c>
      <c r="F2271" s="6"/>
      <c r="G2271" s="5">
        <v>165</v>
      </c>
      <c r="H2271" s="7">
        <v>1</v>
      </c>
      <c r="I2271" s="1">
        <v>14</v>
      </c>
      <c r="J2271" s="1">
        <v>53</v>
      </c>
      <c r="K2271" s="1">
        <v>91</v>
      </c>
      <c r="L2271" s="8">
        <v>6</v>
      </c>
    </row>
    <row r="2272" spans="4:12" x14ac:dyDescent="0.2">
      <c r="D2272" s="175"/>
      <c r="E2272" s="11"/>
      <c r="F2272" s="10"/>
      <c r="G2272" s="9">
        <v>100</v>
      </c>
      <c r="H2272" s="16">
        <v>0.60606060606099998</v>
      </c>
      <c r="I2272" s="2">
        <v>8.4848484848479995</v>
      </c>
      <c r="J2272" s="2">
        <v>32.121212121211997</v>
      </c>
      <c r="K2272" s="2">
        <v>55.151515151515</v>
      </c>
      <c r="L2272" s="13">
        <v>3.636363636364</v>
      </c>
    </row>
    <row r="2273" spans="2:12" x14ac:dyDescent="0.2">
      <c r="D2273" s="175"/>
      <c r="E2273" s="4" t="s">
        <v>67</v>
      </c>
      <c r="F2273" s="6"/>
      <c r="G2273" s="5">
        <v>158</v>
      </c>
      <c r="H2273" s="7">
        <v>3</v>
      </c>
      <c r="I2273" s="1">
        <v>15</v>
      </c>
      <c r="J2273" s="1">
        <v>53</v>
      </c>
      <c r="K2273" s="1">
        <v>83</v>
      </c>
      <c r="L2273" s="8">
        <v>4</v>
      </c>
    </row>
    <row r="2274" spans="2:12" x14ac:dyDescent="0.2">
      <c r="D2274" s="175"/>
      <c r="E2274" s="11"/>
      <c r="F2274" s="10"/>
      <c r="G2274" s="9">
        <v>100</v>
      </c>
      <c r="H2274" s="16">
        <v>1.8987341772149999</v>
      </c>
      <c r="I2274" s="2">
        <v>9.493670886076</v>
      </c>
      <c r="J2274" s="2">
        <v>33.544303797467997</v>
      </c>
      <c r="K2274" s="2">
        <v>52.531645569619997</v>
      </c>
      <c r="L2274" s="13">
        <v>2.5316455696200002</v>
      </c>
    </row>
    <row r="2275" spans="2:12" x14ac:dyDescent="0.2">
      <c r="D2275" s="175"/>
      <c r="E2275" s="4" t="s">
        <v>68</v>
      </c>
      <c r="F2275" s="6"/>
      <c r="G2275" s="5">
        <v>112</v>
      </c>
      <c r="H2275" s="7">
        <v>1</v>
      </c>
      <c r="I2275" s="1">
        <v>10</v>
      </c>
      <c r="J2275" s="1">
        <v>37</v>
      </c>
      <c r="K2275" s="1">
        <v>61</v>
      </c>
      <c r="L2275" s="8">
        <v>3</v>
      </c>
    </row>
    <row r="2276" spans="2:12" x14ac:dyDescent="0.2">
      <c r="D2276" s="175"/>
      <c r="E2276" s="11"/>
      <c r="F2276" s="10"/>
      <c r="G2276" s="9">
        <v>100</v>
      </c>
      <c r="H2276" s="16">
        <v>0.89285714285700002</v>
      </c>
      <c r="I2276" s="2">
        <v>8.9285714285710007</v>
      </c>
      <c r="J2276" s="2">
        <v>33.035714285714</v>
      </c>
      <c r="K2276" s="2">
        <v>54.464285714286</v>
      </c>
      <c r="L2276" s="13">
        <v>2.6785714285709998</v>
      </c>
    </row>
    <row r="2277" spans="2:12" x14ac:dyDescent="0.2">
      <c r="D2277" s="175"/>
      <c r="E2277" s="4" t="s">
        <v>69</v>
      </c>
      <c r="F2277" s="6"/>
      <c r="G2277" s="5">
        <v>92</v>
      </c>
      <c r="H2277" s="7">
        <v>1</v>
      </c>
      <c r="I2277" s="1">
        <v>7</v>
      </c>
      <c r="J2277" s="1">
        <v>39</v>
      </c>
      <c r="K2277" s="1">
        <v>43</v>
      </c>
      <c r="L2277" s="8">
        <v>2</v>
      </c>
    </row>
    <row r="2278" spans="2:12" x14ac:dyDescent="0.2">
      <c r="D2278" s="175"/>
      <c r="E2278" s="11"/>
      <c r="F2278" s="10"/>
      <c r="G2278" s="9">
        <v>100</v>
      </c>
      <c r="H2278" s="16">
        <v>1.086956521739</v>
      </c>
      <c r="I2278" s="2">
        <v>7.6086956521740001</v>
      </c>
      <c r="J2278" s="23">
        <v>42.391304347826001</v>
      </c>
      <c r="K2278" s="27">
        <v>46.739130434783</v>
      </c>
      <c r="L2278" s="13">
        <v>2.1739130434780001</v>
      </c>
    </row>
    <row r="2279" spans="2:12" x14ac:dyDescent="0.2">
      <c r="D2279" s="175"/>
      <c r="E2279" s="4" t="s">
        <v>70</v>
      </c>
      <c r="F2279" s="6"/>
      <c r="G2279" s="5">
        <v>131</v>
      </c>
      <c r="H2279" s="7">
        <v>2</v>
      </c>
      <c r="I2279" s="1">
        <v>13</v>
      </c>
      <c r="J2279" s="1">
        <v>54</v>
      </c>
      <c r="K2279" s="1">
        <v>61</v>
      </c>
      <c r="L2279" s="8">
        <v>1</v>
      </c>
    </row>
    <row r="2280" spans="2:12" x14ac:dyDescent="0.2">
      <c r="D2280" s="175"/>
      <c r="E2280" s="11"/>
      <c r="F2280" s="10"/>
      <c r="G2280" s="9">
        <v>100</v>
      </c>
      <c r="H2280" s="16">
        <v>1.526717557252</v>
      </c>
      <c r="I2280" s="2">
        <v>9.9236641221369997</v>
      </c>
      <c r="J2280" s="23">
        <v>41.221374045802001</v>
      </c>
      <c r="K2280" s="27">
        <v>46.564885496183003</v>
      </c>
      <c r="L2280" s="13">
        <v>0.76335877862599999</v>
      </c>
    </row>
    <row r="2281" spans="2:12" x14ac:dyDescent="0.2">
      <c r="D2281" s="175"/>
      <c r="E2281" s="4" t="s">
        <v>71</v>
      </c>
      <c r="F2281" s="6"/>
      <c r="G2281" s="5">
        <v>71</v>
      </c>
      <c r="H2281" s="7">
        <v>3</v>
      </c>
      <c r="I2281" s="1">
        <v>11</v>
      </c>
      <c r="J2281" s="1">
        <v>24</v>
      </c>
      <c r="K2281" s="1">
        <v>30</v>
      </c>
      <c r="L2281" s="8">
        <v>3</v>
      </c>
    </row>
    <row r="2282" spans="2:12" x14ac:dyDescent="0.2">
      <c r="D2282" s="175"/>
      <c r="E2282" s="11"/>
      <c r="F2282" s="10"/>
      <c r="G2282" s="9">
        <v>100</v>
      </c>
      <c r="H2282" s="16">
        <v>4.2253521126760001</v>
      </c>
      <c r="I2282" s="23">
        <v>15.492957746479</v>
      </c>
      <c r="J2282" s="2">
        <v>33.802816901408001</v>
      </c>
      <c r="K2282" s="46">
        <v>42.253521126761001</v>
      </c>
      <c r="L2282" s="13">
        <v>4.2253521126760001</v>
      </c>
    </row>
    <row r="2283" spans="2:12" x14ac:dyDescent="0.2">
      <c r="D2283" s="175"/>
      <c r="E2283" s="4" t="s">
        <v>72</v>
      </c>
      <c r="F2283" s="6"/>
      <c r="G2283" s="5">
        <v>70</v>
      </c>
      <c r="H2283" s="7">
        <v>2</v>
      </c>
      <c r="I2283" s="1">
        <v>7</v>
      </c>
      <c r="J2283" s="1">
        <v>28</v>
      </c>
      <c r="K2283" s="1">
        <v>30</v>
      </c>
      <c r="L2283" s="8">
        <v>3</v>
      </c>
    </row>
    <row r="2284" spans="2:12" x14ac:dyDescent="0.2">
      <c r="D2284" s="176"/>
      <c r="E2284" s="57"/>
      <c r="F2284" s="54"/>
      <c r="G2284" s="67">
        <v>100</v>
      </c>
      <c r="H2284" s="82">
        <v>2.8571428571430002</v>
      </c>
      <c r="I2284" s="48">
        <v>10</v>
      </c>
      <c r="J2284" s="103">
        <v>40</v>
      </c>
      <c r="K2284" s="96">
        <v>42.857142857143003</v>
      </c>
      <c r="L2284" s="84">
        <v>4.2857142857139996</v>
      </c>
    </row>
    <row r="2286" spans="2:12" x14ac:dyDescent="0.2">
      <c r="B2286" s="43" t="str">
        <f xml:space="preserve"> HYPERLINK("#'目次'!B54", "[48]")</f>
        <v>[48]</v>
      </c>
      <c r="C2286" s="31" t="s">
        <v>145</v>
      </c>
    </row>
    <row r="2289" spans="3:12" x14ac:dyDescent="0.2">
      <c r="C2289" s="31" t="s">
        <v>75</v>
      </c>
    </row>
    <row r="2290" spans="3:12" ht="36" x14ac:dyDescent="0.2">
      <c r="D2290" s="177"/>
      <c r="E2290" s="178"/>
      <c r="F2290" s="178"/>
      <c r="G2290" s="40" t="s">
        <v>14</v>
      </c>
      <c r="H2290" s="42" t="s">
        <v>124</v>
      </c>
      <c r="I2290" s="15" t="s">
        <v>125</v>
      </c>
      <c r="J2290" s="15" t="s">
        <v>126</v>
      </c>
      <c r="K2290" s="15" t="s">
        <v>127</v>
      </c>
      <c r="L2290" s="44" t="s">
        <v>17</v>
      </c>
    </row>
    <row r="2291" spans="3:12" x14ac:dyDescent="0.2">
      <c r="D2291" s="179"/>
      <c r="E2291" s="180"/>
      <c r="F2291" s="180"/>
      <c r="G2291" s="39"/>
      <c r="H2291" s="41"/>
      <c r="I2291" s="14"/>
      <c r="J2291" s="14"/>
      <c r="K2291" s="14"/>
      <c r="L2291" s="38"/>
    </row>
    <row r="2292" spans="3:12" x14ac:dyDescent="0.2">
      <c r="D2292" s="70"/>
      <c r="E2292" s="72" t="s">
        <v>14</v>
      </c>
      <c r="F2292" s="69"/>
      <c r="G2292" s="37">
        <v>1222</v>
      </c>
      <c r="H2292" s="17">
        <v>16</v>
      </c>
      <c r="I2292" s="17">
        <v>115</v>
      </c>
      <c r="J2292" s="17">
        <v>406</v>
      </c>
      <c r="K2292" s="17">
        <v>642</v>
      </c>
      <c r="L2292" s="55">
        <v>43</v>
      </c>
    </row>
    <row r="2293" spans="3:12" x14ac:dyDescent="0.2">
      <c r="D2293" s="57"/>
      <c r="E2293" s="54"/>
      <c r="F2293" s="71"/>
      <c r="G2293" s="9">
        <v>100</v>
      </c>
      <c r="H2293" s="2">
        <v>1.3093289689030001</v>
      </c>
      <c r="I2293" s="2">
        <v>9.4108019639930003</v>
      </c>
      <c r="J2293" s="2">
        <v>33.224222585924998</v>
      </c>
      <c r="K2293" s="2">
        <v>52.536824877249998</v>
      </c>
      <c r="L2293" s="13">
        <v>3.518821603928</v>
      </c>
    </row>
    <row r="2294" spans="3:12" x14ac:dyDescent="0.2">
      <c r="D2294" s="174" t="s">
        <v>36</v>
      </c>
      <c r="E2294" s="20" t="s">
        <v>76</v>
      </c>
      <c r="F2294" s="22"/>
      <c r="G2294" s="21">
        <v>629</v>
      </c>
      <c r="H2294" s="25">
        <v>10</v>
      </c>
      <c r="I2294" s="3">
        <v>66</v>
      </c>
      <c r="J2294" s="3">
        <v>234</v>
      </c>
      <c r="K2294" s="3">
        <v>299</v>
      </c>
      <c r="L2294" s="26">
        <v>20</v>
      </c>
    </row>
    <row r="2295" spans="3:12" x14ac:dyDescent="0.2">
      <c r="D2295" s="175"/>
      <c r="E2295" s="11"/>
      <c r="F2295" s="10"/>
      <c r="G2295" s="9">
        <v>100</v>
      </c>
      <c r="H2295" s="16">
        <v>1.5898251192370001</v>
      </c>
      <c r="I2295" s="2">
        <v>10.492845786963001</v>
      </c>
      <c r="J2295" s="2">
        <v>37.201907790142997</v>
      </c>
      <c r="K2295" s="27">
        <v>47.535771065182999</v>
      </c>
      <c r="L2295" s="13">
        <v>3.1796502384740002</v>
      </c>
    </row>
    <row r="2296" spans="3:12" x14ac:dyDescent="0.2">
      <c r="D2296" s="175"/>
      <c r="E2296" s="4" t="s">
        <v>39</v>
      </c>
      <c r="F2296" s="6"/>
      <c r="G2296" s="5">
        <v>37</v>
      </c>
      <c r="H2296" s="7">
        <v>0</v>
      </c>
      <c r="I2296" s="1">
        <v>5</v>
      </c>
      <c r="J2296" s="1">
        <v>16</v>
      </c>
      <c r="K2296" s="1">
        <v>16</v>
      </c>
      <c r="L2296" s="8">
        <v>0</v>
      </c>
    </row>
    <row r="2297" spans="3:12" x14ac:dyDescent="0.2">
      <c r="D2297" s="175"/>
      <c r="E2297" s="11"/>
      <c r="F2297" s="10"/>
      <c r="G2297" s="9">
        <v>100</v>
      </c>
      <c r="H2297" s="45">
        <v>0</v>
      </c>
      <c r="I2297" s="2">
        <v>13.513513513514001</v>
      </c>
      <c r="J2297" s="35">
        <v>43.243243243243001</v>
      </c>
      <c r="K2297" s="27">
        <v>43.243243243243001</v>
      </c>
      <c r="L2297" s="36">
        <v>0</v>
      </c>
    </row>
    <row r="2298" spans="3:12" x14ac:dyDescent="0.2">
      <c r="D2298" s="175"/>
      <c r="E2298" s="4" t="s">
        <v>40</v>
      </c>
      <c r="F2298" s="6"/>
      <c r="G2298" s="5">
        <v>73</v>
      </c>
      <c r="H2298" s="7">
        <v>0</v>
      </c>
      <c r="I2298" s="1">
        <v>9</v>
      </c>
      <c r="J2298" s="1">
        <v>28</v>
      </c>
      <c r="K2298" s="1">
        <v>35</v>
      </c>
      <c r="L2298" s="8">
        <v>1</v>
      </c>
    </row>
    <row r="2299" spans="3:12" x14ac:dyDescent="0.2">
      <c r="D2299" s="175"/>
      <c r="E2299" s="11"/>
      <c r="F2299" s="10"/>
      <c r="G2299" s="9">
        <v>100</v>
      </c>
      <c r="H2299" s="45">
        <v>0</v>
      </c>
      <c r="I2299" s="2">
        <v>12.328767123287999</v>
      </c>
      <c r="J2299" s="23">
        <v>38.356164383562003</v>
      </c>
      <c r="K2299" s="2">
        <v>47.945205479452</v>
      </c>
      <c r="L2299" s="13">
        <v>1.369863013699</v>
      </c>
    </row>
    <row r="2300" spans="3:12" x14ac:dyDescent="0.2">
      <c r="D2300" s="175"/>
      <c r="E2300" s="4" t="s">
        <v>41</v>
      </c>
      <c r="F2300" s="6"/>
      <c r="G2300" s="5">
        <v>108</v>
      </c>
      <c r="H2300" s="7">
        <v>5</v>
      </c>
      <c r="I2300" s="1">
        <v>18</v>
      </c>
      <c r="J2300" s="1">
        <v>41</v>
      </c>
      <c r="K2300" s="1">
        <v>42</v>
      </c>
      <c r="L2300" s="8">
        <v>2</v>
      </c>
    </row>
    <row r="2301" spans="3:12" x14ac:dyDescent="0.2">
      <c r="D2301" s="175"/>
      <c r="E2301" s="11"/>
      <c r="F2301" s="10"/>
      <c r="G2301" s="9">
        <v>100</v>
      </c>
      <c r="H2301" s="16">
        <v>4.6296296296300001</v>
      </c>
      <c r="I2301" s="23">
        <v>16.666666666666998</v>
      </c>
      <c r="J2301" s="2">
        <v>37.962962962962997</v>
      </c>
      <c r="K2301" s="46">
        <v>38.888888888888999</v>
      </c>
      <c r="L2301" s="13">
        <v>1.851851851852</v>
      </c>
    </row>
    <row r="2302" spans="3:12" x14ac:dyDescent="0.2">
      <c r="D2302" s="175"/>
      <c r="E2302" s="4" t="s">
        <v>42</v>
      </c>
      <c r="F2302" s="6"/>
      <c r="G2302" s="5">
        <v>113</v>
      </c>
      <c r="H2302" s="7">
        <v>3</v>
      </c>
      <c r="I2302" s="1">
        <v>12</v>
      </c>
      <c r="J2302" s="1">
        <v>57</v>
      </c>
      <c r="K2302" s="1">
        <v>39</v>
      </c>
      <c r="L2302" s="8">
        <v>2</v>
      </c>
    </row>
    <row r="2303" spans="3:12" x14ac:dyDescent="0.2">
      <c r="D2303" s="175"/>
      <c r="E2303" s="11"/>
      <c r="F2303" s="10"/>
      <c r="G2303" s="9">
        <v>100</v>
      </c>
      <c r="H2303" s="16">
        <v>2.654867256637</v>
      </c>
      <c r="I2303" s="2">
        <v>10.619469026549</v>
      </c>
      <c r="J2303" s="35">
        <v>50.442477876105997</v>
      </c>
      <c r="K2303" s="46">
        <v>34.513274336282997</v>
      </c>
      <c r="L2303" s="13">
        <v>1.769911504425</v>
      </c>
    </row>
    <row r="2304" spans="3:12" x14ac:dyDescent="0.2">
      <c r="D2304" s="175"/>
      <c r="E2304" s="4" t="s">
        <v>43</v>
      </c>
      <c r="F2304" s="6"/>
      <c r="G2304" s="5">
        <v>101</v>
      </c>
      <c r="H2304" s="7">
        <v>0</v>
      </c>
      <c r="I2304" s="1">
        <v>11</v>
      </c>
      <c r="J2304" s="1">
        <v>40</v>
      </c>
      <c r="K2304" s="1">
        <v>49</v>
      </c>
      <c r="L2304" s="8">
        <v>1</v>
      </c>
    </row>
    <row r="2305" spans="4:12" x14ac:dyDescent="0.2">
      <c r="D2305" s="175"/>
      <c r="E2305" s="11"/>
      <c r="F2305" s="10"/>
      <c r="G2305" s="9">
        <v>100</v>
      </c>
      <c r="H2305" s="45">
        <v>0</v>
      </c>
      <c r="I2305" s="2">
        <v>10.891089108911</v>
      </c>
      <c r="J2305" s="23">
        <v>39.603960396040002</v>
      </c>
      <c r="K2305" s="2">
        <v>48.514851485149002</v>
      </c>
      <c r="L2305" s="13">
        <v>0.99009900990099997</v>
      </c>
    </row>
    <row r="2306" spans="4:12" x14ac:dyDescent="0.2">
      <c r="D2306" s="175"/>
      <c r="E2306" s="4" t="s">
        <v>44</v>
      </c>
      <c r="F2306" s="6"/>
      <c r="G2306" s="5">
        <v>114</v>
      </c>
      <c r="H2306" s="7">
        <v>1</v>
      </c>
      <c r="I2306" s="1">
        <v>7</v>
      </c>
      <c r="J2306" s="1">
        <v>38</v>
      </c>
      <c r="K2306" s="1">
        <v>61</v>
      </c>
      <c r="L2306" s="8">
        <v>7</v>
      </c>
    </row>
    <row r="2307" spans="4:12" x14ac:dyDescent="0.2">
      <c r="D2307" s="175"/>
      <c r="E2307" s="11"/>
      <c r="F2307" s="10"/>
      <c r="G2307" s="9">
        <v>100</v>
      </c>
      <c r="H2307" s="16">
        <v>0.87719298245599997</v>
      </c>
      <c r="I2307" s="2">
        <v>6.1403508771929998</v>
      </c>
      <c r="J2307" s="2">
        <v>33.333333333333002</v>
      </c>
      <c r="K2307" s="2">
        <v>53.508771929825002</v>
      </c>
      <c r="L2307" s="13">
        <v>6.1403508771929998</v>
      </c>
    </row>
    <row r="2308" spans="4:12" x14ac:dyDescent="0.2">
      <c r="D2308" s="175"/>
      <c r="E2308" s="4" t="s">
        <v>45</v>
      </c>
      <c r="F2308" s="6"/>
      <c r="G2308" s="5">
        <v>83</v>
      </c>
      <c r="H2308" s="7">
        <v>1</v>
      </c>
      <c r="I2308" s="1">
        <v>4</v>
      </c>
      <c r="J2308" s="1">
        <v>14</v>
      </c>
      <c r="K2308" s="1">
        <v>57</v>
      </c>
      <c r="L2308" s="8">
        <v>7</v>
      </c>
    </row>
    <row r="2309" spans="4:12" x14ac:dyDescent="0.2">
      <c r="D2309" s="175"/>
      <c r="E2309" s="11"/>
      <c r="F2309" s="10"/>
      <c r="G2309" s="9">
        <v>100</v>
      </c>
      <c r="H2309" s="16">
        <v>1.204819277108</v>
      </c>
      <c r="I2309" s="2">
        <v>4.819277108434</v>
      </c>
      <c r="J2309" s="46">
        <v>16.867469879518001</v>
      </c>
      <c r="K2309" s="35">
        <v>68.674698795181001</v>
      </c>
      <c r="L2309" s="13">
        <v>8.4337349397590007</v>
      </c>
    </row>
    <row r="2310" spans="4:12" x14ac:dyDescent="0.2">
      <c r="D2310" s="174" t="s">
        <v>37</v>
      </c>
      <c r="E2310" s="20" t="s">
        <v>77</v>
      </c>
      <c r="F2310" s="22"/>
      <c r="G2310" s="21">
        <v>593</v>
      </c>
      <c r="H2310" s="25">
        <v>6</v>
      </c>
      <c r="I2310" s="3">
        <v>49</v>
      </c>
      <c r="J2310" s="3">
        <v>172</v>
      </c>
      <c r="K2310" s="3">
        <v>343</v>
      </c>
      <c r="L2310" s="26">
        <v>23</v>
      </c>
    </row>
    <row r="2311" spans="4:12" x14ac:dyDescent="0.2">
      <c r="D2311" s="175"/>
      <c r="E2311" s="11"/>
      <c r="F2311" s="10"/>
      <c r="G2311" s="9">
        <v>100</v>
      </c>
      <c r="H2311" s="16">
        <v>1.0118043844860001</v>
      </c>
      <c r="I2311" s="2">
        <v>8.2630691399659995</v>
      </c>
      <c r="J2311" s="2">
        <v>29.005059021922001</v>
      </c>
      <c r="K2311" s="23">
        <v>57.841483979764</v>
      </c>
      <c r="L2311" s="13">
        <v>3.8785834738620002</v>
      </c>
    </row>
    <row r="2312" spans="4:12" x14ac:dyDescent="0.2">
      <c r="D2312" s="175"/>
      <c r="E2312" s="4" t="s">
        <v>39</v>
      </c>
      <c r="F2312" s="6"/>
      <c r="G2312" s="5">
        <v>27</v>
      </c>
      <c r="H2312" s="7">
        <v>0</v>
      </c>
      <c r="I2312" s="1">
        <v>3</v>
      </c>
      <c r="J2312" s="1">
        <v>9</v>
      </c>
      <c r="K2312" s="1">
        <v>14</v>
      </c>
      <c r="L2312" s="8">
        <v>1</v>
      </c>
    </row>
    <row r="2313" spans="4:12" x14ac:dyDescent="0.2">
      <c r="D2313" s="175"/>
      <c r="E2313" s="11"/>
      <c r="F2313" s="10"/>
      <c r="G2313" s="9">
        <v>100</v>
      </c>
      <c r="H2313" s="45">
        <v>0</v>
      </c>
      <c r="I2313" s="2">
        <v>11.111111111111001</v>
      </c>
      <c r="J2313" s="2">
        <v>33.333333333333002</v>
      </c>
      <c r="K2313" s="2">
        <v>51.851851851851997</v>
      </c>
      <c r="L2313" s="13">
        <v>3.7037037037039999</v>
      </c>
    </row>
    <row r="2314" spans="4:12" x14ac:dyDescent="0.2">
      <c r="D2314" s="175"/>
      <c r="E2314" s="4" t="s">
        <v>40</v>
      </c>
      <c r="F2314" s="6"/>
      <c r="G2314" s="5">
        <v>74</v>
      </c>
      <c r="H2314" s="7">
        <v>1</v>
      </c>
      <c r="I2314" s="1">
        <v>8</v>
      </c>
      <c r="J2314" s="1">
        <v>19</v>
      </c>
      <c r="K2314" s="1">
        <v>45</v>
      </c>
      <c r="L2314" s="8">
        <v>1</v>
      </c>
    </row>
    <row r="2315" spans="4:12" x14ac:dyDescent="0.2">
      <c r="D2315" s="175"/>
      <c r="E2315" s="11"/>
      <c r="F2315" s="10"/>
      <c r="G2315" s="9">
        <v>100</v>
      </c>
      <c r="H2315" s="16">
        <v>1.351351351351</v>
      </c>
      <c r="I2315" s="2">
        <v>10.810810810811001</v>
      </c>
      <c r="J2315" s="27">
        <v>25.675675675676001</v>
      </c>
      <c r="K2315" s="23">
        <v>60.810810810810999</v>
      </c>
      <c r="L2315" s="13">
        <v>1.351351351351</v>
      </c>
    </row>
    <row r="2316" spans="4:12" x14ac:dyDescent="0.2">
      <c r="D2316" s="175"/>
      <c r="E2316" s="4" t="s">
        <v>41</v>
      </c>
      <c r="F2316" s="6"/>
      <c r="G2316" s="5">
        <v>96</v>
      </c>
      <c r="H2316" s="7">
        <v>1</v>
      </c>
      <c r="I2316" s="1">
        <v>9</v>
      </c>
      <c r="J2316" s="1">
        <v>35</v>
      </c>
      <c r="K2316" s="1">
        <v>51</v>
      </c>
      <c r="L2316" s="8">
        <v>0</v>
      </c>
    </row>
    <row r="2317" spans="4:12" x14ac:dyDescent="0.2">
      <c r="D2317" s="175"/>
      <c r="E2317" s="11"/>
      <c r="F2317" s="10"/>
      <c r="G2317" s="9">
        <v>100</v>
      </c>
      <c r="H2317" s="16">
        <v>1.041666666667</v>
      </c>
      <c r="I2317" s="2">
        <v>9.375</v>
      </c>
      <c r="J2317" s="2">
        <v>36.458333333333002</v>
      </c>
      <c r="K2317" s="2">
        <v>53.125</v>
      </c>
      <c r="L2317" s="36">
        <v>0</v>
      </c>
    </row>
    <row r="2318" spans="4:12" x14ac:dyDescent="0.2">
      <c r="D2318" s="175"/>
      <c r="E2318" s="4" t="s">
        <v>42</v>
      </c>
      <c r="F2318" s="6"/>
      <c r="G2318" s="5">
        <v>97</v>
      </c>
      <c r="H2318" s="7">
        <v>2</v>
      </c>
      <c r="I2318" s="1">
        <v>10</v>
      </c>
      <c r="J2318" s="1">
        <v>40</v>
      </c>
      <c r="K2318" s="1">
        <v>42</v>
      </c>
      <c r="L2318" s="8">
        <v>3</v>
      </c>
    </row>
    <row r="2319" spans="4:12" x14ac:dyDescent="0.2">
      <c r="D2319" s="175"/>
      <c r="E2319" s="11"/>
      <c r="F2319" s="10"/>
      <c r="G2319" s="9">
        <v>100</v>
      </c>
      <c r="H2319" s="16">
        <v>2.0618556701030002</v>
      </c>
      <c r="I2319" s="2">
        <v>10.309278350514999</v>
      </c>
      <c r="J2319" s="23">
        <v>41.237113402062</v>
      </c>
      <c r="K2319" s="27">
        <v>43.298969072165001</v>
      </c>
      <c r="L2319" s="13">
        <v>3.0927835051549999</v>
      </c>
    </row>
    <row r="2320" spans="4:12" x14ac:dyDescent="0.2">
      <c r="D2320" s="175"/>
      <c r="E2320" s="4" t="s">
        <v>43</v>
      </c>
      <c r="F2320" s="6"/>
      <c r="G2320" s="5">
        <v>103</v>
      </c>
      <c r="H2320" s="7">
        <v>0</v>
      </c>
      <c r="I2320" s="1">
        <v>8</v>
      </c>
      <c r="J2320" s="1">
        <v>33</v>
      </c>
      <c r="K2320" s="1">
        <v>59</v>
      </c>
      <c r="L2320" s="8">
        <v>3</v>
      </c>
    </row>
    <row r="2321" spans="2:12" x14ac:dyDescent="0.2">
      <c r="D2321" s="175"/>
      <c r="E2321" s="11"/>
      <c r="F2321" s="10"/>
      <c r="G2321" s="9">
        <v>100</v>
      </c>
      <c r="H2321" s="45">
        <v>0</v>
      </c>
      <c r="I2321" s="2">
        <v>7.7669902912620001</v>
      </c>
      <c r="J2321" s="2">
        <v>32.038834951456003</v>
      </c>
      <c r="K2321" s="2">
        <v>57.281553398058001</v>
      </c>
      <c r="L2321" s="13">
        <v>2.9126213592229999</v>
      </c>
    </row>
    <row r="2322" spans="2:12" x14ac:dyDescent="0.2">
      <c r="D2322" s="175"/>
      <c r="E2322" s="4" t="s">
        <v>44</v>
      </c>
      <c r="F2322" s="6"/>
      <c r="G2322" s="5">
        <v>109</v>
      </c>
      <c r="H2322" s="7">
        <v>2</v>
      </c>
      <c r="I2322" s="1">
        <v>7</v>
      </c>
      <c r="J2322" s="1">
        <v>26</v>
      </c>
      <c r="K2322" s="1">
        <v>66</v>
      </c>
      <c r="L2322" s="8">
        <v>8</v>
      </c>
    </row>
    <row r="2323" spans="2:12" x14ac:dyDescent="0.2">
      <c r="D2323" s="175"/>
      <c r="E2323" s="11"/>
      <c r="F2323" s="10"/>
      <c r="G2323" s="9">
        <v>100</v>
      </c>
      <c r="H2323" s="16">
        <v>1.834862385321</v>
      </c>
      <c r="I2323" s="2">
        <v>6.4220183486240003</v>
      </c>
      <c r="J2323" s="27">
        <v>23.853211009174</v>
      </c>
      <c r="K2323" s="23">
        <v>60.550458715596001</v>
      </c>
      <c r="L2323" s="13">
        <v>7.339449541284</v>
      </c>
    </row>
    <row r="2324" spans="2:12" x14ac:dyDescent="0.2">
      <c r="D2324" s="175"/>
      <c r="E2324" s="4" t="s">
        <v>45</v>
      </c>
      <c r="F2324" s="6"/>
      <c r="G2324" s="5">
        <v>87</v>
      </c>
      <c r="H2324" s="7">
        <v>0</v>
      </c>
      <c r="I2324" s="1">
        <v>4</v>
      </c>
      <c r="J2324" s="1">
        <v>10</v>
      </c>
      <c r="K2324" s="1">
        <v>66</v>
      </c>
      <c r="L2324" s="8">
        <v>7</v>
      </c>
    </row>
    <row r="2325" spans="2:12" x14ac:dyDescent="0.2">
      <c r="D2325" s="176"/>
      <c r="E2325" s="57"/>
      <c r="F2325" s="54"/>
      <c r="G2325" s="67">
        <v>100</v>
      </c>
      <c r="H2325" s="114">
        <v>0</v>
      </c>
      <c r="I2325" s="48">
        <v>4.5977011494250002</v>
      </c>
      <c r="J2325" s="91">
        <v>11.494252873562999</v>
      </c>
      <c r="K2325" s="108">
        <v>75.862068965516997</v>
      </c>
      <c r="L2325" s="84">
        <v>8.0459770114939992</v>
      </c>
    </row>
    <row r="2327" spans="2:12" x14ac:dyDescent="0.2">
      <c r="B2327" s="43" t="str">
        <f xml:space="preserve"> HYPERLINK("#'目次'!B55", "[49]")</f>
        <v>[49]</v>
      </c>
      <c r="C2327" s="31" t="s">
        <v>148</v>
      </c>
    </row>
    <row r="2331" spans="2:12" ht="36" x14ac:dyDescent="0.2">
      <c r="D2331" s="177"/>
      <c r="E2331" s="178"/>
      <c r="F2331" s="178"/>
      <c r="G2331" s="40" t="s">
        <v>14</v>
      </c>
      <c r="H2331" s="42" t="s">
        <v>124</v>
      </c>
      <c r="I2331" s="15" t="s">
        <v>125</v>
      </c>
      <c r="J2331" s="15" t="s">
        <v>126</v>
      </c>
      <c r="K2331" s="15" t="s">
        <v>127</v>
      </c>
      <c r="L2331" s="44" t="s">
        <v>17</v>
      </c>
    </row>
    <row r="2332" spans="2:12" x14ac:dyDescent="0.2">
      <c r="D2332" s="179"/>
      <c r="E2332" s="180"/>
      <c r="F2332" s="180"/>
      <c r="G2332" s="39"/>
      <c r="H2332" s="41"/>
      <c r="I2332" s="14"/>
      <c r="J2332" s="14"/>
      <c r="K2332" s="14"/>
      <c r="L2332" s="38"/>
    </row>
    <row r="2333" spans="2:12" x14ac:dyDescent="0.2">
      <c r="D2333" s="70"/>
      <c r="E2333" s="72" t="s">
        <v>14</v>
      </c>
      <c r="F2333" s="69"/>
      <c r="G2333" s="37">
        <v>1222</v>
      </c>
      <c r="H2333" s="17">
        <v>67</v>
      </c>
      <c r="I2333" s="17">
        <v>334</v>
      </c>
      <c r="J2333" s="17">
        <v>318</v>
      </c>
      <c r="K2333" s="17">
        <v>470</v>
      </c>
      <c r="L2333" s="55">
        <v>33</v>
      </c>
    </row>
    <row r="2334" spans="2:12" x14ac:dyDescent="0.2">
      <c r="D2334" s="57"/>
      <c r="E2334" s="54"/>
      <c r="F2334" s="71"/>
      <c r="G2334" s="9">
        <v>100</v>
      </c>
      <c r="H2334" s="2">
        <v>5.4828150572830001</v>
      </c>
      <c r="I2334" s="2">
        <v>27.332242225859002</v>
      </c>
      <c r="J2334" s="2">
        <v>26.022913256955999</v>
      </c>
      <c r="K2334" s="2">
        <v>38.461538461537998</v>
      </c>
      <c r="L2334" s="13">
        <v>2.7004909983630001</v>
      </c>
    </row>
    <row r="2335" spans="2:12" x14ac:dyDescent="0.2">
      <c r="D2335" s="174" t="s">
        <v>18</v>
      </c>
      <c r="E2335" s="20" t="s">
        <v>19</v>
      </c>
      <c r="F2335" s="22"/>
      <c r="G2335" s="21">
        <v>57</v>
      </c>
      <c r="H2335" s="25">
        <v>4</v>
      </c>
      <c r="I2335" s="3">
        <v>18</v>
      </c>
      <c r="J2335" s="3">
        <v>13</v>
      </c>
      <c r="K2335" s="3">
        <v>21</v>
      </c>
      <c r="L2335" s="26">
        <v>1</v>
      </c>
    </row>
    <row r="2336" spans="2:12" x14ac:dyDescent="0.2">
      <c r="D2336" s="175"/>
      <c r="E2336" s="11"/>
      <c r="F2336" s="10"/>
      <c r="G2336" s="9">
        <v>100</v>
      </c>
      <c r="H2336" s="16">
        <v>7.0175438596489998</v>
      </c>
      <c r="I2336" s="2">
        <v>31.578947368421002</v>
      </c>
      <c r="J2336" s="2">
        <v>22.807017543859999</v>
      </c>
      <c r="K2336" s="2">
        <v>36.842105263157997</v>
      </c>
      <c r="L2336" s="13">
        <v>1.7543859649119999</v>
      </c>
    </row>
    <row r="2337" spans="4:12" x14ac:dyDescent="0.2">
      <c r="D2337" s="175"/>
      <c r="E2337" s="4" t="s">
        <v>20</v>
      </c>
      <c r="F2337" s="6"/>
      <c r="G2337" s="5">
        <v>84</v>
      </c>
      <c r="H2337" s="7">
        <v>3</v>
      </c>
      <c r="I2337" s="1">
        <v>27</v>
      </c>
      <c r="J2337" s="1">
        <v>15</v>
      </c>
      <c r="K2337" s="1">
        <v>37</v>
      </c>
      <c r="L2337" s="8">
        <v>2</v>
      </c>
    </row>
    <row r="2338" spans="4:12" x14ac:dyDescent="0.2">
      <c r="D2338" s="175"/>
      <c r="E2338" s="11"/>
      <c r="F2338" s="10"/>
      <c r="G2338" s="9">
        <v>100</v>
      </c>
      <c r="H2338" s="16">
        <v>3.5714285714290002</v>
      </c>
      <c r="I2338" s="2">
        <v>32.142857142856997</v>
      </c>
      <c r="J2338" s="27">
        <v>17.857142857143</v>
      </c>
      <c r="K2338" s="23">
        <v>44.047619047619001</v>
      </c>
      <c r="L2338" s="13">
        <v>2.3809523809519999</v>
      </c>
    </row>
    <row r="2339" spans="4:12" x14ac:dyDescent="0.2">
      <c r="D2339" s="175"/>
      <c r="E2339" s="4" t="s">
        <v>21</v>
      </c>
      <c r="F2339" s="6"/>
      <c r="G2339" s="5">
        <v>487</v>
      </c>
      <c r="H2339" s="7">
        <v>26</v>
      </c>
      <c r="I2339" s="1">
        <v>140</v>
      </c>
      <c r="J2339" s="1">
        <v>126</v>
      </c>
      <c r="K2339" s="1">
        <v>181</v>
      </c>
      <c r="L2339" s="8">
        <v>14</v>
      </c>
    </row>
    <row r="2340" spans="4:12" x14ac:dyDescent="0.2">
      <c r="D2340" s="175"/>
      <c r="E2340" s="11"/>
      <c r="F2340" s="10"/>
      <c r="G2340" s="9">
        <v>100</v>
      </c>
      <c r="H2340" s="16">
        <v>5.3388090349080004</v>
      </c>
      <c r="I2340" s="2">
        <v>28.747433264887</v>
      </c>
      <c r="J2340" s="2">
        <v>25.872689938398</v>
      </c>
      <c r="K2340" s="2">
        <v>37.166324435318003</v>
      </c>
      <c r="L2340" s="13">
        <v>2.8747433264889999</v>
      </c>
    </row>
    <row r="2341" spans="4:12" x14ac:dyDescent="0.2">
      <c r="D2341" s="175"/>
      <c r="E2341" s="4" t="s">
        <v>22</v>
      </c>
      <c r="F2341" s="6"/>
      <c r="G2341" s="5">
        <v>35</v>
      </c>
      <c r="H2341" s="7">
        <v>4</v>
      </c>
      <c r="I2341" s="1">
        <v>10</v>
      </c>
      <c r="J2341" s="1">
        <v>9</v>
      </c>
      <c r="K2341" s="1">
        <v>11</v>
      </c>
      <c r="L2341" s="8">
        <v>1</v>
      </c>
    </row>
    <row r="2342" spans="4:12" x14ac:dyDescent="0.2">
      <c r="D2342" s="175"/>
      <c r="E2342" s="11"/>
      <c r="F2342" s="10"/>
      <c r="G2342" s="9">
        <v>100</v>
      </c>
      <c r="H2342" s="64">
        <v>11.428571428571001</v>
      </c>
      <c r="I2342" s="2">
        <v>28.571428571428999</v>
      </c>
      <c r="J2342" s="2">
        <v>25.714285714286</v>
      </c>
      <c r="K2342" s="27">
        <v>31.428571428571001</v>
      </c>
      <c r="L2342" s="13">
        <v>2.8571428571430002</v>
      </c>
    </row>
    <row r="2343" spans="4:12" x14ac:dyDescent="0.2">
      <c r="D2343" s="175"/>
      <c r="E2343" s="4" t="s">
        <v>23</v>
      </c>
      <c r="F2343" s="6"/>
      <c r="G2343" s="5">
        <v>143</v>
      </c>
      <c r="H2343" s="7">
        <v>6</v>
      </c>
      <c r="I2343" s="1">
        <v>33</v>
      </c>
      <c r="J2343" s="1">
        <v>37</v>
      </c>
      <c r="K2343" s="1">
        <v>61</v>
      </c>
      <c r="L2343" s="8">
        <v>6</v>
      </c>
    </row>
    <row r="2344" spans="4:12" x14ac:dyDescent="0.2">
      <c r="D2344" s="175"/>
      <c r="E2344" s="11"/>
      <c r="F2344" s="10"/>
      <c r="G2344" s="9">
        <v>100</v>
      </c>
      <c r="H2344" s="16">
        <v>4.1958041958040004</v>
      </c>
      <c r="I2344" s="2">
        <v>23.076923076922998</v>
      </c>
      <c r="J2344" s="2">
        <v>25.874125874126001</v>
      </c>
      <c r="K2344" s="2">
        <v>42.657342657343001</v>
      </c>
      <c r="L2344" s="13">
        <v>4.1958041958040004</v>
      </c>
    </row>
    <row r="2345" spans="4:12" x14ac:dyDescent="0.2">
      <c r="D2345" s="175"/>
      <c r="E2345" s="4" t="s">
        <v>24</v>
      </c>
      <c r="F2345" s="6"/>
      <c r="G2345" s="5">
        <v>187</v>
      </c>
      <c r="H2345" s="7">
        <v>9</v>
      </c>
      <c r="I2345" s="1">
        <v>56</v>
      </c>
      <c r="J2345" s="1">
        <v>48</v>
      </c>
      <c r="K2345" s="1">
        <v>71</v>
      </c>
      <c r="L2345" s="8">
        <v>3</v>
      </c>
    </row>
    <row r="2346" spans="4:12" x14ac:dyDescent="0.2">
      <c r="D2346" s="175"/>
      <c r="E2346" s="11"/>
      <c r="F2346" s="10"/>
      <c r="G2346" s="9">
        <v>100</v>
      </c>
      <c r="H2346" s="16">
        <v>4.8128342245990003</v>
      </c>
      <c r="I2346" s="2">
        <v>29.946524064171001</v>
      </c>
      <c r="J2346" s="2">
        <v>25.668449197861001</v>
      </c>
      <c r="K2346" s="2">
        <v>37.967914438503001</v>
      </c>
      <c r="L2346" s="13">
        <v>1.6042780748659999</v>
      </c>
    </row>
    <row r="2347" spans="4:12" x14ac:dyDescent="0.2">
      <c r="D2347" s="175"/>
      <c r="E2347" s="4" t="s">
        <v>25</v>
      </c>
      <c r="F2347" s="6"/>
      <c r="G2347" s="5">
        <v>71</v>
      </c>
      <c r="H2347" s="7">
        <v>5</v>
      </c>
      <c r="I2347" s="1">
        <v>15</v>
      </c>
      <c r="J2347" s="1">
        <v>19</v>
      </c>
      <c r="K2347" s="1">
        <v>29</v>
      </c>
      <c r="L2347" s="8">
        <v>3</v>
      </c>
    </row>
    <row r="2348" spans="4:12" x14ac:dyDescent="0.2">
      <c r="D2348" s="175"/>
      <c r="E2348" s="11"/>
      <c r="F2348" s="10"/>
      <c r="G2348" s="9">
        <v>100</v>
      </c>
      <c r="H2348" s="16">
        <v>7.0422535211269999</v>
      </c>
      <c r="I2348" s="27">
        <v>21.12676056338</v>
      </c>
      <c r="J2348" s="2">
        <v>26.760563380282001</v>
      </c>
      <c r="K2348" s="2">
        <v>40.845070422535002</v>
      </c>
      <c r="L2348" s="13">
        <v>4.2253521126760001</v>
      </c>
    </row>
    <row r="2349" spans="4:12" x14ac:dyDescent="0.2">
      <c r="D2349" s="175"/>
      <c r="E2349" s="4" t="s">
        <v>26</v>
      </c>
      <c r="F2349" s="6"/>
      <c r="G2349" s="5">
        <v>30</v>
      </c>
      <c r="H2349" s="7">
        <v>0</v>
      </c>
      <c r="I2349" s="1">
        <v>4</v>
      </c>
      <c r="J2349" s="1">
        <v>14</v>
      </c>
      <c r="K2349" s="1">
        <v>11</v>
      </c>
      <c r="L2349" s="8">
        <v>1</v>
      </c>
    </row>
    <row r="2350" spans="4:12" x14ac:dyDescent="0.2">
      <c r="D2350" s="175"/>
      <c r="E2350" s="11"/>
      <c r="F2350" s="10"/>
      <c r="G2350" s="9">
        <v>100</v>
      </c>
      <c r="H2350" s="121">
        <v>0</v>
      </c>
      <c r="I2350" s="46">
        <v>13.333333333333</v>
      </c>
      <c r="J2350" s="35">
        <v>46.666666666666998</v>
      </c>
      <c r="K2350" s="2">
        <v>36.666666666666998</v>
      </c>
      <c r="L2350" s="13">
        <v>3.333333333333</v>
      </c>
    </row>
    <row r="2351" spans="4:12" x14ac:dyDescent="0.2">
      <c r="D2351" s="175"/>
      <c r="E2351" s="4" t="s">
        <v>27</v>
      </c>
      <c r="F2351" s="6"/>
      <c r="G2351" s="5">
        <v>70</v>
      </c>
      <c r="H2351" s="7">
        <v>5</v>
      </c>
      <c r="I2351" s="1">
        <v>12</v>
      </c>
      <c r="J2351" s="1">
        <v>22</v>
      </c>
      <c r="K2351" s="1">
        <v>30</v>
      </c>
      <c r="L2351" s="8">
        <v>1</v>
      </c>
    </row>
    <row r="2352" spans="4:12" x14ac:dyDescent="0.2">
      <c r="D2352" s="175"/>
      <c r="E2352" s="11"/>
      <c r="F2352" s="10"/>
      <c r="G2352" s="9">
        <v>100</v>
      </c>
      <c r="H2352" s="16">
        <v>7.1428571428570002</v>
      </c>
      <c r="I2352" s="46">
        <v>17.142857142857</v>
      </c>
      <c r="J2352" s="23">
        <v>31.428571428571001</v>
      </c>
      <c r="K2352" s="2">
        <v>42.857142857143003</v>
      </c>
      <c r="L2352" s="13">
        <v>1.4285714285710001</v>
      </c>
    </row>
    <row r="2353" spans="4:12" x14ac:dyDescent="0.2">
      <c r="D2353" s="175"/>
      <c r="E2353" s="4" t="s">
        <v>28</v>
      </c>
      <c r="F2353" s="6"/>
      <c r="G2353" s="5">
        <v>51</v>
      </c>
      <c r="H2353" s="7">
        <v>5</v>
      </c>
      <c r="I2353" s="1">
        <v>16</v>
      </c>
      <c r="J2353" s="1">
        <v>14</v>
      </c>
      <c r="K2353" s="1">
        <v>16</v>
      </c>
      <c r="L2353" s="8">
        <v>0</v>
      </c>
    </row>
    <row r="2354" spans="4:12" x14ac:dyDescent="0.2">
      <c r="D2354" s="175"/>
      <c r="E2354" s="11"/>
      <c r="F2354" s="10"/>
      <c r="G2354" s="9">
        <v>100</v>
      </c>
      <c r="H2354" s="16">
        <v>9.8039215686270005</v>
      </c>
      <c r="I2354" s="2">
        <v>31.372549019608002</v>
      </c>
      <c r="J2354" s="2">
        <v>27.450980392157</v>
      </c>
      <c r="K2354" s="27">
        <v>31.372549019608002</v>
      </c>
      <c r="L2354" s="36">
        <v>0</v>
      </c>
    </row>
    <row r="2355" spans="4:12" x14ac:dyDescent="0.2">
      <c r="D2355" s="175"/>
      <c r="E2355" s="4" t="s">
        <v>29</v>
      </c>
      <c r="F2355" s="6"/>
      <c r="G2355" s="5">
        <v>7</v>
      </c>
      <c r="H2355" s="7">
        <v>0</v>
      </c>
      <c r="I2355" s="1">
        <v>3</v>
      </c>
      <c r="J2355" s="1">
        <v>1</v>
      </c>
      <c r="K2355" s="1">
        <v>2</v>
      </c>
      <c r="L2355" s="8">
        <v>1</v>
      </c>
    </row>
    <row r="2356" spans="4:12" x14ac:dyDescent="0.2">
      <c r="D2356" s="175"/>
      <c r="E2356" s="11"/>
      <c r="F2356" s="10"/>
      <c r="G2356" s="9">
        <v>100</v>
      </c>
      <c r="H2356" s="121">
        <v>0</v>
      </c>
      <c r="I2356" s="35">
        <v>42.857142857143003</v>
      </c>
      <c r="J2356" s="46">
        <v>14.285714285714</v>
      </c>
      <c r="K2356" s="27">
        <v>28.571428571428999</v>
      </c>
      <c r="L2356" s="104">
        <v>14.285714285714</v>
      </c>
    </row>
    <row r="2357" spans="4:12" x14ac:dyDescent="0.2">
      <c r="D2357" s="174" t="s">
        <v>30</v>
      </c>
      <c r="E2357" s="20" t="s">
        <v>31</v>
      </c>
      <c r="F2357" s="22"/>
      <c r="G2357" s="21">
        <v>393</v>
      </c>
      <c r="H2357" s="25">
        <v>21</v>
      </c>
      <c r="I2357" s="3">
        <v>110</v>
      </c>
      <c r="J2357" s="3">
        <v>97</v>
      </c>
      <c r="K2357" s="3">
        <v>153</v>
      </c>
      <c r="L2357" s="26">
        <v>12</v>
      </c>
    </row>
    <row r="2358" spans="4:12" x14ac:dyDescent="0.2">
      <c r="D2358" s="175"/>
      <c r="E2358" s="11"/>
      <c r="F2358" s="10"/>
      <c r="G2358" s="9">
        <v>100</v>
      </c>
      <c r="H2358" s="16">
        <v>5.3435114503819996</v>
      </c>
      <c r="I2358" s="2">
        <v>27.989821882952</v>
      </c>
      <c r="J2358" s="2">
        <v>24.681933842239001</v>
      </c>
      <c r="K2358" s="2">
        <v>38.931297709924003</v>
      </c>
      <c r="L2358" s="13">
        <v>3.053435114504</v>
      </c>
    </row>
    <row r="2359" spans="4:12" x14ac:dyDescent="0.2">
      <c r="D2359" s="175"/>
      <c r="E2359" s="4" t="s">
        <v>32</v>
      </c>
      <c r="F2359" s="6"/>
      <c r="G2359" s="5">
        <v>352</v>
      </c>
      <c r="H2359" s="7">
        <v>16</v>
      </c>
      <c r="I2359" s="1">
        <v>100</v>
      </c>
      <c r="J2359" s="1">
        <v>98</v>
      </c>
      <c r="K2359" s="1">
        <v>129</v>
      </c>
      <c r="L2359" s="8">
        <v>9</v>
      </c>
    </row>
    <row r="2360" spans="4:12" x14ac:dyDescent="0.2">
      <c r="D2360" s="175"/>
      <c r="E2360" s="11"/>
      <c r="F2360" s="10"/>
      <c r="G2360" s="9">
        <v>100</v>
      </c>
      <c r="H2360" s="16">
        <v>4.5454545454549997</v>
      </c>
      <c r="I2360" s="2">
        <v>28.409090909090999</v>
      </c>
      <c r="J2360" s="2">
        <v>27.840909090909001</v>
      </c>
      <c r="K2360" s="2">
        <v>36.647727272727003</v>
      </c>
      <c r="L2360" s="13">
        <v>2.556818181818</v>
      </c>
    </row>
    <row r="2361" spans="4:12" x14ac:dyDescent="0.2">
      <c r="D2361" s="175"/>
      <c r="E2361" s="4" t="s">
        <v>33</v>
      </c>
      <c r="F2361" s="6"/>
      <c r="G2361" s="5">
        <v>388</v>
      </c>
      <c r="H2361" s="7">
        <v>28</v>
      </c>
      <c r="I2361" s="1">
        <v>100</v>
      </c>
      <c r="J2361" s="1">
        <v>96</v>
      </c>
      <c r="K2361" s="1">
        <v>152</v>
      </c>
      <c r="L2361" s="8">
        <v>12</v>
      </c>
    </row>
    <row r="2362" spans="4:12" x14ac:dyDescent="0.2">
      <c r="D2362" s="175"/>
      <c r="E2362" s="11"/>
      <c r="F2362" s="10"/>
      <c r="G2362" s="9">
        <v>100</v>
      </c>
      <c r="H2362" s="16">
        <v>7.2164948453609998</v>
      </c>
      <c r="I2362" s="2">
        <v>25.773195876289002</v>
      </c>
      <c r="J2362" s="2">
        <v>24.742268041237001</v>
      </c>
      <c r="K2362" s="2">
        <v>39.175257731959</v>
      </c>
      <c r="L2362" s="13">
        <v>3.0927835051549999</v>
      </c>
    </row>
    <row r="2363" spans="4:12" x14ac:dyDescent="0.2">
      <c r="D2363" s="175"/>
      <c r="E2363" s="4" t="s">
        <v>34</v>
      </c>
      <c r="F2363" s="6"/>
      <c r="G2363" s="5">
        <v>89</v>
      </c>
      <c r="H2363" s="7">
        <v>2</v>
      </c>
      <c r="I2363" s="1">
        <v>24</v>
      </c>
      <c r="J2363" s="1">
        <v>27</v>
      </c>
      <c r="K2363" s="1">
        <v>36</v>
      </c>
      <c r="L2363" s="8">
        <v>0</v>
      </c>
    </row>
    <row r="2364" spans="4:12" x14ac:dyDescent="0.2">
      <c r="D2364" s="175"/>
      <c r="E2364" s="11"/>
      <c r="F2364" s="10"/>
      <c r="G2364" s="9">
        <v>100</v>
      </c>
      <c r="H2364" s="16">
        <v>2.2471910112360001</v>
      </c>
      <c r="I2364" s="2">
        <v>26.966292134831001</v>
      </c>
      <c r="J2364" s="2">
        <v>30.337078651685001</v>
      </c>
      <c r="K2364" s="2">
        <v>40.449438202247002</v>
      </c>
      <c r="L2364" s="36">
        <v>0</v>
      </c>
    </row>
    <row r="2365" spans="4:12" x14ac:dyDescent="0.2">
      <c r="D2365" s="174" t="s">
        <v>35</v>
      </c>
      <c r="E2365" s="20" t="s">
        <v>36</v>
      </c>
      <c r="F2365" s="22"/>
      <c r="G2365" s="21">
        <v>629</v>
      </c>
      <c r="H2365" s="25">
        <v>38</v>
      </c>
      <c r="I2365" s="3">
        <v>176</v>
      </c>
      <c r="J2365" s="3">
        <v>188</v>
      </c>
      <c r="K2365" s="3">
        <v>210</v>
      </c>
      <c r="L2365" s="26">
        <v>17</v>
      </c>
    </row>
    <row r="2366" spans="4:12" x14ac:dyDescent="0.2">
      <c r="D2366" s="175"/>
      <c r="E2366" s="11"/>
      <c r="F2366" s="10"/>
      <c r="G2366" s="9">
        <v>100</v>
      </c>
      <c r="H2366" s="16">
        <v>6.0413354531000003</v>
      </c>
      <c r="I2366" s="2">
        <v>27.980922098569</v>
      </c>
      <c r="J2366" s="2">
        <v>29.888712241653</v>
      </c>
      <c r="K2366" s="27">
        <v>33.386327503974996</v>
      </c>
      <c r="L2366" s="13">
        <v>2.7027027027030002</v>
      </c>
    </row>
    <row r="2367" spans="4:12" x14ac:dyDescent="0.2">
      <c r="D2367" s="175"/>
      <c r="E2367" s="4" t="s">
        <v>37</v>
      </c>
      <c r="F2367" s="6"/>
      <c r="G2367" s="5">
        <v>593</v>
      </c>
      <c r="H2367" s="7">
        <v>29</v>
      </c>
      <c r="I2367" s="1">
        <v>158</v>
      </c>
      <c r="J2367" s="1">
        <v>130</v>
      </c>
      <c r="K2367" s="1">
        <v>260</v>
      </c>
      <c r="L2367" s="8">
        <v>16</v>
      </c>
    </row>
    <row r="2368" spans="4:12" x14ac:dyDescent="0.2">
      <c r="D2368" s="175"/>
      <c r="E2368" s="11"/>
      <c r="F2368" s="10"/>
      <c r="G2368" s="9">
        <v>100</v>
      </c>
      <c r="H2368" s="16">
        <v>4.8903878583470002</v>
      </c>
      <c r="I2368" s="2">
        <v>26.644182124789001</v>
      </c>
      <c r="J2368" s="2">
        <v>21.922428330523001</v>
      </c>
      <c r="K2368" s="23">
        <v>43.844856661046002</v>
      </c>
      <c r="L2368" s="13">
        <v>2.6981450252950001</v>
      </c>
    </row>
    <row r="2369" spans="2:12" x14ac:dyDescent="0.2">
      <c r="D2369" s="174" t="s">
        <v>38</v>
      </c>
      <c r="E2369" s="20" t="s">
        <v>39</v>
      </c>
      <c r="F2369" s="22"/>
      <c r="G2369" s="21">
        <v>64</v>
      </c>
      <c r="H2369" s="25">
        <v>3</v>
      </c>
      <c r="I2369" s="3">
        <v>22</v>
      </c>
      <c r="J2369" s="3">
        <v>18</v>
      </c>
      <c r="K2369" s="3">
        <v>21</v>
      </c>
      <c r="L2369" s="26">
        <v>0</v>
      </c>
    </row>
    <row r="2370" spans="2:12" x14ac:dyDescent="0.2">
      <c r="D2370" s="175"/>
      <c r="E2370" s="11"/>
      <c r="F2370" s="10"/>
      <c r="G2370" s="9">
        <v>100</v>
      </c>
      <c r="H2370" s="16">
        <v>4.6875</v>
      </c>
      <c r="I2370" s="23">
        <v>34.375</v>
      </c>
      <c r="J2370" s="2">
        <v>28.125</v>
      </c>
      <c r="K2370" s="27">
        <v>32.8125</v>
      </c>
      <c r="L2370" s="36">
        <v>0</v>
      </c>
    </row>
    <row r="2371" spans="2:12" x14ac:dyDescent="0.2">
      <c r="D2371" s="175"/>
      <c r="E2371" s="4" t="s">
        <v>40</v>
      </c>
      <c r="F2371" s="6"/>
      <c r="G2371" s="5">
        <v>147</v>
      </c>
      <c r="H2371" s="7">
        <v>13</v>
      </c>
      <c r="I2371" s="1">
        <v>38</v>
      </c>
      <c r="J2371" s="1">
        <v>32</v>
      </c>
      <c r="K2371" s="1">
        <v>62</v>
      </c>
      <c r="L2371" s="8">
        <v>2</v>
      </c>
    </row>
    <row r="2372" spans="2:12" x14ac:dyDescent="0.2">
      <c r="D2372" s="175"/>
      <c r="E2372" s="11"/>
      <c r="F2372" s="10"/>
      <c r="G2372" s="9">
        <v>100</v>
      </c>
      <c r="H2372" s="16">
        <v>8.8435374149660007</v>
      </c>
      <c r="I2372" s="2">
        <v>25.850340136054001</v>
      </c>
      <c r="J2372" s="2">
        <v>21.768707482993001</v>
      </c>
      <c r="K2372" s="2">
        <v>42.176870748299002</v>
      </c>
      <c r="L2372" s="13">
        <v>1.360544217687</v>
      </c>
    </row>
    <row r="2373" spans="2:12" x14ac:dyDescent="0.2">
      <c r="D2373" s="175"/>
      <c r="E2373" s="4" t="s">
        <v>41</v>
      </c>
      <c r="F2373" s="6"/>
      <c r="G2373" s="5">
        <v>204</v>
      </c>
      <c r="H2373" s="7">
        <v>17</v>
      </c>
      <c r="I2373" s="1">
        <v>61</v>
      </c>
      <c r="J2373" s="1">
        <v>57</v>
      </c>
      <c r="K2373" s="1">
        <v>67</v>
      </c>
      <c r="L2373" s="8">
        <v>2</v>
      </c>
    </row>
    <row r="2374" spans="2:12" x14ac:dyDescent="0.2">
      <c r="D2374" s="175"/>
      <c r="E2374" s="11"/>
      <c r="F2374" s="10"/>
      <c r="G2374" s="9">
        <v>100</v>
      </c>
      <c r="H2374" s="16">
        <v>8.333333333333</v>
      </c>
      <c r="I2374" s="2">
        <v>29.901960784313999</v>
      </c>
      <c r="J2374" s="2">
        <v>27.941176470588001</v>
      </c>
      <c r="K2374" s="27">
        <v>32.843137254901997</v>
      </c>
      <c r="L2374" s="13">
        <v>0.98039215686299996</v>
      </c>
    </row>
    <row r="2375" spans="2:12" x14ac:dyDescent="0.2">
      <c r="D2375" s="175"/>
      <c r="E2375" s="4" t="s">
        <v>42</v>
      </c>
      <c r="F2375" s="6"/>
      <c r="G2375" s="5">
        <v>210</v>
      </c>
      <c r="H2375" s="7">
        <v>16</v>
      </c>
      <c r="I2375" s="1">
        <v>78</v>
      </c>
      <c r="J2375" s="1">
        <v>62</v>
      </c>
      <c r="K2375" s="1">
        <v>50</v>
      </c>
      <c r="L2375" s="8">
        <v>4</v>
      </c>
    </row>
    <row r="2376" spans="2:12" x14ac:dyDescent="0.2">
      <c r="D2376" s="175"/>
      <c r="E2376" s="11"/>
      <c r="F2376" s="10"/>
      <c r="G2376" s="9">
        <v>100</v>
      </c>
      <c r="H2376" s="16">
        <v>7.6190476190479997</v>
      </c>
      <c r="I2376" s="23">
        <v>37.142857142856997</v>
      </c>
      <c r="J2376" s="2">
        <v>29.523809523810002</v>
      </c>
      <c r="K2376" s="46">
        <v>23.809523809523998</v>
      </c>
      <c r="L2376" s="13">
        <v>1.9047619047619999</v>
      </c>
    </row>
    <row r="2377" spans="2:12" x14ac:dyDescent="0.2">
      <c r="D2377" s="175"/>
      <c r="E2377" s="4" t="s">
        <v>43</v>
      </c>
      <c r="F2377" s="6"/>
      <c r="G2377" s="5">
        <v>204</v>
      </c>
      <c r="H2377" s="7">
        <v>9</v>
      </c>
      <c r="I2377" s="1">
        <v>67</v>
      </c>
      <c r="J2377" s="1">
        <v>57</v>
      </c>
      <c r="K2377" s="1">
        <v>68</v>
      </c>
      <c r="L2377" s="8">
        <v>3</v>
      </c>
    </row>
    <row r="2378" spans="2:12" x14ac:dyDescent="0.2">
      <c r="D2378" s="175"/>
      <c r="E2378" s="11"/>
      <c r="F2378" s="10"/>
      <c r="G2378" s="9">
        <v>100</v>
      </c>
      <c r="H2378" s="16">
        <v>4.4117647058819998</v>
      </c>
      <c r="I2378" s="23">
        <v>32.843137254901997</v>
      </c>
      <c r="J2378" s="2">
        <v>27.941176470588001</v>
      </c>
      <c r="K2378" s="27">
        <v>33.333333333333002</v>
      </c>
      <c r="L2378" s="13">
        <v>1.4705882352940001</v>
      </c>
    </row>
    <row r="2379" spans="2:12" x14ac:dyDescent="0.2">
      <c r="D2379" s="175"/>
      <c r="E2379" s="4" t="s">
        <v>44</v>
      </c>
      <c r="F2379" s="6"/>
      <c r="G2379" s="5">
        <v>223</v>
      </c>
      <c r="H2379" s="7">
        <v>3</v>
      </c>
      <c r="I2379" s="1">
        <v>45</v>
      </c>
      <c r="J2379" s="1">
        <v>66</v>
      </c>
      <c r="K2379" s="1">
        <v>98</v>
      </c>
      <c r="L2379" s="8">
        <v>11</v>
      </c>
    </row>
    <row r="2380" spans="2:12" x14ac:dyDescent="0.2">
      <c r="D2380" s="175"/>
      <c r="E2380" s="11"/>
      <c r="F2380" s="10"/>
      <c r="G2380" s="9">
        <v>100</v>
      </c>
      <c r="H2380" s="16">
        <v>1.3452914798210001</v>
      </c>
      <c r="I2380" s="27">
        <v>20.179372197309</v>
      </c>
      <c r="J2380" s="2">
        <v>29.596412556053998</v>
      </c>
      <c r="K2380" s="23">
        <v>43.946188340806998</v>
      </c>
      <c r="L2380" s="13">
        <v>4.9327354260089997</v>
      </c>
    </row>
    <row r="2381" spans="2:12" x14ac:dyDescent="0.2">
      <c r="D2381" s="175"/>
      <c r="E2381" s="4" t="s">
        <v>45</v>
      </c>
      <c r="F2381" s="6"/>
      <c r="G2381" s="5">
        <v>170</v>
      </c>
      <c r="H2381" s="7">
        <v>6</v>
      </c>
      <c r="I2381" s="1">
        <v>23</v>
      </c>
      <c r="J2381" s="1">
        <v>26</v>
      </c>
      <c r="K2381" s="1">
        <v>104</v>
      </c>
      <c r="L2381" s="8">
        <v>11</v>
      </c>
    </row>
    <row r="2382" spans="2:12" x14ac:dyDescent="0.2">
      <c r="D2382" s="176"/>
      <c r="E2382" s="57"/>
      <c r="F2382" s="54"/>
      <c r="G2382" s="67">
        <v>100</v>
      </c>
      <c r="H2382" s="82">
        <v>3.5294117647059999</v>
      </c>
      <c r="I2382" s="91">
        <v>13.529411764705999</v>
      </c>
      <c r="J2382" s="91">
        <v>15.294117647059</v>
      </c>
      <c r="K2382" s="108">
        <v>61.176470588234999</v>
      </c>
      <c r="L2382" s="84">
        <v>6.4705882352939996</v>
      </c>
    </row>
    <row r="2384" spans="2:12" x14ac:dyDescent="0.2">
      <c r="B2384" s="43" t="str">
        <f xml:space="preserve"> HYPERLINK("#'目次'!B56", "[50]")</f>
        <v>[50]</v>
      </c>
      <c r="C2384" s="31" t="s">
        <v>148</v>
      </c>
    </row>
    <row r="2388" spans="4:12" ht="36" x14ac:dyDescent="0.2">
      <c r="D2388" s="177"/>
      <c r="E2388" s="178"/>
      <c r="F2388" s="178"/>
      <c r="G2388" s="40" t="s">
        <v>14</v>
      </c>
      <c r="H2388" s="42" t="s">
        <v>124</v>
      </c>
      <c r="I2388" s="15" t="s">
        <v>125</v>
      </c>
      <c r="J2388" s="15" t="s">
        <v>126</v>
      </c>
      <c r="K2388" s="15" t="s">
        <v>127</v>
      </c>
      <c r="L2388" s="44" t="s">
        <v>17</v>
      </c>
    </row>
    <row r="2389" spans="4:12" x14ac:dyDescent="0.2">
      <c r="D2389" s="179"/>
      <c r="E2389" s="180"/>
      <c r="F2389" s="180"/>
      <c r="G2389" s="39"/>
      <c r="H2389" s="41"/>
      <c r="I2389" s="14"/>
      <c r="J2389" s="14"/>
      <c r="K2389" s="14"/>
      <c r="L2389" s="38"/>
    </row>
    <row r="2390" spans="4:12" x14ac:dyDescent="0.2">
      <c r="D2390" s="70"/>
      <c r="E2390" s="72" t="s">
        <v>14</v>
      </c>
      <c r="F2390" s="69"/>
      <c r="G2390" s="37">
        <v>1222</v>
      </c>
      <c r="H2390" s="17">
        <v>67</v>
      </c>
      <c r="I2390" s="17">
        <v>334</v>
      </c>
      <c r="J2390" s="17">
        <v>318</v>
      </c>
      <c r="K2390" s="17">
        <v>470</v>
      </c>
      <c r="L2390" s="55">
        <v>33</v>
      </c>
    </row>
    <row r="2391" spans="4:12" x14ac:dyDescent="0.2">
      <c r="D2391" s="57"/>
      <c r="E2391" s="54"/>
      <c r="F2391" s="71"/>
      <c r="G2391" s="9">
        <v>100</v>
      </c>
      <c r="H2391" s="2">
        <v>5.4828150572830001</v>
      </c>
      <c r="I2391" s="2">
        <v>27.332242225859002</v>
      </c>
      <c r="J2391" s="2">
        <v>26.022913256955999</v>
      </c>
      <c r="K2391" s="2">
        <v>38.461538461537998</v>
      </c>
      <c r="L2391" s="13">
        <v>2.7004909983630001</v>
      </c>
    </row>
    <row r="2392" spans="4:12" x14ac:dyDescent="0.2">
      <c r="D2392" s="174" t="s">
        <v>52</v>
      </c>
      <c r="E2392" s="20" t="s">
        <v>53</v>
      </c>
      <c r="F2392" s="22"/>
      <c r="G2392" s="21">
        <v>15</v>
      </c>
      <c r="H2392" s="25">
        <v>1</v>
      </c>
      <c r="I2392" s="3">
        <v>3</v>
      </c>
      <c r="J2392" s="3">
        <v>4</v>
      </c>
      <c r="K2392" s="3">
        <v>7</v>
      </c>
      <c r="L2392" s="26">
        <v>0</v>
      </c>
    </row>
    <row r="2393" spans="4:12" x14ac:dyDescent="0.2">
      <c r="D2393" s="175"/>
      <c r="E2393" s="11"/>
      <c r="F2393" s="10"/>
      <c r="G2393" s="9">
        <v>100</v>
      </c>
      <c r="H2393" s="16">
        <v>6.666666666667</v>
      </c>
      <c r="I2393" s="27">
        <v>20</v>
      </c>
      <c r="J2393" s="2">
        <v>26.666666666666998</v>
      </c>
      <c r="K2393" s="23">
        <v>46.666666666666998</v>
      </c>
      <c r="L2393" s="36">
        <v>0</v>
      </c>
    </row>
    <row r="2394" spans="4:12" ht="24" x14ac:dyDescent="0.2">
      <c r="D2394" s="175"/>
      <c r="E2394" s="4" t="s">
        <v>54</v>
      </c>
      <c r="F2394" s="6"/>
      <c r="G2394" s="5">
        <v>122</v>
      </c>
      <c r="H2394" s="7">
        <v>7</v>
      </c>
      <c r="I2394" s="1">
        <v>32</v>
      </c>
      <c r="J2394" s="1">
        <v>32</v>
      </c>
      <c r="K2394" s="1">
        <v>49</v>
      </c>
      <c r="L2394" s="8">
        <v>2</v>
      </c>
    </row>
    <row r="2395" spans="4:12" x14ac:dyDescent="0.2">
      <c r="D2395" s="175"/>
      <c r="E2395" s="11"/>
      <c r="F2395" s="10"/>
      <c r="G2395" s="9">
        <v>100</v>
      </c>
      <c r="H2395" s="16">
        <v>5.7377049180329998</v>
      </c>
      <c r="I2395" s="2">
        <v>26.229508196721</v>
      </c>
      <c r="J2395" s="2">
        <v>26.229508196721</v>
      </c>
      <c r="K2395" s="2">
        <v>40.16393442623</v>
      </c>
      <c r="L2395" s="13">
        <v>1.6393442622950001</v>
      </c>
    </row>
    <row r="2396" spans="4:12" x14ac:dyDescent="0.2">
      <c r="D2396" s="175"/>
      <c r="E2396" s="4" t="s">
        <v>55</v>
      </c>
      <c r="F2396" s="6"/>
      <c r="G2396" s="5">
        <v>43</v>
      </c>
      <c r="H2396" s="7">
        <v>2</v>
      </c>
      <c r="I2396" s="1">
        <v>12</v>
      </c>
      <c r="J2396" s="1">
        <v>11</v>
      </c>
      <c r="K2396" s="1">
        <v>16</v>
      </c>
      <c r="L2396" s="8">
        <v>2</v>
      </c>
    </row>
    <row r="2397" spans="4:12" x14ac:dyDescent="0.2">
      <c r="D2397" s="175"/>
      <c r="E2397" s="11"/>
      <c r="F2397" s="10"/>
      <c r="G2397" s="9">
        <v>100</v>
      </c>
      <c r="H2397" s="16">
        <v>4.6511627906979998</v>
      </c>
      <c r="I2397" s="2">
        <v>27.906976744186</v>
      </c>
      <c r="J2397" s="2">
        <v>25.581395348836999</v>
      </c>
      <c r="K2397" s="2">
        <v>37.209302325581</v>
      </c>
      <c r="L2397" s="13">
        <v>4.6511627906979998</v>
      </c>
    </row>
    <row r="2398" spans="4:12" x14ac:dyDescent="0.2">
      <c r="D2398" s="175"/>
      <c r="E2398" s="4" t="s">
        <v>56</v>
      </c>
      <c r="F2398" s="6"/>
      <c r="G2398" s="5">
        <v>60</v>
      </c>
      <c r="H2398" s="7">
        <v>5</v>
      </c>
      <c r="I2398" s="1">
        <v>15</v>
      </c>
      <c r="J2398" s="1">
        <v>19</v>
      </c>
      <c r="K2398" s="1">
        <v>21</v>
      </c>
      <c r="L2398" s="8">
        <v>0</v>
      </c>
    </row>
    <row r="2399" spans="4:12" x14ac:dyDescent="0.2">
      <c r="D2399" s="175"/>
      <c r="E2399" s="11"/>
      <c r="F2399" s="10"/>
      <c r="G2399" s="9">
        <v>100</v>
      </c>
      <c r="H2399" s="16">
        <v>8.333333333333</v>
      </c>
      <c r="I2399" s="2">
        <v>25</v>
      </c>
      <c r="J2399" s="23">
        <v>31.666666666666998</v>
      </c>
      <c r="K2399" s="2">
        <v>35</v>
      </c>
      <c r="L2399" s="36">
        <v>0</v>
      </c>
    </row>
    <row r="2400" spans="4:12" x14ac:dyDescent="0.2">
      <c r="D2400" s="175"/>
      <c r="E2400" s="4" t="s">
        <v>57</v>
      </c>
      <c r="F2400" s="6"/>
      <c r="G2400" s="5">
        <v>286</v>
      </c>
      <c r="H2400" s="7">
        <v>19</v>
      </c>
      <c r="I2400" s="1">
        <v>88</v>
      </c>
      <c r="J2400" s="1">
        <v>80</v>
      </c>
      <c r="K2400" s="1">
        <v>95</v>
      </c>
      <c r="L2400" s="8">
        <v>4</v>
      </c>
    </row>
    <row r="2401" spans="4:12" x14ac:dyDescent="0.2">
      <c r="D2401" s="175"/>
      <c r="E2401" s="11"/>
      <c r="F2401" s="10"/>
      <c r="G2401" s="9">
        <v>100</v>
      </c>
      <c r="H2401" s="16">
        <v>6.6433566433570004</v>
      </c>
      <c r="I2401" s="2">
        <v>30.769230769231001</v>
      </c>
      <c r="J2401" s="2">
        <v>27.972027972027998</v>
      </c>
      <c r="K2401" s="27">
        <v>33.216783216783</v>
      </c>
      <c r="L2401" s="13">
        <v>1.398601398601</v>
      </c>
    </row>
    <row r="2402" spans="4:12" x14ac:dyDescent="0.2">
      <c r="D2402" s="175"/>
      <c r="E2402" s="4" t="s">
        <v>58</v>
      </c>
      <c r="F2402" s="6"/>
      <c r="G2402" s="5">
        <v>129</v>
      </c>
      <c r="H2402" s="7">
        <v>9</v>
      </c>
      <c r="I2402" s="1">
        <v>42</v>
      </c>
      <c r="J2402" s="1">
        <v>39</v>
      </c>
      <c r="K2402" s="1">
        <v>36</v>
      </c>
      <c r="L2402" s="8">
        <v>3</v>
      </c>
    </row>
    <row r="2403" spans="4:12" x14ac:dyDescent="0.2">
      <c r="D2403" s="175"/>
      <c r="E2403" s="11"/>
      <c r="F2403" s="10"/>
      <c r="G2403" s="9">
        <v>100</v>
      </c>
      <c r="H2403" s="16">
        <v>6.9767441860470001</v>
      </c>
      <c r="I2403" s="23">
        <v>32.558139534883999</v>
      </c>
      <c r="J2403" s="2">
        <v>30.232558139535001</v>
      </c>
      <c r="K2403" s="46">
        <v>27.906976744186</v>
      </c>
      <c r="L2403" s="13">
        <v>2.3255813953489999</v>
      </c>
    </row>
    <row r="2404" spans="4:12" x14ac:dyDescent="0.2">
      <c r="D2404" s="175"/>
      <c r="E2404" s="4" t="s">
        <v>59</v>
      </c>
      <c r="F2404" s="6"/>
      <c r="G2404" s="5">
        <v>195</v>
      </c>
      <c r="H2404" s="7">
        <v>5</v>
      </c>
      <c r="I2404" s="1">
        <v>55</v>
      </c>
      <c r="J2404" s="1">
        <v>52</v>
      </c>
      <c r="K2404" s="1">
        <v>77</v>
      </c>
      <c r="L2404" s="8">
        <v>6</v>
      </c>
    </row>
    <row r="2405" spans="4:12" x14ac:dyDescent="0.2">
      <c r="D2405" s="175"/>
      <c r="E2405" s="11"/>
      <c r="F2405" s="10"/>
      <c r="G2405" s="9">
        <v>100</v>
      </c>
      <c r="H2405" s="16">
        <v>2.564102564103</v>
      </c>
      <c r="I2405" s="2">
        <v>28.205128205127998</v>
      </c>
      <c r="J2405" s="2">
        <v>26.666666666666998</v>
      </c>
      <c r="K2405" s="2">
        <v>39.487179487178999</v>
      </c>
      <c r="L2405" s="13">
        <v>3.0769230769229998</v>
      </c>
    </row>
    <row r="2406" spans="4:12" x14ac:dyDescent="0.2">
      <c r="D2406" s="175"/>
      <c r="E2406" s="4" t="s">
        <v>60</v>
      </c>
      <c r="F2406" s="6"/>
      <c r="G2406" s="5">
        <v>176</v>
      </c>
      <c r="H2406" s="7">
        <v>12</v>
      </c>
      <c r="I2406" s="1">
        <v>34</v>
      </c>
      <c r="J2406" s="1">
        <v>35</v>
      </c>
      <c r="K2406" s="1">
        <v>88</v>
      </c>
      <c r="L2406" s="8">
        <v>7</v>
      </c>
    </row>
    <row r="2407" spans="4:12" x14ac:dyDescent="0.2">
      <c r="D2407" s="175"/>
      <c r="E2407" s="11"/>
      <c r="F2407" s="10"/>
      <c r="G2407" s="9">
        <v>100</v>
      </c>
      <c r="H2407" s="16">
        <v>6.8181818181820004</v>
      </c>
      <c r="I2407" s="27">
        <v>19.318181818182001</v>
      </c>
      <c r="J2407" s="27">
        <v>19.886363636363999</v>
      </c>
      <c r="K2407" s="35">
        <v>50</v>
      </c>
      <c r="L2407" s="13">
        <v>3.9772727272730002</v>
      </c>
    </row>
    <row r="2408" spans="4:12" x14ac:dyDescent="0.2">
      <c r="D2408" s="175"/>
      <c r="E2408" s="4" t="s">
        <v>61</v>
      </c>
      <c r="F2408" s="6"/>
      <c r="G2408" s="5">
        <v>78</v>
      </c>
      <c r="H2408" s="7">
        <v>5</v>
      </c>
      <c r="I2408" s="1">
        <v>28</v>
      </c>
      <c r="J2408" s="1">
        <v>17</v>
      </c>
      <c r="K2408" s="1">
        <v>27</v>
      </c>
      <c r="L2408" s="8">
        <v>1</v>
      </c>
    </row>
    <row r="2409" spans="4:12" x14ac:dyDescent="0.2">
      <c r="D2409" s="175"/>
      <c r="E2409" s="11"/>
      <c r="F2409" s="10"/>
      <c r="G2409" s="9">
        <v>100</v>
      </c>
      <c r="H2409" s="16">
        <v>6.4102564102560002</v>
      </c>
      <c r="I2409" s="23">
        <v>35.897435897435997</v>
      </c>
      <c r="J2409" s="2">
        <v>21.794871794872002</v>
      </c>
      <c r="K2409" s="2">
        <v>34.615384615384997</v>
      </c>
      <c r="L2409" s="13">
        <v>1.2820512820509999</v>
      </c>
    </row>
    <row r="2410" spans="4:12" x14ac:dyDescent="0.2">
      <c r="D2410" s="175"/>
      <c r="E2410" s="4" t="s">
        <v>62</v>
      </c>
      <c r="F2410" s="6"/>
      <c r="G2410" s="5">
        <v>113</v>
      </c>
      <c r="H2410" s="7">
        <v>2</v>
      </c>
      <c r="I2410" s="1">
        <v>23</v>
      </c>
      <c r="J2410" s="1">
        <v>28</v>
      </c>
      <c r="K2410" s="1">
        <v>54</v>
      </c>
      <c r="L2410" s="8">
        <v>6</v>
      </c>
    </row>
    <row r="2411" spans="4:12" x14ac:dyDescent="0.2">
      <c r="D2411" s="175"/>
      <c r="E2411" s="11"/>
      <c r="F2411" s="10"/>
      <c r="G2411" s="9">
        <v>100</v>
      </c>
      <c r="H2411" s="16">
        <v>1.769911504425</v>
      </c>
      <c r="I2411" s="27">
        <v>20.353982300885001</v>
      </c>
      <c r="J2411" s="2">
        <v>24.778761061947002</v>
      </c>
      <c r="K2411" s="23">
        <v>47.787610619469</v>
      </c>
      <c r="L2411" s="13">
        <v>5.3097345132739999</v>
      </c>
    </row>
    <row r="2412" spans="4:12" x14ac:dyDescent="0.2">
      <c r="D2412" s="174" t="s">
        <v>63</v>
      </c>
      <c r="E2412" s="20" t="s">
        <v>64</v>
      </c>
      <c r="F2412" s="22"/>
      <c r="G2412" s="21">
        <v>234</v>
      </c>
      <c r="H2412" s="25">
        <v>13</v>
      </c>
      <c r="I2412" s="3">
        <v>47</v>
      </c>
      <c r="J2412" s="3">
        <v>54</v>
      </c>
      <c r="K2412" s="3">
        <v>112</v>
      </c>
      <c r="L2412" s="26">
        <v>8</v>
      </c>
    </row>
    <row r="2413" spans="4:12" x14ac:dyDescent="0.2">
      <c r="D2413" s="175"/>
      <c r="E2413" s="11"/>
      <c r="F2413" s="10"/>
      <c r="G2413" s="9">
        <v>100</v>
      </c>
      <c r="H2413" s="16">
        <v>5.5555555555560003</v>
      </c>
      <c r="I2413" s="27">
        <v>20.08547008547</v>
      </c>
      <c r="J2413" s="2">
        <v>23.076923076922998</v>
      </c>
      <c r="K2413" s="23">
        <v>47.863247863247999</v>
      </c>
      <c r="L2413" s="13">
        <v>3.4188034188029999</v>
      </c>
    </row>
    <row r="2414" spans="4:12" x14ac:dyDescent="0.2">
      <c r="D2414" s="175"/>
      <c r="E2414" s="4" t="s">
        <v>65</v>
      </c>
      <c r="F2414" s="6"/>
      <c r="G2414" s="5">
        <v>172</v>
      </c>
      <c r="H2414" s="7">
        <v>9</v>
      </c>
      <c r="I2414" s="1">
        <v>34</v>
      </c>
      <c r="J2414" s="1">
        <v>48</v>
      </c>
      <c r="K2414" s="1">
        <v>77</v>
      </c>
      <c r="L2414" s="8">
        <v>4</v>
      </c>
    </row>
    <row r="2415" spans="4:12" x14ac:dyDescent="0.2">
      <c r="D2415" s="175"/>
      <c r="E2415" s="11"/>
      <c r="F2415" s="10"/>
      <c r="G2415" s="9">
        <v>100</v>
      </c>
      <c r="H2415" s="16">
        <v>5.2325581395349996</v>
      </c>
      <c r="I2415" s="27">
        <v>19.767441860464999</v>
      </c>
      <c r="J2415" s="2">
        <v>27.906976744186</v>
      </c>
      <c r="K2415" s="23">
        <v>44.767441860464999</v>
      </c>
      <c r="L2415" s="13">
        <v>2.3255813953489999</v>
      </c>
    </row>
    <row r="2416" spans="4:12" x14ac:dyDescent="0.2">
      <c r="D2416" s="175"/>
      <c r="E2416" s="4" t="s">
        <v>66</v>
      </c>
      <c r="F2416" s="6"/>
      <c r="G2416" s="5">
        <v>165</v>
      </c>
      <c r="H2416" s="7">
        <v>8</v>
      </c>
      <c r="I2416" s="1">
        <v>40</v>
      </c>
      <c r="J2416" s="1">
        <v>47</v>
      </c>
      <c r="K2416" s="1">
        <v>65</v>
      </c>
      <c r="L2416" s="8">
        <v>5</v>
      </c>
    </row>
    <row r="2417" spans="2:12" x14ac:dyDescent="0.2">
      <c r="D2417" s="175"/>
      <c r="E2417" s="11"/>
      <c r="F2417" s="10"/>
      <c r="G2417" s="9">
        <v>100</v>
      </c>
      <c r="H2417" s="16">
        <v>4.8484848484849996</v>
      </c>
      <c r="I2417" s="2">
        <v>24.242424242424001</v>
      </c>
      <c r="J2417" s="2">
        <v>28.484848484848001</v>
      </c>
      <c r="K2417" s="2">
        <v>39.393939393939</v>
      </c>
      <c r="L2417" s="13">
        <v>3.0303030303030001</v>
      </c>
    </row>
    <row r="2418" spans="2:12" x14ac:dyDescent="0.2">
      <c r="D2418" s="175"/>
      <c r="E2418" s="4" t="s">
        <v>67</v>
      </c>
      <c r="F2418" s="6"/>
      <c r="G2418" s="5">
        <v>158</v>
      </c>
      <c r="H2418" s="7">
        <v>10</v>
      </c>
      <c r="I2418" s="1">
        <v>49</v>
      </c>
      <c r="J2418" s="1">
        <v>33</v>
      </c>
      <c r="K2418" s="1">
        <v>63</v>
      </c>
      <c r="L2418" s="8">
        <v>3</v>
      </c>
    </row>
    <row r="2419" spans="2:12" x14ac:dyDescent="0.2">
      <c r="D2419" s="175"/>
      <c r="E2419" s="11"/>
      <c r="F2419" s="10"/>
      <c r="G2419" s="9">
        <v>100</v>
      </c>
      <c r="H2419" s="16">
        <v>6.3291139240509997</v>
      </c>
      <c r="I2419" s="2">
        <v>31.012658227848</v>
      </c>
      <c r="J2419" s="27">
        <v>20.886075949367001</v>
      </c>
      <c r="K2419" s="2">
        <v>39.873417721518997</v>
      </c>
      <c r="L2419" s="13">
        <v>1.8987341772149999</v>
      </c>
    </row>
    <row r="2420" spans="2:12" x14ac:dyDescent="0.2">
      <c r="D2420" s="175"/>
      <c r="E2420" s="4" t="s">
        <v>68</v>
      </c>
      <c r="F2420" s="6"/>
      <c r="G2420" s="5">
        <v>112</v>
      </c>
      <c r="H2420" s="7">
        <v>8</v>
      </c>
      <c r="I2420" s="1">
        <v>34</v>
      </c>
      <c r="J2420" s="1">
        <v>25</v>
      </c>
      <c r="K2420" s="1">
        <v>42</v>
      </c>
      <c r="L2420" s="8">
        <v>3</v>
      </c>
    </row>
    <row r="2421" spans="2:12" x14ac:dyDescent="0.2">
      <c r="D2421" s="175"/>
      <c r="E2421" s="11"/>
      <c r="F2421" s="10"/>
      <c r="G2421" s="9">
        <v>100</v>
      </c>
      <c r="H2421" s="16">
        <v>7.1428571428570002</v>
      </c>
      <c r="I2421" s="2">
        <v>30.357142857143</v>
      </c>
      <c r="J2421" s="2">
        <v>22.321428571428999</v>
      </c>
      <c r="K2421" s="2">
        <v>37.5</v>
      </c>
      <c r="L2421" s="13">
        <v>2.6785714285709998</v>
      </c>
    </row>
    <row r="2422" spans="2:12" x14ac:dyDescent="0.2">
      <c r="D2422" s="175"/>
      <c r="E2422" s="4" t="s">
        <v>69</v>
      </c>
      <c r="F2422" s="6"/>
      <c r="G2422" s="5">
        <v>92</v>
      </c>
      <c r="H2422" s="7">
        <v>6</v>
      </c>
      <c r="I2422" s="1">
        <v>35</v>
      </c>
      <c r="J2422" s="1">
        <v>26</v>
      </c>
      <c r="K2422" s="1">
        <v>23</v>
      </c>
      <c r="L2422" s="8">
        <v>2</v>
      </c>
    </row>
    <row r="2423" spans="2:12" x14ac:dyDescent="0.2">
      <c r="D2423" s="175"/>
      <c r="E2423" s="11"/>
      <c r="F2423" s="10"/>
      <c r="G2423" s="9">
        <v>100</v>
      </c>
      <c r="H2423" s="16">
        <v>6.5217391304349999</v>
      </c>
      <c r="I2423" s="35">
        <v>38.043478260870003</v>
      </c>
      <c r="J2423" s="2">
        <v>28.260869565217</v>
      </c>
      <c r="K2423" s="46">
        <v>25</v>
      </c>
      <c r="L2423" s="13">
        <v>2.1739130434780001</v>
      </c>
    </row>
    <row r="2424" spans="2:12" x14ac:dyDescent="0.2">
      <c r="D2424" s="175"/>
      <c r="E2424" s="4" t="s">
        <v>70</v>
      </c>
      <c r="F2424" s="6"/>
      <c r="G2424" s="5">
        <v>131</v>
      </c>
      <c r="H2424" s="7">
        <v>7</v>
      </c>
      <c r="I2424" s="1">
        <v>36</v>
      </c>
      <c r="J2424" s="1">
        <v>40</v>
      </c>
      <c r="K2424" s="1">
        <v>47</v>
      </c>
      <c r="L2424" s="8">
        <v>1</v>
      </c>
    </row>
    <row r="2425" spans="2:12" x14ac:dyDescent="0.2">
      <c r="D2425" s="175"/>
      <c r="E2425" s="11"/>
      <c r="F2425" s="10"/>
      <c r="G2425" s="9">
        <v>100</v>
      </c>
      <c r="H2425" s="16">
        <v>5.3435114503819996</v>
      </c>
      <c r="I2425" s="2">
        <v>27.480916030534001</v>
      </c>
      <c r="J2425" s="2">
        <v>30.534351145037999</v>
      </c>
      <c r="K2425" s="2">
        <v>35.877862595419998</v>
      </c>
      <c r="L2425" s="13">
        <v>0.76335877862599999</v>
      </c>
    </row>
    <row r="2426" spans="2:12" x14ac:dyDescent="0.2">
      <c r="D2426" s="175"/>
      <c r="E2426" s="4" t="s">
        <v>71</v>
      </c>
      <c r="F2426" s="6"/>
      <c r="G2426" s="5">
        <v>71</v>
      </c>
      <c r="H2426" s="7">
        <v>4</v>
      </c>
      <c r="I2426" s="1">
        <v>26</v>
      </c>
      <c r="J2426" s="1">
        <v>22</v>
      </c>
      <c r="K2426" s="1">
        <v>18</v>
      </c>
      <c r="L2426" s="8">
        <v>1</v>
      </c>
    </row>
    <row r="2427" spans="2:12" x14ac:dyDescent="0.2">
      <c r="D2427" s="175"/>
      <c r="E2427" s="11"/>
      <c r="F2427" s="10"/>
      <c r="G2427" s="9">
        <v>100</v>
      </c>
      <c r="H2427" s="16">
        <v>5.6338028169010004</v>
      </c>
      <c r="I2427" s="23">
        <v>36.619718309859003</v>
      </c>
      <c r="J2427" s="2">
        <v>30.985915492958</v>
      </c>
      <c r="K2427" s="46">
        <v>25.352112676055999</v>
      </c>
      <c r="L2427" s="13">
        <v>1.4084507042250001</v>
      </c>
    </row>
    <row r="2428" spans="2:12" x14ac:dyDescent="0.2">
      <c r="D2428" s="175"/>
      <c r="E2428" s="4" t="s">
        <v>72</v>
      </c>
      <c r="F2428" s="6"/>
      <c r="G2428" s="5">
        <v>70</v>
      </c>
      <c r="H2428" s="7">
        <v>2</v>
      </c>
      <c r="I2428" s="1">
        <v>28</v>
      </c>
      <c r="J2428" s="1">
        <v>20</v>
      </c>
      <c r="K2428" s="1">
        <v>17</v>
      </c>
      <c r="L2428" s="8">
        <v>3</v>
      </c>
    </row>
    <row r="2429" spans="2:12" x14ac:dyDescent="0.2">
      <c r="D2429" s="176"/>
      <c r="E2429" s="57"/>
      <c r="F2429" s="54"/>
      <c r="G2429" s="67">
        <v>100</v>
      </c>
      <c r="H2429" s="82">
        <v>2.8571428571430002</v>
      </c>
      <c r="I2429" s="108">
        <v>40</v>
      </c>
      <c r="J2429" s="48">
        <v>28.571428571428999</v>
      </c>
      <c r="K2429" s="91">
        <v>24.285714285714</v>
      </c>
      <c r="L2429" s="84">
        <v>4.2857142857139996</v>
      </c>
    </row>
    <row r="2431" spans="2:12" x14ac:dyDescent="0.2">
      <c r="B2431" s="43" t="str">
        <f xml:space="preserve"> HYPERLINK("#'目次'!B57", "[51]")</f>
        <v>[51]</v>
      </c>
      <c r="C2431" s="31" t="s">
        <v>148</v>
      </c>
    </row>
    <row r="2434" spans="3:12" x14ac:dyDescent="0.2">
      <c r="C2434" s="31" t="s">
        <v>75</v>
      </c>
    </row>
    <row r="2435" spans="3:12" ht="36" x14ac:dyDescent="0.2">
      <c r="D2435" s="177"/>
      <c r="E2435" s="178"/>
      <c r="F2435" s="178"/>
      <c r="G2435" s="40" t="s">
        <v>14</v>
      </c>
      <c r="H2435" s="42" t="s">
        <v>124</v>
      </c>
      <c r="I2435" s="15" t="s">
        <v>125</v>
      </c>
      <c r="J2435" s="15" t="s">
        <v>126</v>
      </c>
      <c r="K2435" s="15" t="s">
        <v>127</v>
      </c>
      <c r="L2435" s="44" t="s">
        <v>17</v>
      </c>
    </row>
    <row r="2436" spans="3:12" x14ac:dyDescent="0.2">
      <c r="D2436" s="179"/>
      <c r="E2436" s="180"/>
      <c r="F2436" s="180"/>
      <c r="G2436" s="39"/>
      <c r="H2436" s="41"/>
      <c r="I2436" s="14"/>
      <c r="J2436" s="14"/>
      <c r="K2436" s="14"/>
      <c r="L2436" s="38"/>
    </row>
    <row r="2437" spans="3:12" x14ac:dyDescent="0.2">
      <c r="D2437" s="70"/>
      <c r="E2437" s="72" t="s">
        <v>14</v>
      </c>
      <c r="F2437" s="69"/>
      <c r="G2437" s="37">
        <v>1222</v>
      </c>
      <c r="H2437" s="17">
        <v>67</v>
      </c>
      <c r="I2437" s="17">
        <v>334</v>
      </c>
      <c r="J2437" s="17">
        <v>318</v>
      </c>
      <c r="K2437" s="17">
        <v>470</v>
      </c>
      <c r="L2437" s="55">
        <v>33</v>
      </c>
    </row>
    <row r="2438" spans="3:12" x14ac:dyDescent="0.2">
      <c r="D2438" s="57"/>
      <c r="E2438" s="54"/>
      <c r="F2438" s="71"/>
      <c r="G2438" s="9">
        <v>100</v>
      </c>
      <c r="H2438" s="2">
        <v>5.4828150572830001</v>
      </c>
      <c r="I2438" s="2">
        <v>27.332242225859002</v>
      </c>
      <c r="J2438" s="2">
        <v>26.022913256955999</v>
      </c>
      <c r="K2438" s="2">
        <v>38.461538461537998</v>
      </c>
      <c r="L2438" s="13">
        <v>2.7004909983630001</v>
      </c>
    </row>
    <row r="2439" spans="3:12" x14ac:dyDescent="0.2">
      <c r="D2439" s="174" t="s">
        <v>36</v>
      </c>
      <c r="E2439" s="20" t="s">
        <v>76</v>
      </c>
      <c r="F2439" s="22"/>
      <c r="G2439" s="21">
        <v>629</v>
      </c>
      <c r="H2439" s="25">
        <v>38</v>
      </c>
      <c r="I2439" s="3">
        <v>176</v>
      </c>
      <c r="J2439" s="3">
        <v>188</v>
      </c>
      <c r="K2439" s="3">
        <v>210</v>
      </c>
      <c r="L2439" s="26">
        <v>17</v>
      </c>
    </row>
    <row r="2440" spans="3:12" x14ac:dyDescent="0.2">
      <c r="D2440" s="175"/>
      <c r="E2440" s="11"/>
      <c r="F2440" s="10"/>
      <c r="G2440" s="9">
        <v>100</v>
      </c>
      <c r="H2440" s="16">
        <v>6.0413354531000003</v>
      </c>
      <c r="I2440" s="2">
        <v>27.980922098569</v>
      </c>
      <c r="J2440" s="2">
        <v>29.888712241653</v>
      </c>
      <c r="K2440" s="27">
        <v>33.386327503974996</v>
      </c>
      <c r="L2440" s="13">
        <v>2.7027027027030002</v>
      </c>
    </row>
    <row r="2441" spans="3:12" x14ac:dyDescent="0.2">
      <c r="D2441" s="175"/>
      <c r="E2441" s="4" t="s">
        <v>39</v>
      </c>
      <c r="F2441" s="6"/>
      <c r="G2441" s="5">
        <v>37</v>
      </c>
      <c r="H2441" s="7">
        <v>1</v>
      </c>
      <c r="I2441" s="1">
        <v>13</v>
      </c>
      <c r="J2441" s="1">
        <v>12</v>
      </c>
      <c r="K2441" s="1">
        <v>11</v>
      </c>
      <c r="L2441" s="8">
        <v>0</v>
      </c>
    </row>
    <row r="2442" spans="3:12" x14ac:dyDescent="0.2">
      <c r="D2442" s="175"/>
      <c r="E2442" s="11"/>
      <c r="F2442" s="10"/>
      <c r="G2442" s="9">
        <v>100</v>
      </c>
      <c r="H2442" s="16">
        <v>2.7027027027030002</v>
      </c>
      <c r="I2442" s="23">
        <v>35.135135135135002</v>
      </c>
      <c r="J2442" s="23">
        <v>32.432432432432002</v>
      </c>
      <c r="K2442" s="27">
        <v>29.72972972973</v>
      </c>
      <c r="L2442" s="36">
        <v>0</v>
      </c>
    </row>
    <row r="2443" spans="3:12" x14ac:dyDescent="0.2">
      <c r="D2443" s="175"/>
      <c r="E2443" s="4" t="s">
        <v>40</v>
      </c>
      <c r="F2443" s="6"/>
      <c r="G2443" s="5">
        <v>73</v>
      </c>
      <c r="H2443" s="7">
        <v>7</v>
      </c>
      <c r="I2443" s="1">
        <v>16</v>
      </c>
      <c r="J2443" s="1">
        <v>20</v>
      </c>
      <c r="K2443" s="1">
        <v>29</v>
      </c>
      <c r="L2443" s="8">
        <v>1</v>
      </c>
    </row>
    <row r="2444" spans="3:12" x14ac:dyDescent="0.2">
      <c r="D2444" s="175"/>
      <c r="E2444" s="11"/>
      <c r="F2444" s="10"/>
      <c r="G2444" s="9">
        <v>100</v>
      </c>
      <c r="H2444" s="16">
        <v>9.5890410958899999</v>
      </c>
      <c r="I2444" s="27">
        <v>21.917808219177999</v>
      </c>
      <c r="J2444" s="2">
        <v>27.397260273973</v>
      </c>
      <c r="K2444" s="2">
        <v>39.726027397259998</v>
      </c>
      <c r="L2444" s="13">
        <v>1.369863013699</v>
      </c>
    </row>
    <row r="2445" spans="3:12" x14ac:dyDescent="0.2">
      <c r="D2445" s="175"/>
      <c r="E2445" s="4" t="s">
        <v>41</v>
      </c>
      <c r="F2445" s="6"/>
      <c r="G2445" s="5">
        <v>108</v>
      </c>
      <c r="H2445" s="7">
        <v>11</v>
      </c>
      <c r="I2445" s="1">
        <v>29</v>
      </c>
      <c r="J2445" s="1">
        <v>32</v>
      </c>
      <c r="K2445" s="1">
        <v>34</v>
      </c>
      <c r="L2445" s="8">
        <v>2</v>
      </c>
    </row>
    <row r="2446" spans="3:12" x14ac:dyDescent="0.2">
      <c r="D2446" s="175"/>
      <c r="E2446" s="11"/>
      <c r="F2446" s="10"/>
      <c r="G2446" s="9">
        <v>100</v>
      </c>
      <c r="H2446" s="16">
        <v>10.185185185185</v>
      </c>
      <c r="I2446" s="2">
        <v>26.851851851852</v>
      </c>
      <c r="J2446" s="2">
        <v>29.629629629629999</v>
      </c>
      <c r="K2446" s="27">
        <v>31.481481481481001</v>
      </c>
      <c r="L2446" s="13">
        <v>1.851851851852</v>
      </c>
    </row>
    <row r="2447" spans="3:12" x14ac:dyDescent="0.2">
      <c r="D2447" s="175"/>
      <c r="E2447" s="4" t="s">
        <v>42</v>
      </c>
      <c r="F2447" s="6"/>
      <c r="G2447" s="5">
        <v>113</v>
      </c>
      <c r="H2447" s="7">
        <v>9</v>
      </c>
      <c r="I2447" s="1">
        <v>44</v>
      </c>
      <c r="J2447" s="1">
        <v>38</v>
      </c>
      <c r="K2447" s="1">
        <v>20</v>
      </c>
      <c r="L2447" s="8">
        <v>2</v>
      </c>
    </row>
    <row r="2448" spans="3:12" x14ac:dyDescent="0.2">
      <c r="D2448" s="175"/>
      <c r="E2448" s="11"/>
      <c r="F2448" s="10"/>
      <c r="G2448" s="9">
        <v>100</v>
      </c>
      <c r="H2448" s="16">
        <v>7.964601769912</v>
      </c>
      <c r="I2448" s="35">
        <v>38.938053097344998</v>
      </c>
      <c r="J2448" s="23">
        <v>33.628318584071003</v>
      </c>
      <c r="K2448" s="46">
        <v>17.699115044248</v>
      </c>
      <c r="L2448" s="13">
        <v>1.769911504425</v>
      </c>
    </row>
    <row r="2449" spans="4:12" x14ac:dyDescent="0.2">
      <c r="D2449" s="175"/>
      <c r="E2449" s="4" t="s">
        <v>43</v>
      </c>
      <c r="F2449" s="6"/>
      <c r="G2449" s="5">
        <v>101</v>
      </c>
      <c r="H2449" s="7">
        <v>6</v>
      </c>
      <c r="I2449" s="1">
        <v>35</v>
      </c>
      <c r="J2449" s="1">
        <v>28</v>
      </c>
      <c r="K2449" s="1">
        <v>31</v>
      </c>
      <c r="L2449" s="8">
        <v>1</v>
      </c>
    </row>
    <row r="2450" spans="4:12" x14ac:dyDescent="0.2">
      <c r="D2450" s="175"/>
      <c r="E2450" s="11"/>
      <c r="F2450" s="10"/>
      <c r="G2450" s="9">
        <v>100</v>
      </c>
      <c r="H2450" s="16">
        <v>5.940594059406</v>
      </c>
      <c r="I2450" s="23">
        <v>34.653465346535</v>
      </c>
      <c r="J2450" s="2">
        <v>27.722772277228</v>
      </c>
      <c r="K2450" s="27">
        <v>30.693069306931001</v>
      </c>
      <c r="L2450" s="13">
        <v>0.99009900990099997</v>
      </c>
    </row>
    <row r="2451" spans="4:12" x14ac:dyDescent="0.2">
      <c r="D2451" s="175"/>
      <c r="E2451" s="4" t="s">
        <v>44</v>
      </c>
      <c r="F2451" s="6"/>
      <c r="G2451" s="5">
        <v>114</v>
      </c>
      <c r="H2451" s="7">
        <v>2</v>
      </c>
      <c r="I2451" s="1">
        <v>28</v>
      </c>
      <c r="J2451" s="1">
        <v>38</v>
      </c>
      <c r="K2451" s="1">
        <v>41</v>
      </c>
      <c r="L2451" s="8">
        <v>5</v>
      </c>
    </row>
    <row r="2452" spans="4:12" x14ac:dyDescent="0.2">
      <c r="D2452" s="175"/>
      <c r="E2452" s="11"/>
      <c r="F2452" s="10"/>
      <c r="G2452" s="9">
        <v>100</v>
      </c>
      <c r="H2452" s="16">
        <v>1.7543859649119999</v>
      </c>
      <c r="I2452" s="2">
        <v>24.561403508771999</v>
      </c>
      <c r="J2452" s="23">
        <v>33.333333333333002</v>
      </c>
      <c r="K2452" s="2">
        <v>35.964912280702002</v>
      </c>
      <c r="L2452" s="13">
        <v>4.3859649122809996</v>
      </c>
    </row>
    <row r="2453" spans="4:12" x14ac:dyDescent="0.2">
      <c r="D2453" s="175"/>
      <c r="E2453" s="4" t="s">
        <v>45</v>
      </c>
      <c r="F2453" s="6"/>
      <c r="G2453" s="5">
        <v>83</v>
      </c>
      <c r="H2453" s="7">
        <v>2</v>
      </c>
      <c r="I2453" s="1">
        <v>11</v>
      </c>
      <c r="J2453" s="1">
        <v>20</v>
      </c>
      <c r="K2453" s="1">
        <v>44</v>
      </c>
      <c r="L2453" s="8">
        <v>6</v>
      </c>
    </row>
    <row r="2454" spans="4:12" x14ac:dyDescent="0.2">
      <c r="D2454" s="175"/>
      <c r="E2454" s="11"/>
      <c r="F2454" s="10"/>
      <c r="G2454" s="9">
        <v>100</v>
      </c>
      <c r="H2454" s="16">
        <v>2.409638554217</v>
      </c>
      <c r="I2454" s="46">
        <v>13.253012048193</v>
      </c>
      <c r="J2454" s="2">
        <v>24.096385542168999</v>
      </c>
      <c r="K2454" s="35">
        <v>53.012048192770997</v>
      </c>
      <c r="L2454" s="13">
        <v>7.2289156626509996</v>
      </c>
    </row>
    <row r="2455" spans="4:12" x14ac:dyDescent="0.2">
      <c r="D2455" s="174" t="s">
        <v>37</v>
      </c>
      <c r="E2455" s="20" t="s">
        <v>77</v>
      </c>
      <c r="F2455" s="22"/>
      <c r="G2455" s="21">
        <v>593</v>
      </c>
      <c r="H2455" s="25">
        <v>29</v>
      </c>
      <c r="I2455" s="3">
        <v>158</v>
      </c>
      <c r="J2455" s="3">
        <v>130</v>
      </c>
      <c r="K2455" s="3">
        <v>260</v>
      </c>
      <c r="L2455" s="26">
        <v>16</v>
      </c>
    </row>
    <row r="2456" spans="4:12" x14ac:dyDescent="0.2">
      <c r="D2456" s="175"/>
      <c r="E2456" s="11"/>
      <c r="F2456" s="10"/>
      <c r="G2456" s="9">
        <v>100</v>
      </c>
      <c r="H2456" s="16">
        <v>4.8903878583470002</v>
      </c>
      <c r="I2456" s="2">
        <v>26.644182124789001</v>
      </c>
      <c r="J2456" s="2">
        <v>21.922428330523001</v>
      </c>
      <c r="K2456" s="23">
        <v>43.844856661046002</v>
      </c>
      <c r="L2456" s="13">
        <v>2.6981450252950001</v>
      </c>
    </row>
    <row r="2457" spans="4:12" x14ac:dyDescent="0.2">
      <c r="D2457" s="175"/>
      <c r="E2457" s="4" t="s">
        <v>39</v>
      </c>
      <c r="F2457" s="6"/>
      <c r="G2457" s="5">
        <v>27</v>
      </c>
      <c r="H2457" s="7">
        <v>2</v>
      </c>
      <c r="I2457" s="1">
        <v>9</v>
      </c>
      <c r="J2457" s="1">
        <v>6</v>
      </c>
      <c r="K2457" s="1">
        <v>10</v>
      </c>
      <c r="L2457" s="8">
        <v>0</v>
      </c>
    </row>
    <row r="2458" spans="4:12" x14ac:dyDescent="0.2">
      <c r="D2458" s="175"/>
      <c r="E2458" s="11"/>
      <c r="F2458" s="10"/>
      <c r="G2458" s="9">
        <v>100</v>
      </c>
      <c r="H2458" s="16">
        <v>7.4074074074069998</v>
      </c>
      <c r="I2458" s="23">
        <v>33.333333333333002</v>
      </c>
      <c r="J2458" s="2">
        <v>22.222222222222001</v>
      </c>
      <c r="K2458" s="2">
        <v>37.037037037037003</v>
      </c>
      <c r="L2458" s="36">
        <v>0</v>
      </c>
    </row>
    <row r="2459" spans="4:12" x14ac:dyDescent="0.2">
      <c r="D2459" s="175"/>
      <c r="E2459" s="4" t="s">
        <v>40</v>
      </c>
      <c r="F2459" s="6"/>
      <c r="G2459" s="5">
        <v>74</v>
      </c>
      <c r="H2459" s="7">
        <v>6</v>
      </c>
      <c r="I2459" s="1">
        <v>22</v>
      </c>
      <c r="J2459" s="1">
        <v>12</v>
      </c>
      <c r="K2459" s="1">
        <v>33</v>
      </c>
      <c r="L2459" s="8">
        <v>1</v>
      </c>
    </row>
    <row r="2460" spans="4:12" x14ac:dyDescent="0.2">
      <c r="D2460" s="175"/>
      <c r="E2460" s="11"/>
      <c r="F2460" s="10"/>
      <c r="G2460" s="9">
        <v>100</v>
      </c>
      <c r="H2460" s="16">
        <v>8.1081081081080004</v>
      </c>
      <c r="I2460" s="2">
        <v>29.72972972973</v>
      </c>
      <c r="J2460" s="27">
        <v>16.216216216216001</v>
      </c>
      <c r="K2460" s="23">
        <v>44.594594594595002</v>
      </c>
      <c r="L2460" s="13">
        <v>1.351351351351</v>
      </c>
    </row>
    <row r="2461" spans="4:12" x14ac:dyDescent="0.2">
      <c r="D2461" s="175"/>
      <c r="E2461" s="4" t="s">
        <v>41</v>
      </c>
      <c r="F2461" s="6"/>
      <c r="G2461" s="5">
        <v>96</v>
      </c>
      <c r="H2461" s="7">
        <v>6</v>
      </c>
      <c r="I2461" s="1">
        <v>32</v>
      </c>
      <c r="J2461" s="1">
        <v>25</v>
      </c>
      <c r="K2461" s="1">
        <v>33</v>
      </c>
      <c r="L2461" s="8">
        <v>0</v>
      </c>
    </row>
    <row r="2462" spans="4:12" x14ac:dyDescent="0.2">
      <c r="D2462" s="175"/>
      <c r="E2462" s="11"/>
      <c r="F2462" s="10"/>
      <c r="G2462" s="9">
        <v>100</v>
      </c>
      <c r="H2462" s="16">
        <v>6.25</v>
      </c>
      <c r="I2462" s="23">
        <v>33.333333333333002</v>
      </c>
      <c r="J2462" s="2">
        <v>26.041666666666998</v>
      </c>
      <c r="K2462" s="2">
        <v>34.375</v>
      </c>
      <c r="L2462" s="36">
        <v>0</v>
      </c>
    </row>
    <row r="2463" spans="4:12" x14ac:dyDescent="0.2">
      <c r="D2463" s="175"/>
      <c r="E2463" s="4" t="s">
        <v>42</v>
      </c>
      <c r="F2463" s="6"/>
      <c r="G2463" s="5">
        <v>97</v>
      </c>
      <c r="H2463" s="7">
        <v>7</v>
      </c>
      <c r="I2463" s="1">
        <v>34</v>
      </c>
      <c r="J2463" s="1">
        <v>24</v>
      </c>
      <c r="K2463" s="1">
        <v>30</v>
      </c>
      <c r="L2463" s="8">
        <v>2</v>
      </c>
    </row>
    <row r="2464" spans="4:12" x14ac:dyDescent="0.2">
      <c r="D2464" s="175"/>
      <c r="E2464" s="11"/>
      <c r="F2464" s="10"/>
      <c r="G2464" s="9">
        <v>100</v>
      </c>
      <c r="H2464" s="16">
        <v>7.2164948453609998</v>
      </c>
      <c r="I2464" s="23">
        <v>35.051546391753</v>
      </c>
      <c r="J2464" s="2">
        <v>24.742268041237001</v>
      </c>
      <c r="K2464" s="27">
        <v>30.927835051546001</v>
      </c>
      <c r="L2464" s="13">
        <v>2.0618556701030002</v>
      </c>
    </row>
    <row r="2465" spans="2:12" x14ac:dyDescent="0.2">
      <c r="D2465" s="175"/>
      <c r="E2465" s="4" t="s">
        <v>43</v>
      </c>
      <c r="F2465" s="6"/>
      <c r="G2465" s="5">
        <v>103</v>
      </c>
      <c r="H2465" s="7">
        <v>3</v>
      </c>
      <c r="I2465" s="1">
        <v>32</v>
      </c>
      <c r="J2465" s="1">
        <v>29</v>
      </c>
      <c r="K2465" s="1">
        <v>37</v>
      </c>
      <c r="L2465" s="8">
        <v>2</v>
      </c>
    </row>
    <row r="2466" spans="2:12" x14ac:dyDescent="0.2">
      <c r="D2466" s="175"/>
      <c r="E2466" s="11"/>
      <c r="F2466" s="10"/>
      <c r="G2466" s="9">
        <v>100</v>
      </c>
      <c r="H2466" s="16">
        <v>2.9126213592229999</v>
      </c>
      <c r="I2466" s="2">
        <v>31.067961165048999</v>
      </c>
      <c r="J2466" s="2">
        <v>28.155339805825001</v>
      </c>
      <c r="K2466" s="2">
        <v>35.922330097086999</v>
      </c>
      <c r="L2466" s="13">
        <v>1.9417475728160001</v>
      </c>
    </row>
    <row r="2467" spans="2:12" x14ac:dyDescent="0.2">
      <c r="D2467" s="175"/>
      <c r="E2467" s="4" t="s">
        <v>44</v>
      </c>
      <c r="F2467" s="6"/>
      <c r="G2467" s="5">
        <v>109</v>
      </c>
      <c r="H2467" s="7">
        <v>1</v>
      </c>
      <c r="I2467" s="1">
        <v>17</v>
      </c>
      <c r="J2467" s="1">
        <v>28</v>
      </c>
      <c r="K2467" s="1">
        <v>57</v>
      </c>
      <c r="L2467" s="8">
        <v>6</v>
      </c>
    </row>
    <row r="2468" spans="2:12" x14ac:dyDescent="0.2">
      <c r="D2468" s="175"/>
      <c r="E2468" s="11"/>
      <c r="F2468" s="10"/>
      <c r="G2468" s="9">
        <v>100</v>
      </c>
      <c r="H2468" s="16">
        <v>0.91743119266100004</v>
      </c>
      <c r="I2468" s="46">
        <v>15.596330275229001</v>
      </c>
      <c r="J2468" s="2">
        <v>25.688073394494999</v>
      </c>
      <c r="K2468" s="35">
        <v>52.293577981650998</v>
      </c>
      <c r="L2468" s="13">
        <v>5.5045871559629997</v>
      </c>
    </row>
    <row r="2469" spans="2:12" x14ac:dyDescent="0.2">
      <c r="D2469" s="175"/>
      <c r="E2469" s="4" t="s">
        <v>45</v>
      </c>
      <c r="F2469" s="6"/>
      <c r="G2469" s="5">
        <v>87</v>
      </c>
      <c r="H2469" s="7">
        <v>4</v>
      </c>
      <c r="I2469" s="1">
        <v>12</v>
      </c>
      <c r="J2469" s="1">
        <v>6</v>
      </c>
      <c r="K2469" s="1">
        <v>60</v>
      </c>
      <c r="L2469" s="8">
        <v>5</v>
      </c>
    </row>
    <row r="2470" spans="2:12" x14ac:dyDescent="0.2">
      <c r="D2470" s="176"/>
      <c r="E2470" s="57"/>
      <c r="F2470" s="54"/>
      <c r="G2470" s="67">
        <v>100</v>
      </c>
      <c r="H2470" s="82">
        <v>4.5977011494250002</v>
      </c>
      <c r="I2470" s="91">
        <v>13.793103448276</v>
      </c>
      <c r="J2470" s="91">
        <v>6.8965517241379999</v>
      </c>
      <c r="K2470" s="108">
        <v>68.965517241379004</v>
      </c>
      <c r="L2470" s="84">
        <v>5.7471264367819996</v>
      </c>
    </row>
    <row r="2472" spans="2:12" x14ac:dyDescent="0.2">
      <c r="B2472" s="43" t="str">
        <f xml:space="preserve"> HYPERLINK("#'目次'!B58", "[52]")</f>
        <v>[52]</v>
      </c>
      <c r="C2472" s="31" t="s">
        <v>151</v>
      </c>
    </row>
    <row r="2476" spans="2:12" x14ac:dyDescent="0.2">
      <c r="D2476" s="177"/>
      <c r="E2476" s="178"/>
      <c r="F2476" s="178"/>
      <c r="G2476" s="40" t="s">
        <v>14</v>
      </c>
      <c r="H2476" s="42" t="s">
        <v>152</v>
      </c>
      <c r="I2476" s="15" t="s">
        <v>153</v>
      </c>
      <c r="J2476" s="15" t="s">
        <v>154</v>
      </c>
      <c r="K2476" s="15" t="s">
        <v>155</v>
      </c>
      <c r="L2476" s="44" t="s">
        <v>17</v>
      </c>
    </row>
    <row r="2477" spans="2:12" x14ac:dyDescent="0.2">
      <c r="D2477" s="179"/>
      <c r="E2477" s="180"/>
      <c r="F2477" s="180"/>
      <c r="G2477" s="39"/>
      <c r="H2477" s="41"/>
      <c r="I2477" s="14"/>
      <c r="J2477" s="14"/>
      <c r="K2477" s="14"/>
      <c r="L2477" s="38"/>
    </row>
    <row r="2478" spans="2:12" x14ac:dyDescent="0.2">
      <c r="D2478" s="70"/>
      <c r="E2478" s="72" t="s">
        <v>14</v>
      </c>
      <c r="F2478" s="69"/>
      <c r="G2478" s="37">
        <v>1222</v>
      </c>
      <c r="H2478" s="17">
        <v>23</v>
      </c>
      <c r="I2478" s="17">
        <v>150</v>
      </c>
      <c r="J2478" s="17">
        <v>353</v>
      </c>
      <c r="K2478" s="17">
        <v>678</v>
      </c>
      <c r="L2478" s="55">
        <v>18</v>
      </c>
    </row>
    <row r="2479" spans="2:12" x14ac:dyDescent="0.2">
      <c r="D2479" s="57"/>
      <c r="E2479" s="54"/>
      <c r="F2479" s="71"/>
      <c r="G2479" s="9">
        <v>100</v>
      </c>
      <c r="H2479" s="2">
        <v>1.882160392799</v>
      </c>
      <c r="I2479" s="2">
        <v>12.27495908347</v>
      </c>
      <c r="J2479" s="2">
        <v>28.887070376432</v>
      </c>
      <c r="K2479" s="2">
        <v>55.482815057282998</v>
      </c>
      <c r="L2479" s="13">
        <v>1.472995090016</v>
      </c>
    </row>
    <row r="2480" spans="2:12" x14ac:dyDescent="0.2">
      <c r="D2480" s="174" t="s">
        <v>18</v>
      </c>
      <c r="E2480" s="20" t="s">
        <v>19</v>
      </c>
      <c r="F2480" s="22"/>
      <c r="G2480" s="21">
        <v>57</v>
      </c>
      <c r="H2480" s="25">
        <v>2</v>
      </c>
      <c r="I2480" s="3">
        <v>5</v>
      </c>
      <c r="J2480" s="3">
        <v>11</v>
      </c>
      <c r="K2480" s="3">
        <v>39</v>
      </c>
      <c r="L2480" s="26">
        <v>0</v>
      </c>
    </row>
    <row r="2481" spans="4:12" x14ac:dyDescent="0.2">
      <c r="D2481" s="175"/>
      <c r="E2481" s="11"/>
      <c r="F2481" s="10"/>
      <c r="G2481" s="9">
        <v>100</v>
      </c>
      <c r="H2481" s="16">
        <v>3.508771929825</v>
      </c>
      <c r="I2481" s="2">
        <v>8.7719298245609991</v>
      </c>
      <c r="J2481" s="27">
        <v>19.298245614035</v>
      </c>
      <c r="K2481" s="35">
        <v>68.421052631579002</v>
      </c>
      <c r="L2481" s="36">
        <v>0</v>
      </c>
    </row>
    <row r="2482" spans="4:12" x14ac:dyDescent="0.2">
      <c r="D2482" s="175"/>
      <c r="E2482" s="4" t="s">
        <v>20</v>
      </c>
      <c r="F2482" s="6"/>
      <c r="G2482" s="5">
        <v>84</v>
      </c>
      <c r="H2482" s="7">
        <v>0</v>
      </c>
      <c r="I2482" s="1">
        <v>7</v>
      </c>
      <c r="J2482" s="1">
        <v>22</v>
      </c>
      <c r="K2482" s="1">
        <v>54</v>
      </c>
      <c r="L2482" s="8">
        <v>1</v>
      </c>
    </row>
    <row r="2483" spans="4:12" x14ac:dyDescent="0.2">
      <c r="D2483" s="175"/>
      <c r="E2483" s="11"/>
      <c r="F2483" s="10"/>
      <c r="G2483" s="9">
        <v>100</v>
      </c>
      <c r="H2483" s="45">
        <v>0</v>
      </c>
      <c r="I2483" s="2">
        <v>8.333333333333</v>
      </c>
      <c r="J2483" s="2">
        <v>26.190476190476002</v>
      </c>
      <c r="K2483" s="23">
        <v>64.285714285713993</v>
      </c>
      <c r="L2483" s="13">
        <v>1.190476190476</v>
      </c>
    </row>
    <row r="2484" spans="4:12" x14ac:dyDescent="0.2">
      <c r="D2484" s="175"/>
      <c r="E2484" s="4" t="s">
        <v>21</v>
      </c>
      <c r="F2484" s="6"/>
      <c r="G2484" s="5">
        <v>487</v>
      </c>
      <c r="H2484" s="7">
        <v>11</v>
      </c>
      <c r="I2484" s="1">
        <v>58</v>
      </c>
      <c r="J2484" s="1">
        <v>140</v>
      </c>
      <c r="K2484" s="1">
        <v>272</v>
      </c>
      <c r="L2484" s="8">
        <v>6</v>
      </c>
    </row>
    <row r="2485" spans="4:12" x14ac:dyDescent="0.2">
      <c r="D2485" s="175"/>
      <c r="E2485" s="11"/>
      <c r="F2485" s="10"/>
      <c r="G2485" s="9">
        <v>100</v>
      </c>
      <c r="H2485" s="16">
        <v>2.258726899384</v>
      </c>
      <c r="I2485" s="2">
        <v>11.909650924025</v>
      </c>
      <c r="J2485" s="2">
        <v>28.747433264887</v>
      </c>
      <c r="K2485" s="2">
        <v>55.852156057495002</v>
      </c>
      <c r="L2485" s="13">
        <v>1.232032854209</v>
      </c>
    </row>
    <row r="2486" spans="4:12" x14ac:dyDescent="0.2">
      <c r="D2486" s="175"/>
      <c r="E2486" s="4" t="s">
        <v>22</v>
      </c>
      <c r="F2486" s="6"/>
      <c r="G2486" s="5">
        <v>35</v>
      </c>
      <c r="H2486" s="7">
        <v>2</v>
      </c>
      <c r="I2486" s="1">
        <v>5</v>
      </c>
      <c r="J2486" s="1">
        <v>10</v>
      </c>
      <c r="K2486" s="1">
        <v>18</v>
      </c>
      <c r="L2486" s="8">
        <v>0</v>
      </c>
    </row>
    <row r="2487" spans="4:12" x14ac:dyDescent="0.2">
      <c r="D2487" s="175"/>
      <c r="E2487" s="11"/>
      <c r="F2487" s="10"/>
      <c r="G2487" s="9">
        <v>100</v>
      </c>
      <c r="H2487" s="16">
        <v>5.7142857142860004</v>
      </c>
      <c r="I2487" s="2">
        <v>14.285714285714</v>
      </c>
      <c r="J2487" s="2">
        <v>28.571428571428999</v>
      </c>
      <c r="K2487" s="2">
        <v>51.428571428570997</v>
      </c>
      <c r="L2487" s="36">
        <v>0</v>
      </c>
    </row>
    <row r="2488" spans="4:12" x14ac:dyDescent="0.2">
      <c r="D2488" s="175"/>
      <c r="E2488" s="4" t="s">
        <v>23</v>
      </c>
      <c r="F2488" s="6"/>
      <c r="G2488" s="5">
        <v>143</v>
      </c>
      <c r="H2488" s="7">
        <v>2</v>
      </c>
      <c r="I2488" s="1">
        <v>22</v>
      </c>
      <c r="J2488" s="1">
        <v>33</v>
      </c>
      <c r="K2488" s="1">
        <v>82</v>
      </c>
      <c r="L2488" s="8">
        <v>4</v>
      </c>
    </row>
    <row r="2489" spans="4:12" x14ac:dyDescent="0.2">
      <c r="D2489" s="175"/>
      <c r="E2489" s="11"/>
      <c r="F2489" s="10"/>
      <c r="G2489" s="9">
        <v>100</v>
      </c>
      <c r="H2489" s="16">
        <v>1.398601398601</v>
      </c>
      <c r="I2489" s="2">
        <v>15.384615384615</v>
      </c>
      <c r="J2489" s="27">
        <v>23.076923076922998</v>
      </c>
      <c r="K2489" s="2">
        <v>57.342657342656999</v>
      </c>
      <c r="L2489" s="13">
        <v>2.797202797203</v>
      </c>
    </row>
    <row r="2490" spans="4:12" x14ac:dyDescent="0.2">
      <c r="D2490" s="175"/>
      <c r="E2490" s="4" t="s">
        <v>24</v>
      </c>
      <c r="F2490" s="6"/>
      <c r="G2490" s="5">
        <v>187</v>
      </c>
      <c r="H2490" s="7">
        <v>3</v>
      </c>
      <c r="I2490" s="1">
        <v>26</v>
      </c>
      <c r="J2490" s="1">
        <v>60</v>
      </c>
      <c r="K2490" s="1">
        <v>94</v>
      </c>
      <c r="L2490" s="8">
        <v>4</v>
      </c>
    </row>
    <row r="2491" spans="4:12" x14ac:dyDescent="0.2">
      <c r="D2491" s="175"/>
      <c r="E2491" s="11"/>
      <c r="F2491" s="10"/>
      <c r="G2491" s="9">
        <v>100</v>
      </c>
      <c r="H2491" s="16">
        <v>1.6042780748659999</v>
      </c>
      <c r="I2491" s="2">
        <v>13.903743315508001</v>
      </c>
      <c r="J2491" s="2">
        <v>32.085561497325997</v>
      </c>
      <c r="K2491" s="27">
        <v>50.267379679144</v>
      </c>
      <c r="L2491" s="13">
        <v>2.1390374331549999</v>
      </c>
    </row>
    <row r="2492" spans="4:12" x14ac:dyDescent="0.2">
      <c r="D2492" s="175"/>
      <c r="E2492" s="4" t="s">
        <v>25</v>
      </c>
      <c r="F2492" s="6"/>
      <c r="G2492" s="5">
        <v>71</v>
      </c>
      <c r="H2492" s="7">
        <v>0</v>
      </c>
      <c r="I2492" s="1">
        <v>9</v>
      </c>
      <c r="J2492" s="1">
        <v>27</v>
      </c>
      <c r="K2492" s="1">
        <v>34</v>
      </c>
      <c r="L2492" s="8">
        <v>1</v>
      </c>
    </row>
    <row r="2493" spans="4:12" x14ac:dyDescent="0.2">
      <c r="D2493" s="175"/>
      <c r="E2493" s="11"/>
      <c r="F2493" s="10"/>
      <c r="G2493" s="9">
        <v>100</v>
      </c>
      <c r="H2493" s="45">
        <v>0</v>
      </c>
      <c r="I2493" s="2">
        <v>12.676056338027999</v>
      </c>
      <c r="J2493" s="23">
        <v>38.028169014085002</v>
      </c>
      <c r="K2493" s="27">
        <v>47.887323943661997</v>
      </c>
      <c r="L2493" s="13">
        <v>1.4084507042250001</v>
      </c>
    </row>
    <row r="2494" spans="4:12" x14ac:dyDescent="0.2">
      <c r="D2494" s="175"/>
      <c r="E2494" s="4" t="s">
        <v>26</v>
      </c>
      <c r="F2494" s="6"/>
      <c r="G2494" s="5">
        <v>30</v>
      </c>
      <c r="H2494" s="7">
        <v>0</v>
      </c>
      <c r="I2494" s="1">
        <v>5</v>
      </c>
      <c r="J2494" s="1">
        <v>7</v>
      </c>
      <c r="K2494" s="1">
        <v>18</v>
      </c>
      <c r="L2494" s="8">
        <v>0</v>
      </c>
    </row>
    <row r="2495" spans="4:12" x14ac:dyDescent="0.2">
      <c r="D2495" s="175"/>
      <c r="E2495" s="11"/>
      <c r="F2495" s="10"/>
      <c r="G2495" s="9">
        <v>100</v>
      </c>
      <c r="H2495" s="45">
        <v>0</v>
      </c>
      <c r="I2495" s="2">
        <v>16.666666666666998</v>
      </c>
      <c r="J2495" s="27">
        <v>23.333333333333002</v>
      </c>
      <c r="K2495" s="2">
        <v>60</v>
      </c>
      <c r="L2495" s="36">
        <v>0</v>
      </c>
    </row>
    <row r="2496" spans="4:12" x14ac:dyDescent="0.2">
      <c r="D2496" s="175"/>
      <c r="E2496" s="4" t="s">
        <v>27</v>
      </c>
      <c r="F2496" s="6"/>
      <c r="G2496" s="5">
        <v>70</v>
      </c>
      <c r="H2496" s="7">
        <v>3</v>
      </c>
      <c r="I2496" s="1">
        <v>7</v>
      </c>
      <c r="J2496" s="1">
        <v>21</v>
      </c>
      <c r="K2496" s="1">
        <v>38</v>
      </c>
      <c r="L2496" s="8">
        <v>1</v>
      </c>
    </row>
    <row r="2497" spans="4:12" x14ac:dyDescent="0.2">
      <c r="D2497" s="175"/>
      <c r="E2497" s="11"/>
      <c r="F2497" s="10"/>
      <c r="G2497" s="9">
        <v>100</v>
      </c>
      <c r="H2497" s="16">
        <v>4.2857142857139996</v>
      </c>
      <c r="I2497" s="2">
        <v>10</v>
      </c>
      <c r="J2497" s="2">
        <v>30</v>
      </c>
      <c r="K2497" s="2">
        <v>54.285714285714</v>
      </c>
      <c r="L2497" s="13">
        <v>1.4285714285710001</v>
      </c>
    </row>
    <row r="2498" spans="4:12" x14ac:dyDescent="0.2">
      <c r="D2498" s="175"/>
      <c r="E2498" s="4" t="s">
        <v>28</v>
      </c>
      <c r="F2498" s="6"/>
      <c r="G2498" s="5">
        <v>51</v>
      </c>
      <c r="H2498" s="7">
        <v>0</v>
      </c>
      <c r="I2498" s="1">
        <v>5</v>
      </c>
      <c r="J2498" s="1">
        <v>19</v>
      </c>
      <c r="K2498" s="1">
        <v>26</v>
      </c>
      <c r="L2498" s="8">
        <v>1</v>
      </c>
    </row>
    <row r="2499" spans="4:12" x14ac:dyDescent="0.2">
      <c r="D2499" s="175"/>
      <c r="E2499" s="11"/>
      <c r="F2499" s="10"/>
      <c r="G2499" s="9">
        <v>100</v>
      </c>
      <c r="H2499" s="45">
        <v>0</v>
      </c>
      <c r="I2499" s="2">
        <v>9.8039215686270005</v>
      </c>
      <c r="J2499" s="23">
        <v>37.254901960783997</v>
      </c>
      <c r="K2499" s="2">
        <v>50.980392156862997</v>
      </c>
      <c r="L2499" s="13">
        <v>1.9607843137250001</v>
      </c>
    </row>
    <row r="2500" spans="4:12" x14ac:dyDescent="0.2">
      <c r="D2500" s="175"/>
      <c r="E2500" s="4" t="s">
        <v>29</v>
      </c>
      <c r="F2500" s="6"/>
      <c r="G2500" s="5">
        <v>7</v>
      </c>
      <c r="H2500" s="7">
        <v>0</v>
      </c>
      <c r="I2500" s="1">
        <v>1</v>
      </c>
      <c r="J2500" s="1">
        <v>3</v>
      </c>
      <c r="K2500" s="1">
        <v>3</v>
      </c>
      <c r="L2500" s="8">
        <v>0</v>
      </c>
    </row>
    <row r="2501" spans="4:12" x14ac:dyDescent="0.2">
      <c r="D2501" s="175"/>
      <c r="E2501" s="11"/>
      <c r="F2501" s="10"/>
      <c r="G2501" s="9">
        <v>100</v>
      </c>
      <c r="H2501" s="45">
        <v>0</v>
      </c>
      <c r="I2501" s="2">
        <v>14.285714285714</v>
      </c>
      <c r="J2501" s="35">
        <v>42.857142857143003</v>
      </c>
      <c r="K2501" s="46">
        <v>42.857142857143003</v>
      </c>
      <c r="L2501" s="36">
        <v>0</v>
      </c>
    </row>
    <row r="2502" spans="4:12" x14ac:dyDescent="0.2">
      <c r="D2502" s="174" t="s">
        <v>30</v>
      </c>
      <c r="E2502" s="20" t="s">
        <v>31</v>
      </c>
      <c r="F2502" s="22"/>
      <c r="G2502" s="21">
        <v>393</v>
      </c>
      <c r="H2502" s="25">
        <v>6</v>
      </c>
      <c r="I2502" s="3">
        <v>39</v>
      </c>
      <c r="J2502" s="3">
        <v>115</v>
      </c>
      <c r="K2502" s="3">
        <v>228</v>
      </c>
      <c r="L2502" s="26">
        <v>5</v>
      </c>
    </row>
    <row r="2503" spans="4:12" x14ac:dyDescent="0.2">
      <c r="D2503" s="175"/>
      <c r="E2503" s="11"/>
      <c r="F2503" s="10"/>
      <c r="G2503" s="9">
        <v>100</v>
      </c>
      <c r="H2503" s="16">
        <v>1.526717557252</v>
      </c>
      <c r="I2503" s="2">
        <v>9.9236641221369997</v>
      </c>
      <c r="J2503" s="2">
        <v>29.262086513995001</v>
      </c>
      <c r="K2503" s="2">
        <v>58.015267175573001</v>
      </c>
      <c r="L2503" s="13">
        <v>1.2722646310429999</v>
      </c>
    </row>
    <row r="2504" spans="4:12" x14ac:dyDescent="0.2">
      <c r="D2504" s="175"/>
      <c r="E2504" s="4" t="s">
        <v>32</v>
      </c>
      <c r="F2504" s="6"/>
      <c r="G2504" s="5">
        <v>352</v>
      </c>
      <c r="H2504" s="7">
        <v>8</v>
      </c>
      <c r="I2504" s="1">
        <v>50</v>
      </c>
      <c r="J2504" s="1">
        <v>95</v>
      </c>
      <c r="K2504" s="1">
        <v>196</v>
      </c>
      <c r="L2504" s="8">
        <v>3</v>
      </c>
    </row>
    <row r="2505" spans="4:12" x14ac:dyDescent="0.2">
      <c r="D2505" s="175"/>
      <c r="E2505" s="11"/>
      <c r="F2505" s="10"/>
      <c r="G2505" s="9">
        <v>100</v>
      </c>
      <c r="H2505" s="16">
        <v>2.2727272727269998</v>
      </c>
      <c r="I2505" s="2">
        <v>14.204545454545</v>
      </c>
      <c r="J2505" s="2">
        <v>26.988636363636001</v>
      </c>
      <c r="K2505" s="2">
        <v>55.681818181818002</v>
      </c>
      <c r="L2505" s="13">
        <v>0.85227272727299996</v>
      </c>
    </row>
    <row r="2506" spans="4:12" x14ac:dyDescent="0.2">
      <c r="D2506" s="175"/>
      <c r="E2506" s="4" t="s">
        <v>33</v>
      </c>
      <c r="F2506" s="6"/>
      <c r="G2506" s="5">
        <v>388</v>
      </c>
      <c r="H2506" s="7">
        <v>8</v>
      </c>
      <c r="I2506" s="1">
        <v>43</v>
      </c>
      <c r="J2506" s="1">
        <v>119</v>
      </c>
      <c r="K2506" s="1">
        <v>209</v>
      </c>
      <c r="L2506" s="8">
        <v>9</v>
      </c>
    </row>
    <row r="2507" spans="4:12" x14ac:dyDescent="0.2">
      <c r="D2507" s="175"/>
      <c r="E2507" s="11"/>
      <c r="F2507" s="10"/>
      <c r="G2507" s="9">
        <v>100</v>
      </c>
      <c r="H2507" s="16">
        <v>2.0618556701030002</v>
      </c>
      <c r="I2507" s="2">
        <v>11.082474226804001</v>
      </c>
      <c r="J2507" s="2">
        <v>30.670103092784</v>
      </c>
      <c r="K2507" s="2">
        <v>53.865979381442997</v>
      </c>
      <c r="L2507" s="13">
        <v>2.319587628866</v>
      </c>
    </row>
    <row r="2508" spans="4:12" x14ac:dyDescent="0.2">
      <c r="D2508" s="175"/>
      <c r="E2508" s="4" t="s">
        <v>34</v>
      </c>
      <c r="F2508" s="6"/>
      <c r="G2508" s="5">
        <v>89</v>
      </c>
      <c r="H2508" s="7">
        <v>1</v>
      </c>
      <c r="I2508" s="1">
        <v>18</v>
      </c>
      <c r="J2508" s="1">
        <v>24</v>
      </c>
      <c r="K2508" s="1">
        <v>45</v>
      </c>
      <c r="L2508" s="8">
        <v>1</v>
      </c>
    </row>
    <row r="2509" spans="4:12" x14ac:dyDescent="0.2">
      <c r="D2509" s="175"/>
      <c r="E2509" s="11"/>
      <c r="F2509" s="10"/>
      <c r="G2509" s="9">
        <v>100</v>
      </c>
      <c r="H2509" s="16">
        <v>1.123595505618</v>
      </c>
      <c r="I2509" s="23">
        <v>20.224719101123998</v>
      </c>
      <c r="J2509" s="2">
        <v>26.966292134831001</v>
      </c>
      <c r="K2509" s="2">
        <v>50.561797752808999</v>
      </c>
      <c r="L2509" s="13">
        <v>1.123595505618</v>
      </c>
    </row>
    <row r="2510" spans="4:12" x14ac:dyDescent="0.2">
      <c r="D2510" s="174" t="s">
        <v>35</v>
      </c>
      <c r="E2510" s="20" t="s">
        <v>36</v>
      </c>
      <c r="F2510" s="22"/>
      <c r="G2510" s="21">
        <v>629</v>
      </c>
      <c r="H2510" s="25">
        <v>16</v>
      </c>
      <c r="I2510" s="3">
        <v>74</v>
      </c>
      <c r="J2510" s="3">
        <v>180</v>
      </c>
      <c r="K2510" s="3">
        <v>346</v>
      </c>
      <c r="L2510" s="26">
        <v>13</v>
      </c>
    </row>
    <row r="2511" spans="4:12" x14ac:dyDescent="0.2">
      <c r="D2511" s="175"/>
      <c r="E2511" s="11"/>
      <c r="F2511" s="10"/>
      <c r="G2511" s="9">
        <v>100</v>
      </c>
      <c r="H2511" s="16">
        <v>2.5437201907790001</v>
      </c>
      <c r="I2511" s="2">
        <v>11.764705882353001</v>
      </c>
      <c r="J2511" s="2">
        <v>28.616852146264002</v>
      </c>
      <c r="K2511" s="2">
        <v>55.007949125595999</v>
      </c>
      <c r="L2511" s="13">
        <v>2.0667726550080001</v>
      </c>
    </row>
    <row r="2512" spans="4:12" x14ac:dyDescent="0.2">
      <c r="D2512" s="175"/>
      <c r="E2512" s="4" t="s">
        <v>37</v>
      </c>
      <c r="F2512" s="6"/>
      <c r="G2512" s="5">
        <v>593</v>
      </c>
      <c r="H2512" s="7">
        <v>7</v>
      </c>
      <c r="I2512" s="1">
        <v>76</v>
      </c>
      <c r="J2512" s="1">
        <v>173</v>
      </c>
      <c r="K2512" s="1">
        <v>332</v>
      </c>
      <c r="L2512" s="8">
        <v>5</v>
      </c>
    </row>
    <row r="2513" spans="4:12" x14ac:dyDescent="0.2">
      <c r="D2513" s="175"/>
      <c r="E2513" s="11"/>
      <c r="F2513" s="10"/>
      <c r="G2513" s="9">
        <v>100</v>
      </c>
      <c r="H2513" s="16">
        <v>1.1804384485670001</v>
      </c>
      <c r="I2513" s="2">
        <v>12.816188870152001</v>
      </c>
      <c r="J2513" s="2">
        <v>29.173693086002999</v>
      </c>
      <c r="K2513" s="2">
        <v>55.986509274874003</v>
      </c>
      <c r="L2513" s="13">
        <v>0.84317032040499995</v>
      </c>
    </row>
    <row r="2514" spans="4:12" x14ac:dyDescent="0.2">
      <c r="D2514" s="174" t="s">
        <v>38</v>
      </c>
      <c r="E2514" s="20" t="s">
        <v>39</v>
      </c>
      <c r="F2514" s="22"/>
      <c r="G2514" s="21">
        <v>64</v>
      </c>
      <c r="H2514" s="25">
        <v>2</v>
      </c>
      <c r="I2514" s="3">
        <v>6</v>
      </c>
      <c r="J2514" s="3">
        <v>9</v>
      </c>
      <c r="K2514" s="3">
        <v>45</v>
      </c>
      <c r="L2514" s="26">
        <v>2</v>
      </c>
    </row>
    <row r="2515" spans="4:12" x14ac:dyDescent="0.2">
      <c r="D2515" s="175"/>
      <c r="E2515" s="11"/>
      <c r="F2515" s="10"/>
      <c r="G2515" s="9">
        <v>100</v>
      </c>
      <c r="H2515" s="16">
        <v>3.125</v>
      </c>
      <c r="I2515" s="2">
        <v>9.375</v>
      </c>
      <c r="J2515" s="46">
        <v>14.0625</v>
      </c>
      <c r="K2515" s="35">
        <v>70.3125</v>
      </c>
      <c r="L2515" s="13">
        <v>3.125</v>
      </c>
    </row>
    <row r="2516" spans="4:12" x14ac:dyDescent="0.2">
      <c r="D2516" s="175"/>
      <c r="E2516" s="4" t="s">
        <v>40</v>
      </c>
      <c r="F2516" s="6"/>
      <c r="G2516" s="5">
        <v>147</v>
      </c>
      <c r="H2516" s="7">
        <v>4</v>
      </c>
      <c r="I2516" s="1">
        <v>20</v>
      </c>
      <c r="J2516" s="1">
        <v>40</v>
      </c>
      <c r="K2516" s="1">
        <v>81</v>
      </c>
      <c r="L2516" s="8">
        <v>2</v>
      </c>
    </row>
    <row r="2517" spans="4:12" x14ac:dyDescent="0.2">
      <c r="D2517" s="175"/>
      <c r="E2517" s="11"/>
      <c r="F2517" s="10"/>
      <c r="G2517" s="9">
        <v>100</v>
      </c>
      <c r="H2517" s="16">
        <v>2.7210884353739999</v>
      </c>
      <c r="I2517" s="2">
        <v>13.605442176871</v>
      </c>
      <c r="J2517" s="2">
        <v>27.210884353741001</v>
      </c>
      <c r="K2517" s="2">
        <v>55.102040816326998</v>
      </c>
      <c r="L2517" s="13">
        <v>1.360544217687</v>
      </c>
    </row>
    <row r="2518" spans="4:12" x14ac:dyDescent="0.2">
      <c r="D2518" s="175"/>
      <c r="E2518" s="4" t="s">
        <v>41</v>
      </c>
      <c r="F2518" s="6"/>
      <c r="G2518" s="5">
        <v>204</v>
      </c>
      <c r="H2518" s="7">
        <v>7</v>
      </c>
      <c r="I2518" s="1">
        <v>36</v>
      </c>
      <c r="J2518" s="1">
        <v>59</v>
      </c>
      <c r="K2518" s="1">
        <v>100</v>
      </c>
      <c r="L2518" s="8">
        <v>2</v>
      </c>
    </row>
    <row r="2519" spans="4:12" x14ac:dyDescent="0.2">
      <c r="D2519" s="175"/>
      <c r="E2519" s="11"/>
      <c r="F2519" s="10"/>
      <c r="G2519" s="9">
        <v>100</v>
      </c>
      <c r="H2519" s="16">
        <v>3.4313725490200002</v>
      </c>
      <c r="I2519" s="23">
        <v>17.647058823529001</v>
      </c>
      <c r="J2519" s="2">
        <v>28.921568627450998</v>
      </c>
      <c r="K2519" s="27">
        <v>49.019607843137003</v>
      </c>
      <c r="L2519" s="13">
        <v>0.98039215686299996</v>
      </c>
    </row>
    <row r="2520" spans="4:12" x14ac:dyDescent="0.2">
      <c r="D2520" s="175"/>
      <c r="E2520" s="4" t="s">
        <v>42</v>
      </c>
      <c r="F2520" s="6"/>
      <c r="G2520" s="5">
        <v>210</v>
      </c>
      <c r="H2520" s="7">
        <v>5</v>
      </c>
      <c r="I2520" s="1">
        <v>27</v>
      </c>
      <c r="J2520" s="1">
        <v>73</v>
      </c>
      <c r="K2520" s="1">
        <v>102</v>
      </c>
      <c r="L2520" s="8">
        <v>3</v>
      </c>
    </row>
    <row r="2521" spans="4:12" x14ac:dyDescent="0.2">
      <c r="D2521" s="175"/>
      <c r="E2521" s="11"/>
      <c r="F2521" s="10"/>
      <c r="G2521" s="9">
        <v>100</v>
      </c>
      <c r="H2521" s="16">
        <v>2.3809523809519999</v>
      </c>
      <c r="I2521" s="2">
        <v>12.857142857143</v>
      </c>
      <c r="J2521" s="23">
        <v>34.761904761905001</v>
      </c>
      <c r="K2521" s="27">
        <v>48.571428571429003</v>
      </c>
      <c r="L2521" s="13">
        <v>1.4285714285710001</v>
      </c>
    </row>
    <row r="2522" spans="4:12" x14ac:dyDescent="0.2">
      <c r="D2522" s="175"/>
      <c r="E2522" s="4" t="s">
        <v>43</v>
      </c>
      <c r="F2522" s="6"/>
      <c r="G2522" s="5">
        <v>204</v>
      </c>
      <c r="H2522" s="7">
        <v>2</v>
      </c>
      <c r="I2522" s="1">
        <v>25</v>
      </c>
      <c r="J2522" s="1">
        <v>64</v>
      </c>
      <c r="K2522" s="1">
        <v>111</v>
      </c>
      <c r="L2522" s="8">
        <v>2</v>
      </c>
    </row>
    <row r="2523" spans="4:12" x14ac:dyDescent="0.2">
      <c r="D2523" s="175"/>
      <c r="E2523" s="11"/>
      <c r="F2523" s="10"/>
      <c r="G2523" s="9">
        <v>100</v>
      </c>
      <c r="H2523" s="16">
        <v>0.98039215686299996</v>
      </c>
      <c r="I2523" s="2">
        <v>12.254901960784</v>
      </c>
      <c r="J2523" s="2">
        <v>31.372549019608002</v>
      </c>
      <c r="K2523" s="2">
        <v>54.411764705882</v>
      </c>
      <c r="L2523" s="13">
        <v>0.98039215686299996</v>
      </c>
    </row>
    <row r="2524" spans="4:12" x14ac:dyDescent="0.2">
      <c r="D2524" s="175"/>
      <c r="E2524" s="4" t="s">
        <v>44</v>
      </c>
      <c r="F2524" s="6"/>
      <c r="G2524" s="5">
        <v>223</v>
      </c>
      <c r="H2524" s="7">
        <v>2</v>
      </c>
      <c r="I2524" s="1">
        <v>20</v>
      </c>
      <c r="J2524" s="1">
        <v>68</v>
      </c>
      <c r="K2524" s="1">
        <v>129</v>
      </c>
      <c r="L2524" s="8">
        <v>4</v>
      </c>
    </row>
    <row r="2525" spans="4:12" x14ac:dyDescent="0.2">
      <c r="D2525" s="175"/>
      <c r="E2525" s="11"/>
      <c r="F2525" s="10"/>
      <c r="G2525" s="9">
        <v>100</v>
      </c>
      <c r="H2525" s="16">
        <v>0.89686098654699997</v>
      </c>
      <c r="I2525" s="2">
        <v>8.9686098654710005</v>
      </c>
      <c r="J2525" s="2">
        <v>30.493273542600999</v>
      </c>
      <c r="K2525" s="2">
        <v>57.847533632287004</v>
      </c>
      <c r="L2525" s="13">
        <v>1.7937219730939999</v>
      </c>
    </row>
    <row r="2526" spans="4:12" x14ac:dyDescent="0.2">
      <c r="D2526" s="175"/>
      <c r="E2526" s="4" t="s">
        <v>45</v>
      </c>
      <c r="F2526" s="6"/>
      <c r="G2526" s="5">
        <v>170</v>
      </c>
      <c r="H2526" s="7">
        <v>1</v>
      </c>
      <c r="I2526" s="1">
        <v>16</v>
      </c>
      <c r="J2526" s="1">
        <v>40</v>
      </c>
      <c r="K2526" s="1">
        <v>110</v>
      </c>
      <c r="L2526" s="8">
        <v>3</v>
      </c>
    </row>
    <row r="2527" spans="4:12" x14ac:dyDescent="0.2">
      <c r="D2527" s="176"/>
      <c r="E2527" s="57"/>
      <c r="F2527" s="54"/>
      <c r="G2527" s="67">
        <v>100</v>
      </c>
      <c r="H2527" s="82">
        <v>0.58823529411800002</v>
      </c>
      <c r="I2527" s="48">
        <v>9.4117647058819998</v>
      </c>
      <c r="J2527" s="96">
        <v>23.529411764706001</v>
      </c>
      <c r="K2527" s="103">
        <v>64.705882352941003</v>
      </c>
      <c r="L2527" s="84">
        <v>1.764705882353</v>
      </c>
    </row>
    <row r="2529" spans="2:12" x14ac:dyDescent="0.2">
      <c r="B2529" s="43" t="str">
        <f xml:space="preserve"> HYPERLINK("#'目次'!B59", "[53]")</f>
        <v>[53]</v>
      </c>
      <c r="C2529" s="31" t="s">
        <v>151</v>
      </c>
    </row>
    <row r="2533" spans="2:12" x14ac:dyDescent="0.2">
      <c r="D2533" s="177"/>
      <c r="E2533" s="178"/>
      <c r="F2533" s="178"/>
      <c r="G2533" s="40" t="s">
        <v>14</v>
      </c>
      <c r="H2533" s="42" t="s">
        <v>152</v>
      </c>
      <c r="I2533" s="15" t="s">
        <v>153</v>
      </c>
      <c r="J2533" s="15" t="s">
        <v>154</v>
      </c>
      <c r="K2533" s="15" t="s">
        <v>155</v>
      </c>
      <c r="L2533" s="44" t="s">
        <v>17</v>
      </c>
    </row>
    <row r="2534" spans="2:12" x14ac:dyDescent="0.2">
      <c r="D2534" s="179"/>
      <c r="E2534" s="180"/>
      <c r="F2534" s="180"/>
      <c r="G2534" s="39"/>
      <c r="H2534" s="41"/>
      <c r="I2534" s="14"/>
      <c r="J2534" s="14"/>
      <c r="K2534" s="14"/>
      <c r="L2534" s="38"/>
    </row>
    <row r="2535" spans="2:12" x14ac:dyDescent="0.2">
      <c r="D2535" s="70"/>
      <c r="E2535" s="72" t="s">
        <v>14</v>
      </c>
      <c r="F2535" s="69"/>
      <c r="G2535" s="37">
        <v>1222</v>
      </c>
      <c r="H2535" s="17">
        <v>23</v>
      </c>
      <c r="I2535" s="17">
        <v>150</v>
      </c>
      <c r="J2535" s="17">
        <v>353</v>
      </c>
      <c r="K2535" s="17">
        <v>678</v>
      </c>
      <c r="L2535" s="55">
        <v>18</v>
      </c>
    </row>
    <row r="2536" spans="2:12" x14ac:dyDescent="0.2">
      <c r="D2536" s="57"/>
      <c r="E2536" s="54"/>
      <c r="F2536" s="71"/>
      <c r="G2536" s="9">
        <v>100</v>
      </c>
      <c r="H2536" s="2">
        <v>1.882160392799</v>
      </c>
      <c r="I2536" s="2">
        <v>12.27495908347</v>
      </c>
      <c r="J2536" s="2">
        <v>28.887070376432</v>
      </c>
      <c r="K2536" s="2">
        <v>55.482815057282998</v>
      </c>
      <c r="L2536" s="13">
        <v>1.472995090016</v>
      </c>
    </row>
    <row r="2537" spans="2:12" x14ac:dyDescent="0.2">
      <c r="D2537" s="174" t="s">
        <v>52</v>
      </c>
      <c r="E2537" s="20" t="s">
        <v>53</v>
      </c>
      <c r="F2537" s="22"/>
      <c r="G2537" s="21">
        <v>15</v>
      </c>
      <c r="H2537" s="25">
        <v>0</v>
      </c>
      <c r="I2537" s="3">
        <v>0</v>
      </c>
      <c r="J2537" s="3">
        <v>7</v>
      </c>
      <c r="K2537" s="3">
        <v>8</v>
      </c>
      <c r="L2537" s="26">
        <v>0</v>
      </c>
    </row>
    <row r="2538" spans="2:12" x14ac:dyDescent="0.2">
      <c r="D2538" s="175"/>
      <c r="E2538" s="11"/>
      <c r="F2538" s="10"/>
      <c r="G2538" s="9">
        <v>100</v>
      </c>
      <c r="H2538" s="45">
        <v>0</v>
      </c>
      <c r="I2538" s="76">
        <v>0</v>
      </c>
      <c r="J2538" s="35">
        <v>46.666666666666998</v>
      </c>
      <c r="K2538" s="2">
        <v>53.333333333333002</v>
      </c>
      <c r="L2538" s="36">
        <v>0</v>
      </c>
    </row>
    <row r="2539" spans="2:12" ht="24" x14ac:dyDescent="0.2">
      <c r="D2539" s="175"/>
      <c r="E2539" s="4" t="s">
        <v>54</v>
      </c>
      <c r="F2539" s="6"/>
      <c r="G2539" s="5">
        <v>122</v>
      </c>
      <c r="H2539" s="7">
        <v>1</v>
      </c>
      <c r="I2539" s="1">
        <v>11</v>
      </c>
      <c r="J2539" s="1">
        <v>40</v>
      </c>
      <c r="K2539" s="1">
        <v>70</v>
      </c>
      <c r="L2539" s="8">
        <v>0</v>
      </c>
    </row>
    <row r="2540" spans="2:12" x14ac:dyDescent="0.2">
      <c r="D2540" s="175"/>
      <c r="E2540" s="11"/>
      <c r="F2540" s="10"/>
      <c r="G2540" s="9">
        <v>100</v>
      </c>
      <c r="H2540" s="16">
        <v>0.81967213114799997</v>
      </c>
      <c r="I2540" s="2">
        <v>9.0163934426230004</v>
      </c>
      <c r="J2540" s="2">
        <v>32.786885245901999</v>
      </c>
      <c r="K2540" s="2">
        <v>57.377049180328001</v>
      </c>
      <c r="L2540" s="36">
        <v>0</v>
      </c>
    </row>
    <row r="2541" spans="2:12" x14ac:dyDescent="0.2">
      <c r="D2541" s="175"/>
      <c r="E2541" s="4" t="s">
        <v>55</v>
      </c>
      <c r="F2541" s="6"/>
      <c r="G2541" s="5">
        <v>43</v>
      </c>
      <c r="H2541" s="7">
        <v>5</v>
      </c>
      <c r="I2541" s="1">
        <v>5</v>
      </c>
      <c r="J2541" s="1">
        <v>13</v>
      </c>
      <c r="K2541" s="1">
        <v>20</v>
      </c>
      <c r="L2541" s="8">
        <v>0</v>
      </c>
    </row>
    <row r="2542" spans="2:12" x14ac:dyDescent="0.2">
      <c r="D2542" s="175"/>
      <c r="E2542" s="11"/>
      <c r="F2542" s="10"/>
      <c r="G2542" s="9">
        <v>100</v>
      </c>
      <c r="H2542" s="64">
        <v>11.627906976744001</v>
      </c>
      <c r="I2542" s="2">
        <v>11.627906976744001</v>
      </c>
      <c r="J2542" s="2">
        <v>30.232558139535001</v>
      </c>
      <c r="K2542" s="27">
        <v>46.511627906976997</v>
      </c>
      <c r="L2542" s="36">
        <v>0</v>
      </c>
    </row>
    <row r="2543" spans="2:12" x14ac:dyDescent="0.2">
      <c r="D2543" s="175"/>
      <c r="E2543" s="4" t="s">
        <v>56</v>
      </c>
      <c r="F2543" s="6"/>
      <c r="G2543" s="5">
        <v>60</v>
      </c>
      <c r="H2543" s="7">
        <v>0</v>
      </c>
      <c r="I2543" s="1">
        <v>9</v>
      </c>
      <c r="J2543" s="1">
        <v>21</v>
      </c>
      <c r="K2543" s="1">
        <v>30</v>
      </c>
      <c r="L2543" s="8">
        <v>0</v>
      </c>
    </row>
    <row r="2544" spans="2:12" x14ac:dyDescent="0.2">
      <c r="D2544" s="175"/>
      <c r="E2544" s="11"/>
      <c r="F2544" s="10"/>
      <c r="G2544" s="9">
        <v>100</v>
      </c>
      <c r="H2544" s="45">
        <v>0</v>
      </c>
      <c r="I2544" s="2">
        <v>15</v>
      </c>
      <c r="J2544" s="23">
        <v>35</v>
      </c>
      <c r="K2544" s="27">
        <v>50</v>
      </c>
      <c r="L2544" s="36">
        <v>0</v>
      </c>
    </row>
    <row r="2545" spans="4:12" x14ac:dyDescent="0.2">
      <c r="D2545" s="175"/>
      <c r="E2545" s="4" t="s">
        <v>57</v>
      </c>
      <c r="F2545" s="6"/>
      <c r="G2545" s="5">
        <v>286</v>
      </c>
      <c r="H2545" s="7">
        <v>4</v>
      </c>
      <c r="I2545" s="1">
        <v>51</v>
      </c>
      <c r="J2545" s="1">
        <v>82</v>
      </c>
      <c r="K2545" s="1">
        <v>145</v>
      </c>
      <c r="L2545" s="8">
        <v>4</v>
      </c>
    </row>
    <row r="2546" spans="4:12" x14ac:dyDescent="0.2">
      <c r="D2546" s="175"/>
      <c r="E2546" s="11"/>
      <c r="F2546" s="10"/>
      <c r="G2546" s="9">
        <v>100</v>
      </c>
      <c r="H2546" s="16">
        <v>1.398601398601</v>
      </c>
      <c r="I2546" s="23">
        <v>17.832167832168</v>
      </c>
      <c r="J2546" s="2">
        <v>28.671328671329</v>
      </c>
      <c r="K2546" s="2">
        <v>50.699300699300998</v>
      </c>
      <c r="L2546" s="13">
        <v>1.398601398601</v>
      </c>
    </row>
    <row r="2547" spans="4:12" x14ac:dyDescent="0.2">
      <c r="D2547" s="175"/>
      <c r="E2547" s="4" t="s">
        <v>58</v>
      </c>
      <c r="F2547" s="6"/>
      <c r="G2547" s="5">
        <v>129</v>
      </c>
      <c r="H2547" s="7">
        <v>3</v>
      </c>
      <c r="I2547" s="1">
        <v>17</v>
      </c>
      <c r="J2547" s="1">
        <v>42</v>
      </c>
      <c r="K2547" s="1">
        <v>64</v>
      </c>
      <c r="L2547" s="8">
        <v>3</v>
      </c>
    </row>
    <row r="2548" spans="4:12" x14ac:dyDescent="0.2">
      <c r="D2548" s="175"/>
      <c r="E2548" s="11"/>
      <c r="F2548" s="10"/>
      <c r="G2548" s="9">
        <v>100</v>
      </c>
      <c r="H2548" s="16">
        <v>2.3255813953489999</v>
      </c>
      <c r="I2548" s="2">
        <v>13.178294573643001</v>
      </c>
      <c r="J2548" s="2">
        <v>32.558139534883999</v>
      </c>
      <c r="K2548" s="27">
        <v>49.612403100774998</v>
      </c>
      <c r="L2548" s="13">
        <v>2.3255813953489999</v>
      </c>
    </row>
    <row r="2549" spans="4:12" x14ac:dyDescent="0.2">
      <c r="D2549" s="175"/>
      <c r="E2549" s="4" t="s">
        <v>59</v>
      </c>
      <c r="F2549" s="6"/>
      <c r="G2549" s="5">
        <v>195</v>
      </c>
      <c r="H2549" s="7">
        <v>3</v>
      </c>
      <c r="I2549" s="1">
        <v>19</v>
      </c>
      <c r="J2549" s="1">
        <v>55</v>
      </c>
      <c r="K2549" s="1">
        <v>113</v>
      </c>
      <c r="L2549" s="8">
        <v>5</v>
      </c>
    </row>
    <row r="2550" spans="4:12" x14ac:dyDescent="0.2">
      <c r="D2550" s="175"/>
      <c r="E2550" s="11"/>
      <c r="F2550" s="10"/>
      <c r="G2550" s="9">
        <v>100</v>
      </c>
      <c r="H2550" s="16">
        <v>1.538461538462</v>
      </c>
      <c r="I2550" s="2">
        <v>9.7435897435900003</v>
      </c>
      <c r="J2550" s="2">
        <v>28.205128205127998</v>
      </c>
      <c r="K2550" s="2">
        <v>57.948717948717999</v>
      </c>
      <c r="L2550" s="13">
        <v>2.564102564103</v>
      </c>
    </row>
    <row r="2551" spans="4:12" x14ac:dyDescent="0.2">
      <c r="D2551" s="175"/>
      <c r="E2551" s="4" t="s">
        <v>60</v>
      </c>
      <c r="F2551" s="6"/>
      <c r="G2551" s="5">
        <v>176</v>
      </c>
      <c r="H2551" s="7">
        <v>2</v>
      </c>
      <c r="I2551" s="1">
        <v>22</v>
      </c>
      <c r="J2551" s="1">
        <v>50</v>
      </c>
      <c r="K2551" s="1">
        <v>101</v>
      </c>
      <c r="L2551" s="8">
        <v>1</v>
      </c>
    </row>
    <row r="2552" spans="4:12" x14ac:dyDescent="0.2">
      <c r="D2552" s="175"/>
      <c r="E2552" s="11"/>
      <c r="F2552" s="10"/>
      <c r="G2552" s="9">
        <v>100</v>
      </c>
      <c r="H2552" s="16">
        <v>1.136363636364</v>
      </c>
      <c r="I2552" s="2">
        <v>12.5</v>
      </c>
      <c r="J2552" s="2">
        <v>28.409090909090999</v>
      </c>
      <c r="K2552" s="2">
        <v>57.386363636364003</v>
      </c>
      <c r="L2552" s="13">
        <v>0.56818181818199998</v>
      </c>
    </row>
    <row r="2553" spans="4:12" x14ac:dyDescent="0.2">
      <c r="D2553" s="175"/>
      <c r="E2553" s="4" t="s">
        <v>61</v>
      </c>
      <c r="F2553" s="6"/>
      <c r="G2553" s="5">
        <v>78</v>
      </c>
      <c r="H2553" s="7">
        <v>3</v>
      </c>
      <c r="I2553" s="1">
        <v>7</v>
      </c>
      <c r="J2553" s="1">
        <v>13</v>
      </c>
      <c r="K2553" s="1">
        <v>52</v>
      </c>
      <c r="L2553" s="8">
        <v>3</v>
      </c>
    </row>
    <row r="2554" spans="4:12" x14ac:dyDescent="0.2">
      <c r="D2554" s="175"/>
      <c r="E2554" s="11"/>
      <c r="F2554" s="10"/>
      <c r="G2554" s="9">
        <v>100</v>
      </c>
      <c r="H2554" s="16">
        <v>3.8461538461539999</v>
      </c>
      <c r="I2554" s="2">
        <v>8.9743589743589993</v>
      </c>
      <c r="J2554" s="46">
        <v>16.666666666666998</v>
      </c>
      <c r="K2554" s="35">
        <v>66.666666666666998</v>
      </c>
      <c r="L2554" s="13">
        <v>3.8461538461539999</v>
      </c>
    </row>
    <row r="2555" spans="4:12" x14ac:dyDescent="0.2">
      <c r="D2555" s="175"/>
      <c r="E2555" s="4" t="s">
        <v>62</v>
      </c>
      <c r="F2555" s="6"/>
      <c r="G2555" s="5">
        <v>113</v>
      </c>
      <c r="H2555" s="7">
        <v>2</v>
      </c>
      <c r="I2555" s="1">
        <v>9</v>
      </c>
      <c r="J2555" s="1">
        <v>29</v>
      </c>
      <c r="K2555" s="1">
        <v>72</v>
      </c>
      <c r="L2555" s="8">
        <v>1</v>
      </c>
    </row>
    <row r="2556" spans="4:12" x14ac:dyDescent="0.2">
      <c r="D2556" s="175"/>
      <c r="E2556" s="11"/>
      <c r="F2556" s="10"/>
      <c r="G2556" s="9">
        <v>100</v>
      </c>
      <c r="H2556" s="16">
        <v>1.769911504425</v>
      </c>
      <c r="I2556" s="2">
        <v>7.964601769912</v>
      </c>
      <c r="J2556" s="2">
        <v>25.663716814158999</v>
      </c>
      <c r="K2556" s="23">
        <v>63.716814159291999</v>
      </c>
      <c r="L2556" s="13">
        <v>0.88495575221199996</v>
      </c>
    </row>
    <row r="2557" spans="4:12" x14ac:dyDescent="0.2">
      <c r="D2557" s="174" t="s">
        <v>63</v>
      </c>
      <c r="E2557" s="20" t="s">
        <v>64</v>
      </c>
      <c r="F2557" s="22"/>
      <c r="G2557" s="21">
        <v>234</v>
      </c>
      <c r="H2557" s="25">
        <v>6</v>
      </c>
      <c r="I2557" s="3">
        <v>22</v>
      </c>
      <c r="J2557" s="3">
        <v>68</v>
      </c>
      <c r="K2557" s="3">
        <v>135</v>
      </c>
      <c r="L2557" s="26">
        <v>3</v>
      </c>
    </row>
    <row r="2558" spans="4:12" x14ac:dyDescent="0.2">
      <c r="D2558" s="175"/>
      <c r="E2558" s="11"/>
      <c r="F2558" s="10"/>
      <c r="G2558" s="9">
        <v>100</v>
      </c>
      <c r="H2558" s="16">
        <v>2.564102564103</v>
      </c>
      <c r="I2558" s="2">
        <v>9.4017094017090006</v>
      </c>
      <c r="J2558" s="2">
        <v>29.059829059828999</v>
      </c>
      <c r="K2558" s="2">
        <v>57.692307692307999</v>
      </c>
      <c r="L2558" s="13">
        <v>1.2820512820509999</v>
      </c>
    </row>
    <row r="2559" spans="4:12" x14ac:dyDescent="0.2">
      <c r="D2559" s="175"/>
      <c r="E2559" s="4" t="s">
        <v>65</v>
      </c>
      <c r="F2559" s="6"/>
      <c r="G2559" s="5">
        <v>172</v>
      </c>
      <c r="H2559" s="7">
        <v>2</v>
      </c>
      <c r="I2559" s="1">
        <v>21</v>
      </c>
      <c r="J2559" s="1">
        <v>50</v>
      </c>
      <c r="K2559" s="1">
        <v>97</v>
      </c>
      <c r="L2559" s="8">
        <v>2</v>
      </c>
    </row>
    <row r="2560" spans="4:12" x14ac:dyDescent="0.2">
      <c r="D2560" s="175"/>
      <c r="E2560" s="11"/>
      <c r="F2560" s="10"/>
      <c r="G2560" s="9">
        <v>100</v>
      </c>
      <c r="H2560" s="16">
        <v>1.1627906976739999</v>
      </c>
      <c r="I2560" s="2">
        <v>12.209302325581</v>
      </c>
      <c r="J2560" s="2">
        <v>29.069767441860002</v>
      </c>
      <c r="K2560" s="2">
        <v>56.395348837208999</v>
      </c>
      <c r="L2560" s="13">
        <v>1.1627906976739999</v>
      </c>
    </row>
    <row r="2561" spans="2:12" x14ac:dyDescent="0.2">
      <c r="D2561" s="175"/>
      <c r="E2561" s="4" t="s">
        <v>66</v>
      </c>
      <c r="F2561" s="6"/>
      <c r="G2561" s="5">
        <v>165</v>
      </c>
      <c r="H2561" s="7">
        <v>3</v>
      </c>
      <c r="I2561" s="1">
        <v>20</v>
      </c>
      <c r="J2561" s="1">
        <v>55</v>
      </c>
      <c r="K2561" s="1">
        <v>83</v>
      </c>
      <c r="L2561" s="8">
        <v>4</v>
      </c>
    </row>
    <row r="2562" spans="2:12" x14ac:dyDescent="0.2">
      <c r="D2562" s="175"/>
      <c r="E2562" s="11"/>
      <c r="F2562" s="10"/>
      <c r="G2562" s="9">
        <v>100</v>
      </c>
      <c r="H2562" s="16">
        <v>1.818181818182</v>
      </c>
      <c r="I2562" s="2">
        <v>12.121212121212</v>
      </c>
      <c r="J2562" s="2">
        <v>33.333333333333002</v>
      </c>
      <c r="K2562" s="27">
        <v>50.303030303029999</v>
      </c>
      <c r="L2562" s="13">
        <v>2.4242424242420002</v>
      </c>
    </row>
    <row r="2563" spans="2:12" x14ac:dyDescent="0.2">
      <c r="D2563" s="175"/>
      <c r="E2563" s="4" t="s">
        <v>67</v>
      </c>
      <c r="F2563" s="6"/>
      <c r="G2563" s="5">
        <v>158</v>
      </c>
      <c r="H2563" s="7">
        <v>1</v>
      </c>
      <c r="I2563" s="1">
        <v>27</v>
      </c>
      <c r="J2563" s="1">
        <v>34</v>
      </c>
      <c r="K2563" s="1">
        <v>94</v>
      </c>
      <c r="L2563" s="8">
        <v>2</v>
      </c>
    </row>
    <row r="2564" spans="2:12" x14ac:dyDescent="0.2">
      <c r="D2564" s="175"/>
      <c r="E2564" s="11"/>
      <c r="F2564" s="10"/>
      <c r="G2564" s="9">
        <v>100</v>
      </c>
      <c r="H2564" s="16">
        <v>0.63291139240500005</v>
      </c>
      <c r="I2564" s="2">
        <v>17.088607594936999</v>
      </c>
      <c r="J2564" s="27">
        <v>21.518987341772</v>
      </c>
      <c r="K2564" s="2">
        <v>59.493670886076004</v>
      </c>
      <c r="L2564" s="13">
        <v>1.2658227848100001</v>
      </c>
    </row>
    <row r="2565" spans="2:12" x14ac:dyDescent="0.2">
      <c r="D2565" s="175"/>
      <c r="E2565" s="4" t="s">
        <v>68</v>
      </c>
      <c r="F2565" s="6"/>
      <c r="G2565" s="5">
        <v>112</v>
      </c>
      <c r="H2565" s="7">
        <v>1</v>
      </c>
      <c r="I2565" s="1">
        <v>15</v>
      </c>
      <c r="J2565" s="1">
        <v>35</v>
      </c>
      <c r="K2565" s="1">
        <v>60</v>
      </c>
      <c r="L2565" s="8">
        <v>1</v>
      </c>
    </row>
    <row r="2566" spans="2:12" x14ac:dyDescent="0.2">
      <c r="D2566" s="175"/>
      <c r="E2566" s="11"/>
      <c r="F2566" s="10"/>
      <c r="G2566" s="9">
        <v>100</v>
      </c>
      <c r="H2566" s="16">
        <v>0.89285714285700002</v>
      </c>
      <c r="I2566" s="2">
        <v>13.392857142857</v>
      </c>
      <c r="J2566" s="2">
        <v>31.25</v>
      </c>
      <c r="K2566" s="2">
        <v>53.571428571429003</v>
      </c>
      <c r="L2566" s="13">
        <v>0.89285714285700002</v>
      </c>
    </row>
    <row r="2567" spans="2:12" x14ac:dyDescent="0.2">
      <c r="D2567" s="175"/>
      <c r="E2567" s="4" t="s">
        <v>69</v>
      </c>
      <c r="F2567" s="6"/>
      <c r="G2567" s="5">
        <v>92</v>
      </c>
      <c r="H2567" s="7">
        <v>0</v>
      </c>
      <c r="I2567" s="1">
        <v>9</v>
      </c>
      <c r="J2567" s="1">
        <v>35</v>
      </c>
      <c r="K2567" s="1">
        <v>47</v>
      </c>
      <c r="L2567" s="8">
        <v>1</v>
      </c>
    </row>
    <row r="2568" spans="2:12" x14ac:dyDescent="0.2">
      <c r="D2568" s="175"/>
      <c r="E2568" s="11"/>
      <c r="F2568" s="10"/>
      <c r="G2568" s="9">
        <v>100</v>
      </c>
      <c r="H2568" s="45">
        <v>0</v>
      </c>
      <c r="I2568" s="2">
        <v>9.7826086956519998</v>
      </c>
      <c r="J2568" s="23">
        <v>38.043478260870003</v>
      </c>
      <c r="K2568" s="2">
        <v>51.086956521738998</v>
      </c>
      <c r="L2568" s="13">
        <v>1.086956521739</v>
      </c>
    </row>
    <row r="2569" spans="2:12" x14ac:dyDescent="0.2">
      <c r="D2569" s="175"/>
      <c r="E2569" s="4" t="s">
        <v>70</v>
      </c>
      <c r="F2569" s="6"/>
      <c r="G2569" s="5">
        <v>131</v>
      </c>
      <c r="H2569" s="7">
        <v>3</v>
      </c>
      <c r="I2569" s="1">
        <v>17</v>
      </c>
      <c r="J2569" s="1">
        <v>36</v>
      </c>
      <c r="K2569" s="1">
        <v>74</v>
      </c>
      <c r="L2569" s="8">
        <v>1</v>
      </c>
    </row>
    <row r="2570" spans="2:12" x14ac:dyDescent="0.2">
      <c r="D2570" s="175"/>
      <c r="E2570" s="11"/>
      <c r="F2570" s="10"/>
      <c r="G2570" s="9">
        <v>100</v>
      </c>
      <c r="H2570" s="16">
        <v>2.2900763358780001</v>
      </c>
      <c r="I2570" s="2">
        <v>12.977099236640999</v>
      </c>
      <c r="J2570" s="2">
        <v>27.480916030534001</v>
      </c>
      <c r="K2570" s="2">
        <v>56.488549618321002</v>
      </c>
      <c r="L2570" s="13">
        <v>0.76335877862599999</v>
      </c>
    </row>
    <row r="2571" spans="2:12" x14ac:dyDescent="0.2">
      <c r="D2571" s="175"/>
      <c r="E2571" s="4" t="s">
        <v>71</v>
      </c>
      <c r="F2571" s="6"/>
      <c r="G2571" s="5">
        <v>71</v>
      </c>
      <c r="H2571" s="7">
        <v>3</v>
      </c>
      <c r="I2571" s="1">
        <v>7</v>
      </c>
      <c r="J2571" s="1">
        <v>19</v>
      </c>
      <c r="K2571" s="1">
        <v>41</v>
      </c>
      <c r="L2571" s="8">
        <v>1</v>
      </c>
    </row>
    <row r="2572" spans="2:12" x14ac:dyDescent="0.2">
      <c r="D2572" s="175"/>
      <c r="E2572" s="11"/>
      <c r="F2572" s="10"/>
      <c r="G2572" s="9">
        <v>100</v>
      </c>
      <c r="H2572" s="16">
        <v>4.2253521126760001</v>
      </c>
      <c r="I2572" s="2">
        <v>9.8591549295770005</v>
      </c>
      <c r="J2572" s="2">
        <v>26.760563380282001</v>
      </c>
      <c r="K2572" s="2">
        <v>57.746478873238999</v>
      </c>
      <c r="L2572" s="13">
        <v>1.4084507042250001</v>
      </c>
    </row>
    <row r="2573" spans="2:12" x14ac:dyDescent="0.2">
      <c r="D2573" s="175"/>
      <c r="E2573" s="4" t="s">
        <v>72</v>
      </c>
      <c r="F2573" s="6"/>
      <c r="G2573" s="5">
        <v>70</v>
      </c>
      <c r="H2573" s="7">
        <v>3</v>
      </c>
      <c r="I2573" s="1">
        <v>10</v>
      </c>
      <c r="J2573" s="1">
        <v>17</v>
      </c>
      <c r="K2573" s="1">
        <v>39</v>
      </c>
      <c r="L2573" s="8">
        <v>1</v>
      </c>
    </row>
    <row r="2574" spans="2:12" x14ac:dyDescent="0.2">
      <c r="D2574" s="176"/>
      <c r="E2574" s="57"/>
      <c r="F2574" s="54"/>
      <c r="G2574" s="67">
        <v>100</v>
      </c>
      <c r="H2574" s="82">
        <v>4.2857142857139996</v>
      </c>
      <c r="I2574" s="48">
        <v>14.285714285714</v>
      </c>
      <c r="J2574" s="48">
        <v>24.285714285714</v>
      </c>
      <c r="K2574" s="48">
        <v>55.714285714286</v>
      </c>
      <c r="L2574" s="84">
        <v>1.4285714285710001</v>
      </c>
    </row>
    <row r="2576" spans="2:12" x14ac:dyDescent="0.2">
      <c r="B2576" s="43" t="str">
        <f xml:space="preserve"> HYPERLINK("#'目次'!B60", "[54]")</f>
        <v>[54]</v>
      </c>
      <c r="C2576" s="31" t="s">
        <v>151</v>
      </c>
    </row>
    <row r="2579" spans="3:12" x14ac:dyDescent="0.2">
      <c r="C2579" s="31" t="s">
        <v>75</v>
      </c>
    </row>
    <row r="2580" spans="3:12" x14ac:dyDescent="0.2">
      <c r="D2580" s="177"/>
      <c r="E2580" s="178"/>
      <c r="F2580" s="178"/>
      <c r="G2580" s="40" t="s">
        <v>14</v>
      </c>
      <c r="H2580" s="42" t="s">
        <v>152</v>
      </c>
      <c r="I2580" s="15" t="s">
        <v>153</v>
      </c>
      <c r="J2580" s="15" t="s">
        <v>154</v>
      </c>
      <c r="K2580" s="15" t="s">
        <v>155</v>
      </c>
      <c r="L2580" s="44" t="s">
        <v>17</v>
      </c>
    </row>
    <row r="2581" spans="3:12" x14ac:dyDescent="0.2">
      <c r="D2581" s="179"/>
      <c r="E2581" s="180"/>
      <c r="F2581" s="180"/>
      <c r="G2581" s="39"/>
      <c r="H2581" s="41"/>
      <c r="I2581" s="14"/>
      <c r="J2581" s="14"/>
      <c r="K2581" s="14"/>
      <c r="L2581" s="38"/>
    </row>
    <row r="2582" spans="3:12" x14ac:dyDescent="0.2">
      <c r="D2582" s="70"/>
      <c r="E2582" s="72" t="s">
        <v>14</v>
      </c>
      <c r="F2582" s="69"/>
      <c r="G2582" s="37">
        <v>1222</v>
      </c>
      <c r="H2582" s="17">
        <v>23</v>
      </c>
      <c r="I2582" s="17">
        <v>150</v>
      </c>
      <c r="J2582" s="17">
        <v>353</v>
      </c>
      <c r="K2582" s="17">
        <v>678</v>
      </c>
      <c r="L2582" s="55">
        <v>18</v>
      </c>
    </row>
    <row r="2583" spans="3:12" x14ac:dyDescent="0.2">
      <c r="D2583" s="57"/>
      <c r="E2583" s="54"/>
      <c r="F2583" s="71"/>
      <c r="G2583" s="9">
        <v>100</v>
      </c>
      <c r="H2583" s="2">
        <v>1.882160392799</v>
      </c>
      <c r="I2583" s="2">
        <v>12.27495908347</v>
      </c>
      <c r="J2583" s="2">
        <v>28.887070376432</v>
      </c>
      <c r="K2583" s="2">
        <v>55.482815057282998</v>
      </c>
      <c r="L2583" s="13">
        <v>1.472995090016</v>
      </c>
    </row>
    <row r="2584" spans="3:12" x14ac:dyDescent="0.2">
      <c r="D2584" s="174" t="s">
        <v>36</v>
      </c>
      <c r="E2584" s="20" t="s">
        <v>76</v>
      </c>
      <c r="F2584" s="22"/>
      <c r="G2584" s="21">
        <v>629</v>
      </c>
      <c r="H2584" s="25">
        <v>16</v>
      </c>
      <c r="I2584" s="3">
        <v>74</v>
      </c>
      <c r="J2584" s="3">
        <v>180</v>
      </c>
      <c r="K2584" s="3">
        <v>346</v>
      </c>
      <c r="L2584" s="26">
        <v>13</v>
      </c>
    </row>
    <row r="2585" spans="3:12" x14ac:dyDescent="0.2">
      <c r="D2585" s="175"/>
      <c r="E2585" s="11"/>
      <c r="F2585" s="10"/>
      <c r="G2585" s="9">
        <v>100</v>
      </c>
      <c r="H2585" s="16">
        <v>2.5437201907790001</v>
      </c>
      <c r="I2585" s="2">
        <v>11.764705882353001</v>
      </c>
      <c r="J2585" s="2">
        <v>28.616852146264002</v>
      </c>
      <c r="K2585" s="2">
        <v>55.007949125595999</v>
      </c>
      <c r="L2585" s="13">
        <v>2.0667726550080001</v>
      </c>
    </row>
    <row r="2586" spans="3:12" x14ac:dyDescent="0.2">
      <c r="D2586" s="175"/>
      <c r="E2586" s="4" t="s">
        <v>39</v>
      </c>
      <c r="F2586" s="6"/>
      <c r="G2586" s="5">
        <v>37</v>
      </c>
      <c r="H2586" s="7">
        <v>2</v>
      </c>
      <c r="I2586" s="1">
        <v>3</v>
      </c>
      <c r="J2586" s="1">
        <v>7</v>
      </c>
      <c r="K2586" s="1">
        <v>23</v>
      </c>
      <c r="L2586" s="8">
        <v>2</v>
      </c>
    </row>
    <row r="2587" spans="3:12" x14ac:dyDescent="0.2">
      <c r="D2587" s="175"/>
      <c r="E2587" s="11"/>
      <c r="F2587" s="10"/>
      <c r="G2587" s="9">
        <v>100</v>
      </c>
      <c r="H2587" s="16">
        <v>5.4054054054050003</v>
      </c>
      <c r="I2587" s="2">
        <v>8.1081081081080004</v>
      </c>
      <c r="J2587" s="27">
        <v>18.918918918919001</v>
      </c>
      <c r="K2587" s="23">
        <v>62.162162162161998</v>
      </c>
      <c r="L2587" s="13">
        <v>5.4054054054050003</v>
      </c>
    </row>
    <row r="2588" spans="3:12" x14ac:dyDescent="0.2">
      <c r="D2588" s="175"/>
      <c r="E2588" s="4" t="s">
        <v>40</v>
      </c>
      <c r="F2588" s="6"/>
      <c r="G2588" s="5">
        <v>73</v>
      </c>
      <c r="H2588" s="7">
        <v>2</v>
      </c>
      <c r="I2588" s="1">
        <v>10</v>
      </c>
      <c r="J2588" s="1">
        <v>20</v>
      </c>
      <c r="K2588" s="1">
        <v>40</v>
      </c>
      <c r="L2588" s="8">
        <v>1</v>
      </c>
    </row>
    <row r="2589" spans="3:12" x14ac:dyDescent="0.2">
      <c r="D2589" s="175"/>
      <c r="E2589" s="11"/>
      <c r="F2589" s="10"/>
      <c r="G2589" s="9">
        <v>100</v>
      </c>
      <c r="H2589" s="16">
        <v>2.7397260273969999</v>
      </c>
      <c r="I2589" s="2">
        <v>13.698630136986001</v>
      </c>
      <c r="J2589" s="2">
        <v>27.397260273973</v>
      </c>
      <c r="K2589" s="2">
        <v>54.794520547944998</v>
      </c>
      <c r="L2589" s="13">
        <v>1.369863013699</v>
      </c>
    </row>
    <row r="2590" spans="3:12" x14ac:dyDescent="0.2">
      <c r="D2590" s="175"/>
      <c r="E2590" s="4" t="s">
        <v>41</v>
      </c>
      <c r="F2590" s="6"/>
      <c r="G2590" s="5">
        <v>108</v>
      </c>
      <c r="H2590" s="7">
        <v>6</v>
      </c>
      <c r="I2590" s="1">
        <v>17</v>
      </c>
      <c r="J2590" s="1">
        <v>28</v>
      </c>
      <c r="K2590" s="1">
        <v>55</v>
      </c>
      <c r="L2590" s="8">
        <v>2</v>
      </c>
    </row>
    <row r="2591" spans="3:12" x14ac:dyDescent="0.2">
      <c r="D2591" s="175"/>
      <c r="E2591" s="11"/>
      <c r="F2591" s="10"/>
      <c r="G2591" s="9">
        <v>100</v>
      </c>
      <c r="H2591" s="16">
        <v>5.5555555555560003</v>
      </c>
      <c r="I2591" s="2">
        <v>15.740740740741</v>
      </c>
      <c r="J2591" s="2">
        <v>25.925925925925998</v>
      </c>
      <c r="K2591" s="2">
        <v>50.925925925926002</v>
      </c>
      <c r="L2591" s="13">
        <v>1.851851851852</v>
      </c>
    </row>
    <row r="2592" spans="3:12" x14ac:dyDescent="0.2">
      <c r="D2592" s="175"/>
      <c r="E2592" s="4" t="s">
        <v>42</v>
      </c>
      <c r="F2592" s="6"/>
      <c r="G2592" s="5">
        <v>113</v>
      </c>
      <c r="H2592" s="7">
        <v>3</v>
      </c>
      <c r="I2592" s="1">
        <v>17</v>
      </c>
      <c r="J2592" s="1">
        <v>36</v>
      </c>
      <c r="K2592" s="1">
        <v>56</v>
      </c>
      <c r="L2592" s="8">
        <v>1</v>
      </c>
    </row>
    <row r="2593" spans="4:12" x14ac:dyDescent="0.2">
      <c r="D2593" s="175"/>
      <c r="E2593" s="11"/>
      <c r="F2593" s="10"/>
      <c r="G2593" s="9">
        <v>100</v>
      </c>
      <c r="H2593" s="16">
        <v>2.654867256637</v>
      </c>
      <c r="I2593" s="2">
        <v>15.044247787611001</v>
      </c>
      <c r="J2593" s="2">
        <v>31.858407079646</v>
      </c>
      <c r="K2593" s="27">
        <v>49.557522123894003</v>
      </c>
      <c r="L2593" s="13">
        <v>0.88495575221199996</v>
      </c>
    </row>
    <row r="2594" spans="4:12" x14ac:dyDescent="0.2">
      <c r="D2594" s="175"/>
      <c r="E2594" s="4" t="s">
        <v>43</v>
      </c>
      <c r="F2594" s="6"/>
      <c r="G2594" s="5">
        <v>101</v>
      </c>
      <c r="H2594" s="7">
        <v>1</v>
      </c>
      <c r="I2594" s="1">
        <v>11</v>
      </c>
      <c r="J2594" s="1">
        <v>35</v>
      </c>
      <c r="K2594" s="1">
        <v>53</v>
      </c>
      <c r="L2594" s="8">
        <v>1</v>
      </c>
    </row>
    <row r="2595" spans="4:12" x14ac:dyDescent="0.2">
      <c r="D2595" s="175"/>
      <c r="E2595" s="11"/>
      <c r="F2595" s="10"/>
      <c r="G2595" s="9">
        <v>100</v>
      </c>
      <c r="H2595" s="16">
        <v>0.99009900990099997</v>
      </c>
      <c r="I2595" s="2">
        <v>10.891089108911</v>
      </c>
      <c r="J2595" s="23">
        <v>34.653465346535</v>
      </c>
      <c r="K2595" s="2">
        <v>52.475247524752</v>
      </c>
      <c r="L2595" s="13">
        <v>0.99009900990099997</v>
      </c>
    </row>
    <row r="2596" spans="4:12" x14ac:dyDescent="0.2">
      <c r="D2596" s="175"/>
      <c r="E2596" s="4" t="s">
        <v>44</v>
      </c>
      <c r="F2596" s="6"/>
      <c r="G2596" s="5">
        <v>114</v>
      </c>
      <c r="H2596" s="7">
        <v>1</v>
      </c>
      <c r="I2596" s="1">
        <v>11</v>
      </c>
      <c r="J2596" s="1">
        <v>36</v>
      </c>
      <c r="K2596" s="1">
        <v>62</v>
      </c>
      <c r="L2596" s="8">
        <v>4</v>
      </c>
    </row>
    <row r="2597" spans="4:12" x14ac:dyDescent="0.2">
      <c r="D2597" s="175"/>
      <c r="E2597" s="11"/>
      <c r="F2597" s="10"/>
      <c r="G2597" s="9">
        <v>100</v>
      </c>
      <c r="H2597" s="16">
        <v>0.87719298245599997</v>
      </c>
      <c r="I2597" s="2">
        <v>9.6491228070179993</v>
      </c>
      <c r="J2597" s="2">
        <v>31.578947368421002</v>
      </c>
      <c r="K2597" s="2">
        <v>54.385964912280997</v>
      </c>
      <c r="L2597" s="13">
        <v>3.508771929825</v>
      </c>
    </row>
    <row r="2598" spans="4:12" x14ac:dyDescent="0.2">
      <c r="D2598" s="175"/>
      <c r="E2598" s="4" t="s">
        <v>45</v>
      </c>
      <c r="F2598" s="6"/>
      <c r="G2598" s="5">
        <v>83</v>
      </c>
      <c r="H2598" s="7">
        <v>1</v>
      </c>
      <c r="I2598" s="1">
        <v>5</v>
      </c>
      <c r="J2598" s="1">
        <v>18</v>
      </c>
      <c r="K2598" s="1">
        <v>57</v>
      </c>
      <c r="L2598" s="8">
        <v>2</v>
      </c>
    </row>
    <row r="2599" spans="4:12" x14ac:dyDescent="0.2">
      <c r="D2599" s="175"/>
      <c r="E2599" s="11"/>
      <c r="F2599" s="10"/>
      <c r="G2599" s="9">
        <v>100</v>
      </c>
      <c r="H2599" s="16">
        <v>1.204819277108</v>
      </c>
      <c r="I2599" s="27">
        <v>6.0240963855420002</v>
      </c>
      <c r="J2599" s="27">
        <v>21.686746987951999</v>
      </c>
      <c r="K2599" s="35">
        <v>68.674698795181001</v>
      </c>
      <c r="L2599" s="13">
        <v>2.409638554217</v>
      </c>
    </row>
    <row r="2600" spans="4:12" x14ac:dyDescent="0.2">
      <c r="D2600" s="174" t="s">
        <v>37</v>
      </c>
      <c r="E2600" s="20" t="s">
        <v>77</v>
      </c>
      <c r="F2600" s="22"/>
      <c r="G2600" s="21">
        <v>593</v>
      </c>
      <c r="H2600" s="25">
        <v>7</v>
      </c>
      <c r="I2600" s="3">
        <v>76</v>
      </c>
      <c r="J2600" s="3">
        <v>173</v>
      </c>
      <c r="K2600" s="3">
        <v>332</v>
      </c>
      <c r="L2600" s="26">
        <v>5</v>
      </c>
    </row>
    <row r="2601" spans="4:12" x14ac:dyDescent="0.2">
      <c r="D2601" s="175"/>
      <c r="E2601" s="11"/>
      <c r="F2601" s="10"/>
      <c r="G2601" s="9">
        <v>100</v>
      </c>
      <c r="H2601" s="16">
        <v>1.1804384485670001</v>
      </c>
      <c r="I2601" s="2">
        <v>12.816188870152001</v>
      </c>
      <c r="J2601" s="2">
        <v>29.173693086002999</v>
      </c>
      <c r="K2601" s="2">
        <v>55.986509274874003</v>
      </c>
      <c r="L2601" s="13">
        <v>0.84317032040499995</v>
      </c>
    </row>
    <row r="2602" spans="4:12" x14ac:dyDescent="0.2">
      <c r="D2602" s="175"/>
      <c r="E2602" s="4" t="s">
        <v>39</v>
      </c>
      <c r="F2602" s="6"/>
      <c r="G2602" s="5">
        <v>27</v>
      </c>
      <c r="H2602" s="7">
        <v>0</v>
      </c>
      <c r="I2602" s="1">
        <v>3</v>
      </c>
      <c r="J2602" s="1">
        <v>2</v>
      </c>
      <c r="K2602" s="1">
        <v>22</v>
      </c>
      <c r="L2602" s="8">
        <v>0</v>
      </c>
    </row>
    <row r="2603" spans="4:12" x14ac:dyDescent="0.2">
      <c r="D2603" s="175"/>
      <c r="E2603" s="11"/>
      <c r="F2603" s="10"/>
      <c r="G2603" s="9">
        <v>100</v>
      </c>
      <c r="H2603" s="45">
        <v>0</v>
      </c>
      <c r="I2603" s="2">
        <v>11.111111111111001</v>
      </c>
      <c r="J2603" s="46">
        <v>7.4074074074069998</v>
      </c>
      <c r="K2603" s="35">
        <v>81.481481481480998</v>
      </c>
      <c r="L2603" s="36">
        <v>0</v>
      </c>
    </row>
    <row r="2604" spans="4:12" x14ac:dyDescent="0.2">
      <c r="D2604" s="175"/>
      <c r="E2604" s="4" t="s">
        <v>40</v>
      </c>
      <c r="F2604" s="6"/>
      <c r="G2604" s="5">
        <v>74</v>
      </c>
      <c r="H2604" s="7">
        <v>2</v>
      </c>
      <c r="I2604" s="1">
        <v>10</v>
      </c>
      <c r="J2604" s="1">
        <v>20</v>
      </c>
      <c r="K2604" s="1">
        <v>41</v>
      </c>
      <c r="L2604" s="8">
        <v>1</v>
      </c>
    </row>
    <row r="2605" spans="4:12" x14ac:dyDescent="0.2">
      <c r="D2605" s="175"/>
      <c r="E2605" s="11"/>
      <c r="F2605" s="10"/>
      <c r="G2605" s="9">
        <v>100</v>
      </c>
      <c r="H2605" s="16">
        <v>2.7027027027030002</v>
      </c>
      <c r="I2605" s="2">
        <v>13.513513513514001</v>
      </c>
      <c r="J2605" s="2">
        <v>27.027027027027</v>
      </c>
      <c r="K2605" s="2">
        <v>55.405405405404998</v>
      </c>
      <c r="L2605" s="13">
        <v>1.351351351351</v>
      </c>
    </row>
    <row r="2606" spans="4:12" x14ac:dyDescent="0.2">
      <c r="D2606" s="175"/>
      <c r="E2606" s="4" t="s">
        <v>41</v>
      </c>
      <c r="F2606" s="6"/>
      <c r="G2606" s="5">
        <v>96</v>
      </c>
      <c r="H2606" s="7">
        <v>1</v>
      </c>
      <c r="I2606" s="1">
        <v>19</v>
      </c>
      <c r="J2606" s="1">
        <v>31</v>
      </c>
      <c r="K2606" s="1">
        <v>45</v>
      </c>
      <c r="L2606" s="8">
        <v>0</v>
      </c>
    </row>
    <row r="2607" spans="4:12" x14ac:dyDescent="0.2">
      <c r="D2607" s="175"/>
      <c r="E2607" s="11"/>
      <c r="F2607" s="10"/>
      <c r="G2607" s="9">
        <v>100</v>
      </c>
      <c r="H2607" s="16">
        <v>1.041666666667</v>
      </c>
      <c r="I2607" s="23">
        <v>19.791666666666998</v>
      </c>
      <c r="J2607" s="2">
        <v>32.291666666666998</v>
      </c>
      <c r="K2607" s="27">
        <v>46.875</v>
      </c>
      <c r="L2607" s="36">
        <v>0</v>
      </c>
    </row>
    <row r="2608" spans="4:12" x14ac:dyDescent="0.2">
      <c r="D2608" s="175"/>
      <c r="E2608" s="4" t="s">
        <v>42</v>
      </c>
      <c r="F2608" s="6"/>
      <c r="G2608" s="5">
        <v>97</v>
      </c>
      <c r="H2608" s="7">
        <v>2</v>
      </c>
      <c r="I2608" s="1">
        <v>10</v>
      </c>
      <c r="J2608" s="1">
        <v>37</v>
      </c>
      <c r="K2608" s="1">
        <v>46</v>
      </c>
      <c r="L2608" s="8">
        <v>2</v>
      </c>
    </row>
    <row r="2609" spans="2:18" x14ac:dyDescent="0.2">
      <c r="D2609" s="175"/>
      <c r="E2609" s="11"/>
      <c r="F2609" s="10"/>
      <c r="G2609" s="9">
        <v>100</v>
      </c>
      <c r="H2609" s="16">
        <v>2.0618556701030002</v>
      </c>
      <c r="I2609" s="2">
        <v>10.309278350514999</v>
      </c>
      <c r="J2609" s="23">
        <v>38.144329896907003</v>
      </c>
      <c r="K2609" s="27">
        <v>47.422680412371001</v>
      </c>
      <c r="L2609" s="13">
        <v>2.0618556701030002</v>
      </c>
    </row>
    <row r="2610" spans="2:18" x14ac:dyDescent="0.2">
      <c r="D2610" s="175"/>
      <c r="E2610" s="4" t="s">
        <v>43</v>
      </c>
      <c r="F2610" s="6"/>
      <c r="G2610" s="5">
        <v>103</v>
      </c>
      <c r="H2610" s="7">
        <v>1</v>
      </c>
      <c r="I2610" s="1">
        <v>14</v>
      </c>
      <c r="J2610" s="1">
        <v>29</v>
      </c>
      <c r="K2610" s="1">
        <v>58</v>
      </c>
      <c r="L2610" s="8">
        <v>1</v>
      </c>
    </row>
    <row r="2611" spans="2:18" x14ac:dyDescent="0.2">
      <c r="D2611" s="175"/>
      <c r="E2611" s="11"/>
      <c r="F2611" s="10"/>
      <c r="G2611" s="9">
        <v>100</v>
      </c>
      <c r="H2611" s="16">
        <v>0.97087378640800004</v>
      </c>
      <c r="I2611" s="2">
        <v>13.592233009709</v>
      </c>
      <c r="J2611" s="2">
        <v>28.155339805825001</v>
      </c>
      <c r="K2611" s="2">
        <v>56.310679611650002</v>
      </c>
      <c r="L2611" s="13">
        <v>0.97087378640800004</v>
      </c>
    </row>
    <row r="2612" spans="2:18" x14ac:dyDescent="0.2">
      <c r="D2612" s="175"/>
      <c r="E2612" s="4" t="s">
        <v>44</v>
      </c>
      <c r="F2612" s="6"/>
      <c r="G2612" s="5">
        <v>109</v>
      </c>
      <c r="H2612" s="7">
        <v>1</v>
      </c>
      <c r="I2612" s="1">
        <v>9</v>
      </c>
      <c r="J2612" s="1">
        <v>32</v>
      </c>
      <c r="K2612" s="1">
        <v>67</v>
      </c>
      <c r="L2612" s="8">
        <v>0</v>
      </c>
    </row>
    <row r="2613" spans="2:18" x14ac:dyDescent="0.2">
      <c r="D2613" s="175"/>
      <c r="E2613" s="11"/>
      <c r="F2613" s="10"/>
      <c r="G2613" s="9">
        <v>100</v>
      </c>
      <c r="H2613" s="16">
        <v>0.91743119266100004</v>
      </c>
      <c r="I2613" s="2">
        <v>8.2568807339449997</v>
      </c>
      <c r="J2613" s="2">
        <v>29.357798165138</v>
      </c>
      <c r="K2613" s="23">
        <v>61.467889908257</v>
      </c>
      <c r="L2613" s="36">
        <v>0</v>
      </c>
    </row>
    <row r="2614" spans="2:18" x14ac:dyDescent="0.2">
      <c r="D2614" s="175"/>
      <c r="E2614" s="4" t="s">
        <v>45</v>
      </c>
      <c r="F2614" s="6"/>
      <c r="G2614" s="5">
        <v>87</v>
      </c>
      <c r="H2614" s="7">
        <v>0</v>
      </c>
      <c r="I2614" s="1">
        <v>11</v>
      </c>
      <c r="J2614" s="1">
        <v>22</v>
      </c>
      <c r="K2614" s="1">
        <v>53</v>
      </c>
      <c r="L2614" s="8">
        <v>1</v>
      </c>
    </row>
    <row r="2615" spans="2:18" x14ac:dyDescent="0.2">
      <c r="D2615" s="176"/>
      <c r="E2615" s="57"/>
      <c r="F2615" s="54"/>
      <c r="G2615" s="67">
        <v>100</v>
      </c>
      <c r="H2615" s="114">
        <v>0</v>
      </c>
      <c r="I2615" s="48">
        <v>12.64367816092</v>
      </c>
      <c r="J2615" s="48">
        <v>25.287356321838999</v>
      </c>
      <c r="K2615" s="103">
        <v>60.919540229885001</v>
      </c>
      <c r="L2615" s="84">
        <v>1.149425287356</v>
      </c>
    </row>
    <row r="2617" spans="2:18" x14ac:dyDescent="0.2">
      <c r="B2617" s="43" t="str">
        <f xml:space="preserve"> HYPERLINK("#'目次'!B61", "[55]")</f>
        <v>[55]</v>
      </c>
      <c r="C2617" s="31" t="s">
        <v>158</v>
      </c>
    </row>
    <row r="2618" spans="2:18" x14ac:dyDescent="0.2">
      <c r="C2618" s="156" t="s">
        <v>159</v>
      </c>
    </row>
    <row r="2621" spans="2:18" ht="24" x14ac:dyDescent="0.2">
      <c r="D2621" s="177"/>
      <c r="E2621" s="178"/>
      <c r="F2621" s="178"/>
      <c r="G2621" s="40" t="s">
        <v>14</v>
      </c>
      <c r="H2621" s="42" t="s">
        <v>160</v>
      </c>
      <c r="I2621" s="15" t="s">
        <v>161</v>
      </c>
      <c r="J2621" s="15" t="s">
        <v>162</v>
      </c>
      <c r="K2621" s="15" t="s">
        <v>163</v>
      </c>
      <c r="L2621" s="15" t="s">
        <v>109</v>
      </c>
      <c r="M2621" s="15" t="s">
        <v>110</v>
      </c>
      <c r="N2621" s="15" t="s">
        <v>111</v>
      </c>
      <c r="O2621" s="15" t="s">
        <v>112</v>
      </c>
      <c r="P2621" s="15" t="s">
        <v>113</v>
      </c>
      <c r="Q2621" s="15" t="s">
        <v>114</v>
      </c>
      <c r="R2621" s="44" t="s">
        <v>17</v>
      </c>
    </row>
    <row r="2622" spans="2:18" x14ac:dyDescent="0.2">
      <c r="D2622" s="179"/>
      <c r="E2622" s="180"/>
      <c r="F2622" s="180"/>
      <c r="G2622" s="39"/>
      <c r="H2622" s="41"/>
      <c r="I2622" s="14"/>
      <c r="J2622" s="14"/>
      <c r="K2622" s="14"/>
      <c r="L2622" s="14"/>
      <c r="M2622" s="14"/>
      <c r="N2622" s="14"/>
      <c r="O2622" s="14"/>
      <c r="P2622" s="14"/>
      <c r="Q2622" s="14"/>
      <c r="R2622" s="38"/>
    </row>
    <row r="2623" spans="2:18" x14ac:dyDescent="0.2">
      <c r="D2623" s="70"/>
      <c r="E2623" s="72" t="s">
        <v>14</v>
      </c>
      <c r="F2623" s="69"/>
      <c r="G2623" s="37">
        <v>173</v>
      </c>
      <c r="H2623" s="17">
        <v>35</v>
      </c>
      <c r="I2623" s="17">
        <v>88</v>
      </c>
      <c r="J2623" s="17">
        <v>24</v>
      </c>
      <c r="K2623" s="17">
        <v>66</v>
      </c>
      <c r="L2623" s="17">
        <v>26</v>
      </c>
      <c r="M2623" s="17">
        <v>21</v>
      </c>
      <c r="N2623" s="17">
        <v>13</v>
      </c>
      <c r="O2623" s="17">
        <v>13</v>
      </c>
      <c r="P2623" s="17">
        <v>12</v>
      </c>
      <c r="Q2623" s="17">
        <v>15</v>
      </c>
      <c r="R2623" s="55">
        <v>2</v>
      </c>
    </row>
    <row r="2624" spans="2:18" x14ac:dyDescent="0.2">
      <c r="D2624" s="57"/>
      <c r="E2624" s="54"/>
      <c r="F2624" s="71"/>
      <c r="G2624" s="9">
        <v>100</v>
      </c>
      <c r="H2624" s="2">
        <v>20.231213872832001</v>
      </c>
      <c r="I2624" s="2">
        <v>50.867052023120998</v>
      </c>
      <c r="J2624" s="2">
        <v>13.872832369942</v>
      </c>
      <c r="K2624" s="2">
        <v>38.150289017341002</v>
      </c>
      <c r="L2624" s="2">
        <v>15.028901734104</v>
      </c>
      <c r="M2624" s="2">
        <v>12.138728323699</v>
      </c>
      <c r="N2624" s="2">
        <v>7.514450867052</v>
      </c>
      <c r="O2624" s="2">
        <v>7.514450867052</v>
      </c>
      <c r="P2624" s="2">
        <v>6.9364161849709998</v>
      </c>
      <c r="Q2624" s="2">
        <v>8.6705202312140006</v>
      </c>
      <c r="R2624" s="13">
        <v>1.1560693641619999</v>
      </c>
    </row>
    <row r="2625" spans="4:18" x14ac:dyDescent="0.2">
      <c r="D2625" s="174" t="s">
        <v>18</v>
      </c>
      <c r="E2625" s="20" t="s">
        <v>19</v>
      </c>
      <c r="F2625" s="22"/>
      <c r="G2625" s="21">
        <v>7</v>
      </c>
      <c r="H2625" s="25">
        <v>3</v>
      </c>
      <c r="I2625" s="3">
        <v>3</v>
      </c>
      <c r="J2625" s="3">
        <v>3</v>
      </c>
      <c r="K2625" s="3">
        <v>2</v>
      </c>
      <c r="L2625" s="3">
        <v>1</v>
      </c>
      <c r="M2625" s="3">
        <v>0</v>
      </c>
      <c r="N2625" s="3">
        <v>1</v>
      </c>
      <c r="O2625" s="3">
        <v>0</v>
      </c>
      <c r="P2625" s="3">
        <v>1</v>
      </c>
      <c r="Q2625" s="3">
        <v>1</v>
      </c>
      <c r="R2625" s="26">
        <v>0</v>
      </c>
    </row>
    <row r="2626" spans="4:18" x14ac:dyDescent="0.2">
      <c r="D2626" s="175"/>
      <c r="E2626" s="11"/>
      <c r="F2626" s="10"/>
      <c r="G2626" s="9">
        <v>100</v>
      </c>
      <c r="H2626" s="86">
        <v>42.857142857143003</v>
      </c>
      <c r="I2626" s="27">
        <v>42.857142857143003</v>
      </c>
      <c r="J2626" s="35">
        <v>42.857142857143003</v>
      </c>
      <c r="K2626" s="27">
        <v>28.571428571428999</v>
      </c>
      <c r="L2626" s="2">
        <v>14.285714285714</v>
      </c>
      <c r="M2626" s="76">
        <v>0</v>
      </c>
      <c r="N2626" s="23">
        <v>14.285714285714</v>
      </c>
      <c r="O2626" s="79">
        <v>0</v>
      </c>
      <c r="P2626" s="23">
        <v>14.285714285714</v>
      </c>
      <c r="Q2626" s="23">
        <v>14.285714285714</v>
      </c>
      <c r="R2626" s="36">
        <v>0</v>
      </c>
    </row>
    <row r="2627" spans="4:18" x14ac:dyDescent="0.2">
      <c r="D2627" s="175"/>
      <c r="E2627" s="4" t="s">
        <v>20</v>
      </c>
      <c r="F2627" s="6"/>
      <c r="G2627" s="5">
        <v>7</v>
      </c>
      <c r="H2627" s="7">
        <v>1</v>
      </c>
      <c r="I2627" s="1">
        <v>2</v>
      </c>
      <c r="J2627" s="1">
        <v>0</v>
      </c>
      <c r="K2627" s="1">
        <v>4</v>
      </c>
      <c r="L2627" s="1">
        <v>2</v>
      </c>
      <c r="M2627" s="1">
        <v>1</v>
      </c>
      <c r="N2627" s="1">
        <v>0</v>
      </c>
      <c r="O2627" s="1">
        <v>0</v>
      </c>
      <c r="P2627" s="1">
        <v>0</v>
      </c>
      <c r="Q2627" s="1">
        <v>0</v>
      </c>
      <c r="R2627" s="8">
        <v>0</v>
      </c>
    </row>
    <row r="2628" spans="4:18" x14ac:dyDescent="0.2">
      <c r="D2628" s="175"/>
      <c r="E2628" s="11"/>
      <c r="F2628" s="10"/>
      <c r="G2628" s="9">
        <v>100</v>
      </c>
      <c r="H2628" s="73">
        <v>14.285714285714</v>
      </c>
      <c r="I2628" s="46">
        <v>28.571428571428999</v>
      </c>
      <c r="J2628" s="76">
        <v>0</v>
      </c>
      <c r="K2628" s="35">
        <v>57.142857142856997</v>
      </c>
      <c r="L2628" s="35">
        <v>28.571428571428999</v>
      </c>
      <c r="M2628" s="2">
        <v>14.285714285714</v>
      </c>
      <c r="N2628" s="79">
        <v>0</v>
      </c>
      <c r="O2628" s="79">
        <v>0</v>
      </c>
      <c r="P2628" s="79">
        <v>0</v>
      </c>
      <c r="Q2628" s="79">
        <v>0</v>
      </c>
      <c r="R2628" s="36">
        <v>0</v>
      </c>
    </row>
    <row r="2629" spans="4:18" x14ac:dyDescent="0.2">
      <c r="D2629" s="175"/>
      <c r="E2629" s="4" t="s">
        <v>21</v>
      </c>
      <c r="F2629" s="6"/>
      <c r="G2629" s="5">
        <v>69</v>
      </c>
      <c r="H2629" s="7">
        <v>12</v>
      </c>
      <c r="I2629" s="1">
        <v>36</v>
      </c>
      <c r="J2629" s="1">
        <v>11</v>
      </c>
      <c r="K2629" s="1">
        <v>24</v>
      </c>
      <c r="L2629" s="1">
        <v>12</v>
      </c>
      <c r="M2629" s="1">
        <v>8</v>
      </c>
      <c r="N2629" s="1">
        <v>6</v>
      </c>
      <c r="O2629" s="1">
        <v>5</v>
      </c>
      <c r="P2629" s="1">
        <v>5</v>
      </c>
      <c r="Q2629" s="1">
        <v>5</v>
      </c>
      <c r="R2629" s="8">
        <v>2</v>
      </c>
    </row>
    <row r="2630" spans="4:18" x14ac:dyDescent="0.2">
      <c r="D2630" s="175"/>
      <c r="E2630" s="11"/>
      <c r="F2630" s="10"/>
      <c r="G2630" s="9">
        <v>100</v>
      </c>
      <c r="H2630" s="16">
        <v>17.391304347826001</v>
      </c>
      <c r="I2630" s="2">
        <v>52.173913043478002</v>
      </c>
      <c r="J2630" s="2">
        <v>15.942028985506999</v>
      </c>
      <c r="K2630" s="2">
        <v>34.782608695652002</v>
      </c>
      <c r="L2630" s="2">
        <v>17.391304347826001</v>
      </c>
      <c r="M2630" s="2">
        <v>11.594202898551</v>
      </c>
      <c r="N2630" s="2">
        <v>8.6956521739130004</v>
      </c>
      <c r="O2630" s="2">
        <v>7.2463768115939997</v>
      </c>
      <c r="P2630" s="2">
        <v>7.2463768115939997</v>
      </c>
      <c r="Q2630" s="2">
        <v>7.2463768115939997</v>
      </c>
      <c r="R2630" s="13">
        <v>2.898550724638</v>
      </c>
    </row>
    <row r="2631" spans="4:18" x14ac:dyDescent="0.2">
      <c r="D2631" s="175"/>
      <c r="E2631" s="4" t="s">
        <v>22</v>
      </c>
      <c r="F2631" s="6"/>
      <c r="G2631" s="5">
        <v>7</v>
      </c>
      <c r="H2631" s="7">
        <v>1</v>
      </c>
      <c r="I2631" s="1">
        <v>1</v>
      </c>
      <c r="J2631" s="1">
        <v>0</v>
      </c>
      <c r="K2631" s="1">
        <v>3</v>
      </c>
      <c r="L2631" s="1">
        <v>1</v>
      </c>
      <c r="M2631" s="1">
        <v>3</v>
      </c>
      <c r="N2631" s="1">
        <v>0</v>
      </c>
      <c r="O2631" s="1">
        <v>0</v>
      </c>
      <c r="P2631" s="1">
        <v>0</v>
      </c>
      <c r="Q2631" s="1">
        <v>0</v>
      </c>
      <c r="R2631" s="8">
        <v>0</v>
      </c>
    </row>
    <row r="2632" spans="4:18" x14ac:dyDescent="0.2">
      <c r="D2632" s="175"/>
      <c r="E2632" s="11"/>
      <c r="F2632" s="10"/>
      <c r="G2632" s="9">
        <v>100</v>
      </c>
      <c r="H2632" s="73">
        <v>14.285714285714</v>
      </c>
      <c r="I2632" s="46">
        <v>14.285714285714</v>
      </c>
      <c r="J2632" s="76">
        <v>0</v>
      </c>
      <c r="K2632" s="2">
        <v>42.857142857143003</v>
      </c>
      <c r="L2632" s="2">
        <v>14.285714285714</v>
      </c>
      <c r="M2632" s="35">
        <v>42.857142857143003</v>
      </c>
      <c r="N2632" s="79">
        <v>0</v>
      </c>
      <c r="O2632" s="79">
        <v>0</v>
      </c>
      <c r="P2632" s="79">
        <v>0</v>
      </c>
      <c r="Q2632" s="79">
        <v>0</v>
      </c>
      <c r="R2632" s="36">
        <v>0</v>
      </c>
    </row>
    <row r="2633" spans="4:18" x14ac:dyDescent="0.2">
      <c r="D2633" s="175"/>
      <c r="E2633" s="4" t="s">
        <v>23</v>
      </c>
      <c r="F2633" s="6"/>
      <c r="G2633" s="5">
        <v>24</v>
      </c>
      <c r="H2633" s="7">
        <v>6</v>
      </c>
      <c r="I2633" s="1">
        <v>14</v>
      </c>
      <c r="J2633" s="1">
        <v>2</v>
      </c>
      <c r="K2633" s="1">
        <v>11</v>
      </c>
      <c r="L2633" s="1">
        <v>3</v>
      </c>
      <c r="M2633" s="1">
        <v>4</v>
      </c>
      <c r="N2633" s="1">
        <v>2</v>
      </c>
      <c r="O2633" s="1">
        <v>2</v>
      </c>
      <c r="P2633" s="1">
        <v>2</v>
      </c>
      <c r="Q2633" s="1">
        <v>3</v>
      </c>
      <c r="R2633" s="8">
        <v>0</v>
      </c>
    </row>
    <row r="2634" spans="4:18" x14ac:dyDescent="0.2">
      <c r="D2634" s="175"/>
      <c r="E2634" s="11"/>
      <c r="F2634" s="10"/>
      <c r="G2634" s="9">
        <v>100</v>
      </c>
      <c r="H2634" s="16">
        <v>25</v>
      </c>
      <c r="I2634" s="23">
        <v>58.333333333333002</v>
      </c>
      <c r="J2634" s="27">
        <v>8.333333333333</v>
      </c>
      <c r="K2634" s="23">
        <v>45.833333333333002</v>
      </c>
      <c r="L2634" s="2">
        <v>12.5</v>
      </c>
      <c r="M2634" s="2">
        <v>16.666666666666998</v>
      </c>
      <c r="N2634" s="2">
        <v>8.333333333333</v>
      </c>
      <c r="O2634" s="2">
        <v>8.333333333333</v>
      </c>
      <c r="P2634" s="2">
        <v>8.333333333333</v>
      </c>
      <c r="Q2634" s="2">
        <v>12.5</v>
      </c>
      <c r="R2634" s="36">
        <v>0</v>
      </c>
    </row>
    <row r="2635" spans="4:18" x14ac:dyDescent="0.2">
      <c r="D2635" s="175"/>
      <c r="E2635" s="4" t="s">
        <v>24</v>
      </c>
      <c r="F2635" s="6"/>
      <c r="G2635" s="5">
        <v>29</v>
      </c>
      <c r="H2635" s="7">
        <v>7</v>
      </c>
      <c r="I2635" s="1">
        <v>17</v>
      </c>
      <c r="J2635" s="1">
        <v>5</v>
      </c>
      <c r="K2635" s="1">
        <v>11</v>
      </c>
      <c r="L2635" s="1">
        <v>3</v>
      </c>
      <c r="M2635" s="1">
        <v>2</v>
      </c>
      <c r="N2635" s="1">
        <v>1</v>
      </c>
      <c r="O2635" s="1">
        <v>1</v>
      </c>
      <c r="P2635" s="1">
        <v>1</v>
      </c>
      <c r="Q2635" s="1">
        <v>1</v>
      </c>
      <c r="R2635" s="8">
        <v>0</v>
      </c>
    </row>
    <row r="2636" spans="4:18" x14ac:dyDescent="0.2">
      <c r="D2636" s="175"/>
      <c r="E2636" s="11"/>
      <c r="F2636" s="10"/>
      <c r="G2636" s="9">
        <v>100</v>
      </c>
      <c r="H2636" s="16">
        <v>24.137931034483</v>
      </c>
      <c r="I2636" s="23">
        <v>58.620689655172001</v>
      </c>
      <c r="J2636" s="2">
        <v>17.241379310345</v>
      </c>
      <c r="K2636" s="2">
        <v>37.931034482759003</v>
      </c>
      <c r="L2636" s="2">
        <v>10.344827586207</v>
      </c>
      <c r="M2636" s="27">
        <v>6.8965517241379999</v>
      </c>
      <c r="N2636" s="2">
        <v>3.4482758620689999</v>
      </c>
      <c r="O2636" s="2">
        <v>3.4482758620689999</v>
      </c>
      <c r="P2636" s="2">
        <v>3.4482758620689999</v>
      </c>
      <c r="Q2636" s="27">
        <v>3.4482758620689999</v>
      </c>
      <c r="R2636" s="36">
        <v>0</v>
      </c>
    </row>
    <row r="2637" spans="4:18" x14ac:dyDescent="0.2">
      <c r="D2637" s="175"/>
      <c r="E2637" s="4" t="s">
        <v>25</v>
      </c>
      <c r="F2637" s="6"/>
      <c r="G2637" s="5">
        <v>9</v>
      </c>
      <c r="H2637" s="7">
        <v>1</v>
      </c>
      <c r="I2637" s="1">
        <v>4</v>
      </c>
      <c r="J2637" s="1">
        <v>2</v>
      </c>
      <c r="K2637" s="1">
        <v>5</v>
      </c>
      <c r="L2637" s="1">
        <v>1</v>
      </c>
      <c r="M2637" s="1">
        <v>0</v>
      </c>
      <c r="N2637" s="1">
        <v>1</v>
      </c>
      <c r="O2637" s="1">
        <v>1</v>
      </c>
      <c r="P2637" s="1">
        <v>1</v>
      </c>
      <c r="Q2637" s="1">
        <v>1</v>
      </c>
      <c r="R2637" s="8">
        <v>0</v>
      </c>
    </row>
    <row r="2638" spans="4:18" x14ac:dyDescent="0.2">
      <c r="D2638" s="175"/>
      <c r="E2638" s="11"/>
      <c r="F2638" s="10"/>
      <c r="G2638" s="9">
        <v>100</v>
      </c>
      <c r="H2638" s="73">
        <v>11.111111111111001</v>
      </c>
      <c r="I2638" s="27">
        <v>44.444444444444002</v>
      </c>
      <c r="J2638" s="23">
        <v>22.222222222222001</v>
      </c>
      <c r="K2638" s="35">
        <v>55.555555555555998</v>
      </c>
      <c r="L2638" s="2">
        <v>11.111111111111001</v>
      </c>
      <c r="M2638" s="76">
        <v>0</v>
      </c>
      <c r="N2638" s="2">
        <v>11.111111111111001</v>
      </c>
      <c r="O2638" s="2">
        <v>11.111111111111001</v>
      </c>
      <c r="P2638" s="2">
        <v>11.111111111111001</v>
      </c>
      <c r="Q2638" s="2">
        <v>11.111111111111001</v>
      </c>
      <c r="R2638" s="36">
        <v>0</v>
      </c>
    </row>
    <row r="2639" spans="4:18" x14ac:dyDescent="0.2">
      <c r="D2639" s="175"/>
      <c r="E2639" s="4" t="s">
        <v>26</v>
      </c>
      <c r="F2639" s="6"/>
      <c r="G2639" s="5">
        <v>5</v>
      </c>
      <c r="H2639" s="7">
        <v>2</v>
      </c>
      <c r="I2639" s="1">
        <v>1</v>
      </c>
      <c r="J2639" s="1">
        <v>1</v>
      </c>
      <c r="K2639" s="1">
        <v>1</v>
      </c>
      <c r="L2639" s="1">
        <v>2</v>
      </c>
      <c r="M2639" s="1">
        <v>1</v>
      </c>
      <c r="N2639" s="1">
        <v>1</v>
      </c>
      <c r="O2639" s="1">
        <v>2</v>
      </c>
      <c r="P2639" s="1">
        <v>1</v>
      </c>
      <c r="Q2639" s="1">
        <v>1</v>
      </c>
      <c r="R2639" s="8">
        <v>0</v>
      </c>
    </row>
    <row r="2640" spans="4:18" x14ac:dyDescent="0.2">
      <c r="D2640" s="175"/>
      <c r="E2640" s="11"/>
      <c r="F2640" s="10"/>
      <c r="G2640" s="9">
        <v>100</v>
      </c>
      <c r="H2640" s="86">
        <v>40</v>
      </c>
      <c r="I2640" s="46">
        <v>20</v>
      </c>
      <c r="J2640" s="23">
        <v>20</v>
      </c>
      <c r="K2640" s="46">
        <v>20</v>
      </c>
      <c r="L2640" s="35">
        <v>40</v>
      </c>
      <c r="M2640" s="23">
        <v>20</v>
      </c>
      <c r="N2640" s="35">
        <v>20</v>
      </c>
      <c r="O2640" s="35">
        <v>40</v>
      </c>
      <c r="P2640" s="35">
        <v>20</v>
      </c>
      <c r="Q2640" s="35">
        <v>20</v>
      </c>
      <c r="R2640" s="36">
        <v>0</v>
      </c>
    </row>
    <row r="2641" spans="4:18" x14ac:dyDescent="0.2">
      <c r="D2641" s="175"/>
      <c r="E2641" s="4" t="s">
        <v>27</v>
      </c>
      <c r="F2641" s="6"/>
      <c r="G2641" s="5">
        <v>10</v>
      </c>
      <c r="H2641" s="7">
        <v>1</v>
      </c>
      <c r="I2641" s="1">
        <v>6</v>
      </c>
      <c r="J2641" s="1">
        <v>0</v>
      </c>
      <c r="K2641" s="1">
        <v>3</v>
      </c>
      <c r="L2641" s="1">
        <v>0</v>
      </c>
      <c r="M2641" s="1">
        <v>1</v>
      </c>
      <c r="N2641" s="1">
        <v>1</v>
      </c>
      <c r="O2641" s="1">
        <v>1</v>
      </c>
      <c r="P2641" s="1">
        <v>1</v>
      </c>
      <c r="Q2641" s="1">
        <v>2</v>
      </c>
      <c r="R2641" s="8">
        <v>0</v>
      </c>
    </row>
    <row r="2642" spans="4:18" x14ac:dyDescent="0.2">
      <c r="D2642" s="175"/>
      <c r="E2642" s="11"/>
      <c r="F2642" s="10"/>
      <c r="G2642" s="9">
        <v>100</v>
      </c>
      <c r="H2642" s="99">
        <v>10</v>
      </c>
      <c r="I2642" s="23">
        <v>60</v>
      </c>
      <c r="J2642" s="76">
        <v>0</v>
      </c>
      <c r="K2642" s="27">
        <v>30</v>
      </c>
      <c r="L2642" s="76">
        <v>0</v>
      </c>
      <c r="M2642" s="2">
        <v>10</v>
      </c>
      <c r="N2642" s="2">
        <v>10</v>
      </c>
      <c r="O2642" s="2">
        <v>10</v>
      </c>
      <c r="P2642" s="2">
        <v>10</v>
      </c>
      <c r="Q2642" s="35">
        <v>20</v>
      </c>
      <c r="R2642" s="36">
        <v>0</v>
      </c>
    </row>
    <row r="2643" spans="4:18" x14ac:dyDescent="0.2">
      <c r="D2643" s="175"/>
      <c r="E2643" s="4" t="s">
        <v>28</v>
      </c>
      <c r="F2643" s="6"/>
      <c r="G2643" s="5">
        <v>5</v>
      </c>
      <c r="H2643" s="7">
        <v>1</v>
      </c>
      <c r="I2643" s="1">
        <v>3</v>
      </c>
      <c r="J2643" s="1">
        <v>0</v>
      </c>
      <c r="K2643" s="1">
        <v>2</v>
      </c>
      <c r="L2643" s="1">
        <v>1</v>
      </c>
      <c r="M2643" s="1">
        <v>1</v>
      </c>
      <c r="N2643" s="1">
        <v>0</v>
      </c>
      <c r="O2643" s="1">
        <v>1</v>
      </c>
      <c r="P2643" s="1">
        <v>0</v>
      </c>
      <c r="Q2643" s="1">
        <v>1</v>
      </c>
      <c r="R2643" s="8">
        <v>0</v>
      </c>
    </row>
    <row r="2644" spans="4:18" x14ac:dyDescent="0.2">
      <c r="D2644" s="175"/>
      <c r="E2644" s="11"/>
      <c r="F2644" s="10"/>
      <c r="G2644" s="9">
        <v>100</v>
      </c>
      <c r="H2644" s="16">
        <v>20</v>
      </c>
      <c r="I2644" s="23">
        <v>60</v>
      </c>
      <c r="J2644" s="76">
        <v>0</v>
      </c>
      <c r="K2644" s="2">
        <v>40</v>
      </c>
      <c r="L2644" s="2">
        <v>20</v>
      </c>
      <c r="M2644" s="23">
        <v>20</v>
      </c>
      <c r="N2644" s="79">
        <v>0</v>
      </c>
      <c r="O2644" s="35">
        <v>20</v>
      </c>
      <c r="P2644" s="79">
        <v>0</v>
      </c>
      <c r="Q2644" s="35">
        <v>20</v>
      </c>
      <c r="R2644" s="36">
        <v>0</v>
      </c>
    </row>
    <row r="2645" spans="4:18" x14ac:dyDescent="0.2">
      <c r="D2645" s="175"/>
      <c r="E2645" s="4" t="s">
        <v>29</v>
      </c>
      <c r="F2645" s="6"/>
      <c r="G2645" s="5">
        <v>1</v>
      </c>
      <c r="H2645" s="7">
        <v>0</v>
      </c>
      <c r="I2645" s="1">
        <v>1</v>
      </c>
      <c r="J2645" s="1">
        <v>0</v>
      </c>
      <c r="K2645" s="1">
        <v>0</v>
      </c>
      <c r="L2645" s="1">
        <v>0</v>
      </c>
      <c r="M2645" s="1">
        <v>0</v>
      </c>
      <c r="N2645" s="1">
        <v>0</v>
      </c>
      <c r="O2645" s="1">
        <v>0</v>
      </c>
      <c r="P2645" s="1">
        <v>0</v>
      </c>
      <c r="Q2645" s="1">
        <v>0</v>
      </c>
      <c r="R2645" s="8">
        <v>0</v>
      </c>
    </row>
    <row r="2646" spans="4:18" x14ac:dyDescent="0.2">
      <c r="D2646" s="175"/>
      <c r="E2646" s="11"/>
      <c r="F2646" s="10"/>
      <c r="G2646" s="9">
        <v>100</v>
      </c>
      <c r="H2646" s="116">
        <v>0</v>
      </c>
      <c r="I2646" s="35">
        <v>100</v>
      </c>
      <c r="J2646" s="76">
        <v>0</v>
      </c>
      <c r="K2646" s="76">
        <v>0</v>
      </c>
      <c r="L2646" s="76">
        <v>0</v>
      </c>
      <c r="M2646" s="76">
        <v>0</v>
      </c>
      <c r="N2646" s="79">
        <v>0</v>
      </c>
      <c r="O2646" s="79">
        <v>0</v>
      </c>
      <c r="P2646" s="79">
        <v>0</v>
      </c>
      <c r="Q2646" s="79">
        <v>0</v>
      </c>
      <c r="R2646" s="36">
        <v>0</v>
      </c>
    </row>
    <row r="2647" spans="4:18" x14ac:dyDescent="0.2">
      <c r="D2647" s="174" t="s">
        <v>30</v>
      </c>
      <c r="E2647" s="20" t="s">
        <v>31</v>
      </c>
      <c r="F2647" s="22"/>
      <c r="G2647" s="21">
        <v>45</v>
      </c>
      <c r="H2647" s="25">
        <v>7</v>
      </c>
      <c r="I2647" s="3">
        <v>25</v>
      </c>
      <c r="J2647" s="3">
        <v>8</v>
      </c>
      <c r="K2647" s="3">
        <v>18</v>
      </c>
      <c r="L2647" s="3">
        <v>7</v>
      </c>
      <c r="M2647" s="3">
        <v>5</v>
      </c>
      <c r="N2647" s="3">
        <v>5</v>
      </c>
      <c r="O2647" s="3">
        <v>5</v>
      </c>
      <c r="P2647" s="3">
        <v>4</v>
      </c>
      <c r="Q2647" s="3">
        <v>3</v>
      </c>
      <c r="R2647" s="26">
        <v>0</v>
      </c>
    </row>
    <row r="2648" spans="4:18" x14ac:dyDescent="0.2">
      <c r="D2648" s="175"/>
      <c r="E2648" s="11"/>
      <c r="F2648" s="10"/>
      <c r="G2648" s="9">
        <v>100</v>
      </c>
      <c r="H2648" s="16">
        <v>15.555555555555999</v>
      </c>
      <c r="I2648" s="2">
        <v>55.555555555555998</v>
      </c>
      <c r="J2648" s="2">
        <v>17.777777777777999</v>
      </c>
      <c r="K2648" s="2">
        <v>40</v>
      </c>
      <c r="L2648" s="2">
        <v>15.555555555555999</v>
      </c>
      <c r="M2648" s="2">
        <v>11.111111111111001</v>
      </c>
      <c r="N2648" s="2">
        <v>11.111111111111001</v>
      </c>
      <c r="O2648" s="2">
        <v>11.111111111111001</v>
      </c>
      <c r="P2648" s="2">
        <v>8.8888888888889994</v>
      </c>
      <c r="Q2648" s="2">
        <v>6.666666666667</v>
      </c>
      <c r="R2648" s="36">
        <v>0</v>
      </c>
    </row>
    <row r="2649" spans="4:18" x14ac:dyDescent="0.2">
      <c r="D2649" s="175"/>
      <c r="E2649" s="4" t="s">
        <v>32</v>
      </c>
      <c r="F2649" s="6"/>
      <c r="G2649" s="5">
        <v>58</v>
      </c>
      <c r="H2649" s="7">
        <v>16</v>
      </c>
      <c r="I2649" s="1">
        <v>26</v>
      </c>
      <c r="J2649" s="1">
        <v>7</v>
      </c>
      <c r="K2649" s="1">
        <v>21</v>
      </c>
      <c r="L2649" s="1">
        <v>10</v>
      </c>
      <c r="M2649" s="1">
        <v>6</v>
      </c>
      <c r="N2649" s="1">
        <v>3</v>
      </c>
      <c r="O2649" s="1">
        <v>3</v>
      </c>
      <c r="P2649" s="1">
        <v>4</v>
      </c>
      <c r="Q2649" s="1">
        <v>5</v>
      </c>
      <c r="R2649" s="8">
        <v>0</v>
      </c>
    </row>
    <row r="2650" spans="4:18" x14ac:dyDescent="0.2">
      <c r="D2650" s="175"/>
      <c r="E2650" s="11"/>
      <c r="F2650" s="10"/>
      <c r="G2650" s="9">
        <v>100</v>
      </c>
      <c r="H2650" s="64">
        <v>27.586206896552</v>
      </c>
      <c r="I2650" s="27">
        <v>44.827586206897003</v>
      </c>
      <c r="J2650" s="2">
        <v>12.068965517241001</v>
      </c>
      <c r="K2650" s="2">
        <v>36.206896551724</v>
      </c>
      <c r="L2650" s="2">
        <v>17.241379310345</v>
      </c>
      <c r="M2650" s="2">
        <v>10.344827586207</v>
      </c>
      <c r="N2650" s="2">
        <v>5.1724137931029999</v>
      </c>
      <c r="O2650" s="2">
        <v>5.1724137931029999</v>
      </c>
      <c r="P2650" s="2">
        <v>6.8965517241379999</v>
      </c>
      <c r="Q2650" s="2">
        <v>8.6206896551720007</v>
      </c>
      <c r="R2650" s="36">
        <v>0</v>
      </c>
    </row>
    <row r="2651" spans="4:18" x14ac:dyDescent="0.2">
      <c r="D2651" s="175"/>
      <c r="E2651" s="4" t="s">
        <v>33</v>
      </c>
      <c r="F2651" s="6"/>
      <c r="G2651" s="5">
        <v>51</v>
      </c>
      <c r="H2651" s="7">
        <v>7</v>
      </c>
      <c r="I2651" s="1">
        <v>30</v>
      </c>
      <c r="J2651" s="1">
        <v>6</v>
      </c>
      <c r="K2651" s="1">
        <v>21</v>
      </c>
      <c r="L2651" s="1">
        <v>5</v>
      </c>
      <c r="M2651" s="1">
        <v>8</v>
      </c>
      <c r="N2651" s="1">
        <v>3</v>
      </c>
      <c r="O2651" s="1">
        <v>3</v>
      </c>
      <c r="P2651" s="1">
        <v>3</v>
      </c>
      <c r="Q2651" s="1">
        <v>6</v>
      </c>
      <c r="R2651" s="8">
        <v>0</v>
      </c>
    </row>
    <row r="2652" spans="4:18" x14ac:dyDescent="0.2">
      <c r="D2652" s="175"/>
      <c r="E2652" s="11"/>
      <c r="F2652" s="10"/>
      <c r="G2652" s="9">
        <v>100</v>
      </c>
      <c r="H2652" s="73">
        <v>13.725490196078001</v>
      </c>
      <c r="I2652" s="23">
        <v>58.823529411765001</v>
      </c>
      <c r="J2652" s="2">
        <v>11.764705882353001</v>
      </c>
      <c r="K2652" s="2">
        <v>41.176470588234999</v>
      </c>
      <c r="L2652" s="27">
        <v>9.8039215686270005</v>
      </c>
      <c r="M2652" s="2">
        <v>15.686274509804001</v>
      </c>
      <c r="N2652" s="2">
        <v>5.8823529411760003</v>
      </c>
      <c r="O2652" s="2">
        <v>5.8823529411760003</v>
      </c>
      <c r="P2652" s="2">
        <v>5.8823529411760003</v>
      </c>
      <c r="Q2652" s="2">
        <v>11.764705882353001</v>
      </c>
      <c r="R2652" s="36">
        <v>0</v>
      </c>
    </row>
    <row r="2653" spans="4:18" x14ac:dyDescent="0.2">
      <c r="D2653" s="175"/>
      <c r="E2653" s="4" t="s">
        <v>34</v>
      </c>
      <c r="F2653" s="6"/>
      <c r="G2653" s="5">
        <v>19</v>
      </c>
      <c r="H2653" s="7">
        <v>5</v>
      </c>
      <c r="I2653" s="1">
        <v>7</v>
      </c>
      <c r="J2653" s="1">
        <v>3</v>
      </c>
      <c r="K2653" s="1">
        <v>6</v>
      </c>
      <c r="L2653" s="1">
        <v>4</v>
      </c>
      <c r="M2653" s="1">
        <v>2</v>
      </c>
      <c r="N2653" s="1">
        <v>2</v>
      </c>
      <c r="O2653" s="1">
        <v>2</v>
      </c>
      <c r="P2653" s="1">
        <v>1</v>
      </c>
      <c r="Q2653" s="1">
        <v>1</v>
      </c>
      <c r="R2653" s="8">
        <v>2</v>
      </c>
    </row>
    <row r="2654" spans="4:18" x14ac:dyDescent="0.2">
      <c r="D2654" s="175"/>
      <c r="E2654" s="11"/>
      <c r="F2654" s="10"/>
      <c r="G2654" s="9">
        <v>100</v>
      </c>
      <c r="H2654" s="64">
        <v>26.315789473683999</v>
      </c>
      <c r="I2654" s="46">
        <v>36.842105263157997</v>
      </c>
      <c r="J2654" s="2">
        <v>15.789473684211</v>
      </c>
      <c r="K2654" s="27">
        <v>31.578947368421002</v>
      </c>
      <c r="L2654" s="23">
        <v>21.052631578947</v>
      </c>
      <c r="M2654" s="2">
        <v>10.526315789473999</v>
      </c>
      <c r="N2654" s="2">
        <v>10.526315789473999</v>
      </c>
      <c r="O2654" s="2">
        <v>10.526315789473999</v>
      </c>
      <c r="P2654" s="2">
        <v>5.2631578947369997</v>
      </c>
      <c r="Q2654" s="2">
        <v>5.2631578947369997</v>
      </c>
      <c r="R2654" s="89">
        <v>10.526315789473999</v>
      </c>
    </row>
    <row r="2655" spans="4:18" x14ac:dyDescent="0.2">
      <c r="D2655" s="174" t="s">
        <v>35</v>
      </c>
      <c r="E2655" s="20" t="s">
        <v>36</v>
      </c>
      <c r="F2655" s="22"/>
      <c r="G2655" s="21">
        <v>90</v>
      </c>
      <c r="H2655" s="25">
        <v>15</v>
      </c>
      <c r="I2655" s="3">
        <v>48</v>
      </c>
      <c r="J2655" s="3">
        <v>18</v>
      </c>
      <c r="K2655" s="3">
        <v>28</v>
      </c>
      <c r="L2655" s="3">
        <v>16</v>
      </c>
      <c r="M2655" s="3">
        <v>13</v>
      </c>
      <c r="N2655" s="3">
        <v>6</v>
      </c>
      <c r="O2655" s="3">
        <v>8</v>
      </c>
      <c r="P2655" s="3">
        <v>8</v>
      </c>
      <c r="Q2655" s="3">
        <v>11</v>
      </c>
      <c r="R2655" s="26">
        <v>0</v>
      </c>
    </row>
    <row r="2656" spans="4:18" x14ac:dyDescent="0.2">
      <c r="D2656" s="175"/>
      <c r="E2656" s="11"/>
      <c r="F2656" s="10"/>
      <c r="G2656" s="9">
        <v>100</v>
      </c>
      <c r="H2656" s="16">
        <v>16.666666666666998</v>
      </c>
      <c r="I2656" s="2">
        <v>53.333333333333002</v>
      </c>
      <c r="J2656" s="23">
        <v>20</v>
      </c>
      <c r="K2656" s="27">
        <v>31.111111111111001</v>
      </c>
      <c r="L2656" s="2">
        <v>17.777777777777999</v>
      </c>
      <c r="M2656" s="2">
        <v>14.444444444444001</v>
      </c>
      <c r="N2656" s="2">
        <v>6.666666666667</v>
      </c>
      <c r="O2656" s="2">
        <v>8.8888888888889994</v>
      </c>
      <c r="P2656" s="2">
        <v>8.8888888888889994</v>
      </c>
      <c r="Q2656" s="2">
        <v>12.222222222221999</v>
      </c>
      <c r="R2656" s="36">
        <v>0</v>
      </c>
    </row>
    <row r="2657" spans="4:18" x14ac:dyDescent="0.2">
      <c r="D2657" s="175"/>
      <c r="E2657" s="4" t="s">
        <v>37</v>
      </c>
      <c r="F2657" s="6"/>
      <c r="G2657" s="5">
        <v>83</v>
      </c>
      <c r="H2657" s="7">
        <v>20</v>
      </c>
      <c r="I2657" s="1">
        <v>40</v>
      </c>
      <c r="J2657" s="1">
        <v>6</v>
      </c>
      <c r="K2657" s="1">
        <v>38</v>
      </c>
      <c r="L2657" s="1">
        <v>10</v>
      </c>
      <c r="M2657" s="1">
        <v>8</v>
      </c>
      <c r="N2657" s="1">
        <v>7</v>
      </c>
      <c r="O2657" s="1">
        <v>5</v>
      </c>
      <c r="P2657" s="1">
        <v>4</v>
      </c>
      <c r="Q2657" s="1">
        <v>4</v>
      </c>
      <c r="R2657" s="8">
        <v>2</v>
      </c>
    </row>
    <row r="2658" spans="4:18" x14ac:dyDescent="0.2">
      <c r="D2658" s="175"/>
      <c r="E2658" s="11"/>
      <c r="F2658" s="10"/>
      <c r="G2658" s="9">
        <v>100</v>
      </c>
      <c r="H2658" s="16">
        <v>24.096385542168999</v>
      </c>
      <c r="I2658" s="2">
        <v>48.192771084336997</v>
      </c>
      <c r="J2658" s="27">
        <v>7.2289156626509996</v>
      </c>
      <c r="K2658" s="23">
        <v>45.78313253012</v>
      </c>
      <c r="L2658" s="2">
        <v>12.048192771084</v>
      </c>
      <c r="M2658" s="2">
        <v>9.638554216867</v>
      </c>
      <c r="N2658" s="2">
        <v>8.4337349397590007</v>
      </c>
      <c r="O2658" s="2">
        <v>6.0240963855420002</v>
      </c>
      <c r="P2658" s="2">
        <v>4.819277108434</v>
      </c>
      <c r="Q2658" s="2">
        <v>4.819277108434</v>
      </c>
      <c r="R2658" s="13">
        <v>2.409638554217</v>
      </c>
    </row>
    <row r="2659" spans="4:18" x14ac:dyDescent="0.2">
      <c r="D2659" s="174" t="s">
        <v>38</v>
      </c>
      <c r="E2659" s="20" t="s">
        <v>39</v>
      </c>
      <c r="F2659" s="22"/>
      <c r="G2659" s="21">
        <v>8</v>
      </c>
      <c r="H2659" s="25">
        <v>1</v>
      </c>
      <c r="I2659" s="3">
        <v>2</v>
      </c>
      <c r="J2659" s="3">
        <v>2</v>
      </c>
      <c r="K2659" s="3">
        <v>2</v>
      </c>
      <c r="L2659" s="3">
        <v>3</v>
      </c>
      <c r="M2659" s="3">
        <v>2</v>
      </c>
      <c r="N2659" s="3">
        <v>1</v>
      </c>
      <c r="O2659" s="3">
        <v>1</v>
      </c>
      <c r="P2659" s="3">
        <v>2</v>
      </c>
      <c r="Q2659" s="3">
        <v>2</v>
      </c>
      <c r="R2659" s="26">
        <v>1</v>
      </c>
    </row>
    <row r="2660" spans="4:18" x14ac:dyDescent="0.2">
      <c r="D2660" s="175"/>
      <c r="E2660" s="11"/>
      <c r="F2660" s="10"/>
      <c r="G2660" s="9">
        <v>100</v>
      </c>
      <c r="H2660" s="73">
        <v>12.5</v>
      </c>
      <c r="I2660" s="46">
        <v>25</v>
      </c>
      <c r="J2660" s="35">
        <v>25</v>
      </c>
      <c r="K2660" s="46">
        <v>25</v>
      </c>
      <c r="L2660" s="35">
        <v>37.5</v>
      </c>
      <c r="M2660" s="35">
        <v>25</v>
      </c>
      <c r="N2660" s="2">
        <v>12.5</v>
      </c>
      <c r="O2660" s="2">
        <v>12.5</v>
      </c>
      <c r="P2660" s="35">
        <v>25</v>
      </c>
      <c r="Q2660" s="35">
        <v>25</v>
      </c>
      <c r="R2660" s="104">
        <v>12.5</v>
      </c>
    </row>
    <row r="2661" spans="4:18" x14ac:dyDescent="0.2">
      <c r="D2661" s="175"/>
      <c r="E2661" s="4" t="s">
        <v>40</v>
      </c>
      <c r="F2661" s="6"/>
      <c r="G2661" s="5">
        <v>24</v>
      </c>
      <c r="H2661" s="7">
        <v>5</v>
      </c>
      <c r="I2661" s="1">
        <v>16</v>
      </c>
      <c r="J2661" s="1">
        <v>4</v>
      </c>
      <c r="K2661" s="1">
        <v>6</v>
      </c>
      <c r="L2661" s="1">
        <v>2</v>
      </c>
      <c r="M2661" s="1">
        <v>0</v>
      </c>
      <c r="N2661" s="1">
        <v>1</v>
      </c>
      <c r="O2661" s="1">
        <v>2</v>
      </c>
      <c r="P2661" s="1">
        <v>1</v>
      </c>
      <c r="Q2661" s="1">
        <v>1</v>
      </c>
      <c r="R2661" s="8">
        <v>0</v>
      </c>
    </row>
    <row r="2662" spans="4:18" x14ac:dyDescent="0.2">
      <c r="D2662" s="175"/>
      <c r="E2662" s="11"/>
      <c r="F2662" s="10"/>
      <c r="G2662" s="9">
        <v>100</v>
      </c>
      <c r="H2662" s="16">
        <v>20.833333333333002</v>
      </c>
      <c r="I2662" s="35">
        <v>66.666666666666998</v>
      </c>
      <c r="J2662" s="2">
        <v>16.666666666666998</v>
      </c>
      <c r="K2662" s="46">
        <v>25</v>
      </c>
      <c r="L2662" s="27">
        <v>8.333333333333</v>
      </c>
      <c r="M2662" s="76">
        <v>0</v>
      </c>
      <c r="N2662" s="2">
        <v>4.166666666667</v>
      </c>
      <c r="O2662" s="2">
        <v>8.333333333333</v>
      </c>
      <c r="P2662" s="2">
        <v>4.166666666667</v>
      </c>
      <c r="Q2662" s="2">
        <v>4.166666666667</v>
      </c>
      <c r="R2662" s="36">
        <v>0</v>
      </c>
    </row>
    <row r="2663" spans="4:18" x14ac:dyDescent="0.2">
      <c r="D2663" s="175"/>
      <c r="E2663" s="4" t="s">
        <v>41</v>
      </c>
      <c r="F2663" s="6"/>
      <c r="G2663" s="5">
        <v>43</v>
      </c>
      <c r="H2663" s="7">
        <v>6</v>
      </c>
      <c r="I2663" s="1">
        <v>24</v>
      </c>
      <c r="J2663" s="1">
        <v>9</v>
      </c>
      <c r="K2663" s="1">
        <v>16</v>
      </c>
      <c r="L2663" s="1">
        <v>10</v>
      </c>
      <c r="M2663" s="1">
        <v>6</v>
      </c>
      <c r="N2663" s="1">
        <v>3</v>
      </c>
      <c r="O2663" s="1">
        <v>4</v>
      </c>
      <c r="P2663" s="1">
        <v>3</v>
      </c>
      <c r="Q2663" s="1">
        <v>3</v>
      </c>
      <c r="R2663" s="8">
        <v>0</v>
      </c>
    </row>
    <row r="2664" spans="4:18" x14ac:dyDescent="0.2">
      <c r="D2664" s="175"/>
      <c r="E2664" s="11"/>
      <c r="F2664" s="10"/>
      <c r="G2664" s="9">
        <v>100</v>
      </c>
      <c r="H2664" s="73">
        <v>13.953488372093</v>
      </c>
      <c r="I2664" s="2">
        <v>55.813953488372</v>
      </c>
      <c r="J2664" s="23">
        <v>20.930232558139998</v>
      </c>
      <c r="K2664" s="2">
        <v>37.209302325581</v>
      </c>
      <c r="L2664" s="23">
        <v>23.255813953488001</v>
      </c>
      <c r="M2664" s="2">
        <v>13.953488372093</v>
      </c>
      <c r="N2664" s="2">
        <v>6.9767441860470001</v>
      </c>
      <c r="O2664" s="2">
        <v>9.3023255813949994</v>
      </c>
      <c r="P2664" s="2">
        <v>6.9767441860470001</v>
      </c>
      <c r="Q2664" s="2">
        <v>6.9767441860470001</v>
      </c>
      <c r="R2664" s="36">
        <v>0</v>
      </c>
    </row>
    <row r="2665" spans="4:18" x14ac:dyDescent="0.2">
      <c r="D2665" s="175"/>
      <c r="E2665" s="4" t="s">
        <v>42</v>
      </c>
      <c r="F2665" s="6"/>
      <c r="G2665" s="5">
        <v>32</v>
      </c>
      <c r="H2665" s="7">
        <v>11</v>
      </c>
      <c r="I2665" s="1">
        <v>14</v>
      </c>
      <c r="J2665" s="1">
        <v>3</v>
      </c>
      <c r="K2665" s="1">
        <v>11</v>
      </c>
      <c r="L2665" s="1">
        <v>3</v>
      </c>
      <c r="M2665" s="1">
        <v>5</v>
      </c>
      <c r="N2665" s="1">
        <v>2</v>
      </c>
      <c r="O2665" s="1">
        <v>3</v>
      </c>
      <c r="P2665" s="1">
        <v>2</v>
      </c>
      <c r="Q2665" s="1">
        <v>4</v>
      </c>
      <c r="R2665" s="8">
        <v>0</v>
      </c>
    </row>
    <row r="2666" spans="4:18" x14ac:dyDescent="0.2">
      <c r="D2666" s="175"/>
      <c r="E2666" s="11"/>
      <c r="F2666" s="10"/>
      <c r="G2666" s="9">
        <v>100</v>
      </c>
      <c r="H2666" s="86">
        <v>34.375</v>
      </c>
      <c r="I2666" s="27">
        <v>43.75</v>
      </c>
      <c r="J2666" s="2">
        <v>9.375</v>
      </c>
      <c r="K2666" s="2">
        <v>34.375</v>
      </c>
      <c r="L2666" s="27">
        <v>9.375</v>
      </c>
      <c r="M2666" s="2">
        <v>15.625</v>
      </c>
      <c r="N2666" s="2">
        <v>6.25</v>
      </c>
      <c r="O2666" s="2">
        <v>9.375</v>
      </c>
      <c r="P2666" s="2">
        <v>6.25</v>
      </c>
      <c r="Q2666" s="2">
        <v>12.5</v>
      </c>
      <c r="R2666" s="36">
        <v>0</v>
      </c>
    </row>
    <row r="2667" spans="4:18" x14ac:dyDescent="0.2">
      <c r="D2667" s="175"/>
      <c r="E2667" s="4" t="s">
        <v>43</v>
      </c>
      <c r="F2667" s="6"/>
      <c r="G2667" s="5">
        <v>27</v>
      </c>
      <c r="H2667" s="7">
        <v>8</v>
      </c>
      <c r="I2667" s="1">
        <v>8</v>
      </c>
      <c r="J2667" s="1">
        <v>4</v>
      </c>
      <c r="K2667" s="1">
        <v>15</v>
      </c>
      <c r="L2667" s="1">
        <v>3</v>
      </c>
      <c r="M2667" s="1">
        <v>3</v>
      </c>
      <c r="N2667" s="1">
        <v>4</v>
      </c>
      <c r="O2667" s="1">
        <v>2</v>
      </c>
      <c r="P2667" s="1">
        <v>2</v>
      </c>
      <c r="Q2667" s="1">
        <v>2</v>
      </c>
      <c r="R2667" s="8">
        <v>0</v>
      </c>
    </row>
    <row r="2668" spans="4:18" x14ac:dyDescent="0.2">
      <c r="D2668" s="175"/>
      <c r="E2668" s="11"/>
      <c r="F2668" s="10"/>
      <c r="G2668" s="9">
        <v>100</v>
      </c>
      <c r="H2668" s="64">
        <v>29.629629629629999</v>
      </c>
      <c r="I2668" s="46">
        <v>29.629629629629999</v>
      </c>
      <c r="J2668" s="2">
        <v>14.814814814815</v>
      </c>
      <c r="K2668" s="35">
        <v>55.555555555555998</v>
      </c>
      <c r="L2668" s="2">
        <v>11.111111111111001</v>
      </c>
      <c r="M2668" s="2">
        <v>11.111111111111001</v>
      </c>
      <c r="N2668" s="23">
        <v>14.814814814815</v>
      </c>
      <c r="O2668" s="2">
        <v>7.4074074074069998</v>
      </c>
      <c r="P2668" s="2">
        <v>7.4074074074069998</v>
      </c>
      <c r="Q2668" s="2">
        <v>7.4074074074069998</v>
      </c>
      <c r="R2668" s="36">
        <v>0</v>
      </c>
    </row>
    <row r="2669" spans="4:18" x14ac:dyDescent="0.2">
      <c r="D2669" s="175"/>
      <c r="E2669" s="4" t="s">
        <v>44</v>
      </c>
      <c r="F2669" s="6"/>
      <c r="G2669" s="5">
        <v>22</v>
      </c>
      <c r="H2669" s="7">
        <v>2</v>
      </c>
      <c r="I2669" s="1">
        <v>13</v>
      </c>
      <c r="J2669" s="1">
        <v>0</v>
      </c>
      <c r="K2669" s="1">
        <v>10</v>
      </c>
      <c r="L2669" s="1">
        <v>2</v>
      </c>
      <c r="M2669" s="1">
        <v>3</v>
      </c>
      <c r="N2669" s="1">
        <v>0</v>
      </c>
      <c r="O2669" s="1">
        <v>0</v>
      </c>
      <c r="P2669" s="1">
        <v>1</v>
      </c>
      <c r="Q2669" s="1">
        <v>2</v>
      </c>
      <c r="R2669" s="8">
        <v>0</v>
      </c>
    </row>
    <row r="2670" spans="4:18" x14ac:dyDescent="0.2">
      <c r="D2670" s="175"/>
      <c r="E2670" s="11"/>
      <c r="F2670" s="10"/>
      <c r="G2670" s="9">
        <v>100</v>
      </c>
      <c r="H2670" s="99">
        <v>9.0909090909089993</v>
      </c>
      <c r="I2670" s="23">
        <v>59.090909090909001</v>
      </c>
      <c r="J2670" s="76">
        <v>0</v>
      </c>
      <c r="K2670" s="23">
        <v>45.454545454544999</v>
      </c>
      <c r="L2670" s="27">
        <v>9.0909090909089993</v>
      </c>
      <c r="M2670" s="2">
        <v>13.636363636364001</v>
      </c>
      <c r="N2670" s="79">
        <v>0</v>
      </c>
      <c r="O2670" s="79">
        <v>0</v>
      </c>
      <c r="P2670" s="2">
        <v>4.5454545454549997</v>
      </c>
      <c r="Q2670" s="2">
        <v>9.0909090909089993</v>
      </c>
      <c r="R2670" s="36">
        <v>0</v>
      </c>
    </row>
    <row r="2671" spans="4:18" x14ac:dyDescent="0.2">
      <c r="D2671" s="175"/>
      <c r="E2671" s="4" t="s">
        <v>45</v>
      </c>
      <c r="F2671" s="6"/>
      <c r="G2671" s="5">
        <v>17</v>
      </c>
      <c r="H2671" s="7">
        <v>2</v>
      </c>
      <c r="I2671" s="1">
        <v>11</v>
      </c>
      <c r="J2671" s="1">
        <v>2</v>
      </c>
      <c r="K2671" s="1">
        <v>6</v>
      </c>
      <c r="L2671" s="1">
        <v>3</v>
      </c>
      <c r="M2671" s="1">
        <v>2</v>
      </c>
      <c r="N2671" s="1">
        <v>2</v>
      </c>
      <c r="O2671" s="1">
        <v>1</v>
      </c>
      <c r="P2671" s="1">
        <v>1</v>
      </c>
      <c r="Q2671" s="1">
        <v>1</v>
      </c>
      <c r="R2671" s="8">
        <v>1</v>
      </c>
    </row>
    <row r="2672" spans="4:18" x14ac:dyDescent="0.2">
      <c r="D2672" s="176"/>
      <c r="E2672" s="57"/>
      <c r="F2672" s="54"/>
      <c r="G2672" s="67">
        <v>100</v>
      </c>
      <c r="H2672" s="127">
        <v>11.764705882353001</v>
      </c>
      <c r="I2672" s="108">
        <v>64.705882352941003</v>
      </c>
      <c r="J2672" s="48">
        <v>11.764705882353001</v>
      </c>
      <c r="K2672" s="48">
        <v>35.294117647058997</v>
      </c>
      <c r="L2672" s="48">
        <v>17.647058823529001</v>
      </c>
      <c r="M2672" s="48">
        <v>11.764705882353001</v>
      </c>
      <c r="N2672" s="48">
        <v>11.764705882353001</v>
      </c>
      <c r="O2672" s="48">
        <v>5.8823529411760003</v>
      </c>
      <c r="P2672" s="48">
        <v>5.8823529411760003</v>
      </c>
      <c r="Q2672" s="48">
        <v>5.8823529411760003</v>
      </c>
      <c r="R2672" s="84">
        <v>5.8823529411760003</v>
      </c>
    </row>
    <row r="2674" spans="2:18" x14ac:dyDescent="0.2">
      <c r="B2674" s="43" t="str">
        <f xml:space="preserve"> HYPERLINK("#'目次'!B62", "[56]")</f>
        <v>[56]</v>
      </c>
      <c r="C2674" s="31" t="s">
        <v>158</v>
      </c>
    </row>
    <row r="2675" spans="2:18" x14ac:dyDescent="0.2">
      <c r="C2675" s="156" t="s">
        <v>159</v>
      </c>
    </row>
    <row r="2678" spans="2:18" ht="24" x14ac:dyDescent="0.2">
      <c r="D2678" s="177"/>
      <c r="E2678" s="178"/>
      <c r="F2678" s="178"/>
      <c r="G2678" s="40" t="s">
        <v>14</v>
      </c>
      <c r="H2678" s="42" t="s">
        <v>160</v>
      </c>
      <c r="I2678" s="15" t="s">
        <v>161</v>
      </c>
      <c r="J2678" s="15" t="s">
        <v>162</v>
      </c>
      <c r="K2678" s="15" t="s">
        <v>163</v>
      </c>
      <c r="L2678" s="15" t="s">
        <v>109</v>
      </c>
      <c r="M2678" s="15" t="s">
        <v>110</v>
      </c>
      <c r="N2678" s="15" t="s">
        <v>111</v>
      </c>
      <c r="O2678" s="15" t="s">
        <v>112</v>
      </c>
      <c r="P2678" s="15" t="s">
        <v>113</v>
      </c>
      <c r="Q2678" s="15" t="s">
        <v>114</v>
      </c>
      <c r="R2678" s="44" t="s">
        <v>17</v>
      </c>
    </row>
    <row r="2679" spans="2:18" x14ac:dyDescent="0.2">
      <c r="D2679" s="179"/>
      <c r="E2679" s="180"/>
      <c r="F2679" s="180"/>
      <c r="G2679" s="39"/>
      <c r="H2679" s="41"/>
      <c r="I2679" s="14"/>
      <c r="J2679" s="14"/>
      <c r="K2679" s="14"/>
      <c r="L2679" s="14"/>
      <c r="M2679" s="14"/>
      <c r="N2679" s="14"/>
      <c r="O2679" s="14"/>
      <c r="P2679" s="14"/>
      <c r="Q2679" s="14"/>
      <c r="R2679" s="38"/>
    </row>
    <row r="2680" spans="2:18" x14ac:dyDescent="0.2">
      <c r="D2680" s="70"/>
      <c r="E2680" s="72" t="s">
        <v>14</v>
      </c>
      <c r="F2680" s="69"/>
      <c r="G2680" s="37">
        <v>173</v>
      </c>
      <c r="H2680" s="17">
        <v>35</v>
      </c>
      <c r="I2680" s="17">
        <v>88</v>
      </c>
      <c r="J2680" s="17">
        <v>24</v>
      </c>
      <c r="K2680" s="17">
        <v>66</v>
      </c>
      <c r="L2680" s="17">
        <v>26</v>
      </c>
      <c r="M2680" s="17">
        <v>21</v>
      </c>
      <c r="N2680" s="17">
        <v>13</v>
      </c>
      <c r="O2680" s="17">
        <v>13</v>
      </c>
      <c r="P2680" s="17">
        <v>12</v>
      </c>
      <c r="Q2680" s="17">
        <v>15</v>
      </c>
      <c r="R2680" s="55">
        <v>2</v>
      </c>
    </row>
    <row r="2681" spans="2:18" x14ac:dyDescent="0.2">
      <c r="D2681" s="57"/>
      <c r="E2681" s="54"/>
      <c r="F2681" s="71"/>
      <c r="G2681" s="9">
        <v>100</v>
      </c>
      <c r="H2681" s="2">
        <v>20.231213872832001</v>
      </c>
      <c r="I2681" s="2">
        <v>50.867052023120998</v>
      </c>
      <c r="J2681" s="2">
        <v>13.872832369942</v>
      </c>
      <c r="K2681" s="2">
        <v>38.150289017341002</v>
      </c>
      <c r="L2681" s="2">
        <v>15.028901734104</v>
      </c>
      <c r="M2681" s="2">
        <v>12.138728323699</v>
      </c>
      <c r="N2681" s="2">
        <v>7.514450867052</v>
      </c>
      <c r="O2681" s="2">
        <v>7.514450867052</v>
      </c>
      <c r="P2681" s="2">
        <v>6.9364161849709998</v>
      </c>
      <c r="Q2681" s="2">
        <v>8.6705202312140006</v>
      </c>
      <c r="R2681" s="13">
        <v>1.1560693641619999</v>
      </c>
    </row>
    <row r="2682" spans="2:18" x14ac:dyDescent="0.2">
      <c r="D2682" s="174" t="s">
        <v>52</v>
      </c>
      <c r="E2682" s="20" t="s">
        <v>53</v>
      </c>
      <c r="F2682" s="22"/>
      <c r="G2682" s="21">
        <v>0</v>
      </c>
      <c r="H2682" s="25">
        <v>0</v>
      </c>
      <c r="I2682" s="3">
        <v>0</v>
      </c>
      <c r="J2682" s="3">
        <v>0</v>
      </c>
      <c r="K2682" s="3">
        <v>0</v>
      </c>
      <c r="L2682" s="3">
        <v>0</v>
      </c>
      <c r="M2682" s="3">
        <v>0</v>
      </c>
      <c r="N2682" s="3">
        <v>0</v>
      </c>
      <c r="O2682" s="3">
        <v>0</v>
      </c>
      <c r="P2682" s="3">
        <v>0</v>
      </c>
      <c r="Q2682" s="3">
        <v>0</v>
      </c>
      <c r="R2682" s="26">
        <v>0</v>
      </c>
    </row>
    <row r="2683" spans="2:18" x14ac:dyDescent="0.2">
      <c r="D2683" s="175"/>
      <c r="E2683" s="11"/>
      <c r="F2683" s="10"/>
      <c r="G2683" s="149">
        <v>0</v>
      </c>
      <c r="H2683" s="116">
        <v>0</v>
      </c>
      <c r="I2683" s="76">
        <v>0</v>
      </c>
      <c r="J2683" s="76">
        <v>0</v>
      </c>
      <c r="K2683" s="76">
        <v>0</v>
      </c>
      <c r="L2683" s="76">
        <v>0</v>
      </c>
      <c r="M2683" s="76">
        <v>0</v>
      </c>
      <c r="N2683" s="79">
        <v>0</v>
      </c>
      <c r="O2683" s="79">
        <v>0</v>
      </c>
      <c r="P2683" s="79">
        <v>0</v>
      </c>
      <c r="Q2683" s="79">
        <v>0</v>
      </c>
      <c r="R2683" s="36">
        <v>0</v>
      </c>
    </row>
    <row r="2684" spans="2:18" ht="24" x14ac:dyDescent="0.2">
      <c r="D2684" s="175"/>
      <c r="E2684" s="4" t="s">
        <v>54</v>
      </c>
      <c r="F2684" s="6"/>
      <c r="G2684" s="5">
        <v>12</v>
      </c>
      <c r="H2684" s="7">
        <v>4</v>
      </c>
      <c r="I2684" s="1">
        <v>4</v>
      </c>
      <c r="J2684" s="1">
        <v>2</v>
      </c>
      <c r="K2684" s="1">
        <v>6</v>
      </c>
      <c r="L2684" s="1">
        <v>0</v>
      </c>
      <c r="M2684" s="1">
        <v>0</v>
      </c>
      <c r="N2684" s="1">
        <v>0</v>
      </c>
      <c r="O2684" s="1">
        <v>0</v>
      </c>
      <c r="P2684" s="1">
        <v>0</v>
      </c>
      <c r="Q2684" s="1">
        <v>0</v>
      </c>
      <c r="R2684" s="8">
        <v>1</v>
      </c>
    </row>
    <row r="2685" spans="2:18" x14ac:dyDescent="0.2">
      <c r="D2685" s="175"/>
      <c r="E2685" s="11"/>
      <c r="F2685" s="10"/>
      <c r="G2685" s="9">
        <v>100</v>
      </c>
      <c r="H2685" s="86">
        <v>33.333333333333002</v>
      </c>
      <c r="I2685" s="46">
        <v>33.333333333333002</v>
      </c>
      <c r="J2685" s="2">
        <v>16.666666666666998</v>
      </c>
      <c r="K2685" s="35">
        <v>50</v>
      </c>
      <c r="L2685" s="76">
        <v>0</v>
      </c>
      <c r="M2685" s="76">
        <v>0</v>
      </c>
      <c r="N2685" s="79">
        <v>0</v>
      </c>
      <c r="O2685" s="79">
        <v>0</v>
      </c>
      <c r="P2685" s="79">
        <v>0</v>
      </c>
      <c r="Q2685" s="79">
        <v>0</v>
      </c>
      <c r="R2685" s="89">
        <v>8.333333333333</v>
      </c>
    </row>
    <row r="2686" spans="2:18" x14ac:dyDescent="0.2">
      <c r="D2686" s="175"/>
      <c r="E2686" s="4" t="s">
        <v>55</v>
      </c>
      <c r="F2686" s="6"/>
      <c r="G2686" s="5">
        <v>10</v>
      </c>
      <c r="H2686" s="7">
        <v>2</v>
      </c>
      <c r="I2686" s="1">
        <v>4</v>
      </c>
      <c r="J2686" s="1">
        <v>1</v>
      </c>
      <c r="K2686" s="1">
        <v>3</v>
      </c>
      <c r="L2686" s="1">
        <v>1</v>
      </c>
      <c r="M2686" s="1">
        <v>3</v>
      </c>
      <c r="N2686" s="1">
        <v>1</v>
      </c>
      <c r="O2686" s="1">
        <v>1</v>
      </c>
      <c r="P2686" s="1">
        <v>2</v>
      </c>
      <c r="Q2686" s="1">
        <v>2</v>
      </c>
      <c r="R2686" s="8">
        <v>0</v>
      </c>
    </row>
    <row r="2687" spans="2:18" x14ac:dyDescent="0.2">
      <c r="D2687" s="175"/>
      <c r="E2687" s="11"/>
      <c r="F2687" s="10"/>
      <c r="G2687" s="9">
        <v>100</v>
      </c>
      <c r="H2687" s="16">
        <v>20</v>
      </c>
      <c r="I2687" s="46">
        <v>40</v>
      </c>
      <c r="J2687" s="2">
        <v>10</v>
      </c>
      <c r="K2687" s="27">
        <v>30</v>
      </c>
      <c r="L2687" s="27">
        <v>10</v>
      </c>
      <c r="M2687" s="35">
        <v>30</v>
      </c>
      <c r="N2687" s="2">
        <v>10</v>
      </c>
      <c r="O2687" s="2">
        <v>10</v>
      </c>
      <c r="P2687" s="35">
        <v>20</v>
      </c>
      <c r="Q2687" s="35">
        <v>20</v>
      </c>
      <c r="R2687" s="36">
        <v>0</v>
      </c>
    </row>
    <row r="2688" spans="2:18" x14ac:dyDescent="0.2">
      <c r="D2688" s="175"/>
      <c r="E2688" s="4" t="s">
        <v>56</v>
      </c>
      <c r="F2688" s="6"/>
      <c r="G2688" s="5">
        <v>9</v>
      </c>
      <c r="H2688" s="7">
        <v>0</v>
      </c>
      <c r="I2688" s="1">
        <v>5</v>
      </c>
      <c r="J2688" s="1">
        <v>2</v>
      </c>
      <c r="K2688" s="1">
        <v>4</v>
      </c>
      <c r="L2688" s="1">
        <v>1</v>
      </c>
      <c r="M2688" s="1">
        <v>0</v>
      </c>
      <c r="N2688" s="1">
        <v>0</v>
      </c>
      <c r="O2688" s="1">
        <v>0</v>
      </c>
      <c r="P2688" s="1">
        <v>0</v>
      </c>
      <c r="Q2688" s="1">
        <v>0</v>
      </c>
      <c r="R2688" s="8">
        <v>0</v>
      </c>
    </row>
    <row r="2689" spans="4:18" x14ac:dyDescent="0.2">
      <c r="D2689" s="175"/>
      <c r="E2689" s="11"/>
      <c r="F2689" s="10"/>
      <c r="G2689" s="9">
        <v>100</v>
      </c>
      <c r="H2689" s="116">
        <v>0</v>
      </c>
      <c r="I2689" s="2">
        <v>55.555555555555998</v>
      </c>
      <c r="J2689" s="23">
        <v>22.222222222222001</v>
      </c>
      <c r="K2689" s="23">
        <v>44.444444444444002</v>
      </c>
      <c r="L2689" s="2">
        <v>11.111111111111001</v>
      </c>
      <c r="M2689" s="76">
        <v>0</v>
      </c>
      <c r="N2689" s="79">
        <v>0</v>
      </c>
      <c r="O2689" s="79">
        <v>0</v>
      </c>
      <c r="P2689" s="79">
        <v>0</v>
      </c>
      <c r="Q2689" s="79">
        <v>0</v>
      </c>
      <c r="R2689" s="36">
        <v>0</v>
      </c>
    </row>
    <row r="2690" spans="4:18" x14ac:dyDescent="0.2">
      <c r="D2690" s="175"/>
      <c r="E2690" s="4" t="s">
        <v>57</v>
      </c>
      <c r="F2690" s="6"/>
      <c r="G2690" s="5">
        <v>55</v>
      </c>
      <c r="H2690" s="7">
        <v>9</v>
      </c>
      <c r="I2690" s="1">
        <v>30</v>
      </c>
      <c r="J2690" s="1">
        <v>8</v>
      </c>
      <c r="K2690" s="1">
        <v>20</v>
      </c>
      <c r="L2690" s="1">
        <v>8</v>
      </c>
      <c r="M2690" s="1">
        <v>7</v>
      </c>
      <c r="N2690" s="1">
        <v>2</v>
      </c>
      <c r="O2690" s="1">
        <v>4</v>
      </c>
      <c r="P2690" s="1">
        <v>0</v>
      </c>
      <c r="Q2690" s="1">
        <v>2</v>
      </c>
      <c r="R2690" s="8">
        <v>0</v>
      </c>
    </row>
    <row r="2691" spans="4:18" x14ac:dyDescent="0.2">
      <c r="D2691" s="175"/>
      <c r="E2691" s="11"/>
      <c r="F2691" s="10"/>
      <c r="G2691" s="9">
        <v>100</v>
      </c>
      <c r="H2691" s="16">
        <v>16.363636363636001</v>
      </c>
      <c r="I2691" s="2">
        <v>54.545454545455001</v>
      </c>
      <c r="J2691" s="2">
        <v>14.545454545455</v>
      </c>
      <c r="K2691" s="2">
        <v>36.363636363635997</v>
      </c>
      <c r="L2691" s="2">
        <v>14.545454545455</v>
      </c>
      <c r="M2691" s="2">
        <v>12.727272727273</v>
      </c>
      <c r="N2691" s="2">
        <v>3.636363636364</v>
      </c>
      <c r="O2691" s="2">
        <v>7.2727272727269998</v>
      </c>
      <c r="P2691" s="79">
        <v>0</v>
      </c>
      <c r="Q2691" s="27">
        <v>3.636363636364</v>
      </c>
      <c r="R2691" s="36">
        <v>0</v>
      </c>
    </row>
    <row r="2692" spans="4:18" x14ac:dyDescent="0.2">
      <c r="D2692" s="175"/>
      <c r="E2692" s="4" t="s">
        <v>58</v>
      </c>
      <c r="F2692" s="6"/>
      <c r="G2692" s="5">
        <v>20</v>
      </c>
      <c r="H2692" s="7">
        <v>3</v>
      </c>
      <c r="I2692" s="1">
        <v>12</v>
      </c>
      <c r="J2692" s="1">
        <v>4</v>
      </c>
      <c r="K2692" s="1">
        <v>6</v>
      </c>
      <c r="L2692" s="1">
        <v>2</v>
      </c>
      <c r="M2692" s="1">
        <v>1</v>
      </c>
      <c r="N2692" s="1">
        <v>0</v>
      </c>
      <c r="O2692" s="1">
        <v>0</v>
      </c>
      <c r="P2692" s="1">
        <v>0</v>
      </c>
      <c r="Q2692" s="1">
        <v>1</v>
      </c>
      <c r="R2692" s="8">
        <v>0</v>
      </c>
    </row>
    <row r="2693" spans="4:18" x14ac:dyDescent="0.2">
      <c r="D2693" s="175"/>
      <c r="E2693" s="11"/>
      <c r="F2693" s="10"/>
      <c r="G2693" s="9">
        <v>100</v>
      </c>
      <c r="H2693" s="73">
        <v>15</v>
      </c>
      <c r="I2693" s="23">
        <v>60</v>
      </c>
      <c r="J2693" s="23">
        <v>20</v>
      </c>
      <c r="K2693" s="27">
        <v>30</v>
      </c>
      <c r="L2693" s="27">
        <v>10</v>
      </c>
      <c r="M2693" s="27">
        <v>5</v>
      </c>
      <c r="N2693" s="79">
        <v>0</v>
      </c>
      <c r="O2693" s="79">
        <v>0</v>
      </c>
      <c r="P2693" s="79">
        <v>0</v>
      </c>
      <c r="Q2693" s="2">
        <v>5</v>
      </c>
      <c r="R2693" s="36">
        <v>0</v>
      </c>
    </row>
    <row r="2694" spans="4:18" x14ac:dyDescent="0.2">
      <c r="D2694" s="175"/>
      <c r="E2694" s="4" t="s">
        <v>59</v>
      </c>
      <c r="F2694" s="6"/>
      <c r="G2694" s="5">
        <v>22</v>
      </c>
      <c r="H2694" s="7">
        <v>6</v>
      </c>
      <c r="I2694" s="1">
        <v>12</v>
      </c>
      <c r="J2694" s="1">
        <v>2</v>
      </c>
      <c r="K2694" s="1">
        <v>8</v>
      </c>
      <c r="L2694" s="1">
        <v>6</v>
      </c>
      <c r="M2694" s="1">
        <v>3</v>
      </c>
      <c r="N2694" s="1">
        <v>3</v>
      </c>
      <c r="O2694" s="1">
        <v>2</v>
      </c>
      <c r="P2694" s="1">
        <v>3</v>
      </c>
      <c r="Q2694" s="1">
        <v>2</v>
      </c>
      <c r="R2694" s="8">
        <v>1</v>
      </c>
    </row>
    <row r="2695" spans="4:18" x14ac:dyDescent="0.2">
      <c r="D2695" s="175"/>
      <c r="E2695" s="11"/>
      <c r="F2695" s="10"/>
      <c r="G2695" s="9">
        <v>100</v>
      </c>
      <c r="H2695" s="64">
        <v>27.272727272727</v>
      </c>
      <c r="I2695" s="2">
        <v>54.545454545455001</v>
      </c>
      <c r="J2695" s="2">
        <v>9.0909090909089993</v>
      </c>
      <c r="K2695" s="2">
        <v>36.363636363635997</v>
      </c>
      <c r="L2695" s="35">
        <v>27.272727272727</v>
      </c>
      <c r="M2695" s="2">
        <v>13.636363636364001</v>
      </c>
      <c r="N2695" s="23">
        <v>13.636363636364001</v>
      </c>
      <c r="O2695" s="2">
        <v>9.0909090909089993</v>
      </c>
      <c r="P2695" s="23">
        <v>13.636363636364001</v>
      </c>
      <c r="Q2695" s="2">
        <v>9.0909090909089993</v>
      </c>
      <c r="R2695" s="13">
        <v>4.5454545454549997</v>
      </c>
    </row>
    <row r="2696" spans="4:18" x14ac:dyDescent="0.2">
      <c r="D2696" s="175"/>
      <c r="E2696" s="4" t="s">
        <v>60</v>
      </c>
      <c r="F2696" s="6"/>
      <c r="G2696" s="5">
        <v>24</v>
      </c>
      <c r="H2696" s="7">
        <v>6</v>
      </c>
      <c r="I2696" s="1">
        <v>10</v>
      </c>
      <c r="J2696" s="1">
        <v>2</v>
      </c>
      <c r="K2696" s="1">
        <v>13</v>
      </c>
      <c r="L2696" s="1">
        <v>3</v>
      </c>
      <c r="M2696" s="1">
        <v>3</v>
      </c>
      <c r="N2696" s="1">
        <v>3</v>
      </c>
      <c r="O2696" s="1">
        <v>2</v>
      </c>
      <c r="P2696" s="1">
        <v>2</v>
      </c>
      <c r="Q2696" s="1">
        <v>2</v>
      </c>
      <c r="R2696" s="8">
        <v>0</v>
      </c>
    </row>
    <row r="2697" spans="4:18" x14ac:dyDescent="0.2">
      <c r="D2697" s="175"/>
      <c r="E2697" s="11"/>
      <c r="F2697" s="10"/>
      <c r="G2697" s="9">
        <v>100</v>
      </c>
      <c r="H2697" s="16">
        <v>25</v>
      </c>
      <c r="I2697" s="27">
        <v>41.666666666666998</v>
      </c>
      <c r="J2697" s="27">
        <v>8.333333333333</v>
      </c>
      <c r="K2697" s="35">
        <v>54.166666666666998</v>
      </c>
      <c r="L2697" s="2">
        <v>12.5</v>
      </c>
      <c r="M2697" s="2">
        <v>12.5</v>
      </c>
      <c r="N2697" s="2">
        <v>12.5</v>
      </c>
      <c r="O2697" s="2">
        <v>8.333333333333</v>
      </c>
      <c r="P2697" s="2">
        <v>8.333333333333</v>
      </c>
      <c r="Q2697" s="2">
        <v>8.333333333333</v>
      </c>
      <c r="R2697" s="36">
        <v>0</v>
      </c>
    </row>
    <row r="2698" spans="4:18" x14ac:dyDescent="0.2">
      <c r="D2698" s="175"/>
      <c r="E2698" s="4" t="s">
        <v>61</v>
      </c>
      <c r="F2698" s="6"/>
      <c r="G2698" s="5">
        <v>10</v>
      </c>
      <c r="H2698" s="7">
        <v>2</v>
      </c>
      <c r="I2698" s="1">
        <v>3</v>
      </c>
      <c r="J2698" s="1">
        <v>3</v>
      </c>
      <c r="K2698" s="1">
        <v>3</v>
      </c>
      <c r="L2698" s="1">
        <v>3</v>
      </c>
      <c r="M2698" s="1">
        <v>2</v>
      </c>
      <c r="N2698" s="1">
        <v>2</v>
      </c>
      <c r="O2698" s="1">
        <v>2</v>
      </c>
      <c r="P2698" s="1">
        <v>3</v>
      </c>
      <c r="Q2698" s="1">
        <v>3</v>
      </c>
      <c r="R2698" s="8">
        <v>0</v>
      </c>
    </row>
    <row r="2699" spans="4:18" x14ac:dyDescent="0.2">
      <c r="D2699" s="175"/>
      <c r="E2699" s="11"/>
      <c r="F2699" s="10"/>
      <c r="G2699" s="9">
        <v>100</v>
      </c>
      <c r="H2699" s="16">
        <v>20</v>
      </c>
      <c r="I2699" s="46">
        <v>30</v>
      </c>
      <c r="J2699" s="35">
        <v>30</v>
      </c>
      <c r="K2699" s="27">
        <v>30</v>
      </c>
      <c r="L2699" s="35">
        <v>30</v>
      </c>
      <c r="M2699" s="23">
        <v>20</v>
      </c>
      <c r="N2699" s="35">
        <v>20</v>
      </c>
      <c r="O2699" s="35">
        <v>20</v>
      </c>
      <c r="P2699" s="35">
        <v>30</v>
      </c>
      <c r="Q2699" s="35">
        <v>30</v>
      </c>
      <c r="R2699" s="36">
        <v>0</v>
      </c>
    </row>
    <row r="2700" spans="4:18" x14ac:dyDescent="0.2">
      <c r="D2700" s="175"/>
      <c r="E2700" s="4" t="s">
        <v>62</v>
      </c>
      <c r="F2700" s="6"/>
      <c r="G2700" s="5">
        <v>11</v>
      </c>
      <c r="H2700" s="7">
        <v>3</v>
      </c>
      <c r="I2700" s="1">
        <v>8</v>
      </c>
      <c r="J2700" s="1">
        <v>0</v>
      </c>
      <c r="K2700" s="1">
        <v>3</v>
      </c>
      <c r="L2700" s="1">
        <v>2</v>
      </c>
      <c r="M2700" s="1">
        <v>2</v>
      </c>
      <c r="N2700" s="1">
        <v>2</v>
      </c>
      <c r="O2700" s="1">
        <v>2</v>
      </c>
      <c r="P2700" s="1">
        <v>2</v>
      </c>
      <c r="Q2700" s="1">
        <v>3</v>
      </c>
      <c r="R2700" s="8">
        <v>0</v>
      </c>
    </row>
    <row r="2701" spans="4:18" x14ac:dyDescent="0.2">
      <c r="D2701" s="175"/>
      <c r="E2701" s="11"/>
      <c r="F2701" s="10"/>
      <c r="G2701" s="9">
        <v>100</v>
      </c>
      <c r="H2701" s="64">
        <v>27.272727272727</v>
      </c>
      <c r="I2701" s="35">
        <v>72.727272727273004</v>
      </c>
      <c r="J2701" s="76">
        <v>0</v>
      </c>
      <c r="K2701" s="46">
        <v>27.272727272727</v>
      </c>
      <c r="L2701" s="2">
        <v>18.181818181817999</v>
      </c>
      <c r="M2701" s="23">
        <v>18.181818181817999</v>
      </c>
      <c r="N2701" s="35">
        <v>18.181818181817999</v>
      </c>
      <c r="O2701" s="35">
        <v>18.181818181817999</v>
      </c>
      <c r="P2701" s="35">
        <v>18.181818181817999</v>
      </c>
      <c r="Q2701" s="35">
        <v>27.272727272727</v>
      </c>
      <c r="R2701" s="36">
        <v>0</v>
      </c>
    </row>
    <row r="2702" spans="4:18" x14ac:dyDescent="0.2">
      <c r="D2702" s="174" t="s">
        <v>63</v>
      </c>
      <c r="E2702" s="20" t="s">
        <v>64</v>
      </c>
      <c r="F2702" s="22"/>
      <c r="G2702" s="21">
        <v>28</v>
      </c>
      <c r="H2702" s="25">
        <v>7</v>
      </c>
      <c r="I2702" s="3">
        <v>14</v>
      </c>
      <c r="J2702" s="3">
        <v>2</v>
      </c>
      <c r="K2702" s="3">
        <v>9</v>
      </c>
      <c r="L2702" s="3">
        <v>3</v>
      </c>
      <c r="M2702" s="3">
        <v>3</v>
      </c>
      <c r="N2702" s="3">
        <v>2</v>
      </c>
      <c r="O2702" s="3">
        <v>1</v>
      </c>
      <c r="P2702" s="3">
        <v>1</v>
      </c>
      <c r="Q2702" s="3">
        <v>2</v>
      </c>
      <c r="R2702" s="26">
        <v>1</v>
      </c>
    </row>
    <row r="2703" spans="4:18" x14ac:dyDescent="0.2">
      <c r="D2703" s="175"/>
      <c r="E2703" s="11"/>
      <c r="F2703" s="10"/>
      <c r="G2703" s="9">
        <v>100</v>
      </c>
      <c r="H2703" s="16">
        <v>25</v>
      </c>
      <c r="I2703" s="2">
        <v>50</v>
      </c>
      <c r="J2703" s="27">
        <v>7.1428571428570002</v>
      </c>
      <c r="K2703" s="27">
        <v>32.142857142856997</v>
      </c>
      <c r="L2703" s="2">
        <v>10.714285714286</v>
      </c>
      <c r="M2703" s="2">
        <v>10.714285714286</v>
      </c>
      <c r="N2703" s="2">
        <v>7.1428571428570002</v>
      </c>
      <c r="O2703" s="2">
        <v>3.5714285714290002</v>
      </c>
      <c r="P2703" s="2">
        <v>3.5714285714290002</v>
      </c>
      <c r="Q2703" s="2">
        <v>7.1428571428570002</v>
      </c>
      <c r="R2703" s="13">
        <v>3.5714285714290002</v>
      </c>
    </row>
    <row r="2704" spans="4:18" x14ac:dyDescent="0.2">
      <c r="D2704" s="175"/>
      <c r="E2704" s="4" t="s">
        <v>65</v>
      </c>
      <c r="F2704" s="6"/>
      <c r="G2704" s="5">
        <v>23</v>
      </c>
      <c r="H2704" s="7">
        <v>4</v>
      </c>
      <c r="I2704" s="1">
        <v>15</v>
      </c>
      <c r="J2704" s="1">
        <v>4</v>
      </c>
      <c r="K2704" s="1">
        <v>7</v>
      </c>
      <c r="L2704" s="1">
        <v>4</v>
      </c>
      <c r="M2704" s="1">
        <v>2</v>
      </c>
      <c r="N2704" s="1">
        <v>2</v>
      </c>
      <c r="O2704" s="1">
        <v>3</v>
      </c>
      <c r="P2704" s="1">
        <v>3</v>
      </c>
      <c r="Q2704" s="1">
        <v>3</v>
      </c>
      <c r="R2704" s="8">
        <v>0</v>
      </c>
    </row>
    <row r="2705" spans="4:18" x14ac:dyDescent="0.2">
      <c r="D2705" s="175"/>
      <c r="E2705" s="11"/>
      <c r="F2705" s="10"/>
      <c r="G2705" s="9">
        <v>100</v>
      </c>
      <c r="H2705" s="16">
        <v>17.391304347826001</v>
      </c>
      <c r="I2705" s="35">
        <v>65.217391304347998</v>
      </c>
      <c r="J2705" s="2">
        <v>17.391304347826001</v>
      </c>
      <c r="K2705" s="27">
        <v>30.434782608696</v>
      </c>
      <c r="L2705" s="2">
        <v>17.391304347826001</v>
      </c>
      <c r="M2705" s="2">
        <v>8.6956521739130004</v>
      </c>
      <c r="N2705" s="2">
        <v>8.6956521739130004</v>
      </c>
      <c r="O2705" s="23">
        <v>13.04347826087</v>
      </c>
      <c r="P2705" s="23">
        <v>13.04347826087</v>
      </c>
      <c r="Q2705" s="2">
        <v>13.04347826087</v>
      </c>
      <c r="R2705" s="36">
        <v>0</v>
      </c>
    </row>
    <row r="2706" spans="4:18" x14ac:dyDescent="0.2">
      <c r="D2706" s="175"/>
      <c r="E2706" s="4" t="s">
        <v>66</v>
      </c>
      <c r="F2706" s="6"/>
      <c r="G2706" s="5">
        <v>23</v>
      </c>
      <c r="H2706" s="7">
        <v>4</v>
      </c>
      <c r="I2706" s="1">
        <v>13</v>
      </c>
      <c r="J2706" s="1">
        <v>2</v>
      </c>
      <c r="K2706" s="1">
        <v>13</v>
      </c>
      <c r="L2706" s="1">
        <v>6</v>
      </c>
      <c r="M2706" s="1">
        <v>3</v>
      </c>
      <c r="N2706" s="1">
        <v>4</v>
      </c>
      <c r="O2706" s="1">
        <v>2</v>
      </c>
      <c r="P2706" s="1">
        <v>3</v>
      </c>
      <c r="Q2706" s="1">
        <v>2</v>
      </c>
      <c r="R2706" s="8">
        <v>0</v>
      </c>
    </row>
    <row r="2707" spans="4:18" x14ac:dyDescent="0.2">
      <c r="D2707" s="175"/>
      <c r="E2707" s="11"/>
      <c r="F2707" s="10"/>
      <c r="G2707" s="9">
        <v>100</v>
      </c>
      <c r="H2707" s="16">
        <v>17.391304347826001</v>
      </c>
      <c r="I2707" s="23">
        <v>56.521739130435002</v>
      </c>
      <c r="J2707" s="27">
        <v>8.6956521739130004</v>
      </c>
      <c r="K2707" s="35">
        <v>56.521739130435002</v>
      </c>
      <c r="L2707" s="35">
        <v>26.086956521739001</v>
      </c>
      <c r="M2707" s="2">
        <v>13.04347826087</v>
      </c>
      <c r="N2707" s="23">
        <v>17.391304347826001</v>
      </c>
      <c r="O2707" s="2">
        <v>8.6956521739130004</v>
      </c>
      <c r="P2707" s="23">
        <v>13.04347826087</v>
      </c>
      <c r="Q2707" s="2">
        <v>8.6956521739130004</v>
      </c>
      <c r="R2707" s="36">
        <v>0</v>
      </c>
    </row>
    <row r="2708" spans="4:18" x14ac:dyDescent="0.2">
      <c r="D2708" s="175"/>
      <c r="E2708" s="4" t="s">
        <v>67</v>
      </c>
      <c r="F2708" s="6"/>
      <c r="G2708" s="5">
        <v>28</v>
      </c>
      <c r="H2708" s="7">
        <v>5</v>
      </c>
      <c r="I2708" s="1">
        <v>11</v>
      </c>
      <c r="J2708" s="1">
        <v>5</v>
      </c>
      <c r="K2708" s="1">
        <v>13</v>
      </c>
      <c r="L2708" s="1">
        <v>4</v>
      </c>
      <c r="M2708" s="1">
        <v>1</v>
      </c>
      <c r="N2708" s="1">
        <v>1</v>
      </c>
      <c r="O2708" s="1">
        <v>0</v>
      </c>
      <c r="P2708" s="1">
        <v>1</v>
      </c>
      <c r="Q2708" s="1">
        <v>2</v>
      </c>
      <c r="R2708" s="8">
        <v>1</v>
      </c>
    </row>
    <row r="2709" spans="4:18" x14ac:dyDescent="0.2">
      <c r="D2709" s="175"/>
      <c r="E2709" s="11"/>
      <c r="F2709" s="10"/>
      <c r="G2709" s="9">
        <v>100</v>
      </c>
      <c r="H2709" s="16">
        <v>17.857142857143</v>
      </c>
      <c r="I2709" s="46">
        <v>39.285714285714</v>
      </c>
      <c r="J2709" s="2">
        <v>17.857142857143</v>
      </c>
      <c r="K2709" s="23">
        <v>46.428571428570997</v>
      </c>
      <c r="L2709" s="2">
        <v>14.285714285714</v>
      </c>
      <c r="M2709" s="27">
        <v>3.5714285714290002</v>
      </c>
      <c r="N2709" s="2">
        <v>3.5714285714290002</v>
      </c>
      <c r="O2709" s="79">
        <v>0</v>
      </c>
      <c r="P2709" s="2">
        <v>3.5714285714290002</v>
      </c>
      <c r="Q2709" s="2">
        <v>7.1428571428570002</v>
      </c>
      <c r="R2709" s="13">
        <v>3.5714285714290002</v>
      </c>
    </row>
    <row r="2710" spans="4:18" x14ac:dyDescent="0.2">
      <c r="D2710" s="175"/>
      <c r="E2710" s="4" t="s">
        <v>68</v>
      </c>
      <c r="F2710" s="6"/>
      <c r="G2710" s="5">
        <v>16</v>
      </c>
      <c r="H2710" s="7">
        <v>2</v>
      </c>
      <c r="I2710" s="1">
        <v>8</v>
      </c>
      <c r="J2710" s="1">
        <v>2</v>
      </c>
      <c r="K2710" s="1">
        <v>6</v>
      </c>
      <c r="L2710" s="1">
        <v>1</v>
      </c>
      <c r="M2710" s="1">
        <v>4</v>
      </c>
      <c r="N2710" s="1">
        <v>1</v>
      </c>
      <c r="O2710" s="1">
        <v>4</v>
      </c>
      <c r="P2710" s="1">
        <v>1</v>
      </c>
      <c r="Q2710" s="1">
        <v>3</v>
      </c>
      <c r="R2710" s="8">
        <v>0</v>
      </c>
    </row>
    <row r="2711" spans="4:18" x14ac:dyDescent="0.2">
      <c r="D2711" s="175"/>
      <c r="E2711" s="11"/>
      <c r="F2711" s="10"/>
      <c r="G2711" s="9">
        <v>100</v>
      </c>
      <c r="H2711" s="73">
        <v>12.5</v>
      </c>
      <c r="I2711" s="2">
        <v>50</v>
      </c>
      <c r="J2711" s="2">
        <v>12.5</v>
      </c>
      <c r="K2711" s="2">
        <v>37.5</v>
      </c>
      <c r="L2711" s="27">
        <v>6.25</v>
      </c>
      <c r="M2711" s="35">
        <v>25</v>
      </c>
      <c r="N2711" s="2">
        <v>6.25</v>
      </c>
      <c r="O2711" s="35">
        <v>25</v>
      </c>
      <c r="P2711" s="2">
        <v>6.25</v>
      </c>
      <c r="Q2711" s="35">
        <v>18.75</v>
      </c>
      <c r="R2711" s="36">
        <v>0</v>
      </c>
    </row>
    <row r="2712" spans="4:18" x14ac:dyDescent="0.2">
      <c r="D2712" s="175"/>
      <c r="E2712" s="4" t="s">
        <v>69</v>
      </c>
      <c r="F2712" s="6"/>
      <c r="G2712" s="5">
        <v>9</v>
      </c>
      <c r="H2712" s="7">
        <v>2</v>
      </c>
      <c r="I2712" s="1">
        <v>6</v>
      </c>
      <c r="J2712" s="1">
        <v>1</v>
      </c>
      <c r="K2712" s="1">
        <v>3</v>
      </c>
      <c r="L2712" s="1">
        <v>1</v>
      </c>
      <c r="M2712" s="1">
        <v>0</v>
      </c>
      <c r="N2712" s="1">
        <v>0</v>
      </c>
      <c r="O2712" s="1">
        <v>0</v>
      </c>
      <c r="P2712" s="1">
        <v>0</v>
      </c>
      <c r="Q2712" s="1">
        <v>0</v>
      </c>
      <c r="R2712" s="8">
        <v>0</v>
      </c>
    </row>
    <row r="2713" spans="4:18" x14ac:dyDescent="0.2">
      <c r="D2713" s="175"/>
      <c r="E2713" s="11"/>
      <c r="F2713" s="10"/>
      <c r="G2713" s="9">
        <v>100</v>
      </c>
      <c r="H2713" s="16">
        <v>22.222222222222001</v>
      </c>
      <c r="I2713" s="35">
        <v>66.666666666666998</v>
      </c>
      <c r="J2713" s="2">
        <v>11.111111111111001</v>
      </c>
      <c r="K2713" s="2">
        <v>33.333333333333002</v>
      </c>
      <c r="L2713" s="2">
        <v>11.111111111111001</v>
      </c>
      <c r="M2713" s="76">
        <v>0</v>
      </c>
      <c r="N2713" s="79">
        <v>0</v>
      </c>
      <c r="O2713" s="79">
        <v>0</v>
      </c>
      <c r="P2713" s="79">
        <v>0</v>
      </c>
      <c r="Q2713" s="79">
        <v>0</v>
      </c>
      <c r="R2713" s="36">
        <v>0</v>
      </c>
    </row>
    <row r="2714" spans="4:18" x14ac:dyDescent="0.2">
      <c r="D2714" s="175"/>
      <c r="E2714" s="4" t="s">
        <v>70</v>
      </c>
      <c r="F2714" s="6"/>
      <c r="G2714" s="5">
        <v>20</v>
      </c>
      <c r="H2714" s="7">
        <v>5</v>
      </c>
      <c r="I2714" s="1">
        <v>12</v>
      </c>
      <c r="J2714" s="1">
        <v>3</v>
      </c>
      <c r="K2714" s="1">
        <v>4</v>
      </c>
      <c r="L2714" s="1">
        <v>3</v>
      </c>
      <c r="M2714" s="1">
        <v>4</v>
      </c>
      <c r="N2714" s="1">
        <v>0</v>
      </c>
      <c r="O2714" s="1">
        <v>0</v>
      </c>
      <c r="P2714" s="1">
        <v>0</v>
      </c>
      <c r="Q2714" s="1">
        <v>0</v>
      </c>
      <c r="R2714" s="8">
        <v>0</v>
      </c>
    </row>
    <row r="2715" spans="4:18" x14ac:dyDescent="0.2">
      <c r="D2715" s="175"/>
      <c r="E2715" s="11"/>
      <c r="F2715" s="10"/>
      <c r="G2715" s="9">
        <v>100</v>
      </c>
      <c r="H2715" s="16">
        <v>25</v>
      </c>
      <c r="I2715" s="23">
        <v>60</v>
      </c>
      <c r="J2715" s="2">
        <v>15</v>
      </c>
      <c r="K2715" s="46">
        <v>20</v>
      </c>
      <c r="L2715" s="2">
        <v>15</v>
      </c>
      <c r="M2715" s="23">
        <v>20</v>
      </c>
      <c r="N2715" s="79">
        <v>0</v>
      </c>
      <c r="O2715" s="79">
        <v>0</v>
      </c>
      <c r="P2715" s="79">
        <v>0</v>
      </c>
      <c r="Q2715" s="79">
        <v>0</v>
      </c>
      <c r="R2715" s="36">
        <v>0</v>
      </c>
    </row>
    <row r="2716" spans="4:18" x14ac:dyDescent="0.2">
      <c r="D2716" s="175"/>
      <c r="E2716" s="4" t="s">
        <v>71</v>
      </c>
      <c r="F2716" s="6"/>
      <c r="G2716" s="5">
        <v>10</v>
      </c>
      <c r="H2716" s="7">
        <v>2</v>
      </c>
      <c r="I2716" s="1">
        <v>4</v>
      </c>
      <c r="J2716" s="1">
        <v>3</v>
      </c>
      <c r="K2716" s="1">
        <v>3</v>
      </c>
      <c r="L2716" s="1">
        <v>1</v>
      </c>
      <c r="M2716" s="1">
        <v>2</v>
      </c>
      <c r="N2716" s="1">
        <v>1</v>
      </c>
      <c r="O2716" s="1">
        <v>1</v>
      </c>
      <c r="P2716" s="1">
        <v>1</v>
      </c>
      <c r="Q2716" s="1">
        <v>1</v>
      </c>
      <c r="R2716" s="8">
        <v>0</v>
      </c>
    </row>
    <row r="2717" spans="4:18" x14ac:dyDescent="0.2">
      <c r="D2717" s="175"/>
      <c r="E2717" s="11"/>
      <c r="F2717" s="10"/>
      <c r="G2717" s="9">
        <v>100</v>
      </c>
      <c r="H2717" s="16">
        <v>20</v>
      </c>
      <c r="I2717" s="46">
        <v>40</v>
      </c>
      <c r="J2717" s="35">
        <v>30</v>
      </c>
      <c r="K2717" s="27">
        <v>30</v>
      </c>
      <c r="L2717" s="27">
        <v>10</v>
      </c>
      <c r="M2717" s="23">
        <v>20</v>
      </c>
      <c r="N2717" s="2">
        <v>10</v>
      </c>
      <c r="O2717" s="2">
        <v>10</v>
      </c>
      <c r="P2717" s="2">
        <v>10</v>
      </c>
      <c r="Q2717" s="2">
        <v>10</v>
      </c>
      <c r="R2717" s="36">
        <v>0</v>
      </c>
    </row>
    <row r="2718" spans="4:18" x14ac:dyDescent="0.2">
      <c r="D2718" s="175"/>
      <c r="E2718" s="4" t="s">
        <v>72</v>
      </c>
      <c r="F2718" s="6"/>
      <c r="G2718" s="5">
        <v>13</v>
      </c>
      <c r="H2718" s="7">
        <v>3</v>
      </c>
      <c r="I2718" s="1">
        <v>5</v>
      </c>
      <c r="J2718" s="1">
        <v>1</v>
      </c>
      <c r="K2718" s="1">
        <v>7</v>
      </c>
      <c r="L2718" s="1">
        <v>1</v>
      </c>
      <c r="M2718" s="1">
        <v>1</v>
      </c>
      <c r="N2718" s="1">
        <v>1</v>
      </c>
      <c r="O2718" s="1">
        <v>1</v>
      </c>
      <c r="P2718" s="1">
        <v>1</v>
      </c>
      <c r="Q2718" s="1">
        <v>1</v>
      </c>
      <c r="R2718" s="8">
        <v>0</v>
      </c>
    </row>
    <row r="2719" spans="4:18" x14ac:dyDescent="0.2">
      <c r="D2719" s="176"/>
      <c r="E2719" s="57"/>
      <c r="F2719" s="54"/>
      <c r="G2719" s="67">
        <v>100</v>
      </c>
      <c r="H2719" s="82">
        <v>23.076923076922998</v>
      </c>
      <c r="I2719" s="91">
        <v>38.461538461537998</v>
      </c>
      <c r="J2719" s="96">
        <v>7.6923076923079998</v>
      </c>
      <c r="K2719" s="108">
        <v>53.846153846154003</v>
      </c>
      <c r="L2719" s="96">
        <v>7.6923076923079998</v>
      </c>
      <c r="M2719" s="48">
        <v>7.6923076923079998</v>
      </c>
      <c r="N2719" s="48">
        <v>7.6923076923079998</v>
      </c>
      <c r="O2719" s="48">
        <v>7.6923076923079998</v>
      </c>
      <c r="P2719" s="48">
        <v>7.6923076923079998</v>
      </c>
      <c r="Q2719" s="48">
        <v>7.6923076923079998</v>
      </c>
      <c r="R2719" s="124">
        <v>0</v>
      </c>
    </row>
    <row r="2721" spans="2:18" x14ac:dyDescent="0.2">
      <c r="B2721" s="43" t="str">
        <f xml:space="preserve"> HYPERLINK("#'目次'!B63", "[57]")</f>
        <v>[57]</v>
      </c>
      <c r="C2721" s="31" t="s">
        <v>158</v>
      </c>
    </row>
    <row r="2722" spans="2:18" x14ac:dyDescent="0.2">
      <c r="C2722" s="156" t="s">
        <v>159</v>
      </c>
    </row>
    <row r="2724" spans="2:18" x14ac:dyDescent="0.2">
      <c r="C2724" s="31" t="s">
        <v>75</v>
      </c>
    </row>
    <row r="2725" spans="2:18" ht="24" x14ac:dyDescent="0.2">
      <c r="D2725" s="177"/>
      <c r="E2725" s="178"/>
      <c r="F2725" s="178"/>
      <c r="G2725" s="40" t="s">
        <v>14</v>
      </c>
      <c r="H2725" s="42" t="s">
        <v>160</v>
      </c>
      <c r="I2725" s="15" t="s">
        <v>161</v>
      </c>
      <c r="J2725" s="15" t="s">
        <v>162</v>
      </c>
      <c r="K2725" s="15" t="s">
        <v>163</v>
      </c>
      <c r="L2725" s="15" t="s">
        <v>109</v>
      </c>
      <c r="M2725" s="15" t="s">
        <v>110</v>
      </c>
      <c r="N2725" s="15" t="s">
        <v>111</v>
      </c>
      <c r="O2725" s="15" t="s">
        <v>112</v>
      </c>
      <c r="P2725" s="15" t="s">
        <v>113</v>
      </c>
      <c r="Q2725" s="15" t="s">
        <v>114</v>
      </c>
      <c r="R2725" s="44" t="s">
        <v>17</v>
      </c>
    </row>
    <row r="2726" spans="2:18" x14ac:dyDescent="0.2">
      <c r="D2726" s="179"/>
      <c r="E2726" s="180"/>
      <c r="F2726" s="180"/>
      <c r="G2726" s="39"/>
      <c r="H2726" s="41"/>
      <c r="I2726" s="14"/>
      <c r="J2726" s="14"/>
      <c r="K2726" s="14"/>
      <c r="L2726" s="14"/>
      <c r="M2726" s="14"/>
      <c r="N2726" s="14"/>
      <c r="O2726" s="14"/>
      <c r="P2726" s="14"/>
      <c r="Q2726" s="14"/>
      <c r="R2726" s="38"/>
    </row>
    <row r="2727" spans="2:18" x14ac:dyDescent="0.2">
      <c r="D2727" s="70"/>
      <c r="E2727" s="72" t="s">
        <v>14</v>
      </c>
      <c r="F2727" s="69"/>
      <c r="G2727" s="37">
        <v>173</v>
      </c>
      <c r="H2727" s="17">
        <v>35</v>
      </c>
      <c r="I2727" s="17">
        <v>88</v>
      </c>
      <c r="J2727" s="17">
        <v>24</v>
      </c>
      <c r="K2727" s="17">
        <v>66</v>
      </c>
      <c r="L2727" s="17">
        <v>26</v>
      </c>
      <c r="M2727" s="17">
        <v>21</v>
      </c>
      <c r="N2727" s="17">
        <v>13</v>
      </c>
      <c r="O2727" s="17">
        <v>13</v>
      </c>
      <c r="P2727" s="17">
        <v>12</v>
      </c>
      <c r="Q2727" s="17">
        <v>15</v>
      </c>
      <c r="R2727" s="55">
        <v>2</v>
      </c>
    </row>
    <row r="2728" spans="2:18" x14ac:dyDescent="0.2">
      <c r="D2728" s="57"/>
      <c r="E2728" s="54"/>
      <c r="F2728" s="71"/>
      <c r="G2728" s="9">
        <v>100</v>
      </c>
      <c r="H2728" s="2">
        <v>20.231213872832001</v>
      </c>
      <c r="I2728" s="2">
        <v>50.867052023120998</v>
      </c>
      <c r="J2728" s="2">
        <v>13.872832369942</v>
      </c>
      <c r="K2728" s="2">
        <v>38.150289017341002</v>
      </c>
      <c r="L2728" s="2">
        <v>15.028901734104</v>
      </c>
      <c r="M2728" s="2">
        <v>12.138728323699</v>
      </c>
      <c r="N2728" s="2">
        <v>7.514450867052</v>
      </c>
      <c r="O2728" s="2">
        <v>7.514450867052</v>
      </c>
      <c r="P2728" s="2">
        <v>6.9364161849709998</v>
      </c>
      <c r="Q2728" s="2">
        <v>8.6705202312140006</v>
      </c>
      <c r="R2728" s="13">
        <v>1.1560693641619999</v>
      </c>
    </row>
    <row r="2729" spans="2:18" x14ac:dyDescent="0.2">
      <c r="D2729" s="174" t="s">
        <v>36</v>
      </c>
      <c r="E2729" s="20" t="s">
        <v>76</v>
      </c>
      <c r="F2729" s="22"/>
      <c r="G2729" s="21">
        <v>90</v>
      </c>
      <c r="H2729" s="25">
        <v>15</v>
      </c>
      <c r="I2729" s="3">
        <v>48</v>
      </c>
      <c r="J2729" s="3">
        <v>18</v>
      </c>
      <c r="K2729" s="3">
        <v>28</v>
      </c>
      <c r="L2729" s="3">
        <v>16</v>
      </c>
      <c r="M2729" s="3">
        <v>13</v>
      </c>
      <c r="N2729" s="3">
        <v>6</v>
      </c>
      <c r="O2729" s="3">
        <v>8</v>
      </c>
      <c r="P2729" s="3">
        <v>8</v>
      </c>
      <c r="Q2729" s="3">
        <v>11</v>
      </c>
      <c r="R2729" s="26">
        <v>0</v>
      </c>
    </row>
    <row r="2730" spans="2:18" x14ac:dyDescent="0.2">
      <c r="D2730" s="175"/>
      <c r="E2730" s="11"/>
      <c r="F2730" s="10"/>
      <c r="G2730" s="9">
        <v>100</v>
      </c>
      <c r="H2730" s="16">
        <v>16.666666666666998</v>
      </c>
      <c r="I2730" s="2">
        <v>53.333333333333002</v>
      </c>
      <c r="J2730" s="23">
        <v>20</v>
      </c>
      <c r="K2730" s="27">
        <v>31.111111111111001</v>
      </c>
      <c r="L2730" s="2">
        <v>17.777777777777999</v>
      </c>
      <c r="M2730" s="2">
        <v>14.444444444444001</v>
      </c>
      <c r="N2730" s="2">
        <v>6.666666666667</v>
      </c>
      <c r="O2730" s="2">
        <v>8.8888888888889994</v>
      </c>
      <c r="P2730" s="2">
        <v>8.8888888888889994</v>
      </c>
      <c r="Q2730" s="2">
        <v>12.222222222221999</v>
      </c>
      <c r="R2730" s="36">
        <v>0</v>
      </c>
    </row>
    <row r="2731" spans="2:18" x14ac:dyDescent="0.2">
      <c r="D2731" s="175"/>
      <c r="E2731" s="4" t="s">
        <v>39</v>
      </c>
      <c r="F2731" s="6"/>
      <c r="G2731" s="5">
        <v>5</v>
      </c>
      <c r="H2731" s="7">
        <v>1</v>
      </c>
      <c r="I2731" s="1">
        <v>2</v>
      </c>
      <c r="J2731" s="1">
        <v>2</v>
      </c>
      <c r="K2731" s="1">
        <v>1</v>
      </c>
      <c r="L2731" s="1">
        <v>2</v>
      </c>
      <c r="M2731" s="1">
        <v>1</v>
      </c>
      <c r="N2731" s="1">
        <v>1</v>
      </c>
      <c r="O2731" s="1">
        <v>1</v>
      </c>
      <c r="P2731" s="1">
        <v>2</v>
      </c>
      <c r="Q2731" s="1">
        <v>2</v>
      </c>
      <c r="R2731" s="8">
        <v>0</v>
      </c>
    </row>
    <row r="2732" spans="2:18" x14ac:dyDescent="0.2">
      <c r="D2732" s="175"/>
      <c r="E2732" s="11"/>
      <c r="F2732" s="10"/>
      <c r="G2732" s="9">
        <v>100</v>
      </c>
      <c r="H2732" s="16">
        <v>20</v>
      </c>
      <c r="I2732" s="46">
        <v>40</v>
      </c>
      <c r="J2732" s="35">
        <v>40</v>
      </c>
      <c r="K2732" s="46">
        <v>20</v>
      </c>
      <c r="L2732" s="35">
        <v>40</v>
      </c>
      <c r="M2732" s="23">
        <v>20</v>
      </c>
      <c r="N2732" s="35">
        <v>20</v>
      </c>
      <c r="O2732" s="35">
        <v>20</v>
      </c>
      <c r="P2732" s="35">
        <v>40</v>
      </c>
      <c r="Q2732" s="35">
        <v>40</v>
      </c>
      <c r="R2732" s="36">
        <v>0</v>
      </c>
    </row>
    <row r="2733" spans="2:18" x14ac:dyDescent="0.2">
      <c r="D2733" s="175"/>
      <c r="E2733" s="4" t="s">
        <v>40</v>
      </c>
      <c r="F2733" s="6"/>
      <c r="G2733" s="5">
        <v>12</v>
      </c>
      <c r="H2733" s="7">
        <v>1</v>
      </c>
      <c r="I2733" s="1">
        <v>8</v>
      </c>
      <c r="J2733" s="1">
        <v>2</v>
      </c>
      <c r="K2733" s="1">
        <v>3</v>
      </c>
      <c r="L2733" s="1">
        <v>1</v>
      </c>
      <c r="M2733" s="1">
        <v>0</v>
      </c>
      <c r="N2733" s="1">
        <v>1</v>
      </c>
      <c r="O2733" s="1">
        <v>1</v>
      </c>
      <c r="P2733" s="1">
        <v>1</v>
      </c>
      <c r="Q2733" s="1">
        <v>1</v>
      </c>
      <c r="R2733" s="8">
        <v>0</v>
      </c>
    </row>
    <row r="2734" spans="2:18" x14ac:dyDescent="0.2">
      <c r="D2734" s="175"/>
      <c r="E2734" s="11"/>
      <c r="F2734" s="10"/>
      <c r="G2734" s="9">
        <v>100</v>
      </c>
      <c r="H2734" s="99">
        <v>8.333333333333</v>
      </c>
      <c r="I2734" s="35">
        <v>66.666666666666998</v>
      </c>
      <c r="J2734" s="2">
        <v>16.666666666666998</v>
      </c>
      <c r="K2734" s="46">
        <v>25</v>
      </c>
      <c r="L2734" s="27">
        <v>8.333333333333</v>
      </c>
      <c r="M2734" s="76">
        <v>0</v>
      </c>
      <c r="N2734" s="2">
        <v>8.333333333333</v>
      </c>
      <c r="O2734" s="2">
        <v>8.333333333333</v>
      </c>
      <c r="P2734" s="2">
        <v>8.333333333333</v>
      </c>
      <c r="Q2734" s="2">
        <v>8.333333333333</v>
      </c>
      <c r="R2734" s="36">
        <v>0</v>
      </c>
    </row>
    <row r="2735" spans="2:18" x14ac:dyDescent="0.2">
      <c r="D2735" s="175"/>
      <c r="E2735" s="4" t="s">
        <v>41</v>
      </c>
      <c r="F2735" s="6"/>
      <c r="G2735" s="5">
        <v>23</v>
      </c>
      <c r="H2735" s="7">
        <v>1</v>
      </c>
      <c r="I2735" s="1">
        <v>14</v>
      </c>
      <c r="J2735" s="1">
        <v>7</v>
      </c>
      <c r="K2735" s="1">
        <v>9</v>
      </c>
      <c r="L2735" s="1">
        <v>6</v>
      </c>
      <c r="M2735" s="1">
        <v>4</v>
      </c>
      <c r="N2735" s="1">
        <v>3</v>
      </c>
      <c r="O2735" s="1">
        <v>4</v>
      </c>
      <c r="P2735" s="1">
        <v>3</v>
      </c>
      <c r="Q2735" s="1">
        <v>3</v>
      </c>
      <c r="R2735" s="8">
        <v>0</v>
      </c>
    </row>
    <row r="2736" spans="2:18" x14ac:dyDescent="0.2">
      <c r="D2736" s="175"/>
      <c r="E2736" s="11"/>
      <c r="F2736" s="10"/>
      <c r="G2736" s="9">
        <v>100</v>
      </c>
      <c r="H2736" s="99">
        <v>4.3478260869570002</v>
      </c>
      <c r="I2736" s="35">
        <v>60.869565217390999</v>
      </c>
      <c r="J2736" s="35">
        <v>30.434782608696</v>
      </c>
      <c r="K2736" s="2">
        <v>39.130434782609001</v>
      </c>
      <c r="L2736" s="35">
        <v>26.086956521739001</v>
      </c>
      <c r="M2736" s="23">
        <v>17.391304347826001</v>
      </c>
      <c r="N2736" s="23">
        <v>13.04347826087</v>
      </c>
      <c r="O2736" s="23">
        <v>17.391304347826001</v>
      </c>
      <c r="P2736" s="23">
        <v>13.04347826087</v>
      </c>
      <c r="Q2736" s="2">
        <v>13.04347826087</v>
      </c>
      <c r="R2736" s="36">
        <v>0</v>
      </c>
    </row>
    <row r="2737" spans="4:18" x14ac:dyDescent="0.2">
      <c r="D2737" s="175"/>
      <c r="E2737" s="4" t="s">
        <v>42</v>
      </c>
      <c r="F2737" s="6"/>
      <c r="G2737" s="5">
        <v>20</v>
      </c>
      <c r="H2737" s="7">
        <v>7</v>
      </c>
      <c r="I2737" s="1">
        <v>7</v>
      </c>
      <c r="J2737" s="1">
        <v>2</v>
      </c>
      <c r="K2737" s="1">
        <v>6</v>
      </c>
      <c r="L2737" s="1">
        <v>3</v>
      </c>
      <c r="M2737" s="1">
        <v>5</v>
      </c>
      <c r="N2737" s="1">
        <v>1</v>
      </c>
      <c r="O2737" s="1">
        <v>2</v>
      </c>
      <c r="P2737" s="1">
        <v>1</v>
      </c>
      <c r="Q2737" s="1">
        <v>3</v>
      </c>
      <c r="R2737" s="8">
        <v>0</v>
      </c>
    </row>
    <row r="2738" spans="4:18" x14ac:dyDescent="0.2">
      <c r="D2738" s="175"/>
      <c r="E2738" s="11"/>
      <c r="F2738" s="10"/>
      <c r="G2738" s="9">
        <v>100</v>
      </c>
      <c r="H2738" s="86">
        <v>35</v>
      </c>
      <c r="I2738" s="46">
        <v>35</v>
      </c>
      <c r="J2738" s="2">
        <v>10</v>
      </c>
      <c r="K2738" s="27">
        <v>30</v>
      </c>
      <c r="L2738" s="2">
        <v>15</v>
      </c>
      <c r="M2738" s="35">
        <v>25</v>
      </c>
      <c r="N2738" s="2">
        <v>5</v>
      </c>
      <c r="O2738" s="2">
        <v>10</v>
      </c>
      <c r="P2738" s="2">
        <v>5</v>
      </c>
      <c r="Q2738" s="23">
        <v>15</v>
      </c>
      <c r="R2738" s="36">
        <v>0</v>
      </c>
    </row>
    <row r="2739" spans="4:18" x14ac:dyDescent="0.2">
      <c r="D2739" s="175"/>
      <c r="E2739" s="4" t="s">
        <v>43</v>
      </c>
      <c r="F2739" s="6"/>
      <c r="G2739" s="5">
        <v>12</v>
      </c>
      <c r="H2739" s="7">
        <v>3</v>
      </c>
      <c r="I2739" s="1">
        <v>4</v>
      </c>
      <c r="J2739" s="1">
        <v>4</v>
      </c>
      <c r="K2739" s="1">
        <v>6</v>
      </c>
      <c r="L2739" s="1">
        <v>1</v>
      </c>
      <c r="M2739" s="1">
        <v>1</v>
      </c>
      <c r="N2739" s="1">
        <v>0</v>
      </c>
      <c r="O2739" s="1">
        <v>0</v>
      </c>
      <c r="P2739" s="1">
        <v>0</v>
      </c>
      <c r="Q2739" s="1">
        <v>0</v>
      </c>
      <c r="R2739" s="8">
        <v>0</v>
      </c>
    </row>
    <row r="2740" spans="4:18" x14ac:dyDescent="0.2">
      <c r="D2740" s="175"/>
      <c r="E2740" s="11"/>
      <c r="F2740" s="10"/>
      <c r="G2740" s="9">
        <v>100</v>
      </c>
      <c r="H2740" s="16">
        <v>25</v>
      </c>
      <c r="I2740" s="46">
        <v>33.333333333333002</v>
      </c>
      <c r="J2740" s="35">
        <v>33.333333333333002</v>
      </c>
      <c r="K2740" s="35">
        <v>50</v>
      </c>
      <c r="L2740" s="27">
        <v>8.333333333333</v>
      </c>
      <c r="M2740" s="2">
        <v>8.333333333333</v>
      </c>
      <c r="N2740" s="79">
        <v>0</v>
      </c>
      <c r="O2740" s="79">
        <v>0</v>
      </c>
      <c r="P2740" s="79">
        <v>0</v>
      </c>
      <c r="Q2740" s="79">
        <v>0</v>
      </c>
      <c r="R2740" s="36">
        <v>0</v>
      </c>
    </row>
    <row r="2741" spans="4:18" x14ac:dyDescent="0.2">
      <c r="D2741" s="175"/>
      <c r="E2741" s="4" t="s">
        <v>44</v>
      </c>
      <c r="F2741" s="6"/>
      <c r="G2741" s="5">
        <v>12</v>
      </c>
      <c r="H2741" s="7">
        <v>0</v>
      </c>
      <c r="I2741" s="1">
        <v>8</v>
      </c>
      <c r="J2741" s="1">
        <v>0</v>
      </c>
      <c r="K2741" s="1">
        <v>2</v>
      </c>
      <c r="L2741" s="1">
        <v>1</v>
      </c>
      <c r="M2741" s="1">
        <v>1</v>
      </c>
      <c r="N2741" s="1">
        <v>0</v>
      </c>
      <c r="O2741" s="1">
        <v>0</v>
      </c>
      <c r="P2741" s="1">
        <v>1</v>
      </c>
      <c r="Q2741" s="1">
        <v>2</v>
      </c>
      <c r="R2741" s="8">
        <v>0</v>
      </c>
    </row>
    <row r="2742" spans="4:18" x14ac:dyDescent="0.2">
      <c r="D2742" s="175"/>
      <c r="E2742" s="11"/>
      <c r="F2742" s="10"/>
      <c r="G2742" s="9">
        <v>100</v>
      </c>
      <c r="H2742" s="116">
        <v>0</v>
      </c>
      <c r="I2742" s="35">
        <v>66.666666666666998</v>
      </c>
      <c r="J2742" s="76">
        <v>0</v>
      </c>
      <c r="K2742" s="46">
        <v>16.666666666666998</v>
      </c>
      <c r="L2742" s="27">
        <v>8.333333333333</v>
      </c>
      <c r="M2742" s="2">
        <v>8.333333333333</v>
      </c>
      <c r="N2742" s="79">
        <v>0</v>
      </c>
      <c r="O2742" s="79">
        <v>0</v>
      </c>
      <c r="P2742" s="2">
        <v>8.333333333333</v>
      </c>
      <c r="Q2742" s="23">
        <v>16.666666666666998</v>
      </c>
      <c r="R2742" s="36">
        <v>0</v>
      </c>
    </row>
    <row r="2743" spans="4:18" x14ac:dyDescent="0.2">
      <c r="D2743" s="175"/>
      <c r="E2743" s="4" t="s">
        <v>45</v>
      </c>
      <c r="F2743" s="6"/>
      <c r="G2743" s="5">
        <v>6</v>
      </c>
      <c r="H2743" s="7">
        <v>2</v>
      </c>
      <c r="I2743" s="1">
        <v>5</v>
      </c>
      <c r="J2743" s="1">
        <v>1</v>
      </c>
      <c r="K2743" s="1">
        <v>1</v>
      </c>
      <c r="L2743" s="1">
        <v>2</v>
      </c>
      <c r="M2743" s="1">
        <v>1</v>
      </c>
      <c r="N2743" s="1">
        <v>0</v>
      </c>
      <c r="O2743" s="1">
        <v>0</v>
      </c>
      <c r="P2743" s="1">
        <v>0</v>
      </c>
      <c r="Q2743" s="1">
        <v>0</v>
      </c>
      <c r="R2743" s="8">
        <v>0</v>
      </c>
    </row>
    <row r="2744" spans="4:18" x14ac:dyDescent="0.2">
      <c r="D2744" s="175"/>
      <c r="E2744" s="11"/>
      <c r="F2744" s="10"/>
      <c r="G2744" s="9">
        <v>100</v>
      </c>
      <c r="H2744" s="86">
        <v>33.333333333333002</v>
      </c>
      <c r="I2744" s="35">
        <v>83.333333333333002</v>
      </c>
      <c r="J2744" s="2">
        <v>16.666666666666998</v>
      </c>
      <c r="K2744" s="46">
        <v>16.666666666666998</v>
      </c>
      <c r="L2744" s="35">
        <v>33.333333333333002</v>
      </c>
      <c r="M2744" s="2">
        <v>16.666666666666998</v>
      </c>
      <c r="N2744" s="79">
        <v>0</v>
      </c>
      <c r="O2744" s="79">
        <v>0</v>
      </c>
      <c r="P2744" s="79">
        <v>0</v>
      </c>
      <c r="Q2744" s="79">
        <v>0</v>
      </c>
      <c r="R2744" s="36">
        <v>0</v>
      </c>
    </row>
    <row r="2745" spans="4:18" x14ac:dyDescent="0.2">
      <c r="D2745" s="174" t="s">
        <v>37</v>
      </c>
      <c r="E2745" s="20" t="s">
        <v>77</v>
      </c>
      <c r="F2745" s="22"/>
      <c r="G2745" s="21">
        <v>83</v>
      </c>
      <c r="H2745" s="25">
        <v>20</v>
      </c>
      <c r="I2745" s="3">
        <v>40</v>
      </c>
      <c r="J2745" s="3">
        <v>6</v>
      </c>
      <c r="K2745" s="3">
        <v>38</v>
      </c>
      <c r="L2745" s="3">
        <v>10</v>
      </c>
      <c r="M2745" s="3">
        <v>8</v>
      </c>
      <c r="N2745" s="3">
        <v>7</v>
      </c>
      <c r="O2745" s="3">
        <v>5</v>
      </c>
      <c r="P2745" s="3">
        <v>4</v>
      </c>
      <c r="Q2745" s="3">
        <v>4</v>
      </c>
      <c r="R2745" s="26">
        <v>2</v>
      </c>
    </row>
    <row r="2746" spans="4:18" x14ac:dyDescent="0.2">
      <c r="D2746" s="175"/>
      <c r="E2746" s="11"/>
      <c r="F2746" s="10"/>
      <c r="G2746" s="9">
        <v>100</v>
      </c>
      <c r="H2746" s="16">
        <v>24.096385542168999</v>
      </c>
      <c r="I2746" s="2">
        <v>48.192771084336997</v>
      </c>
      <c r="J2746" s="27">
        <v>7.2289156626509996</v>
      </c>
      <c r="K2746" s="23">
        <v>45.78313253012</v>
      </c>
      <c r="L2746" s="2">
        <v>12.048192771084</v>
      </c>
      <c r="M2746" s="2">
        <v>9.638554216867</v>
      </c>
      <c r="N2746" s="2">
        <v>8.4337349397590007</v>
      </c>
      <c r="O2746" s="2">
        <v>6.0240963855420002</v>
      </c>
      <c r="P2746" s="2">
        <v>4.819277108434</v>
      </c>
      <c r="Q2746" s="2">
        <v>4.819277108434</v>
      </c>
      <c r="R2746" s="13">
        <v>2.409638554217</v>
      </c>
    </row>
    <row r="2747" spans="4:18" x14ac:dyDescent="0.2">
      <c r="D2747" s="175"/>
      <c r="E2747" s="4" t="s">
        <v>39</v>
      </c>
      <c r="F2747" s="6"/>
      <c r="G2747" s="5">
        <v>3</v>
      </c>
      <c r="H2747" s="7">
        <v>0</v>
      </c>
      <c r="I2747" s="1">
        <v>0</v>
      </c>
      <c r="J2747" s="1">
        <v>0</v>
      </c>
      <c r="K2747" s="1">
        <v>1</v>
      </c>
      <c r="L2747" s="1">
        <v>1</v>
      </c>
      <c r="M2747" s="1">
        <v>1</v>
      </c>
      <c r="N2747" s="1">
        <v>0</v>
      </c>
      <c r="O2747" s="1">
        <v>0</v>
      </c>
      <c r="P2747" s="1">
        <v>0</v>
      </c>
      <c r="Q2747" s="1">
        <v>0</v>
      </c>
      <c r="R2747" s="8">
        <v>1</v>
      </c>
    </row>
    <row r="2748" spans="4:18" x14ac:dyDescent="0.2">
      <c r="D2748" s="175"/>
      <c r="E2748" s="11"/>
      <c r="F2748" s="10"/>
      <c r="G2748" s="9">
        <v>100</v>
      </c>
      <c r="H2748" s="116">
        <v>0</v>
      </c>
      <c r="I2748" s="76">
        <v>0</v>
      </c>
      <c r="J2748" s="76">
        <v>0</v>
      </c>
      <c r="K2748" s="2">
        <v>33.333333333333002</v>
      </c>
      <c r="L2748" s="35">
        <v>33.333333333333002</v>
      </c>
      <c r="M2748" s="35">
        <v>33.333333333333002</v>
      </c>
      <c r="N2748" s="79">
        <v>0</v>
      </c>
      <c r="O2748" s="79">
        <v>0</v>
      </c>
      <c r="P2748" s="79">
        <v>0</v>
      </c>
      <c r="Q2748" s="79">
        <v>0</v>
      </c>
      <c r="R2748" s="104">
        <v>33.333333333333002</v>
      </c>
    </row>
    <row r="2749" spans="4:18" x14ac:dyDescent="0.2">
      <c r="D2749" s="175"/>
      <c r="E2749" s="4" t="s">
        <v>40</v>
      </c>
      <c r="F2749" s="6"/>
      <c r="G2749" s="5">
        <v>12</v>
      </c>
      <c r="H2749" s="7">
        <v>4</v>
      </c>
      <c r="I2749" s="1">
        <v>8</v>
      </c>
      <c r="J2749" s="1">
        <v>2</v>
      </c>
      <c r="K2749" s="1">
        <v>3</v>
      </c>
      <c r="L2749" s="1">
        <v>1</v>
      </c>
      <c r="M2749" s="1">
        <v>0</v>
      </c>
      <c r="N2749" s="1">
        <v>0</v>
      </c>
      <c r="O2749" s="1">
        <v>1</v>
      </c>
      <c r="P2749" s="1">
        <v>0</v>
      </c>
      <c r="Q2749" s="1">
        <v>0</v>
      </c>
      <c r="R2749" s="8">
        <v>0</v>
      </c>
    </row>
    <row r="2750" spans="4:18" x14ac:dyDescent="0.2">
      <c r="D2750" s="175"/>
      <c r="E2750" s="11"/>
      <c r="F2750" s="10"/>
      <c r="G2750" s="9">
        <v>100</v>
      </c>
      <c r="H2750" s="86">
        <v>33.333333333333002</v>
      </c>
      <c r="I2750" s="35">
        <v>66.666666666666998</v>
      </c>
      <c r="J2750" s="2">
        <v>16.666666666666998</v>
      </c>
      <c r="K2750" s="46">
        <v>25</v>
      </c>
      <c r="L2750" s="27">
        <v>8.333333333333</v>
      </c>
      <c r="M2750" s="76">
        <v>0</v>
      </c>
      <c r="N2750" s="79">
        <v>0</v>
      </c>
      <c r="O2750" s="2">
        <v>8.333333333333</v>
      </c>
      <c r="P2750" s="79">
        <v>0</v>
      </c>
      <c r="Q2750" s="79">
        <v>0</v>
      </c>
      <c r="R2750" s="36">
        <v>0</v>
      </c>
    </row>
    <row r="2751" spans="4:18" x14ac:dyDescent="0.2">
      <c r="D2751" s="175"/>
      <c r="E2751" s="4" t="s">
        <v>41</v>
      </c>
      <c r="F2751" s="6"/>
      <c r="G2751" s="5">
        <v>20</v>
      </c>
      <c r="H2751" s="7">
        <v>5</v>
      </c>
      <c r="I2751" s="1">
        <v>10</v>
      </c>
      <c r="J2751" s="1">
        <v>2</v>
      </c>
      <c r="K2751" s="1">
        <v>7</v>
      </c>
      <c r="L2751" s="1">
        <v>4</v>
      </c>
      <c r="M2751" s="1">
        <v>2</v>
      </c>
      <c r="N2751" s="1">
        <v>0</v>
      </c>
      <c r="O2751" s="1">
        <v>0</v>
      </c>
      <c r="P2751" s="1">
        <v>0</v>
      </c>
      <c r="Q2751" s="1">
        <v>0</v>
      </c>
      <c r="R2751" s="8">
        <v>0</v>
      </c>
    </row>
    <row r="2752" spans="4:18" x14ac:dyDescent="0.2">
      <c r="D2752" s="175"/>
      <c r="E2752" s="11"/>
      <c r="F2752" s="10"/>
      <c r="G2752" s="9">
        <v>100</v>
      </c>
      <c r="H2752" s="16">
        <v>25</v>
      </c>
      <c r="I2752" s="2">
        <v>50</v>
      </c>
      <c r="J2752" s="2">
        <v>10</v>
      </c>
      <c r="K2752" s="2">
        <v>35</v>
      </c>
      <c r="L2752" s="2">
        <v>20</v>
      </c>
      <c r="M2752" s="2">
        <v>10</v>
      </c>
      <c r="N2752" s="79">
        <v>0</v>
      </c>
      <c r="O2752" s="79">
        <v>0</v>
      </c>
      <c r="P2752" s="79">
        <v>0</v>
      </c>
      <c r="Q2752" s="79">
        <v>0</v>
      </c>
      <c r="R2752" s="36">
        <v>0</v>
      </c>
    </row>
    <row r="2753" spans="2:18" x14ac:dyDescent="0.2">
      <c r="D2753" s="175"/>
      <c r="E2753" s="4" t="s">
        <v>42</v>
      </c>
      <c r="F2753" s="6"/>
      <c r="G2753" s="5">
        <v>12</v>
      </c>
      <c r="H2753" s="7">
        <v>4</v>
      </c>
      <c r="I2753" s="1">
        <v>7</v>
      </c>
      <c r="J2753" s="1">
        <v>1</v>
      </c>
      <c r="K2753" s="1">
        <v>5</v>
      </c>
      <c r="L2753" s="1">
        <v>0</v>
      </c>
      <c r="M2753" s="1">
        <v>0</v>
      </c>
      <c r="N2753" s="1">
        <v>1</v>
      </c>
      <c r="O2753" s="1">
        <v>1</v>
      </c>
      <c r="P2753" s="1">
        <v>1</v>
      </c>
      <c r="Q2753" s="1">
        <v>1</v>
      </c>
      <c r="R2753" s="8">
        <v>0</v>
      </c>
    </row>
    <row r="2754" spans="2:18" x14ac:dyDescent="0.2">
      <c r="D2754" s="175"/>
      <c r="E2754" s="11"/>
      <c r="F2754" s="10"/>
      <c r="G2754" s="9">
        <v>100</v>
      </c>
      <c r="H2754" s="86">
        <v>33.333333333333002</v>
      </c>
      <c r="I2754" s="23">
        <v>58.333333333333002</v>
      </c>
      <c r="J2754" s="27">
        <v>8.333333333333</v>
      </c>
      <c r="K2754" s="2">
        <v>41.666666666666998</v>
      </c>
      <c r="L2754" s="76">
        <v>0</v>
      </c>
      <c r="M2754" s="76">
        <v>0</v>
      </c>
      <c r="N2754" s="2">
        <v>8.333333333333</v>
      </c>
      <c r="O2754" s="2">
        <v>8.333333333333</v>
      </c>
      <c r="P2754" s="2">
        <v>8.333333333333</v>
      </c>
      <c r="Q2754" s="2">
        <v>8.333333333333</v>
      </c>
      <c r="R2754" s="36">
        <v>0</v>
      </c>
    </row>
    <row r="2755" spans="2:18" x14ac:dyDescent="0.2">
      <c r="D2755" s="175"/>
      <c r="E2755" s="4" t="s">
        <v>43</v>
      </c>
      <c r="F2755" s="6"/>
      <c r="G2755" s="5">
        <v>15</v>
      </c>
      <c r="H2755" s="7">
        <v>5</v>
      </c>
      <c r="I2755" s="1">
        <v>4</v>
      </c>
      <c r="J2755" s="1">
        <v>0</v>
      </c>
      <c r="K2755" s="1">
        <v>9</v>
      </c>
      <c r="L2755" s="1">
        <v>2</v>
      </c>
      <c r="M2755" s="1">
        <v>2</v>
      </c>
      <c r="N2755" s="1">
        <v>4</v>
      </c>
      <c r="O2755" s="1">
        <v>2</v>
      </c>
      <c r="P2755" s="1">
        <v>2</v>
      </c>
      <c r="Q2755" s="1">
        <v>2</v>
      </c>
      <c r="R2755" s="8">
        <v>0</v>
      </c>
    </row>
    <row r="2756" spans="2:18" x14ac:dyDescent="0.2">
      <c r="D2756" s="175"/>
      <c r="E2756" s="11"/>
      <c r="F2756" s="10"/>
      <c r="G2756" s="9">
        <v>100</v>
      </c>
      <c r="H2756" s="86">
        <v>33.333333333333002</v>
      </c>
      <c r="I2756" s="46">
        <v>26.666666666666998</v>
      </c>
      <c r="J2756" s="76">
        <v>0</v>
      </c>
      <c r="K2756" s="35">
        <v>60</v>
      </c>
      <c r="L2756" s="2">
        <v>13.333333333333</v>
      </c>
      <c r="M2756" s="2">
        <v>13.333333333333</v>
      </c>
      <c r="N2756" s="35">
        <v>26.666666666666998</v>
      </c>
      <c r="O2756" s="23">
        <v>13.333333333333</v>
      </c>
      <c r="P2756" s="23">
        <v>13.333333333333</v>
      </c>
      <c r="Q2756" s="2">
        <v>13.333333333333</v>
      </c>
      <c r="R2756" s="36">
        <v>0</v>
      </c>
    </row>
    <row r="2757" spans="2:18" x14ac:dyDescent="0.2">
      <c r="D2757" s="175"/>
      <c r="E2757" s="4" t="s">
        <v>44</v>
      </c>
      <c r="F2757" s="6"/>
      <c r="G2757" s="5">
        <v>10</v>
      </c>
      <c r="H2757" s="7">
        <v>2</v>
      </c>
      <c r="I2757" s="1">
        <v>5</v>
      </c>
      <c r="J2757" s="1">
        <v>0</v>
      </c>
      <c r="K2757" s="1">
        <v>8</v>
      </c>
      <c r="L2757" s="1">
        <v>1</v>
      </c>
      <c r="M2757" s="1">
        <v>2</v>
      </c>
      <c r="N2757" s="1">
        <v>0</v>
      </c>
      <c r="O2757" s="1">
        <v>0</v>
      </c>
      <c r="P2757" s="1">
        <v>0</v>
      </c>
      <c r="Q2757" s="1">
        <v>0</v>
      </c>
      <c r="R2757" s="8">
        <v>0</v>
      </c>
    </row>
    <row r="2758" spans="2:18" x14ac:dyDescent="0.2">
      <c r="D2758" s="175"/>
      <c r="E2758" s="11"/>
      <c r="F2758" s="10"/>
      <c r="G2758" s="9">
        <v>100</v>
      </c>
      <c r="H2758" s="16">
        <v>20</v>
      </c>
      <c r="I2758" s="2">
        <v>50</v>
      </c>
      <c r="J2758" s="76">
        <v>0</v>
      </c>
      <c r="K2758" s="35">
        <v>80</v>
      </c>
      <c r="L2758" s="27">
        <v>10</v>
      </c>
      <c r="M2758" s="23">
        <v>20</v>
      </c>
      <c r="N2758" s="79">
        <v>0</v>
      </c>
      <c r="O2758" s="79">
        <v>0</v>
      </c>
      <c r="P2758" s="79">
        <v>0</v>
      </c>
      <c r="Q2758" s="79">
        <v>0</v>
      </c>
      <c r="R2758" s="36">
        <v>0</v>
      </c>
    </row>
    <row r="2759" spans="2:18" x14ac:dyDescent="0.2">
      <c r="D2759" s="175"/>
      <c r="E2759" s="4" t="s">
        <v>45</v>
      </c>
      <c r="F2759" s="6"/>
      <c r="G2759" s="5">
        <v>11</v>
      </c>
      <c r="H2759" s="7">
        <v>0</v>
      </c>
      <c r="I2759" s="1">
        <v>6</v>
      </c>
      <c r="J2759" s="1">
        <v>1</v>
      </c>
      <c r="K2759" s="1">
        <v>5</v>
      </c>
      <c r="L2759" s="1">
        <v>1</v>
      </c>
      <c r="M2759" s="1">
        <v>1</v>
      </c>
      <c r="N2759" s="1">
        <v>2</v>
      </c>
      <c r="O2759" s="1">
        <v>1</v>
      </c>
      <c r="P2759" s="1">
        <v>1</v>
      </c>
      <c r="Q2759" s="1">
        <v>1</v>
      </c>
      <c r="R2759" s="8">
        <v>1</v>
      </c>
    </row>
    <row r="2760" spans="2:18" x14ac:dyDescent="0.2">
      <c r="D2760" s="176"/>
      <c r="E2760" s="57"/>
      <c r="F2760" s="54"/>
      <c r="G2760" s="67">
        <v>100</v>
      </c>
      <c r="H2760" s="162">
        <v>0</v>
      </c>
      <c r="I2760" s="48">
        <v>54.545454545455001</v>
      </c>
      <c r="J2760" s="48">
        <v>9.0909090909089993</v>
      </c>
      <c r="K2760" s="103">
        <v>45.454545454544999</v>
      </c>
      <c r="L2760" s="96">
        <v>9.0909090909089993</v>
      </c>
      <c r="M2760" s="48">
        <v>9.0909090909089993</v>
      </c>
      <c r="N2760" s="108">
        <v>18.181818181817999</v>
      </c>
      <c r="O2760" s="48">
        <v>9.0909090909089993</v>
      </c>
      <c r="P2760" s="48">
        <v>9.0909090909089993</v>
      </c>
      <c r="Q2760" s="48">
        <v>9.0909090909089993</v>
      </c>
      <c r="R2760" s="113">
        <v>9.0909090909089993</v>
      </c>
    </row>
    <row r="2762" spans="2:18" x14ac:dyDescent="0.2">
      <c r="B2762" s="43" t="str">
        <f xml:space="preserve"> HYPERLINK("#'目次'!B64", "[58]")</f>
        <v>[58]</v>
      </c>
      <c r="C2762" s="31" t="s">
        <v>167</v>
      </c>
    </row>
    <row r="2766" spans="2:18" x14ac:dyDescent="0.2">
      <c r="D2766" s="177"/>
      <c r="E2766" s="178"/>
      <c r="F2766" s="178"/>
      <c r="G2766" s="40" t="s">
        <v>14</v>
      </c>
      <c r="H2766" s="42" t="s">
        <v>168</v>
      </c>
      <c r="I2766" s="15" t="s">
        <v>169</v>
      </c>
      <c r="J2766" s="44" t="s">
        <v>17</v>
      </c>
    </row>
    <row r="2767" spans="2:18" x14ac:dyDescent="0.2">
      <c r="D2767" s="179"/>
      <c r="E2767" s="180"/>
      <c r="F2767" s="180"/>
      <c r="G2767" s="39"/>
      <c r="H2767" s="41"/>
      <c r="I2767" s="14"/>
      <c r="J2767" s="38"/>
    </row>
    <row r="2768" spans="2:18" x14ac:dyDescent="0.2">
      <c r="D2768" s="70"/>
      <c r="E2768" s="72" t="s">
        <v>14</v>
      </c>
      <c r="F2768" s="69"/>
      <c r="G2768" s="37">
        <v>1222</v>
      </c>
      <c r="H2768" s="17">
        <v>347</v>
      </c>
      <c r="I2768" s="17">
        <v>859</v>
      </c>
      <c r="J2768" s="55">
        <v>16</v>
      </c>
    </row>
    <row r="2769" spans="4:10" x14ac:dyDescent="0.2">
      <c r="D2769" s="57"/>
      <c r="E2769" s="54"/>
      <c r="F2769" s="71"/>
      <c r="G2769" s="9">
        <v>100</v>
      </c>
      <c r="H2769" s="2">
        <v>28.396072013093001</v>
      </c>
      <c r="I2769" s="2">
        <v>70.294599018002998</v>
      </c>
      <c r="J2769" s="13">
        <v>1.3093289689030001</v>
      </c>
    </row>
    <row r="2770" spans="4:10" x14ac:dyDescent="0.2">
      <c r="D2770" s="174" t="s">
        <v>18</v>
      </c>
      <c r="E2770" s="20" t="s">
        <v>19</v>
      </c>
      <c r="F2770" s="22"/>
      <c r="G2770" s="21">
        <v>57</v>
      </c>
      <c r="H2770" s="25">
        <v>23</v>
      </c>
      <c r="I2770" s="3">
        <v>34</v>
      </c>
      <c r="J2770" s="26">
        <v>0</v>
      </c>
    </row>
    <row r="2771" spans="4:10" x14ac:dyDescent="0.2">
      <c r="D2771" s="175"/>
      <c r="E2771" s="11"/>
      <c r="F2771" s="10"/>
      <c r="G2771" s="9">
        <v>100</v>
      </c>
      <c r="H2771" s="86">
        <v>40.350877192981997</v>
      </c>
      <c r="I2771" s="46">
        <v>59.649122807018003</v>
      </c>
      <c r="J2771" s="36">
        <v>0</v>
      </c>
    </row>
    <row r="2772" spans="4:10" x14ac:dyDescent="0.2">
      <c r="D2772" s="175"/>
      <c r="E2772" s="4" t="s">
        <v>20</v>
      </c>
      <c r="F2772" s="6"/>
      <c r="G2772" s="5">
        <v>84</v>
      </c>
      <c r="H2772" s="7">
        <v>19</v>
      </c>
      <c r="I2772" s="1">
        <v>63</v>
      </c>
      <c r="J2772" s="8">
        <v>2</v>
      </c>
    </row>
    <row r="2773" spans="4:10" x14ac:dyDescent="0.2">
      <c r="D2773" s="175"/>
      <c r="E2773" s="11"/>
      <c r="F2773" s="10"/>
      <c r="G2773" s="9">
        <v>100</v>
      </c>
      <c r="H2773" s="73">
        <v>22.619047619048001</v>
      </c>
      <c r="I2773" s="2">
        <v>75</v>
      </c>
      <c r="J2773" s="13">
        <v>2.3809523809519999</v>
      </c>
    </row>
    <row r="2774" spans="4:10" x14ac:dyDescent="0.2">
      <c r="D2774" s="175"/>
      <c r="E2774" s="4" t="s">
        <v>21</v>
      </c>
      <c r="F2774" s="6"/>
      <c r="G2774" s="5">
        <v>487</v>
      </c>
      <c r="H2774" s="7">
        <v>135</v>
      </c>
      <c r="I2774" s="1">
        <v>346</v>
      </c>
      <c r="J2774" s="8">
        <v>6</v>
      </c>
    </row>
    <row r="2775" spans="4:10" x14ac:dyDescent="0.2">
      <c r="D2775" s="175"/>
      <c r="E2775" s="11"/>
      <c r="F2775" s="10"/>
      <c r="G2775" s="9">
        <v>100</v>
      </c>
      <c r="H2775" s="16">
        <v>27.720739219713</v>
      </c>
      <c r="I2775" s="2">
        <v>71.047227926077994</v>
      </c>
      <c r="J2775" s="13">
        <v>1.232032854209</v>
      </c>
    </row>
    <row r="2776" spans="4:10" x14ac:dyDescent="0.2">
      <c r="D2776" s="175"/>
      <c r="E2776" s="4" t="s">
        <v>22</v>
      </c>
      <c r="F2776" s="6"/>
      <c r="G2776" s="5">
        <v>35</v>
      </c>
      <c r="H2776" s="7">
        <v>10</v>
      </c>
      <c r="I2776" s="1">
        <v>25</v>
      </c>
      <c r="J2776" s="8">
        <v>0</v>
      </c>
    </row>
    <row r="2777" spans="4:10" x14ac:dyDescent="0.2">
      <c r="D2777" s="175"/>
      <c r="E2777" s="11"/>
      <c r="F2777" s="10"/>
      <c r="G2777" s="9">
        <v>100</v>
      </c>
      <c r="H2777" s="16">
        <v>28.571428571428999</v>
      </c>
      <c r="I2777" s="2">
        <v>71.428571428571004</v>
      </c>
      <c r="J2777" s="36">
        <v>0</v>
      </c>
    </row>
    <row r="2778" spans="4:10" x14ac:dyDescent="0.2">
      <c r="D2778" s="175"/>
      <c r="E2778" s="4" t="s">
        <v>23</v>
      </c>
      <c r="F2778" s="6"/>
      <c r="G2778" s="5">
        <v>143</v>
      </c>
      <c r="H2778" s="7">
        <v>32</v>
      </c>
      <c r="I2778" s="1">
        <v>108</v>
      </c>
      <c r="J2778" s="8">
        <v>3</v>
      </c>
    </row>
    <row r="2779" spans="4:10" x14ac:dyDescent="0.2">
      <c r="D2779" s="175"/>
      <c r="E2779" s="11"/>
      <c r="F2779" s="10"/>
      <c r="G2779" s="9">
        <v>100</v>
      </c>
      <c r="H2779" s="73">
        <v>22.377622377622</v>
      </c>
      <c r="I2779" s="23">
        <v>75.524475524476003</v>
      </c>
      <c r="J2779" s="13">
        <v>2.0979020979020002</v>
      </c>
    </row>
    <row r="2780" spans="4:10" x14ac:dyDescent="0.2">
      <c r="D2780" s="175"/>
      <c r="E2780" s="4" t="s">
        <v>24</v>
      </c>
      <c r="F2780" s="6"/>
      <c r="G2780" s="5">
        <v>187</v>
      </c>
      <c r="H2780" s="7">
        <v>64</v>
      </c>
      <c r="I2780" s="1">
        <v>119</v>
      </c>
      <c r="J2780" s="8">
        <v>4</v>
      </c>
    </row>
    <row r="2781" spans="4:10" x14ac:dyDescent="0.2">
      <c r="D2781" s="175"/>
      <c r="E2781" s="11"/>
      <c r="F2781" s="10"/>
      <c r="G2781" s="9">
        <v>100</v>
      </c>
      <c r="H2781" s="64">
        <v>34.224598930481001</v>
      </c>
      <c r="I2781" s="27">
        <v>63.636363636364003</v>
      </c>
      <c r="J2781" s="13">
        <v>2.1390374331549999</v>
      </c>
    </row>
    <row r="2782" spans="4:10" x14ac:dyDescent="0.2">
      <c r="D2782" s="175"/>
      <c r="E2782" s="4" t="s">
        <v>25</v>
      </c>
      <c r="F2782" s="6"/>
      <c r="G2782" s="5">
        <v>71</v>
      </c>
      <c r="H2782" s="7">
        <v>20</v>
      </c>
      <c r="I2782" s="1">
        <v>51</v>
      </c>
      <c r="J2782" s="8">
        <v>0</v>
      </c>
    </row>
    <row r="2783" spans="4:10" x14ac:dyDescent="0.2">
      <c r="D2783" s="175"/>
      <c r="E2783" s="11"/>
      <c r="F2783" s="10"/>
      <c r="G2783" s="9">
        <v>100</v>
      </c>
      <c r="H2783" s="16">
        <v>28.169014084507001</v>
      </c>
      <c r="I2783" s="2">
        <v>71.830985915493002</v>
      </c>
      <c r="J2783" s="36">
        <v>0</v>
      </c>
    </row>
    <row r="2784" spans="4:10" x14ac:dyDescent="0.2">
      <c r="D2784" s="175"/>
      <c r="E2784" s="4" t="s">
        <v>26</v>
      </c>
      <c r="F2784" s="6"/>
      <c r="G2784" s="5">
        <v>30</v>
      </c>
      <c r="H2784" s="7">
        <v>11</v>
      </c>
      <c r="I2784" s="1">
        <v>19</v>
      </c>
      <c r="J2784" s="8">
        <v>0</v>
      </c>
    </row>
    <row r="2785" spans="4:10" x14ac:dyDescent="0.2">
      <c r="D2785" s="175"/>
      <c r="E2785" s="11"/>
      <c r="F2785" s="10"/>
      <c r="G2785" s="9">
        <v>100</v>
      </c>
      <c r="H2785" s="64">
        <v>36.666666666666998</v>
      </c>
      <c r="I2785" s="27">
        <v>63.333333333333002</v>
      </c>
      <c r="J2785" s="36">
        <v>0</v>
      </c>
    </row>
    <row r="2786" spans="4:10" x14ac:dyDescent="0.2">
      <c r="D2786" s="175"/>
      <c r="E2786" s="4" t="s">
        <v>27</v>
      </c>
      <c r="F2786" s="6"/>
      <c r="G2786" s="5">
        <v>70</v>
      </c>
      <c r="H2786" s="7">
        <v>15</v>
      </c>
      <c r="I2786" s="1">
        <v>54</v>
      </c>
      <c r="J2786" s="8">
        <v>1</v>
      </c>
    </row>
    <row r="2787" spans="4:10" x14ac:dyDescent="0.2">
      <c r="D2787" s="175"/>
      <c r="E2787" s="11"/>
      <c r="F2787" s="10"/>
      <c r="G2787" s="9">
        <v>100</v>
      </c>
      <c r="H2787" s="73">
        <v>21.428571428571001</v>
      </c>
      <c r="I2787" s="23">
        <v>77.142857142856997</v>
      </c>
      <c r="J2787" s="13">
        <v>1.4285714285710001</v>
      </c>
    </row>
    <row r="2788" spans="4:10" x14ac:dyDescent="0.2">
      <c r="D2788" s="175"/>
      <c r="E2788" s="4" t="s">
        <v>28</v>
      </c>
      <c r="F2788" s="6"/>
      <c r="G2788" s="5">
        <v>51</v>
      </c>
      <c r="H2788" s="7">
        <v>18</v>
      </c>
      <c r="I2788" s="1">
        <v>33</v>
      </c>
      <c r="J2788" s="8">
        <v>0</v>
      </c>
    </row>
    <row r="2789" spans="4:10" x14ac:dyDescent="0.2">
      <c r="D2789" s="175"/>
      <c r="E2789" s="11"/>
      <c r="F2789" s="10"/>
      <c r="G2789" s="9">
        <v>100</v>
      </c>
      <c r="H2789" s="64">
        <v>35.294117647058997</v>
      </c>
      <c r="I2789" s="27">
        <v>64.705882352941003</v>
      </c>
      <c r="J2789" s="36">
        <v>0</v>
      </c>
    </row>
    <row r="2790" spans="4:10" x14ac:dyDescent="0.2">
      <c r="D2790" s="175"/>
      <c r="E2790" s="4" t="s">
        <v>29</v>
      </c>
      <c r="F2790" s="6"/>
      <c r="G2790" s="5">
        <v>7</v>
      </c>
      <c r="H2790" s="7">
        <v>0</v>
      </c>
      <c r="I2790" s="1">
        <v>7</v>
      </c>
      <c r="J2790" s="8">
        <v>0</v>
      </c>
    </row>
    <row r="2791" spans="4:10" x14ac:dyDescent="0.2">
      <c r="D2791" s="175"/>
      <c r="E2791" s="11"/>
      <c r="F2791" s="10"/>
      <c r="G2791" s="9">
        <v>100</v>
      </c>
      <c r="H2791" s="116">
        <v>0</v>
      </c>
      <c r="I2791" s="35">
        <v>100</v>
      </c>
      <c r="J2791" s="36">
        <v>0</v>
      </c>
    </row>
    <row r="2792" spans="4:10" x14ac:dyDescent="0.2">
      <c r="D2792" s="174" t="s">
        <v>30</v>
      </c>
      <c r="E2792" s="20" t="s">
        <v>31</v>
      </c>
      <c r="F2792" s="22"/>
      <c r="G2792" s="21">
        <v>393</v>
      </c>
      <c r="H2792" s="25">
        <v>108</v>
      </c>
      <c r="I2792" s="3">
        <v>280</v>
      </c>
      <c r="J2792" s="26">
        <v>5</v>
      </c>
    </row>
    <row r="2793" spans="4:10" x14ac:dyDescent="0.2">
      <c r="D2793" s="175"/>
      <c r="E2793" s="11"/>
      <c r="F2793" s="10"/>
      <c r="G2793" s="9">
        <v>100</v>
      </c>
      <c r="H2793" s="16">
        <v>27.480916030534001</v>
      </c>
      <c r="I2793" s="2">
        <v>71.246819338422</v>
      </c>
      <c r="J2793" s="13">
        <v>1.2722646310429999</v>
      </c>
    </row>
    <row r="2794" spans="4:10" x14ac:dyDescent="0.2">
      <c r="D2794" s="175"/>
      <c r="E2794" s="4" t="s">
        <v>32</v>
      </c>
      <c r="F2794" s="6"/>
      <c r="G2794" s="5">
        <v>352</v>
      </c>
      <c r="H2794" s="7">
        <v>107</v>
      </c>
      <c r="I2794" s="1">
        <v>242</v>
      </c>
      <c r="J2794" s="8">
        <v>3</v>
      </c>
    </row>
    <row r="2795" spans="4:10" x14ac:dyDescent="0.2">
      <c r="D2795" s="175"/>
      <c r="E2795" s="11"/>
      <c r="F2795" s="10"/>
      <c r="G2795" s="9">
        <v>100</v>
      </c>
      <c r="H2795" s="16">
        <v>30.397727272727</v>
      </c>
      <c r="I2795" s="2">
        <v>68.75</v>
      </c>
      <c r="J2795" s="13">
        <v>0.85227272727299996</v>
      </c>
    </row>
    <row r="2796" spans="4:10" x14ac:dyDescent="0.2">
      <c r="D2796" s="175"/>
      <c r="E2796" s="4" t="s">
        <v>33</v>
      </c>
      <c r="F2796" s="6"/>
      <c r="G2796" s="5">
        <v>388</v>
      </c>
      <c r="H2796" s="7">
        <v>107</v>
      </c>
      <c r="I2796" s="1">
        <v>273</v>
      </c>
      <c r="J2796" s="8">
        <v>8</v>
      </c>
    </row>
    <row r="2797" spans="4:10" x14ac:dyDescent="0.2">
      <c r="D2797" s="175"/>
      <c r="E2797" s="11"/>
      <c r="F2797" s="10"/>
      <c r="G2797" s="9">
        <v>100</v>
      </c>
      <c r="H2797" s="16">
        <v>27.577319587628999</v>
      </c>
      <c r="I2797" s="2">
        <v>70.360824742267994</v>
      </c>
      <c r="J2797" s="13">
        <v>2.0618556701030002</v>
      </c>
    </row>
    <row r="2798" spans="4:10" x14ac:dyDescent="0.2">
      <c r="D2798" s="175"/>
      <c r="E2798" s="4" t="s">
        <v>34</v>
      </c>
      <c r="F2798" s="6"/>
      <c r="G2798" s="5">
        <v>89</v>
      </c>
      <c r="H2798" s="7">
        <v>25</v>
      </c>
      <c r="I2798" s="1">
        <v>64</v>
      </c>
      <c r="J2798" s="8">
        <v>0</v>
      </c>
    </row>
    <row r="2799" spans="4:10" x14ac:dyDescent="0.2">
      <c r="D2799" s="175"/>
      <c r="E2799" s="11"/>
      <c r="F2799" s="10"/>
      <c r="G2799" s="9">
        <v>100</v>
      </c>
      <c r="H2799" s="16">
        <v>28.089887640449</v>
      </c>
      <c r="I2799" s="2">
        <v>71.910112359550993</v>
      </c>
      <c r="J2799" s="36">
        <v>0</v>
      </c>
    </row>
    <row r="2800" spans="4:10" x14ac:dyDescent="0.2">
      <c r="D2800" s="174" t="s">
        <v>35</v>
      </c>
      <c r="E2800" s="20" t="s">
        <v>36</v>
      </c>
      <c r="F2800" s="22"/>
      <c r="G2800" s="21">
        <v>629</v>
      </c>
      <c r="H2800" s="25">
        <v>193</v>
      </c>
      <c r="I2800" s="3">
        <v>426</v>
      </c>
      <c r="J2800" s="26">
        <v>10</v>
      </c>
    </row>
    <row r="2801" spans="4:10" x14ac:dyDescent="0.2">
      <c r="D2801" s="175"/>
      <c r="E2801" s="11"/>
      <c r="F2801" s="10"/>
      <c r="G2801" s="9">
        <v>100</v>
      </c>
      <c r="H2801" s="16">
        <v>30.683624801272</v>
      </c>
      <c r="I2801" s="2">
        <v>67.726550079491005</v>
      </c>
      <c r="J2801" s="13">
        <v>1.5898251192370001</v>
      </c>
    </row>
    <row r="2802" spans="4:10" x14ac:dyDescent="0.2">
      <c r="D2802" s="175"/>
      <c r="E2802" s="4" t="s">
        <v>37</v>
      </c>
      <c r="F2802" s="6"/>
      <c r="G2802" s="5">
        <v>593</v>
      </c>
      <c r="H2802" s="7">
        <v>154</v>
      </c>
      <c r="I2802" s="1">
        <v>433</v>
      </c>
      <c r="J2802" s="8">
        <v>6</v>
      </c>
    </row>
    <row r="2803" spans="4:10" x14ac:dyDescent="0.2">
      <c r="D2803" s="175"/>
      <c r="E2803" s="11"/>
      <c r="F2803" s="10"/>
      <c r="G2803" s="9">
        <v>100</v>
      </c>
      <c r="H2803" s="16">
        <v>25.969645868465001</v>
      </c>
      <c r="I2803" s="2">
        <v>73.018549747048993</v>
      </c>
      <c r="J2803" s="13">
        <v>1.0118043844860001</v>
      </c>
    </row>
    <row r="2804" spans="4:10" x14ac:dyDescent="0.2">
      <c r="D2804" s="174" t="s">
        <v>38</v>
      </c>
      <c r="E2804" s="20" t="s">
        <v>39</v>
      </c>
      <c r="F2804" s="22"/>
      <c r="G2804" s="21">
        <v>64</v>
      </c>
      <c r="H2804" s="25">
        <v>6</v>
      </c>
      <c r="I2804" s="3">
        <v>58</v>
      </c>
      <c r="J2804" s="26">
        <v>0</v>
      </c>
    </row>
    <row r="2805" spans="4:10" x14ac:dyDescent="0.2">
      <c r="D2805" s="175"/>
      <c r="E2805" s="11"/>
      <c r="F2805" s="10"/>
      <c r="G2805" s="9">
        <v>100</v>
      </c>
      <c r="H2805" s="99">
        <v>9.375</v>
      </c>
      <c r="I2805" s="35">
        <v>90.625</v>
      </c>
      <c r="J2805" s="36">
        <v>0</v>
      </c>
    </row>
    <row r="2806" spans="4:10" x14ac:dyDescent="0.2">
      <c r="D2806" s="175"/>
      <c r="E2806" s="4" t="s">
        <v>40</v>
      </c>
      <c r="F2806" s="6"/>
      <c r="G2806" s="5">
        <v>147</v>
      </c>
      <c r="H2806" s="7">
        <v>14</v>
      </c>
      <c r="I2806" s="1">
        <v>131</v>
      </c>
      <c r="J2806" s="8">
        <v>2</v>
      </c>
    </row>
    <row r="2807" spans="4:10" x14ac:dyDescent="0.2">
      <c r="D2807" s="175"/>
      <c r="E2807" s="11"/>
      <c r="F2807" s="10"/>
      <c r="G2807" s="9">
        <v>100</v>
      </c>
      <c r="H2807" s="99">
        <v>9.5238095238099998</v>
      </c>
      <c r="I2807" s="35">
        <v>89.115646258503006</v>
      </c>
      <c r="J2807" s="13">
        <v>1.360544217687</v>
      </c>
    </row>
    <row r="2808" spans="4:10" x14ac:dyDescent="0.2">
      <c r="D2808" s="175"/>
      <c r="E2808" s="4" t="s">
        <v>41</v>
      </c>
      <c r="F2808" s="6"/>
      <c r="G2808" s="5">
        <v>204</v>
      </c>
      <c r="H2808" s="7">
        <v>25</v>
      </c>
      <c r="I2808" s="1">
        <v>177</v>
      </c>
      <c r="J2808" s="8">
        <v>2</v>
      </c>
    </row>
    <row r="2809" spans="4:10" x14ac:dyDescent="0.2">
      <c r="D2809" s="175"/>
      <c r="E2809" s="11"/>
      <c r="F2809" s="10"/>
      <c r="G2809" s="9">
        <v>100</v>
      </c>
      <c r="H2809" s="99">
        <v>12.254901960784</v>
      </c>
      <c r="I2809" s="35">
        <v>86.764705882352999</v>
      </c>
      <c r="J2809" s="13">
        <v>0.98039215686299996</v>
      </c>
    </row>
    <row r="2810" spans="4:10" x14ac:dyDescent="0.2">
      <c r="D2810" s="175"/>
      <c r="E2810" s="4" t="s">
        <v>42</v>
      </c>
      <c r="F2810" s="6"/>
      <c r="G2810" s="5">
        <v>210</v>
      </c>
      <c r="H2810" s="7">
        <v>49</v>
      </c>
      <c r="I2810" s="1">
        <v>158</v>
      </c>
      <c r="J2810" s="8">
        <v>3</v>
      </c>
    </row>
    <row r="2811" spans="4:10" x14ac:dyDescent="0.2">
      <c r="D2811" s="175"/>
      <c r="E2811" s="11"/>
      <c r="F2811" s="10"/>
      <c r="G2811" s="9">
        <v>100</v>
      </c>
      <c r="H2811" s="73">
        <v>23.333333333333002</v>
      </c>
      <c r="I2811" s="2">
        <v>75.238095238094999</v>
      </c>
      <c r="J2811" s="13">
        <v>1.4285714285710001</v>
      </c>
    </row>
    <row r="2812" spans="4:10" x14ac:dyDescent="0.2">
      <c r="D2812" s="175"/>
      <c r="E2812" s="4" t="s">
        <v>43</v>
      </c>
      <c r="F2812" s="6"/>
      <c r="G2812" s="5">
        <v>204</v>
      </c>
      <c r="H2812" s="7">
        <v>51</v>
      </c>
      <c r="I2812" s="1">
        <v>151</v>
      </c>
      <c r="J2812" s="8">
        <v>2</v>
      </c>
    </row>
    <row r="2813" spans="4:10" x14ac:dyDescent="0.2">
      <c r="D2813" s="175"/>
      <c r="E2813" s="11"/>
      <c r="F2813" s="10"/>
      <c r="G2813" s="9">
        <v>100</v>
      </c>
      <c r="H2813" s="16">
        <v>25</v>
      </c>
      <c r="I2813" s="2">
        <v>74.019607843136995</v>
      </c>
      <c r="J2813" s="13">
        <v>0.98039215686299996</v>
      </c>
    </row>
    <row r="2814" spans="4:10" x14ac:dyDescent="0.2">
      <c r="D2814" s="175"/>
      <c r="E2814" s="4" t="s">
        <v>44</v>
      </c>
      <c r="F2814" s="6"/>
      <c r="G2814" s="5">
        <v>223</v>
      </c>
      <c r="H2814" s="7">
        <v>89</v>
      </c>
      <c r="I2814" s="1">
        <v>129</v>
      </c>
      <c r="J2814" s="8">
        <v>5</v>
      </c>
    </row>
    <row r="2815" spans="4:10" x14ac:dyDescent="0.2">
      <c r="D2815" s="175"/>
      <c r="E2815" s="11"/>
      <c r="F2815" s="10"/>
      <c r="G2815" s="9">
        <v>100</v>
      </c>
      <c r="H2815" s="86">
        <v>39.910313901344999</v>
      </c>
      <c r="I2815" s="46">
        <v>57.847533632287004</v>
      </c>
      <c r="J2815" s="13">
        <v>2.2421524663680001</v>
      </c>
    </row>
    <row r="2816" spans="4:10" x14ac:dyDescent="0.2">
      <c r="D2816" s="175"/>
      <c r="E2816" s="4" t="s">
        <v>45</v>
      </c>
      <c r="F2816" s="6"/>
      <c r="G2816" s="5">
        <v>170</v>
      </c>
      <c r="H2816" s="7">
        <v>113</v>
      </c>
      <c r="I2816" s="1">
        <v>55</v>
      </c>
      <c r="J2816" s="8">
        <v>2</v>
      </c>
    </row>
    <row r="2817" spans="2:10" x14ac:dyDescent="0.2">
      <c r="D2817" s="176"/>
      <c r="E2817" s="57"/>
      <c r="F2817" s="54"/>
      <c r="G2817" s="67">
        <v>100</v>
      </c>
      <c r="H2817" s="140">
        <v>66.470588235294002</v>
      </c>
      <c r="I2817" s="91">
        <v>32.352941176470999</v>
      </c>
      <c r="J2817" s="84">
        <v>1.1764705882349999</v>
      </c>
    </row>
    <row r="2819" spans="2:10" x14ac:dyDescent="0.2">
      <c r="B2819" s="43" t="str">
        <f xml:space="preserve"> HYPERLINK("#'目次'!B65", "[59]")</f>
        <v>[59]</v>
      </c>
      <c r="C2819" s="31" t="s">
        <v>167</v>
      </c>
    </row>
    <row r="2823" spans="2:10" x14ac:dyDescent="0.2">
      <c r="D2823" s="177"/>
      <c r="E2823" s="178"/>
      <c r="F2823" s="178"/>
      <c r="G2823" s="40" t="s">
        <v>14</v>
      </c>
      <c r="H2823" s="42" t="s">
        <v>168</v>
      </c>
      <c r="I2823" s="15" t="s">
        <v>169</v>
      </c>
      <c r="J2823" s="44" t="s">
        <v>17</v>
      </c>
    </row>
    <row r="2824" spans="2:10" x14ac:dyDescent="0.2">
      <c r="D2824" s="179"/>
      <c r="E2824" s="180"/>
      <c r="F2824" s="180"/>
      <c r="G2824" s="39"/>
      <c r="H2824" s="41"/>
      <c r="I2824" s="14"/>
      <c r="J2824" s="38"/>
    </row>
    <row r="2825" spans="2:10" x14ac:dyDescent="0.2">
      <c r="D2825" s="70"/>
      <c r="E2825" s="72" t="s">
        <v>14</v>
      </c>
      <c r="F2825" s="69"/>
      <c r="G2825" s="37">
        <v>1222</v>
      </c>
      <c r="H2825" s="17">
        <v>347</v>
      </c>
      <c r="I2825" s="17">
        <v>859</v>
      </c>
      <c r="J2825" s="55">
        <v>16</v>
      </c>
    </row>
    <row r="2826" spans="2:10" x14ac:dyDescent="0.2">
      <c r="D2826" s="57"/>
      <c r="E2826" s="54"/>
      <c r="F2826" s="71"/>
      <c r="G2826" s="9">
        <v>100</v>
      </c>
      <c r="H2826" s="2">
        <v>28.396072013093001</v>
      </c>
      <c r="I2826" s="2">
        <v>70.294599018002998</v>
      </c>
      <c r="J2826" s="13">
        <v>1.3093289689030001</v>
      </c>
    </row>
    <row r="2827" spans="2:10" x14ac:dyDescent="0.2">
      <c r="D2827" s="174" t="s">
        <v>52</v>
      </c>
      <c r="E2827" s="20" t="s">
        <v>53</v>
      </c>
      <c r="F2827" s="22"/>
      <c r="G2827" s="21">
        <v>15</v>
      </c>
      <c r="H2827" s="25">
        <v>4</v>
      </c>
      <c r="I2827" s="3">
        <v>11</v>
      </c>
      <c r="J2827" s="26">
        <v>0</v>
      </c>
    </row>
    <row r="2828" spans="2:10" x14ac:dyDescent="0.2">
      <c r="D2828" s="175"/>
      <c r="E2828" s="11"/>
      <c r="F2828" s="10"/>
      <c r="G2828" s="9">
        <v>100</v>
      </c>
      <c r="H2828" s="16">
        <v>26.666666666666998</v>
      </c>
      <c r="I2828" s="2">
        <v>73.333333333333002</v>
      </c>
      <c r="J2828" s="36">
        <v>0</v>
      </c>
    </row>
    <row r="2829" spans="2:10" ht="24" x14ac:dyDescent="0.2">
      <c r="D2829" s="175"/>
      <c r="E2829" s="4" t="s">
        <v>54</v>
      </c>
      <c r="F2829" s="6"/>
      <c r="G2829" s="5">
        <v>122</v>
      </c>
      <c r="H2829" s="7">
        <v>47</v>
      </c>
      <c r="I2829" s="1">
        <v>75</v>
      </c>
      <c r="J2829" s="8">
        <v>0</v>
      </c>
    </row>
    <row r="2830" spans="2:10" x14ac:dyDescent="0.2">
      <c r="D2830" s="175"/>
      <c r="E2830" s="11"/>
      <c r="F2830" s="10"/>
      <c r="G2830" s="9">
        <v>100</v>
      </c>
      <c r="H2830" s="86">
        <v>38.524590163934</v>
      </c>
      <c r="I2830" s="27">
        <v>61.475409836066</v>
      </c>
      <c r="J2830" s="36">
        <v>0</v>
      </c>
    </row>
    <row r="2831" spans="2:10" x14ac:dyDescent="0.2">
      <c r="D2831" s="175"/>
      <c r="E2831" s="4" t="s">
        <v>55</v>
      </c>
      <c r="F2831" s="6"/>
      <c r="G2831" s="5">
        <v>43</v>
      </c>
      <c r="H2831" s="7">
        <v>12</v>
      </c>
      <c r="I2831" s="1">
        <v>31</v>
      </c>
      <c r="J2831" s="8">
        <v>0</v>
      </c>
    </row>
    <row r="2832" spans="2:10" x14ac:dyDescent="0.2">
      <c r="D2832" s="175"/>
      <c r="E2832" s="11"/>
      <c r="F2832" s="10"/>
      <c r="G2832" s="9">
        <v>100</v>
      </c>
      <c r="H2832" s="16">
        <v>27.906976744186</v>
      </c>
      <c r="I2832" s="2">
        <v>72.093023255814003</v>
      </c>
      <c r="J2832" s="36">
        <v>0</v>
      </c>
    </row>
    <row r="2833" spans="4:10" x14ac:dyDescent="0.2">
      <c r="D2833" s="175"/>
      <c r="E2833" s="4" t="s">
        <v>56</v>
      </c>
      <c r="F2833" s="6"/>
      <c r="G2833" s="5">
        <v>60</v>
      </c>
      <c r="H2833" s="7">
        <v>21</v>
      </c>
      <c r="I2833" s="1">
        <v>39</v>
      </c>
      <c r="J2833" s="8">
        <v>0</v>
      </c>
    </row>
    <row r="2834" spans="4:10" x14ac:dyDescent="0.2">
      <c r="D2834" s="175"/>
      <c r="E2834" s="11"/>
      <c r="F2834" s="10"/>
      <c r="G2834" s="9">
        <v>100</v>
      </c>
      <c r="H2834" s="64">
        <v>35</v>
      </c>
      <c r="I2834" s="27">
        <v>65</v>
      </c>
      <c r="J2834" s="36">
        <v>0</v>
      </c>
    </row>
    <row r="2835" spans="4:10" x14ac:dyDescent="0.2">
      <c r="D2835" s="175"/>
      <c r="E2835" s="4" t="s">
        <v>57</v>
      </c>
      <c r="F2835" s="6"/>
      <c r="G2835" s="5">
        <v>286</v>
      </c>
      <c r="H2835" s="7">
        <v>57</v>
      </c>
      <c r="I2835" s="1">
        <v>225</v>
      </c>
      <c r="J2835" s="8">
        <v>4</v>
      </c>
    </row>
    <row r="2836" spans="4:10" x14ac:dyDescent="0.2">
      <c r="D2836" s="175"/>
      <c r="E2836" s="11"/>
      <c r="F2836" s="10"/>
      <c r="G2836" s="9">
        <v>100</v>
      </c>
      <c r="H2836" s="73">
        <v>19.930069930070001</v>
      </c>
      <c r="I2836" s="23">
        <v>78.671328671328993</v>
      </c>
      <c r="J2836" s="13">
        <v>1.398601398601</v>
      </c>
    </row>
    <row r="2837" spans="4:10" x14ac:dyDescent="0.2">
      <c r="D2837" s="175"/>
      <c r="E2837" s="4" t="s">
        <v>58</v>
      </c>
      <c r="F2837" s="6"/>
      <c r="G2837" s="5">
        <v>129</v>
      </c>
      <c r="H2837" s="7">
        <v>18</v>
      </c>
      <c r="I2837" s="1">
        <v>106</v>
      </c>
      <c r="J2837" s="8">
        <v>5</v>
      </c>
    </row>
    <row r="2838" spans="4:10" x14ac:dyDescent="0.2">
      <c r="D2838" s="175"/>
      <c r="E2838" s="11"/>
      <c r="F2838" s="10"/>
      <c r="G2838" s="9">
        <v>100</v>
      </c>
      <c r="H2838" s="99">
        <v>13.953488372093</v>
      </c>
      <c r="I2838" s="35">
        <v>82.170542635659004</v>
      </c>
      <c r="J2838" s="13">
        <v>3.8759689922480001</v>
      </c>
    </row>
    <row r="2839" spans="4:10" x14ac:dyDescent="0.2">
      <c r="D2839" s="175"/>
      <c r="E2839" s="4" t="s">
        <v>59</v>
      </c>
      <c r="F2839" s="6"/>
      <c r="G2839" s="5">
        <v>195</v>
      </c>
      <c r="H2839" s="7">
        <v>48</v>
      </c>
      <c r="I2839" s="1">
        <v>145</v>
      </c>
      <c r="J2839" s="8">
        <v>2</v>
      </c>
    </row>
    <row r="2840" spans="4:10" x14ac:dyDescent="0.2">
      <c r="D2840" s="175"/>
      <c r="E2840" s="11"/>
      <c r="F2840" s="10"/>
      <c r="G2840" s="9">
        <v>100</v>
      </c>
      <c r="H2840" s="16">
        <v>24.615384615385</v>
      </c>
      <c r="I2840" s="2">
        <v>74.358974358973995</v>
      </c>
      <c r="J2840" s="13">
        <v>1.025641025641</v>
      </c>
    </row>
    <row r="2841" spans="4:10" x14ac:dyDescent="0.2">
      <c r="D2841" s="175"/>
      <c r="E2841" s="4" t="s">
        <v>60</v>
      </c>
      <c r="F2841" s="6"/>
      <c r="G2841" s="5">
        <v>176</v>
      </c>
      <c r="H2841" s="7">
        <v>66</v>
      </c>
      <c r="I2841" s="1">
        <v>109</v>
      </c>
      <c r="J2841" s="8">
        <v>1</v>
      </c>
    </row>
    <row r="2842" spans="4:10" x14ac:dyDescent="0.2">
      <c r="D2842" s="175"/>
      <c r="E2842" s="11"/>
      <c r="F2842" s="10"/>
      <c r="G2842" s="9">
        <v>100</v>
      </c>
      <c r="H2842" s="64">
        <v>37.5</v>
      </c>
      <c r="I2842" s="27">
        <v>61.931818181818002</v>
      </c>
      <c r="J2842" s="13">
        <v>0.56818181818199998</v>
      </c>
    </row>
    <row r="2843" spans="4:10" x14ac:dyDescent="0.2">
      <c r="D2843" s="175"/>
      <c r="E2843" s="4" t="s">
        <v>61</v>
      </c>
      <c r="F2843" s="6"/>
      <c r="G2843" s="5">
        <v>78</v>
      </c>
      <c r="H2843" s="7">
        <v>7</v>
      </c>
      <c r="I2843" s="1">
        <v>70</v>
      </c>
      <c r="J2843" s="8">
        <v>1</v>
      </c>
    </row>
    <row r="2844" spans="4:10" x14ac:dyDescent="0.2">
      <c r="D2844" s="175"/>
      <c r="E2844" s="11"/>
      <c r="F2844" s="10"/>
      <c r="G2844" s="9">
        <v>100</v>
      </c>
      <c r="H2844" s="99">
        <v>8.9743589743589993</v>
      </c>
      <c r="I2844" s="35">
        <v>89.743589743589993</v>
      </c>
      <c r="J2844" s="13">
        <v>1.2820512820509999</v>
      </c>
    </row>
    <row r="2845" spans="4:10" x14ac:dyDescent="0.2">
      <c r="D2845" s="175"/>
      <c r="E2845" s="4" t="s">
        <v>62</v>
      </c>
      <c r="F2845" s="6"/>
      <c r="G2845" s="5">
        <v>113</v>
      </c>
      <c r="H2845" s="7">
        <v>67</v>
      </c>
      <c r="I2845" s="1">
        <v>44</v>
      </c>
      <c r="J2845" s="8">
        <v>2</v>
      </c>
    </row>
    <row r="2846" spans="4:10" x14ac:dyDescent="0.2">
      <c r="D2846" s="175"/>
      <c r="E2846" s="11"/>
      <c r="F2846" s="10"/>
      <c r="G2846" s="9">
        <v>100</v>
      </c>
      <c r="H2846" s="86">
        <v>59.292035398229999</v>
      </c>
      <c r="I2846" s="46">
        <v>38.938053097344998</v>
      </c>
      <c r="J2846" s="13">
        <v>1.769911504425</v>
      </c>
    </row>
    <row r="2847" spans="4:10" x14ac:dyDescent="0.2">
      <c r="D2847" s="174" t="s">
        <v>63</v>
      </c>
      <c r="E2847" s="20" t="s">
        <v>64</v>
      </c>
      <c r="F2847" s="22"/>
      <c r="G2847" s="21">
        <v>234</v>
      </c>
      <c r="H2847" s="25">
        <v>67</v>
      </c>
      <c r="I2847" s="3">
        <v>164</v>
      </c>
      <c r="J2847" s="26">
        <v>3</v>
      </c>
    </row>
    <row r="2848" spans="4:10" x14ac:dyDescent="0.2">
      <c r="D2848" s="175"/>
      <c r="E2848" s="11"/>
      <c r="F2848" s="10"/>
      <c r="G2848" s="9">
        <v>100</v>
      </c>
      <c r="H2848" s="16">
        <v>28.632478632479</v>
      </c>
      <c r="I2848" s="2">
        <v>70.085470085470007</v>
      </c>
      <c r="J2848" s="13">
        <v>1.2820512820509999</v>
      </c>
    </row>
    <row r="2849" spans="4:10" x14ac:dyDescent="0.2">
      <c r="D2849" s="175"/>
      <c r="E2849" s="4" t="s">
        <v>65</v>
      </c>
      <c r="F2849" s="6"/>
      <c r="G2849" s="5">
        <v>172</v>
      </c>
      <c r="H2849" s="7">
        <v>60</v>
      </c>
      <c r="I2849" s="1">
        <v>110</v>
      </c>
      <c r="J2849" s="8">
        <v>2</v>
      </c>
    </row>
    <row r="2850" spans="4:10" x14ac:dyDescent="0.2">
      <c r="D2850" s="175"/>
      <c r="E2850" s="11"/>
      <c r="F2850" s="10"/>
      <c r="G2850" s="9">
        <v>100</v>
      </c>
      <c r="H2850" s="64">
        <v>34.883720930232997</v>
      </c>
      <c r="I2850" s="27">
        <v>63.953488372092998</v>
      </c>
      <c r="J2850" s="13">
        <v>1.1627906976739999</v>
      </c>
    </row>
    <row r="2851" spans="4:10" x14ac:dyDescent="0.2">
      <c r="D2851" s="175"/>
      <c r="E2851" s="4" t="s">
        <v>66</v>
      </c>
      <c r="F2851" s="6"/>
      <c r="G2851" s="5">
        <v>165</v>
      </c>
      <c r="H2851" s="7">
        <v>52</v>
      </c>
      <c r="I2851" s="1">
        <v>108</v>
      </c>
      <c r="J2851" s="8">
        <v>5</v>
      </c>
    </row>
    <row r="2852" spans="4:10" x14ac:dyDescent="0.2">
      <c r="D2852" s="175"/>
      <c r="E2852" s="11"/>
      <c r="F2852" s="10"/>
      <c r="G2852" s="9">
        <v>100</v>
      </c>
      <c r="H2852" s="16">
        <v>31.515151515151999</v>
      </c>
      <c r="I2852" s="2">
        <v>65.454545454544999</v>
      </c>
      <c r="J2852" s="13">
        <v>3.0303030303030001</v>
      </c>
    </row>
    <row r="2853" spans="4:10" x14ac:dyDescent="0.2">
      <c r="D2853" s="175"/>
      <c r="E2853" s="4" t="s">
        <v>67</v>
      </c>
      <c r="F2853" s="6"/>
      <c r="G2853" s="5">
        <v>158</v>
      </c>
      <c r="H2853" s="7">
        <v>45</v>
      </c>
      <c r="I2853" s="1">
        <v>111</v>
      </c>
      <c r="J2853" s="8">
        <v>2</v>
      </c>
    </row>
    <row r="2854" spans="4:10" x14ac:dyDescent="0.2">
      <c r="D2854" s="175"/>
      <c r="E2854" s="11"/>
      <c r="F2854" s="10"/>
      <c r="G2854" s="9">
        <v>100</v>
      </c>
      <c r="H2854" s="16">
        <v>28.481012658228</v>
      </c>
      <c r="I2854" s="2">
        <v>70.253164556962005</v>
      </c>
      <c r="J2854" s="13">
        <v>1.2658227848100001</v>
      </c>
    </row>
    <row r="2855" spans="4:10" x14ac:dyDescent="0.2">
      <c r="D2855" s="175"/>
      <c r="E2855" s="4" t="s">
        <v>68</v>
      </c>
      <c r="F2855" s="6"/>
      <c r="G2855" s="5">
        <v>112</v>
      </c>
      <c r="H2855" s="7">
        <v>27</v>
      </c>
      <c r="I2855" s="1">
        <v>85</v>
      </c>
      <c r="J2855" s="8">
        <v>0</v>
      </c>
    </row>
    <row r="2856" spans="4:10" x14ac:dyDescent="0.2">
      <c r="D2856" s="175"/>
      <c r="E2856" s="11"/>
      <c r="F2856" s="10"/>
      <c r="G2856" s="9">
        <v>100</v>
      </c>
      <c r="H2856" s="16">
        <v>24.107142857143</v>
      </c>
      <c r="I2856" s="23">
        <v>75.892857142856997</v>
      </c>
      <c r="J2856" s="36">
        <v>0</v>
      </c>
    </row>
    <row r="2857" spans="4:10" x14ac:dyDescent="0.2">
      <c r="D2857" s="175"/>
      <c r="E2857" s="4" t="s">
        <v>69</v>
      </c>
      <c r="F2857" s="6"/>
      <c r="G2857" s="5">
        <v>92</v>
      </c>
      <c r="H2857" s="7">
        <v>22</v>
      </c>
      <c r="I2857" s="1">
        <v>70</v>
      </c>
      <c r="J2857" s="8">
        <v>0</v>
      </c>
    </row>
    <row r="2858" spans="4:10" x14ac:dyDescent="0.2">
      <c r="D2858" s="175"/>
      <c r="E2858" s="11"/>
      <c r="F2858" s="10"/>
      <c r="G2858" s="9">
        <v>100</v>
      </c>
      <c r="H2858" s="16">
        <v>23.913043478260999</v>
      </c>
      <c r="I2858" s="23">
        <v>76.086956521738998</v>
      </c>
      <c r="J2858" s="36">
        <v>0</v>
      </c>
    </row>
    <row r="2859" spans="4:10" x14ac:dyDescent="0.2">
      <c r="D2859" s="175"/>
      <c r="E2859" s="4" t="s">
        <v>70</v>
      </c>
      <c r="F2859" s="6"/>
      <c r="G2859" s="5">
        <v>131</v>
      </c>
      <c r="H2859" s="7">
        <v>39</v>
      </c>
      <c r="I2859" s="1">
        <v>91</v>
      </c>
      <c r="J2859" s="8">
        <v>1</v>
      </c>
    </row>
    <row r="2860" spans="4:10" x14ac:dyDescent="0.2">
      <c r="D2860" s="175"/>
      <c r="E2860" s="11"/>
      <c r="F2860" s="10"/>
      <c r="G2860" s="9">
        <v>100</v>
      </c>
      <c r="H2860" s="16">
        <v>29.770992366411999</v>
      </c>
      <c r="I2860" s="2">
        <v>69.465648854961998</v>
      </c>
      <c r="J2860" s="13">
        <v>0.76335877862599999</v>
      </c>
    </row>
    <row r="2861" spans="4:10" x14ac:dyDescent="0.2">
      <c r="D2861" s="175"/>
      <c r="E2861" s="4" t="s">
        <v>71</v>
      </c>
      <c r="F2861" s="6"/>
      <c r="G2861" s="5">
        <v>71</v>
      </c>
      <c r="H2861" s="7">
        <v>18</v>
      </c>
      <c r="I2861" s="1">
        <v>53</v>
      </c>
      <c r="J2861" s="8">
        <v>0</v>
      </c>
    </row>
    <row r="2862" spans="4:10" x14ac:dyDescent="0.2">
      <c r="D2862" s="175"/>
      <c r="E2862" s="11"/>
      <c r="F2862" s="10"/>
      <c r="G2862" s="9">
        <v>100</v>
      </c>
      <c r="H2862" s="16">
        <v>25.352112676055999</v>
      </c>
      <c r="I2862" s="2">
        <v>74.647887323944005</v>
      </c>
      <c r="J2862" s="36">
        <v>0</v>
      </c>
    </row>
    <row r="2863" spans="4:10" x14ac:dyDescent="0.2">
      <c r="D2863" s="175"/>
      <c r="E2863" s="4" t="s">
        <v>72</v>
      </c>
      <c r="F2863" s="6"/>
      <c r="G2863" s="5">
        <v>70</v>
      </c>
      <c r="H2863" s="7">
        <v>15</v>
      </c>
      <c r="I2863" s="1">
        <v>54</v>
      </c>
      <c r="J2863" s="8">
        <v>1</v>
      </c>
    </row>
    <row r="2864" spans="4:10" x14ac:dyDescent="0.2">
      <c r="D2864" s="176"/>
      <c r="E2864" s="57"/>
      <c r="F2864" s="54"/>
      <c r="G2864" s="67">
        <v>100</v>
      </c>
      <c r="H2864" s="127">
        <v>21.428571428571001</v>
      </c>
      <c r="I2864" s="103">
        <v>77.142857142856997</v>
      </c>
      <c r="J2864" s="84">
        <v>1.4285714285710001</v>
      </c>
    </row>
    <row r="2866" spans="2:10" x14ac:dyDescent="0.2">
      <c r="B2866" s="43" t="str">
        <f xml:space="preserve"> HYPERLINK("#'目次'!B66", "[60]")</f>
        <v>[60]</v>
      </c>
      <c r="C2866" s="31" t="s">
        <v>167</v>
      </c>
    </row>
    <row r="2869" spans="2:10" x14ac:dyDescent="0.2">
      <c r="C2869" s="31" t="s">
        <v>75</v>
      </c>
    </row>
    <row r="2870" spans="2:10" x14ac:dyDescent="0.2">
      <c r="D2870" s="177"/>
      <c r="E2870" s="178"/>
      <c r="F2870" s="178"/>
      <c r="G2870" s="40" t="s">
        <v>14</v>
      </c>
      <c r="H2870" s="42" t="s">
        <v>168</v>
      </c>
      <c r="I2870" s="15" t="s">
        <v>169</v>
      </c>
      <c r="J2870" s="44" t="s">
        <v>17</v>
      </c>
    </row>
    <row r="2871" spans="2:10" x14ac:dyDescent="0.2">
      <c r="D2871" s="179"/>
      <c r="E2871" s="180"/>
      <c r="F2871" s="180"/>
      <c r="G2871" s="39"/>
      <c r="H2871" s="41"/>
      <c r="I2871" s="14"/>
      <c r="J2871" s="38"/>
    </row>
    <row r="2872" spans="2:10" x14ac:dyDescent="0.2">
      <c r="D2872" s="70"/>
      <c r="E2872" s="72" t="s">
        <v>14</v>
      </c>
      <c r="F2872" s="69"/>
      <c r="G2872" s="37">
        <v>1222</v>
      </c>
      <c r="H2872" s="17">
        <v>347</v>
      </c>
      <c r="I2872" s="17">
        <v>859</v>
      </c>
      <c r="J2872" s="55">
        <v>16</v>
      </c>
    </row>
    <row r="2873" spans="2:10" x14ac:dyDescent="0.2">
      <c r="D2873" s="57"/>
      <c r="E2873" s="54"/>
      <c r="F2873" s="71"/>
      <c r="G2873" s="9">
        <v>100</v>
      </c>
      <c r="H2873" s="2">
        <v>28.396072013093001</v>
      </c>
      <c r="I2873" s="2">
        <v>70.294599018002998</v>
      </c>
      <c r="J2873" s="13">
        <v>1.3093289689030001</v>
      </c>
    </row>
    <row r="2874" spans="2:10" x14ac:dyDescent="0.2">
      <c r="D2874" s="174" t="s">
        <v>36</v>
      </c>
      <c r="E2874" s="20" t="s">
        <v>76</v>
      </c>
      <c r="F2874" s="22"/>
      <c r="G2874" s="21">
        <v>629</v>
      </c>
      <c r="H2874" s="25">
        <v>193</v>
      </c>
      <c r="I2874" s="3">
        <v>426</v>
      </c>
      <c r="J2874" s="26">
        <v>10</v>
      </c>
    </row>
    <row r="2875" spans="2:10" x14ac:dyDescent="0.2">
      <c r="D2875" s="175"/>
      <c r="E2875" s="11"/>
      <c r="F2875" s="10"/>
      <c r="G2875" s="9">
        <v>100</v>
      </c>
      <c r="H2875" s="16">
        <v>30.683624801272</v>
      </c>
      <c r="I2875" s="2">
        <v>67.726550079491005</v>
      </c>
      <c r="J2875" s="13">
        <v>1.5898251192370001</v>
      </c>
    </row>
    <row r="2876" spans="2:10" x14ac:dyDescent="0.2">
      <c r="D2876" s="175"/>
      <c r="E2876" s="4" t="s">
        <v>39</v>
      </c>
      <c r="F2876" s="6"/>
      <c r="G2876" s="5">
        <v>37</v>
      </c>
      <c r="H2876" s="7">
        <v>2</v>
      </c>
      <c r="I2876" s="1">
        <v>35</v>
      </c>
      <c r="J2876" s="8">
        <v>0</v>
      </c>
    </row>
    <row r="2877" spans="2:10" x14ac:dyDescent="0.2">
      <c r="D2877" s="175"/>
      <c r="E2877" s="11"/>
      <c r="F2877" s="10"/>
      <c r="G2877" s="9">
        <v>100</v>
      </c>
      <c r="H2877" s="99">
        <v>5.4054054054050003</v>
      </c>
      <c r="I2877" s="35">
        <v>94.594594594594994</v>
      </c>
      <c r="J2877" s="36">
        <v>0</v>
      </c>
    </row>
    <row r="2878" spans="2:10" x14ac:dyDescent="0.2">
      <c r="D2878" s="175"/>
      <c r="E2878" s="4" t="s">
        <v>40</v>
      </c>
      <c r="F2878" s="6"/>
      <c r="G2878" s="5">
        <v>73</v>
      </c>
      <c r="H2878" s="7">
        <v>7</v>
      </c>
      <c r="I2878" s="1">
        <v>65</v>
      </c>
      <c r="J2878" s="8">
        <v>1</v>
      </c>
    </row>
    <row r="2879" spans="2:10" x14ac:dyDescent="0.2">
      <c r="D2879" s="175"/>
      <c r="E2879" s="11"/>
      <c r="F2879" s="10"/>
      <c r="G2879" s="9">
        <v>100</v>
      </c>
      <c r="H2879" s="99">
        <v>9.5890410958899999</v>
      </c>
      <c r="I2879" s="35">
        <v>89.041095890411</v>
      </c>
      <c r="J2879" s="13">
        <v>1.369863013699</v>
      </c>
    </row>
    <row r="2880" spans="2:10" x14ac:dyDescent="0.2">
      <c r="D2880" s="175"/>
      <c r="E2880" s="4" t="s">
        <v>41</v>
      </c>
      <c r="F2880" s="6"/>
      <c r="G2880" s="5">
        <v>108</v>
      </c>
      <c r="H2880" s="7">
        <v>15</v>
      </c>
      <c r="I2880" s="1">
        <v>91</v>
      </c>
      <c r="J2880" s="8">
        <v>2</v>
      </c>
    </row>
    <row r="2881" spans="4:10" x14ac:dyDescent="0.2">
      <c r="D2881" s="175"/>
      <c r="E2881" s="11"/>
      <c r="F2881" s="10"/>
      <c r="G2881" s="9">
        <v>100</v>
      </c>
      <c r="H2881" s="99">
        <v>13.888888888888999</v>
      </c>
      <c r="I2881" s="35">
        <v>84.259259259258997</v>
      </c>
      <c r="J2881" s="13">
        <v>1.851851851852</v>
      </c>
    </row>
    <row r="2882" spans="4:10" x14ac:dyDescent="0.2">
      <c r="D2882" s="175"/>
      <c r="E2882" s="4" t="s">
        <v>42</v>
      </c>
      <c r="F2882" s="6"/>
      <c r="G2882" s="5">
        <v>113</v>
      </c>
      <c r="H2882" s="7">
        <v>31</v>
      </c>
      <c r="I2882" s="1">
        <v>80</v>
      </c>
      <c r="J2882" s="8">
        <v>2</v>
      </c>
    </row>
    <row r="2883" spans="4:10" x14ac:dyDescent="0.2">
      <c r="D2883" s="175"/>
      <c r="E2883" s="11"/>
      <c r="F2883" s="10"/>
      <c r="G2883" s="9">
        <v>100</v>
      </c>
      <c r="H2883" s="16">
        <v>27.433628318583999</v>
      </c>
      <c r="I2883" s="2">
        <v>70.796460176991005</v>
      </c>
      <c r="J2883" s="13">
        <v>1.769911504425</v>
      </c>
    </row>
    <row r="2884" spans="4:10" x14ac:dyDescent="0.2">
      <c r="D2884" s="175"/>
      <c r="E2884" s="4" t="s">
        <v>43</v>
      </c>
      <c r="F2884" s="6"/>
      <c r="G2884" s="5">
        <v>101</v>
      </c>
      <c r="H2884" s="7">
        <v>28</v>
      </c>
      <c r="I2884" s="1">
        <v>73</v>
      </c>
      <c r="J2884" s="8">
        <v>0</v>
      </c>
    </row>
    <row r="2885" spans="4:10" x14ac:dyDescent="0.2">
      <c r="D2885" s="175"/>
      <c r="E2885" s="11"/>
      <c r="F2885" s="10"/>
      <c r="G2885" s="9">
        <v>100</v>
      </c>
      <c r="H2885" s="16">
        <v>27.722772277228</v>
      </c>
      <c r="I2885" s="2">
        <v>72.277227722771997</v>
      </c>
      <c r="J2885" s="36">
        <v>0</v>
      </c>
    </row>
    <row r="2886" spans="4:10" x14ac:dyDescent="0.2">
      <c r="D2886" s="175"/>
      <c r="E2886" s="4" t="s">
        <v>44</v>
      </c>
      <c r="F2886" s="6"/>
      <c r="G2886" s="5">
        <v>114</v>
      </c>
      <c r="H2886" s="7">
        <v>48</v>
      </c>
      <c r="I2886" s="1">
        <v>62</v>
      </c>
      <c r="J2886" s="8">
        <v>4</v>
      </c>
    </row>
    <row r="2887" spans="4:10" x14ac:dyDescent="0.2">
      <c r="D2887" s="175"/>
      <c r="E2887" s="11"/>
      <c r="F2887" s="10"/>
      <c r="G2887" s="9">
        <v>100</v>
      </c>
      <c r="H2887" s="86">
        <v>42.105263157895003</v>
      </c>
      <c r="I2887" s="46">
        <v>54.385964912280997</v>
      </c>
      <c r="J2887" s="13">
        <v>3.508771929825</v>
      </c>
    </row>
    <row r="2888" spans="4:10" x14ac:dyDescent="0.2">
      <c r="D2888" s="175"/>
      <c r="E2888" s="4" t="s">
        <v>45</v>
      </c>
      <c r="F2888" s="6"/>
      <c r="G2888" s="5">
        <v>83</v>
      </c>
      <c r="H2888" s="7">
        <v>62</v>
      </c>
      <c r="I2888" s="1">
        <v>20</v>
      </c>
      <c r="J2888" s="8">
        <v>1</v>
      </c>
    </row>
    <row r="2889" spans="4:10" x14ac:dyDescent="0.2">
      <c r="D2889" s="175"/>
      <c r="E2889" s="11"/>
      <c r="F2889" s="10"/>
      <c r="G2889" s="9">
        <v>100</v>
      </c>
      <c r="H2889" s="86">
        <v>74.698795180722996</v>
      </c>
      <c r="I2889" s="46">
        <v>24.096385542168999</v>
      </c>
      <c r="J2889" s="13">
        <v>1.204819277108</v>
      </c>
    </row>
    <row r="2890" spans="4:10" x14ac:dyDescent="0.2">
      <c r="D2890" s="174" t="s">
        <v>37</v>
      </c>
      <c r="E2890" s="20" t="s">
        <v>77</v>
      </c>
      <c r="F2890" s="22"/>
      <c r="G2890" s="21">
        <v>593</v>
      </c>
      <c r="H2890" s="25">
        <v>154</v>
      </c>
      <c r="I2890" s="3">
        <v>433</v>
      </c>
      <c r="J2890" s="26">
        <v>6</v>
      </c>
    </row>
    <row r="2891" spans="4:10" x14ac:dyDescent="0.2">
      <c r="D2891" s="175"/>
      <c r="E2891" s="11"/>
      <c r="F2891" s="10"/>
      <c r="G2891" s="9">
        <v>100</v>
      </c>
      <c r="H2891" s="16">
        <v>25.969645868465001</v>
      </c>
      <c r="I2891" s="2">
        <v>73.018549747048993</v>
      </c>
      <c r="J2891" s="13">
        <v>1.0118043844860001</v>
      </c>
    </row>
    <row r="2892" spans="4:10" x14ac:dyDescent="0.2">
      <c r="D2892" s="175"/>
      <c r="E2892" s="4" t="s">
        <v>39</v>
      </c>
      <c r="F2892" s="6"/>
      <c r="G2892" s="5">
        <v>27</v>
      </c>
      <c r="H2892" s="7">
        <v>4</v>
      </c>
      <c r="I2892" s="1">
        <v>23</v>
      </c>
      <c r="J2892" s="8">
        <v>0</v>
      </c>
    </row>
    <row r="2893" spans="4:10" x14ac:dyDescent="0.2">
      <c r="D2893" s="175"/>
      <c r="E2893" s="11"/>
      <c r="F2893" s="10"/>
      <c r="G2893" s="9">
        <v>100</v>
      </c>
      <c r="H2893" s="99">
        <v>14.814814814815</v>
      </c>
      <c r="I2893" s="35">
        <v>85.185185185185006</v>
      </c>
      <c r="J2893" s="36">
        <v>0</v>
      </c>
    </row>
    <row r="2894" spans="4:10" x14ac:dyDescent="0.2">
      <c r="D2894" s="175"/>
      <c r="E2894" s="4" t="s">
        <v>40</v>
      </c>
      <c r="F2894" s="6"/>
      <c r="G2894" s="5">
        <v>74</v>
      </c>
      <c r="H2894" s="7">
        <v>7</v>
      </c>
      <c r="I2894" s="1">
        <v>66</v>
      </c>
      <c r="J2894" s="8">
        <v>1</v>
      </c>
    </row>
    <row r="2895" spans="4:10" x14ac:dyDescent="0.2">
      <c r="D2895" s="175"/>
      <c r="E2895" s="11"/>
      <c r="F2895" s="10"/>
      <c r="G2895" s="9">
        <v>100</v>
      </c>
      <c r="H2895" s="99">
        <v>9.4594594594589996</v>
      </c>
      <c r="I2895" s="35">
        <v>89.189189189188994</v>
      </c>
      <c r="J2895" s="13">
        <v>1.351351351351</v>
      </c>
    </row>
    <row r="2896" spans="4:10" x14ac:dyDescent="0.2">
      <c r="D2896" s="175"/>
      <c r="E2896" s="4" t="s">
        <v>41</v>
      </c>
      <c r="F2896" s="6"/>
      <c r="G2896" s="5">
        <v>96</v>
      </c>
      <c r="H2896" s="7">
        <v>10</v>
      </c>
      <c r="I2896" s="1">
        <v>86</v>
      </c>
      <c r="J2896" s="8">
        <v>0</v>
      </c>
    </row>
    <row r="2897" spans="2:10" x14ac:dyDescent="0.2">
      <c r="D2897" s="175"/>
      <c r="E2897" s="11"/>
      <c r="F2897" s="10"/>
      <c r="G2897" s="9">
        <v>100</v>
      </c>
      <c r="H2897" s="99">
        <v>10.416666666667</v>
      </c>
      <c r="I2897" s="35">
        <v>89.583333333333002</v>
      </c>
      <c r="J2897" s="36">
        <v>0</v>
      </c>
    </row>
    <row r="2898" spans="2:10" x14ac:dyDescent="0.2">
      <c r="D2898" s="175"/>
      <c r="E2898" s="4" t="s">
        <v>42</v>
      </c>
      <c r="F2898" s="6"/>
      <c r="G2898" s="5">
        <v>97</v>
      </c>
      <c r="H2898" s="7">
        <v>18</v>
      </c>
      <c r="I2898" s="1">
        <v>78</v>
      </c>
      <c r="J2898" s="8">
        <v>1</v>
      </c>
    </row>
    <row r="2899" spans="2:10" x14ac:dyDescent="0.2">
      <c r="D2899" s="175"/>
      <c r="E2899" s="11"/>
      <c r="F2899" s="10"/>
      <c r="G2899" s="9">
        <v>100</v>
      </c>
      <c r="H2899" s="73">
        <v>18.556701030928</v>
      </c>
      <c r="I2899" s="35">
        <v>80.412371134021001</v>
      </c>
      <c r="J2899" s="13">
        <v>1.0309278350519999</v>
      </c>
    </row>
    <row r="2900" spans="2:10" x14ac:dyDescent="0.2">
      <c r="D2900" s="175"/>
      <c r="E2900" s="4" t="s">
        <v>43</v>
      </c>
      <c r="F2900" s="6"/>
      <c r="G2900" s="5">
        <v>103</v>
      </c>
      <c r="H2900" s="7">
        <v>23</v>
      </c>
      <c r="I2900" s="1">
        <v>78</v>
      </c>
      <c r="J2900" s="8">
        <v>2</v>
      </c>
    </row>
    <row r="2901" spans="2:10" x14ac:dyDescent="0.2">
      <c r="D2901" s="175"/>
      <c r="E2901" s="11"/>
      <c r="F2901" s="10"/>
      <c r="G2901" s="9">
        <v>100</v>
      </c>
      <c r="H2901" s="73">
        <v>22.330097087378999</v>
      </c>
      <c r="I2901" s="23">
        <v>75.728155339805994</v>
      </c>
      <c r="J2901" s="13">
        <v>1.9417475728160001</v>
      </c>
    </row>
    <row r="2902" spans="2:10" x14ac:dyDescent="0.2">
      <c r="D2902" s="175"/>
      <c r="E2902" s="4" t="s">
        <v>44</v>
      </c>
      <c r="F2902" s="6"/>
      <c r="G2902" s="5">
        <v>109</v>
      </c>
      <c r="H2902" s="7">
        <v>41</v>
      </c>
      <c r="I2902" s="1">
        <v>67</v>
      </c>
      <c r="J2902" s="8">
        <v>1</v>
      </c>
    </row>
    <row r="2903" spans="2:10" x14ac:dyDescent="0.2">
      <c r="D2903" s="175"/>
      <c r="E2903" s="11"/>
      <c r="F2903" s="10"/>
      <c r="G2903" s="9">
        <v>100</v>
      </c>
      <c r="H2903" s="64">
        <v>37.614678899083003</v>
      </c>
      <c r="I2903" s="27">
        <v>61.467889908257</v>
      </c>
      <c r="J2903" s="13">
        <v>0.91743119266100004</v>
      </c>
    </row>
    <row r="2904" spans="2:10" x14ac:dyDescent="0.2">
      <c r="D2904" s="175"/>
      <c r="E2904" s="4" t="s">
        <v>45</v>
      </c>
      <c r="F2904" s="6"/>
      <c r="G2904" s="5">
        <v>87</v>
      </c>
      <c r="H2904" s="7">
        <v>51</v>
      </c>
      <c r="I2904" s="1">
        <v>35</v>
      </c>
      <c r="J2904" s="8">
        <v>1</v>
      </c>
    </row>
    <row r="2905" spans="2:10" x14ac:dyDescent="0.2">
      <c r="D2905" s="176"/>
      <c r="E2905" s="57"/>
      <c r="F2905" s="54"/>
      <c r="G2905" s="67">
        <v>100</v>
      </c>
      <c r="H2905" s="140">
        <v>58.620689655172001</v>
      </c>
      <c r="I2905" s="91">
        <v>40.229885057471002</v>
      </c>
      <c r="J2905" s="84">
        <v>1.149425287356</v>
      </c>
    </row>
    <row r="2907" spans="2:10" x14ac:dyDescent="0.2">
      <c r="B2907" s="43" t="str">
        <f xml:space="preserve"> HYPERLINK("#'目次'!B67", "[61]")</f>
        <v>[61]</v>
      </c>
      <c r="C2907" s="31" t="s">
        <v>172</v>
      </c>
    </row>
    <row r="2911" spans="2:10" ht="24" x14ac:dyDescent="0.2">
      <c r="D2911" s="177"/>
      <c r="E2911" s="178"/>
      <c r="F2911" s="178"/>
      <c r="G2911" s="40" t="s">
        <v>14</v>
      </c>
      <c r="H2911" s="42" t="s">
        <v>173</v>
      </c>
      <c r="I2911" s="15" t="s">
        <v>174</v>
      </c>
      <c r="J2911" s="44" t="s">
        <v>17</v>
      </c>
    </row>
    <row r="2912" spans="2:10" x14ac:dyDescent="0.2">
      <c r="D2912" s="179"/>
      <c r="E2912" s="180"/>
      <c r="F2912" s="180"/>
      <c r="G2912" s="39"/>
      <c r="H2912" s="41"/>
      <c r="I2912" s="14"/>
      <c r="J2912" s="38"/>
    </row>
    <row r="2913" spans="4:10" x14ac:dyDescent="0.2">
      <c r="D2913" s="70"/>
      <c r="E2913" s="72" t="s">
        <v>14</v>
      </c>
      <c r="F2913" s="69"/>
      <c r="G2913" s="37">
        <v>1222</v>
      </c>
      <c r="H2913" s="17">
        <v>612</v>
      </c>
      <c r="I2913" s="17">
        <v>573</v>
      </c>
      <c r="J2913" s="55">
        <v>37</v>
      </c>
    </row>
    <row r="2914" spans="4:10" x14ac:dyDescent="0.2">
      <c r="D2914" s="57"/>
      <c r="E2914" s="54"/>
      <c r="F2914" s="71"/>
      <c r="G2914" s="9">
        <v>100</v>
      </c>
      <c r="H2914" s="2">
        <v>50.081833060556001</v>
      </c>
      <c r="I2914" s="2">
        <v>46.890343698853997</v>
      </c>
      <c r="J2914" s="13">
        <v>3.027823240589</v>
      </c>
    </row>
    <row r="2915" spans="4:10" x14ac:dyDescent="0.2">
      <c r="D2915" s="174" t="s">
        <v>18</v>
      </c>
      <c r="E2915" s="20" t="s">
        <v>19</v>
      </c>
      <c r="F2915" s="22"/>
      <c r="G2915" s="21">
        <v>57</v>
      </c>
      <c r="H2915" s="25">
        <v>28</v>
      </c>
      <c r="I2915" s="3">
        <v>28</v>
      </c>
      <c r="J2915" s="26">
        <v>1</v>
      </c>
    </row>
    <row r="2916" spans="4:10" x14ac:dyDescent="0.2">
      <c r="D2916" s="175"/>
      <c r="E2916" s="11"/>
      <c r="F2916" s="10"/>
      <c r="G2916" s="9">
        <v>100</v>
      </c>
      <c r="H2916" s="16">
        <v>49.122807017543998</v>
      </c>
      <c r="I2916" s="2">
        <v>49.122807017543998</v>
      </c>
      <c r="J2916" s="13">
        <v>1.7543859649119999</v>
      </c>
    </row>
    <row r="2917" spans="4:10" x14ac:dyDescent="0.2">
      <c r="D2917" s="175"/>
      <c r="E2917" s="4" t="s">
        <v>20</v>
      </c>
      <c r="F2917" s="6"/>
      <c r="G2917" s="5">
        <v>84</v>
      </c>
      <c r="H2917" s="7">
        <v>38</v>
      </c>
      <c r="I2917" s="1">
        <v>43</v>
      </c>
      <c r="J2917" s="8">
        <v>3</v>
      </c>
    </row>
    <row r="2918" spans="4:10" x14ac:dyDescent="0.2">
      <c r="D2918" s="175"/>
      <c r="E2918" s="11"/>
      <c r="F2918" s="10"/>
      <c r="G2918" s="9">
        <v>100</v>
      </c>
      <c r="H2918" s="16">
        <v>45.238095238094999</v>
      </c>
      <c r="I2918" s="2">
        <v>51.190476190475998</v>
      </c>
      <c r="J2918" s="13">
        <v>3.5714285714290002</v>
      </c>
    </row>
    <row r="2919" spans="4:10" x14ac:dyDescent="0.2">
      <c r="D2919" s="175"/>
      <c r="E2919" s="4" t="s">
        <v>21</v>
      </c>
      <c r="F2919" s="6"/>
      <c r="G2919" s="5">
        <v>487</v>
      </c>
      <c r="H2919" s="7">
        <v>244</v>
      </c>
      <c r="I2919" s="1">
        <v>227</v>
      </c>
      <c r="J2919" s="8">
        <v>16</v>
      </c>
    </row>
    <row r="2920" spans="4:10" x14ac:dyDescent="0.2">
      <c r="D2920" s="175"/>
      <c r="E2920" s="11"/>
      <c r="F2920" s="10"/>
      <c r="G2920" s="9">
        <v>100</v>
      </c>
      <c r="H2920" s="16">
        <v>50.102669404517002</v>
      </c>
      <c r="I2920" s="2">
        <v>46.611909650923998</v>
      </c>
      <c r="J2920" s="13">
        <v>3.2854209445590001</v>
      </c>
    </row>
    <row r="2921" spans="4:10" x14ac:dyDescent="0.2">
      <c r="D2921" s="175"/>
      <c r="E2921" s="4" t="s">
        <v>22</v>
      </c>
      <c r="F2921" s="6"/>
      <c r="G2921" s="5">
        <v>35</v>
      </c>
      <c r="H2921" s="7">
        <v>13</v>
      </c>
      <c r="I2921" s="1">
        <v>22</v>
      </c>
      <c r="J2921" s="8">
        <v>0</v>
      </c>
    </row>
    <row r="2922" spans="4:10" x14ac:dyDescent="0.2">
      <c r="D2922" s="175"/>
      <c r="E2922" s="11"/>
      <c r="F2922" s="10"/>
      <c r="G2922" s="9">
        <v>100</v>
      </c>
      <c r="H2922" s="99">
        <v>37.142857142856997</v>
      </c>
      <c r="I2922" s="35">
        <v>62.857142857143003</v>
      </c>
      <c r="J2922" s="36">
        <v>0</v>
      </c>
    </row>
    <row r="2923" spans="4:10" x14ac:dyDescent="0.2">
      <c r="D2923" s="175"/>
      <c r="E2923" s="4" t="s">
        <v>23</v>
      </c>
      <c r="F2923" s="6"/>
      <c r="G2923" s="5">
        <v>143</v>
      </c>
      <c r="H2923" s="7">
        <v>63</v>
      </c>
      <c r="I2923" s="1">
        <v>75</v>
      </c>
      <c r="J2923" s="8">
        <v>5</v>
      </c>
    </row>
    <row r="2924" spans="4:10" x14ac:dyDescent="0.2">
      <c r="D2924" s="175"/>
      <c r="E2924" s="11"/>
      <c r="F2924" s="10"/>
      <c r="G2924" s="9">
        <v>100</v>
      </c>
      <c r="H2924" s="73">
        <v>44.055944055944003</v>
      </c>
      <c r="I2924" s="23">
        <v>52.447552447551999</v>
      </c>
      <c r="J2924" s="13">
        <v>3.4965034965030002</v>
      </c>
    </row>
    <row r="2925" spans="4:10" x14ac:dyDescent="0.2">
      <c r="D2925" s="175"/>
      <c r="E2925" s="4" t="s">
        <v>24</v>
      </c>
      <c r="F2925" s="6"/>
      <c r="G2925" s="5">
        <v>187</v>
      </c>
      <c r="H2925" s="7">
        <v>100</v>
      </c>
      <c r="I2925" s="1">
        <v>79</v>
      </c>
      <c r="J2925" s="8">
        <v>8</v>
      </c>
    </row>
    <row r="2926" spans="4:10" x14ac:dyDescent="0.2">
      <c r="D2926" s="175"/>
      <c r="E2926" s="11"/>
      <c r="F2926" s="10"/>
      <c r="G2926" s="9">
        <v>100</v>
      </c>
      <c r="H2926" s="16">
        <v>53.475935828876999</v>
      </c>
      <c r="I2926" s="2">
        <v>42.245989304813001</v>
      </c>
      <c r="J2926" s="13">
        <v>4.2780748663099999</v>
      </c>
    </row>
    <row r="2927" spans="4:10" x14ac:dyDescent="0.2">
      <c r="D2927" s="175"/>
      <c r="E2927" s="4" t="s">
        <v>25</v>
      </c>
      <c r="F2927" s="6"/>
      <c r="G2927" s="5">
        <v>71</v>
      </c>
      <c r="H2927" s="7">
        <v>42</v>
      </c>
      <c r="I2927" s="1">
        <v>28</v>
      </c>
      <c r="J2927" s="8">
        <v>1</v>
      </c>
    </row>
    <row r="2928" spans="4:10" x14ac:dyDescent="0.2">
      <c r="D2928" s="175"/>
      <c r="E2928" s="11"/>
      <c r="F2928" s="10"/>
      <c r="G2928" s="9">
        <v>100</v>
      </c>
      <c r="H2928" s="64">
        <v>59.154929577464998</v>
      </c>
      <c r="I2928" s="27">
        <v>39.436619718309998</v>
      </c>
      <c r="J2928" s="13">
        <v>1.4084507042250001</v>
      </c>
    </row>
    <row r="2929" spans="4:10" x14ac:dyDescent="0.2">
      <c r="D2929" s="175"/>
      <c r="E2929" s="4" t="s">
        <v>26</v>
      </c>
      <c r="F2929" s="6"/>
      <c r="G2929" s="5">
        <v>30</v>
      </c>
      <c r="H2929" s="7">
        <v>19</v>
      </c>
      <c r="I2929" s="1">
        <v>11</v>
      </c>
      <c r="J2929" s="8">
        <v>0</v>
      </c>
    </row>
    <row r="2930" spans="4:10" x14ac:dyDescent="0.2">
      <c r="D2930" s="175"/>
      <c r="E2930" s="11"/>
      <c r="F2930" s="10"/>
      <c r="G2930" s="9">
        <v>100</v>
      </c>
      <c r="H2930" s="86">
        <v>63.333333333333002</v>
      </c>
      <c r="I2930" s="46">
        <v>36.666666666666998</v>
      </c>
      <c r="J2930" s="36">
        <v>0</v>
      </c>
    </row>
    <row r="2931" spans="4:10" x14ac:dyDescent="0.2">
      <c r="D2931" s="175"/>
      <c r="E2931" s="4" t="s">
        <v>27</v>
      </c>
      <c r="F2931" s="6"/>
      <c r="G2931" s="5">
        <v>70</v>
      </c>
      <c r="H2931" s="7">
        <v>32</v>
      </c>
      <c r="I2931" s="1">
        <v>35</v>
      </c>
      <c r="J2931" s="8">
        <v>3</v>
      </c>
    </row>
    <row r="2932" spans="4:10" x14ac:dyDescent="0.2">
      <c r="D2932" s="175"/>
      <c r="E2932" s="11"/>
      <c r="F2932" s="10"/>
      <c r="G2932" s="9">
        <v>100</v>
      </c>
      <c r="H2932" s="16">
        <v>45.714285714286</v>
      </c>
      <c r="I2932" s="2">
        <v>50</v>
      </c>
      <c r="J2932" s="13">
        <v>4.2857142857139996</v>
      </c>
    </row>
    <row r="2933" spans="4:10" x14ac:dyDescent="0.2">
      <c r="D2933" s="175"/>
      <c r="E2933" s="4" t="s">
        <v>28</v>
      </c>
      <c r="F2933" s="6"/>
      <c r="G2933" s="5">
        <v>51</v>
      </c>
      <c r="H2933" s="7">
        <v>30</v>
      </c>
      <c r="I2933" s="1">
        <v>21</v>
      </c>
      <c r="J2933" s="8">
        <v>0</v>
      </c>
    </row>
    <row r="2934" spans="4:10" x14ac:dyDescent="0.2">
      <c r="D2934" s="175"/>
      <c r="E2934" s="11"/>
      <c r="F2934" s="10"/>
      <c r="G2934" s="9">
        <v>100</v>
      </c>
      <c r="H2934" s="64">
        <v>58.823529411765001</v>
      </c>
      <c r="I2934" s="27">
        <v>41.176470588234999</v>
      </c>
      <c r="J2934" s="36">
        <v>0</v>
      </c>
    </row>
    <row r="2935" spans="4:10" x14ac:dyDescent="0.2">
      <c r="D2935" s="175"/>
      <c r="E2935" s="4" t="s">
        <v>29</v>
      </c>
      <c r="F2935" s="6"/>
      <c r="G2935" s="5">
        <v>7</v>
      </c>
      <c r="H2935" s="7">
        <v>3</v>
      </c>
      <c r="I2935" s="1">
        <v>4</v>
      </c>
      <c r="J2935" s="8">
        <v>0</v>
      </c>
    </row>
    <row r="2936" spans="4:10" x14ac:dyDescent="0.2">
      <c r="D2936" s="175"/>
      <c r="E2936" s="11"/>
      <c r="F2936" s="10"/>
      <c r="G2936" s="9">
        <v>100</v>
      </c>
      <c r="H2936" s="73">
        <v>42.857142857143003</v>
      </c>
      <c r="I2936" s="35">
        <v>57.142857142856997</v>
      </c>
      <c r="J2936" s="36">
        <v>0</v>
      </c>
    </row>
    <row r="2937" spans="4:10" x14ac:dyDescent="0.2">
      <c r="D2937" s="174" t="s">
        <v>30</v>
      </c>
      <c r="E2937" s="20" t="s">
        <v>31</v>
      </c>
      <c r="F2937" s="22"/>
      <c r="G2937" s="21">
        <v>393</v>
      </c>
      <c r="H2937" s="25">
        <v>209</v>
      </c>
      <c r="I2937" s="3">
        <v>168</v>
      </c>
      <c r="J2937" s="26">
        <v>16</v>
      </c>
    </row>
    <row r="2938" spans="4:10" x14ac:dyDescent="0.2">
      <c r="D2938" s="175"/>
      <c r="E2938" s="11"/>
      <c r="F2938" s="10"/>
      <c r="G2938" s="9">
        <v>100</v>
      </c>
      <c r="H2938" s="16">
        <v>53.180661577607999</v>
      </c>
      <c r="I2938" s="2">
        <v>42.748091603052998</v>
      </c>
      <c r="J2938" s="13">
        <v>4.0712468193379996</v>
      </c>
    </row>
    <row r="2939" spans="4:10" x14ac:dyDescent="0.2">
      <c r="D2939" s="175"/>
      <c r="E2939" s="4" t="s">
        <v>32</v>
      </c>
      <c r="F2939" s="6"/>
      <c r="G2939" s="5">
        <v>352</v>
      </c>
      <c r="H2939" s="7">
        <v>187</v>
      </c>
      <c r="I2939" s="1">
        <v>160</v>
      </c>
      <c r="J2939" s="8">
        <v>5</v>
      </c>
    </row>
    <row r="2940" spans="4:10" x14ac:dyDescent="0.2">
      <c r="D2940" s="175"/>
      <c r="E2940" s="11"/>
      <c r="F2940" s="10"/>
      <c r="G2940" s="9">
        <v>100</v>
      </c>
      <c r="H2940" s="16">
        <v>53.125</v>
      </c>
      <c r="I2940" s="2">
        <v>45.454545454544999</v>
      </c>
      <c r="J2940" s="13">
        <v>1.4204545454549999</v>
      </c>
    </row>
    <row r="2941" spans="4:10" x14ac:dyDescent="0.2">
      <c r="D2941" s="175"/>
      <c r="E2941" s="4" t="s">
        <v>33</v>
      </c>
      <c r="F2941" s="6"/>
      <c r="G2941" s="5">
        <v>388</v>
      </c>
      <c r="H2941" s="7">
        <v>173</v>
      </c>
      <c r="I2941" s="1">
        <v>202</v>
      </c>
      <c r="J2941" s="8">
        <v>13</v>
      </c>
    </row>
    <row r="2942" spans="4:10" x14ac:dyDescent="0.2">
      <c r="D2942" s="175"/>
      <c r="E2942" s="11"/>
      <c r="F2942" s="10"/>
      <c r="G2942" s="9">
        <v>100</v>
      </c>
      <c r="H2942" s="73">
        <v>44.587628865978999</v>
      </c>
      <c r="I2942" s="23">
        <v>52.061855670103</v>
      </c>
      <c r="J2942" s="13">
        <v>3.3505154639180001</v>
      </c>
    </row>
    <row r="2943" spans="4:10" x14ac:dyDescent="0.2">
      <c r="D2943" s="175"/>
      <c r="E2943" s="4" t="s">
        <v>34</v>
      </c>
      <c r="F2943" s="6"/>
      <c r="G2943" s="5">
        <v>89</v>
      </c>
      <c r="H2943" s="7">
        <v>43</v>
      </c>
      <c r="I2943" s="1">
        <v>43</v>
      </c>
      <c r="J2943" s="8">
        <v>3</v>
      </c>
    </row>
    <row r="2944" spans="4:10" x14ac:dyDescent="0.2">
      <c r="D2944" s="175"/>
      <c r="E2944" s="11"/>
      <c r="F2944" s="10"/>
      <c r="G2944" s="9">
        <v>100</v>
      </c>
      <c r="H2944" s="16">
        <v>48.314606741573002</v>
      </c>
      <c r="I2944" s="2">
        <v>48.314606741573002</v>
      </c>
      <c r="J2944" s="13">
        <v>3.3707865168539999</v>
      </c>
    </row>
    <row r="2945" spans="4:10" x14ac:dyDescent="0.2">
      <c r="D2945" s="174" t="s">
        <v>35</v>
      </c>
      <c r="E2945" s="20" t="s">
        <v>36</v>
      </c>
      <c r="F2945" s="22"/>
      <c r="G2945" s="21">
        <v>629</v>
      </c>
      <c r="H2945" s="25">
        <v>321</v>
      </c>
      <c r="I2945" s="3">
        <v>289</v>
      </c>
      <c r="J2945" s="26">
        <v>19</v>
      </c>
    </row>
    <row r="2946" spans="4:10" x14ac:dyDescent="0.2">
      <c r="D2946" s="175"/>
      <c r="E2946" s="11"/>
      <c r="F2946" s="10"/>
      <c r="G2946" s="9">
        <v>100</v>
      </c>
      <c r="H2946" s="16">
        <v>51.033386327503997</v>
      </c>
      <c r="I2946" s="2">
        <v>45.945945945946001</v>
      </c>
      <c r="J2946" s="13">
        <v>3.0206677265500002</v>
      </c>
    </row>
    <row r="2947" spans="4:10" x14ac:dyDescent="0.2">
      <c r="D2947" s="175"/>
      <c r="E2947" s="4" t="s">
        <v>37</v>
      </c>
      <c r="F2947" s="6"/>
      <c r="G2947" s="5">
        <v>593</v>
      </c>
      <c r="H2947" s="7">
        <v>291</v>
      </c>
      <c r="I2947" s="1">
        <v>284</v>
      </c>
      <c r="J2947" s="8">
        <v>18</v>
      </c>
    </row>
    <row r="2948" spans="4:10" x14ac:dyDescent="0.2">
      <c r="D2948" s="175"/>
      <c r="E2948" s="11"/>
      <c r="F2948" s="10"/>
      <c r="G2948" s="9">
        <v>100</v>
      </c>
      <c r="H2948" s="16">
        <v>49.072512647555001</v>
      </c>
      <c r="I2948" s="2">
        <v>47.892074198987999</v>
      </c>
      <c r="J2948" s="13">
        <v>3.0354131534570001</v>
      </c>
    </row>
    <row r="2949" spans="4:10" x14ac:dyDescent="0.2">
      <c r="D2949" s="174" t="s">
        <v>38</v>
      </c>
      <c r="E2949" s="20" t="s">
        <v>39</v>
      </c>
      <c r="F2949" s="22"/>
      <c r="G2949" s="21">
        <v>64</v>
      </c>
      <c r="H2949" s="25">
        <v>39</v>
      </c>
      <c r="I2949" s="3">
        <v>24</v>
      </c>
      <c r="J2949" s="26">
        <v>1</v>
      </c>
    </row>
    <row r="2950" spans="4:10" x14ac:dyDescent="0.2">
      <c r="D2950" s="175"/>
      <c r="E2950" s="11"/>
      <c r="F2950" s="10"/>
      <c r="G2950" s="9">
        <v>100</v>
      </c>
      <c r="H2950" s="86">
        <v>60.9375</v>
      </c>
      <c r="I2950" s="27">
        <v>37.5</v>
      </c>
      <c r="J2950" s="13">
        <v>1.5625</v>
      </c>
    </row>
    <row r="2951" spans="4:10" x14ac:dyDescent="0.2">
      <c r="D2951" s="175"/>
      <c r="E2951" s="4" t="s">
        <v>40</v>
      </c>
      <c r="F2951" s="6"/>
      <c r="G2951" s="5">
        <v>147</v>
      </c>
      <c r="H2951" s="7">
        <v>82</v>
      </c>
      <c r="I2951" s="1">
        <v>61</v>
      </c>
      <c r="J2951" s="8">
        <v>4</v>
      </c>
    </row>
    <row r="2952" spans="4:10" x14ac:dyDescent="0.2">
      <c r="D2952" s="175"/>
      <c r="E2952" s="11"/>
      <c r="F2952" s="10"/>
      <c r="G2952" s="9">
        <v>100</v>
      </c>
      <c r="H2952" s="64">
        <v>55.782312925169997</v>
      </c>
      <c r="I2952" s="27">
        <v>41.496598639456003</v>
      </c>
      <c r="J2952" s="13">
        <v>2.7210884353739999</v>
      </c>
    </row>
    <row r="2953" spans="4:10" x14ac:dyDescent="0.2">
      <c r="D2953" s="175"/>
      <c r="E2953" s="4" t="s">
        <v>41</v>
      </c>
      <c r="F2953" s="6"/>
      <c r="G2953" s="5">
        <v>204</v>
      </c>
      <c r="H2953" s="7">
        <v>118</v>
      </c>
      <c r="I2953" s="1">
        <v>82</v>
      </c>
      <c r="J2953" s="8">
        <v>4</v>
      </c>
    </row>
    <row r="2954" spans="4:10" x14ac:dyDescent="0.2">
      <c r="D2954" s="175"/>
      <c r="E2954" s="11"/>
      <c r="F2954" s="10"/>
      <c r="G2954" s="9">
        <v>100</v>
      </c>
      <c r="H2954" s="64">
        <v>57.843137254901997</v>
      </c>
      <c r="I2954" s="27">
        <v>40.196078431373003</v>
      </c>
      <c r="J2954" s="13">
        <v>1.9607843137250001</v>
      </c>
    </row>
    <row r="2955" spans="4:10" x14ac:dyDescent="0.2">
      <c r="D2955" s="175"/>
      <c r="E2955" s="4" t="s">
        <v>42</v>
      </c>
      <c r="F2955" s="6"/>
      <c r="G2955" s="5">
        <v>210</v>
      </c>
      <c r="H2955" s="7">
        <v>103</v>
      </c>
      <c r="I2955" s="1">
        <v>103</v>
      </c>
      <c r="J2955" s="8">
        <v>4</v>
      </c>
    </row>
    <row r="2956" spans="4:10" x14ac:dyDescent="0.2">
      <c r="D2956" s="175"/>
      <c r="E2956" s="11"/>
      <c r="F2956" s="10"/>
      <c r="G2956" s="9">
        <v>100</v>
      </c>
      <c r="H2956" s="16">
        <v>49.047619047619001</v>
      </c>
      <c r="I2956" s="2">
        <v>49.047619047619001</v>
      </c>
      <c r="J2956" s="13">
        <v>1.9047619047619999</v>
      </c>
    </row>
    <row r="2957" spans="4:10" x14ac:dyDescent="0.2">
      <c r="D2957" s="175"/>
      <c r="E2957" s="4" t="s">
        <v>43</v>
      </c>
      <c r="F2957" s="6"/>
      <c r="G2957" s="5">
        <v>204</v>
      </c>
      <c r="H2957" s="7">
        <v>107</v>
      </c>
      <c r="I2957" s="1">
        <v>93</v>
      </c>
      <c r="J2957" s="8">
        <v>4</v>
      </c>
    </row>
    <row r="2958" spans="4:10" x14ac:dyDescent="0.2">
      <c r="D2958" s="175"/>
      <c r="E2958" s="11"/>
      <c r="F2958" s="10"/>
      <c r="G2958" s="9">
        <v>100</v>
      </c>
      <c r="H2958" s="16">
        <v>52.450980392157</v>
      </c>
      <c r="I2958" s="2">
        <v>45.588235294118</v>
      </c>
      <c r="J2958" s="13">
        <v>1.9607843137250001</v>
      </c>
    </row>
    <row r="2959" spans="4:10" x14ac:dyDescent="0.2">
      <c r="D2959" s="175"/>
      <c r="E2959" s="4" t="s">
        <v>44</v>
      </c>
      <c r="F2959" s="6"/>
      <c r="G2959" s="5">
        <v>223</v>
      </c>
      <c r="H2959" s="7">
        <v>96</v>
      </c>
      <c r="I2959" s="1">
        <v>116</v>
      </c>
      <c r="J2959" s="8">
        <v>11</v>
      </c>
    </row>
    <row r="2960" spans="4:10" x14ac:dyDescent="0.2">
      <c r="D2960" s="175"/>
      <c r="E2960" s="11"/>
      <c r="F2960" s="10"/>
      <c r="G2960" s="9">
        <v>100</v>
      </c>
      <c r="H2960" s="73">
        <v>43.049327354260001</v>
      </c>
      <c r="I2960" s="23">
        <v>52.017937219731003</v>
      </c>
      <c r="J2960" s="13">
        <v>4.9327354260089997</v>
      </c>
    </row>
    <row r="2961" spans="2:10" x14ac:dyDescent="0.2">
      <c r="D2961" s="175"/>
      <c r="E2961" s="4" t="s">
        <v>45</v>
      </c>
      <c r="F2961" s="6"/>
      <c r="G2961" s="5">
        <v>170</v>
      </c>
      <c r="H2961" s="7">
        <v>67</v>
      </c>
      <c r="I2961" s="1">
        <v>94</v>
      </c>
      <c r="J2961" s="8">
        <v>9</v>
      </c>
    </row>
    <row r="2962" spans="2:10" x14ac:dyDescent="0.2">
      <c r="D2962" s="176"/>
      <c r="E2962" s="57"/>
      <c r="F2962" s="54"/>
      <c r="G2962" s="67">
        <v>100</v>
      </c>
      <c r="H2962" s="135">
        <v>39.411764705882</v>
      </c>
      <c r="I2962" s="103">
        <v>55.294117647058997</v>
      </c>
      <c r="J2962" s="84">
        <v>5.2941176470590001</v>
      </c>
    </row>
    <row r="2964" spans="2:10" x14ac:dyDescent="0.2">
      <c r="B2964" s="43" t="str">
        <f xml:space="preserve"> HYPERLINK("#'目次'!B68", "[62]")</f>
        <v>[62]</v>
      </c>
      <c r="C2964" s="31" t="s">
        <v>172</v>
      </c>
    </row>
    <row r="2968" spans="2:10" ht="24" x14ac:dyDescent="0.2">
      <c r="D2968" s="177"/>
      <c r="E2968" s="178"/>
      <c r="F2968" s="178"/>
      <c r="G2968" s="40" t="s">
        <v>14</v>
      </c>
      <c r="H2968" s="42" t="s">
        <v>173</v>
      </c>
      <c r="I2968" s="15" t="s">
        <v>174</v>
      </c>
      <c r="J2968" s="44" t="s">
        <v>17</v>
      </c>
    </row>
    <row r="2969" spans="2:10" x14ac:dyDescent="0.2">
      <c r="D2969" s="179"/>
      <c r="E2969" s="180"/>
      <c r="F2969" s="180"/>
      <c r="G2969" s="39"/>
      <c r="H2969" s="41"/>
      <c r="I2969" s="14"/>
      <c r="J2969" s="38"/>
    </row>
    <row r="2970" spans="2:10" x14ac:dyDescent="0.2">
      <c r="D2970" s="70"/>
      <c r="E2970" s="72" t="s">
        <v>14</v>
      </c>
      <c r="F2970" s="69"/>
      <c r="G2970" s="37">
        <v>1222</v>
      </c>
      <c r="H2970" s="17">
        <v>612</v>
      </c>
      <c r="I2970" s="17">
        <v>573</v>
      </c>
      <c r="J2970" s="55">
        <v>37</v>
      </c>
    </row>
    <row r="2971" spans="2:10" x14ac:dyDescent="0.2">
      <c r="D2971" s="57"/>
      <c r="E2971" s="54"/>
      <c r="F2971" s="71"/>
      <c r="G2971" s="9">
        <v>100</v>
      </c>
      <c r="H2971" s="2">
        <v>50.081833060556001</v>
      </c>
      <c r="I2971" s="2">
        <v>46.890343698853997</v>
      </c>
      <c r="J2971" s="13">
        <v>3.027823240589</v>
      </c>
    </row>
    <row r="2972" spans="2:10" x14ac:dyDescent="0.2">
      <c r="D2972" s="174" t="s">
        <v>52</v>
      </c>
      <c r="E2972" s="20" t="s">
        <v>53</v>
      </c>
      <c r="F2972" s="22"/>
      <c r="G2972" s="21">
        <v>15</v>
      </c>
      <c r="H2972" s="25">
        <v>6</v>
      </c>
      <c r="I2972" s="3">
        <v>8</v>
      </c>
      <c r="J2972" s="26">
        <v>1</v>
      </c>
    </row>
    <row r="2973" spans="2:10" x14ac:dyDescent="0.2">
      <c r="D2973" s="175"/>
      <c r="E2973" s="11"/>
      <c r="F2973" s="10"/>
      <c r="G2973" s="9">
        <v>100</v>
      </c>
      <c r="H2973" s="99">
        <v>40</v>
      </c>
      <c r="I2973" s="23">
        <v>53.333333333333002</v>
      </c>
      <c r="J2973" s="13">
        <v>6.666666666667</v>
      </c>
    </row>
    <row r="2974" spans="2:10" ht="24" x14ac:dyDescent="0.2">
      <c r="D2974" s="175"/>
      <c r="E2974" s="4" t="s">
        <v>54</v>
      </c>
      <c r="F2974" s="6"/>
      <c r="G2974" s="5">
        <v>122</v>
      </c>
      <c r="H2974" s="7">
        <v>68</v>
      </c>
      <c r="I2974" s="1">
        <v>51</v>
      </c>
      <c r="J2974" s="8">
        <v>3</v>
      </c>
    </row>
    <row r="2975" spans="2:10" x14ac:dyDescent="0.2">
      <c r="D2975" s="175"/>
      <c r="E2975" s="11"/>
      <c r="F2975" s="10"/>
      <c r="G2975" s="9">
        <v>100</v>
      </c>
      <c r="H2975" s="64">
        <v>55.737704918033003</v>
      </c>
      <c r="I2975" s="27">
        <v>41.803278688524998</v>
      </c>
      <c r="J2975" s="13">
        <v>2.459016393443</v>
      </c>
    </row>
    <row r="2976" spans="2:10" x14ac:dyDescent="0.2">
      <c r="D2976" s="175"/>
      <c r="E2976" s="4" t="s">
        <v>55</v>
      </c>
      <c r="F2976" s="6"/>
      <c r="G2976" s="5">
        <v>43</v>
      </c>
      <c r="H2976" s="7">
        <v>19</v>
      </c>
      <c r="I2976" s="1">
        <v>23</v>
      </c>
      <c r="J2976" s="8">
        <v>1</v>
      </c>
    </row>
    <row r="2977" spans="4:10" x14ac:dyDescent="0.2">
      <c r="D2977" s="175"/>
      <c r="E2977" s="11"/>
      <c r="F2977" s="10"/>
      <c r="G2977" s="9">
        <v>100</v>
      </c>
      <c r="H2977" s="73">
        <v>44.186046511628</v>
      </c>
      <c r="I2977" s="23">
        <v>53.488372093023003</v>
      </c>
      <c r="J2977" s="13">
        <v>2.3255813953489999</v>
      </c>
    </row>
    <row r="2978" spans="4:10" x14ac:dyDescent="0.2">
      <c r="D2978" s="175"/>
      <c r="E2978" s="4" t="s">
        <v>56</v>
      </c>
      <c r="F2978" s="6"/>
      <c r="G2978" s="5">
        <v>60</v>
      </c>
      <c r="H2978" s="7">
        <v>27</v>
      </c>
      <c r="I2978" s="1">
        <v>33</v>
      </c>
      <c r="J2978" s="8">
        <v>0</v>
      </c>
    </row>
    <row r="2979" spans="4:10" x14ac:dyDescent="0.2">
      <c r="D2979" s="175"/>
      <c r="E2979" s="11"/>
      <c r="F2979" s="10"/>
      <c r="G2979" s="9">
        <v>100</v>
      </c>
      <c r="H2979" s="73">
        <v>45</v>
      </c>
      <c r="I2979" s="23">
        <v>55</v>
      </c>
      <c r="J2979" s="36">
        <v>0</v>
      </c>
    </row>
    <row r="2980" spans="4:10" x14ac:dyDescent="0.2">
      <c r="D2980" s="175"/>
      <c r="E2980" s="4" t="s">
        <v>57</v>
      </c>
      <c r="F2980" s="6"/>
      <c r="G2980" s="5">
        <v>286</v>
      </c>
      <c r="H2980" s="7">
        <v>150</v>
      </c>
      <c r="I2980" s="1">
        <v>127</v>
      </c>
      <c r="J2980" s="8">
        <v>9</v>
      </c>
    </row>
    <row r="2981" spans="4:10" x14ac:dyDescent="0.2">
      <c r="D2981" s="175"/>
      <c r="E2981" s="11"/>
      <c r="F2981" s="10"/>
      <c r="G2981" s="9">
        <v>100</v>
      </c>
      <c r="H2981" s="16">
        <v>52.447552447551999</v>
      </c>
      <c r="I2981" s="2">
        <v>44.405594405594002</v>
      </c>
      <c r="J2981" s="13">
        <v>3.1468531468530001</v>
      </c>
    </row>
    <row r="2982" spans="4:10" x14ac:dyDescent="0.2">
      <c r="D2982" s="175"/>
      <c r="E2982" s="4" t="s">
        <v>58</v>
      </c>
      <c r="F2982" s="6"/>
      <c r="G2982" s="5">
        <v>129</v>
      </c>
      <c r="H2982" s="7">
        <v>67</v>
      </c>
      <c r="I2982" s="1">
        <v>56</v>
      </c>
      <c r="J2982" s="8">
        <v>6</v>
      </c>
    </row>
    <row r="2983" spans="4:10" x14ac:dyDescent="0.2">
      <c r="D2983" s="175"/>
      <c r="E2983" s="11"/>
      <c r="F2983" s="10"/>
      <c r="G2983" s="9">
        <v>100</v>
      </c>
      <c r="H2983" s="16">
        <v>51.937984496124002</v>
      </c>
      <c r="I2983" s="2">
        <v>43.410852713178002</v>
      </c>
      <c r="J2983" s="13">
        <v>4.6511627906979998</v>
      </c>
    </row>
    <row r="2984" spans="4:10" x14ac:dyDescent="0.2">
      <c r="D2984" s="175"/>
      <c r="E2984" s="4" t="s">
        <v>59</v>
      </c>
      <c r="F2984" s="6"/>
      <c r="G2984" s="5">
        <v>195</v>
      </c>
      <c r="H2984" s="7">
        <v>98</v>
      </c>
      <c r="I2984" s="1">
        <v>94</v>
      </c>
      <c r="J2984" s="8">
        <v>3</v>
      </c>
    </row>
    <row r="2985" spans="4:10" x14ac:dyDescent="0.2">
      <c r="D2985" s="175"/>
      <c r="E2985" s="11"/>
      <c r="F2985" s="10"/>
      <c r="G2985" s="9">
        <v>100</v>
      </c>
      <c r="H2985" s="16">
        <v>50.25641025641</v>
      </c>
      <c r="I2985" s="2">
        <v>48.205128205127998</v>
      </c>
      <c r="J2985" s="13">
        <v>1.538461538462</v>
      </c>
    </row>
    <row r="2986" spans="4:10" x14ac:dyDescent="0.2">
      <c r="D2986" s="175"/>
      <c r="E2986" s="4" t="s">
        <v>60</v>
      </c>
      <c r="F2986" s="6"/>
      <c r="G2986" s="5">
        <v>176</v>
      </c>
      <c r="H2986" s="7">
        <v>84</v>
      </c>
      <c r="I2986" s="1">
        <v>87</v>
      </c>
      <c r="J2986" s="8">
        <v>5</v>
      </c>
    </row>
    <row r="2987" spans="4:10" x14ac:dyDescent="0.2">
      <c r="D2987" s="175"/>
      <c r="E2987" s="11"/>
      <c r="F2987" s="10"/>
      <c r="G2987" s="9">
        <v>100</v>
      </c>
      <c r="H2987" s="16">
        <v>47.727272727272997</v>
      </c>
      <c r="I2987" s="2">
        <v>49.431818181818002</v>
      </c>
      <c r="J2987" s="13">
        <v>2.8409090909089998</v>
      </c>
    </row>
    <row r="2988" spans="4:10" x14ac:dyDescent="0.2">
      <c r="D2988" s="175"/>
      <c r="E2988" s="4" t="s">
        <v>61</v>
      </c>
      <c r="F2988" s="6"/>
      <c r="G2988" s="5">
        <v>78</v>
      </c>
      <c r="H2988" s="7">
        <v>51</v>
      </c>
      <c r="I2988" s="1">
        <v>25</v>
      </c>
      <c r="J2988" s="8">
        <v>2</v>
      </c>
    </row>
    <row r="2989" spans="4:10" x14ac:dyDescent="0.2">
      <c r="D2989" s="175"/>
      <c r="E2989" s="11"/>
      <c r="F2989" s="10"/>
      <c r="G2989" s="9">
        <v>100</v>
      </c>
      <c r="H2989" s="86">
        <v>65.384615384615003</v>
      </c>
      <c r="I2989" s="46">
        <v>32.051282051282001</v>
      </c>
      <c r="J2989" s="13">
        <v>2.564102564103</v>
      </c>
    </row>
    <row r="2990" spans="4:10" x14ac:dyDescent="0.2">
      <c r="D2990" s="175"/>
      <c r="E2990" s="4" t="s">
        <v>62</v>
      </c>
      <c r="F2990" s="6"/>
      <c r="G2990" s="5">
        <v>113</v>
      </c>
      <c r="H2990" s="7">
        <v>41</v>
      </c>
      <c r="I2990" s="1">
        <v>66</v>
      </c>
      <c r="J2990" s="8">
        <v>6</v>
      </c>
    </row>
    <row r="2991" spans="4:10" x14ac:dyDescent="0.2">
      <c r="D2991" s="175"/>
      <c r="E2991" s="11"/>
      <c r="F2991" s="10"/>
      <c r="G2991" s="9">
        <v>100</v>
      </c>
      <c r="H2991" s="99">
        <v>36.283185840708001</v>
      </c>
      <c r="I2991" s="35">
        <v>58.407079646017998</v>
      </c>
      <c r="J2991" s="13">
        <v>5.3097345132739999</v>
      </c>
    </row>
    <row r="2992" spans="4:10" x14ac:dyDescent="0.2">
      <c r="D2992" s="174" t="s">
        <v>63</v>
      </c>
      <c r="E2992" s="20" t="s">
        <v>64</v>
      </c>
      <c r="F2992" s="22"/>
      <c r="G2992" s="21">
        <v>234</v>
      </c>
      <c r="H2992" s="25">
        <v>105</v>
      </c>
      <c r="I2992" s="3">
        <v>121</v>
      </c>
      <c r="J2992" s="26">
        <v>8</v>
      </c>
    </row>
    <row r="2993" spans="4:10" x14ac:dyDescent="0.2">
      <c r="D2993" s="175"/>
      <c r="E2993" s="11"/>
      <c r="F2993" s="10"/>
      <c r="G2993" s="9">
        <v>100</v>
      </c>
      <c r="H2993" s="73">
        <v>44.871794871794997</v>
      </c>
      <c r="I2993" s="2">
        <v>51.709401709402002</v>
      </c>
      <c r="J2993" s="13">
        <v>3.4188034188029999</v>
      </c>
    </row>
    <row r="2994" spans="4:10" x14ac:dyDescent="0.2">
      <c r="D2994" s="175"/>
      <c r="E2994" s="4" t="s">
        <v>65</v>
      </c>
      <c r="F2994" s="6"/>
      <c r="G2994" s="5">
        <v>172</v>
      </c>
      <c r="H2994" s="7">
        <v>83</v>
      </c>
      <c r="I2994" s="1">
        <v>82</v>
      </c>
      <c r="J2994" s="8">
        <v>7</v>
      </c>
    </row>
    <row r="2995" spans="4:10" x14ac:dyDescent="0.2">
      <c r="D2995" s="175"/>
      <c r="E2995" s="11"/>
      <c r="F2995" s="10"/>
      <c r="G2995" s="9">
        <v>100</v>
      </c>
      <c r="H2995" s="16">
        <v>48.255813953488001</v>
      </c>
      <c r="I2995" s="2">
        <v>47.674418604651002</v>
      </c>
      <c r="J2995" s="13">
        <v>4.0697674418599998</v>
      </c>
    </row>
    <row r="2996" spans="4:10" x14ac:dyDescent="0.2">
      <c r="D2996" s="175"/>
      <c r="E2996" s="4" t="s">
        <v>66</v>
      </c>
      <c r="F2996" s="6"/>
      <c r="G2996" s="5">
        <v>165</v>
      </c>
      <c r="H2996" s="7">
        <v>86</v>
      </c>
      <c r="I2996" s="1">
        <v>73</v>
      </c>
      <c r="J2996" s="8">
        <v>6</v>
      </c>
    </row>
    <row r="2997" spans="4:10" x14ac:dyDescent="0.2">
      <c r="D2997" s="175"/>
      <c r="E2997" s="11"/>
      <c r="F2997" s="10"/>
      <c r="G2997" s="9">
        <v>100</v>
      </c>
      <c r="H2997" s="16">
        <v>52.121212121211997</v>
      </c>
      <c r="I2997" s="2">
        <v>44.242424242424001</v>
      </c>
      <c r="J2997" s="13">
        <v>3.636363636364</v>
      </c>
    </row>
    <row r="2998" spans="4:10" x14ac:dyDescent="0.2">
      <c r="D2998" s="175"/>
      <c r="E2998" s="4" t="s">
        <v>67</v>
      </c>
      <c r="F2998" s="6"/>
      <c r="G2998" s="5">
        <v>158</v>
      </c>
      <c r="H2998" s="7">
        <v>72</v>
      </c>
      <c r="I2998" s="1">
        <v>80</v>
      </c>
      <c r="J2998" s="8">
        <v>6</v>
      </c>
    </row>
    <row r="2999" spans="4:10" x14ac:dyDescent="0.2">
      <c r="D2999" s="175"/>
      <c r="E2999" s="11"/>
      <c r="F2999" s="10"/>
      <c r="G2999" s="9">
        <v>100</v>
      </c>
      <c r="H2999" s="16">
        <v>45.569620253164999</v>
      </c>
      <c r="I2999" s="2">
        <v>50.632911392404999</v>
      </c>
      <c r="J2999" s="13">
        <v>3.7974683544299999</v>
      </c>
    </row>
    <row r="3000" spans="4:10" x14ac:dyDescent="0.2">
      <c r="D3000" s="175"/>
      <c r="E3000" s="4" t="s">
        <v>68</v>
      </c>
      <c r="F3000" s="6"/>
      <c r="G3000" s="5">
        <v>112</v>
      </c>
      <c r="H3000" s="7">
        <v>60</v>
      </c>
      <c r="I3000" s="1">
        <v>49</v>
      </c>
      <c r="J3000" s="8">
        <v>3</v>
      </c>
    </row>
    <row r="3001" spans="4:10" x14ac:dyDescent="0.2">
      <c r="D3001" s="175"/>
      <c r="E3001" s="11"/>
      <c r="F3001" s="10"/>
      <c r="G3001" s="9">
        <v>100</v>
      </c>
      <c r="H3001" s="16">
        <v>53.571428571429003</v>
      </c>
      <c r="I3001" s="2">
        <v>43.75</v>
      </c>
      <c r="J3001" s="13">
        <v>2.6785714285709998</v>
      </c>
    </row>
    <row r="3002" spans="4:10" x14ac:dyDescent="0.2">
      <c r="D3002" s="175"/>
      <c r="E3002" s="4" t="s">
        <v>69</v>
      </c>
      <c r="F3002" s="6"/>
      <c r="G3002" s="5">
        <v>92</v>
      </c>
      <c r="H3002" s="7">
        <v>54</v>
      </c>
      <c r="I3002" s="1">
        <v>38</v>
      </c>
      <c r="J3002" s="8">
        <v>0</v>
      </c>
    </row>
    <row r="3003" spans="4:10" x14ac:dyDescent="0.2">
      <c r="D3003" s="175"/>
      <c r="E3003" s="11"/>
      <c r="F3003" s="10"/>
      <c r="G3003" s="9">
        <v>100</v>
      </c>
      <c r="H3003" s="64">
        <v>58.695652173912997</v>
      </c>
      <c r="I3003" s="27">
        <v>41.304347826087003</v>
      </c>
      <c r="J3003" s="36">
        <v>0</v>
      </c>
    </row>
    <row r="3004" spans="4:10" x14ac:dyDescent="0.2">
      <c r="D3004" s="175"/>
      <c r="E3004" s="4" t="s">
        <v>70</v>
      </c>
      <c r="F3004" s="6"/>
      <c r="G3004" s="5">
        <v>131</v>
      </c>
      <c r="H3004" s="7">
        <v>70</v>
      </c>
      <c r="I3004" s="1">
        <v>58</v>
      </c>
      <c r="J3004" s="8">
        <v>3</v>
      </c>
    </row>
    <row r="3005" spans="4:10" x14ac:dyDescent="0.2">
      <c r="D3005" s="175"/>
      <c r="E3005" s="11"/>
      <c r="F3005" s="10"/>
      <c r="G3005" s="9">
        <v>100</v>
      </c>
      <c r="H3005" s="16">
        <v>53.435114503816997</v>
      </c>
      <c r="I3005" s="2">
        <v>44.274809160304997</v>
      </c>
      <c r="J3005" s="13">
        <v>2.2900763358780001</v>
      </c>
    </row>
    <row r="3006" spans="4:10" x14ac:dyDescent="0.2">
      <c r="D3006" s="175"/>
      <c r="E3006" s="4" t="s">
        <v>71</v>
      </c>
      <c r="F3006" s="6"/>
      <c r="G3006" s="5">
        <v>71</v>
      </c>
      <c r="H3006" s="7">
        <v>38</v>
      </c>
      <c r="I3006" s="1">
        <v>33</v>
      </c>
      <c r="J3006" s="8">
        <v>0</v>
      </c>
    </row>
    <row r="3007" spans="4:10" x14ac:dyDescent="0.2">
      <c r="D3007" s="175"/>
      <c r="E3007" s="11"/>
      <c r="F3007" s="10"/>
      <c r="G3007" s="9">
        <v>100</v>
      </c>
      <c r="H3007" s="16">
        <v>53.521126760563</v>
      </c>
      <c r="I3007" s="2">
        <v>46.478873239437</v>
      </c>
      <c r="J3007" s="36">
        <v>0</v>
      </c>
    </row>
    <row r="3008" spans="4:10" x14ac:dyDescent="0.2">
      <c r="D3008" s="175"/>
      <c r="E3008" s="4" t="s">
        <v>72</v>
      </c>
      <c r="F3008" s="6"/>
      <c r="G3008" s="5">
        <v>70</v>
      </c>
      <c r="H3008" s="7">
        <v>37</v>
      </c>
      <c r="I3008" s="1">
        <v>32</v>
      </c>
      <c r="J3008" s="8">
        <v>1</v>
      </c>
    </row>
    <row r="3009" spans="2:10" x14ac:dyDescent="0.2">
      <c r="D3009" s="176"/>
      <c r="E3009" s="57"/>
      <c r="F3009" s="54"/>
      <c r="G3009" s="67">
        <v>100</v>
      </c>
      <c r="H3009" s="82">
        <v>52.857142857143003</v>
      </c>
      <c r="I3009" s="48">
        <v>45.714285714286</v>
      </c>
      <c r="J3009" s="84">
        <v>1.4285714285710001</v>
      </c>
    </row>
    <row r="3011" spans="2:10" x14ac:dyDescent="0.2">
      <c r="B3011" s="43" t="str">
        <f xml:space="preserve"> HYPERLINK("#'目次'!B69", "[63]")</f>
        <v>[63]</v>
      </c>
      <c r="C3011" s="31" t="s">
        <v>172</v>
      </c>
    </row>
    <row r="3014" spans="2:10" x14ac:dyDescent="0.2">
      <c r="C3014" s="31" t="s">
        <v>75</v>
      </c>
    </row>
    <row r="3015" spans="2:10" ht="24" x14ac:dyDescent="0.2">
      <c r="D3015" s="177"/>
      <c r="E3015" s="178"/>
      <c r="F3015" s="178"/>
      <c r="G3015" s="40" t="s">
        <v>14</v>
      </c>
      <c r="H3015" s="42" t="s">
        <v>173</v>
      </c>
      <c r="I3015" s="15" t="s">
        <v>174</v>
      </c>
      <c r="J3015" s="44" t="s">
        <v>17</v>
      </c>
    </row>
    <row r="3016" spans="2:10" x14ac:dyDescent="0.2">
      <c r="D3016" s="179"/>
      <c r="E3016" s="180"/>
      <c r="F3016" s="180"/>
      <c r="G3016" s="39"/>
      <c r="H3016" s="41"/>
      <c r="I3016" s="14"/>
      <c r="J3016" s="38"/>
    </row>
    <row r="3017" spans="2:10" x14ac:dyDescent="0.2">
      <c r="D3017" s="70"/>
      <c r="E3017" s="72" t="s">
        <v>14</v>
      </c>
      <c r="F3017" s="69"/>
      <c r="G3017" s="37">
        <v>1222</v>
      </c>
      <c r="H3017" s="17">
        <v>612</v>
      </c>
      <c r="I3017" s="17">
        <v>573</v>
      </c>
      <c r="J3017" s="55">
        <v>37</v>
      </c>
    </row>
    <row r="3018" spans="2:10" x14ac:dyDescent="0.2">
      <c r="D3018" s="57"/>
      <c r="E3018" s="54"/>
      <c r="F3018" s="71"/>
      <c r="G3018" s="9">
        <v>100</v>
      </c>
      <c r="H3018" s="2">
        <v>50.081833060556001</v>
      </c>
      <c r="I3018" s="2">
        <v>46.890343698853997</v>
      </c>
      <c r="J3018" s="13">
        <v>3.027823240589</v>
      </c>
    </row>
    <row r="3019" spans="2:10" x14ac:dyDescent="0.2">
      <c r="D3019" s="174" t="s">
        <v>36</v>
      </c>
      <c r="E3019" s="20" t="s">
        <v>76</v>
      </c>
      <c r="F3019" s="22"/>
      <c r="G3019" s="21">
        <v>629</v>
      </c>
      <c r="H3019" s="25">
        <v>321</v>
      </c>
      <c r="I3019" s="3">
        <v>289</v>
      </c>
      <c r="J3019" s="26">
        <v>19</v>
      </c>
    </row>
    <row r="3020" spans="2:10" x14ac:dyDescent="0.2">
      <c r="D3020" s="175"/>
      <c r="E3020" s="11"/>
      <c r="F3020" s="10"/>
      <c r="G3020" s="9">
        <v>100</v>
      </c>
      <c r="H3020" s="16">
        <v>51.033386327503997</v>
      </c>
      <c r="I3020" s="2">
        <v>45.945945945946001</v>
      </c>
      <c r="J3020" s="13">
        <v>3.0206677265500002</v>
      </c>
    </row>
    <row r="3021" spans="2:10" x14ac:dyDescent="0.2">
      <c r="D3021" s="175"/>
      <c r="E3021" s="4" t="s">
        <v>39</v>
      </c>
      <c r="F3021" s="6"/>
      <c r="G3021" s="5">
        <v>37</v>
      </c>
      <c r="H3021" s="7">
        <v>20</v>
      </c>
      <c r="I3021" s="1">
        <v>16</v>
      </c>
      <c r="J3021" s="8">
        <v>1</v>
      </c>
    </row>
    <row r="3022" spans="2:10" x14ac:dyDescent="0.2">
      <c r="D3022" s="175"/>
      <c r="E3022" s="11"/>
      <c r="F3022" s="10"/>
      <c r="G3022" s="9">
        <v>100</v>
      </c>
      <c r="H3022" s="16">
        <v>54.054054054053999</v>
      </c>
      <c r="I3022" s="2">
        <v>43.243243243243001</v>
      </c>
      <c r="J3022" s="13">
        <v>2.7027027027030002</v>
      </c>
    </row>
    <row r="3023" spans="2:10" x14ac:dyDescent="0.2">
      <c r="D3023" s="175"/>
      <c r="E3023" s="4" t="s">
        <v>40</v>
      </c>
      <c r="F3023" s="6"/>
      <c r="G3023" s="5">
        <v>73</v>
      </c>
      <c r="H3023" s="7">
        <v>45</v>
      </c>
      <c r="I3023" s="1">
        <v>26</v>
      </c>
      <c r="J3023" s="8">
        <v>2</v>
      </c>
    </row>
    <row r="3024" spans="2:10" x14ac:dyDescent="0.2">
      <c r="D3024" s="175"/>
      <c r="E3024" s="11"/>
      <c r="F3024" s="10"/>
      <c r="G3024" s="9">
        <v>100</v>
      </c>
      <c r="H3024" s="86">
        <v>61.643835616437997</v>
      </c>
      <c r="I3024" s="46">
        <v>35.616438356163997</v>
      </c>
      <c r="J3024" s="13">
        <v>2.7397260273969999</v>
      </c>
    </row>
    <row r="3025" spans="4:10" x14ac:dyDescent="0.2">
      <c r="D3025" s="175"/>
      <c r="E3025" s="4" t="s">
        <v>41</v>
      </c>
      <c r="F3025" s="6"/>
      <c r="G3025" s="5">
        <v>108</v>
      </c>
      <c r="H3025" s="7">
        <v>64</v>
      </c>
      <c r="I3025" s="1">
        <v>41</v>
      </c>
      <c r="J3025" s="8">
        <v>3</v>
      </c>
    </row>
    <row r="3026" spans="4:10" x14ac:dyDescent="0.2">
      <c r="D3026" s="175"/>
      <c r="E3026" s="11"/>
      <c r="F3026" s="10"/>
      <c r="G3026" s="9">
        <v>100</v>
      </c>
      <c r="H3026" s="64">
        <v>59.259259259258997</v>
      </c>
      <c r="I3026" s="27">
        <v>37.962962962962997</v>
      </c>
      <c r="J3026" s="13">
        <v>2.7777777777780002</v>
      </c>
    </row>
    <row r="3027" spans="4:10" x14ac:dyDescent="0.2">
      <c r="D3027" s="175"/>
      <c r="E3027" s="4" t="s">
        <v>42</v>
      </c>
      <c r="F3027" s="6"/>
      <c r="G3027" s="5">
        <v>113</v>
      </c>
      <c r="H3027" s="7">
        <v>56</v>
      </c>
      <c r="I3027" s="1">
        <v>54</v>
      </c>
      <c r="J3027" s="8">
        <v>3</v>
      </c>
    </row>
    <row r="3028" spans="4:10" x14ac:dyDescent="0.2">
      <c r="D3028" s="175"/>
      <c r="E3028" s="11"/>
      <c r="F3028" s="10"/>
      <c r="G3028" s="9">
        <v>100</v>
      </c>
      <c r="H3028" s="16">
        <v>49.557522123894003</v>
      </c>
      <c r="I3028" s="2">
        <v>47.787610619469</v>
      </c>
      <c r="J3028" s="13">
        <v>2.654867256637</v>
      </c>
    </row>
    <row r="3029" spans="4:10" x14ac:dyDescent="0.2">
      <c r="D3029" s="175"/>
      <c r="E3029" s="4" t="s">
        <v>43</v>
      </c>
      <c r="F3029" s="6"/>
      <c r="G3029" s="5">
        <v>101</v>
      </c>
      <c r="H3029" s="7">
        <v>50</v>
      </c>
      <c r="I3029" s="1">
        <v>50</v>
      </c>
      <c r="J3029" s="8">
        <v>1</v>
      </c>
    </row>
    <row r="3030" spans="4:10" x14ac:dyDescent="0.2">
      <c r="D3030" s="175"/>
      <c r="E3030" s="11"/>
      <c r="F3030" s="10"/>
      <c r="G3030" s="9">
        <v>100</v>
      </c>
      <c r="H3030" s="16">
        <v>49.504950495049997</v>
      </c>
      <c r="I3030" s="2">
        <v>49.504950495049997</v>
      </c>
      <c r="J3030" s="13">
        <v>0.99009900990099997</v>
      </c>
    </row>
    <row r="3031" spans="4:10" x14ac:dyDescent="0.2">
      <c r="D3031" s="175"/>
      <c r="E3031" s="4" t="s">
        <v>44</v>
      </c>
      <c r="F3031" s="6"/>
      <c r="G3031" s="5">
        <v>114</v>
      </c>
      <c r="H3031" s="7">
        <v>48</v>
      </c>
      <c r="I3031" s="1">
        <v>60</v>
      </c>
      <c r="J3031" s="8">
        <v>6</v>
      </c>
    </row>
    <row r="3032" spans="4:10" x14ac:dyDescent="0.2">
      <c r="D3032" s="175"/>
      <c r="E3032" s="11"/>
      <c r="F3032" s="10"/>
      <c r="G3032" s="9">
        <v>100</v>
      </c>
      <c r="H3032" s="73">
        <v>42.105263157895003</v>
      </c>
      <c r="I3032" s="23">
        <v>52.631578947367998</v>
      </c>
      <c r="J3032" s="13">
        <v>5.2631578947369997</v>
      </c>
    </row>
    <row r="3033" spans="4:10" x14ac:dyDescent="0.2">
      <c r="D3033" s="175"/>
      <c r="E3033" s="4" t="s">
        <v>45</v>
      </c>
      <c r="F3033" s="6"/>
      <c r="G3033" s="5">
        <v>83</v>
      </c>
      <c r="H3033" s="7">
        <v>38</v>
      </c>
      <c r="I3033" s="1">
        <v>42</v>
      </c>
      <c r="J3033" s="8">
        <v>3</v>
      </c>
    </row>
    <row r="3034" spans="4:10" x14ac:dyDescent="0.2">
      <c r="D3034" s="175"/>
      <c r="E3034" s="11"/>
      <c r="F3034" s="10"/>
      <c r="G3034" s="9">
        <v>100</v>
      </c>
      <c r="H3034" s="16">
        <v>45.78313253012</v>
      </c>
      <c r="I3034" s="2">
        <v>50.602409638554001</v>
      </c>
      <c r="J3034" s="13">
        <v>3.6144578313250002</v>
      </c>
    </row>
    <row r="3035" spans="4:10" x14ac:dyDescent="0.2">
      <c r="D3035" s="174" t="s">
        <v>37</v>
      </c>
      <c r="E3035" s="20" t="s">
        <v>77</v>
      </c>
      <c r="F3035" s="22"/>
      <c r="G3035" s="21">
        <v>593</v>
      </c>
      <c r="H3035" s="25">
        <v>291</v>
      </c>
      <c r="I3035" s="3">
        <v>284</v>
      </c>
      <c r="J3035" s="26">
        <v>18</v>
      </c>
    </row>
    <row r="3036" spans="4:10" x14ac:dyDescent="0.2">
      <c r="D3036" s="175"/>
      <c r="E3036" s="11"/>
      <c r="F3036" s="10"/>
      <c r="G3036" s="9">
        <v>100</v>
      </c>
      <c r="H3036" s="16">
        <v>49.072512647555001</v>
      </c>
      <c r="I3036" s="2">
        <v>47.892074198987999</v>
      </c>
      <c r="J3036" s="13">
        <v>3.0354131534570001</v>
      </c>
    </row>
    <row r="3037" spans="4:10" x14ac:dyDescent="0.2">
      <c r="D3037" s="175"/>
      <c r="E3037" s="4" t="s">
        <v>39</v>
      </c>
      <c r="F3037" s="6"/>
      <c r="G3037" s="5">
        <v>27</v>
      </c>
      <c r="H3037" s="7">
        <v>19</v>
      </c>
      <c r="I3037" s="1">
        <v>8</v>
      </c>
      <c r="J3037" s="8">
        <v>0</v>
      </c>
    </row>
    <row r="3038" spans="4:10" x14ac:dyDescent="0.2">
      <c r="D3038" s="175"/>
      <c r="E3038" s="11"/>
      <c r="F3038" s="10"/>
      <c r="G3038" s="9">
        <v>100</v>
      </c>
      <c r="H3038" s="86">
        <v>70.370370370369997</v>
      </c>
      <c r="I3038" s="46">
        <v>29.629629629629999</v>
      </c>
      <c r="J3038" s="36">
        <v>0</v>
      </c>
    </row>
    <row r="3039" spans="4:10" x14ac:dyDescent="0.2">
      <c r="D3039" s="175"/>
      <c r="E3039" s="4" t="s">
        <v>40</v>
      </c>
      <c r="F3039" s="6"/>
      <c r="G3039" s="5">
        <v>74</v>
      </c>
      <c r="H3039" s="7">
        <v>37</v>
      </c>
      <c r="I3039" s="1">
        <v>35</v>
      </c>
      <c r="J3039" s="8">
        <v>2</v>
      </c>
    </row>
    <row r="3040" spans="4:10" x14ac:dyDescent="0.2">
      <c r="D3040" s="175"/>
      <c r="E3040" s="11"/>
      <c r="F3040" s="10"/>
      <c r="G3040" s="9">
        <v>100</v>
      </c>
      <c r="H3040" s="16">
        <v>50</v>
      </c>
      <c r="I3040" s="2">
        <v>47.297297297297</v>
      </c>
      <c r="J3040" s="13">
        <v>2.7027027027030002</v>
      </c>
    </row>
    <row r="3041" spans="2:14" x14ac:dyDescent="0.2">
      <c r="D3041" s="175"/>
      <c r="E3041" s="4" t="s">
        <v>41</v>
      </c>
      <c r="F3041" s="6"/>
      <c r="G3041" s="5">
        <v>96</v>
      </c>
      <c r="H3041" s="7">
        <v>54</v>
      </c>
      <c r="I3041" s="1">
        <v>41</v>
      </c>
      <c r="J3041" s="8">
        <v>1</v>
      </c>
    </row>
    <row r="3042" spans="2:14" x14ac:dyDescent="0.2">
      <c r="D3042" s="175"/>
      <c r="E3042" s="11"/>
      <c r="F3042" s="10"/>
      <c r="G3042" s="9">
        <v>100</v>
      </c>
      <c r="H3042" s="64">
        <v>56.25</v>
      </c>
      <c r="I3042" s="2">
        <v>42.708333333333002</v>
      </c>
      <c r="J3042" s="13">
        <v>1.041666666667</v>
      </c>
    </row>
    <row r="3043" spans="2:14" x14ac:dyDescent="0.2">
      <c r="D3043" s="175"/>
      <c r="E3043" s="4" t="s">
        <v>42</v>
      </c>
      <c r="F3043" s="6"/>
      <c r="G3043" s="5">
        <v>97</v>
      </c>
      <c r="H3043" s="7">
        <v>47</v>
      </c>
      <c r="I3043" s="1">
        <v>49</v>
      </c>
      <c r="J3043" s="8">
        <v>1</v>
      </c>
    </row>
    <row r="3044" spans="2:14" x14ac:dyDescent="0.2">
      <c r="D3044" s="175"/>
      <c r="E3044" s="11"/>
      <c r="F3044" s="10"/>
      <c r="G3044" s="9">
        <v>100</v>
      </c>
      <c r="H3044" s="16">
        <v>48.453608247422999</v>
      </c>
      <c r="I3044" s="2">
        <v>50.515463917525999</v>
      </c>
      <c r="J3044" s="13">
        <v>1.0309278350519999</v>
      </c>
    </row>
    <row r="3045" spans="2:14" x14ac:dyDescent="0.2">
      <c r="D3045" s="175"/>
      <c r="E3045" s="4" t="s">
        <v>43</v>
      </c>
      <c r="F3045" s="6"/>
      <c r="G3045" s="5">
        <v>103</v>
      </c>
      <c r="H3045" s="7">
        <v>57</v>
      </c>
      <c r="I3045" s="1">
        <v>43</v>
      </c>
      <c r="J3045" s="8">
        <v>3</v>
      </c>
    </row>
    <row r="3046" spans="2:14" x14ac:dyDescent="0.2">
      <c r="D3046" s="175"/>
      <c r="E3046" s="11"/>
      <c r="F3046" s="10"/>
      <c r="G3046" s="9">
        <v>100</v>
      </c>
      <c r="H3046" s="64">
        <v>55.339805825242998</v>
      </c>
      <c r="I3046" s="27">
        <v>41.747572815533999</v>
      </c>
      <c r="J3046" s="13">
        <v>2.9126213592229999</v>
      </c>
    </row>
    <row r="3047" spans="2:14" x14ac:dyDescent="0.2">
      <c r="D3047" s="175"/>
      <c r="E3047" s="4" t="s">
        <v>44</v>
      </c>
      <c r="F3047" s="6"/>
      <c r="G3047" s="5">
        <v>109</v>
      </c>
      <c r="H3047" s="7">
        <v>48</v>
      </c>
      <c r="I3047" s="1">
        <v>56</v>
      </c>
      <c r="J3047" s="8">
        <v>5</v>
      </c>
    </row>
    <row r="3048" spans="2:14" x14ac:dyDescent="0.2">
      <c r="D3048" s="175"/>
      <c r="E3048" s="11"/>
      <c r="F3048" s="10"/>
      <c r="G3048" s="9">
        <v>100</v>
      </c>
      <c r="H3048" s="73">
        <v>44.036697247706002</v>
      </c>
      <c r="I3048" s="2">
        <v>51.376146788991001</v>
      </c>
      <c r="J3048" s="13">
        <v>4.5871559633030001</v>
      </c>
    </row>
    <row r="3049" spans="2:14" x14ac:dyDescent="0.2">
      <c r="D3049" s="175"/>
      <c r="E3049" s="4" t="s">
        <v>45</v>
      </c>
      <c r="F3049" s="6"/>
      <c r="G3049" s="5">
        <v>87</v>
      </c>
      <c r="H3049" s="7">
        <v>29</v>
      </c>
      <c r="I3049" s="1">
        <v>52</v>
      </c>
      <c r="J3049" s="8">
        <v>6</v>
      </c>
    </row>
    <row r="3050" spans="2:14" x14ac:dyDescent="0.2">
      <c r="D3050" s="176"/>
      <c r="E3050" s="57"/>
      <c r="F3050" s="54"/>
      <c r="G3050" s="67">
        <v>100</v>
      </c>
      <c r="H3050" s="135">
        <v>33.333333333333002</v>
      </c>
      <c r="I3050" s="108">
        <v>59.770114942528998</v>
      </c>
      <c r="J3050" s="84">
        <v>6.8965517241379999</v>
      </c>
    </row>
    <row r="3052" spans="2:14" x14ac:dyDescent="0.2">
      <c r="B3052" s="43" t="str">
        <f xml:space="preserve"> HYPERLINK("#'目次'!B70", "[64]")</f>
        <v>[64]</v>
      </c>
      <c r="C3052" s="31" t="s">
        <v>177</v>
      </c>
    </row>
    <row r="3056" spans="2:14" ht="36" x14ac:dyDescent="0.2">
      <c r="D3056" s="177"/>
      <c r="E3056" s="178"/>
      <c r="F3056" s="178"/>
      <c r="G3056" s="40" t="s">
        <v>14</v>
      </c>
      <c r="H3056" s="42" t="s">
        <v>178</v>
      </c>
      <c r="I3056" s="15" t="s">
        <v>179</v>
      </c>
      <c r="J3056" s="15" t="s">
        <v>180</v>
      </c>
      <c r="K3056" s="15" t="s">
        <v>181</v>
      </c>
      <c r="L3056" s="15" t="s">
        <v>182</v>
      </c>
      <c r="M3056" s="15" t="s">
        <v>86</v>
      </c>
      <c r="N3056" s="44" t="s">
        <v>17</v>
      </c>
    </row>
    <row r="3057" spans="4:14" x14ac:dyDescent="0.2">
      <c r="D3057" s="179"/>
      <c r="E3057" s="180"/>
      <c r="F3057" s="180"/>
      <c r="G3057" s="39"/>
      <c r="H3057" s="41"/>
      <c r="I3057" s="14"/>
      <c r="J3057" s="14"/>
      <c r="K3057" s="14"/>
      <c r="L3057" s="14"/>
      <c r="M3057" s="14"/>
      <c r="N3057" s="38"/>
    </row>
    <row r="3058" spans="4:14" x14ac:dyDescent="0.2">
      <c r="D3058" s="70"/>
      <c r="E3058" s="72" t="s">
        <v>14</v>
      </c>
      <c r="F3058" s="69"/>
      <c r="G3058" s="37">
        <v>1222</v>
      </c>
      <c r="H3058" s="17">
        <v>464</v>
      </c>
      <c r="I3058" s="17">
        <v>496</v>
      </c>
      <c r="J3058" s="17">
        <v>64</v>
      </c>
      <c r="K3058" s="17">
        <v>25</v>
      </c>
      <c r="L3058" s="17">
        <v>118</v>
      </c>
      <c r="M3058" s="17">
        <v>30</v>
      </c>
      <c r="N3058" s="55">
        <v>25</v>
      </c>
    </row>
    <row r="3059" spans="4:14" x14ac:dyDescent="0.2">
      <c r="D3059" s="57"/>
      <c r="E3059" s="54"/>
      <c r="F3059" s="71"/>
      <c r="G3059" s="9">
        <v>100</v>
      </c>
      <c r="H3059" s="2">
        <v>37.970540098199997</v>
      </c>
      <c r="I3059" s="2">
        <v>40.589198036006998</v>
      </c>
      <c r="J3059" s="2">
        <v>5.2373158756139997</v>
      </c>
      <c r="K3059" s="2">
        <v>2.045826513912</v>
      </c>
      <c r="L3059" s="2">
        <v>9.6563011456630008</v>
      </c>
      <c r="M3059" s="2">
        <v>2.4549918166940001</v>
      </c>
      <c r="N3059" s="13">
        <v>2.045826513912</v>
      </c>
    </row>
    <row r="3060" spans="4:14" x14ac:dyDescent="0.2">
      <c r="D3060" s="174" t="s">
        <v>18</v>
      </c>
      <c r="E3060" s="20" t="s">
        <v>19</v>
      </c>
      <c r="F3060" s="22"/>
      <c r="G3060" s="21">
        <v>57</v>
      </c>
      <c r="H3060" s="25">
        <v>19</v>
      </c>
      <c r="I3060" s="3">
        <v>24</v>
      </c>
      <c r="J3060" s="3">
        <v>2</v>
      </c>
      <c r="K3060" s="3">
        <v>3</v>
      </c>
      <c r="L3060" s="3">
        <v>7</v>
      </c>
      <c r="M3060" s="3">
        <v>2</v>
      </c>
      <c r="N3060" s="26">
        <v>0</v>
      </c>
    </row>
    <row r="3061" spans="4:14" x14ac:dyDescent="0.2">
      <c r="D3061" s="175"/>
      <c r="E3061" s="11"/>
      <c r="F3061" s="10"/>
      <c r="G3061" s="9">
        <v>100</v>
      </c>
      <c r="H3061" s="16">
        <v>33.333333333333002</v>
      </c>
      <c r="I3061" s="2">
        <v>42.105263157895003</v>
      </c>
      <c r="J3061" s="2">
        <v>3.508771929825</v>
      </c>
      <c r="K3061" s="2">
        <v>5.2631578947369997</v>
      </c>
      <c r="L3061" s="2">
        <v>12.280701754386</v>
      </c>
      <c r="M3061" s="2">
        <v>3.508771929825</v>
      </c>
      <c r="N3061" s="36">
        <v>0</v>
      </c>
    </row>
    <row r="3062" spans="4:14" x14ac:dyDescent="0.2">
      <c r="D3062" s="175"/>
      <c r="E3062" s="4" t="s">
        <v>20</v>
      </c>
      <c r="F3062" s="6"/>
      <c r="G3062" s="5">
        <v>84</v>
      </c>
      <c r="H3062" s="7">
        <v>33</v>
      </c>
      <c r="I3062" s="1">
        <v>37</v>
      </c>
      <c r="J3062" s="1">
        <v>3</v>
      </c>
      <c r="K3062" s="1">
        <v>0</v>
      </c>
      <c r="L3062" s="1">
        <v>7</v>
      </c>
      <c r="M3062" s="1">
        <v>1</v>
      </c>
      <c r="N3062" s="8">
        <v>3</v>
      </c>
    </row>
    <row r="3063" spans="4:14" x14ac:dyDescent="0.2">
      <c r="D3063" s="175"/>
      <c r="E3063" s="11"/>
      <c r="F3063" s="10"/>
      <c r="G3063" s="9">
        <v>100</v>
      </c>
      <c r="H3063" s="16">
        <v>39.285714285714</v>
      </c>
      <c r="I3063" s="2">
        <v>44.047619047619001</v>
      </c>
      <c r="J3063" s="2">
        <v>3.5714285714290002</v>
      </c>
      <c r="K3063" s="18">
        <v>0</v>
      </c>
      <c r="L3063" s="2">
        <v>8.333333333333</v>
      </c>
      <c r="M3063" s="2">
        <v>1.190476190476</v>
      </c>
      <c r="N3063" s="13">
        <v>3.5714285714290002</v>
      </c>
    </row>
    <row r="3064" spans="4:14" x14ac:dyDescent="0.2">
      <c r="D3064" s="175"/>
      <c r="E3064" s="4" t="s">
        <v>21</v>
      </c>
      <c r="F3064" s="6"/>
      <c r="G3064" s="5">
        <v>487</v>
      </c>
      <c r="H3064" s="7">
        <v>190</v>
      </c>
      <c r="I3064" s="1">
        <v>194</v>
      </c>
      <c r="J3064" s="1">
        <v>21</v>
      </c>
      <c r="K3064" s="1">
        <v>11</v>
      </c>
      <c r="L3064" s="1">
        <v>46</v>
      </c>
      <c r="M3064" s="1">
        <v>16</v>
      </c>
      <c r="N3064" s="8">
        <v>9</v>
      </c>
    </row>
    <row r="3065" spans="4:14" x14ac:dyDescent="0.2">
      <c r="D3065" s="175"/>
      <c r="E3065" s="11"/>
      <c r="F3065" s="10"/>
      <c r="G3065" s="9">
        <v>100</v>
      </c>
      <c r="H3065" s="16">
        <v>39.014373716632001</v>
      </c>
      <c r="I3065" s="2">
        <v>39.835728952772001</v>
      </c>
      <c r="J3065" s="2">
        <v>4.3121149897329998</v>
      </c>
      <c r="K3065" s="2">
        <v>2.258726899384</v>
      </c>
      <c r="L3065" s="2">
        <v>9.4455852156060001</v>
      </c>
      <c r="M3065" s="2">
        <v>3.2854209445590001</v>
      </c>
      <c r="N3065" s="13">
        <v>1.8480492813139999</v>
      </c>
    </row>
    <row r="3066" spans="4:14" x14ac:dyDescent="0.2">
      <c r="D3066" s="175"/>
      <c r="E3066" s="4" t="s">
        <v>22</v>
      </c>
      <c r="F3066" s="6"/>
      <c r="G3066" s="5">
        <v>35</v>
      </c>
      <c r="H3066" s="7">
        <v>11</v>
      </c>
      <c r="I3066" s="1">
        <v>13</v>
      </c>
      <c r="J3066" s="1">
        <v>4</v>
      </c>
      <c r="K3066" s="1">
        <v>1</v>
      </c>
      <c r="L3066" s="1">
        <v>4</v>
      </c>
      <c r="M3066" s="1">
        <v>2</v>
      </c>
      <c r="N3066" s="8">
        <v>0</v>
      </c>
    </row>
    <row r="3067" spans="4:14" x14ac:dyDescent="0.2">
      <c r="D3067" s="175"/>
      <c r="E3067" s="11"/>
      <c r="F3067" s="10"/>
      <c r="G3067" s="9">
        <v>100</v>
      </c>
      <c r="H3067" s="73">
        <v>31.428571428571001</v>
      </c>
      <c r="I3067" s="2">
        <v>37.142857142856997</v>
      </c>
      <c r="J3067" s="23">
        <v>11.428571428571001</v>
      </c>
      <c r="K3067" s="2">
        <v>2.8571428571430002</v>
      </c>
      <c r="L3067" s="2">
        <v>11.428571428571001</v>
      </c>
      <c r="M3067" s="2">
        <v>5.7142857142860004</v>
      </c>
      <c r="N3067" s="36">
        <v>0</v>
      </c>
    </row>
    <row r="3068" spans="4:14" x14ac:dyDescent="0.2">
      <c r="D3068" s="175"/>
      <c r="E3068" s="4" t="s">
        <v>23</v>
      </c>
      <c r="F3068" s="6"/>
      <c r="G3068" s="5">
        <v>143</v>
      </c>
      <c r="H3068" s="7">
        <v>45</v>
      </c>
      <c r="I3068" s="1">
        <v>64</v>
      </c>
      <c r="J3068" s="1">
        <v>4</v>
      </c>
      <c r="K3068" s="1">
        <v>3</v>
      </c>
      <c r="L3068" s="1">
        <v>19</v>
      </c>
      <c r="M3068" s="1">
        <v>4</v>
      </c>
      <c r="N3068" s="8">
        <v>4</v>
      </c>
    </row>
    <row r="3069" spans="4:14" x14ac:dyDescent="0.2">
      <c r="D3069" s="175"/>
      <c r="E3069" s="11"/>
      <c r="F3069" s="10"/>
      <c r="G3069" s="9">
        <v>100</v>
      </c>
      <c r="H3069" s="73">
        <v>31.468531468531001</v>
      </c>
      <c r="I3069" s="2">
        <v>44.755244755245002</v>
      </c>
      <c r="J3069" s="2">
        <v>2.797202797203</v>
      </c>
      <c r="K3069" s="2">
        <v>2.0979020979020002</v>
      </c>
      <c r="L3069" s="2">
        <v>13.286713286713001</v>
      </c>
      <c r="M3069" s="2">
        <v>2.797202797203</v>
      </c>
      <c r="N3069" s="13">
        <v>2.797202797203</v>
      </c>
    </row>
    <row r="3070" spans="4:14" x14ac:dyDescent="0.2">
      <c r="D3070" s="175"/>
      <c r="E3070" s="4" t="s">
        <v>24</v>
      </c>
      <c r="F3070" s="6"/>
      <c r="G3070" s="5">
        <v>187</v>
      </c>
      <c r="H3070" s="7">
        <v>72</v>
      </c>
      <c r="I3070" s="1">
        <v>70</v>
      </c>
      <c r="J3070" s="1">
        <v>15</v>
      </c>
      <c r="K3070" s="1">
        <v>4</v>
      </c>
      <c r="L3070" s="1">
        <v>15</v>
      </c>
      <c r="M3070" s="1">
        <v>4</v>
      </c>
      <c r="N3070" s="8">
        <v>7</v>
      </c>
    </row>
    <row r="3071" spans="4:14" x14ac:dyDescent="0.2">
      <c r="D3071" s="175"/>
      <c r="E3071" s="11"/>
      <c r="F3071" s="10"/>
      <c r="G3071" s="9">
        <v>100</v>
      </c>
      <c r="H3071" s="16">
        <v>38.502673796791001</v>
      </c>
      <c r="I3071" s="2">
        <v>37.433155080214</v>
      </c>
      <c r="J3071" s="2">
        <v>8.0213903743320003</v>
      </c>
      <c r="K3071" s="2">
        <v>2.1390374331549999</v>
      </c>
      <c r="L3071" s="2">
        <v>8.0213903743320003</v>
      </c>
      <c r="M3071" s="2">
        <v>2.1390374331549999</v>
      </c>
      <c r="N3071" s="13">
        <v>3.7433155080209999</v>
      </c>
    </row>
    <row r="3072" spans="4:14" x14ac:dyDescent="0.2">
      <c r="D3072" s="175"/>
      <c r="E3072" s="4" t="s">
        <v>25</v>
      </c>
      <c r="F3072" s="6"/>
      <c r="G3072" s="5">
        <v>71</v>
      </c>
      <c r="H3072" s="7">
        <v>29</v>
      </c>
      <c r="I3072" s="1">
        <v>27</v>
      </c>
      <c r="J3072" s="1">
        <v>4</v>
      </c>
      <c r="K3072" s="1">
        <v>2</v>
      </c>
      <c r="L3072" s="1">
        <v>7</v>
      </c>
      <c r="M3072" s="1">
        <v>1</v>
      </c>
      <c r="N3072" s="8">
        <v>1</v>
      </c>
    </row>
    <row r="3073" spans="4:14" x14ac:dyDescent="0.2">
      <c r="D3073" s="175"/>
      <c r="E3073" s="11"/>
      <c r="F3073" s="10"/>
      <c r="G3073" s="9">
        <v>100</v>
      </c>
      <c r="H3073" s="16">
        <v>40.845070422535002</v>
      </c>
      <c r="I3073" s="2">
        <v>38.028169014085002</v>
      </c>
      <c r="J3073" s="2">
        <v>5.6338028169010004</v>
      </c>
      <c r="K3073" s="2">
        <v>2.8169014084509998</v>
      </c>
      <c r="L3073" s="2">
        <v>9.8591549295770005</v>
      </c>
      <c r="M3073" s="2">
        <v>1.4084507042250001</v>
      </c>
      <c r="N3073" s="13">
        <v>1.4084507042250001</v>
      </c>
    </row>
    <row r="3074" spans="4:14" x14ac:dyDescent="0.2">
      <c r="D3074" s="175"/>
      <c r="E3074" s="4" t="s">
        <v>26</v>
      </c>
      <c r="F3074" s="6"/>
      <c r="G3074" s="5">
        <v>30</v>
      </c>
      <c r="H3074" s="7">
        <v>14</v>
      </c>
      <c r="I3074" s="1">
        <v>13</v>
      </c>
      <c r="J3074" s="1">
        <v>2</v>
      </c>
      <c r="K3074" s="1">
        <v>0</v>
      </c>
      <c r="L3074" s="1">
        <v>1</v>
      </c>
      <c r="M3074" s="1">
        <v>0</v>
      </c>
      <c r="N3074" s="8">
        <v>0</v>
      </c>
    </row>
    <row r="3075" spans="4:14" x14ac:dyDescent="0.2">
      <c r="D3075" s="175"/>
      <c r="E3075" s="11"/>
      <c r="F3075" s="10"/>
      <c r="G3075" s="9">
        <v>100</v>
      </c>
      <c r="H3075" s="64">
        <v>46.666666666666998</v>
      </c>
      <c r="I3075" s="2">
        <v>43.333333333333002</v>
      </c>
      <c r="J3075" s="2">
        <v>6.666666666667</v>
      </c>
      <c r="K3075" s="18">
        <v>0</v>
      </c>
      <c r="L3075" s="27">
        <v>3.333333333333</v>
      </c>
      <c r="M3075" s="18">
        <v>0</v>
      </c>
      <c r="N3075" s="36">
        <v>0</v>
      </c>
    </row>
    <row r="3076" spans="4:14" x14ac:dyDescent="0.2">
      <c r="D3076" s="175"/>
      <c r="E3076" s="4" t="s">
        <v>27</v>
      </c>
      <c r="F3076" s="6"/>
      <c r="G3076" s="5">
        <v>70</v>
      </c>
      <c r="H3076" s="7">
        <v>29</v>
      </c>
      <c r="I3076" s="1">
        <v>27</v>
      </c>
      <c r="J3076" s="1">
        <v>6</v>
      </c>
      <c r="K3076" s="1">
        <v>0</v>
      </c>
      <c r="L3076" s="1">
        <v>7</v>
      </c>
      <c r="M3076" s="1">
        <v>0</v>
      </c>
      <c r="N3076" s="8">
        <v>1</v>
      </c>
    </row>
    <row r="3077" spans="4:14" x14ac:dyDescent="0.2">
      <c r="D3077" s="175"/>
      <c r="E3077" s="11"/>
      <c r="F3077" s="10"/>
      <c r="G3077" s="9">
        <v>100</v>
      </c>
      <c r="H3077" s="16">
        <v>41.428571428570997</v>
      </c>
      <c r="I3077" s="2">
        <v>38.571428571429003</v>
      </c>
      <c r="J3077" s="2">
        <v>8.5714285714289993</v>
      </c>
      <c r="K3077" s="18">
        <v>0</v>
      </c>
      <c r="L3077" s="2">
        <v>10</v>
      </c>
      <c r="M3077" s="18">
        <v>0</v>
      </c>
      <c r="N3077" s="13">
        <v>1.4285714285710001</v>
      </c>
    </row>
    <row r="3078" spans="4:14" x14ac:dyDescent="0.2">
      <c r="D3078" s="175"/>
      <c r="E3078" s="4" t="s">
        <v>28</v>
      </c>
      <c r="F3078" s="6"/>
      <c r="G3078" s="5">
        <v>51</v>
      </c>
      <c r="H3078" s="7">
        <v>21</v>
      </c>
      <c r="I3078" s="1">
        <v>23</v>
      </c>
      <c r="J3078" s="1">
        <v>3</v>
      </c>
      <c r="K3078" s="1">
        <v>0</v>
      </c>
      <c r="L3078" s="1">
        <v>4</v>
      </c>
      <c r="M3078" s="1">
        <v>0</v>
      </c>
      <c r="N3078" s="8">
        <v>0</v>
      </c>
    </row>
    <row r="3079" spans="4:14" x14ac:dyDescent="0.2">
      <c r="D3079" s="175"/>
      <c r="E3079" s="11"/>
      <c r="F3079" s="10"/>
      <c r="G3079" s="9">
        <v>100</v>
      </c>
      <c r="H3079" s="16">
        <v>41.176470588234999</v>
      </c>
      <c r="I3079" s="2">
        <v>45.098039215686001</v>
      </c>
      <c r="J3079" s="2">
        <v>5.8823529411760003</v>
      </c>
      <c r="K3079" s="18">
        <v>0</v>
      </c>
      <c r="L3079" s="2">
        <v>7.8431372549020004</v>
      </c>
      <c r="M3079" s="18">
        <v>0</v>
      </c>
      <c r="N3079" s="36">
        <v>0</v>
      </c>
    </row>
    <row r="3080" spans="4:14" x14ac:dyDescent="0.2">
      <c r="D3080" s="175"/>
      <c r="E3080" s="4" t="s">
        <v>29</v>
      </c>
      <c r="F3080" s="6"/>
      <c r="G3080" s="5">
        <v>7</v>
      </c>
      <c r="H3080" s="7">
        <v>1</v>
      </c>
      <c r="I3080" s="1">
        <v>4</v>
      </c>
      <c r="J3080" s="1">
        <v>0</v>
      </c>
      <c r="K3080" s="1">
        <v>1</v>
      </c>
      <c r="L3080" s="1">
        <v>1</v>
      </c>
      <c r="M3080" s="1">
        <v>0</v>
      </c>
      <c r="N3080" s="8">
        <v>0</v>
      </c>
    </row>
    <row r="3081" spans="4:14" x14ac:dyDescent="0.2">
      <c r="D3081" s="175"/>
      <c r="E3081" s="11"/>
      <c r="F3081" s="10"/>
      <c r="G3081" s="9">
        <v>100</v>
      </c>
      <c r="H3081" s="99">
        <v>14.285714285714</v>
      </c>
      <c r="I3081" s="35">
        <v>57.142857142856997</v>
      </c>
      <c r="J3081" s="79">
        <v>0</v>
      </c>
      <c r="K3081" s="35">
        <v>14.285714285714</v>
      </c>
      <c r="L3081" s="2">
        <v>14.285714285714</v>
      </c>
      <c r="M3081" s="18">
        <v>0</v>
      </c>
      <c r="N3081" s="36">
        <v>0</v>
      </c>
    </row>
    <row r="3082" spans="4:14" x14ac:dyDescent="0.2">
      <c r="D3082" s="174" t="s">
        <v>30</v>
      </c>
      <c r="E3082" s="20" t="s">
        <v>31</v>
      </c>
      <c r="F3082" s="22"/>
      <c r="G3082" s="21">
        <v>393</v>
      </c>
      <c r="H3082" s="25">
        <v>148</v>
      </c>
      <c r="I3082" s="3">
        <v>157</v>
      </c>
      <c r="J3082" s="3">
        <v>21</v>
      </c>
      <c r="K3082" s="3">
        <v>7</v>
      </c>
      <c r="L3082" s="3">
        <v>42</v>
      </c>
      <c r="M3082" s="3">
        <v>10</v>
      </c>
      <c r="N3082" s="26">
        <v>8</v>
      </c>
    </row>
    <row r="3083" spans="4:14" x14ac:dyDescent="0.2">
      <c r="D3083" s="175"/>
      <c r="E3083" s="11"/>
      <c r="F3083" s="10"/>
      <c r="G3083" s="9">
        <v>100</v>
      </c>
      <c r="H3083" s="16">
        <v>37.65903307888</v>
      </c>
      <c r="I3083" s="2">
        <v>39.949109414757999</v>
      </c>
      <c r="J3083" s="2">
        <v>5.3435114503819996</v>
      </c>
      <c r="K3083" s="2">
        <v>1.781170483461</v>
      </c>
      <c r="L3083" s="2">
        <v>10.687022900763001</v>
      </c>
      <c r="M3083" s="2">
        <v>2.5445292620869999</v>
      </c>
      <c r="N3083" s="13">
        <v>2.0356234096689998</v>
      </c>
    </row>
    <row r="3084" spans="4:14" x14ac:dyDescent="0.2">
      <c r="D3084" s="175"/>
      <c r="E3084" s="4" t="s">
        <v>32</v>
      </c>
      <c r="F3084" s="6"/>
      <c r="G3084" s="5">
        <v>352</v>
      </c>
      <c r="H3084" s="7">
        <v>133</v>
      </c>
      <c r="I3084" s="1">
        <v>149</v>
      </c>
      <c r="J3084" s="1">
        <v>18</v>
      </c>
      <c r="K3084" s="1">
        <v>8</v>
      </c>
      <c r="L3084" s="1">
        <v>30</v>
      </c>
      <c r="M3084" s="1">
        <v>10</v>
      </c>
      <c r="N3084" s="8">
        <v>4</v>
      </c>
    </row>
    <row r="3085" spans="4:14" x14ac:dyDescent="0.2">
      <c r="D3085" s="175"/>
      <c r="E3085" s="11"/>
      <c r="F3085" s="10"/>
      <c r="G3085" s="9">
        <v>100</v>
      </c>
      <c r="H3085" s="16">
        <v>37.784090909090999</v>
      </c>
      <c r="I3085" s="2">
        <v>42.329545454544999</v>
      </c>
      <c r="J3085" s="2">
        <v>5.113636363636</v>
      </c>
      <c r="K3085" s="2">
        <v>2.2727272727269998</v>
      </c>
      <c r="L3085" s="2">
        <v>8.5227272727269998</v>
      </c>
      <c r="M3085" s="2">
        <v>2.8409090909089998</v>
      </c>
      <c r="N3085" s="13">
        <v>1.136363636364</v>
      </c>
    </row>
    <row r="3086" spans="4:14" x14ac:dyDescent="0.2">
      <c r="D3086" s="175"/>
      <c r="E3086" s="4" t="s">
        <v>33</v>
      </c>
      <c r="F3086" s="6"/>
      <c r="G3086" s="5">
        <v>388</v>
      </c>
      <c r="H3086" s="7">
        <v>148</v>
      </c>
      <c r="I3086" s="1">
        <v>152</v>
      </c>
      <c r="J3086" s="1">
        <v>24</v>
      </c>
      <c r="K3086" s="1">
        <v>9</v>
      </c>
      <c r="L3086" s="1">
        <v>36</v>
      </c>
      <c r="M3086" s="1">
        <v>7</v>
      </c>
      <c r="N3086" s="8">
        <v>12</v>
      </c>
    </row>
    <row r="3087" spans="4:14" x14ac:dyDescent="0.2">
      <c r="D3087" s="175"/>
      <c r="E3087" s="11"/>
      <c r="F3087" s="10"/>
      <c r="G3087" s="9">
        <v>100</v>
      </c>
      <c r="H3087" s="16">
        <v>38.144329896907003</v>
      </c>
      <c r="I3087" s="2">
        <v>39.175257731959</v>
      </c>
      <c r="J3087" s="2">
        <v>6.1855670103089997</v>
      </c>
      <c r="K3087" s="2">
        <v>2.319587628866</v>
      </c>
      <c r="L3087" s="2">
        <v>9.278350515464</v>
      </c>
      <c r="M3087" s="2">
        <v>1.8041237113399999</v>
      </c>
      <c r="N3087" s="13">
        <v>3.0927835051549999</v>
      </c>
    </row>
    <row r="3088" spans="4:14" x14ac:dyDescent="0.2">
      <c r="D3088" s="175"/>
      <c r="E3088" s="4" t="s">
        <v>34</v>
      </c>
      <c r="F3088" s="6"/>
      <c r="G3088" s="5">
        <v>89</v>
      </c>
      <c r="H3088" s="7">
        <v>35</v>
      </c>
      <c r="I3088" s="1">
        <v>38</v>
      </c>
      <c r="J3088" s="1">
        <v>1</v>
      </c>
      <c r="K3088" s="1">
        <v>1</v>
      </c>
      <c r="L3088" s="1">
        <v>10</v>
      </c>
      <c r="M3088" s="1">
        <v>3</v>
      </c>
      <c r="N3088" s="8">
        <v>1</v>
      </c>
    </row>
    <row r="3089" spans="4:14" x14ac:dyDescent="0.2">
      <c r="D3089" s="175"/>
      <c r="E3089" s="11"/>
      <c r="F3089" s="10"/>
      <c r="G3089" s="9">
        <v>100</v>
      </c>
      <c r="H3089" s="16">
        <v>39.325842696629003</v>
      </c>
      <c r="I3089" s="2">
        <v>42.696629213483</v>
      </c>
      <c r="J3089" s="2">
        <v>1.123595505618</v>
      </c>
      <c r="K3089" s="2">
        <v>1.123595505618</v>
      </c>
      <c r="L3089" s="2">
        <v>11.23595505618</v>
      </c>
      <c r="M3089" s="2">
        <v>3.3707865168539999</v>
      </c>
      <c r="N3089" s="13">
        <v>1.123595505618</v>
      </c>
    </row>
    <row r="3090" spans="4:14" x14ac:dyDescent="0.2">
      <c r="D3090" s="174" t="s">
        <v>35</v>
      </c>
      <c r="E3090" s="20" t="s">
        <v>36</v>
      </c>
      <c r="F3090" s="22"/>
      <c r="G3090" s="21">
        <v>629</v>
      </c>
      <c r="H3090" s="25">
        <v>235</v>
      </c>
      <c r="I3090" s="3">
        <v>258</v>
      </c>
      <c r="J3090" s="3">
        <v>30</v>
      </c>
      <c r="K3090" s="3">
        <v>13</v>
      </c>
      <c r="L3090" s="3">
        <v>58</v>
      </c>
      <c r="M3090" s="3">
        <v>18</v>
      </c>
      <c r="N3090" s="26">
        <v>17</v>
      </c>
    </row>
    <row r="3091" spans="4:14" x14ac:dyDescent="0.2">
      <c r="D3091" s="175"/>
      <c r="E3091" s="11"/>
      <c r="F3091" s="10"/>
      <c r="G3091" s="9">
        <v>100</v>
      </c>
      <c r="H3091" s="16">
        <v>37.360890302066998</v>
      </c>
      <c r="I3091" s="2">
        <v>41.017488076311999</v>
      </c>
      <c r="J3091" s="2">
        <v>4.7694753577110003</v>
      </c>
      <c r="K3091" s="2">
        <v>2.0667726550080001</v>
      </c>
      <c r="L3091" s="2">
        <v>9.2209856915740005</v>
      </c>
      <c r="M3091" s="2">
        <v>2.8616852146260001</v>
      </c>
      <c r="N3091" s="13">
        <v>2.7027027027030002</v>
      </c>
    </row>
    <row r="3092" spans="4:14" x14ac:dyDescent="0.2">
      <c r="D3092" s="175"/>
      <c r="E3092" s="4" t="s">
        <v>37</v>
      </c>
      <c r="F3092" s="6"/>
      <c r="G3092" s="5">
        <v>593</v>
      </c>
      <c r="H3092" s="7">
        <v>229</v>
      </c>
      <c r="I3092" s="1">
        <v>238</v>
      </c>
      <c r="J3092" s="1">
        <v>34</v>
      </c>
      <c r="K3092" s="1">
        <v>12</v>
      </c>
      <c r="L3092" s="1">
        <v>60</v>
      </c>
      <c r="M3092" s="1">
        <v>12</v>
      </c>
      <c r="N3092" s="8">
        <v>8</v>
      </c>
    </row>
    <row r="3093" spans="4:14" x14ac:dyDescent="0.2">
      <c r="D3093" s="175"/>
      <c r="E3093" s="11"/>
      <c r="F3093" s="10"/>
      <c r="G3093" s="9">
        <v>100</v>
      </c>
      <c r="H3093" s="16">
        <v>38.617200674536001</v>
      </c>
      <c r="I3093" s="2">
        <v>40.134907251264998</v>
      </c>
      <c r="J3093" s="2">
        <v>5.7335581787520002</v>
      </c>
      <c r="K3093" s="2">
        <v>2.0236087689710001</v>
      </c>
      <c r="L3093" s="2">
        <v>10.118043844857</v>
      </c>
      <c r="M3093" s="2">
        <v>2.0236087689710001</v>
      </c>
      <c r="N3093" s="13">
        <v>1.3490725126480001</v>
      </c>
    </row>
    <row r="3094" spans="4:14" x14ac:dyDescent="0.2">
      <c r="D3094" s="174" t="s">
        <v>38</v>
      </c>
      <c r="E3094" s="20" t="s">
        <v>39</v>
      </c>
      <c r="F3094" s="22"/>
      <c r="G3094" s="21">
        <v>64</v>
      </c>
      <c r="H3094" s="25">
        <v>13</v>
      </c>
      <c r="I3094" s="3">
        <v>30</v>
      </c>
      <c r="J3094" s="3">
        <v>7</v>
      </c>
      <c r="K3094" s="3">
        <v>1</v>
      </c>
      <c r="L3094" s="3">
        <v>8</v>
      </c>
      <c r="M3094" s="3">
        <v>3</v>
      </c>
      <c r="N3094" s="26">
        <v>2</v>
      </c>
    </row>
    <row r="3095" spans="4:14" x14ac:dyDescent="0.2">
      <c r="D3095" s="175"/>
      <c r="E3095" s="11"/>
      <c r="F3095" s="10"/>
      <c r="G3095" s="9">
        <v>100</v>
      </c>
      <c r="H3095" s="99">
        <v>20.3125</v>
      </c>
      <c r="I3095" s="23">
        <v>46.875</v>
      </c>
      <c r="J3095" s="23">
        <v>10.9375</v>
      </c>
      <c r="K3095" s="2">
        <v>1.5625</v>
      </c>
      <c r="L3095" s="2">
        <v>12.5</v>
      </c>
      <c r="M3095" s="2">
        <v>4.6875</v>
      </c>
      <c r="N3095" s="13">
        <v>3.125</v>
      </c>
    </row>
    <row r="3096" spans="4:14" x14ac:dyDescent="0.2">
      <c r="D3096" s="175"/>
      <c r="E3096" s="4" t="s">
        <v>40</v>
      </c>
      <c r="F3096" s="6"/>
      <c r="G3096" s="5">
        <v>147</v>
      </c>
      <c r="H3096" s="7">
        <v>42</v>
      </c>
      <c r="I3096" s="1">
        <v>66</v>
      </c>
      <c r="J3096" s="1">
        <v>12</v>
      </c>
      <c r="K3096" s="1">
        <v>3</v>
      </c>
      <c r="L3096" s="1">
        <v>18</v>
      </c>
      <c r="M3096" s="1">
        <v>4</v>
      </c>
      <c r="N3096" s="8">
        <v>2</v>
      </c>
    </row>
    <row r="3097" spans="4:14" x14ac:dyDescent="0.2">
      <c r="D3097" s="175"/>
      <c r="E3097" s="11"/>
      <c r="F3097" s="10"/>
      <c r="G3097" s="9">
        <v>100</v>
      </c>
      <c r="H3097" s="73">
        <v>28.571428571428999</v>
      </c>
      <c r="I3097" s="2">
        <v>44.897959183673002</v>
      </c>
      <c r="J3097" s="2">
        <v>8.1632653061219997</v>
      </c>
      <c r="K3097" s="2">
        <v>2.040816326531</v>
      </c>
      <c r="L3097" s="2">
        <v>12.244897959184</v>
      </c>
      <c r="M3097" s="2">
        <v>2.7210884353739999</v>
      </c>
      <c r="N3097" s="13">
        <v>1.360544217687</v>
      </c>
    </row>
    <row r="3098" spans="4:14" x14ac:dyDescent="0.2">
      <c r="D3098" s="175"/>
      <c r="E3098" s="4" t="s">
        <v>41</v>
      </c>
      <c r="F3098" s="6"/>
      <c r="G3098" s="5">
        <v>204</v>
      </c>
      <c r="H3098" s="7">
        <v>56</v>
      </c>
      <c r="I3098" s="1">
        <v>96</v>
      </c>
      <c r="J3098" s="1">
        <v>8</v>
      </c>
      <c r="K3098" s="1">
        <v>7</v>
      </c>
      <c r="L3098" s="1">
        <v>30</v>
      </c>
      <c r="M3098" s="1">
        <v>5</v>
      </c>
      <c r="N3098" s="8">
        <v>2</v>
      </c>
    </row>
    <row r="3099" spans="4:14" x14ac:dyDescent="0.2">
      <c r="D3099" s="175"/>
      <c r="E3099" s="11"/>
      <c r="F3099" s="10"/>
      <c r="G3099" s="9">
        <v>100</v>
      </c>
      <c r="H3099" s="99">
        <v>27.450980392157</v>
      </c>
      <c r="I3099" s="23">
        <v>47.058823529412003</v>
      </c>
      <c r="J3099" s="2">
        <v>3.9215686274510002</v>
      </c>
      <c r="K3099" s="2">
        <v>3.4313725490200002</v>
      </c>
      <c r="L3099" s="23">
        <v>14.705882352941</v>
      </c>
      <c r="M3099" s="2">
        <v>2.4509803921570001</v>
      </c>
      <c r="N3099" s="13">
        <v>0.98039215686299996</v>
      </c>
    </row>
    <row r="3100" spans="4:14" x14ac:dyDescent="0.2">
      <c r="D3100" s="175"/>
      <c r="E3100" s="4" t="s">
        <v>42</v>
      </c>
      <c r="F3100" s="6"/>
      <c r="G3100" s="5">
        <v>210</v>
      </c>
      <c r="H3100" s="7">
        <v>82</v>
      </c>
      <c r="I3100" s="1">
        <v>84</v>
      </c>
      <c r="J3100" s="1">
        <v>9</v>
      </c>
      <c r="K3100" s="1">
        <v>5</v>
      </c>
      <c r="L3100" s="1">
        <v>22</v>
      </c>
      <c r="M3100" s="1">
        <v>4</v>
      </c>
      <c r="N3100" s="8">
        <v>4</v>
      </c>
    </row>
    <row r="3101" spans="4:14" x14ac:dyDescent="0.2">
      <c r="D3101" s="175"/>
      <c r="E3101" s="11"/>
      <c r="F3101" s="10"/>
      <c r="G3101" s="9">
        <v>100</v>
      </c>
      <c r="H3101" s="16">
        <v>39.047619047619001</v>
      </c>
      <c r="I3101" s="2">
        <v>40</v>
      </c>
      <c r="J3101" s="2">
        <v>4.2857142857139996</v>
      </c>
      <c r="K3101" s="2">
        <v>2.3809523809519999</v>
      </c>
      <c r="L3101" s="2">
        <v>10.47619047619</v>
      </c>
      <c r="M3101" s="2">
        <v>1.9047619047619999</v>
      </c>
      <c r="N3101" s="13">
        <v>1.9047619047619999</v>
      </c>
    </row>
    <row r="3102" spans="4:14" x14ac:dyDescent="0.2">
      <c r="D3102" s="175"/>
      <c r="E3102" s="4" t="s">
        <v>43</v>
      </c>
      <c r="F3102" s="6"/>
      <c r="G3102" s="5">
        <v>204</v>
      </c>
      <c r="H3102" s="7">
        <v>99</v>
      </c>
      <c r="I3102" s="1">
        <v>64</v>
      </c>
      <c r="J3102" s="1">
        <v>11</v>
      </c>
      <c r="K3102" s="1">
        <v>3</v>
      </c>
      <c r="L3102" s="1">
        <v>18</v>
      </c>
      <c r="M3102" s="1">
        <v>6</v>
      </c>
      <c r="N3102" s="8">
        <v>3</v>
      </c>
    </row>
    <row r="3103" spans="4:14" x14ac:dyDescent="0.2">
      <c r="D3103" s="175"/>
      <c r="E3103" s="11"/>
      <c r="F3103" s="10"/>
      <c r="G3103" s="9">
        <v>100</v>
      </c>
      <c r="H3103" s="86">
        <v>48.529411764705998</v>
      </c>
      <c r="I3103" s="27">
        <v>31.372549019608002</v>
      </c>
      <c r="J3103" s="2">
        <v>5.3921568627449998</v>
      </c>
      <c r="K3103" s="2">
        <v>1.4705882352940001</v>
      </c>
      <c r="L3103" s="2">
        <v>8.8235294117649996</v>
      </c>
      <c r="M3103" s="2">
        <v>2.9411764705880001</v>
      </c>
      <c r="N3103" s="13">
        <v>1.4705882352940001</v>
      </c>
    </row>
    <row r="3104" spans="4:14" x14ac:dyDescent="0.2">
      <c r="D3104" s="175"/>
      <c r="E3104" s="4" t="s">
        <v>44</v>
      </c>
      <c r="F3104" s="6"/>
      <c r="G3104" s="5">
        <v>223</v>
      </c>
      <c r="H3104" s="7">
        <v>86</v>
      </c>
      <c r="I3104" s="1">
        <v>91</v>
      </c>
      <c r="J3104" s="1">
        <v>14</v>
      </c>
      <c r="K3104" s="1">
        <v>4</v>
      </c>
      <c r="L3104" s="1">
        <v>14</v>
      </c>
      <c r="M3104" s="1">
        <v>7</v>
      </c>
      <c r="N3104" s="8">
        <v>7</v>
      </c>
    </row>
    <row r="3105" spans="2:14" x14ac:dyDescent="0.2">
      <c r="D3105" s="175"/>
      <c r="E3105" s="11"/>
      <c r="F3105" s="10"/>
      <c r="G3105" s="9">
        <v>100</v>
      </c>
      <c r="H3105" s="16">
        <v>38.565022421525001</v>
      </c>
      <c r="I3105" s="2">
        <v>40.807174887892003</v>
      </c>
      <c r="J3105" s="2">
        <v>6.27802690583</v>
      </c>
      <c r="K3105" s="2">
        <v>1.7937219730939999</v>
      </c>
      <c r="L3105" s="2">
        <v>6.27802690583</v>
      </c>
      <c r="M3105" s="2">
        <v>3.139013452915</v>
      </c>
      <c r="N3105" s="13">
        <v>3.139013452915</v>
      </c>
    </row>
    <row r="3106" spans="2:14" x14ac:dyDescent="0.2">
      <c r="D3106" s="175"/>
      <c r="E3106" s="4" t="s">
        <v>45</v>
      </c>
      <c r="F3106" s="6"/>
      <c r="G3106" s="5">
        <v>170</v>
      </c>
      <c r="H3106" s="7">
        <v>86</v>
      </c>
      <c r="I3106" s="1">
        <v>65</v>
      </c>
      <c r="J3106" s="1">
        <v>3</v>
      </c>
      <c r="K3106" s="1">
        <v>2</v>
      </c>
      <c r="L3106" s="1">
        <v>8</v>
      </c>
      <c r="M3106" s="1">
        <v>1</v>
      </c>
      <c r="N3106" s="8">
        <v>5</v>
      </c>
    </row>
    <row r="3107" spans="2:14" x14ac:dyDescent="0.2">
      <c r="D3107" s="176"/>
      <c r="E3107" s="57"/>
      <c r="F3107" s="54"/>
      <c r="G3107" s="67">
        <v>100</v>
      </c>
      <c r="H3107" s="140">
        <v>50.588235294118</v>
      </c>
      <c r="I3107" s="48">
        <v>38.235294117647001</v>
      </c>
      <c r="J3107" s="48">
        <v>1.764705882353</v>
      </c>
      <c r="K3107" s="48">
        <v>1.1764705882349999</v>
      </c>
      <c r="L3107" s="48">
        <v>4.7058823529409999</v>
      </c>
      <c r="M3107" s="48">
        <v>0.58823529411800002</v>
      </c>
      <c r="N3107" s="84">
        <v>2.9411764705880001</v>
      </c>
    </row>
    <row r="3109" spans="2:14" x14ac:dyDescent="0.2">
      <c r="B3109" s="43" t="str">
        <f xml:space="preserve"> HYPERLINK("#'目次'!B71", "[65]")</f>
        <v>[65]</v>
      </c>
      <c r="C3109" s="31" t="s">
        <v>177</v>
      </c>
    </row>
    <row r="3113" spans="2:14" ht="36" x14ac:dyDescent="0.2">
      <c r="D3113" s="177"/>
      <c r="E3113" s="178"/>
      <c r="F3113" s="178"/>
      <c r="G3113" s="40" t="s">
        <v>14</v>
      </c>
      <c r="H3113" s="42" t="s">
        <v>178</v>
      </c>
      <c r="I3113" s="15" t="s">
        <v>179</v>
      </c>
      <c r="J3113" s="15" t="s">
        <v>180</v>
      </c>
      <c r="K3113" s="15" t="s">
        <v>181</v>
      </c>
      <c r="L3113" s="15" t="s">
        <v>182</v>
      </c>
      <c r="M3113" s="15" t="s">
        <v>86</v>
      </c>
      <c r="N3113" s="44" t="s">
        <v>17</v>
      </c>
    </row>
    <row r="3114" spans="2:14" x14ac:dyDescent="0.2">
      <c r="D3114" s="179"/>
      <c r="E3114" s="180"/>
      <c r="F3114" s="180"/>
      <c r="G3114" s="39"/>
      <c r="H3114" s="41"/>
      <c r="I3114" s="14"/>
      <c r="J3114" s="14"/>
      <c r="K3114" s="14"/>
      <c r="L3114" s="14"/>
      <c r="M3114" s="14"/>
      <c r="N3114" s="38"/>
    </row>
    <row r="3115" spans="2:14" x14ac:dyDescent="0.2">
      <c r="D3115" s="70"/>
      <c r="E3115" s="72" t="s">
        <v>14</v>
      </c>
      <c r="F3115" s="69"/>
      <c r="G3115" s="37">
        <v>1222</v>
      </c>
      <c r="H3115" s="17">
        <v>464</v>
      </c>
      <c r="I3115" s="17">
        <v>496</v>
      </c>
      <c r="J3115" s="17">
        <v>64</v>
      </c>
      <c r="K3115" s="17">
        <v>25</v>
      </c>
      <c r="L3115" s="17">
        <v>118</v>
      </c>
      <c r="M3115" s="17">
        <v>30</v>
      </c>
      <c r="N3115" s="55">
        <v>25</v>
      </c>
    </row>
    <row r="3116" spans="2:14" x14ac:dyDescent="0.2">
      <c r="D3116" s="57"/>
      <c r="E3116" s="54"/>
      <c r="F3116" s="71"/>
      <c r="G3116" s="9">
        <v>100</v>
      </c>
      <c r="H3116" s="2">
        <v>37.970540098199997</v>
      </c>
      <c r="I3116" s="2">
        <v>40.589198036006998</v>
      </c>
      <c r="J3116" s="2">
        <v>5.2373158756139997</v>
      </c>
      <c r="K3116" s="2">
        <v>2.045826513912</v>
      </c>
      <c r="L3116" s="2">
        <v>9.6563011456630008</v>
      </c>
      <c r="M3116" s="2">
        <v>2.4549918166940001</v>
      </c>
      <c r="N3116" s="13">
        <v>2.045826513912</v>
      </c>
    </row>
    <row r="3117" spans="2:14" x14ac:dyDescent="0.2">
      <c r="D3117" s="174" t="s">
        <v>52</v>
      </c>
      <c r="E3117" s="20" t="s">
        <v>53</v>
      </c>
      <c r="F3117" s="22"/>
      <c r="G3117" s="21">
        <v>15</v>
      </c>
      <c r="H3117" s="25">
        <v>3</v>
      </c>
      <c r="I3117" s="3">
        <v>9</v>
      </c>
      <c r="J3117" s="3">
        <v>1</v>
      </c>
      <c r="K3117" s="3">
        <v>0</v>
      </c>
      <c r="L3117" s="3">
        <v>1</v>
      </c>
      <c r="M3117" s="3">
        <v>0</v>
      </c>
      <c r="N3117" s="26">
        <v>1</v>
      </c>
    </row>
    <row r="3118" spans="2:14" x14ac:dyDescent="0.2">
      <c r="D3118" s="175"/>
      <c r="E3118" s="11"/>
      <c r="F3118" s="10"/>
      <c r="G3118" s="9">
        <v>100</v>
      </c>
      <c r="H3118" s="99">
        <v>20</v>
      </c>
      <c r="I3118" s="35">
        <v>60</v>
      </c>
      <c r="J3118" s="2">
        <v>6.666666666667</v>
      </c>
      <c r="K3118" s="18">
        <v>0</v>
      </c>
      <c r="L3118" s="2">
        <v>6.666666666667</v>
      </c>
      <c r="M3118" s="18">
        <v>0</v>
      </c>
      <c r="N3118" s="13">
        <v>6.666666666667</v>
      </c>
    </row>
    <row r="3119" spans="2:14" ht="24" x14ac:dyDescent="0.2">
      <c r="D3119" s="175"/>
      <c r="E3119" s="4" t="s">
        <v>54</v>
      </c>
      <c r="F3119" s="6"/>
      <c r="G3119" s="5">
        <v>122</v>
      </c>
      <c r="H3119" s="7">
        <v>68</v>
      </c>
      <c r="I3119" s="1">
        <v>33</v>
      </c>
      <c r="J3119" s="1">
        <v>7</v>
      </c>
      <c r="K3119" s="1">
        <v>5</v>
      </c>
      <c r="L3119" s="1">
        <v>7</v>
      </c>
      <c r="M3119" s="1">
        <v>1</v>
      </c>
      <c r="N3119" s="8">
        <v>1</v>
      </c>
    </row>
    <row r="3120" spans="2:14" x14ac:dyDescent="0.2">
      <c r="D3120" s="175"/>
      <c r="E3120" s="11"/>
      <c r="F3120" s="10"/>
      <c r="G3120" s="9">
        <v>100</v>
      </c>
      <c r="H3120" s="86">
        <v>55.737704918033003</v>
      </c>
      <c r="I3120" s="46">
        <v>27.049180327868999</v>
      </c>
      <c r="J3120" s="2">
        <v>5.7377049180329998</v>
      </c>
      <c r="K3120" s="2">
        <v>4.0983606557380003</v>
      </c>
      <c r="L3120" s="2">
        <v>5.7377049180329998</v>
      </c>
      <c r="M3120" s="2">
        <v>0.81967213114799997</v>
      </c>
      <c r="N3120" s="13">
        <v>0.81967213114799997</v>
      </c>
    </row>
    <row r="3121" spans="4:14" x14ac:dyDescent="0.2">
      <c r="D3121" s="175"/>
      <c r="E3121" s="4" t="s">
        <v>55</v>
      </c>
      <c r="F3121" s="6"/>
      <c r="G3121" s="5">
        <v>43</v>
      </c>
      <c r="H3121" s="7">
        <v>13</v>
      </c>
      <c r="I3121" s="1">
        <v>20</v>
      </c>
      <c r="J3121" s="1">
        <v>3</v>
      </c>
      <c r="K3121" s="1">
        <v>1</v>
      </c>
      <c r="L3121" s="1">
        <v>5</v>
      </c>
      <c r="M3121" s="1">
        <v>0</v>
      </c>
      <c r="N3121" s="8">
        <v>1</v>
      </c>
    </row>
    <row r="3122" spans="4:14" x14ac:dyDescent="0.2">
      <c r="D3122" s="175"/>
      <c r="E3122" s="11"/>
      <c r="F3122" s="10"/>
      <c r="G3122" s="9">
        <v>100</v>
      </c>
      <c r="H3122" s="73">
        <v>30.232558139535001</v>
      </c>
      <c r="I3122" s="23">
        <v>46.511627906976997</v>
      </c>
      <c r="J3122" s="2">
        <v>6.9767441860470001</v>
      </c>
      <c r="K3122" s="2">
        <v>2.3255813953489999</v>
      </c>
      <c r="L3122" s="2">
        <v>11.627906976744001</v>
      </c>
      <c r="M3122" s="18">
        <v>0</v>
      </c>
      <c r="N3122" s="13">
        <v>2.3255813953489999</v>
      </c>
    </row>
    <row r="3123" spans="4:14" x14ac:dyDescent="0.2">
      <c r="D3123" s="175"/>
      <c r="E3123" s="4" t="s">
        <v>56</v>
      </c>
      <c r="F3123" s="6"/>
      <c r="G3123" s="5">
        <v>60</v>
      </c>
      <c r="H3123" s="7">
        <v>23</v>
      </c>
      <c r="I3123" s="1">
        <v>25</v>
      </c>
      <c r="J3123" s="1">
        <v>1</v>
      </c>
      <c r="K3123" s="1">
        <v>1</v>
      </c>
      <c r="L3123" s="1">
        <v>7</v>
      </c>
      <c r="M3123" s="1">
        <v>3</v>
      </c>
      <c r="N3123" s="8">
        <v>0</v>
      </c>
    </row>
    <row r="3124" spans="4:14" x14ac:dyDescent="0.2">
      <c r="D3124" s="175"/>
      <c r="E3124" s="11"/>
      <c r="F3124" s="10"/>
      <c r="G3124" s="9">
        <v>100</v>
      </c>
      <c r="H3124" s="16">
        <v>38.333333333333002</v>
      </c>
      <c r="I3124" s="2">
        <v>41.666666666666998</v>
      </c>
      <c r="J3124" s="2">
        <v>1.666666666667</v>
      </c>
      <c r="K3124" s="2">
        <v>1.666666666667</v>
      </c>
      <c r="L3124" s="2">
        <v>11.666666666667</v>
      </c>
      <c r="M3124" s="2">
        <v>5</v>
      </c>
      <c r="N3124" s="36">
        <v>0</v>
      </c>
    </row>
    <row r="3125" spans="4:14" x14ac:dyDescent="0.2">
      <c r="D3125" s="175"/>
      <c r="E3125" s="4" t="s">
        <v>57</v>
      </c>
      <c r="F3125" s="6"/>
      <c r="G3125" s="5">
        <v>286</v>
      </c>
      <c r="H3125" s="7">
        <v>94</v>
      </c>
      <c r="I3125" s="1">
        <v>119</v>
      </c>
      <c r="J3125" s="1">
        <v>16</v>
      </c>
      <c r="K3125" s="1">
        <v>8</v>
      </c>
      <c r="L3125" s="1">
        <v>37</v>
      </c>
      <c r="M3125" s="1">
        <v>8</v>
      </c>
      <c r="N3125" s="8">
        <v>4</v>
      </c>
    </row>
    <row r="3126" spans="4:14" x14ac:dyDescent="0.2">
      <c r="D3126" s="175"/>
      <c r="E3126" s="11"/>
      <c r="F3126" s="10"/>
      <c r="G3126" s="9">
        <v>100</v>
      </c>
      <c r="H3126" s="73">
        <v>32.867132867133002</v>
      </c>
      <c r="I3126" s="2">
        <v>41.608391608391997</v>
      </c>
      <c r="J3126" s="2">
        <v>5.594405594406</v>
      </c>
      <c r="K3126" s="2">
        <v>2.797202797203</v>
      </c>
      <c r="L3126" s="2">
        <v>12.937062937063001</v>
      </c>
      <c r="M3126" s="2">
        <v>2.797202797203</v>
      </c>
      <c r="N3126" s="13">
        <v>1.398601398601</v>
      </c>
    </row>
    <row r="3127" spans="4:14" x14ac:dyDescent="0.2">
      <c r="D3127" s="175"/>
      <c r="E3127" s="4" t="s">
        <v>58</v>
      </c>
      <c r="F3127" s="6"/>
      <c r="G3127" s="5">
        <v>129</v>
      </c>
      <c r="H3127" s="7">
        <v>44</v>
      </c>
      <c r="I3127" s="1">
        <v>53</v>
      </c>
      <c r="J3127" s="1">
        <v>4</v>
      </c>
      <c r="K3127" s="1">
        <v>1</v>
      </c>
      <c r="L3127" s="1">
        <v>16</v>
      </c>
      <c r="M3127" s="1">
        <v>6</v>
      </c>
      <c r="N3127" s="8">
        <v>5</v>
      </c>
    </row>
    <row r="3128" spans="4:14" x14ac:dyDescent="0.2">
      <c r="D3128" s="175"/>
      <c r="E3128" s="11"/>
      <c r="F3128" s="10"/>
      <c r="G3128" s="9">
        <v>100</v>
      </c>
      <c r="H3128" s="16">
        <v>34.108527131782999</v>
      </c>
      <c r="I3128" s="2">
        <v>41.085271317828997</v>
      </c>
      <c r="J3128" s="2">
        <v>3.1007751937979999</v>
      </c>
      <c r="K3128" s="2">
        <v>0.77519379845000003</v>
      </c>
      <c r="L3128" s="2">
        <v>12.403100775194</v>
      </c>
      <c r="M3128" s="2">
        <v>4.6511627906979998</v>
      </c>
      <c r="N3128" s="13">
        <v>3.8759689922480001</v>
      </c>
    </row>
    <row r="3129" spans="4:14" x14ac:dyDescent="0.2">
      <c r="D3129" s="175"/>
      <c r="E3129" s="4" t="s">
        <v>59</v>
      </c>
      <c r="F3129" s="6"/>
      <c r="G3129" s="5">
        <v>195</v>
      </c>
      <c r="H3129" s="7">
        <v>72</v>
      </c>
      <c r="I3129" s="1">
        <v>92</v>
      </c>
      <c r="J3129" s="1">
        <v>7</v>
      </c>
      <c r="K3129" s="1">
        <v>4</v>
      </c>
      <c r="L3129" s="1">
        <v>15</v>
      </c>
      <c r="M3129" s="1">
        <v>2</v>
      </c>
      <c r="N3129" s="8">
        <v>3</v>
      </c>
    </row>
    <row r="3130" spans="4:14" x14ac:dyDescent="0.2">
      <c r="D3130" s="175"/>
      <c r="E3130" s="11"/>
      <c r="F3130" s="10"/>
      <c r="G3130" s="9">
        <v>100</v>
      </c>
      <c r="H3130" s="16">
        <v>36.923076923076998</v>
      </c>
      <c r="I3130" s="23">
        <v>47.179487179486998</v>
      </c>
      <c r="J3130" s="2">
        <v>3.5897435897440002</v>
      </c>
      <c r="K3130" s="2">
        <v>2.051282051282</v>
      </c>
      <c r="L3130" s="2">
        <v>7.6923076923079998</v>
      </c>
      <c r="M3130" s="2">
        <v>1.025641025641</v>
      </c>
      <c r="N3130" s="13">
        <v>1.538461538462</v>
      </c>
    </row>
    <row r="3131" spans="4:14" x14ac:dyDescent="0.2">
      <c r="D3131" s="175"/>
      <c r="E3131" s="4" t="s">
        <v>60</v>
      </c>
      <c r="F3131" s="6"/>
      <c r="G3131" s="5">
        <v>176</v>
      </c>
      <c r="H3131" s="7">
        <v>76</v>
      </c>
      <c r="I3131" s="1">
        <v>68</v>
      </c>
      <c r="J3131" s="1">
        <v>9</v>
      </c>
      <c r="K3131" s="1">
        <v>2</v>
      </c>
      <c r="L3131" s="1">
        <v>14</v>
      </c>
      <c r="M3131" s="1">
        <v>6</v>
      </c>
      <c r="N3131" s="8">
        <v>1</v>
      </c>
    </row>
    <row r="3132" spans="4:14" x14ac:dyDescent="0.2">
      <c r="D3132" s="175"/>
      <c r="E3132" s="11"/>
      <c r="F3132" s="10"/>
      <c r="G3132" s="9">
        <v>100</v>
      </c>
      <c r="H3132" s="64">
        <v>43.181818181818002</v>
      </c>
      <c r="I3132" s="2">
        <v>38.636363636364003</v>
      </c>
      <c r="J3132" s="2">
        <v>5.113636363636</v>
      </c>
      <c r="K3132" s="2">
        <v>1.136363636364</v>
      </c>
      <c r="L3132" s="2">
        <v>7.9545454545450003</v>
      </c>
      <c r="M3132" s="2">
        <v>3.4090909090910002</v>
      </c>
      <c r="N3132" s="13">
        <v>0.56818181818199998</v>
      </c>
    </row>
    <row r="3133" spans="4:14" x14ac:dyDescent="0.2">
      <c r="D3133" s="175"/>
      <c r="E3133" s="4" t="s">
        <v>61</v>
      </c>
      <c r="F3133" s="6"/>
      <c r="G3133" s="5">
        <v>78</v>
      </c>
      <c r="H3133" s="7">
        <v>15</v>
      </c>
      <c r="I3133" s="1">
        <v>38</v>
      </c>
      <c r="J3133" s="1">
        <v>10</v>
      </c>
      <c r="K3133" s="1">
        <v>1</v>
      </c>
      <c r="L3133" s="1">
        <v>9</v>
      </c>
      <c r="M3133" s="1">
        <v>2</v>
      </c>
      <c r="N3133" s="8">
        <v>3</v>
      </c>
    </row>
    <row r="3134" spans="4:14" x14ac:dyDescent="0.2">
      <c r="D3134" s="175"/>
      <c r="E3134" s="11"/>
      <c r="F3134" s="10"/>
      <c r="G3134" s="9">
        <v>100</v>
      </c>
      <c r="H3134" s="99">
        <v>19.230769230768999</v>
      </c>
      <c r="I3134" s="23">
        <v>48.717948717949</v>
      </c>
      <c r="J3134" s="23">
        <v>12.820512820513001</v>
      </c>
      <c r="K3134" s="2">
        <v>1.2820512820509999</v>
      </c>
      <c r="L3134" s="2">
        <v>11.538461538462</v>
      </c>
      <c r="M3134" s="2">
        <v>2.564102564103</v>
      </c>
      <c r="N3134" s="13">
        <v>3.8461538461539999</v>
      </c>
    </row>
    <row r="3135" spans="4:14" x14ac:dyDescent="0.2">
      <c r="D3135" s="175"/>
      <c r="E3135" s="4" t="s">
        <v>62</v>
      </c>
      <c r="F3135" s="6"/>
      <c r="G3135" s="5">
        <v>113</v>
      </c>
      <c r="H3135" s="7">
        <v>54</v>
      </c>
      <c r="I3135" s="1">
        <v>38</v>
      </c>
      <c r="J3135" s="1">
        <v>5</v>
      </c>
      <c r="K3135" s="1">
        <v>2</v>
      </c>
      <c r="L3135" s="1">
        <v>7</v>
      </c>
      <c r="M3135" s="1">
        <v>2</v>
      </c>
      <c r="N3135" s="8">
        <v>5</v>
      </c>
    </row>
    <row r="3136" spans="4:14" x14ac:dyDescent="0.2">
      <c r="D3136" s="175"/>
      <c r="E3136" s="11"/>
      <c r="F3136" s="10"/>
      <c r="G3136" s="9">
        <v>100</v>
      </c>
      <c r="H3136" s="64">
        <v>47.787610619469</v>
      </c>
      <c r="I3136" s="27">
        <v>33.628318584071003</v>
      </c>
      <c r="J3136" s="2">
        <v>4.424778761062</v>
      </c>
      <c r="K3136" s="2">
        <v>1.769911504425</v>
      </c>
      <c r="L3136" s="2">
        <v>6.194690265487</v>
      </c>
      <c r="M3136" s="2">
        <v>1.769911504425</v>
      </c>
      <c r="N3136" s="13">
        <v>4.424778761062</v>
      </c>
    </row>
    <row r="3137" spans="4:14" x14ac:dyDescent="0.2">
      <c r="D3137" s="174" t="s">
        <v>63</v>
      </c>
      <c r="E3137" s="20" t="s">
        <v>64</v>
      </c>
      <c r="F3137" s="22"/>
      <c r="G3137" s="21">
        <v>234</v>
      </c>
      <c r="H3137" s="25">
        <v>91</v>
      </c>
      <c r="I3137" s="3">
        <v>93</v>
      </c>
      <c r="J3137" s="3">
        <v>14</v>
      </c>
      <c r="K3137" s="3">
        <v>3</v>
      </c>
      <c r="L3137" s="3">
        <v>22</v>
      </c>
      <c r="M3137" s="3">
        <v>5</v>
      </c>
      <c r="N3137" s="26">
        <v>6</v>
      </c>
    </row>
    <row r="3138" spans="4:14" x14ac:dyDescent="0.2">
      <c r="D3138" s="175"/>
      <c r="E3138" s="11"/>
      <c r="F3138" s="10"/>
      <c r="G3138" s="9">
        <v>100</v>
      </c>
      <c r="H3138" s="16">
        <v>38.888888888888999</v>
      </c>
      <c r="I3138" s="2">
        <v>39.74358974359</v>
      </c>
      <c r="J3138" s="2">
        <v>5.9829059829059998</v>
      </c>
      <c r="K3138" s="2">
        <v>1.2820512820509999</v>
      </c>
      <c r="L3138" s="2">
        <v>9.4017094017090006</v>
      </c>
      <c r="M3138" s="2">
        <v>2.1367521367519999</v>
      </c>
      <c r="N3138" s="13">
        <v>2.564102564103</v>
      </c>
    </row>
    <row r="3139" spans="4:14" x14ac:dyDescent="0.2">
      <c r="D3139" s="175"/>
      <c r="E3139" s="4" t="s">
        <v>65</v>
      </c>
      <c r="F3139" s="6"/>
      <c r="G3139" s="5">
        <v>172</v>
      </c>
      <c r="H3139" s="7">
        <v>66</v>
      </c>
      <c r="I3139" s="1">
        <v>68</v>
      </c>
      <c r="J3139" s="1">
        <v>8</v>
      </c>
      <c r="K3139" s="1">
        <v>2</v>
      </c>
      <c r="L3139" s="1">
        <v>15</v>
      </c>
      <c r="M3139" s="1">
        <v>9</v>
      </c>
      <c r="N3139" s="8">
        <v>4</v>
      </c>
    </row>
    <row r="3140" spans="4:14" x14ac:dyDescent="0.2">
      <c r="D3140" s="175"/>
      <c r="E3140" s="11"/>
      <c r="F3140" s="10"/>
      <c r="G3140" s="9">
        <v>100</v>
      </c>
      <c r="H3140" s="16">
        <v>38.372093023255999</v>
      </c>
      <c r="I3140" s="2">
        <v>39.534883720929997</v>
      </c>
      <c r="J3140" s="2">
        <v>4.6511627906979998</v>
      </c>
      <c r="K3140" s="2">
        <v>1.1627906976739999</v>
      </c>
      <c r="L3140" s="2">
        <v>8.7209302325580005</v>
      </c>
      <c r="M3140" s="2">
        <v>5.2325581395349996</v>
      </c>
      <c r="N3140" s="13">
        <v>2.3255813953489999</v>
      </c>
    </row>
    <row r="3141" spans="4:14" x14ac:dyDescent="0.2">
      <c r="D3141" s="175"/>
      <c r="E3141" s="4" t="s">
        <v>66</v>
      </c>
      <c r="F3141" s="6"/>
      <c r="G3141" s="5">
        <v>165</v>
      </c>
      <c r="H3141" s="7">
        <v>68</v>
      </c>
      <c r="I3141" s="1">
        <v>59</v>
      </c>
      <c r="J3141" s="1">
        <v>10</v>
      </c>
      <c r="K3141" s="1">
        <v>3</v>
      </c>
      <c r="L3141" s="1">
        <v>14</v>
      </c>
      <c r="M3141" s="1">
        <v>5</v>
      </c>
      <c r="N3141" s="8">
        <v>6</v>
      </c>
    </row>
    <row r="3142" spans="4:14" x14ac:dyDescent="0.2">
      <c r="D3142" s="175"/>
      <c r="E3142" s="11"/>
      <c r="F3142" s="10"/>
      <c r="G3142" s="9">
        <v>100</v>
      </c>
      <c r="H3142" s="16">
        <v>41.212121212120998</v>
      </c>
      <c r="I3142" s="2">
        <v>35.757575757575999</v>
      </c>
      <c r="J3142" s="2">
        <v>6.0606060606060002</v>
      </c>
      <c r="K3142" s="2">
        <v>1.818181818182</v>
      </c>
      <c r="L3142" s="2">
        <v>8.4848484848479995</v>
      </c>
      <c r="M3142" s="2">
        <v>3.0303030303030001</v>
      </c>
      <c r="N3142" s="13">
        <v>3.636363636364</v>
      </c>
    </row>
    <row r="3143" spans="4:14" x14ac:dyDescent="0.2">
      <c r="D3143" s="175"/>
      <c r="E3143" s="4" t="s">
        <v>67</v>
      </c>
      <c r="F3143" s="6"/>
      <c r="G3143" s="5">
        <v>158</v>
      </c>
      <c r="H3143" s="7">
        <v>51</v>
      </c>
      <c r="I3143" s="1">
        <v>69</v>
      </c>
      <c r="J3143" s="1">
        <v>5</v>
      </c>
      <c r="K3143" s="1">
        <v>7</v>
      </c>
      <c r="L3143" s="1">
        <v>21</v>
      </c>
      <c r="M3143" s="1">
        <v>3</v>
      </c>
      <c r="N3143" s="8">
        <v>2</v>
      </c>
    </row>
    <row r="3144" spans="4:14" x14ac:dyDescent="0.2">
      <c r="D3144" s="175"/>
      <c r="E3144" s="11"/>
      <c r="F3144" s="10"/>
      <c r="G3144" s="9">
        <v>100</v>
      </c>
      <c r="H3144" s="73">
        <v>32.278481012657998</v>
      </c>
      <c r="I3144" s="2">
        <v>43.670886075948999</v>
      </c>
      <c r="J3144" s="2">
        <v>3.1645569620249998</v>
      </c>
      <c r="K3144" s="2">
        <v>4.4303797468350004</v>
      </c>
      <c r="L3144" s="2">
        <v>13.291139240506</v>
      </c>
      <c r="M3144" s="2">
        <v>1.8987341772149999</v>
      </c>
      <c r="N3144" s="13">
        <v>1.2658227848100001</v>
      </c>
    </row>
    <row r="3145" spans="4:14" x14ac:dyDescent="0.2">
      <c r="D3145" s="175"/>
      <c r="E3145" s="4" t="s">
        <v>68</v>
      </c>
      <c r="F3145" s="6"/>
      <c r="G3145" s="5">
        <v>112</v>
      </c>
      <c r="H3145" s="7">
        <v>48</v>
      </c>
      <c r="I3145" s="1">
        <v>50</v>
      </c>
      <c r="J3145" s="1">
        <v>5</v>
      </c>
      <c r="K3145" s="1">
        <v>0</v>
      </c>
      <c r="L3145" s="1">
        <v>7</v>
      </c>
      <c r="M3145" s="1">
        <v>0</v>
      </c>
      <c r="N3145" s="8">
        <v>2</v>
      </c>
    </row>
    <row r="3146" spans="4:14" x14ac:dyDescent="0.2">
      <c r="D3146" s="175"/>
      <c r="E3146" s="11"/>
      <c r="F3146" s="10"/>
      <c r="G3146" s="9">
        <v>100</v>
      </c>
      <c r="H3146" s="16">
        <v>42.857142857143003</v>
      </c>
      <c r="I3146" s="2">
        <v>44.642857142856997</v>
      </c>
      <c r="J3146" s="2">
        <v>4.4642857142860004</v>
      </c>
      <c r="K3146" s="18">
        <v>0</v>
      </c>
      <c r="L3146" s="2">
        <v>6.25</v>
      </c>
      <c r="M3146" s="18">
        <v>0</v>
      </c>
      <c r="N3146" s="13">
        <v>1.785714285714</v>
      </c>
    </row>
    <row r="3147" spans="4:14" x14ac:dyDescent="0.2">
      <c r="D3147" s="175"/>
      <c r="E3147" s="4" t="s">
        <v>69</v>
      </c>
      <c r="F3147" s="6"/>
      <c r="G3147" s="5">
        <v>92</v>
      </c>
      <c r="H3147" s="7">
        <v>25</v>
      </c>
      <c r="I3147" s="1">
        <v>46</v>
      </c>
      <c r="J3147" s="1">
        <v>4</v>
      </c>
      <c r="K3147" s="1">
        <v>3</v>
      </c>
      <c r="L3147" s="1">
        <v>11</v>
      </c>
      <c r="M3147" s="1">
        <v>3</v>
      </c>
      <c r="N3147" s="8">
        <v>0</v>
      </c>
    </row>
    <row r="3148" spans="4:14" x14ac:dyDescent="0.2">
      <c r="D3148" s="175"/>
      <c r="E3148" s="11"/>
      <c r="F3148" s="10"/>
      <c r="G3148" s="9">
        <v>100</v>
      </c>
      <c r="H3148" s="99">
        <v>27.173913043477999</v>
      </c>
      <c r="I3148" s="23">
        <v>50</v>
      </c>
      <c r="J3148" s="2">
        <v>4.3478260869570002</v>
      </c>
      <c r="K3148" s="2">
        <v>3.2608695652169999</v>
      </c>
      <c r="L3148" s="2">
        <v>11.95652173913</v>
      </c>
      <c r="M3148" s="2">
        <v>3.2608695652169999</v>
      </c>
      <c r="N3148" s="36">
        <v>0</v>
      </c>
    </row>
    <row r="3149" spans="4:14" x14ac:dyDescent="0.2">
      <c r="D3149" s="175"/>
      <c r="E3149" s="4" t="s">
        <v>70</v>
      </c>
      <c r="F3149" s="6"/>
      <c r="G3149" s="5">
        <v>131</v>
      </c>
      <c r="H3149" s="7">
        <v>49</v>
      </c>
      <c r="I3149" s="1">
        <v>60</v>
      </c>
      <c r="J3149" s="1">
        <v>6</v>
      </c>
      <c r="K3149" s="1">
        <v>2</v>
      </c>
      <c r="L3149" s="1">
        <v>10</v>
      </c>
      <c r="M3149" s="1">
        <v>3</v>
      </c>
      <c r="N3149" s="8">
        <v>1</v>
      </c>
    </row>
    <row r="3150" spans="4:14" x14ac:dyDescent="0.2">
      <c r="D3150" s="175"/>
      <c r="E3150" s="11"/>
      <c r="F3150" s="10"/>
      <c r="G3150" s="9">
        <v>100</v>
      </c>
      <c r="H3150" s="16">
        <v>37.404580152671997</v>
      </c>
      <c r="I3150" s="23">
        <v>45.801526717557003</v>
      </c>
      <c r="J3150" s="2">
        <v>4.5801526717560002</v>
      </c>
      <c r="K3150" s="2">
        <v>1.526717557252</v>
      </c>
      <c r="L3150" s="2">
        <v>7.6335877862599997</v>
      </c>
      <c r="M3150" s="2">
        <v>2.2900763358780001</v>
      </c>
      <c r="N3150" s="13">
        <v>0.76335877862599999</v>
      </c>
    </row>
    <row r="3151" spans="4:14" x14ac:dyDescent="0.2">
      <c r="D3151" s="175"/>
      <c r="E3151" s="4" t="s">
        <v>71</v>
      </c>
      <c r="F3151" s="6"/>
      <c r="G3151" s="5">
        <v>71</v>
      </c>
      <c r="H3151" s="7">
        <v>25</v>
      </c>
      <c r="I3151" s="1">
        <v>32</v>
      </c>
      <c r="J3151" s="1">
        <v>6</v>
      </c>
      <c r="K3151" s="1">
        <v>0</v>
      </c>
      <c r="L3151" s="1">
        <v>8</v>
      </c>
      <c r="M3151" s="1">
        <v>0</v>
      </c>
      <c r="N3151" s="8">
        <v>0</v>
      </c>
    </row>
    <row r="3152" spans="4:14" x14ac:dyDescent="0.2">
      <c r="D3152" s="175"/>
      <c r="E3152" s="11"/>
      <c r="F3152" s="10"/>
      <c r="G3152" s="9">
        <v>100</v>
      </c>
      <c r="H3152" s="16">
        <v>35.211267605633999</v>
      </c>
      <c r="I3152" s="2">
        <v>45.070422535211002</v>
      </c>
      <c r="J3152" s="2">
        <v>8.4507042253520002</v>
      </c>
      <c r="K3152" s="18">
        <v>0</v>
      </c>
      <c r="L3152" s="2">
        <v>11.267605633803001</v>
      </c>
      <c r="M3152" s="18">
        <v>0</v>
      </c>
      <c r="N3152" s="36">
        <v>0</v>
      </c>
    </row>
    <row r="3153" spans="2:14" x14ac:dyDescent="0.2">
      <c r="D3153" s="175"/>
      <c r="E3153" s="4" t="s">
        <v>72</v>
      </c>
      <c r="F3153" s="6"/>
      <c r="G3153" s="5">
        <v>70</v>
      </c>
      <c r="H3153" s="7">
        <v>35</v>
      </c>
      <c r="I3153" s="1">
        <v>15</v>
      </c>
      <c r="J3153" s="1">
        <v>3</v>
      </c>
      <c r="K3153" s="1">
        <v>5</v>
      </c>
      <c r="L3153" s="1">
        <v>10</v>
      </c>
      <c r="M3153" s="1">
        <v>1</v>
      </c>
      <c r="N3153" s="8">
        <v>1</v>
      </c>
    </row>
    <row r="3154" spans="2:14" x14ac:dyDescent="0.2">
      <c r="D3154" s="176"/>
      <c r="E3154" s="57"/>
      <c r="F3154" s="54"/>
      <c r="G3154" s="67">
        <v>100</v>
      </c>
      <c r="H3154" s="140">
        <v>50</v>
      </c>
      <c r="I3154" s="91">
        <v>21.428571428571001</v>
      </c>
      <c r="J3154" s="48">
        <v>4.2857142857139996</v>
      </c>
      <c r="K3154" s="103">
        <v>7.1428571428570002</v>
      </c>
      <c r="L3154" s="48">
        <v>14.285714285714</v>
      </c>
      <c r="M3154" s="48">
        <v>1.4285714285710001</v>
      </c>
      <c r="N3154" s="84">
        <v>1.4285714285710001</v>
      </c>
    </row>
    <row r="3156" spans="2:14" x14ac:dyDescent="0.2">
      <c r="B3156" s="43" t="str">
        <f xml:space="preserve"> HYPERLINK("#'目次'!B72", "[66]")</f>
        <v>[66]</v>
      </c>
      <c r="C3156" s="31" t="s">
        <v>177</v>
      </c>
    </row>
    <row r="3159" spans="2:14" x14ac:dyDescent="0.2">
      <c r="C3159" s="31" t="s">
        <v>75</v>
      </c>
    </row>
    <row r="3160" spans="2:14" ht="36" x14ac:dyDescent="0.2">
      <c r="D3160" s="177"/>
      <c r="E3160" s="178"/>
      <c r="F3160" s="178"/>
      <c r="G3160" s="40" t="s">
        <v>14</v>
      </c>
      <c r="H3160" s="42" t="s">
        <v>178</v>
      </c>
      <c r="I3160" s="15" t="s">
        <v>179</v>
      </c>
      <c r="J3160" s="15" t="s">
        <v>180</v>
      </c>
      <c r="K3160" s="15" t="s">
        <v>181</v>
      </c>
      <c r="L3160" s="15" t="s">
        <v>182</v>
      </c>
      <c r="M3160" s="15" t="s">
        <v>86</v>
      </c>
      <c r="N3160" s="44" t="s">
        <v>17</v>
      </c>
    </row>
    <row r="3161" spans="2:14" x14ac:dyDescent="0.2">
      <c r="D3161" s="179"/>
      <c r="E3161" s="180"/>
      <c r="F3161" s="180"/>
      <c r="G3161" s="39"/>
      <c r="H3161" s="41"/>
      <c r="I3161" s="14"/>
      <c r="J3161" s="14"/>
      <c r="K3161" s="14"/>
      <c r="L3161" s="14"/>
      <c r="M3161" s="14"/>
      <c r="N3161" s="38"/>
    </row>
    <row r="3162" spans="2:14" x14ac:dyDescent="0.2">
      <c r="D3162" s="70"/>
      <c r="E3162" s="72" t="s">
        <v>14</v>
      </c>
      <c r="F3162" s="69"/>
      <c r="G3162" s="37">
        <v>1222</v>
      </c>
      <c r="H3162" s="17">
        <v>464</v>
      </c>
      <c r="I3162" s="17">
        <v>496</v>
      </c>
      <c r="J3162" s="17">
        <v>64</v>
      </c>
      <c r="K3162" s="17">
        <v>25</v>
      </c>
      <c r="L3162" s="17">
        <v>118</v>
      </c>
      <c r="M3162" s="17">
        <v>30</v>
      </c>
      <c r="N3162" s="55">
        <v>25</v>
      </c>
    </row>
    <row r="3163" spans="2:14" x14ac:dyDescent="0.2">
      <c r="D3163" s="57"/>
      <c r="E3163" s="54"/>
      <c r="F3163" s="71"/>
      <c r="G3163" s="9">
        <v>100</v>
      </c>
      <c r="H3163" s="2">
        <v>37.970540098199997</v>
      </c>
      <c r="I3163" s="2">
        <v>40.589198036006998</v>
      </c>
      <c r="J3163" s="2">
        <v>5.2373158756139997</v>
      </c>
      <c r="K3163" s="2">
        <v>2.045826513912</v>
      </c>
      <c r="L3163" s="2">
        <v>9.6563011456630008</v>
      </c>
      <c r="M3163" s="2">
        <v>2.4549918166940001</v>
      </c>
      <c r="N3163" s="13">
        <v>2.045826513912</v>
      </c>
    </row>
    <row r="3164" spans="2:14" x14ac:dyDescent="0.2">
      <c r="D3164" s="174" t="s">
        <v>36</v>
      </c>
      <c r="E3164" s="20" t="s">
        <v>76</v>
      </c>
      <c r="F3164" s="22"/>
      <c r="G3164" s="21">
        <v>629</v>
      </c>
      <c r="H3164" s="25">
        <v>235</v>
      </c>
      <c r="I3164" s="3">
        <v>258</v>
      </c>
      <c r="J3164" s="3">
        <v>30</v>
      </c>
      <c r="K3164" s="3">
        <v>13</v>
      </c>
      <c r="L3164" s="3">
        <v>58</v>
      </c>
      <c r="M3164" s="3">
        <v>18</v>
      </c>
      <c r="N3164" s="26">
        <v>17</v>
      </c>
    </row>
    <row r="3165" spans="2:14" x14ac:dyDescent="0.2">
      <c r="D3165" s="175"/>
      <c r="E3165" s="11"/>
      <c r="F3165" s="10"/>
      <c r="G3165" s="9">
        <v>100</v>
      </c>
      <c r="H3165" s="16">
        <v>37.360890302066998</v>
      </c>
      <c r="I3165" s="2">
        <v>41.017488076311999</v>
      </c>
      <c r="J3165" s="2">
        <v>4.7694753577110003</v>
      </c>
      <c r="K3165" s="2">
        <v>2.0667726550080001</v>
      </c>
      <c r="L3165" s="2">
        <v>9.2209856915740005</v>
      </c>
      <c r="M3165" s="2">
        <v>2.8616852146260001</v>
      </c>
      <c r="N3165" s="13">
        <v>2.7027027027030002</v>
      </c>
    </row>
    <row r="3166" spans="2:14" x14ac:dyDescent="0.2">
      <c r="D3166" s="175"/>
      <c r="E3166" s="4" t="s">
        <v>39</v>
      </c>
      <c r="F3166" s="6"/>
      <c r="G3166" s="5">
        <v>37</v>
      </c>
      <c r="H3166" s="7">
        <v>5</v>
      </c>
      <c r="I3166" s="1">
        <v>18</v>
      </c>
      <c r="J3166" s="1">
        <v>4</v>
      </c>
      <c r="K3166" s="1">
        <v>1</v>
      </c>
      <c r="L3166" s="1">
        <v>5</v>
      </c>
      <c r="M3166" s="1">
        <v>2</v>
      </c>
      <c r="N3166" s="8">
        <v>2</v>
      </c>
    </row>
    <row r="3167" spans="2:14" x14ac:dyDescent="0.2">
      <c r="D3167" s="175"/>
      <c r="E3167" s="11"/>
      <c r="F3167" s="10"/>
      <c r="G3167" s="9">
        <v>100</v>
      </c>
      <c r="H3167" s="99">
        <v>13.513513513514001</v>
      </c>
      <c r="I3167" s="23">
        <v>48.648648648649001</v>
      </c>
      <c r="J3167" s="23">
        <v>10.810810810811001</v>
      </c>
      <c r="K3167" s="2">
        <v>2.7027027027030002</v>
      </c>
      <c r="L3167" s="2">
        <v>13.513513513514001</v>
      </c>
      <c r="M3167" s="2">
        <v>5.4054054054050003</v>
      </c>
      <c r="N3167" s="13">
        <v>5.4054054054050003</v>
      </c>
    </row>
    <row r="3168" spans="2:14" x14ac:dyDescent="0.2">
      <c r="D3168" s="175"/>
      <c r="E3168" s="4" t="s">
        <v>40</v>
      </c>
      <c r="F3168" s="6"/>
      <c r="G3168" s="5">
        <v>73</v>
      </c>
      <c r="H3168" s="7">
        <v>18</v>
      </c>
      <c r="I3168" s="1">
        <v>36</v>
      </c>
      <c r="J3168" s="1">
        <v>6</v>
      </c>
      <c r="K3168" s="1">
        <v>1</v>
      </c>
      <c r="L3168" s="1">
        <v>9</v>
      </c>
      <c r="M3168" s="1">
        <v>2</v>
      </c>
      <c r="N3168" s="8">
        <v>1</v>
      </c>
    </row>
    <row r="3169" spans="4:14" x14ac:dyDescent="0.2">
      <c r="D3169" s="175"/>
      <c r="E3169" s="11"/>
      <c r="F3169" s="10"/>
      <c r="G3169" s="9">
        <v>100</v>
      </c>
      <c r="H3169" s="99">
        <v>24.657534246575</v>
      </c>
      <c r="I3169" s="23">
        <v>49.315068493151003</v>
      </c>
      <c r="J3169" s="2">
        <v>8.2191780821920002</v>
      </c>
      <c r="K3169" s="2">
        <v>1.369863013699</v>
      </c>
      <c r="L3169" s="2">
        <v>12.328767123287999</v>
      </c>
      <c r="M3169" s="2">
        <v>2.7397260273969999</v>
      </c>
      <c r="N3169" s="13">
        <v>1.369863013699</v>
      </c>
    </row>
    <row r="3170" spans="4:14" x14ac:dyDescent="0.2">
      <c r="D3170" s="175"/>
      <c r="E3170" s="4" t="s">
        <v>41</v>
      </c>
      <c r="F3170" s="6"/>
      <c r="G3170" s="5">
        <v>108</v>
      </c>
      <c r="H3170" s="7">
        <v>27</v>
      </c>
      <c r="I3170" s="1">
        <v>53</v>
      </c>
      <c r="J3170" s="1">
        <v>2</v>
      </c>
      <c r="K3170" s="1">
        <v>4</v>
      </c>
      <c r="L3170" s="1">
        <v>17</v>
      </c>
      <c r="M3170" s="1">
        <v>3</v>
      </c>
      <c r="N3170" s="8">
        <v>2</v>
      </c>
    </row>
    <row r="3171" spans="4:14" x14ac:dyDescent="0.2">
      <c r="D3171" s="175"/>
      <c r="E3171" s="11"/>
      <c r="F3171" s="10"/>
      <c r="G3171" s="9">
        <v>100</v>
      </c>
      <c r="H3171" s="99">
        <v>25</v>
      </c>
      <c r="I3171" s="23">
        <v>49.074074074073998</v>
      </c>
      <c r="J3171" s="2">
        <v>1.851851851852</v>
      </c>
      <c r="K3171" s="2">
        <v>3.7037037037039999</v>
      </c>
      <c r="L3171" s="23">
        <v>15.740740740741</v>
      </c>
      <c r="M3171" s="2">
        <v>2.7777777777780002</v>
      </c>
      <c r="N3171" s="13">
        <v>1.851851851852</v>
      </c>
    </row>
    <row r="3172" spans="4:14" x14ac:dyDescent="0.2">
      <c r="D3172" s="175"/>
      <c r="E3172" s="4" t="s">
        <v>42</v>
      </c>
      <c r="F3172" s="6"/>
      <c r="G3172" s="5">
        <v>113</v>
      </c>
      <c r="H3172" s="7">
        <v>49</v>
      </c>
      <c r="I3172" s="1">
        <v>38</v>
      </c>
      <c r="J3172" s="1">
        <v>4</v>
      </c>
      <c r="K3172" s="1">
        <v>3</v>
      </c>
      <c r="L3172" s="1">
        <v>13</v>
      </c>
      <c r="M3172" s="1">
        <v>3</v>
      </c>
      <c r="N3172" s="8">
        <v>3</v>
      </c>
    </row>
    <row r="3173" spans="4:14" x14ac:dyDescent="0.2">
      <c r="D3173" s="175"/>
      <c r="E3173" s="11"/>
      <c r="F3173" s="10"/>
      <c r="G3173" s="9">
        <v>100</v>
      </c>
      <c r="H3173" s="64">
        <v>43.362831858406999</v>
      </c>
      <c r="I3173" s="27">
        <v>33.628318584071003</v>
      </c>
      <c r="J3173" s="2">
        <v>3.53982300885</v>
      </c>
      <c r="K3173" s="2">
        <v>2.654867256637</v>
      </c>
      <c r="L3173" s="2">
        <v>11.504424778761001</v>
      </c>
      <c r="M3173" s="2">
        <v>2.654867256637</v>
      </c>
      <c r="N3173" s="13">
        <v>2.654867256637</v>
      </c>
    </row>
    <row r="3174" spans="4:14" x14ac:dyDescent="0.2">
      <c r="D3174" s="175"/>
      <c r="E3174" s="4" t="s">
        <v>43</v>
      </c>
      <c r="F3174" s="6"/>
      <c r="G3174" s="5">
        <v>101</v>
      </c>
      <c r="H3174" s="7">
        <v>57</v>
      </c>
      <c r="I3174" s="1">
        <v>25</v>
      </c>
      <c r="J3174" s="1">
        <v>6</v>
      </c>
      <c r="K3174" s="1">
        <v>1</v>
      </c>
      <c r="L3174" s="1">
        <v>7</v>
      </c>
      <c r="M3174" s="1">
        <v>4</v>
      </c>
      <c r="N3174" s="8">
        <v>1</v>
      </c>
    </row>
    <row r="3175" spans="4:14" x14ac:dyDescent="0.2">
      <c r="D3175" s="175"/>
      <c r="E3175" s="11"/>
      <c r="F3175" s="10"/>
      <c r="G3175" s="9">
        <v>100</v>
      </c>
      <c r="H3175" s="86">
        <v>56.435643564355999</v>
      </c>
      <c r="I3175" s="46">
        <v>24.752475247524998</v>
      </c>
      <c r="J3175" s="2">
        <v>5.940594059406</v>
      </c>
      <c r="K3175" s="2">
        <v>0.99009900990099997</v>
      </c>
      <c r="L3175" s="2">
        <v>6.9306930693069999</v>
      </c>
      <c r="M3175" s="2">
        <v>3.9603960396039999</v>
      </c>
      <c r="N3175" s="13">
        <v>0.99009900990099997</v>
      </c>
    </row>
    <row r="3176" spans="4:14" x14ac:dyDescent="0.2">
      <c r="D3176" s="175"/>
      <c r="E3176" s="4" t="s">
        <v>44</v>
      </c>
      <c r="F3176" s="6"/>
      <c r="G3176" s="5">
        <v>114</v>
      </c>
      <c r="H3176" s="7">
        <v>35</v>
      </c>
      <c r="I3176" s="1">
        <v>56</v>
      </c>
      <c r="J3176" s="1">
        <v>8</v>
      </c>
      <c r="K3176" s="1">
        <v>2</v>
      </c>
      <c r="L3176" s="1">
        <v>5</v>
      </c>
      <c r="M3176" s="1">
        <v>3</v>
      </c>
      <c r="N3176" s="8">
        <v>5</v>
      </c>
    </row>
    <row r="3177" spans="4:14" x14ac:dyDescent="0.2">
      <c r="D3177" s="175"/>
      <c r="E3177" s="11"/>
      <c r="F3177" s="10"/>
      <c r="G3177" s="9">
        <v>100</v>
      </c>
      <c r="H3177" s="73">
        <v>30.701754385965</v>
      </c>
      <c r="I3177" s="23">
        <v>49.122807017543998</v>
      </c>
      <c r="J3177" s="2">
        <v>7.0175438596489998</v>
      </c>
      <c r="K3177" s="2">
        <v>1.7543859649119999</v>
      </c>
      <c r="L3177" s="27">
        <v>4.3859649122809996</v>
      </c>
      <c r="M3177" s="2">
        <v>2.6315789473679998</v>
      </c>
      <c r="N3177" s="13">
        <v>4.3859649122809996</v>
      </c>
    </row>
    <row r="3178" spans="4:14" x14ac:dyDescent="0.2">
      <c r="D3178" s="175"/>
      <c r="E3178" s="4" t="s">
        <v>45</v>
      </c>
      <c r="F3178" s="6"/>
      <c r="G3178" s="5">
        <v>83</v>
      </c>
      <c r="H3178" s="7">
        <v>44</v>
      </c>
      <c r="I3178" s="1">
        <v>32</v>
      </c>
      <c r="J3178" s="1">
        <v>0</v>
      </c>
      <c r="K3178" s="1">
        <v>1</v>
      </c>
      <c r="L3178" s="1">
        <v>2</v>
      </c>
      <c r="M3178" s="1">
        <v>1</v>
      </c>
      <c r="N3178" s="8">
        <v>3</v>
      </c>
    </row>
    <row r="3179" spans="4:14" x14ac:dyDescent="0.2">
      <c r="D3179" s="175"/>
      <c r="E3179" s="11"/>
      <c r="F3179" s="10"/>
      <c r="G3179" s="9">
        <v>100</v>
      </c>
      <c r="H3179" s="86">
        <v>53.012048192770997</v>
      </c>
      <c r="I3179" s="2">
        <v>38.554216867469997</v>
      </c>
      <c r="J3179" s="79">
        <v>0</v>
      </c>
      <c r="K3179" s="2">
        <v>1.204819277108</v>
      </c>
      <c r="L3179" s="27">
        <v>2.409638554217</v>
      </c>
      <c r="M3179" s="2">
        <v>1.204819277108</v>
      </c>
      <c r="N3179" s="13">
        <v>3.6144578313250002</v>
      </c>
    </row>
    <row r="3180" spans="4:14" x14ac:dyDescent="0.2">
      <c r="D3180" s="174" t="s">
        <v>37</v>
      </c>
      <c r="E3180" s="20" t="s">
        <v>77</v>
      </c>
      <c r="F3180" s="22"/>
      <c r="G3180" s="21">
        <v>593</v>
      </c>
      <c r="H3180" s="25">
        <v>229</v>
      </c>
      <c r="I3180" s="3">
        <v>238</v>
      </c>
      <c r="J3180" s="3">
        <v>34</v>
      </c>
      <c r="K3180" s="3">
        <v>12</v>
      </c>
      <c r="L3180" s="3">
        <v>60</v>
      </c>
      <c r="M3180" s="3">
        <v>12</v>
      </c>
      <c r="N3180" s="26">
        <v>8</v>
      </c>
    </row>
    <row r="3181" spans="4:14" x14ac:dyDescent="0.2">
      <c r="D3181" s="175"/>
      <c r="E3181" s="11"/>
      <c r="F3181" s="10"/>
      <c r="G3181" s="9">
        <v>100</v>
      </c>
      <c r="H3181" s="16">
        <v>38.617200674536001</v>
      </c>
      <c r="I3181" s="2">
        <v>40.134907251264998</v>
      </c>
      <c r="J3181" s="2">
        <v>5.7335581787520002</v>
      </c>
      <c r="K3181" s="2">
        <v>2.0236087689710001</v>
      </c>
      <c r="L3181" s="2">
        <v>10.118043844857</v>
      </c>
      <c r="M3181" s="2">
        <v>2.0236087689710001</v>
      </c>
      <c r="N3181" s="13">
        <v>1.3490725126480001</v>
      </c>
    </row>
    <row r="3182" spans="4:14" x14ac:dyDescent="0.2">
      <c r="D3182" s="175"/>
      <c r="E3182" s="4" t="s">
        <v>39</v>
      </c>
      <c r="F3182" s="6"/>
      <c r="G3182" s="5">
        <v>27</v>
      </c>
      <c r="H3182" s="7">
        <v>8</v>
      </c>
      <c r="I3182" s="1">
        <v>12</v>
      </c>
      <c r="J3182" s="1">
        <v>3</v>
      </c>
      <c r="K3182" s="1">
        <v>0</v>
      </c>
      <c r="L3182" s="1">
        <v>3</v>
      </c>
      <c r="M3182" s="1">
        <v>1</v>
      </c>
      <c r="N3182" s="8">
        <v>0</v>
      </c>
    </row>
    <row r="3183" spans="4:14" x14ac:dyDescent="0.2">
      <c r="D3183" s="175"/>
      <c r="E3183" s="11"/>
      <c r="F3183" s="10"/>
      <c r="G3183" s="9">
        <v>100</v>
      </c>
      <c r="H3183" s="73">
        <v>29.629629629629999</v>
      </c>
      <c r="I3183" s="2">
        <v>44.444444444444002</v>
      </c>
      <c r="J3183" s="23">
        <v>11.111111111111001</v>
      </c>
      <c r="K3183" s="18">
        <v>0</v>
      </c>
      <c r="L3183" s="2">
        <v>11.111111111111001</v>
      </c>
      <c r="M3183" s="2">
        <v>3.7037037037039999</v>
      </c>
      <c r="N3183" s="36">
        <v>0</v>
      </c>
    </row>
    <row r="3184" spans="4:14" x14ac:dyDescent="0.2">
      <c r="D3184" s="175"/>
      <c r="E3184" s="4" t="s">
        <v>40</v>
      </c>
      <c r="F3184" s="6"/>
      <c r="G3184" s="5">
        <v>74</v>
      </c>
      <c r="H3184" s="7">
        <v>24</v>
      </c>
      <c r="I3184" s="1">
        <v>30</v>
      </c>
      <c r="J3184" s="1">
        <v>6</v>
      </c>
      <c r="K3184" s="1">
        <v>2</v>
      </c>
      <c r="L3184" s="1">
        <v>9</v>
      </c>
      <c r="M3184" s="1">
        <v>2</v>
      </c>
      <c r="N3184" s="8">
        <v>1</v>
      </c>
    </row>
    <row r="3185" spans="2:14" x14ac:dyDescent="0.2">
      <c r="D3185" s="175"/>
      <c r="E3185" s="11"/>
      <c r="F3185" s="10"/>
      <c r="G3185" s="9">
        <v>100</v>
      </c>
      <c r="H3185" s="73">
        <v>32.432432432432002</v>
      </c>
      <c r="I3185" s="2">
        <v>40.540540540541002</v>
      </c>
      <c r="J3185" s="2">
        <v>8.1081081081080004</v>
      </c>
      <c r="K3185" s="2">
        <v>2.7027027027030002</v>
      </c>
      <c r="L3185" s="2">
        <v>12.162162162162</v>
      </c>
      <c r="M3185" s="2">
        <v>2.7027027027030002</v>
      </c>
      <c r="N3185" s="13">
        <v>1.351351351351</v>
      </c>
    </row>
    <row r="3186" spans="2:14" x14ac:dyDescent="0.2">
      <c r="D3186" s="175"/>
      <c r="E3186" s="4" t="s">
        <v>41</v>
      </c>
      <c r="F3186" s="6"/>
      <c r="G3186" s="5">
        <v>96</v>
      </c>
      <c r="H3186" s="7">
        <v>29</v>
      </c>
      <c r="I3186" s="1">
        <v>43</v>
      </c>
      <c r="J3186" s="1">
        <v>6</v>
      </c>
      <c r="K3186" s="1">
        <v>3</v>
      </c>
      <c r="L3186" s="1">
        <v>13</v>
      </c>
      <c r="M3186" s="1">
        <v>2</v>
      </c>
      <c r="N3186" s="8">
        <v>0</v>
      </c>
    </row>
    <row r="3187" spans="2:14" x14ac:dyDescent="0.2">
      <c r="D3187" s="175"/>
      <c r="E3187" s="11"/>
      <c r="F3187" s="10"/>
      <c r="G3187" s="9">
        <v>100</v>
      </c>
      <c r="H3187" s="73">
        <v>30.208333333333002</v>
      </c>
      <c r="I3187" s="2">
        <v>44.791666666666998</v>
      </c>
      <c r="J3187" s="2">
        <v>6.25</v>
      </c>
      <c r="K3187" s="2">
        <v>3.125</v>
      </c>
      <c r="L3187" s="2">
        <v>13.541666666667</v>
      </c>
      <c r="M3187" s="2">
        <v>2.083333333333</v>
      </c>
      <c r="N3187" s="36">
        <v>0</v>
      </c>
    </row>
    <row r="3188" spans="2:14" x14ac:dyDescent="0.2">
      <c r="D3188" s="175"/>
      <c r="E3188" s="4" t="s">
        <v>42</v>
      </c>
      <c r="F3188" s="6"/>
      <c r="G3188" s="5">
        <v>97</v>
      </c>
      <c r="H3188" s="7">
        <v>33</v>
      </c>
      <c r="I3188" s="1">
        <v>46</v>
      </c>
      <c r="J3188" s="1">
        <v>5</v>
      </c>
      <c r="K3188" s="1">
        <v>2</v>
      </c>
      <c r="L3188" s="1">
        <v>9</v>
      </c>
      <c r="M3188" s="1">
        <v>1</v>
      </c>
      <c r="N3188" s="8">
        <v>1</v>
      </c>
    </row>
    <row r="3189" spans="2:14" x14ac:dyDescent="0.2">
      <c r="D3189" s="175"/>
      <c r="E3189" s="11"/>
      <c r="F3189" s="10"/>
      <c r="G3189" s="9">
        <v>100</v>
      </c>
      <c r="H3189" s="16">
        <v>34.020618556701002</v>
      </c>
      <c r="I3189" s="23">
        <v>47.422680412371001</v>
      </c>
      <c r="J3189" s="2">
        <v>5.1546391752579996</v>
      </c>
      <c r="K3189" s="2">
        <v>2.0618556701030002</v>
      </c>
      <c r="L3189" s="2">
        <v>9.278350515464</v>
      </c>
      <c r="M3189" s="2">
        <v>1.0309278350519999</v>
      </c>
      <c r="N3189" s="13">
        <v>1.0309278350519999</v>
      </c>
    </row>
    <row r="3190" spans="2:14" x14ac:dyDescent="0.2">
      <c r="D3190" s="175"/>
      <c r="E3190" s="4" t="s">
        <v>43</v>
      </c>
      <c r="F3190" s="6"/>
      <c r="G3190" s="5">
        <v>103</v>
      </c>
      <c r="H3190" s="7">
        <v>42</v>
      </c>
      <c r="I3190" s="1">
        <v>39</v>
      </c>
      <c r="J3190" s="1">
        <v>5</v>
      </c>
      <c r="K3190" s="1">
        <v>2</v>
      </c>
      <c r="L3190" s="1">
        <v>11</v>
      </c>
      <c r="M3190" s="1">
        <v>2</v>
      </c>
      <c r="N3190" s="8">
        <v>2</v>
      </c>
    </row>
    <row r="3191" spans="2:14" x14ac:dyDescent="0.2">
      <c r="D3191" s="175"/>
      <c r="E3191" s="11"/>
      <c r="F3191" s="10"/>
      <c r="G3191" s="9">
        <v>100</v>
      </c>
      <c r="H3191" s="16">
        <v>40.776699029126</v>
      </c>
      <c r="I3191" s="2">
        <v>37.864077669902997</v>
      </c>
      <c r="J3191" s="2">
        <v>4.8543689320389998</v>
      </c>
      <c r="K3191" s="2">
        <v>1.9417475728160001</v>
      </c>
      <c r="L3191" s="2">
        <v>10.679611650485</v>
      </c>
      <c r="M3191" s="2">
        <v>1.9417475728160001</v>
      </c>
      <c r="N3191" s="13">
        <v>1.9417475728160001</v>
      </c>
    </row>
    <row r="3192" spans="2:14" x14ac:dyDescent="0.2">
      <c r="D3192" s="175"/>
      <c r="E3192" s="4" t="s">
        <v>44</v>
      </c>
      <c r="F3192" s="6"/>
      <c r="G3192" s="5">
        <v>109</v>
      </c>
      <c r="H3192" s="7">
        <v>51</v>
      </c>
      <c r="I3192" s="1">
        <v>35</v>
      </c>
      <c r="J3192" s="1">
        <v>6</v>
      </c>
      <c r="K3192" s="1">
        <v>2</v>
      </c>
      <c r="L3192" s="1">
        <v>9</v>
      </c>
      <c r="M3192" s="1">
        <v>4</v>
      </c>
      <c r="N3192" s="8">
        <v>2</v>
      </c>
    </row>
    <row r="3193" spans="2:14" x14ac:dyDescent="0.2">
      <c r="D3193" s="175"/>
      <c r="E3193" s="11"/>
      <c r="F3193" s="10"/>
      <c r="G3193" s="9">
        <v>100</v>
      </c>
      <c r="H3193" s="64">
        <v>46.788990825688003</v>
      </c>
      <c r="I3193" s="27">
        <v>32.110091743119</v>
      </c>
      <c r="J3193" s="2">
        <v>5.5045871559629997</v>
      </c>
      <c r="K3193" s="2">
        <v>1.834862385321</v>
      </c>
      <c r="L3193" s="2">
        <v>8.2568807339449997</v>
      </c>
      <c r="M3193" s="2">
        <v>3.669724770642</v>
      </c>
      <c r="N3193" s="13">
        <v>1.834862385321</v>
      </c>
    </row>
    <row r="3194" spans="2:14" x14ac:dyDescent="0.2">
      <c r="D3194" s="175"/>
      <c r="E3194" s="4" t="s">
        <v>45</v>
      </c>
      <c r="F3194" s="6"/>
      <c r="G3194" s="5">
        <v>87</v>
      </c>
      <c r="H3194" s="7">
        <v>42</v>
      </c>
      <c r="I3194" s="1">
        <v>33</v>
      </c>
      <c r="J3194" s="1">
        <v>3</v>
      </c>
      <c r="K3194" s="1">
        <v>1</v>
      </c>
      <c r="L3194" s="1">
        <v>6</v>
      </c>
      <c r="M3194" s="1">
        <v>0</v>
      </c>
      <c r="N3194" s="8">
        <v>2</v>
      </c>
    </row>
    <row r="3195" spans="2:14" x14ac:dyDescent="0.2">
      <c r="D3195" s="176"/>
      <c r="E3195" s="57"/>
      <c r="F3195" s="54"/>
      <c r="G3195" s="67">
        <v>100</v>
      </c>
      <c r="H3195" s="140">
        <v>48.275862068965999</v>
      </c>
      <c r="I3195" s="48">
        <v>37.931034482759003</v>
      </c>
      <c r="J3195" s="48">
        <v>3.4482758620689999</v>
      </c>
      <c r="K3195" s="48">
        <v>1.149425287356</v>
      </c>
      <c r="L3195" s="48">
        <v>6.8965517241379999</v>
      </c>
      <c r="M3195" s="81">
        <v>0</v>
      </c>
      <c r="N3195" s="84">
        <v>2.2988505747130001</v>
      </c>
    </row>
    <row r="3197" spans="2:14" x14ac:dyDescent="0.2">
      <c r="B3197" s="43" t="str">
        <f xml:space="preserve"> HYPERLINK("#'目次'!B73", "[67]")</f>
        <v>[67]</v>
      </c>
      <c r="C3197" s="31" t="s">
        <v>185</v>
      </c>
    </row>
    <row r="3198" spans="2:14" x14ac:dyDescent="0.2">
      <c r="C3198" s="156" t="s">
        <v>186</v>
      </c>
    </row>
    <row r="3201" spans="4:13" ht="36" x14ac:dyDescent="0.2">
      <c r="D3201" s="177"/>
      <c r="E3201" s="178"/>
      <c r="F3201" s="178"/>
      <c r="G3201" s="40" t="s">
        <v>14</v>
      </c>
      <c r="H3201" s="42" t="s">
        <v>187</v>
      </c>
      <c r="I3201" s="15" t="s">
        <v>188</v>
      </c>
      <c r="J3201" s="15" t="s">
        <v>189</v>
      </c>
      <c r="K3201" s="15" t="s">
        <v>190</v>
      </c>
      <c r="L3201" s="15" t="s">
        <v>86</v>
      </c>
      <c r="M3201" s="44" t="s">
        <v>17</v>
      </c>
    </row>
    <row r="3202" spans="4:13" x14ac:dyDescent="0.2">
      <c r="D3202" s="179"/>
      <c r="E3202" s="180"/>
      <c r="F3202" s="180"/>
      <c r="G3202" s="39"/>
      <c r="H3202" s="41"/>
      <c r="I3202" s="14"/>
      <c r="J3202" s="14"/>
      <c r="K3202" s="14"/>
      <c r="L3202" s="14"/>
      <c r="M3202" s="38"/>
    </row>
    <row r="3203" spans="4:13" x14ac:dyDescent="0.2">
      <c r="D3203" s="70"/>
      <c r="E3203" s="72" t="s">
        <v>14</v>
      </c>
      <c r="F3203" s="69"/>
      <c r="G3203" s="37">
        <v>347</v>
      </c>
      <c r="H3203" s="17">
        <v>61</v>
      </c>
      <c r="I3203" s="17">
        <v>120</v>
      </c>
      <c r="J3203" s="17">
        <v>22</v>
      </c>
      <c r="K3203" s="17">
        <v>118</v>
      </c>
      <c r="L3203" s="17">
        <v>22</v>
      </c>
      <c r="M3203" s="55">
        <v>4</v>
      </c>
    </row>
    <row r="3204" spans="4:13" x14ac:dyDescent="0.2">
      <c r="D3204" s="57"/>
      <c r="E3204" s="54"/>
      <c r="F3204" s="71"/>
      <c r="G3204" s="9">
        <v>100</v>
      </c>
      <c r="H3204" s="2">
        <v>17.579250720461001</v>
      </c>
      <c r="I3204" s="2">
        <v>34.582132564840997</v>
      </c>
      <c r="J3204" s="2">
        <v>6.3400576368879999</v>
      </c>
      <c r="K3204" s="2">
        <v>34.005763688761</v>
      </c>
      <c r="L3204" s="2">
        <v>6.3400576368879999</v>
      </c>
      <c r="M3204" s="13">
        <v>1.1527377521610001</v>
      </c>
    </row>
    <row r="3205" spans="4:13" x14ac:dyDescent="0.2">
      <c r="D3205" s="174" t="s">
        <v>18</v>
      </c>
      <c r="E3205" s="20" t="s">
        <v>19</v>
      </c>
      <c r="F3205" s="22"/>
      <c r="G3205" s="21">
        <v>23</v>
      </c>
      <c r="H3205" s="25">
        <v>7</v>
      </c>
      <c r="I3205" s="3">
        <v>7</v>
      </c>
      <c r="J3205" s="3">
        <v>1</v>
      </c>
      <c r="K3205" s="3">
        <v>7</v>
      </c>
      <c r="L3205" s="3">
        <v>1</v>
      </c>
      <c r="M3205" s="26">
        <v>0</v>
      </c>
    </row>
    <row r="3206" spans="4:13" x14ac:dyDescent="0.2">
      <c r="D3206" s="175"/>
      <c r="E3206" s="11"/>
      <c r="F3206" s="10"/>
      <c r="G3206" s="9">
        <v>100</v>
      </c>
      <c r="H3206" s="86">
        <v>30.434782608696</v>
      </c>
      <c r="I3206" s="2">
        <v>30.434782608696</v>
      </c>
      <c r="J3206" s="2">
        <v>4.3478260869570002</v>
      </c>
      <c r="K3206" s="2">
        <v>30.434782608696</v>
      </c>
      <c r="L3206" s="2">
        <v>4.3478260869570002</v>
      </c>
      <c r="M3206" s="36">
        <v>0</v>
      </c>
    </row>
    <row r="3207" spans="4:13" x14ac:dyDescent="0.2">
      <c r="D3207" s="175"/>
      <c r="E3207" s="4" t="s">
        <v>20</v>
      </c>
      <c r="F3207" s="6"/>
      <c r="G3207" s="5">
        <v>19</v>
      </c>
      <c r="H3207" s="7">
        <v>3</v>
      </c>
      <c r="I3207" s="1">
        <v>7</v>
      </c>
      <c r="J3207" s="1">
        <v>1</v>
      </c>
      <c r="K3207" s="1">
        <v>5</v>
      </c>
      <c r="L3207" s="1">
        <v>3</v>
      </c>
      <c r="M3207" s="8">
        <v>0</v>
      </c>
    </row>
    <row r="3208" spans="4:13" x14ac:dyDescent="0.2">
      <c r="D3208" s="175"/>
      <c r="E3208" s="11"/>
      <c r="F3208" s="10"/>
      <c r="G3208" s="9">
        <v>100</v>
      </c>
      <c r="H3208" s="16">
        <v>15.789473684211</v>
      </c>
      <c r="I3208" s="2">
        <v>36.842105263157997</v>
      </c>
      <c r="J3208" s="2">
        <v>5.2631578947369997</v>
      </c>
      <c r="K3208" s="27">
        <v>26.315789473683999</v>
      </c>
      <c r="L3208" s="23">
        <v>15.789473684211</v>
      </c>
      <c r="M3208" s="36">
        <v>0</v>
      </c>
    </row>
    <row r="3209" spans="4:13" x14ac:dyDescent="0.2">
      <c r="D3209" s="175"/>
      <c r="E3209" s="4" t="s">
        <v>21</v>
      </c>
      <c r="F3209" s="6"/>
      <c r="G3209" s="5">
        <v>135</v>
      </c>
      <c r="H3209" s="7">
        <v>22</v>
      </c>
      <c r="I3209" s="1">
        <v>51</v>
      </c>
      <c r="J3209" s="1">
        <v>7</v>
      </c>
      <c r="K3209" s="1">
        <v>45</v>
      </c>
      <c r="L3209" s="1">
        <v>9</v>
      </c>
      <c r="M3209" s="8">
        <v>1</v>
      </c>
    </row>
    <row r="3210" spans="4:13" x14ac:dyDescent="0.2">
      <c r="D3210" s="175"/>
      <c r="E3210" s="11"/>
      <c r="F3210" s="10"/>
      <c r="G3210" s="9">
        <v>100</v>
      </c>
      <c r="H3210" s="16">
        <v>16.296296296295999</v>
      </c>
      <c r="I3210" s="2">
        <v>37.777777777777999</v>
      </c>
      <c r="J3210" s="2">
        <v>5.1851851851850004</v>
      </c>
      <c r="K3210" s="2">
        <v>33.333333333333002</v>
      </c>
      <c r="L3210" s="2">
        <v>6.666666666667</v>
      </c>
      <c r="M3210" s="13">
        <v>0.74074074074100005</v>
      </c>
    </row>
    <row r="3211" spans="4:13" x14ac:dyDescent="0.2">
      <c r="D3211" s="175"/>
      <c r="E3211" s="4" t="s">
        <v>22</v>
      </c>
      <c r="F3211" s="6"/>
      <c r="G3211" s="5">
        <v>10</v>
      </c>
      <c r="H3211" s="7">
        <v>1</v>
      </c>
      <c r="I3211" s="1">
        <v>5</v>
      </c>
      <c r="J3211" s="1">
        <v>1</v>
      </c>
      <c r="K3211" s="1">
        <v>3</v>
      </c>
      <c r="L3211" s="1">
        <v>0</v>
      </c>
      <c r="M3211" s="8">
        <v>0</v>
      </c>
    </row>
    <row r="3212" spans="4:13" x14ac:dyDescent="0.2">
      <c r="D3212" s="175"/>
      <c r="E3212" s="11"/>
      <c r="F3212" s="10"/>
      <c r="G3212" s="9">
        <v>100</v>
      </c>
      <c r="H3212" s="73">
        <v>10</v>
      </c>
      <c r="I3212" s="35">
        <v>50</v>
      </c>
      <c r="J3212" s="2">
        <v>10</v>
      </c>
      <c r="K3212" s="2">
        <v>30</v>
      </c>
      <c r="L3212" s="79">
        <v>0</v>
      </c>
      <c r="M3212" s="36">
        <v>0</v>
      </c>
    </row>
    <row r="3213" spans="4:13" x14ac:dyDescent="0.2">
      <c r="D3213" s="175"/>
      <c r="E3213" s="4" t="s">
        <v>23</v>
      </c>
      <c r="F3213" s="6"/>
      <c r="G3213" s="5">
        <v>32</v>
      </c>
      <c r="H3213" s="7">
        <v>11</v>
      </c>
      <c r="I3213" s="1">
        <v>7</v>
      </c>
      <c r="J3213" s="1">
        <v>0</v>
      </c>
      <c r="K3213" s="1">
        <v>13</v>
      </c>
      <c r="L3213" s="1">
        <v>1</v>
      </c>
      <c r="M3213" s="8">
        <v>0</v>
      </c>
    </row>
    <row r="3214" spans="4:13" x14ac:dyDescent="0.2">
      <c r="D3214" s="175"/>
      <c r="E3214" s="11"/>
      <c r="F3214" s="10"/>
      <c r="G3214" s="9">
        <v>100</v>
      </c>
      <c r="H3214" s="86">
        <v>34.375</v>
      </c>
      <c r="I3214" s="46">
        <v>21.875</v>
      </c>
      <c r="J3214" s="79">
        <v>0</v>
      </c>
      <c r="K3214" s="23">
        <v>40.625</v>
      </c>
      <c r="L3214" s="2">
        <v>3.125</v>
      </c>
      <c r="M3214" s="36">
        <v>0</v>
      </c>
    </row>
    <row r="3215" spans="4:13" x14ac:dyDescent="0.2">
      <c r="D3215" s="175"/>
      <c r="E3215" s="4" t="s">
        <v>24</v>
      </c>
      <c r="F3215" s="6"/>
      <c r="G3215" s="5">
        <v>64</v>
      </c>
      <c r="H3215" s="7">
        <v>6</v>
      </c>
      <c r="I3215" s="1">
        <v>21</v>
      </c>
      <c r="J3215" s="1">
        <v>6</v>
      </c>
      <c r="K3215" s="1">
        <v>23</v>
      </c>
      <c r="L3215" s="1">
        <v>5</v>
      </c>
      <c r="M3215" s="8">
        <v>3</v>
      </c>
    </row>
    <row r="3216" spans="4:13" x14ac:dyDescent="0.2">
      <c r="D3216" s="175"/>
      <c r="E3216" s="11"/>
      <c r="F3216" s="10"/>
      <c r="G3216" s="9">
        <v>100</v>
      </c>
      <c r="H3216" s="73">
        <v>9.375</v>
      </c>
      <c r="I3216" s="2">
        <v>32.8125</v>
      </c>
      <c r="J3216" s="2">
        <v>9.375</v>
      </c>
      <c r="K3216" s="2">
        <v>35.9375</v>
      </c>
      <c r="L3216" s="2">
        <v>7.8125</v>
      </c>
      <c r="M3216" s="13">
        <v>4.6875</v>
      </c>
    </row>
    <row r="3217" spans="4:13" x14ac:dyDescent="0.2">
      <c r="D3217" s="175"/>
      <c r="E3217" s="4" t="s">
        <v>25</v>
      </c>
      <c r="F3217" s="6"/>
      <c r="G3217" s="5">
        <v>20</v>
      </c>
      <c r="H3217" s="7">
        <v>2</v>
      </c>
      <c r="I3217" s="1">
        <v>9</v>
      </c>
      <c r="J3217" s="1">
        <v>0</v>
      </c>
      <c r="K3217" s="1">
        <v>7</v>
      </c>
      <c r="L3217" s="1">
        <v>2</v>
      </c>
      <c r="M3217" s="8">
        <v>0</v>
      </c>
    </row>
    <row r="3218" spans="4:13" x14ac:dyDescent="0.2">
      <c r="D3218" s="175"/>
      <c r="E3218" s="11"/>
      <c r="F3218" s="10"/>
      <c r="G3218" s="9">
        <v>100</v>
      </c>
      <c r="H3218" s="73">
        <v>10</v>
      </c>
      <c r="I3218" s="35">
        <v>45</v>
      </c>
      <c r="J3218" s="79">
        <v>0</v>
      </c>
      <c r="K3218" s="2">
        <v>35</v>
      </c>
      <c r="L3218" s="2">
        <v>10</v>
      </c>
      <c r="M3218" s="36">
        <v>0</v>
      </c>
    </row>
    <row r="3219" spans="4:13" x14ac:dyDescent="0.2">
      <c r="D3219" s="175"/>
      <c r="E3219" s="4" t="s">
        <v>26</v>
      </c>
      <c r="F3219" s="6"/>
      <c r="G3219" s="5">
        <v>11</v>
      </c>
      <c r="H3219" s="7">
        <v>2</v>
      </c>
      <c r="I3219" s="1">
        <v>3</v>
      </c>
      <c r="J3219" s="1">
        <v>1</v>
      </c>
      <c r="K3219" s="1">
        <v>4</v>
      </c>
      <c r="L3219" s="1">
        <v>1</v>
      </c>
      <c r="M3219" s="8">
        <v>0</v>
      </c>
    </row>
    <row r="3220" spans="4:13" x14ac:dyDescent="0.2">
      <c r="D3220" s="175"/>
      <c r="E3220" s="11"/>
      <c r="F3220" s="10"/>
      <c r="G3220" s="9">
        <v>100</v>
      </c>
      <c r="H3220" s="16">
        <v>18.181818181817999</v>
      </c>
      <c r="I3220" s="27">
        <v>27.272727272727</v>
      </c>
      <c r="J3220" s="2">
        <v>9.0909090909089993</v>
      </c>
      <c r="K3220" s="2">
        <v>36.363636363635997</v>
      </c>
      <c r="L3220" s="2">
        <v>9.0909090909089993</v>
      </c>
      <c r="M3220" s="36">
        <v>0</v>
      </c>
    </row>
    <row r="3221" spans="4:13" x14ac:dyDescent="0.2">
      <c r="D3221" s="175"/>
      <c r="E3221" s="4" t="s">
        <v>27</v>
      </c>
      <c r="F3221" s="6"/>
      <c r="G3221" s="5">
        <v>15</v>
      </c>
      <c r="H3221" s="7">
        <v>2</v>
      </c>
      <c r="I3221" s="1">
        <v>5</v>
      </c>
      <c r="J3221" s="1">
        <v>3</v>
      </c>
      <c r="K3221" s="1">
        <v>5</v>
      </c>
      <c r="L3221" s="1">
        <v>0</v>
      </c>
      <c r="M3221" s="8">
        <v>0</v>
      </c>
    </row>
    <row r="3222" spans="4:13" x14ac:dyDescent="0.2">
      <c r="D3222" s="175"/>
      <c r="E3222" s="11"/>
      <c r="F3222" s="10"/>
      <c r="G3222" s="9">
        <v>100</v>
      </c>
      <c r="H3222" s="16">
        <v>13.333333333333</v>
      </c>
      <c r="I3222" s="2">
        <v>33.333333333333002</v>
      </c>
      <c r="J3222" s="35">
        <v>20</v>
      </c>
      <c r="K3222" s="2">
        <v>33.333333333333002</v>
      </c>
      <c r="L3222" s="79">
        <v>0</v>
      </c>
      <c r="M3222" s="36">
        <v>0</v>
      </c>
    </row>
    <row r="3223" spans="4:13" x14ac:dyDescent="0.2">
      <c r="D3223" s="175"/>
      <c r="E3223" s="4" t="s">
        <v>28</v>
      </c>
      <c r="F3223" s="6"/>
      <c r="G3223" s="5">
        <v>18</v>
      </c>
      <c r="H3223" s="7">
        <v>5</v>
      </c>
      <c r="I3223" s="1">
        <v>5</v>
      </c>
      <c r="J3223" s="1">
        <v>2</v>
      </c>
      <c r="K3223" s="1">
        <v>6</v>
      </c>
      <c r="L3223" s="1">
        <v>0</v>
      </c>
      <c r="M3223" s="8">
        <v>0</v>
      </c>
    </row>
    <row r="3224" spans="4:13" x14ac:dyDescent="0.2">
      <c r="D3224" s="175"/>
      <c r="E3224" s="11"/>
      <c r="F3224" s="10"/>
      <c r="G3224" s="9">
        <v>100</v>
      </c>
      <c r="H3224" s="86">
        <v>27.777777777777999</v>
      </c>
      <c r="I3224" s="27">
        <v>27.777777777777999</v>
      </c>
      <c r="J3224" s="2">
        <v>11.111111111111001</v>
      </c>
      <c r="K3224" s="2">
        <v>33.333333333333002</v>
      </c>
      <c r="L3224" s="79">
        <v>0</v>
      </c>
      <c r="M3224" s="36">
        <v>0</v>
      </c>
    </row>
    <row r="3225" spans="4:13" x14ac:dyDescent="0.2">
      <c r="D3225" s="175"/>
      <c r="E3225" s="4" t="s">
        <v>29</v>
      </c>
      <c r="F3225" s="6"/>
      <c r="G3225" s="5">
        <v>0</v>
      </c>
      <c r="H3225" s="7">
        <v>0</v>
      </c>
      <c r="I3225" s="1">
        <v>0</v>
      </c>
      <c r="J3225" s="1">
        <v>0</v>
      </c>
      <c r="K3225" s="1">
        <v>0</v>
      </c>
      <c r="L3225" s="1">
        <v>0</v>
      </c>
      <c r="M3225" s="8">
        <v>0</v>
      </c>
    </row>
    <row r="3226" spans="4:13" x14ac:dyDescent="0.2">
      <c r="D3226" s="175"/>
      <c r="E3226" s="11"/>
      <c r="F3226" s="10"/>
      <c r="G3226" s="149">
        <v>0</v>
      </c>
      <c r="H3226" s="116">
        <v>0</v>
      </c>
      <c r="I3226" s="76">
        <v>0</v>
      </c>
      <c r="J3226" s="79">
        <v>0</v>
      </c>
      <c r="K3226" s="76">
        <v>0</v>
      </c>
      <c r="L3226" s="79">
        <v>0</v>
      </c>
      <c r="M3226" s="36">
        <v>0</v>
      </c>
    </row>
    <row r="3227" spans="4:13" x14ac:dyDescent="0.2">
      <c r="D3227" s="174" t="s">
        <v>30</v>
      </c>
      <c r="E3227" s="20" t="s">
        <v>31</v>
      </c>
      <c r="F3227" s="22"/>
      <c r="G3227" s="21">
        <v>108</v>
      </c>
      <c r="H3227" s="25">
        <v>19</v>
      </c>
      <c r="I3227" s="3">
        <v>40</v>
      </c>
      <c r="J3227" s="3">
        <v>4</v>
      </c>
      <c r="K3227" s="3">
        <v>38</v>
      </c>
      <c r="L3227" s="3">
        <v>6</v>
      </c>
      <c r="M3227" s="26">
        <v>1</v>
      </c>
    </row>
    <row r="3228" spans="4:13" x14ac:dyDescent="0.2">
      <c r="D3228" s="175"/>
      <c r="E3228" s="11"/>
      <c r="F3228" s="10"/>
      <c r="G3228" s="9">
        <v>100</v>
      </c>
      <c r="H3228" s="16">
        <v>17.592592592593</v>
      </c>
      <c r="I3228" s="2">
        <v>37.037037037037003</v>
      </c>
      <c r="J3228" s="2">
        <v>3.7037037037039999</v>
      </c>
      <c r="K3228" s="2">
        <v>35.185185185184999</v>
      </c>
      <c r="L3228" s="2">
        <v>5.5555555555560003</v>
      </c>
      <c r="M3228" s="13">
        <v>0.92592592592599998</v>
      </c>
    </row>
    <row r="3229" spans="4:13" x14ac:dyDescent="0.2">
      <c r="D3229" s="175"/>
      <c r="E3229" s="4" t="s">
        <v>32</v>
      </c>
      <c r="F3229" s="6"/>
      <c r="G3229" s="5">
        <v>107</v>
      </c>
      <c r="H3229" s="7">
        <v>17</v>
      </c>
      <c r="I3229" s="1">
        <v>42</v>
      </c>
      <c r="J3229" s="1">
        <v>7</v>
      </c>
      <c r="K3229" s="1">
        <v>35</v>
      </c>
      <c r="L3229" s="1">
        <v>4</v>
      </c>
      <c r="M3229" s="8">
        <v>2</v>
      </c>
    </row>
    <row r="3230" spans="4:13" x14ac:dyDescent="0.2">
      <c r="D3230" s="175"/>
      <c r="E3230" s="11"/>
      <c r="F3230" s="10"/>
      <c r="G3230" s="9">
        <v>100</v>
      </c>
      <c r="H3230" s="16">
        <v>15.887850467290001</v>
      </c>
      <c r="I3230" s="2">
        <v>39.252336448598001</v>
      </c>
      <c r="J3230" s="2">
        <v>6.5420560747660002</v>
      </c>
      <c r="K3230" s="2">
        <v>32.710280373831999</v>
      </c>
      <c r="L3230" s="2">
        <v>3.7383177570089998</v>
      </c>
      <c r="M3230" s="13">
        <v>1.869158878505</v>
      </c>
    </row>
    <row r="3231" spans="4:13" x14ac:dyDescent="0.2">
      <c r="D3231" s="175"/>
      <c r="E3231" s="4" t="s">
        <v>33</v>
      </c>
      <c r="F3231" s="6"/>
      <c r="G3231" s="5">
        <v>107</v>
      </c>
      <c r="H3231" s="7">
        <v>19</v>
      </c>
      <c r="I3231" s="1">
        <v>29</v>
      </c>
      <c r="J3231" s="1">
        <v>10</v>
      </c>
      <c r="K3231" s="1">
        <v>41</v>
      </c>
      <c r="L3231" s="1">
        <v>8</v>
      </c>
      <c r="M3231" s="8">
        <v>0</v>
      </c>
    </row>
    <row r="3232" spans="4:13" x14ac:dyDescent="0.2">
      <c r="D3232" s="175"/>
      <c r="E3232" s="11"/>
      <c r="F3232" s="10"/>
      <c r="G3232" s="9">
        <v>100</v>
      </c>
      <c r="H3232" s="16">
        <v>17.757009345794</v>
      </c>
      <c r="I3232" s="27">
        <v>27.102803738317998</v>
      </c>
      <c r="J3232" s="2">
        <v>9.3457943925230005</v>
      </c>
      <c r="K3232" s="2">
        <v>38.317757009346003</v>
      </c>
      <c r="L3232" s="2">
        <v>7.4766355140189997</v>
      </c>
      <c r="M3232" s="36">
        <v>0</v>
      </c>
    </row>
    <row r="3233" spans="4:13" x14ac:dyDescent="0.2">
      <c r="D3233" s="175"/>
      <c r="E3233" s="4" t="s">
        <v>34</v>
      </c>
      <c r="F3233" s="6"/>
      <c r="G3233" s="5">
        <v>25</v>
      </c>
      <c r="H3233" s="7">
        <v>6</v>
      </c>
      <c r="I3233" s="1">
        <v>9</v>
      </c>
      <c r="J3233" s="1">
        <v>1</v>
      </c>
      <c r="K3233" s="1">
        <v>4</v>
      </c>
      <c r="L3233" s="1">
        <v>4</v>
      </c>
      <c r="M3233" s="8">
        <v>1</v>
      </c>
    </row>
    <row r="3234" spans="4:13" x14ac:dyDescent="0.2">
      <c r="D3234" s="175"/>
      <c r="E3234" s="11"/>
      <c r="F3234" s="10"/>
      <c r="G3234" s="9">
        <v>100</v>
      </c>
      <c r="H3234" s="64">
        <v>24</v>
      </c>
      <c r="I3234" s="2">
        <v>36</v>
      </c>
      <c r="J3234" s="2">
        <v>4</v>
      </c>
      <c r="K3234" s="46">
        <v>16</v>
      </c>
      <c r="L3234" s="23">
        <v>16</v>
      </c>
      <c r="M3234" s="13">
        <v>4</v>
      </c>
    </row>
    <row r="3235" spans="4:13" x14ac:dyDescent="0.2">
      <c r="D3235" s="174" t="s">
        <v>35</v>
      </c>
      <c r="E3235" s="20" t="s">
        <v>36</v>
      </c>
      <c r="F3235" s="22"/>
      <c r="G3235" s="21">
        <v>193</v>
      </c>
      <c r="H3235" s="25">
        <v>35</v>
      </c>
      <c r="I3235" s="3">
        <v>69</v>
      </c>
      <c r="J3235" s="3">
        <v>11</v>
      </c>
      <c r="K3235" s="3">
        <v>66</v>
      </c>
      <c r="L3235" s="3">
        <v>9</v>
      </c>
      <c r="M3235" s="26">
        <v>3</v>
      </c>
    </row>
    <row r="3236" spans="4:13" x14ac:dyDescent="0.2">
      <c r="D3236" s="175"/>
      <c r="E3236" s="11"/>
      <c r="F3236" s="10"/>
      <c r="G3236" s="9">
        <v>100</v>
      </c>
      <c r="H3236" s="16">
        <v>18.134715025906999</v>
      </c>
      <c r="I3236" s="2">
        <v>35.751295336787997</v>
      </c>
      <c r="J3236" s="2">
        <v>5.6994818652849997</v>
      </c>
      <c r="K3236" s="2">
        <v>34.196891191710002</v>
      </c>
      <c r="L3236" s="2">
        <v>4.6632124352330004</v>
      </c>
      <c r="M3236" s="13">
        <v>1.554404145078</v>
      </c>
    </row>
    <row r="3237" spans="4:13" x14ac:dyDescent="0.2">
      <c r="D3237" s="175"/>
      <c r="E3237" s="4" t="s">
        <v>37</v>
      </c>
      <c r="F3237" s="6"/>
      <c r="G3237" s="5">
        <v>154</v>
      </c>
      <c r="H3237" s="7">
        <v>26</v>
      </c>
      <c r="I3237" s="1">
        <v>51</v>
      </c>
      <c r="J3237" s="1">
        <v>11</v>
      </c>
      <c r="K3237" s="1">
        <v>52</v>
      </c>
      <c r="L3237" s="1">
        <v>13</v>
      </c>
      <c r="M3237" s="8">
        <v>1</v>
      </c>
    </row>
    <row r="3238" spans="4:13" x14ac:dyDescent="0.2">
      <c r="D3238" s="175"/>
      <c r="E3238" s="11"/>
      <c r="F3238" s="10"/>
      <c r="G3238" s="9">
        <v>100</v>
      </c>
      <c r="H3238" s="16">
        <v>16.883116883117001</v>
      </c>
      <c r="I3238" s="2">
        <v>33.116883116883002</v>
      </c>
      <c r="J3238" s="2">
        <v>7.1428571428570002</v>
      </c>
      <c r="K3238" s="2">
        <v>33.766233766234002</v>
      </c>
      <c r="L3238" s="2">
        <v>8.4415584415579996</v>
      </c>
      <c r="M3238" s="13">
        <v>0.64935064935099995</v>
      </c>
    </row>
    <row r="3239" spans="4:13" x14ac:dyDescent="0.2">
      <c r="D3239" s="174" t="s">
        <v>38</v>
      </c>
      <c r="E3239" s="20" t="s">
        <v>39</v>
      </c>
      <c r="F3239" s="22"/>
      <c r="G3239" s="21">
        <v>6</v>
      </c>
      <c r="H3239" s="25">
        <v>0</v>
      </c>
      <c r="I3239" s="3">
        <v>2</v>
      </c>
      <c r="J3239" s="3">
        <v>1</v>
      </c>
      <c r="K3239" s="3">
        <v>3</v>
      </c>
      <c r="L3239" s="3">
        <v>0</v>
      </c>
      <c r="M3239" s="26">
        <v>0</v>
      </c>
    </row>
    <row r="3240" spans="4:13" x14ac:dyDescent="0.2">
      <c r="D3240" s="175"/>
      <c r="E3240" s="11"/>
      <c r="F3240" s="10"/>
      <c r="G3240" s="9">
        <v>100</v>
      </c>
      <c r="H3240" s="116">
        <v>0</v>
      </c>
      <c r="I3240" s="2">
        <v>33.333333333333002</v>
      </c>
      <c r="J3240" s="35">
        <v>16.666666666666998</v>
      </c>
      <c r="K3240" s="35">
        <v>50</v>
      </c>
      <c r="L3240" s="79">
        <v>0</v>
      </c>
      <c r="M3240" s="36">
        <v>0</v>
      </c>
    </row>
    <row r="3241" spans="4:13" x14ac:dyDescent="0.2">
      <c r="D3241" s="175"/>
      <c r="E3241" s="4" t="s">
        <v>40</v>
      </c>
      <c r="F3241" s="6"/>
      <c r="G3241" s="5">
        <v>14</v>
      </c>
      <c r="H3241" s="7">
        <v>3</v>
      </c>
      <c r="I3241" s="1">
        <v>3</v>
      </c>
      <c r="J3241" s="1">
        <v>1</v>
      </c>
      <c r="K3241" s="1">
        <v>6</v>
      </c>
      <c r="L3241" s="1">
        <v>1</v>
      </c>
      <c r="M3241" s="8">
        <v>0</v>
      </c>
    </row>
    <row r="3242" spans="4:13" x14ac:dyDescent="0.2">
      <c r="D3242" s="175"/>
      <c r="E3242" s="11"/>
      <c r="F3242" s="10"/>
      <c r="G3242" s="9">
        <v>100</v>
      </c>
      <c r="H3242" s="16">
        <v>21.428571428571001</v>
      </c>
      <c r="I3242" s="46">
        <v>21.428571428571001</v>
      </c>
      <c r="J3242" s="2">
        <v>7.1428571428570002</v>
      </c>
      <c r="K3242" s="23">
        <v>42.857142857143003</v>
      </c>
      <c r="L3242" s="2">
        <v>7.1428571428570002</v>
      </c>
      <c r="M3242" s="36">
        <v>0</v>
      </c>
    </row>
    <row r="3243" spans="4:13" x14ac:dyDescent="0.2">
      <c r="D3243" s="175"/>
      <c r="E3243" s="4" t="s">
        <v>41</v>
      </c>
      <c r="F3243" s="6"/>
      <c r="G3243" s="5">
        <v>25</v>
      </c>
      <c r="H3243" s="7">
        <v>0</v>
      </c>
      <c r="I3243" s="1">
        <v>10</v>
      </c>
      <c r="J3243" s="1">
        <v>1</v>
      </c>
      <c r="K3243" s="1">
        <v>14</v>
      </c>
      <c r="L3243" s="1">
        <v>0</v>
      </c>
      <c r="M3243" s="8">
        <v>0</v>
      </c>
    </row>
    <row r="3244" spans="4:13" x14ac:dyDescent="0.2">
      <c r="D3244" s="175"/>
      <c r="E3244" s="11"/>
      <c r="F3244" s="10"/>
      <c r="G3244" s="9">
        <v>100</v>
      </c>
      <c r="H3244" s="116">
        <v>0</v>
      </c>
      <c r="I3244" s="23">
        <v>40</v>
      </c>
      <c r="J3244" s="2">
        <v>4</v>
      </c>
      <c r="K3244" s="35">
        <v>56</v>
      </c>
      <c r="L3244" s="79">
        <v>0</v>
      </c>
      <c r="M3244" s="36">
        <v>0</v>
      </c>
    </row>
    <row r="3245" spans="4:13" x14ac:dyDescent="0.2">
      <c r="D3245" s="175"/>
      <c r="E3245" s="4" t="s">
        <v>42</v>
      </c>
      <c r="F3245" s="6"/>
      <c r="G3245" s="5">
        <v>49</v>
      </c>
      <c r="H3245" s="7">
        <v>4</v>
      </c>
      <c r="I3245" s="1">
        <v>19</v>
      </c>
      <c r="J3245" s="1">
        <v>5</v>
      </c>
      <c r="K3245" s="1">
        <v>19</v>
      </c>
      <c r="L3245" s="1">
        <v>1</v>
      </c>
      <c r="M3245" s="8">
        <v>1</v>
      </c>
    </row>
    <row r="3246" spans="4:13" x14ac:dyDescent="0.2">
      <c r="D3246" s="175"/>
      <c r="E3246" s="11"/>
      <c r="F3246" s="10"/>
      <c r="G3246" s="9">
        <v>100</v>
      </c>
      <c r="H3246" s="73">
        <v>8.1632653061219997</v>
      </c>
      <c r="I3246" s="2">
        <v>38.775510204082003</v>
      </c>
      <c r="J3246" s="2">
        <v>10.204081632653001</v>
      </c>
      <c r="K3246" s="2">
        <v>38.775510204082003</v>
      </c>
      <c r="L3246" s="2">
        <v>2.040816326531</v>
      </c>
      <c r="M3246" s="13">
        <v>2.040816326531</v>
      </c>
    </row>
    <row r="3247" spans="4:13" x14ac:dyDescent="0.2">
      <c r="D3247" s="175"/>
      <c r="E3247" s="4" t="s">
        <v>43</v>
      </c>
      <c r="F3247" s="6"/>
      <c r="G3247" s="5">
        <v>51</v>
      </c>
      <c r="H3247" s="7">
        <v>10</v>
      </c>
      <c r="I3247" s="1">
        <v>19</v>
      </c>
      <c r="J3247" s="1">
        <v>2</v>
      </c>
      <c r="K3247" s="1">
        <v>14</v>
      </c>
      <c r="L3247" s="1">
        <v>6</v>
      </c>
      <c r="M3247" s="8">
        <v>0</v>
      </c>
    </row>
    <row r="3248" spans="4:13" x14ac:dyDescent="0.2">
      <c r="D3248" s="175"/>
      <c r="E3248" s="11"/>
      <c r="F3248" s="10"/>
      <c r="G3248" s="9">
        <v>100</v>
      </c>
      <c r="H3248" s="16">
        <v>19.607843137254999</v>
      </c>
      <c r="I3248" s="2">
        <v>37.254901960783997</v>
      </c>
      <c r="J3248" s="2">
        <v>3.9215686274510002</v>
      </c>
      <c r="K3248" s="27">
        <v>27.450980392157</v>
      </c>
      <c r="L3248" s="23">
        <v>11.764705882353001</v>
      </c>
      <c r="M3248" s="36">
        <v>0</v>
      </c>
    </row>
    <row r="3249" spans="2:13" x14ac:dyDescent="0.2">
      <c r="D3249" s="175"/>
      <c r="E3249" s="4" t="s">
        <v>44</v>
      </c>
      <c r="F3249" s="6"/>
      <c r="G3249" s="5">
        <v>89</v>
      </c>
      <c r="H3249" s="7">
        <v>16</v>
      </c>
      <c r="I3249" s="1">
        <v>34</v>
      </c>
      <c r="J3249" s="1">
        <v>4</v>
      </c>
      <c r="K3249" s="1">
        <v>29</v>
      </c>
      <c r="L3249" s="1">
        <v>5</v>
      </c>
      <c r="M3249" s="8">
        <v>1</v>
      </c>
    </row>
    <row r="3250" spans="2:13" x14ac:dyDescent="0.2">
      <c r="D3250" s="175"/>
      <c r="E3250" s="11"/>
      <c r="F3250" s="10"/>
      <c r="G3250" s="9">
        <v>100</v>
      </c>
      <c r="H3250" s="16">
        <v>17.977528089888001</v>
      </c>
      <c r="I3250" s="2">
        <v>38.202247191010997</v>
      </c>
      <c r="J3250" s="2">
        <v>4.4943820224720001</v>
      </c>
      <c r="K3250" s="2">
        <v>32.584269662921002</v>
      </c>
      <c r="L3250" s="2">
        <v>5.61797752809</v>
      </c>
      <c r="M3250" s="13">
        <v>1.123595505618</v>
      </c>
    </row>
    <row r="3251" spans="2:13" x14ac:dyDescent="0.2">
      <c r="D3251" s="175"/>
      <c r="E3251" s="4" t="s">
        <v>45</v>
      </c>
      <c r="F3251" s="6"/>
      <c r="G3251" s="5">
        <v>113</v>
      </c>
      <c r="H3251" s="7">
        <v>28</v>
      </c>
      <c r="I3251" s="1">
        <v>33</v>
      </c>
      <c r="J3251" s="1">
        <v>8</v>
      </c>
      <c r="K3251" s="1">
        <v>33</v>
      </c>
      <c r="L3251" s="1">
        <v>9</v>
      </c>
      <c r="M3251" s="8">
        <v>2</v>
      </c>
    </row>
    <row r="3252" spans="2:13" x14ac:dyDescent="0.2">
      <c r="D3252" s="176"/>
      <c r="E3252" s="57"/>
      <c r="F3252" s="54"/>
      <c r="G3252" s="67">
        <v>100</v>
      </c>
      <c r="H3252" s="131">
        <v>24.778761061947002</v>
      </c>
      <c r="I3252" s="96">
        <v>29.203539823008999</v>
      </c>
      <c r="J3252" s="48">
        <v>7.0796460176989999</v>
      </c>
      <c r="K3252" s="48">
        <v>29.203539823008999</v>
      </c>
      <c r="L3252" s="48">
        <v>7.964601769912</v>
      </c>
      <c r="M3252" s="84">
        <v>1.769911504425</v>
      </c>
    </row>
    <row r="3254" spans="2:13" x14ac:dyDescent="0.2">
      <c r="B3254" s="43" t="str">
        <f xml:space="preserve"> HYPERLINK("#'目次'!B74", "[68]")</f>
        <v>[68]</v>
      </c>
      <c r="C3254" s="31" t="s">
        <v>185</v>
      </c>
    </row>
    <row r="3255" spans="2:13" x14ac:dyDescent="0.2">
      <c r="C3255" s="156" t="s">
        <v>186</v>
      </c>
    </row>
    <row r="3258" spans="2:13" ht="36" x14ac:dyDescent="0.2">
      <c r="D3258" s="177"/>
      <c r="E3258" s="178"/>
      <c r="F3258" s="178"/>
      <c r="G3258" s="40" t="s">
        <v>14</v>
      </c>
      <c r="H3258" s="42" t="s">
        <v>187</v>
      </c>
      <c r="I3258" s="15" t="s">
        <v>188</v>
      </c>
      <c r="J3258" s="15" t="s">
        <v>189</v>
      </c>
      <c r="K3258" s="15" t="s">
        <v>190</v>
      </c>
      <c r="L3258" s="15" t="s">
        <v>86</v>
      </c>
      <c r="M3258" s="44" t="s">
        <v>17</v>
      </c>
    </row>
    <row r="3259" spans="2:13" x14ac:dyDescent="0.2">
      <c r="D3259" s="179"/>
      <c r="E3259" s="180"/>
      <c r="F3259" s="180"/>
      <c r="G3259" s="39"/>
      <c r="H3259" s="41"/>
      <c r="I3259" s="14"/>
      <c r="J3259" s="14"/>
      <c r="K3259" s="14"/>
      <c r="L3259" s="14"/>
      <c r="M3259" s="38"/>
    </row>
    <row r="3260" spans="2:13" x14ac:dyDescent="0.2">
      <c r="D3260" s="70"/>
      <c r="E3260" s="72" t="s">
        <v>14</v>
      </c>
      <c r="F3260" s="69"/>
      <c r="G3260" s="37">
        <v>347</v>
      </c>
      <c r="H3260" s="17">
        <v>61</v>
      </c>
      <c r="I3260" s="17">
        <v>120</v>
      </c>
      <c r="J3260" s="17">
        <v>22</v>
      </c>
      <c r="K3260" s="17">
        <v>118</v>
      </c>
      <c r="L3260" s="17">
        <v>22</v>
      </c>
      <c r="M3260" s="55">
        <v>4</v>
      </c>
    </row>
    <row r="3261" spans="2:13" x14ac:dyDescent="0.2">
      <c r="D3261" s="57"/>
      <c r="E3261" s="54"/>
      <c r="F3261" s="71"/>
      <c r="G3261" s="9">
        <v>100</v>
      </c>
      <c r="H3261" s="2">
        <v>17.579250720461001</v>
      </c>
      <c r="I3261" s="2">
        <v>34.582132564840997</v>
      </c>
      <c r="J3261" s="2">
        <v>6.3400576368879999</v>
      </c>
      <c r="K3261" s="2">
        <v>34.005763688761</v>
      </c>
      <c r="L3261" s="2">
        <v>6.3400576368879999</v>
      </c>
      <c r="M3261" s="13">
        <v>1.1527377521610001</v>
      </c>
    </row>
    <row r="3262" spans="2:13" x14ac:dyDescent="0.2">
      <c r="D3262" s="174" t="s">
        <v>52</v>
      </c>
      <c r="E3262" s="20" t="s">
        <v>53</v>
      </c>
      <c r="F3262" s="22"/>
      <c r="G3262" s="21">
        <v>4</v>
      </c>
      <c r="H3262" s="25">
        <v>0</v>
      </c>
      <c r="I3262" s="3">
        <v>2</v>
      </c>
      <c r="J3262" s="3">
        <v>0</v>
      </c>
      <c r="K3262" s="3">
        <v>1</v>
      </c>
      <c r="L3262" s="3">
        <v>1</v>
      </c>
      <c r="M3262" s="26">
        <v>0</v>
      </c>
    </row>
    <row r="3263" spans="2:13" x14ac:dyDescent="0.2">
      <c r="D3263" s="175"/>
      <c r="E3263" s="11"/>
      <c r="F3263" s="10"/>
      <c r="G3263" s="9">
        <v>100</v>
      </c>
      <c r="H3263" s="116">
        <v>0</v>
      </c>
      <c r="I3263" s="35">
        <v>50</v>
      </c>
      <c r="J3263" s="79">
        <v>0</v>
      </c>
      <c r="K3263" s="27">
        <v>25</v>
      </c>
      <c r="L3263" s="35">
        <v>25</v>
      </c>
      <c r="M3263" s="36">
        <v>0</v>
      </c>
    </row>
    <row r="3264" spans="2:13" ht="24" x14ac:dyDescent="0.2">
      <c r="D3264" s="175"/>
      <c r="E3264" s="4" t="s">
        <v>54</v>
      </c>
      <c r="F3264" s="6"/>
      <c r="G3264" s="5">
        <v>47</v>
      </c>
      <c r="H3264" s="7">
        <v>7</v>
      </c>
      <c r="I3264" s="1">
        <v>15</v>
      </c>
      <c r="J3264" s="1">
        <v>3</v>
      </c>
      <c r="K3264" s="1">
        <v>18</v>
      </c>
      <c r="L3264" s="1">
        <v>4</v>
      </c>
      <c r="M3264" s="8">
        <v>0</v>
      </c>
    </row>
    <row r="3265" spans="4:13" x14ac:dyDescent="0.2">
      <c r="D3265" s="175"/>
      <c r="E3265" s="11"/>
      <c r="F3265" s="10"/>
      <c r="G3265" s="9">
        <v>100</v>
      </c>
      <c r="H3265" s="16">
        <v>14.893617021277</v>
      </c>
      <c r="I3265" s="2">
        <v>31.914893617021001</v>
      </c>
      <c r="J3265" s="2">
        <v>6.3829787234040003</v>
      </c>
      <c r="K3265" s="2">
        <v>38.297872340425997</v>
      </c>
      <c r="L3265" s="2">
        <v>8.5106382978719992</v>
      </c>
      <c r="M3265" s="36">
        <v>0</v>
      </c>
    </row>
    <row r="3266" spans="4:13" x14ac:dyDescent="0.2">
      <c r="D3266" s="175"/>
      <c r="E3266" s="4" t="s">
        <v>55</v>
      </c>
      <c r="F3266" s="6"/>
      <c r="G3266" s="5">
        <v>12</v>
      </c>
      <c r="H3266" s="7">
        <v>0</v>
      </c>
      <c r="I3266" s="1">
        <v>5</v>
      </c>
      <c r="J3266" s="1">
        <v>0</v>
      </c>
      <c r="K3266" s="1">
        <v>6</v>
      </c>
      <c r="L3266" s="1">
        <v>0</v>
      </c>
      <c r="M3266" s="8">
        <v>1</v>
      </c>
    </row>
    <row r="3267" spans="4:13" x14ac:dyDescent="0.2">
      <c r="D3267" s="175"/>
      <c r="E3267" s="11"/>
      <c r="F3267" s="10"/>
      <c r="G3267" s="9">
        <v>100</v>
      </c>
      <c r="H3267" s="116">
        <v>0</v>
      </c>
      <c r="I3267" s="23">
        <v>41.666666666666998</v>
      </c>
      <c r="J3267" s="79">
        <v>0</v>
      </c>
      <c r="K3267" s="35">
        <v>50</v>
      </c>
      <c r="L3267" s="79">
        <v>0</v>
      </c>
      <c r="M3267" s="89">
        <v>8.333333333333</v>
      </c>
    </row>
    <row r="3268" spans="4:13" x14ac:dyDescent="0.2">
      <c r="D3268" s="175"/>
      <c r="E3268" s="4" t="s">
        <v>56</v>
      </c>
      <c r="F3268" s="6"/>
      <c r="G3268" s="5">
        <v>21</v>
      </c>
      <c r="H3268" s="7">
        <v>5</v>
      </c>
      <c r="I3268" s="1">
        <v>6</v>
      </c>
      <c r="J3268" s="1">
        <v>2</v>
      </c>
      <c r="K3268" s="1">
        <v>5</v>
      </c>
      <c r="L3268" s="1">
        <v>2</v>
      </c>
      <c r="M3268" s="8">
        <v>1</v>
      </c>
    </row>
    <row r="3269" spans="4:13" x14ac:dyDescent="0.2">
      <c r="D3269" s="175"/>
      <c r="E3269" s="11"/>
      <c r="F3269" s="10"/>
      <c r="G3269" s="9">
        <v>100</v>
      </c>
      <c r="H3269" s="64">
        <v>23.809523809523998</v>
      </c>
      <c r="I3269" s="27">
        <v>28.571428571428999</v>
      </c>
      <c r="J3269" s="2">
        <v>9.5238095238099998</v>
      </c>
      <c r="K3269" s="46">
        <v>23.809523809523998</v>
      </c>
      <c r="L3269" s="2">
        <v>9.5238095238099998</v>
      </c>
      <c r="M3269" s="13">
        <v>4.7619047619049999</v>
      </c>
    </row>
    <row r="3270" spans="4:13" x14ac:dyDescent="0.2">
      <c r="D3270" s="175"/>
      <c r="E3270" s="4" t="s">
        <v>57</v>
      </c>
      <c r="F3270" s="6"/>
      <c r="G3270" s="5">
        <v>57</v>
      </c>
      <c r="H3270" s="7">
        <v>8</v>
      </c>
      <c r="I3270" s="1">
        <v>20</v>
      </c>
      <c r="J3270" s="1">
        <v>2</v>
      </c>
      <c r="K3270" s="1">
        <v>24</v>
      </c>
      <c r="L3270" s="1">
        <v>3</v>
      </c>
      <c r="M3270" s="8">
        <v>0</v>
      </c>
    </row>
    <row r="3271" spans="4:13" x14ac:dyDescent="0.2">
      <c r="D3271" s="175"/>
      <c r="E3271" s="11"/>
      <c r="F3271" s="10"/>
      <c r="G3271" s="9">
        <v>100</v>
      </c>
      <c r="H3271" s="16">
        <v>14.035087719298</v>
      </c>
      <c r="I3271" s="2">
        <v>35.087719298246</v>
      </c>
      <c r="J3271" s="2">
        <v>3.508771929825</v>
      </c>
      <c r="K3271" s="23">
        <v>42.105263157895003</v>
      </c>
      <c r="L3271" s="2">
        <v>5.2631578947369997</v>
      </c>
      <c r="M3271" s="36">
        <v>0</v>
      </c>
    </row>
    <row r="3272" spans="4:13" x14ac:dyDescent="0.2">
      <c r="D3272" s="175"/>
      <c r="E3272" s="4" t="s">
        <v>58</v>
      </c>
      <c r="F3272" s="6"/>
      <c r="G3272" s="5">
        <v>18</v>
      </c>
      <c r="H3272" s="7">
        <v>4</v>
      </c>
      <c r="I3272" s="1">
        <v>8</v>
      </c>
      <c r="J3272" s="1">
        <v>1</v>
      </c>
      <c r="K3272" s="1">
        <v>5</v>
      </c>
      <c r="L3272" s="1">
        <v>0</v>
      </c>
      <c r="M3272" s="8">
        <v>0</v>
      </c>
    </row>
    <row r="3273" spans="4:13" x14ac:dyDescent="0.2">
      <c r="D3273" s="175"/>
      <c r="E3273" s="11"/>
      <c r="F3273" s="10"/>
      <c r="G3273" s="9">
        <v>100</v>
      </c>
      <c r="H3273" s="16">
        <v>22.222222222222001</v>
      </c>
      <c r="I3273" s="23">
        <v>44.444444444444002</v>
      </c>
      <c r="J3273" s="2">
        <v>5.5555555555560003</v>
      </c>
      <c r="K3273" s="27">
        <v>27.777777777777999</v>
      </c>
      <c r="L3273" s="79">
        <v>0</v>
      </c>
      <c r="M3273" s="36">
        <v>0</v>
      </c>
    </row>
    <row r="3274" spans="4:13" x14ac:dyDescent="0.2">
      <c r="D3274" s="175"/>
      <c r="E3274" s="4" t="s">
        <v>59</v>
      </c>
      <c r="F3274" s="6"/>
      <c r="G3274" s="5">
        <v>48</v>
      </c>
      <c r="H3274" s="7">
        <v>7</v>
      </c>
      <c r="I3274" s="1">
        <v>18</v>
      </c>
      <c r="J3274" s="1">
        <v>5</v>
      </c>
      <c r="K3274" s="1">
        <v>15</v>
      </c>
      <c r="L3274" s="1">
        <v>3</v>
      </c>
      <c r="M3274" s="8">
        <v>0</v>
      </c>
    </row>
    <row r="3275" spans="4:13" x14ac:dyDescent="0.2">
      <c r="D3275" s="175"/>
      <c r="E3275" s="11"/>
      <c r="F3275" s="10"/>
      <c r="G3275" s="9">
        <v>100</v>
      </c>
      <c r="H3275" s="16">
        <v>14.583333333333</v>
      </c>
      <c r="I3275" s="2">
        <v>37.5</v>
      </c>
      <c r="J3275" s="2">
        <v>10.416666666667</v>
      </c>
      <c r="K3275" s="2">
        <v>31.25</v>
      </c>
      <c r="L3275" s="2">
        <v>6.25</v>
      </c>
      <c r="M3275" s="36">
        <v>0</v>
      </c>
    </row>
    <row r="3276" spans="4:13" x14ac:dyDescent="0.2">
      <c r="D3276" s="175"/>
      <c r="E3276" s="4" t="s">
        <v>60</v>
      </c>
      <c r="F3276" s="6"/>
      <c r="G3276" s="5">
        <v>66</v>
      </c>
      <c r="H3276" s="7">
        <v>16</v>
      </c>
      <c r="I3276" s="1">
        <v>21</v>
      </c>
      <c r="J3276" s="1">
        <v>5</v>
      </c>
      <c r="K3276" s="1">
        <v>19</v>
      </c>
      <c r="L3276" s="1">
        <v>4</v>
      </c>
      <c r="M3276" s="8">
        <v>1</v>
      </c>
    </row>
    <row r="3277" spans="4:13" x14ac:dyDescent="0.2">
      <c r="D3277" s="175"/>
      <c r="E3277" s="11"/>
      <c r="F3277" s="10"/>
      <c r="G3277" s="9">
        <v>100</v>
      </c>
      <c r="H3277" s="64">
        <v>24.242424242424001</v>
      </c>
      <c r="I3277" s="2">
        <v>31.818181818182001</v>
      </c>
      <c r="J3277" s="2">
        <v>7.5757575757579998</v>
      </c>
      <c r="K3277" s="27">
        <v>28.787878787878999</v>
      </c>
      <c r="L3277" s="2">
        <v>6.0606060606060002</v>
      </c>
      <c r="M3277" s="13">
        <v>1.5151515151520001</v>
      </c>
    </row>
    <row r="3278" spans="4:13" x14ac:dyDescent="0.2">
      <c r="D3278" s="175"/>
      <c r="E3278" s="4" t="s">
        <v>61</v>
      </c>
      <c r="F3278" s="6"/>
      <c r="G3278" s="5">
        <v>7</v>
      </c>
      <c r="H3278" s="7">
        <v>1</v>
      </c>
      <c r="I3278" s="1">
        <v>2</v>
      </c>
      <c r="J3278" s="1">
        <v>1</v>
      </c>
      <c r="K3278" s="1">
        <v>3</v>
      </c>
      <c r="L3278" s="1">
        <v>0</v>
      </c>
      <c r="M3278" s="8">
        <v>0</v>
      </c>
    </row>
    <row r="3279" spans="4:13" x14ac:dyDescent="0.2">
      <c r="D3279" s="175"/>
      <c r="E3279" s="11"/>
      <c r="F3279" s="10"/>
      <c r="G3279" s="9">
        <v>100</v>
      </c>
      <c r="H3279" s="16">
        <v>14.285714285714</v>
      </c>
      <c r="I3279" s="27">
        <v>28.571428571428999</v>
      </c>
      <c r="J3279" s="23">
        <v>14.285714285714</v>
      </c>
      <c r="K3279" s="23">
        <v>42.857142857143003</v>
      </c>
      <c r="L3279" s="79">
        <v>0</v>
      </c>
      <c r="M3279" s="36">
        <v>0</v>
      </c>
    </row>
    <row r="3280" spans="4:13" x14ac:dyDescent="0.2">
      <c r="D3280" s="175"/>
      <c r="E3280" s="4" t="s">
        <v>62</v>
      </c>
      <c r="F3280" s="6"/>
      <c r="G3280" s="5">
        <v>67</v>
      </c>
      <c r="H3280" s="7">
        <v>13</v>
      </c>
      <c r="I3280" s="1">
        <v>23</v>
      </c>
      <c r="J3280" s="1">
        <v>3</v>
      </c>
      <c r="K3280" s="1">
        <v>22</v>
      </c>
      <c r="L3280" s="1">
        <v>5</v>
      </c>
      <c r="M3280" s="8">
        <v>1</v>
      </c>
    </row>
    <row r="3281" spans="4:13" x14ac:dyDescent="0.2">
      <c r="D3281" s="175"/>
      <c r="E3281" s="11"/>
      <c r="F3281" s="10"/>
      <c r="G3281" s="9">
        <v>100</v>
      </c>
      <c r="H3281" s="16">
        <v>19.402985074627001</v>
      </c>
      <c r="I3281" s="2">
        <v>34.328358208955002</v>
      </c>
      <c r="J3281" s="2">
        <v>4.477611940299</v>
      </c>
      <c r="K3281" s="2">
        <v>32.835820895521998</v>
      </c>
      <c r="L3281" s="2">
        <v>7.4626865671639999</v>
      </c>
      <c r="M3281" s="13">
        <v>1.492537313433</v>
      </c>
    </row>
    <row r="3282" spans="4:13" x14ac:dyDescent="0.2">
      <c r="D3282" s="174" t="s">
        <v>63</v>
      </c>
      <c r="E3282" s="20" t="s">
        <v>64</v>
      </c>
      <c r="F3282" s="22"/>
      <c r="G3282" s="21">
        <v>67</v>
      </c>
      <c r="H3282" s="25">
        <v>10</v>
      </c>
      <c r="I3282" s="3">
        <v>25</v>
      </c>
      <c r="J3282" s="3">
        <v>5</v>
      </c>
      <c r="K3282" s="3">
        <v>23</v>
      </c>
      <c r="L3282" s="3">
        <v>2</v>
      </c>
      <c r="M3282" s="26">
        <v>2</v>
      </c>
    </row>
    <row r="3283" spans="4:13" x14ac:dyDescent="0.2">
      <c r="D3283" s="175"/>
      <c r="E3283" s="11"/>
      <c r="F3283" s="10"/>
      <c r="G3283" s="9">
        <v>100</v>
      </c>
      <c r="H3283" s="16">
        <v>14.925373134328</v>
      </c>
      <c r="I3283" s="2">
        <v>37.313432835820997</v>
      </c>
      <c r="J3283" s="2">
        <v>7.4626865671639999</v>
      </c>
      <c r="K3283" s="2">
        <v>34.328358208955002</v>
      </c>
      <c r="L3283" s="2">
        <v>2.985074626866</v>
      </c>
      <c r="M3283" s="13">
        <v>2.985074626866</v>
      </c>
    </row>
    <row r="3284" spans="4:13" x14ac:dyDescent="0.2">
      <c r="D3284" s="175"/>
      <c r="E3284" s="4" t="s">
        <v>65</v>
      </c>
      <c r="F3284" s="6"/>
      <c r="G3284" s="5">
        <v>60</v>
      </c>
      <c r="H3284" s="7">
        <v>13</v>
      </c>
      <c r="I3284" s="1">
        <v>15</v>
      </c>
      <c r="J3284" s="1">
        <v>5</v>
      </c>
      <c r="K3284" s="1">
        <v>23</v>
      </c>
      <c r="L3284" s="1">
        <v>3</v>
      </c>
      <c r="M3284" s="8">
        <v>1</v>
      </c>
    </row>
    <row r="3285" spans="4:13" x14ac:dyDescent="0.2">
      <c r="D3285" s="175"/>
      <c r="E3285" s="11"/>
      <c r="F3285" s="10"/>
      <c r="G3285" s="9">
        <v>100</v>
      </c>
      <c r="H3285" s="16">
        <v>21.666666666666998</v>
      </c>
      <c r="I3285" s="27">
        <v>25</v>
      </c>
      <c r="J3285" s="2">
        <v>8.333333333333</v>
      </c>
      <c r="K3285" s="2">
        <v>38.333333333333002</v>
      </c>
      <c r="L3285" s="2">
        <v>5</v>
      </c>
      <c r="M3285" s="13">
        <v>1.666666666667</v>
      </c>
    </row>
    <row r="3286" spans="4:13" x14ac:dyDescent="0.2">
      <c r="D3286" s="175"/>
      <c r="E3286" s="4" t="s">
        <v>66</v>
      </c>
      <c r="F3286" s="6"/>
      <c r="G3286" s="5">
        <v>52</v>
      </c>
      <c r="H3286" s="7">
        <v>6</v>
      </c>
      <c r="I3286" s="1">
        <v>18</v>
      </c>
      <c r="J3286" s="1">
        <v>4</v>
      </c>
      <c r="K3286" s="1">
        <v>20</v>
      </c>
      <c r="L3286" s="1">
        <v>4</v>
      </c>
      <c r="M3286" s="8">
        <v>0</v>
      </c>
    </row>
    <row r="3287" spans="4:13" x14ac:dyDescent="0.2">
      <c r="D3287" s="175"/>
      <c r="E3287" s="11"/>
      <c r="F3287" s="10"/>
      <c r="G3287" s="9">
        <v>100</v>
      </c>
      <c r="H3287" s="73">
        <v>11.538461538462</v>
      </c>
      <c r="I3287" s="2">
        <v>34.615384615384997</v>
      </c>
      <c r="J3287" s="2">
        <v>7.6923076923079998</v>
      </c>
      <c r="K3287" s="2">
        <v>38.461538461537998</v>
      </c>
      <c r="L3287" s="2">
        <v>7.6923076923079998</v>
      </c>
      <c r="M3287" s="36">
        <v>0</v>
      </c>
    </row>
    <row r="3288" spans="4:13" x14ac:dyDescent="0.2">
      <c r="D3288" s="175"/>
      <c r="E3288" s="4" t="s">
        <v>67</v>
      </c>
      <c r="F3288" s="6"/>
      <c r="G3288" s="5">
        <v>45</v>
      </c>
      <c r="H3288" s="7">
        <v>11</v>
      </c>
      <c r="I3288" s="1">
        <v>18</v>
      </c>
      <c r="J3288" s="1">
        <v>2</v>
      </c>
      <c r="K3288" s="1">
        <v>10</v>
      </c>
      <c r="L3288" s="1">
        <v>4</v>
      </c>
      <c r="M3288" s="8">
        <v>0</v>
      </c>
    </row>
    <row r="3289" spans="4:13" x14ac:dyDescent="0.2">
      <c r="D3289" s="175"/>
      <c r="E3289" s="11"/>
      <c r="F3289" s="10"/>
      <c r="G3289" s="9">
        <v>100</v>
      </c>
      <c r="H3289" s="64">
        <v>24.444444444443999</v>
      </c>
      <c r="I3289" s="23">
        <v>40</v>
      </c>
      <c r="J3289" s="2">
        <v>4.4444444444439997</v>
      </c>
      <c r="K3289" s="46">
        <v>22.222222222222001</v>
      </c>
      <c r="L3289" s="2">
        <v>8.8888888888889994</v>
      </c>
      <c r="M3289" s="36">
        <v>0</v>
      </c>
    </row>
    <row r="3290" spans="4:13" x14ac:dyDescent="0.2">
      <c r="D3290" s="175"/>
      <c r="E3290" s="4" t="s">
        <v>68</v>
      </c>
      <c r="F3290" s="6"/>
      <c r="G3290" s="5">
        <v>27</v>
      </c>
      <c r="H3290" s="7">
        <v>7</v>
      </c>
      <c r="I3290" s="1">
        <v>6</v>
      </c>
      <c r="J3290" s="1">
        <v>0</v>
      </c>
      <c r="K3290" s="1">
        <v>13</v>
      </c>
      <c r="L3290" s="1">
        <v>1</v>
      </c>
      <c r="M3290" s="8">
        <v>0</v>
      </c>
    </row>
    <row r="3291" spans="4:13" x14ac:dyDescent="0.2">
      <c r="D3291" s="175"/>
      <c r="E3291" s="11"/>
      <c r="F3291" s="10"/>
      <c r="G3291" s="9">
        <v>100</v>
      </c>
      <c r="H3291" s="64">
        <v>25.925925925925998</v>
      </c>
      <c r="I3291" s="46">
        <v>22.222222222222001</v>
      </c>
      <c r="J3291" s="79">
        <v>0</v>
      </c>
      <c r="K3291" s="35">
        <v>48.148148148148003</v>
      </c>
      <c r="L3291" s="2">
        <v>3.7037037037039999</v>
      </c>
      <c r="M3291" s="36">
        <v>0</v>
      </c>
    </row>
    <row r="3292" spans="4:13" x14ac:dyDescent="0.2">
      <c r="D3292" s="175"/>
      <c r="E3292" s="4" t="s">
        <v>69</v>
      </c>
      <c r="F3292" s="6"/>
      <c r="G3292" s="5">
        <v>22</v>
      </c>
      <c r="H3292" s="7">
        <v>2</v>
      </c>
      <c r="I3292" s="1">
        <v>8</v>
      </c>
      <c r="J3292" s="1">
        <v>2</v>
      </c>
      <c r="K3292" s="1">
        <v>8</v>
      </c>
      <c r="L3292" s="1">
        <v>2</v>
      </c>
      <c r="M3292" s="8">
        <v>0</v>
      </c>
    </row>
    <row r="3293" spans="4:13" x14ac:dyDescent="0.2">
      <c r="D3293" s="175"/>
      <c r="E3293" s="11"/>
      <c r="F3293" s="10"/>
      <c r="G3293" s="9">
        <v>100</v>
      </c>
      <c r="H3293" s="73">
        <v>9.0909090909089993</v>
      </c>
      <c r="I3293" s="2">
        <v>36.363636363635997</v>
      </c>
      <c r="J3293" s="2">
        <v>9.0909090909089993</v>
      </c>
      <c r="K3293" s="2">
        <v>36.363636363635997</v>
      </c>
      <c r="L3293" s="2">
        <v>9.0909090909089993</v>
      </c>
      <c r="M3293" s="36">
        <v>0</v>
      </c>
    </row>
    <row r="3294" spans="4:13" x14ac:dyDescent="0.2">
      <c r="D3294" s="175"/>
      <c r="E3294" s="4" t="s">
        <v>70</v>
      </c>
      <c r="F3294" s="6"/>
      <c r="G3294" s="5">
        <v>39</v>
      </c>
      <c r="H3294" s="7">
        <v>6</v>
      </c>
      <c r="I3294" s="1">
        <v>18</v>
      </c>
      <c r="J3294" s="1">
        <v>2</v>
      </c>
      <c r="K3294" s="1">
        <v>12</v>
      </c>
      <c r="L3294" s="1">
        <v>1</v>
      </c>
      <c r="M3294" s="8">
        <v>0</v>
      </c>
    </row>
    <row r="3295" spans="4:13" x14ac:dyDescent="0.2">
      <c r="D3295" s="175"/>
      <c r="E3295" s="11"/>
      <c r="F3295" s="10"/>
      <c r="G3295" s="9">
        <v>100</v>
      </c>
      <c r="H3295" s="16">
        <v>15.384615384615</v>
      </c>
      <c r="I3295" s="35">
        <v>46.153846153845997</v>
      </c>
      <c r="J3295" s="2">
        <v>5.1282051282049999</v>
      </c>
      <c r="K3295" s="2">
        <v>30.769230769231001</v>
      </c>
      <c r="L3295" s="2">
        <v>2.564102564103</v>
      </c>
      <c r="M3295" s="36">
        <v>0</v>
      </c>
    </row>
    <row r="3296" spans="4:13" x14ac:dyDescent="0.2">
      <c r="D3296" s="175"/>
      <c r="E3296" s="4" t="s">
        <v>71</v>
      </c>
      <c r="F3296" s="6"/>
      <c r="G3296" s="5">
        <v>18</v>
      </c>
      <c r="H3296" s="7">
        <v>2</v>
      </c>
      <c r="I3296" s="1">
        <v>6</v>
      </c>
      <c r="J3296" s="1">
        <v>2</v>
      </c>
      <c r="K3296" s="1">
        <v>5</v>
      </c>
      <c r="L3296" s="1">
        <v>2</v>
      </c>
      <c r="M3296" s="8">
        <v>1</v>
      </c>
    </row>
    <row r="3297" spans="2:13" x14ac:dyDescent="0.2">
      <c r="D3297" s="175"/>
      <c r="E3297" s="11"/>
      <c r="F3297" s="10"/>
      <c r="G3297" s="9">
        <v>100</v>
      </c>
      <c r="H3297" s="73">
        <v>11.111111111111001</v>
      </c>
      <c r="I3297" s="2">
        <v>33.333333333333002</v>
      </c>
      <c r="J3297" s="2">
        <v>11.111111111111001</v>
      </c>
      <c r="K3297" s="27">
        <v>27.777777777777999</v>
      </c>
      <c r="L3297" s="2">
        <v>11.111111111111001</v>
      </c>
      <c r="M3297" s="13">
        <v>5.5555555555560003</v>
      </c>
    </row>
    <row r="3298" spans="2:13" x14ac:dyDescent="0.2">
      <c r="D3298" s="175"/>
      <c r="E3298" s="4" t="s">
        <v>72</v>
      </c>
      <c r="F3298" s="6"/>
      <c r="G3298" s="5">
        <v>15</v>
      </c>
      <c r="H3298" s="7">
        <v>4</v>
      </c>
      <c r="I3298" s="1">
        <v>5</v>
      </c>
      <c r="J3298" s="1">
        <v>0</v>
      </c>
      <c r="K3298" s="1">
        <v>4</v>
      </c>
      <c r="L3298" s="1">
        <v>2</v>
      </c>
      <c r="M3298" s="8">
        <v>0</v>
      </c>
    </row>
    <row r="3299" spans="2:13" x14ac:dyDescent="0.2">
      <c r="D3299" s="176"/>
      <c r="E3299" s="57"/>
      <c r="F3299" s="54"/>
      <c r="G3299" s="67">
        <v>100</v>
      </c>
      <c r="H3299" s="131">
        <v>26.666666666666998</v>
      </c>
      <c r="I3299" s="48">
        <v>33.333333333333002</v>
      </c>
      <c r="J3299" s="158">
        <v>0</v>
      </c>
      <c r="K3299" s="96">
        <v>26.666666666666998</v>
      </c>
      <c r="L3299" s="103">
        <v>13.333333333333</v>
      </c>
      <c r="M3299" s="124">
        <v>0</v>
      </c>
    </row>
    <row r="3301" spans="2:13" x14ac:dyDescent="0.2">
      <c r="B3301" s="43" t="str">
        <f xml:space="preserve"> HYPERLINK("#'目次'!B75", "[69]")</f>
        <v>[69]</v>
      </c>
      <c r="C3301" s="31" t="s">
        <v>185</v>
      </c>
    </row>
    <row r="3302" spans="2:13" x14ac:dyDescent="0.2">
      <c r="C3302" s="156" t="s">
        <v>186</v>
      </c>
    </row>
    <row r="3304" spans="2:13" x14ac:dyDescent="0.2">
      <c r="C3304" s="31" t="s">
        <v>75</v>
      </c>
    </row>
    <row r="3305" spans="2:13" ht="36" x14ac:dyDescent="0.2">
      <c r="D3305" s="177"/>
      <c r="E3305" s="178"/>
      <c r="F3305" s="178"/>
      <c r="G3305" s="40" t="s">
        <v>14</v>
      </c>
      <c r="H3305" s="42" t="s">
        <v>187</v>
      </c>
      <c r="I3305" s="15" t="s">
        <v>188</v>
      </c>
      <c r="J3305" s="15" t="s">
        <v>189</v>
      </c>
      <c r="K3305" s="15" t="s">
        <v>190</v>
      </c>
      <c r="L3305" s="15" t="s">
        <v>86</v>
      </c>
      <c r="M3305" s="44" t="s">
        <v>17</v>
      </c>
    </row>
    <row r="3306" spans="2:13" x14ac:dyDescent="0.2">
      <c r="D3306" s="179"/>
      <c r="E3306" s="180"/>
      <c r="F3306" s="180"/>
      <c r="G3306" s="39"/>
      <c r="H3306" s="41"/>
      <c r="I3306" s="14"/>
      <c r="J3306" s="14"/>
      <c r="K3306" s="14"/>
      <c r="L3306" s="14"/>
      <c r="M3306" s="38"/>
    </row>
    <row r="3307" spans="2:13" x14ac:dyDescent="0.2">
      <c r="D3307" s="70"/>
      <c r="E3307" s="72" t="s">
        <v>14</v>
      </c>
      <c r="F3307" s="69"/>
      <c r="G3307" s="37">
        <v>347</v>
      </c>
      <c r="H3307" s="17">
        <v>61</v>
      </c>
      <c r="I3307" s="17">
        <v>120</v>
      </c>
      <c r="J3307" s="17">
        <v>22</v>
      </c>
      <c r="K3307" s="17">
        <v>118</v>
      </c>
      <c r="L3307" s="17">
        <v>22</v>
      </c>
      <c r="M3307" s="55">
        <v>4</v>
      </c>
    </row>
    <row r="3308" spans="2:13" x14ac:dyDescent="0.2">
      <c r="D3308" s="57"/>
      <c r="E3308" s="54"/>
      <c r="F3308" s="71"/>
      <c r="G3308" s="9">
        <v>100</v>
      </c>
      <c r="H3308" s="2">
        <v>17.579250720461001</v>
      </c>
      <c r="I3308" s="2">
        <v>34.582132564840997</v>
      </c>
      <c r="J3308" s="2">
        <v>6.3400576368879999</v>
      </c>
      <c r="K3308" s="2">
        <v>34.005763688761</v>
      </c>
      <c r="L3308" s="2">
        <v>6.3400576368879999</v>
      </c>
      <c r="M3308" s="13">
        <v>1.1527377521610001</v>
      </c>
    </row>
    <row r="3309" spans="2:13" x14ac:dyDescent="0.2">
      <c r="D3309" s="174" t="s">
        <v>36</v>
      </c>
      <c r="E3309" s="20" t="s">
        <v>76</v>
      </c>
      <c r="F3309" s="22"/>
      <c r="G3309" s="21">
        <v>193</v>
      </c>
      <c r="H3309" s="25">
        <v>35</v>
      </c>
      <c r="I3309" s="3">
        <v>69</v>
      </c>
      <c r="J3309" s="3">
        <v>11</v>
      </c>
      <c r="K3309" s="3">
        <v>66</v>
      </c>
      <c r="L3309" s="3">
        <v>9</v>
      </c>
      <c r="M3309" s="26">
        <v>3</v>
      </c>
    </row>
    <row r="3310" spans="2:13" x14ac:dyDescent="0.2">
      <c r="D3310" s="175"/>
      <c r="E3310" s="11"/>
      <c r="F3310" s="10"/>
      <c r="G3310" s="9">
        <v>100</v>
      </c>
      <c r="H3310" s="16">
        <v>18.134715025906999</v>
      </c>
      <c r="I3310" s="2">
        <v>35.751295336787997</v>
      </c>
      <c r="J3310" s="2">
        <v>5.6994818652849997</v>
      </c>
      <c r="K3310" s="2">
        <v>34.196891191710002</v>
      </c>
      <c r="L3310" s="2">
        <v>4.6632124352330004</v>
      </c>
      <c r="M3310" s="13">
        <v>1.554404145078</v>
      </c>
    </row>
    <row r="3311" spans="2:13" x14ac:dyDescent="0.2">
      <c r="D3311" s="175"/>
      <c r="E3311" s="4" t="s">
        <v>39</v>
      </c>
      <c r="F3311" s="6"/>
      <c r="G3311" s="5">
        <v>2</v>
      </c>
      <c r="H3311" s="7">
        <v>0</v>
      </c>
      <c r="I3311" s="1">
        <v>0</v>
      </c>
      <c r="J3311" s="1">
        <v>1</v>
      </c>
      <c r="K3311" s="1">
        <v>1</v>
      </c>
      <c r="L3311" s="1">
        <v>0</v>
      </c>
      <c r="M3311" s="8">
        <v>0</v>
      </c>
    </row>
    <row r="3312" spans="2:13" x14ac:dyDescent="0.2">
      <c r="D3312" s="175"/>
      <c r="E3312" s="11"/>
      <c r="F3312" s="10"/>
      <c r="G3312" s="9">
        <v>100</v>
      </c>
      <c r="H3312" s="116">
        <v>0</v>
      </c>
      <c r="I3312" s="76">
        <v>0</v>
      </c>
      <c r="J3312" s="35">
        <v>50</v>
      </c>
      <c r="K3312" s="35">
        <v>50</v>
      </c>
      <c r="L3312" s="79">
        <v>0</v>
      </c>
      <c r="M3312" s="36">
        <v>0</v>
      </c>
    </row>
    <row r="3313" spans="4:13" x14ac:dyDescent="0.2">
      <c r="D3313" s="175"/>
      <c r="E3313" s="4" t="s">
        <v>40</v>
      </c>
      <c r="F3313" s="6"/>
      <c r="G3313" s="5">
        <v>7</v>
      </c>
      <c r="H3313" s="7">
        <v>2</v>
      </c>
      <c r="I3313" s="1">
        <v>1</v>
      </c>
      <c r="J3313" s="1">
        <v>0</v>
      </c>
      <c r="K3313" s="1">
        <v>4</v>
      </c>
      <c r="L3313" s="1">
        <v>0</v>
      </c>
      <c r="M3313" s="8">
        <v>0</v>
      </c>
    </row>
    <row r="3314" spans="4:13" x14ac:dyDescent="0.2">
      <c r="D3314" s="175"/>
      <c r="E3314" s="11"/>
      <c r="F3314" s="10"/>
      <c r="G3314" s="9">
        <v>100</v>
      </c>
      <c r="H3314" s="86">
        <v>28.571428571428999</v>
      </c>
      <c r="I3314" s="46">
        <v>14.285714285714</v>
      </c>
      <c r="J3314" s="79">
        <v>0</v>
      </c>
      <c r="K3314" s="35">
        <v>57.142857142856997</v>
      </c>
      <c r="L3314" s="79">
        <v>0</v>
      </c>
      <c r="M3314" s="36">
        <v>0</v>
      </c>
    </row>
    <row r="3315" spans="4:13" x14ac:dyDescent="0.2">
      <c r="D3315" s="175"/>
      <c r="E3315" s="4" t="s">
        <v>41</v>
      </c>
      <c r="F3315" s="6"/>
      <c r="G3315" s="5">
        <v>15</v>
      </c>
      <c r="H3315" s="7">
        <v>0</v>
      </c>
      <c r="I3315" s="1">
        <v>6</v>
      </c>
      <c r="J3315" s="1">
        <v>1</v>
      </c>
      <c r="K3315" s="1">
        <v>8</v>
      </c>
      <c r="L3315" s="1">
        <v>0</v>
      </c>
      <c r="M3315" s="8">
        <v>0</v>
      </c>
    </row>
    <row r="3316" spans="4:13" x14ac:dyDescent="0.2">
      <c r="D3316" s="175"/>
      <c r="E3316" s="11"/>
      <c r="F3316" s="10"/>
      <c r="G3316" s="9">
        <v>100</v>
      </c>
      <c r="H3316" s="116">
        <v>0</v>
      </c>
      <c r="I3316" s="23">
        <v>40</v>
      </c>
      <c r="J3316" s="2">
        <v>6.666666666667</v>
      </c>
      <c r="K3316" s="35">
        <v>53.333333333333002</v>
      </c>
      <c r="L3316" s="79">
        <v>0</v>
      </c>
      <c r="M3316" s="36">
        <v>0</v>
      </c>
    </row>
    <row r="3317" spans="4:13" x14ac:dyDescent="0.2">
      <c r="D3317" s="175"/>
      <c r="E3317" s="4" t="s">
        <v>42</v>
      </c>
      <c r="F3317" s="6"/>
      <c r="G3317" s="5">
        <v>31</v>
      </c>
      <c r="H3317" s="7">
        <v>3</v>
      </c>
      <c r="I3317" s="1">
        <v>10</v>
      </c>
      <c r="J3317" s="1">
        <v>3</v>
      </c>
      <c r="K3317" s="1">
        <v>13</v>
      </c>
      <c r="L3317" s="1">
        <v>1</v>
      </c>
      <c r="M3317" s="8">
        <v>1</v>
      </c>
    </row>
    <row r="3318" spans="4:13" x14ac:dyDescent="0.2">
      <c r="D3318" s="175"/>
      <c r="E3318" s="11"/>
      <c r="F3318" s="10"/>
      <c r="G3318" s="9">
        <v>100</v>
      </c>
      <c r="H3318" s="73">
        <v>9.6774193548389995</v>
      </c>
      <c r="I3318" s="2">
        <v>32.258064516128997</v>
      </c>
      <c r="J3318" s="2">
        <v>9.6774193548389995</v>
      </c>
      <c r="K3318" s="23">
        <v>41.935483870968</v>
      </c>
      <c r="L3318" s="2">
        <v>3.2258064516129998</v>
      </c>
      <c r="M3318" s="13">
        <v>3.2258064516129998</v>
      </c>
    </row>
    <row r="3319" spans="4:13" x14ac:dyDescent="0.2">
      <c r="D3319" s="175"/>
      <c r="E3319" s="4" t="s">
        <v>43</v>
      </c>
      <c r="F3319" s="6"/>
      <c r="G3319" s="5">
        <v>28</v>
      </c>
      <c r="H3319" s="7">
        <v>5</v>
      </c>
      <c r="I3319" s="1">
        <v>11</v>
      </c>
      <c r="J3319" s="1">
        <v>1</v>
      </c>
      <c r="K3319" s="1">
        <v>8</v>
      </c>
      <c r="L3319" s="1">
        <v>3</v>
      </c>
      <c r="M3319" s="8">
        <v>0</v>
      </c>
    </row>
    <row r="3320" spans="4:13" x14ac:dyDescent="0.2">
      <c r="D3320" s="175"/>
      <c r="E3320" s="11"/>
      <c r="F3320" s="10"/>
      <c r="G3320" s="9">
        <v>100</v>
      </c>
      <c r="H3320" s="16">
        <v>17.857142857143</v>
      </c>
      <c r="I3320" s="2">
        <v>39.285714285714</v>
      </c>
      <c r="J3320" s="2">
        <v>3.5714285714290002</v>
      </c>
      <c r="K3320" s="27">
        <v>28.571428571428999</v>
      </c>
      <c r="L3320" s="2">
        <v>10.714285714286</v>
      </c>
      <c r="M3320" s="36">
        <v>0</v>
      </c>
    </row>
    <row r="3321" spans="4:13" x14ac:dyDescent="0.2">
      <c r="D3321" s="175"/>
      <c r="E3321" s="4" t="s">
        <v>44</v>
      </c>
      <c r="F3321" s="6"/>
      <c r="G3321" s="5">
        <v>48</v>
      </c>
      <c r="H3321" s="7">
        <v>10</v>
      </c>
      <c r="I3321" s="1">
        <v>22</v>
      </c>
      <c r="J3321" s="1">
        <v>1</v>
      </c>
      <c r="K3321" s="1">
        <v>13</v>
      </c>
      <c r="L3321" s="1">
        <v>1</v>
      </c>
      <c r="M3321" s="8">
        <v>1</v>
      </c>
    </row>
    <row r="3322" spans="4:13" x14ac:dyDescent="0.2">
      <c r="D3322" s="175"/>
      <c r="E3322" s="11"/>
      <c r="F3322" s="10"/>
      <c r="G3322" s="9">
        <v>100</v>
      </c>
      <c r="H3322" s="16">
        <v>20.833333333333002</v>
      </c>
      <c r="I3322" s="35">
        <v>45.833333333333002</v>
      </c>
      <c r="J3322" s="2">
        <v>2.083333333333</v>
      </c>
      <c r="K3322" s="27">
        <v>27.083333333333002</v>
      </c>
      <c r="L3322" s="2">
        <v>2.083333333333</v>
      </c>
      <c r="M3322" s="13">
        <v>2.083333333333</v>
      </c>
    </row>
    <row r="3323" spans="4:13" x14ac:dyDescent="0.2">
      <c r="D3323" s="175"/>
      <c r="E3323" s="4" t="s">
        <v>45</v>
      </c>
      <c r="F3323" s="6"/>
      <c r="G3323" s="5">
        <v>62</v>
      </c>
      <c r="H3323" s="7">
        <v>15</v>
      </c>
      <c r="I3323" s="1">
        <v>19</v>
      </c>
      <c r="J3323" s="1">
        <v>4</v>
      </c>
      <c r="K3323" s="1">
        <v>19</v>
      </c>
      <c r="L3323" s="1">
        <v>4</v>
      </c>
      <c r="M3323" s="8">
        <v>1</v>
      </c>
    </row>
    <row r="3324" spans="4:13" x14ac:dyDescent="0.2">
      <c r="D3324" s="175"/>
      <c r="E3324" s="11"/>
      <c r="F3324" s="10"/>
      <c r="G3324" s="9">
        <v>100</v>
      </c>
      <c r="H3324" s="64">
        <v>24.193548387097</v>
      </c>
      <c r="I3324" s="2">
        <v>30.645161290322999</v>
      </c>
      <c r="J3324" s="2">
        <v>6.4516129032259997</v>
      </c>
      <c r="K3324" s="2">
        <v>30.645161290322999</v>
      </c>
      <c r="L3324" s="2">
        <v>6.4516129032259997</v>
      </c>
      <c r="M3324" s="13">
        <v>1.6129032258060001</v>
      </c>
    </row>
    <row r="3325" spans="4:13" x14ac:dyDescent="0.2">
      <c r="D3325" s="174" t="s">
        <v>37</v>
      </c>
      <c r="E3325" s="20" t="s">
        <v>77</v>
      </c>
      <c r="F3325" s="22"/>
      <c r="G3325" s="21">
        <v>154</v>
      </c>
      <c r="H3325" s="25">
        <v>26</v>
      </c>
      <c r="I3325" s="3">
        <v>51</v>
      </c>
      <c r="J3325" s="3">
        <v>11</v>
      </c>
      <c r="K3325" s="3">
        <v>52</v>
      </c>
      <c r="L3325" s="3">
        <v>13</v>
      </c>
      <c r="M3325" s="26">
        <v>1</v>
      </c>
    </row>
    <row r="3326" spans="4:13" x14ac:dyDescent="0.2">
      <c r="D3326" s="175"/>
      <c r="E3326" s="11"/>
      <c r="F3326" s="10"/>
      <c r="G3326" s="9">
        <v>100</v>
      </c>
      <c r="H3326" s="16">
        <v>16.883116883117001</v>
      </c>
      <c r="I3326" s="2">
        <v>33.116883116883002</v>
      </c>
      <c r="J3326" s="2">
        <v>7.1428571428570002</v>
      </c>
      <c r="K3326" s="2">
        <v>33.766233766234002</v>
      </c>
      <c r="L3326" s="2">
        <v>8.4415584415579996</v>
      </c>
      <c r="M3326" s="13">
        <v>0.64935064935099995</v>
      </c>
    </row>
    <row r="3327" spans="4:13" x14ac:dyDescent="0.2">
      <c r="D3327" s="175"/>
      <c r="E3327" s="4" t="s">
        <v>39</v>
      </c>
      <c r="F3327" s="6"/>
      <c r="G3327" s="5">
        <v>4</v>
      </c>
      <c r="H3327" s="7">
        <v>0</v>
      </c>
      <c r="I3327" s="1">
        <v>2</v>
      </c>
      <c r="J3327" s="1">
        <v>0</v>
      </c>
      <c r="K3327" s="1">
        <v>2</v>
      </c>
      <c r="L3327" s="1">
        <v>0</v>
      </c>
      <c r="M3327" s="8">
        <v>0</v>
      </c>
    </row>
    <row r="3328" spans="4:13" x14ac:dyDescent="0.2">
      <c r="D3328" s="175"/>
      <c r="E3328" s="11"/>
      <c r="F3328" s="10"/>
      <c r="G3328" s="9">
        <v>100</v>
      </c>
      <c r="H3328" s="116">
        <v>0</v>
      </c>
      <c r="I3328" s="35">
        <v>50</v>
      </c>
      <c r="J3328" s="79">
        <v>0</v>
      </c>
      <c r="K3328" s="35">
        <v>50</v>
      </c>
      <c r="L3328" s="79">
        <v>0</v>
      </c>
      <c r="M3328" s="36">
        <v>0</v>
      </c>
    </row>
    <row r="3329" spans="2:13" x14ac:dyDescent="0.2">
      <c r="D3329" s="175"/>
      <c r="E3329" s="4" t="s">
        <v>40</v>
      </c>
      <c r="F3329" s="6"/>
      <c r="G3329" s="5">
        <v>7</v>
      </c>
      <c r="H3329" s="7">
        <v>1</v>
      </c>
      <c r="I3329" s="1">
        <v>2</v>
      </c>
      <c r="J3329" s="1">
        <v>1</v>
      </c>
      <c r="K3329" s="1">
        <v>2</v>
      </c>
      <c r="L3329" s="1">
        <v>1</v>
      </c>
      <c r="M3329" s="8">
        <v>0</v>
      </c>
    </row>
    <row r="3330" spans="2:13" x14ac:dyDescent="0.2">
      <c r="D3330" s="175"/>
      <c r="E3330" s="11"/>
      <c r="F3330" s="10"/>
      <c r="G3330" s="9">
        <v>100</v>
      </c>
      <c r="H3330" s="16">
        <v>14.285714285714</v>
      </c>
      <c r="I3330" s="27">
        <v>28.571428571428999</v>
      </c>
      <c r="J3330" s="23">
        <v>14.285714285714</v>
      </c>
      <c r="K3330" s="27">
        <v>28.571428571428999</v>
      </c>
      <c r="L3330" s="23">
        <v>14.285714285714</v>
      </c>
      <c r="M3330" s="36">
        <v>0</v>
      </c>
    </row>
    <row r="3331" spans="2:13" x14ac:dyDescent="0.2">
      <c r="D3331" s="175"/>
      <c r="E3331" s="4" t="s">
        <v>41</v>
      </c>
      <c r="F3331" s="6"/>
      <c r="G3331" s="5">
        <v>10</v>
      </c>
      <c r="H3331" s="7">
        <v>0</v>
      </c>
      <c r="I3331" s="1">
        <v>4</v>
      </c>
      <c r="J3331" s="1">
        <v>0</v>
      </c>
      <c r="K3331" s="1">
        <v>6</v>
      </c>
      <c r="L3331" s="1">
        <v>0</v>
      </c>
      <c r="M3331" s="8">
        <v>0</v>
      </c>
    </row>
    <row r="3332" spans="2:13" x14ac:dyDescent="0.2">
      <c r="D3332" s="175"/>
      <c r="E3332" s="11"/>
      <c r="F3332" s="10"/>
      <c r="G3332" s="9">
        <v>100</v>
      </c>
      <c r="H3332" s="116">
        <v>0</v>
      </c>
      <c r="I3332" s="23">
        <v>40</v>
      </c>
      <c r="J3332" s="79">
        <v>0</v>
      </c>
      <c r="K3332" s="35">
        <v>60</v>
      </c>
      <c r="L3332" s="79">
        <v>0</v>
      </c>
      <c r="M3332" s="36">
        <v>0</v>
      </c>
    </row>
    <row r="3333" spans="2:13" x14ac:dyDescent="0.2">
      <c r="D3333" s="175"/>
      <c r="E3333" s="4" t="s">
        <v>42</v>
      </c>
      <c r="F3333" s="6"/>
      <c r="G3333" s="5">
        <v>18</v>
      </c>
      <c r="H3333" s="7">
        <v>1</v>
      </c>
      <c r="I3333" s="1">
        <v>9</v>
      </c>
      <c r="J3333" s="1">
        <v>2</v>
      </c>
      <c r="K3333" s="1">
        <v>6</v>
      </c>
      <c r="L3333" s="1">
        <v>0</v>
      </c>
      <c r="M3333" s="8">
        <v>0</v>
      </c>
    </row>
    <row r="3334" spans="2:13" x14ac:dyDescent="0.2">
      <c r="D3334" s="175"/>
      <c r="E3334" s="11"/>
      <c r="F3334" s="10"/>
      <c r="G3334" s="9">
        <v>100</v>
      </c>
      <c r="H3334" s="99">
        <v>5.5555555555560003</v>
      </c>
      <c r="I3334" s="35">
        <v>50</v>
      </c>
      <c r="J3334" s="2">
        <v>11.111111111111001</v>
      </c>
      <c r="K3334" s="2">
        <v>33.333333333333002</v>
      </c>
      <c r="L3334" s="79">
        <v>0</v>
      </c>
      <c r="M3334" s="36">
        <v>0</v>
      </c>
    </row>
    <row r="3335" spans="2:13" x14ac:dyDescent="0.2">
      <c r="D3335" s="175"/>
      <c r="E3335" s="4" t="s">
        <v>43</v>
      </c>
      <c r="F3335" s="6"/>
      <c r="G3335" s="5">
        <v>23</v>
      </c>
      <c r="H3335" s="7">
        <v>5</v>
      </c>
      <c r="I3335" s="1">
        <v>8</v>
      </c>
      <c r="J3335" s="1">
        <v>1</v>
      </c>
      <c r="K3335" s="1">
        <v>6</v>
      </c>
      <c r="L3335" s="1">
        <v>3</v>
      </c>
      <c r="M3335" s="8">
        <v>0</v>
      </c>
    </row>
    <row r="3336" spans="2:13" x14ac:dyDescent="0.2">
      <c r="D3336" s="175"/>
      <c r="E3336" s="11"/>
      <c r="F3336" s="10"/>
      <c r="G3336" s="9">
        <v>100</v>
      </c>
      <c r="H3336" s="16">
        <v>21.739130434783</v>
      </c>
      <c r="I3336" s="2">
        <v>34.782608695652002</v>
      </c>
      <c r="J3336" s="2">
        <v>4.3478260869570002</v>
      </c>
      <c r="K3336" s="27">
        <v>26.086956521739001</v>
      </c>
      <c r="L3336" s="23">
        <v>13.04347826087</v>
      </c>
      <c r="M3336" s="36">
        <v>0</v>
      </c>
    </row>
    <row r="3337" spans="2:13" x14ac:dyDescent="0.2">
      <c r="D3337" s="175"/>
      <c r="E3337" s="4" t="s">
        <v>44</v>
      </c>
      <c r="F3337" s="6"/>
      <c r="G3337" s="5">
        <v>41</v>
      </c>
      <c r="H3337" s="7">
        <v>6</v>
      </c>
      <c r="I3337" s="1">
        <v>12</v>
      </c>
      <c r="J3337" s="1">
        <v>3</v>
      </c>
      <c r="K3337" s="1">
        <v>16</v>
      </c>
      <c r="L3337" s="1">
        <v>4</v>
      </c>
      <c r="M3337" s="8">
        <v>0</v>
      </c>
    </row>
    <row r="3338" spans="2:13" x14ac:dyDescent="0.2">
      <c r="D3338" s="175"/>
      <c r="E3338" s="11"/>
      <c r="F3338" s="10"/>
      <c r="G3338" s="9">
        <v>100</v>
      </c>
      <c r="H3338" s="16">
        <v>14.634146341463</v>
      </c>
      <c r="I3338" s="27">
        <v>29.268292682927001</v>
      </c>
      <c r="J3338" s="2">
        <v>7.3170731707319998</v>
      </c>
      <c r="K3338" s="23">
        <v>39.024390243901998</v>
      </c>
      <c r="L3338" s="2">
        <v>9.7560975609760003</v>
      </c>
      <c r="M3338" s="36">
        <v>0</v>
      </c>
    </row>
    <row r="3339" spans="2:13" x14ac:dyDescent="0.2">
      <c r="D3339" s="175"/>
      <c r="E3339" s="4" t="s">
        <v>45</v>
      </c>
      <c r="F3339" s="6"/>
      <c r="G3339" s="5">
        <v>51</v>
      </c>
      <c r="H3339" s="7">
        <v>13</v>
      </c>
      <c r="I3339" s="1">
        <v>14</v>
      </c>
      <c r="J3339" s="1">
        <v>4</v>
      </c>
      <c r="K3339" s="1">
        <v>14</v>
      </c>
      <c r="L3339" s="1">
        <v>5</v>
      </c>
      <c r="M3339" s="8">
        <v>1</v>
      </c>
    </row>
    <row r="3340" spans="2:13" x14ac:dyDescent="0.2">
      <c r="D3340" s="176"/>
      <c r="E3340" s="57"/>
      <c r="F3340" s="54"/>
      <c r="G3340" s="67">
        <v>100</v>
      </c>
      <c r="H3340" s="131">
        <v>25.490196078431001</v>
      </c>
      <c r="I3340" s="96">
        <v>27.450980392157</v>
      </c>
      <c r="J3340" s="48">
        <v>7.8431372549020004</v>
      </c>
      <c r="K3340" s="96">
        <v>27.450980392157</v>
      </c>
      <c r="L3340" s="48">
        <v>9.8039215686270005</v>
      </c>
      <c r="M3340" s="84">
        <v>1.9607843137250001</v>
      </c>
    </row>
    <row r="3342" spans="2:13" x14ac:dyDescent="0.2">
      <c r="B3342" s="43" t="str">
        <f xml:space="preserve"> HYPERLINK("#'目次'!B76", "[70]")</f>
        <v>[70]</v>
      </c>
      <c r="C3342" s="31" t="s">
        <v>194</v>
      </c>
    </row>
    <row r="3343" spans="2:13" x14ac:dyDescent="0.2">
      <c r="C3343" s="156" t="s">
        <v>186</v>
      </c>
    </row>
    <row r="3346" spans="4:15" ht="48" x14ac:dyDescent="0.2">
      <c r="D3346" s="177"/>
      <c r="E3346" s="178"/>
      <c r="F3346" s="178"/>
      <c r="G3346" s="40" t="s">
        <v>14</v>
      </c>
      <c r="H3346" s="42" t="s">
        <v>195</v>
      </c>
      <c r="I3346" s="15" t="s">
        <v>196</v>
      </c>
      <c r="J3346" s="15" t="s">
        <v>84</v>
      </c>
      <c r="K3346" s="15" t="s">
        <v>197</v>
      </c>
      <c r="L3346" s="15" t="s">
        <v>85</v>
      </c>
      <c r="M3346" s="15" t="s">
        <v>198</v>
      </c>
      <c r="N3346" s="15" t="s">
        <v>86</v>
      </c>
      <c r="O3346" s="44" t="s">
        <v>17</v>
      </c>
    </row>
    <row r="3347" spans="4:15" x14ac:dyDescent="0.2">
      <c r="D3347" s="179"/>
      <c r="E3347" s="180"/>
      <c r="F3347" s="180"/>
      <c r="G3347" s="39"/>
      <c r="H3347" s="41"/>
      <c r="I3347" s="14"/>
      <c r="J3347" s="14"/>
      <c r="K3347" s="14"/>
      <c r="L3347" s="14"/>
      <c r="M3347" s="14"/>
      <c r="N3347" s="14"/>
      <c r="O3347" s="38"/>
    </row>
    <row r="3348" spans="4:15" x14ac:dyDescent="0.2">
      <c r="D3348" s="70"/>
      <c r="E3348" s="72" t="s">
        <v>14</v>
      </c>
      <c r="F3348" s="69"/>
      <c r="G3348" s="37">
        <v>347</v>
      </c>
      <c r="H3348" s="17">
        <v>15</v>
      </c>
      <c r="I3348" s="17">
        <v>9</v>
      </c>
      <c r="J3348" s="17">
        <v>11</v>
      </c>
      <c r="K3348" s="17">
        <v>79</v>
      </c>
      <c r="L3348" s="17">
        <v>272</v>
      </c>
      <c r="M3348" s="17">
        <v>46</v>
      </c>
      <c r="N3348" s="17">
        <v>21</v>
      </c>
      <c r="O3348" s="55">
        <v>3</v>
      </c>
    </row>
    <row r="3349" spans="4:15" x14ac:dyDescent="0.2">
      <c r="D3349" s="57"/>
      <c r="E3349" s="54"/>
      <c r="F3349" s="71"/>
      <c r="G3349" s="9">
        <v>100</v>
      </c>
      <c r="H3349" s="2">
        <v>4.3227665706050002</v>
      </c>
      <c r="I3349" s="2">
        <v>2.5936599423629998</v>
      </c>
      <c r="J3349" s="2">
        <v>3.170028818444</v>
      </c>
      <c r="K3349" s="2">
        <v>22.766570605186999</v>
      </c>
      <c r="L3349" s="2">
        <v>78.386167146974003</v>
      </c>
      <c r="M3349" s="2">
        <v>13.256484149856</v>
      </c>
      <c r="N3349" s="2">
        <v>6.0518731988469998</v>
      </c>
      <c r="O3349" s="13">
        <v>0.864553314121</v>
      </c>
    </row>
    <row r="3350" spans="4:15" x14ac:dyDescent="0.2">
      <c r="D3350" s="174" t="s">
        <v>18</v>
      </c>
      <c r="E3350" s="20" t="s">
        <v>19</v>
      </c>
      <c r="F3350" s="22"/>
      <c r="G3350" s="21">
        <v>23</v>
      </c>
      <c r="H3350" s="25">
        <v>2</v>
      </c>
      <c r="I3350" s="3">
        <v>2</v>
      </c>
      <c r="J3350" s="3">
        <v>1</v>
      </c>
      <c r="K3350" s="3">
        <v>3</v>
      </c>
      <c r="L3350" s="3">
        <v>19</v>
      </c>
      <c r="M3350" s="3">
        <v>2</v>
      </c>
      <c r="N3350" s="3">
        <v>2</v>
      </c>
      <c r="O3350" s="26">
        <v>0</v>
      </c>
    </row>
    <row r="3351" spans="4:15" x14ac:dyDescent="0.2">
      <c r="D3351" s="175"/>
      <c r="E3351" s="11"/>
      <c r="F3351" s="10"/>
      <c r="G3351" s="9">
        <v>100</v>
      </c>
      <c r="H3351" s="16">
        <v>8.6956521739130004</v>
      </c>
      <c r="I3351" s="23">
        <v>8.6956521739130004</v>
      </c>
      <c r="J3351" s="2">
        <v>4.3478260869570002</v>
      </c>
      <c r="K3351" s="27">
        <v>13.04347826087</v>
      </c>
      <c r="L3351" s="2">
        <v>82.608695652174006</v>
      </c>
      <c r="M3351" s="2">
        <v>8.6956521739130004</v>
      </c>
      <c r="N3351" s="2">
        <v>8.6956521739130004</v>
      </c>
      <c r="O3351" s="36">
        <v>0</v>
      </c>
    </row>
    <row r="3352" spans="4:15" x14ac:dyDescent="0.2">
      <c r="D3352" s="175"/>
      <c r="E3352" s="4" t="s">
        <v>20</v>
      </c>
      <c r="F3352" s="6"/>
      <c r="G3352" s="5">
        <v>19</v>
      </c>
      <c r="H3352" s="7">
        <v>0</v>
      </c>
      <c r="I3352" s="1">
        <v>1</v>
      </c>
      <c r="J3352" s="1">
        <v>0</v>
      </c>
      <c r="K3352" s="1">
        <v>7</v>
      </c>
      <c r="L3352" s="1">
        <v>14</v>
      </c>
      <c r="M3352" s="1">
        <v>2</v>
      </c>
      <c r="N3352" s="1">
        <v>1</v>
      </c>
      <c r="O3352" s="8">
        <v>0</v>
      </c>
    </row>
    <row r="3353" spans="4:15" x14ac:dyDescent="0.2">
      <c r="D3353" s="175"/>
      <c r="E3353" s="11"/>
      <c r="F3353" s="10"/>
      <c r="G3353" s="9">
        <v>100</v>
      </c>
      <c r="H3353" s="45">
        <v>0</v>
      </c>
      <c r="I3353" s="2">
        <v>5.2631578947369997</v>
      </c>
      <c r="J3353" s="18">
        <v>0</v>
      </c>
      <c r="K3353" s="35">
        <v>36.842105263157997</v>
      </c>
      <c r="L3353" s="2">
        <v>73.684210526315994</v>
      </c>
      <c r="M3353" s="2">
        <v>10.526315789473999</v>
      </c>
      <c r="N3353" s="2">
        <v>5.2631578947369997</v>
      </c>
      <c r="O3353" s="36">
        <v>0</v>
      </c>
    </row>
    <row r="3354" spans="4:15" x14ac:dyDescent="0.2">
      <c r="D3354" s="175"/>
      <c r="E3354" s="4" t="s">
        <v>21</v>
      </c>
      <c r="F3354" s="6"/>
      <c r="G3354" s="5">
        <v>135</v>
      </c>
      <c r="H3354" s="7">
        <v>5</v>
      </c>
      <c r="I3354" s="1">
        <v>3</v>
      </c>
      <c r="J3354" s="1">
        <v>7</v>
      </c>
      <c r="K3354" s="1">
        <v>30</v>
      </c>
      <c r="L3354" s="1">
        <v>107</v>
      </c>
      <c r="M3354" s="1">
        <v>24</v>
      </c>
      <c r="N3354" s="1">
        <v>6</v>
      </c>
      <c r="O3354" s="8">
        <v>2</v>
      </c>
    </row>
    <row r="3355" spans="4:15" x14ac:dyDescent="0.2">
      <c r="D3355" s="175"/>
      <c r="E3355" s="11"/>
      <c r="F3355" s="10"/>
      <c r="G3355" s="9">
        <v>100</v>
      </c>
      <c r="H3355" s="16">
        <v>3.7037037037039999</v>
      </c>
      <c r="I3355" s="2">
        <v>2.2222222222219998</v>
      </c>
      <c r="J3355" s="2">
        <v>5.1851851851850004</v>
      </c>
      <c r="K3355" s="2">
        <v>22.222222222222001</v>
      </c>
      <c r="L3355" s="2">
        <v>79.259259259258997</v>
      </c>
      <c r="M3355" s="2">
        <v>17.777777777777999</v>
      </c>
      <c r="N3355" s="2">
        <v>4.4444444444439997</v>
      </c>
      <c r="O3355" s="13">
        <v>1.481481481481</v>
      </c>
    </row>
    <row r="3356" spans="4:15" x14ac:dyDescent="0.2">
      <c r="D3356" s="175"/>
      <c r="E3356" s="4" t="s">
        <v>22</v>
      </c>
      <c r="F3356" s="6"/>
      <c r="G3356" s="5">
        <v>10</v>
      </c>
      <c r="H3356" s="7">
        <v>1</v>
      </c>
      <c r="I3356" s="1">
        <v>1</v>
      </c>
      <c r="J3356" s="1">
        <v>0</v>
      </c>
      <c r="K3356" s="1">
        <v>1</v>
      </c>
      <c r="L3356" s="1">
        <v>6</v>
      </c>
      <c r="M3356" s="1">
        <v>0</v>
      </c>
      <c r="N3356" s="1">
        <v>1</v>
      </c>
      <c r="O3356" s="8">
        <v>0</v>
      </c>
    </row>
    <row r="3357" spans="4:15" x14ac:dyDescent="0.2">
      <c r="D3357" s="175"/>
      <c r="E3357" s="11"/>
      <c r="F3357" s="10"/>
      <c r="G3357" s="9">
        <v>100</v>
      </c>
      <c r="H3357" s="64">
        <v>10</v>
      </c>
      <c r="I3357" s="23">
        <v>10</v>
      </c>
      <c r="J3357" s="18">
        <v>0</v>
      </c>
      <c r="K3357" s="46">
        <v>10</v>
      </c>
      <c r="L3357" s="46">
        <v>60</v>
      </c>
      <c r="M3357" s="76">
        <v>0</v>
      </c>
      <c r="N3357" s="2">
        <v>10</v>
      </c>
      <c r="O3357" s="36">
        <v>0</v>
      </c>
    </row>
    <row r="3358" spans="4:15" x14ac:dyDescent="0.2">
      <c r="D3358" s="175"/>
      <c r="E3358" s="4" t="s">
        <v>23</v>
      </c>
      <c r="F3358" s="6"/>
      <c r="G3358" s="5">
        <v>32</v>
      </c>
      <c r="H3358" s="7">
        <v>0</v>
      </c>
      <c r="I3358" s="1">
        <v>1</v>
      </c>
      <c r="J3358" s="1">
        <v>0</v>
      </c>
      <c r="K3358" s="1">
        <v>9</v>
      </c>
      <c r="L3358" s="1">
        <v>25</v>
      </c>
      <c r="M3358" s="1">
        <v>4</v>
      </c>
      <c r="N3358" s="1">
        <v>1</v>
      </c>
      <c r="O3358" s="8">
        <v>0</v>
      </c>
    </row>
    <row r="3359" spans="4:15" x14ac:dyDescent="0.2">
      <c r="D3359" s="175"/>
      <c r="E3359" s="11"/>
      <c r="F3359" s="10"/>
      <c r="G3359" s="9">
        <v>100</v>
      </c>
      <c r="H3359" s="45">
        <v>0</v>
      </c>
      <c r="I3359" s="2">
        <v>3.125</v>
      </c>
      <c r="J3359" s="18">
        <v>0</v>
      </c>
      <c r="K3359" s="23">
        <v>28.125</v>
      </c>
      <c r="L3359" s="2">
        <v>78.125</v>
      </c>
      <c r="M3359" s="2">
        <v>12.5</v>
      </c>
      <c r="N3359" s="2">
        <v>3.125</v>
      </c>
      <c r="O3359" s="36">
        <v>0</v>
      </c>
    </row>
    <row r="3360" spans="4:15" x14ac:dyDescent="0.2">
      <c r="D3360" s="175"/>
      <c r="E3360" s="4" t="s">
        <v>24</v>
      </c>
      <c r="F3360" s="6"/>
      <c r="G3360" s="5">
        <v>64</v>
      </c>
      <c r="H3360" s="7">
        <v>5</v>
      </c>
      <c r="I3360" s="1">
        <v>0</v>
      </c>
      <c r="J3360" s="1">
        <v>3</v>
      </c>
      <c r="K3360" s="1">
        <v>16</v>
      </c>
      <c r="L3360" s="1">
        <v>49</v>
      </c>
      <c r="M3360" s="1">
        <v>3</v>
      </c>
      <c r="N3360" s="1">
        <v>4</v>
      </c>
      <c r="O3360" s="8">
        <v>1</v>
      </c>
    </row>
    <row r="3361" spans="4:15" x14ac:dyDescent="0.2">
      <c r="D3361" s="175"/>
      <c r="E3361" s="11"/>
      <c r="F3361" s="10"/>
      <c r="G3361" s="9">
        <v>100</v>
      </c>
      <c r="H3361" s="16">
        <v>7.8125</v>
      </c>
      <c r="I3361" s="18">
        <v>0</v>
      </c>
      <c r="J3361" s="2">
        <v>4.6875</v>
      </c>
      <c r="K3361" s="2">
        <v>25</v>
      </c>
      <c r="L3361" s="2">
        <v>76.5625</v>
      </c>
      <c r="M3361" s="27">
        <v>4.6875</v>
      </c>
      <c r="N3361" s="2">
        <v>6.25</v>
      </c>
      <c r="O3361" s="13">
        <v>1.5625</v>
      </c>
    </row>
    <row r="3362" spans="4:15" x14ac:dyDescent="0.2">
      <c r="D3362" s="175"/>
      <c r="E3362" s="4" t="s">
        <v>25</v>
      </c>
      <c r="F3362" s="6"/>
      <c r="G3362" s="5">
        <v>20</v>
      </c>
      <c r="H3362" s="7">
        <v>1</v>
      </c>
      <c r="I3362" s="1">
        <v>0</v>
      </c>
      <c r="J3362" s="1">
        <v>0</v>
      </c>
      <c r="K3362" s="1">
        <v>2</v>
      </c>
      <c r="L3362" s="1">
        <v>20</v>
      </c>
      <c r="M3362" s="1">
        <v>3</v>
      </c>
      <c r="N3362" s="1">
        <v>0</v>
      </c>
      <c r="O3362" s="8">
        <v>0</v>
      </c>
    </row>
    <row r="3363" spans="4:15" x14ac:dyDescent="0.2">
      <c r="D3363" s="175"/>
      <c r="E3363" s="11"/>
      <c r="F3363" s="10"/>
      <c r="G3363" s="9">
        <v>100</v>
      </c>
      <c r="H3363" s="16">
        <v>5</v>
      </c>
      <c r="I3363" s="18">
        <v>0</v>
      </c>
      <c r="J3363" s="18">
        <v>0</v>
      </c>
      <c r="K3363" s="46">
        <v>10</v>
      </c>
      <c r="L3363" s="35">
        <v>100</v>
      </c>
      <c r="M3363" s="2">
        <v>15</v>
      </c>
      <c r="N3363" s="79">
        <v>0</v>
      </c>
      <c r="O3363" s="36">
        <v>0</v>
      </c>
    </row>
    <row r="3364" spans="4:15" x14ac:dyDescent="0.2">
      <c r="D3364" s="175"/>
      <c r="E3364" s="4" t="s">
        <v>26</v>
      </c>
      <c r="F3364" s="6"/>
      <c r="G3364" s="5">
        <v>11</v>
      </c>
      <c r="H3364" s="7">
        <v>1</v>
      </c>
      <c r="I3364" s="1">
        <v>0</v>
      </c>
      <c r="J3364" s="1">
        <v>0</v>
      </c>
      <c r="K3364" s="1">
        <v>0</v>
      </c>
      <c r="L3364" s="1">
        <v>9</v>
      </c>
      <c r="M3364" s="1">
        <v>2</v>
      </c>
      <c r="N3364" s="1">
        <v>1</v>
      </c>
      <c r="O3364" s="8">
        <v>0</v>
      </c>
    </row>
    <row r="3365" spans="4:15" x14ac:dyDescent="0.2">
      <c r="D3365" s="175"/>
      <c r="E3365" s="11"/>
      <c r="F3365" s="10"/>
      <c r="G3365" s="9">
        <v>100</v>
      </c>
      <c r="H3365" s="16">
        <v>9.0909090909089993</v>
      </c>
      <c r="I3365" s="18">
        <v>0</v>
      </c>
      <c r="J3365" s="18">
        <v>0</v>
      </c>
      <c r="K3365" s="76">
        <v>0</v>
      </c>
      <c r="L3365" s="2">
        <v>81.818181818181998</v>
      </c>
      <c r="M3365" s="2">
        <v>18.181818181817999</v>
      </c>
      <c r="N3365" s="2">
        <v>9.0909090909089993</v>
      </c>
      <c r="O3365" s="36">
        <v>0</v>
      </c>
    </row>
    <row r="3366" spans="4:15" x14ac:dyDescent="0.2">
      <c r="D3366" s="175"/>
      <c r="E3366" s="4" t="s">
        <v>27</v>
      </c>
      <c r="F3366" s="6"/>
      <c r="G3366" s="5">
        <v>15</v>
      </c>
      <c r="H3366" s="7">
        <v>0</v>
      </c>
      <c r="I3366" s="1">
        <v>0</v>
      </c>
      <c r="J3366" s="1">
        <v>0</v>
      </c>
      <c r="K3366" s="1">
        <v>4</v>
      </c>
      <c r="L3366" s="1">
        <v>10</v>
      </c>
      <c r="M3366" s="1">
        <v>3</v>
      </c>
      <c r="N3366" s="1">
        <v>3</v>
      </c>
      <c r="O3366" s="8">
        <v>0</v>
      </c>
    </row>
    <row r="3367" spans="4:15" x14ac:dyDescent="0.2">
      <c r="D3367" s="175"/>
      <c r="E3367" s="11"/>
      <c r="F3367" s="10"/>
      <c r="G3367" s="9">
        <v>100</v>
      </c>
      <c r="H3367" s="45">
        <v>0</v>
      </c>
      <c r="I3367" s="18">
        <v>0</v>
      </c>
      <c r="J3367" s="18">
        <v>0</v>
      </c>
      <c r="K3367" s="2">
        <v>26.666666666666998</v>
      </c>
      <c r="L3367" s="46">
        <v>66.666666666666998</v>
      </c>
      <c r="M3367" s="23">
        <v>20</v>
      </c>
      <c r="N3367" s="35">
        <v>20</v>
      </c>
      <c r="O3367" s="36">
        <v>0</v>
      </c>
    </row>
    <row r="3368" spans="4:15" x14ac:dyDescent="0.2">
      <c r="D3368" s="175"/>
      <c r="E3368" s="4" t="s">
        <v>28</v>
      </c>
      <c r="F3368" s="6"/>
      <c r="G3368" s="5">
        <v>18</v>
      </c>
      <c r="H3368" s="7">
        <v>0</v>
      </c>
      <c r="I3368" s="1">
        <v>1</v>
      </c>
      <c r="J3368" s="1">
        <v>0</v>
      </c>
      <c r="K3368" s="1">
        <v>7</v>
      </c>
      <c r="L3368" s="1">
        <v>13</v>
      </c>
      <c r="M3368" s="1">
        <v>3</v>
      </c>
      <c r="N3368" s="1">
        <v>2</v>
      </c>
      <c r="O3368" s="8">
        <v>0</v>
      </c>
    </row>
    <row r="3369" spans="4:15" x14ac:dyDescent="0.2">
      <c r="D3369" s="175"/>
      <c r="E3369" s="11"/>
      <c r="F3369" s="10"/>
      <c r="G3369" s="9">
        <v>100</v>
      </c>
      <c r="H3369" s="45">
        <v>0</v>
      </c>
      <c r="I3369" s="2">
        <v>5.5555555555560003</v>
      </c>
      <c r="J3369" s="18">
        <v>0</v>
      </c>
      <c r="K3369" s="35">
        <v>38.888888888888999</v>
      </c>
      <c r="L3369" s="27">
        <v>72.222222222222001</v>
      </c>
      <c r="M3369" s="2">
        <v>16.666666666666998</v>
      </c>
      <c r="N3369" s="23">
        <v>11.111111111111001</v>
      </c>
      <c r="O3369" s="36">
        <v>0</v>
      </c>
    </row>
    <row r="3370" spans="4:15" x14ac:dyDescent="0.2">
      <c r="D3370" s="175"/>
      <c r="E3370" s="4" t="s">
        <v>29</v>
      </c>
      <c r="F3370" s="6"/>
      <c r="G3370" s="5">
        <v>0</v>
      </c>
      <c r="H3370" s="7">
        <v>0</v>
      </c>
      <c r="I3370" s="1">
        <v>0</v>
      </c>
      <c r="J3370" s="1">
        <v>0</v>
      </c>
      <c r="K3370" s="1">
        <v>0</v>
      </c>
      <c r="L3370" s="1">
        <v>0</v>
      </c>
      <c r="M3370" s="1">
        <v>0</v>
      </c>
      <c r="N3370" s="1">
        <v>0</v>
      </c>
      <c r="O3370" s="8">
        <v>0</v>
      </c>
    </row>
    <row r="3371" spans="4:15" x14ac:dyDescent="0.2">
      <c r="D3371" s="175"/>
      <c r="E3371" s="11"/>
      <c r="F3371" s="10"/>
      <c r="G3371" s="149">
        <v>0</v>
      </c>
      <c r="H3371" s="45">
        <v>0</v>
      </c>
      <c r="I3371" s="18">
        <v>0</v>
      </c>
      <c r="J3371" s="18">
        <v>0</v>
      </c>
      <c r="K3371" s="76">
        <v>0</v>
      </c>
      <c r="L3371" s="76">
        <v>0</v>
      </c>
      <c r="M3371" s="76">
        <v>0</v>
      </c>
      <c r="N3371" s="79">
        <v>0</v>
      </c>
      <c r="O3371" s="36">
        <v>0</v>
      </c>
    </row>
    <row r="3372" spans="4:15" x14ac:dyDescent="0.2">
      <c r="D3372" s="174" t="s">
        <v>30</v>
      </c>
      <c r="E3372" s="20" t="s">
        <v>31</v>
      </c>
      <c r="F3372" s="22"/>
      <c r="G3372" s="21">
        <v>108</v>
      </c>
      <c r="H3372" s="25">
        <v>3</v>
      </c>
      <c r="I3372" s="3">
        <v>4</v>
      </c>
      <c r="J3372" s="3">
        <v>5</v>
      </c>
      <c r="K3372" s="3">
        <v>19</v>
      </c>
      <c r="L3372" s="3">
        <v>91</v>
      </c>
      <c r="M3372" s="3">
        <v>11</v>
      </c>
      <c r="N3372" s="3">
        <v>6</v>
      </c>
      <c r="O3372" s="26">
        <v>1</v>
      </c>
    </row>
    <row r="3373" spans="4:15" x14ac:dyDescent="0.2">
      <c r="D3373" s="175"/>
      <c r="E3373" s="11"/>
      <c r="F3373" s="10"/>
      <c r="G3373" s="9">
        <v>100</v>
      </c>
      <c r="H3373" s="16">
        <v>2.7777777777780002</v>
      </c>
      <c r="I3373" s="2">
        <v>3.7037037037039999</v>
      </c>
      <c r="J3373" s="2">
        <v>4.6296296296300001</v>
      </c>
      <c r="K3373" s="27">
        <v>17.592592592593</v>
      </c>
      <c r="L3373" s="23">
        <v>84.259259259258997</v>
      </c>
      <c r="M3373" s="2">
        <v>10.185185185185</v>
      </c>
      <c r="N3373" s="2">
        <v>5.5555555555560003</v>
      </c>
      <c r="O3373" s="13">
        <v>0.92592592592599998</v>
      </c>
    </row>
    <row r="3374" spans="4:15" x14ac:dyDescent="0.2">
      <c r="D3374" s="175"/>
      <c r="E3374" s="4" t="s">
        <v>32</v>
      </c>
      <c r="F3374" s="6"/>
      <c r="G3374" s="5">
        <v>107</v>
      </c>
      <c r="H3374" s="7">
        <v>6</v>
      </c>
      <c r="I3374" s="1">
        <v>2</v>
      </c>
      <c r="J3374" s="1">
        <v>0</v>
      </c>
      <c r="K3374" s="1">
        <v>22</v>
      </c>
      <c r="L3374" s="1">
        <v>82</v>
      </c>
      <c r="M3374" s="1">
        <v>13</v>
      </c>
      <c r="N3374" s="1">
        <v>6</v>
      </c>
      <c r="O3374" s="8">
        <v>1</v>
      </c>
    </row>
    <row r="3375" spans="4:15" x14ac:dyDescent="0.2">
      <c r="D3375" s="175"/>
      <c r="E3375" s="11"/>
      <c r="F3375" s="10"/>
      <c r="G3375" s="9">
        <v>100</v>
      </c>
      <c r="H3375" s="16">
        <v>5.6074766355139998</v>
      </c>
      <c r="I3375" s="2">
        <v>1.869158878505</v>
      </c>
      <c r="J3375" s="18">
        <v>0</v>
      </c>
      <c r="K3375" s="2">
        <v>20.560747663550998</v>
      </c>
      <c r="L3375" s="2">
        <v>76.635514018692007</v>
      </c>
      <c r="M3375" s="2">
        <v>12.149532710280001</v>
      </c>
      <c r="N3375" s="2">
        <v>5.6074766355139998</v>
      </c>
      <c r="O3375" s="13">
        <v>0.93457943925200004</v>
      </c>
    </row>
    <row r="3376" spans="4:15" x14ac:dyDescent="0.2">
      <c r="D3376" s="175"/>
      <c r="E3376" s="4" t="s">
        <v>33</v>
      </c>
      <c r="F3376" s="6"/>
      <c r="G3376" s="5">
        <v>107</v>
      </c>
      <c r="H3376" s="7">
        <v>4</v>
      </c>
      <c r="I3376" s="1">
        <v>2</v>
      </c>
      <c r="J3376" s="1">
        <v>4</v>
      </c>
      <c r="K3376" s="1">
        <v>29</v>
      </c>
      <c r="L3376" s="1">
        <v>83</v>
      </c>
      <c r="M3376" s="1">
        <v>19</v>
      </c>
      <c r="N3376" s="1">
        <v>8</v>
      </c>
      <c r="O3376" s="8">
        <v>0</v>
      </c>
    </row>
    <row r="3377" spans="4:15" x14ac:dyDescent="0.2">
      <c r="D3377" s="175"/>
      <c r="E3377" s="11"/>
      <c r="F3377" s="10"/>
      <c r="G3377" s="9">
        <v>100</v>
      </c>
      <c r="H3377" s="16">
        <v>3.7383177570089998</v>
      </c>
      <c r="I3377" s="2">
        <v>1.869158878505</v>
      </c>
      <c r="J3377" s="2">
        <v>3.7383177570089998</v>
      </c>
      <c r="K3377" s="2">
        <v>27.102803738317998</v>
      </c>
      <c r="L3377" s="2">
        <v>77.570093457943997</v>
      </c>
      <c r="M3377" s="2">
        <v>17.757009345794</v>
      </c>
      <c r="N3377" s="2">
        <v>7.4766355140189997</v>
      </c>
      <c r="O3377" s="36">
        <v>0</v>
      </c>
    </row>
    <row r="3378" spans="4:15" x14ac:dyDescent="0.2">
      <c r="D3378" s="175"/>
      <c r="E3378" s="4" t="s">
        <v>34</v>
      </c>
      <c r="F3378" s="6"/>
      <c r="G3378" s="5">
        <v>25</v>
      </c>
      <c r="H3378" s="7">
        <v>2</v>
      </c>
      <c r="I3378" s="1">
        <v>1</v>
      </c>
      <c r="J3378" s="1">
        <v>2</v>
      </c>
      <c r="K3378" s="1">
        <v>9</v>
      </c>
      <c r="L3378" s="1">
        <v>16</v>
      </c>
      <c r="M3378" s="1">
        <v>3</v>
      </c>
      <c r="N3378" s="1">
        <v>1</v>
      </c>
      <c r="O3378" s="8">
        <v>1</v>
      </c>
    </row>
    <row r="3379" spans="4:15" x14ac:dyDescent="0.2">
      <c r="D3379" s="175"/>
      <c r="E3379" s="11"/>
      <c r="F3379" s="10"/>
      <c r="G3379" s="9">
        <v>100</v>
      </c>
      <c r="H3379" s="16">
        <v>8</v>
      </c>
      <c r="I3379" s="2">
        <v>4</v>
      </c>
      <c r="J3379" s="2">
        <v>8</v>
      </c>
      <c r="K3379" s="35">
        <v>36</v>
      </c>
      <c r="L3379" s="46">
        <v>64</v>
      </c>
      <c r="M3379" s="2">
        <v>12</v>
      </c>
      <c r="N3379" s="2">
        <v>4</v>
      </c>
      <c r="O3379" s="13">
        <v>4</v>
      </c>
    </row>
    <row r="3380" spans="4:15" x14ac:dyDescent="0.2">
      <c r="D3380" s="174" t="s">
        <v>35</v>
      </c>
      <c r="E3380" s="20" t="s">
        <v>36</v>
      </c>
      <c r="F3380" s="22"/>
      <c r="G3380" s="21">
        <v>193</v>
      </c>
      <c r="H3380" s="25">
        <v>8</v>
      </c>
      <c r="I3380" s="3">
        <v>9</v>
      </c>
      <c r="J3380" s="3">
        <v>8</v>
      </c>
      <c r="K3380" s="3">
        <v>47</v>
      </c>
      <c r="L3380" s="3">
        <v>152</v>
      </c>
      <c r="M3380" s="3">
        <v>25</v>
      </c>
      <c r="N3380" s="3">
        <v>6</v>
      </c>
      <c r="O3380" s="26">
        <v>2</v>
      </c>
    </row>
    <row r="3381" spans="4:15" x14ac:dyDescent="0.2">
      <c r="D3381" s="175"/>
      <c r="E3381" s="11"/>
      <c r="F3381" s="10"/>
      <c r="G3381" s="9">
        <v>100</v>
      </c>
      <c r="H3381" s="16">
        <v>4.1450777202070004</v>
      </c>
      <c r="I3381" s="2">
        <v>4.6632124352330004</v>
      </c>
      <c r="J3381" s="2">
        <v>4.1450777202070004</v>
      </c>
      <c r="K3381" s="2">
        <v>24.352331606218002</v>
      </c>
      <c r="L3381" s="2">
        <v>78.756476683938004</v>
      </c>
      <c r="M3381" s="2">
        <v>12.953367875648</v>
      </c>
      <c r="N3381" s="2">
        <v>3.1088082901549998</v>
      </c>
      <c r="O3381" s="13">
        <v>1.0362694300519999</v>
      </c>
    </row>
    <row r="3382" spans="4:15" x14ac:dyDescent="0.2">
      <c r="D3382" s="175"/>
      <c r="E3382" s="4" t="s">
        <v>37</v>
      </c>
      <c r="F3382" s="6"/>
      <c r="G3382" s="5">
        <v>154</v>
      </c>
      <c r="H3382" s="7">
        <v>7</v>
      </c>
      <c r="I3382" s="1">
        <v>0</v>
      </c>
      <c r="J3382" s="1">
        <v>3</v>
      </c>
      <c r="K3382" s="1">
        <v>32</v>
      </c>
      <c r="L3382" s="1">
        <v>120</v>
      </c>
      <c r="M3382" s="1">
        <v>21</v>
      </c>
      <c r="N3382" s="1">
        <v>15</v>
      </c>
      <c r="O3382" s="8">
        <v>1</v>
      </c>
    </row>
    <row r="3383" spans="4:15" x14ac:dyDescent="0.2">
      <c r="D3383" s="175"/>
      <c r="E3383" s="11"/>
      <c r="F3383" s="10"/>
      <c r="G3383" s="9">
        <v>100</v>
      </c>
      <c r="H3383" s="16">
        <v>4.5454545454549997</v>
      </c>
      <c r="I3383" s="18">
        <v>0</v>
      </c>
      <c r="J3383" s="2">
        <v>1.948051948052</v>
      </c>
      <c r="K3383" s="2">
        <v>20.779220779220999</v>
      </c>
      <c r="L3383" s="2">
        <v>77.922077922078003</v>
      </c>
      <c r="M3383" s="2">
        <v>13.636363636364001</v>
      </c>
      <c r="N3383" s="2">
        <v>9.7402597402600009</v>
      </c>
      <c r="O3383" s="13">
        <v>0.64935064935099995</v>
      </c>
    </row>
    <row r="3384" spans="4:15" x14ac:dyDescent="0.2">
      <c r="D3384" s="174" t="s">
        <v>38</v>
      </c>
      <c r="E3384" s="20" t="s">
        <v>39</v>
      </c>
      <c r="F3384" s="22"/>
      <c r="G3384" s="21">
        <v>6</v>
      </c>
      <c r="H3384" s="25">
        <v>0</v>
      </c>
      <c r="I3384" s="3">
        <v>0</v>
      </c>
      <c r="J3384" s="3">
        <v>0</v>
      </c>
      <c r="K3384" s="3">
        <v>1</v>
      </c>
      <c r="L3384" s="3">
        <v>4</v>
      </c>
      <c r="M3384" s="3">
        <v>1</v>
      </c>
      <c r="N3384" s="3">
        <v>2</v>
      </c>
      <c r="O3384" s="26">
        <v>0</v>
      </c>
    </row>
    <row r="3385" spans="4:15" x14ac:dyDescent="0.2">
      <c r="D3385" s="175"/>
      <c r="E3385" s="11"/>
      <c r="F3385" s="10"/>
      <c r="G3385" s="9">
        <v>100</v>
      </c>
      <c r="H3385" s="45">
        <v>0</v>
      </c>
      <c r="I3385" s="18">
        <v>0</v>
      </c>
      <c r="J3385" s="18">
        <v>0</v>
      </c>
      <c r="K3385" s="27">
        <v>16.666666666666998</v>
      </c>
      <c r="L3385" s="46">
        <v>66.666666666666998</v>
      </c>
      <c r="M3385" s="2">
        <v>16.666666666666998</v>
      </c>
      <c r="N3385" s="35">
        <v>33.333333333333002</v>
      </c>
      <c r="O3385" s="36">
        <v>0</v>
      </c>
    </row>
    <row r="3386" spans="4:15" x14ac:dyDescent="0.2">
      <c r="D3386" s="175"/>
      <c r="E3386" s="4" t="s">
        <v>40</v>
      </c>
      <c r="F3386" s="6"/>
      <c r="G3386" s="5">
        <v>14</v>
      </c>
      <c r="H3386" s="7">
        <v>3</v>
      </c>
      <c r="I3386" s="1">
        <v>0</v>
      </c>
      <c r="J3386" s="1">
        <v>2</v>
      </c>
      <c r="K3386" s="1">
        <v>3</v>
      </c>
      <c r="L3386" s="1">
        <v>10</v>
      </c>
      <c r="M3386" s="1">
        <v>1</v>
      </c>
      <c r="N3386" s="1">
        <v>2</v>
      </c>
      <c r="O3386" s="8">
        <v>0</v>
      </c>
    </row>
    <row r="3387" spans="4:15" x14ac:dyDescent="0.2">
      <c r="D3387" s="175"/>
      <c r="E3387" s="11"/>
      <c r="F3387" s="10"/>
      <c r="G3387" s="9">
        <v>100</v>
      </c>
      <c r="H3387" s="86">
        <v>21.428571428571001</v>
      </c>
      <c r="I3387" s="18">
        <v>0</v>
      </c>
      <c r="J3387" s="35">
        <v>14.285714285714</v>
      </c>
      <c r="K3387" s="2">
        <v>21.428571428571001</v>
      </c>
      <c r="L3387" s="27">
        <v>71.428571428571004</v>
      </c>
      <c r="M3387" s="27">
        <v>7.1428571428570002</v>
      </c>
      <c r="N3387" s="23">
        <v>14.285714285714</v>
      </c>
      <c r="O3387" s="36">
        <v>0</v>
      </c>
    </row>
    <row r="3388" spans="4:15" x14ac:dyDescent="0.2">
      <c r="D3388" s="175"/>
      <c r="E3388" s="4" t="s">
        <v>41</v>
      </c>
      <c r="F3388" s="6"/>
      <c r="G3388" s="5">
        <v>25</v>
      </c>
      <c r="H3388" s="7">
        <v>2</v>
      </c>
      <c r="I3388" s="1">
        <v>1</v>
      </c>
      <c r="J3388" s="1">
        <v>2</v>
      </c>
      <c r="K3388" s="1">
        <v>8</v>
      </c>
      <c r="L3388" s="1">
        <v>15</v>
      </c>
      <c r="M3388" s="1">
        <v>2</v>
      </c>
      <c r="N3388" s="1">
        <v>2</v>
      </c>
      <c r="O3388" s="8">
        <v>0</v>
      </c>
    </row>
    <row r="3389" spans="4:15" x14ac:dyDescent="0.2">
      <c r="D3389" s="175"/>
      <c r="E3389" s="11"/>
      <c r="F3389" s="10"/>
      <c r="G3389" s="9">
        <v>100</v>
      </c>
      <c r="H3389" s="16">
        <v>8</v>
      </c>
      <c r="I3389" s="2">
        <v>4</v>
      </c>
      <c r="J3389" s="2">
        <v>8</v>
      </c>
      <c r="K3389" s="23">
        <v>32</v>
      </c>
      <c r="L3389" s="46">
        <v>60</v>
      </c>
      <c r="M3389" s="27">
        <v>8</v>
      </c>
      <c r="N3389" s="2">
        <v>8</v>
      </c>
      <c r="O3389" s="36">
        <v>0</v>
      </c>
    </row>
    <row r="3390" spans="4:15" x14ac:dyDescent="0.2">
      <c r="D3390" s="175"/>
      <c r="E3390" s="4" t="s">
        <v>42</v>
      </c>
      <c r="F3390" s="6"/>
      <c r="G3390" s="5">
        <v>49</v>
      </c>
      <c r="H3390" s="7">
        <v>3</v>
      </c>
      <c r="I3390" s="1">
        <v>2</v>
      </c>
      <c r="J3390" s="1">
        <v>6</v>
      </c>
      <c r="K3390" s="1">
        <v>10</v>
      </c>
      <c r="L3390" s="1">
        <v>33</v>
      </c>
      <c r="M3390" s="1">
        <v>4</v>
      </c>
      <c r="N3390" s="1">
        <v>4</v>
      </c>
      <c r="O3390" s="8">
        <v>1</v>
      </c>
    </row>
    <row r="3391" spans="4:15" x14ac:dyDescent="0.2">
      <c r="D3391" s="175"/>
      <c r="E3391" s="11"/>
      <c r="F3391" s="10"/>
      <c r="G3391" s="9">
        <v>100</v>
      </c>
      <c r="H3391" s="16">
        <v>6.1224489795919999</v>
      </c>
      <c r="I3391" s="2">
        <v>4.0816326530609999</v>
      </c>
      <c r="J3391" s="23">
        <v>12.244897959184</v>
      </c>
      <c r="K3391" s="2">
        <v>20.408163265306001</v>
      </c>
      <c r="L3391" s="46">
        <v>67.346938775509997</v>
      </c>
      <c r="M3391" s="27">
        <v>8.1632653061219997</v>
      </c>
      <c r="N3391" s="2">
        <v>8.1632653061219997</v>
      </c>
      <c r="O3391" s="13">
        <v>2.040816326531</v>
      </c>
    </row>
    <row r="3392" spans="4:15" x14ac:dyDescent="0.2">
      <c r="D3392" s="175"/>
      <c r="E3392" s="4" t="s">
        <v>43</v>
      </c>
      <c r="F3392" s="6"/>
      <c r="G3392" s="5">
        <v>51</v>
      </c>
      <c r="H3392" s="7">
        <v>3</v>
      </c>
      <c r="I3392" s="1">
        <v>2</v>
      </c>
      <c r="J3392" s="1">
        <v>0</v>
      </c>
      <c r="K3392" s="1">
        <v>13</v>
      </c>
      <c r="L3392" s="1">
        <v>36</v>
      </c>
      <c r="M3392" s="1">
        <v>1</v>
      </c>
      <c r="N3392" s="1">
        <v>5</v>
      </c>
      <c r="O3392" s="8">
        <v>0</v>
      </c>
    </row>
    <row r="3393" spans="2:15" x14ac:dyDescent="0.2">
      <c r="D3393" s="175"/>
      <c r="E3393" s="11"/>
      <c r="F3393" s="10"/>
      <c r="G3393" s="9">
        <v>100</v>
      </c>
      <c r="H3393" s="16">
        <v>5.8823529411760003</v>
      </c>
      <c r="I3393" s="2">
        <v>3.9215686274510002</v>
      </c>
      <c r="J3393" s="18">
        <v>0</v>
      </c>
      <c r="K3393" s="2">
        <v>25.490196078431001</v>
      </c>
      <c r="L3393" s="27">
        <v>70.588235294117993</v>
      </c>
      <c r="M3393" s="46">
        <v>1.9607843137250001</v>
      </c>
      <c r="N3393" s="2">
        <v>9.8039215686270005</v>
      </c>
      <c r="O3393" s="36">
        <v>0</v>
      </c>
    </row>
    <row r="3394" spans="2:15" x14ac:dyDescent="0.2">
      <c r="D3394" s="175"/>
      <c r="E3394" s="4" t="s">
        <v>44</v>
      </c>
      <c r="F3394" s="6"/>
      <c r="G3394" s="5">
        <v>89</v>
      </c>
      <c r="H3394" s="7">
        <v>2</v>
      </c>
      <c r="I3394" s="1">
        <v>1</v>
      </c>
      <c r="J3394" s="1">
        <v>1</v>
      </c>
      <c r="K3394" s="1">
        <v>19</v>
      </c>
      <c r="L3394" s="1">
        <v>74</v>
      </c>
      <c r="M3394" s="1">
        <v>14</v>
      </c>
      <c r="N3394" s="1">
        <v>4</v>
      </c>
      <c r="O3394" s="8">
        <v>0</v>
      </c>
    </row>
    <row r="3395" spans="2:15" x14ac:dyDescent="0.2">
      <c r="D3395" s="175"/>
      <c r="E3395" s="11"/>
      <c r="F3395" s="10"/>
      <c r="G3395" s="9">
        <v>100</v>
      </c>
      <c r="H3395" s="16">
        <v>2.2471910112360001</v>
      </c>
      <c r="I3395" s="2">
        <v>1.123595505618</v>
      </c>
      <c r="J3395" s="2">
        <v>1.123595505618</v>
      </c>
      <c r="K3395" s="2">
        <v>21.348314606742001</v>
      </c>
      <c r="L3395" s="2">
        <v>83.146067415730002</v>
      </c>
      <c r="M3395" s="2">
        <v>15.730337078651999</v>
      </c>
      <c r="N3395" s="2">
        <v>4.4943820224720001</v>
      </c>
      <c r="O3395" s="36">
        <v>0</v>
      </c>
    </row>
    <row r="3396" spans="2:15" x14ac:dyDescent="0.2">
      <c r="D3396" s="175"/>
      <c r="E3396" s="4" t="s">
        <v>45</v>
      </c>
      <c r="F3396" s="6"/>
      <c r="G3396" s="5">
        <v>113</v>
      </c>
      <c r="H3396" s="7">
        <v>2</v>
      </c>
      <c r="I3396" s="1">
        <v>3</v>
      </c>
      <c r="J3396" s="1">
        <v>0</v>
      </c>
      <c r="K3396" s="1">
        <v>25</v>
      </c>
      <c r="L3396" s="1">
        <v>100</v>
      </c>
      <c r="M3396" s="1">
        <v>23</v>
      </c>
      <c r="N3396" s="1">
        <v>2</v>
      </c>
      <c r="O3396" s="8">
        <v>2</v>
      </c>
    </row>
    <row r="3397" spans="2:15" x14ac:dyDescent="0.2">
      <c r="D3397" s="176"/>
      <c r="E3397" s="57"/>
      <c r="F3397" s="54"/>
      <c r="G3397" s="67">
        <v>100</v>
      </c>
      <c r="H3397" s="82">
        <v>1.769911504425</v>
      </c>
      <c r="I3397" s="48">
        <v>2.654867256637</v>
      </c>
      <c r="J3397" s="81">
        <v>0</v>
      </c>
      <c r="K3397" s="48">
        <v>22.123893805310001</v>
      </c>
      <c r="L3397" s="108">
        <v>88.495575221238994</v>
      </c>
      <c r="M3397" s="103">
        <v>20.353982300885001</v>
      </c>
      <c r="N3397" s="48">
        <v>1.769911504425</v>
      </c>
      <c r="O3397" s="84">
        <v>1.769911504425</v>
      </c>
    </row>
    <row r="3399" spans="2:15" x14ac:dyDescent="0.2">
      <c r="B3399" s="43" t="str">
        <f xml:space="preserve"> HYPERLINK("#'目次'!B77", "[71]")</f>
        <v>[71]</v>
      </c>
      <c r="C3399" s="31" t="s">
        <v>194</v>
      </c>
    </row>
    <row r="3400" spans="2:15" x14ac:dyDescent="0.2">
      <c r="C3400" s="156" t="s">
        <v>186</v>
      </c>
    </row>
    <row r="3403" spans="2:15" ht="48" x14ac:dyDescent="0.2">
      <c r="D3403" s="177"/>
      <c r="E3403" s="178"/>
      <c r="F3403" s="178"/>
      <c r="G3403" s="40" t="s">
        <v>14</v>
      </c>
      <c r="H3403" s="42" t="s">
        <v>195</v>
      </c>
      <c r="I3403" s="15" t="s">
        <v>196</v>
      </c>
      <c r="J3403" s="15" t="s">
        <v>84</v>
      </c>
      <c r="K3403" s="15" t="s">
        <v>197</v>
      </c>
      <c r="L3403" s="15" t="s">
        <v>85</v>
      </c>
      <c r="M3403" s="15" t="s">
        <v>198</v>
      </c>
      <c r="N3403" s="15" t="s">
        <v>86</v>
      </c>
      <c r="O3403" s="44" t="s">
        <v>17</v>
      </c>
    </row>
    <row r="3404" spans="2:15" x14ac:dyDescent="0.2">
      <c r="D3404" s="179"/>
      <c r="E3404" s="180"/>
      <c r="F3404" s="180"/>
      <c r="G3404" s="39"/>
      <c r="H3404" s="41"/>
      <c r="I3404" s="14"/>
      <c r="J3404" s="14"/>
      <c r="K3404" s="14"/>
      <c r="L3404" s="14"/>
      <c r="M3404" s="14"/>
      <c r="N3404" s="14"/>
      <c r="O3404" s="38"/>
    </row>
    <row r="3405" spans="2:15" x14ac:dyDescent="0.2">
      <c r="D3405" s="70"/>
      <c r="E3405" s="72" t="s">
        <v>14</v>
      </c>
      <c r="F3405" s="69"/>
      <c r="G3405" s="37">
        <v>347</v>
      </c>
      <c r="H3405" s="17">
        <v>15</v>
      </c>
      <c r="I3405" s="17">
        <v>9</v>
      </c>
      <c r="J3405" s="17">
        <v>11</v>
      </c>
      <c r="K3405" s="17">
        <v>79</v>
      </c>
      <c r="L3405" s="17">
        <v>272</v>
      </c>
      <c r="M3405" s="17">
        <v>46</v>
      </c>
      <c r="N3405" s="17">
        <v>21</v>
      </c>
      <c r="O3405" s="55">
        <v>3</v>
      </c>
    </row>
    <row r="3406" spans="2:15" x14ac:dyDescent="0.2">
      <c r="D3406" s="57"/>
      <c r="E3406" s="54"/>
      <c r="F3406" s="71"/>
      <c r="G3406" s="9">
        <v>100</v>
      </c>
      <c r="H3406" s="2">
        <v>4.3227665706050002</v>
      </c>
      <c r="I3406" s="2">
        <v>2.5936599423629998</v>
      </c>
      <c r="J3406" s="2">
        <v>3.170028818444</v>
      </c>
      <c r="K3406" s="2">
        <v>22.766570605186999</v>
      </c>
      <c r="L3406" s="2">
        <v>78.386167146974003</v>
      </c>
      <c r="M3406" s="2">
        <v>13.256484149856</v>
      </c>
      <c r="N3406" s="2">
        <v>6.0518731988469998</v>
      </c>
      <c r="O3406" s="13">
        <v>0.864553314121</v>
      </c>
    </row>
    <row r="3407" spans="2:15" x14ac:dyDescent="0.2">
      <c r="D3407" s="174" t="s">
        <v>52</v>
      </c>
      <c r="E3407" s="20" t="s">
        <v>53</v>
      </c>
      <c r="F3407" s="22"/>
      <c r="G3407" s="21">
        <v>4</v>
      </c>
      <c r="H3407" s="25">
        <v>0</v>
      </c>
      <c r="I3407" s="3">
        <v>1</v>
      </c>
      <c r="J3407" s="3">
        <v>0</v>
      </c>
      <c r="K3407" s="3">
        <v>1</v>
      </c>
      <c r="L3407" s="3">
        <v>4</v>
      </c>
      <c r="M3407" s="3">
        <v>2</v>
      </c>
      <c r="N3407" s="3">
        <v>0</v>
      </c>
      <c r="O3407" s="26">
        <v>0</v>
      </c>
    </row>
    <row r="3408" spans="2:15" x14ac:dyDescent="0.2">
      <c r="D3408" s="175"/>
      <c r="E3408" s="11"/>
      <c r="F3408" s="10"/>
      <c r="G3408" s="9">
        <v>100</v>
      </c>
      <c r="H3408" s="45">
        <v>0</v>
      </c>
      <c r="I3408" s="35">
        <v>25</v>
      </c>
      <c r="J3408" s="18">
        <v>0</v>
      </c>
      <c r="K3408" s="2">
        <v>25</v>
      </c>
      <c r="L3408" s="35">
        <v>100</v>
      </c>
      <c r="M3408" s="35">
        <v>50</v>
      </c>
      <c r="N3408" s="79">
        <v>0</v>
      </c>
      <c r="O3408" s="36">
        <v>0</v>
      </c>
    </row>
    <row r="3409" spans="4:15" ht="24" x14ac:dyDescent="0.2">
      <c r="D3409" s="175"/>
      <c r="E3409" s="4" t="s">
        <v>54</v>
      </c>
      <c r="F3409" s="6"/>
      <c r="G3409" s="5">
        <v>47</v>
      </c>
      <c r="H3409" s="7">
        <v>1</v>
      </c>
      <c r="I3409" s="1">
        <v>1</v>
      </c>
      <c r="J3409" s="1">
        <v>2</v>
      </c>
      <c r="K3409" s="1">
        <v>15</v>
      </c>
      <c r="L3409" s="1">
        <v>30</v>
      </c>
      <c r="M3409" s="1">
        <v>7</v>
      </c>
      <c r="N3409" s="1">
        <v>3</v>
      </c>
      <c r="O3409" s="8">
        <v>0</v>
      </c>
    </row>
    <row r="3410" spans="4:15" x14ac:dyDescent="0.2">
      <c r="D3410" s="175"/>
      <c r="E3410" s="11"/>
      <c r="F3410" s="10"/>
      <c r="G3410" s="9">
        <v>100</v>
      </c>
      <c r="H3410" s="16">
        <v>2.1276595744679998</v>
      </c>
      <c r="I3410" s="2">
        <v>2.1276595744679998</v>
      </c>
      <c r="J3410" s="2">
        <v>4.2553191489359996</v>
      </c>
      <c r="K3410" s="23">
        <v>31.914893617021001</v>
      </c>
      <c r="L3410" s="46">
        <v>63.829787234043003</v>
      </c>
      <c r="M3410" s="2">
        <v>14.893617021277</v>
      </c>
      <c r="N3410" s="2">
        <v>6.3829787234040003</v>
      </c>
      <c r="O3410" s="36">
        <v>0</v>
      </c>
    </row>
    <row r="3411" spans="4:15" x14ac:dyDescent="0.2">
      <c r="D3411" s="175"/>
      <c r="E3411" s="4" t="s">
        <v>55</v>
      </c>
      <c r="F3411" s="6"/>
      <c r="G3411" s="5">
        <v>12</v>
      </c>
      <c r="H3411" s="7">
        <v>1</v>
      </c>
      <c r="I3411" s="1">
        <v>0</v>
      </c>
      <c r="J3411" s="1">
        <v>1</v>
      </c>
      <c r="K3411" s="1">
        <v>4</v>
      </c>
      <c r="L3411" s="1">
        <v>9</v>
      </c>
      <c r="M3411" s="1">
        <v>2</v>
      </c>
      <c r="N3411" s="1">
        <v>0</v>
      </c>
      <c r="O3411" s="8">
        <v>0</v>
      </c>
    </row>
    <row r="3412" spans="4:15" x14ac:dyDescent="0.2">
      <c r="D3412" s="175"/>
      <c r="E3412" s="11"/>
      <c r="F3412" s="10"/>
      <c r="G3412" s="9">
        <v>100</v>
      </c>
      <c r="H3412" s="16">
        <v>8.333333333333</v>
      </c>
      <c r="I3412" s="18">
        <v>0</v>
      </c>
      <c r="J3412" s="23">
        <v>8.333333333333</v>
      </c>
      <c r="K3412" s="35">
        <v>33.333333333333002</v>
      </c>
      <c r="L3412" s="2">
        <v>75</v>
      </c>
      <c r="M3412" s="2">
        <v>16.666666666666998</v>
      </c>
      <c r="N3412" s="79">
        <v>0</v>
      </c>
      <c r="O3412" s="36">
        <v>0</v>
      </c>
    </row>
    <row r="3413" spans="4:15" x14ac:dyDescent="0.2">
      <c r="D3413" s="175"/>
      <c r="E3413" s="4" t="s">
        <v>56</v>
      </c>
      <c r="F3413" s="6"/>
      <c r="G3413" s="5">
        <v>21</v>
      </c>
      <c r="H3413" s="7">
        <v>1</v>
      </c>
      <c r="I3413" s="1">
        <v>2</v>
      </c>
      <c r="J3413" s="1">
        <v>2</v>
      </c>
      <c r="K3413" s="1">
        <v>5</v>
      </c>
      <c r="L3413" s="1">
        <v>17</v>
      </c>
      <c r="M3413" s="1">
        <v>1</v>
      </c>
      <c r="N3413" s="1">
        <v>0</v>
      </c>
      <c r="O3413" s="8">
        <v>1</v>
      </c>
    </row>
    <row r="3414" spans="4:15" x14ac:dyDescent="0.2">
      <c r="D3414" s="175"/>
      <c r="E3414" s="11"/>
      <c r="F3414" s="10"/>
      <c r="G3414" s="9">
        <v>100</v>
      </c>
      <c r="H3414" s="16">
        <v>4.7619047619049999</v>
      </c>
      <c r="I3414" s="23">
        <v>9.5238095238099998</v>
      </c>
      <c r="J3414" s="23">
        <v>9.5238095238099998</v>
      </c>
      <c r="K3414" s="2">
        <v>23.809523809523998</v>
      </c>
      <c r="L3414" s="2">
        <v>80.952380952381006</v>
      </c>
      <c r="M3414" s="27">
        <v>4.7619047619049999</v>
      </c>
      <c r="N3414" s="79">
        <v>0</v>
      </c>
      <c r="O3414" s="13">
        <v>4.7619047619049999</v>
      </c>
    </row>
    <row r="3415" spans="4:15" x14ac:dyDescent="0.2">
      <c r="D3415" s="175"/>
      <c r="E3415" s="4" t="s">
        <v>57</v>
      </c>
      <c r="F3415" s="6"/>
      <c r="G3415" s="5">
        <v>57</v>
      </c>
      <c r="H3415" s="7">
        <v>5</v>
      </c>
      <c r="I3415" s="1">
        <v>4</v>
      </c>
      <c r="J3415" s="1">
        <v>4</v>
      </c>
      <c r="K3415" s="1">
        <v>13</v>
      </c>
      <c r="L3415" s="1">
        <v>41</v>
      </c>
      <c r="M3415" s="1">
        <v>3</v>
      </c>
      <c r="N3415" s="1">
        <v>4</v>
      </c>
      <c r="O3415" s="8">
        <v>0</v>
      </c>
    </row>
    <row r="3416" spans="4:15" x14ac:dyDescent="0.2">
      <c r="D3416" s="175"/>
      <c r="E3416" s="11"/>
      <c r="F3416" s="10"/>
      <c r="G3416" s="9">
        <v>100</v>
      </c>
      <c r="H3416" s="16">
        <v>8.7719298245609991</v>
      </c>
      <c r="I3416" s="2">
        <v>7.0175438596489998</v>
      </c>
      <c r="J3416" s="2">
        <v>7.0175438596489998</v>
      </c>
      <c r="K3416" s="2">
        <v>22.807017543859999</v>
      </c>
      <c r="L3416" s="27">
        <v>71.929824561404004</v>
      </c>
      <c r="M3416" s="27">
        <v>5.2631578947369997</v>
      </c>
      <c r="N3416" s="2">
        <v>7.0175438596489998</v>
      </c>
      <c r="O3416" s="36">
        <v>0</v>
      </c>
    </row>
    <row r="3417" spans="4:15" x14ac:dyDescent="0.2">
      <c r="D3417" s="175"/>
      <c r="E3417" s="4" t="s">
        <v>58</v>
      </c>
      <c r="F3417" s="6"/>
      <c r="G3417" s="5">
        <v>18</v>
      </c>
      <c r="H3417" s="7">
        <v>1</v>
      </c>
      <c r="I3417" s="1">
        <v>0</v>
      </c>
      <c r="J3417" s="1">
        <v>0</v>
      </c>
      <c r="K3417" s="1">
        <v>4</v>
      </c>
      <c r="L3417" s="1">
        <v>13</v>
      </c>
      <c r="M3417" s="1">
        <v>1</v>
      </c>
      <c r="N3417" s="1">
        <v>1</v>
      </c>
      <c r="O3417" s="8">
        <v>0</v>
      </c>
    </row>
    <row r="3418" spans="4:15" x14ac:dyDescent="0.2">
      <c r="D3418" s="175"/>
      <c r="E3418" s="11"/>
      <c r="F3418" s="10"/>
      <c r="G3418" s="9">
        <v>100</v>
      </c>
      <c r="H3418" s="16">
        <v>5.5555555555560003</v>
      </c>
      <c r="I3418" s="18">
        <v>0</v>
      </c>
      <c r="J3418" s="18">
        <v>0</v>
      </c>
      <c r="K3418" s="2">
        <v>22.222222222222001</v>
      </c>
      <c r="L3418" s="27">
        <v>72.222222222222001</v>
      </c>
      <c r="M3418" s="27">
        <v>5.5555555555560003</v>
      </c>
      <c r="N3418" s="2">
        <v>5.5555555555560003</v>
      </c>
      <c r="O3418" s="36">
        <v>0</v>
      </c>
    </row>
    <row r="3419" spans="4:15" x14ac:dyDescent="0.2">
      <c r="D3419" s="175"/>
      <c r="E3419" s="4" t="s">
        <v>59</v>
      </c>
      <c r="F3419" s="6"/>
      <c r="G3419" s="5">
        <v>48</v>
      </c>
      <c r="H3419" s="7">
        <v>1</v>
      </c>
      <c r="I3419" s="1">
        <v>1</v>
      </c>
      <c r="J3419" s="1">
        <v>1</v>
      </c>
      <c r="K3419" s="1">
        <v>9</v>
      </c>
      <c r="L3419" s="1">
        <v>39</v>
      </c>
      <c r="M3419" s="1">
        <v>7</v>
      </c>
      <c r="N3419" s="1">
        <v>5</v>
      </c>
      <c r="O3419" s="8">
        <v>0</v>
      </c>
    </row>
    <row r="3420" spans="4:15" x14ac:dyDescent="0.2">
      <c r="D3420" s="175"/>
      <c r="E3420" s="11"/>
      <c r="F3420" s="10"/>
      <c r="G3420" s="9">
        <v>100</v>
      </c>
      <c r="H3420" s="16">
        <v>2.083333333333</v>
      </c>
      <c r="I3420" s="2">
        <v>2.083333333333</v>
      </c>
      <c r="J3420" s="2">
        <v>2.083333333333</v>
      </c>
      <c r="K3420" s="2">
        <v>18.75</v>
      </c>
      <c r="L3420" s="2">
        <v>81.25</v>
      </c>
      <c r="M3420" s="2">
        <v>14.583333333333</v>
      </c>
      <c r="N3420" s="2">
        <v>10.416666666667</v>
      </c>
      <c r="O3420" s="36">
        <v>0</v>
      </c>
    </row>
    <row r="3421" spans="4:15" x14ac:dyDescent="0.2">
      <c r="D3421" s="175"/>
      <c r="E3421" s="4" t="s">
        <v>60</v>
      </c>
      <c r="F3421" s="6"/>
      <c r="G3421" s="5">
        <v>66</v>
      </c>
      <c r="H3421" s="7">
        <v>4</v>
      </c>
      <c r="I3421" s="1">
        <v>0</v>
      </c>
      <c r="J3421" s="1">
        <v>1</v>
      </c>
      <c r="K3421" s="1">
        <v>14</v>
      </c>
      <c r="L3421" s="1">
        <v>52</v>
      </c>
      <c r="M3421" s="1">
        <v>11</v>
      </c>
      <c r="N3421" s="1">
        <v>5</v>
      </c>
      <c r="O3421" s="8">
        <v>1</v>
      </c>
    </row>
    <row r="3422" spans="4:15" x14ac:dyDescent="0.2">
      <c r="D3422" s="175"/>
      <c r="E3422" s="11"/>
      <c r="F3422" s="10"/>
      <c r="G3422" s="9">
        <v>100</v>
      </c>
      <c r="H3422" s="16">
        <v>6.0606060606060002</v>
      </c>
      <c r="I3422" s="18">
        <v>0</v>
      </c>
      <c r="J3422" s="2">
        <v>1.5151515151520001</v>
      </c>
      <c r="K3422" s="2">
        <v>21.212121212121001</v>
      </c>
      <c r="L3422" s="2">
        <v>78.787878787878995</v>
      </c>
      <c r="M3422" s="2">
        <v>16.666666666666998</v>
      </c>
      <c r="N3422" s="2">
        <v>7.5757575757579998</v>
      </c>
      <c r="O3422" s="13">
        <v>1.5151515151520001</v>
      </c>
    </row>
    <row r="3423" spans="4:15" x14ac:dyDescent="0.2">
      <c r="D3423" s="175"/>
      <c r="E3423" s="4" t="s">
        <v>61</v>
      </c>
      <c r="F3423" s="6"/>
      <c r="G3423" s="5">
        <v>7</v>
      </c>
      <c r="H3423" s="7">
        <v>1</v>
      </c>
      <c r="I3423" s="1">
        <v>0</v>
      </c>
      <c r="J3423" s="1">
        <v>0</v>
      </c>
      <c r="K3423" s="1">
        <v>2</v>
      </c>
      <c r="L3423" s="1">
        <v>5</v>
      </c>
      <c r="M3423" s="1">
        <v>1</v>
      </c>
      <c r="N3423" s="1">
        <v>2</v>
      </c>
      <c r="O3423" s="8">
        <v>0</v>
      </c>
    </row>
    <row r="3424" spans="4:15" x14ac:dyDescent="0.2">
      <c r="D3424" s="175"/>
      <c r="E3424" s="11"/>
      <c r="F3424" s="10"/>
      <c r="G3424" s="9">
        <v>100</v>
      </c>
      <c r="H3424" s="64">
        <v>14.285714285714</v>
      </c>
      <c r="I3424" s="18">
        <v>0</v>
      </c>
      <c r="J3424" s="18">
        <v>0</v>
      </c>
      <c r="K3424" s="23">
        <v>28.571428571428999</v>
      </c>
      <c r="L3424" s="27">
        <v>71.428571428571004</v>
      </c>
      <c r="M3424" s="2">
        <v>14.285714285714</v>
      </c>
      <c r="N3424" s="35">
        <v>28.571428571428999</v>
      </c>
      <c r="O3424" s="36">
        <v>0</v>
      </c>
    </row>
    <row r="3425" spans="4:15" x14ac:dyDescent="0.2">
      <c r="D3425" s="175"/>
      <c r="E3425" s="4" t="s">
        <v>62</v>
      </c>
      <c r="F3425" s="6"/>
      <c r="G3425" s="5">
        <v>67</v>
      </c>
      <c r="H3425" s="7">
        <v>0</v>
      </c>
      <c r="I3425" s="1">
        <v>0</v>
      </c>
      <c r="J3425" s="1">
        <v>0</v>
      </c>
      <c r="K3425" s="1">
        <v>12</v>
      </c>
      <c r="L3425" s="1">
        <v>62</v>
      </c>
      <c r="M3425" s="1">
        <v>11</v>
      </c>
      <c r="N3425" s="1">
        <v>1</v>
      </c>
      <c r="O3425" s="8">
        <v>1</v>
      </c>
    </row>
    <row r="3426" spans="4:15" x14ac:dyDescent="0.2">
      <c r="D3426" s="175"/>
      <c r="E3426" s="11"/>
      <c r="F3426" s="10"/>
      <c r="G3426" s="9">
        <v>100</v>
      </c>
      <c r="H3426" s="45">
        <v>0</v>
      </c>
      <c r="I3426" s="18">
        <v>0</v>
      </c>
      <c r="J3426" s="18">
        <v>0</v>
      </c>
      <c r="K3426" s="2">
        <v>17.910447761194</v>
      </c>
      <c r="L3426" s="35">
        <v>92.537313432836001</v>
      </c>
      <c r="M3426" s="2">
        <v>16.417910447760999</v>
      </c>
      <c r="N3426" s="2">
        <v>1.492537313433</v>
      </c>
      <c r="O3426" s="13">
        <v>1.492537313433</v>
      </c>
    </row>
    <row r="3427" spans="4:15" x14ac:dyDescent="0.2">
      <c r="D3427" s="174" t="s">
        <v>63</v>
      </c>
      <c r="E3427" s="20" t="s">
        <v>64</v>
      </c>
      <c r="F3427" s="22"/>
      <c r="G3427" s="21">
        <v>67</v>
      </c>
      <c r="H3427" s="25">
        <v>1</v>
      </c>
      <c r="I3427" s="3">
        <v>1</v>
      </c>
      <c r="J3427" s="3">
        <v>0</v>
      </c>
      <c r="K3427" s="3">
        <v>15</v>
      </c>
      <c r="L3427" s="3">
        <v>55</v>
      </c>
      <c r="M3427" s="3">
        <v>8</v>
      </c>
      <c r="N3427" s="3">
        <v>2</v>
      </c>
      <c r="O3427" s="26">
        <v>1</v>
      </c>
    </row>
    <row r="3428" spans="4:15" x14ac:dyDescent="0.2">
      <c r="D3428" s="175"/>
      <c r="E3428" s="11"/>
      <c r="F3428" s="10"/>
      <c r="G3428" s="9">
        <v>100</v>
      </c>
      <c r="H3428" s="16">
        <v>1.492537313433</v>
      </c>
      <c r="I3428" s="2">
        <v>1.492537313433</v>
      </c>
      <c r="J3428" s="18">
        <v>0</v>
      </c>
      <c r="K3428" s="2">
        <v>22.388059701492999</v>
      </c>
      <c r="L3428" s="2">
        <v>82.089552238805993</v>
      </c>
      <c r="M3428" s="2">
        <v>11.940298507463</v>
      </c>
      <c r="N3428" s="2">
        <v>2.985074626866</v>
      </c>
      <c r="O3428" s="13">
        <v>1.492537313433</v>
      </c>
    </row>
    <row r="3429" spans="4:15" x14ac:dyDescent="0.2">
      <c r="D3429" s="175"/>
      <c r="E3429" s="4" t="s">
        <v>65</v>
      </c>
      <c r="F3429" s="6"/>
      <c r="G3429" s="5">
        <v>60</v>
      </c>
      <c r="H3429" s="7">
        <v>3</v>
      </c>
      <c r="I3429" s="1">
        <v>0</v>
      </c>
      <c r="J3429" s="1">
        <v>2</v>
      </c>
      <c r="K3429" s="1">
        <v>11</v>
      </c>
      <c r="L3429" s="1">
        <v>49</v>
      </c>
      <c r="M3429" s="1">
        <v>10</v>
      </c>
      <c r="N3429" s="1">
        <v>3</v>
      </c>
      <c r="O3429" s="8">
        <v>1</v>
      </c>
    </row>
    <row r="3430" spans="4:15" x14ac:dyDescent="0.2">
      <c r="D3430" s="175"/>
      <c r="E3430" s="11"/>
      <c r="F3430" s="10"/>
      <c r="G3430" s="9">
        <v>100</v>
      </c>
      <c r="H3430" s="16">
        <v>5</v>
      </c>
      <c r="I3430" s="18">
        <v>0</v>
      </c>
      <c r="J3430" s="2">
        <v>3.333333333333</v>
      </c>
      <c r="K3430" s="2">
        <v>18.333333333333002</v>
      </c>
      <c r="L3430" s="2">
        <v>81.666666666666998</v>
      </c>
      <c r="M3430" s="2">
        <v>16.666666666666998</v>
      </c>
      <c r="N3430" s="2">
        <v>5</v>
      </c>
      <c r="O3430" s="13">
        <v>1.666666666667</v>
      </c>
    </row>
    <row r="3431" spans="4:15" x14ac:dyDescent="0.2">
      <c r="D3431" s="175"/>
      <c r="E3431" s="4" t="s">
        <v>66</v>
      </c>
      <c r="F3431" s="6"/>
      <c r="G3431" s="5">
        <v>52</v>
      </c>
      <c r="H3431" s="7">
        <v>2</v>
      </c>
      <c r="I3431" s="1">
        <v>2</v>
      </c>
      <c r="J3431" s="1">
        <v>4</v>
      </c>
      <c r="K3431" s="1">
        <v>12</v>
      </c>
      <c r="L3431" s="1">
        <v>41</v>
      </c>
      <c r="M3431" s="1">
        <v>11</v>
      </c>
      <c r="N3431" s="1">
        <v>5</v>
      </c>
      <c r="O3431" s="8">
        <v>0</v>
      </c>
    </row>
    <row r="3432" spans="4:15" x14ac:dyDescent="0.2">
      <c r="D3432" s="175"/>
      <c r="E3432" s="11"/>
      <c r="F3432" s="10"/>
      <c r="G3432" s="9">
        <v>100</v>
      </c>
      <c r="H3432" s="16">
        <v>3.8461538461539999</v>
      </c>
      <c r="I3432" s="2">
        <v>3.8461538461539999</v>
      </c>
      <c r="J3432" s="2">
        <v>7.6923076923079998</v>
      </c>
      <c r="K3432" s="2">
        <v>23.076923076922998</v>
      </c>
      <c r="L3432" s="2">
        <v>78.846153846153996</v>
      </c>
      <c r="M3432" s="23">
        <v>21.153846153846001</v>
      </c>
      <c r="N3432" s="2">
        <v>9.6153846153850004</v>
      </c>
      <c r="O3432" s="36">
        <v>0</v>
      </c>
    </row>
    <row r="3433" spans="4:15" x14ac:dyDescent="0.2">
      <c r="D3433" s="175"/>
      <c r="E3433" s="4" t="s">
        <v>67</v>
      </c>
      <c r="F3433" s="6"/>
      <c r="G3433" s="5">
        <v>45</v>
      </c>
      <c r="H3433" s="7">
        <v>1</v>
      </c>
      <c r="I3433" s="1">
        <v>2</v>
      </c>
      <c r="J3433" s="1">
        <v>2</v>
      </c>
      <c r="K3433" s="1">
        <v>14</v>
      </c>
      <c r="L3433" s="1">
        <v>29</v>
      </c>
      <c r="M3433" s="1">
        <v>7</v>
      </c>
      <c r="N3433" s="1">
        <v>4</v>
      </c>
      <c r="O3433" s="8">
        <v>0</v>
      </c>
    </row>
    <row r="3434" spans="4:15" x14ac:dyDescent="0.2">
      <c r="D3434" s="175"/>
      <c r="E3434" s="11"/>
      <c r="F3434" s="10"/>
      <c r="G3434" s="9">
        <v>100</v>
      </c>
      <c r="H3434" s="16">
        <v>2.2222222222219998</v>
      </c>
      <c r="I3434" s="2">
        <v>4.4444444444439997</v>
      </c>
      <c r="J3434" s="2">
        <v>4.4444444444439997</v>
      </c>
      <c r="K3434" s="23">
        <v>31.111111111111001</v>
      </c>
      <c r="L3434" s="46">
        <v>64.444444444444002</v>
      </c>
      <c r="M3434" s="2">
        <v>15.555555555555999</v>
      </c>
      <c r="N3434" s="2">
        <v>8.8888888888889994</v>
      </c>
      <c r="O3434" s="36">
        <v>0</v>
      </c>
    </row>
    <row r="3435" spans="4:15" x14ac:dyDescent="0.2">
      <c r="D3435" s="175"/>
      <c r="E3435" s="4" t="s">
        <v>68</v>
      </c>
      <c r="F3435" s="6"/>
      <c r="G3435" s="5">
        <v>27</v>
      </c>
      <c r="H3435" s="7">
        <v>2</v>
      </c>
      <c r="I3435" s="1">
        <v>1</v>
      </c>
      <c r="J3435" s="1">
        <v>0</v>
      </c>
      <c r="K3435" s="1">
        <v>6</v>
      </c>
      <c r="L3435" s="1">
        <v>24</v>
      </c>
      <c r="M3435" s="1">
        <v>5</v>
      </c>
      <c r="N3435" s="1">
        <v>1</v>
      </c>
      <c r="O3435" s="8">
        <v>0</v>
      </c>
    </row>
    <row r="3436" spans="4:15" x14ac:dyDescent="0.2">
      <c r="D3436" s="175"/>
      <c r="E3436" s="11"/>
      <c r="F3436" s="10"/>
      <c r="G3436" s="9">
        <v>100</v>
      </c>
      <c r="H3436" s="16">
        <v>7.4074074074069998</v>
      </c>
      <c r="I3436" s="2">
        <v>3.7037037037039999</v>
      </c>
      <c r="J3436" s="18">
        <v>0</v>
      </c>
      <c r="K3436" s="2">
        <v>22.222222222222001</v>
      </c>
      <c r="L3436" s="35">
        <v>88.888888888888999</v>
      </c>
      <c r="M3436" s="23">
        <v>18.518518518518999</v>
      </c>
      <c r="N3436" s="2">
        <v>3.7037037037039999</v>
      </c>
      <c r="O3436" s="36">
        <v>0</v>
      </c>
    </row>
    <row r="3437" spans="4:15" x14ac:dyDescent="0.2">
      <c r="D3437" s="175"/>
      <c r="E3437" s="4" t="s">
        <v>69</v>
      </c>
      <c r="F3437" s="6"/>
      <c r="G3437" s="5">
        <v>22</v>
      </c>
      <c r="H3437" s="7">
        <v>0</v>
      </c>
      <c r="I3437" s="1">
        <v>0</v>
      </c>
      <c r="J3437" s="1">
        <v>1</v>
      </c>
      <c r="K3437" s="1">
        <v>6</v>
      </c>
      <c r="L3437" s="1">
        <v>20</v>
      </c>
      <c r="M3437" s="1">
        <v>2</v>
      </c>
      <c r="N3437" s="1">
        <v>0</v>
      </c>
      <c r="O3437" s="8">
        <v>0</v>
      </c>
    </row>
    <row r="3438" spans="4:15" x14ac:dyDescent="0.2">
      <c r="D3438" s="175"/>
      <c r="E3438" s="11"/>
      <c r="F3438" s="10"/>
      <c r="G3438" s="9">
        <v>100</v>
      </c>
      <c r="H3438" s="45">
        <v>0</v>
      </c>
      <c r="I3438" s="18">
        <v>0</v>
      </c>
      <c r="J3438" s="2">
        <v>4.5454545454549997</v>
      </c>
      <c r="K3438" s="2">
        <v>27.272727272727</v>
      </c>
      <c r="L3438" s="35">
        <v>90.909090909091006</v>
      </c>
      <c r="M3438" s="2">
        <v>9.0909090909089993</v>
      </c>
      <c r="N3438" s="79">
        <v>0</v>
      </c>
      <c r="O3438" s="36">
        <v>0</v>
      </c>
    </row>
    <row r="3439" spans="4:15" x14ac:dyDescent="0.2">
      <c r="D3439" s="175"/>
      <c r="E3439" s="4" t="s">
        <v>70</v>
      </c>
      <c r="F3439" s="6"/>
      <c r="G3439" s="5">
        <v>39</v>
      </c>
      <c r="H3439" s="7">
        <v>4</v>
      </c>
      <c r="I3439" s="1">
        <v>1</v>
      </c>
      <c r="J3439" s="1">
        <v>0</v>
      </c>
      <c r="K3439" s="1">
        <v>5</v>
      </c>
      <c r="L3439" s="1">
        <v>25</v>
      </c>
      <c r="M3439" s="1">
        <v>2</v>
      </c>
      <c r="N3439" s="1">
        <v>5</v>
      </c>
      <c r="O3439" s="8">
        <v>0</v>
      </c>
    </row>
    <row r="3440" spans="4:15" x14ac:dyDescent="0.2">
      <c r="D3440" s="175"/>
      <c r="E3440" s="11"/>
      <c r="F3440" s="10"/>
      <c r="G3440" s="9">
        <v>100</v>
      </c>
      <c r="H3440" s="64">
        <v>10.25641025641</v>
      </c>
      <c r="I3440" s="2">
        <v>2.564102564103</v>
      </c>
      <c r="J3440" s="18">
        <v>0</v>
      </c>
      <c r="K3440" s="27">
        <v>12.820512820513001</v>
      </c>
      <c r="L3440" s="46">
        <v>64.102564102564003</v>
      </c>
      <c r="M3440" s="27">
        <v>5.1282051282049999</v>
      </c>
      <c r="N3440" s="23">
        <v>12.820512820513001</v>
      </c>
      <c r="O3440" s="36">
        <v>0</v>
      </c>
    </row>
    <row r="3441" spans="2:15" x14ac:dyDescent="0.2">
      <c r="D3441" s="175"/>
      <c r="E3441" s="4" t="s">
        <v>71</v>
      </c>
      <c r="F3441" s="6"/>
      <c r="G3441" s="5">
        <v>18</v>
      </c>
      <c r="H3441" s="7">
        <v>1</v>
      </c>
      <c r="I3441" s="1">
        <v>1</v>
      </c>
      <c r="J3441" s="1">
        <v>1</v>
      </c>
      <c r="K3441" s="1">
        <v>4</v>
      </c>
      <c r="L3441" s="1">
        <v>13</v>
      </c>
      <c r="M3441" s="1">
        <v>0</v>
      </c>
      <c r="N3441" s="1">
        <v>0</v>
      </c>
      <c r="O3441" s="8">
        <v>1</v>
      </c>
    </row>
    <row r="3442" spans="2:15" x14ac:dyDescent="0.2">
      <c r="D3442" s="175"/>
      <c r="E3442" s="11"/>
      <c r="F3442" s="10"/>
      <c r="G3442" s="9">
        <v>100</v>
      </c>
      <c r="H3442" s="16">
        <v>5.5555555555560003</v>
      </c>
      <c r="I3442" s="2">
        <v>5.5555555555560003</v>
      </c>
      <c r="J3442" s="2">
        <v>5.5555555555560003</v>
      </c>
      <c r="K3442" s="2">
        <v>22.222222222222001</v>
      </c>
      <c r="L3442" s="27">
        <v>72.222222222222001</v>
      </c>
      <c r="M3442" s="76">
        <v>0</v>
      </c>
      <c r="N3442" s="79">
        <v>0</v>
      </c>
      <c r="O3442" s="13">
        <v>5.5555555555560003</v>
      </c>
    </row>
    <row r="3443" spans="2:15" x14ac:dyDescent="0.2">
      <c r="D3443" s="175"/>
      <c r="E3443" s="4" t="s">
        <v>72</v>
      </c>
      <c r="F3443" s="6"/>
      <c r="G3443" s="5">
        <v>15</v>
      </c>
      <c r="H3443" s="7">
        <v>1</v>
      </c>
      <c r="I3443" s="1">
        <v>1</v>
      </c>
      <c r="J3443" s="1">
        <v>1</v>
      </c>
      <c r="K3443" s="1">
        <v>6</v>
      </c>
      <c r="L3443" s="1">
        <v>14</v>
      </c>
      <c r="M3443" s="1">
        <v>1</v>
      </c>
      <c r="N3443" s="1">
        <v>1</v>
      </c>
      <c r="O3443" s="8">
        <v>0</v>
      </c>
    </row>
    <row r="3444" spans="2:15" x14ac:dyDescent="0.2">
      <c r="D3444" s="176"/>
      <c r="E3444" s="57"/>
      <c r="F3444" s="54"/>
      <c r="G3444" s="67">
        <v>100</v>
      </c>
      <c r="H3444" s="82">
        <v>6.666666666667</v>
      </c>
      <c r="I3444" s="48">
        <v>6.666666666667</v>
      </c>
      <c r="J3444" s="48">
        <v>6.666666666667</v>
      </c>
      <c r="K3444" s="108">
        <v>40</v>
      </c>
      <c r="L3444" s="108">
        <v>93.333333333333002</v>
      </c>
      <c r="M3444" s="96">
        <v>6.666666666667</v>
      </c>
      <c r="N3444" s="48">
        <v>6.666666666667</v>
      </c>
      <c r="O3444" s="124">
        <v>0</v>
      </c>
    </row>
    <row r="3446" spans="2:15" x14ac:dyDescent="0.2">
      <c r="B3446" s="43" t="str">
        <f xml:space="preserve"> HYPERLINK("#'目次'!B78", "[72]")</f>
        <v>[72]</v>
      </c>
      <c r="C3446" s="31" t="s">
        <v>194</v>
      </c>
    </row>
    <row r="3447" spans="2:15" x14ac:dyDescent="0.2">
      <c r="C3447" s="156" t="s">
        <v>186</v>
      </c>
    </row>
    <row r="3449" spans="2:15" x14ac:dyDescent="0.2">
      <c r="C3449" s="31" t="s">
        <v>75</v>
      </c>
    </row>
    <row r="3450" spans="2:15" ht="48" x14ac:dyDescent="0.2">
      <c r="D3450" s="177"/>
      <c r="E3450" s="178"/>
      <c r="F3450" s="178"/>
      <c r="G3450" s="40" t="s">
        <v>14</v>
      </c>
      <c r="H3450" s="42" t="s">
        <v>195</v>
      </c>
      <c r="I3450" s="15" t="s">
        <v>196</v>
      </c>
      <c r="J3450" s="15" t="s">
        <v>84</v>
      </c>
      <c r="K3450" s="15" t="s">
        <v>197</v>
      </c>
      <c r="L3450" s="15" t="s">
        <v>85</v>
      </c>
      <c r="M3450" s="15" t="s">
        <v>198</v>
      </c>
      <c r="N3450" s="15" t="s">
        <v>86</v>
      </c>
      <c r="O3450" s="44" t="s">
        <v>17</v>
      </c>
    </row>
    <row r="3451" spans="2:15" x14ac:dyDescent="0.2">
      <c r="D3451" s="179"/>
      <c r="E3451" s="180"/>
      <c r="F3451" s="180"/>
      <c r="G3451" s="39"/>
      <c r="H3451" s="41"/>
      <c r="I3451" s="14"/>
      <c r="J3451" s="14"/>
      <c r="K3451" s="14"/>
      <c r="L3451" s="14"/>
      <c r="M3451" s="14"/>
      <c r="N3451" s="14"/>
      <c r="O3451" s="38"/>
    </row>
    <row r="3452" spans="2:15" x14ac:dyDescent="0.2">
      <c r="D3452" s="70"/>
      <c r="E3452" s="72" t="s">
        <v>14</v>
      </c>
      <c r="F3452" s="69"/>
      <c r="G3452" s="37">
        <v>347</v>
      </c>
      <c r="H3452" s="17">
        <v>15</v>
      </c>
      <c r="I3452" s="17">
        <v>9</v>
      </c>
      <c r="J3452" s="17">
        <v>11</v>
      </c>
      <c r="K3452" s="17">
        <v>79</v>
      </c>
      <c r="L3452" s="17">
        <v>272</v>
      </c>
      <c r="M3452" s="17">
        <v>46</v>
      </c>
      <c r="N3452" s="17">
        <v>21</v>
      </c>
      <c r="O3452" s="55">
        <v>3</v>
      </c>
    </row>
    <row r="3453" spans="2:15" x14ac:dyDescent="0.2">
      <c r="D3453" s="57"/>
      <c r="E3453" s="54"/>
      <c r="F3453" s="71"/>
      <c r="G3453" s="9">
        <v>100</v>
      </c>
      <c r="H3453" s="2">
        <v>4.3227665706050002</v>
      </c>
      <c r="I3453" s="2">
        <v>2.5936599423629998</v>
      </c>
      <c r="J3453" s="2">
        <v>3.170028818444</v>
      </c>
      <c r="K3453" s="2">
        <v>22.766570605186999</v>
      </c>
      <c r="L3453" s="2">
        <v>78.386167146974003</v>
      </c>
      <c r="M3453" s="2">
        <v>13.256484149856</v>
      </c>
      <c r="N3453" s="2">
        <v>6.0518731988469998</v>
      </c>
      <c r="O3453" s="13">
        <v>0.864553314121</v>
      </c>
    </row>
    <row r="3454" spans="2:15" x14ac:dyDescent="0.2">
      <c r="D3454" s="174" t="s">
        <v>36</v>
      </c>
      <c r="E3454" s="20" t="s">
        <v>76</v>
      </c>
      <c r="F3454" s="22"/>
      <c r="G3454" s="21">
        <v>193</v>
      </c>
      <c r="H3454" s="25">
        <v>8</v>
      </c>
      <c r="I3454" s="3">
        <v>9</v>
      </c>
      <c r="J3454" s="3">
        <v>8</v>
      </c>
      <c r="K3454" s="3">
        <v>47</v>
      </c>
      <c r="L3454" s="3">
        <v>152</v>
      </c>
      <c r="M3454" s="3">
        <v>25</v>
      </c>
      <c r="N3454" s="3">
        <v>6</v>
      </c>
      <c r="O3454" s="26">
        <v>2</v>
      </c>
    </row>
    <row r="3455" spans="2:15" x14ac:dyDescent="0.2">
      <c r="D3455" s="175"/>
      <c r="E3455" s="11"/>
      <c r="F3455" s="10"/>
      <c r="G3455" s="9">
        <v>100</v>
      </c>
      <c r="H3455" s="16">
        <v>4.1450777202070004</v>
      </c>
      <c r="I3455" s="2">
        <v>4.6632124352330004</v>
      </c>
      <c r="J3455" s="2">
        <v>4.1450777202070004</v>
      </c>
      <c r="K3455" s="2">
        <v>24.352331606218002</v>
      </c>
      <c r="L3455" s="2">
        <v>78.756476683938004</v>
      </c>
      <c r="M3455" s="2">
        <v>12.953367875648</v>
      </c>
      <c r="N3455" s="2">
        <v>3.1088082901549998</v>
      </c>
      <c r="O3455" s="13">
        <v>1.0362694300519999</v>
      </c>
    </row>
    <row r="3456" spans="2:15" x14ac:dyDescent="0.2">
      <c r="D3456" s="175"/>
      <c r="E3456" s="4" t="s">
        <v>39</v>
      </c>
      <c r="F3456" s="6"/>
      <c r="G3456" s="5">
        <v>2</v>
      </c>
      <c r="H3456" s="7">
        <v>0</v>
      </c>
      <c r="I3456" s="1">
        <v>0</v>
      </c>
      <c r="J3456" s="1">
        <v>0</v>
      </c>
      <c r="K3456" s="1">
        <v>1</v>
      </c>
      <c r="L3456" s="1">
        <v>1</v>
      </c>
      <c r="M3456" s="1">
        <v>0</v>
      </c>
      <c r="N3456" s="1">
        <v>0</v>
      </c>
      <c r="O3456" s="8">
        <v>0</v>
      </c>
    </row>
    <row r="3457" spans="4:15" x14ac:dyDescent="0.2">
      <c r="D3457" s="175"/>
      <c r="E3457" s="11"/>
      <c r="F3457" s="10"/>
      <c r="G3457" s="9">
        <v>100</v>
      </c>
      <c r="H3457" s="45">
        <v>0</v>
      </c>
      <c r="I3457" s="18">
        <v>0</v>
      </c>
      <c r="J3457" s="18">
        <v>0</v>
      </c>
      <c r="K3457" s="35">
        <v>50</v>
      </c>
      <c r="L3457" s="46">
        <v>50</v>
      </c>
      <c r="M3457" s="76">
        <v>0</v>
      </c>
      <c r="N3457" s="79">
        <v>0</v>
      </c>
      <c r="O3457" s="36">
        <v>0</v>
      </c>
    </row>
    <row r="3458" spans="4:15" x14ac:dyDescent="0.2">
      <c r="D3458" s="175"/>
      <c r="E3458" s="4" t="s">
        <v>40</v>
      </c>
      <c r="F3458" s="6"/>
      <c r="G3458" s="5">
        <v>7</v>
      </c>
      <c r="H3458" s="7">
        <v>2</v>
      </c>
      <c r="I3458" s="1">
        <v>0</v>
      </c>
      <c r="J3458" s="1">
        <v>1</v>
      </c>
      <c r="K3458" s="1">
        <v>2</v>
      </c>
      <c r="L3458" s="1">
        <v>6</v>
      </c>
      <c r="M3458" s="1">
        <v>1</v>
      </c>
      <c r="N3458" s="1">
        <v>0</v>
      </c>
      <c r="O3458" s="8">
        <v>0</v>
      </c>
    </row>
    <row r="3459" spans="4:15" x14ac:dyDescent="0.2">
      <c r="D3459" s="175"/>
      <c r="E3459" s="11"/>
      <c r="F3459" s="10"/>
      <c r="G3459" s="9">
        <v>100</v>
      </c>
      <c r="H3459" s="86">
        <v>28.571428571428999</v>
      </c>
      <c r="I3459" s="18">
        <v>0</v>
      </c>
      <c r="J3459" s="35">
        <v>14.285714285714</v>
      </c>
      <c r="K3459" s="23">
        <v>28.571428571428999</v>
      </c>
      <c r="L3459" s="23">
        <v>85.714285714286007</v>
      </c>
      <c r="M3459" s="2">
        <v>14.285714285714</v>
      </c>
      <c r="N3459" s="79">
        <v>0</v>
      </c>
      <c r="O3459" s="36">
        <v>0</v>
      </c>
    </row>
    <row r="3460" spans="4:15" x14ac:dyDescent="0.2">
      <c r="D3460" s="175"/>
      <c r="E3460" s="4" t="s">
        <v>41</v>
      </c>
      <c r="F3460" s="6"/>
      <c r="G3460" s="5">
        <v>15</v>
      </c>
      <c r="H3460" s="7">
        <v>1</v>
      </c>
      <c r="I3460" s="1">
        <v>1</v>
      </c>
      <c r="J3460" s="1">
        <v>2</v>
      </c>
      <c r="K3460" s="1">
        <v>5</v>
      </c>
      <c r="L3460" s="1">
        <v>7</v>
      </c>
      <c r="M3460" s="1">
        <v>0</v>
      </c>
      <c r="N3460" s="1">
        <v>2</v>
      </c>
      <c r="O3460" s="8">
        <v>0</v>
      </c>
    </row>
    <row r="3461" spans="4:15" x14ac:dyDescent="0.2">
      <c r="D3461" s="175"/>
      <c r="E3461" s="11"/>
      <c r="F3461" s="10"/>
      <c r="G3461" s="9">
        <v>100</v>
      </c>
      <c r="H3461" s="16">
        <v>6.666666666667</v>
      </c>
      <c r="I3461" s="2">
        <v>6.666666666667</v>
      </c>
      <c r="J3461" s="35">
        <v>13.333333333333</v>
      </c>
      <c r="K3461" s="35">
        <v>33.333333333333002</v>
      </c>
      <c r="L3461" s="46">
        <v>46.666666666666998</v>
      </c>
      <c r="M3461" s="76">
        <v>0</v>
      </c>
      <c r="N3461" s="23">
        <v>13.333333333333</v>
      </c>
      <c r="O3461" s="36">
        <v>0</v>
      </c>
    </row>
    <row r="3462" spans="4:15" x14ac:dyDescent="0.2">
      <c r="D3462" s="175"/>
      <c r="E3462" s="4" t="s">
        <v>42</v>
      </c>
      <c r="F3462" s="6"/>
      <c r="G3462" s="5">
        <v>31</v>
      </c>
      <c r="H3462" s="7">
        <v>2</v>
      </c>
      <c r="I3462" s="1">
        <v>2</v>
      </c>
      <c r="J3462" s="1">
        <v>4</v>
      </c>
      <c r="K3462" s="1">
        <v>6</v>
      </c>
      <c r="L3462" s="1">
        <v>20</v>
      </c>
      <c r="M3462" s="1">
        <v>2</v>
      </c>
      <c r="N3462" s="1">
        <v>1</v>
      </c>
      <c r="O3462" s="8">
        <v>1</v>
      </c>
    </row>
    <row r="3463" spans="4:15" x14ac:dyDescent="0.2">
      <c r="D3463" s="175"/>
      <c r="E3463" s="11"/>
      <c r="F3463" s="10"/>
      <c r="G3463" s="9">
        <v>100</v>
      </c>
      <c r="H3463" s="16">
        <v>6.4516129032259997</v>
      </c>
      <c r="I3463" s="2">
        <v>6.4516129032259997</v>
      </c>
      <c r="J3463" s="23">
        <v>12.903225806451999</v>
      </c>
      <c r="K3463" s="2">
        <v>19.354838709677001</v>
      </c>
      <c r="L3463" s="46">
        <v>64.516129032257993</v>
      </c>
      <c r="M3463" s="27">
        <v>6.4516129032259997</v>
      </c>
      <c r="N3463" s="2">
        <v>3.2258064516129998</v>
      </c>
      <c r="O3463" s="13">
        <v>3.2258064516129998</v>
      </c>
    </row>
    <row r="3464" spans="4:15" x14ac:dyDescent="0.2">
      <c r="D3464" s="175"/>
      <c r="E3464" s="4" t="s">
        <v>43</v>
      </c>
      <c r="F3464" s="6"/>
      <c r="G3464" s="5">
        <v>28</v>
      </c>
      <c r="H3464" s="7">
        <v>2</v>
      </c>
      <c r="I3464" s="1">
        <v>2</v>
      </c>
      <c r="J3464" s="1">
        <v>0</v>
      </c>
      <c r="K3464" s="1">
        <v>6</v>
      </c>
      <c r="L3464" s="1">
        <v>20</v>
      </c>
      <c r="M3464" s="1">
        <v>1</v>
      </c>
      <c r="N3464" s="1">
        <v>2</v>
      </c>
      <c r="O3464" s="8">
        <v>0</v>
      </c>
    </row>
    <row r="3465" spans="4:15" x14ac:dyDescent="0.2">
      <c r="D3465" s="175"/>
      <c r="E3465" s="11"/>
      <c r="F3465" s="10"/>
      <c r="G3465" s="9">
        <v>100</v>
      </c>
      <c r="H3465" s="16">
        <v>7.1428571428570002</v>
      </c>
      <c r="I3465" s="2">
        <v>7.1428571428570002</v>
      </c>
      <c r="J3465" s="18">
        <v>0</v>
      </c>
      <c r="K3465" s="2">
        <v>21.428571428571001</v>
      </c>
      <c r="L3465" s="27">
        <v>71.428571428571004</v>
      </c>
      <c r="M3465" s="27">
        <v>3.5714285714290002</v>
      </c>
      <c r="N3465" s="2">
        <v>7.1428571428570002</v>
      </c>
      <c r="O3465" s="36">
        <v>0</v>
      </c>
    </row>
    <row r="3466" spans="4:15" x14ac:dyDescent="0.2">
      <c r="D3466" s="175"/>
      <c r="E3466" s="4" t="s">
        <v>44</v>
      </c>
      <c r="F3466" s="6"/>
      <c r="G3466" s="5">
        <v>48</v>
      </c>
      <c r="H3466" s="7">
        <v>0</v>
      </c>
      <c r="I3466" s="1">
        <v>1</v>
      </c>
      <c r="J3466" s="1">
        <v>1</v>
      </c>
      <c r="K3466" s="1">
        <v>13</v>
      </c>
      <c r="L3466" s="1">
        <v>41</v>
      </c>
      <c r="M3466" s="1">
        <v>10</v>
      </c>
      <c r="N3466" s="1">
        <v>1</v>
      </c>
      <c r="O3466" s="8">
        <v>0</v>
      </c>
    </row>
    <row r="3467" spans="4:15" x14ac:dyDescent="0.2">
      <c r="D3467" s="175"/>
      <c r="E3467" s="11"/>
      <c r="F3467" s="10"/>
      <c r="G3467" s="9">
        <v>100</v>
      </c>
      <c r="H3467" s="45">
        <v>0</v>
      </c>
      <c r="I3467" s="2">
        <v>2.083333333333</v>
      </c>
      <c r="J3467" s="2">
        <v>2.083333333333</v>
      </c>
      <c r="K3467" s="2">
        <v>27.083333333333002</v>
      </c>
      <c r="L3467" s="23">
        <v>85.416666666666998</v>
      </c>
      <c r="M3467" s="23">
        <v>20.833333333333002</v>
      </c>
      <c r="N3467" s="2">
        <v>2.083333333333</v>
      </c>
      <c r="O3467" s="36">
        <v>0</v>
      </c>
    </row>
    <row r="3468" spans="4:15" x14ac:dyDescent="0.2">
      <c r="D3468" s="175"/>
      <c r="E3468" s="4" t="s">
        <v>45</v>
      </c>
      <c r="F3468" s="6"/>
      <c r="G3468" s="5">
        <v>62</v>
      </c>
      <c r="H3468" s="7">
        <v>1</v>
      </c>
      <c r="I3468" s="1">
        <v>3</v>
      </c>
      <c r="J3468" s="1">
        <v>0</v>
      </c>
      <c r="K3468" s="1">
        <v>14</v>
      </c>
      <c r="L3468" s="1">
        <v>57</v>
      </c>
      <c r="M3468" s="1">
        <v>11</v>
      </c>
      <c r="N3468" s="1">
        <v>0</v>
      </c>
      <c r="O3468" s="8">
        <v>1</v>
      </c>
    </row>
    <row r="3469" spans="4:15" x14ac:dyDescent="0.2">
      <c r="D3469" s="175"/>
      <c r="E3469" s="11"/>
      <c r="F3469" s="10"/>
      <c r="G3469" s="9">
        <v>100</v>
      </c>
      <c r="H3469" s="16">
        <v>1.6129032258060001</v>
      </c>
      <c r="I3469" s="2">
        <v>4.8387096774189997</v>
      </c>
      <c r="J3469" s="18">
        <v>0</v>
      </c>
      <c r="K3469" s="2">
        <v>22.580645161290001</v>
      </c>
      <c r="L3469" s="35">
        <v>91.935483870968</v>
      </c>
      <c r="M3469" s="2">
        <v>17.741935483871</v>
      </c>
      <c r="N3469" s="79">
        <v>0</v>
      </c>
      <c r="O3469" s="13">
        <v>1.6129032258060001</v>
      </c>
    </row>
    <row r="3470" spans="4:15" x14ac:dyDescent="0.2">
      <c r="D3470" s="174" t="s">
        <v>37</v>
      </c>
      <c r="E3470" s="20" t="s">
        <v>77</v>
      </c>
      <c r="F3470" s="22"/>
      <c r="G3470" s="21">
        <v>154</v>
      </c>
      <c r="H3470" s="25">
        <v>7</v>
      </c>
      <c r="I3470" s="3">
        <v>0</v>
      </c>
      <c r="J3470" s="3">
        <v>3</v>
      </c>
      <c r="K3470" s="3">
        <v>32</v>
      </c>
      <c r="L3470" s="3">
        <v>120</v>
      </c>
      <c r="M3470" s="3">
        <v>21</v>
      </c>
      <c r="N3470" s="3">
        <v>15</v>
      </c>
      <c r="O3470" s="26">
        <v>1</v>
      </c>
    </row>
    <row r="3471" spans="4:15" x14ac:dyDescent="0.2">
      <c r="D3471" s="175"/>
      <c r="E3471" s="11"/>
      <c r="F3471" s="10"/>
      <c r="G3471" s="9">
        <v>100</v>
      </c>
      <c r="H3471" s="16">
        <v>4.5454545454549997</v>
      </c>
      <c r="I3471" s="18">
        <v>0</v>
      </c>
      <c r="J3471" s="2">
        <v>1.948051948052</v>
      </c>
      <c r="K3471" s="2">
        <v>20.779220779220999</v>
      </c>
      <c r="L3471" s="2">
        <v>77.922077922078003</v>
      </c>
      <c r="M3471" s="2">
        <v>13.636363636364001</v>
      </c>
      <c r="N3471" s="2">
        <v>9.7402597402600009</v>
      </c>
      <c r="O3471" s="13">
        <v>0.64935064935099995</v>
      </c>
    </row>
    <row r="3472" spans="4:15" x14ac:dyDescent="0.2">
      <c r="D3472" s="175"/>
      <c r="E3472" s="4" t="s">
        <v>39</v>
      </c>
      <c r="F3472" s="6"/>
      <c r="G3472" s="5">
        <v>4</v>
      </c>
      <c r="H3472" s="7">
        <v>0</v>
      </c>
      <c r="I3472" s="1">
        <v>0</v>
      </c>
      <c r="J3472" s="1">
        <v>0</v>
      </c>
      <c r="K3472" s="1">
        <v>0</v>
      </c>
      <c r="L3472" s="1">
        <v>3</v>
      </c>
      <c r="M3472" s="1">
        <v>1</v>
      </c>
      <c r="N3472" s="1">
        <v>2</v>
      </c>
      <c r="O3472" s="8">
        <v>0</v>
      </c>
    </row>
    <row r="3473" spans="2:15" x14ac:dyDescent="0.2">
      <c r="D3473" s="175"/>
      <c r="E3473" s="11"/>
      <c r="F3473" s="10"/>
      <c r="G3473" s="9">
        <v>100</v>
      </c>
      <c r="H3473" s="45">
        <v>0</v>
      </c>
      <c r="I3473" s="18">
        <v>0</v>
      </c>
      <c r="J3473" s="18">
        <v>0</v>
      </c>
      <c r="K3473" s="76">
        <v>0</v>
      </c>
      <c r="L3473" s="2">
        <v>75</v>
      </c>
      <c r="M3473" s="35">
        <v>25</v>
      </c>
      <c r="N3473" s="35">
        <v>50</v>
      </c>
      <c r="O3473" s="36">
        <v>0</v>
      </c>
    </row>
    <row r="3474" spans="2:15" x14ac:dyDescent="0.2">
      <c r="D3474" s="175"/>
      <c r="E3474" s="4" t="s">
        <v>40</v>
      </c>
      <c r="F3474" s="6"/>
      <c r="G3474" s="5">
        <v>7</v>
      </c>
      <c r="H3474" s="7">
        <v>1</v>
      </c>
      <c r="I3474" s="1">
        <v>0</v>
      </c>
      <c r="J3474" s="1">
        <v>1</v>
      </c>
      <c r="K3474" s="1">
        <v>1</v>
      </c>
      <c r="L3474" s="1">
        <v>4</v>
      </c>
      <c r="M3474" s="1">
        <v>0</v>
      </c>
      <c r="N3474" s="1">
        <v>2</v>
      </c>
      <c r="O3474" s="8">
        <v>0</v>
      </c>
    </row>
    <row r="3475" spans="2:15" x14ac:dyDescent="0.2">
      <c r="D3475" s="175"/>
      <c r="E3475" s="11"/>
      <c r="F3475" s="10"/>
      <c r="G3475" s="9">
        <v>100</v>
      </c>
      <c r="H3475" s="64">
        <v>14.285714285714</v>
      </c>
      <c r="I3475" s="18">
        <v>0</v>
      </c>
      <c r="J3475" s="35">
        <v>14.285714285714</v>
      </c>
      <c r="K3475" s="27">
        <v>14.285714285714</v>
      </c>
      <c r="L3475" s="46">
        <v>57.142857142856997</v>
      </c>
      <c r="M3475" s="76">
        <v>0</v>
      </c>
      <c r="N3475" s="35">
        <v>28.571428571428999</v>
      </c>
      <c r="O3475" s="36">
        <v>0</v>
      </c>
    </row>
    <row r="3476" spans="2:15" x14ac:dyDescent="0.2">
      <c r="D3476" s="175"/>
      <c r="E3476" s="4" t="s">
        <v>41</v>
      </c>
      <c r="F3476" s="6"/>
      <c r="G3476" s="5">
        <v>10</v>
      </c>
      <c r="H3476" s="7">
        <v>1</v>
      </c>
      <c r="I3476" s="1">
        <v>0</v>
      </c>
      <c r="J3476" s="1">
        <v>0</v>
      </c>
      <c r="K3476" s="1">
        <v>3</v>
      </c>
      <c r="L3476" s="1">
        <v>8</v>
      </c>
      <c r="M3476" s="1">
        <v>2</v>
      </c>
      <c r="N3476" s="1">
        <v>0</v>
      </c>
      <c r="O3476" s="8">
        <v>0</v>
      </c>
    </row>
    <row r="3477" spans="2:15" x14ac:dyDescent="0.2">
      <c r="D3477" s="175"/>
      <c r="E3477" s="11"/>
      <c r="F3477" s="10"/>
      <c r="G3477" s="9">
        <v>100</v>
      </c>
      <c r="H3477" s="64">
        <v>10</v>
      </c>
      <c r="I3477" s="18">
        <v>0</v>
      </c>
      <c r="J3477" s="18">
        <v>0</v>
      </c>
      <c r="K3477" s="23">
        <v>30</v>
      </c>
      <c r="L3477" s="2">
        <v>80</v>
      </c>
      <c r="M3477" s="23">
        <v>20</v>
      </c>
      <c r="N3477" s="79">
        <v>0</v>
      </c>
      <c r="O3477" s="36">
        <v>0</v>
      </c>
    </row>
    <row r="3478" spans="2:15" x14ac:dyDescent="0.2">
      <c r="D3478" s="175"/>
      <c r="E3478" s="4" t="s">
        <v>42</v>
      </c>
      <c r="F3478" s="6"/>
      <c r="G3478" s="5">
        <v>18</v>
      </c>
      <c r="H3478" s="7">
        <v>1</v>
      </c>
      <c r="I3478" s="1">
        <v>0</v>
      </c>
      <c r="J3478" s="1">
        <v>2</v>
      </c>
      <c r="K3478" s="1">
        <v>4</v>
      </c>
      <c r="L3478" s="1">
        <v>13</v>
      </c>
      <c r="M3478" s="1">
        <v>2</v>
      </c>
      <c r="N3478" s="1">
        <v>3</v>
      </c>
      <c r="O3478" s="8">
        <v>0</v>
      </c>
    </row>
    <row r="3479" spans="2:15" x14ac:dyDescent="0.2">
      <c r="D3479" s="175"/>
      <c r="E3479" s="11"/>
      <c r="F3479" s="10"/>
      <c r="G3479" s="9">
        <v>100</v>
      </c>
      <c r="H3479" s="16">
        <v>5.5555555555560003</v>
      </c>
      <c r="I3479" s="18">
        <v>0</v>
      </c>
      <c r="J3479" s="23">
        <v>11.111111111111001</v>
      </c>
      <c r="K3479" s="2">
        <v>22.222222222222001</v>
      </c>
      <c r="L3479" s="27">
        <v>72.222222222222001</v>
      </c>
      <c r="M3479" s="2">
        <v>11.111111111111001</v>
      </c>
      <c r="N3479" s="35">
        <v>16.666666666666998</v>
      </c>
      <c r="O3479" s="36">
        <v>0</v>
      </c>
    </row>
    <row r="3480" spans="2:15" x14ac:dyDescent="0.2">
      <c r="D3480" s="175"/>
      <c r="E3480" s="4" t="s">
        <v>43</v>
      </c>
      <c r="F3480" s="6"/>
      <c r="G3480" s="5">
        <v>23</v>
      </c>
      <c r="H3480" s="7">
        <v>1</v>
      </c>
      <c r="I3480" s="1">
        <v>0</v>
      </c>
      <c r="J3480" s="1">
        <v>0</v>
      </c>
      <c r="K3480" s="1">
        <v>7</v>
      </c>
      <c r="L3480" s="1">
        <v>16</v>
      </c>
      <c r="M3480" s="1">
        <v>0</v>
      </c>
      <c r="N3480" s="1">
        <v>3</v>
      </c>
      <c r="O3480" s="8">
        <v>0</v>
      </c>
    </row>
    <row r="3481" spans="2:15" x14ac:dyDescent="0.2">
      <c r="D3481" s="175"/>
      <c r="E3481" s="11"/>
      <c r="F3481" s="10"/>
      <c r="G3481" s="9">
        <v>100</v>
      </c>
      <c r="H3481" s="16">
        <v>4.3478260869570002</v>
      </c>
      <c r="I3481" s="18">
        <v>0</v>
      </c>
      <c r="J3481" s="18">
        <v>0</v>
      </c>
      <c r="K3481" s="23">
        <v>30.434782608696</v>
      </c>
      <c r="L3481" s="27">
        <v>69.565217391304003</v>
      </c>
      <c r="M3481" s="76">
        <v>0</v>
      </c>
      <c r="N3481" s="23">
        <v>13.04347826087</v>
      </c>
      <c r="O3481" s="36">
        <v>0</v>
      </c>
    </row>
    <row r="3482" spans="2:15" x14ac:dyDescent="0.2">
      <c r="D3482" s="175"/>
      <c r="E3482" s="4" t="s">
        <v>44</v>
      </c>
      <c r="F3482" s="6"/>
      <c r="G3482" s="5">
        <v>41</v>
      </c>
      <c r="H3482" s="7">
        <v>2</v>
      </c>
      <c r="I3482" s="1">
        <v>0</v>
      </c>
      <c r="J3482" s="1">
        <v>0</v>
      </c>
      <c r="K3482" s="1">
        <v>6</v>
      </c>
      <c r="L3482" s="1">
        <v>33</v>
      </c>
      <c r="M3482" s="1">
        <v>4</v>
      </c>
      <c r="N3482" s="1">
        <v>3</v>
      </c>
      <c r="O3482" s="8">
        <v>0</v>
      </c>
    </row>
    <row r="3483" spans="2:15" x14ac:dyDescent="0.2">
      <c r="D3483" s="175"/>
      <c r="E3483" s="11"/>
      <c r="F3483" s="10"/>
      <c r="G3483" s="9">
        <v>100</v>
      </c>
      <c r="H3483" s="16">
        <v>4.8780487804880002</v>
      </c>
      <c r="I3483" s="18">
        <v>0</v>
      </c>
      <c r="J3483" s="18">
        <v>0</v>
      </c>
      <c r="K3483" s="27">
        <v>14.634146341463</v>
      </c>
      <c r="L3483" s="2">
        <v>80.487804878049005</v>
      </c>
      <c r="M3483" s="2">
        <v>9.7560975609760003</v>
      </c>
      <c r="N3483" s="2">
        <v>7.3170731707319998</v>
      </c>
      <c r="O3483" s="36">
        <v>0</v>
      </c>
    </row>
    <row r="3484" spans="2:15" x14ac:dyDescent="0.2">
      <c r="D3484" s="175"/>
      <c r="E3484" s="4" t="s">
        <v>45</v>
      </c>
      <c r="F3484" s="6"/>
      <c r="G3484" s="5">
        <v>51</v>
      </c>
      <c r="H3484" s="7">
        <v>1</v>
      </c>
      <c r="I3484" s="1">
        <v>0</v>
      </c>
      <c r="J3484" s="1">
        <v>0</v>
      </c>
      <c r="K3484" s="1">
        <v>11</v>
      </c>
      <c r="L3484" s="1">
        <v>43</v>
      </c>
      <c r="M3484" s="1">
        <v>12</v>
      </c>
      <c r="N3484" s="1">
        <v>2</v>
      </c>
      <c r="O3484" s="8">
        <v>1</v>
      </c>
    </row>
    <row r="3485" spans="2:15" x14ac:dyDescent="0.2">
      <c r="D3485" s="176"/>
      <c r="E3485" s="57"/>
      <c r="F3485" s="54"/>
      <c r="G3485" s="67">
        <v>100</v>
      </c>
      <c r="H3485" s="82">
        <v>1.9607843137250001</v>
      </c>
      <c r="I3485" s="81">
        <v>0</v>
      </c>
      <c r="J3485" s="81">
        <v>0</v>
      </c>
      <c r="K3485" s="48">
        <v>21.568627450979999</v>
      </c>
      <c r="L3485" s="103">
        <v>84.313725490196006</v>
      </c>
      <c r="M3485" s="108">
        <v>23.529411764706001</v>
      </c>
      <c r="N3485" s="48">
        <v>3.9215686274510002</v>
      </c>
      <c r="O3485" s="84">
        <v>1.9607843137250001</v>
      </c>
    </row>
    <row r="3487" spans="2:15" x14ac:dyDescent="0.2">
      <c r="B3487" s="43" t="str">
        <f xml:space="preserve"> HYPERLINK("#'目次'!B79", "[73]")</f>
        <v>[73]</v>
      </c>
      <c r="C3487" s="31" t="s">
        <v>201</v>
      </c>
    </row>
    <row r="3488" spans="2:15" x14ac:dyDescent="0.2">
      <c r="C3488" s="156" t="s">
        <v>202</v>
      </c>
    </row>
    <row r="3491" spans="4:15" ht="48" x14ac:dyDescent="0.2">
      <c r="D3491" s="177"/>
      <c r="E3491" s="178"/>
      <c r="F3491" s="178"/>
      <c r="G3491" s="40" t="s">
        <v>14</v>
      </c>
      <c r="H3491" s="42" t="s">
        <v>203</v>
      </c>
      <c r="I3491" s="15" t="s">
        <v>204</v>
      </c>
      <c r="J3491" s="15" t="s">
        <v>205</v>
      </c>
      <c r="K3491" s="15" t="s">
        <v>206</v>
      </c>
      <c r="L3491" s="15" t="s">
        <v>207</v>
      </c>
      <c r="M3491" s="15" t="s">
        <v>208</v>
      </c>
      <c r="N3491" s="15" t="s">
        <v>86</v>
      </c>
      <c r="O3491" s="44" t="s">
        <v>17</v>
      </c>
    </row>
    <row r="3492" spans="4:15" x14ac:dyDescent="0.2">
      <c r="D3492" s="179"/>
      <c r="E3492" s="180"/>
      <c r="F3492" s="180"/>
      <c r="G3492" s="39"/>
      <c r="H3492" s="41"/>
      <c r="I3492" s="14"/>
      <c r="J3492" s="14"/>
      <c r="K3492" s="14"/>
      <c r="L3492" s="14"/>
      <c r="M3492" s="14"/>
      <c r="N3492" s="14"/>
      <c r="O3492" s="38"/>
    </row>
    <row r="3493" spans="4:15" x14ac:dyDescent="0.2">
      <c r="D3493" s="70"/>
      <c r="E3493" s="72" t="s">
        <v>14</v>
      </c>
      <c r="F3493" s="69"/>
      <c r="G3493" s="37">
        <v>859</v>
      </c>
      <c r="H3493" s="17">
        <v>269</v>
      </c>
      <c r="I3493" s="17">
        <v>54</v>
      </c>
      <c r="J3493" s="17">
        <v>114</v>
      </c>
      <c r="K3493" s="17">
        <v>86</v>
      </c>
      <c r="L3493" s="17">
        <v>358</v>
      </c>
      <c r="M3493" s="17">
        <v>258</v>
      </c>
      <c r="N3493" s="17">
        <v>106</v>
      </c>
      <c r="O3493" s="55">
        <v>25</v>
      </c>
    </row>
    <row r="3494" spans="4:15" x14ac:dyDescent="0.2">
      <c r="D3494" s="57"/>
      <c r="E3494" s="54"/>
      <c r="F3494" s="71"/>
      <c r="G3494" s="9">
        <v>100</v>
      </c>
      <c r="H3494" s="2">
        <v>31.315483119907</v>
      </c>
      <c r="I3494" s="2">
        <v>6.2863795110589997</v>
      </c>
      <c r="J3494" s="2">
        <v>13.271245634459</v>
      </c>
      <c r="K3494" s="2">
        <v>10.011641443539</v>
      </c>
      <c r="L3494" s="2">
        <v>41.676367869616001</v>
      </c>
      <c r="M3494" s="2">
        <v>30.034924330616999</v>
      </c>
      <c r="N3494" s="2">
        <v>12.339930151339001</v>
      </c>
      <c r="O3494" s="13">
        <v>2.9103608847500002</v>
      </c>
    </row>
    <row r="3495" spans="4:15" x14ac:dyDescent="0.2">
      <c r="D3495" s="174" t="s">
        <v>18</v>
      </c>
      <c r="E3495" s="20" t="s">
        <v>19</v>
      </c>
      <c r="F3495" s="22"/>
      <c r="G3495" s="21">
        <v>34</v>
      </c>
      <c r="H3495" s="25">
        <v>13</v>
      </c>
      <c r="I3495" s="3">
        <v>3</v>
      </c>
      <c r="J3495" s="3">
        <v>2</v>
      </c>
      <c r="K3495" s="3">
        <v>2</v>
      </c>
      <c r="L3495" s="3">
        <v>15</v>
      </c>
      <c r="M3495" s="3">
        <v>6</v>
      </c>
      <c r="N3495" s="3">
        <v>4</v>
      </c>
      <c r="O3495" s="26">
        <v>1</v>
      </c>
    </row>
    <row r="3496" spans="4:15" x14ac:dyDescent="0.2">
      <c r="D3496" s="175"/>
      <c r="E3496" s="11"/>
      <c r="F3496" s="10"/>
      <c r="G3496" s="9">
        <v>100</v>
      </c>
      <c r="H3496" s="64">
        <v>38.235294117647001</v>
      </c>
      <c r="I3496" s="2">
        <v>8.8235294117649996</v>
      </c>
      <c r="J3496" s="27">
        <v>5.8823529411760003</v>
      </c>
      <c r="K3496" s="2">
        <v>5.8823529411760003</v>
      </c>
      <c r="L3496" s="2">
        <v>44.117647058823998</v>
      </c>
      <c r="M3496" s="46">
        <v>17.647058823529001</v>
      </c>
      <c r="N3496" s="2">
        <v>11.764705882353001</v>
      </c>
      <c r="O3496" s="13">
        <v>2.9411764705880001</v>
      </c>
    </row>
    <row r="3497" spans="4:15" x14ac:dyDescent="0.2">
      <c r="D3497" s="175"/>
      <c r="E3497" s="4" t="s">
        <v>20</v>
      </c>
      <c r="F3497" s="6"/>
      <c r="G3497" s="5">
        <v>63</v>
      </c>
      <c r="H3497" s="7">
        <v>19</v>
      </c>
      <c r="I3497" s="1">
        <v>2</v>
      </c>
      <c r="J3497" s="1">
        <v>6</v>
      </c>
      <c r="K3497" s="1">
        <v>3</v>
      </c>
      <c r="L3497" s="1">
        <v>28</v>
      </c>
      <c r="M3497" s="1">
        <v>20</v>
      </c>
      <c r="N3497" s="1">
        <v>13</v>
      </c>
      <c r="O3497" s="8">
        <v>1</v>
      </c>
    </row>
    <row r="3498" spans="4:15" x14ac:dyDescent="0.2">
      <c r="D3498" s="175"/>
      <c r="E3498" s="11"/>
      <c r="F3498" s="10"/>
      <c r="G3498" s="9">
        <v>100</v>
      </c>
      <c r="H3498" s="16">
        <v>30.158730158729998</v>
      </c>
      <c r="I3498" s="2">
        <v>3.1746031746029999</v>
      </c>
      <c r="J3498" s="2">
        <v>9.5238095238099998</v>
      </c>
      <c r="K3498" s="27">
        <v>4.7619047619049999</v>
      </c>
      <c r="L3498" s="2">
        <v>44.444444444444002</v>
      </c>
      <c r="M3498" s="2">
        <v>31.746031746031999</v>
      </c>
      <c r="N3498" s="23">
        <v>20.634920634920999</v>
      </c>
      <c r="O3498" s="13">
        <v>1.587301587302</v>
      </c>
    </row>
    <row r="3499" spans="4:15" x14ac:dyDescent="0.2">
      <c r="D3499" s="175"/>
      <c r="E3499" s="4" t="s">
        <v>21</v>
      </c>
      <c r="F3499" s="6"/>
      <c r="G3499" s="5">
        <v>346</v>
      </c>
      <c r="H3499" s="7">
        <v>111</v>
      </c>
      <c r="I3499" s="1">
        <v>24</v>
      </c>
      <c r="J3499" s="1">
        <v>49</v>
      </c>
      <c r="K3499" s="1">
        <v>45</v>
      </c>
      <c r="L3499" s="1">
        <v>133</v>
      </c>
      <c r="M3499" s="1">
        <v>104</v>
      </c>
      <c r="N3499" s="1">
        <v>44</v>
      </c>
      <c r="O3499" s="8">
        <v>9</v>
      </c>
    </row>
    <row r="3500" spans="4:15" x14ac:dyDescent="0.2">
      <c r="D3500" s="175"/>
      <c r="E3500" s="11"/>
      <c r="F3500" s="10"/>
      <c r="G3500" s="9">
        <v>100</v>
      </c>
      <c r="H3500" s="16">
        <v>32.080924855490998</v>
      </c>
      <c r="I3500" s="2">
        <v>6.9364161849709998</v>
      </c>
      <c r="J3500" s="2">
        <v>14.161849710983001</v>
      </c>
      <c r="K3500" s="2">
        <v>13.005780346821</v>
      </c>
      <c r="L3500" s="2">
        <v>38.439306358381998</v>
      </c>
      <c r="M3500" s="2">
        <v>30.057803468208</v>
      </c>
      <c r="N3500" s="2">
        <v>12.716763005780001</v>
      </c>
      <c r="O3500" s="13">
        <v>2.6011560693639999</v>
      </c>
    </row>
    <row r="3501" spans="4:15" x14ac:dyDescent="0.2">
      <c r="D3501" s="175"/>
      <c r="E3501" s="4" t="s">
        <v>22</v>
      </c>
      <c r="F3501" s="6"/>
      <c r="G3501" s="5">
        <v>25</v>
      </c>
      <c r="H3501" s="7">
        <v>9</v>
      </c>
      <c r="I3501" s="1">
        <v>2</v>
      </c>
      <c r="J3501" s="1">
        <v>3</v>
      </c>
      <c r="K3501" s="1">
        <v>2</v>
      </c>
      <c r="L3501" s="1">
        <v>12</v>
      </c>
      <c r="M3501" s="1">
        <v>7</v>
      </c>
      <c r="N3501" s="1">
        <v>3</v>
      </c>
      <c r="O3501" s="8">
        <v>0</v>
      </c>
    </row>
    <row r="3502" spans="4:15" x14ac:dyDescent="0.2">
      <c r="D3502" s="175"/>
      <c r="E3502" s="11"/>
      <c r="F3502" s="10"/>
      <c r="G3502" s="9">
        <v>100</v>
      </c>
      <c r="H3502" s="16">
        <v>36</v>
      </c>
      <c r="I3502" s="2">
        <v>8</v>
      </c>
      <c r="J3502" s="2">
        <v>12</v>
      </c>
      <c r="K3502" s="2">
        <v>8</v>
      </c>
      <c r="L3502" s="23">
        <v>48</v>
      </c>
      <c r="M3502" s="2">
        <v>28</v>
      </c>
      <c r="N3502" s="2">
        <v>12</v>
      </c>
      <c r="O3502" s="36">
        <v>0</v>
      </c>
    </row>
    <row r="3503" spans="4:15" x14ac:dyDescent="0.2">
      <c r="D3503" s="175"/>
      <c r="E3503" s="4" t="s">
        <v>23</v>
      </c>
      <c r="F3503" s="6"/>
      <c r="G3503" s="5">
        <v>108</v>
      </c>
      <c r="H3503" s="7">
        <v>36</v>
      </c>
      <c r="I3503" s="1">
        <v>4</v>
      </c>
      <c r="J3503" s="1">
        <v>9</v>
      </c>
      <c r="K3503" s="1">
        <v>12</v>
      </c>
      <c r="L3503" s="1">
        <v>54</v>
      </c>
      <c r="M3503" s="1">
        <v>38</v>
      </c>
      <c r="N3503" s="1">
        <v>13</v>
      </c>
      <c r="O3503" s="8">
        <v>4</v>
      </c>
    </row>
    <row r="3504" spans="4:15" x14ac:dyDescent="0.2">
      <c r="D3504" s="175"/>
      <c r="E3504" s="11"/>
      <c r="F3504" s="10"/>
      <c r="G3504" s="9">
        <v>100</v>
      </c>
      <c r="H3504" s="16">
        <v>33.333333333333002</v>
      </c>
      <c r="I3504" s="2">
        <v>3.7037037037039999</v>
      </c>
      <c r="J3504" s="2">
        <v>8.333333333333</v>
      </c>
      <c r="K3504" s="2">
        <v>11.111111111111001</v>
      </c>
      <c r="L3504" s="23">
        <v>50</v>
      </c>
      <c r="M3504" s="23">
        <v>35.185185185184999</v>
      </c>
      <c r="N3504" s="2">
        <v>12.037037037037001</v>
      </c>
      <c r="O3504" s="13">
        <v>3.7037037037039999</v>
      </c>
    </row>
    <row r="3505" spans="4:15" x14ac:dyDescent="0.2">
      <c r="D3505" s="175"/>
      <c r="E3505" s="4" t="s">
        <v>24</v>
      </c>
      <c r="F3505" s="6"/>
      <c r="G3505" s="5">
        <v>119</v>
      </c>
      <c r="H3505" s="7">
        <v>30</v>
      </c>
      <c r="I3505" s="1">
        <v>9</v>
      </c>
      <c r="J3505" s="1">
        <v>14</v>
      </c>
      <c r="K3505" s="1">
        <v>5</v>
      </c>
      <c r="L3505" s="1">
        <v>46</v>
      </c>
      <c r="M3505" s="1">
        <v>31</v>
      </c>
      <c r="N3505" s="1">
        <v>17</v>
      </c>
      <c r="O3505" s="8">
        <v>6</v>
      </c>
    </row>
    <row r="3506" spans="4:15" x14ac:dyDescent="0.2">
      <c r="D3506" s="175"/>
      <c r="E3506" s="11"/>
      <c r="F3506" s="10"/>
      <c r="G3506" s="9">
        <v>100</v>
      </c>
      <c r="H3506" s="73">
        <v>25.210084033613001</v>
      </c>
      <c r="I3506" s="2">
        <v>7.5630252100839996</v>
      </c>
      <c r="J3506" s="2">
        <v>11.764705882353001</v>
      </c>
      <c r="K3506" s="27">
        <v>4.2016806722690001</v>
      </c>
      <c r="L3506" s="2">
        <v>38.655462184873997</v>
      </c>
      <c r="M3506" s="2">
        <v>26.050420168066999</v>
      </c>
      <c r="N3506" s="2">
        <v>14.285714285714</v>
      </c>
      <c r="O3506" s="13">
        <v>5.0420168067229998</v>
      </c>
    </row>
    <row r="3507" spans="4:15" x14ac:dyDescent="0.2">
      <c r="D3507" s="175"/>
      <c r="E3507" s="4" t="s">
        <v>25</v>
      </c>
      <c r="F3507" s="6"/>
      <c r="G3507" s="5">
        <v>51</v>
      </c>
      <c r="H3507" s="7">
        <v>13</v>
      </c>
      <c r="I3507" s="1">
        <v>3</v>
      </c>
      <c r="J3507" s="1">
        <v>8</v>
      </c>
      <c r="K3507" s="1">
        <v>4</v>
      </c>
      <c r="L3507" s="1">
        <v>24</v>
      </c>
      <c r="M3507" s="1">
        <v>18</v>
      </c>
      <c r="N3507" s="1">
        <v>2</v>
      </c>
      <c r="O3507" s="8">
        <v>1</v>
      </c>
    </row>
    <row r="3508" spans="4:15" x14ac:dyDescent="0.2">
      <c r="D3508" s="175"/>
      <c r="E3508" s="11"/>
      <c r="F3508" s="10"/>
      <c r="G3508" s="9">
        <v>100</v>
      </c>
      <c r="H3508" s="73">
        <v>25.490196078431001</v>
      </c>
      <c r="I3508" s="2">
        <v>5.8823529411760003</v>
      </c>
      <c r="J3508" s="2">
        <v>15.686274509804001</v>
      </c>
      <c r="K3508" s="2">
        <v>7.8431372549020004</v>
      </c>
      <c r="L3508" s="23">
        <v>47.058823529412003</v>
      </c>
      <c r="M3508" s="23">
        <v>35.294117647058997</v>
      </c>
      <c r="N3508" s="27">
        <v>3.9215686274510002</v>
      </c>
      <c r="O3508" s="13">
        <v>1.9607843137250001</v>
      </c>
    </row>
    <row r="3509" spans="4:15" x14ac:dyDescent="0.2">
      <c r="D3509" s="175"/>
      <c r="E3509" s="4" t="s">
        <v>26</v>
      </c>
      <c r="F3509" s="6"/>
      <c r="G3509" s="5">
        <v>19</v>
      </c>
      <c r="H3509" s="7">
        <v>6</v>
      </c>
      <c r="I3509" s="1">
        <v>0</v>
      </c>
      <c r="J3509" s="1">
        <v>5</v>
      </c>
      <c r="K3509" s="1">
        <v>0</v>
      </c>
      <c r="L3509" s="1">
        <v>8</v>
      </c>
      <c r="M3509" s="1">
        <v>5</v>
      </c>
      <c r="N3509" s="1">
        <v>1</v>
      </c>
      <c r="O3509" s="8">
        <v>1</v>
      </c>
    </row>
    <row r="3510" spans="4:15" x14ac:dyDescent="0.2">
      <c r="D3510" s="175"/>
      <c r="E3510" s="11"/>
      <c r="F3510" s="10"/>
      <c r="G3510" s="9">
        <v>100</v>
      </c>
      <c r="H3510" s="16">
        <v>31.578947368421002</v>
      </c>
      <c r="I3510" s="79">
        <v>0</v>
      </c>
      <c r="J3510" s="35">
        <v>26.315789473683999</v>
      </c>
      <c r="K3510" s="76">
        <v>0</v>
      </c>
      <c r="L3510" s="2">
        <v>42.105263157895003</v>
      </c>
      <c r="M3510" s="2">
        <v>26.315789473683999</v>
      </c>
      <c r="N3510" s="27">
        <v>5.2631578947369997</v>
      </c>
      <c r="O3510" s="13">
        <v>5.2631578947369997</v>
      </c>
    </row>
    <row r="3511" spans="4:15" x14ac:dyDescent="0.2">
      <c r="D3511" s="175"/>
      <c r="E3511" s="4" t="s">
        <v>27</v>
      </c>
      <c r="F3511" s="6"/>
      <c r="G3511" s="5">
        <v>54</v>
      </c>
      <c r="H3511" s="7">
        <v>19</v>
      </c>
      <c r="I3511" s="1">
        <v>4</v>
      </c>
      <c r="J3511" s="1">
        <v>9</v>
      </c>
      <c r="K3511" s="1">
        <v>8</v>
      </c>
      <c r="L3511" s="1">
        <v>25</v>
      </c>
      <c r="M3511" s="1">
        <v>15</v>
      </c>
      <c r="N3511" s="1">
        <v>5</v>
      </c>
      <c r="O3511" s="8">
        <v>1</v>
      </c>
    </row>
    <row r="3512" spans="4:15" x14ac:dyDescent="0.2">
      <c r="D3512" s="175"/>
      <c r="E3512" s="11"/>
      <c r="F3512" s="10"/>
      <c r="G3512" s="9">
        <v>100</v>
      </c>
      <c r="H3512" s="16">
        <v>35.185185185184999</v>
      </c>
      <c r="I3512" s="2">
        <v>7.4074074074069998</v>
      </c>
      <c r="J3512" s="2">
        <v>16.666666666666998</v>
      </c>
      <c r="K3512" s="2">
        <v>14.814814814815</v>
      </c>
      <c r="L3512" s="2">
        <v>46.296296296295999</v>
      </c>
      <c r="M3512" s="2">
        <v>27.777777777777999</v>
      </c>
      <c r="N3512" s="2">
        <v>9.2592592592590002</v>
      </c>
      <c r="O3512" s="13">
        <v>1.851851851852</v>
      </c>
    </row>
    <row r="3513" spans="4:15" x14ac:dyDescent="0.2">
      <c r="D3513" s="175"/>
      <c r="E3513" s="4" t="s">
        <v>28</v>
      </c>
      <c r="F3513" s="6"/>
      <c r="G3513" s="5">
        <v>33</v>
      </c>
      <c r="H3513" s="7">
        <v>12</v>
      </c>
      <c r="I3513" s="1">
        <v>3</v>
      </c>
      <c r="J3513" s="1">
        <v>5</v>
      </c>
      <c r="K3513" s="1">
        <v>5</v>
      </c>
      <c r="L3513" s="1">
        <v>10</v>
      </c>
      <c r="M3513" s="1">
        <v>12</v>
      </c>
      <c r="N3513" s="1">
        <v>4</v>
      </c>
      <c r="O3513" s="8">
        <v>1</v>
      </c>
    </row>
    <row r="3514" spans="4:15" x14ac:dyDescent="0.2">
      <c r="D3514" s="175"/>
      <c r="E3514" s="11"/>
      <c r="F3514" s="10"/>
      <c r="G3514" s="9">
        <v>100</v>
      </c>
      <c r="H3514" s="64">
        <v>36.363636363635997</v>
      </c>
      <c r="I3514" s="2">
        <v>9.0909090909089993</v>
      </c>
      <c r="J3514" s="2">
        <v>15.151515151515</v>
      </c>
      <c r="K3514" s="23">
        <v>15.151515151515</v>
      </c>
      <c r="L3514" s="46">
        <v>30.303030303029999</v>
      </c>
      <c r="M3514" s="23">
        <v>36.363636363635997</v>
      </c>
      <c r="N3514" s="2">
        <v>12.121212121212</v>
      </c>
      <c r="O3514" s="13">
        <v>3.0303030303030001</v>
      </c>
    </row>
    <row r="3515" spans="4:15" x14ac:dyDescent="0.2">
      <c r="D3515" s="175"/>
      <c r="E3515" s="4" t="s">
        <v>29</v>
      </c>
      <c r="F3515" s="6"/>
      <c r="G3515" s="5">
        <v>7</v>
      </c>
      <c r="H3515" s="7">
        <v>1</v>
      </c>
      <c r="I3515" s="1">
        <v>0</v>
      </c>
      <c r="J3515" s="1">
        <v>4</v>
      </c>
      <c r="K3515" s="1">
        <v>0</v>
      </c>
      <c r="L3515" s="1">
        <v>3</v>
      </c>
      <c r="M3515" s="1">
        <v>2</v>
      </c>
      <c r="N3515" s="1">
        <v>0</v>
      </c>
      <c r="O3515" s="8">
        <v>0</v>
      </c>
    </row>
    <row r="3516" spans="4:15" x14ac:dyDescent="0.2">
      <c r="D3516" s="175"/>
      <c r="E3516" s="11"/>
      <c r="F3516" s="10"/>
      <c r="G3516" s="9">
        <v>100</v>
      </c>
      <c r="H3516" s="99">
        <v>14.285714285714</v>
      </c>
      <c r="I3516" s="79">
        <v>0</v>
      </c>
      <c r="J3516" s="35">
        <v>57.142857142856997</v>
      </c>
      <c r="K3516" s="76">
        <v>0</v>
      </c>
      <c r="L3516" s="2">
        <v>42.857142857143003</v>
      </c>
      <c r="M3516" s="2">
        <v>28.571428571428999</v>
      </c>
      <c r="N3516" s="76">
        <v>0</v>
      </c>
      <c r="O3516" s="36">
        <v>0</v>
      </c>
    </row>
    <row r="3517" spans="4:15" x14ac:dyDescent="0.2">
      <c r="D3517" s="174" t="s">
        <v>30</v>
      </c>
      <c r="E3517" s="20" t="s">
        <v>31</v>
      </c>
      <c r="F3517" s="22"/>
      <c r="G3517" s="21">
        <v>280</v>
      </c>
      <c r="H3517" s="25">
        <v>95</v>
      </c>
      <c r="I3517" s="3">
        <v>19</v>
      </c>
      <c r="J3517" s="3">
        <v>33</v>
      </c>
      <c r="K3517" s="3">
        <v>22</v>
      </c>
      <c r="L3517" s="3">
        <v>124</v>
      </c>
      <c r="M3517" s="3">
        <v>76</v>
      </c>
      <c r="N3517" s="3">
        <v>35</v>
      </c>
      <c r="O3517" s="26">
        <v>8</v>
      </c>
    </row>
    <row r="3518" spans="4:15" x14ac:dyDescent="0.2">
      <c r="D3518" s="175"/>
      <c r="E3518" s="11"/>
      <c r="F3518" s="10"/>
      <c r="G3518" s="9">
        <v>100</v>
      </c>
      <c r="H3518" s="16">
        <v>33.928571428570997</v>
      </c>
      <c r="I3518" s="2">
        <v>6.7857142857139996</v>
      </c>
      <c r="J3518" s="2">
        <v>11.785714285714</v>
      </c>
      <c r="K3518" s="2">
        <v>7.8571428571429998</v>
      </c>
      <c r="L3518" s="2">
        <v>44.285714285714</v>
      </c>
      <c r="M3518" s="2">
        <v>27.142857142857</v>
      </c>
      <c r="N3518" s="2">
        <v>12.5</v>
      </c>
      <c r="O3518" s="13">
        <v>2.8571428571430002</v>
      </c>
    </row>
    <row r="3519" spans="4:15" x14ac:dyDescent="0.2">
      <c r="D3519" s="175"/>
      <c r="E3519" s="4" t="s">
        <v>32</v>
      </c>
      <c r="F3519" s="6"/>
      <c r="G3519" s="5">
        <v>242</v>
      </c>
      <c r="H3519" s="7">
        <v>72</v>
      </c>
      <c r="I3519" s="1">
        <v>17</v>
      </c>
      <c r="J3519" s="1">
        <v>23</v>
      </c>
      <c r="K3519" s="1">
        <v>25</v>
      </c>
      <c r="L3519" s="1">
        <v>94</v>
      </c>
      <c r="M3519" s="1">
        <v>80</v>
      </c>
      <c r="N3519" s="1">
        <v>30</v>
      </c>
      <c r="O3519" s="8">
        <v>7</v>
      </c>
    </row>
    <row r="3520" spans="4:15" x14ac:dyDescent="0.2">
      <c r="D3520" s="175"/>
      <c r="E3520" s="11"/>
      <c r="F3520" s="10"/>
      <c r="G3520" s="9">
        <v>100</v>
      </c>
      <c r="H3520" s="16">
        <v>29.752066115702</v>
      </c>
      <c r="I3520" s="2">
        <v>7.02479338843</v>
      </c>
      <c r="J3520" s="2">
        <v>9.5041322314050003</v>
      </c>
      <c r="K3520" s="2">
        <v>10.330578512397</v>
      </c>
      <c r="L3520" s="2">
        <v>38.842975206612003</v>
      </c>
      <c r="M3520" s="2">
        <v>33.057851239668999</v>
      </c>
      <c r="N3520" s="2">
        <v>12.396694214876</v>
      </c>
      <c r="O3520" s="13">
        <v>2.8925619834709999</v>
      </c>
    </row>
    <row r="3521" spans="4:15" x14ac:dyDescent="0.2">
      <c r="D3521" s="175"/>
      <c r="E3521" s="4" t="s">
        <v>33</v>
      </c>
      <c r="F3521" s="6"/>
      <c r="G3521" s="5">
        <v>273</v>
      </c>
      <c r="H3521" s="7">
        <v>81</v>
      </c>
      <c r="I3521" s="1">
        <v>15</v>
      </c>
      <c r="J3521" s="1">
        <v>48</v>
      </c>
      <c r="K3521" s="1">
        <v>35</v>
      </c>
      <c r="L3521" s="1">
        <v>111</v>
      </c>
      <c r="M3521" s="1">
        <v>88</v>
      </c>
      <c r="N3521" s="1">
        <v>32</v>
      </c>
      <c r="O3521" s="8">
        <v>8</v>
      </c>
    </row>
    <row r="3522" spans="4:15" x14ac:dyDescent="0.2">
      <c r="D3522" s="175"/>
      <c r="E3522" s="11"/>
      <c r="F3522" s="10"/>
      <c r="G3522" s="9">
        <v>100</v>
      </c>
      <c r="H3522" s="16">
        <v>29.670329670329998</v>
      </c>
      <c r="I3522" s="2">
        <v>5.4945054945049998</v>
      </c>
      <c r="J3522" s="2">
        <v>17.582417582418</v>
      </c>
      <c r="K3522" s="2">
        <v>12.820512820513001</v>
      </c>
      <c r="L3522" s="2">
        <v>40.659340659340998</v>
      </c>
      <c r="M3522" s="2">
        <v>32.234432234431999</v>
      </c>
      <c r="N3522" s="2">
        <v>11.721611721612</v>
      </c>
      <c r="O3522" s="13">
        <v>2.9304029304029999</v>
      </c>
    </row>
    <row r="3523" spans="4:15" x14ac:dyDescent="0.2">
      <c r="D3523" s="175"/>
      <c r="E3523" s="4" t="s">
        <v>34</v>
      </c>
      <c r="F3523" s="6"/>
      <c r="G3523" s="5">
        <v>64</v>
      </c>
      <c r="H3523" s="7">
        <v>21</v>
      </c>
      <c r="I3523" s="1">
        <v>3</v>
      </c>
      <c r="J3523" s="1">
        <v>10</v>
      </c>
      <c r="K3523" s="1">
        <v>4</v>
      </c>
      <c r="L3523" s="1">
        <v>29</v>
      </c>
      <c r="M3523" s="1">
        <v>14</v>
      </c>
      <c r="N3523" s="1">
        <v>9</v>
      </c>
      <c r="O3523" s="8">
        <v>2</v>
      </c>
    </row>
    <row r="3524" spans="4:15" x14ac:dyDescent="0.2">
      <c r="D3524" s="175"/>
      <c r="E3524" s="11"/>
      <c r="F3524" s="10"/>
      <c r="G3524" s="9">
        <v>100</v>
      </c>
      <c r="H3524" s="16">
        <v>32.8125</v>
      </c>
      <c r="I3524" s="2">
        <v>4.6875</v>
      </c>
      <c r="J3524" s="2">
        <v>15.625</v>
      </c>
      <c r="K3524" s="2">
        <v>6.25</v>
      </c>
      <c r="L3524" s="2">
        <v>45.3125</v>
      </c>
      <c r="M3524" s="27">
        <v>21.875</v>
      </c>
      <c r="N3524" s="2">
        <v>14.0625</v>
      </c>
      <c r="O3524" s="13">
        <v>3.125</v>
      </c>
    </row>
    <row r="3525" spans="4:15" x14ac:dyDescent="0.2">
      <c r="D3525" s="174" t="s">
        <v>35</v>
      </c>
      <c r="E3525" s="20" t="s">
        <v>36</v>
      </c>
      <c r="F3525" s="22"/>
      <c r="G3525" s="21">
        <v>426</v>
      </c>
      <c r="H3525" s="25">
        <v>129</v>
      </c>
      <c r="I3525" s="3">
        <v>23</v>
      </c>
      <c r="J3525" s="3">
        <v>67</v>
      </c>
      <c r="K3525" s="3">
        <v>39</v>
      </c>
      <c r="L3525" s="3">
        <v>185</v>
      </c>
      <c r="M3525" s="3">
        <v>131</v>
      </c>
      <c r="N3525" s="3">
        <v>43</v>
      </c>
      <c r="O3525" s="26">
        <v>12</v>
      </c>
    </row>
    <row r="3526" spans="4:15" x14ac:dyDescent="0.2">
      <c r="D3526" s="175"/>
      <c r="E3526" s="11"/>
      <c r="F3526" s="10"/>
      <c r="G3526" s="9">
        <v>100</v>
      </c>
      <c r="H3526" s="16">
        <v>30.281690140845001</v>
      </c>
      <c r="I3526" s="2">
        <v>5.3990610328640001</v>
      </c>
      <c r="J3526" s="2">
        <v>15.727699530516</v>
      </c>
      <c r="K3526" s="2">
        <v>9.1549295774649995</v>
      </c>
      <c r="L3526" s="2">
        <v>43.427230046947997</v>
      </c>
      <c r="M3526" s="2">
        <v>30.75117370892</v>
      </c>
      <c r="N3526" s="2">
        <v>10.093896713615001</v>
      </c>
      <c r="O3526" s="13">
        <v>2.8169014084509998</v>
      </c>
    </row>
    <row r="3527" spans="4:15" x14ac:dyDescent="0.2">
      <c r="D3527" s="175"/>
      <c r="E3527" s="4" t="s">
        <v>37</v>
      </c>
      <c r="F3527" s="6"/>
      <c r="G3527" s="5">
        <v>433</v>
      </c>
      <c r="H3527" s="7">
        <v>140</v>
      </c>
      <c r="I3527" s="1">
        <v>31</v>
      </c>
      <c r="J3527" s="1">
        <v>47</v>
      </c>
      <c r="K3527" s="1">
        <v>47</v>
      </c>
      <c r="L3527" s="1">
        <v>173</v>
      </c>
      <c r="M3527" s="1">
        <v>127</v>
      </c>
      <c r="N3527" s="1">
        <v>63</v>
      </c>
      <c r="O3527" s="8">
        <v>13</v>
      </c>
    </row>
    <row r="3528" spans="4:15" x14ac:dyDescent="0.2">
      <c r="D3528" s="175"/>
      <c r="E3528" s="11"/>
      <c r="F3528" s="10"/>
      <c r="G3528" s="9">
        <v>100</v>
      </c>
      <c r="H3528" s="16">
        <v>32.332563510393001</v>
      </c>
      <c r="I3528" s="2">
        <v>7.1593533487299998</v>
      </c>
      <c r="J3528" s="2">
        <v>10.854503464203001</v>
      </c>
      <c r="K3528" s="2">
        <v>10.854503464203001</v>
      </c>
      <c r="L3528" s="2">
        <v>39.953810623556997</v>
      </c>
      <c r="M3528" s="2">
        <v>29.330254041570001</v>
      </c>
      <c r="N3528" s="2">
        <v>14.549653579677001</v>
      </c>
      <c r="O3528" s="13">
        <v>3.0023094688219998</v>
      </c>
    </row>
    <row r="3529" spans="4:15" x14ac:dyDescent="0.2">
      <c r="D3529" s="174" t="s">
        <v>38</v>
      </c>
      <c r="E3529" s="20" t="s">
        <v>39</v>
      </c>
      <c r="F3529" s="22"/>
      <c r="G3529" s="21">
        <v>58</v>
      </c>
      <c r="H3529" s="25">
        <v>11</v>
      </c>
      <c r="I3529" s="3">
        <v>1</v>
      </c>
      <c r="J3529" s="3">
        <v>8</v>
      </c>
      <c r="K3529" s="3">
        <v>11</v>
      </c>
      <c r="L3529" s="3">
        <v>21</v>
      </c>
      <c r="M3529" s="3">
        <v>28</v>
      </c>
      <c r="N3529" s="3">
        <v>6</v>
      </c>
      <c r="O3529" s="26">
        <v>1</v>
      </c>
    </row>
    <row r="3530" spans="4:15" x14ac:dyDescent="0.2">
      <c r="D3530" s="175"/>
      <c r="E3530" s="11"/>
      <c r="F3530" s="10"/>
      <c r="G3530" s="9">
        <v>100</v>
      </c>
      <c r="H3530" s="99">
        <v>18.965517241379001</v>
      </c>
      <c r="I3530" s="2">
        <v>1.7241379310339999</v>
      </c>
      <c r="J3530" s="2">
        <v>13.793103448276</v>
      </c>
      <c r="K3530" s="23">
        <v>18.965517241379001</v>
      </c>
      <c r="L3530" s="27">
        <v>36.206896551724</v>
      </c>
      <c r="M3530" s="35">
        <v>48.275862068965999</v>
      </c>
      <c r="N3530" s="2">
        <v>10.344827586207</v>
      </c>
      <c r="O3530" s="13">
        <v>1.7241379310339999</v>
      </c>
    </row>
    <row r="3531" spans="4:15" x14ac:dyDescent="0.2">
      <c r="D3531" s="175"/>
      <c r="E3531" s="4" t="s">
        <v>40</v>
      </c>
      <c r="F3531" s="6"/>
      <c r="G3531" s="5">
        <v>131</v>
      </c>
      <c r="H3531" s="7">
        <v>36</v>
      </c>
      <c r="I3531" s="1">
        <v>7</v>
      </c>
      <c r="J3531" s="1">
        <v>13</v>
      </c>
      <c r="K3531" s="1">
        <v>13</v>
      </c>
      <c r="L3531" s="1">
        <v>50</v>
      </c>
      <c r="M3531" s="1">
        <v>61</v>
      </c>
      <c r="N3531" s="1">
        <v>14</v>
      </c>
      <c r="O3531" s="8">
        <v>7</v>
      </c>
    </row>
    <row r="3532" spans="4:15" x14ac:dyDescent="0.2">
      <c r="D3532" s="175"/>
      <c r="E3532" s="11"/>
      <c r="F3532" s="10"/>
      <c r="G3532" s="9">
        <v>100</v>
      </c>
      <c r="H3532" s="16">
        <v>27.480916030534001</v>
      </c>
      <c r="I3532" s="2">
        <v>5.3435114503819996</v>
      </c>
      <c r="J3532" s="2">
        <v>9.9236641221369997</v>
      </c>
      <c r="K3532" s="2">
        <v>9.9236641221369997</v>
      </c>
      <c r="L3532" s="2">
        <v>38.167938931298004</v>
      </c>
      <c r="M3532" s="35">
        <v>46.564885496183003</v>
      </c>
      <c r="N3532" s="2">
        <v>10.687022900763001</v>
      </c>
      <c r="O3532" s="13">
        <v>5.3435114503819996</v>
      </c>
    </row>
    <row r="3533" spans="4:15" x14ac:dyDescent="0.2">
      <c r="D3533" s="175"/>
      <c r="E3533" s="4" t="s">
        <v>41</v>
      </c>
      <c r="F3533" s="6"/>
      <c r="G3533" s="5">
        <v>177</v>
      </c>
      <c r="H3533" s="7">
        <v>52</v>
      </c>
      <c r="I3533" s="1">
        <v>19</v>
      </c>
      <c r="J3533" s="1">
        <v>22</v>
      </c>
      <c r="K3533" s="1">
        <v>20</v>
      </c>
      <c r="L3533" s="1">
        <v>82</v>
      </c>
      <c r="M3533" s="1">
        <v>54</v>
      </c>
      <c r="N3533" s="1">
        <v>21</v>
      </c>
      <c r="O3533" s="8">
        <v>2</v>
      </c>
    </row>
    <row r="3534" spans="4:15" x14ac:dyDescent="0.2">
      <c r="D3534" s="175"/>
      <c r="E3534" s="11"/>
      <c r="F3534" s="10"/>
      <c r="G3534" s="9">
        <v>100</v>
      </c>
      <c r="H3534" s="16">
        <v>29.378531073445998</v>
      </c>
      <c r="I3534" s="2">
        <v>10.734463276835999</v>
      </c>
      <c r="J3534" s="2">
        <v>12.429378531073001</v>
      </c>
      <c r="K3534" s="2">
        <v>11.299435028249</v>
      </c>
      <c r="L3534" s="2">
        <v>46.327683615818998</v>
      </c>
      <c r="M3534" s="2">
        <v>30.508474576270999</v>
      </c>
      <c r="N3534" s="2">
        <v>11.864406779661</v>
      </c>
      <c r="O3534" s="13">
        <v>1.129943502825</v>
      </c>
    </row>
    <row r="3535" spans="4:15" x14ac:dyDescent="0.2">
      <c r="D3535" s="175"/>
      <c r="E3535" s="4" t="s">
        <v>42</v>
      </c>
      <c r="F3535" s="6"/>
      <c r="G3535" s="5">
        <v>158</v>
      </c>
      <c r="H3535" s="7">
        <v>43</v>
      </c>
      <c r="I3535" s="1">
        <v>5</v>
      </c>
      <c r="J3535" s="1">
        <v>20</v>
      </c>
      <c r="K3535" s="1">
        <v>11</v>
      </c>
      <c r="L3535" s="1">
        <v>79</v>
      </c>
      <c r="M3535" s="1">
        <v>47</v>
      </c>
      <c r="N3535" s="1">
        <v>16</v>
      </c>
      <c r="O3535" s="8">
        <v>3</v>
      </c>
    </row>
    <row r="3536" spans="4:15" x14ac:dyDescent="0.2">
      <c r="D3536" s="175"/>
      <c r="E3536" s="11"/>
      <c r="F3536" s="10"/>
      <c r="G3536" s="9">
        <v>100</v>
      </c>
      <c r="H3536" s="16">
        <v>27.215189873418002</v>
      </c>
      <c r="I3536" s="2">
        <v>3.1645569620249998</v>
      </c>
      <c r="J3536" s="2">
        <v>12.658227848100999</v>
      </c>
      <c r="K3536" s="2">
        <v>6.9620253164559998</v>
      </c>
      <c r="L3536" s="23">
        <v>50</v>
      </c>
      <c r="M3536" s="2">
        <v>29.746835443038002</v>
      </c>
      <c r="N3536" s="2">
        <v>10.126582278480999</v>
      </c>
      <c r="O3536" s="13">
        <v>1.8987341772149999</v>
      </c>
    </row>
    <row r="3537" spans="2:15" x14ac:dyDescent="0.2">
      <c r="D3537" s="175"/>
      <c r="E3537" s="4" t="s">
        <v>43</v>
      </c>
      <c r="F3537" s="6"/>
      <c r="G3537" s="5">
        <v>151</v>
      </c>
      <c r="H3537" s="7">
        <v>53</v>
      </c>
      <c r="I3537" s="1">
        <v>12</v>
      </c>
      <c r="J3537" s="1">
        <v>21</v>
      </c>
      <c r="K3537" s="1">
        <v>14</v>
      </c>
      <c r="L3537" s="1">
        <v>61</v>
      </c>
      <c r="M3537" s="1">
        <v>39</v>
      </c>
      <c r="N3537" s="1">
        <v>26</v>
      </c>
      <c r="O3537" s="8">
        <v>3</v>
      </c>
    </row>
    <row r="3538" spans="2:15" x14ac:dyDescent="0.2">
      <c r="D3538" s="175"/>
      <c r="E3538" s="11"/>
      <c r="F3538" s="10"/>
      <c r="G3538" s="9">
        <v>100</v>
      </c>
      <c r="H3538" s="16">
        <v>35.099337748343999</v>
      </c>
      <c r="I3538" s="2">
        <v>7.9470198675499999</v>
      </c>
      <c r="J3538" s="2">
        <v>13.907284768212</v>
      </c>
      <c r="K3538" s="2">
        <v>9.2715231788079997</v>
      </c>
      <c r="L3538" s="2">
        <v>40.397350993377003</v>
      </c>
      <c r="M3538" s="2">
        <v>25.827814569535999</v>
      </c>
      <c r="N3538" s="2">
        <v>17.218543046358</v>
      </c>
      <c r="O3538" s="13">
        <v>1.9867549668869999</v>
      </c>
    </row>
    <row r="3539" spans="2:15" x14ac:dyDescent="0.2">
      <c r="D3539" s="175"/>
      <c r="E3539" s="4" t="s">
        <v>44</v>
      </c>
      <c r="F3539" s="6"/>
      <c r="G3539" s="5">
        <v>129</v>
      </c>
      <c r="H3539" s="7">
        <v>53</v>
      </c>
      <c r="I3539" s="1">
        <v>9</v>
      </c>
      <c r="J3539" s="1">
        <v>22</v>
      </c>
      <c r="K3539" s="1">
        <v>10</v>
      </c>
      <c r="L3539" s="1">
        <v>48</v>
      </c>
      <c r="M3539" s="1">
        <v>22</v>
      </c>
      <c r="N3539" s="1">
        <v>16</v>
      </c>
      <c r="O3539" s="8">
        <v>5</v>
      </c>
    </row>
    <row r="3540" spans="2:15" x14ac:dyDescent="0.2">
      <c r="D3540" s="175"/>
      <c r="E3540" s="11"/>
      <c r="F3540" s="10"/>
      <c r="G3540" s="9">
        <v>100</v>
      </c>
      <c r="H3540" s="64">
        <v>41.085271317828997</v>
      </c>
      <c r="I3540" s="2">
        <v>6.9767441860470001</v>
      </c>
      <c r="J3540" s="2">
        <v>17.054263565890999</v>
      </c>
      <c r="K3540" s="2">
        <v>7.7519379844960001</v>
      </c>
      <c r="L3540" s="2">
        <v>37.209302325581</v>
      </c>
      <c r="M3540" s="46">
        <v>17.054263565890999</v>
      </c>
      <c r="N3540" s="2">
        <v>12.403100775194</v>
      </c>
      <c r="O3540" s="13">
        <v>3.8759689922480001</v>
      </c>
    </row>
    <row r="3541" spans="2:15" x14ac:dyDescent="0.2">
      <c r="D3541" s="175"/>
      <c r="E3541" s="4" t="s">
        <v>45</v>
      </c>
      <c r="F3541" s="6"/>
      <c r="G3541" s="5">
        <v>55</v>
      </c>
      <c r="H3541" s="7">
        <v>21</v>
      </c>
      <c r="I3541" s="1">
        <v>1</v>
      </c>
      <c r="J3541" s="1">
        <v>8</v>
      </c>
      <c r="K3541" s="1">
        <v>7</v>
      </c>
      <c r="L3541" s="1">
        <v>17</v>
      </c>
      <c r="M3541" s="1">
        <v>7</v>
      </c>
      <c r="N3541" s="1">
        <v>7</v>
      </c>
      <c r="O3541" s="8">
        <v>4</v>
      </c>
    </row>
    <row r="3542" spans="2:15" x14ac:dyDescent="0.2">
      <c r="D3542" s="176"/>
      <c r="E3542" s="57"/>
      <c r="F3542" s="54"/>
      <c r="G3542" s="67">
        <v>100</v>
      </c>
      <c r="H3542" s="131">
        <v>38.181818181818002</v>
      </c>
      <c r="I3542" s="48">
        <v>1.818181818182</v>
      </c>
      <c r="J3542" s="48">
        <v>14.545454545455</v>
      </c>
      <c r="K3542" s="48">
        <v>12.727272727273</v>
      </c>
      <c r="L3542" s="91">
        <v>30.909090909090999</v>
      </c>
      <c r="M3542" s="91">
        <v>12.727272727273</v>
      </c>
      <c r="N3542" s="48">
        <v>12.727272727273</v>
      </c>
      <c r="O3542" s="84">
        <v>7.2727272727269998</v>
      </c>
    </row>
    <row r="3544" spans="2:15" x14ac:dyDescent="0.2">
      <c r="B3544" s="43" t="str">
        <f xml:space="preserve"> HYPERLINK("#'目次'!B80", "[74]")</f>
        <v>[74]</v>
      </c>
      <c r="C3544" s="31" t="s">
        <v>201</v>
      </c>
    </row>
    <row r="3545" spans="2:15" x14ac:dyDescent="0.2">
      <c r="C3545" s="156" t="s">
        <v>202</v>
      </c>
    </row>
    <row r="3548" spans="2:15" ht="48" x14ac:dyDescent="0.2">
      <c r="D3548" s="177"/>
      <c r="E3548" s="178"/>
      <c r="F3548" s="178"/>
      <c r="G3548" s="40" t="s">
        <v>14</v>
      </c>
      <c r="H3548" s="42" t="s">
        <v>203</v>
      </c>
      <c r="I3548" s="15" t="s">
        <v>204</v>
      </c>
      <c r="J3548" s="15" t="s">
        <v>205</v>
      </c>
      <c r="K3548" s="15" t="s">
        <v>206</v>
      </c>
      <c r="L3548" s="15" t="s">
        <v>207</v>
      </c>
      <c r="M3548" s="15" t="s">
        <v>208</v>
      </c>
      <c r="N3548" s="15" t="s">
        <v>86</v>
      </c>
      <c r="O3548" s="44" t="s">
        <v>17</v>
      </c>
    </row>
    <row r="3549" spans="2:15" x14ac:dyDescent="0.2">
      <c r="D3549" s="179"/>
      <c r="E3549" s="180"/>
      <c r="F3549" s="180"/>
      <c r="G3549" s="39"/>
      <c r="H3549" s="41"/>
      <c r="I3549" s="14"/>
      <c r="J3549" s="14"/>
      <c r="K3549" s="14"/>
      <c r="L3549" s="14"/>
      <c r="M3549" s="14"/>
      <c r="N3549" s="14"/>
      <c r="O3549" s="38"/>
    </row>
    <row r="3550" spans="2:15" x14ac:dyDescent="0.2">
      <c r="D3550" s="70"/>
      <c r="E3550" s="72" t="s">
        <v>14</v>
      </c>
      <c r="F3550" s="69"/>
      <c r="G3550" s="37">
        <v>859</v>
      </c>
      <c r="H3550" s="17">
        <v>269</v>
      </c>
      <c r="I3550" s="17">
        <v>54</v>
      </c>
      <c r="J3550" s="17">
        <v>114</v>
      </c>
      <c r="K3550" s="17">
        <v>86</v>
      </c>
      <c r="L3550" s="17">
        <v>358</v>
      </c>
      <c r="M3550" s="17">
        <v>258</v>
      </c>
      <c r="N3550" s="17">
        <v>106</v>
      </c>
      <c r="O3550" s="55">
        <v>25</v>
      </c>
    </row>
    <row r="3551" spans="2:15" x14ac:dyDescent="0.2">
      <c r="D3551" s="57"/>
      <c r="E3551" s="54"/>
      <c r="F3551" s="71"/>
      <c r="G3551" s="9">
        <v>100</v>
      </c>
      <c r="H3551" s="2">
        <v>31.315483119907</v>
      </c>
      <c r="I3551" s="2">
        <v>6.2863795110589997</v>
      </c>
      <c r="J3551" s="2">
        <v>13.271245634459</v>
      </c>
      <c r="K3551" s="2">
        <v>10.011641443539</v>
      </c>
      <c r="L3551" s="2">
        <v>41.676367869616001</v>
      </c>
      <c r="M3551" s="2">
        <v>30.034924330616999</v>
      </c>
      <c r="N3551" s="2">
        <v>12.339930151339001</v>
      </c>
      <c r="O3551" s="13">
        <v>2.9103608847500002</v>
      </c>
    </row>
    <row r="3552" spans="2:15" x14ac:dyDescent="0.2">
      <c r="D3552" s="174" t="s">
        <v>52</v>
      </c>
      <c r="E3552" s="20" t="s">
        <v>53</v>
      </c>
      <c r="F3552" s="22"/>
      <c r="G3552" s="21">
        <v>11</v>
      </c>
      <c r="H3552" s="25">
        <v>7</v>
      </c>
      <c r="I3552" s="3">
        <v>4</v>
      </c>
      <c r="J3552" s="3">
        <v>0</v>
      </c>
      <c r="K3552" s="3">
        <v>0</v>
      </c>
      <c r="L3552" s="3">
        <v>1</v>
      </c>
      <c r="M3552" s="3">
        <v>1</v>
      </c>
      <c r="N3552" s="3">
        <v>1</v>
      </c>
      <c r="O3552" s="26">
        <v>0</v>
      </c>
    </row>
    <row r="3553" spans="4:15" x14ac:dyDescent="0.2">
      <c r="D3553" s="175"/>
      <c r="E3553" s="11"/>
      <c r="F3553" s="10"/>
      <c r="G3553" s="9">
        <v>100</v>
      </c>
      <c r="H3553" s="86">
        <v>63.636363636364003</v>
      </c>
      <c r="I3553" s="35">
        <v>36.363636363635997</v>
      </c>
      <c r="J3553" s="76">
        <v>0</v>
      </c>
      <c r="K3553" s="76">
        <v>0</v>
      </c>
      <c r="L3553" s="46">
        <v>9.0909090909089993</v>
      </c>
      <c r="M3553" s="46">
        <v>9.0909090909089993</v>
      </c>
      <c r="N3553" s="2">
        <v>9.0909090909089993</v>
      </c>
      <c r="O3553" s="36">
        <v>0</v>
      </c>
    </row>
    <row r="3554" spans="4:15" ht="24" x14ac:dyDescent="0.2">
      <c r="D3554" s="175"/>
      <c r="E3554" s="4" t="s">
        <v>54</v>
      </c>
      <c r="F3554" s="6"/>
      <c r="G3554" s="5">
        <v>75</v>
      </c>
      <c r="H3554" s="7">
        <v>26</v>
      </c>
      <c r="I3554" s="1">
        <v>5</v>
      </c>
      <c r="J3554" s="1">
        <v>7</v>
      </c>
      <c r="K3554" s="1">
        <v>4</v>
      </c>
      <c r="L3554" s="1">
        <v>38</v>
      </c>
      <c r="M3554" s="1">
        <v>19</v>
      </c>
      <c r="N3554" s="1">
        <v>10</v>
      </c>
      <c r="O3554" s="8">
        <v>2</v>
      </c>
    </row>
    <row r="3555" spans="4:15" x14ac:dyDescent="0.2">
      <c r="D3555" s="175"/>
      <c r="E3555" s="11"/>
      <c r="F3555" s="10"/>
      <c r="G3555" s="9">
        <v>100</v>
      </c>
      <c r="H3555" s="16">
        <v>34.666666666666998</v>
      </c>
      <c r="I3555" s="2">
        <v>6.666666666667</v>
      </c>
      <c r="J3555" s="2">
        <v>9.333333333333</v>
      </c>
      <c r="K3555" s="2">
        <v>5.333333333333</v>
      </c>
      <c r="L3555" s="23">
        <v>50.666666666666998</v>
      </c>
      <c r="M3555" s="2">
        <v>25.333333333333002</v>
      </c>
      <c r="N3555" s="2">
        <v>13.333333333333</v>
      </c>
      <c r="O3555" s="13">
        <v>2.666666666667</v>
      </c>
    </row>
    <row r="3556" spans="4:15" x14ac:dyDescent="0.2">
      <c r="D3556" s="175"/>
      <c r="E3556" s="4" t="s">
        <v>55</v>
      </c>
      <c r="F3556" s="6"/>
      <c r="G3556" s="5">
        <v>31</v>
      </c>
      <c r="H3556" s="7">
        <v>10</v>
      </c>
      <c r="I3556" s="1">
        <v>2</v>
      </c>
      <c r="J3556" s="1">
        <v>4</v>
      </c>
      <c r="K3556" s="1">
        <v>1</v>
      </c>
      <c r="L3556" s="1">
        <v>11</v>
      </c>
      <c r="M3556" s="1">
        <v>6</v>
      </c>
      <c r="N3556" s="1">
        <v>5</v>
      </c>
      <c r="O3556" s="8">
        <v>2</v>
      </c>
    </row>
    <row r="3557" spans="4:15" x14ac:dyDescent="0.2">
      <c r="D3557" s="175"/>
      <c r="E3557" s="11"/>
      <c r="F3557" s="10"/>
      <c r="G3557" s="9">
        <v>100</v>
      </c>
      <c r="H3557" s="16">
        <v>32.258064516128997</v>
      </c>
      <c r="I3557" s="2">
        <v>6.4516129032259997</v>
      </c>
      <c r="J3557" s="2">
        <v>12.903225806451999</v>
      </c>
      <c r="K3557" s="27">
        <v>3.2258064516129998</v>
      </c>
      <c r="L3557" s="27">
        <v>35.483870967742</v>
      </c>
      <c r="M3557" s="46">
        <v>19.354838709677001</v>
      </c>
      <c r="N3557" s="2">
        <v>16.129032258064999</v>
      </c>
      <c r="O3557" s="13">
        <v>6.4516129032259997</v>
      </c>
    </row>
    <row r="3558" spans="4:15" x14ac:dyDescent="0.2">
      <c r="D3558" s="175"/>
      <c r="E3558" s="4" t="s">
        <v>56</v>
      </c>
      <c r="F3558" s="6"/>
      <c r="G3558" s="5">
        <v>39</v>
      </c>
      <c r="H3558" s="7">
        <v>14</v>
      </c>
      <c r="I3558" s="1">
        <v>2</v>
      </c>
      <c r="J3558" s="1">
        <v>7</v>
      </c>
      <c r="K3558" s="1">
        <v>4</v>
      </c>
      <c r="L3558" s="1">
        <v>17</v>
      </c>
      <c r="M3558" s="1">
        <v>13</v>
      </c>
      <c r="N3558" s="1">
        <v>2</v>
      </c>
      <c r="O3558" s="8">
        <v>0</v>
      </c>
    </row>
    <row r="3559" spans="4:15" x14ac:dyDescent="0.2">
      <c r="D3559" s="175"/>
      <c r="E3559" s="11"/>
      <c r="F3559" s="10"/>
      <c r="G3559" s="9">
        <v>100</v>
      </c>
      <c r="H3559" s="16">
        <v>35.897435897435997</v>
      </c>
      <c r="I3559" s="2">
        <v>5.1282051282049999</v>
      </c>
      <c r="J3559" s="2">
        <v>17.948717948717999</v>
      </c>
      <c r="K3559" s="2">
        <v>10.25641025641</v>
      </c>
      <c r="L3559" s="2">
        <v>43.589743589744003</v>
      </c>
      <c r="M3559" s="2">
        <v>33.333333333333002</v>
      </c>
      <c r="N3559" s="27">
        <v>5.1282051282049999</v>
      </c>
      <c r="O3559" s="36">
        <v>0</v>
      </c>
    </row>
    <row r="3560" spans="4:15" x14ac:dyDescent="0.2">
      <c r="D3560" s="175"/>
      <c r="E3560" s="4" t="s">
        <v>57</v>
      </c>
      <c r="F3560" s="6"/>
      <c r="G3560" s="5">
        <v>225</v>
      </c>
      <c r="H3560" s="7">
        <v>66</v>
      </c>
      <c r="I3560" s="1">
        <v>15</v>
      </c>
      <c r="J3560" s="1">
        <v>21</v>
      </c>
      <c r="K3560" s="1">
        <v>23</v>
      </c>
      <c r="L3560" s="1">
        <v>101</v>
      </c>
      <c r="M3560" s="1">
        <v>72</v>
      </c>
      <c r="N3560" s="1">
        <v>25</v>
      </c>
      <c r="O3560" s="8">
        <v>6</v>
      </c>
    </row>
    <row r="3561" spans="4:15" x14ac:dyDescent="0.2">
      <c r="D3561" s="175"/>
      <c r="E3561" s="11"/>
      <c r="F3561" s="10"/>
      <c r="G3561" s="9">
        <v>100</v>
      </c>
      <c r="H3561" s="16">
        <v>29.333333333333002</v>
      </c>
      <c r="I3561" s="2">
        <v>6.666666666667</v>
      </c>
      <c r="J3561" s="2">
        <v>9.333333333333</v>
      </c>
      <c r="K3561" s="2">
        <v>10.222222222221999</v>
      </c>
      <c r="L3561" s="2">
        <v>44.888888888888999</v>
      </c>
      <c r="M3561" s="2">
        <v>32</v>
      </c>
      <c r="N3561" s="2">
        <v>11.111111111111001</v>
      </c>
      <c r="O3561" s="13">
        <v>2.666666666667</v>
      </c>
    </row>
    <row r="3562" spans="4:15" x14ac:dyDescent="0.2">
      <c r="D3562" s="175"/>
      <c r="E3562" s="4" t="s">
        <v>58</v>
      </c>
      <c r="F3562" s="6"/>
      <c r="G3562" s="5">
        <v>106</v>
      </c>
      <c r="H3562" s="7">
        <v>28</v>
      </c>
      <c r="I3562" s="1">
        <v>6</v>
      </c>
      <c r="J3562" s="1">
        <v>17</v>
      </c>
      <c r="K3562" s="1">
        <v>15</v>
      </c>
      <c r="L3562" s="1">
        <v>44</v>
      </c>
      <c r="M3562" s="1">
        <v>37</v>
      </c>
      <c r="N3562" s="1">
        <v>9</v>
      </c>
      <c r="O3562" s="8">
        <v>4</v>
      </c>
    </row>
    <row r="3563" spans="4:15" x14ac:dyDescent="0.2">
      <c r="D3563" s="175"/>
      <c r="E3563" s="11"/>
      <c r="F3563" s="10"/>
      <c r="G3563" s="9">
        <v>100</v>
      </c>
      <c r="H3563" s="16">
        <v>26.415094339623</v>
      </c>
      <c r="I3563" s="2">
        <v>5.660377358491</v>
      </c>
      <c r="J3563" s="2">
        <v>16.037735849057</v>
      </c>
      <c r="K3563" s="2">
        <v>14.150943396225999</v>
      </c>
      <c r="L3563" s="2">
        <v>41.509433962263998</v>
      </c>
      <c r="M3563" s="2">
        <v>34.905660377357997</v>
      </c>
      <c r="N3563" s="2">
        <v>8.4905660377360004</v>
      </c>
      <c r="O3563" s="13">
        <v>3.7735849056599999</v>
      </c>
    </row>
    <row r="3564" spans="4:15" x14ac:dyDescent="0.2">
      <c r="D3564" s="175"/>
      <c r="E3564" s="4" t="s">
        <v>59</v>
      </c>
      <c r="F3564" s="6"/>
      <c r="G3564" s="5">
        <v>145</v>
      </c>
      <c r="H3564" s="7">
        <v>50</v>
      </c>
      <c r="I3564" s="1">
        <v>11</v>
      </c>
      <c r="J3564" s="1">
        <v>27</v>
      </c>
      <c r="K3564" s="1">
        <v>16</v>
      </c>
      <c r="L3564" s="1">
        <v>65</v>
      </c>
      <c r="M3564" s="1">
        <v>38</v>
      </c>
      <c r="N3564" s="1">
        <v>22</v>
      </c>
      <c r="O3564" s="8">
        <v>1</v>
      </c>
    </row>
    <row r="3565" spans="4:15" x14ac:dyDescent="0.2">
      <c r="D3565" s="175"/>
      <c r="E3565" s="11"/>
      <c r="F3565" s="10"/>
      <c r="G3565" s="9">
        <v>100</v>
      </c>
      <c r="H3565" s="16">
        <v>34.482758620689999</v>
      </c>
      <c r="I3565" s="2">
        <v>7.5862068965520004</v>
      </c>
      <c r="J3565" s="23">
        <v>18.620689655172001</v>
      </c>
      <c r="K3565" s="2">
        <v>11.034482758620999</v>
      </c>
      <c r="L3565" s="2">
        <v>44.827586206897003</v>
      </c>
      <c r="M3565" s="2">
        <v>26.206896551724</v>
      </c>
      <c r="N3565" s="2">
        <v>15.172413793103001</v>
      </c>
      <c r="O3565" s="13">
        <v>0.68965517241399998</v>
      </c>
    </row>
    <row r="3566" spans="4:15" x14ac:dyDescent="0.2">
      <c r="D3566" s="175"/>
      <c r="E3566" s="4" t="s">
        <v>60</v>
      </c>
      <c r="F3566" s="6"/>
      <c r="G3566" s="5">
        <v>109</v>
      </c>
      <c r="H3566" s="7">
        <v>41</v>
      </c>
      <c r="I3566" s="1">
        <v>9</v>
      </c>
      <c r="J3566" s="1">
        <v>16</v>
      </c>
      <c r="K3566" s="1">
        <v>9</v>
      </c>
      <c r="L3566" s="1">
        <v>38</v>
      </c>
      <c r="M3566" s="1">
        <v>23</v>
      </c>
      <c r="N3566" s="1">
        <v>20</v>
      </c>
      <c r="O3566" s="8">
        <v>1</v>
      </c>
    </row>
    <row r="3567" spans="4:15" x14ac:dyDescent="0.2">
      <c r="D3567" s="175"/>
      <c r="E3567" s="11"/>
      <c r="F3567" s="10"/>
      <c r="G3567" s="9">
        <v>100</v>
      </c>
      <c r="H3567" s="64">
        <v>37.614678899083003</v>
      </c>
      <c r="I3567" s="2">
        <v>8.2568807339449997</v>
      </c>
      <c r="J3567" s="2">
        <v>14.678899082569</v>
      </c>
      <c r="K3567" s="2">
        <v>8.2568807339449997</v>
      </c>
      <c r="L3567" s="27">
        <v>34.862385321101002</v>
      </c>
      <c r="M3567" s="27">
        <v>21.100917431193</v>
      </c>
      <c r="N3567" s="23">
        <v>18.348623853210999</v>
      </c>
      <c r="O3567" s="13">
        <v>0.91743119266100004</v>
      </c>
    </row>
    <row r="3568" spans="4:15" x14ac:dyDescent="0.2">
      <c r="D3568" s="175"/>
      <c r="E3568" s="4" t="s">
        <v>61</v>
      </c>
      <c r="F3568" s="6"/>
      <c r="G3568" s="5">
        <v>70</v>
      </c>
      <c r="H3568" s="7">
        <v>11</v>
      </c>
      <c r="I3568" s="1">
        <v>0</v>
      </c>
      <c r="J3568" s="1">
        <v>8</v>
      </c>
      <c r="K3568" s="1">
        <v>10</v>
      </c>
      <c r="L3568" s="1">
        <v>24</v>
      </c>
      <c r="M3568" s="1">
        <v>37</v>
      </c>
      <c r="N3568" s="1">
        <v>8</v>
      </c>
      <c r="O3568" s="8">
        <v>3</v>
      </c>
    </row>
    <row r="3569" spans="4:15" x14ac:dyDescent="0.2">
      <c r="D3569" s="175"/>
      <c r="E3569" s="11"/>
      <c r="F3569" s="10"/>
      <c r="G3569" s="9">
        <v>100</v>
      </c>
      <c r="H3569" s="99">
        <v>15.714285714286</v>
      </c>
      <c r="I3569" s="79">
        <v>0</v>
      </c>
      <c r="J3569" s="2">
        <v>11.428571428571001</v>
      </c>
      <c r="K3569" s="2">
        <v>14.285714285714</v>
      </c>
      <c r="L3569" s="27">
        <v>34.285714285714</v>
      </c>
      <c r="M3569" s="35">
        <v>52.857142857143003</v>
      </c>
      <c r="N3569" s="2">
        <v>11.428571428571001</v>
      </c>
      <c r="O3569" s="13">
        <v>4.2857142857139996</v>
      </c>
    </row>
    <row r="3570" spans="4:15" x14ac:dyDescent="0.2">
      <c r="D3570" s="175"/>
      <c r="E3570" s="4" t="s">
        <v>62</v>
      </c>
      <c r="F3570" s="6"/>
      <c r="G3570" s="5">
        <v>44</v>
      </c>
      <c r="H3570" s="7">
        <v>16</v>
      </c>
      <c r="I3570" s="1">
        <v>0</v>
      </c>
      <c r="J3570" s="1">
        <v>7</v>
      </c>
      <c r="K3570" s="1">
        <v>4</v>
      </c>
      <c r="L3570" s="1">
        <v>18</v>
      </c>
      <c r="M3570" s="1">
        <v>11</v>
      </c>
      <c r="N3570" s="1">
        <v>4</v>
      </c>
      <c r="O3570" s="8">
        <v>4</v>
      </c>
    </row>
    <row r="3571" spans="4:15" x14ac:dyDescent="0.2">
      <c r="D3571" s="175"/>
      <c r="E3571" s="11"/>
      <c r="F3571" s="10"/>
      <c r="G3571" s="9">
        <v>100</v>
      </c>
      <c r="H3571" s="64">
        <v>36.363636363635997</v>
      </c>
      <c r="I3571" s="79">
        <v>0</v>
      </c>
      <c r="J3571" s="2">
        <v>15.909090909091001</v>
      </c>
      <c r="K3571" s="2">
        <v>9.0909090909089993</v>
      </c>
      <c r="L3571" s="2">
        <v>40.909090909090999</v>
      </c>
      <c r="M3571" s="27">
        <v>25</v>
      </c>
      <c r="N3571" s="2">
        <v>9.0909090909089993</v>
      </c>
      <c r="O3571" s="89">
        <v>9.0909090909089993</v>
      </c>
    </row>
    <row r="3572" spans="4:15" x14ac:dyDescent="0.2">
      <c r="D3572" s="174" t="s">
        <v>63</v>
      </c>
      <c r="E3572" s="20" t="s">
        <v>64</v>
      </c>
      <c r="F3572" s="22"/>
      <c r="G3572" s="21">
        <v>164</v>
      </c>
      <c r="H3572" s="25">
        <v>51</v>
      </c>
      <c r="I3572" s="3">
        <v>13</v>
      </c>
      <c r="J3572" s="3">
        <v>26</v>
      </c>
      <c r="K3572" s="3">
        <v>18</v>
      </c>
      <c r="L3572" s="3">
        <v>65</v>
      </c>
      <c r="M3572" s="3">
        <v>44</v>
      </c>
      <c r="N3572" s="3">
        <v>23</v>
      </c>
      <c r="O3572" s="26">
        <v>5</v>
      </c>
    </row>
    <row r="3573" spans="4:15" x14ac:dyDescent="0.2">
      <c r="D3573" s="175"/>
      <c r="E3573" s="11"/>
      <c r="F3573" s="10"/>
      <c r="G3573" s="9">
        <v>100</v>
      </c>
      <c r="H3573" s="16">
        <v>31.097560975610001</v>
      </c>
      <c r="I3573" s="2">
        <v>7.9268292682929999</v>
      </c>
      <c r="J3573" s="2">
        <v>15.853658536585</v>
      </c>
      <c r="K3573" s="2">
        <v>10.975609756098001</v>
      </c>
      <c r="L3573" s="2">
        <v>39.634146341463001</v>
      </c>
      <c r="M3573" s="2">
        <v>26.829268292683</v>
      </c>
      <c r="N3573" s="2">
        <v>14.024390243901999</v>
      </c>
      <c r="O3573" s="13">
        <v>3.0487804878050002</v>
      </c>
    </row>
    <row r="3574" spans="4:15" x14ac:dyDescent="0.2">
      <c r="D3574" s="175"/>
      <c r="E3574" s="4" t="s">
        <v>65</v>
      </c>
      <c r="F3574" s="6"/>
      <c r="G3574" s="5">
        <v>110</v>
      </c>
      <c r="H3574" s="7">
        <v>35</v>
      </c>
      <c r="I3574" s="1">
        <v>5</v>
      </c>
      <c r="J3574" s="1">
        <v>20</v>
      </c>
      <c r="K3574" s="1">
        <v>11</v>
      </c>
      <c r="L3574" s="1">
        <v>49</v>
      </c>
      <c r="M3574" s="1">
        <v>23</v>
      </c>
      <c r="N3574" s="1">
        <v>9</v>
      </c>
      <c r="O3574" s="8">
        <v>5</v>
      </c>
    </row>
    <row r="3575" spans="4:15" x14ac:dyDescent="0.2">
      <c r="D3575" s="175"/>
      <c r="E3575" s="11"/>
      <c r="F3575" s="10"/>
      <c r="G3575" s="9">
        <v>100</v>
      </c>
      <c r="H3575" s="16">
        <v>31.818181818182001</v>
      </c>
      <c r="I3575" s="2">
        <v>4.5454545454549997</v>
      </c>
      <c r="J3575" s="2">
        <v>18.181818181817999</v>
      </c>
      <c r="K3575" s="2">
        <v>10</v>
      </c>
      <c r="L3575" s="2">
        <v>44.545454545455001</v>
      </c>
      <c r="M3575" s="27">
        <v>20.909090909090999</v>
      </c>
      <c r="N3575" s="2">
        <v>8.1818181818180005</v>
      </c>
      <c r="O3575" s="13">
        <v>4.5454545454549997</v>
      </c>
    </row>
    <row r="3576" spans="4:15" x14ac:dyDescent="0.2">
      <c r="D3576" s="175"/>
      <c r="E3576" s="4" t="s">
        <v>66</v>
      </c>
      <c r="F3576" s="6"/>
      <c r="G3576" s="5">
        <v>108</v>
      </c>
      <c r="H3576" s="7">
        <v>36</v>
      </c>
      <c r="I3576" s="1">
        <v>8</v>
      </c>
      <c r="J3576" s="1">
        <v>13</v>
      </c>
      <c r="K3576" s="1">
        <v>11</v>
      </c>
      <c r="L3576" s="1">
        <v>44</v>
      </c>
      <c r="M3576" s="1">
        <v>34</v>
      </c>
      <c r="N3576" s="1">
        <v>10</v>
      </c>
      <c r="O3576" s="8">
        <v>3</v>
      </c>
    </row>
    <row r="3577" spans="4:15" x14ac:dyDescent="0.2">
      <c r="D3577" s="175"/>
      <c r="E3577" s="11"/>
      <c r="F3577" s="10"/>
      <c r="G3577" s="9">
        <v>100</v>
      </c>
      <c r="H3577" s="16">
        <v>33.333333333333002</v>
      </c>
      <c r="I3577" s="2">
        <v>7.4074074074069998</v>
      </c>
      <c r="J3577" s="2">
        <v>12.037037037037001</v>
      </c>
      <c r="K3577" s="2">
        <v>10.185185185185</v>
      </c>
      <c r="L3577" s="2">
        <v>40.740740740741003</v>
      </c>
      <c r="M3577" s="2">
        <v>31.481481481481001</v>
      </c>
      <c r="N3577" s="2">
        <v>9.2592592592590002</v>
      </c>
      <c r="O3577" s="13">
        <v>2.7777777777780002</v>
      </c>
    </row>
    <row r="3578" spans="4:15" x14ac:dyDescent="0.2">
      <c r="D3578" s="175"/>
      <c r="E3578" s="4" t="s">
        <v>67</v>
      </c>
      <c r="F3578" s="6"/>
      <c r="G3578" s="5">
        <v>111</v>
      </c>
      <c r="H3578" s="7">
        <v>32</v>
      </c>
      <c r="I3578" s="1">
        <v>8</v>
      </c>
      <c r="J3578" s="1">
        <v>15</v>
      </c>
      <c r="K3578" s="1">
        <v>11</v>
      </c>
      <c r="L3578" s="1">
        <v>47</v>
      </c>
      <c r="M3578" s="1">
        <v>45</v>
      </c>
      <c r="N3578" s="1">
        <v>17</v>
      </c>
      <c r="O3578" s="8">
        <v>1</v>
      </c>
    </row>
    <row r="3579" spans="4:15" x14ac:dyDescent="0.2">
      <c r="D3579" s="175"/>
      <c r="E3579" s="11"/>
      <c r="F3579" s="10"/>
      <c r="G3579" s="9">
        <v>100</v>
      </c>
      <c r="H3579" s="16">
        <v>28.828828828829</v>
      </c>
      <c r="I3579" s="2">
        <v>7.2072072072070004</v>
      </c>
      <c r="J3579" s="2">
        <v>13.513513513514001</v>
      </c>
      <c r="K3579" s="2">
        <v>9.9099099099100005</v>
      </c>
      <c r="L3579" s="2">
        <v>42.342342342342</v>
      </c>
      <c r="M3579" s="35">
        <v>40.540540540541002</v>
      </c>
      <c r="N3579" s="2">
        <v>15.315315315315001</v>
      </c>
      <c r="O3579" s="13">
        <v>0.90090090090099995</v>
      </c>
    </row>
    <row r="3580" spans="4:15" x14ac:dyDescent="0.2">
      <c r="D3580" s="175"/>
      <c r="E3580" s="4" t="s">
        <v>68</v>
      </c>
      <c r="F3580" s="6"/>
      <c r="G3580" s="5">
        <v>85</v>
      </c>
      <c r="H3580" s="7">
        <v>35</v>
      </c>
      <c r="I3580" s="1">
        <v>10</v>
      </c>
      <c r="J3580" s="1">
        <v>13</v>
      </c>
      <c r="K3580" s="1">
        <v>4</v>
      </c>
      <c r="L3580" s="1">
        <v>33</v>
      </c>
      <c r="M3580" s="1">
        <v>22</v>
      </c>
      <c r="N3580" s="1">
        <v>11</v>
      </c>
      <c r="O3580" s="8">
        <v>2</v>
      </c>
    </row>
    <row r="3581" spans="4:15" x14ac:dyDescent="0.2">
      <c r="D3581" s="175"/>
      <c r="E3581" s="11"/>
      <c r="F3581" s="10"/>
      <c r="G3581" s="9">
        <v>100</v>
      </c>
      <c r="H3581" s="64">
        <v>41.176470588234999</v>
      </c>
      <c r="I3581" s="23">
        <v>11.764705882353001</v>
      </c>
      <c r="J3581" s="2">
        <v>15.294117647059</v>
      </c>
      <c r="K3581" s="27">
        <v>4.7058823529409999</v>
      </c>
      <c r="L3581" s="2">
        <v>38.823529411765001</v>
      </c>
      <c r="M3581" s="2">
        <v>25.882352941175998</v>
      </c>
      <c r="N3581" s="2">
        <v>12.941176470587999</v>
      </c>
      <c r="O3581" s="13">
        <v>2.352941176471</v>
      </c>
    </row>
    <row r="3582" spans="4:15" x14ac:dyDescent="0.2">
      <c r="D3582" s="175"/>
      <c r="E3582" s="4" t="s">
        <v>69</v>
      </c>
      <c r="F3582" s="6"/>
      <c r="G3582" s="5">
        <v>70</v>
      </c>
      <c r="H3582" s="7">
        <v>21</v>
      </c>
      <c r="I3582" s="1">
        <v>3</v>
      </c>
      <c r="J3582" s="1">
        <v>8</v>
      </c>
      <c r="K3582" s="1">
        <v>10</v>
      </c>
      <c r="L3582" s="1">
        <v>30</v>
      </c>
      <c r="M3582" s="1">
        <v>30</v>
      </c>
      <c r="N3582" s="1">
        <v>8</v>
      </c>
      <c r="O3582" s="8">
        <v>2</v>
      </c>
    </row>
    <row r="3583" spans="4:15" x14ac:dyDescent="0.2">
      <c r="D3583" s="175"/>
      <c r="E3583" s="11"/>
      <c r="F3583" s="10"/>
      <c r="G3583" s="9">
        <v>100</v>
      </c>
      <c r="H3583" s="16">
        <v>30</v>
      </c>
      <c r="I3583" s="2">
        <v>4.2857142857139996</v>
      </c>
      <c r="J3583" s="2">
        <v>11.428571428571001</v>
      </c>
      <c r="K3583" s="2">
        <v>14.285714285714</v>
      </c>
      <c r="L3583" s="2">
        <v>42.857142857143003</v>
      </c>
      <c r="M3583" s="35">
        <v>42.857142857143003</v>
      </c>
      <c r="N3583" s="2">
        <v>11.428571428571001</v>
      </c>
      <c r="O3583" s="13">
        <v>2.8571428571430002</v>
      </c>
    </row>
    <row r="3584" spans="4:15" x14ac:dyDescent="0.2">
      <c r="D3584" s="175"/>
      <c r="E3584" s="4" t="s">
        <v>70</v>
      </c>
      <c r="F3584" s="6"/>
      <c r="G3584" s="5">
        <v>91</v>
      </c>
      <c r="H3584" s="7">
        <v>22</v>
      </c>
      <c r="I3584" s="1">
        <v>4</v>
      </c>
      <c r="J3584" s="1">
        <v>13</v>
      </c>
      <c r="K3584" s="1">
        <v>9</v>
      </c>
      <c r="L3584" s="1">
        <v>36</v>
      </c>
      <c r="M3584" s="1">
        <v>27</v>
      </c>
      <c r="N3584" s="1">
        <v>12</v>
      </c>
      <c r="O3584" s="8">
        <v>3</v>
      </c>
    </row>
    <row r="3585" spans="2:15" x14ac:dyDescent="0.2">
      <c r="D3585" s="175"/>
      <c r="E3585" s="11"/>
      <c r="F3585" s="10"/>
      <c r="G3585" s="9">
        <v>100</v>
      </c>
      <c r="H3585" s="73">
        <v>24.175824175824001</v>
      </c>
      <c r="I3585" s="2">
        <v>4.3956043956039998</v>
      </c>
      <c r="J3585" s="2">
        <v>14.285714285714</v>
      </c>
      <c r="K3585" s="2">
        <v>9.8901098901100006</v>
      </c>
      <c r="L3585" s="2">
        <v>39.560439560440003</v>
      </c>
      <c r="M3585" s="2">
        <v>29.670329670329998</v>
      </c>
      <c r="N3585" s="2">
        <v>13.186813186813</v>
      </c>
      <c r="O3585" s="13">
        <v>3.2967032967029999</v>
      </c>
    </row>
    <row r="3586" spans="2:15" x14ac:dyDescent="0.2">
      <c r="D3586" s="175"/>
      <c r="E3586" s="4" t="s">
        <v>71</v>
      </c>
      <c r="F3586" s="6"/>
      <c r="G3586" s="5">
        <v>53</v>
      </c>
      <c r="H3586" s="7">
        <v>19</v>
      </c>
      <c r="I3586" s="1">
        <v>2</v>
      </c>
      <c r="J3586" s="1">
        <v>4</v>
      </c>
      <c r="K3586" s="1">
        <v>3</v>
      </c>
      <c r="L3586" s="1">
        <v>23</v>
      </c>
      <c r="M3586" s="1">
        <v>11</v>
      </c>
      <c r="N3586" s="1">
        <v>10</v>
      </c>
      <c r="O3586" s="8">
        <v>2</v>
      </c>
    </row>
    <row r="3587" spans="2:15" x14ac:dyDescent="0.2">
      <c r="D3587" s="175"/>
      <c r="E3587" s="11"/>
      <c r="F3587" s="10"/>
      <c r="G3587" s="9">
        <v>100</v>
      </c>
      <c r="H3587" s="16">
        <v>35.849056603774002</v>
      </c>
      <c r="I3587" s="2">
        <v>3.7735849056599999</v>
      </c>
      <c r="J3587" s="27">
        <v>7.547169811321</v>
      </c>
      <c r="K3587" s="2">
        <v>5.660377358491</v>
      </c>
      <c r="L3587" s="2">
        <v>43.396226415093999</v>
      </c>
      <c r="M3587" s="27">
        <v>20.754716981131999</v>
      </c>
      <c r="N3587" s="23">
        <v>18.867924528302002</v>
      </c>
      <c r="O3587" s="13">
        <v>3.7735849056599999</v>
      </c>
    </row>
    <row r="3588" spans="2:15" x14ac:dyDescent="0.2">
      <c r="D3588" s="175"/>
      <c r="E3588" s="4" t="s">
        <v>72</v>
      </c>
      <c r="F3588" s="6"/>
      <c r="G3588" s="5">
        <v>54</v>
      </c>
      <c r="H3588" s="7">
        <v>17</v>
      </c>
      <c r="I3588" s="1">
        <v>1</v>
      </c>
      <c r="J3588" s="1">
        <v>2</v>
      </c>
      <c r="K3588" s="1">
        <v>7</v>
      </c>
      <c r="L3588" s="1">
        <v>28</v>
      </c>
      <c r="M3588" s="1">
        <v>15</v>
      </c>
      <c r="N3588" s="1">
        <v>4</v>
      </c>
      <c r="O3588" s="8">
        <v>0</v>
      </c>
    </row>
    <row r="3589" spans="2:15" x14ac:dyDescent="0.2">
      <c r="D3589" s="176"/>
      <c r="E3589" s="57"/>
      <c r="F3589" s="54"/>
      <c r="G3589" s="67">
        <v>100</v>
      </c>
      <c r="H3589" s="82">
        <v>31.481481481481001</v>
      </c>
      <c r="I3589" s="48">
        <v>1.851851851852</v>
      </c>
      <c r="J3589" s="96">
        <v>3.7037037037039999</v>
      </c>
      <c r="K3589" s="48">
        <v>12.962962962962999</v>
      </c>
      <c r="L3589" s="108">
        <v>51.851851851851997</v>
      </c>
      <c r="M3589" s="48">
        <v>27.777777777777999</v>
      </c>
      <c r="N3589" s="48">
        <v>7.4074074074069998</v>
      </c>
      <c r="O3589" s="124">
        <v>0</v>
      </c>
    </row>
    <row r="3591" spans="2:15" x14ac:dyDescent="0.2">
      <c r="B3591" s="43" t="str">
        <f xml:space="preserve"> HYPERLINK("#'目次'!B81", "[75]")</f>
        <v>[75]</v>
      </c>
      <c r="C3591" s="31" t="s">
        <v>201</v>
      </c>
    </row>
    <row r="3592" spans="2:15" x14ac:dyDescent="0.2">
      <c r="C3592" s="156" t="s">
        <v>202</v>
      </c>
    </row>
    <row r="3594" spans="2:15" x14ac:dyDescent="0.2">
      <c r="C3594" s="31" t="s">
        <v>75</v>
      </c>
    </row>
    <row r="3595" spans="2:15" ht="48" x14ac:dyDescent="0.2">
      <c r="D3595" s="177"/>
      <c r="E3595" s="178"/>
      <c r="F3595" s="178"/>
      <c r="G3595" s="40" t="s">
        <v>14</v>
      </c>
      <c r="H3595" s="42" t="s">
        <v>203</v>
      </c>
      <c r="I3595" s="15" t="s">
        <v>204</v>
      </c>
      <c r="J3595" s="15" t="s">
        <v>205</v>
      </c>
      <c r="K3595" s="15" t="s">
        <v>206</v>
      </c>
      <c r="L3595" s="15" t="s">
        <v>207</v>
      </c>
      <c r="M3595" s="15" t="s">
        <v>208</v>
      </c>
      <c r="N3595" s="15" t="s">
        <v>86</v>
      </c>
      <c r="O3595" s="44" t="s">
        <v>17</v>
      </c>
    </row>
    <row r="3596" spans="2:15" x14ac:dyDescent="0.2">
      <c r="D3596" s="179"/>
      <c r="E3596" s="180"/>
      <c r="F3596" s="180"/>
      <c r="G3596" s="39"/>
      <c r="H3596" s="41"/>
      <c r="I3596" s="14"/>
      <c r="J3596" s="14"/>
      <c r="K3596" s="14"/>
      <c r="L3596" s="14"/>
      <c r="M3596" s="14"/>
      <c r="N3596" s="14"/>
      <c r="O3596" s="38"/>
    </row>
    <row r="3597" spans="2:15" x14ac:dyDescent="0.2">
      <c r="D3597" s="70"/>
      <c r="E3597" s="72" t="s">
        <v>14</v>
      </c>
      <c r="F3597" s="69"/>
      <c r="G3597" s="37">
        <v>859</v>
      </c>
      <c r="H3597" s="17">
        <v>269</v>
      </c>
      <c r="I3597" s="17">
        <v>54</v>
      </c>
      <c r="J3597" s="17">
        <v>114</v>
      </c>
      <c r="K3597" s="17">
        <v>86</v>
      </c>
      <c r="L3597" s="17">
        <v>358</v>
      </c>
      <c r="M3597" s="17">
        <v>258</v>
      </c>
      <c r="N3597" s="17">
        <v>106</v>
      </c>
      <c r="O3597" s="55">
        <v>25</v>
      </c>
    </row>
    <row r="3598" spans="2:15" x14ac:dyDescent="0.2">
      <c r="D3598" s="57"/>
      <c r="E3598" s="54"/>
      <c r="F3598" s="71"/>
      <c r="G3598" s="9">
        <v>100</v>
      </c>
      <c r="H3598" s="2">
        <v>31.315483119907</v>
      </c>
      <c r="I3598" s="2">
        <v>6.2863795110589997</v>
      </c>
      <c r="J3598" s="2">
        <v>13.271245634459</v>
      </c>
      <c r="K3598" s="2">
        <v>10.011641443539</v>
      </c>
      <c r="L3598" s="2">
        <v>41.676367869616001</v>
      </c>
      <c r="M3598" s="2">
        <v>30.034924330616999</v>
      </c>
      <c r="N3598" s="2">
        <v>12.339930151339001</v>
      </c>
      <c r="O3598" s="13">
        <v>2.9103608847500002</v>
      </c>
    </row>
    <row r="3599" spans="2:15" x14ac:dyDescent="0.2">
      <c r="D3599" s="174" t="s">
        <v>36</v>
      </c>
      <c r="E3599" s="20" t="s">
        <v>76</v>
      </c>
      <c r="F3599" s="22"/>
      <c r="G3599" s="21">
        <v>426</v>
      </c>
      <c r="H3599" s="25">
        <v>129</v>
      </c>
      <c r="I3599" s="3">
        <v>23</v>
      </c>
      <c r="J3599" s="3">
        <v>67</v>
      </c>
      <c r="K3599" s="3">
        <v>39</v>
      </c>
      <c r="L3599" s="3">
        <v>185</v>
      </c>
      <c r="M3599" s="3">
        <v>131</v>
      </c>
      <c r="N3599" s="3">
        <v>43</v>
      </c>
      <c r="O3599" s="26">
        <v>12</v>
      </c>
    </row>
    <row r="3600" spans="2:15" x14ac:dyDescent="0.2">
      <c r="D3600" s="175"/>
      <c r="E3600" s="11"/>
      <c r="F3600" s="10"/>
      <c r="G3600" s="9">
        <v>100</v>
      </c>
      <c r="H3600" s="16">
        <v>30.281690140845001</v>
      </c>
      <c r="I3600" s="2">
        <v>5.3990610328640001</v>
      </c>
      <c r="J3600" s="2">
        <v>15.727699530516</v>
      </c>
      <c r="K3600" s="2">
        <v>9.1549295774649995</v>
      </c>
      <c r="L3600" s="2">
        <v>43.427230046947997</v>
      </c>
      <c r="M3600" s="2">
        <v>30.75117370892</v>
      </c>
      <c r="N3600" s="2">
        <v>10.093896713615001</v>
      </c>
      <c r="O3600" s="13">
        <v>2.8169014084509998</v>
      </c>
    </row>
    <row r="3601" spans="4:15" x14ac:dyDescent="0.2">
      <c r="D3601" s="175"/>
      <c r="E3601" s="4" t="s">
        <v>39</v>
      </c>
      <c r="F3601" s="6"/>
      <c r="G3601" s="5">
        <v>35</v>
      </c>
      <c r="H3601" s="7">
        <v>8</v>
      </c>
      <c r="I3601" s="1">
        <v>0</v>
      </c>
      <c r="J3601" s="1">
        <v>5</v>
      </c>
      <c r="K3601" s="1">
        <v>6</v>
      </c>
      <c r="L3601" s="1">
        <v>14</v>
      </c>
      <c r="M3601" s="1">
        <v>14</v>
      </c>
      <c r="N3601" s="1">
        <v>4</v>
      </c>
      <c r="O3601" s="8">
        <v>1</v>
      </c>
    </row>
    <row r="3602" spans="4:15" x14ac:dyDescent="0.2">
      <c r="D3602" s="175"/>
      <c r="E3602" s="11"/>
      <c r="F3602" s="10"/>
      <c r="G3602" s="9">
        <v>100</v>
      </c>
      <c r="H3602" s="73">
        <v>22.857142857143</v>
      </c>
      <c r="I3602" s="79">
        <v>0</v>
      </c>
      <c r="J3602" s="2">
        <v>14.285714285714</v>
      </c>
      <c r="K3602" s="23">
        <v>17.142857142857</v>
      </c>
      <c r="L3602" s="2">
        <v>40</v>
      </c>
      <c r="M3602" s="23">
        <v>40</v>
      </c>
      <c r="N3602" s="2">
        <v>11.428571428571001</v>
      </c>
      <c r="O3602" s="13">
        <v>2.8571428571430002</v>
      </c>
    </row>
    <row r="3603" spans="4:15" x14ac:dyDescent="0.2">
      <c r="D3603" s="175"/>
      <c r="E3603" s="4" t="s">
        <v>40</v>
      </c>
      <c r="F3603" s="6"/>
      <c r="G3603" s="5">
        <v>65</v>
      </c>
      <c r="H3603" s="7">
        <v>16</v>
      </c>
      <c r="I3603" s="1">
        <v>5</v>
      </c>
      <c r="J3603" s="1">
        <v>10</v>
      </c>
      <c r="K3603" s="1">
        <v>6</v>
      </c>
      <c r="L3603" s="1">
        <v>25</v>
      </c>
      <c r="M3603" s="1">
        <v>30</v>
      </c>
      <c r="N3603" s="1">
        <v>8</v>
      </c>
      <c r="O3603" s="8">
        <v>1</v>
      </c>
    </row>
    <row r="3604" spans="4:15" x14ac:dyDescent="0.2">
      <c r="D3604" s="175"/>
      <c r="E3604" s="11"/>
      <c r="F3604" s="10"/>
      <c r="G3604" s="9">
        <v>100</v>
      </c>
      <c r="H3604" s="73">
        <v>24.615384615385</v>
      </c>
      <c r="I3604" s="2">
        <v>7.6923076923079998</v>
      </c>
      <c r="J3604" s="2">
        <v>15.384615384615</v>
      </c>
      <c r="K3604" s="2">
        <v>9.2307692307690008</v>
      </c>
      <c r="L3604" s="2">
        <v>38.461538461537998</v>
      </c>
      <c r="M3604" s="35">
        <v>46.153846153845997</v>
      </c>
      <c r="N3604" s="2">
        <v>12.307692307691999</v>
      </c>
      <c r="O3604" s="13">
        <v>1.538461538462</v>
      </c>
    </row>
    <row r="3605" spans="4:15" x14ac:dyDescent="0.2">
      <c r="D3605" s="175"/>
      <c r="E3605" s="4" t="s">
        <v>41</v>
      </c>
      <c r="F3605" s="6"/>
      <c r="G3605" s="5">
        <v>91</v>
      </c>
      <c r="H3605" s="7">
        <v>27</v>
      </c>
      <c r="I3605" s="1">
        <v>8</v>
      </c>
      <c r="J3605" s="1">
        <v>15</v>
      </c>
      <c r="K3605" s="1">
        <v>8</v>
      </c>
      <c r="L3605" s="1">
        <v>40</v>
      </c>
      <c r="M3605" s="1">
        <v>27</v>
      </c>
      <c r="N3605" s="1">
        <v>9</v>
      </c>
      <c r="O3605" s="8">
        <v>1</v>
      </c>
    </row>
    <row r="3606" spans="4:15" x14ac:dyDescent="0.2">
      <c r="D3606" s="175"/>
      <c r="E3606" s="11"/>
      <c r="F3606" s="10"/>
      <c r="G3606" s="9">
        <v>100</v>
      </c>
      <c r="H3606" s="16">
        <v>29.670329670329998</v>
      </c>
      <c r="I3606" s="2">
        <v>8.7912087912089998</v>
      </c>
      <c r="J3606" s="2">
        <v>16.483516483515999</v>
      </c>
      <c r="K3606" s="2">
        <v>8.7912087912089998</v>
      </c>
      <c r="L3606" s="2">
        <v>43.956043956043999</v>
      </c>
      <c r="M3606" s="2">
        <v>29.670329670329998</v>
      </c>
      <c r="N3606" s="2">
        <v>9.8901098901100006</v>
      </c>
      <c r="O3606" s="13">
        <v>1.098901098901</v>
      </c>
    </row>
    <row r="3607" spans="4:15" x14ac:dyDescent="0.2">
      <c r="D3607" s="175"/>
      <c r="E3607" s="4" t="s">
        <v>42</v>
      </c>
      <c r="F3607" s="6"/>
      <c r="G3607" s="5">
        <v>80</v>
      </c>
      <c r="H3607" s="7">
        <v>22</v>
      </c>
      <c r="I3607" s="1">
        <v>1</v>
      </c>
      <c r="J3607" s="1">
        <v>14</v>
      </c>
      <c r="K3607" s="1">
        <v>6</v>
      </c>
      <c r="L3607" s="1">
        <v>38</v>
      </c>
      <c r="M3607" s="1">
        <v>27</v>
      </c>
      <c r="N3607" s="1">
        <v>8</v>
      </c>
      <c r="O3607" s="8">
        <v>2</v>
      </c>
    </row>
    <row r="3608" spans="4:15" x14ac:dyDescent="0.2">
      <c r="D3608" s="175"/>
      <c r="E3608" s="11"/>
      <c r="F3608" s="10"/>
      <c r="G3608" s="9">
        <v>100</v>
      </c>
      <c r="H3608" s="16">
        <v>27.5</v>
      </c>
      <c r="I3608" s="27">
        <v>1.25</v>
      </c>
      <c r="J3608" s="2">
        <v>17.5</v>
      </c>
      <c r="K3608" s="2">
        <v>7.5</v>
      </c>
      <c r="L3608" s="23">
        <v>47.5</v>
      </c>
      <c r="M3608" s="2">
        <v>33.75</v>
      </c>
      <c r="N3608" s="2">
        <v>10</v>
      </c>
      <c r="O3608" s="13">
        <v>2.5</v>
      </c>
    </row>
    <row r="3609" spans="4:15" x14ac:dyDescent="0.2">
      <c r="D3609" s="175"/>
      <c r="E3609" s="4" t="s">
        <v>43</v>
      </c>
      <c r="F3609" s="6"/>
      <c r="G3609" s="5">
        <v>73</v>
      </c>
      <c r="H3609" s="7">
        <v>27</v>
      </c>
      <c r="I3609" s="1">
        <v>6</v>
      </c>
      <c r="J3609" s="1">
        <v>10</v>
      </c>
      <c r="K3609" s="1">
        <v>6</v>
      </c>
      <c r="L3609" s="1">
        <v>32</v>
      </c>
      <c r="M3609" s="1">
        <v>18</v>
      </c>
      <c r="N3609" s="1">
        <v>8</v>
      </c>
      <c r="O3609" s="8">
        <v>3</v>
      </c>
    </row>
    <row r="3610" spans="4:15" x14ac:dyDescent="0.2">
      <c r="D3610" s="175"/>
      <c r="E3610" s="11"/>
      <c r="F3610" s="10"/>
      <c r="G3610" s="9">
        <v>100</v>
      </c>
      <c r="H3610" s="64">
        <v>36.986301369863</v>
      </c>
      <c r="I3610" s="2">
        <v>8.2191780821920002</v>
      </c>
      <c r="J3610" s="2">
        <v>13.698630136986001</v>
      </c>
      <c r="K3610" s="2">
        <v>8.2191780821920002</v>
      </c>
      <c r="L3610" s="2">
        <v>43.835616438355999</v>
      </c>
      <c r="M3610" s="27">
        <v>24.657534246575</v>
      </c>
      <c r="N3610" s="2">
        <v>10.958904109589</v>
      </c>
      <c r="O3610" s="13">
        <v>4.1095890410960001</v>
      </c>
    </row>
    <row r="3611" spans="4:15" x14ac:dyDescent="0.2">
      <c r="D3611" s="175"/>
      <c r="E3611" s="4" t="s">
        <v>44</v>
      </c>
      <c r="F3611" s="6"/>
      <c r="G3611" s="5">
        <v>62</v>
      </c>
      <c r="H3611" s="7">
        <v>19</v>
      </c>
      <c r="I3611" s="1">
        <v>3</v>
      </c>
      <c r="J3611" s="1">
        <v>10</v>
      </c>
      <c r="K3611" s="1">
        <v>5</v>
      </c>
      <c r="L3611" s="1">
        <v>31</v>
      </c>
      <c r="M3611" s="1">
        <v>14</v>
      </c>
      <c r="N3611" s="1">
        <v>5</v>
      </c>
      <c r="O3611" s="8">
        <v>3</v>
      </c>
    </row>
    <row r="3612" spans="4:15" x14ac:dyDescent="0.2">
      <c r="D3612" s="175"/>
      <c r="E3612" s="11"/>
      <c r="F3612" s="10"/>
      <c r="G3612" s="9">
        <v>100</v>
      </c>
      <c r="H3612" s="16">
        <v>30.645161290322999</v>
      </c>
      <c r="I3612" s="2">
        <v>4.8387096774189997</v>
      </c>
      <c r="J3612" s="2">
        <v>16.129032258064999</v>
      </c>
      <c r="K3612" s="2">
        <v>8.0645161290320004</v>
      </c>
      <c r="L3612" s="23">
        <v>50</v>
      </c>
      <c r="M3612" s="27">
        <v>22.580645161290001</v>
      </c>
      <c r="N3612" s="2">
        <v>8.0645161290320004</v>
      </c>
      <c r="O3612" s="13">
        <v>4.8387096774189997</v>
      </c>
    </row>
    <row r="3613" spans="4:15" x14ac:dyDescent="0.2">
      <c r="D3613" s="175"/>
      <c r="E3613" s="4" t="s">
        <v>45</v>
      </c>
      <c r="F3613" s="6"/>
      <c r="G3613" s="5">
        <v>20</v>
      </c>
      <c r="H3613" s="7">
        <v>10</v>
      </c>
      <c r="I3613" s="1">
        <v>0</v>
      </c>
      <c r="J3613" s="1">
        <v>3</v>
      </c>
      <c r="K3613" s="1">
        <v>2</v>
      </c>
      <c r="L3613" s="1">
        <v>5</v>
      </c>
      <c r="M3613" s="1">
        <v>1</v>
      </c>
      <c r="N3613" s="1">
        <v>1</v>
      </c>
      <c r="O3613" s="8">
        <v>1</v>
      </c>
    </row>
    <row r="3614" spans="4:15" x14ac:dyDescent="0.2">
      <c r="D3614" s="175"/>
      <c r="E3614" s="11"/>
      <c r="F3614" s="10"/>
      <c r="G3614" s="9">
        <v>100</v>
      </c>
      <c r="H3614" s="86">
        <v>50</v>
      </c>
      <c r="I3614" s="79">
        <v>0</v>
      </c>
      <c r="J3614" s="2">
        <v>15</v>
      </c>
      <c r="K3614" s="2">
        <v>10</v>
      </c>
      <c r="L3614" s="46">
        <v>25</v>
      </c>
      <c r="M3614" s="46">
        <v>5</v>
      </c>
      <c r="N3614" s="27">
        <v>5</v>
      </c>
      <c r="O3614" s="13">
        <v>5</v>
      </c>
    </row>
    <row r="3615" spans="4:15" x14ac:dyDescent="0.2">
      <c r="D3615" s="174" t="s">
        <v>37</v>
      </c>
      <c r="E3615" s="20" t="s">
        <v>77</v>
      </c>
      <c r="F3615" s="22"/>
      <c r="G3615" s="21">
        <v>433</v>
      </c>
      <c r="H3615" s="25">
        <v>140</v>
      </c>
      <c r="I3615" s="3">
        <v>31</v>
      </c>
      <c r="J3615" s="3">
        <v>47</v>
      </c>
      <c r="K3615" s="3">
        <v>47</v>
      </c>
      <c r="L3615" s="3">
        <v>173</v>
      </c>
      <c r="M3615" s="3">
        <v>127</v>
      </c>
      <c r="N3615" s="3">
        <v>63</v>
      </c>
      <c r="O3615" s="26">
        <v>13</v>
      </c>
    </row>
    <row r="3616" spans="4:15" x14ac:dyDescent="0.2">
      <c r="D3616" s="175"/>
      <c r="E3616" s="11"/>
      <c r="F3616" s="10"/>
      <c r="G3616" s="9">
        <v>100</v>
      </c>
      <c r="H3616" s="16">
        <v>32.332563510393001</v>
      </c>
      <c r="I3616" s="2">
        <v>7.1593533487299998</v>
      </c>
      <c r="J3616" s="2">
        <v>10.854503464203001</v>
      </c>
      <c r="K3616" s="2">
        <v>10.854503464203001</v>
      </c>
      <c r="L3616" s="2">
        <v>39.953810623556997</v>
      </c>
      <c r="M3616" s="2">
        <v>29.330254041570001</v>
      </c>
      <c r="N3616" s="2">
        <v>14.549653579677001</v>
      </c>
      <c r="O3616" s="13">
        <v>3.0023094688219998</v>
      </c>
    </row>
    <row r="3617" spans="2:15" x14ac:dyDescent="0.2">
      <c r="D3617" s="175"/>
      <c r="E3617" s="4" t="s">
        <v>39</v>
      </c>
      <c r="F3617" s="6"/>
      <c r="G3617" s="5">
        <v>23</v>
      </c>
      <c r="H3617" s="7">
        <v>3</v>
      </c>
      <c r="I3617" s="1">
        <v>1</v>
      </c>
      <c r="J3617" s="1">
        <v>3</v>
      </c>
      <c r="K3617" s="1">
        <v>5</v>
      </c>
      <c r="L3617" s="1">
        <v>7</v>
      </c>
      <c r="M3617" s="1">
        <v>14</v>
      </c>
      <c r="N3617" s="1">
        <v>2</v>
      </c>
      <c r="O3617" s="8">
        <v>0</v>
      </c>
    </row>
    <row r="3618" spans="2:15" x14ac:dyDescent="0.2">
      <c r="D3618" s="175"/>
      <c r="E3618" s="11"/>
      <c r="F3618" s="10"/>
      <c r="G3618" s="9">
        <v>100</v>
      </c>
      <c r="H3618" s="99">
        <v>13.04347826087</v>
      </c>
      <c r="I3618" s="2">
        <v>4.3478260869570002</v>
      </c>
      <c r="J3618" s="2">
        <v>13.04347826087</v>
      </c>
      <c r="K3618" s="35">
        <v>21.739130434783</v>
      </c>
      <c r="L3618" s="46">
        <v>30.434782608696</v>
      </c>
      <c r="M3618" s="35">
        <v>60.869565217390999</v>
      </c>
      <c r="N3618" s="2">
        <v>8.6956521739130004</v>
      </c>
      <c r="O3618" s="36">
        <v>0</v>
      </c>
    </row>
    <row r="3619" spans="2:15" x14ac:dyDescent="0.2">
      <c r="D3619" s="175"/>
      <c r="E3619" s="4" t="s">
        <v>40</v>
      </c>
      <c r="F3619" s="6"/>
      <c r="G3619" s="5">
        <v>66</v>
      </c>
      <c r="H3619" s="7">
        <v>20</v>
      </c>
      <c r="I3619" s="1">
        <v>2</v>
      </c>
      <c r="J3619" s="1">
        <v>3</v>
      </c>
      <c r="K3619" s="1">
        <v>7</v>
      </c>
      <c r="L3619" s="1">
        <v>25</v>
      </c>
      <c r="M3619" s="1">
        <v>31</v>
      </c>
      <c r="N3619" s="1">
        <v>6</v>
      </c>
      <c r="O3619" s="8">
        <v>6</v>
      </c>
    </row>
    <row r="3620" spans="2:15" x14ac:dyDescent="0.2">
      <c r="D3620" s="175"/>
      <c r="E3620" s="11"/>
      <c r="F3620" s="10"/>
      <c r="G3620" s="9">
        <v>100</v>
      </c>
      <c r="H3620" s="16">
        <v>30.303030303029999</v>
      </c>
      <c r="I3620" s="2">
        <v>3.0303030303030001</v>
      </c>
      <c r="J3620" s="27">
        <v>4.5454545454549997</v>
      </c>
      <c r="K3620" s="2">
        <v>10.606060606061</v>
      </c>
      <c r="L3620" s="2">
        <v>37.878787878788003</v>
      </c>
      <c r="M3620" s="35">
        <v>46.969696969696997</v>
      </c>
      <c r="N3620" s="2">
        <v>9.0909090909089993</v>
      </c>
      <c r="O3620" s="89">
        <v>9.0909090909089993</v>
      </c>
    </row>
    <row r="3621" spans="2:15" x14ac:dyDescent="0.2">
      <c r="D3621" s="175"/>
      <c r="E3621" s="4" t="s">
        <v>41</v>
      </c>
      <c r="F3621" s="6"/>
      <c r="G3621" s="5">
        <v>86</v>
      </c>
      <c r="H3621" s="7">
        <v>25</v>
      </c>
      <c r="I3621" s="1">
        <v>11</v>
      </c>
      <c r="J3621" s="1">
        <v>7</v>
      </c>
      <c r="K3621" s="1">
        <v>12</v>
      </c>
      <c r="L3621" s="1">
        <v>42</v>
      </c>
      <c r="M3621" s="1">
        <v>27</v>
      </c>
      <c r="N3621" s="1">
        <v>12</v>
      </c>
      <c r="O3621" s="8">
        <v>1</v>
      </c>
    </row>
    <row r="3622" spans="2:15" x14ac:dyDescent="0.2">
      <c r="D3622" s="175"/>
      <c r="E3622" s="11"/>
      <c r="F3622" s="10"/>
      <c r="G3622" s="9">
        <v>100</v>
      </c>
      <c r="H3622" s="16">
        <v>29.069767441860002</v>
      </c>
      <c r="I3622" s="23">
        <v>12.790697674419</v>
      </c>
      <c r="J3622" s="27">
        <v>8.1395348837209998</v>
      </c>
      <c r="K3622" s="2">
        <v>13.953488372093</v>
      </c>
      <c r="L3622" s="23">
        <v>48.837209302326002</v>
      </c>
      <c r="M3622" s="2">
        <v>31.395348837208999</v>
      </c>
      <c r="N3622" s="2">
        <v>13.953488372093</v>
      </c>
      <c r="O3622" s="13">
        <v>1.1627906976739999</v>
      </c>
    </row>
    <row r="3623" spans="2:15" x14ac:dyDescent="0.2">
      <c r="D3623" s="175"/>
      <c r="E3623" s="4" t="s">
        <v>42</v>
      </c>
      <c r="F3623" s="6"/>
      <c r="G3623" s="5">
        <v>78</v>
      </c>
      <c r="H3623" s="7">
        <v>21</v>
      </c>
      <c r="I3623" s="1">
        <v>4</v>
      </c>
      <c r="J3623" s="1">
        <v>6</v>
      </c>
      <c r="K3623" s="1">
        <v>5</v>
      </c>
      <c r="L3623" s="1">
        <v>41</v>
      </c>
      <c r="M3623" s="1">
        <v>20</v>
      </c>
      <c r="N3623" s="1">
        <v>8</v>
      </c>
      <c r="O3623" s="8">
        <v>1</v>
      </c>
    </row>
    <row r="3624" spans="2:15" x14ac:dyDescent="0.2">
      <c r="D3624" s="175"/>
      <c r="E3624" s="11"/>
      <c r="F3624" s="10"/>
      <c r="G3624" s="9">
        <v>100</v>
      </c>
      <c r="H3624" s="16">
        <v>26.923076923077002</v>
      </c>
      <c r="I3624" s="2">
        <v>5.1282051282049999</v>
      </c>
      <c r="J3624" s="27">
        <v>7.6923076923079998</v>
      </c>
      <c r="K3624" s="2">
        <v>6.4102564102560002</v>
      </c>
      <c r="L3624" s="35">
        <v>52.564102564103003</v>
      </c>
      <c r="M3624" s="2">
        <v>25.641025641026001</v>
      </c>
      <c r="N3624" s="2">
        <v>10.25641025641</v>
      </c>
      <c r="O3624" s="13">
        <v>1.2820512820509999</v>
      </c>
    </row>
    <row r="3625" spans="2:15" x14ac:dyDescent="0.2">
      <c r="D3625" s="175"/>
      <c r="E3625" s="4" t="s">
        <v>43</v>
      </c>
      <c r="F3625" s="6"/>
      <c r="G3625" s="5">
        <v>78</v>
      </c>
      <c r="H3625" s="7">
        <v>26</v>
      </c>
      <c r="I3625" s="1">
        <v>6</v>
      </c>
      <c r="J3625" s="1">
        <v>11</v>
      </c>
      <c r="K3625" s="1">
        <v>8</v>
      </c>
      <c r="L3625" s="1">
        <v>29</v>
      </c>
      <c r="M3625" s="1">
        <v>21</v>
      </c>
      <c r="N3625" s="1">
        <v>18</v>
      </c>
      <c r="O3625" s="8">
        <v>0</v>
      </c>
    </row>
    <row r="3626" spans="2:15" x14ac:dyDescent="0.2">
      <c r="D3626" s="175"/>
      <c r="E3626" s="11"/>
      <c r="F3626" s="10"/>
      <c r="G3626" s="9">
        <v>100</v>
      </c>
      <c r="H3626" s="16">
        <v>33.333333333333002</v>
      </c>
      <c r="I3626" s="2">
        <v>7.6923076923079998</v>
      </c>
      <c r="J3626" s="2">
        <v>14.102564102563999</v>
      </c>
      <c r="K3626" s="2">
        <v>10.25641025641</v>
      </c>
      <c r="L3626" s="2">
        <v>37.179487179486998</v>
      </c>
      <c r="M3626" s="2">
        <v>26.923076923077002</v>
      </c>
      <c r="N3626" s="35">
        <v>23.076923076922998</v>
      </c>
      <c r="O3626" s="36">
        <v>0</v>
      </c>
    </row>
    <row r="3627" spans="2:15" x14ac:dyDescent="0.2">
      <c r="D3627" s="175"/>
      <c r="E3627" s="4" t="s">
        <v>44</v>
      </c>
      <c r="F3627" s="6"/>
      <c r="G3627" s="5">
        <v>67</v>
      </c>
      <c r="H3627" s="7">
        <v>34</v>
      </c>
      <c r="I3627" s="1">
        <v>6</v>
      </c>
      <c r="J3627" s="1">
        <v>12</v>
      </c>
      <c r="K3627" s="1">
        <v>5</v>
      </c>
      <c r="L3627" s="1">
        <v>17</v>
      </c>
      <c r="M3627" s="1">
        <v>8</v>
      </c>
      <c r="N3627" s="1">
        <v>11</v>
      </c>
      <c r="O3627" s="8">
        <v>2</v>
      </c>
    </row>
    <row r="3628" spans="2:15" x14ac:dyDescent="0.2">
      <c r="D3628" s="175"/>
      <c r="E3628" s="11"/>
      <c r="F3628" s="10"/>
      <c r="G3628" s="9">
        <v>100</v>
      </c>
      <c r="H3628" s="86">
        <v>50.746268656715998</v>
      </c>
      <c r="I3628" s="2">
        <v>8.9552238805969999</v>
      </c>
      <c r="J3628" s="2">
        <v>17.910447761194</v>
      </c>
      <c r="K3628" s="2">
        <v>7.4626865671639999</v>
      </c>
      <c r="L3628" s="46">
        <v>25.373134328357999</v>
      </c>
      <c r="M3628" s="46">
        <v>11.940298507463</v>
      </c>
      <c r="N3628" s="2">
        <v>16.417910447760999</v>
      </c>
      <c r="O3628" s="13">
        <v>2.985074626866</v>
      </c>
    </row>
    <row r="3629" spans="2:15" x14ac:dyDescent="0.2">
      <c r="D3629" s="175"/>
      <c r="E3629" s="4" t="s">
        <v>45</v>
      </c>
      <c r="F3629" s="6"/>
      <c r="G3629" s="5">
        <v>35</v>
      </c>
      <c r="H3629" s="7">
        <v>11</v>
      </c>
      <c r="I3629" s="1">
        <v>1</v>
      </c>
      <c r="J3629" s="1">
        <v>5</v>
      </c>
      <c r="K3629" s="1">
        <v>5</v>
      </c>
      <c r="L3629" s="1">
        <v>12</v>
      </c>
      <c r="M3629" s="1">
        <v>6</v>
      </c>
      <c r="N3629" s="1">
        <v>6</v>
      </c>
      <c r="O3629" s="8">
        <v>3</v>
      </c>
    </row>
    <row r="3630" spans="2:15" x14ac:dyDescent="0.2">
      <c r="D3630" s="176"/>
      <c r="E3630" s="57"/>
      <c r="F3630" s="54"/>
      <c r="G3630" s="67">
        <v>100</v>
      </c>
      <c r="H3630" s="82">
        <v>31.428571428571001</v>
      </c>
      <c r="I3630" s="48">
        <v>2.8571428571430002</v>
      </c>
      <c r="J3630" s="48">
        <v>14.285714285714</v>
      </c>
      <c r="K3630" s="48">
        <v>14.285714285714</v>
      </c>
      <c r="L3630" s="96">
        <v>34.285714285714</v>
      </c>
      <c r="M3630" s="91">
        <v>17.142857142857</v>
      </c>
      <c r="N3630" s="48">
        <v>17.142857142857</v>
      </c>
      <c r="O3630" s="113">
        <v>8.5714285714289993</v>
      </c>
    </row>
    <row r="3632" spans="2:15" x14ac:dyDescent="0.2">
      <c r="B3632" s="43" t="str">
        <f xml:space="preserve"> HYPERLINK("#'目次'!B82", "[76]")</f>
        <v>[76]</v>
      </c>
      <c r="C3632" s="31" t="s">
        <v>212</v>
      </c>
    </row>
    <row r="3636" spans="4:15" ht="24" x14ac:dyDescent="0.2">
      <c r="D3636" s="177"/>
      <c r="E3636" s="178"/>
      <c r="F3636" s="178"/>
      <c r="G3636" s="40" t="s">
        <v>14</v>
      </c>
      <c r="H3636" s="42" t="s">
        <v>213</v>
      </c>
      <c r="I3636" s="15" t="s">
        <v>214</v>
      </c>
      <c r="J3636" s="15" t="s">
        <v>215</v>
      </c>
      <c r="K3636" s="15" t="s">
        <v>216</v>
      </c>
      <c r="L3636" s="15" t="s">
        <v>217</v>
      </c>
      <c r="M3636" s="15" t="s">
        <v>218</v>
      </c>
      <c r="N3636" s="15" t="s">
        <v>86</v>
      </c>
      <c r="O3636" s="44" t="s">
        <v>17</v>
      </c>
    </row>
    <row r="3637" spans="4:15" x14ac:dyDescent="0.2">
      <c r="D3637" s="179"/>
      <c r="E3637" s="180"/>
      <c r="F3637" s="180"/>
      <c r="G3637" s="39"/>
      <c r="H3637" s="41"/>
      <c r="I3637" s="14"/>
      <c r="J3637" s="14"/>
      <c r="K3637" s="14"/>
      <c r="L3637" s="14"/>
      <c r="M3637" s="14"/>
      <c r="N3637" s="14"/>
      <c r="O3637" s="38"/>
    </row>
    <row r="3638" spans="4:15" x14ac:dyDescent="0.2">
      <c r="D3638" s="70"/>
      <c r="E3638" s="72" t="s">
        <v>14</v>
      </c>
      <c r="F3638" s="69"/>
      <c r="G3638" s="37">
        <v>1222</v>
      </c>
      <c r="H3638" s="17">
        <v>873</v>
      </c>
      <c r="I3638" s="17">
        <v>24</v>
      </c>
      <c r="J3638" s="17">
        <v>216</v>
      </c>
      <c r="K3638" s="17">
        <v>43</v>
      </c>
      <c r="L3638" s="17">
        <v>492</v>
      </c>
      <c r="M3638" s="17">
        <v>225</v>
      </c>
      <c r="N3638" s="17">
        <v>10</v>
      </c>
      <c r="O3638" s="55">
        <v>27</v>
      </c>
    </row>
    <row r="3639" spans="4:15" x14ac:dyDescent="0.2">
      <c r="D3639" s="57"/>
      <c r="E3639" s="54"/>
      <c r="F3639" s="71"/>
      <c r="G3639" s="9">
        <v>100</v>
      </c>
      <c r="H3639" s="2">
        <v>71.440261865794</v>
      </c>
      <c r="I3639" s="2">
        <v>1.9639934533550001</v>
      </c>
      <c r="J3639" s="2">
        <v>17.675941080196001</v>
      </c>
      <c r="K3639" s="2">
        <v>3.518821603928</v>
      </c>
      <c r="L3639" s="2">
        <v>40.261865793780999</v>
      </c>
      <c r="M3639" s="2">
        <v>18.412438625204999</v>
      </c>
      <c r="N3639" s="2">
        <v>0.81833060556500004</v>
      </c>
      <c r="O3639" s="13">
        <v>2.2094926350250002</v>
      </c>
    </row>
    <row r="3640" spans="4:15" x14ac:dyDescent="0.2">
      <c r="D3640" s="174" t="s">
        <v>18</v>
      </c>
      <c r="E3640" s="20" t="s">
        <v>19</v>
      </c>
      <c r="F3640" s="22"/>
      <c r="G3640" s="21">
        <v>57</v>
      </c>
      <c r="H3640" s="25">
        <v>43</v>
      </c>
      <c r="I3640" s="3">
        <v>1</v>
      </c>
      <c r="J3640" s="3">
        <v>8</v>
      </c>
      <c r="K3640" s="3">
        <v>2</v>
      </c>
      <c r="L3640" s="3">
        <v>30</v>
      </c>
      <c r="M3640" s="3">
        <v>7</v>
      </c>
      <c r="N3640" s="3">
        <v>0</v>
      </c>
      <c r="O3640" s="26">
        <v>0</v>
      </c>
    </row>
    <row r="3641" spans="4:15" x14ac:dyDescent="0.2">
      <c r="D3641" s="175"/>
      <c r="E3641" s="11"/>
      <c r="F3641" s="10"/>
      <c r="G3641" s="9">
        <v>100</v>
      </c>
      <c r="H3641" s="16">
        <v>75.438596491227997</v>
      </c>
      <c r="I3641" s="2">
        <v>1.7543859649119999</v>
      </c>
      <c r="J3641" s="2">
        <v>14.035087719298</v>
      </c>
      <c r="K3641" s="2">
        <v>3.508771929825</v>
      </c>
      <c r="L3641" s="35">
        <v>52.631578947367998</v>
      </c>
      <c r="M3641" s="27">
        <v>12.280701754386</v>
      </c>
      <c r="N3641" s="18">
        <v>0</v>
      </c>
      <c r="O3641" s="36">
        <v>0</v>
      </c>
    </row>
    <row r="3642" spans="4:15" x14ac:dyDescent="0.2">
      <c r="D3642" s="175"/>
      <c r="E3642" s="4" t="s">
        <v>20</v>
      </c>
      <c r="F3642" s="6"/>
      <c r="G3642" s="5">
        <v>84</v>
      </c>
      <c r="H3642" s="7">
        <v>65</v>
      </c>
      <c r="I3642" s="1">
        <v>1</v>
      </c>
      <c r="J3642" s="1">
        <v>7</v>
      </c>
      <c r="K3642" s="1">
        <v>2</v>
      </c>
      <c r="L3642" s="1">
        <v>34</v>
      </c>
      <c r="M3642" s="1">
        <v>17</v>
      </c>
      <c r="N3642" s="1">
        <v>0</v>
      </c>
      <c r="O3642" s="8">
        <v>2</v>
      </c>
    </row>
    <row r="3643" spans="4:15" x14ac:dyDescent="0.2">
      <c r="D3643" s="175"/>
      <c r="E3643" s="11"/>
      <c r="F3643" s="10"/>
      <c r="G3643" s="9">
        <v>100</v>
      </c>
      <c r="H3643" s="64">
        <v>77.380952380951996</v>
      </c>
      <c r="I3643" s="2">
        <v>1.190476190476</v>
      </c>
      <c r="J3643" s="27">
        <v>8.333333333333</v>
      </c>
      <c r="K3643" s="2">
        <v>2.3809523809519999</v>
      </c>
      <c r="L3643" s="2">
        <v>40.476190476189998</v>
      </c>
      <c r="M3643" s="2">
        <v>20.238095238094999</v>
      </c>
      <c r="N3643" s="18">
        <v>0</v>
      </c>
      <c r="O3643" s="13">
        <v>2.3809523809519999</v>
      </c>
    </row>
    <row r="3644" spans="4:15" x14ac:dyDescent="0.2">
      <c r="D3644" s="175"/>
      <c r="E3644" s="4" t="s">
        <v>21</v>
      </c>
      <c r="F3644" s="6"/>
      <c r="G3644" s="5">
        <v>487</v>
      </c>
      <c r="H3644" s="7">
        <v>339</v>
      </c>
      <c r="I3644" s="1">
        <v>7</v>
      </c>
      <c r="J3644" s="1">
        <v>106</v>
      </c>
      <c r="K3644" s="1">
        <v>18</v>
      </c>
      <c r="L3644" s="1">
        <v>208</v>
      </c>
      <c r="M3644" s="1">
        <v>84</v>
      </c>
      <c r="N3644" s="1">
        <v>6</v>
      </c>
      <c r="O3644" s="8">
        <v>11</v>
      </c>
    </row>
    <row r="3645" spans="4:15" x14ac:dyDescent="0.2">
      <c r="D3645" s="175"/>
      <c r="E3645" s="11"/>
      <c r="F3645" s="10"/>
      <c r="G3645" s="9">
        <v>100</v>
      </c>
      <c r="H3645" s="16">
        <v>69.609856262834001</v>
      </c>
      <c r="I3645" s="2">
        <v>1.4373716632439999</v>
      </c>
      <c r="J3645" s="2">
        <v>21.765913757700002</v>
      </c>
      <c r="K3645" s="2">
        <v>3.6960985626279999</v>
      </c>
      <c r="L3645" s="2">
        <v>42.710472279260998</v>
      </c>
      <c r="M3645" s="2">
        <v>17.248459958931999</v>
      </c>
      <c r="N3645" s="2">
        <v>1.232032854209</v>
      </c>
      <c r="O3645" s="13">
        <v>2.258726899384</v>
      </c>
    </row>
    <row r="3646" spans="4:15" x14ac:dyDescent="0.2">
      <c r="D3646" s="175"/>
      <c r="E3646" s="4" t="s">
        <v>22</v>
      </c>
      <c r="F3646" s="6"/>
      <c r="G3646" s="5">
        <v>35</v>
      </c>
      <c r="H3646" s="7">
        <v>24</v>
      </c>
      <c r="I3646" s="1">
        <v>1</v>
      </c>
      <c r="J3646" s="1">
        <v>6</v>
      </c>
      <c r="K3646" s="1">
        <v>1</v>
      </c>
      <c r="L3646" s="1">
        <v>12</v>
      </c>
      <c r="M3646" s="1">
        <v>6</v>
      </c>
      <c r="N3646" s="1">
        <v>0</v>
      </c>
      <c r="O3646" s="8">
        <v>2</v>
      </c>
    </row>
    <row r="3647" spans="4:15" x14ac:dyDescent="0.2">
      <c r="D3647" s="175"/>
      <c r="E3647" s="11"/>
      <c r="F3647" s="10"/>
      <c r="G3647" s="9">
        <v>100</v>
      </c>
      <c r="H3647" s="16">
        <v>68.571428571428996</v>
      </c>
      <c r="I3647" s="2">
        <v>2.8571428571430002</v>
      </c>
      <c r="J3647" s="2">
        <v>17.142857142857</v>
      </c>
      <c r="K3647" s="2">
        <v>2.8571428571430002</v>
      </c>
      <c r="L3647" s="27">
        <v>34.285714285714</v>
      </c>
      <c r="M3647" s="2">
        <v>17.142857142857</v>
      </c>
      <c r="N3647" s="18">
        <v>0</v>
      </c>
      <c r="O3647" s="13">
        <v>5.7142857142860004</v>
      </c>
    </row>
    <row r="3648" spans="4:15" x14ac:dyDescent="0.2">
      <c r="D3648" s="175"/>
      <c r="E3648" s="4" t="s">
        <v>23</v>
      </c>
      <c r="F3648" s="6"/>
      <c r="G3648" s="5">
        <v>143</v>
      </c>
      <c r="H3648" s="7">
        <v>100</v>
      </c>
      <c r="I3648" s="1">
        <v>1</v>
      </c>
      <c r="J3648" s="1">
        <v>34</v>
      </c>
      <c r="K3648" s="1">
        <v>3</v>
      </c>
      <c r="L3648" s="1">
        <v>56</v>
      </c>
      <c r="M3648" s="1">
        <v>28</v>
      </c>
      <c r="N3648" s="1">
        <v>1</v>
      </c>
      <c r="O3648" s="8">
        <v>0</v>
      </c>
    </row>
    <row r="3649" spans="4:15" x14ac:dyDescent="0.2">
      <c r="D3649" s="175"/>
      <c r="E3649" s="11"/>
      <c r="F3649" s="10"/>
      <c r="G3649" s="9">
        <v>100</v>
      </c>
      <c r="H3649" s="16">
        <v>69.930069930070005</v>
      </c>
      <c r="I3649" s="2">
        <v>0.69930069930100003</v>
      </c>
      <c r="J3649" s="23">
        <v>23.776223776224001</v>
      </c>
      <c r="K3649" s="2">
        <v>2.0979020979020002</v>
      </c>
      <c r="L3649" s="2">
        <v>39.160839160838997</v>
      </c>
      <c r="M3649" s="2">
        <v>19.580419580419999</v>
      </c>
      <c r="N3649" s="2">
        <v>0.69930069930100003</v>
      </c>
      <c r="O3649" s="36">
        <v>0</v>
      </c>
    </row>
    <row r="3650" spans="4:15" x14ac:dyDescent="0.2">
      <c r="D3650" s="175"/>
      <c r="E3650" s="4" t="s">
        <v>24</v>
      </c>
      <c r="F3650" s="6"/>
      <c r="G3650" s="5">
        <v>187</v>
      </c>
      <c r="H3650" s="7">
        <v>132</v>
      </c>
      <c r="I3650" s="1">
        <v>2</v>
      </c>
      <c r="J3650" s="1">
        <v>30</v>
      </c>
      <c r="K3650" s="1">
        <v>8</v>
      </c>
      <c r="L3650" s="1">
        <v>72</v>
      </c>
      <c r="M3650" s="1">
        <v>30</v>
      </c>
      <c r="N3650" s="1">
        <v>2</v>
      </c>
      <c r="O3650" s="8">
        <v>6</v>
      </c>
    </row>
    <row r="3651" spans="4:15" x14ac:dyDescent="0.2">
      <c r="D3651" s="175"/>
      <c r="E3651" s="11"/>
      <c r="F3651" s="10"/>
      <c r="G3651" s="9">
        <v>100</v>
      </c>
      <c r="H3651" s="16">
        <v>70.588235294117993</v>
      </c>
      <c r="I3651" s="2">
        <v>1.069518716578</v>
      </c>
      <c r="J3651" s="2">
        <v>16.042780748662999</v>
      </c>
      <c r="K3651" s="2">
        <v>4.2780748663099999</v>
      </c>
      <c r="L3651" s="2">
        <v>38.502673796791001</v>
      </c>
      <c r="M3651" s="2">
        <v>16.042780748662999</v>
      </c>
      <c r="N3651" s="2">
        <v>1.069518716578</v>
      </c>
      <c r="O3651" s="13">
        <v>3.208556149733</v>
      </c>
    </row>
    <row r="3652" spans="4:15" x14ac:dyDescent="0.2">
      <c r="D3652" s="175"/>
      <c r="E3652" s="4" t="s">
        <v>25</v>
      </c>
      <c r="F3652" s="6"/>
      <c r="G3652" s="5">
        <v>71</v>
      </c>
      <c r="H3652" s="7">
        <v>52</v>
      </c>
      <c r="I3652" s="1">
        <v>3</v>
      </c>
      <c r="J3652" s="1">
        <v>8</v>
      </c>
      <c r="K3652" s="1">
        <v>3</v>
      </c>
      <c r="L3652" s="1">
        <v>31</v>
      </c>
      <c r="M3652" s="1">
        <v>21</v>
      </c>
      <c r="N3652" s="1">
        <v>1</v>
      </c>
      <c r="O3652" s="8">
        <v>3</v>
      </c>
    </row>
    <row r="3653" spans="4:15" x14ac:dyDescent="0.2">
      <c r="D3653" s="175"/>
      <c r="E3653" s="11"/>
      <c r="F3653" s="10"/>
      <c r="G3653" s="9">
        <v>100</v>
      </c>
      <c r="H3653" s="16">
        <v>73.239436619718006</v>
      </c>
      <c r="I3653" s="2">
        <v>4.2253521126760001</v>
      </c>
      <c r="J3653" s="27">
        <v>11.267605633803001</v>
      </c>
      <c r="K3653" s="2">
        <v>4.2253521126760001</v>
      </c>
      <c r="L3653" s="2">
        <v>43.661971830985998</v>
      </c>
      <c r="M3653" s="35">
        <v>29.577464788732001</v>
      </c>
      <c r="N3653" s="2">
        <v>1.4084507042250001</v>
      </c>
      <c r="O3653" s="13">
        <v>4.2253521126760001</v>
      </c>
    </row>
    <row r="3654" spans="4:15" x14ac:dyDescent="0.2">
      <c r="D3654" s="175"/>
      <c r="E3654" s="4" t="s">
        <v>26</v>
      </c>
      <c r="F3654" s="6"/>
      <c r="G3654" s="5">
        <v>30</v>
      </c>
      <c r="H3654" s="7">
        <v>21</v>
      </c>
      <c r="I3654" s="1">
        <v>0</v>
      </c>
      <c r="J3654" s="1">
        <v>3</v>
      </c>
      <c r="K3654" s="1">
        <v>0</v>
      </c>
      <c r="L3654" s="1">
        <v>8</v>
      </c>
      <c r="M3654" s="1">
        <v>4</v>
      </c>
      <c r="N3654" s="1">
        <v>0</v>
      </c>
      <c r="O3654" s="8">
        <v>1</v>
      </c>
    </row>
    <row r="3655" spans="4:15" x14ac:dyDescent="0.2">
      <c r="D3655" s="175"/>
      <c r="E3655" s="11"/>
      <c r="F3655" s="10"/>
      <c r="G3655" s="9">
        <v>100</v>
      </c>
      <c r="H3655" s="16">
        <v>70</v>
      </c>
      <c r="I3655" s="18">
        <v>0</v>
      </c>
      <c r="J3655" s="27">
        <v>10</v>
      </c>
      <c r="K3655" s="18">
        <v>0</v>
      </c>
      <c r="L3655" s="46">
        <v>26.666666666666998</v>
      </c>
      <c r="M3655" s="27">
        <v>13.333333333333</v>
      </c>
      <c r="N3655" s="18">
        <v>0</v>
      </c>
      <c r="O3655" s="13">
        <v>3.333333333333</v>
      </c>
    </row>
    <row r="3656" spans="4:15" x14ac:dyDescent="0.2">
      <c r="D3656" s="175"/>
      <c r="E3656" s="4" t="s">
        <v>27</v>
      </c>
      <c r="F3656" s="6"/>
      <c r="G3656" s="5">
        <v>70</v>
      </c>
      <c r="H3656" s="7">
        <v>53</v>
      </c>
      <c r="I3656" s="1">
        <v>7</v>
      </c>
      <c r="J3656" s="1">
        <v>5</v>
      </c>
      <c r="K3656" s="1">
        <v>4</v>
      </c>
      <c r="L3656" s="1">
        <v>24</v>
      </c>
      <c r="M3656" s="1">
        <v>19</v>
      </c>
      <c r="N3656" s="1">
        <v>0</v>
      </c>
      <c r="O3656" s="8">
        <v>2</v>
      </c>
    </row>
    <row r="3657" spans="4:15" x14ac:dyDescent="0.2">
      <c r="D3657" s="175"/>
      <c r="E3657" s="11"/>
      <c r="F3657" s="10"/>
      <c r="G3657" s="9">
        <v>100</v>
      </c>
      <c r="H3657" s="16">
        <v>75.714285714286007</v>
      </c>
      <c r="I3657" s="23">
        <v>10</v>
      </c>
      <c r="J3657" s="46">
        <v>7.1428571428570002</v>
      </c>
      <c r="K3657" s="2">
        <v>5.7142857142860004</v>
      </c>
      <c r="L3657" s="27">
        <v>34.285714285714</v>
      </c>
      <c r="M3657" s="23">
        <v>27.142857142857</v>
      </c>
      <c r="N3657" s="18">
        <v>0</v>
      </c>
      <c r="O3657" s="13">
        <v>2.8571428571430002</v>
      </c>
    </row>
    <row r="3658" spans="4:15" x14ac:dyDescent="0.2">
      <c r="D3658" s="175"/>
      <c r="E3658" s="4" t="s">
        <v>28</v>
      </c>
      <c r="F3658" s="6"/>
      <c r="G3658" s="5">
        <v>51</v>
      </c>
      <c r="H3658" s="7">
        <v>40</v>
      </c>
      <c r="I3658" s="1">
        <v>1</v>
      </c>
      <c r="J3658" s="1">
        <v>8</v>
      </c>
      <c r="K3658" s="1">
        <v>1</v>
      </c>
      <c r="L3658" s="1">
        <v>16</v>
      </c>
      <c r="M3658" s="1">
        <v>9</v>
      </c>
      <c r="N3658" s="1">
        <v>0</v>
      </c>
      <c r="O3658" s="8">
        <v>0</v>
      </c>
    </row>
    <row r="3659" spans="4:15" x14ac:dyDescent="0.2">
      <c r="D3659" s="175"/>
      <c r="E3659" s="11"/>
      <c r="F3659" s="10"/>
      <c r="G3659" s="9">
        <v>100</v>
      </c>
      <c r="H3659" s="64">
        <v>78.431372549019997</v>
      </c>
      <c r="I3659" s="2">
        <v>1.9607843137250001</v>
      </c>
      <c r="J3659" s="2">
        <v>15.686274509804001</v>
      </c>
      <c r="K3659" s="2">
        <v>1.9607843137250001</v>
      </c>
      <c r="L3659" s="27">
        <v>31.372549019608002</v>
      </c>
      <c r="M3659" s="2">
        <v>17.647058823529001</v>
      </c>
      <c r="N3659" s="18">
        <v>0</v>
      </c>
      <c r="O3659" s="36">
        <v>0</v>
      </c>
    </row>
    <row r="3660" spans="4:15" x14ac:dyDescent="0.2">
      <c r="D3660" s="175"/>
      <c r="E3660" s="4" t="s">
        <v>29</v>
      </c>
      <c r="F3660" s="6"/>
      <c r="G3660" s="5">
        <v>7</v>
      </c>
      <c r="H3660" s="7">
        <v>4</v>
      </c>
      <c r="I3660" s="1">
        <v>0</v>
      </c>
      <c r="J3660" s="1">
        <v>1</v>
      </c>
      <c r="K3660" s="1">
        <v>1</v>
      </c>
      <c r="L3660" s="1">
        <v>1</v>
      </c>
      <c r="M3660" s="1">
        <v>0</v>
      </c>
      <c r="N3660" s="1">
        <v>0</v>
      </c>
      <c r="O3660" s="8">
        <v>0</v>
      </c>
    </row>
    <row r="3661" spans="4:15" x14ac:dyDescent="0.2">
      <c r="D3661" s="175"/>
      <c r="E3661" s="11"/>
      <c r="F3661" s="10"/>
      <c r="G3661" s="9">
        <v>100</v>
      </c>
      <c r="H3661" s="99">
        <v>57.142857142856997</v>
      </c>
      <c r="I3661" s="18">
        <v>0</v>
      </c>
      <c r="J3661" s="2">
        <v>14.285714285714</v>
      </c>
      <c r="K3661" s="35">
        <v>14.285714285714</v>
      </c>
      <c r="L3661" s="46">
        <v>14.285714285714</v>
      </c>
      <c r="M3661" s="76">
        <v>0</v>
      </c>
      <c r="N3661" s="18">
        <v>0</v>
      </c>
      <c r="O3661" s="36">
        <v>0</v>
      </c>
    </row>
    <row r="3662" spans="4:15" x14ac:dyDescent="0.2">
      <c r="D3662" s="174" t="s">
        <v>30</v>
      </c>
      <c r="E3662" s="20" t="s">
        <v>31</v>
      </c>
      <c r="F3662" s="22"/>
      <c r="G3662" s="21">
        <v>393</v>
      </c>
      <c r="H3662" s="25">
        <v>281</v>
      </c>
      <c r="I3662" s="3">
        <v>6</v>
      </c>
      <c r="J3662" s="3">
        <v>68</v>
      </c>
      <c r="K3662" s="3">
        <v>14</v>
      </c>
      <c r="L3662" s="3">
        <v>168</v>
      </c>
      <c r="M3662" s="3">
        <v>85</v>
      </c>
      <c r="N3662" s="3">
        <v>2</v>
      </c>
      <c r="O3662" s="26">
        <v>6</v>
      </c>
    </row>
    <row r="3663" spans="4:15" x14ac:dyDescent="0.2">
      <c r="D3663" s="175"/>
      <c r="E3663" s="11"/>
      <c r="F3663" s="10"/>
      <c r="G3663" s="9">
        <v>100</v>
      </c>
      <c r="H3663" s="16">
        <v>71.501272264630998</v>
      </c>
      <c r="I3663" s="2">
        <v>1.526717557252</v>
      </c>
      <c r="J3663" s="2">
        <v>17.302798982188001</v>
      </c>
      <c r="K3663" s="2">
        <v>3.562340966921</v>
      </c>
      <c r="L3663" s="2">
        <v>42.748091603052998</v>
      </c>
      <c r="M3663" s="2">
        <v>21.628498727735</v>
      </c>
      <c r="N3663" s="2">
        <v>0.50890585241700004</v>
      </c>
      <c r="O3663" s="13">
        <v>1.526717557252</v>
      </c>
    </row>
    <row r="3664" spans="4:15" x14ac:dyDescent="0.2">
      <c r="D3664" s="175"/>
      <c r="E3664" s="4" t="s">
        <v>32</v>
      </c>
      <c r="F3664" s="6"/>
      <c r="G3664" s="5">
        <v>352</v>
      </c>
      <c r="H3664" s="7">
        <v>252</v>
      </c>
      <c r="I3664" s="1">
        <v>4</v>
      </c>
      <c r="J3664" s="1">
        <v>58</v>
      </c>
      <c r="K3664" s="1">
        <v>16</v>
      </c>
      <c r="L3664" s="1">
        <v>138</v>
      </c>
      <c r="M3664" s="1">
        <v>62</v>
      </c>
      <c r="N3664" s="1">
        <v>4</v>
      </c>
      <c r="O3664" s="8">
        <v>10</v>
      </c>
    </row>
    <row r="3665" spans="4:15" x14ac:dyDescent="0.2">
      <c r="D3665" s="175"/>
      <c r="E3665" s="11"/>
      <c r="F3665" s="10"/>
      <c r="G3665" s="9">
        <v>100</v>
      </c>
      <c r="H3665" s="16">
        <v>71.590909090908994</v>
      </c>
      <c r="I3665" s="2">
        <v>1.136363636364</v>
      </c>
      <c r="J3665" s="2">
        <v>16.477272727273</v>
      </c>
      <c r="K3665" s="2">
        <v>4.5454545454549997</v>
      </c>
      <c r="L3665" s="2">
        <v>39.204545454544999</v>
      </c>
      <c r="M3665" s="2">
        <v>17.613636363636001</v>
      </c>
      <c r="N3665" s="2">
        <v>1.136363636364</v>
      </c>
      <c r="O3665" s="13">
        <v>2.8409090909089998</v>
      </c>
    </row>
    <row r="3666" spans="4:15" x14ac:dyDescent="0.2">
      <c r="D3666" s="175"/>
      <c r="E3666" s="4" t="s">
        <v>33</v>
      </c>
      <c r="F3666" s="6"/>
      <c r="G3666" s="5">
        <v>388</v>
      </c>
      <c r="H3666" s="7">
        <v>269</v>
      </c>
      <c r="I3666" s="1">
        <v>11</v>
      </c>
      <c r="J3666" s="1">
        <v>68</v>
      </c>
      <c r="K3666" s="1">
        <v>12</v>
      </c>
      <c r="L3666" s="1">
        <v>159</v>
      </c>
      <c r="M3666" s="1">
        <v>69</v>
      </c>
      <c r="N3666" s="1">
        <v>2</v>
      </c>
      <c r="O3666" s="8">
        <v>9</v>
      </c>
    </row>
    <row r="3667" spans="4:15" x14ac:dyDescent="0.2">
      <c r="D3667" s="175"/>
      <c r="E3667" s="11"/>
      <c r="F3667" s="10"/>
      <c r="G3667" s="9">
        <v>100</v>
      </c>
      <c r="H3667" s="16">
        <v>69.329896907215996</v>
      </c>
      <c r="I3667" s="2">
        <v>2.8350515463920001</v>
      </c>
      <c r="J3667" s="2">
        <v>17.525773195875999</v>
      </c>
      <c r="K3667" s="2">
        <v>3.0927835051549999</v>
      </c>
      <c r="L3667" s="2">
        <v>40.979381443298998</v>
      </c>
      <c r="M3667" s="2">
        <v>17.783505154638998</v>
      </c>
      <c r="N3667" s="2">
        <v>0.51546391752599996</v>
      </c>
      <c r="O3667" s="13">
        <v>2.319587628866</v>
      </c>
    </row>
    <row r="3668" spans="4:15" x14ac:dyDescent="0.2">
      <c r="D3668" s="175"/>
      <c r="E3668" s="4" t="s">
        <v>34</v>
      </c>
      <c r="F3668" s="6"/>
      <c r="G3668" s="5">
        <v>89</v>
      </c>
      <c r="H3668" s="7">
        <v>71</v>
      </c>
      <c r="I3668" s="1">
        <v>3</v>
      </c>
      <c r="J3668" s="1">
        <v>22</v>
      </c>
      <c r="K3668" s="1">
        <v>1</v>
      </c>
      <c r="L3668" s="1">
        <v>27</v>
      </c>
      <c r="M3668" s="1">
        <v>9</v>
      </c>
      <c r="N3668" s="1">
        <v>2</v>
      </c>
      <c r="O3668" s="8">
        <v>2</v>
      </c>
    </row>
    <row r="3669" spans="4:15" x14ac:dyDescent="0.2">
      <c r="D3669" s="175"/>
      <c r="E3669" s="11"/>
      <c r="F3669" s="10"/>
      <c r="G3669" s="9">
        <v>100</v>
      </c>
      <c r="H3669" s="64">
        <v>79.775280898876005</v>
      </c>
      <c r="I3669" s="2">
        <v>3.3707865168539999</v>
      </c>
      <c r="J3669" s="23">
        <v>24.719101123596001</v>
      </c>
      <c r="K3669" s="2">
        <v>1.123595505618</v>
      </c>
      <c r="L3669" s="27">
        <v>30.337078651685001</v>
      </c>
      <c r="M3669" s="27">
        <v>10.112359550561999</v>
      </c>
      <c r="N3669" s="2">
        <v>2.2471910112360001</v>
      </c>
      <c r="O3669" s="13">
        <v>2.2471910112360001</v>
      </c>
    </row>
    <row r="3670" spans="4:15" x14ac:dyDescent="0.2">
      <c r="D3670" s="174" t="s">
        <v>35</v>
      </c>
      <c r="E3670" s="20" t="s">
        <v>36</v>
      </c>
      <c r="F3670" s="22"/>
      <c r="G3670" s="21">
        <v>629</v>
      </c>
      <c r="H3670" s="25">
        <v>432</v>
      </c>
      <c r="I3670" s="3">
        <v>10</v>
      </c>
      <c r="J3670" s="3">
        <v>111</v>
      </c>
      <c r="K3670" s="3">
        <v>23</v>
      </c>
      <c r="L3670" s="3">
        <v>240</v>
      </c>
      <c r="M3670" s="3">
        <v>118</v>
      </c>
      <c r="N3670" s="3">
        <v>6</v>
      </c>
      <c r="O3670" s="26">
        <v>17</v>
      </c>
    </row>
    <row r="3671" spans="4:15" x14ac:dyDescent="0.2">
      <c r="D3671" s="175"/>
      <c r="E3671" s="11"/>
      <c r="F3671" s="10"/>
      <c r="G3671" s="9">
        <v>100</v>
      </c>
      <c r="H3671" s="16">
        <v>68.680445151032998</v>
      </c>
      <c r="I3671" s="2">
        <v>1.5898251192370001</v>
      </c>
      <c r="J3671" s="2">
        <v>17.647058823529001</v>
      </c>
      <c r="K3671" s="2">
        <v>3.6565977742450002</v>
      </c>
      <c r="L3671" s="2">
        <v>38.155802861684997</v>
      </c>
      <c r="M3671" s="2">
        <v>18.759936406994999</v>
      </c>
      <c r="N3671" s="2">
        <v>0.95389507154200004</v>
      </c>
      <c r="O3671" s="13">
        <v>2.7027027027030002</v>
      </c>
    </row>
    <row r="3672" spans="4:15" x14ac:dyDescent="0.2">
      <c r="D3672" s="175"/>
      <c r="E3672" s="4" t="s">
        <v>37</v>
      </c>
      <c r="F3672" s="6"/>
      <c r="G3672" s="5">
        <v>593</v>
      </c>
      <c r="H3672" s="7">
        <v>441</v>
      </c>
      <c r="I3672" s="1">
        <v>14</v>
      </c>
      <c r="J3672" s="1">
        <v>105</v>
      </c>
      <c r="K3672" s="1">
        <v>20</v>
      </c>
      <c r="L3672" s="1">
        <v>252</v>
      </c>
      <c r="M3672" s="1">
        <v>107</v>
      </c>
      <c r="N3672" s="1">
        <v>4</v>
      </c>
      <c r="O3672" s="8">
        <v>10</v>
      </c>
    </row>
    <row r="3673" spans="4:15" x14ac:dyDescent="0.2">
      <c r="D3673" s="175"/>
      <c r="E3673" s="11"/>
      <c r="F3673" s="10"/>
      <c r="G3673" s="9">
        <v>100</v>
      </c>
      <c r="H3673" s="16">
        <v>74.367622259696006</v>
      </c>
      <c r="I3673" s="2">
        <v>2.3608768971330001</v>
      </c>
      <c r="J3673" s="2">
        <v>17.706576728499002</v>
      </c>
      <c r="K3673" s="2">
        <v>3.3726812816190002</v>
      </c>
      <c r="L3673" s="2">
        <v>42.495784148398002</v>
      </c>
      <c r="M3673" s="2">
        <v>18.043844856661</v>
      </c>
      <c r="N3673" s="2">
        <v>0.67453625632400005</v>
      </c>
      <c r="O3673" s="13">
        <v>1.686340640809</v>
      </c>
    </row>
    <row r="3674" spans="4:15" x14ac:dyDescent="0.2">
      <c r="D3674" s="174" t="s">
        <v>38</v>
      </c>
      <c r="E3674" s="20" t="s">
        <v>39</v>
      </c>
      <c r="F3674" s="22"/>
      <c r="G3674" s="21">
        <v>64</v>
      </c>
      <c r="H3674" s="25">
        <v>53</v>
      </c>
      <c r="I3674" s="3">
        <v>1</v>
      </c>
      <c r="J3674" s="3">
        <v>3</v>
      </c>
      <c r="K3674" s="3">
        <v>2</v>
      </c>
      <c r="L3674" s="3">
        <v>21</v>
      </c>
      <c r="M3674" s="3">
        <v>12</v>
      </c>
      <c r="N3674" s="3">
        <v>2</v>
      </c>
      <c r="O3674" s="26">
        <v>0</v>
      </c>
    </row>
    <row r="3675" spans="4:15" x14ac:dyDescent="0.2">
      <c r="D3675" s="175"/>
      <c r="E3675" s="11"/>
      <c r="F3675" s="10"/>
      <c r="G3675" s="9">
        <v>100</v>
      </c>
      <c r="H3675" s="86">
        <v>82.8125</v>
      </c>
      <c r="I3675" s="2">
        <v>1.5625</v>
      </c>
      <c r="J3675" s="46">
        <v>4.6875</v>
      </c>
      <c r="K3675" s="2">
        <v>3.125</v>
      </c>
      <c r="L3675" s="27">
        <v>32.8125</v>
      </c>
      <c r="M3675" s="2">
        <v>18.75</v>
      </c>
      <c r="N3675" s="2">
        <v>3.125</v>
      </c>
      <c r="O3675" s="36">
        <v>0</v>
      </c>
    </row>
    <row r="3676" spans="4:15" x14ac:dyDescent="0.2">
      <c r="D3676" s="175"/>
      <c r="E3676" s="4" t="s">
        <v>40</v>
      </c>
      <c r="F3676" s="6"/>
      <c r="G3676" s="5">
        <v>147</v>
      </c>
      <c r="H3676" s="7">
        <v>108</v>
      </c>
      <c r="I3676" s="1">
        <v>4</v>
      </c>
      <c r="J3676" s="1">
        <v>25</v>
      </c>
      <c r="K3676" s="1">
        <v>11</v>
      </c>
      <c r="L3676" s="1">
        <v>67</v>
      </c>
      <c r="M3676" s="1">
        <v>44</v>
      </c>
      <c r="N3676" s="1">
        <v>1</v>
      </c>
      <c r="O3676" s="8">
        <v>3</v>
      </c>
    </row>
    <row r="3677" spans="4:15" x14ac:dyDescent="0.2">
      <c r="D3677" s="175"/>
      <c r="E3677" s="11"/>
      <c r="F3677" s="10"/>
      <c r="G3677" s="9">
        <v>100</v>
      </c>
      <c r="H3677" s="16">
        <v>73.469387755102005</v>
      </c>
      <c r="I3677" s="2">
        <v>2.7210884353739999</v>
      </c>
      <c r="J3677" s="2">
        <v>17.006802721088</v>
      </c>
      <c r="K3677" s="2">
        <v>7.4829931972789998</v>
      </c>
      <c r="L3677" s="23">
        <v>45.578231292517003</v>
      </c>
      <c r="M3677" s="35">
        <v>29.931972789115999</v>
      </c>
      <c r="N3677" s="2">
        <v>0.68027210884400002</v>
      </c>
      <c r="O3677" s="13">
        <v>2.040816326531</v>
      </c>
    </row>
    <row r="3678" spans="4:15" x14ac:dyDescent="0.2">
      <c r="D3678" s="175"/>
      <c r="E3678" s="4" t="s">
        <v>41</v>
      </c>
      <c r="F3678" s="6"/>
      <c r="G3678" s="5">
        <v>204</v>
      </c>
      <c r="H3678" s="7">
        <v>133</v>
      </c>
      <c r="I3678" s="1">
        <v>4</v>
      </c>
      <c r="J3678" s="1">
        <v>44</v>
      </c>
      <c r="K3678" s="1">
        <v>10</v>
      </c>
      <c r="L3678" s="1">
        <v>92</v>
      </c>
      <c r="M3678" s="1">
        <v>49</v>
      </c>
      <c r="N3678" s="1">
        <v>0</v>
      </c>
      <c r="O3678" s="8">
        <v>2</v>
      </c>
    </row>
    <row r="3679" spans="4:15" x14ac:dyDescent="0.2">
      <c r="D3679" s="175"/>
      <c r="E3679" s="11"/>
      <c r="F3679" s="10"/>
      <c r="G3679" s="9">
        <v>100</v>
      </c>
      <c r="H3679" s="73">
        <v>65.196078431372996</v>
      </c>
      <c r="I3679" s="2">
        <v>1.9607843137250001</v>
      </c>
      <c r="J3679" s="2">
        <v>21.568627450979999</v>
      </c>
      <c r="K3679" s="2">
        <v>4.9019607843140003</v>
      </c>
      <c r="L3679" s="2">
        <v>45.098039215686001</v>
      </c>
      <c r="M3679" s="23">
        <v>24.019607843136999</v>
      </c>
      <c r="N3679" s="18">
        <v>0</v>
      </c>
      <c r="O3679" s="13">
        <v>0.98039215686299996</v>
      </c>
    </row>
    <row r="3680" spans="4:15" x14ac:dyDescent="0.2">
      <c r="D3680" s="175"/>
      <c r="E3680" s="4" t="s">
        <v>42</v>
      </c>
      <c r="F3680" s="6"/>
      <c r="G3680" s="5">
        <v>210</v>
      </c>
      <c r="H3680" s="7">
        <v>142</v>
      </c>
      <c r="I3680" s="1">
        <v>3</v>
      </c>
      <c r="J3680" s="1">
        <v>44</v>
      </c>
      <c r="K3680" s="1">
        <v>4</v>
      </c>
      <c r="L3680" s="1">
        <v>97</v>
      </c>
      <c r="M3680" s="1">
        <v>46</v>
      </c>
      <c r="N3680" s="1">
        <v>3</v>
      </c>
      <c r="O3680" s="8">
        <v>5</v>
      </c>
    </row>
    <row r="3681" spans="2:15" x14ac:dyDescent="0.2">
      <c r="D3681" s="175"/>
      <c r="E3681" s="11"/>
      <c r="F3681" s="10"/>
      <c r="G3681" s="9">
        <v>100</v>
      </c>
      <c r="H3681" s="16">
        <v>67.619047619048004</v>
      </c>
      <c r="I3681" s="2">
        <v>1.4285714285710001</v>
      </c>
      <c r="J3681" s="2">
        <v>20.952380952380999</v>
      </c>
      <c r="K3681" s="2">
        <v>1.9047619047619999</v>
      </c>
      <c r="L3681" s="23">
        <v>46.190476190475998</v>
      </c>
      <c r="M3681" s="2">
        <v>21.904761904762001</v>
      </c>
      <c r="N3681" s="2">
        <v>1.4285714285710001</v>
      </c>
      <c r="O3681" s="13">
        <v>2.3809523809519999</v>
      </c>
    </row>
    <row r="3682" spans="2:15" x14ac:dyDescent="0.2">
      <c r="D3682" s="175"/>
      <c r="E3682" s="4" t="s">
        <v>43</v>
      </c>
      <c r="F3682" s="6"/>
      <c r="G3682" s="5">
        <v>204</v>
      </c>
      <c r="H3682" s="7">
        <v>147</v>
      </c>
      <c r="I3682" s="1">
        <v>3</v>
      </c>
      <c r="J3682" s="1">
        <v>39</v>
      </c>
      <c r="K3682" s="1">
        <v>8</v>
      </c>
      <c r="L3682" s="1">
        <v>89</v>
      </c>
      <c r="M3682" s="1">
        <v>42</v>
      </c>
      <c r="N3682" s="1">
        <v>2</v>
      </c>
      <c r="O3682" s="8">
        <v>1</v>
      </c>
    </row>
    <row r="3683" spans="2:15" x14ac:dyDescent="0.2">
      <c r="D3683" s="175"/>
      <c r="E3683" s="11"/>
      <c r="F3683" s="10"/>
      <c r="G3683" s="9">
        <v>100</v>
      </c>
      <c r="H3683" s="16">
        <v>72.058823529411995</v>
      </c>
      <c r="I3683" s="2">
        <v>1.4705882352940001</v>
      </c>
      <c r="J3683" s="2">
        <v>19.117647058824002</v>
      </c>
      <c r="K3683" s="2">
        <v>3.9215686274510002</v>
      </c>
      <c r="L3683" s="2">
        <v>43.627450980391998</v>
      </c>
      <c r="M3683" s="2">
        <v>20.588235294118</v>
      </c>
      <c r="N3683" s="2">
        <v>0.98039215686299996</v>
      </c>
      <c r="O3683" s="13">
        <v>0.49019607843099999</v>
      </c>
    </row>
    <row r="3684" spans="2:15" x14ac:dyDescent="0.2">
      <c r="D3684" s="175"/>
      <c r="E3684" s="4" t="s">
        <v>44</v>
      </c>
      <c r="F3684" s="6"/>
      <c r="G3684" s="5">
        <v>223</v>
      </c>
      <c r="H3684" s="7">
        <v>161</v>
      </c>
      <c r="I3684" s="1">
        <v>6</v>
      </c>
      <c r="J3684" s="1">
        <v>37</v>
      </c>
      <c r="K3684" s="1">
        <v>8</v>
      </c>
      <c r="L3684" s="1">
        <v>93</v>
      </c>
      <c r="M3684" s="1">
        <v>27</v>
      </c>
      <c r="N3684" s="1">
        <v>2</v>
      </c>
      <c r="O3684" s="8">
        <v>4</v>
      </c>
    </row>
    <row r="3685" spans="2:15" x14ac:dyDescent="0.2">
      <c r="D3685" s="175"/>
      <c r="E3685" s="11"/>
      <c r="F3685" s="10"/>
      <c r="G3685" s="9">
        <v>100</v>
      </c>
      <c r="H3685" s="16">
        <v>72.197309417040003</v>
      </c>
      <c r="I3685" s="2">
        <v>2.690582959641</v>
      </c>
      <c r="J3685" s="2">
        <v>16.591928251121001</v>
      </c>
      <c r="K3685" s="2">
        <v>3.5874439461879999</v>
      </c>
      <c r="L3685" s="2">
        <v>41.704035874439001</v>
      </c>
      <c r="M3685" s="27">
        <v>12.107623318386</v>
      </c>
      <c r="N3685" s="2">
        <v>0.89686098654699997</v>
      </c>
      <c r="O3685" s="13">
        <v>1.7937219730939999</v>
      </c>
    </row>
    <row r="3686" spans="2:15" x14ac:dyDescent="0.2">
      <c r="D3686" s="175"/>
      <c r="E3686" s="4" t="s">
        <v>45</v>
      </c>
      <c r="F3686" s="6"/>
      <c r="G3686" s="5">
        <v>170</v>
      </c>
      <c r="H3686" s="7">
        <v>129</v>
      </c>
      <c r="I3686" s="1">
        <v>3</v>
      </c>
      <c r="J3686" s="1">
        <v>24</v>
      </c>
      <c r="K3686" s="1">
        <v>0</v>
      </c>
      <c r="L3686" s="1">
        <v>33</v>
      </c>
      <c r="M3686" s="1">
        <v>5</v>
      </c>
      <c r="N3686" s="1">
        <v>0</v>
      </c>
      <c r="O3686" s="8">
        <v>12</v>
      </c>
    </row>
    <row r="3687" spans="2:15" x14ac:dyDescent="0.2">
      <c r="D3687" s="176"/>
      <c r="E3687" s="57"/>
      <c r="F3687" s="54"/>
      <c r="G3687" s="67">
        <v>100</v>
      </c>
      <c r="H3687" s="82">
        <v>75.882352941175995</v>
      </c>
      <c r="I3687" s="48">
        <v>1.764705882353</v>
      </c>
      <c r="J3687" s="48">
        <v>14.117647058824</v>
      </c>
      <c r="K3687" s="81">
        <v>0</v>
      </c>
      <c r="L3687" s="91">
        <v>19.411764705882</v>
      </c>
      <c r="M3687" s="91">
        <v>2.9411764705880001</v>
      </c>
      <c r="N3687" s="81">
        <v>0</v>
      </c>
      <c r="O3687" s="84">
        <v>7.0588235294119999</v>
      </c>
    </row>
    <row r="3689" spans="2:15" x14ac:dyDescent="0.2">
      <c r="B3689" s="43" t="str">
        <f xml:space="preserve"> HYPERLINK("#'目次'!B83", "[77]")</f>
        <v>[77]</v>
      </c>
      <c r="C3689" s="31" t="s">
        <v>212</v>
      </c>
    </row>
    <row r="3693" spans="2:15" ht="24" x14ac:dyDescent="0.2">
      <c r="D3693" s="177"/>
      <c r="E3693" s="178"/>
      <c r="F3693" s="178"/>
      <c r="G3693" s="40" t="s">
        <v>14</v>
      </c>
      <c r="H3693" s="42" t="s">
        <v>213</v>
      </c>
      <c r="I3693" s="15" t="s">
        <v>214</v>
      </c>
      <c r="J3693" s="15" t="s">
        <v>215</v>
      </c>
      <c r="K3693" s="15" t="s">
        <v>216</v>
      </c>
      <c r="L3693" s="15" t="s">
        <v>217</v>
      </c>
      <c r="M3693" s="15" t="s">
        <v>218</v>
      </c>
      <c r="N3693" s="15" t="s">
        <v>86</v>
      </c>
      <c r="O3693" s="44" t="s">
        <v>17</v>
      </c>
    </row>
    <row r="3694" spans="2:15" x14ac:dyDescent="0.2">
      <c r="D3694" s="179"/>
      <c r="E3694" s="180"/>
      <c r="F3694" s="180"/>
      <c r="G3694" s="39"/>
      <c r="H3694" s="41"/>
      <c r="I3694" s="14"/>
      <c r="J3694" s="14"/>
      <c r="K3694" s="14"/>
      <c r="L3694" s="14"/>
      <c r="M3694" s="14"/>
      <c r="N3694" s="14"/>
      <c r="O3694" s="38"/>
    </row>
    <row r="3695" spans="2:15" x14ac:dyDescent="0.2">
      <c r="D3695" s="70"/>
      <c r="E3695" s="72" t="s">
        <v>14</v>
      </c>
      <c r="F3695" s="69"/>
      <c r="G3695" s="37">
        <v>1222</v>
      </c>
      <c r="H3695" s="17">
        <v>873</v>
      </c>
      <c r="I3695" s="17">
        <v>24</v>
      </c>
      <c r="J3695" s="17">
        <v>216</v>
      </c>
      <c r="K3695" s="17">
        <v>43</v>
      </c>
      <c r="L3695" s="17">
        <v>492</v>
      </c>
      <c r="M3695" s="17">
        <v>225</v>
      </c>
      <c r="N3695" s="17">
        <v>10</v>
      </c>
      <c r="O3695" s="55">
        <v>27</v>
      </c>
    </row>
    <row r="3696" spans="2:15" x14ac:dyDescent="0.2">
      <c r="D3696" s="57"/>
      <c r="E3696" s="54"/>
      <c r="F3696" s="71"/>
      <c r="G3696" s="9">
        <v>100</v>
      </c>
      <c r="H3696" s="2">
        <v>71.440261865794</v>
      </c>
      <c r="I3696" s="2">
        <v>1.9639934533550001</v>
      </c>
      <c r="J3696" s="2">
        <v>17.675941080196001</v>
      </c>
      <c r="K3696" s="2">
        <v>3.518821603928</v>
      </c>
      <c r="L3696" s="2">
        <v>40.261865793780999</v>
      </c>
      <c r="M3696" s="2">
        <v>18.412438625204999</v>
      </c>
      <c r="N3696" s="2">
        <v>0.81833060556500004</v>
      </c>
      <c r="O3696" s="13">
        <v>2.2094926350250002</v>
      </c>
    </row>
    <row r="3697" spans="4:15" x14ac:dyDescent="0.2">
      <c r="D3697" s="174" t="s">
        <v>52</v>
      </c>
      <c r="E3697" s="20" t="s">
        <v>53</v>
      </c>
      <c r="F3697" s="22"/>
      <c r="G3697" s="21">
        <v>15</v>
      </c>
      <c r="H3697" s="25">
        <v>11</v>
      </c>
      <c r="I3697" s="3">
        <v>0</v>
      </c>
      <c r="J3697" s="3">
        <v>1</v>
      </c>
      <c r="K3697" s="3">
        <v>0</v>
      </c>
      <c r="L3697" s="3">
        <v>2</v>
      </c>
      <c r="M3697" s="3">
        <v>3</v>
      </c>
      <c r="N3697" s="3">
        <v>0</v>
      </c>
      <c r="O3697" s="26">
        <v>1</v>
      </c>
    </row>
    <row r="3698" spans="4:15" x14ac:dyDescent="0.2">
      <c r="D3698" s="175"/>
      <c r="E3698" s="11"/>
      <c r="F3698" s="10"/>
      <c r="G3698" s="9">
        <v>100</v>
      </c>
      <c r="H3698" s="16">
        <v>73.333333333333002</v>
      </c>
      <c r="I3698" s="18">
        <v>0</v>
      </c>
      <c r="J3698" s="46">
        <v>6.666666666667</v>
      </c>
      <c r="K3698" s="18">
        <v>0</v>
      </c>
      <c r="L3698" s="46">
        <v>13.333333333333</v>
      </c>
      <c r="M3698" s="2">
        <v>20</v>
      </c>
      <c r="N3698" s="18">
        <v>0</v>
      </c>
      <c r="O3698" s="13">
        <v>6.666666666667</v>
      </c>
    </row>
    <row r="3699" spans="4:15" ht="24" x14ac:dyDescent="0.2">
      <c r="D3699" s="175"/>
      <c r="E3699" s="4" t="s">
        <v>54</v>
      </c>
      <c r="F3699" s="6"/>
      <c r="G3699" s="5">
        <v>122</v>
      </c>
      <c r="H3699" s="7">
        <v>90</v>
      </c>
      <c r="I3699" s="1">
        <v>2</v>
      </c>
      <c r="J3699" s="1">
        <v>15</v>
      </c>
      <c r="K3699" s="1">
        <v>1</v>
      </c>
      <c r="L3699" s="1">
        <v>35</v>
      </c>
      <c r="M3699" s="1">
        <v>18</v>
      </c>
      <c r="N3699" s="1">
        <v>2</v>
      </c>
      <c r="O3699" s="8">
        <v>6</v>
      </c>
    </row>
    <row r="3700" spans="4:15" x14ac:dyDescent="0.2">
      <c r="D3700" s="175"/>
      <c r="E3700" s="11"/>
      <c r="F3700" s="10"/>
      <c r="G3700" s="9">
        <v>100</v>
      </c>
      <c r="H3700" s="16">
        <v>73.770491803279</v>
      </c>
      <c r="I3700" s="2">
        <v>1.6393442622950001</v>
      </c>
      <c r="J3700" s="27">
        <v>12.295081967212999</v>
      </c>
      <c r="K3700" s="2">
        <v>0.81967213114799997</v>
      </c>
      <c r="L3700" s="46">
        <v>28.688524590164</v>
      </c>
      <c r="M3700" s="2">
        <v>14.754098360656</v>
      </c>
      <c r="N3700" s="2">
        <v>1.6393442622950001</v>
      </c>
      <c r="O3700" s="13">
        <v>4.918032786885</v>
      </c>
    </row>
    <row r="3701" spans="4:15" x14ac:dyDescent="0.2">
      <c r="D3701" s="175"/>
      <c r="E3701" s="4" t="s">
        <v>55</v>
      </c>
      <c r="F3701" s="6"/>
      <c r="G3701" s="5">
        <v>43</v>
      </c>
      <c r="H3701" s="7">
        <v>27</v>
      </c>
      <c r="I3701" s="1">
        <v>3</v>
      </c>
      <c r="J3701" s="1">
        <v>9</v>
      </c>
      <c r="K3701" s="1">
        <v>4</v>
      </c>
      <c r="L3701" s="1">
        <v>19</v>
      </c>
      <c r="M3701" s="1">
        <v>9</v>
      </c>
      <c r="N3701" s="1">
        <v>0</v>
      </c>
      <c r="O3701" s="8">
        <v>2</v>
      </c>
    </row>
    <row r="3702" spans="4:15" x14ac:dyDescent="0.2">
      <c r="D3702" s="175"/>
      <c r="E3702" s="11"/>
      <c r="F3702" s="10"/>
      <c r="G3702" s="9">
        <v>100</v>
      </c>
      <c r="H3702" s="73">
        <v>62.790697674419</v>
      </c>
      <c r="I3702" s="23">
        <v>6.9767441860470001</v>
      </c>
      <c r="J3702" s="2">
        <v>20.930232558139998</v>
      </c>
      <c r="K3702" s="23">
        <v>9.3023255813949994</v>
      </c>
      <c r="L3702" s="2">
        <v>44.186046511628</v>
      </c>
      <c r="M3702" s="2">
        <v>20.930232558139998</v>
      </c>
      <c r="N3702" s="18">
        <v>0</v>
      </c>
      <c r="O3702" s="13">
        <v>4.6511627906979998</v>
      </c>
    </row>
    <row r="3703" spans="4:15" x14ac:dyDescent="0.2">
      <c r="D3703" s="175"/>
      <c r="E3703" s="4" t="s">
        <v>56</v>
      </c>
      <c r="F3703" s="6"/>
      <c r="G3703" s="5">
        <v>60</v>
      </c>
      <c r="H3703" s="7">
        <v>36</v>
      </c>
      <c r="I3703" s="1">
        <v>0</v>
      </c>
      <c r="J3703" s="1">
        <v>21</v>
      </c>
      <c r="K3703" s="1">
        <v>2</v>
      </c>
      <c r="L3703" s="1">
        <v>27</v>
      </c>
      <c r="M3703" s="1">
        <v>16</v>
      </c>
      <c r="N3703" s="1">
        <v>0</v>
      </c>
      <c r="O3703" s="8">
        <v>0</v>
      </c>
    </row>
    <row r="3704" spans="4:15" x14ac:dyDescent="0.2">
      <c r="D3704" s="175"/>
      <c r="E3704" s="11"/>
      <c r="F3704" s="10"/>
      <c r="G3704" s="9">
        <v>100</v>
      </c>
      <c r="H3704" s="99">
        <v>60</v>
      </c>
      <c r="I3704" s="18">
        <v>0</v>
      </c>
      <c r="J3704" s="35">
        <v>35</v>
      </c>
      <c r="K3704" s="2">
        <v>3.333333333333</v>
      </c>
      <c r="L3704" s="2">
        <v>45</v>
      </c>
      <c r="M3704" s="23">
        <v>26.666666666666998</v>
      </c>
      <c r="N3704" s="18">
        <v>0</v>
      </c>
      <c r="O3704" s="36">
        <v>0</v>
      </c>
    </row>
    <row r="3705" spans="4:15" x14ac:dyDescent="0.2">
      <c r="D3705" s="175"/>
      <c r="E3705" s="4" t="s">
        <v>57</v>
      </c>
      <c r="F3705" s="6"/>
      <c r="G3705" s="5">
        <v>286</v>
      </c>
      <c r="H3705" s="7">
        <v>187</v>
      </c>
      <c r="I3705" s="1">
        <v>4</v>
      </c>
      <c r="J3705" s="1">
        <v>54</v>
      </c>
      <c r="K3705" s="1">
        <v>14</v>
      </c>
      <c r="L3705" s="1">
        <v>147</v>
      </c>
      <c r="M3705" s="1">
        <v>70</v>
      </c>
      <c r="N3705" s="1">
        <v>1</v>
      </c>
      <c r="O3705" s="8">
        <v>2</v>
      </c>
    </row>
    <row r="3706" spans="4:15" x14ac:dyDescent="0.2">
      <c r="D3706" s="175"/>
      <c r="E3706" s="11"/>
      <c r="F3706" s="10"/>
      <c r="G3706" s="9">
        <v>100</v>
      </c>
      <c r="H3706" s="73">
        <v>65.384615384615003</v>
      </c>
      <c r="I3706" s="2">
        <v>1.398601398601</v>
      </c>
      <c r="J3706" s="2">
        <v>18.881118881119001</v>
      </c>
      <c r="K3706" s="2">
        <v>4.8951048951049998</v>
      </c>
      <c r="L3706" s="35">
        <v>51.398601398601002</v>
      </c>
      <c r="M3706" s="23">
        <v>24.475524475524001</v>
      </c>
      <c r="N3706" s="2">
        <v>0.34965034965000003</v>
      </c>
      <c r="O3706" s="13">
        <v>0.69930069930100003</v>
      </c>
    </row>
    <row r="3707" spans="4:15" x14ac:dyDescent="0.2">
      <c r="D3707" s="175"/>
      <c r="E3707" s="4" t="s">
        <v>58</v>
      </c>
      <c r="F3707" s="6"/>
      <c r="G3707" s="5">
        <v>129</v>
      </c>
      <c r="H3707" s="7">
        <v>96</v>
      </c>
      <c r="I3707" s="1">
        <v>2</v>
      </c>
      <c r="J3707" s="1">
        <v>21</v>
      </c>
      <c r="K3707" s="1">
        <v>5</v>
      </c>
      <c r="L3707" s="1">
        <v>49</v>
      </c>
      <c r="M3707" s="1">
        <v>31</v>
      </c>
      <c r="N3707" s="1">
        <v>2</v>
      </c>
      <c r="O3707" s="8">
        <v>1</v>
      </c>
    </row>
    <row r="3708" spans="4:15" x14ac:dyDescent="0.2">
      <c r="D3708" s="175"/>
      <c r="E3708" s="11"/>
      <c r="F3708" s="10"/>
      <c r="G3708" s="9">
        <v>100</v>
      </c>
      <c r="H3708" s="16">
        <v>74.418604651162994</v>
      </c>
      <c r="I3708" s="2">
        <v>1.550387596899</v>
      </c>
      <c r="J3708" s="2">
        <v>16.279069767442</v>
      </c>
      <c r="K3708" s="2">
        <v>3.8759689922480001</v>
      </c>
      <c r="L3708" s="2">
        <v>37.984496124030997</v>
      </c>
      <c r="M3708" s="23">
        <v>24.031007751937999</v>
      </c>
      <c r="N3708" s="2">
        <v>1.550387596899</v>
      </c>
      <c r="O3708" s="13">
        <v>0.77519379845000003</v>
      </c>
    </row>
    <row r="3709" spans="4:15" x14ac:dyDescent="0.2">
      <c r="D3709" s="175"/>
      <c r="E3709" s="4" t="s">
        <v>59</v>
      </c>
      <c r="F3709" s="6"/>
      <c r="G3709" s="5">
        <v>195</v>
      </c>
      <c r="H3709" s="7">
        <v>146</v>
      </c>
      <c r="I3709" s="1">
        <v>9</v>
      </c>
      <c r="J3709" s="1">
        <v>34</v>
      </c>
      <c r="K3709" s="1">
        <v>7</v>
      </c>
      <c r="L3709" s="1">
        <v>85</v>
      </c>
      <c r="M3709" s="1">
        <v>35</v>
      </c>
      <c r="N3709" s="1">
        <v>3</v>
      </c>
      <c r="O3709" s="8">
        <v>5</v>
      </c>
    </row>
    <row r="3710" spans="4:15" x14ac:dyDescent="0.2">
      <c r="D3710" s="175"/>
      <c r="E3710" s="11"/>
      <c r="F3710" s="10"/>
      <c r="G3710" s="9">
        <v>100</v>
      </c>
      <c r="H3710" s="16">
        <v>74.871794871795004</v>
      </c>
      <c r="I3710" s="2">
        <v>4.6153846153850004</v>
      </c>
      <c r="J3710" s="2">
        <v>17.435897435897001</v>
      </c>
      <c r="K3710" s="2">
        <v>3.5897435897440002</v>
      </c>
      <c r="L3710" s="2">
        <v>43.589743589744003</v>
      </c>
      <c r="M3710" s="2">
        <v>17.948717948717999</v>
      </c>
      <c r="N3710" s="2">
        <v>1.538461538462</v>
      </c>
      <c r="O3710" s="13">
        <v>2.564102564103</v>
      </c>
    </row>
    <row r="3711" spans="4:15" x14ac:dyDescent="0.2">
      <c r="D3711" s="175"/>
      <c r="E3711" s="4" t="s">
        <v>60</v>
      </c>
      <c r="F3711" s="6"/>
      <c r="G3711" s="5">
        <v>176</v>
      </c>
      <c r="H3711" s="7">
        <v>132</v>
      </c>
      <c r="I3711" s="1">
        <v>2</v>
      </c>
      <c r="J3711" s="1">
        <v>32</v>
      </c>
      <c r="K3711" s="1">
        <v>3</v>
      </c>
      <c r="L3711" s="1">
        <v>66</v>
      </c>
      <c r="M3711" s="1">
        <v>18</v>
      </c>
      <c r="N3711" s="1">
        <v>1</v>
      </c>
      <c r="O3711" s="8">
        <v>4</v>
      </c>
    </row>
    <row r="3712" spans="4:15" x14ac:dyDescent="0.2">
      <c r="D3712" s="175"/>
      <c r="E3712" s="11"/>
      <c r="F3712" s="10"/>
      <c r="G3712" s="9">
        <v>100</v>
      </c>
      <c r="H3712" s="16">
        <v>75</v>
      </c>
      <c r="I3712" s="2">
        <v>1.136363636364</v>
      </c>
      <c r="J3712" s="2">
        <v>18.181818181817999</v>
      </c>
      <c r="K3712" s="2">
        <v>1.7045454545450001</v>
      </c>
      <c r="L3712" s="2">
        <v>37.5</v>
      </c>
      <c r="M3712" s="27">
        <v>10.227272727273</v>
      </c>
      <c r="N3712" s="2">
        <v>0.56818181818199998</v>
      </c>
      <c r="O3712" s="13">
        <v>2.2727272727269998</v>
      </c>
    </row>
    <row r="3713" spans="4:15" x14ac:dyDescent="0.2">
      <c r="D3713" s="175"/>
      <c r="E3713" s="4" t="s">
        <v>61</v>
      </c>
      <c r="F3713" s="6"/>
      <c r="G3713" s="5">
        <v>78</v>
      </c>
      <c r="H3713" s="7">
        <v>62</v>
      </c>
      <c r="I3713" s="1">
        <v>0</v>
      </c>
      <c r="J3713" s="1">
        <v>6</v>
      </c>
      <c r="K3713" s="1">
        <v>4</v>
      </c>
      <c r="L3713" s="1">
        <v>31</v>
      </c>
      <c r="M3713" s="1">
        <v>15</v>
      </c>
      <c r="N3713" s="1">
        <v>1</v>
      </c>
      <c r="O3713" s="8">
        <v>1</v>
      </c>
    </row>
    <row r="3714" spans="4:15" x14ac:dyDescent="0.2">
      <c r="D3714" s="175"/>
      <c r="E3714" s="11"/>
      <c r="F3714" s="10"/>
      <c r="G3714" s="9">
        <v>100</v>
      </c>
      <c r="H3714" s="64">
        <v>79.487179487179006</v>
      </c>
      <c r="I3714" s="18">
        <v>0</v>
      </c>
      <c r="J3714" s="27">
        <v>7.6923076923079998</v>
      </c>
      <c r="K3714" s="2">
        <v>5.1282051282049999</v>
      </c>
      <c r="L3714" s="2">
        <v>39.74358974359</v>
      </c>
      <c r="M3714" s="2">
        <v>19.230769230768999</v>
      </c>
      <c r="N3714" s="2">
        <v>1.2820512820509999</v>
      </c>
      <c r="O3714" s="13">
        <v>1.2820512820509999</v>
      </c>
    </row>
    <row r="3715" spans="4:15" x14ac:dyDescent="0.2">
      <c r="D3715" s="175"/>
      <c r="E3715" s="4" t="s">
        <v>62</v>
      </c>
      <c r="F3715" s="6"/>
      <c r="G3715" s="5">
        <v>113</v>
      </c>
      <c r="H3715" s="7">
        <v>83</v>
      </c>
      <c r="I3715" s="1">
        <v>2</v>
      </c>
      <c r="J3715" s="1">
        <v>22</v>
      </c>
      <c r="K3715" s="1">
        <v>3</v>
      </c>
      <c r="L3715" s="1">
        <v>31</v>
      </c>
      <c r="M3715" s="1">
        <v>9</v>
      </c>
      <c r="N3715" s="1">
        <v>0</v>
      </c>
      <c r="O3715" s="8">
        <v>4</v>
      </c>
    </row>
    <row r="3716" spans="4:15" x14ac:dyDescent="0.2">
      <c r="D3716" s="175"/>
      <c r="E3716" s="11"/>
      <c r="F3716" s="10"/>
      <c r="G3716" s="9">
        <v>100</v>
      </c>
      <c r="H3716" s="16">
        <v>73.451327433627995</v>
      </c>
      <c r="I3716" s="2">
        <v>1.769911504425</v>
      </c>
      <c r="J3716" s="2">
        <v>19.469026548673</v>
      </c>
      <c r="K3716" s="2">
        <v>2.654867256637</v>
      </c>
      <c r="L3716" s="46">
        <v>27.433628318583999</v>
      </c>
      <c r="M3716" s="46">
        <v>7.964601769912</v>
      </c>
      <c r="N3716" s="18">
        <v>0</v>
      </c>
      <c r="O3716" s="13">
        <v>3.53982300885</v>
      </c>
    </row>
    <row r="3717" spans="4:15" x14ac:dyDescent="0.2">
      <c r="D3717" s="174" t="s">
        <v>63</v>
      </c>
      <c r="E3717" s="20" t="s">
        <v>64</v>
      </c>
      <c r="F3717" s="22"/>
      <c r="G3717" s="21">
        <v>234</v>
      </c>
      <c r="H3717" s="25">
        <v>177</v>
      </c>
      <c r="I3717" s="3">
        <v>4</v>
      </c>
      <c r="J3717" s="3">
        <v>34</v>
      </c>
      <c r="K3717" s="3">
        <v>6</v>
      </c>
      <c r="L3717" s="3">
        <v>69</v>
      </c>
      <c r="M3717" s="3">
        <v>25</v>
      </c>
      <c r="N3717" s="3">
        <v>1</v>
      </c>
      <c r="O3717" s="26">
        <v>8</v>
      </c>
    </row>
    <row r="3718" spans="4:15" x14ac:dyDescent="0.2">
      <c r="D3718" s="175"/>
      <c r="E3718" s="11"/>
      <c r="F3718" s="10"/>
      <c r="G3718" s="9">
        <v>100</v>
      </c>
      <c r="H3718" s="16">
        <v>75.641025641026005</v>
      </c>
      <c r="I3718" s="2">
        <v>1.709401709402</v>
      </c>
      <c r="J3718" s="2">
        <v>14.529914529915001</v>
      </c>
      <c r="K3718" s="2">
        <v>2.564102564103</v>
      </c>
      <c r="L3718" s="46">
        <v>29.487179487178999</v>
      </c>
      <c r="M3718" s="27">
        <v>10.683760683760999</v>
      </c>
      <c r="N3718" s="2">
        <v>0.42735042735000001</v>
      </c>
      <c r="O3718" s="13">
        <v>3.4188034188029999</v>
      </c>
    </row>
    <row r="3719" spans="4:15" x14ac:dyDescent="0.2">
      <c r="D3719" s="175"/>
      <c r="E3719" s="4" t="s">
        <v>65</v>
      </c>
      <c r="F3719" s="6"/>
      <c r="G3719" s="5">
        <v>172</v>
      </c>
      <c r="H3719" s="7">
        <v>120</v>
      </c>
      <c r="I3719" s="1">
        <v>6</v>
      </c>
      <c r="J3719" s="1">
        <v>30</v>
      </c>
      <c r="K3719" s="1">
        <v>8</v>
      </c>
      <c r="L3719" s="1">
        <v>54</v>
      </c>
      <c r="M3719" s="1">
        <v>24</v>
      </c>
      <c r="N3719" s="1">
        <v>2</v>
      </c>
      <c r="O3719" s="8">
        <v>9</v>
      </c>
    </row>
    <row r="3720" spans="4:15" x14ac:dyDescent="0.2">
      <c r="D3720" s="175"/>
      <c r="E3720" s="11"/>
      <c r="F3720" s="10"/>
      <c r="G3720" s="9">
        <v>100</v>
      </c>
      <c r="H3720" s="16">
        <v>69.767441860464999</v>
      </c>
      <c r="I3720" s="2">
        <v>3.488372093023</v>
      </c>
      <c r="J3720" s="2">
        <v>17.441860465116001</v>
      </c>
      <c r="K3720" s="2">
        <v>4.6511627906979998</v>
      </c>
      <c r="L3720" s="27">
        <v>31.395348837208999</v>
      </c>
      <c r="M3720" s="2">
        <v>13.953488372093</v>
      </c>
      <c r="N3720" s="2">
        <v>1.1627906976739999</v>
      </c>
      <c r="O3720" s="13">
        <v>5.2325581395349996</v>
      </c>
    </row>
    <row r="3721" spans="4:15" x14ac:dyDescent="0.2">
      <c r="D3721" s="175"/>
      <c r="E3721" s="4" t="s">
        <v>66</v>
      </c>
      <c r="F3721" s="6"/>
      <c r="G3721" s="5">
        <v>165</v>
      </c>
      <c r="H3721" s="7">
        <v>127</v>
      </c>
      <c r="I3721" s="1">
        <v>1</v>
      </c>
      <c r="J3721" s="1">
        <v>24</v>
      </c>
      <c r="K3721" s="1">
        <v>8</v>
      </c>
      <c r="L3721" s="1">
        <v>64</v>
      </c>
      <c r="M3721" s="1">
        <v>41</v>
      </c>
      <c r="N3721" s="1">
        <v>1</v>
      </c>
      <c r="O3721" s="8">
        <v>2</v>
      </c>
    </row>
    <row r="3722" spans="4:15" x14ac:dyDescent="0.2">
      <c r="D3722" s="175"/>
      <c r="E3722" s="11"/>
      <c r="F3722" s="10"/>
      <c r="G3722" s="9">
        <v>100</v>
      </c>
      <c r="H3722" s="64">
        <v>76.969696969696997</v>
      </c>
      <c r="I3722" s="2">
        <v>0.60606060606099998</v>
      </c>
      <c r="J3722" s="2">
        <v>14.545454545455</v>
      </c>
      <c r="K3722" s="2">
        <v>4.8484848484849996</v>
      </c>
      <c r="L3722" s="2">
        <v>38.787878787879002</v>
      </c>
      <c r="M3722" s="23">
        <v>24.848484848485</v>
      </c>
      <c r="N3722" s="2">
        <v>0.60606060606099998</v>
      </c>
      <c r="O3722" s="13">
        <v>1.2121212121210001</v>
      </c>
    </row>
    <row r="3723" spans="4:15" x14ac:dyDescent="0.2">
      <c r="D3723" s="175"/>
      <c r="E3723" s="4" t="s">
        <v>67</v>
      </c>
      <c r="F3723" s="6"/>
      <c r="G3723" s="5">
        <v>158</v>
      </c>
      <c r="H3723" s="7">
        <v>109</v>
      </c>
      <c r="I3723" s="1">
        <v>1</v>
      </c>
      <c r="J3723" s="1">
        <v>23</v>
      </c>
      <c r="K3723" s="1">
        <v>6</v>
      </c>
      <c r="L3723" s="1">
        <v>71</v>
      </c>
      <c r="M3723" s="1">
        <v>36</v>
      </c>
      <c r="N3723" s="1">
        <v>1</v>
      </c>
      <c r="O3723" s="8">
        <v>3</v>
      </c>
    </row>
    <row r="3724" spans="4:15" x14ac:dyDescent="0.2">
      <c r="D3724" s="175"/>
      <c r="E3724" s="11"/>
      <c r="F3724" s="10"/>
      <c r="G3724" s="9">
        <v>100</v>
      </c>
      <c r="H3724" s="16">
        <v>68.987341772152007</v>
      </c>
      <c r="I3724" s="2">
        <v>0.63291139240500005</v>
      </c>
      <c r="J3724" s="2">
        <v>14.556962025316</v>
      </c>
      <c r="K3724" s="2">
        <v>3.7974683544299999</v>
      </c>
      <c r="L3724" s="2">
        <v>44.936708860758998</v>
      </c>
      <c r="M3724" s="2">
        <v>22.784810126581998</v>
      </c>
      <c r="N3724" s="2">
        <v>0.63291139240500005</v>
      </c>
      <c r="O3724" s="13">
        <v>1.8987341772149999</v>
      </c>
    </row>
    <row r="3725" spans="4:15" x14ac:dyDescent="0.2">
      <c r="D3725" s="175"/>
      <c r="E3725" s="4" t="s">
        <v>68</v>
      </c>
      <c r="F3725" s="6"/>
      <c r="G3725" s="5">
        <v>112</v>
      </c>
      <c r="H3725" s="7">
        <v>87</v>
      </c>
      <c r="I3725" s="1">
        <v>1</v>
      </c>
      <c r="J3725" s="1">
        <v>22</v>
      </c>
      <c r="K3725" s="1">
        <v>2</v>
      </c>
      <c r="L3725" s="1">
        <v>51</v>
      </c>
      <c r="M3725" s="1">
        <v>16</v>
      </c>
      <c r="N3725" s="1">
        <v>1</v>
      </c>
      <c r="O3725" s="8">
        <v>0</v>
      </c>
    </row>
    <row r="3726" spans="4:15" x14ac:dyDescent="0.2">
      <c r="D3726" s="175"/>
      <c r="E3726" s="11"/>
      <c r="F3726" s="10"/>
      <c r="G3726" s="9">
        <v>100</v>
      </c>
      <c r="H3726" s="64">
        <v>77.678571428571004</v>
      </c>
      <c r="I3726" s="2">
        <v>0.89285714285700002</v>
      </c>
      <c r="J3726" s="2">
        <v>19.642857142857</v>
      </c>
      <c r="K3726" s="2">
        <v>1.785714285714</v>
      </c>
      <c r="L3726" s="23">
        <v>45.535714285714</v>
      </c>
      <c r="M3726" s="2">
        <v>14.285714285714</v>
      </c>
      <c r="N3726" s="2">
        <v>0.89285714285700002</v>
      </c>
      <c r="O3726" s="36">
        <v>0</v>
      </c>
    </row>
    <row r="3727" spans="4:15" x14ac:dyDescent="0.2">
      <c r="D3727" s="175"/>
      <c r="E3727" s="4" t="s">
        <v>69</v>
      </c>
      <c r="F3727" s="6"/>
      <c r="G3727" s="5">
        <v>92</v>
      </c>
      <c r="H3727" s="7">
        <v>66</v>
      </c>
      <c r="I3727" s="1">
        <v>3</v>
      </c>
      <c r="J3727" s="1">
        <v>20</v>
      </c>
      <c r="K3727" s="1">
        <v>5</v>
      </c>
      <c r="L3727" s="1">
        <v>41</v>
      </c>
      <c r="M3727" s="1">
        <v>19</v>
      </c>
      <c r="N3727" s="1">
        <v>2</v>
      </c>
      <c r="O3727" s="8">
        <v>3</v>
      </c>
    </row>
    <row r="3728" spans="4:15" x14ac:dyDescent="0.2">
      <c r="D3728" s="175"/>
      <c r="E3728" s="11"/>
      <c r="F3728" s="10"/>
      <c r="G3728" s="9">
        <v>100</v>
      </c>
      <c r="H3728" s="16">
        <v>71.739130434782993</v>
      </c>
      <c r="I3728" s="2">
        <v>3.2608695652169999</v>
      </c>
      <c r="J3728" s="2">
        <v>21.739130434783</v>
      </c>
      <c r="K3728" s="2">
        <v>5.4347826086959996</v>
      </c>
      <c r="L3728" s="2">
        <v>44.565217391304003</v>
      </c>
      <c r="M3728" s="2">
        <v>20.652173913043001</v>
      </c>
      <c r="N3728" s="2">
        <v>2.1739130434780001</v>
      </c>
      <c r="O3728" s="13">
        <v>3.2608695652169999</v>
      </c>
    </row>
    <row r="3729" spans="2:15" x14ac:dyDescent="0.2">
      <c r="D3729" s="175"/>
      <c r="E3729" s="4" t="s">
        <v>70</v>
      </c>
      <c r="F3729" s="6"/>
      <c r="G3729" s="5">
        <v>131</v>
      </c>
      <c r="H3729" s="7">
        <v>92</v>
      </c>
      <c r="I3729" s="1">
        <v>3</v>
      </c>
      <c r="J3729" s="1">
        <v>31</v>
      </c>
      <c r="K3729" s="1">
        <v>4</v>
      </c>
      <c r="L3729" s="1">
        <v>60</v>
      </c>
      <c r="M3729" s="1">
        <v>30</v>
      </c>
      <c r="N3729" s="1">
        <v>2</v>
      </c>
      <c r="O3729" s="8">
        <v>1</v>
      </c>
    </row>
    <row r="3730" spans="2:15" x14ac:dyDescent="0.2">
      <c r="D3730" s="175"/>
      <c r="E3730" s="11"/>
      <c r="F3730" s="10"/>
      <c r="G3730" s="9">
        <v>100</v>
      </c>
      <c r="H3730" s="16">
        <v>70.229007633587997</v>
      </c>
      <c r="I3730" s="2">
        <v>2.2900763358780001</v>
      </c>
      <c r="J3730" s="23">
        <v>23.664122137404998</v>
      </c>
      <c r="K3730" s="2">
        <v>3.053435114504</v>
      </c>
      <c r="L3730" s="23">
        <v>45.801526717557003</v>
      </c>
      <c r="M3730" s="2">
        <v>22.900763358778999</v>
      </c>
      <c r="N3730" s="2">
        <v>1.526717557252</v>
      </c>
      <c r="O3730" s="13">
        <v>0.76335877862599999</v>
      </c>
    </row>
    <row r="3731" spans="2:15" x14ac:dyDescent="0.2">
      <c r="D3731" s="175"/>
      <c r="E3731" s="4" t="s">
        <v>71</v>
      </c>
      <c r="F3731" s="6"/>
      <c r="G3731" s="5">
        <v>71</v>
      </c>
      <c r="H3731" s="7">
        <v>41</v>
      </c>
      <c r="I3731" s="1">
        <v>1</v>
      </c>
      <c r="J3731" s="1">
        <v>10</v>
      </c>
      <c r="K3731" s="1">
        <v>2</v>
      </c>
      <c r="L3731" s="1">
        <v>36</v>
      </c>
      <c r="M3731" s="1">
        <v>13</v>
      </c>
      <c r="N3731" s="1">
        <v>0</v>
      </c>
      <c r="O3731" s="8">
        <v>0</v>
      </c>
    </row>
    <row r="3732" spans="2:15" x14ac:dyDescent="0.2">
      <c r="D3732" s="175"/>
      <c r="E3732" s="11"/>
      <c r="F3732" s="10"/>
      <c r="G3732" s="9">
        <v>100</v>
      </c>
      <c r="H3732" s="99">
        <v>57.746478873238999</v>
      </c>
      <c r="I3732" s="2">
        <v>1.4084507042250001</v>
      </c>
      <c r="J3732" s="2">
        <v>14.084507042254</v>
      </c>
      <c r="K3732" s="2">
        <v>2.8169014084509998</v>
      </c>
      <c r="L3732" s="35">
        <v>50.704225352112999</v>
      </c>
      <c r="M3732" s="2">
        <v>18.309859154929999</v>
      </c>
      <c r="N3732" s="18">
        <v>0</v>
      </c>
      <c r="O3732" s="36">
        <v>0</v>
      </c>
    </row>
    <row r="3733" spans="2:15" x14ac:dyDescent="0.2">
      <c r="D3733" s="175"/>
      <c r="E3733" s="4" t="s">
        <v>72</v>
      </c>
      <c r="F3733" s="6"/>
      <c r="G3733" s="5">
        <v>70</v>
      </c>
      <c r="H3733" s="7">
        <v>40</v>
      </c>
      <c r="I3733" s="1">
        <v>2</v>
      </c>
      <c r="J3733" s="1">
        <v>20</v>
      </c>
      <c r="K3733" s="1">
        <v>2</v>
      </c>
      <c r="L3733" s="1">
        <v>39</v>
      </c>
      <c r="M3733" s="1">
        <v>20</v>
      </c>
      <c r="N3733" s="1">
        <v>0</v>
      </c>
      <c r="O3733" s="8">
        <v>0</v>
      </c>
    </row>
    <row r="3734" spans="2:15" x14ac:dyDescent="0.2">
      <c r="D3734" s="176"/>
      <c r="E3734" s="57"/>
      <c r="F3734" s="54"/>
      <c r="G3734" s="67">
        <v>100</v>
      </c>
      <c r="H3734" s="135">
        <v>57.142857142856997</v>
      </c>
      <c r="I3734" s="48">
        <v>2.8571428571430002</v>
      </c>
      <c r="J3734" s="108">
        <v>28.571428571428999</v>
      </c>
      <c r="K3734" s="48">
        <v>2.8571428571430002</v>
      </c>
      <c r="L3734" s="108">
        <v>55.714285714286</v>
      </c>
      <c r="M3734" s="108">
        <v>28.571428571428999</v>
      </c>
      <c r="N3734" s="81">
        <v>0</v>
      </c>
      <c r="O3734" s="124">
        <v>0</v>
      </c>
    </row>
    <row r="3736" spans="2:15" x14ac:dyDescent="0.2">
      <c r="B3736" s="43" t="str">
        <f xml:space="preserve"> HYPERLINK("#'目次'!B84", "[78]")</f>
        <v>[78]</v>
      </c>
      <c r="C3736" s="31" t="s">
        <v>212</v>
      </c>
    </row>
    <row r="3739" spans="2:15" x14ac:dyDescent="0.2">
      <c r="C3739" s="31" t="s">
        <v>75</v>
      </c>
    </row>
    <row r="3740" spans="2:15" ht="24" x14ac:dyDescent="0.2">
      <c r="D3740" s="177"/>
      <c r="E3740" s="178"/>
      <c r="F3740" s="178"/>
      <c r="G3740" s="40" t="s">
        <v>14</v>
      </c>
      <c r="H3740" s="42" t="s">
        <v>213</v>
      </c>
      <c r="I3740" s="15" t="s">
        <v>214</v>
      </c>
      <c r="J3740" s="15" t="s">
        <v>215</v>
      </c>
      <c r="K3740" s="15" t="s">
        <v>216</v>
      </c>
      <c r="L3740" s="15" t="s">
        <v>217</v>
      </c>
      <c r="M3740" s="15" t="s">
        <v>218</v>
      </c>
      <c r="N3740" s="15" t="s">
        <v>86</v>
      </c>
      <c r="O3740" s="44" t="s">
        <v>17</v>
      </c>
    </row>
    <row r="3741" spans="2:15" x14ac:dyDescent="0.2">
      <c r="D3741" s="179"/>
      <c r="E3741" s="180"/>
      <c r="F3741" s="180"/>
      <c r="G3741" s="39"/>
      <c r="H3741" s="41"/>
      <c r="I3741" s="14"/>
      <c r="J3741" s="14"/>
      <c r="K3741" s="14"/>
      <c r="L3741" s="14"/>
      <c r="M3741" s="14"/>
      <c r="N3741" s="14"/>
      <c r="O3741" s="38"/>
    </row>
    <row r="3742" spans="2:15" x14ac:dyDescent="0.2">
      <c r="D3742" s="70"/>
      <c r="E3742" s="72" t="s">
        <v>14</v>
      </c>
      <c r="F3742" s="69"/>
      <c r="G3742" s="37">
        <v>1222</v>
      </c>
      <c r="H3742" s="17">
        <v>873</v>
      </c>
      <c r="I3742" s="17">
        <v>24</v>
      </c>
      <c r="J3742" s="17">
        <v>216</v>
      </c>
      <c r="K3742" s="17">
        <v>43</v>
      </c>
      <c r="L3742" s="17">
        <v>492</v>
      </c>
      <c r="M3742" s="17">
        <v>225</v>
      </c>
      <c r="N3742" s="17">
        <v>10</v>
      </c>
      <c r="O3742" s="55">
        <v>27</v>
      </c>
    </row>
    <row r="3743" spans="2:15" x14ac:dyDescent="0.2">
      <c r="D3743" s="57"/>
      <c r="E3743" s="54"/>
      <c r="F3743" s="71"/>
      <c r="G3743" s="9">
        <v>100</v>
      </c>
      <c r="H3743" s="2">
        <v>71.440261865794</v>
      </c>
      <c r="I3743" s="2">
        <v>1.9639934533550001</v>
      </c>
      <c r="J3743" s="2">
        <v>17.675941080196001</v>
      </c>
      <c r="K3743" s="2">
        <v>3.518821603928</v>
      </c>
      <c r="L3743" s="2">
        <v>40.261865793780999</v>
      </c>
      <c r="M3743" s="2">
        <v>18.412438625204999</v>
      </c>
      <c r="N3743" s="2">
        <v>0.81833060556500004</v>
      </c>
      <c r="O3743" s="13">
        <v>2.2094926350250002</v>
      </c>
    </row>
    <row r="3744" spans="2:15" x14ac:dyDescent="0.2">
      <c r="D3744" s="174" t="s">
        <v>36</v>
      </c>
      <c r="E3744" s="20" t="s">
        <v>76</v>
      </c>
      <c r="F3744" s="22"/>
      <c r="G3744" s="21">
        <v>629</v>
      </c>
      <c r="H3744" s="25">
        <v>432</v>
      </c>
      <c r="I3744" s="3">
        <v>10</v>
      </c>
      <c r="J3744" s="3">
        <v>111</v>
      </c>
      <c r="K3744" s="3">
        <v>23</v>
      </c>
      <c r="L3744" s="3">
        <v>240</v>
      </c>
      <c r="M3744" s="3">
        <v>118</v>
      </c>
      <c r="N3744" s="3">
        <v>6</v>
      </c>
      <c r="O3744" s="26">
        <v>17</v>
      </c>
    </row>
    <row r="3745" spans="4:15" x14ac:dyDescent="0.2">
      <c r="D3745" s="175"/>
      <c r="E3745" s="11"/>
      <c r="F3745" s="10"/>
      <c r="G3745" s="9">
        <v>100</v>
      </c>
      <c r="H3745" s="16">
        <v>68.680445151032998</v>
      </c>
      <c r="I3745" s="2">
        <v>1.5898251192370001</v>
      </c>
      <c r="J3745" s="2">
        <v>17.647058823529001</v>
      </c>
      <c r="K3745" s="2">
        <v>3.6565977742450002</v>
      </c>
      <c r="L3745" s="2">
        <v>38.155802861684997</v>
      </c>
      <c r="M3745" s="2">
        <v>18.759936406994999</v>
      </c>
      <c r="N3745" s="2">
        <v>0.95389507154200004</v>
      </c>
      <c r="O3745" s="13">
        <v>2.7027027027030002</v>
      </c>
    </row>
    <row r="3746" spans="4:15" x14ac:dyDescent="0.2">
      <c r="D3746" s="175"/>
      <c r="E3746" s="4" t="s">
        <v>39</v>
      </c>
      <c r="F3746" s="6"/>
      <c r="G3746" s="5">
        <v>37</v>
      </c>
      <c r="H3746" s="7">
        <v>30</v>
      </c>
      <c r="I3746" s="1">
        <v>0</v>
      </c>
      <c r="J3746" s="1">
        <v>1</v>
      </c>
      <c r="K3746" s="1">
        <v>1</v>
      </c>
      <c r="L3746" s="1">
        <v>16</v>
      </c>
      <c r="M3746" s="1">
        <v>7</v>
      </c>
      <c r="N3746" s="1">
        <v>0</v>
      </c>
      <c r="O3746" s="8">
        <v>0</v>
      </c>
    </row>
    <row r="3747" spans="4:15" x14ac:dyDescent="0.2">
      <c r="D3747" s="175"/>
      <c r="E3747" s="11"/>
      <c r="F3747" s="10"/>
      <c r="G3747" s="9">
        <v>100</v>
      </c>
      <c r="H3747" s="64">
        <v>81.081081081080995</v>
      </c>
      <c r="I3747" s="18">
        <v>0</v>
      </c>
      <c r="J3747" s="46">
        <v>2.7027027027030002</v>
      </c>
      <c r="K3747" s="2">
        <v>2.7027027027030002</v>
      </c>
      <c r="L3747" s="2">
        <v>43.243243243243001</v>
      </c>
      <c r="M3747" s="2">
        <v>18.918918918919001</v>
      </c>
      <c r="N3747" s="18">
        <v>0</v>
      </c>
      <c r="O3747" s="36">
        <v>0</v>
      </c>
    </row>
    <row r="3748" spans="4:15" x14ac:dyDescent="0.2">
      <c r="D3748" s="175"/>
      <c r="E3748" s="4" t="s">
        <v>40</v>
      </c>
      <c r="F3748" s="6"/>
      <c r="G3748" s="5">
        <v>73</v>
      </c>
      <c r="H3748" s="7">
        <v>52</v>
      </c>
      <c r="I3748" s="1">
        <v>2</v>
      </c>
      <c r="J3748" s="1">
        <v>17</v>
      </c>
      <c r="K3748" s="1">
        <v>6</v>
      </c>
      <c r="L3748" s="1">
        <v>32</v>
      </c>
      <c r="M3748" s="1">
        <v>25</v>
      </c>
      <c r="N3748" s="1">
        <v>1</v>
      </c>
      <c r="O3748" s="8">
        <v>1</v>
      </c>
    </row>
    <row r="3749" spans="4:15" x14ac:dyDescent="0.2">
      <c r="D3749" s="175"/>
      <c r="E3749" s="11"/>
      <c r="F3749" s="10"/>
      <c r="G3749" s="9">
        <v>100</v>
      </c>
      <c r="H3749" s="16">
        <v>71.232876712329002</v>
      </c>
      <c r="I3749" s="2">
        <v>2.7397260273969999</v>
      </c>
      <c r="J3749" s="23">
        <v>23.287671232876999</v>
      </c>
      <c r="K3749" s="2">
        <v>8.2191780821920002</v>
      </c>
      <c r="L3749" s="2">
        <v>43.835616438355999</v>
      </c>
      <c r="M3749" s="35">
        <v>34.246575342466002</v>
      </c>
      <c r="N3749" s="2">
        <v>1.369863013699</v>
      </c>
      <c r="O3749" s="13">
        <v>1.369863013699</v>
      </c>
    </row>
    <row r="3750" spans="4:15" x14ac:dyDescent="0.2">
      <c r="D3750" s="175"/>
      <c r="E3750" s="4" t="s">
        <v>41</v>
      </c>
      <c r="F3750" s="6"/>
      <c r="G3750" s="5">
        <v>108</v>
      </c>
      <c r="H3750" s="7">
        <v>63</v>
      </c>
      <c r="I3750" s="1">
        <v>3</v>
      </c>
      <c r="J3750" s="1">
        <v>23</v>
      </c>
      <c r="K3750" s="1">
        <v>6</v>
      </c>
      <c r="L3750" s="1">
        <v>39</v>
      </c>
      <c r="M3750" s="1">
        <v>25</v>
      </c>
      <c r="N3750" s="1">
        <v>0</v>
      </c>
      <c r="O3750" s="8">
        <v>2</v>
      </c>
    </row>
    <row r="3751" spans="4:15" x14ac:dyDescent="0.2">
      <c r="D3751" s="175"/>
      <c r="E3751" s="11"/>
      <c r="F3751" s="10"/>
      <c r="G3751" s="9">
        <v>100</v>
      </c>
      <c r="H3751" s="99">
        <v>58.333333333333002</v>
      </c>
      <c r="I3751" s="2">
        <v>2.7777777777780002</v>
      </c>
      <c r="J3751" s="2">
        <v>21.296296296295999</v>
      </c>
      <c r="K3751" s="2">
        <v>5.5555555555560003</v>
      </c>
      <c r="L3751" s="2">
        <v>36.111111111111001</v>
      </c>
      <c r="M3751" s="2">
        <v>23.148148148148</v>
      </c>
      <c r="N3751" s="18">
        <v>0</v>
      </c>
      <c r="O3751" s="13">
        <v>1.851851851852</v>
      </c>
    </row>
    <row r="3752" spans="4:15" x14ac:dyDescent="0.2">
      <c r="D3752" s="175"/>
      <c r="E3752" s="4" t="s">
        <v>42</v>
      </c>
      <c r="F3752" s="6"/>
      <c r="G3752" s="5">
        <v>113</v>
      </c>
      <c r="H3752" s="7">
        <v>76</v>
      </c>
      <c r="I3752" s="1">
        <v>1</v>
      </c>
      <c r="J3752" s="1">
        <v>21</v>
      </c>
      <c r="K3752" s="1">
        <v>3</v>
      </c>
      <c r="L3752" s="1">
        <v>50</v>
      </c>
      <c r="M3752" s="1">
        <v>26</v>
      </c>
      <c r="N3752" s="1">
        <v>2</v>
      </c>
      <c r="O3752" s="8">
        <v>3</v>
      </c>
    </row>
    <row r="3753" spans="4:15" x14ac:dyDescent="0.2">
      <c r="D3753" s="175"/>
      <c r="E3753" s="11"/>
      <c r="F3753" s="10"/>
      <c r="G3753" s="9">
        <v>100</v>
      </c>
      <c r="H3753" s="16">
        <v>67.256637168142007</v>
      </c>
      <c r="I3753" s="2">
        <v>0.88495575221199996</v>
      </c>
      <c r="J3753" s="2">
        <v>18.584070796460001</v>
      </c>
      <c r="K3753" s="2">
        <v>2.654867256637</v>
      </c>
      <c r="L3753" s="2">
        <v>44.247787610619</v>
      </c>
      <c r="M3753" s="2">
        <v>23.008849557522002</v>
      </c>
      <c r="N3753" s="2">
        <v>1.769911504425</v>
      </c>
      <c r="O3753" s="13">
        <v>2.654867256637</v>
      </c>
    </row>
    <row r="3754" spans="4:15" x14ac:dyDescent="0.2">
      <c r="D3754" s="175"/>
      <c r="E3754" s="4" t="s">
        <v>43</v>
      </c>
      <c r="F3754" s="6"/>
      <c r="G3754" s="5">
        <v>101</v>
      </c>
      <c r="H3754" s="7">
        <v>69</v>
      </c>
      <c r="I3754" s="1">
        <v>0</v>
      </c>
      <c r="J3754" s="1">
        <v>19</v>
      </c>
      <c r="K3754" s="1">
        <v>3</v>
      </c>
      <c r="L3754" s="1">
        <v>46</v>
      </c>
      <c r="M3754" s="1">
        <v>22</v>
      </c>
      <c r="N3754" s="1">
        <v>2</v>
      </c>
      <c r="O3754" s="8">
        <v>0</v>
      </c>
    </row>
    <row r="3755" spans="4:15" x14ac:dyDescent="0.2">
      <c r="D3755" s="175"/>
      <c r="E3755" s="11"/>
      <c r="F3755" s="10"/>
      <c r="G3755" s="9">
        <v>100</v>
      </c>
      <c r="H3755" s="16">
        <v>68.316831683168004</v>
      </c>
      <c r="I3755" s="18">
        <v>0</v>
      </c>
      <c r="J3755" s="2">
        <v>18.811881188118999</v>
      </c>
      <c r="K3755" s="2">
        <v>2.970297029703</v>
      </c>
      <c r="L3755" s="23">
        <v>45.544554455445997</v>
      </c>
      <c r="M3755" s="2">
        <v>21.782178217822</v>
      </c>
      <c r="N3755" s="2">
        <v>1.9801980198019999</v>
      </c>
      <c r="O3755" s="36">
        <v>0</v>
      </c>
    </row>
    <row r="3756" spans="4:15" x14ac:dyDescent="0.2">
      <c r="D3756" s="175"/>
      <c r="E3756" s="4" t="s">
        <v>44</v>
      </c>
      <c r="F3756" s="6"/>
      <c r="G3756" s="5">
        <v>114</v>
      </c>
      <c r="H3756" s="7">
        <v>81</v>
      </c>
      <c r="I3756" s="1">
        <v>3</v>
      </c>
      <c r="J3756" s="1">
        <v>17</v>
      </c>
      <c r="K3756" s="1">
        <v>4</v>
      </c>
      <c r="L3756" s="1">
        <v>42</v>
      </c>
      <c r="M3756" s="1">
        <v>9</v>
      </c>
      <c r="N3756" s="1">
        <v>1</v>
      </c>
      <c r="O3756" s="8">
        <v>3</v>
      </c>
    </row>
    <row r="3757" spans="4:15" x14ac:dyDescent="0.2">
      <c r="D3757" s="175"/>
      <c r="E3757" s="11"/>
      <c r="F3757" s="10"/>
      <c r="G3757" s="9">
        <v>100</v>
      </c>
      <c r="H3757" s="16">
        <v>71.052631578947</v>
      </c>
      <c r="I3757" s="2">
        <v>2.6315789473679998</v>
      </c>
      <c r="J3757" s="2">
        <v>14.912280701754</v>
      </c>
      <c r="K3757" s="2">
        <v>3.508771929825</v>
      </c>
      <c r="L3757" s="2">
        <v>36.842105263157997</v>
      </c>
      <c r="M3757" s="46">
        <v>7.8947368421049999</v>
      </c>
      <c r="N3757" s="2">
        <v>0.87719298245599997</v>
      </c>
      <c r="O3757" s="13">
        <v>2.6315789473679998</v>
      </c>
    </row>
    <row r="3758" spans="4:15" x14ac:dyDescent="0.2">
      <c r="D3758" s="175"/>
      <c r="E3758" s="4" t="s">
        <v>45</v>
      </c>
      <c r="F3758" s="6"/>
      <c r="G3758" s="5">
        <v>83</v>
      </c>
      <c r="H3758" s="7">
        <v>61</v>
      </c>
      <c r="I3758" s="1">
        <v>1</v>
      </c>
      <c r="J3758" s="1">
        <v>13</v>
      </c>
      <c r="K3758" s="1">
        <v>0</v>
      </c>
      <c r="L3758" s="1">
        <v>15</v>
      </c>
      <c r="M3758" s="1">
        <v>4</v>
      </c>
      <c r="N3758" s="1">
        <v>0</v>
      </c>
      <c r="O3758" s="8">
        <v>8</v>
      </c>
    </row>
    <row r="3759" spans="4:15" x14ac:dyDescent="0.2">
      <c r="D3759" s="175"/>
      <c r="E3759" s="11"/>
      <c r="F3759" s="10"/>
      <c r="G3759" s="9">
        <v>100</v>
      </c>
      <c r="H3759" s="16">
        <v>73.493975903614</v>
      </c>
      <c r="I3759" s="2">
        <v>1.204819277108</v>
      </c>
      <c r="J3759" s="2">
        <v>15.66265060241</v>
      </c>
      <c r="K3759" s="18">
        <v>0</v>
      </c>
      <c r="L3759" s="46">
        <v>18.072289156627001</v>
      </c>
      <c r="M3759" s="46">
        <v>4.819277108434</v>
      </c>
      <c r="N3759" s="18">
        <v>0</v>
      </c>
      <c r="O3759" s="89">
        <v>9.638554216867</v>
      </c>
    </row>
    <row r="3760" spans="4:15" x14ac:dyDescent="0.2">
      <c r="D3760" s="174" t="s">
        <v>37</v>
      </c>
      <c r="E3760" s="20" t="s">
        <v>77</v>
      </c>
      <c r="F3760" s="22"/>
      <c r="G3760" s="21">
        <v>593</v>
      </c>
      <c r="H3760" s="25">
        <v>441</v>
      </c>
      <c r="I3760" s="3">
        <v>14</v>
      </c>
      <c r="J3760" s="3">
        <v>105</v>
      </c>
      <c r="K3760" s="3">
        <v>20</v>
      </c>
      <c r="L3760" s="3">
        <v>252</v>
      </c>
      <c r="M3760" s="3">
        <v>107</v>
      </c>
      <c r="N3760" s="3">
        <v>4</v>
      </c>
      <c r="O3760" s="26">
        <v>10</v>
      </c>
    </row>
    <row r="3761" spans="4:15" x14ac:dyDescent="0.2">
      <c r="D3761" s="175"/>
      <c r="E3761" s="11"/>
      <c r="F3761" s="10"/>
      <c r="G3761" s="9">
        <v>100</v>
      </c>
      <c r="H3761" s="16">
        <v>74.367622259696006</v>
      </c>
      <c r="I3761" s="2">
        <v>2.3608768971330001</v>
      </c>
      <c r="J3761" s="2">
        <v>17.706576728499002</v>
      </c>
      <c r="K3761" s="2">
        <v>3.3726812816190002</v>
      </c>
      <c r="L3761" s="2">
        <v>42.495784148398002</v>
      </c>
      <c r="M3761" s="2">
        <v>18.043844856661</v>
      </c>
      <c r="N3761" s="2">
        <v>0.67453625632400005</v>
      </c>
      <c r="O3761" s="13">
        <v>1.686340640809</v>
      </c>
    </row>
    <row r="3762" spans="4:15" x14ac:dyDescent="0.2">
      <c r="D3762" s="175"/>
      <c r="E3762" s="4" t="s">
        <v>39</v>
      </c>
      <c r="F3762" s="6"/>
      <c r="G3762" s="5">
        <v>27</v>
      </c>
      <c r="H3762" s="7">
        <v>23</v>
      </c>
      <c r="I3762" s="1">
        <v>1</v>
      </c>
      <c r="J3762" s="1">
        <v>2</v>
      </c>
      <c r="K3762" s="1">
        <v>1</v>
      </c>
      <c r="L3762" s="1">
        <v>5</v>
      </c>
      <c r="M3762" s="1">
        <v>5</v>
      </c>
      <c r="N3762" s="1">
        <v>2</v>
      </c>
      <c r="O3762" s="8">
        <v>0</v>
      </c>
    </row>
    <row r="3763" spans="4:15" x14ac:dyDescent="0.2">
      <c r="D3763" s="175"/>
      <c r="E3763" s="11"/>
      <c r="F3763" s="10"/>
      <c r="G3763" s="9">
        <v>100</v>
      </c>
      <c r="H3763" s="86">
        <v>85.185185185185006</v>
      </c>
      <c r="I3763" s="2">
        <v>3.7037037037039999</v>
      </c>
      <c r="J3763" s="46">
        <v>7.4074074074069998</v>
      </c>
      <c r="K3763" s="2">
        <v>3.7037037037039999</v>
      </c>
      <c r="L3763" s="46">
        <v>18.518518518518999</v>
      </c>
      <c r="M3763" s="2">
        <v>18.518518518518999</v>
      </c>
      <c r="N3763" s="23">
        <v>7.4074074074069998</v>
      </c>
      <c r="O3763" s="36">
        <v>0</v>
      </c>
    </row>
    <row r="3764" spans="4:15" x14ac:dyDescent="0.2">
      <c r="D3764" s="175"/>
      <c r="E3764" s="4" t="s">
        <v>40</v>
      </c>
      <c r="F3764" s="6"/>
      <c r="G3764" s="5">
        <v>74</v>
      </c>
      <c r="H3764" s="7">
        <v>56</v>
      </c>
      <c r="I3764" s="1">
        <v>2</v>
      </c>
      <c r="J3764" s="1">
        <v>8</v>
      </c>
      <c r="K3764" s="1">
        <v>5</v>
      </c>
      <c r="L3764" s="1">
        <v>35</v>
      </c>
      <c r="M3764" s="1">
        <v>19</v>
      </c>
      <c r="N3764" s="1">
        <v>0</v>
      </c>
      <c r="O3764" s="8">
        <v>2</v>
      </c>
    </row>
    <row r="3765" spans="4:15" x14ac:dyDescent="0.2">
      <c r="D3765" s="175"/>
      <c r="E3765" s="11"/>
      <c r="F3765" s="10"/>
      <c r="G3765" s="9">
        <v>100</v>
      </c>
      <c r="H3765" s="16">
        <v>75.675675675676004</v>
      </c>
      <c r="I3765" s="2">
        <v>2.7027027027030002</v>
      </c>
      <c r="J3765" s="27">
        <v>10.810810810811001</v>
      </c>
      <c r="K3765" s="2">
        <v>6.7567567567570004</v>
      </c>
      <c r="L3765" s="23">
        <v>47.297297297297</v>
      </c>
      <c r="M3765" s="23">
        <v>25.675675675676001</v>
      </c>
      <c r="N3765" s="18">
        <v>0</v>
      </c>
      <c r="O3765" s="13">
        <v>2.7027027027030002</v>
      </c>
    </row>
    <row r="3766" spans="4:15" x14ac:dyDescent="0.2">
      <c r="D3766" s="175"/>
      <c r="E3766" s="4" t="s">
        <v>41</v>
      </c>
      <c r="F3766" s="6"/>
      <c r="G3766" s="5">
        <v>96</v>
      </c>
      <c r="H3766" s="7">
        <v>70</v>
      </c>
      <c r="I3766" s="1">
        <v>1</v>
      </c>
      <c r="J3766" s="1">
        <v>21</v>
      </c>
      <c r="K3766" s="1">
        <v>4</v>
      </c>
      <c r="L3766" s="1">
        <v>53</v>
      </c>
      <c r="M3766" s="1">
        <v>24</v>
      </c>
      <c r="N3766" s="1">
        <v>0</v>
      </c>
      <c r="O3766" s="8">
        <v>0</v>
      </c>
    </row>
    <row r="3767" spans="4:15" x14ac:dyDescent="0.2">
      <c r="D3767" s="175"/>
      <c r="E3767" s="11"/>
      <c r="F3767" s="10"/>
      <c r="G3767" s="9">
        <v>100</v>
      </c>
      <c r="H3767" s="16">
        <v>72.916666666666998</v>
      </c>
      <c r="I3767" s="2">
        <v>1.041666666667</v>
      </c>
      <c r="J3767" s="2">
        <v>21.875</v>
      </c>
      <c r="K3767" s="2">
        <v>4.166666666667</v>
      </c>
      <c r="L3767" s="35">
        <v>55.208333333333002</v>
      </c>
      <c r="M3767" s="23">
        <v>25</v>
      </c>
      <c r="N3767" s="18">
        <v>0</v>
      </c>
      <c r="O3767" s="36">
        <v>0</v>
      </c>
    </row>
    <row r="3768" spans="4:15" x14ac:dyDescent="0.2">
      <c r="D3768" s="175"/>
      <c r="E3768" s="4" t="s">
        <v>42</v>
      </c>
      <c r="F3768" s="6"/>
      <c r="G3768" s="5">
        <v>97</v>
      </c>
      <c r="H3768" s="7">
        <v>66</v>
      </c>
      <c r="I3768" s="1">
        <v>2</v>
      </c>
      <c r="J3768" s="1">
        <v>23</v>
      </c>
      <c r="K3768" s="1">
        <v>1</v>
      </c>
      <c r="L3768" s="1">
        <v>47</v>
      </c>
      <c r="M3768" s="1">
        <v>20</v>
      </c>
      <c r="N3768" s="1">
        <v>1</v>
      </c>
      <c r="O3768" s="8">
        <v>2</v>
      </c>
    </row>
    <row r="3769" spans="4:15" x14ac:dyDescent="0.2">
      <c r="D3769" s="175"/>
      <c r="E3769" s="11"/>
      <c r="F3769" s="10"/>
      <c r="G3769" s="9">
        <v>100</v>
      </c>
      <c r="H3769" s="16">
        <v>68.041237113402005</v>
      </c>
      <c r="I3769" s="2">
        <v>2.0618556701030002</v>
      </c>
      <c r="J3769" s="23">
        <v>23.711340206186001</v>
      </c>
      <c r="K3769" s="2">
        <v>1.0309278350519999</v>
      </c>
      <c r="L3769" s="23">
        <v>48.453608247422999</v>
      </c>
      <c r="M3769" s="2">
        <v>20.618556701031</v>
      </c>
      <c r="N3769" s="2">
        <v>1.0309278350519999</v>
      </c>
      <c r="O3769" s="13">
        <v>2.0618556701030002</v>
      </c>
    </row>
    <row r="3770" spans="4:15" x14ac:dyDescent="0.2">
      <c r="D3770" s="175"/>
      <c r="E3770" s="4" t="s">
        <v>43</v>
      </c>
      <c r="F3770" s="6"/>
      <c r="G3770" s="5">
        <v>103</v>
      </c>
      <c r="H3770" s="7">
        <v>78</v>
      </c>
      <c r="I3770" s="1">
        <v>3</v>
      </c>
      <c r="J3770" s="1">
        <v>20</v>
      </c>
      <c r="K3770" s="1">
        <v>5</v>
      </c>
      <c r="L3770" s="1">
        <v>43</v>
      </c>
      <c r="M3770" s="1">
        <v>20</v>
      </c>
      <c r="N3770" s="1">
        <v>0</v>
      </c>
      <c r="O3770" s="8">
        <v>1</v>
      </c>
    </row>
    <row r="3771" spans="4:15" x14ac:dyDescent="0.2">
      <c r="D3771" s="175"/>
      <c r="E3771" s="11"/>
      <c r="F3771" s="10"/>
      <c r="G3771" s="9">
        <v>100</v>
      </c>
      <c r="H3771" s="16">
        <v>75.728155339805994</v>
      </c>
      <c r="I3771" s="2">
        <v>2.9126213592229999</v>
      </c>
      <c r="J3771" s="2">
        <v>19.417475728155001</v>
      </c>
      <c r="K3771" s="2">
        <v>4.8543689320389998</v>
      </c>
      <c r="L3771" s="2">
        <v>41.747572815533999</v>
      </c>
      <c r="M3771" s="2">
        <v>19.417475728155001</v>
      </c>
      <c r="N3771" s="18">
        <v>0</v>
      </c>
      <c r="O3771" s="13">
        <v>0.97087378640800004</v>
      </c>
    </row>
    <row r="3772" spans="4:15" x14ac:dyDescent="0.2">
      <c r="D3772" s="175"/>
      <c r="E3772" s="4" t="s">
        <v>44</v>
      </c>
      <c r="F3772" s="6"/>
      <c r="G3772" s="5">
        <v>109</v>
      </c>
      <c r="H3772" s="7">
        <v>80</v>
      </c>
      <c r="I3772" s="1">
        <v>3</v>
      </c>
      <c r="J3772" s="1">
        <v>20</v>
      </c>
      <c r="K3772" s="1">
        <v>4</v>
      </c>
      <c r="L3772" s="1">
        <v>51</v>
      </c>
      <c r="M3772" s="1">
        <v>18</v>
      </c>
      <c r="N3772" s="1">
        <v>1</v>
      </c>
      <c r="O3772" s="8">
        <v>1</v>
      </c>
    </row>
    <row r="3773" spans="4:15" x14ac:dyDescent="0.2">
      <c r="D3773" s="175"/>
      <c r="E3773" s="11"/>
      <c r="F3773" s="10"/>
      <c r="G3773" s="9">
        <v>100</v>
      </c>
      <c r="H3773" s="16">
        <v>73.394495412843995</v>
      </c>
      <c r="I3773" s="2">
        <v>2.7522935779819999</v>
      </c>
      <c r="J3773" s="2">
        <v>18.348623853210999</v>
      </c>
      <c r="K3773" s="2">
        <v>3.669724770642</v>
      </c>
      <c r="L3773" s="23">
        <v>46.788990825688003</v>
      </c>
      <c r="M3773" s="2">
        <v>16.513761467889999</v>
      </c>
      <c r="N3773" s="2">
        <v>0.91743119266100004</v>
      </c>
      <c r="O3773" s="13">
        <v>0.91743119266100004</v>
      </c>
    </row>
    <row r="3774" spans="4:15" x14ac:dyDescent="0.2">
      <c r="D3774" s="175"/>
      <c r="E3774" s="4" t="s">
        <v>45</v>
      </c>
      <c r="F3774" s="6"/>
      <c r="G3774" s="5">
        <v>87</v>
      </c>
      <c r="H3774" s="7">
        <v>68</v>
      </c>
      <c r="I3774" s="1">
        <v>2</v>
      </c>
      <c r="J3774" s="1">
        <v>11</v>
      </c>
      <c r="K3774" s="1">
        <v>0</v>
      </c>
      <c r="L3774" s="1">
        <v>18</v>
      </c>
      <c r="M3774" s="1">
        <v>1</v>
      </c>
      <c r="N3774" s="1">
        <v>0</v>
      </c>
      <c r="O3774" s="8">
        <v>4</v>
      </c>
    </row>
    <row r="3775" spans="4:15" x14ac:dyDescent="0.2">
      <c r="D3775" s="176"/>
      <c r="E3775" s="57"/>
      <c r="F3775" s="54"/>
      <c r="G3775" s="67">
        <v>100</v>
      </c>
      <c r="H3775" s="131">
        <v>78.160919540229997</v>
      </c>
      <c r="I3775" s="48">
        <v>2.2988505747130001</v>
      </c>
      <c r="J3775" s="96">
        <v>12.64367816092</v>
      </c>
      <c r="K3775" s="81">
        <v>0</v>
      </c>
      <c r="L3775" s="91">
        <v>20.689655172414</v>
      </c>
      <c r="M3775" s="91">
        <v>1.149425287356</v>
      </c>
      <c r="N3775" s="81">
        <v>0</v>
      </c>
      <c r="O3775" s="84">
        <v>4.5977011494250002</v>
      </c>
    </row>
    <row r="3777" spans="2:15" x14ac:dyDescent="0.2">
      <c r="B3777" s="43" t="str">
        <f xml:space="preserve"> HYPERLINK("#'目次'!B85", "[79]")</f>
        <v>[79]</v>
      </c>
      <c r="C3777" s="31" t="s">
        <v>221</v>
      </c>
    </row>
    <row r="3781" spans="2:15" ht="24" x14ac:dyDescent="0.2">
      <c r="D3781" s="177"/>
      <c r="E3781" s="178"/>
      <c r="F3781" s="178"/>
      <c r="G3781" s="40" t="s">
        <v>14</v>
      </c>
      <c r="H3781" s="42" t="s">
        <v>213</v>
      </c>
      <c r="I3781" s="15" t="s">
        <v>214</v>
      </c>
      <c r="J3781" s="15" t="s">
        <v>215</v>
      </c>
      <c r="K3781" s="15" t="s">
        <v>216</v>
      </c>
      <c r="L3781" s="15" t="s">
        <v>217</v>
      </c>
      <c r="M3781" s="15" t="s">
        <v>218</v>
      </c>
      <c r="N3781" s="15" t="s">
        <v>86</v>
      </c>
      <c r="O3781" s="44" t="s">
        <v>17</v>
      </c>
    </row>
    <row r="3782" spans="2:15" x14ac:dyDescent="0.2">
      <c r="D3782" s="179"/>
      <c r="E3782" s="180"/>
      <c r="F3782" s="180"/>
      <c r="G3782" s="39"/>
      <c r="H3782" s="41"/>
      <c r="I3782" s="14"/>
      <c r="J3782" s="14"/>
      <c r="K3782" s="14"/>
      <c r="L3782" s="14"/>
      <c r="M3782" s="14"/>
      <c r="N3782" s="14"/>
      <c r="O3782" s="38"/>
    </row>
    <row r="3783" spans="2:15" x14ac:dyDescent="0.2">
      <c r="D3783" s="70"/>
      <c r="E3783" s="72" t="s">
        <v>14</v>
      </c>
      <c r="F3783" s="69"/>
      <c r="G3783" s="37">
        <v>1222</v>
      </c>
      <c r="H3783" s="17">
        <v>738</v>
      </c>
      <c r="I3783" s="17">
        <v>49</v>
      </c>
      <c r="J3783" s="17">
        <v>471</v>
      </c>
      <c r="K3783" s="17">
        <v>51</v>
      </c>
      <c r="L3783" s="17">
        <v>406</v>
      </c>
      <c r="M3783" s="17">
        <v>209</v>
      </c>
      <c r="N3783" s="17">
        <v>11</v>
      </c>
      <c r="O3783" s="55">
        <v>22</v>
      </c>
    </row>
    <row r="3784" spans="2:15" x14ac:dyDescent="0.2">
      <c r="D3784" s="57"/>
      <c r="E3784" s="54"/>
      <c r="F3784" s="71"/>
      <c r="G3784" s="9">
        <v>100</v>
      </c>
      <c r="H3784" s="2">
        <v>60.392798690671</v>
      </c>
      <c r="I3784" s="2">
        <v>4.0098199672670001</v>
      </c>
      <c r="J3784" s="2">
        <v>38.543371522095001</v>
      </c>
      <c r="K3784" s="2">
        <v>4.1734860883799998</v>
      </c>
      <c r="L3784" s="2">
        <v>33.224222585924998</v>
      </c>
      <c r="M3784" s="2">
        <v>17.103109656301001</v>
      </c>
      <c r="N3784" s="2">
        <v>0.90016366612099996</v>
      </c>
      <c r="O3784" s="13">
        <v>1.8003273322419999</v>
      </c>
    </row>
    <row r="3785" spans="2:15" x14ac:dyDescent="0.2">
      <c r="D3785" s="174" t="s">
        <v>18</v>
      </c>
      <c r="E3785" s="20" t="s">
        <v>19</v>
      </c>
      <c r="F3785" s="22"/>
      <c r="G3785" s="21">
        <v>57</v>
      </c>
      <c r="H3785" s="25">
        <v>33</v>
      </c>
      <c r="I3785" s="3">
        <v>2</v>
      </c>
      <c r="J3785" s="3">
        <v>21</v>
      </c>
      <c r="K3785" s="3">
        <v>2</v>
      </c>
      <c r="L3785" s="3">
        <v>26</v>
      </c>
      <c r="M3785" s="3">
        <v>5</v>
      </c>
      <c r="N3785" s="3">
        <v>0</v>
      </c>
      <c r="O3785" s="26">
        <v>1</v>
      </c>
    </row>
    <row r="3786" spans="2:15" x14ac:dyDescent="0.2">
      <c r="D3786" s="175"/>
      <c r="E3786" s="11"/>
      <c r="F3786" s="10"/>
      <c r="G3786" s="9">
        <v>100</v>
      </c>
      <c r="H3786" s="16">
        <v>57.894736842104997</v>
      </c>
      <c r="I3786" s="2">
        <v>3.508771929825</v>
      </c>
      <c r="J3786" s="2">
        <v>36.842105263157997</v>
      </c>
      <c r="K3786" s="2">
        <v>3.508771929825</v>
      </c>
      <c r="L3786" s="35">
        <v>45.614035087719003</v>
      </c>
      <c r="M3786" s="27">
        <v>8.7719298245609991</v>
      </c>
      <c r="N3786" s="18">
        <v>0</v>
      </c>
      <c r="O3786" s="13">
        <v>1.7543859649119999</v>
      </c>
    </row>
    <row r="3787" spans="2:15" x14ac:dyDescent="0.2">
      <c r="D3787" s="175"/>
      <c r="E3787" s="4" t="s">
        <v>20</v>
      </c>
      <c r="F3787" s="6"/>
      <c r="G3787" s="5">
        <v>84</v>
      </c>
      <c r="H3787" s="7">
        <v>56</v>
      </c>
      <c r="I3787" s="1">
        <v>6</v>
      </c>
      <c r="J3787" s="1">
        <v>23</v>
      </c>
      <c r="K3787" s="1">
        <v>4</v>
      </c>
      <c r="L3787" s="1">
        <v>33</v>
      </c>
      <c r="M3787" s="1">
        <v>17</v>
      </c>
      <c r="N3787" s="1">
        <v>0</v>
      </c>
      <c r="O3787" s="8">
        <v>2</v>
      </c>
    </row>
    <row r="3788" spans="2:15" x14ac:dyDescent="0.2">
      <c r="D3788" s="175"/>
      <c r="E3788" s="11"/>
      <c r="F3788" s="10"/>
      <c r="G3788" s="9">
        <v>100</v>
      </c>
      <c r="H3788" s="64">
        <v>66.666666666666998</v>
      </c>
      <c r="I3788" s="2">
        <v>7.1428571428570002</v>
      </c>
      <c r="J3788" s="46">
        <v>27.380952380951999</v>
      </c>
      <c r="K3788" s="2">
        <v>4.7619047619049999</v>
      </c>
      <c r="L3788" s="23">
        <v>39.285714285714</v>
      </c>
      <c r="M3788" s="2">
        <v>20.238095238094999</v>
      </c>
      <c r="N3788" s="18">
        <v>0</v>
      </c>
      <c r="O3788" s="13">
        <v>2.3809523809519999</v>
      </c>
    </row>
    <row r="3789" spans="2:15" x14ac:dyDescent="0.2">
      <c r="D3789" s="175"/>
      <c r="E3789" s="4" t="s">
        <v>21</v>
      </c>
      <c r="F3789" s="6"/>
      <c r="G3789" s="5">
        <v>487</v>
      </c>
      <c r="H3789" s="7">
        <v>292</v>
      </c>
      <c r="I3789" s="1">
        <v>13</v>
      </c>
      <c r="J3789" s="1">
        <v>211</v>
      </c>
      <c r="K3789" s="1">
        <v>23</v>
      </c>
      <c r="L3789" s="1">
        <v>152</v>
      </c>
      <c r="M3789" s="1">
        <v>81</v>
      </c>
      <c r="N3789" s="1">
        <v>6</v>
      </c>
      <c r="O3789" s="8">
        <v>7</v>
      </c>
    </row>
    <row r="3790" spans="2:15" x14ac:dyDescent="0.2">
      <c r="D3790" s="175"/>
      <c r="E3790" s="11"/>
      <c r="F3790" s="10"/>
      <c r="G3790" s="9">
        <v>100</v>
      </c>
      <c r="H3790" s="16">
        <v>59.958932238193</v>
      </c>
      <c r="I3790" s="2">
        <v>2.6694045174540002</v>
      </c>
      <c r="J3790" s="2">
        <v>43.326488706366</v>
      </c>
      <c r="K3790" s="2">
        <v>4.722792607803</v>
      </c>
      <c r="L3790" s="2">
        <v>31.211498973306</v>
      </c>
      <c r="M3790" s="2">
        <v>16.632443531827999</v>
      </c>
      <c r="N3790" s="2">
        <v>1.232032854209</v>
      </c>
      <c r="O3790" s="13">
        <v>1.4373716632439999</v>
      </c>
    </row>
    <row r="3791" spans="2:15" x14ac:dyDescent="0.2">
      <c r="D3791" s="175"/>
      <c r="E3791" s="4" t="s">
        <v>22</v>
      </c>
      <c r="F3791" s="6"/>
      <c r="G3791" s="5">
        <v>35</v>
      </c>
      <c r="H3791" s="7">
        <v>20</v>
      </c>
      <c r="I3791" s="1">
        <v>1</v>
      </c>
      <c r="J3791" s="1">
        <v>9</v>
      </c>
      <c r="K3791" s="1">
        <v>4</v>
      </c>
      <c r="L3791" s="1">
        <v>10</v>
      </c>
      <c r="M3791" s="1">
        <v>7</v>
      </c>
      <c r="N3791" s="1">
        <v>0</v>
      </c>
      <c r="O3791" s="8">
        <v>0</v>
      </c>
    </row>
    <row r="3792" spans="2:15" x14ac:dyDescent="0.2">
      <c r="D3792" s="175"/>
      <c r="E3792" s="11"/>
      <c r="F3792" s="10"/>
      <c r="G3792" s="9">
        <v>100</v>
      </c>
      <c r="H3792" s="16">
        <v>57.142857142856997</v>
      </c>
      <c r="I3792" s="2">
        <v>2.8571428571430002</v>
      </c>
      <c r="J3792" s="46">
        <v>25.714285714286</v>
      </c>
      <c r="K3792" s="23">
        <v>11.428571428571001</v>
      </c>
      <c r="L3792" s="2">
        <v>28.571428571428999</v>
      </c>
      <c r="M3792" s="2">
        <v>20</v>
      </c>
      <c r="N3792" s="18">
        <v>0</v>
      </c>
      <c r="O3792" s="36">
        <v>0</v>
      </c>
    </row>
    <row r="3793" spans="4:15" x14ac:dyDescent="0.2">
      <c r="D3793" s="175"/>
      <c r="E3793" s="4" t="s">
        <v>23</v>
      </c>
      <c r="F3793" s="6"/>
      <c r="G3793" s="5">
        <v>143</v>
      </c>
      <c r="H3793" s="7">
        <v>83</v>
      </c>
      <c r="I3793" s="1">
        <v>3</v>
      </c>
      <c r="J3793" s="1">
        <v>66</v>
      </c>
      <c r="K3793" s="1">
        <v>3</v>
      </c>
      <c r="L3793" s="1">
        <v>47</v>
      </c>
      <c r="M3793" s="1">
        <v>19</v>
      </c>
      <c r="N3793" s="1">
        <v>0</v>
      </c>
      <c r="O3793" s="8">
        <v>2</v>
      </c>
    </row>
    <row r="3794" spans="4:15" x14ac:dyDescent="0.2">
      <c r="D3794" s="175"/>
      <c r="E3794" s="11"/>
      <c r="F3794" s="10"/>
      <c r="G3794" s="9">
        <v>100</v>
      </c>
      <c r="H3794" s="16">
        <v>58.041958041957997</v>
      </c>
      <c r="I3794" s="2">
        <v>2.0979020979020002</v>
      </c>
      <c r="J3794" s="23">
        <v>46.153846153845997</v>
      </c>
      <c r="K3794" s="2">
        <v>2.0979020979020002</v>
      </c>
      <c r="L3794" s="2">
        <v>32.867132867133002</v>
      </c>
      <c r="M3794" s="2">
        <v>13.286713286713001</v>
      </c>
      <c r="N3794" s="18">
        <v>0</v>
      </c>
      <c r="O3794" s="13">
        <v>1.398601398601</v>
      </c>
    </row>
    <row r="3795" spans="4:15" x14ac:dyDescent="0.2">
      <c r="D3795" s="175"/>
      <c r="E3795" s="4" t="s">
        <v>24</v>
      </c>
      <c r="F3795" s="6"/>
      <c r="G3795" s="5">
        <v>187</v>
      </c>
      <c r="H3795" s="7">
        <v>111</v>
      </c>
      <c r="I3795" s="1">
        <v>5</v>
      </c>
      <c r="J3795" s="1">
        <v>74</v>
      </c>
      <c r="K3795" s="1">
        <v>7</v>
      </c>
      <c r="L3795" s="1">
        <v>59</v>
      </c>
      <c r="M3795" s="1">
        <v>29</v>
      </c>
      <c r="N3795" s="1">
        <v>2</v>
      </c>
      <c r="O3795" s="8">
        <v>5</v>
      </c>
    </row>
    <row r="3796" spans="4:15" x14ac:dyDescent="0.2">
      <c r="D3796" s="175"/>
      <c r="E3796" s="11"/>
      <c r="F3796" s="10"/>
      <c r="G3796" s="9">
        <v>100</v>
      </c>
      <c r="H3796" s="16">
        <v>59.358288770053001</v>
      </c>
      <c r="I3796" s="2">
        <v>2.673796791444</v>
      </c>
      <c r="J3796" s="2">
        <v>39.572192513368996</v>
      </c>
      <c r="K3796" s="2">
        <v>3.7433155080209999</v>
      </c>
      <c r="L3796" s="2">
        <v>31.550802139037</v>
      </c>
      <c r="M3796" s="2">
        <v>15.508021390373999</v>
      </c>
      <c r="N3796" s="2">
        <v>1.069518716578</v>
      </c>
      <c r="O3796" s="13">
        <v>2.673796791444</v>
      </c>
    </row>
    <row r="3797" spans="4:15" x14ac:dyDescent="0.2">
      <c r="D3797" s="175"/>
      <c r="E3797" s="4" t="s">
        <v>25</v>
      </c>
      <c r="F3797" s="6"/>
      <c r="G3797" s="5">
        <v>71</v>
      </c>
      <c r="H3797" s="7">
        <v>45</v>
      </c>
      <c r="I3797" s="1">
        <v>3</v>
      </c>
      <c r="J3797" s="1">
        <v>21</v>
      </c>
      <c r="K3797" s="1">
        <v>2</v>
      </c>
      <c r="L3797" s="1">
        <v>31</v>
      </c>
      <c r="M3797" s="1">
        <v>21</v>
      </c>
      <c r="N3797" s="1">
        <v>2</v>
      </c>
      <c r="O3797" s="8">
        <v>2</v>
      </c>
    </row>
    <row r="3798" spans="4:15" x14ac:dyDescent="0.2">
      <c r="D3798" s="175"/>
      <c r="E3798" s="11"/>
      <c r="F3798" s="10"/>
      <c r="G3798" s="9">
        <v>100</v>
      </c>
      <c r="H3798" s="16">
        <v>63.380281690140997</v>
      </c>
      <c r="I3798" s="2">
        <v>4.2253521126760001</v>
      </c>
      <c r="J3798" s="27">
        <v>29.577464788732001</v>
      </c>
      <c r="K3798" s="2">
        <v>2.8169014084509998</v>
      </c>
      <c r="L3798" s="35">
        <v>43.661971830985998</v>
      </c>
      <c r="M3798" s="35">
        <v>29.577464788732001</v>
      </c>
      <c r="N3798" s="2">
        <v>2.8169014084509998</v>
      </c>
      <c r="O3798" s="13">
        <v>2.8169014084509998</v>
      </c>
    </row>
    <row r="3799" spans="4:15" x14ac:dyDescent="0.2">
      <c r="D3799" s="175"/>
      <c r="E3799" s="4" t="s">
        <v>26</v>
      </c>
      <c r="F3799" s="6"/>
      <c r="G3799" s="5">
        <v>30</v>
      </c>
      <c r="H3799" s="7">
        <v>18</v>
      </c>
      <c r="I3799" s="1">
        <v>1</v>
      </c>
      <c r="J3799" s="1">
        <v>8</v>
      </c>
      <c r="K3799" s="1">
        <v>1</v>
      </c>
      <c r="L3799" s="1">
        <v>10</v>
      </c>
      <c r="M3799" s="1">
        <v>3</v>
      </c>
      <c r="N3799" s="1">
        <v>0</v>
      </c>
      <c r="O3799" s="8">
        <v>0</v>
      </c>
    </row>
    <row r="3800" spans="4:15" x14ac:dyDescent="0.2">
      <c r="D3800" s="175"/>
      <c r="E3800" s="11"/>
      <c r="F3800" s="10"/>
      <c r="G3800" s="9">
        <v>100</v>
      </c>
      <c r="H3800" s="16">
        <v>60</v>
      </c>
      <c r="I3800" s="2">
        <v>3.333333333333</v>
      </c>
      <c r="J3800" s="46">
        <v>26.666666666666998</v>
      </c>
      <c r="K3800" s="2">
        <v>3.333333333333</v>
      </c>
      <c r="L3800" s="2">
        <v>33.333333333333002</v>
      </c>
      <c r="M3800" s="27">
        <v>10</v>
      </c>
      <c r="N3800" s="18">
        <v>0</v>
      </c>
      <c r="O3800" s="36">
        <v>0</v>
      </c>
    </row>
    <row r="3801" spans="4:15" x14ac:dyDescent="0.2">
      <c r="D3801" s="175"/>
      <c r="E3801" s="4" t="s">
        <v>27</v>
      </c>
      <c r="F3801" s="6"/>
      <c r="G3801" s="5">
        <v>70</v>
      </c>
      <c r="H3801" s="7">
        <v>46</v>
      </c>
      <c r="I3801" s="1">
        <v>12</v>
      </c>
      <c r="J3801" s="1">
        <v>14</v>
      </c>
      <c r="K3801" s="1">
        <v>4</v>
      </c>
      <c r="L3801" s="1">
        <v>23</v>
      </c>
      <c r="M3801" s="1">
        <v>17</v>
      </c>
      <c r="N3801" s="1">
        <v>1</v>
      </c>
      <c r="O3801" s="8">
        <v>2</v>
      </c>
    </row>
    <row r="3802" spans="4:15" x14ac:dyDescent="0.2">
      <c r="D3802" s="175"/>
      <c r="E3802" s="11"/>
      <c r="F3802" s="10"/>
      <c r="G3802" s="9">
        <v>100</v>
      </c>
      <c r="H3802" s="64">
        <v>65.714285714286007</v>
      </c>
      <c r="I3802" s="35">
        <v>17.142857142857</v>
      </c>
      <c r="J3802" s="46">
        <v>20</v>
      </c>
      <c r="K3802" s="2">
        <v>5.7142857142860004</v>
      </c>
      <c r="L3802" s="2">
        <v>32.857142857143003</v>
      </c>
      <c r="M3802" s="23">
        <v>24.285714285714</v>
      </c>
      <c r="N3802" s="2">
        <v>1.4285714285710001</v>
      </c>
      <c r="O3802" s="13">
        <v>2.8571428571430002</v>
      </c>
    </row>
    <row r="3803" spans="4:15" x14ac:dyDescent="0.2">
      <c r="D3803" s="175"/>
      <c r="E3803" s="4" t="s">
        <v>28</v>
      </c>
      <c r="F3803" s="6"/>
      <c r="G3803" s="5">
        <v>51</v>
      </c>
      <c r="H3803" s="7">
        <v>32</v>
      </c>
      <c r="I3803" s="1">
        <v>3</v>
      </c>
      <c r="J3803" s="1">
        <v>20</v>
      </c>
      <c r="K3803" s="1">
        <v>1</v>
      </c>
      <c r="L3803" s="1">
        <v>14</v>
      </c>
      <c r="M3803" s="1">
        <v>9</v>
      </c>
      <c r="N3803" s="1">
        <v>0</v>
      </c>
      <c r="O3803" s="8">
        <v>1</v>
      </c>
    </row>
    <row r="3804" spans="4:15" x14ac:dyDescent="0.2">
      <c r="D3804" s="175"/>
      <c r="E3804" s="11"/>
      <c r="F3804" s="10"/>
      <c r="G3804" s="9">
        <v>100</v>
      </c>
      <c r="H3804" s="16">
        <v>62.745098039216003</v>
      </c>
      <c r="I3804" s="2">
        <v>5.8823529411760003</v>
      </c>
      <c r="J3804" s="2">
        <v>39.215686274509999</v>
      </c>
      <c r="K3804" s="2">
        <v>1.9607843137250001</v>
      </c>
      <c r="L3804" s="27">
        <v>27.450980392157</v>
      </c>
      <c r="M3804" s="2">
        <v>17.647058823529001</v>
      </c>
      <c r="N3804" s="18">
        <v>0</v>
      </c>
      <c r="O3804" s="13">
        <v>1.9607843137250001</v>
      </c>
    </row>
    <row r="3805" spans="4:15" x14ac:dyDescent="0.2">
      <c r="D3805" s="175"/>
      <c r="E3805" s="4" t="s">
        <v>29</v>
      </c>
      <c r="F3805" s="6"/>
      <c r="G3805" s="5">
        <v>7</v>
      </c>
      <c r="H3805" s="7">
        <v>2</v>
      </c>
      <c r="I3805" s="1">
        <v>0</v>
      </c>
      <c r="J3805" s="1">
        <v>4</v>
      </c>
      <c r="K3805" s="1">
        <v>0</v>
      </c>
      <c r="L3805" s="1">
        <v>1</v>
      </c>
      <c r="M3805" s="1">
        <v>1</v>
      </c>
      <c r="N3805" s="1">
        <v>0</v>
      </c>
      <c r="O3805" s="8">
        <v>0</v>
      </c>
    </row>
    <row r="3806" spans="4:15" x14ac:dyDescent="0.2">
      <c r="D3806" s="175"/>
      <c r="E3806" s="11"/>
      <c r="F3806" s="10"/>
      <c r="G3806" s="9">
        <v>100</v>
      </c>
      <c r="H3806" s="99">
        <v>28.571428571428999</v>
      </c>
      <c r="I3806" s="18">
        <v>0</v>
      </c>
      <c r="J3806" s="35">
        <v>57.142857142856997</v>
      </c>
      <c r="K3806" s="18">
        <v>0</v>
      </c>
      <c r="L3806" s="46">
        <v>14.285714285714</v>
      </c>
      <c r="M3806" s="2">
        <v>14.285714285714</v>
      </c>
      <c r="N3806" s="18">
        <v>0</v>
      </c>
      <c r="O3806" s="36">
        <v>0</v>
      </c>
    </row>
    <row r="3807" spans="4:15" x14ac:dyDescent="0.2">
      <c r="D3807" s="174" t="s">
        <v>30</v>
      </c>
      <c r="E3807" s="20" t="s">
        <v>31</v>
      </c>
      <c r="F3807" s="22"/>
      <c r="G3807" s="21">
        <v>393</v>
      </c>
      <c r="H3807" s="25">
        <v>235</v>
      </c>
      <c r="I3807" s="3">
        <v>14</v>
      </c>
      <c r="J3807" s="3">
        <v>166</v>
      </c>
      <c r="K3807" s="3">
        <v>18</v>
      </c>
      <c r="L3807" s="3">
        <v>135</v>
      </c>
      <c r="M3807" s="3">
        <v>78</v>
      </c>
      <c r="N3807" s="3">
        <v>3</v>
      </c>
      <c r="O3807" s="26">
        <v>6</v>
      </c>
    </row>
    <row r="3808" spans="4:15" x14ac:dyDescent="0.2">
      <c r="D3808" s="175"/>
      <c r="E3808" s="11"/>
      <c r="F3808" s="10"/>
      <c r="G3808" s="9">
        <v>100</v>
      </c>
      <c r="H3808" s="16">
        <v>59.796437659033003</v>
      </c>
      <c r="I3808" s="2">
        <v>3.562340966921</v>
      </c>
      <c r="J3808" s="2">
        <v>42.239185750635997</v>
      </c>
      <c r="K3808" s="2">
        <v>4.5801526717560002</v>
      </c>
      <c r="L3808" s="2">
        <v>34.351145038167999</v>
      </c>
      <c r="M3808" s="2">
        <v>19.847328244275001</v>
      </c>
      <c r="N3808" s="2">
        <v>0.76335877862599999</v>
      </c>
      <c r="O3808" s="13">
        <v>1.526717557252</v>
      </c>
    </row>
    <row r="3809" spans="4:15" x14ac:dyDescent="0.2">
      <c r="D3809" s="175"/>
      <c r="E3809" s="4" t="s">
        <v>32</v>
      </c>
      <c r="F3809" s="6"/>
      <c r="G3809" s="5">
        <v>352</v>
      </c>
      <c r="H3809" s="7">
        <v>217</v>
      </c>
      <c r="I3809" s="1">
        <v>8</v>
      </c>
      <c r="J3809" s="1">
        <v>133</v>
      </c>
      <c r="K3809" s="1">
        <v>20</v>
      </c>
      <c r="L3809" s="1">
        <v>116</v>
      </c>
      <c r="M3809" s="1">
        <v>60</v>
      </c>
      <c r="N3809" s="1">
        <v>2</v>
      </c>
      <c r="O3809" s="8">
        <v>10</v>
      </c>
    </row>
    <row r="3810" spans="4:15" x14ac:dyDescent="0.2">
      <c r="D3810" s="175"/>
      <c r="E3810" s="11"/>
      <c r="F3810" s="10"/>
      <c r="G3810" s="9">
        <v>100</v>
      </c>
      <c r="H3810" s="16">
        <v>61.647727272727003</v>
      </c>
      <c r="I3810" s="2">
        <v>2.2727272727269998</v>
      </c>
      <c r="J3810" s="2">
        <v>37.784090909090999</v>
      </c>
      <c r="K3810" s="2">
        <v>5.6818181818179996</v>
      </c>
      <c r="L3810" s="2">
        <v>32.954545454544999</v>
      </c>
      <c r="M3810" s="2">
        <v>17.045454545455001</v>
      </c>
      <c r="N3810" s="2">
        <v>0.56818181818199998</v>
      </c>
      <c r="O3810" s="13">
        <v>2.8409090909089998</v>
      </c>
    </row>
    <row r="3811" spans="4:15" x14ac:dyDescent="0.2">
      <c r="D3811" s="175"/>
      <c r="E3811" s="4" t="s">
        <v>33</v>
      </c>
      <c r="F3811" s="6"/>
      <c r="G3811" s="5">
        <v>388</v>
      </c>
      <c r="H3811" s="7">
        <v>228</v>
      </c>
      <c r="I3811" s="1">
        <v>23</v>
      </c>
      <c r="J3811" s="1">
        <v>136</v>
      </c>
      <c r="K3811" s="1">
        <v>12</v>
      </c>
      <c r="L3811" s="1">
        <v>129</v>
      </c>
      <c r="M3811" s="1">
        <v>64</v>
      </c>
      <c r="N3811" s="1">
        <v>4</v>
      </c>
      <c r="O3811" s="8">
        <v>6</v>
      </c>
    </row>
    <row r="3812" spans="4:15" x14ac:dyDescent="0.2">
      <c r="D3812" s="175"/>
      <c r="E3812" s="11"/>
      <c r="F3812" s="10"/>
      <c r="G3812" s="9">
        <v>100</v>
      </c>
      <c r="H3812" s="16">
        <v>58.762886597938</v>
      </c>
      <c r="I3812" s="2">
        <v>5.9278350515460003</v>
      </c>
      <c r="J3812" s="2">
        <v>35.051546391753</v>
      </c>
      <c r="K3812" s="2">
        <v>3.0927835051549999</v>
      </c>
      <c r="L3812" s="2">
        <v>33.247422680412001</v>
      </c>
      <c r="M3812" s="2">
        <v>16.494845360825</v>
      </c>
      <c r="N3812" s="2">
        <v>1.0309278350519999</v>
      </c>
      <c r="O3812" s="13">
        <v>1.5463917525769999</v>
      </c>
    </row>
    <row r="3813" spans="4:15" x14ac:dyDescent="0.2">
      <c r="D3813" s="175"/>
      <c r="E3813" s="4" t="s">
        <v>34</v>
      </c>
      <c r="F3813" s="6"/>
      <c r="G3813" s="5">
        <v>89</v>
      </c>
      <c r="H3813" s="7">
        <v>58</v>
      </c>
      <c r="I3813" s="1">
        <v>4</v>
      </c>
      <c r="J3813" s="1">
        <v>36</v>
      </c>
      <c r="K3813" s="1">
        <v>1</v>
      </c>
      <c r="L3813" s="1">
        <v>26</v>
      </c>
      <c r="M3813" s="1">
        <v>7</v>
      </c>
      <c r="N3813" s="1">
        <v>2</v>
      </c>
      <c r="O3813" s="8">
        <v>0</v>
      </c>
    </row>
    <row r="3814" spans="4:15" x14ac:dyDescent="0.2">
      <c r="D3814" s="175"/>
      <c r="E3814" s="11"/>
      <c r="F3814" s="10"/>
      <c r="G3814" s="9">
        <v>100</v>
      </c>
      <c r="H3814" s="16">
        <v>65.168539325843</v>
      </c>
      <c r="I3814" s="2">
        <v>4.4943820224720001</v>
      </c>
      <c r="J3814" s="2">
        <v>40.449438202247002</v>
      </c>
      <c r="K3814" s="2">
        <v>1.123595505618</v>
      </c>
      <c r="L3814" s="2">
        <v>29.213483146066999</v>
      </c>
      <c r="M3814" s="27">
        <v>7.8651685393259996</v>
      </c>
      <c r="N3814" s="2">
        <v>2.2471910112360001</v>
      </c>
      <c r="O3814" s="36">
        <v>0</v>
      </c>
    </row>
    <row r="3815" spans="4:15" x14ac:dyDescent="0.2">
      <c r="D3815" s="174" t="s">
        <v>35</v>
      </c>
      <c r="E3815" s="20" t="s">
        <v>36</v>
      </c>
      <c r="F3815" s="22"/>
      <c r="G3815" s="21">
        <v>629</v>
      </c>
      <c r="H3815" s="25">
        <v>395</v>
      </c>
      <c r="I3815" s="3">
        <v>21</v>
      </c>
      <c r="J3815" s="3">
        <v>229</v>
      </c>
      <c r="K3815" s="3">
        <v>29</v>
      </c>
      <c r="L3815" s="3">
        <v>187</v>
      </c>
      <c r="M3815" s="3">
        <v>114</v>
      </c>
      <c r="N3815" s="3">
        <v>6</v>
      </c>
      <c r="O3815" s="26">
        <v>10</v>
      </c>
    </row>
    <row r="3816" spans="4:15" x14ac:dyDescent="0.2">
      <c r="D3816" s="175"/>
      <c r="E3816" s="11"/>
      <c r="F3816" s="10"/>
      <c r="G3816" s="9">
        <v>100</v>
      </c>
      <c r="H3816" s="16">
        <v>62.798092209857003</v>
      </c>
      <c r="I3816" s="2">
        <v>3.3386327503970001</v>
      </c>
      <c r="J3816" s="2">
        <v>36.406995230524998</v>
      </c>
      <c r="K3816" s="2">
        <v>4.6104928457870002</v>
      </c>
      <c r="L3816" s="2">
        <v>29.72972972973</v>
      </c>
      <c r="M3816" s="2">
        <v>18.124006359300001</v>
      </c>
      <c r="N3816" s="2">
        <v>0.95389507154200004</v>
      </c>
      <c r="O3816" s="13">
        <v>1.5898251192370001</v>
      </c>
    </row>
    <row r="3817" spans="4:15" x14ac:dyDescent="0.2">
      <c r="D3817" s="175"/>
      <c r="E3817" s="4" t="s">
        <v>37</v>
      </c>
      <c r="F3817" s="6"/>
      <c r="G3817" s="5">
        <v>593</v>
      </c>
      <c r="H3817" s="7">
        <v>343</v>
      </c>
      <c r="I3817" s="1">
        <v>28</v>
      </c>
      <c r="J3817" s="1">
        <v>242</v>
      </c>
      <c r="K3817" s="1">
        <v>22</v>
      </c>
      <c r="L3817" s="1">
        <v>219</v>
      </c>
      <c r="M3817" s="1">
        <v>95</v>
      </c>
      <c r="N3817" s="1">
        <v>5</v>
      </c>
      <c r="O3817" s="8">
        <v>12</v>
      </c>
    </row>
    <row r="3818" spans="4:15" x14ac:dyDescent="0.2">
      <c r="D3818" s="175"/>
      <c r="E3818" s="11"/>
      <c r="F3818" s="10"/>
      <c r="G3818" s="9">
        <v>100</v>
      </c>
      <c r="H3818" s="16">
        <v>57.841483979764</v>
      </c>
      <c r="I3818" s="2">
        <v>4.7217537942660002</v>
      </c>
      <c r="J3818" s="2">
        <v>40.809443507589002</v>
      </c>
      <c r="K3818" s="2">
        <v>3.7099494097810002</v>
      </c>
      <c r="L3818" s="2">
        <v>36.930860033727001</v>
      </c>
      <c r="M3818" s="2">
        <v>16.020236087690002</v>
      </c>
      <c r="N3818" s="2">
        <v>0.84317032040499995</v>
      </c>
      <c r="O3818" s="13">
        <v>2.0236087689710001</v>
      </c>
    </row>
    <row r="3819" spans="4:15" x14ac:dyDescent="0.2">
      <c r="D3819" s="174" t="s">
        <v>38</v>
      </c>
      <c r="E3819" s="20" t="s">
        <v>39</v>
      </c>
      <c r="F3819" s="22"/>
      <c r="G3819" s="21">
        <v>64</v>
      </c>
      <c r="H3819" s="25">
        <v>50</v>
      </c>
      <c r="I3819" s="3">
        <v>1</v>
      </c>
      <c r="J3819" s="3">
        <v>4</v>
      </c>
      <c r="K3819" s="3">
        <v>5</v>
      </c>
      <c r="L3819" s="3">
        <v>15</v>
      </c>
      <c r="M3819" s="3">
        <v>11</v>
      </c>
      <c r="N3819" s="3">
        <v>1</v>
      </c>
      <c r="O3819" s="26">
        <v>1</v>
      </c>
    </row>
    <row r="3820" spans="4:15" x14ac:dyDescent="0.2">
      <c r="D3820" s="175"/>
      <c r="E3820" s="11"/>
      <c r="F3820" s="10"/>
      <c r="G3820" s="9">
        <v>100</v>
      </c>
      <c r="H3820" s="86">
        <v>78.125</v>
      </c>
      <c r="I3820" s="2">
        <v>1.5625</v>
      </c>
      <c r="J3820" s="46">
        <v>6.25</v>
      </c>
      <c r="K3820" s="2">
        <v>7.8125</v>
      </c>
      <c r="L3820" s="27">
        <v>23.4375</v>
      </c>
      <c r="M3820" s="2">
        <v>17.1875</v>
      </c>
      <c r="N3820" s="2">
        <v>1.5625</v>
      </c>
      <c r="O3820" s="13">
        <v>1.5625</v>
      </c>
    </row>
    <row r="3821" spans="4:15" x14ac:dyDescent="0.2">
      <c r="D3821" s="175"/>
      <c r="E3821" s="4" t="s">
        <v>40</v>
      </c>
      <c r="F3821" s="6"/>
      <c r="G3821" s="5">
        <v>147</v>
      </c>
      <c r="H3821" s="7">
        <v>104</v>
      </c>
      <c r="I3821" s="1">
        <v>6</v>
      </c>
      <c r="J3821" s="1">
        <v>50</v>
      </c>
      <c r="K3821" s="1">
        <v>10</v>
      </c>
      <c r="L3821" s="1">
        <v>57</v>
      </c>
      <c r="M3821" s="1">
        <v>34</v>
      </c>
      <c r="N3821" s="1">
        <v>1</v>
      </c>
      <c r="O3821" s="8">
        <v>2</v>
      </c>
    </row>
    <row r="3822" spans="4:15" x14ac:dyDescent="0.2">
      <c r="D3822" s="175"/>
      <c r="E3822" s="11"/>
      <c r="F3822" s="10"/>
      <c r="G3822" s="9">
        <v>100</v>
      </c>
      <c r="H3822" s="86">
        <v>70.748299319728005</v>
      </c>
      <c r="I3822" s="2">
        <v>4.0816326530609999</v>
      </c>
      <c r="J3822" s="2">
        <v>34.013605442177003</v>
      </c>
      <c r="K3822" s="2">
        <v>6.8027210884349998</v>
      </c>
      <c r="L3822" s="23">
        <v>38.775510204082003</v>
      </c>
      <c r="M3822" s="23">
        <v>23.129251700680001</v>
      </c>
      <c r="N3822" s="2">
        <v>0.68027210884400002</v>
      </c>
      <c r="O3822" s="13">
        <v>1.360544217687</v>
      </c>
    </row>
    <row r="3823" spans="4:15" x14ac:dyDescent="0.2">
      <c r="D3823" s="175"/>
      <c r="E3823" s="4" t="s">
        <v>41</v>
      </c>
      <c r="F3823" s="6"/>
      <c r="G3823" s="5">
        <v>204</v>
      </c>
      <c r="H3823" s="7">
        <v>107</v>
      </c>
      <c r="I3823" s="1">
        <v>6</v>
      </c>
      <c r="J3823" s="1">
        <v>88</v>
      </c>
      <c r="K3823" s="1">
        <v>8</v>
      </c>
      <c r="L3823" s="1">
        <v>72</v>
      </c>
      <c r="M3823" s="1">
        <v>43</v>
      </c>
      <c r="N3823" s="1">
        <v>1</v>
      </c>
      <c r="O3823" s="8">
        <v>0</v>
      </c>
    </row>
    <row r="3824" spans="4:15" x14ac:dyDescent="0.2">
      <c r="D3824" s="175"/>
      <c r="E3824" s="11"/>
      <c r="F3824" s="10"/>
      <c r="G3824" s="9">
        <v>100</v>
      </c>
      <c r="H3824" s="73">
        <v>52.450980392157</v>
      </c>
      <c r="I3824" s="2">
        <v>2.9411764705880001</v>
      </c>
      <c r="J3824" s="2">
        <v>43.137254901961001</v>
      </c>
      <c r="K3824" s="2">
        <v>3.9215686274510002</v>
      </c>
      <c r="L3824" s="2">
        <v>35.294117647058997</v>
      </c>
      <c r="M3824" s="2">
        <v>21.078431372549002</v>
      </c>
      <c r="N3824" s="2">
        <v>0.49019607843099999</v>
      </c>
      <c r="O3824" s="36">
        <v>0</v>
      </c>
    </row>
    <row r="3825" spans="2:15" x14ac:dyDescent="0.2">
      <c r="D3825" s="175"/>
      <c r="E3825" s="4" t="s">
        <v>42</v>
      </c>
      <c r="F3825" s="6"/>
      <c r="G3825" s="5">
        <v>210</v>
      </c>
      <c r="H3825" s="7">
        <v>124</v>
      </c>
      <c r="I3825" s="1">
        <v>7</v>
      </c>
      <c r="J3825" s="1">
        <v>81</v>
      </c>
      <c r="K3825" s="1">
        <v>5</v>
      </c>
      <c r="L3825" s="1">
        <v>82</v>
      </c>
      <c r="M3825" s="1">
        <v>42</v>
      </c>
      <c r="N3825" s="1">
        <v>2</v>
      </c>
      <c r="O3825" s="8">
        <v>3</v>
      </c>
    </row>
    <row r="3826" spans="2:15" x14ac:dyDescent="0.2">
      <c r="D3826" s="175"/>
      <c r="E3826" s="11"/>
      <c r="F3826" s="10"/>
      <c r="G3826" s="9">
        <v>100</v>
      </c>
      <c r="H3826" s="16">
        <v>59.047619047619001</v>
      </c>
      <c r="I3826" s="2">
        <v>3.333333333333</v>
      </c>
      <c r="J3826" s="2">
        <v>38.571428571429003</v>
      </c>
      <c r="K3826" s="2">
        <v>2.3809523809519999</v>
      </c>
      <c r="L3826" s="23">
        <v>39.047619047619001</v>
      </c>
      <c r="M3826" s="2">
        <v>20</v>
      </c>
      <c r="N3826" s="2">
        <v>0.95238095238099996</v>
      </c>
      <c r="O3826" s="13">
        <v>1.4285714285710001</v>
      </c>
    </row>
    <row r="3827" spans="2:15" x14ac:dyDescent="0.2">
      <c r="D3827" s="175"/>
      <c r="E3827" s="4" t="s">
        <v>43</v>
      </c>
      <c r="F3827" s="6"/>
      <c r="G3827" s="5">
        <v>204</v>
      </c>
      <c r="H3827" s="7">
        <v>115</v>
      </c>
      <c r="I3827" s="1">
        <v>8</v>
      </c>
      <c r="J3827" s="1">
        <v>92</v>
      </c>
      <c r="K3827" s="1">
        <v>11</v>
      </c>
      <c r="L3827" s="1">
        <v>70</v>
      </c>
      <c r="M3827" s="1">
        <v>38</v>
      </c>
      <c r="N3827" s="1">
        <v>1</v>
      </c>
      <c r="O3827" s="8">
        <v>2</v>
      </c>
    </row>
    <row r="3828" spans="2:15" x14ac:dyDescent="0.2">
      <c r="D3828" s="175"/>
      <c r="E3828" s="11"/>
      <c r="F3828" s="10"/>
      <c r="G3828" s="9">
        <v>100</v>
      </c>
      <c r="H3828" s="16">
        <v>56.372549019608002</v>
      </c>
      <c r="I3828" s="2">
        <v>3.9215686274510002</v>
      </c>
      <c r="J3828" s="23">
        <v>45.098039215686001</v>
      </c>
      <c r="K3828" s="2">
        <v>5.3921568627449998</v>
      </c>
      <c r="L3828" s="2">
        <v>34.313725490195999</v>
      </c>
      <c r="M3828" s="2">
        <v>18.627450980391998</v>
      </c>
      <c r="N3828" s="2">
        <v>0.49019607843099999</v>
      </c>
      <c r="O3828" s="13">
        <v>0.98039215686299996</v>
      </c>
    </row>
    <row r="3829" spans="2:15" x14ac:dyDescent="0.2">
      <c r="D3829" s="175"/>
      <c r="E3829" s="4" t="s">
        <v>44</v>
      </c>
      <c r="F3829" s="6"/>
      <c r="G3829" s="5">
        <v>223</v>
      </c>
      <c r="H3829" s="7">
        <v>132</v>
      </c>
      <c r="I3829" s="1">
        <v>14</v>
      </c>
      <c r="J3829" s="1">
        <v>95</v>
      </c>
      <c r="K3829" s="1">
        <v>10</v>
      </c>
      <c r="L3829" s="1">
        <v>82</v>
      </c>
      <c r="M3829" s="1">
        <v>29</v>
      </c>
      <c r="N3829" s="1">
        <v>4</v>
      </c>
      <c r="O3829" s="8">
        <v>2</v>
      </c>
    </row>
    <row r="3830" spans="2:15" x14ac:dyDescent="0.2">
      <c r="D3830" s="175"/>
      <c r="E3830" s="11"/>
      <c r="F3830" s="10"/>
      <c r="G3830" s="9">
        <v>100</v>
      </c>
      <c r="H3830" s="16">
        <v>59.192825112107997</v>
      </c>
      <c r="I3830" s="2">
        <v>6.27802690583</v>
      </c>
      <c r="J3830" s="2">
        <v>42.600896860987</v>
      </c>
      <c r="K3830" s="2">
        <v>4.4843049327350002</v>
      </c>
      <c r="L3830" s="2">
        <v>36.771300448429997</v>
      </c>
      <c r="M3830" s="2">
        <v>13.004484304932999</v>
      </c>
      <c r="N3830" s="2">
        <v>1.7937219730939999</v>
      </c>
      <c r="O3830" s="13">
        <v>0.89686098654699997</v>
      </c>
    </row>
    <row r="3831" spans="2:15" x14ac:dyDescent="0.2">
      <c r="D3831" s="175"/>
      <c r="E3831" s="4" t="s">
        <v>45</v>
      </c>
      <c r="F3831" s="6"/>
      <c r="G3831" s="5">
        <v>170</v>
      </c>
      <c r="H3831" s="7">
        <v>106</v>
      </c>
      <c r="I3831" s="1">
        <v>7</v>
      </c>
      <c r="J3831" s="1">
        <v>61</v>
      </c>
      <c r="K3831" s="1">
        <v>2</v>
      </c>
      <c r="L3831" s="1">
        <v>28</v>
      </c>
      <c r="M3831" s="1">
        <v>12</v>
      </c>
      <c r="N3831" s="1">
        <v>1</v>
      </c>
      <c r="O3831" s="8">
        <v>12</v>
      </c>
    </row>
    <row r="3832" spans="2:15" x14ac:dyDescent="0.2">
      <c r="D3832" s="176"/>
      <c r="E3832" s="57"/>
      <c r="F3832" s="54"/>
      <c r="G3832" s="67">
        <v>100</v>
      </c>
      <c r="H3832" s="82">
        <v>62.352941176470999</v>
      </c>
      <c r="I3832" s="48">
        <v>4.1176470588239997</v>
      </c>
      <c r="J3832" s="48">
        <v>35.882352941176002</v>
      </c>
      <c r="K3832" s="48">
        <v>1.1764705882349999</v>
      </c>
      <c r="L3832" s="91">
        <v>16.470588235293999</v>
      </c>
      <c r="M3832" s="91">
        <v>7.0588235294119999</v>
      </c>
      <c r="N3832" s="48">
        <v>0.58823529411800002</v>
      </c>
      <c r="O3832" s="113">
        <v>7.0588235294119999</v>
      </c>
    </row>
    <row r="3834" spans="2:15" x14ac:dyDescent="0.2">
      <c r="B3834" s="43" t="str">
        <f xml:space="preserve"> HYPERLINK("#'目次'!B86", "[80]")</f>
        <v>[80]</v>
      </c>
      <c r="C3834" s="31" t="s">
        <v>221</v>
      </c>
    </row>
    <row r="3838" spans="2:15" ht="24" x14ac:dyDescent="0.2">
      <c r="D3838" s="177"/>
      <c r="E3838" s="178"/>
      <c r="F3838" s="178"/>
      <c r="G3838" s="40" t="s">
        <v>14</v>
      </c>
      <c r="H3838" s="42" t="s">
        <v>213</v>
      </c>
      <c r="I3838" s="15" t="s">
        <v>214</v>
      </c>
      <c r="J3838" s="15" t="s">
        <v>215</v>
      </c>
      <c r="K3838" s="15" t="s">
        <v>216</v>
      </c>
      <c r="L3838" s="15" t="s">
        <v>217</v>
      </c>
      <c r="M3838" s="15" t="s">
        <v>218</v>
      </c>
      <c r="N3838" s="15" t="s">
        <v>86</v>
      </c>
      <c r="O3838" s="44" t="s">
        <v>17</v>
      </c>
    </row>
    <row r="3839" spans="2:15" x14ac:dyDescent="0.2">
      <c r="D3839" s="179"/>
      <c r="E3839" s="180"/>
      <c r="F3839" s="180"/>
      <c r="G3839" s="39"/>
      <c r="H3839" s="41"/>
      <c r="I3839" s="14"/>
      <c r="J3839" s="14"/>
      <c r="K3839" s="14"/>
      <c r="L3839" s="14"/>
      <c r="M3839" s="14"/>
      <c r="N3839" s="14"/>
      <c r="O3839" s="38"/>
    </row>
    <row r="3840" spans="2:15" x14ac:dyDescent="0.2">
      <c r="D3840" s="70"/>
      <c r="E3840" s="72" t="s">
        <v>14</v>
      </c>
      <c r="F3840" s="69"/>
      <c r="G3840" s="37">
        <v>1222</v>
      </c>
      <c r="H3840" s="17">
        <v>738</v>
      </c>
      <c r="I3840" s="17">
        <v>49</v>
      </c>
      <c r="J3840" s="17">
        <v>471</v>
      </c>
      <c r="K3840" s="17">
        <v>51</v>
      </c>
      <c r="L3840" s="17">
        <v>406</v>
      </c>
      <c r="M3840" s="17">
        <v>209</v>
      </c>
      <c r="N3840" s="17">
        <v>11</v>
      </c>
      <c r="O3840" s="55">
        <v>22</v>
      </c>
    </row>
    <row r="3841" spans="4:15" x14ac:dyDescent="0.2">
      <c r="D3841" s="57"/>
      <c r="E3841" s="54"/>
      <c r="F3841" s="71"/>
      <c r="G3841" s="9">
        <v>100</v>
      </c>
      <c r="H3841" s="2">
        <v>60.392798690671</v>
      </c>
      <c r="I3841" s="2">
        <v>4.0098199672670001</v>
      </c>
      <c r="J3841" s="2">
        <v>38.543371522095001</v>
      </c>
      <c r="K3841" s="2">
        <v>4.1734860883799998</v>
      </c>
      <c r="L3841" s="2">
        <v>33.224222585924998</v>
      </c>
      <c r="M3841" s="2">
        <v>17.103109656301001</v>
      </c>
      <c r="N3841" s="2">
        <v>0.90016366612099996</v>
      </c>
      <c r="O3841" s="13">
        <v>1.8003273322419999</v>
      </c>
    </row>
    <row r="3842" spans="4:15" x14ac:dyDescent="0.2">
      <c r="D3842" s="174" t="s">
        <v>52</v>
      </c>
      <c r="E3842" s="20" t="s">
        <v>53</v>
      </c>
      <c r="F3842" s="22"/>
      <c r="G3842" s="21">
        <v>15</v>
      </c>
      <c r="H3842" s="25">
        <v>10</v>
      </c>
      <c r="I3842" s="3">
        <v>0</v>
      </c>
      <c r="J3842" s="3">
        <v>4</v>
      </c>
      <c r="K3842" s="3">
        <v>1</v>
      </c>
      <c r="L3842" s="3">
        <v>3</v>
      </c>
      <c r="M3842" s="3">
        <v>1</v>
      </c>
      <c r="N3842" s="3">
        <v>0</v>
      </c>
      <c r="O3842" s="26">
        <v>0</v>
      </c>
    </row>
    <row r="3843" spans="4:15" x14ac:dyDescent="0.2">
      <c r="D3843" s="175"/>
      <c r="E3843" s="11"/>
      <c r="F3843" s="10"/>
      <c r="G3843" s="9">
        <v>100</v>
      </c>
      <c r="H3843" s="64">
        <v>66.666666666666998</v>
      </c>
      <c r="I3843" s="18">
        <v>0</v>
      </c>
      <c r="J3843" s="46">
        <v>26.666666666666998</v>
      </c>
      <c r="K3843" s="2">
        <v>6.666666666667</v>
      </c>
      <c r="L3843" s="46">
        <v>20</v>
      </c>
      <c r="M3843" s="46">
        <v>6.666666666667</v>
      </c>
      <c r="N3843" s="18">
        <v>0</v>
      </c>
      <c r="O3843" s="36">
        <v>0</v>
      </c>
    </row>
    <row r="3844" spans="4:15" ht="24" x14ac:dyDescent="0.2">
      <c r="D3844" s="175"/>
      <c r="E3844" s="4" t="s">
        <v>54</v>
      </c>
      <c r="F3844" s="6"/>
      <c r="G3844" s="5">
        <v>122</v>
      </c>
      <c r="H3844" s="7">
        <v>74</v>
      </c>
      <c r="I3844" s="1">
        <v>3</v>
      </c>
      <c r="J3844" s="1">
        <v>43</v>
      </c>
      <c r="K3844" s="1">
        <v>3</v>
      </c>
      <c r="L3844" s="1">
        <v>31</v>
      </c>
      <c r="M3844" s="1">
        <v>23</v>
      </c>
      <c r="N3844" s="1">
        <v>1</v>
      </c>
      <c r="O3844" s="8">
        <v>3</v>
      </c>
    </row>
    <row r="3845" spans="4:15" x14ac:dyDescent="0.2">
      <c r="D3845" s="175"/>
      <c r="E3845" s="11"/>
      <c r="F3845" s="10"/>
      <c r="G3845" s="9">
        <v>100</v>
      </c>
      <c r="H3845" s="16">
        <v>60.655737704918003</v>
      </c>
      <c r="I3845" s="2">
        <v>2.459016393443</v>
      </c>
      <c r="J3845" s="2">
        <v>35.245901639343998</v>
      </c>
      <c r="K3845" s="2">
        <v>2.459016393443</v>
      </c>
      <c r="L3845" s="27">
        <v>25.409836065574002</v>
      </c>
      <c r="M3845" s="2">
        <v>18.852459016392999</v>
      </c>
      <c r="N3845" s="2">
        <v>0.81967213114799997</v>
      </c>
      <c r="O3845" s="13">
        <v>2.459016393443</v>
      </c>
    </row>
    <row r="3846" spans="4:15" x14ac:dyDescent="0.2">
      <c r="D3846" s="175"/>
      <c r="E3846" s="4" t="s">
        <v>55</v>
      </c>
      <c r="F3846" s="6"/>
      <c r="G3846" s="5">
        <v>43</v>
      </c>
      <c r="H3846" s="7">
        <v>26</v>
      </c>
      <c r="I3846" s="1">
        <v>4</v>
      </c>
      <c r="J3846" s="1">
        <v>15</v>
      </c>
      <c r="K3846" s="1">
        <v>6</v>
      </c>
      <c r="L3846" s="1">
        <v>12</v>
      </c>
      <c r="M3846" s="1">
        <v>8</v>
      </c>
      <c r="N3846" s="1">
        <v>1</v>
      </c>
      <c r="O3846" s="8">
        <v>1</v>
      </c>
    </row>
    <row r="3847" spans="4:15" x14ac:dyDescent="0.2">
      <c r="D3847" s="175"/>
      <c r="E3847" s="11"/>
      <c r="F3847" s="10"/>
      <c r="G3847" s="9">
        <v>100</v>
      </c>
      <c r="H3847" s="16">
        <v>60.465116279070003</v>
      </c>
      <c r="I3847" s="23">
        <v>9.3023255813949994</v>
      </c>
      <c r="J3847" s="2">
        <v>34.883720930232997</v>
      </c>
      <c r="K3847" s="23">
        <v>13.953488372093</v>
      </c>
      <c r="L3847" s="27">
        <v>27.906976744186</v>
      </c>
      <c r="M3847" s="2">
        <v>18.604651162791001</v>
      </c>
      <c r="N3847" s="2">
        <v>2.3255813953489999</v>
      </c>
      <c r="O3847" s="13">
        <v>2.3255813953489999</v>
      </c>
    </row>
    <row r="3848" spans="4:15" x14ac:dyDescent="0.2">
      <c r="D3848" s="175"/>
      <c r="E3848" s="4" t="s">
        <v>56</v>
      </c>
      <c r="F3848" s="6"/>
      <c r="G3848" s="5">
        <v>60</v>
      </c>
      <c r="H3848" s="7">
        <v>30</v>
      </c>
      <c r="I3848" s="1">
        <v>2</v>
      </c>
      <c r="J3848" s="1">
        <v>33</v>
      </c>
      <c r="K3848" s="1">
        <v>1</v>
      </c>
      <c r="L3848" s="1">
        <v>19</v>
      </c>
      <c r="M3848" s="1">
        <v>13</v>
      </c>
      <c r="N3848" s="1">
        <v>0</v>
      </c>
      <c r="O3848" s="8">
        <v>1</v>
      </c>
    </row>
    <row r="3849" spans="4:15" x14ac:dyDescent="0.2">
      <c r="D3849" s="175"/>
      <c r="E3849" s="11"/>
      <c r="F3849" s="10"/>
      <c r="G3849" s="9">
        <v>100</v>
      </c>
      <c r="H3849" s="99">
        <v>50</v>
      </c>
      <c r="I3849" s="2">
        <v>3.333333333333</v>
      </c>
      <c r="J3849" s="35">
        <v>55</v>
      </c>
      <c r="K3849" s="2">
        <v>1.666666666667</v>
      </c>
      <c r="L3849" s="2">
        <v>31.666666666666998</v>
      </c>
      <c r="M3849" s="2">
        <v>21.666666666666998</v>
      </c>
      <c r="N3849" s="18">
        <v>0</v>
      </c>
      <c r="O3849" s="13">
        <v>1.666666666667</v>
      </c>
    </row>
    <row r="3850" spans="4:15" x14ac:dyDescent="0.2">
      <c r="D3850" s="175"/>
      <c r="E3850" s="4" t="s">
        <v>57</v>
      </c>
      <c r="F3850" s="6"/>
      <c r="G3850" s="5">
        <v>286</v>
      </c>
      <c r="H3850" s="7">
        <v>167</v>
      </c>
      <c r="I3850" s="1">
        <v>12</v>
      </c>
      <c r="J3850" s="1">
        <v>116</v>
      </c>
      <c r="K3850" s="1">
        <v>11</v>
      </c>
      <c r="L3850" s="1">
        <v>121</v>
      </c>
      <c r="M3850" s="1">
        <v>61</v>
      </c>
      <c r="N3850" s="1">
        <v>2</v>
      </c>
      <c r="O3850" s="8">
        <v>1</v>
      </c>
    </row>
    <row r="3851" spans="4:15" x14ac:dyDescent="0.2">
      <c r="D3851" s="175"/>
      <c r="E3851" s="11"/>
      <c r="F3851" s="10"/>
      <c r="G3851" s="9">
        <v>100</v>
      </c>
      <c r="H3851" s="16">
        <v>58.391608391608003</v>
      </c>
      <c r="I3851" s="2">
        <v>4.1958041958040004</v>
      </c>
      <c r="J3851" s="2">
        <v>40.559440559441001</v>
      </c>
      <c r="K3851" s="2">
        <v>3.8461538461539999</v>
      </c>
      <c r="L3851" s="23">
        <v>42.307692307692001</v>
      </c>
      <c r="M3851" s="2">
        <v>21.328671328671</v>
      </c>
      <c r="N3851" s="2">
        <v>0.69930069930100003</v>
      </c>
      <c r="O3851" s="13">
        <v>0.34965034965000003</v>
      </c>
    </row>
    <row r="3852" spans="4:15" x14ac:dyDescent="0.2">
      <c r="D3852" s="175"/>
      <c r="E3852" s="4" t="s">
        <v>58</v>
      </c>
      <c r="F3852" s="6"/>
      <c r="G3852" s="5">
        <v>129</v>
      </c>
      <c r="H3852" s="7">
        <v>87</v>
      </c>
      <c r="I3852" s="1">
        <v>2</v>
      </c>
      <c r="J3852" s="1">
        <v>46</v>
      </c>
      <c r="K3852" s="1">
        <v>8</v>
      </c>
      <c r="L3852" s="1">
        <v>37</v>
      </c>
      <c r="M3852" s="1">
        <v>27</v>
      </c>
      <c r="N3852" s="1">
        <v>2</v>
      </c>
      <c r="O3852" s="8">
        <v>0</v>
      </c>
    </row>
    <row r="3853" spans="4:15" x14ac:dyDescent="0.2">
      <c r="D3853" s="175"/>
      <c r="E3853" s="11"/>
      <c r="F3853" s="10"/>
      <c r="G3853" s="9">
        <v>100</v>
      </c>
      <c r="H3853" s="64">
        <v>67.441860465115994</v>
      </c>
      <c r="I3853" s="2">
        <v>1.550387596899</v>
      </c>
      <c r="J3853" s="2">
        <v>35.658914728681999</v>
      </c>
      <c r="K3853" s="2">
        <v>6.2015503875969999</v>
      </c>
      <c r="L3853" s="2">
        <v>28.682170542636001</v>
      </c>
      <c r="M3853" s="2">
        <v>20.930232558139998</v>
      </c>
      <c r="N3853" s="2">
        <v>1.550387596899</v>
      </c>
      <c r="O3853" s="36">
        <v>0</v>
      </c>
    </row>
    <row r="3854" spans="4:15" x14ac:dyDescent="0.2">
      <c r="D3854" s="175"/>
      <c r="E3854" s="4" t="s">
        <v>59</v>
      </c>
      <c r="F3854" s="6"/>
      <c r="G3854" s="5">
        <v>195</v>
      </c>
      <c r="H3854" s="7">
        <v>121</v>
      </c>
      <c r="I3854" s="1">
        <v>12</v>
      </c>
      <c r="J3854" s="1">
        <v>74</v>
      </c>
      <c r="K3854" s="1">
        <v>6</v>
      </c>
      <c r="L3854" s="1">
        <v>72</v>
      </c>
      <c r="M3854" s="1">
        <v>33</v>
      </c>
      <c r="N3854" s="1">
        <v>3</v>
      </c>
      <c r="O3854" s="8">
        <v>4</v>
      </c>
    </row>
    <row r="3855" spans="4:15" x14ac:dyDescent="0.2">
      <c r="D3855" s="175"/>
      <c r="E3855" s="11"/>
      <c r="F3855" s="10"/>
      <c r="G3855" s="9">
        <v>100</v>
      </c>
      <c r="H3855" s="16">
        <v>62.051282051282001</v>
      </c>
      <c r="I3855" s="2">
        <v>6.1538461538459996</v>
      </c>
      <c r="J3855" s="2">
        <v>37.948717948717999</v>
      </c>
      <c r="K3855" s="2">
        <v>3.0769230769229998</v>
      </c>
      <c r="L3855" s="2">
        <v>36.923076923076998</v>
      </c>
      <c r="M3855" s="2">
        <v>16.923076923077002</v>
      </c>
      <c r="N3855" s="2">
        <v>1.538461538462</v>
      </c>
      <c r="O3855" s="13">
        <v>2.051282051282</v>
      </c>
    </row>
    <row r="3856" spans="4:15" x14ac:dyDescent="0.2">
      <c r="D3856" s="175"/>
      <c r="E3856" s="4" t="s">
        <v>60</v>
      </c>
      <c r="F3856" s="6"/>
      <c r="G3856" s="5">
        <v>176</v>
      </c>
      <c r="H3856" s="7">
        <v>92</v>
      </c>
      <c r="I3856" s="1">
        <v>7</v>
      </c>
      <c r="J3856" s="1">
        <v>84</v>
      </c>
      <c r="K3856" s="1">
        <v>3</v>
      </c>
      <c r="L3856" s="1">
        <v>58</v>
      </c>
      <c r="M3856" s="1">
        <v>18</v>
      </c>
      <c r="N3856" s="1">
        <v>2</v>
      </c>
      <c r="O3856" s="8">
        <v>5</v>
      </c>
    </row>
    <row r="3857" spans="4:15" x14ac:dyDescent="0.2">
      <c r="D3857" s="175"/>
      <c r="E3857" s="11"/>
      <c r="F3857" s="10"/>
      <c r="G3857" s="9">
        <v>100</v>
      </c>
      <c r="H3857" s="73">
        <v>52.272727272727003</v>
      </c>
      <c r="I3857" s="2">
        <v>3.9772727272730002</v>
      </c>
      <c r="J3857" s="23">
        <v>47.727272727272997</v>
      </c>
      <c r="K3857" s="2">
        <v>1.7045454545450001</v>
      </c>
      <c r="L3857" s="2">
        <v>32.954545454544999</v>
      </c>
      <c r="M3857" s="27">
        <v>10.227272727273</v>
      </c>
      <c r="N3857" s="2">
        <v>1.136363636364</v>
      </c>
      <c r="O3857" s="13">
        <v>2.8409090909089998</v>
      </c>
    </row>
    <row r="3858" spans="4:15" x14ac:dyDescent="0.2">
      <c r="D3858" s="175"/>
      <c r="E3858" s="4" t="s">
        <v>61</v>
      </c>
      <c r="F3858" s="6"/>
      <c r="G3858" s="5">
        <v>78</v>
      </c>
      <c r="H3858" s="7">
        <v>61</v>
      </c>
      <c r="I3858" s="1">
        <v>1</v>
      </c>
      <c r="J3858" s="1">
        <v>8</v>
      </c>
      <c r="K3858" s="1">
        <v>9</v>
      </c>
      <c r="L3858" s="1">
        <v>24</v>
      </c>
      <c r="M3858" s="1">
        <v>12</v>
      </c>
      <c r="N3858" s="1">
        <v>0</v>
      </c>
      <c r="O3858" s="8">
        <v>1</v>
      </c>
    </row>
    <row r="3859" spans="4:15" x14ac:dyDescent="0.2">
      <c r="D3859" s="175"/>
      <c r="E3859" s="11"/>
      <c r="F3859" s="10"/>
      <c r="G3859" s="9">
        <v>100</v>
      </c>
      <c r="H3859" s="86">
        <v>78.205128205128005</v>
      </c>
      <c r="I3859" s="2">
        <v>1.2820512820509999</v>
      </c>
      <c r="J3859" s="46">
        <v>10.25641025641</v>
      </c>
      <c r="K3859" s="23">
        <v>11.538461538462</v>
      </c>
      <c r="L3859" s="2">
        <v>30.769230769231001</v>
      </c>
      <c r="M3859" s="2">
        <v>15.384615384615</v>
      </c>
      <c r="N3859" s="18">
        <v>0</v>
      </c>
      <c r="O3859" s="13">
        <v>1.2820512820509999</v>
      </c>
    </row>
    <row r="3860" spans="4:15" x14ac:dyDescent="0.2">
      <c r="D3860" s="175"/>
      <c r="E3860" s="4" t="s">
        <v>62</v>
      </c>
      <c r="F3860" s="6"/>
      <c r="G3860" s="5">
        <v>113</v>
      </c>
      <c r="H3860" s="7">
        <v>67</v>
      </c>
      <c r="I3860" s="1">
        <v>6</v>
      </c>
      <c r="J3860" s="1">
        <v>46</v>
      </c>
      <c r="K3860" s="1">
        <v>3</v>
      </c>
      <c r="L3860" s="1">
        <v>29</v>
      </c>
      <c r="M3860" s="1">
        <v>12</v>
      </c>
      <c r="N3860" s="1">
        <v>0</v>
      </c>
      <c r="O3860" s="8">
        <v>5</v>
      </c>
    </row>
    <row r="3861" spans="4:15" x14ac:dyDescent="0.2">
      <c r="D3861" s="175"/>
      <c r="E3861" s="11"/>
      <c r="F3861" s="10"/>
      <c r="G3861" s="9">
        <v>100</v>
      </c>
      <c r="H3861" s="16">
        <v>59.292035398229999</v>
      </c>
      <c r="I3861" s="2">
        <v>5.3097345132739999</v>
      </c>
      <c r="J3861" s="2">
        <v>40.707964601770001</v>
      </c>
      <c r="K3861" s="2">
        <v>2.654867256637</v>
      </c>
      <c r="L3861" s="27">
        <v>25.663716814158999</v>
      </c>
      <c r="M3861" s="27">
        <v>10.619469026549</v>
      </c>
      <c r="N3861" s="18">
        <v>0</v>
      </c>
      <c r="O3861" s="13">
        <v>4.424778761062</v>
      </c>
    </row>
    <row r="3862" spans="4:15" x14ac:dyDescent="0.2">
      <c r="D3862" s="174" t="s">
        <v>63</v>
      </c>
      <c r="E3862" s="20" t="s">
        <v>64</v>
      </c>
      <c r="F3862" s="22"/>
      <c r="G3862" s="21">
        <v>234</v>
      </c>
      <c r="H3862" s="25">
        <v>152</v>
      </c>
      <c r="I3862" s="3">
        <v>8</v>
      </c>
      <c r="J3862" s="3">
        <v>71</v>
      </c>
      <c r="K3862" s="3">
        <v>9</v>
      </c>
      <c r="L3862" s="3">
        <v>56</v>
      </c>
      <c r="M3862" s="3">
        <v>25</v>
      </c>
      <c r="N3862" s="3">
        <v>2</v>
      </c>
      <c r="O3862" s="26">
        <v>8</v>
      </c>
    </row>
    <row r="3863" spans="4:15" x14ac:dyDescent="0.2">
      <c r="D3863" s="175"/>
      <c r="E3863" s="11"/>
      <c r="F3863" s="10"/>
      <c r="G3863" s="9">
        <v>100</v>
      </c>
      <c r="H3863" s="16">
        <v>64.957264957264996</v>
      </c>
      <c r="I3863" s="2">
        <v>3.4188034188029999</v>
      </c>
      <c r="J3863" s="27">
        <v>30.34188034188</v>
      </c>
      <c r="K3863" s="2">
        <v>3.8461538461539999</v>
      </c>
      <c r="L3863" s="27">
        <v>23.931623931623999</v>
      </c>
      <c r="M3863" s="27">
        <v>10.683760683760999</v>
      </c>
      <c r="N3863" s="2">
        <v>0.85470085470099999</v>
      </c>
      <c r="O3863" s="13">
        <v>3.4188034188029999</v>
      </c>
    </row>
    <row r="3864" spans="4:15" x14ac:dyDescent="0.2">
      <c r="D3864" s="175"/>
      <c r="E3864" s="4" t="s">
        <v>65</v>
      </c>
      <c r="F3864" s="6"/>
      <c r="G3864" s="5">
        <v>172</v>
      </c>
      <c r="H3864" s="7">
        <v>104</v>
      </c>
      <c r="I3864" s="1">
        <v>10</v>
      </c>
      <c r="J3864" s="1">
        <v>65</v>
      </c>
      <c r="K3864" s="1">
        <v>9</v>
      </c>
      <c r="L3864" s="1">
        <v>49</v>
      </c>
      <c r="M3864" s="1">
        <v>23</v>
      </c>
      <c r="N3864" s="1">
        <v>5</v>
      </c>
      <c r="O3864" s="8">
        <v>5</v>
      </c>
    </row>
    <row r="3865" spans="4:15" x14ac:dyDescent="0.2">
      <c r="D3865" s="175"/>
      <c r="E3865" s="11"/>
      <c r="F3865" s="10"/>
      <c r="G3865" s="9">
        <v>100</v>
      </c>
      <c r="H3865" s="16">
        <v>60.465116279070003</v>
      </c>
      <c r="I3865" s="2">
        <v>5.8139534883720003</v>
      </c>
      <c r="J3865" s="2">
        <v>37.790697674419</v>
      </c>
      <c r="K3865" s="2">
        <v>5.2325581395349996</v>
      </c>
      <c r="L3865" s="2">
        <v>28.488372093022999</v>
      </c>
      <c r="M3865" s="2">
        <v>13.372093023255999</v>
      </c>
      <c r="N3865" s="2">
        <v>2.9069767441860002</v>
      </c>
      <c r="O3865" s="13">
        <v>2.9069767441860002</v>
      </c>
    </row>
    <row r="3866" spans="4:15" x14ac:dyDescent="0.2">
      <c r="D3866" s="175"/>
      <c r="E3866" s="4" t="s">
        <v>66</v>
      </c>
      <c r="F3866" s="6"/>
      <c r="G3866" s="5">
        <v>165</v>
      </c>
      <c r="H3866" s="7">
        <v>105</v>
      </c>
      <c r="I3866" s="1">
        <v>5</v>
      </c>
      <c r="J3866" s="1">
        <v>53</v>
      </c>
      <c r="K3866" s="1">
        <v>9</v>
      </c>
      <c r="L3866" s="1">
        <v>54</v>
      </c>
      <c r="M3866" s="1">
        <v>38</v>
      </c>
      <c r="N3866" s="1">
        <v>0</v>
      </c>
      <c r="O3866" s="8">
        <v>3</v>
      </c>
    </row>
    <row r="3867" spans="4:15" x14ac:dyDescent="0.2">
      <c r="D3867" s="175"/>
      <c r="E3867" s="11"/>
      <c r="F3867" s="10"/>
      <c r="G3867" s="9">
        <v>100</v>
      </c>
      <c r="H3867" s="16">
        <v>63.636363636364003</v>
      </c>
      <c r="I3867" s="2">
        <v>3.0303030303030001</v>
      </c>
      <c r="J3867" s="27">
        <v>32.121212121211997</v>
      </c>
      <c r="K3867" s="2">
        <v>5.4545454545450003</v>
      </c>
      <c r="L3867" s="2">
        <v>32.727272727272997</v>
      </c>
      <c r="M3867" s="23">
        <v>23.030303030302999</v>
      </c>
      <c r="N3867" s="18">
        <v>0</v>
      </c>
      <c r="O3867" s="13">
        <v>1.818181818182</v>
      </c>
    </row>
    <row r="3868" spans="4:15" x14ac:dyDescent="0.2">
      <c r="D3868" s="175"/>
      <c r="E3868" s="4" t="s">
        <v>67</v>
      </c>
      <c r="F3868" s="6"/>
      <c r="G3868" s="5">
        <v>158</v>
      </c>
      <c r="H3868" s="7">
        <v>97</v>
      </c>
      <c r="I3868" s="1">
        <v>4</v>
      </c>
      <c r="J3868" s="1">
        <v>64</v>
      </c>
      <c r="K3868" s="1">
        <v>6</v>
      </c>
      <c r="L3868" s="1">
        <v>55</v>
      </c>
      <c r="M3868" s="1">
        <v>32</v>
      </c>
      <c r="N3868" s="1">
        <v>1</v>
      </c>
      <c r="O3868" s="8">
        <v>1</v>
      </c>
    </row>
    <row r="3869" spans="4:15" x14ac:dyDescent="0.2">
      <c r="D3869" s="175"/>
      <c r="E3869" s="11"/>
      <c r="F3869" s="10"/>
      <c r="G3869" s="9">
        <v>100</v>
      </c>
      <c r="H3869" s="16">
        <v>61.392405063291001</v>
      </c>
      <c r="I3869" s="2">
        <v>2.5316455696200002</v>
      </c>
      <c r="J3869" s="2">
        <v>40.506329113923996</v>
      </c>
      <c r="K3869" s="2">
        <v>3.7974683544299999</v>
      </c>
      <c r="L3869" s="2">
        <v>34.810126582278002</v>
      </c>
      <c r="M3869" s="2">
        <v>20.253164556961998</v>
      </c>
      <c r="N3869" s="2">
        <v>0.63291139240500005</v>
      </c>
      <c r="O3869" s="13">
        <v>0.63291139240500005</v>
      </c>
    </row>
    <row r="3870" spans="4:15" x14ac:dyDescent="0.2">
      <c r="D3870" s="175"/>
      <c r="E3870" s="4" t="s">
        <v>68</v>
      </c>
      <c r="F3870" s="6"/>
      <c r="G3870" s="5">
        <v>112</v>
      </c>
      <c r="H3870" s="7">
        <v>69</v>
      </c>
      <c r="I3870" s="1">
        <v>5</v>
      </c>
      <c r="J3870" s="1">
        <v>48</v>
      </c>
      <c r="K3870" s="1">
        <v>4</v>
      </c>
      <c r="L3870" s="1">
        <v>44</v>
      </c>
      <c r="M3870" s="1">
        <v>16</v>
      </c>
      <c r="N3870" s="1">
        <v>1</v>
      </c>
      <c r="O3870" s="8">
        <v>0</v>
      </c>
    </row>
    <row r="3871" spans="4:15" x14ac:dyDescent="0.2">
      <c r="D3871" s="175"/>
      <c r="E3871" s="11"/>
      <c r="F3871" s="10"/>
      <c r="G3871" s="9">
        <v>100</v>
      </c>
      <c r="H3871" s="16">
        <v>61.607142857143003</v>
      </c>
      <c r="I3871" s="2">
        <v>4.4642857142860004</v>
      </c>
      <c r="J3871" s="2">
        <v>42.857142857143003</v>
      </c>
      <c r="K3871" s="2">
        <v>3.5714285714290002</v>
      </c>
      <c r="L3871" s="23">
        <v>39.285714285714</v>
      </c>
      <c r="M3871" s="2">
        <v>14.285714285714</v>
      </c>
      <c r="N3871" s="2">
        <v>0.89285714285700002</v>
      </c>
      <c r="O3871" s="36">
        <v>0</v>
      </c>
    </row>
    <row r="3872" spans="4:15" x14ac:dyDescent="0.2">
      <c r="D3872" s="175"/>
      <c r="E3872" s="4" t="s">
        <v>69</v>
      </c>
      <c r="F3872" s="6"/>
      <c r="G3872" s="5">
        <v>92</v>
      </c>
      <c r="H3872" s="7">
        <v>59</v>
      </c>
      <c r="I3872" s="1">
        <v>5</v>
      </c>
      <c r="J3872" s="1">
        <v>36</v>
      </c>
      <c r="K3872" s="1">
        <v>5</v>
      </c>
      <c r="L3872" s="1">
        <v>36</v>
      </c>
      <c r="M3872" s="1">
        <v>18</v>
      </c>
      <c r="N3872" s="1">
        <v>2</v>
      </c>
      <c r="O3872" s="8">
        <v>0</v>
      </c>
    </row>
    <row r="3873" spans="2:15" x14ac:dyDescent="0.2">
      <c r="D3873" s="175"/>
      <c r="E3873" s="11"/>
      <c r="F3873" s="10"/>
      <c r="G3873" s="9">
        <v>100</v>
      </c>
      <c r="H3873" s="16">
        <v>64.130434782609001</v>
      </c>
      <c r="I3873" s="2">
        <v>5.4347826086959996</v>
      </c>
      <c r="J3873" s="2">
        <v>39.130434782609001</v>
      </c>
      <c r="K3873" s="2">
        <v>5.4347826086959996</v>
      </c>
      <c r="L3873" s="23">
        <v>39.130434782609001</v>
      </c>
      <c r="M3873" s="2">
        <v>19.565217391304</v>
      </c>
      <c r="N3873" s="2">
        <v>2.1739130434780001</v>
      </c>
      <c r="O3873" s="36">
        <v>0</v>
      </c>
    </row>
    <row r="3874" spans="2:15" x14ac:dyDescent="0.2">
      <c r="D3874" s="175"/>
      <c r="E3874" s="4" t="s">
        <v>70</v>
      </c>
      <c r="F3874" s="6"/>
      <c r="G3874" s="5">
        <v>131</v>
      </c>
      <c r="H3874" s="7">
        <v>71</v>
      </c>
      <c r="I3874" s="1">
        <v>4</v>
      </c>
      <c r="J3874" s="1">
        <v>57</v>
      </c>
      <c r="K3874" s="1">
        <v>3</v>
      </c>
      <c r="L3874" s="1">
        <v>50</v>
      </c>
      <c r="M3874" s="1">
        <v>28</v>
      </c>
      <c r="N3874" s="1">
        <v>0</v>
      </c>
      <c r="O3874" s="8">
        <v>2</v>
      </c>
    </row>
    <row r="3875" spans="2:15" x14ac:dyDescent="0.2">
      <c r="D3875" s="175"/>
      <c r="E3875" s="11"/>
      <c r="F3875" s="10"/>
      <c r="G3875" s="9">
        <v>100</v>
      </c>
      <c r="H3875" s="73">
        <v>54.198473282442997</v>
      </c>
      <c r="I3875" s="2">
        <v>3.053435114504</v>
      </c>
      <c r="J3875" s="2">
        <v>43.511450381678998</v>
      </c>
      <c r="K3875" s="2">
        <v>2.2900763358780001</v>
      </c>
      <c r="L3875" s="2">
        <v>38.167938931298004</v>
      </c>
      <c r="M3875" s="2">
        <v>21.374045801527</v>
      </c>
      <c r="N3875" s="18">
        <v>0</v>
      </c>
      <c r="O3875" s="13">
        <v>1.526717557252</v>
      </c>
    </row>
    <row r="3876" spans="2:15" x14ac:dyDescent="0.2">
      <c r="D3876" s="175"/>
      <c r="E3876" s="4" t="s">
        <v>71</v>
      </c>
      <c r="F3876" s="6"/>
      <c r="G3876" s="5">
        <v>71</v>
      </c>
      <c r="H3876" s="7">
        <v>40</v>
      </c>
      <c r="I3876" s="1">
        <v>2</v>
      </c>
      <c r="J3876" s="1">
        <v>31</v>
      </c>
      <c r="K3876" s="1">
        <v>3</v>
      </c>
      <c r="L3876" s="1">
        <v>27</v>
      </c>
      <c r="M3876" s="1">
        <v>9</v>
      </c>
      <c r="N3876" s="1">
        <v>0</v>
      </c>
      <c r="O3876" s="8">
        <v>0</v>
      </c>
    </row>
    <row r="3877" spans="2:15" x14ac:dyDescent="0.2">
      <c r="D3877" s="175"/>
      <c r="E3877" s="11"/>
      <c r="F3877" s="10"/>
      <c r="G3877" s="9">
        <v>100</v>
      </c>
      <c r="H3877" s="16">
        <v>56.338028169014002</v>
      </c>
      <c r="I3877" s="2">
        <v>2.8169014084509998</v>
      </c>
      <c r="J3877" s="23">
        <v>43.661971830985998</v>
      </c>
      <c r="K3877" s="2">
        <v>4.2253521126760001</v>
      </c>
      <c r="L3877" s="2">
        <v>38.028169014085002</v>
      </c>
      <c r="M3877" s="2">
        <v>12.676056338027999</v>
      </c>
      <c r="N3877" s="18">
        <v>0</v>
      </c>
      <c r="O3877" s="36">
        <v>0</v>
      </c>
    </row>
    <row r="3878" spans="2:15" x14ac:dyDescent="0.2">
      <c r="D3878" s="175"/>
      <c r="E3878" s="4" t="s">
        <v>72</v>
      </c>
      <c r="F3878" s="6"/>
      <c r="G3878" s="5">
        <v>70</v>
      </c>
      <c r="H3878" s="7">
        <v>30</v>
      </c>
      <c r="I3878" s="1">
        <v>4</v>
      </c>
      <c r="J3878" s="1">
        <v>42</v>
      </c>
      <c r="K3878" s="1">
        <v>1</v>
      </c>
      <c r="L3878" s="1">
        <v>30</v>
      </c>
      <c r="M3878" s="1">
        <v>19</v>
      </c>
      <c r="N3878" s="1">
        <v>0</v>
      </c>
      <c r="O3878" s="8">
        <v>1</v>
      </c>
    </row>
    <row r="3879" spans="2:15" x14ac:dyDescent="0.2">
      <c r="D3879" s="176"/>
      <c r="E3879" s="57"/>
      <c r="F3879" s="54"/>
      <c r="G3879" s="67">
        <v>100</v>
      </c>
      <c r="H3879" s="135">
        <v>42.857142857143003</v>
      </c>
      <c r="I3879" s="48">
        <v>5.7142857142860004</v>
      </c>
      <c r="J3879" s="108">
        <v>60</v>
      </c>
      <c r="K3879" s="48">
        <v>1.4285714285710001</v>
      </c>
      <c r="L3879" s="103">
        <v>42.857142857143003</v>
      </c>
      <c r="M3879" s="108">
        <v>27.142857142857</v>
      </c>
      <c r="N3879" s="81">
        <v>0</v>
      </c>
      <c r="O3879" s="84">
        <v>1.4285714285710001</v>
      </c>
    </row>
    <row r="3881" spans="2:15" x14ac:dyDescent="0.2">
      <c r="B3881" s="43" t="str">
        <f xml:space="preserve"> HYPERLINK("#'目次'!B87", "[81]")</f>
        <v>[81]</v>
      </c>
      <c r="C3881" s="31" t="s">
        <v>221</v>
      </c>
    </row>
    <row r="3884" spans="2:15" x14ac:dyDescent="0.2">
      <c r="C3884" s="31" t="s">
        <v>75</v>
      </c>
    </row>
    <row r="3885" spans="2:15" ht="24" x14ac:dyDescent="0.2">
      <c r="D3885" s="177"/>
      <c r="E3885" s="178"/>
      <c r="F3885" s="178"/>
      <c r="G3885" s="40" t="s">
        <v>14</v>
      </c>
      <c r="H3885" s="42" t="s">
        <v>213</v>
      </c>
      <c r="I3885" s="15" t="s">
        <v>214</v>
      </c>
      <c r="J3885" s="15" t="s">
        <v>215</v>
      </c>
      <c r="K3885" s="15" t="s">
        <v>216</v>
      </c>
      <c r="L3885" s="15" t="s">
        <v>217</v>
      </c>
      <c r="M3885" s="15" t="s">
        <v>218</v>
      </c>
      <c r="N3885" s="15" t="s">
        <v>86</v>
      </c>
      <c r="O3885" s="44" t="s">
        <v>17</v>
      </c>
    </row>
    <row r="3886" spans="2:15" x14ac:dyDescent="0.2">
      <c r="D3886" s="179"/>
      <c r="E3886" s="180"/>
      <c r="F3886" s="180"/>
      <c r="G3886" s="39"/>
      <c r="H3886" s="41"/>
      <c r="I3886" s="14"/>
      <c r="J3886" s="14"/>
      <c r="K3886" s="14"/>
      <c r="L3886" s="14"/>
      <c r="M3886" s="14"/>
      <c r="N3886" s="14"/>
      <c r="O3886" s="38"/>
    </row>
    <row r="3887" spans="2:15" x14ac:dyDescent="0.2">
      <c r="D3887" s="70"/>
      <c r="E3887" s="72" t="s">
        <v>14</v>
      </c>
      <c r="F3887" s="69"/>
      <c r="G3887" s="37">
        <v>1222</v>
      </c>
      <c r="H3887" s="17">
        <v>738</v>
      </c>
      <c r="I3887" s="17">
        <v>49</v>
      </c>
      <c r="J3887" s="17">
        <v>471</v>
      </c>
      <c r="K3887" s="17">
        <v>51</v>
      </c>
      <c r="L3887" s="17">
        <v>406</v>
      </c>
      <c r="M3887" s="17">
        <v>209</v>
      </c>
      <c r="N3887" s="17">
        <v>11</v>
      </c>
      <c r="O3887" s="55">
        <v>22</v>
      </c>
    </row>
    <row r="3888" spans="2:15" x14ac:dyDescent="0.2">
      <c r="D3888" s="57"/>
      <c r="E3888" s="54"/>
      <c r="F3888" s="71"/>
      <c r="G3888" s="9">
        <v>100</v>
      </c>
      <c r="H3888" s="2">
        <v>60.392798690671</v>
      </c>
      <c r="I3888" s="2">
        <v>4.0098199672670001</v>
      </c>
      <c r="J3888" s="2">
        <v>38.543371522095001</v>
      </c>
      <c r="K3888" s="2">
        <v>4.1734860883799998</v>
      </c>
      <c r="L3888" s="2">
        <v>33.224222585924998</v>
      </c>
      <c r="M3888" s="2">
        <v>17.103109656301001</v>
      </c>
      <c r="N3888" s="2">
        <v>0.90016366612099996</v>
      </c>
      <c r="O3888" s="13">
        <v>1.8003273322419999</v>
      </c>
    </row>
    <row r="3889" spans="4:15" x14ac:dyDescent="0.2">
      <c r="D3889" s="174" t="s">
        <v>36</v>
      </c>
      <c r="E3889" s="20" t="s">
        <v>76</v>
      </c>
      <c r="F3889" s="22"/>
      <c r="G3889" s="21">
        <v>629</v>
      </c>
      <c r="H3889" s="25">
        <v>395</v>
      </c>
      <c r="I3889" s="3">
        <v>21</v>
      </c>
      <c r="J3889" s="3">
        <v>229</v>
      </c>
      <c r="K3889" s="3">
        <v>29</v>
      </c>
      <c r="L3889" s="3">
        <v>187</v>
      </c>
      <c r="M3889" s="3">
        <v>114</v>
      </c>
      <c r="N3889" s="3">
        <v>6</v>
      </c>
      <c r="O3889" s="26">
        <v>10</v>
      </c>
    </row>
    <row r="3890" spans="4:15" x14ac:dyDescent="0.2">
      <c r="D3890" s="175"/>
      <c r="E3890" s="11"/>
      <c r="F3890" s="10"/>
      <c r="G3890" s="9">
        <v>100</v>
      </c>
      <c r="H3890" s="16">
        <v>62.798092209857003</v>
      </c>
      <c r="I3890" s="2">
        <v>3.3386327503970001</v>
      </c>
      <c r="J3890" s="2">
        <v>36.406995230524998</v>
      </c>
      <c r="K3890" s="2">
        <v>4.6104928457870002</v>
      </c>
      <c r="L3890" s="2">
        <v>29.72972972973</v>
      </c>
      <c r="M3890" s="2">
        <v>18.124006359300001</v>
      </c>
      <c r="N3890" s="2">
        <v>0.95389507154200004</v>
      </c>
      <c r="O3890" s="13">
        <v>1.5898251192370001</v>
      </c>
    </row>
    <row r="3891" spans="4:15" x14ac:dyDescent="0.2">
      <c r="D3891" s="175"/>
      <c r="E3891" s="4" t="s">
        <v>39</v>
      </c>
      <c r="F3891" s="6"/>
      <c r="G3891" s="5">
        <v>37</v>
      </c>
      <c r="H3891" s="7">
        <v>27</v>
      </c>
      <c r="I3891" s="1">
        <v>0</v>
      </c>
      <c r="J3891" s="1">
        <v>3</v>
      </c>
      <c r="K3891" s="1">
        <v>3</v>
      </c>
      <c r="L3891" s="1">
        <v>13</v>
      </c>
      <c r="M3891" s="1">
        <v>8</v>
      </c>
      <c r="N3891" s="1">
        <v>0</v>
      </c>
      <c r="O3891" s="8">
        <v>0</v>
      </c>
    </row>
    <row r="3892" spans="4:15" x14ac:dyDescent="0.2">
      <c r="D3892" s="175"/>
      <c r="E3892" s="11"/>
      <c r="F3892" s="10"/>
      <c r="G3892" s="9">
        <v>100</v>
      </c>
      <c r="H3892" s="86">
        <v>72.972972972972997</v>
      </c>
      <c r="I3892" s="18">
        <v>0</v>
      </c>
      <c r="J3892" s="46">
        <v>8.1081081081080004</v>
      </c>
      <c r="K3892" s="2">
        <v>8.1081081081080004</v>
      </c>
      <c r="L3892" s="2">
        <v>35.135135135135002</v>
      </c>
      <c r="M3892" s="2">
        <v>21.621621621622001</v>
      </c>
      <c r="N3892" s="18">
        <v>0</v>
      </c>
      <c r="O3892" s="36">
        <v>0</v>
      </c>
    </row>
    <row r="3893" spans="4:15" x14ac:dyDescent="0.2">
      <c r="D3893" s="175"/>
      <c r="E3893" s="4" t="s">
        <v>40</v>
      </c>
      <c r="F3893" s="6"/>
      <c r="G3893" s="5">
        <v>73</v>
      </c>
      <c r="H3893" s="7">
        <v>52</v>
      </c>
      <c r="I3893" s="1">
        <v>2</v>
      </c>
      <c r="J3893" s="1">
        <v>31</v>
      </c>
      <c r="K3893" s="1">
        <v>6</v>
      </c>
      <c r="L3893" s="1">
        <v>28</v>
      </c>
      <c r="M3893" s="1">
        <v>20</v>
      </c>
      <c r="N3893" s="1">
        <v>1</v>
      </c>
      <c r="O3893" s="8">
        <v>0</v>
      </c>
    </row>
    <row r="3894" spans="4:15" x14ac:dyDescent="0.2">
      <c r="D3894" s="175"/>
      <c r="E3894" s="11"/>
      <c r="F3894" s="10"/>
      <c r="G3894" s="9">
        <v>100</v>
      </c>
      <c r="H3894" s="86">
        <v>71.232876712329002</v>
      </c>
      <c r="I3894" s="2">
        <v>2.7397260273969999</v>
      </c>
      <c r="J3894" s="2">
        <v>42.465753424657997</v>
      </c>
      <c r="K3894" s="2">
        <v>8.2191780821920002</v>
      </c>
      <c r="L3894" s="23">
        <v>38.356164383562003</v>
      </c>
      <c r="M3894" s="35">
        <v>27.397260273973</v>
      </c>
      <c r="N3894" s="2">
        <v>1.369863013699</v>
      </c>
      <c r="O3894" s="36">
        <v>0</v>
      </c>
    </row>
    <row r="3895" spans="4:15" x14ac:dyDescent="0.2">
      <c r="D3895" s="175"/>
      <c r="E3895" s="4" t="s">
        <v>41</v>
      </c>
      <c r="F3895" s="6"/>
      <c r="G3895" s="5">
        <v>108</v>
      </c>
      <c r="H3895" s="7">
        <v>58</v>
      </c>
      <c r="I3895" s="1">
        <v>3</v>
      </c>
      <c r="J3895" s="1">
        <v>42</v>
      </c>
      <c r="K3895" s="1">
        <v>7</v>
      </c>
      <c r="L3895" s="1">
        <v>31</v>
      </c>
      <c r="M3895" s="1">
        <v>22</v>
      </c>
      <c r="N3895" s="1">
        <v>1</v>
      </c>
      <c r="O3895" s="8">
        <v>0</v>
      </c>
    </row>
    <row r="3896" spans="4:15" x14ac:dyDescent="0.2">
      <c r="D3896" s="175"/>
      <c r="E3896" s="11"/>
      <c r="F3896" s="10"/>
      <c r="G3896" s="9">
        <v>100</v>
      </c>
      <c r="H3896" s="73">
        <v>53.703703703704001</v>
      </c>
      <c r="I3896" s="2">
        <v>2.7777777777780002</v>
      </c>
      <c r="J3896" s="2">
        <v>38.888888888888999</v>
      </c>
      <c r="K3896" s="2">
        <v>6.4814814814809996</v>
      </c>
      <c r="L3896" s="2">
        <v>28.703703703704001</v>
      </c>
      <c r="M3896" s="2">
        <v>20.370370370370001</v>
      </c>
      <c r="N3896" s="2">
        <v>0.92592592592599998</v>
      </c>
      <c r="O3896" s="36">
        <v>0</v>
      </c>
    </row>
    <row r="3897" spans="4:15" x14ac:dyDescent="0.2">
      <c r="D3897" s="175"/>
      <c r="E3897" s="4" t="s">
        <v>42</v>
      </c>
      <c r="F3897" s="6"/>
      <c r="G3897" s="5">
        <v>113</v>
      </c>
      <c r="H3897" s="7">
        <v>72</v>
      </c>
      <c r="I3897" s="1">
        <v>4</v>
      </c>
      <c r="J3897" s="1">
        <v>42</v>
      </c>
      <c r="K3897" s="1">
        <v>4</v>
      </c>
      <c r="L3897" s="1">
        <v>35</v>
      </c>
      <c r="M3897" s="1">
        <v>23</v>
      </c>
      <c r="N3897" s="1">
        <v>1</v>
      </c>
      <c r="O3897" s="8">
        <v>2</v>
      </c>
    </row>
    <row r="3898" spans="4:15" x14ac:dyDescent="0.2">
      <c r="D3898" s="175"/>
      <c r="E3898" s="11"/>
      <c r="F3898" s="10"/>
      <c r="G3898" s="9">
        <v>100</v>
      </c>
      <c r="H3898" s="16">
        <v>63.716814159291999</v>
      </c>
      <c r="I3898" s="2">
        <v>3.53982300885</v>
      </c>
      <c r="J3898" s="2">
        <v>37.168141592920001</v>
      </c>
      <c r="K3898" s="2">
        <v>3.53982300885</v>
      </c>
      <c r="L3898" s="2">
        <v>30.973451327433999</v>
      </c>
      <c r="M3898" s="2">
        <v>20.353982300885001</v>
      </c>
      <c r="N3898" s="2">
        <v>0.88495575221199996</v>
      </c>
      <c r="O3898" s="13">
        <v>1.769911504425</v>
      </c>
    </row>
    <row r="3899" spans="4:15" x14ac:dyDescent="0.2">
      <c r="D3899" s="175"/>
      <c r="E3899" s="4" t="s">
        <v>43</v>
      </c>
      <c r="F3899" s="6"/>
      <c r="G3899" s="5">
        <v>101</v>
      </c>
      <c r="H3899" s="7">
        <v>61</v>
      </c>
      <c r="I3899" s="1">
        <v>2</v>
      </c>
      <c r="J3899" s="1">
        <v>41</v>
      </c>
      <c r="K3899" s="1">
        <v>3</v>
      </c>
      <c r="L3899" s="1">
        <v>32</v>
      </c>
      <c r="M3899" s="1">
        <v>22</v>
      </c>
      <c r="N3899" s="1">
        <v>1</v>
      </c>
      <c r="O3899" s="8">
        <v>0</v>
      </c>
    </row>
    <row r="3900" spans="4:15" x14ac:dyDescent="0.2">
      <c r="D3900" s="175"/>
      <c r="E3900" s="11"/>
      <c r="F3900" s="10"/>
      <c r="G3900" s="9">
        <v>100</v>
      </c>
      <c r="H3900" s="16">
        <v>60.396039603959998</v>
      </c>
      <c r="I3900" s="2">
        <v>1.9801980198019999</v>
      </c>
      <c r="J3900" s="2">
        <v>40.594059405941003</v>
      </c>
      <c r="K3900" s="2">
        <v>2.970297029703</v>
      </c>
      <c r="L3900" s="2">
        <v>31.683168316831999</v>
      </c>
      <c r="M3900" s="2">
        <v>21.782178217822</v>
      </c>
      <c r="N3900" s="2">
        <v>0.99009900990099997</v>
      </c>
      <c r="O3900" s="36">
        <v>0</v>
      </c>
    </row>
    <row r="3901" spans="4:15" x14ac:dyDescent="0.2">
      <c r="D3901" s="175"/>
      <c r="E3901" s="4" t="s">
        <v>44</v>
      </c>
      <c r="F3901" s="6"/>
      <c r="G3901" s="5">
        <v>114</v>
      </c>
      <c r="H3901" s="7">
        <v>72</v>
      </c>
      <c r="I3901" s="1">
        <v>7</v>
      </c>
      <c r="J3901" s="1">
        <v>41</v>
      </c>
      <c r="K3901" s="1">
        <v>5</v>
      </c>
      <c r="L3901" s="1">
        <v>36</v>
      </c>
      <c r="M3901" s="1">
        <v>10</v>
      </c>
      <c r="N3901" s="1">
        <v>2</v>
      </c>
      <c r="O3901" s="8">
        <v>1</v>
      </c>
    </row>
    <row r="3902" spans="4:15" x14ac:dyDescent="0.2">
      <c r="D3902" s="175"/>
      <c r="E3902" s="11"/>
      <c r="F3902" s="10"/>
      <c r="G3902" s="9">
        <v>100</v>
      </c>
      <c r="H3902" s="16">
        <v>63.157894736842003</v>
      </c>
      <c r="I3902" s="2">
        <v>6.1403508771929998</v>
      </c>
      <c r="J3902" s="2">
        <v>35.964912280702002</v>
      </c>
      <c r="K3902" s="2">
        <v>4.3859649122809996</v>
      </c>
      <c r="L3902" s="2">
        <v>31.578947368421002</v>
      </c>
      <c r="M3902" s="27">
        <v>8.7719298245609991</v>
      </c>
      <c r="N3902" s="2">
        <v>1.7543859649119999</v>
      </c>
      <c r="O3902" s="13">
        <v>0.87719298245599997</v>
      </c>
    </row>
    <row r="3903" spans="4:15" x14ac:dyDescent="0.2">
      <c r="D3903" s="175"/>
      <c r="E3903" s="4" t="s">
        <v>45</v>
      </c>
      <c r="F3903" s="6"/>
      <c r="G3903" s="5">
        <v>83</v>
      </c>
      <c r="H3903" s="7">
        <v>53</v>
      </c>
      <c r="I3903" s="1">
        <v>3</v>
      </c>
      <c r="J3903" s="1">
        <v>29</v>
      </c>
      <c r="K3903" s="1">
        <v>1</v>
      </c>
      <c r="L3903" s="1">
        <v>12</v>
      </c>
      <c r="M3903" s="1">
        <v>9</v>
      </c>
      <c r="N3903" s="1">
        <v>0</v>
      </c>
      <c r="O3903" s="8">
        <v>7</v>
      </c>
    </row>
    <row r="3904" spans="4:15" x14ac:dyDescent="0.2">
      <c r="D3904" s="175"/>
      <c r="E3904" s="11"/>
      <c r="F3904" s="10"/>
      <c r="G3904" s="9">
        <v>100</v>
      </c>
      <c r="H3904" s="16">
        <v>63.855421686747</v>
      </c>
      <c r="I3904" s="2">
        <v>3.6144578313250002</v>
      </c>
      <c r="J3904" s="2">
        <v>34.939759036144999</v>
      </c>
      <c r="K3904" s="2">
        <v>1.204819277108</v>
      </c>
      <c r="L3904" s="46">
        <v>14.457831325300999</v>
      </c>
      <c r="M3904" s="27">
        <v>10.843373493975999</v>
      </c>
      <c r="N3904" s="18">
        <v>0</v>
      </c>
      <c r="O3904" s="89">
        <v>8.4337349397590007</v>
      </c>
    </row>
    <row r="3905" spans="4:15" x14ac:dyDescent="0.2">
      <c r="D3905" s="174" t="s">
        <v>37</v>
      </c>
      <c r="E3905" s="20" t="s">
        <v>77</v>
      </c>
      <c r="F3905" s="22"/>
      <c r="G3905" s="21">
        <v>593</v>
      </c>
      <c r="H3905" s="25">
        <v>343</v>
      </c>
      <c r="I3905" s="3">
        <v>28</v>
      </c>
      <c r="J3905" s="3">
        <v>242</v>
      </c>
      <c r="K3905" s="3">
        <v>22</v>
      </c>
      <c r="L3905" s="3">
        <v>219</v>
      </c>
      <c r="M3905" s="3">
        <v>95</v>
      </c>
      <c r="N3905" s="3">
        <v>5</v>
      </c>
      <c r="O3905" s="26">
        <v>12</v>
      </c>
    </row>
    <row r="3906" spans="4:15" x14ac:dyDescent="0.2">
      <c r="D3906" s="175"/>
      <c r="E3906" s="11"/>
      <c r="F3906" s="10"/>
      <c r="G3906" s="9">
        <v>100</v>
      </c>
      <c r="H3906" s="16">
        <v>57.841483979764</v>
      </c>
      <c r="I3906" s="2">
        <v>4.7217537942660002</v>
      </c>
      <c r="J3906" s="2">
        <v>40.809443507589002</v>
      </c>
      <c r="K3906" s="2">
        <v>3.7099494097810002</v>
      </c>
      <c r="L3906" s="2">
        <v>36.930860033727001</v>
      </c>
      <c r="M3906" s="2">
        <v>16.020236087690002</v>
      </c>
      <c r="N3906" s="2">
        <v>0.84317032040499995</v>
      </c>
      <c r="O3906" s="13">
        <v>2.0236087689710001</v>
      </c>
    </row>
    <row r="3907" spans="4:15" x14ac:dyDescent="0.2">
      <c r="D3907" s="175"/>
      <c r="E3907" s="4" t="s">
        <v>39</v>
      </c>
      <c r="F3907" s="6"/>
      <c r="G3907" s="5">
        <v>27</v>
      </c>
      <c r="H3907" s="7">
        <v>23</v>
      </c>
      <c r="I3907" s="1">
        <v>1</v>
      </c>
      <c r="J3907" s="1">
        <v>1</v>
      </c>
      <c r="K3907" s="1">
        <v>2</v>
      </c>
      <c r="L3907" s="1">
        <v>2</v>
      </c>
      <c r="M3907" s="1">
        <v>3</v>
      </c>
      <c r="N3907" s="1">
        <v>1</v>
      </c>
      <c r="O3907" s="8">
        <v>1</v>
      </c>
    </row>
    <row r="3908" spans="4:15" x14ac:dyDescent="0.2">
      <c r="D3908" s="175"/>
      <c r="E3908" s="11"/>
      <c r="F3908" s="10"/>
      <c r="G3908" s="9">
        <v>100</v>
      </c>
      <c r="H3908" s="86">
        <v>85.185185185185006</v>
      </c>
      <c r="I3908" s="2">
        <v>3.7037037037039999</v>
      </c>
      <c r="J3908" s="46">
        <v>3.7037037037039999</v>
      </c>
      <c r="K3908" s="2">
        <v>7.4074074074069998</v>
      </c>
      <c r="L3908" s="46">
        <v>7.4074074074069998</v>
      </c>
      <c r="M3908" s="27">
        <v>11.111111111111001</v>
      </c>
      <c r="N3908" s="2">
        <v>3.7037037037039999</v>
      </c>
      <c r="O3908" s="13">
        <v>3.7037037037039999</v>
      </c>
    </row>
    <row r="3909" spans="4:15" x14ac:dyDescent="0.2">
      <c r="D3909" s="175"/>
      <c r="E3909" s="4" t="s">
        <v>40</v>
      </c>
      <c r="F3909" s="6"/>
      <c r="G3909" s="5">
        <v>74</v>
      </c>
      <c r="H3909" s="7">
        <v>52</v>
      </c>
      <c r="I3909" s="1">
        <v>4</v>
      </c>
      <c r="J3909" s="1">
        <v>19</v>
      </c>
      <c r="K3909" s="1">
        <v>4</v>
      </c>
      <c r="L3909" s="1">
        <v>29</v>
      </c>
      <c r="M3909" s="1">
        <v>14</v>
      </c>
      <c r="N3909" s="1">
        <v>0</v>
      </c>
      <c r="O3909" s="8">
        <v>2</v>
      </c>
    </row>
    <row r="3910" spans="4:15" x14ac:dyDescent="0.2">
      <c r="D3910" s="175"/>
      <c r="E3910" s="11"/>
      <c r="F3910" s="10"/>
      <c r="G3910" s="9">
        <v>100</v>
      </c>
      <c r="H3910" s="64">
        <v>70.270270270270004</v>
      </c>
      <c r="I3910" s="2">
        <v>5.4054054054050003</v>
      </c>
      <c r="J3910" s="46">
        <v>25.675675675676001</v>
      </c>
      <c r="K3910" s="2">
        <v>5.4054054054050003</v>
      </c>
      <c r="L3910" s="23">
        <v>39.189189189189001</v>
      </c>
      <c r="M3910" s="2">
        <v>18.918918918919001</v>
      </c>
      <c r="N3910" s="18">
        <v>0</v>
      </c>
      <c r="O3910" s="13">
        <v>2.7027027027030002</v>
      </c>
    </row>
    <row r="3911" spans="4:15" x14ac:dyDescent="0.2">
      <c r="D3911" s="175"/>
      <c r="E3911" s="4" t="s">
        <v>41</v>
      </c>
      <c r="F3911" s="6"/>
      <c r="G3911" s="5">
        <v>96</v>
      </c>
      <c r="H3911" s="7">
        <v>49</v>
      </c>
      <c r="I3911" s="1">
        <v>3</v>
      </c>
      <c r="J3911" s="1">
        <v>46</v>
      </c>
      <c r="K3911" s="1">
        <v>1</v>
      </c>
      <c r="L3911" s="1">
        <v>41</v>
      </c>
      <c r="M3911" s="1">
        <v>21</v>
      </c>
      <c r="N3911" s="1">
        <v>0</v>
      </c>
      <c r="O3911" s="8">
        <v>0</v>
      </c>
    </row>
    <row r="3912" spans="4:15" x14ac:dyDescent="0.2">
      <c r="D3912" s="175"/>
      <c r="E3912" s="11"/>
      <c r="F3912" s="10"/>
      <c r="G3912" s="9">
        <v>100</v>
      </c>
      <c r="H3912" s="73">
        <v>51.041666666666998</v>
      </c>
      <c r="I3912" s="2">
        <v>3.125</v>
      </c>
      <c r="J3912" s="23">
        <v>47.916666666666998</v>
      </c>
      <c r="K3912" s="2">
        <v>1.041666666667</v>
      </c>
      <c r="L3912" s="23">
        <v>42.708333333333002</v>
      </c>
      <c r="M3912" s="2">
        <v>21.875</v>
      </c>
      <c r="N3912" s="18">
        <v>0</v>
      </c>
      <c r="O3912" s="36">
        <v>0</v>
      </c>
    </row>
    <row r="3913" spans="4:15" x14ac:dyDescent="0.2">
      <c r="D3913" s="175"/>
      <c r="E3913" s="4" t="s">
        <v>42</v>
      </c>
      <c r="F3913" s="6"/>
      <c r="G3913" s="5">
        <v>97</v>
      </c>
      <c r="H3913" s="7">
        <v>52</v>
      </c>
      <c r="I3913" s="1">
        <v>3</v>
      </c>
      <c r="J3913" s="1">
        <v>39</v>
      </c>
      <c r="K3913" s="1">
        <v>1</v>
      </c>
      <c r="L3913" s="1">
        <v>47</v>
      </c>
      <c r="M3913" s="1">
        <v>19</v>
      </c>
      <c r="N3913" s="1">
        <v>1</v>
      </c>
      <c r="O3913" s="8">
        <v>1</v>
      </c>
    </row>
    <row r="3914" spans="4:15" x14ac:dyDescent="0.2">
      <c r="D3914" s="175"/>
      <c r="E3914" s="11"/>
      <c r="F3914" s="10"/>
      <c r="G3914" s="9">
        <v>100</v>
      </c>
      <c r="H3914" s="73">
        <v>53.608247422680002</v>
      </c>
      <c r="I3914" s="2">
        <v>3.0927835051549999</v>
      </c>
      <c r="J3914" s="2">
        <v>40.206185567010003</v>
      </c>
      <c r="K3914" s="2">
        <v>1.0309278350519999</v>
      </c>
      <c r="L3914" s="35">
        <v>48.453608247422999</v>
      </c>
      <c r="M3914" s="2">
        <v>19.587628865978999</v>
      </c>
      <c r="N3914" s="2">
        <v>1.0309278350519999</v>
      </c>
      <c r="O3914" s="13">
        <v>1.0309278350519999</v>
      </c>
    </row>
    <row r="3915" spans="4:15" x14ac:dyDescent="0.2">
      <c r="D3915" s="175"/>
      <c r="E3915" s="4" t="s">
        <v>43</v>
      </c>
      <c r="F3915" s="6"/>
      <c r="G3915" s="5">
        <v>103</v>
      </c>
      <c r="H3915" s="7">
        <v>54</v>
      </c>
      <c r="I3915" s="1">
        <v>6</v>
      </c>
      <c r="J3915" s="1">
        <v>51</v>
      </c>
      <c r="K3915" s="1">
        <v>8</v>
      </c>
      <c r="L3915" s="1">
        <v>38</v>
      </c>
      <c r="M3915" s="1">
        <v>16</v>
      </c>
      <c r="N3915" s="1">
        <v>0</v>
      </c>
      <c r="O3915" s="8">
        <v>2</v>
      </c>
    </row>
    <row r="3916" spans="4:15" x14ac:dyDescent="0.2">
      <c r="D3916" s="175"/>
      <c r="E3916" s="11"/>
      <c r="F3916" s="10"/>
      <c r="G3916" s="9">
        <v>100</v>
      </c>
      <c r="H3916" s="73">
        <v>52.427184466019</v>
      </c>
      <c r="I3916" s="2">
        <v>5.8252427184469999</v>
      </c>
      <c r="J3916" s="35">
        <v>49.514563106795997</v>
      </c>
      <c r="K3916" s="2">
        <v>7.7669902912620001</v>
      </c>
      <c r="L3916" s="2">
        <v>36.893203883494998</v>
      </c>
      <c r="M3916" s="2">
        <v>15.533980582524</v>
      </c>
      <c r="N3916" s="18">
        <v>0</v>
      </c>
      <c r="O3916" s="13">
        <v>1.9417475728160001</v>
      </c>
    </row>
    <row r="3917" spans="4:15" x14ac:dyDescent="0.2">
      <c r="D3917" s="175"/>
      <c r="E3917" s="4" t="s">
        <v>44</v>
      </c>
      <c r="F3917" s="6"/>
      <c r="G3917" s="5">
        <v>109</v>
      </c>
      <c r="H3917" s="7">
        <v>60</v>
      </c>
      <c r="I3917" s="1">
        <v>7</v>
      </c>
      <c r="J3917" s="1">
        <v>54</v>
      </c>
      <c r="K3917" s="1">
        <v>5</v>
      </c>
      <c r="L3917" s="1">
        <v>46</v>
      </c>
      <c r="M3917" s="1">
        <v>19</v>
      </c>
      <c r="N3917" s="1">
        <v>2</v>
      </c>
      <c r="O3917" s="8">
        <v>1</v>
      </c>
    </row>
    <row r="3918" spans="4:15" x14ac:dyDescent="0.2">
      <c r="D3918" s="175"/>
      <c r="E3918" s="11"/>
      <c r="F3918" s="10"/>
      <c r="G3918" s="9">
        <v>100</v>
      </c>
      <c r="H3918" s="73">
        <v>55.045871559632999</v>
      </c>
      <c r="I3918" s="2">
        <v>6.4220183486240003</v>
      </c>
      <c r="J3918" s="35">
        <v>49.541284403669998</v>
      </c>
      <c r="K3918" s="2">
        <v>4.5871559633030001</v>
      </c>
      <c r="L3918" s="23">
        <v>42.201834862384999</v>
      </c>
      <c r="M3918" s="2">
        <v>17.43119266055</v>
      </c>
      <c r="N3918" s="2">
        <v>1.834862385321</v>
      </c>
      <c r="O3918" s="13">
        <v>0.91743119266100004</v>
      </c>
    </row>
    <row r="3919" spans="4:15" x14ac:dyDescent="0.2">
      <c r="D3919" s="175"/>
      <c r="E3919" s="4" t="s">
        <v>45</v>
      </c>
      <c r="F3919" s="6"/>
      <c r="G3919" s="5">
        <v>87</v>
      </c>
      <c r="H3919" s="7">
        <v>53</v>
      </c>
      <c r="I3919" s="1">
        <v>4</v>
      </c>
      <c r="J3919" s="1">
        <v>32</v>
      </c>
      <c r="K3919" s="1">
        <v>1</v>
      </c>
      <c r="L3919" s="1">
        <v>16</v>
      </c>
      <c r="M3919" s="1">
        <v>3</v>
      </c>
      <c r="N3919" s="1">
        <v>1</v>
      </c>
      <c r="O3919" s="8">
        <v>5</v>
      </c>
    </row>
    <row r="3920" spans="4:15" x14ac:dyDescent="0.2">
      <c r="D3920" s="176"/>
      <c r="E3920" s="57"/>
      <c r="F3920" s="54"/>
      <c r="G3920" s="67">
        <v>100</v>
      </c>
      <c r="H3920" s="82">
        <v>60.919540229885001</v>
      </c>
      <c r="I3920" s="48">
        <v>4.5977011494250002</v>
      </c>
      <c r="J3920" s="48">
        <v>36.781609195401998</v>
      </c>
      <c r="K3920" s="48">
        <v>1.149425287356</v>
      </c>
      <c r="L3920" s="91">
        <v>18.390804597700999</v>
      </c>
      <c r="M3920" s="91">
        <v>3.4482758620689999</v>
      </c>
      <c r="N3920" s="48">
        <v>1.149425287356</v>
      </c>
      <c r="O3920" s="84">
        <v>5.7471264367819996</v>
      </c>
    </row>
    <row r="3922" spans="2:15" x14ac:dyDescent="0.2">
      <c r="B3922" s="43" t="str">
        <f xml:space="preserve"> HYPERLINK("#'目次'!B88", "[82]")</f>
        <v>[82]</v>
      </c>
      <c r="C3922" s="31" t="s">
        <v>224</v>
      </c>
    </row>
    <row r="3926" spans="2:15" ht="24" x14ac:dyDescent="0.2">
      <c r="D3926" s="177"/>
      <c r="E3926" s="178"/>
      <c r="F3926" s="178"/>
      <c r="G3926" s="40" t="s">
        <v>14</v>
      </c>
      <c r="H3926" s="42" t="s">
        <v>213</v>
      </c>
      <c r="I3926" s="15" t="s">
        <v>214</v>
      </c>
      <c r="J3926" s="15" t="s">
        <v>215</v>
      </c>
      <c r="K3926" s="15" t="s">
        <v>216</v>
      </c>
      <c r="L3926" s="15" t="s">
        <v>217</v>
      </c>
      <c r="M3926" s="15" t="s">
        <v>218</v>
      </c>
      <c r="N3926" s="15" t="s">
        <v>86</v>
      </c>
      <c r="O3926" s="44" t="s">
        <v>17</v>
      </c>
    </row>
    <row r="3927" spans="2:15" x14ac:dyDescent="0.2">
      <c r="D3927" s="179"/>
      <c r="E3927" s="180"/>
      <c r="F3927" s="180"/>
      <c r="G3927" s="39"/>
      <c r="H3927" s="41"/>
      <c r="I3927" s="14"/>
      <c r="J3927" s="14"/>
      <c r="K3927" s="14"/>
      <c r="L3927" s="14"/>
      <c r="M3927" s="14"/>
      <c r="N3927" s="14"/>
      <c r="O3927" s="38"/>
    </row>
    <row r="3928" spans="2:15" x14ac:dyDescent="0.2">
      <c r="D3928" s="70"/>
      <c r="E3928" s="72" t="s">
        <v>14</v>
      </c>
      <c r="F3928" s="69"/>
      <c r="G3928" s="37">
        <v>1222</v>
      </c>
      <c r="H3928" s="17">
        <v>647</v>
      </c>
      <c r="I3928" s="17">
        <v>74</v>
      </c>
      <c r="J3928" s="17">
        <v>618</v>
      </c>
      <c r="K3928" s="17">
        <v>36</v>
      </c>
      <c r="L3928" s="17">
        <v>248</v>
      </c>
      <c r="M3928" s="17">
        <v>128</v>
      </c>
      <c r="N3928" s="17">
        <v>6</v>
      </c>
      <c r="O3928" s="55">
        <v>29</v>
      </c>
    </row>
    <row r="3929" spans="2:15" x14ac:dyDescent="0.2">
      <c r="D3929" s="57"/>
      <c r="E3929" s="54"/>
      <c r="F3929" s="71"/>
      <c r="G3929" s="9">
        <v>100</v>
      </c>
      <c r="H3929" s="2">
        <v>52.945990180033</v>
      </c>
      <c r="I3929" s="2">
        <v>6.055646481178</v>
      </c>
      <c r="J3929" s="2">
        <v>50.572831423895003</v>
      </c>
      <c r="K3929" s="2">
        <v>2.9459901800330002</v>
      </c>
      <c r="L3929" s="2">
        <v>20.294599018003002</v>
      </c>
      <c r="M3929" s="2">
        <v>10.474631751226999</v>
      </c>
      <c r="N3929" s="2">
        <v>0.49099836333899999</v>
      </c>
      <c r="O3929" s="13">
        <v>2.3731587561369998</v>
      </c>
    </row>
    <row r="3930" spans="2:15" x14ac:dyDescent="0.2">
      <c r="D3930" s="174" t="s">
        <v>18</v>
      </c>
      <c r="E3930" s="20" t="s">
        <v>19</v>
      </c>
      <c r="F3930" s="22"/>
      <c r="G3930" s="21">
        <v>57</v>
      </c>
      <c r="H3930" s="25">
        <v>32</v>
      </c>
      <c r="I3930" s="3">
        <v>3</v>
      </c>
      <c r="J3930" s="3">
        <v>33</v>
      </c>
      <c r="K3930" s="3">
        <v>1</v>
      </c>
      <c r="L3930" s="3">
        <v>19</v>
      </c>
      <c r="M3930" s="3">
        <v>3</v>
      </c>
      <c r="N3930" s="3">
        <v>0</v>
      </c>
      <c r="O3930" s="26">
        <v>1</v>
      </c>
    </row>
    <row r="3931" spans="2:15" x14ac:dyDescent="0.2">
      <c r="D3931" s="175"/>
      <c r="E3931" s="11"/>
      <c r="F3931" s="10"/>
      <c r="G3931" s="9">
        <v>100</v>
      </c>
      <c r="H3931" s="16">
        <v>56.140350877193001</v>
      </c>
      <c r="I3931" s="2">
        <v>5.2631578947369997</v>
      </c>
      <c r="J3931" s="23">
        <v>57.894736842104997</v>
      </c>
      <c r="K3931" s="2">
        <v>1.7543859649119999</v>
      </c>
      <c r="L3931" s="35">
        <v>33.333333333333002</v>
      </c>
      <c r="M3931" s="27">
        <v>5.2631578947369997</v>
      </c>
      <c r="N3931" s="18">
        <v>0</v>
      </c>
      <c r="O3931" s="13">
        <v>1.7543859649119999</v>
      </c>
    </row>
    <row r="3932" spans="2:15" x14ac:dyDescent="0.2">
      <c r="D3932" s="175"/>
      <c r="E3932" s="4" t="s">
        <v>20</v>
      </c>
      <c r="F3932" s="6"/>
      <c r="G3932" s="5">
        <v>84</v>
      </c>
      <c r="H3932" s="7">
        <v>51</v>
      </c>
      <c r="I3932" s="1">
        <v>5</v>
      </c>
      <c r="J3932" s="1">
        <v>33</v>
      </c>
      <c r="K3932" s="1">
        <v>3</v>
      </c>
      <c r="L3932" s="1">
        <v>19</v>
      </c>
      <c r="M3932" s="1">
        <v>7</v>
      </c>
      <c r="N3932" s="1">
        <v>0</v>
      </c>
      <c r="O3932" s="8">
        <v>3</v>
      </c>
    </row>
    <row r="3933" spans="2:15" x14ac:dyDescent="0.2">
      <c r="D3933" s="175"/>
      <c r="E3933" s="11"/>
      <c r="F3933" s="10"/>
      <c r="G3933" s="9">
        <v>100</v>
      </c>
      <c r="H3933" s="64">
        <v>60.714285714286</v>
      </c>
      <c r="I3933" s="2">
        <v>5.9523809523809996</v>
      </c>
      <c r="J3933" s="46">
        <v>39.285714285714</v>
      </c>
      <c r="K3933" s="2">
        <v>3.5714285714290002</v>
      </c>
      <c r="L3933" s="2">
        <v>22.619047619048001</v>
      </c>
      <c r="M3933" s="2">
        <v>8.333333333333</v>
      </c>
      <c r="N3933" s="18">
        <v>0</v>
      </c>
      <c r="O3933" s="13">
        <v>3.5714285714290002</v>
      </c>
    </row>
    <row r="3934" spans="2:15" x14ac:dyDescent="0.2">
      <c r="D3934" s="175"/>
      <c r="E3934" s="4" t="s">
        <v>21</v>
      </c>
      <c r="F3934" s="6"/>
      <c r="G3934" s="5">
        <v>487</v>
      </c>
      <c r="H3934" s="7">
        <v>255</v>
      </c>
      <c r="I3934" s="1">
        <v>19</v>
      </c>
      <c r="J3934" s="1">
        <v>272</v>
      </c>
      <c r="K3934" s="1">
        <v>11</v>
      </c>
      <c r="L3934" s="1">
        <v>80</v>
      </c>
      <c r="M3934" s="1">
        <v>52</v>
      </c>
      <c r="N3934" s="1">
        <v>4</v>
      </c>
      <c r="O3934" s="8">
        <v>10</v>
      </c>
    </row>
    <row r="3935" spans="2:15" x14ac:dyDescent="0.2">
      <c r="D3935" s="175"/>
      <c r="E3935" s="11"/>
      <c r="F3935" s="10"/>
      <c r="G3935" s="9">
        <v>100</v>
      </c>
      <c r="H3935" s="16">
        <v>52.361396303901003</v>
      </c>
      <c r="I3935" s="2">
        <v>3.901437371663</v>
      </c>
      <c r="J3935" s="23">
        <v>55.852156057495002</v>
      </c>
      <c r="K3935" s="2">
        <v>2.258726899384</v>
      </c>
      <c r="L3935" s="2">
        <v>16.427104722793</v>
      </c>
      <c r="M3935" s="2">
        <v>10.677618069815001</v>
      </c>
      <c r="N3935" s="2">
        <v>0.82135523613999994</v>
      </c>
      <c r="O3935" s="13">
        <v>2.0533880903489998</v>
      </c>
    </row>
    <row r="3936" spans="2:15" x14ac:dyDescent="0.2">
      <c r="D3936" s="175"/>
      <c r="E3936" s="4" t="s">
        <v>22</v>
      </c>
      <c r="F3936" s="6"/>
      <c r="G3936" s="5">
        <v>35</v>
      </c>
      <c r="H3936" s="7">
        <v>16</v>
      </c>
      <c r="I3936" s="1">
        <v>2</v>
      </c>
      <c r="J3936" s="1">
        <v>13</v>
      </c>
      <c r="K3936" s="1">
        <v>3</v>
      </c>
      <c r="L3936" s="1">
        <v>8</v>
      </c>
      <c r="M3936" s="1">
        <v>4</v>
      </c>
      <c r="N3936" s="1">
        <v>0</v>
      </c>
      <c r="O3936" s="8">
        <v>1</v>
      </c>
    </row>
    <row r="3937" spans="4:15" x14ac:dyDescent="0.2">
      <c r="D3937" s="175"/>
      <c r="E3937" s="11"/>
      <c r="F3937" s="10"/>
      <c r="G3937" s="9">
        <v>100</v>
      </c>
      <c r="H3937" s="73">
        <v>45.714285714286</v>
      </c>
      <c r="I3937" s="2">
        <v>5.7142857142860004</v>
      </c>
      <c r="J3937" s="46">
        <v>37.142857142856997</v>
      </c>
      <c r="K3937" s="23">
        <v>8.5714285714289993</v>
      </c>
      <c r="L3937" s="2">
        <v>22.857142857143</v>
      </c>
      <c r="M3937" s="2">
        <v>11.428571428571001</v>
      </c>
      <c r="N3937" s="18">
        <v>0</v>
      </c>
      <c r="O3937" s="13">
        <v>2.8571428571430002</v>
      </c>
    </row>
    <row r="3938" spans="4:15" x14ac:dyDescent="0.2">
      <c r="D3938" s="175"/>
      <c r="E3938" s="4" t="s">
        <v>23</v>
      </c>
      <c r="F3938" s="6"/>
      <c r="G3938" s="5">
        <v>143</v>
      </c>
      <c r="H3938" s="7">
        <v>73</v>
      </c>
      <c r="I3938" s="1">
        <v>7</v>
      </c>
      <c r="J3938" s="1">
        <v>79</v>
      </c>
      <c r="K3938" s="1">
        <v>3</v>
      </c>
      <c r="L3938" s="1">
        <v>30</v>
      </c>
      <c r="M3938" s="1">
        <v>12</v>
      </c>
      <c r="N3938" s="1">
        <v>0</v>
      </c>
      <c r="O3938" s="8">
        <v>1</v>
      </c>
    </row>
    <row r="3939" spans="4:15" x14ac:dyDescent="0.2">
      <c r="D3939" s="175"/>
      <c r="E3939" s="11"/>
      <c r="F3939" s="10"/>
      <c r="G3939" s="9">
        <v>100</v>
      </c>
      <c r="H3939" s="16">
        <v>51.048951048950997</v>
      </c>
      <c r="I3939" s="2">
        <v>4.8951048951049998</v>
      </c>
      <c r="J3939" s="2">
        <v>55.244755244754998</v>
      </c>
      <c r="K3939" s="2">
        <v>2.0979020979020002</v>
      </c>
      <c r="L3939" s="2">
        <v>20.979020979021001</v>
      </c>
      <c r="M3939" s="2">
        <v>8.3916083916080009</v>
      </c>
      <c r="N3939" s="18">
        <v>0</v>
      </c>
      <c r="O3939" s="13">
        <v>0.69930069930100003</v>
      </c>
    </row>
    <row r="3940" spans="4:15" x14ac:dyDescent="0.2">
      <c r="D3940" s="175"/>
      <c r="E3940" s="4" t="s">
        <v>24</v>
      </c>
      <c r="F3940" s="6"/>
      <c r="G3940" s="5">
        <v>187</v>
      </c>
      <c r="H3940" s="7">
        <v>93</v>
      </c>
      <c r="I3940" s="1">
        <v>19</v>
      </c>
      <c r="J3940" s="1">
        <v>98</v>
      </c>
      <c r="K3940" s="1">
        <v>8</v>
      </c>
      <c r="L3940" s="1">
        <v>40</v>
      </c>
      <c r="M3940" s="1">
        <v>19</v>
      </c>
      <c r="N3940" s="1">
        <v>0</v>
      </c>
      <c r="O3940" s="8">
        <v>4</v>
      </c>
    </row>
    <row r="3941" spans="4:15" x14ac:dyDescent="0.2">
      <c r="D3941" s="175"/>
      <c r="E3941" s="11"/>
      <c r="F3941" s="10"/>
      <c r="G3941" s="9">
        <v>100</v>
      </c>
      <c r="H3941" s="16">
        <v>49.732620320856</v>
      </c>
      <c r="I3941" s="2">
        <v>10.160427807487</v>
      </c>
      <c r="J3941" s="2">
        <v>52.406417112299003</v>
      </c>
      <c r="K3941" s="2">
        <v>4.2780748663099999</v>
      </c>
      <c r="L3941" s="2">
        <v>21.390374331551001</v>
      </c>
      <c r="M3941" s="2">
        <v>10.160427807487</v>
      </c>
      <c r="N3941" s="18">
        <v>0</v>
      </c>
      <c r="O3941" s="13">
        <v>2.1390374331549999</v>
      </c>
    </row>
    <row r="3942" spans="4:15" x14ac:dyDescent="0.2">
      <c r="D3942" s="175"/>
      <c r="E3942" s="4" t="s">
        <v>25</v>
      </c>
      <c r="F3942" s="6"/>
      <c r="G3942" s="5">
        <v>71</v>
      </c>
      <c r="H3942" s="7">
        <v>39</v>
      </c>
      <c r="I3942" s="1">
        <v>3</v>
      </c>
      <c r="J3942" s="1">
        <v>31</v>
      </c>
      <c r="K3942" s="1">
        <v>1</v>
      </c>
      <c r="L3942" s="1">
        <v>23</v>
      </c>
      <c r="M3942" s="1">
        <v>15</v>
      </c>
      <c r="N3942" s="1">
        <v>1</v>
      </c>
      <c r="O3942" s="8">
        <v>1</v>
      </c>
    </row>
    <row r="3943" spans="4:15" x14ac:dyDescent="0.2">
      <c r="D3943" s="175"/>
      <c r="E3943" s="11"/>
      <c r="F3943" s="10"/>
      <c r="G3943" s="9">
        <v>100</v>
      </c>
      <c r="H3943" s="16">
        <v>54.929577464788998</v>
      </c>
      <c r="I3943" s="2">
        <v>4.2253521126760001</v>
      </c>
      <c r="J3943" s="27">
        <v>43.661971830985998</v>
      </c>
      <c r="K3943" s="2">
        <v>1.4084507042250001</v>
      </c>
      <c r="L3943" s="35">
        <v>32.394366197182997</v>
      </c>
      <c r="M3943" s="35">
        <v>21.12676056338</v>
      </c>
      <c r="N3943" s="2">
        <v>1.4084507042250001</v>
      </c>
      <c r="O3943" s="13">
        <v>1.4084507042250001</v>
      </c>
    </row>
    <row r="3944" spans="4:15" x14ac:dyDescent="0.2">
      <c r="D3944" s="175"/>
      <c r="E3944" s="4" t="s">
        <v>26</v>
      </c>
      <c r="F3944" s="6"/>
      <c r="G3944" s="5">
        <v>30</v>
      </c>
      <c r="H3944" s="7">
        <v>16</v>
      </c>
      <c r="I3944" s="1">
        <v>1</v>
      </c>
      <c r="J3944" s="1">
        <v>10</v>
      </c>
      <c r="K3944" s="1">
        <v>1</v>
      </c>
      <c r="L3944" s="1">
        <v>7</v>
      </c>
      <c r="M3944" s="1">
        <v>2</v>
      </c>
      <c r="N3944" s="1">
        <v>0</v>
      </c>
      <c r="O3944" s="8">
        <v>1</v>
      </c>
    </row>
    <row r="3945" spans="4:15" x14ac:dyDescent="0.2">
      <c r="D3945" s="175"/>
      <c r="E3945" s="11"/>
      <c r="F3945" s="10"/>
      <c r="G3945" s="9">
        <v>100</v>
      </c>
      <c r="H3945" s="16">
        <v>53.333333333333002</v>
      </c>
      <c r="I3945" s="2">
        <v>3.333333333333</v>
      </c>
      <c r="J3945" s="46">
        <v>33.333333333333002</v>
      </c>
      <c r="K3945" s="2">
        <v>3.333333333333</v>
      </c>
      <c r="L3945" s="2">
        <v>23.333333333333002</v>
      </c>
      <c r="M3945" s="2">
        <v>6.666666666667</v>
      </c>
      <c r="N3945" s="18">
        <v>0</v>
      </c>
      <c r="O3945" s="13">
        <v>3.333333333333</v>
      </c>
    </row>
    <row r="3946" spans="4:15" x14ac:dyDescent="0.2">
      <c r="D3946" s="175"/>
      <c r="E3946" s="4" t="s">
        <v>27</v>
      </c>
      <c r="F3946" s="6"/>
      <c r="G3946" s="5">
        <v>70</v>
      </c>
      <c r="H3946" s="7">
        <v>42</v>
      </c>
      <c r="I3946" s="1">
        <v>12</v>
      </c>
      <c r="J3946" s="1">
        <v>20</v>
      </c>
      <c r="K3946" s="1">
        <v>4</v>
      </c>
      <c r="L3946" s="1">
        <v>14</v>
      </c>
      <c r="M3946" s="1">
        <v>11</v>
      </c>
      <c r="N3946" s="1">
        <v>1</v>
      </c>
      <c r="O3946" s="8">
        <v>5</v>
      </c>
    </row>
    <row r="3947" spans="4:15" x14ac:dyDescent="0.2">
      <c r="D3947" s="175"/>
      <c r="E3947" s="11"/>
      <c r="F3947" s="10"/>
      <c r="G3947" s="9">
        <v>100</v>
      </c>
      <c r="H3947" s="64">
        <v>60</v>
      </c>
      <c r="I3947" s="35">
        <v>17.142857142857</v>
      </c>
      <c r="J3947" s="46">
        <v>28.571428571428999</v>
      </c>
      <c r="K3947" s="2">
        <v>5.7142857142860004</v>
      </c>
      <c r="L3947" s="2">
        <v>20</v>
      </c>
      <c r="M3947" s="23">
        <v>15.714285714286</v>
      </c>
      <c r="N3947" s="2">
        <v>1.4285714285710001</v>
      </c>
      <c r="O3947" s="13">
        <v>7.1428571428570002</v>
      </c>
    </row>
    <row r="3948" spans="4:15" x14ac:dyDescent="0.2">
      <c r="D3948" s="175"/>
      <c r="E3948" s="4" t="s">
        <v>28</v>
      </c>
      <c r="F3948" s="6"/>
      <c r="G3948" s="5">
        <v>51</v>
      </c>
      <c r="H3948" s="7">
        <v>28</v>
      </c>
      <c r="I3948" s="1">
        <v>3</v>
      </c>
      <c r="J3948" s="1">
        <v>25</v>
      </c>
      <c r="K3948" s="1">
        <v>1</v>
      </c>
      <c r="L3948" s="1">
        <v>8</v>
      </c>
      <c r="M3948" s="1">
        <v>3</v>
      </c>
      <c r="N3948" s="1">
        <v>0</v>
      </c>
      <c r="O3948" s="8">
        <v>1</v>
      </c>
    </row>
    <row r="3949" spans="4:15" x14ac:dyDescent="0.2">
      <c r="D3949" s="175"/>
      <c r="E3949" s="11"/>
      <c r="F3949" s="10"/>
      <c r="G3949" s="9">
        <v>100</v>
      </c>
      <c r="H3949" s="16">
        <v>54.901960784313999</v>
      </c>
      <c r="I3949" s="2">
        <v>5.8823529411760003</v>
      </c>
      <c r="J3949" s="2">
        <v>49.019607843137003</v>
      </c>
      <c r="K3949" s="2">
        <v>1.9607843137250001</v>
      </c>
      <c r="L3949" s="2">
        <v>15.686274509804001</v>
      </c>
      <c r="M3949" s="2">
        <v>5.8823529411760003</v>
      </c>
      <c r="N3949" s="18">
        <v>0</v>
      </c>
      <c r="O3949" s="13">
        <v>1.9607843137250001</v>
      </c>
    </row>
    <row r="3950" spans="4:15" x14ac:dyDescent="0.2">
      <c r="D3950" s="175"/>
      <c r="E3950" s="4" t="s">
        <v>29</v>
      </c>
      <c r="F3950" s="6"/>
      <c r="G3950" s="5">
        <v>7</v>
      </c>
      <c r="H3950" s="7">
        <v>2</v>
      </c>
      <c r="I3950" s="1">
        <v>0</v>
      </c>
      <c r="J3950" s="1">
        <v>4</v>
      </c>
      <c r="K3950" s="1">
        <v>0</v>
      </c>
      <c r="L3950" s="1">
        <v>0</v>
      </c>
      <c r="M3950" s="1">
        <v>0</v>
      </c>
      <c r="N3950" s="1">
        <v>0</v>
      </c>
      <c r="O3950" s="8">
        <v>1</v>
      </c>
    </row>
    <row r="3951" spans="4:15" x14ac:dyDescent="0.2">
      <c r="D3951" s="175"/>
      <c r="E3951" s="11"/>
      <c r="F3951" s="10"/>
      <c r="G3951" s="9">
        <v>100</v>
      </c>
      <c r="H3951" s="99">
        <v>28.571428571428999</v>
      </c>
      <c r="I3951" s="79">
        <v>0</v>
      </c>
      <c r="J3951" s="23">
        <v>57.142857142856997</v>
      </c>
      <c r="K3951" s="18">
        <v>0</v>
      </c>
      <c r="L3951" s="76">
        <v>0</v>
      </c>
      <c r="M3951" s="76">
        <v>0</v>
      </c>
      <c r="N3951" s="18">
        <v>0</v>
      </c>
      <c r="O3951" s="104">
        <v>14.285714285714</v>
      </c>
    </row>
    <row r="3952" spans="4:15" x14ac:dyDescent="0.2">
      <c r="D3952" s="174" t="s">
        <v>30</v>
      </c>
      <c r="E3952" s="20" t="s">
        <v>31</v>
      </c>
      <c r="F3952" s="22"/>
      <c r="G3952" s="21">
        <v>393</v>
      </c>
      <c r="H3952" s="25">
        <v>203</v>
      </c>
      <c r="I3952" s="3">
        <v>23</v>
      </c>
      <c r="J3952" s="3">
        <v>213</v>
      </c>
      <c r="K3952" s="3">
        <v>10</v>
      </c>
      <c r="L3952" s="3">
        <v>83</v>
      </c>
      <c r="M3952" s="3">
        <v>51</v>
      </c>
      <c r="N3952" s="3">
        <v>1</v>
      </c>
      <c r="O3952" s="26">
        <v>7</v>
      </c>
    </row>
    <row r="3953" spans="4:15" x14ac:dyDescent="0.2">
      <c r="D3953" s="175"/>
      <c r="E3953" s="11"/>
      <c r="F3953" s="10"/>
      <c r="G3953" s="9">
        <v>100</v>
      </c>
      <c r="H3953" s="16">
        <v>51.653944020356001</v>
      </c>
      <c r="I3953" s="2">
        <v>5.8524173027990001</v>
      </c>
      <c r="J3953" s="2">
        <v>54.198473282442997</v>
      </c>
      <c r="K3953" s="2">
        <v>2.5445292620869999</v>
      </c>
      <c r="L3953" s="2">
        <v>21.119592875317998</v>
      </c>
      <c r="M3953" s="2">
        <v>12.977099236640999</v>
      </c>
      <c r="N3953" s="2">
        <v>0.25445292620900001</v>
      </c>
      <c r="O3953" s="13">
        <v>1.781170483461</v>
      </c>
    </row>
    <row r="3954" spans="4:15" x14ac:dyDescent="0.2">
      <c r="D3954" s="175"/>
      <c r="E3954" s="4" t="s">
        <v>32</v>
      </c>
      <c r="F3954" s="6"/>
      <c r="G3954" s="5">
        <v>352</v>
      </c>
      <c r="H3954" s="7">
        <v>187</v>
      </c>
      <c r="I3954" s="1">
        <v>17</v>
      </c>
      <c r="J3954" s="1">
        <v>174</v>
      </c>
      <c r="K3954" s="1">
        <v>17</v>
      </c>
      <c r="L3954" s="1">
        <v>75</v>
      </c>
      <c r="M3954" s="1">
        <v>41</v>
      </c>
      <c r="N3954" s="1">
        <v>1</v>
      </c>
      <c r="O3954" s="8">
        <v>8</v>
      </c>
    </row>
    <row r="3955" spans="4:15" x14ac:dyDescent="0.2">
      <c r="D3955" s="175"/>
      <c r="E3955" s="11"/>
      <c r="F3955" s="10"/>
      <c r="G3955" s="9">
        <v>100</v>
      </c>
      <c r="H3955" s="16">
        <v>53.125</v>
      </c>
      <c r="I3955" s="2">
        <v>4.8295454545450003</v>
      </c>
      <c r="J3955" s="2">
        <v>49.431818181818002</v>
      </c>
      <c r="K3955" s="2">
        <v>4.8295454545450003</v>
      </c>
      <c r="L3955" s="2">
        <v>21.306818181817999</v>
      </c>
      <c r="M3955" s="2">
        <v>11.647727272727</v>
      </c>
      <c r="N3955" s="2">
        <v>0.28409090909099999</v>
      </c>
      <c r="O3955" s="13">
        <v>2.2727272727269998</v>
      </c>
    </row>
    <row r="3956" spans="4:15" x14ac:dyDescent="0.2">
      <c r="D3956" s="175"/>
      <c r="E3956" s="4" t="s">
        <v>33</v>
      </c>
      <c r="F3956" s="6"/>
      <c r="G3956" s="5">
        <v>388</v>
      </c>
      <c r="H3956" s="7">
        <v>208</v>
      </c>
      <c r="I3956" s="1">
        <v>27</v>
      </c>
      <c r="J3956" s="1">
        <v>187</v>
      </c>
      <c r="K3956" s="1">
        <v>9</v>
      </c>
      <c r="L3956" s="1">
        <v>74</v>
      </c>
      <c r="M3956" s="1">
        <v>33</v>
      </c>
      <c r="N3956" s="1">
        <v>3</v>
      </c>
      <c r="O3956" s="8">
        <v>12</v>
      </c>
    </row>
    <row r="3957" spans="4:15" x14ac:dyDescent="0.2">
      <c r="D3957" s="175"/>
      <c r="E3957" s="11"/>
      <c r="F3957" s="10"/>
      <c r="G3957" s="9">
        <v>100</v>
      </c>
      <c r="H3957" s="16">
        <v>53.608247422680002</v>
      </c>
      <c r="I3957" s="2">
        <v>6.9587628865979996</v>
      </c>
      <c r="J3957" s="2">
        <v>48.195876288660003</v>
      </c>
      <c r="K3957" s="2">
        <v>2.319587628866</v>
      </c>
      <c r="L3957" s="2">
        <v>19.072164948453999</v>
      </c>
      <c r="M3957" s="2">
        <v>8.5051546391750001</v>
      </c>
      <c r="N3957" s="2">
        <v>0.77319587628899999</v>
      </c>
      <c r="O3957" s="13">
        <v>3.0927835051549999</v>
      </c>
    </row>
    <row r="3958" spans="4:15" x14ac:dyDescent="0.2">
      <c r="D3958" s="175"/>
      <c r="E3958" s="4" t="s">
        <v>34</v>
      </c>
      <c r="F3958" s="6"/>
      <c r="G3958" s="5">
        <v>89</v>
      </c>
      <c r="H3958" s="7">
        <v>49</v>
      </c>
      <c r="I3958" s="1">
        <v>7</v>
      </c>
      <c r="J3958" s="1">
        <v>44</v>
      </c>
      <c r="K3958" s="1">
        <v>0</v>
      </c>
      <c r="L3958" s="1">
        <v>16</v>
      </c>
      <c r="M3958" s="1">
        <v>3</v>
      </c>
      <c r="N3958" s="1">
        <v>1</v>
      </c>
      <c r="O3958" s="8">
        <v>2</v>
      </c>
    </row>
    <row r="3959" spans="4:15" x14ac:dyDescent="0.2">
      <c r="D3959" s="175"/>
      <c r="E3959" s="11"/>
      <c r="F3959" s="10"/>
      <c r="G3959" s="9">
        <v>100</v>
      </c>
      <c r="H3959" s="16">
        <v>55.056179775281002</v>
      </c>
      <c r="I3959" s="2">
        <v>7.8651685393259996</v>
      </c>
      <c r="J3959" s="2">
        <v>49.438202247191001</v>
      </c>
      <c r="K3959" s="18">
        <v>0</v>
      </c>
      <c r="L3959" s="2">
        <v>17.977528089888001</v>
      </c>
      <c r="M3959" s="27">
        <v>3.3707865168539999</v>
      </c>
      <c r="N3959" s="2">
        <v>1.123595505618</v>
      </c>
      <c r="O3959" s="13">
        <v>2.2471910112360001</v>
      </c>
    </row>
    <row r="3960" spans="4:15" x14ac:dyDescent="0.2">
      <c r="D3960" s="174" t="s">
        <v>35</v>
      </c>
      <c r="E3960" s="20" t="s">
        <v>36</v>
      </c>
      <c r="F3960" s="22"/>
      <c r="G3960" s="21">
        <v>629</v>
      </c>
      <c r="H3960" s="25">
        <v>359</v>
      </c>
      <c r="I3960" s="3">
        <v>34</v>
      </c>
      <c r="J3960" s="3">
        <v>307</v>
      </c>
      <c r="K3960" s="3">
        <v>22</v>
      </c>
      <c r="L3960" s="3">
        <v>112</v>
      </c>
      <c r="M3960" s="3">
        <v>68</v>
      </c>
      <c r="N3960" s="3">
        <v>3</v>
      </c>
      <c r="O3960" s="26">
        <v>13</v>
      </c>
    </row>
    <row r="3961" spans="4:15" x14ac:dyDescent="0.2">
      <c r="D3961" s="175"/>
      <c r="E3961" s="11"/>
      <c r="F3961" s="10"/>
      <c r="G3961" s="9">
        <v>100</v>
      </c>
      <c r="H3961" s="16">
        <v>57.074721780604001</v>
      </c>
      <c r="I3961" s="2">
        <v>5.4054054054050003</v>
      </c>
      <c r="J3961" s="2">
        <v>48.807631160572001</v>
      </c>
      <c r="K3961" s="2">
        <v>3.4976152623210002</v>
      </c>
      <c r="L3961" s="2">
        <v>17.806041335452999</v>
      </c>
      <c r="M3961" s="2">
        <v>10.810810810811001</v>
      </c>
      <c r="N3961" s="2">
        <v>0.47694753577100002</v>
      </c>
      <c r="O3961" s="13">
        <v>2.0667726550080001</v>
      </c>
    </row>
    <row r="3962" spans="4:15" x14ac:dyDescent="0.2">
      <c r="D3962" s="175"/>
      <c r="E3962" s="4" t="s">
        <v>37</v>
      </c>
      <c r="F3962" s="6"/>
      <c r="G3962" s="5">
        <v>593</v>
      </c>
      <c r="H3962" s="7">
        <v>288</v>
      </c>
      <c r="I3962" s="1">
        <v>40</v>
      </c>
      <c r="J3962" s="1">
        <v>311</v>
      </c>
      <c r="K3962" s="1">
        <v>14</v>
      </c>
      <c r="L3962" s="1">
        <v>136</v>
      </c>
      <c r="M3962" s="1">
        <v>60</v>
      </c>
      <c r="N3962" s="1">
        <v>3</v>
      </c>
      <c r="O3962" s="8">
        <v>16</v>
      </c>
    </row>
    <row r="3963" spans="4:15" x14ac:dyDescent="0.2">
      <c r="D3963" s="175"/>
      <c r="E3963" s="11"/>
      <c r="F3963" s="10"/>
      <c r="G3963" s="9">
        <v>100</v>
      </c>
      <c r="H3963" s="16">
        <v>48.566610455312002</v>
      </c>
      <c r="I3963" s="2">
        <v>6.7453625632380003</v>
      </c>
      <c r="J3963" s="2">
        <v>52.445193929174003</v>
      </c>
      <c r="K3963" s="2">
        <v>2.3608768971330001</v>
      </c>
      <c r="L3963" s="2">
        <v>22.934232715008001</v>
      </c>
      <c r="M3963" s="2">
        <v>10.118043844857</v>
      </c>
      <c r="N3963" s="2">
        <v>0.50590219224300004</v>
      </c>
      <c r="O3963" s="13">
        <v>2.6981450252950001</v>
      </c>
    </row>
    <row r="3964" spans="4:15" x14ac:dyDescent="0.2">
      <c r="D3964" s="174" t="s">
        <v>38</v>
      </c>
      <c r="E3964" s="20" t="s">
        <v>39</v>
      </c>
      <c r="F3964" s="22"/>
      <c r="G3964" s="21">
        <v>64</v>
      </c>
      <c r="H3964" s="25">
        <v>48</v>
      </c>
      <c r="I3964" s="3">
        <v>2</v>
      </c>
      <c r="J3964" s="3">
        <v>5</v>
      </c>
      <c r="K3964" s="3">
        <v>4</v>
      </c>
      <c r="L3964" s="3">
        <v>10</v>
      </c>
      <c r="M3964" s="3">
        <v>8</v>
      </c>
      <c r="N3964" s="3">
        <v>0</v>
      </c>
      <c r="O3964" s="26">
        <v>2</v>
      </c>
    </row>
    <row r="3965" spans="4:15" x14ac:dyDescent="0.2">
      <c r="D3965" s="175"/>
      <c r="E3965" s="11"/>
      <c r="F3965" s="10"/>
      <c r="G3965" s="9">
        <v>100</v>
      </c>
      <c r="H3965" s="86">
        <v>75</v>
      </c>
      <c r="I3965" s="2">
        <v>3.125</v>
      </c>
      <c r="J3965" s="46">
        <v>7.8125</v>
      </c>
      <c r="K3965" s="2">
        <v>6.25</v>
      </c>
      <c r="L3965" s="2">
        <v>15.625</v>
      </c>
      <c r="M3965" s="2">
        <v>12.5</v>
      </c>
      <c r="N3965" s="18">
        <v>0</v>
      </c>
      <c r="O3965" s="13">
        <v>3.125</v>
      </c>
    </row>
    <row r="3966" spans="4:15" x14ac:dyDescent="0.2">
      <c r="D3966" s="175"/>
      <c r="E3966" s="4" t="s">
        <v>40</v>
      </c>
      <c r="F3966" s="6"/>
      <c r="G3966" s="5">
        <v>147</v>
      </c>
      <c r="H3966" s="7">
        <v>83</v>
      </c>
      <c r="I3966" s="1">
        <v>5</v>
      </c>
      <c r="J3966" s="1">
        <v>78</v>
      </c>
      <c r="K3966" s="1">
        <v>7</v>
      </c>
      <c r="L3966" s="1">
        <v>38</v>
      </c>
      <c r="M3966" s="1">
        <v>23</v>
      </c>
      <c r="N3966" s="1">
        <v>0</v>
      </c>
      <c r="O3966" s="8">
        <v>3</v>
      </c>
    </row>
    <row r="3967" spans="4:15" x14ac:dyDescent="0.2">
      <c r="D3967" s="175"/>
      <c r="E3967" s="11"/>
      <c r="F3967" s="10"/>
      <c r="G3967" s="9">
        <v>100</v>
      </c>
      <c r="H3967" s="16">
        <v>56.462585034013998</v>
      </c>
      <c r="I3967" s="2">
        <v>3.4013605442179999</v>
      </c>
      <c r="J3967" s="2">
        <v>53.061224489795997</v>
      </c>
      <c r="K3967" s="2">
        <v>4.7619047619049999</v>
      </c>
      <c r="L3967" s="23">
        <v>25.850340136054001</v>
      </c>
      <c r="M3967" s="23">
        <v>15.646258503401</v>
      </c>
      <c r="N3967" s="18">
        <v>0</v>
      </c>
      <c r="O3967" s="13">
        <v>2.040816326531</v>
      </c>
    </row>
    <row r="3968" spans="4:15" x14ac:dyDescent="0.2">
      <c r="D3968" s="175"/>
      <c r="E3968" s="4" t="s">
        <v>41</v>
      </c>
      <c r="F3968" s="6"/>
      <c r="G3968" s="5">
        <v>204</v>
      </c>
      <c r="H3968" s="7">
        <v>92</v>
      </c>
      <c r="I3968" s="1">
        <v>4</v>
      </c>
      <c r="J3968" s="1">
        <v>111</v>
      </c>
      <c r="K3968" s="1">
        <v>6</v>
      </c>
      <c r="L3968" s="1">
        <v>45</v>
      </c>
      <c r="M3968" s="1">
        <v>27</v>
      </c>
      <c r="N3968" s="1">
        <v>0</v>
      </c>
      <c r="O3968" s="8">
        <v>6</v>
      </c>
    </row>
    <row r="3969" spans="2:15" x14ac:dyDescent="0.2">
      <c r="D3969" s="175"/>
      <c r="E3969" s="11"/>
      <c r="F3969" s="10"/>
      <c r="G3969" s="9">
        <v>100</v>
      </c>
      <c r="H3969" s="73">
        <v>45.098039215686001</v>
      </c>
      <c r="I3969" s="2">
        <v>1.9607843137250001</v>
      </c>
      <c r="J3969" s="2">
        <v>54.411764705882</v>
      </c>
      <c r="K3969" s="2">
        <v>2.9411764705880001</v>
      </c>
      <c r="L3969" s="2">
        <v>22.058823529411999</v>
      </c>
      <c r="M3969" s="2">
        <v>13.235294117646999</v>
      </c>
      <c r="N3969" s="18">
        <v>0</v>
      </c>
      <c r="O3969" s="13">
        <v>2.9411764705880001</v>
      </c>
    </row>
    <row r="3970" spans="2:15" x14ac:dyDescent="0.2">
      <c r="D3970" s="175"/>
      <c r="E3970" s="4" t="s">
        <v>42</v>
      </c>
      <c r="F3970" s="6"/>
      <c r="G3970" s="5">
        <v>210</v>
      </c>
      <c r="H3970" s="7">
        <v>109</v>
      </c>
      <c r="I3970" s="1">
        <v>17</v>
      </c>
      <c r="J3970" s="1">
        <v>107</v>
      </c>
      <c r="K3970" s="1">
        <v>4</v>
      </c>
      <c r="L3970" s="1">
        <v>46</v>
      </c>
      <c r="M3970" s="1">
        <v>24</v>
      </c>
      <c r="N3970" s="1">
        <v>2</v>
      </c>
      <c r="O3970" s="8">
        <v>3</v>
      </c>
    </row>
    <row r="3971" spans="2:15" x14ac:dyDescent="0.2">
      <c r="D3971" s="175"/>
      <c r="E3971" s="11"/>
      <c r="F3971" s="10"/>
      <c r="G3971" s="9">
        <v>100</v>
      </c>
      <c r="H3971" s="16">
        <v>51.904761904761997</v>
      </c>
      <c r="I3971" s="2">
        <v>8.0952380952380008</v>
      </c>
      <c r="J3971" s="2">
        <v>50.952380952380999</v>
      </c>
      <c r="K3971" s="2">
        <v>1.9047619047619999</v>
      </c>
      <c r="L3971" s="2">
        <v>21.904761904762001</v>
      </c>
      <c r="M3971" s="2">
        <v>11.428571428571001</v>
      </c>
      <c r="N3971" s="2">
        <v>0.95238095238099996</v>
      </c>
      <c r="O3971" s="13">
        <v>1.4285714285710001</v>
      </c>
    </row>
    <row r="3972" spans="2:15" x14ac:dyDescent="0.2">
      <c r="D3972" s="175"/>
      <c r="E3972" s="4" t="s">
        <v>43</v>
      </c>
      <c r="F3972" s="6"/>
      <c r="G3972" s="5">
        <v>204</v>
      </c>
      <c r="H3972" s="7">
        <v>102</v>
      </c>
      <c r="I3972" s="1">
        <v>10</v>
      </c>
      <c r="J3972" s="1">
        <v>121</v>
      </c>
      <c r="K3972" s="1">
        <v>10</v>
      </c>
      <c r="L3972" s="1">
        <v>38</v>
      </c>
      <c r="M3972" s="1">
        <v>22</v>
      </c>
      <c r="N3972" s="1">
        <v>1</v>
      </c>
      <c r="O3972" s="8">
        <v>2</v>
      </c>
    </row>
    <row r="3973" spans="2:15" x14ac:dyDescent="0.2">
      <c r="D3973" s="175"/>
      <c r="E3973" s="11"/>
      <c r="F3973" s="10"/>
      <c r="G3973" s="9">
        <v>100</v>
      </c>
      <c r="H3973" s="16">
        <v>50</v>
      </c>
      <c r="I3973" s="2">
        <v>4.9019607843140003</v>
      </c>
      <c r="J3973" s="23">
        <v>59.313725490195999</v>
      </c>
      <c r="K3973" s="2">
        <v>4.9019607843140003</v>
      </c>
      <c r="L3973" s="2">
        <v>18.627450980391998</v>
      </c>
      <c r="M3973" s="2">
        <v>10.78431372549</v>
      </c>
      <c r="N3973" s="2">
        <v>0.49019607843099999</v>
      </c>
      <c r="O3973" s="13">
        <v>0.98039215686299996</v>
      </c>
    </row>
    <row r="3974" spans="2:15" x14ac:dyDescent="0.2">
      <c r="D3974" s="175"/>
      <c r="E3974" s="4" t="s">
        <v>44</v>
      </c>
      <c r="F3974" s="6"/>
      <c r="G3974" s="5">
        <v>223</v>
      </c>
      <c r="H3974" s="7">
        <v>119</v>
      </c>
      <c r="I3974" s="1">
        <v>19</v>
      </c>
      <c r="J3974" s="1">
        <v>122</v>
      </c>
      <c r="K3974" s="1">
        <v>4</v>
      </c>
      <c r="L3974" s="1">
        <v>49</v>
      </c>
      <c r="M3974" s="1">
        <v>17</v>
      </c>
      <c r="N3974" s="1">
        <v>2</v>
      </c>
      <c r="O3974" s="8">
        <v>5</v>
      </c>
    </row>
    <row r="3975" spans="2:15" x14ac:dyDescent="0.2">
      <c r="D3975" s="175"/>
      <c r="E3975" s="11"/>
      <c r="F3975" s="10"/>
      <c r="G3975" s="9">
        <v>100</v>
      </c>
      <c r="H3975" s="16">
        <v>53.363228699552003</v>
      </c>
      <c r="I3975" s="2">
        <v>8.5201793721969992</v>
      </c>
      <c r="J3975" s="2">
        <v>54.708520179372002</v>
      </c>
      <c r="K3975" s="2">
        <v>1.7937219730939999</v>
      </c>
      <c r="L3975" s="2">
        <v>21.973094170404</v>
      </c>
      <c r="M3975" s="2">
        <v>7.6233183856500002</v>
      </c>
      <c r="N3975" s="2">
        <v>0.89686098654699997</v>
      </c>
      <c r="O3975" s="13">
        <v>2.2421524663680001</v>
      </c>
    </row>
    <row r="3976" spans="2:15" x14ac:dyDescent="0.2">
      <c r="D3976" s="175"/>
      <c r="E3976" s="4" t="s">
        <v>45</v>
      </c>
      <c r="F3976" s="6"/>
      <c r="G3976" s="5">
        <v>170</v>
      </c>
      <c r="H3976" s="7">
        <v>94</v>
      </c>
      <c r="I3976" s="1">
        <v>17</v>
      </c>
      <c r="J3976" s="1">
        <v>74</v>
      </c>
      <c r="K3976" s="1">
        <v>1</v>
      </c>
      <c r="L3976" s="1">
        <v>22</v>
      </c>
      <c r="M3976" s="1">
        <v>7</v>
      </c>
      <c r="N3976" s="1">
        <v>1</v>
      </c>
      <c r="O3976" s="8">
        <v>8</v>
      </c>
    </row>
    <row r="3977" spans="2:15" x14ac:dyDescent="0.2">
      <c r="D3977" s="176"/>
      <c r="E3977" s="57"/>
      <c r="F3977" s="54"/>
      <c r="G3977" s="67">
        <v>100</v>
      </c>
      <c r="H3977" s="82">
        <v>55.294117647058997</v>
      </c>
      <c r="I3977" s="48">
        <v>10</v>
      </c>
      <c r="J3977" s="96">
        <v>43.529411764705998</v>
      </c>
      <c r="K3977" s="48">
        <v>0.58823529411800002</v>
      </c>
      <c r="L3977" s="96">
        <v>12.941176470587999</v>
      </c>
      <c r="M3977" s="96">
        <v>4.1176470588239997</v>
      </c>
      <c r="N3977" s="48">
        <v>0.58823529411800002</v>
      </c>
      <c r="O3977" s="84">
        <v>4.7058823529409999</v>
      </c>
    </row>
    <row r="3979" spans="2:15" x14ac:dyDescent="0.2">
      <c r="B3979" s="43" t="str">
        <f xml:space="preserve"> HYPERLINK("#'目次'!B89", "[83]")</f>
        <v>[83]</v>
      </c>
      <c r="C3979" s="31" t="s">
        <v>224</v>
      </c>
    </row>
    <row r="3983" spans="2:15" ht="24" x14ac:dyDescent="0.2">
      <c r="D3983" s="177"/>
      <c r="E3983" s="178"/>
      <c r="F3983" s="178"/>
      <c r="G3983" s="40" t="s">
        <v>14</v>
      </c>
      <c r="H3983" s="42" t="s">
        <v>213</v>
      </c>
      <c r="I3983" s="15" t="s">
        <v>214</v>
      </c>
      <c r="J3983" s="15" t="s">
        <v>215</v>
      </c>
      <c r="K3983" s="15" t="s">
        <v>216</v>
      </c>
      <c r="L3983" s="15" t="s">
        <v>217</v>
      </c>
      <c r="M3983" s="15" t="s">
        <v>218</v>
      </c>
      <c r="N3983" s="15" t="s">
        <v>86</v>
      </c>
      <c r="O3983" s="44" t="s">
        <v>17</v>
      </c>
    </row>
    <row r="3984" spans="2:15" x14ac:dyDescent="0.2">
      <c r="D3984" s="179"/>
      <c r="E3984" s="180"/>
      <c r="F3984" s="180"/>
      <c r="G3984" s="39"/>
      <c r="H3984" s="41"/>
      <c r="I3984" s="14"/>
      <c r="J3984" s="14"/>
      <c r="K3984" s="14"/>
      <c r="L3984" s="14"/>
      <c r="M3984" s="14"/>
      <c r="N3984" s="14"/>
      <c r="O3984" s="38"/>
    </row>
    <row r="3985" spans="4:15" x14ac:dyDescent="0.2">
      <c r="D3985" s="70"/>
      <c r="E3985" s="72" t="s">
        <v>14</v>
      </c>
      <c r="F3985" s="69"/>
      <c r="G3985" s="37">
        <v>1222</v>
      </c>
      <c r="H3985" s="17">
        <v>647</v>
      </c>
      <c r="I3985" s="17">
        <v>74</v>
      </c>
      <c r="J3985" s="17">
        <v>618</v>
      </c>
      <c r="K3985" s="17">
        <v>36</v>
      </c>
      <c r="L3985" s="17">
        <v>248</v>
      </c>
      <c r="M3985" s="17">
        <v>128</v>
      </c>
      <c r="N3985" s="17">
        <v>6</v>
      </c>
      <c r="O3985" s="55">
        <v>29</v>
      </c>
    </row>
    <row r="3986" spans="4:15" x14ac:dyDescent="0.2">
      <c r="D3986" s="57"/>
      <c r="E3986" s="54"/>
      <c r="F3986" s="71"/>
      <c r="G3986" s="9">
        <v>100</v>
      </c>
      <c r="H3986" s="2">
        <v>52.945990180033</v>
      </c>
      <c r="I3986" s="2">
        <v>6.055646481178</v>
      </c>
      <c r="J3986" s="2">
        <v>50.572831423895003</v>
      </c>
      <c r="K3986" s="2">
        <v>2.9459901800330002</v>
      </c>
      <c r="L3986" s="2">
        <v>20.294599018003002</v>
      </c>
      <c r="M3986" s="2">
        <v>10.474631751226999</v>
      </c>
      <c r="N3986" s="2">
        <v>0.49099836333899999</v>
      </c>
      <c r="O3986" s="13">
        <v>2.3731587561369998</v>
      </c>
    </row>
    <row r="3987" spans="4:15" x14ac:dyDescent="0.2">
      <c r="D3987" s="174" t="s">
        <v>52</v>
      </c>
      <c r="E3987" s="20" t="s">
        <v>53</v>
      </c>
      <c r="F3987" s="22"/>
      <c r="G3987" s="21">
        <v>15</v>
      </c>
      <c r="H3987" s="25">
        <v>10</v>
      </c>
      <c r="I3987" s="3">
        <v>0</v>
      </c>
      <c r="J3987" s="3">
        <v>4</v>
      </c>
      <c r="K3987" s="3">
        <v>0</v>
      </c>
      <c r="L3987" s="3">
        <v>2</v>
      </c>
      <c r="M3987" s="3">
        <v>1</v>
      </c>
      <c r="N3987" s="3">
        <v>0</v>
      </c>
      <c r="O3987" s="26">
        <v>1</v>
      </c>
    </row>
    <row r="3988" spans="4:15" x14ac:dyDescent="0.2">
      <c r="D3988" s="175"/>
      <c r="E3988" s="11"/>
      <c r="F3988" s="10"/>
      <c r="G3988" s="9">
        <v>100</v>
      </c>
      <c r="H3988" s="86">
        <v>66.666666666666998</v>
      </c>
      <c r="I3988" s="79">
        <v>0</v>
      </c>
      <c r="J3988" s="46">
        <v>26.666666666666998</v>
      </c>
      <c r="K3988" s="18">
        <v>0</v>
      </c>
      <c r="L3988" s="27">
        <v>13.333333333333</v>
      </c>
      <c r="M3988" s="2">
        <v>6.666666666667</v>
      </c>
      <c r="N3988" s="18">
        <v>0</v>
      </c>
      <c r="O3988" s="13">
        <v>6.666666666667</v>
      </c>
    </row>
    <row r="3989" spans="4:15" ht="24" x14ac:dyDescent="0.2">
      <c r="D3989" s="175"/>
      <c r="E3989" s="4" t="s">
        <v>54</v>
      </c>
      <c r="F3989" s="6"/>
      <c r="G3989" s="5">
        <v>122</v>
      </c>
      <c r="H3989" s="7">
        <v>68</v>
      </c>
      <c r="I3989" s="1">
        <v>7</v>
      </c>
      <c r="J3989" s="1">
        <v>57</v>
      </c>
      <c r="K3989" s="1">
        <v>2</v>
      </c>
      <c r="L3989" s="1">
        <v>20</v>
      </c>
      <c r="M3989" s="1">
        <v>15</v>
      </c>
      <c r="N3989" s="1">
        <v>1</v>
      </c>
      <c r="O3989" s="8">
        <v>3</v>
      </c>
    </row>
    <row r="3990" spans="4:15" x14ac:dyDescent="0.2">
      <c r="D3990" s="175"/>
      <c r="E3990" s="11"/>
      <c r="F3990" s="10"/>
      <c r="G3990" s="9">
        <v>100</v>
      </c>
      <c r="H3990" s="16">
        <v>55.737704918033003</v>
      </c>
      <c r="I3990" s="2">
        <v>5.7377049180329998</v>
      </c>
      <c r="J3990" s="2">
        <v>46.721311475409998</v>
      </c>
      <c r="K3990" s="2">
        <v>1.6393442622950001</v>
      </c>
      <c r="L3990" s="2">
        <v>16.393442622951</v>
      </c>
      <c r="M3990" s="2">
        <v>12.295081967212999</v>
      </c>
      <c r="N3990" s="2">
        <v>0.81967213114799997</v>
      </c>
      <c r="O3990" s="13">
        <v>2.459016393443</v>
      </c>
    </row>
    <row r="3991" spans="4:15" x14ac:dyDescent="0.2">
      <c r="D3991" s="175"/>
      <c r="E3991" s="4" t="s">
        <v>55</v>
      </c>
      <c r="F3991" s="6"/>
      <c r="G3991" s="5">
        <v>43</v>
      </c>
      <c r="H3991" s="7">
        <v>24</v>
      </c>
      <c r="I3991" s="1">
        <v>5</v>
      </c>
      <c r="J3991" s="1">
        <v>18</v>
      </c>
      <c r="K3991" s="1">
        <v>4</v>
      </c>
      <c r="L3991" s="1">
        <v>8</v>
      </c>
      <c r="M3991" s="1">
        <v>6</v>
      </c>
      <c r="N3991" s="1">
        <v>0</v>
      </c>
      <c r="O3991" s="8">
        <v>2</v>
      </c>
    </row>
    <row r="3992" spans="4:15" x14ac:dyDescent="0.2">
      <c r="D3992" s="175"/>
      <c r="E3992" s="11"/>
      <c r="F3992" s="10"/>
      <c r="G3992" s="9">
        <v>100</v>
      </c>
      <c r="H3992" s="16">
        <v>55.813953488372</v>
      </c>
      <c r="I3992" s="23">
        <v>11.627906976744001</v>
      </c>
      <c r="J3992" s="27">
        <v>41.860465116279002</v>
      </c>
      <c r="K3992" s="23">
        <v>9.3023255813949994</v>
      </c>
      <c r="L3992" s="2">
        <v>18.604651162791001</v>
      </c>
      <c r="M3992" s="2">
        <v>13.953488372093</v>
      </c>
      <c r="N3992" s="18">
        <v>0</v>
      </c>
      <c r="O3992" s="13">
        <v>4.6511627906979998</v>
      </c>
    </row>
    <row r="3993" spans="4:15" x14ac:dyDescent="0.2">
      <c r="D3993" s="175"/>
      <c r="E3993" s="4" t="s">
        <v>56</v>
      </c>
      <c r="F3993" s="6"/>
      <c r="G3993" s="5">
        <v>60</v>
      </c>
      <c r="H3993" s="7">
        <v>24</v>
      </c>
      <c r="I3993" s="1">
        <v>2</v>
      </c>
      <c r="J3993" s="1">
        <v>44</v>
      </c>
      <c r="K3993" s="1">
        <v>2</v>
      </c>
      <c r="L3993" s="1">
        <v>9</v>
      </c>
      <c r="M3993" s="1">
        <v>9</v>
      </c>
      <c r="N3993" s="1">
        <v>0</v>
      </c>
      <c r="O3993" s="8">
        <v>0</v>
      </c>
    </row>
    <row r="3994" spans="4:15" x14ac:dyDescent="0.2">
      <c r="D3994" s="175"/>
      <c r="E3994" s="11"/>
      <c r="F3994" s="10"/>
      <c r="G3994" s="9">
        <v>100</v>
      </c>
      <c r="H3994" s="99">
        <v>40</v>
      </c>
      <c r="I3994" s="2">
        <v>3.333333333333</v>
      </c>
      <c r="J3994" s="35">
        <v>73.333333333333002</v>
      </c>
      <c r="K3994" s="2">
        <v>3.333333333333</v>
      </c>
      <c r="L3994" s="27">
        <v>15</v>
      </c>
      <c r="M3994" s="2">
        <v>15</v>
      </c>
      <c r="N3994" s="18">
        <v>0</v>
      </c>
      <c r="O3994" s="36">
        <v>0</v>
      </c>
    </row>
    <row r="3995" spans="4:15" x14ac:dyDescent="0.2">
      <c r="D3995" s="175"/>
      <c r="E3995" s="4" t="s">
        <v>57</v>
      </c>
      <c r="F3995" s="6"/>
      <c r="G3995" s="5">
        <v>286</v>
      </c>
      <c r="H3995" s="7">
        <v>149</v>
      </c>
      <c r="I3995" s="1">
        <v>13</v>
      </c>
      <c r="J3995" s="1">
        <v>158</v>
      </c>
      <c r="K3995" s="1">
        <v>9</v>
      </c>
      <c r="L3995" s="1">
        <v>65</v>
      </c>
      <c r="M3995" s="1">
        <v>25</v>
      </c>
      <c r="N3995" s="1">
        <v>2</v>
      </c>
      <c r="O3995" s="8">
        <v>5</v>
      </c>
    </row>
    <row r="3996" spans="4:15" x14ac:dyDescent="0.2">
      <c r="D3996" s="175"/>
      <c r="E3996" s="11"/>
      <c r="F3996" s="10"/>
      <c r="G3996" s="9">
        <v>100</v>
      </c>
      <c r="H3996" s="16">
        <v>52.097902097902001</v>
      </c>
      <c r="I3996" s="2">
        <v>4.5454545454549997</v>
      </c>
      <c r="J3996" s="2">
        <v>55.244755244754998</v>
      </c>
      <c r="K3996" s="2">
        <v>3.1468531468530001</v>
      </c>
      <c r="L3996" s="2">
        <v>22.727272727273</v>
      </c>
      <c r="M3996" s="2">
        <v>8.7412587412589993</v>
      </c>
      <c r="N3996" s="2">
        <v>0.69930069930100003</v>
      </c>
      <c r="O3996" s="13">
        <v>1.7482517482519999</v>
      </c>
    </row>
    <row r="3997" spans="4:15" x14ac:dyDescent="0.2">
      <c r="D3997" s="175"/>
      <c r="E3997" s="4" t="s">
        <v>58</v>
      </c>
      <c r="F3997" s="6"/>
      <c r="G3997" s="5">
        <v>129</v>
      </c>
      <c r="H3997" s="7">
        <v>72</v>
      </c>
      <c r="I3997" s="1">
        <v>7</v>
      </c>
      <c r="J3997" s="1">
        <v>63</v>
      </c>
      <c r="K3997" s="1">
        <v>5</v>
      </c>
      <c r="L3997" s="1">
        <v>25</v>
      </c>
      <c r="M3997" s="1">
        <v>17</v>
      </c>
      <c r="N3997" s="1">
        <v>0</v>
      </c>
      <c r="O3997" s="8">
        <v>2</v>
      </c>
    </row>
    <row r="3998" spans="4:15" x14ac:dyDescent="0.2">
      <c r="D3998" s="175"/>
      <c r="E3998" s="11"/>
      <c r="F3998" s="10"/>
      <c r="G3998" s="9">
        <v>100</v>
      </c>
      <c r="H3998" s="16">
        <v>55.813953488372</v>
      </c>
      <c r="I3998" s="2">
        <v>5.4263565891469998</v>
      </c>
      <c r="J3998" s="2">
        <v>48.837209302326002</v>
      </c>
      <c r="K3998" s="2">
        <v>3.8759689922480001</v>
      </c>
      <c r="L3998" s="2">
        <v>19.37984496124</v>
      </c>
      <c r="M3998" s="2">
        <v>13.178294573643001</v>
      </c>
      <c r="N3998" s="18">
        <v>0</v>
      </c>
      <c r="O3998" s="13">
        <v>1.550387596899</v>
      </c>
    </row>
    <row r="3999" spans="4:15" x14ac:dyDescent="0.2">
      <c r="D3999" s="175"/>
      <c r="E3999" s="4" t="s">
        <v>59</v>
      </c>
      <c r="F3999" s="6"/>
      <c r="G3999" s="5">
        <v>195</v>
      </c>
      <c r="H3999" s="7">
        <v>106</v>
      </c>
      <c r="I3999" s="1">
        <v>14</v>
      </c>
      <c r="J3999" s="1">
        <v>99</v>
      </c>
      <c r="K3999" s="1">
        <v>3</v>
      </c>
      <c r="L3999" s="1">
        <v>43</v>
      </c>
      <c r="M3999" s="1">
        <v>27</v>
      </c>
      <c r="N3999" s="1">
        <v>1</v>
      </c>
      <c r="O3999" s="8">
        <v>5</v>
      </c>
    </row>
    <row r="4000" spans="4:15" x14ac:dyDescent="0.2">
      <c r="D4000" s="175"/>
      <c r="E4000" s="11"/>
      <c r="F4000" s="10"/>
      <c r="G4000" s="9">
        <v>100</v>
      </c>
      <c r="H4000" s="16">
        <v>54.358974358974002</v>
      </c>
      <c r="I4000" s="2">
        <v>7.1794871794870003</v>
      </c>
      <c r="J4000" s="2">
        <v>50.769230769231001</v>
      </c>
      <c r="K4000" s="2">
        <v>1.538461538462</v>
      </c>
      <c r="L4000" s="2">
        <v>22.051282051282001</v>
      </c>
      <c r="M4000" s="2">
        <v>13.846153846153999</v>
      </c>
      <c r="N4000" s="2">
        <v>0.51282051282100005</v>
      </c>
      <c r="O4000" s="13">
        <v>2.564102564103</v>
      </c>
    </row>
    <row r="4001" spans="4:15" x14ac:dyDescent="0.2">
      <c r="D4001" s="175"/>
      <c r="E4001" s="4" t="s">
        <v>60</v>
      </c>
      <c r="F4001" s="6"/>
      <c r="G4001" s="5">
        <v>176</v>
      </c>
      <c r="H4001" s="7">
        <v>75</v>
      </c>
      <c r="I4001" s="1">
        <v>15</v>
      </c>
      <c r="J4001" s="1">
        <v>102</v>
      </c>
      <c r="K4001" s="1">
        <v>2</v>
      </c>
      <c r="L4001" s="1">
        <v>40</v>
      </c>
      <c r="M4001" s="1">
        <v>13</v>
      </c>
      <c r="N4001" s="1">
        <v>2</v>
      </c>
      <c r="O4001" s="8">
        <v>5</v>
      </c>
    </row>
    <row r="4002" spans="4:15" x14ac:dyDescent="0.2">
      <c r="D4002" s="175"/>
      <c r="E4002" s="11"/>
      <c r="F4002" s="10"/>
      <c r="G4002" s="9">
        <v>100</v>
      </c>
      <c r="H4002" s="99">
        <v>42.613636363635997</v>
      </c>
      <c r="I4002" s="2">
        <v>8.5227272727269998</v>
      </c>
      <c r="J4002" s="23">
        <v>57.954545454544999</v>
      </c>
      <c r="K4002" s="2">
        <v>1.136363636364</v>
      </c>
      <c r="L4002" s="2">
        <v>22.727272727273</v>
      </c>
      <c r="M4002" s="2">
        <v>7.386363636364</v>
      </c>
      <c r="N4002" s="2">
        <v>1.136363636364</v>
      </c>
      <c r="O4002" s="13">
        <v>2.8409090909089998</v>
      </c>
    </row>
    <row r="4003" spans="4:15" x14ac:dyDescent="0.2">
      <c r="D4003" s="175"/>
      <c r="E4003" s="4" t="s">
        <v>61</v>
      </c>
      <c r="F4003" s="6"/>
      <c r="G4003" s="5">
        <v>78</v>
      </c>
      <c r="H4003" s="7">
        <v>55</v>
      </c>
      <c r="I4003" s="1">
        <v>3</v>
      </c>
      <c r="J4003" s="1">
        <v>15</v>
      </c>
      <c r="K4003" s="1">
        <v>6</v>
      </c>
      <c r="L4003" s="1">
        <v>14</v>
      </c>
      <c r="M4003" s="1">
        <v>8</v>
      </c>
      <c r="N4003" s="1">
        <v>0</v>
      </c>
      <c r="O4003" s="8">
        <v>3</v>
      </c>
    </row>
    <row r="4004" spans="4:15" x14ac:dyDescent="0.2">
      <c r="D4004" s="175"/>
      <c r="E4004" s="11"/>
      <c r="F4004" s="10"/>
      <c r="G4004" s="9">
        <v>100</v>
      </c>
      <c r="H4004" s="86">
        <v>70.512820512820994</v>
      </c>
      <c r="I4004" s="2">
        <v>3.8461538461539999</v>
      </c>
      <c r="J4004" s="46">
        <v>19.230769230768999</v>
      </c>
      <c r="K4004" s="2">
        <v>7.6923076923079998</v>
      </c>
      <c r="L4004" s="2">
        <v>17.948717948717999</v>
      </c>
      <c r="M4004" s="2">
        <v>10.25641025641</v>
      </c>
      <c r="N4004" s="18">
        <v>0</v>
      </c>
      <c r="O4004" s="13">
        <v>3.8461538461539999</v>
      </c>
    </row>
    <row r="4005" spans="4:15" x14ac:dyDescent="0.2">
      <c r="D4005" s="175"/>
      <c r="E4005" s="4" t="s">
        <v>62</v>
      </c>
      <c r="F4005" s="6"/>
      <c r="G4005" s="5">
        <v>113</v>
      </c>
      <c r="H4005" s="7">
        <v>62</v>
      </c>
      <c r="I4005" s="1">
        <v>8</v>
      </c>
      <c r="J4005" s="1">
        <v>56</v>
      </c>
      <c r="K4005" s="1">
        <v>3</v>
      </c>
      <c r="L4005" s="1">
        <v>22</v>
      </c>
      <c r="M4005" s="1">
        <v>7</v>
      </c>
      <c r="N4005" s="1">
        <v>0</v>
      </c>
      <c r="O4005" s="8">
        <v>2</v>
      </c>
    </row>
    <row r="4006" spans="4:15" x14ac:dyDescent="0.2">
      <c r="D4006" s="175"/>
      <c r="E4006" s="11"/>
      <c r="F4006" s="10"/>
      <c r="G4006" s="9">
        <v>100</v>
      </c>
      <c r="H4006" s="16">
        <v>54.867256637167998</v>
      </c>
      <c r="I4006" s="2">
        <v>7.0796460176989999</v>
      </c>
      <c r="J4006" s="2">
        <v>49.557522123894003</v>
      </c>
      <c r="K4006" s="2">
        <v>2.654867256637</v>
      </c>
      <c r="L4006" s="2">
        <v>19.469026548673</v>
      </c>
      <c r="M4006" s="2">
        <v>6.194690265487</v>
      </c>
      <c r="N4006" s="18">
        <v>0</v>
      </c>
      <c r="O4006" s="13">
        <v>1.769911504425</v>
      </c>
    </row>
    <row r="4007" spans="4:15" x14ac:dyDescent="0.2">
      <c r="D4007" s="174" t="s">
        <v>63</v>
      </c>
      <c r="E4007" s="20" t="s">
        <v>64</v>
      </c>
      <c r="F4007" s="22"/>
      <c r="G4007" s="21">
        <v>234</v>
      </c>
      <c r="H4007" s="25">
        <v>135</v>
      </c>
      <c r="I4007" s="3">
        <v>12</v>
      </c>
      <c r="J4007" s="3">
        <v>99</v>
      </c>
      <c r="K4007" s="3">
        <v>5</v>
      </c>
      <c r="L4007" s="3">
        <v>38</v>
      </c>
      <c r="M4007" s="3">
        <v>16</v>
      </c>
      <c r="N4007" s="3">
        <v>0</v>
      </c>
      <c r="O4007" s="26">
        <v>5</v>
      </c>
    </row>
    <row r="4008" spans="4:15" x14ac:dyDescent="0.2">
      <c r="D4008" s="175"/>
      <c r="E4008" s="11"/>
      <c r="F4008" s="10"/>
      <c r="G4008" s="9">
        <v>100</v>
      </c>
      <c r="H4008" s="16">
        <v>57.692307692307999</v>
      </c>
      <c r="I4008" s="2">
        <v>5.1282051282049999</v>
      </c>
      <c r="J4008" s="27">
        <v>42.307692307692001</v>
      </c>
      <c r="K4008" s="2">
        <v>2.1367521367519999</v>
      </c>
      <c r="L4008" s="2">
        <v>16.239316239316</v>
      </c>
      <c r="M4008" s="2">
        <v>6.8376068376069998</v>
      </c>
      <c r="N4008" s="18">
        <v>0</v>
      </c>
      <c r="O4008" s="13">
        <v>2.1367521367519999</v>
      </c>
    </row>
    <row r="4009" spans="4:15" x14ac:dyDescent="0.2">
      <c r="D4009" s="175"/>
      <c r="E4009" s="4" t="s">
        <v>65</v>
      </c>
      <c r="F4009" s="6"/>
      <c r="G4009" s="5">
        <v>172</v>
      </c>
      <c r="H4009" s="7">
        <v>90</v>
      </c>
      <c r="I4009" s="1">
        <v>13</v>
      </c>
      <c r="J4009" s="1">
        <v>83</v>
      </c>
      <c r="K4009" s="1">
        <v>7</v>
      </c>
      <c r="L4009" s="1">
        <v>33</v>
      </c>
      <c r="M4009" s="1">
        <v>17</v>
      </c>
      <c r="N4009" s="1">
        <v>3</v>
      </c>
      <c r="O4009" s="8">
        <v>5</v>
      </c>
    </row>
    <row r="4010" spans="4:15" x14ac:dyDescent="0.2">
      <c r="D4010" s="175"/>
      <c r="E4010" s="11"/>
      <c r="F4010" s="10"/>
      <c r="G4010" s="9">
        <v>100</v>
      </c>
      <c r="H4010" s="16">
        <v>52.325581395348998</v>
      </c>
      <c r="I4010" s="2">
        <v>7.5581395348839999</v>
      </c>
      <c r="J4010" s="2">
        <v>48.255813953488001</v>
      </c>
      <c r="K4010" s="2">
        <v>4.0697674418599998</v>
      </c>
      <c r="L4010" s="2">
        <v>19.186046511628</v>
      </c>
      <c r="M4010" s="2">
        <v>9.8837209302330002</v>
      </c>
      <c r="N4010" s="2">
        <v>1.744186046512</v>
      </c>
      <c r="O4010" s="13">
        <v>2.9069767441860002</v>
      </c>
    </row>
    <row r="4011" spans="4:15" x14ac:dyDescent="0.2">
      <c r="D4011" s="175"/>
      <c r="E4011" s="4" t="s">
        <v>66</v>
      </c>
      <c r="F4011" s="6"/>
      <c r="G4011" s="5">
        <v>165</v>
      </c>
      <c r="H4011" s="7">
        <v>95</v>
      </c>
      <c r="I4011" s="1">
        <v>8</v>
      </c>
      <c r="J4011" s="1">
        <v>72</v>
      </c>
      <c r="K4011" s="1">
        <v>4</v>
      </c>
      <c r="L4011" s="1">
        <v>30</v>
      </c>
      <c r="M4011" s="1">
        <v>25</v>
      </c>
      <c r="N4011" s="1">
        <v>0</v>
      </c>
      <c r="O4011" s="8">
        <v>9</v>
      </c>
    </row>
    <row r="4012" spans="4:15" x14ac:dyDescent="0.2">
      <c r="D4012" s="175"/>
      <c r="E4012" s="11"/>
      <c r="F4012" s="10"/>
      <c r="G4012" s="9">
        <v>100</v>
      </c>
      <c r="H4012" s="16">
        <v>57.575757575757997</v>
      </c>
      <c r="I4012" s="2">
        <v>4.8484848484849996</v>
      </c>
      <c r="J4012" s="27">
        <v>43.636363636364003</v>
      </c>
      <c r="K4012" s="2">
        <v>2.4242424242420002</v>
      </c>
      <c r="L4012" s="2">
        <v>18.181818181817999</v>
      </c>
      <c r="M4012" s="2">
        <v>15.151515151515</v>
      </c>
      <c r="N4012" s="18">
        <v>0</v>
      </c>
      <c r="O4012" s="13">
        <v>5.4545454545450003</v>
      </c>
    </row>
    <row r="4013" spans="4:15" x14ac:dyDescent="0.2">
      <c r="D4013" s="175"/>
      <c r="E4013" s="4" t="s">
        <v>67</v>
      </c>
      <c r="F4013" s="6"/>
      <c r="G4013" s="5">
        <v>158</v>
      </c>
      <c r="H4013" s="7">
        <v>87</v>
      </c>
      <c r="I4013" s="1">
        <v>8</v>
      </c>
      <c r="J4013" s="1">
        <v>82</v>
      </c>
      <c r="K4013" s="1">
        <v>4</v>
      </c>
      <c r="L4013" s="1">
        <v>32</v>
      </c>
      <c r="M4013" s="1">
        <v>22</v>
      </c>
      <c r="N4013" s="1">
        <v>1</v>
      </c>
      <c r="O4013" s="8">
        <v>3</v>
      </c>
    </row>
    <row r="4014" spans="4:15" x14ac:dyDescent="0.2">
      <c r="D4014" s="175"/>
      <c r="E4014" s="11"/>
      <c r="F4014" s="10"/>
      <c r="G4014" s="9">
        <v>100</v>
      </c>
      <c r="H4014" s="16">
        <v>55.063291139241002</v>
      </c>
      <c r="I4014" s="2">
        <v>5.0632911392409996</v>
      </c>
      <c r="J4014" s="2">
        <v>51.898734177214997</v>
      </c>
      <c r="K4014" s="2">
        <v>2.5316455696200002</v>
      </c>
      <c r="L4014" s="2">
        <v>20.253164556961998</v>
      </c>
      <c r="M4014" s="2">
        <v>13.924050632910999</v>
      </c>
      <c r="N4014" s="2">
        <v>0.63291139240500005</v>
      </c>
      <c r="O4014" s="13">
        <v>1.8987341772149999</v>
      </c>
    </row>
    <row r="4015" spans="4:15" x14ac:dyDescent="0.2">
      <c r="D4015" s="175"/>
      <c r="E4015" s="4" t="s">
        <v>68</v>
      </c>
      <c r="F4015" s="6"/>
      <c r="G4015" s="5">
        <v>112</v>
      </c>
      <c r="H4015" s="7">
        <v>63</v>
      </c>
      <c r="I4015" s="1">
        <v>6</v>
      </c>
      <c r="J4015" s="1">
        <v>58</v>
      </c>
      <c r="K4015" s="1">
        <v>2</v>
      </c>
      <c r="L4015" s="1">
        <v>24</v>
      </c>
      <c r="M4015" s="1">
        <v>6</v>
      </c>
      <c r="N4015" s="1">
        <v>1</v>
      </c>
      <c r="O4015" s="8">
        <v>2</v>
      </c>
    </row>
    <row r="4016" spans="4:15" x14ac:dyDescent="0.2">
      <c r="D4016" s="175"/>
      <c r="E4016" s="11"/>
      <c r="F4016" s="10"/>
      <c r="G4016" s="9">
        <v>100</v>
      </c>
      <c r="H4016" s="16">
        <v>56.25</v>
      </c>
      <c r="I4016" s="2">
        <v>5.3571428571429998</v>
      </c>
      <c r="J4016" s="2">
        <v>51.785714285714</v>
      </c>
      <c r="K4016" s="2">
        <v>1.785714285714</v>
      </c>
      <c r="L4016" s="2">
        <v>21.428571428571001</v>
      </c>
      <c r="M4016" s="27">
        <v>5.3571428571429998</v>
      </c>
      <c r="N4016" s="2">
        <v>0.89285714285700002</v>
      </c>
      <c r="O4016" s="13">
        <v>1.785714285714</v>
      </c>
    </row>
    <row r="4017" spans="2:15" x14ac:dyDescent="0.2">
      <c r="D4017" s="175"/>
      <c r="E4017" s="4" t="s">
        <v>69</v>
      </c>
      <c r="F4017" s="6"/>
      <c r="G4017" s="5">
        <v>92</v>
      </c>
      <c r="H4017" s="7">
        <v>47</v>
      </c>
      <c r="I4017" s="1">
        <v>6</v>
      </c>
      <c r="J4017" s="1">
        <v>52</v>
      </c>
      <c r="K4017" s="1">
        <v>5</v>
      </c>
      <c r="L4017" s="1">
        <v>20</v>
      </c>
      <c r="M4017" s="1">
        <v>9</v>
      </c>
      <c r="N4017" s="1">
        <v>1</v>
      </c>
      <c r="O4017" s="8">
        <v>1</v>
      </c>
    </row>
    <row r="4018" spans="2:15" x14ac:dyDescent="0.2">
      <c r="D4018" s="175"/>
      <c r="E4018" s="11"/>
      <c r="F4018" s="10"/>
      <c r="G4018" s="9">
        <v>100</v>
      </c>
      <c r="H4018" s="16">
        <v>51.086956521738998</v>
      </c>
      <c r="I4018" s="2">
        <v>6.5217391304349999</v>
      </c>
      <c r="J4018" s="23">
        <v>56.521739130435002</v>
      </c>
      <c r="K4018" s="2">
        <v>5.4347826086959996</v>
      </c>
      <c r="L4018" s="2">
        <v>21.739130434783</v>
      </c>
      <c r="M4018" s="2">
        <v>9.7826086956519998</v>
      </c>
      <c r="N4018" s="2">
        <v>1.086956521739</v>
      </c>
      <c r="O4018" s="13">
        <v>1.086956521739</v>
      </c>
    </row>
    <row r="4019" spans="2:15" x14ac:dyDescent="0.2">
      <c r="D4019" s="175"/>
      <c r="E4019" s="4" t="s">
        <v>70</v>
      </c>
      <c r="F4019" s="6"/>
      <c r="G4019" s="5">
        <v>131</v>
      </c>
      <c r="H4019" s="7">
        <v>61</v>
      </c>
      <c r="I4019" s="1">
        <v>10</v>
      </c>
      <c r="J4019" s="1">
        <v>75</v>
      </c>
      <c r="K4019" s="1">
        <v>1</v>
      </c>
      <c r="L4019" s="1">
        <v>33</v>
      </c>
      <c r="M4019" s="1">
        <v>16</v>
      </c>
      <c r="N4019" s="1">
        <v>0</v>
      </c>
      <c r="O4019" s="8">
        <v>2</v>
      </c>
    </row>
    <row r="4020" spans="2:15" x14ac:dyDescent="0.2">
      <c r="D4020" s="175"/>
      <c r="E4020" s="11"/>
      <c r="F4020" s="10"/>
      <c r="G4020" s="9">
        <v>100</v>
      </c>
      <c r="H4020" s="73">
        <v>46.564885496183003</v>
      </c>
      <c r="I4020" s="2">
        <v>7.6335877862599997</v>
      </c>
      <c r="J4020" s="23">
        <v>57.251908396947002</v>
      </c>
      <c r="K4020" s="2">
        <v>0.76335877862599999</v>
      </c>
      <c r="L4020" s="2">
        <v>25.190839694655999</v>
      </c>
      <c r="M4020" s="2">
        <v>12.213740458015</v>
      </c>
      <c r="N4020" s="18">
        <v>0</v>
      </c>
      <c r="O4020" s="13">
        <v>1.526717557252</v>
      </c>
    </row>
    <row r="4021" spans="2:15" x14ac:dyDescent="0.2">
      <c r="D4021" s="175"/>
      <c r="E4021" s="4" t="s">
        <v>71</v>
      </c>
      <c r="F4021" s="6"/>
      <c r="G4021" s="5">
        <v>71</v>
      </c>
      <c r="H4021" s="7">
        <v>31</v>
      </c>
      <c r="I4021" s="1">
        <v>4</v>
      </c>
      <c r="J4021" s="1">
        <v>44</v>
      </c>
      <c r="K4021" s="1">
        <v>4</v>
      </c>
      <c r="L4021" s="1">
        <v>15</v>
      </c>
      <c r="M4021" s="1">
        <v>5</v>
      </c>
      <c r="N4021" s="1">
        <v>0</v>
      </c>
      <c r="O4021" s="8">
        <v>0</v>
      </c>
    </row>
    <row r="4022" spans="2:15" x14ac:dyDescent="0.2">
      <c r="D4022" s="175"/>
      <c r="E4022" s="11"/>
      <c r="F4022" s="10"/>
      <c r="G4022" s="9">
        <v>100</v>
      </c>
      <c r="H4022" s="73">
        <v>43.661971830985998</v>
      </c>
      <c r="I4022" s="2">
        <v>5.6338028169010004</v>
      </c>
      <c r="J4022" s="35">
        <v>61.971830985914998</v>
      </c>
      <c r="K4022" s="2">
        <v>5.6338028169010004</v>
      </c>
      <c r="L4022" s="2">
        <v>21.12676056338</v>
      </c>
      <c r="M4022" s="2">
        <v>7.0422535211269999</v>
      </c>
      <c r="N4022" s="18">
        <v>0</v>
      </c>
      <c r="O4022" s="36">
        <v>0</v>
      </c>
    </row>
    <row r="4023" spans="2:15" x14ac:dyDescent="0.2">
      <c r="D4023" s="175"/>
      <c r="E4023" s="4" t="s">
        <v>72</v>
      </c>
      <c r="F4023" s="6"/>
      <c r="G4023" s="5">
        <v>70</v>
      </c>
      <c r="H4023" s="7">
        <v>27</v>
      </c>
      <c r="I4023" s="1">
        <v>5</v>
      </c>
      <c r="J4023" s="1">
        <v>48</v>
      </c>
      <c r="K4023" s="1">
        <v>2</v>
      </c>
      <c r="L4023" s="1">
        <v>20</v>
      </c>
      <c r="M4023" s="1">
        <v>12</v>
      </c>
      <c r="N4023" s="1">
        <v>0</v>
      </c>
      <c r="O4023" s="8">
        <v>0</v>
      </c>
    </row>
    <row r="4024" spans="2:15" x14ac:dyDescent="0.2">
      <c r="D4024" s="176"/>
      <c r="E4024" s="57"/>
      <c r="F4024" s="54"/>
      <c r="G4024" s="67">
        <v>100</v>
      </c>
      <c r="H4024" s="135">
        <v>38.571428571429003</v>
      </c>
      <c r="I4024" s="48">
        <v>7.1428571428570002</v>
      </c>
      <c r="J4024" s="108">
        <v>68.571428571428996</v>
      </c>
      <c r="K4024" s="48">
        <v>2.8571428571430002</v>
      </c>
      <c r="L4024" s="103">
        <v>28.571428571428999</v>
      </c>
      <c r="M4024" s="103">
        <v>17.142857142857</v>
      </c>
      <c r="N4024" s="81">
        <v>0</v>
      </c>
      <c r="O4024" s="124">
        <v>0</v>
      </c>
    </row>
    <row r="4026" spans="2:15" x14ac:dyDescent="0.2">
      <c r="B4026" s="43" t="str">
        <f xml:space="preserve"> HYPERLINK("#'目次'!B90", "[84]")</f>
        <v>[84]</v>
      </c>
      <c r="C4026" s="31" t="s">
        <v>224</v>
      </c>
    </row>
    <row r="4029" spans="2:15" x14ac:dyDescent="0.2">
      <c r="C4029" s="31" t="s">
        <v>75</v>
      </c>
    </row>
    <row r="4030" spans="2:15" ht="24" x14ac:dyDescent="0.2">
      <c r="D4030" s="177"/>
      <c r="E4030" s="178"/>
      <c r="F4030" s="178"/>
      <c r="G4030" s="40" t="s">
        <v>14</v>
      </c>
      <c r="H4030" s="42" t="s">
        <v>213</v>
      </c>
      <c r="I4030" s="15" t="s">
        <v>214</v>
      </c>
      <c r="J4030" s="15" t="s">
        <v>215</v>
      </c>
      <c r="K4030" s="15" t="s">
        <v>216</v>
      </c>
      <c r="L4030" s="15" t="s">
        <v>217</v>
      </c>
      <c r="M4030" s="15" t="s">
        <v>218</v>
      </c>
      <c r="N4030" s="15" t="s">
        <v>86</v>
      </c>
      <c r="O4030" s="44" t="s">
        <v>17</v>
      </c>
    </row>
    <row r="4031" spans="2:15" x14ac:dyDescent="0.2">
      <c r="D4031" s="179"/>
      <c r="E4031" s="180"/>
      <c r="F4031" s="180"/>
      <c r="G4031" s="39"/>
      <c r="H4031" s="41"/>
      <c r="I4031" s="14"/>
      <c r="J4031" s="14"/>
      <c r="K4031" s="14"/>
      <c r="L4031" s="14"/>
      <c r="M4031" s="14"/>
      <c r="N4031" s="14"/>
      <c r="O4031" s="38"/>
    </row>
    <row r="4032" spans="2:15" x14ac:dyDescent="0.2">
      <c r="D4032" s="70"/>
      <c r="E4032" s="72" t="s">
        <v>14</v>
      </c>
      <c r="F4032" s="69"/>
      <c r="G4032" s="37">
        <v>1222</v>
      </c>
      <c r="H4032" s="17">
        <v>647</v>
      </c>
      <c r="I4032" s="17">
        <v>74</v>
      </c>
      <c r="J4032" s="17">
        <v>618</v>
      </c>
      <c r="K4032" s="17">
        <v>36</v>
      </c>
      <c r="L4032" s="17">
        <v>248</v>
      </c>
      <c r="M4032" s="17">
        <v>128</v>
      </c>
      <c r="N4032" s="17">
        <v>6</v>
      </c>
      <c r="O4032" s="55">
        <v>29</v>
      </c>
    </row>
    <row r="4033" spans="4:15" x14ac:dyDescent="0.2">
      <c r="D4033" s="57"/>
      <c r="E4033" s="54"/>
      <c r="F4033" s="71"/>
      <c r="G4033" s="9">
        <v>100</v>
      </c>
      <c r="H4033" s="2">
        <v>52.945990180033</v>
      </c>
      <c r="I4033" s="2">
        <v>6.055646481178</v>
      </c>
      <c r="J4033" s="2">
        <v>50.572831423895003</v>
      </c>
      <c r="K4033" s="2">
        <v>2.9459901800330002</v>
      </c>
      <c r="L4033" s="2">
        <v>20.294599018003002</v>
      </c>
      <c r="M4033" s="2">
        <v>10.474631751226999</v>
      </c>
      <c r="N4033" s="2">
        <v>0.49099836333899999</v>
      </c>
      <c r="O4033" s="13">
        <v>2.3731587561369998</v>
      </c>
    </row>
    <row r="4034" spans="4:15" x14ac:dyDescent="0.2">
      <c r="D4034" s="174" t="s">
        <v>36</v>
      </c>
      <c r="E4034" s="20" t="s">
        <v>76</v>
      </c>
      <c r="F4034" s="22"/>
      <c r="G4034" s="21">
        <v>629</v>
      </c>
      <c r="H4034" s="25">
        <v>359</v>
      </c>
      <c r="I4034" s="3">
        <v>34</v>
      </c>
      <c r="J4034" s="3">
        <v>307</v>
      </c>
      <c r="K4034" s="3">
        <v>22</v>
      </c>
      <c r="L4034" s="3">
        <v>112</v>
      </c>
      <c r="M4034" s="3">
        <v>68</v>
      </c>
      <c r="N4034" s="3">
        <v>3</v>
      </c>
      <c r="O4034" s="26">
        <v>13</v>
      </c>
    </row>
    <row r="4035" spans="4:15" x14ac:dyDescent="0.2">
      <c r="D4035" s="175"/>
      <c r="E4035" s="11"/>
      <c r="F4035" s="10"/>
      <c r="G4035" s="9">
        <v>100</v>
      </c>
      <c r="H4035" s="16">
        <v>57.074721780604001</v>
      </c>
      <c r="I4035" s="2">
        <v>5.4054054054050003</v>
      </c>
      <c r="J4035" s="2">
        <v>48.807631160572001</v>
      </c>
      <c r="K4035" s="2">
        <v>3.4976152623210002</v>
      </c>
      <c r="L4035" s="2">
        <v>17.806041335452999</v>
      </c>
      <c r="M4035" s="2">
        <v>10.810810810811001</v>
      </c>
      <c r="N4035" s="2">
        <v>0.47694753577100002</v>
      </c>
      <c r="O4035" s="13">
        <v>2.0667726550080001</v>
      </c>
    </row>
    <row r="4036" spans="4:15" x14ac:dyDescent="0.2">
      <c r="D4036" s="175"/>
      <c r="E4036" s="4" t="s">
        <v>39</v>
      </c>
      <c r="F4036" s="6"/>
      <c r="G4036" s="5">
        <v>37</v>
      </c>
      <c r="H4036" s="7">
        <v>26</v>
      </c>
      <c r="I4036" s="1">
        <v>0</v>
      </c>
      <c r="J4036" s="1">
        <v>4</v>
      </c>
      <c r="K4036" s="1">
        <v>2</v>
      </c>
      <c r="L4036" s="1">
        <v>8</v>
      </c>
      <c r="M4036" s="1">
        <v>6</v>
      </c>
      <c r="N4036" s="1">
        <v>0</v>
      </c>
      <c r="O4036" s="8">
        <v>1</v>
      </c>
    </row>
    <row r="4037" spans="4:15" x14ac:dyDescent="0.2">
      <c r="D4037" s="175"/>
      <c r="E4037" s="11"/>
      <c r="F4037" s="10"/>
      <c r="G4037" s="9">
        <v>100</v>
      </c>
      <c r="H4037" s="86">
        <v>70.270270270270004</v>
      </c>
      <c r="I4037" s="79">
        <v>0</v>
      </c>
      <c r="J4037" s="46">
        <v>10.810810810811001</v>
      </c>
      <c r="K4037" s="2">
        <v>5.4054054054050003</v>
      </c>
      <c r="L4037" s="2">
        <v>21.621621621622001</v>
      </c>
      <c r="M4037" s="23">
        <v>16.216216216216001</v>
      </c>
      <c r="N4037" s="18">
        <v>0</v>
      </c>
      <c r="O4037" s="13">
        <v>2.7027027027030002</v>
      </c>
    </row>
    <row r="4038" spans="4:15" x14ac:dyDescent="0.2">
      <c r="D4038" s="175"/>
      <c r="E4038" s="4" t="s">
        <v>40</v>
      </c>
      <c r="F4038" s="6"/>
      <c r="G4038" s="5">
        <v>73</v>
      </c>
      <c r="H4038" s="7">
        <v>45</v>
      </c>
      <c r="I4038" s="1">
        <v>2</v>
      </c>
      <c r="J4038" s="1">
        <v>40</v>
      </c>
      <c r="K4038" s="1">
        <v>4</v>
      </c>
      <c r="L4038" s="1">
        <v>21</v>
      </c>
      <c r="M4038" s="1">
        <v>16</v>
      </c>
      <c r="N4038" s="1">
        <v>0</v>
      </c>
      <c r="O4038" s="8">
        <v>0</v>
      </c>
    </row>
    <row r="4039" spans="4:15" x14ac:dyDescent="0.2">
      <c r="D4039" s="175"/>
      <c r="E4039" s="11"/>
      <c r="F4039" s="10"/>
      <c r="G4039" s="9">
        <v>100</v>
      </c>
      <c r="H4039" s="64">
        <v>61.643835616437997</v>
      </c>
      <c r="I4039" s="2">
        <v>2.7397260273969999</v>
      </c>
      <c r="J4039" s="2">
        <v>54.794520547944998</v>
      </c>
      <c r="K4039" s="2">
        <v>5.4794520547949999</v>
      </c>
      <c r="L4039" s="23">
        <v>28.767123287671001</v>
      </c>
      <c r="M4039" s="35">
        <v>21.917808219177999</v>
      </c>
      <c r="N4039" s="18">
        <v>0</v>
      </c>
      <c r="O4039" s="36">
        <v>0</v>
      </c>
    </row>
    <row r="4040" spans="4:15" x14ac:dyDescent="0.2">
      <c r="D4040" s="175"/>
      <c r="E4040" s="4" t="s">
        <v>41</v>
      </c>
      <c r="F4040" s="6"/>
      <c r="G4040" s="5">
        <v>108</v>
      </c>
      <c r="H4040" s="7">
        <v>51</v>
      </c>
      <c r="I4040" s="1">
        <v>3</v>
      </c>
      <c r="J4040" s="1">
        <v>56</v>
      </c>
      <c r="K4040" s="1">
        <v>6</v>
      </c>
      <c r="L4040" s="1">
        <v>16</v>
      </c>
      <c r="M4040" s="1">
        <v>14</v>
      </c>
      <c r="N4040" s="1">
        <v>0</v>
      </c>
      <c r="O4040" s="8">
        <v>4</v>
      </c>
    </row>
    <row r="4041" spans="4:15" x14ac:dyDescent="0.2">
      <c r="D4041" s="175"/>
      <c r="E4041" s="11"/>
      <c r="F4041" s="10"/>
      <c r="G4041" s="9">
        <v>100</v>
      </c>
      <c r="H4041" s="73">
        <v>47.222222222222001</v>
      </c>
      <c r="I4041" s="2">
        <v>2.7777777777780002</v>
      </c>
      <c r="J4041" s="2">
        <v>51.851851851851997</v>
      </c>
      <c r="K4041" s="2">
        <v>5.5555555555560003</v>
      </c>
      <c r="L4041" s="27">
        <v>14.814814814815</v>
      </c>
      <c r="M4041" s="2">
        <v>12.962962962962999</v>
      </c>
      <c r="N4041" s="18">
        <v>0</v>
      </c>
      <c r="O4041" s="13">
        <v>3.7037037037039999</v>
      </c>
    </row>
    <row r="4042" spans="4:15" x14ac:dyDescent="0.2">
      <c r="D4042" s="175"/>
      <c r="E4042" s="4" t="s">
        <v>42</v>
      </c>
      <c r="F4042" s="6"/>
      <c r="G4042" s="5">
        <v>113</v>
      </c>
      <c r="H4042" s="7">
        <v>65</v>
      </c>
      <c r="I4042" s="1">
        <v>9</v>
      </c>
      <c r="J4042" s="1">
        <v>57</v>
      </c>
      <c r="K4042" s="1">
        <v>4</v>
      </c>
      <c r="L4042" s="1">
        <v>14</v>
      </c>
      <c r="M4042" s="1">
        <v>14</v>
      </c>
      <c r="N4042" s="1">
        <v>1</v>
      </c>
      <c r="O4042" s="8">
        <v>1</v>
      </c>
    </row>
    <row r="4043" spans="4:15" x14ac:dyDescent="0.2">
      <c r="D4043" s="175"/>
      <c r="E4043" s="11"/>
      <c r="F4043" s="10"/>
      <c r="G4043" s="9">
        <v>100</v>
      </c>
      <c r="H4043" s="16">
        <v>57.522123893805002</v>
      </c>
      <c r="I4043" s="2">
        <v>7.964601769912</v>
      </c>
      <c r="J4043" s="2">
        <v>50.442477876105997</v>
      </c>
      <c r="K4043" s="2">
        <v>3.53982300885</v>
      </c>
      <c r="L4043" s="27">
        <v>12.389380530973</v>
      </c>
      <c r="M4043" s="2">
        <v>12.389380530973</v>
      </c>
      <c r="N4043" s="2">
        <v>0.88495575221199996</v>
      </c>
      <c r="O4043" s="13">
        <v>0.88495575221199996</v>
      </c>
    </row>
    <row r="4044" spans="4:15" x14ac:dyDescent="0.2">
      <c r="D4044" s="175"/>
      <c r="E4044" s="4" t="s">
        <v>43</v>
      </c>
      <c r="F4044" s="6"/>
      <c r="G4044" s="5">
        <v>101</v>
      </c>
      <c r="H4044" s="7">
        <v>60</v>
      </c>
      <c r="I4044" s="1">
        <v>3</v>
      </c>
      <c r="J4044" s="1">
        <v>57</v>
      </c>
      <c r="K4044" s="1">
        <v>2</v>
      </c>
      <c r="L4044" s="1">
        <v>17</v>
      </c>
      <c r="M4044" s="1">
        <v>9</v>
      </c>
      <c r="N4044" s="1">
        <v>1</v>
      </c>
      <c r="O4044" s="8">
        <v>0</v>
      </c>
    </row>
    <row r="4045" spans="4:15" x14ac:dyDescent="0.2">
      <c r="D4045" s="175"/>
      <c r="E4045" s="11"/>
      <c r="F4045" s="10"/>
      <c r="G4045" s="9">
        <v>100</v>
      </c>
      <c r="H4045" s="64">
        <v>59.405940594058997</v>
      </c>
      <c r="I4045" s="2">
        <v>2.970297029703</v>
      </c>
      <c r="J4045" s="23">
        <v>56.435643564355999</v>
      </c>
      <c r="K4045" s="2">
        <v>1.9801980198019999</v>
      </c>
      <c r="L4045" s="2">
        <v>16.831683168316999</v>
      </c>
      <c r="M4045" s="2">
        <v>8.9108910891090005</v>
      </c>
      <c r="N4045" s="2">
        <v>0.99009900990099997</v>
      </c>
      <c r="O4045" s="36">
        <v>0</v>
      </c>
    </row>
    <row r="4046" spans="4:15" x14ac:dyDescent="0.2">
      <c r="D4046" s="175"/>
      <c r="E4046" s="4" t="s">
        <v>44</v>
      </c>
      <c r="F4046" s="6"/>
      <c r="G4046" s="5">
        <v>114</v>
      </c>
      <c r="H4046" s="7">
        <v>65</v>
      </c>
      <c r="I4046" s="1">
        <v>12</v>
      </c>
      <c r="J4046" s="1">
        <v>57</v>
      </c>
      <c r="K4046" s="1">
        <v>3</v>
      </c>
      <c r="L4046" s="1">
        <v>26</v>
      </c>
      <c r="M4046" s="1">
        <v>4</v>
      </c>
      <c r="N4046" s="1">
        <v>1</v>
      </c>
      <c r="O4046" s="8">
        <v>2</v>
      </c>
    </row>
    <row r="4047" spans="4:15" x14ac:dyDescent="0.2">
      <c r="D4047" s="175"/>
      <c r="E4047" s="11"/>
      <c r="F4047" s="10"/>
      <c r="G4047" s="9">
        <v>100</v>
      </c>
      <c r="H4047" s="16">
        <v>57.017543859649003</v>
      </c>
      <c r="I4047" s="2">
        <v>10.526315789473999</v>
      </c>
      <c r="J4047" s="2">
        <v>50</v>
      </c>
      <c r="K4047" s="2">
        <v>2.6315789473679998</v>
      </c>
      <c r="L4047" s="2">
        <v>22.807017543859999</v>
      </c>
      <c r="M4047" s="27">
        <v>3.508771929825</v>
      </c>
      <c r="N4047" s="2">
        <v>0.87719298245599997</v>
      </c>
      <c r="O4047" s="13">
        <v>1.7543859649119999</v>
      </c>
    </row>
    <row r="4048" spans="4:15" x14ac:dyDescent="0.2">
      <c r="D4048" s="175"/>
      <c r="E4048" s="4" t="s">
        <v>45</v>
      </c>
      <c r="F4048" s="6"/>
      <c r="G4048" s="5">
        <v>83</v>
      </c>
      <c r="H4048" s="7">
        <v>47</v>
      </c>
      <c r="I4048" s="1">
        <v>5</v>
      </c>
      <c r="J4048" s="1">
        <v>36</v>
      </c>
      <c r="K4048" s="1">
        <v>1</v>
      </c>
      <c r="L4048" s="1">
        <v>10</v>
      </c>
      <c r="M4048" s="1">
        <v>5</v>
      </c>
      <c r="N4048" s="1">
        <v>0</v>
      </c>
      <c r="O4048" s="8">
        <v>5</v>
      </c>
    </row>
    <row r="4049" spans="4:15" x14ac:dyDescent="0.2">
      <c r="D4049" s="175"/>
      <c r="E4049" s="11"/>
      <c r="F4049" s="10"/>
      <c r="G4049" s="9">
        <v>100</v>
      </c>
      <c r="H4049" s="16">
        <v>56.626506024096003</v>
      </c>
      <c r="I4049" s="2">
        <v>6.0240963855420002</v>
      </c>
      <c r="J4049" s="27">
        <v>43.373493975903997</v>
      </c>
      <c r="K4049" s="2">
        <v>1.204819277108</v>
      </c>
      <c r="L4049" s="27">
        <v>12.048192771084</v>
      </c>
      <c r="M4049" s="2">
        <v>6.0240963855420002</v>
      </c>
      <c r="N4049" s="18">
        <v>0</v>
      </c>
      <c r="O4049" s="13">
        <v>6.0240963855420002</v>
      </c>
    </row>
    <row r="4050" spans="4:15" x14ac:dyDescent="0.2">
      <c r="D4050" s="174" t="s">
        <v>37</v>
      </c>
      <c r="E4050" s="20" t="s">
        <v>77</v>
      </c>
      <c r="F4050" s="22"/>
      <c r="G4050" s="21">
        <v>593</v>
      </c>
      <c r="H4050" s="25">
        <v>288</v>
      </c>
      <c r="I4050" s="3">
        <v>40</v>
      </c>
      <c r="J4050" s="3">
        <v>311</v>
      </c>
      <c r="K4050" s="3">
        <v>14</v>
      </c>
      <c r="L4050" s="3">
        <v>136</v>
      </c>
      <c r="M4050" s="3">
        <v>60</v>
      </c>
      <c r="N4050" s="3">
        <v>3</v>
      </c>
      <c r="O4050" s="26">
        <v>16</v>
      </c>
    </row>
    <row r="4051" spans="4:15" x14ac:dyDescent="0.2">
      <c r="D4051" s="175"/>
      <c r="E4051" s="11"/>
      <c r="F4051" s="10"/>
      <c r="G4051" s="9">
        <v>100</v>
      </c>
      <c r="H4051" s="16">
        <v>48.566610455312002</v>
      </c>
      <c r="I4051" s="2">
        <v>6.7453625632380003</v>
      </c>
      <c r="J4051" s="2">
        <v>52.445193929174003</v>
      </c>
      <c r="K4051" s="2">
        <v>2.3608768971330001</v>
      </c>
      <c r="L4051" s="2">
        <v>22.934232715008001</v>
      </c>
      <c r="M4051" s="2">
        <v>10.118043844857</v>
      </c>
      <c r="N4051" s="2">
        <v>0.50590219224300004</v>
      </c>
      <c r="O4051" s="13">
        <v>2.6981450252950001</v>
      </c>
    </row>
    <row r="4052" spans="4:15" x14ac:dyDescent="0.2">
      <c r="D4052" s="175"/>
      <c r="E4052" s="4" t="s">
        <v>39</v>
      </c>
      <c r="F4052" s="6"/>
      <c r="G4052" s="5">
        <v>27</v>
      </c>
      <c r="H4052" s="7">
        <v>22</v>
      </c>
      <c r="I4052" s="1">
        <v>2</v>
      </c>
      <c r="J4052" s="1">
        <v>1</v>
      </c>
      <c r="K4052" s="1">
        <v>2</v>
      </c>
      <c r="L4052" s="1">
        <v>2</v>
      </c>
      <c r="M4052" s="1">
        <v>2</v>
      </c>
      <c r="N4052" s="1">
        <v>0</v>
      </c>
      <c r="O4052" s="8">
        <v>1</v>
      </c>
    </row>
    <row r="4053" spans="4:15" x14ac:dyDescent="0.2">
      <c r="D4053" s="175"/>
      <c r="E4053" s="11"/>
      <c r="F4053" s="10"/>
      <c r="G4053" s="9">
        <v>100</v>
      </c>
      <c r="H4053" s="86">
        <v>81.481481481480998</v>
      </c>
      <c r="I4053" s="2">
        <v>7.4074074074069998</v>
      </c>
      <c r="J4053" s="46">
        <v>3.7037037037039999</v>
      </c>
      <c r="K4053" s="2">
        <v>7.4074074074069998</v>
      </c>
      <c r="L4053" s="46">
        <v>7.4074074074069998</v>
      </c>
      <c r="M4053" s="2">
        <v>7.4074074074069998</v>
      </c>
      <c r="N4053" s="18">
        <v>0</v>
      </c>
      <c r="O4053" s="13">
        <v>3.7037037037039999</v>
      </c>
    </row>
    <row r="4054" spans="4:15" x14ac:dyDescent="0.2">
      <c r="D4054" s="175"/>
      <c r="E4054" s="4" t="s">
        <v>40</v>
      </c>
      <c r="F4054" s="6"/>
      <c r="G4054" s="5">
        <v>74</v>
      </c>
      <c r="H4054" s="7">
        <v>38</v>
      </c>
      <c r="I4054" s="1">
        <v>3</v>
      </c>
      <c r="J4054" s="1">
        <v>38</v>
      </c>
      <c r="K4054" s="1">
        <v>3</v>
      </c>
      <c r="L4054" s="1">
        <v>17</v>
      </c>
      <c r="M4054" s="1">
        <v>7</v>
      </c>
      <c r="N4054" s="1">
        <v>0</v>
      </c>
      <c r="O4054" s="8">
        <v>3</v>
      </c>
    </row>
    <row r="4055" spans="4:15" x14ac:dyDescent="0.2">
      <c r="D4055" s="175"/>
      <c r="E4055" s="11"/>
      <c r="F4055" s="10"/>
      <c r="G4055" s="9">
        <v>100</v>
      </c>
      <c r="H4055" s="16">
        <v>51.351351351350999</v>
      </c>
      <c r="I4055" s="2">
        <v>4.0540540540540002</v>
      </c>
      <c r="J4055" s="2">
        <v>51.351351351350999</v>
      </c>
      <c r="K4055" s="2">
        <v>4.0540540540540002</v>
      </c>
      <c r="L4055" s="2">
        <v>22.972972972973</v>
      </c>
      <c r="M4055" s="2">
        <v>9.4594594594589996</v>
      </c>
      <c r="N4055" s="18">
        <v>0</v>
      </c>
      <c r="O4055" s="13">
        <v>4.0540540540540002</v>
      </c>
    </row>
    <row r="4056" spans="4:15" x14ac:dyDescent="0.2">
      <c r="D4056" s="175"/>
      <c r="E4056" s="4" t="s">
        <v>41</v>
      </c>
      <c r="F4056" s="6"/>
      <c r="G4056" s="5">
        <v>96</v>
      </c>
      <c r="H4056" s="7">
        <v>41</v>
      </c>
      <c r="I4056" s="1">
        <v>1</v>
      </c>
      <c r="J4056" s="1">
        <v>55</v>
      </c>
      <c r="K4056" s="1">
        <v>0</v>
      </c>
      <c r="L4056" s="1">
        <v>29</v>
      </c>
      <c r="M4056" s="1">
        <v>13</v>
      </c>
      <c r="N4056" s="1">
        <v>0</v>
      </c>
      <c r="O4056" s="8">
        <v>2</v>
      </c>
    </row>
    <row r="4057" spans="4:15" x14ac:dyDescent="0.2">
      <c r="D4057" s="175"/>
      <c r="E4057" s="11"/>
      <c r="F4057" s="10"/>
      <c r="G4057" s="9">
        <v>100</v>
      </c>
      <c r="H4057" s="99">
        <v>42.708333333333002</v>
      </c>
      <c r="I4057" s="27">
        <v>1.041666666667</v>
      </c>
      <c r="J4057" s="23">
        <v>57.291666666666998</v>
      </c>
      <c r="K4057" s="18">
        <v>0</v>
      </c>
      <c r="L4057" s="23">
        <v>30.208333333333002</v>
      </c>
      <c r="M4057" s="2">
        <v>13.541666666667</v>
      </c>
      <c r="N4057" s="18">
        <v>0</v>
      </c>
      <c r="O4057" s="13">
        <v>2.083333333333</v>
      </c>
    </row>
    <row r="4058" spans="4:15" x14ac:dyDescent="0.2">
      <c r="D4058" s="175"/>
      <c r="E4058" s="4" t="s">
        <v>42</v>
      </c>
      <c r="F4058" s="6"/>
      <c r="G4058" s="5">
        <v>97</v>
      </c>
      <c r="H4058" s="7">
        <v>44</v>
      </c>
      <c r="I4058" s="1">
        <v>8</v>
      </c>
      <c r="J4058" s="1">
        <v>50</v>
      </c>
      <c r="K4058" s="1">
        <v>0</v>
      </c>
      <c r="L4058" s="1">
        <v>32</v>
      </c>
      <c r="M4058" s="1">
        <v>10</v>
      </c>
      <c r="N4058" s="1">
        <v>1</v>
      </c>
      <c r="O4058" s="8">
        <v>2</v>
      </c>
    </row>
    <row r="4059" spans="4:15" x14ac:dyDescent="0.2">
      <c r="D4059" s="175"/>
      <c r="E4059" s="11"/>
      <c r="F4059" s="10"/>
      <c r="G4059" s="9">
        <v>100</v>
      </c>
      <c r="H4059" s="73">
        <v>45.360824742268001</v>
      </c>
      <c r="I4059" s="2">
        <v>8.2474226804120008</v>
      </c>
      <c r="J4059" s="2">
        <v>51.546391752577001</v>
      </c>
      <c r="K4059" s="18">
        <v>0</v>
      </c>
      <c r="L4059" s="35">
        <v>32.989690721648998</v>
      </c>
      <c r="M4059" s="2">
        <v>10.309278350514999</v>
      </c>
      <c r="N4059" s="2">
        <v>1.0309278350519999</v>
      </c>
      <c r="O4059" s="13">
        <v>2.0618556701030002</v>
      </c>
    </row>
    <row r="4060" spans="4:15" x14ac:dyDescent="0.2">
      <c r="D4060" s="175"/>
      <c r="E4060" s="4" t="s">
        <v>43</v>
      </c>
      <c r="F4060" s="6"/>
      <c r="G4060" s="5">
        <v>103</v>
      </c>
      <c r="H4060" s="7">
        <v>42</v>
      </c>
      <c r="I4060" s="1">
        <v>7</v>
      </c>
      <c r="J4060" s="1">
        <v>64</v>
      </c>
      <c r="K4060" s="1">
        <v>8</v>
      </c>
      <c r="L4060" s="1">
        <v>21</v>
      </c>
      <c r="M4060" s="1">
        <v>13</v>
      </c>
      <c r="N4060" s="1">
        <v>0</v>
      </c>
      <c r="O4060" s="8">
        <v>2</v>
      </c>
    </row>
    <row r="4061" spans="4:15" x14ac:dyDescent="0.2">
      <c r="D4061" s="175"/>
      <c r="E4061" s="11"/>
      <c r="F4061" s="10"/>
      <c r="G4061" s="9">
        <v>100</v>
      </c>
      <c r="H4061" s="99">
        <v>40.776699029126</v>
      </c>
      <c r="I4061" s="2">
        <v>6.796116504854</v>
      </c>
      <c r="J4061" s="35">
        <v>62.135922330097003</v>
      </c>
      <c r="K4061" s="2">
        <v>7.7669902912620001</v>
      </c>
      <c r="L4061" s="2">
        <v>20.388349514563</v>
      </c>
      <c r="M4061" s="2">
        <v>12.621359223301001</v>
      </c>
      <c r="N4061" s="18">
        <v>0</v>
      </c>
      <c r="O4061" s="13">
        <v>1.9417475728160001</v>
      </c>
    </row>
    <row r="4062" spans="4:15" x14ac:dyDescent="0.2">
      <c r="D4062" s="175"/>
      <c r="E4062" s="4" t="s">
        <v>44</v>
      </c>
      <c r="F4062" s="6"/>
      <c r="G4062" s="5">
        <v>109</v>
      </c>
      <c r="H4062" s="7">
        <v>54</v>
      </c>
      <c r="I4062" s="1">
        <v>7</v>
      </c>
      <c r="J4062" s="1">
        <v>65</v>
      </c>
      <c r="K4062" s="1">
        <v>1</v>
      </c>
      <c r="L4062" s="1">
        <v>23</v>
      </c>
      <c r="M4062" s="1">
        <v>13</v>
      </c>
      <c r="N4062" s="1">
        <v>1</v>
      </c>
      <c r="O4062" s="8">
        <v>3</v>
      </c>
    </row>
    <row r="4063" spans="4:15" x14ac:dyDescent="0.2">
      <c r="D4063" s="175"/>
      <c r="E4063" s="11"/>
      <c r="F4063" s="10"/>
      <c r="G4063" s="9">
        <v>100</v>
      </c>
      <c r="H4063" s="16">
        <v>49.541284403669998</v>
      </c>
      <c r="I4063" s="2">
        <v>6.4220183486240003</v>
      </c>
      <c r="J4063" s="23">
        <v>59.633027522935997</v>
      </c>
      <c r="K4063" s="2">
        <v>0.91743119266100004</v>
      </c>
      <c r="L4063" s="2">
        <v>21.100917431193</v>
      </c>
      <c r="M4063" s="2">
        <v>11.926605504587</v>
      </c>
      <c r="N4063" s="2">
        <v>0.91743119266100004</v>
      </c>
      <c r="O4063" s="13">
        <v>2.7522935779819999</v>
      </c>
    </row>
    <row r="4064" spans="4:15" x14ac:dyDescent="0.2">
      <c r="D4064" s="175"/>
      <c r="E4064" s="4" t="s">
        <v>45</v>
      </c>
      <c r="F4064" s="6"/>
      <c r="G4064" s="5">
        <v>87</v>
      </c>
      <c r="H4064" s="7">
        <v>47</v>
      </c>
      <c r="I4064" s="1">
        <v>12</v>
      </c>
      <c r="J4064" s="1">
        <v>38</v>
      </c>
      <c r="K4064" s="1">
        <v>0</v>
      </c>
      <c r="L4064" s="1">
        <v>12</v>
      </c>
      <c r="M4064" s="1">
        <v>2</v>
      </c>
      <c r="N4064" s="1">
        <v>1</v>
      </c>
      <c r="O4064" s="8">
        <v>3</v>
      </c>
    </row>
    <row r="4065" spans="2:15" x14ac:dyDescent="0.2">
      <c r="D4065" s="176"/>
      <c r="E4065" s="57"/>
      <c r="F4065" s="54"/>
      <c r="G4065" s="67">
        <v>100</v>
      </c>
      <c r="H4065" s="82">
        <v>54.022988505747001</v>
      </c>
      <c r="I4065" s="103">
        <v>13.793103448276</v>
      </c>
      <c r="J4065" s="96">
        <v>43.678160919539998</v>
      </c>
      <c r="K4065" s="81">
        <v>0</v>
      </c>
      <c r="L4065" s="96">
        <v>13.793103448276</v>
      </c>
      <c r="M4065" s="96">
        <v>2.2988505747130001</v>
      </c>
      <c r="N4065" s="48">
        <v>1.149425287356</v>
      </c>
      <c r="O4065" s="84">
        <v>3.4482758620689999</v>
      </c>
    </row>
    <row r="4067" spans="2:15" x14ac:dyDescent="0.2">
      <c r="B4067" s="43" t="str">
        <f xml:space="preserve"> HYPERLINK("#'目次'!B91", "[85]")</f>
        <v>[85]</v>
      </c>
      <c r="C4067" s="31" t="s">
        <v>227</v>
      </c>
    </row>
    <row r="4071" spans="2:15" ht="24" x14ac:dyDescent="0.2">
      <c r="D4071" s="177"/>
      <c r="E4071" s="178"/>
      <c r="F4071" s="178"/>
      <c r="G4071" s="40" t="s">
        <v>14</v>
      </c>
      <c r="H4071" s="42" t="s">
        <v>213</v>
      </c>
      <c r="I4071" s="15" t="s">
        <v>214</v>
      </c>
      <c r="J4071" s="15" t="s">
        <v>215</v>
      </c>
      <c r="K4071" s="15" t="s">
        <v>216</v>
      </c>
      <c r="L4071" s="15" t="s">
        <v>217</v>
      </c>
      <c r="M4071" s="15" t="s">
        <v>218</v>
      </c>
      <c r="N4071" s="15" t="s">
        <v>86</v>
      </c>
      <c r="O4071" s="44" t="s">
        <v>17</v>
      </c>
    </row>
    <row r="4072" spans="2:15" x14ac:dyDescent="0.2">
      <c r="D4072" s="179"/>
      <c r="E4072" s="180"/>
      <c r="F4072" s="180"/>
      <c r="G4072" s="39"/>
      <c r="H4072" s="41"/>
      <c r="I4072" s="14"/>
      <c r="J4072" s="14"/>
      <c r="K4072" s="14"/>
      <c r="L4072" s="14"/>
      <c r="M4072" s="14"/>
      <c r="N4072" s="14"/>
      <c r="O4072" s="38"/>
    </row>
    <row r="4073" spans="2:15" x14ac:dyDescent="0.2">
      <c r="D4073" s="70"/>
      <c r="E4073" s="72" t="s">
        <v>14</v>
      </c>
      <c r="F4073" s="69"/>
      <c r="G4073" s="37">
        <v>1222</v>
      </c>
      <c r="H4073" s="17">
        <v>478</v>
      </c>
      <c r="I4073" s="17">
        <v>129</v>
      </c>
      <c r="J4073" s="17">
        <v>808</v>
      </c>
      <c r="K4073" s="17">
        <v>32</v>
      </c>
      <c r="L4073" s="17">
        <v>104</v>
      </c>
      <c r="M4073" s="17">
        <v>58</v>
      </c>
      <c r="N4073" s="17">
        <v>4</v>
      </c>
      <c r="O4073" s="55">
        <v>29</v>
      </c>
    </row>
    <row r="4074" spans="2:15" x14ac:dyDescent="0.2">
      <c r="D4074" s="57"/>
      <c r="E4074" s="54"/>
      <c r="F4074" s="71"/>
      <c r="G4074" s="9">
        <v>100</v>
      </c>
      <c r="H4074" s="2">
        <v>39.116202945989997</v>
      </c>
      <c r="I4074" s="2">
        <v>10.556464811784</v>
      </c>
      <c r="J4074" s="2">
        <v>66.121112929624005</v>
      </c>
      <c r="K4074" s="2">
        <v>2.6186579378069998</v>
      </c>
      <c r="L4074" s="2">
        <v>8.5106382978719992</v>
      </c>
      <c r="M4074" s="2">
        <v>4.7463175122749997</v>
      </c>
      <c r="N4074" s="2">
        <v>0.32733224222599999</v>
      </c>
      <c r="O4074" s="13">
        <v>2.3731587561369998</v>
      </c>
    </row>
    <row r="4075" spans="2:15" x14ac:dyDescent="0.2">
      <c r="D4075" s="174" t="s">
        <v>18</v>
      </c>
      <c r="E4075" s="20" t="s">
        <v>19</v>
      </c>
      <c r="F4075" s="22"/>
      <c r="G4075" s="21">
        <v>57</v>
      </c>
      <c r="H4075" s="25">
        <v>22</v>
      </c>
      <c r="I4075" s="3">
        <v>4</v>
      </c>
      <c r="J4075" s="3">
        <v>39</v>
      </c>
      <c r="K4075" s="3">
        <v>1</v>
      </c>
      <c r="L4075" s="3">
        <v>8</v>
      </c>
      <c r="M4075" s="3">
        <v>1</v>
      </c>
      <c r="N4075" s="3">
        <v>1</v>
      </c>
      <c r="O4075" s="26">
        <v>0</v>
      </c>
    </row>
    <row r="4076" spans="2:15" x14ac:dyDescent="0.2">
      <c r="D4076" s="175"/>
      <c r="E4076" s="11"/>
      <c r="F4076" s="10"/>
      <c r="G4076" s="9">
        <v>100</v>
      </c>
      <c r="H4076" s="16">
        <v>38.596491228070001</v>
      </c>
      <c r="I4076" s="2">
        <v>7.0175438596489998</v>
      </c>
      <c r="J4076" s="2">
        <v>68.421052631579002</v>
      </c>
      <c r="K4076" s="2">
        <v>1.7543859649119999</v>
      </c>
      <c r="L4076" s="23">
        <v>14.035087719298</v>
      </c>
      <c r="M4076" s="2">
        <v>1.7543859649119999</v>
      </c>
      <c r="N4076" s="2">
        <v>1.7543859649119999</v>
      </c>
      <c r="O4076" s="36">
        <v>0</v>
      </c>
    </row>
    <row r="4077" spans="2:15" x14ac:dyDescent="0.2">
      <c r="D4077" s="175"/>
      <c r="E4077" s="4" t="s">
        <v>20</v>
      </c>
      <c r="F4077" s="6"/>
      <c r="G4077" s="5">
        <v>84</v>
      </c>
      <c r="H4077" s="7">
        <v>36</v>
      </c>
      <c r="I4077" s="1">
        <v>7</v>
      </c>
      <c r="J4077" s="1">
        <v>53</v>
      </c>
      <c r="K4077" s="1">
        <v>2</v>
      </c>
      <c r="L4077" s="1">
        <v>6</v>
      </c>
      <c r="M4077" s="1">
        <v>2</v>
      </c>
      <c r="N4077" s="1">
        <v>0</v>
      </c>
      <c r="O4077" s="8">
        <v>3</v>
      </c>
    </row>
    <row r="4078" spans="2:15" x14ac:dyDescent="0.2">
      <c r="D4078" s="175"/>
      <c r="E4078" s="11"/>
      <c r="F4078" s="10"/>
      <c r="G4078" s="9">
        <v>100</v>
      </c>
      <c r="H4078" s="16">
        <v>42.857142857143003</v>
      </c>
      <c r="I4078" s="2">
        <v>8.333333333333</v>
      </c>
      <c r="J4078" s="2">
        <v>63.095238095238003</v>
      </c>
      <c r="K4078" s="2">
        <v>2.3809523809519999</v>
      </c>
      <c r="L4078" s="2">
        <v>7.1428571428570002</v>
      </c>
      <c r="M4078" s="2">
        <v>2.3809523809519999</v>
      </c>
      <c r="N4078" s="18">
        <v>0</v>
      </c>
      <c r="O4078" s="13">
        <v>3.5714285714290002</v>
      </c>
    </row>
    <row r="4079" spans="2:15" x14ac:dyDescent="0.2">
      <c r="D4079" s="175"/>
      <c r="E4079" s="4" t="s">
        <v>21</v>
      </c>
      <c r="F4079" s="6"/>
      <c r="G4079" s="5">
        <v>487</v>
      </c>
      <c r="H4079" s="7">
        <v>183</v>
      </c>
      <c r="I4079" s="1">
        <v>46</v>
      </c>
      <c r="J4079" s="1">
        <v>340</v>
      </c>
      <c r="K4079" s="1">
        <v>11</v>
      </c>
      <c r="L4079" s="1">
        <v>31</v>
      </c>
      <c r="M4079" s="1">
        <v>28</v>
      </c>
      <c r="N4079" s="1">
        <v>2</v>
      </c>
      <c r="O4079" s="8">
        <v>9</v>
      </c>
    </row>
    <row r="4080" spans="2:15" x14ac:dyDescent="0.2">
      <c r="D4080" s="175"/>
      <c r="E4080" s="11"/>
      <c r="F4080" s="10"/>
      <c r="G4080" s="9">
        <v>100</v>
      </c>
      <c r="H4080" s="16">
        <v>37.577002053388</v>
      </c>
      <c r="I4080" s="2">
        <v>9.4455852156060001</v>
      </c>
      <c r="J4080" s="2">
        <v>69.815195071868999</v>
      </c>
      <c r="K4080" s="2">
        <v>2.258726899384</v>
      </c>
      <c r="L4080" s="2">
        <v>6.3655030800820001</v>
      </c>
      <c r="M4080" s="2">
        <v>5.7494866529769997</v>
      </c>
      <c r="N4080" s="2">
        <v>0.41067761806999997</v>
      </c>
      <c r="O4080" s="13">
        <v>1.8480492813139999</v>
      </c>
    </row>
    <row r="4081" spans="4:15" x14ac:dyDescent="0.2">
      <c r="D4081" s="175"/>
      <c r="E4081" s="4" t="s">
        <v>22</v>
      </c>
      <c r="F4081" s="6"/>
      <c r="G4081" s="5">
        <v>35</v>
      </c>
      <c r="H4081" s="7">
        <v>11</v>
      </c>
      <c r="I4081" s="1">
        <v>3</v>
      </c>
      <c r="J4081" s="1">
        <v>20</v>
      </c>
      <c r="K4081" s="1">
        <v>3</v>
      </c>
      <c r="L4081" s="1">
        <v>3</v>
      </c>
      <c r="M4081" s="1">
        <v>2</v>
      </c>
      <c r="N4081" s="1">
        <v>0</v>
      </c>
      <c r="O4081" s="8">
        <v>2</v>
      </c>
    </row>
    <row r="4082" spans="4:15" x14ac:dyDescent="0.2">
      <c r="D4082" s="175"/>
      <c r="E4082" s="11"/>
      <c r="F4082" s="10"/>
      <c r="G4082" s="9">
        <v>100</v>
      </c>
      <c r="H4082" s="73">
        <v>31.428571428571001</v>
      </c>
      <c r="I4082" s="2">
        <v>8.5714285714289993</v>
      </c>
      <c r="J4082" s="27">
        <v>57.142857142856997</v>
      </c>
      <c r="K4082" s="23">
        <v>8.5714285714289993</v>
      </c>
      <c r="L4082" s="2">
        <v>8.5714285714289993</v>
      </c>
      <c r="M4082" s="2">
        <v>5.7142857142860004</v>
      </c>
      <c r="N4082" s="18">
        <v>0</v>
      </c>
      <c r="O4082" s="13">
        <v>5.7142857142860004</v>
      </c>
    </row>
    <row r="4083" spans="4:15" x14ac:dyDescent="0.2">
      <c r="D4083" s="175"/>
      <c r="E4083" s="4" t="s">
        <v>23</v>
      </c>
      <c r="F4083" s="6"/>
      <c r="G4083" s="5">
        <v>143</v>
      </c>
      <c r="H4083" s="7">
        <v>55</v>
      </c>
      <c r="I4083" s="1">
        <v>14</v>
      </c>
      <c r="J4083" s="1">
        <v>98</v>
      </c>
      <c r="K4083" s="1">
        <v>4</v>
      </c>
      <c r="L4083" s="1">
        <v>12</v>
      </c>
      <c r="M4083" s="1">
        <v>3</v>
      </c>
      <c r="N4083" s="1">
        <v>0</v>
      </c>
      <c r="O4083" s="8">
        <v>2</v>
      </c>
    </row>
    <row r="4084" spans="4:15" x14ac:dyDescent="0.2">
      <c r="D4084" s="175"/>
      <c r="E4084" s="11"/>
      <c r="F4084" s="10"/>
      <c r="G4084" s="9">
        <v>100</v>
      </c>
      <c r="H4084" s="16">
        <v>38.461538461537998</v>
      </c>
      <c r="I4084" s="2">
        <v>9.7902097902099996</v>
      </c>
      <c r="J4084" s="2">
        <v>68.531468531469002</v>
      </c>
      <c r="K4084" s="2">
        <v>2.797202797203</v>
      </c>
      <c r="L4084" s="2">
        <v>8.3916083916080009</v>
      </c>
      <c r="M4084" s="2">
        <v>2.0979020979020002</v>
      </c>
      <c r="N4084" s="18">
        <v>0</v>
      </c>
      <c r="O4084" s="13">
        <v>1.398601398601</v>
      </c>
    </row>
    <row r="4085" spans="4:15" x14ac:dyDescent="0.2">
      <c r="D4085" s="175"/>
      <c r="E4085" s="4" t="s">
        <v>24</v>
      </c>
      <c r="F4085" s="6"/>
      <c r="G4085" s="5">
        <v>187</v>
      </c>
      <c r="H4085" s="7">
        <v>71</v>
      </c>
      <c r="I4085" s="1">
        <v>28</v>
      </c>
      <c r="J4085" s="1">
        <v>123</v>
      </c>
      <c r="K4085" s="1">
        <v>5</v>
      </c>
      <c r="L4085" s="1">
        <v>15</v>
      </c>
      <c r="M4085" s="1">
        <v>6</v>
      </c>
      <c r="N4085" s="1">
        <v>1</v>
      </c>
      <c r="O4085" s="8">
        <v>5</v>
      </c>
    </row>
    <row r="4086" spans="4:15" x14ac:dyDescent="0.2">
      <c r="D4086" s="175"/>
      <c r="E4086" s="11"/>
      <c r="F4086" s="10"/>
      <c r="G4086" s="9">
        <v>100</v>
      </c>
      <c r="H4086" s="16">
        <v>37.967914438503001</v>
      </c>
      <c r="I4086" s="2">
        <v>14.973262032086</v>
      </c>
      <c r="J4086" s="2">
        <v>65.775401069519006</v>
      </c>
      <c r="K4086" s="2">
        <v>2.673796791444</v>
      </c>
      <c r="L4086" s="2">
        <v>8.0213903743320003</v>
      </c>
      <c r="M4086" s="2">
        <v>3.208556149733</v>
      </c>
      <c r="N4086" s="2">
        <v>0.53475935828900001</v>
      </c>
      <c r="O4086" s="13">
        <v>2.673796791444</v>
      </c>
    </row>
    <row r="4087" spans="4:15" x14ac:dyDescent="0.2">
      <c r="D4087" s="175"/>
      <c r="E4087" s="4" t="s">
        <v>25</v>
      </c>
      <c r="F4087" s="6"/>
      <c r="G4087" s="5">
        <v>71</v>
      </c>
      <c r="H4087" s="7">
        <v>32</v>
      </c>
      <c r="I4087" s="1">
        <v>6</v>
      </c>
      <c r="J4087" s="1">
        <v>41</v>
      </c>
      <c r="K4087" s="1">
        <v>1</v>
      </c>
      <c r="L4087" s="1">
        <v>15</v>
      </c>
      <c r="M4087" s="1">
        <v>10</v>
      </c>
      <c r="N4087" s="1">
        <v>0</v>
      </c>
      <c r="O4087" s="8">
        <v>5</v>
      </c>
    </row>
    <row r="4088" spans="4:15" x14ac:dyDescent="0.2">
      <c r="D4088" s="175"/>
      <c r="E4088" s="11"/>
      <c r="F4088" s="10"/>
      <c r="G4088" s="9">
        <v>100</v>
      </c>
      <c r="H4088" s="64">
        <v>45.070422535211002</v>
      </c>
      <c r="I4088" s="2">
        <v>8.4507042253520002</v>
      </c>
      <c r="J4088" s="27">
        <v>57.746478873238999</v>
      </c>
      <c r="K4088" s="2">
        <v>1.4084507042250001</v>
      </c>
      <c r="L4088" s="35">
        <v>21.12676056338</v>
      </c>
      <c r="M4088" s="23">
        <v>14.084507042254</v>
      </c>
      <c r="N4088" s="18">
        <v>0</v>
      </c>
      <c r="O4088" s="13">
        <v>7.0422535211269999</v>
      </c>
    </row>
    <row r="4089" spans="4:15" x14ac:dyDescent="0.2">
      <c r="D4089" s="175"/>
      <c r="E4089" s="4" t="s">
        <v>26</v>
      </c>
      <c r="F4089" s="6"/>
      <c r="G4089" s="5">
        <v>30</v>
      </c>
      <c r="H4089" s="7">
        <v>15</v>
      </c>
      <c r="I4089" s="1">
        <v>2</v>
      </c>
      <c r="J4089" s="1">
        <v>15</v>
      </c>
      <c r="K4089" s="1">
        <v>1</v>
      </c>
      <c r="L4089" s="1">
        <v>3</v>
      </c>
      <c r="M4089" s="1">
        <v>0</v>
      </c>
      <c r="N4089" s="1">
        <v>0</v>
      </c>
      <c r="O4089" s="8">
        <v>1</v>
      </c>
    </row>
    <row r="4090" spans="4:15" x14ac:dyDescent="0.2">
      <c r="D4090" s="175"/>
      <c r="E4090" s="11"/>
      <c r="F4090" s="10"/>
      <c r="G4090" s="9">
        <v>100</v>
      </c>
      <c r="H4090" s="86">
        <v>50</v>
      </c>
      <c r="I4090" s="2">
        <v>6.666666666667</v>
      </c>
      <c r="J4090" s="46">
        <v>50</v>
      </c>
      <c r="K4090" s="2">
        <v>3.333333333333</v>
      </c>
      <c r="L4090" s="2">
        <v>10</v>
      </c>
      <c r="M4090" s="18">
        <v>0</v>
      </c>
      <c r="N4090" s="18">
        <v>0</v>
      </c>
      <c r="O4090" s="13">
        <v>3.333333333333</v>
      </c>
    </row>
    <row r="4091" spans="4:15" x14ac:dyDescent="0.2">
      <c r="D4091" s="175"/>
      <c r="E4091" s="4" t="s">
        <v>27</v>
      </c>
      <c r="F4091" s="6"/>
      <c r="G4091" s="5">
        <v>70</v>
      </c>
      <c r="H4091" s="7">
        <v>30</v>
      </c>
      <c r="I4091" s="1">
        <v>14</v>
      </c>
      <c r="J4091" s="1">
        <v>41</v>
      </c>
      <c r="K4091" s="1">
        <v>3</v>
      </c>
      <c r="L4091" s="1">
        <v>7</v>
      </c>
      <c r="M4091" s="1">
        <v>5</v>
      </c>
      <c r="N4091" s="1">
        <v>0</v>
      </c>
      <c r="O4091" s="8">
        <v>2</v>
      </c>
    </row>
    <row r="4092" spans="4:15" x14ac:dyDescent="0.2">
      <c r="D4092" s="175"/>
      <c r="E4092" s="11"/>
      <c r="F4092" s="10"/>
      <c r="G4092" s="9">
        <v>100</v>
      </c>
      <c r="H4092" s="16">
        <v>42.857142857143003</v>
      </c>
      <c r="I4092" s="23">
        <v>20</v>
      </c>
      <c r="J4092" s="27">
        <v>58.571428571429003</v>
      </c>
      <c r="K4092" s="2">
        <v>4.2857142857139996</v>
      </c>
      <c r="L4092" s="2">
        <v>10</v>
      </c>
      <c r="M4092" s="2">
        <v>7.1428571428570002</v>
      </c>
      <c r="N4092" s="18">
        <v>0</v>
      </c>
      <c r="O4092" s="13">
        <v>2.8571428571430002</v>
      </c>
    </row>
    <row r="4093" spans="4:15" x14ac:dyDescent="0.2">
      <c r="D4093" s="175"/>
      <c r="E4093" s="4" t="s">
        <v>28</v>
      </c>
      <c r="F4093" s="6"/>
      <c r="G4093" s="5">
        <v>51</v>
      </c>
      <c r="H4093" s="7">
        <v>21</v>
      </c>
      <c r="I4093" s="1">
        <v>4</v>
      </c>
      <c r="J4093" s="1">
        <v>33</v>
      </c>
      <c r="K4093" s="1">
        <v>0</v>
      </c>
      <c r="L4093" s="1">
        <v>4</v>
      </c>
      <c r="M4093" s="1">
        <v>1</v>
      </c>
      <c r="N4093" s="1">
        <v>0</v>
      </c>
      <c r="O4093" s="8">
        <v>0</v>
      </c>
    </row>
    <row r="4094" spans="4:15" x14ac:dyDescent="0.2">
      <c r="D4094" s="175"/>
      <c r="E4094" s="11"/>
      <c r="F4094" s="10"/>
      <c r="G4094" s="9">
        <v>100</v>
      </c>
      <c r="H4094" s="16">
        <v>41.176470588234999</v>
      </c>
      <c r="I4094" s="2">
        <v>7.8431372549020004</v>
      </c>
      <c r="J4094" s="2">
        <v>64.705882352941003</v>
      </c>
      <c r="K4094" s="18">
        <v>0</v>
      </c>
      <c r="L4094" s="2">
        <v>7.8431372549020004</v>
      </c>
      <c r="M4094" s="2">
        <v>1.9607843137250001</v>
      </c>
      <c r="N4094" s="18">
        <v>0</v>
      </c>
      <c r="O4094" s="36">
        <v>0</v>
      </c>
    </row>
    <row r="4095" spans="4:15" x14ac:dyDescent="0.2">
      <c r="D4095" s="175"/>
      <c r="E4095" s="4" t="s">
        <v>29</v>
      </c>
      <c r="F4095" s="6"/>
      <c r="G4095" s="5">
        <v>7</v>
      </c>
      <c r="H4095" s="7">
        <v>2</v>
      </c>
      <c r="I4095" s="1">
        <v>1</v>
      </c>
      <c r="J4095" s="1">
        <v>5</v>
      </c>
      <c r="K4095" s="1">
        <v>1</v>
      </c>
      <c r="L4095" s="1">
        <v>0</v>
      </c>
      <c r="M4095" s="1">
        <v>0</v>
      </c>
      <c r="N4095" s="1">
        <v>0</v>
      </c>
      <c r="O4095" s="8">
        <v>0</v>
      </c>
    </row>
    <row r="4096" spans="4:15" x14ac:dyDescent="0.2">
      <c r="D4096" s="175"/>
      <c r="E4096" s="11"/>
      <c r="F4096" s="10"/>
      <c r="G4096" s="9">
        <v>100</v>
      </c>
      <c r="H4096" s="99">
        <v>28.571428571428999</v>
      </c>
      <c r="I4096" s="2">
        <v>14.285714285714</v>
      </c>
      <c r="J4096" s="23">
        <v>71.428571428571004</v>
      </c>
      <c r="K4096" s="35">
        <v>14.285714285714</v>
      </c>
      <c r="L4096" s="79">
        <v>0</v>
      </c>
      <c r="M4096" s="18">
        <v>0</v>
      </c>
      <c r="N4096" s="18">
        <v>0</v>
      </c>
      <c r="O4096" s="36">
        <v>0</v>
      </c>
    </row>
    <row r="4097" spans="4:15" x14ac:dyDescent="0.2">
      <c r="D4097" s="174" t="s">
        <v>30</v>
      </c>
      <c r="E4097" s="20" t="s">
        <v>31</v>
      </c>
      <c r="F4097" s="22"/>
      <c r="G4097" s="21">
        <v>393</v>
      </c>
      <c r="H4097" s="25">
        <v>140</v>
      </c>
      <c r="I4097" s="3">
        <v>42</v>
      </c>
      <c r="J4097" s="3">
        <v>277</v>
      </c>
      <c r="K4097" s="3">
        <v>5</v>
      </c>
      <c r="L4097" s="3">
        <v>31</v>
      </c>
      <c r="M4097" s="3">
        <v>25</v>
      </c>
      <c r="N4097" s="3">
        <v>1</v>
      </c>
      <c r="O4097" s="26">
        <v>7</v>
      </c>
    </row>
    <row r="4098" spans="4:15" x14ac:dyDescent="0.2">
      <c r="D4098" s="175"/>
      <c r="E4098" s="11"/>
      <c r="F4098" s="10"/>
      <c r="G4098" s="9">
        <v>100</v>
      </c>
      <c r="H4098" s="16">
        <v>35.623409669211</v>
      </c>
      <c r="I4098" s="2">
        <v>10.687022900763001</v>
      </c>
      <c r="J4098" s="2">
        <v>70.483460559796001</v>
      </c>
      <c r="K4098" s="2">
        <v>1.2722646310429999</v>
      </c>
      <c r="L4098" s="2">
        <v>7.8880407124680003</v>
      </c>
      <c r="M4098" s="2">
        <v>6.3613231552159997</v>
      </c>
      <c r="N4098" s="2">
        <v>0.25445292620900001</v>
      </c>
      <c r="O4098" s="13">
        <v>1.781170483461</v>
      </c>
    </row>
    <row r="4099" spans="4:15" x14ac:dyDescent="0.2">
      <c r="D4099" s="175"/>
      <c r="E4099" s="4" t="s">
        <v>32</v>
      </c>
      <c r="F4099" s="6"/>
      <c r="G4099" s="5">
        <v>352</v>
      </c>
      <c r="H4099" s="7">
        <v>142</v>
      </c>
      <c r="I4099" s="1">
        <v>36</v>
      </c>
      <c r="J4099" s="1">
        <v>222</v>
      </c>
      <c r="K4099" s="1">
        <v>15</v>
      </c>
      <c r="L4099" s="1">
        <v>30</v>
      </c>
      <c r="M4099" s="1">
        <v>17</v>
      </c>
      <c r="N4099" s="1">
        <v>1</v>
      </c>
      <c r="O4099" s="8">
        <v>10</v>
      </c>
    </row>
    <row r="4100" spans="4:15" x14ac:dyDescent="0.2">
      <c r="D4100" s="175"/>
      <c r="E4100" s="11"/>
      <c r="F4100" s="10"/>
      <c r="G4100" s="9">
        <v>100</v>
      </c>
      <c r="H4100" s="16">
        <v>40.340909090909001</v>
      </c>
      <c r="I4100" s="2">
        <v>10.227272727273</v>
      </c>
      <c r="J4100" s="2">
        <v>63.068181818181998</v>
      </c>
      <c r="K4100" s="2">
        <v>4.261363636364</v>
      </c>
      <c r="L4100" s="2">
        <v>8.5227272727269998</v>
      </c>
      <c r="M4100" s="2">
        <v>4.8295454545450003</v>
      </c>
      <c r="N4100" s="2">
        <v>0.28409090909099999</v>
      </c>
      <c r="O4100" s="13">
        <v>2.8409090909089998</v>
      </c>
    </row>
    <row r="4101" spans="4:15" x14ac:dyDescent="0.2">
      <c r="D4101" s="175"/>
      <c r="E4101" s="4" t="s">
        <v>33</v>
      </c>
      <c r="F4101" s="6"/>
      <c r="G4101" s="5">
        <v>388</v>
      </c>
      <c r="H4101" s="7">
        <v>161</v>
      </c>
      <c r="I4101" s="1">
        <v>40</v>
      </c>
      <c r="J4101" s="1">
        <v>254</v>
      </c>
      <c r="K4101" s="1">
        <v>9</v>
      </c>
      <c r="L4101" s="1">
        <v>34</v>
      </c>
      <c r="M4101" s="1">
        <v>14</v>
      </c>
      <c r="N4101" s="1">
        <v>1</v>
      </c>
      <c r="O4101" s="8">
        <v>10</v>
      </c>
    </row>
    <row r="4102" spans="4:15" x14ac:dyDescent="0.2">
      <c r="D4102" s="175"/>
      <c r="E4102" s="11"/>
      <c r="F4102" s="10"/>
      <c r="G4102" s="9">
        <v>100</v>
      </c>
      <c r="H4102" s="16">
        <v>41.494845360825003</v>
      </c>
      <c r="I4102" s="2">
        <v>10.309278350514999</v>
      </c>
      <c r="J4102" s="2">
        <v>65.463917525772999</v>
      </c>
      <c r="K4102" s="2">
        <v>2.319587628866</v>
      </c>
      <c r="L4102" s="2">
        <v>8.7628865979379995</v>
      </c>
      <c r="M4102" s="2">
        <v>3.6082474226799999</v>
      </c>
      <c r="N4102" s="2">
        <v>0.25773195876299998</v>
      </c>
      <c r="O4102" s="13">
        <v>2.5773195876289998</v>
      </c>
    </row>
    <row r="4103" spans="4:15" x14ac:dyDescent="0.2">
      <c r="D4103" s="175"/>
      <c r="E4103" s="4" t="s">
        <v>34</v>
      </c>
      <c r="F4103" s="6"/>
      <c r="G4103" s="5">
        <v>89</v>
      </c>
      <c r="H4103" s="7">
        <v>35</v>
      </c>
      <c r="I4103" s="1">
        <v>11</v>
      </c>
      <c r="J4103" s="1">
        <v>55</v>
      </c>
      <c r="K4103" s="1">
        <v>3</v>
      </c>
      <c r="L4103" s="1">
        <v>9</v>
      </c>
      <c r="M4103" s="1">
        <v>2</v>
      </c>
      <c r="N4103" s="1">
        <v>1</v>
      </c>
      <c r="O4103" s="8">
        <v>2</v>
      </c>
    </row>
    <row r="4104" spans="4:15" x14ac:dyDescent="0.2">
      <c r="D4104" s="175"/>
      <c r="E4104" s="11"/>
      <c r="F4104" s="10"/>
      <c r="G4104" s="9">
        <v>100</v>
      </c>
      <c r="H4104" s="16">
        <v>39.325842696629003</v>
      </c>
      <c r="I4104" s="2">
        <v>12.359550561798001</v>
      </c>
      <c r="J4104" s="2">
        <v>61.797752808989003</v>
      </c>
      <c r="K4104" s="2">
        <v>3.3707865168539999</v>
      </c>
      <c r="L4104" s="2">
        <v>10.112359550561999</v>
      </c>
      <c r="M4104" s="2">
        <v>2.2471910112360001</v>
      </c>
      <c r="N4104" s="2">
        <v>1.123595505618</v>
      </c>
      <c r="O4104" s="13">
        <v>2.2471910112360001</v>
      </c>
    </row>
    <row r="4105" spans="4:15" x14ac:dyDescent="0.2">
      <c r="D4105" s="174" t="s">
        <v>35</v>
      </c>
      <c r="E4105" s="20" t="s">
        <v>36</v>
      </c>
      <c r="F4105" s="22"/>
      <c r="G4105" s="21">
        <v>629</v>
      </c>
      <c r="H4105" s="25">
        <v>271</v>
      </c>
      <c r="I4105" s="3">
        <v>65</v>
      </c>
      <c r="J4105" s="3">
        <v>398</v>
      </c>
      <c r="K4105" s="3">
        <v>18</v>
      </c>
      <c r="L4105" s="3">
        <v>51</v>
      </c>
      <c r="M4105" s="3">
        <v>30</v>
      </c>
      <c r="N4105" s="3">
        <v>2</v>
      </c>
      <c r="O4105" s="26">
        <v>19</v>
      </c>
    </row>
    <row r="4106" spans="4:15" x14ac:dyDescent="0.2">
      <c r="D4106" s="175"/>
      <c r="E4106" s="11"/>
      <c r="F4106" s="10"/>
      <c r="G4106" s="9">
        <v>100</v>
      </c>
      <c r="H4106" s="16">
        <v>43.084260731320001</v>
      </c>
      <c r="I4106" s="2">
        <v>10.333863275040001</v>
      </c>
      <c r="J4106" s="2">
        <v>63.275039745628</v>
      </c>
      <c r="K4106" s="2">
        <v>2.8616852146260001</v>
      </c>
      <c r="L4106" s="2">
        <v>8.1081081081080004</v>
      </c>
      <c r="M4106" s="2">
        <v>4.7694753577110003</v>
      </c>
      <c r="N4106" s="2">
        <v>0.31796502384699998</v>
      </c>
      <c r="O4106" s="13">
        <v>3.0206677265500002</v>
      </c>
    </row>
    <row r="4107" spans="4:15" x14ac:dyDescent="0.2">
      <c r="D4107" s="175"/>
      <c r="E4107" s="4" t="s">
        <v>37</v>
      </c>
      <c r="F4107" s="6"/>
      <c r="G4107" s="5">
        <v>593</v>
      </c>
      <c r="H4107" s="7">
        <v>207</v>
      </c>
      <c r="I4107" s="1">
        <v>64</v>
      </c>
      <c r="J4107" s="1">
        <v>410</v>
      </c>
      <c r="K4107" s="1">
        <v>14</v>
      </c>
      <c r="L4107" s="1">
        <v>53</v>
      </c>
      <c r="M4107" s="1">
        <v>28</v>
      </c>
      <c r="N4107" s="1">
        <v>2</v>
      </c>
      <c r="O4107" s="8">
        <v>10</v>
      </c>
    </row>
    <row r="4108" spans="4:15" x14ac:dyDescent="0.2">
      <c r="D4108" s="175"/>
      <c r="E4108" s="11"/>
      <c r="F4108" s="10"/>
      <c r="G4108" s="9">
        <v>100</v>
      </c>
      <c r="H4108" s="16">
        <v>34.907251264754997</v>
      </c>
      <c r="I4108" s="2">
        <v>10.79258010118</v>
      </c>
      <c r="J4108" s="2">
        <v>69.139966273187</v>
      </c>
      <c r="K4108" s="2">
        <v>2.3608768971330001</v>
      </c>
      <c r="L4108" s="2">
        <v>8.9376053962899995</v>
      </c>
      <c r="M4108" s="2">
        <v>4.7217537942660002</v>
      </c>
      <c r="N4108" s="2">
        <v>0.33726812816200002</v>
      </c>
      <c r="O4108" s="13">
        <v>1.686340640809</v>
      </c>
    </row>
    <row r="4109" spans="4:15" x14ac:dyDescent="0.2">
      <c r="D4109" s="174" t="s">
        <v>38</v>
      </c>
      <c r="E4109" s="20" t="s">
        <v>39</v>
      </c>
      <c r="F4109" s="22"/>
      <c r="G4109" s="21">
        <v>64</v>
      </c>
      <c r="H4109" s="25">
        <v>40</v>
      </c>
      <c r="I4109" s="3">
        <v>10</v>
      </c>
      <c r="J4109" s="3">
        <v>13</v>
      </c>
      <c r="K4109" s="3">
        <v>4</v>
      </c>
      <c r="L4109" s="3">
        <v>5</v>
      </c>
      <c r="M4109" s="3">
        <v>4</v>
      </c>
      <c r="N4109" s="3">
        <v>1</v>
      </c>
      <c r="O4109" s="26">
        <v>1</v>
      </c>
    </row>
    <row r="4110" spans="4:15" x14ac:dyDescent="0.2">
      <c r="D4110" s="175"/>
      <c r="E4110" s="11"/>
      <c r="F4110" s="10"/>
      <c r="G4110" s="9">
        <v>100</v>
      </c>
      <c r="H4110" s="86">
        <v>62.5</v>
      </c>
      <c r="I4110" s="23">
        <v>15.625</v>
      </c>
      <c r="J4110" s="46">
        <v>20.3125</v>
      </c>
      <c r="K4110" s="2">
        <v>6.25</v>
      </c>
      <c r="L4110" s="2">
        <v>7.8125</v>
      </c>
      <c r="M4110" s="2">
        <v>6.25</v>
      </c>
      <c r="N4110" s="2">
        <v>1.5625</v>
      </c>
      <c r="O4110" s="13">
        <v>1.5625</v>
      </c>
    </row>
    <row r="4111" spans="4:15" x14ac:dyDescent="0.2">
      <c r="D4111" s="175"/>
      <c r="E4111" s="4" t="s">
        <v>40</v>
      </c>
      <c r="F4111" s="6"/>
      <c r="G4111" s="5">
        <v>147</v>
      </c>
      <c r="H4111" s="7">
        <v>59</v>
      </c>
      <c r="I4111" s="1">
        <v>11</v>
      </c>
      <c r="J4111" s="1">
        <v>97</v>
      </c>
      <c r="K4111" s="1">
        <v>6</v>
      </c>
      <c r="L4111" s="1">
        <v>15</v>
      </c>
      <c r="M4111" s="1">
        <v>11</v>
      </c>
      <c r="N4111" s="1">
        <v>0</v>
      </c>
      <c r="O4111" s="8">
        <v>6</v>
      </c>
    </row>
    <row r="4112" spans="4:15" x14ac:dyDescent="0.2">
      <c r="D4112" s="175"/>
      <c r="E4112" s="11"/>
      <c r="F4112" s="10"/>
      <c r="G4112" s="9">
        <v>100</v>
      </c>
      <c r="H4112" s="16">
        <v>40.136054421769003</v>
      </c>
      <c r="I4112" s="2">
        <v>7.4829931972789998</v>
      </c>
      <c r="J4112" s="2">
        <v>65.986394557823004</v>
      </c>
      <c r="K4112" s="2">
        <v>4.0816326530609999</v>
      </c>
      <c r="L4112" s="2">
        <v>10.204081632653001</v>
      </c>
      <c r="M4112" s="2">
        <v>7.4829931972789998</v>
      </c>
      <c r="N4112" s="18">
        <v>0</v>
      </c>
      <c r="O4112" s="13">
        <v>4.0816326530609999</v>
      </c>
    </row>
    <row r="4113" spans="2:15" x14ac:dyDescent="0.2">
      <c r="D4113" s="175"/>
      <c r="E4113" s="4" t="s">
        <v>41</v>
      </c>
      <c r="F4113" s="6"/>
      <c r="G4113" s="5">
        <v>204</v>
      </c>
      <c r="H4113" s="7">
        <v>63</v>
      </c>
      <c r="I4113" s="1">
        <v>9</v>
      </c>
      <c r="J4113" s="1">
        <v>159</v>
      </c>
      <c r="K4113" s="1">
        <v>7</v>
      </c>
      <c r="L4113" s="1">
        <v>22</v>
      </c>
      <c r="M4113" s="1">
        <v>11</v>
      </c>
      <c r="N4113" s="1">
        <v>1</v>
      </c>
      <c r="O4113" s="8">
        <v>3</v>
      </c>
    </row>
    <row r="4114" spans="2:15" x14ac:dyDescent="0.2">
      <c r="D4114" s="175"/>
      <c r="E4114" s="11"/>
      <c r="F4114" s="10"/>
      <c r="G4114" s="9">
        <v>100</v>
      </c>
      <c r="H4114" s="73">
        <v>30.882352941175998</v>
      </c>
      <c r="I4114" s="27">
        <v>4.4117647058819998</v>
      </c>
      <c r="J4114" s="35">
        <v>77.941176470588005</v>
      </c>
      <c r="K4114" s="2">
        <v>3.4313725490200002</v>
      </c>
      <c r="L4114" s="2">
        <v>10.78431372549</v>
      </c>
      <c r="M4114" s="2">
        <v>5.3921568627449998</v>
      </c>
      <c r="N4114" s="2">
        <v>0.49019607843099999</v>
      </c>
      <c r="O4114" s="13">
        <v>1.4705882352940001</v>
      </c>
    </row>
    <row r="4115" spans="2:15" x14ac:dyDescent="0.2">
      <c r="D4115" s="175"/>
      <c r="E4115" s="4" t="s">
        <v>42</v>
      </c>
      <c r="F4115" s="6"/>
      <c r="G4115" s="5">
        <v>210</v>
      </c>
      <c r="H4115" s="7">
        <v>83</v>
      </c>
      <c r="I4115" s="1">
        <v>20</v>
      </c>
      <c r="J4115" s="1">
        <v>149</v>
      </c>
      <c r="K4115" s="1">
        <v>3</v>
      </c>
      <c r="L4115" s="1">
        <v>20</v>
      </c>
      <c r="M4115" s="1">
        <v>9</v>
      </c>
      <c r="N4115" s="1">
        <v>0</v>
      </c>
      <c r="O4115" s="8">
        <v>4</v>
      </c>
    </row>
    <row r="4116" spans="2:15" x14ac:dyDescent="0.2">
      <c r="D4116" s="175"/>
      <c r="E4116" s="11"/>
      <c r="F4116" s="10"/>
      <c r="G4116" s="9">
        <v>100</v>
      </c>
      <c r="H4116" s="16">
        <v>39.523809523810002</v>
      </c>
      <c r="I4116" s="2">
        <v>9.5238095238099998</v>
      </c>
      <c r="J4116" s="2">
        <v>70.952380952381006</v>
      </c>
      <c r="K4116" s="2">
        <v>1.4285714285710001</v>
      </c>
      <c r="L4116" s="2">
        <v>9.5238095238099998</v>
      </c>
      <c r="M4116" s="2">
        <v>4.2857142857139996</v>
      </c>
      <c r="N4116" s="18">
        <v>0</v>
      </c>
      <c r="O4116" s="13">
        <v>1.9047619047619999</v>
      </c>
    </row>
    <row r="4117" spans="2:15" x14ac:dyDescent="0.2">
      <c r="D4117" s="175"/>
      <c r="E4117" s="4" t="s">
        <v>43</v>
      </c>
      <c r="F4117" s="6"/>
      <c r="G4117" s="5">
        <v>204</v>
      </c>
      <c r="H4117" s="7">
        <v>71</v>
      </c>
      <c r="I4117" s="1">
        <v>16</v>
      </c>
      <c r="J4117" s="1">
        <v>144</v>
      </c>
      <c r="K4117" s="1">
        <v>8</v>
      </c>
      <c r="L4117" s="1">
        <v>21</v>
      </c>
      <c r="M4117" s="1">
        <v>11</v>
      </c>
      <c r="N4117" s="1">
        <v>1</v>
      </c>
      <c r="O4117" s="8">
        <v>1</v>
      </c>
    </row>
    <row r="4118" spans="2:15" x14ac:dyDescent="0.2">
      <c r="D4118" s="175"/>
      <c r="E4118" s="11"/>
      <c r="F4118" s="10"/>
      <c r="G4118" s="9">
        <v>100</v>
      </c>
      <c r="H4118" s="16">
        <v>34.803921568626997</v>
      </c>
      <c r="I4118" s="2">
        <v>7.8431372549020004</v>
      </c>
      <c r="J4118" s="2">
        <v>70.588235294117993</v>
      </c>
      <c r="K4118" s="2">
        <v>3.9215686274510002</v>
      </c>
      <c r="L4118" s="2">
        <v>10.294117647059</v>
      </c>
      <c r="M4118" s="2">
        <v>5.3921568627449998</v>
      </c>
      <c r="N4118" s="2">
        <v>0.49019607843099999</v>
      </c>
      <c r="O4118" s="13">
        <v>0.49019607843099999</v>
      </c>
    </row>
    <row r="4119" spans="2:15" x14ac:dyDescent="0.2">
      <c r="D4119" s="175"/>
      <c r="E4119" s="4" t="s">
        <v>44</v>
      </c>
      <c r="F4119" s="6"/>
      <c r="G4119" s="5">
        <v>223</v>
      </c>
      <c r="H4119" s="7">
        <v>86</v>
      </c>
      <c r="I4119" s="1">
        <v>31</v>
      </c>
      <c r="J4119" s="1">
        <v>157</v>
      </c>
      <c r="K4119" s="1">
        <v>4</v>
      </c>
      <c r="L4119" s="1">
        <v>13</v>
      </c>
      <c r="M4119" s="1">
        <v>5</v>
      </c>
      <c r="N4119" s="1">
        <v>1</v>
      </c>
      <c r="O4119" s="8">
        <v>4</v>
      </c>
    </row>
    <row r="4120" spans="2:15" x14ac:dyDescent="0.2">
      <c r="D4120" s="175"/>
      <c r="E4120" s="11"/>
      <c r="F4120" s="10"/>
      <c r="G4120" s="9">
        <v>100</v>
      </c>
      <c r="H4120" s="16">
        <v>38.565022421525001</v>
      </c>
      <c r="I4120" s="2">
        <v>13.90134529148</v>
      </c>
      <c r="J4120" s="2">
        <v>70.403587443945995</v>
      </c>
      <c r="K4120" s="2">
        <v>1.7937219730939999</v>
      </c>
      <c r="L4120" s="2">
        <v>5.8295964125559996</v>
      </c>
      <c r="M4120" s="2">
        <v>2.2421524663680001</v>
      </c>
      <c r="N4120" s="2">
        <v>0.44843049327399997</v>
      </c>
      <c r="O4120" s="13">
        <v>1.7937219730939999</v>
      </c>
    </row>
    <row r="4121" spans="2:15" x14ac:dyDescent="0.2">
      <c r="D4121" s="175"/>
      <c r="E4121" s="4" t="s">
        <v>45</v>
      </c>
      <c r="F4121" s="6"/>
      <c r="G4121" s="5">
        <v>170</v>
      </c>
      <c r="H4121" s="7">
        <v>76</v>
      </c>
      <c r="I4121" s="1">
        <v>32</v>
      </c>
      <c r="J4121" s="1">
        <v>89</v>
      </c>
      <c r="K4121" s="1">
        <v>0</v>
      </c>
      <c r="L4121" s="1">
        <v>8</v>
      </c>
      <c r="M4121" s="1">
        <v>7</v>
      </c>
      <c r="N4121" s="1">
        <v>0</v>
      </c>
      <c r="O4121" s="8">
        <v>10</v>
      </c>
    </row>
    <row r="4122" spans="2:15" x14ac:dyDescent="0.2">
      <c r="D4122" s="176"/>
      <c r="E4122" s="57"/>
      <c r="F4122" s="54"/>
      <c r="G4122" s="67">
        <v>100</v>
      </c>
      <c r="H4122" s="131">
        <v>44.705882352941003</v>
      </c>
      <c r="I4122" s="103">
        <v>18.823529411765001</v>
      </c>
      <c r="J4122" s="91">
        <v>52.352941176470999</v>
      </c>
      <c r="K4122" s="81">
        <v>0</v>
      </c>
      <c r="L4122" s="48">
        <v>4.7058823529409999</v>
      </c>
      <c r="M4122" s="48">
        <v>4.1176470588239997</v>
      </c>
      <c r="N4122" s="81">
        <v>0</v>
      </c>
      <c r="O4122" s="84">
        <v>5.8823529411760003</v>
      </c>
    </row>
    <row r="4124" spans="2:15" x14ac:dyDescent="0.2">
      <c r="B4124" s="43" t="str">
        <f xml:space="preserve"> HYPERLINK("#'目次'!B92", "[86]")</f>
        <v>[86]</v>
      </c>
      <c r="C4124" s="31" t="s">
        <v>227</v>
      </c>
    </row>
    <row r="4128" spans="2:15" ht="24" x14ac:dyDescent="0.2">
      <c r="D4128" s="177"/>
      <c r="E4128" s="178"/>
      <c r="F4128" s="178"/>
      <c r="G4128" s="40" t="s">
        <v>14</v>
      </c>
      <c r="H4128" s="42" t="s">
        <v>213</v>
      </c>
      <c r="I4128" s="15" t="s">
        <v>214</v>
      </c>
      <c r="J4128" s="15" t="s">
        <v>215</v>
      </c>
      <c r="K4128" s="15" t="s">
        <v>216</v>
      </c>
      <c r="L4128" s="15" t="s">
        <v>217</v>
      </c>
      <c r="M4128" s="15" t="s">
        <v>218</v>
      </c>
      <c r="N4128" s="15" t="s">
        <v>86</v>
      </c>
      <c r="O4128" s="44" t="s">
        <v>17</v>
      </c>
    </row>
    <row r="4129" spans="4:15" x14ac:dyDescent="0.2">
      <c r="D4129" s="179"/>
      <c r="E4129" s="180"/>
      <c r="F4129" s="180"/>
      <c r="G4129" s="39"/>
      <c r="H4129" s="41"/>
      <c r="I4129" s="14"/>
      <c r="J4129" s="14"/>
      <c r="K4129" s="14"/>
      <c r="L4129" s="14"/>
      <c r="M4129" s="14"/>
      <c r="N4129" s="14"/>
      <c r="O4129" s="38"/>
    </row>
    <row r="4130" spans="4:15" x14ac:dyDescent="0.2">
      <c r="D4130" s="70"/>
      <c r="E4130" s="72" t="s">
        <v>14</v>
      </c>
      <c r="F4130" s="69"/>
      <c r="G4130" s="37">
        <v>1222</v>
      </c>
      <c r="H4130" s="17">
        <v>478</v>
      </c>
      <c r="I4130" s="17">
        <v>129</v>
      </c>
      <c r="J4130" s="17">
        <v>808</v>
      </c>
      <c r="K4130" s="17">
        <v>32</v>
      </c>
      <c r="L4130" s="17">
        <v>104</v>
      </c>
      <c r="M4130" s="17">
        <v>58</v>
      </c>
      <c r="N4130" s="17">
        <v>4</v>
      </c>
      <c r="O4130" s="55">
        <v>29</v>
      </c>
    </row>
    <row r="4131" spans="4:15" x14ac:dyDescent="0.2">
      <c r="D4131" s="57"/>
      <c r="E4131" s="54"/>
      <c r="F4131" s="71"/>
      <c r="G4131" s="9">
        <v>100</v>
      </c>
      <c r="H4131" s="2">
        <v>39.116202945989997</v>
      </c>
      <c r="I4131" s="2">
        <v>10.556464811784</v>
      </c>
      <c r="J4131" s="2">
        <v>66.121112929624005</v>
      </c>
      <c r="K4131" s="2">
        <v>2.6186579378069998</v>
      </c>
      <c r="L4131" s="2">
        <v>8.5106382978719992</v>
      </c>
      <c r="M4131" s="2">
        <v>4.7463175122749997</v>
      </c>
      <c r="N4131" s="2">
        <v>0.32733224222599999</v>
      </c>
      <c r="O4131" s="13">
        <v>2.3731587561369998</v>
      </c>
    </row>
    <row r="4132" spans="4:15" x14ac:dyDescent="0.2">
      <c r="D4132" s="174" t="s">
        <v>52</v>
      </c>
      <c r="E4132" s="20" t="s">
        <v>53</v>
      </c>
      <c r="F4132" s="22"/>
      <c r="G4132" s="21">
        <v>15</v>
      </c>
      <c r="H4132" s="25">
        <v>10</v>
      </c>
      <c r="I4132" s="3">
        <v>2</v>
      </c>
      <c r="J4132" s="3">
        <v>6</v>
      </c>
      <c r="K4132" s="3">
        <v>2</v>
      </c>
      <c r="L4132" s="3">
        <v>1</v>
      </c>
      <c r="M4132" s="3">
        <v>0</v>
      </c>
      <c r="N4132" s="3">
        <v>0</v>
      </c>
      <c r="O4132" s="26">
        <v>0</v>
      </c>
    </row>
    <row r="4133" spans="4:15" x14ac:dyDescent="0.2">
      <c r="D4133" s="175"/>
      <c r="E4133" s="11"/>
      <c r="F4133" s="10"/>
      <c r="G4133" s="9">
        <v>100</v>
      </c>
      <c r="H4133" s="86">
        <v>66.666666666666998</v>
      </c>
      <c r="I4133" s="2">
        <v>13.333333333333</v>
      </c>
      <c r="J4133" s="46">
        <v>40</v>
      </c>
      <c r="K4133" s="35">
        <v>13.333333333333</v>
      </c>
      <c r="L4133" s="2">
        <v>6.666666666667</v>
      </c>
      <c r="M4133" s="18">
        <v>0</v>
      </c>
      <c r="N4133" s="18">
        <v>0</v>
      </c>
      <c r="O4133" s="36">
        <v>0</v>
      </c>
    </row>
    <row r="4134" spans="4:15" ht="24" x14ac:dyDescent="0.2">
      <c r="D4134" s="175"/>
      <c r="E4134" s="4" t="s">
        <v>54</v>
      </c>
      <c r="F4134" s="6"/>
      <c r="G4134" s="5">
        <v>122</v>
      </c>
      <c r="H4134" s="7">
        <v>48</v>
      </c>
      <c r="I4134" s="1">
        <v>17</v>
      </c>
      <c r="J4134" s="1">
        <v>75</v>
      </c>
      <c r="K4134" s="1">
        <v>2</v>
      </c>
      <c r="L4134" s="1">
        <v>10</v>
      </c>
      <c r="M4134" s="1">
        <v>9</v>
      </c>
      <c r="N4134" s="1">
        <v>1</v>
      </c>
      <c r="O4134" s="8">
        <v>4</v>
      </c>
    </row>
    <row r="4135" spans="4:15" x14ac:dyDescent="0.2">
      <c r="D4135" s="175"/>
      <c r="E4135" s="11"/>
      <c r="F4135" s="10"/>
      <c r="G4135" s="9">
        <v>100</v>
      </c>
      <c r="H4135" s="16">
        <v>39.344262295081997</v>
      </c>
      <c r="I4135" s="2">
        <v>13.934426229508</v>
      </c>
      <c r="J4135" s="2">
        <v>61.475409836066</v>
      </c>
      <c r="K4135" s="2">
        <v>1.6393442622950001</v>
      </c>
      <c r="L4135" s="2">
        <v>8.1967213114750006</v>
      </c>
      <c r="M4135" s="2">
        <v>7.3770491803280001</v>
      </c>
      <c r="N4135" s="2">
        <v>0.81967213114799997</v>
      </c>
      <c r="O4135" s="13">
        <v>3.2786885245900002</v>
      </c>
    </row>
    <row r="4136" spans="4:15" x14ac:dyDescent="0.2">
      <c r="D4136" s="175"/>
      <c r="E4136" s="4" t="s">
        <v>55</v>
      </c>
      <c r="F4136" s="6"/>
      <c r="G4136" s="5">
        <v>43</v>
      </c>
      <c r="H4136" s="7">
        <v>22</v>
      </c>
      <c r="I4136" s="1">
        <v>5</v>
      </c>
      <c r="J4136" s="1">
        <v>23</v>
      </c>
      <c r="K4136" s="1">
        <v>4</v>
      </c>
      <c r="L4136" s="1">
        <v>4</v>
      </c>
      <c r="M4136" s="1">
        <v>3</v>
      </c>
      <c r="N4136" s="1">
        <v>0</v>
      </c>
      <c r="O4136" s="8">
        <v>3</v>
      </c>
    </row>
    <row r="4137" spans="4:15" x14ac:dyDescent="0.2">
      <c r="D4137" s="175"/>
      <c r="E4137" s="11"/>
      <c r="F4137" s="10"/>
      <c r="G4137" s="9">
        <v>100</v>
      </c>
      <c r="H4137" s="86">
        <v>51.162790697673998</v>
      </c>
      <c r="I4137" s="2">
        <v>11.627906976744001</v>
      </c>
      <c r="J4137" s="46">
        <v>53.488372093023003</v>
      </c>
      <c r="K4137" s="23">
        <v>9.3023255813949994</v>
      </c>
      <c r="L4137" s="2">
        <v>9.3023255813949994</v>
      </c>
      <c r="M4137" s="2">
        <v>6.9767441860470001</v>
      </c>
      <c r="N4137" s="18">
        <v>0</v>
      </c>
      <c r="O4137" s="13">
        <v>6.9767441860470001</v>
      </c>
    </row>
    <row r="4138" spans="4:15" x14ac:dyDescent="0.2">
      <c r="D4138" s="175"/>
      <c r="E4138" s="4" t="s">
        <v>56</v>
      </c>
      <c r="F4138" s="6"/>
      <c r="G4138" s="5">
        <v>60</v>
      </c>
      <c r="H4138" s="7">
        <v>14</v>
      </c>
      <c r="I4138" s="1">
        <v>2</v>
      </c>
      <c r="J4138" s="1">
        <v>54</v>
      </c>
      <c r="K4138" s="1">
        <v>1</v>
      </c>
      <c r="L4138" s="1">
        <v>5</v>
      </c>
      <c r="M4138" s="1">
        <v>2</v>
      </c>
      <c r="N4138" s="1">
        <v>0</v>
      </c>
      <c r="O4138" s="8">
        <v>1</v>
      </c>
    </row>
    <row r="4139" spans="4:15" x14ac:dyDescent="0.2">
      <c r="D4139" s="175"/>
      <c r="E4139" s="11"/>
      <c r="F4139" s="10"/>
      <c r="G4139" s="9">
        <v>100</v>
      </c>
      <c r="H4139" s="99">
        <v>23.333333333333002</v>
      </c>
      <c r="I4139" s="27">
        <v>3.333333333333</v>
      </c>
      <c r="J4139" s="35">
        <v>90</v>
      </c>
      <c r="K4139" s="2">
        <v>1.666666666667</v>
      </c>
      <c r="L4139" s="2">
        <v>8.333333333333</v>
      </c>
      <c r="M4139" s="2">
        <v>3.333333333333</v>
      </c>
      <c r="N4139" s="18">
        <v>0</v>
      </c>
      <c r="O4139" s="13">
        <v>1.666666666667</v>
      </c>
    </row>
    <row r="4140" spans="4:15" x14ac:dyDescent="0.2">
      <c r="D4140" s="175"/>
      <c r="E4140" s="4" t="s">
        <v>57</v>
      </c>
      <c r="F4140" s="6"/>
      <c r="G4140" s="5">
        <v>286</v>
      </c>
      <c r="H4140" s="7">
        <v>102</v>
      </c>
      <c r="I4140" s="1">
        <v>20</v>
      </c>
      <c r="J4140" s="1">
        <v>219</v>
      </c>
      <c r="K4140" s="1">
        <v>4</v>
      </c>
      <c r="L4140" s="1">
        <v>25</v>
      </c>
      <c r="M4140" s="1">
        <v>7</v>
      </c>
      <c r="N4140" s="1">
        <v>0</v>
      </c>
      <c r="O4140" s="8">
        <v>4</v>
      </c>
    </row>
    <row r="4141" spans="4:15" x14ac:dyDescent="0.2">
      <c r="D4141" s="175"/>
      <c r="E4141" s="11"/>
      <c r="F4141" s="10"/>
      <c r="G4141" s="9">
        <v>100</v>
      </c>
      <c r="H4141" s="16">
        <v>35.664335664336001</v>
      </c>
      <c r="I4141" s="2">
        <v>6.9930069930069996</v>
      </c>
      <c r="J4141" s="35">
        <v>76.573426573427</v>
      </c>
      <c r="K4141" s="2">
        <v>1.398601398601</v>
      </c>
      <c r="L4141" s="2">
        <v>8.7412587412589993</v>
      </c>
      <c r="M4141" s="2">
        <v>2.4475524475519999</v>
      </c>
      <c r="N4141" s="18">
        <v>0</v>
      </c>
      <c r="O4141" s="13">
        <v>1.398601398601</v>
      </c>
    </row>
    <row r="4142" spans="4:15" x14ac:dyDescent="0.2">
      <c r="D4142" s="175"/>
      <c r="E4142" s="4" t="s">
        <v>58</v>
      </c>
      <c r="F4142" s="6"/>
      <c r="G4142" s="5">
        <v>129</v>
      </c>
      <c r="H4142" s="7">
        <v>58</v>
      </c>
      <c r="I4142" s="1">
        <v>9</v>
      </c>
      <c r="J4142" s="1">
        <v>86</v>
      </c>
      <c r="K4142" s="1">
        <v>6</v>
      </c>
      <c r="L4142" s="1">
        <v>10</v>
      </c>
      <c r="M4142" s="1">
        <v>6</v>
      </c>
      <c r="N4142" s="1">
        <v>0</v>
      </c>
      <c r="O4142" s="8">
        <v>2</v>
      </c>
    </row>
    <row r="4143" spans="4:15" x14ac:dyDescent="0.2">
      <c r="D4143" s="175"/>
      <c r="E4143" s="11"/>
      <c r="F4143" s="10"/>
      <c r="G4143" s="9">
        <v>100</v>
      </c>
      <c r="H4143" s="64">
        <v>44.961240310077997</v>
      </c>
      <c r="I4143" s="2">
        <v>6.9767441860470001</v>
      </c>
      <c r="J4143" s="2">
        <v>66.666666666666998</v>
      </c>
      <c r="K4143" s="2">
        <v>4.6511627906979998</v>
      </c>
      <c r="L4143" s="2">
        <v>7.7519379844960001</v>
      </c>
      <c r="M4143" s="2">
        <v>4.6511627906979998</v>
      </c>
      <c r="N4143" s="18">
        <v>0</v>
      </c>
      <c r="O4143" s="13">
        <v>1.550387596899</v>
      </c>
    </row>
    <row r="4144" spans="4:15" x14ac:dyDescent="0.2">
      <c r="D4144" s="175"/>
      <c r="E4144" s="4" t="s">
        <v>59</v>
      </c>
      <c r="F4144" s="6"/>
      <c r="G4144" s="5">
        <v>195</v>
      </c>
      <c r="H4144" s="7">
        <v>71</v>
      </c>
      <c r="I4144" s="1">
        <v>22</v>
      </c>
      <c r="J4144" s="1">
        <v>128</v>
      </c>
      <c r="K4144" s="1">
        <v>2</v>
      </c>
      <c r="L4144" s="1">
        <v>18</v>
      </c>
      <c r="M4144" s="1">
        <v>13</v>
      </c>
      <c r="N4144" s="1">
        <v>1</v>
      </c>
      <c r="O4144" s="8">
        <v>6</v>
      </c>
    </row>
    <row r="4145" spans="4:15" x14ac:dyDescent="0.2">
      <c r="D4145" s="175"/>
      <c r="E4145" s="11"/>
      <c r="F4145" s="10"/>
      <c r="G4145" s="9">
        <v>100</v>
      </c>
      <c r="H4145" s="16">
        <v>36.410256410255997</v>
      </c>
      <c r="I4145" s="2">
        <v>11.282051282051</v>
      </c>
      <c r="J4145" s="2">
        <v>65.641025641026005</v>
      </c>
      <c r="K4145" s="2">
        <v>1.025641025641</v>
      </c>
      <c r="L4145" s="2">
        <v>9.2307692307690008</v>
      </c>
      <c r="M4145" s="2">
        <v>6.666666666667</v>
      </c>
      <c r="N4145" s="2">
        <v>0.51282051282100005</v>
      </c>
      <c r="O4145" s="13">
        <v>3.0769230769229998</v>
      </c>
    </row>
    <row r="4146" spans="4:15" x14ac:dyDescent="0.2">
      <c r="D4146" s="175"/>
      <c r="E4146" s="4" t="s">
        <v>60</v>
      </c>
      <c r="F4146" s="6"/>
      <c r="G4146" s="5">
        <v>176</v>
      </c>
      <c r="H4146" s="7">
        <v>56</v>
      </c>
      <c r="I4146" s="1">
        <v>23</v>
      </c>
      <c r="J4146" s="1">
        <v>124</v>
      </c>
      <c r="K4146" s="1">
        <v>3</v>
      </c>
      <c r="L4146" s="1">
        <v>14</v>
      </c>
      <c r="M4146" s="1">
        <v>9</v>
      </c>
      <c r="N4146" s="1">
        <v>1</v>
      </c>
      <c r="O4146" s="8">
        <v>1</v>
      </c>
    </row>
    <row r="4147" spans="4:15" x14ac:dyDescent="0.2">
      <c r="D4147" s="175"/>
      <c r="E4147" s="11"/>
      <c r="F4147" s="10"/>
      <c r="G4147" s="9">
        <v>100</v>
      </c>
      <c r="H4147" s="73">
        <v>31.818181818182001</v>
      </c>
      <c r="I4147" s="2">
        <v>13.068181818182</v>
      </c>
      <c r="J4147" s="2">
        <v>70.454545454544999</v>
      </c>
      <c r="K4147" s="2">
        <v>1.7045454545450001</v>
      </c>
      <c r="L4147" s="2">
        <v>7.9545454545450003</v>
      </c>
      <c r="M4147" s="2">
        <v>5.113636363636</v>
      </c>
      <c r="N4147" s="2">
        <v>0.56818181818199998</v>
      </c>
      <c r="O4147" s="13">
        <v>0.56818181818199998</v>
      </c>
    </row>
    <row r="4148" spans="4:15" x14ac:dyDescent="0.2">
      <c r="D4148" s="175"/>
      <c r="E4148" s="4" t="s">
        <v>61</v>
      </c>
      <c r="F4148" s="6"/>
      <c r="G4148" s="5">
        <v>78</v>
      </c>
      <c r="H4148" s="7">
        <v>45</v>
      </c>
      <c r="I4148" s="1">
        <v>11</v>
      </c>
      <c r="J4148" s="1">
        <v>22</v>
      </c>
      <c r="K4148" s="1">
        <v>6</v>
      </c>
      <c r="L4148" s="1">
        <v>8</v>
      </c>
      <c r="M4148" s="1">
        <v>4</v>
      </c>
      <c r="N4148" s="1">
        <v>1</v>
      </c>
      <c r="O4148" s="8">
        <v>3</v>
      </c>
    </row>
    <row r="4149" spans="4:15" x14ac:dyDescent="0.2">
      <c r="D4149" s="175"/>
      <c r="E4149" s="11"/>
      <c r="F4149" s="10"/>
      <c r="G4149" s="9">
        <v>100</v>
      </c>
      <c r="H4149" s="86">
        <v>57.692307692307999</v>
      </c>
      <c r="I4149" s="2">
        <v>14.102564102563999</v>
      </c>
      <c r="J4149" s="46">
        <v>28.205128205127998</v>
      </c>
      <c r="K4149" s="23">
        <v>7.6923076923079998</v>
      </c>
      <c r="L4149" s="2">
        <v>10.25641025641</v>
      </c>
      <c r="M4149" s="2">
        <v>5.1282051282049999</v>
      </c>
      <c r="N4149" s="2">
        <v>1.2820512820509999</v>
      </c>
      <c r="O4149" s="13">
        <v>3.8461538461539999</v>
      </c>
    </row>
    <row r="4150" spans="4:15" x14ac:dyDescent="0.2">
      <c r="D4150" s="175"/>
      <c r="E4150" s="4" t="s">
        <v>62</v>
      </c>
      <c r="F4150" s="6"/>
      <c r="G4150" s="5">
        <v>113</v>
      </c>
      <c r="H4150" s="7">
        <v>50</v>
      </c>
      <c r="I4150" s="1">
        <v>18</v>
      </c>
      <c r="J4150" s="1">
        <v>69</v>
      </c>
      <c r="K4150" s="1">
        <v>2</v>
      </c>
      <c r="L4150" s="1">
        <v>9</v>
      </c>
      <c r="M4150" s="1">
        <v>5</v>
      </c>
      <c r="N4150" s="1">
        <v>0</v>
      </c>
      <c r="O4150" s="8">
        <v>4</v>
      </c>
    </row>
    <row r="4151" spans="4:15" x14ac:dyDescent="0.2">
      <c r="D4151" s="175"/>
      <c r="E4151" s="11"/>
      <c r="F4151" s="10"/>
      <c r="G4151" s="9">
        <v>100</v>
      </c>
      <c r="H4151" s="64">
        <v>44.247787610619</v>
      </c>
      <c r="I4151" s="23">
        <v>15.929203539823</v>
      </c>
      <c r="J4151" s="27">
        <v>61.061946902655002</v>
      </c>
      <c r="K4151" s="2">
        <v>1.769911504425</v>
      </c>
      <c r="L4151" s="2">
        <v>7.964601769912</v>
      </c>
      <c r="M4151" s="2">
        <v>4.424778761062</v>
      </c>
      <c r="N4151" s="18">
        <v>0</v>
      </c>
      <c r="O4151" s="13">
        <v>3.53982300885</v>
      </c>
    </row>
    <row r="4152" spans="4:15" x14ac:dyDescent="0.2">
      <c r="D4152" s="174" t="s">
        <v>63</v>
      </c>
      <c r="E4152" s="20" t="s">
        <v>64</v>
      </c>
      <c r="F4152" s="22"/>
      <c r="G4152" s="21">
        <v>234</v>
      </c>
      <c r="H4152" s="25">
        <v>101</v>
      </c>
      <c r="I4152" s="3">
        <v>25</v>
      </c>
      <c r="J4152" s="3">
        <v>131</v>
      </c>
      <c r="K4152" s="3">
        <v>4</v>
      </c>
      <c r="L4152" s="3">
        <v>11</v>
      </c>
      <c r="M4152" s="3">
        <v>9</v>
      </c>
      <c r="N4152" s="3">
        <v>1</v>
      </c>
      <c r="O4152" s="26">
        <v>8</v>
      </c>
    </row>
    <row r="4153" spans="4:15" x14ac:dyDescent="0.2">
      <c r="D4153" s="175"/>
      <c r="E4153" s="11"/>
      <c r="F4153" s="10"/>
      <c r="G4153" s="9">
        <v>100</v>
      </c>
      <c r="H4153" s="16">
        <v>43.162393162393002</v>
      </c>
      <c r="I4153" s="2">
        <v>10.683760683760999</v>
      </c>
      <c r="J4153" s="46">
        <v>55.982905982905997</v>
      </c>
      <c r="K4153" s="2">
        <v>1.709401709402</v>
      </c>
      <c r="L4153" s="2">
        <v>4.7008547008550003</v>
      </c>
      <c r="M4153" s="2">
        <v>3.8461538461539999</v>
      </c>
      <c r="N4153" s="2">
        <v>0.42735042735000001</v>
      </c>
      <c r="O4153" s="13">
        <v>3.4188034188029999</v>
      </c>
    </row>
    <row r="4154" spans="4:15" x14ac:dyDescent="0.2">
      <c r="D4154" s="175"/>
      <c r="E4154" s="4" t="s">
        <v>65</v>
      </c>
      <c r="F4154" s="6"/>
      <c r="G4154" s="5">
        <v>172</v>
      </c>
      <c r="H4154" s="7">
        <v>72</v>
      </c>
      <c r="I4154" s="1">
        <v>25</v>
      </c>
      <c r="J4154" s="1">
        <v>108</v>
      </c>
      <c r="K4154" s="1">
        <v>3</v>
      </c>
      <c r="L4154" s="1">
        <v>17</v>
      </c>
      <c r="M4154" s="1">
        <v>9</v>
      </c>
      <c r="N4154" s="1">
        <v>2</v>
      </c>
      <c r="O4154" s="8">
        <v>6</v>
      </c>
    </row>
    <row r="4155" spans="4:15" x14ac:dyDescent="0.2">
      <c r="D4155" s="175"/>
      <c r="E4155" s="11"/>
      <c r="F4155" s="10"/>
      <c r="G4155" s="9">
        <v>100</v>
      </c>
      <c r="H4155" s="16">
        <v>41.860465116279002</v>
      </c>
      <c r="I4155" s="2">
        <v>14.534883720930001</v>
      </c>
      <c r="J4155" s="2">
        <v>62.790697674419</v>
      </c>
      <c r="K4155" s="2">
        <v>1.744186046512</v>
      </c>
      <c r="L4155" s="2">
        <v>9.8837209302330002</v>
      </c>
      <c r="M4155" s="2">
        <v>5.2325581395349996</v>
      </c>
      <c r="N4155" s="2">
        <v>1.1627906976739999</v>
      </c>
      <c r="O4155" s="13">
        <v>3.488372093023</v>
      </c>
    </row>
    <row r="4156" spans="4:15" x14ac:dyDescent="0.2">
      <c r="D4156" s="175"/>
      <c r="E4156" s="4" t="s">
        <v>66</v>
      </c>
      <c r="F4156" s="6"/>
      <c r="G4156" s="5">
        <v>165</v>
      </c>
      <c r="H4156" s="7">
        <v>63</v>
      </c>
      <c r="I4156" s="1">
        <v>14</v>
      </c>
      <c r="J4156" s="1">
        <v>106</v>
      </c>
      <c r="K4156" s="1">
        <v>7</v>
      </c>
      <c r="L4156" s="1">
        <v>13</v>
      </c>
      <c r="M4156" s="1">
        <v>10</v>
      </c>
      <c r="N4156" s="1">
        <v>0</v>
      </c>
      <c r="O4156" s="8">
        <v>6</v>
      </c>
    </row>
    <row r="4157" spans="4:15" x14ac:dyDescent="0.2">
      <c r="D4157" s="175"/>
      <c r="E4157" s="11"/>
      <c r="F4157" s="10"/>
      <c r="G4157" s="9">
        <v>100</v>
      </c>
      <c r="H4157" s="16">
        <v>38.181818181818002</v>
      </c>
      <c r="I4157" s="2">
        <v>8.4848484848479995</v>
      </c>
      <c r="J4157" s="2">
        <v>64.242424242423994</v>
      </c>
      <c r="K4157" s="2">
        <v>4.2424242424239997</v>
      </c>
      <c r="L4157" s="2">
        <v>7.8787878787879997</v>
      </c>
      <c r="M4157" s="2">
        <v>6.0606060606060002</v>
      </c>
      <c r="N4157" s="18">
        <v>0</v>
      </c>
      <c r="O4157" s="13">
        <v>3.636363636364</v>
      </c>
    </row>
    <row r="4158" spans="4:15" x14ac:dyDescent="0.2">
      <c r="D4158" s="175"/>
      <c r="E4158" s="4" t="s">
        <v>67</v>
      </c>
      <c r="F4158" s="6"/>
      <c r="G4158" s="5">
        <v>158</v>
      </c>
      <c r="H4158" s="7">
        <v>69</v>
      </c>
      <c r="I4158" s="1">
        <v>17</v>
      </c>
      <c r="J4158" s="1">
        <v>105</v>
      </c>
      <c r="K4158" s="1">
        <v>4</v>
      </c>
      <c r="L4158" s="1">
        <v>16</v>
      </c>
      <c r="M4158" s="1">
        <v>13</v>
      </c>
      <c r="N4158" s="1">
        <v>0</v>
      </c>
      <c r="O4158" s="8">
        <v>1</v>
      </c>
    </row>
    <row r="4159" spans="4:15" x14ac:dyDescent="0.2">
      <c r="D4159" s="175"/>
      <c r="E4159" s="11"/>
      <c r="F4159" s="10"/>
      <c r="G4159" s="9">
        <v>100</v>
      </c>
      <c r="H4159" s="16">
        <v>43.670886075948999</v>
      </c>
      <c r="I4159" s="2">
        <v>10.759493670886</v>
      </c>
      <c r="J4159" s="2">
        <v>66.455696202531996</v>
      </c>
      <c r="K4159" s="2">
        <v>2.5316455696200002</v>
      </c>
      <c r="L4159" s="2">
        <v>10.126582278480999</v>
      </c>
      <c r="M4159" s="2">
        <v>8.2278481012659999</v>
      </c>
      <c r="N4159" s="18">
        <v>0</v>
      </c>
      <c r="O4159" s="13">
        <v>0.63291139240500005</v>
      </c>
    </row>
    <row r="4160" spans="4:15" x14ac:dyDescent="0.2">
      <c r="D4160" s="175"/>
      <c r="E4160" s="4" t="s">
        <v>68</v>
      </c>
      <c r="F4160" s="6"/>
      <c r="G4160" s="5">
        <v>112</v>
      </c>
      <c r="H4160" s="7">
        <v>41</v>
      </c>
      <c r="I4160" s="1">
        <v>10</v>
      </c>
      <c r="J4160" s="1">
        <v>79</v>
      </c>
      <c r="K4160" s="1">
        <v>4</v>
      </c>
      <c r="L4160" s="1">
        <v>8</v>
      </c>
      <c r="M4160" s="1">
        <v>2</v>
      </c>
      <c r="N4160" s="1">
        <v>0</v>
      </c>
      <c r="O4160" s="8">
        <v>2</v>
      </c>
    </row>
    <row r="4161" spans="2:15" x14ac:dyDescent="0.2">
      <c r="D4161" s="175"/>
      <c r="E4161" s="11"/>
      <c r="F4161" s="10"/>
      <c r="G4161" s="9">
        <v>100</v>
      </c>
      <c r="H4161" s="16">
        <v>36.607142857143003</v>
      </c>
      <c r="I4161" s="2">
        <v>8.9285714285710007</v>
      </c>
      <c r="J4161" s="2">
        <v>70.535714285713993</v>
      </c>
      <c r="K4161" s="2">
        <v>3.5714285714290002</v>
      </c>
      <c r="L4161" s="2">
        <v>7.1428571428570002</v>
      </c>
      <c r="M4161" s="2">
        <v>1.785714285714</v>
      </c>
      <c r="N4161" s="18">
        <v>0</v>
      </c>
      <c r="O4161" s="13">
        <v>1.785714285714</v>
      </c>
    </row>
    <row r="4162" spans="2:15" x14ac:dyDescent="0.2">
      <c r="D4162" s="175"/>
      <c r="E4162" s="4" t="s">
        <v>69</v>
      </c>
      <c r="F4162" s="6"/>
      <c r="G4162" s="5">
        <v>92</v>
      </c>
      <c r="H4162" s="7">
        <v>35</v>
      </c>
      <c r="I4162" s="1">
        <v>9</v>
      </c>
      <c r="J4162" s="1">
        <v>65</v>
      </c>
      <c r="K4162" s="1">
        <v>5</v>
      </c>
      <c r="L4162" s="1">
        <v>11</v>
      </c>
      <c r="M4162" s="1">
        <v>5</v>
      </c>
      <c r="N4162" s="1">
        <v>0</v>
      </c>
      <c r="O4162" s="8">
        <v>2</v>
      </c>
    </row>
    <row r="4163" spans="2:15" x14ac:dyDescent="0.2">
      <c r="D4163" s="175"/>
      <c r="E4163" s="11"/>
      <c r="F4163" s="10"/>
      <c r="G4163" s="9">
        <v>100</v>
      </c>
      <c r="H4163" s="16">
        <v>38.043478260870003</v>
      </c>
      <c r="I4163" s="2">
        <v>9.7826086956519998</v>
      </c>
      <c r="J4163" s="2">
        <v>70.652173913043001</v>
      </c>
      <c r="K4163" s="2">
        <v>5.4347826086959996</v>
      </c>
      <c r="L4163" s="2">
        <v>11.95652173913</v>
      </c>
      <c r="M4163" s="2">
        <v>5.4347826086959996</v>
      </c>
      <c r="N4163" s="18">
        <v>0</v>
      </c>
      <c r="O4163" s="13">
        <v>2.1739130434780001</v>
      </c>
    </row>
    <row r="4164" spans="2:15" x14ac:dyDescent="0.2">
      <c r="D4164" s="175"/>
      <c r="E4164" s="4" t="s">
        <v>70</v>
      </c>
      <c r="F4164" s="6"/>
      <c r="G4164" s="5">
        <v>131</v>
      </c>
      <c r="H4164" s="7">
        <v>42</v>
      </c>
      <c r="I4164" s="1">
        <v>13</v>
      </c>
      <c r="J4164" s="1">
        <v>100</v>
      </c>
      <c r="K4164" s="1">
        <v>0</v>
      </c>
      <c r="L4164" s="1">
        <v>11</v>
      </c>
      <c r="M4164" s="1">
        <v>5</v>
      </c>
      <c r="N4164" s="1">
        <v>1</v>
      </c>
      <c r="O4164" s="8">
        <v>2</v>
      </c>
    </row>
    <row r="4165" spans="2:15" x14ac:dyDescent="0.2">
      <c r="D4165" s="175"/>
      <c r="E4165" s="11"/>
      <c r="F4165" s="10"/>
      <c r="G4165" s="9">
        <v>100</v>
      </c>
      <c r="H4165" s="73">
        <v>32.061068702290001</v>
      </c>
      <c r="I4165" s="2">
        <v>9.9236641221369997</v>
      </c>
      <c r="J4165" s="35">
        <v>76.335877862594998</v>
      </c>
      <c r="K4165" s="18">
        <v>0</v>
      </c>
      <c r="L4165" s="2">
        <v>8.3969465648850008</v>
      </c>
      <c r="M4165" s="2">
        <v>3.8167938931299998</v>
      </c>
      <c r="N4165" s="2">
        <v>0.76335877862599999</v>
      </c>
      <c r="O4165" s="13">
        <v>1.526717557252</v>
      </c>
    </row>
    <row r="4166" spans="2:15" x14ac:dyDescent="0.2">
      <c r="D4166" s="175"/>
      <c r="E4166" s="4" t="s">
        <v>71</v>
      </c>
      <c r="F4166" s="6"/>
      <c r="G4166" s="5">
        <v>71</v>
      </c>
      <c r="H4166" s="7">
        <v>22</v>
      </c>
      <c r="I4166" s="1">
        <v>6</v>
      </c>
      <c r="J4166" s="1">
        <v>54</v>
      </c>
      <c r="K4166" s="1">
        <v>2</v>
      </c>
      <c r="L4166" s="1">
        <v>7</v>
      </c>
      <c r="M4166" s="1">
        <v>2</v>
      </c>
      <c r="N4166" s="1">
        <v>0</v>
      </c>
      <c r="O4166" s="8">
        <v>0</v>
      </c>
    </row>
    <row r="4167" spans="2:15" x14ac:dyDescent="0.2">
      <c r="D4167" s="175"/>
      <c r="E4167" s="11"/>
      <c r="F4167" s="10"/>
      <c r="G4167" s="9">
        <v>100</v>
      </c>
      <c r="H4167" s="73">
        <v>30.985915492958</v>
      </c>
      <c r="I4167" s="2">
        <v>8.4507042253520002</v>
      </c>
      <c r="J4167" s="23">
        <v>76.056338028168994</v>
      </c>
      <c r="K4167" s="2">
        <v>2.8169014084509998</v>
      </c>
      <c r="L4167" s="2">
        <v>9.8591549295770005</v>
      </c>
      <c r="M4167" s="2">
        <v>2.8169014084509998</v>
      </c>
      <c r="N4167" s="18">
        <v>0</v>
      </c>
      <c r="O4167" s="36">
        <v>0</v>
      </c>
    </row>
    <row r="4168" spans="2:15" x14ac:dyDescent="0.2">
      <c r="D4168" s="175"/>
      <c r="E4168" s="4" t="s">
        <v>72</v>
      </c>
      <c r="F4168" s="6"/>
      <c r="G4168" s="5">
        <v>70</v>
      </c>
      <c r="H4168" s="7">
        <v>22</v>
      </c>
      <c r="I4168" s="1">
        <v>6</v>
      </c>
      <c r="J4168" s="1">
        <v>56</v>
      </c>
      <c r="K4168" s="1">
        <v>1</v>
      </c>
      <c r="L4168" s="1">
        <v>8</v>
      </c>
      <c r="M4168" s="1">
        <v>3</v>
      </c>
      <c r="N4168" s="1">
        <v>0</v>
      </c>
      <c r="O4168" s="8">
        <v>1</v>
      </c>
    </row>
    <row r="4169" spans="2:15" x14ac:dyDescent="0.2">
      <c r="D4169" s="176"/>
      <c r="E4169" s="57"/>
      <c r="F4169" s="54"/>
      <c r="G4169" s="67">
        <v>100</v>
      </c>
      <c r="H4169" s="127">
        <v>31.428571428571001</v>
      </c>
      <c r="I4169" s="48">
        <v>8.5714285714289993</v>
      </c>
      <c r="J4169" s="108">
        <v>80</v>
      </c>
      <c r="K4169" s="48">
        <v>1.4285714285710001</v>
      </c>
      <c r="L4169" s="48">
        <v>11.428571428571001</v>
      </c>
      <c r="M4169" s="48">
        <v>4.2857142857139996</v>
      </c>
      <c r="N4169" s="81">
        <v>0</v>
      </c>
      <c r="O4169" s="84">
        <v>1.4285714285710001</v>
      </c>
    </row>
    <row r="4171" spans="2:15" x14ac:dyDescent="0.2">
      <c r="B4171" s="43" t="str">
        <f xml:space="preserve"> HYPERLINK("#'目次'!B93", "[87]")</f>
        <v>[87]</v>
      </c>
      <c r="C4171" s="31" t="s">
        <v>227</v>
      </c>
    </row>
    <row r="4174" spans="2:15" x14ac:dyDescent="0.2">
      <c r="C4174" s="31" t="s">
        <v>75</v>
      </c>
    </row>
    <row r="4175" spans="2:15" ht="24" x14ac:dyDescent="0.2">
      <c r="D4175" s="177"/>
      <c r="E4175" s="178"/>
      <c r="F4175" s="178"/>
      <c r="G4175" s="40" t="s">
        <v>14</v>
      </c>
      <c r="H4175" s="42" t="s">
        <v>213</v>
      </c>
      <c r="I4175" s="15" t="s">
        <v>214</v>
      </c>
      <c r="J4175" s="15" t="s">
        <v>215</v>
      </c>
      <c r="K4175" s="15" t="s">
        <v>216</v>
      </c>
      <c r="L4175" s="15" t="s">
        <v>217</v>
      </c>
      <c r="M4175" s="15" t="s">
        <v>218</v>
      </c>
      <c r="N4175" s="15" t="s">
        <v>86</v>
      </c>
      <c r="O4175" s="44" t="s">
        <v>17</v>
      </c>
    </row>
    <row r="4176" spans="2:15" x14ac:dyDescent="0.2">
      <c r="D4176" s="179"/>
      <c r="E4176" s="180"/>
      <c r="F4176" s="180"/>
      <c r="G4176" s="39"/>
      <c r="H4176" s="41"/>
      <c r="I4176" s="14"/>
      <c r="J4176" s="14"/>
      <c r="K4176" s="14"/>
      <c r="L4176" s="14"/>
      <c r="M4176" s="14"/>
      <c r="N4176" s="14"/>
      <c r="O4176" s="38"/>
    </row>
    <row r="4177" spans="4:15" x14ac:dyDescent="0.2">
      <c r="D4177" s="70"/>
      <c r="E4177" s="72" t="s">
        <v>14</v>
      </c>
      <c r="F4177" s="69"/>
      <c r="G4177" s="37">
        <v>1222</v>
      </c>
      <c r="H4177" s="17">
        <v>478</v>
      </c>
      <c r="I4177" s="17">
        <v>129</v>
      </c>
      <c r="J4177" s="17">
        <v>808</v>
      </c>
      <c r="K4177" s="17">
        <v>32</v>
      </c>
      <c r="L4177" s="17">
        <v>104</v>
      </c>
      <c r="M4177" s="17">
        <v>58</v>
      </c>
      <c r="N4177" s="17">
        <v>4</v>
      </c>
      <c r="O4177" s="55">
        <v>29</v>
      </c>
    </row>
    <row r="4178" spans="4:15" x14ac:dyDescent="0.2">
      <c r="D4178" s="57"/>
      <c r="E4178" s="54"/>
      <c r="F4178" s="71"/>
      <c r="G4178" s="9">
        <v>100</v>
      </c>
      <c r="H4178" s="2">
        <v>39.116202945989997</v>
      </c>
      <c r="I4178" s="2">
        <v>10.556464811784</v>
      </c>
      <c r="J4178" s="2">
        <v>66.121112929624005</v>
      </c>
      <c r="K4178" s="2">
        <v>2.6186579378069998</v>
      </c>
      <c r="L4178" s="2">
        <v>8.5106382978719992</v>
      </c>
      <c r="M4178" s="2">
        <v>4.7463175122749997</v>
      </c>
      <c r="N4178" s="2">
        <v>0.32733224222599999</v>
      </c>
      <c r="O4178" s="13">
        <v>2.3731587561369998</v>
      </c>
    </row>
    <row r="4179" spans="4:15" x14ac:dyDescent="0.2">
      <c r="D4179" s="174" t="s">
        <v>36</v>
      </c>
      <c r="E4179" s="20" t="s">
        <v>76</v>
      </c>
      <c r="F4179" s="22"/>
      <c r="G4179" s="21">
        <v>629</v>
      </c>
      <c r="H4179" s="25">
        <v>271</v>
      </c>
      <c r="I4179" s="3">
        <v>65</v>
      </c>
      <c r="J4179" s="3">
        <v>398</v>
      </c>
      <c r="K4179" s="3">
        <v>18</v>
      </c>
      <c r="L4179" s="3">
        <v>51</v>
      </c>
      <c r="M4179" s="3">
        <v>30</v>
      </c>
      <c r="N4179" s="3">
        <v>2</v>
      </c>
      <c r="O4179" s="26">
        <v>19</v>
      </c>
    </row>
    <row r="4180" spans="4:15" x14ac:dyDescent="0.2">
      <c r="D4180" s="175"/>
      <c r="E4180" s="11"/>
      <c r="F4180" s="10"/>
      <c r="G4180" s="9">
        <v>100</v>
      </c>
      <c r="H4180" s="16">
        <v>43.084260731320001</v>
      </c>
      <c r="I4180" s="2">
        <v>10.333863275040001</v>
      </c>
      <c r="J4180" s="2">
        <v>63.275039745628</v>
      </c>
      <c r="K4180" s="2">
        <v>2.8616852146260001</v>
      </c>
      <c r="L4180" s="2">
        <v>8.1081081081080004</v>
      </c>
      <c r="M4180" s="2">
        <v>4.7694753577110003</v>
      </c>
      <c r="N4180" s="2">
        <v>0.31796502384699998</v>
      </c>
      <c r="O4180" s="13">
        <v>3.0206677265500002</v>
      </c>
    </row>
    <row r="4181" spans="4:15" x14ac:dyDescent="0.2">
      <c r="D4181" s="175"/>
      <c r="E4181" s="4" t="s">
        <v>39</v>
      </c>
      <c r="F4181" s="6"/>
      <c r="G4181" s="5">
        <v>37</v>
      </c>
      <c r="H4181" s="7">
        <v>24</v>
      </c>
      <c r="I4181" s="1">
        <v>4</v>
      </c>
      <c r="J4181" s="1">
        <v>8</v>
      </c>
      <c r="K4181" s="1">
        <v>2</v>
      </c>
      <c r="L4181" s="1">
        <v>4</v>
      </c>
      <c r="M4181" s="1">
        <v>3</v>
      </c>
      <c r="N4181" s="1">
        <v>1</v>
      </c>
      <c r="O4181" s="8">
        <v>0</v>
      </c>
    </row>
    <row r="4182" spans="4:15" x14ac:dyDescent="0.2">
      <c r="D4182" s="175"/>
      <c r="E4182" s="11"/>
      <c r="F4182" s="10"/>
      <c r="G4182" s="9">
        <v>100</v>
      </c>
      <c r="H4182" s="86">
        <v>64.864864864864998</v>
      </c>
      <c r="I4182" s="2">
        <v>10.810810810811001</v>
      </c>
      <c r="J4182" s="46">
        <v>21.621621621622001</v>
      </c>
      <c r="K4182" s="2">
        <v>5.4054054054050003</v>
      </c>
      <c r="L4182" s="2">
        <v>10.810810810811001</v>
      </c>
      <c r="M4182" s="2">
        <v>8.1081081081080004</v>
      </c>
      <c r="N4182" s="2">
        <v>2.7027027027030002</v>
      </c>
      <c r="O4182" s="36">
        <v>0</v>
      </c>
    </row>
    <row r="4183" spans="4:15" x14ac:dyDescent="0.2">
      <c r="D4183" s="175"/>
      <c r="E4183" s="4" t="s">
        <v>40</v>
      </c>
      <c r="F4183" s="6"/>
      <c r="G4183" s="5">
        <v>73</v>
      </c>
      <c r="H4183" s="7">
        <v>39</v>
      </c>
      <c r="I4183" s="1">
        <v>5</v>
      </c>
      <c r="J4183" s="1">
        <v>45</v>
      </c>
      <c r="K4183" s="1">
        <v>4</v>
      </c>
      <c r="L4183" s="1">
        <v>9</v>
      </c>
      <c r="M4183" s="1">
        <v>8</v>
      </c>
      <c r="N4183" s="1">
        <v>0</v>
      </c>
      <c r="O4183" s="8">
        <v>3</v>
      </c>
    </row>
    <row r="4184" spans="4:15" x14ac:dyDescent="0.2">
      <c r="D4184" s="175"/>
      <c r="E4184" s="11"/>
      <c r="F4184" s="10"/>
      <c r="G4184" s="9">
        <v>100</v>
      </c>
      <c r="H4184" s="86">
        <v>53.424657534246997</v>
      </c>
      <c r="I4184" s="2">
        <v>6.8493150684930004</v>
      </c>
      <c r="J4184" s="2">
        <v>61.643835616437997</v>
      </c>
      <c r="K4184" s="2">
        <v>5.4794520547949999</v>
      </c>
      <c r="L4184" s="2">
        <v>12.328767123287999</v>
      </c>
      <c r="M4184" s="23">
        <v>10.958904109589</v>
      </c>
      <c r="N4184" s="18">
        <v>0</v>
      </c>
      <c r="O4184" s="13">
        <v>4.1095890410960001</v>
      </c>
    </row>
    <row r="4185" spans="4:15" x14ac:dyDescent="0.2">
      <c r="D4185" s="175"/>
      <c r="E4185" s="4" t="s">
        <v>41</v>
      </c>
      <c r="F4185" s="6"/>
      <c r="G4185" s="5">
        <v>108</v>
      </c>
      <c r="H4185" s="7">
        <v>33</v>
      </c>
      <c r="I4185" s="1">
        <v>7</v>
      </c>
      <c r="J4185" s="1">
        <v>81</v>
      </c>
      <c r="K4185" s="1">
        <v>6</v>
      </c>
      <c r="L4185" s="1">
        <v>12</v>
      </c>
      <c r="M4185" s="1">
        <v>5</v>
      </c>
      <c r="N4185" s="1">
        <v>0</v>
      </c>
      <c r="O4185" s="8">
        <v>3</v>
      </c>
    </row>
    <row r="4186" spans="4:15" x14ac:dyDescent="0.2">
      <c r="D4186" s="175"/>
      <c r="E4186" s="11"/>
      <c r="F4186" s="10"/>
      <c r="G4186" s="9">
        <v>100</v>
      </c>
      <c r="H4186" s="73">
        <v>30.555555555556001</v>
      </c>
      <c r="I4186" s="2">
        <v>6.4814814814809996</v>
      </c>
      <c r="J4186" s="23">
        <v>75</v>
      </c>
      <c r="K4186" s="2">
        <v>5.5555555555560003</v>
      </c>
      <c r="L4186" s="2">
        <v>11.111111111111001</v>
      </c>
      <c r="M4186" s="2">
        <v>4.6296296296300001</v>
      </c>
      <c r="N4186" s="18">
        <v>0</v>
      </c>
      <c r="O4186" s="13">
        <v>2.7777777777780002</v>
      </c>
    </row>
    <row r="4187" spans="4:15" x14ac:dyDescent="0.2">
      <c r="D4187" s="175"/>
      <c r="E4187" s="4" t="s">
        <v>42</v>
      </c>
      <c r="F4187" s="6"/>
      <c r="G4187" s="5">
        <v>113</v>
      </c>
      <c r="H4187" s="7">
        <v>53</v>
      </c>
      <c r="I4187" s="1">
        <v>10</v>
      </c>
      <c r="J4187" s="1">
        <v>75</v>
      </c>
      <c r="K4187" s="1">
        <v>2</v>
      </c>
      <c r="L4187" s="1">
        <v>5</v>
      </c>
      <c r="M4187" s="1">
        <v>3</v>
      </c>
      <c r="N4187" s="1">
        <v>0</v>
      </c>
      <c r="O4187" s="8">
        <v>3</v>
      </c>
    </row>
    <row r="4188" spans="4:15" x14ac:dyDescent="0.2">
      <c r="D4188" s="175"/>
      <c r="E4188" s="11"/>
      <c r="F4188" s="10"/>
      <c r="G4188" s="9">
        <v>100</v>
      </c>
      <c r="H4188" s="64">
        <v>46.902654867256999</v>
      </c>
      <c r="I4188" s="2">
        <v>8.8495575221239999</v>
      </c>
      <c r="J4188" s="2">
        <v>66.371681415929004</v>
      </c>
      <c r="K4188" s="2">
        <v>1.769911504425</v>
      </c>
      <c r="L4188" s="2">
        <v>4.424778761062</v>
      </c>
      <c r="M4188" s="2">
        <v>2.654867256637</v>
      </c>
      <c r="N4188" s="18">
        <v>0</v>
      </c>
      <c r="O4188" s="13">
        <v>2.654867256637</v>
      </c>
    </row>
    <row r="4189" spans="4:15" x14ac:dyDescent="0.2">
      <c r="D4189" s="175"/>
      <c r="E4189" s="4" t="s">
        <v>43</v>
      </c>
      <c r="F4189" s="6"/>
      <c r="G4189" s="5">
        <v>101</v>
      </c>
      <c r="H4189" s="7">
        <v>36</v>
      </c>
      <c r="I4189" s="1">
        <v>11</v>
      </c>
      <c r="J4189" s="1">
        <v>71</v>
      </c>
      <c r="K4189" s="1">
        <v>3</v>
      </c>
      <c r="L4189" s="1">
        <v>8</v>
      </c>
      <c r="M4189" s="1">
        <v>5</v>
      </c>
      <c r="N4189" s="1">
        <v>1</v>
      </c>
      <c r="O4189" s="8">
        <v>0</v>
      </c>
    </row>
    <row r="4190" spans="4:15" x14ac:dyDescent="0.2">
      <c r="D4190" s="175"/>
      <c r="E4190" s="11"/>
      <c r="F4190" s="10"/>
      <c r="G4190" s="9">
        <v>100</v>
      </c>
      <c r="H4190" s="16">
        <v>35.643564356436002</v>
      </c>
      <c r="I4190" s="2">
        <v>10.891089108911</v>
      </c>
      <c r="J4190" s="2">
        <v>70.297029702969994</v>
      </c>
      <c r="K4190" s="2">
        <v>2.970297029703</v>
      </c>
      <c r="L4190" s="2">
        <v>7.9207920792079998</v>
      </c>
      <c r="M4190" s="2">
        <v>4.9504950495050002</v>
      </c>
      <c r="N4190" s="2">
        <v>0.99009900990099997</v>
      </c>
      <c r="O4190" s="36">
        <v>0</v>
      </c>
    </row>
    <row r="4191" spans="4:15" x14ac:dyDescent="0.2">
      <c r="D4191" s="175"/>
      <c r="E4191" s="4" t="s">
        <v>44</v>
      </c>
      <c r="F4191" s="6"/>
      <c r="G4191" s="5">
        <v>114</v>
      </c>
      <c r="H4191" s="7">
        <v>48</v>
      </c>
      <c r="I4191" s="1">
        <v>15</v>
      </c>
      <c r="J4191" s="1">
        <v>78</v>
      </c>
      <c r="K4191" s="1">
        <v>1</v>
      </c>
      <c r="L4191" s="1">
        <v>7</v>
      </c>
      <c r="M4191" s="1">
        <v>1</v>
      </c>
      <c r="N4191" s="1">
        <v>0</v>
      </c>
      <c r="O4191" s="8">
        <v>3</v>
      </c>
    </row>
    <row r="4192" spans="4:15" x14ac:dyDescent="0.2">
      <c r="D4192" s="175"/>
      <c r="E4192" s="11"/>
      <c r="F4192" s="10"/>
      <c r="G4192" s="9">
        <v>100</v>
      </c>
      <c r="H4192" s="16">
        <v>42.105263157895003</v>
      </c>
      <c r="I4192" s="2">
        <v>13.157894736842</v>
      </c>
      <c r="J4192" s="2">
        <v>68.421052631579002</v>
      </c>
      <c r="K4192" s="2">
        <v>0.87719298245599997</v>
      </c>
      <c r="L4192" s="2">
        <v>6.1403508771929998</v>
      </c>
      <c r="M4192" s="2">
        <v>0.87719298245599997</v>
      </c>
      <c r="N4192" s="18">
        <v>0</v>
      </c>
      <c r="O4192" s="13">
        <v>2.6315789473679998</v>
      </c>
    </row>
    <row r="4193" spans="4:15" x14ac:dyDescent="0.2">
      <c r="D4193" s="175"/>
      <c r="E4193" s="4" t="s">
        <v>45</v>
      </c>
      <c r="F4193" s="6"/>
      <c r="G4193" s="5">
        <v>83</v>
      </c>
      <c r="H4193" s="7">
        <v>38</v>
      </c>
      <c r="I4193" s="1">
        <v>13</v>
      </c>
      <c r="J4193" s="1">
        <v>40</v>
      </c>
      <c r="K4193" s="1">
        <v>0</v>
      </c>
      <c r="L4193" s="1">
        <v>6</v>
      </c>
      <c r="M4193" s="1">
        <v>5</v>
      </c>
      <c r="N4193" s="1">
        <v>0</v>
      </c>
      <c r="O4193" s="8">
        <v>7</v>
      </c>
    </row>
    <row r="4194" spans="4:15" x14ac:dyDescent="0.2">
      <c r="D4194" s="175"/>
      <c r="E4194" s="11"/>
      <c r="F4194" s="10"/>
      <c r="G4194" s="9">
        <v>100</v>
      </c>
      <c r="H4194" s="64">
        <v>45.78313253012</v>
      </c>
      <c r="I4194" s="23">
        <v>15.66265060241</v>
      </c>
      <c r="J4194" s="46">
        <v>48.192771084336997</v>
      </c>
      <c r="K4194" s="18">
        <v>0</v>
      </c>
      <c r="L4194" s="2">
        <v>7.2289156626509996</v>
      </c>
      <c r="M4194" s="2">
        <v>6.0240963855420002</v>
      </c>
      <c r="N4194" s="18">
        <v>0</v>
      </c>
      <c r="O4194" s="89">
        <v>8.4337349397590007</v>
      </c>
    </row>
    <row r="4195" spans="4:15" x14ac:dyDescent="0.2">
      <c r="D4195" s="174" t="s">
        <v>37</v>
      </c>
      <c r="E4195" s="20" t="s">
        <v>77</v>
      </c>
      <c r="F4195" s="22"/>
      <c r="G4195" s="21">
        <v>593</v>
      </c>
      <c r="H4195" s="25">
        <v>207</v>
      </c>
      <c r="I4195" s="3">
        <v>64</v>
      </c>
      <c r="J4195" s="3">
        <v>410</v>
      </c>
      <c r="K4195" s="3">
        <v>14</v>
      </c>
      <c r="L4195" s="3">
        <v>53</v>
      </c>
      <c r="M4195" s="3">
        <v>28</v>
      </c>
      <c r="N4195" s="3">
        <v>2</v>
      </c>
      <c r="O4195" s="26">
        <v>10</v>
      </c>
    </row>
    <row r="4196" spans="4:15" x14ac:dyDescent="0.2">
      <c r="D4196" s="175"/>
      <c r="E4196" s="11"/>
      <c r="F4196" s="10"/>
      <c r="G4196" s="9">
        <v>100</v>
      </c>
      <c r="H4196" s="16">
        <v>34.907251264754997</v>
      </c>
      <c r="I4196" s="2">
        <v>10.79258010118</v>
      </c>
      <c r="J4196" s="2">
        <v>69.139966273187</v>
      </c>
      <c r="K4196" s="2">
        <v>2.3608768971330001</v>
      </c>
      <c r="L4196" s="2">
        <v>8.9376053962899995</v>
      </c>
      <c r="M4196" s="2">
        <v>4.7217537942660002</v>
      </c>
      <c r="N4196" s="2">
        <v>0.33726812816200002</v>
      </c>
      <c r="O4196" s="13">
        <v>1.686340640809</v>
      </c>
    </row>
    <row r="4197" spans="4:15" x14ac:dyDescent="0.2">
      <c r="D4197" s="175"/>
      <c r="E4197" s="4" t="s">
        <v>39</v>
      </c>
      <c r="F4197" s="6"/>
      <c r="G4197" s="5">
        <v>27</v>
      </c>
      <c r="H4197" s="7">
        <v>16</v>
      </c>
      <c r="I4197" s="1">
        <v>6</v>
      </c>
      <c r="J4197" s="1">
        <v>5</v>
      </c>
      <c r="K4197" s="1">
        <v>2</v>
      </c>
      <c r="L4197" s="1">
        <v>1</v>
      </c>
      <c r="M4197" s="1">
        <v>1</v>
      </c>
      <c r="N4197" s="1">
        <v>0</v>
      </c>
      <c r="O4197" s="8">
        <v>1</v>
      </c>
    </row>
    <row r="4198" spans="4:15" x14ac:dyDescent="0.2">
      <c r="D4198" s="175"/>
      <c r="E4198" s="11"/>
      <c r="F4198" s="10"/>
      <c r="G4198" s="9">
        <v>100</v>
      </c>
      <c r="H4198" s="86">
        <v>59.259259259258997</v>
      </c>
      <c r="I4198" s="35">
        <v>22.222222222222001</v>
      </c>
      <c r="J4198" s="46">
        <v>18.518518518518999</v>
      </c>
      <c r="K4198" s="2">
        <v>7.4074074074069998</v>
      </c>
      <c r="L4198" s="2">
        <v>3.7037037037039999</v>
      </c>
      <c r="M4198" s="2">
        <v>3.7037037037039999</v>
      </c>
      <c r="N4198" s="18">
        <v>0</v>
      </c>
      <c r="O4198" s="13">
        <v>3.7037037037039999</v>
      </c>
    </row>
    <row r="4199" spans="4:15" x14ac:dyDescent="0.2">
      <c r="D4199" s="175"/>
      <c r="E4199" s="4" t="s">
        <v>40</v>
      </c>
      <c r="F4199" s="6"/>
      <c r="G4199" s="5">
        <v>74</v>
      </c>
      <c r="H4199" s="7">
        <v>20</v>
      </c>
      <c r="I4199" s="1">
        <v>6</v>
      </c>
      <c r="J4199" s="1">
        <v>52</v>
      </c>
      <c r="K4199" s="1">
        <v>2</v>
      </c>
      <c r="L4199" s="1">
        <v>6</v>
      </c>
      <c r="M4199" s="1">
        <v>3</v>
      </c>
      <c r="N4199" s="1">
        <v>0</v>
      </c>
      <c r="O4199" s="8">
        <v>3</v>
      </c>
    </row>
    <row r="4200" spans="4:15" x14ac:dyDescent="0.2">
      <c r="D4200" s="175"/>
      <c r="E4200" s="11"/>
      <c r="F4200" s="10"/>
      <c r="G4200" s="9">
        <v>100</v>
      </c>
      <c r="H4200" s="99">
        <v>27.027027027027</v>
      </c>
      <c r="I4200" s="2">
        <v>8.1081081081080004</v>
      </c>
      <c r="J4200" s="2">
        <v>70.270270270270004</v>
      </c>
      <c r="K4200" s="2">
        <v>2.7027027027030002</v>
      </c>
      <c r="L4200" s="2">
        <v>8.1081081081080004</v>
      </c>
      <c r="M4200" s="2">
        <v>4.0540540540540002</v>
      </c>
      <c r="N4200" s="18">
        <v>0</v>
      </c>
      <c r="O4200" s="13">
        <v>4.0540540540540002</v>
      </c>
    </row>
    <row r="4201" spans="4:15" x14ac:dyDescent="0.2">
      <c r="D4201" s="175"/>
      <c r="E4201" s="4" t="s">
        <v>41</v>
      </c>
      <c r="F4201" s="6"/>
      <c r="G4201" s="5">
        <v>96</v>
      </c>
      <c r="H4201" s="7">
        <v>30</v>
      </c>
      <c r="I4201" s="1">
        <v>2</v>
      </c>
      <c r="J4201" s="1">
        <v>78</v>
      </c>
      <c r="K4201" s="1">
        <v>1</v>
      </c>
      <c r="L4201" s="1">
        <v>10</v>
      </c>
      <c r="M4201" s="1">
        <v>6</v>
      </c>
      <c r="N4201" s="1">
        <v>1</v>
      </c>
      <c r="O4201" s="8">
        <v>0</v>
      </c>
    </row>
    <row r="4202" spans="4:15" x14ac:dyDescent="0.2">
      <c r="D4202" s="175"/>
      <c r="E4202" s="11"/>
      <c r="F4202" s="10"/>
      <c r="G4202" s="9">
        <v>100</v>
      </c>
      <c r="H4202" s="73">
        <v>31.25</v>
      </c>
      <c r="I4202" s="27">
        <v>2.083333333333</v>
      </c>
      <c r="J4202" s="35">
        <v>81.25</v>
      </c>
      <c r="K4202" s="2">
        <v>1.041666666667</v>
      </c>
      <c r="L4202" s="2">
        <v>10.416666666667</v>
      </c>
      <c r="M4202" s="2">
        <v>6.25</v>
      </c>
      <c r="N4202" s="2">
        <v>1.041666666667</v>
      </c>
      <c r="O4202" s="36">
        <v>0</v>
      </c>
    </row>
    <row r="4203" spans="4:15" x14ac:dyDescent="0.2">
      <c r="D4203" s="175"/>
      <c r="E4203" s="4" t="s">
        <v>42</v>
      </c>
      <c r="F4203" s="6"/>
      <c r="G4203" s="5">
        <v>97</v>
      </c>
      <c r="H4203" s="7">
        <v>30</v>
      </c>
      <c r="I4203" s="1">
        <v>10</v>
      </c>
      <c r="J4203" s="1">
        <v>74</v>
      </c>
      <c r="K4203" s="1">
        <v>1</v>
      </c>
      <c r="L4203" s="1">
        <v>15</v>
      </c>
      <c r="M4203" s="1">
        <v>6</v>
      </c>
      <c r="N4203" s="1">
        <v>0</v>
      </c>
      <c r="O4203" s="8">
        <v>1</v>
      </c>
    </row>
    <row r="4204" spans="4:15" x14ac:dyDescent="0.2">
      <c r="D4204" s="175"/>
      <c r="E4204" s="11"/>
      <c r="F4204" s="10"/>
      <c r="G4204" s="9">
        <v>100</v>
      </c>
      <c r="H4204" s="73">
        <v>30.927835051546001</v>
      </c>
      <c r="I4204" s="2">
        <v>10.309278350514999</v>
      </c>
      <c r="J4204" s="35">
        <v>76.288659793814006</v>
      </c>
      <c r="K4204" s="2">
        <v>1.0309278350519999</v>
      </c>
      <c r="L4204" s="23">
        <v>15.463917525773001</v>
      </c>
      <c r="M4204" s="2">
        <v>6.1855670103089997</v>
      </c>
      <c r="N4204" s="18">
        <v>0</v>
      </c>
      <c r="O4204" s="13">
        <v>1.0309278350519999</v>
      </c>
    </row>
    <row r="4205" spans="4:15" x14ac:dyDescent="0.2">
      <c r="D4205" s="175"/>
      <c r="E4205" s="4" t="s">
        <v>43</v>
      </c>
      <c r="F4205" s="6"/>
      <c r="G4205" s="5">
        <v>103</v>
      </c>
      <c r="H4205" s="7">
        <v>35</v>
      </c>
      <c r="I4205" s="1">
        <v>5</v>
      </c>
      <c r="J4205" s="1">
        <v>73</v>
      </c>
      <c r="K4205" s="1">
        <v>5</v>
      </c>
      <c r="L4205" s="1">
        <v>13</v>
      </c>
      <c r="M4205" s="1">
        <v>6</v>
      </c>
      <c r="N4205" s="1">
        <v>0</v>
      </c>
      <c r="O4205" s="8">
        <v>1</v>
      </c>
    </row>
    <row r="4206" spans="4:15" x14ac:dyDescent="0.2">
      <c r="D4206" s="175"/>
      <c r="E4206" s="11"/>
      <c r="F4206" s="10"/>
      <c r="G4206" s="9">
        <v>100</v>
      </c>
      <c r="H4206" s="73">
        <v>33.980582524272002</v>
      </c>
      <c r="I4206" s="27">
        <v>4.8543689320389998</v>
      </c>
      <c r="J4206" s="2">
        <v>70.873786407767</v>
      </c>
      <c r="K4206" s="2">
        <v>4.8543689320389998</v>
      </c>
      <c r="L4206" s="2">
        <v>12.621359223301001</v>
      </c>
      <c r="M4206" s="2">
        <v>5.8252427184469999</v>
      </c>
      <c r="N4206" s="18">
        <v>0</v>
      </c>
      <c r="O4206" s="13">
        <v>0.97087378640800004</v>
      </c>
    </row>
    <row r="4207" spans="4:15" x14ac:dyDescent="0.2">
      <c r="D4207" s="175"/>
      <c r="E4207" s="4" t="s">
        <v>44</v>
      </c>
      <c r="F4207" s="6"/>
      <c r="G4207" s="5">
        <v>109</v>
      </c>
      <c r="H4207" s="7">
        <v>38</v>
      </c>
      <c r="I4207" s="1">
        <v>16</v>
      </c>
      <c r="J4207" s="1">
        <v>79</v>
      </c>
      <c r="K4207" s="1">
        <v>3</v>
      </c>
      <c r="L4207" s="1">
        <v>6</v>
      </c>
      <c r="M4207" s="1">
        <v>4</v>
      </c>
      <c r="N4207" s="1">
        <v>1</v>
      </c>
      <c r="O4207" s="8">
        <v>1</v>
      </c>
    </row>
    <row r="4208" spans="4:15" x14ac:dyDescent="0.2">
      <c r="D4208" s="175"/>
      <c r="E4208" s="11"/>
      <c r="F4208" s="10"/>
      <c r="G4208" s="9">
        <v>100</v>
      </c>
      <c r="H4208" s="16">
        <v>34.862385321101002</v>
      </c>
      <c r="I4208" s="2">
        <v>14.678899082569</v>
      </c>
      <c r="J4208" s="23">
        <v>72.477064220182996</v>
      </c>
      <c r="K4208" s="2">
        <v>2.7522935779819999</v>
      </c>
      <c r="L4208" s="2">
        <v>5.5045871559629997</v>
      </c>
      <c r="M4208" s="2">
        <v>3.669724770642</v>
      </c>
      <c r="N4208" s="2">
        <v>0.91743119266100004</v>
      </c>
      <c r="O4208" s="13">
        <v>0.91743119266100004</v>
      </c>
    </row>
    <row r="4209" spans="2:15" x14ac:dyDescent="0.2">
      <c r="D4209" s="175"/>
      <c r="E4209" s="4" t="s">
        <v>45</v>
      </c>
      <c r="F4209" s="6"/>
      <c r="G4209" s="5">
        <v>87</v>
      </c>
      <c r="H4209" s="7">
        <v>38</v>
      </c>
      <c r="I4209" s="1">
        <v>19</v>
      </c>
      <c r="J4209" s="1">
        <v>49</v>
      </c>
      <c r="K4209" s="1">
        <v>0</v>
      </c>
      <c r="L4209" s="1">
        <v>2</v>
      </c>
      <c r="M4209" s="1">
        <v>2</v>
      </c>
      <c r="N4209" s="1">
        <v>0</v>
      </c>
      <c r="O4209" s="8">
        <v>3</v>
      </c>
    </row>
    <row r="4210" spans="2:15" x14ac:dyDescent="0.2">
      <c r="D4210" s="176"/>
      <c r="E4210" s="57"/>
      <c r="F4210" s="54"/>
      <c r="G4210" s="67">
        <v>100</v>
      </c>
      <c r="H4210" s="82">
        <v>43.678160919539998</v>
      </c>
      <c r="I4210" s="108">
        <v>21.839080459769999</v>
      </c>
      <c r="J4210" s="96">
        <v>56.321839080460002</v>
      </c>
      <c r="K4210" s="81">
        <v>0</v>
      </c>
      <c r="L4210" s="96">
        <v>2.2988505747130001</v>
      </c>
      <c r="M4210" s="48">
        <v>2.2988505747130001</v>
      </c>
      <c r="N4210" s="81">
        <v>0</v>
      </c>
      <c r="O4210" s="84">
        <v>3.4482758620689999</v>
      </c>
    </row>
    <row r="4212" spans="2:15" x14ac:dyDescent="0.2">
      <c r="B4212" s="43" t="str">
        <f xml:space="preserve"> HYPERLINK("#'目次'!B94", "[88]")</f>
        <v>[88]</v>
      </c>
      <c r="C4212" s="31" t="s">
        <v>230</v>
      </c>
    </row>
    <row r="4216" spans="2:15" ht="24" x14ac:dyDescent="0.2">
      <c r="D4216" s="177"/>
      <c r="E4216" s="178"/>
      <c r="F4216" s="178"/>
      <c r="G4216" s="40" t="s">
        <v>14</v>
      </c>
      <c r="H4216" s="42" t="s">
        <v>213</v>
      </c>
      <c r="I4216" s="15" t="s">
        <v>214</v>
      </c>
      <c r="J4216" s="15" t="s">
        <v>215</v>
      </c>
      <c r="K4216" s="15" t="s">
        <v>216</v>
      </c>
      <c r="L4216" s="15" t="s">
        <v>217</v>
      </c>
      <c r="M4216" s="15" t="s">
        <v>218</v>
      </c>
      <c r="N4216" s="15" t="s">
        <v>86</v>
      </c>
      <c r="O4216" s="44" t="s">
        <v>17</v>
      </c>
    </row>
    <row r="4217" spans="2:15" x14ac:dyDescent="0.2">
      <c r="D4217" s="179"/>
      <c r="E4217" s="180"/>
      <c r="F4217" s="180"/>
      <c r="G4217" s="39"/>
      <c r="H4217" s="41"/>
      <c r="I4217" s="14"/>
      <c r="J4217" s="14"/>
      <c r="K4217" s="14"/>
      <c r="L4217" s="14"/>
      <c r="M4217" s="14"/>
      <c r="N4217" s="14"/>
      <c r="O4217" s="38"/>
    </row>
    <row r="4218" spans="2:15" x14ac:dyDescent="0.2">
      <c r="D4218" s="70"/>
      <c r="E4218" s="72" t="s">
        <v>14</v>
      </c>
      <c r="F4218" s="69"/>
      <c r="G4218" s="37">
        <v>1222</v>
      </c>
      <c r="H4218" s="17">
        <v>362</v>
      </c>
      <c r="I4218" s="17">
        <v>156</v>
      </c>
      <c r="J4218" s="17">
        <v>866</v>
      </c>
      <c r="K4218" s="17">
        <v>25</v>
      </c>
      <c r="L4218" s="17">
        <v>44</v>
      </c>
      <c r="M4218" s="17">
        <v>26</v>
      </c>
      <c r="N4218" s="17">
        <v>4</v>
      </c>
      <c r="O4218" s="55">
        <v>41</v>
      </c>
    </row>
    <row r="4219" spans="2:15" x14ac:dyDescent="0.2">
      <c r="D4219" s="57"/>
      <c r="E4219" s="54"/>
      <c r="F4219" s="71"/>
      <c r="G4219" s="9">
        <v>100</v>
      </c>
      <c r="H4219" s="2">
        <v>29.623567921439999</v>
      </c>
      <c r="I4219" s="2">
        <v>12.765957446809001</v>
      </c>
      <c r="J4219" s="2">
        <v>70.867430441899003</v>
      </c>
      <c r="K4219" s="2">
        <v>2.045826513912</v>
      </c>
      <c r="L4219" s="2">
        <v>3.6006546644839998</v>
      </c>
      <c r="M4219" s="2">
        <v>2.1276595744679998</v>
      </c>
      <c r="N4219" s="2">
        <v>0.32733224222599999</v>
      </c>
      <c r="O4219" s="13">
        <v>3.3551554828149999</v>
      </c>
    </row>
    <row r="4220" spans="2:15" x14ac:dyDescent="0.2">
      <c r="D4220" s="174" t="s">
        <v>18</v>
      </c>
      <c r="E4220" s="20" t="s">
        <v>19</v>
      </c>
      <c r="F4220" s="22"/>
      <c r="G4220" s="21">
        <v>57</v>
      </c>
      <c r="H4220" s="25">
        <v>20</v>
      </c>
      <c r="I4220" s="3">
        <v>8</v>
      </c>
      <c r="J4220" s="3">
        <v>41</v>
      </c>
      <c r="K4220" s="3">
        <v>1</v>
      </c>
      <c r="L4220" s="3">
        <v>4</v>
      </c>
      <c r="M4220" s="3">
        <v>0</v>
      </c>
      <c r="N4220" s="3">
        <v>1</v>
      </c>
      <c r="O4220" s="26">
        <v>1</v>
      </c>
    </row>
    <row r="4221" spans="2:15" x14ac:dyDescent="0.2">
      <c r="D4221" s="175"/>
      <c r="E4221" s="11"/>
      <c r="F4221" s="10"/>
      <c r="G4221" s="9">
        <v>100</v>
      </c>
      <c r="H4221" s="64">
        <v>35.087719298246</v>
      </c>
      <c r="I4221" s="2">
        <v>14.035087719298</v>
      </c>
      <c r="J4221" s="2">
        <v>71.929824561404004</v>
      </c>
      <c r="K4221" s="2">
        <v>1.7543859649119999</v>
      </c>
      <c r="L4221" s="2">
        <v>7.0175438596489998</v>
      </c>
      <c r="M4221" s="18">
        <v>0</v>
      </c>
      <c r="N4221" s="2">
        <v>1.7543859649119999</v>
      </c>
      <c r="O4221" s="13">
        <v>1.7543859649119999</v>
      </c>
    </row>
    <row r="4222" spans="2:15" x14ac:dyDescent="0.2">
      <c r="D4222" s="175"/>
      <c r="E4222" s="4" t="s">
        <v>20</v>
      </c>
      <c r="F4222" s="6"/>
      <c r="G4222" s="5">
        <v>84</v>
      </c>
      <c r="H4222" s="7">
        <v>29</v>
      </c>
      <c r="I4222" s="1">
        <v>9</v>
      </c>
      <c r="J4222" s="1">
        <v>58</v>
      </c>
      <c r="K4222" s="1">
        <v>0</v>
      </c>
      <c r="L4222" s="1">
        <v>4</v>
      </c>
      <c r="M4222" s="1">
        <v>0</v>
      </c>
      <c r="N4222" s="1">
        <v>0</v>
      </c>
      <c r="O4222" s="8">
        <v>3</v>
      </c>
    </row>
    <row r="4223" spans="2:15" x14ac:dyDescent="0.2">
      <c r="D4223" s="175"/>
      <c r="E4223" s="11"/>
      <c r="F4223" s="10"/>
      <c r="G4223" s="9">
        <v>100</v>
      </c>
      <c r="H4223" s="16">
        <v>34.523809523810002</v>
      </c>
      <c r="I4223" s="2">
        <v>10.714285714286</v>
      </c>
      <c r="J4223" s="2">
        <v>69.047619047618994</v>
      </c>
      <c r="K4223" s="18">
        <v>0</v>
      </c>
      <c r="L4223" s="2">
        <v>4.7619047619049999</v>
      </c>
      <c r="M4223" s="18">
        <v>0</v>
      </c>
      <c r="N4223" s="18">
        <v>0</v>
      </c>
      <c r="O4223" s="13">
        <v>3.5714285714290002</v>
      </c>
    </row>
    <row r="4224" spans="2:15" x14ac:dyDescent="0.2">
      <c r="D4224" s="175"/>
      <c r="E4224" s="4" t="s">
        <v>21</v>
      </c>
      <c r="F4224" s="6"/>
      <c r="G4224" s="5">
        <v>487</v>
      </c>
      <c r="H4224" s="7">
        <v>142</v>
      </c>
      <c r="I4224" s="1">
        <v>60</v>
      </c>
      <c r="J4224" s="1">
        <v>358</v>
      </c>
      <c r="K4224" s="1">
        <v>8</v>
      </c>
      <c r="L4224" s="1">
        <v>15</v>
      </c>
      <c r="M4224" s="1">
        <v>14</v>
      </c>
      <c r="N4224" s="1">
        <v>1</v>
      </c>
      <c r="O4224" s="8">
        <v>12</v>
      </c>
    </row>
    <row r="4225" spans="4:15" x14ac:dyDescent="0.2">
      <c r="D4225" s="175"/>
      <c r="E4225" s="11"/>
      <c r="F4225" s="10"/>
      <c r="G4225" s="9">
        <v>100</v>
      </c>
      <c r="H4225" s="16">
        <v>29.158110882957001</v>
      </c>
      <c r="I4225" s="2">
        <v>12.320328542094</v>
      </c>
      <c r="J4225" s="2">
        <v>73.511293634496994</v>
      </c>
      <c r="K4225" s="2">
        <v>1.642710472279</v>
      </c>
      <c r="L4225" s="2">
        <v>3.080082135524</v>
      </c>
      <c r="M4225" s="2">
        <v>2.8747433264889999</v>
      </c>
      <c r="N4225" s="2">
        <v>0.20533880903499999</v>
      </c>
      <c r="O4225" s="13">
        <v>2.4640657084190001</v>
      </c>
    </row>
    <row r="4226" spans="4:15" x14ac:dyDescent="0.2">
      <c r="D4226" s="175"/>
      <c r="E4226" s="4" t="s">
        <v>22</v>
      </c>
      <c r="F4226" s="6"/>
      <c r="G4226" s="5">
        <v>35</v>
      </c>
      <c r="H4226" s="7">
        <v>11</v>
      </c>
      <c r="I4226" s="1">
        <v>6</v>
      </c>
      <c r="J4226" s="1">
        <v>21</v>
      </c>
      <c r="K4226" s="1">
        <v>4</v>
      </c>
      <c r="L4226" s="1">
        <v>1</v>
      </c>
      <c r="M4226" s="1">
        <v>1</v>
      </c>
      <c r="N4226" s="1">
        <v>0</v>
      </c>
      <c r="O4226" s="8">
        <v>1</v>
      </c>
    </row>
    <row r="4227" spans="4:15" x14ac:dyDescent="0.2">
      <c r="D4227" s="175"/>
      <c r="E4227" s="11"/>
      <c r="F4227" s="10"/>
      <c r="G4227" s="9">
        <v>100</v>
      </c>
      <c r="H4227" s="16">
        <v>31.428571428571001</v>
      </c>
      <c r="I4227" s="2">
        <v>17.142857142857</v>
      </c>
      <c r="J4227" s="46">
        <v>60</v>
      </c>
      <c r="K4227" s="23">
        <v>11.428571428571001</v>
      </c>
      <c r="L4227" s="2">
        <v>2.8571428571430002</v>
      </c>
      <c r="M4227" s="2">
        <v>2.8571428571430002</v>
      </c>
      <c r="N4227" s="18">
        <v>0</v>
      </c>
      <c r="O4227" s="13">
        <v>2.8571428571430002</v>
      </c>
    </row>
    <row r="4228" spans="4:15" x14ac:dyDescent="0.2">
      <c r="D4228" s="175"/>
      <c r="E4228" s="4" t="s">
        <v>23</v>
      </c>
      <c r="F4228" s="6"/>
      <c r="G4228" s="5">
        <v>143</v>
      </c>
      <c r="H4228" s="7">
        <v>42</v>
      </c>
      <c r="I4228" s="1">
        <v>19</v>
      </c>
      <c r="J4228" s="1">
        <v>102</v>
      </c>
      <c r="K4228" s="1">
        <v>3</v>
      </c>
      <c r="L4228" s="1">
        <v>5</v>
      </c>
      <c r="M4228" s="1">
        <v>2</v>
      </c>
      <c r="N4228" s="1">
        <v>0</v>
      </c>
      <c r="O4228" s="8">
        <v>4</v>
      </c>
    </row>
    <row r="4229" spans="4:15" x14ac:dyDescent="0.2">
      <c r="D4229" s="175"/>
      <c r="E4229" s="11"/>
      <c r="F4229" s="10"/>
      <c r="G4229" s="9">
        <v>100</v>
      </c>
      <c r="H4229" s="16">
        <v>29.370629370629</v>
      </c>
      <c r="I4229" s="2">
        <v>13.286713286713001</v>
      </c>
      <c r="J4229" s="2">
        <v>71.328671328671007</v>
      </c>
      <c r="K4229" s="2">
        <v>2.0979020979020002</v>
      </c>
      <c r="L4229" s="2">
        <v>3.4965034965030002</v>
      </c>
      <c r="M4229" s="2">
        <v>1.398601398601</v>
      </c>
      <c r="N4229" s="18">
        <v>0</v>
      </c>
      <c r="O4229" s="13">
        <v>2.797202797203</v>
      </c>
    </row>
    <row r="4230" spans="4:15" x14ac:dyDescent="0.2">
      <c r="D4230" s="175"/>
      <c r="E4230" s="4" t="s">
        <v>24</v>
      </c>
      <c r="F4230" s="6"/>
      <c r="G4230" s="5">
        <v>187</v>
      </c>
      <c r="H4230" s="7">
        <v>46</v>
      </c>
      <c r="I4230" s="1">
        <v>26</v>
      </c>
      <c r="J4230" s="1">
        <v>133</v>
      </c>
      <c r="K4230" s="1">
        <v>4</v>
      </c>
      <c r="L4230" s="1">
        <v>6</v>
      </c>
      <c r="M4230" s="1">
        <v>2</v>
      </c>
      <c r="N4230" s="1">
        <v>1</v>
      </c>
      <c r="O4230" s="8">
        <v>9</v>
      </c>
    </row>
    <row r="4231" spans="4:15" x14ac:dyDescent="0.2">
      <c r="D4231" s="175"/>
      <c r="E4231" s="11"/>
      <c r="F4231" s="10"/>
      <c r="G4231" s="9">
        <v>100</v>
      </c>
      <c r="H4231" s="73">
        <v>24.598930481282999</v>
      </c>
      <c r="I4231" s="2">
        <v>13.903743315508001</v>
      </c>
      <c r="J4231" s="2">
        <v>71.122994652406007</v>
      </c>
      <c r="K4231" s="2">
        <v>2.1390374331549999</v>
      </c>
      <c r="L4231" s="2">
        <v>3.208556149733</v>
      </c>
      <c r="M4231" s="2">
        <v>1.069518716578</v>
      </c>
      <c r="N4231" s="2">
        <v>0.53475935828900001</v>
      </c>
      <c r="O4231" s="13">
        <v>4.8128342245990003</v>
      </c>
    </row>
    <row r="4232" spans="4:15" x14ac:dyDescent="0.2">
      <c r="D4232" s="175"/>
      <c r="E4232" s="4" t="s">
        <v>25</v>
      </c>
      <c r="F4232" s="6"/>
      <c r="G4232" s="5">
        <v>71</v>
      </c>
      <c r="H4232" s="7">
        <v>22</v>
      </c>
      <c r="I4232" s="1">
        <v>7</v>
      </c>
      <c r="J4232" s="1">
        <v>47</v>
      </c>
      <c r="K4232" s="1">
        <v>1</v>
      </c>
      <c r="L4232" s="1">
        <v>3</v>
      </c>
      <c r="M4232" s="1">
        <v>4</v>
      </c>
      <c r="N4232" s="1">
        <v>0</v>
      </c>
      <c r="O4232" s="8">
        <v>4</v>
      </c>
    </row>
    <row r="4233" spans="4:15" x14ac:dyDescent="0.2">
      <c r="D4233" s="175"/>
      <c r="E4233" s="11"/>
      <c r="F4233" s="10"/>
      <c r="G4233" s="9">
        <v>100</v>
      </c>
      <c r="H4233" s="16">
        <v>30.985915492958</v>
      </c>
      <c r="I4233" s="2">
        <v>9.8591549295770005</v>
      </c>
      <c r="J4233" s="2">
        <v>66.197183098592006</v>
      </c>
      <c r="K4233" s="2">
        <v>1.4084507042250001</v>
      </c>
      <c r="L4233" s="2">
        <v>4.2253521126760001</v>
      </c>
      <c r="M4233" s="2">
        <v>5.6338028169010004</v>
      </c>
      <c r="N4233" s="18">
        <v>0</v>
      </c>
      <c r="O4233" s="13">
        <v>5.6338028169010004</v>
      </c>
    </row>
    <row r="4234" spans="4:15" x14ac:dyDescent="0.2">
      <c r="D4234" s="175"/>
      <c r="E4234" s="4" t="s">
        <v>26</v>
      </c>
      <c r="F4234" s="6"/>
      <c r="G4234" s="5">
        <v>30</v>
      </c>
      <c r="H4234" s="7">
        <v>11</v>
      </c>
      <c r="I4234" s="1">
        <v>3</v>
      </c>
      <c r="J4234" s="1">
        <v>19</v>
      </c>
      <c r="K4234" s="1">
        <v>1</v>
      </c>
      <c r="L4234" s="1">
        <v>2</v>
      </c>
      <c r="M4234" s="1">
        <v>0</v>
      </c>
      <c r="N4234" s="1">
        <v>1</v>
      </c>
      <c r="O4234" s="8">
        <v>0</v>
      </c>
    </row>
    <row r="4235" spans="4:15" x14ac:dyDescent="0.2">
      <c r="D4235" s="175"/>
      <c r="E4235" s="11"/>
      <c r="F4235" s="10"/>
      <c r="G4235" s="9">
        <v>100</v>
      </c>
      <c r="H4235" s="64">
        <v>36.666666666666998</v>
      </c>
      <c r="I4235" s="2">
        <v>10</v>
      </c>
      <c r="J4235" s="27">
        <v>63.333333333333002</v>
      </c>
      <c r="K4235" s="2">
        <v>3.333333333333</v>
      </c>
      <c r="L4235" s="2">
        <v>6.666666666667</v>
      </c>
      <c r="M4235" s="18">
        <v>0</v>
      </c>
      <c r="N4235" s="2">
        <v>3.333333333333</v>
      </c>
      <c r="O4235" s="36">
        <v>0</v>
      </c>
    </row>
    <row r="4236" spans="4:15" x14ac:dyDescent="0.2">
      <c r="D4236" s="175"/>
      <c r="E4236" s="4" t="s">
        <v>27</v>
      </c>
      <c r="F4236" s="6"/>
      <c r="G4236" s="5">
        <v>70</v>
      </c>
      <c r="H4236" s="7">
        <v>23</v>
      </c>
      <c r="I4236" s="1">
        <v>11</v>
      </c>
      <c r="J4236" s="1">
        <v>47</v>
      </c>
      <c r="K4236" s="1">
        <v>2</v>
      </c>
      <c r="L4236" s="1">
        <v>3</v>
      </c>
      <c r="M4236" s="1">
        <v>3</v>
      </c>
      <c r="N4236" s="1">
        <v>0</v>
      </c>
      <c r="O4236" s="8">
        <v>5</v>
      </c>
    </row>
    <row r="4237" spans="4:15" x14ac:dyDescent="0.2">
      <c r="D4237" s="175"/>
      <c r="E4237" s="11"/>
      <c r="F4237" s="10"/>
      <c r="G4237" s="9">
        <v>100</v>
      </c>
      <c r="H4237" s="16">
        <v>32.857142857143003</v>
      </c>
      <c r="I4237" s="2">
        <v>15.714285714286</v>
      </c>
      <c r="J4237" s="2">
        <v>67.142857142856997</v>
      </c>
      <c r="K4237" s="2">
        <v>2.8571428571430002</v>
      </c>
      <c r="L4237" s="2">
        <v>4.2857142857139996</v>
      </c>
      <c r="M4237" s="2">
        <v>4.2857142857139996</v>
      </c>
      <c r="N4237" s="18">
        <v>0</v>
      </c>
      <c r="O4237" s="13">
        <v>7.1428571428570002</v>
      </c>
    </row>
    <row r="4238" spans="4:15" x14ac:dyDescent="0.2">
      <c r="D4238" s="175"/>
      <c r="E4238" s="4" t="s">
        <v>28</v>
      </c>
      <c r="F4238" s="6"/>
      <c r="G4238" s="5">
        <v>51</v>
      </c>
      <c r="H4238" s="7">
        <v>14</v>
      </c>
      <c r="I4238" s="1">
        <v>7</v>
      </c>
      <c r="J4238" s="1">
        <v>37</v>
      </c>
      <c r="K4238" s="1">
        <v>1</v>
      </c>
      <c r="L4238" s="1">
        <v>1</v>
      </c>
      <c r="M4238" s="1">
        <v>0</v>
      </c>
      <c r="N4238" s="1">
        <v>0</v>
      </c>
      <c r="O4238" s="8">
        <v>0</v>
      </c>
    </row>
    <row r="4239" spans="4:15" x14ac:dyDescent="0.2">
      <c r="D4239" s="175"/>
      <c r="E4239" s="11"/>
      <c r="F4239" s="10"/>
      <c r="G4239" s="9">
        <v>100</v>
      </c>
      <c r="H4239" s="16">
        <v>27.450980392157</v>
      </c>
      <c r="I4239" s="2">
        <v>13.725490196078001</v>
      </c>
      <c r="J4239" s="2">
        <v>72.549019607842993</v>
      </c>
      <c r="K4239" s="2">
        <v>1.9607843137250001</v>
      </c>
      <c r="L4239" s="2">
        <v>1.9607843137250001</v>
      </c>
      <c r="M4239" s="18">
        <v>0</v>
      </c>
      <c r="N4239" s="18">
        <v>0</v>
      </c>
      <c r="O4239" s="36">
        <v>0</v>
      </c>
    </row>
    <row r="4240" spans="4:15" x14ac:dyDescent="0.2">
      <c r="D4240" s="175"/>
      <c r="E4240" s="4" t="s">
        <v>29</v>
      </c>
      <c r="F4240" s="6"/>
      <c r="G4240" s="5">
        <v>7</v>
      </c>
      <c r="H4240" s="7">
        <v>2</v>
      </c>
      <c r="I4240" s="1">
        <v>0</v>
      </c>
      <c r="J4240" s="1">
        <v>3</v>
      </c>
      <c r="K4240" s="1">
        <v>0</v>
      </c>
      <c r="L4240" s="1">
        <v>0</v>
      </c>
      <c r="M4240" s="1">
        <v>0</v>
      </c>
      <c r="N4240" s="1">
        <v>0</v>
      </c>
      <c r="O4240" s="8">
        <v>2</v>
      </c>
    </row>
    <row r="4241" spans="4:15" x14ac:dyDescent="0.2">
      <c r="D4241" s="175"/>
      <c r="E4241" s="11"/>
      <c r="F4241" s="10"/>
      <c r="G4241" s="9">
        <v>100</v>
      </c>
      <c r="H4241" s="16">
        <v>28.571428571428999</v>
      </c>
      <c r="I4241" s="76">
        <v>0</v>
      </c>
      <c r="J4241" s="46">
        <v>42.857142857143003</v>
      </c>
      <c r="K4241" s="18">
        <v>0</v>
      </c>
      <c r="L4241" s="18">
        <v>0</v>
      </c>
      <c r="M4241" s="18">
        <v>0</v>
      </c>
      <c r="N4241" s="18">
        <v>0</v>
      </c>
      <c r="O4241" s="104">
        <v>28.571428571428999</v>
      </c>
    </row>
    <row r="4242" spans="4:15" x14ac:dyDescent="0.2">
      <c r="D4242" s="174" t="s">
        <v>30</v>
      </c>
      <c r="E4242" s="20" t="s">
        <v>31</v>
      </c>
      <c r="F4242" s="22"/>
      <c r="G4242" s="21">
        <v>393</v>
      </c>
      <c r="H4242" s="25">
        <v>99</v>
      </c>
      <c r="I4242" s="3">
        <v>49</v>
      </c>
      <c r="J4242" s="3">
        <v>293</v>
      </c>
      <c r="K4242" s="3">
        <v>4</v>
      </c>
      <c r="L4242" s="3">
        <v>15</v>
      </c>
      <c r="M4242" s="3">
        <v>10</v>
      </c>
      <c r="N4242" s="3">
        <v>0</v>
      </c>
      <c r="O4242" s="26">
        <v>10</v>
      </c>
    </row>
    <row r="4243" spans="4:15" x14ac:dyDescent="0.2">
      <c r="D4243" s="175"/>
      <c r="E4243" s="11"/>
      <c r="F4243" s="10"/>
      <c r="G4243" s="9">
        <v>100</v>
      </c>
      <c r="H4243" s="16">
        <v>25.190839694655999</v>
      </c>
      <c r="I4243" s="2">
        <v>12.468193384224</v>
      </c>
      <c r="J4243" s="2">
        <v>74.554707379134996</v>
      </c>
      <c r="K4243" s="2">
        <v>1.0178117048349999</v>
      </c>
      <c r="L4243" s="2">
        <v>3.8167938931299998</v>
      </c>
      <c r="M4243" s="2">
        <v>2.5445292620869999</v>
      </c>
      <c r="N4243" s="18">
        <v>0</v>
      </c>
      <c r="O4243" s="13">
        <v>2.5445292620869999</v>
      </c>
    </row>
    <row r="4244" spans="4:15" x14ac:dyDescent="0.2">
      <c r="D4244" s="175"/>
      <c r="E4244" s="4" t="s">
        <v>32</v>
      </c>
      <c r="F4244" s="6"/>
      <c r="G4244" s="5">
        <v>352</v>
      </c>
      <c r="H4244" s="7">
        <v>106</v>
      </c>
      <c r="I4244" s="1">
        <v>45</v>
      </c>
      <c r="J4244" s="1">
        <v>244</v>
      </c>
      <c r="K4244" s="1">
        <v>12</v>
      </c>
      <c r="L4244" s="1">
        <v>12</v>
      </c>
      <c r="M4244" s="1">
        <v>7</v>
      </c>
      <c r="N4244" s="1">
        <v>2</v>
      </c>
      <c r="O4244" s="8">
        <v>12</v>
      </c>
    </row>
    <row r="4245" spans="4:15" x14ac:dyDescent="0.2">
      <c r="D4245" s="175"/>
      <c r="E4245" s="11"/>
      <c r="F4245" s="10"/>
      <c r="G4245" s="9">
        <v>100</v>
      </c>
      <c r="H4245" s="16">
        <v>30.113636363636001</v>
      </c>
      <c r="I4245" s="2">
        <v>12.784090909091001</v>
      </c>
      <c r="J4245" s="2">
        <v>69.318181818181998</v>
      </c>
      <c r="K4245" s="2">
        <v>3.4090909090910002</v>
      </c>
      <c r="L4245" s="2">
        <v>3.4090909090910002</v>
      </c>
      <c r="M4245" s="2">
        <v>1.988636363636</v>
      </c>
      <c r="N4245" s="2">
        <v>0.56818181818199998</v>
      </c>
      <c r="O4245" s="13">
        <v>3.4090909090910002</v>
      </c>
    </row>
    <row r="4246" spans="4:15" x14ac:dyDescent="0.2">
      <c r="D4246" s="175"/>
      <c r="E4246" s="4" t="s">
        <v>33</v>
      </c>
      <c r="F4246" s="6"/>
      <c r="G4246" s="5">
        <v>388</v>
      </c>
      <c r="H4246" s="7">
        <v>125</v>
      </c>
      <c r="I4246" s="1">
        <v>46</v>
      </c>
      <c r="J4246" s="1">
        <v>271</v>
      </c>
      <c r="K4246" s="1">
        <v>8</v>
      </c>
      <c r="L4246" s="1">
        <v>16</v>
      </c>
      <c r="M4246" s="1">
        <v>8</v>
      </c>
      <c r="N4246" s="1">
        <v>2</v>
      </c>
      <c r="O4246" s="8">
        <v>16</v>
      </c>
    </row>
    <row r="4247" spans="4:15" x14ac:dyDescent="0.2">
      <c r="D4247" s="175"/>
      <c r="E4247" s="11"/>
      <c r="F4247" s="10"/>
      <c r="G4247" s="9">
        <v>100</v>
      </c>
      <c r="H4247" s="16">
        <v>32.216494845360998</v>
      </c>
      <c r="I4247" s="2">
        <v>11.855670103093001</v>
      </c>
      <c r="J4247" s="2">
        <v>69.845360824742002</v>
      </c>
      <c r="K4247" s="2">
        <v>2.0618556701030002</v>
      </c>
      <c r="L4247" s="2">
        <v>4.1237113402060004</v>
      </c>
      <c r="M4247" s="2">
        <v>2.0618556701030002</v>
      </c>
      <c r="N4247" s="2">
        <v>0.51546391752599996</v>
      </c>
      <c r="O4247" s="13">
        <v>4.1237113402060004</v>
      </c>
    </row>
    <row r="4248" spans="4:15" x14ac:dyDescent="0.2">
      <c r="D4248" s="175"/>
      <c r="E4248" s="4" t="s">
        <v>34</v>
      </c>
      <c r="F4248" s="6"/>
      <c r="G4248" s="5">
        <v>89</v>
      </c>
      <c r="H4248" s="7">
        <v>32</v>
      </c>
      <c r="I4248" s="1">
        <v>16</v>
      </c>
      <c r="J4248" s="1">
        <v>58</v>
      </c>
      <c r="K4248" s="1">
        <v>1</v>
      </c>
      <c r="L4248" s="1">
        <v>1</v>
      </c>
      <c r="M4248" s="1">
        <v>1</v>
      </c>
      <c r="N4248" s="1">
        <v>0</v>
      </c>
      <c r="O4248" s="8">
        <v>3</v>
      </c>
    </row>
    <row r="4249" spans="4:15" x14ac:dyDescent="0.2">
      <c r="D4249" s="175"/>
      <c r="E4249" s="11"/>
      <c r="F4249" s="10"/>
      <c r="G4249" s="9">
        <v>100</v>
      </c>
      <c r="H4249" s="64">
        <v>35.955056179774999</v>
      </c>
      <c r="I4249" s="23">
        <v>17.977528089888001</v>
      </c>
      <c r="J4249" s="27">
        <v>65.168539325843</v>
      </c>
      <c r="K4249" s="2">
        <v>1.123595505618</v>
      </c>
      <c r="L4249" s="2">
        <v>1.123595505618</v>
      </c>
      <c r="M4249" s="2">
        <v>1.123595505618</v>
      </c>
      <c r="N4249" s="18">
        <v>0</v>
      </c>
      <c r="O4249" s="13">
        <v>3.3707865168539999</v>
      </c>
    </row>
    <row r="4250" spans="4:15" x14ac:dyDescent="0.2">
      <c r="D4250" s="174" t="s">
        <v>35</v>
      </c>
      <c r="E4250" s="20" t="s">
        <v>36</v>
      </c>
      <c r="F4250" s="22"/>
      <c r="G4250" s="21">
        <v>629</v>
      </c>
      <c r="H4250" s="25">
        <v>199</v>
      </c>
      <c r="I4250" s="3">
        <v>85</v>
      </c>
      <c r="J4250" s="3">
        <v>431</v>
      </c>
      <c r="K4250" s="3">
        <v>12</v>
      </c>
      <c r="L4250" s="3">
        <v>20</v>
      </c>
      <c r="M4250" s="3">
        <v>15</v>
      </c>
      <c r="N4250" s="3">
        <v>2</v>
      </c>
      <c r="O4250" s="26">
        <v>24</v>
      </c>
    </row>
    <row r="4251" spans="4:15" x14ac:dyDescent="0.2">
      <c r="D4251" s="175"/>
      <c r="E4251" s="11"/>
      <c r="F4251" s="10"/>
      <c r="G4251" s="9">
        <v>100</v>
      </c>
      <c r="H4251" s="16">
        <v>31.637519872814</v>
      </c>
      <c r="I4251" s="2">
        <v>13.513513513514001</v>
      </c>
      <c r="J4251" s="2">
        <v>68.521462639109998</v>
      </c>
      <c r="K4251" s="2">
        <v>1.9077901430840001</v>
      </c>
      <c r="L4251" s="2">
        <v>3.1796502384740002</v>
      </c>
      <c r="M4251" s="2">
        <v>2.3847376788550001</v>
      </c>
      <c r="N4251" s="2">
        <v>0.31796502384699998</v>
      </c>
      <c r="O4251" s="13">
        <v>3.8155802861689998</v>
      </c>
    </row>
    <row r="4252" spans="4:15" x14ac:dyDescent="0.2">
      <c r="D4252" s="175"/>
      <c r="E4252" s="4" t="s">
        <v>37</v>
      </c>
      <c r="F4252" s="6"/>
      <c r="G4252" s="5">
        <v>593</v>
      </c>
      <c r="H4252" s="7">
        <v>163</v>
      </c>
      <c r="I4252" s="1">
        <v>71</v>
      </c>
      <c r="J4252" s="1">
        <v>435</v>
      </c>
      <c r="K4252" s="1">
        <v>13</v>
      </c>
      <c r="L4252" s="1">
        <v>24</v>
      </c>
      <c r="M4252" s="1">
        <v>11</v>
      </c>
      <c r="N4252" s="1">
        <v>2</v>
      </c>
      <c r="O4252" s="8">
        <v>17</v>
      </c>
    </row>
    <row r="4253" spans="4:15" x14ac:dyDescent="0.2">
      <c r="D4253" s="175"/>
      <c r="E4253" s="11"/>
      <c r="F4253" s="10"/>
      <c r="G4253" s="9">
        <v>100</v>
      </c>
      <c r="H4253" s="16">
        <v>27.487352445193999</v>
      </c>
      <c r="I4253" s="2">
        <v>11.973018549747</v>
      </c>
      <c r="J4253" s="2">
        <v>73.355817875211002</v>
      </c>
      <c r="K4253" s="2">
        <v>2.1922428330520001</v>
      </c>
      <c r="L4253" s="2">
        <v>4.0472175379430002</v>
      </c>
      <c r="M4253" s="2">
        <v>1.85497470489</v>
      </c>
      <c r="N4253" s="2">
        <v>0.33726812816200002</v>
      </c>
      <c r="O4253" s="13">
        <v>2.8667790893760001</v>
      </c>
    </row>
    <row r="4254" spans="4:15" x14ac:dyDescent="0.2">
      <c r="D4254" s="174" t="s">
        <v>38</v>
      </c>
      <c r="E4254" s="20" t="s">
        <v>39</v>
      </c>
      <c r="F4254" s="22"/>
      <c r="G4254" s="21">
        <v>64</v>
      </c>
      <c r="H4254" s="25">
        <v>34</v>
      </c>
      <c r="I4254" s="3">
        <v>12</v>
      </c>
      <c r="J4254" s="3">
        <v>16</v>
      </c>
      <c r="K4254" s="3">
        <v>5</v>
      </c>
      <c r="L4254" s="3">
        <v>3</v>
      </c>
      <c r="M4254" s="3">
        <v>4</v>
      </c>
      <c r="N4254" s="3">
        <v>2</v>
      </c>
      <c r="O4254" s="26">
        <v>1</v>
      </c>
    </row>
    <row r="4255" spans="4:15" x14ac:dyDescent="0.2">
      <c r="D4255" s="175"/>
      <c r="E4255" s="11"/>
      <c r="F4255" s="10"/>
      <c r="G4255" s="9">
        <v>100</v>
      </c>
      <c r="H4255" s="86">
        <v>53.125</v>
      </c>
      <c r="I4255" s="23">
        <v>18.75</v>
      </c>
      <c r="J4255" s="46">
        <v>25</v>
      </c>
      <c r="K4255" s="23">
        <v>7.8125</v>
      </c>
      <c r="L4255" s="2">
        <v>4.6875</v>
      </c>
      <c r="M4255" s="2">
        <v>6.25</v>
      </c>
      <c r="N4255" s="2">
        <v>3.125</v>
      </c>
      <c r="O4255" s="13">
        <v>1.5625</v>
      </c>
    </row>
    <row r="4256" spans="4:15" x14ac:dyDescent="0.2">
      <c r="D4256" s="175"/>
      <c r="E4256" s="4" t="s">
        <v>40</v>
      </c>
      <c r="F4256" s="6"/>
      <c r="G4256" s="5">
        <v>147</v>
      </c>
      <c r="H4256" s="7">
        <v>37</v>
      </c>
      <c r="I4256" s="1">
        <v>14</v>
      </c>
      <c r="J4256" s="1">
        <v>104</v>
      </c>
      <c r="K4256" s="1">
        <v>3</v>
      </c>
      <c r="L4256" s="1">
        <v>8</v>
      </c>
      <c r="M4256" s="1">
        <v>3</v>
      </c>
      <c r="N4256" s="1">
        <v>0</v>
      </c>
      <c r="O4256" s="8">
        <v>8</v>
      </c>
    </row>
    <row r="4257" spans="2:15" x14ac:dyDescent="0.2">
      <c r="D4257" s="175"/>
      <c r="E4257" s="11"/>
      <c r="F4257" s="10"/>
      <c r="G4257" s="9">
        <v>100</v>
      </c>
      <c r="H4257" s="16">
        <v>25.170068027210998</v>
      </c>
      <c r="I4257" s="2">
        <v>9.5238095238099998</v>
      </c>
      <c r="J4257" s="2">
        <v>70.748299319728005</v>
      </c>
      <c r="K4257" s="2">
        <v>2.040816326531</v>
      </c>
      <c r="L4257" s="2">
        <v>5.4421768707479998</v>
      </c>
      <c r="M4257" s="2">
        <v>2.040816326531</v>
      </c>
      <c r="N4257" s="18">
        <v>0</v>
      </c>
      <c r="O4257" s="13">
        <v>5.4421768707479998</v>
      </c>
    </row>
    <row r="4258" spans="2:15" x14ac:dyDescent="0.2">
      <c r="D4258" s="175"/>
      <c r="E4258" s="4" t="s">
        <v>41</v>
      </c>
      <c r="F4258" s="6"/>
      <c r="G4258" s="5">
        <v>204</v>
      </c>
      <c r="H4258" s="7">
        <v>47</v>
      </c>
      <c r="I4258" s="1">
        <v>12</v>
      </c>
      <c r="J4258" s="1">
        <v>166</v>
      </c>
      <c r="K4258" s="1">
        <v>3</v>
      </c>
      <c r="L4258" s="1">
        <v>6</v>
      </c>
      <c r="M4258" s="1">
        <v>5</v>
      </c>
      <c r="N4258" s="1">
        <v>1</v>
      </c>
      <c r="O4258" s="8">
        <v>5</v>
      </c>
    </row>
    <row r="4259" spans="2:15" x14ac:dyDescent="0.2">
      <c r="D4259" s="175"/>
      <c r="E4259" s="11"/>
      <c r="F4259" s="10"/>
      <c r="G4259" s="9">
        <v>100</v>
      </c>
      <c r="H4259" s="73">
        <v>23.039215686275</v>
      </c>
      <c r="I4259" s="27">
        <v>5.8823529411760003</v>
      </c>
      <c r="J4259" s="35">
        <v>81.372549019608002</v>
      </c>
      <c r="K4259" s="2">
        <v>1.4705882352940001</v>
      </c>
      <c r="L4259" s="2">
        <v>2.9411764705880001</v>
      </c>
      <c r="M4259" s="2">
        <v>2.4509803921570001</v>
      </c>
      <c r="N4259" s="2">
        <v>0.49019607843099999</v>
      </c>
      <c r="O4259" s="13">
        <v>2.4509803921570001</v>
      </c>
    </row>
    <row r="4260" spans="2:15" x14ac:dyDescent="0.2">
      <c r="D4260" s="175"/>
      <c r="E4260" s="4" t="s">
        <v>42</v>
      </c>
      <c r="F4260" s="6"/>
      <c r="G4260" s="5">
        <v>210</v>
      </c>
      <c r="H4260" s="7">
        <v>72</v>
      </c>
      <c r="I4260" s="1">
        <v>22</v>
      </c>
      <c r="J4260" s="1">
        <v>160</v>
      </c>
      <c r="K4260" s="1">
        <v>3</v>
      </c>
      <c r="L4260" s="1">
        <v>8</v>
      </c>
      <c r="M4260" s="1">
        <v>7</v>
      </c>
      <c r="N4260" s="1">
        <v>0</v>
      </c>
      <c r="O4260" s="8">
        <v>6</v>
      </c>
    </row>
    <row r="4261" spans="2:15" x14ac:dyDescent="0.2">
      <c r="D4261" s="175"/>
      <c r="E4261" s="11"/>
      <c r="F4261" s="10"/>
      <c r="G4261" s="9">
        <v>100</v>
      </c>
      <c r="H4261" s="16">
        <v>34.285714285714</v>
      </c>
      <c r="I4261" s="2">
        <v>10.47619047619</v>
      </c>
      <c r="J4261" s="23">
        <v>76.190476190476005</v>
      </c>
      <c r="K4261" s="2">
        <v>1.4285714285710001</v>
      </c>
      <c r="L4261" s="2">
        <v>3.8095238095239998</v>
      </c>
      <c r="M4261" s="2">
        <v>3.333333333333</v>
      </c>
      <c r="N4261" s="18">
        <v>0</v>
      </c>
      <c r="O4261" s="13">
        <v>2.8571428571430002</v>
      </c>
    </row>
    <row r="4262" spans="2:15" x14ac:dyDescent="0.2">
      <c r="D4262" s="175"/>
      <c r="E4262" s="4" t="s">
        <v>43</v>
      </c>
      <c r="F4262" s="6"/>
      <c r="G4262" s="5">
        <v>204</v>
      </c>
      <c r="H4262" s="7">
        <v>49</v>
      </c>
      <c r="I4262" s="1">
        <v>21</v>
      </c>
      <c r="J4262" s="1">
        <v>161</v>
      </c>
      <c r="K4262" s="1">
        <v>7</v>
      </c>
      <c r="L4262" s="1">
        <v>9</v>
      </c>
      <c r="M4262" s="1">
        <v>2</v>
      </c>
      <c r="N4262" s="1">
        <v>0</v>
      </c>
      <c r="O4262" s="8">
        <v>4</v>
      </c>
    </row>
    <row r="4263" spans="2:15" x14ac:dyDescent="0.2">
      <c r="D4263" s="175"/>
      <c r="E4263" s="11"/>
      <c r="F4263" s="10"/>
      <c r="G4263" s="9">
        <v>100</v>
      </c>
      <c r="H4263" s="73">
        <v>24.019607843136999</v>
      </c>
      <c r="I4263" s="2">
        <v>10.294117647059</v>
      </c>
      <c r="J4263" s="23">
        <v>78.921568627450995</v>
      </c>
      <c r="K4263" s="2">
        <v>3.4313725490200002</v>
      </c>
      <c r="L4263" s="2">
        <v>4.4117647058819998</v>
      </c>
      <c r="M4263" s="2">
        <v>0.98039215686299996</v>
      </c>
      <c r="N4263" s="18">
        <v>0</v>
      </c>
      <c r="O4263" s="13">
        <v>1.9607843137250001</v>
      </c>
    </row>
    <row r="4264" spans="2:15" x14ac:dyDescent="0.2">
      <c r="D4264" s="175"/>
      <c r="E4264" s="4" t="s">
        <v>44</v>
      </c>
      <c r="F4264" s="6"/>
      <c r="G4264" s="5">
        <v>223</v>
      </c>
      <c r="H4264" s="7">
        <v>68</v>
      </c>
      <c r="I4264" s="1">
        <v>38</v>
      </c>
      <c r="J4264" s="1">
        <v>162</v>
      </c>
      <c r="K4264" s="1">
        <v>4</v>
      </c>
      <c r="L4264" s="1">
        <v>7</v>
      </c>
      <c r="M4264" s="1">
        <v>1</v>
      </c>
      <c r="N4264" s="1">
        <v>0</v>
      </c>
      <c r="O4264" s="8">
        <v>6</v>
      </c>
    </row>
    <row r="4265" spans="2:15" x14ac:dyDescent="0.2">
      <c r="D4265" s="175"/>
      <c r="E4265" s="11"/>
      <c r="F4265" s="10"/>
      <c r="G4265" s="9">
        <v>100</v>
      </c>
      <c r="H4265" s="16">
        <v>30.493273542600999</v>
      </c>
      <c r="I4265" s="2">
        <v>17.040358744395</v>
      </c>
      <c r="J4265" s="2">
        <v>72.645739910314006</v>
      </c>
      <c r="K4265" s="2">
        <v>1.7937219730939999</v>
      </c>
      <c r="L4265" s="2">
        <v>3.139013452915</v>
      </c>
      <c r="M4265" s="2">
        <v>0.44843049327399997</v>
      </c>
      <c r="N4265" s="18">
        <v>0</v>
      </c>
      <c r="O4265" s="13">
        <v>2.690582959641</v>
      </c>
    </row>
    <row r="4266" spans="2:15" x14ac:dyDescent="0.2">
      <c r="D4266" s="175"/>
      <c r="E4266" s="4" t="s">
        <v>45</v>
      </c>
      <c r="F4266" s="6"/>
      <c r="G4266" s="5">
        <v>170</v>
      </c>
      <c r="H4266" s="7">
        <v>55</v>
      </c>
      <c r="I4266" s="1">
        <v>37</v>
      </c>
      <c r="J4266" s="1">
        <v>97</v>
      </c>
      <c r="K4266" s="1">
        <v>0</v>
      </c>
      <c r="L4266" s="1">
        <v>3</v>
      </c>
      <c r="M4266" s="1">
        <v>4</v>
      </c>
      <c r="N4266" s="1">
        <v>1</v>
      </c>
      <c r="O4266" s="8">
        <v>11</v>
      </c>
    </row>
    <row r="4267" spans="2:15" x14ac:dyDescent="0.2">
      <c r="D4267" s="176"/>
      <c r="E4267" s="57"/>
      <c r="F4267" s="54"/>
      <c r="G4267" s="67">
        <v>100</v>
      </c>
      <c r="H4267" s="82">
        <v>32.352941176470999</v>
      </c>
      <c r="I4267" s="103">
        <v>21.764705882352999</v>
      </c>
      <c r="J4267" s="91">
        <v>57.058823529412003</v>
      </c>
      <c r="K4267" s="81">
        <v>0</v>
      </c>
      <c r="L4267" s="48">
        <v>1.764705882353</v>
      </c>
      <c r="M4267" s="48">
        <v>2.352941176471</v>
      </c>
      <c r="N4267" s="48">
        <v>0.58823529411800002</v>
      </c>
      <c r="O4267" s="84">
        <v>6.4705882352939996</v>
      </c>
    </row>
    <row r="4269" spans="2:15" x14ac:dyDescent="0.2">
      <c r="B4269" s="43" t="str">
        <f xml:space="preserve"> HYPERLINK("#'目次'!B95", "[89]")</f>
        <v>[89]</v>
      </c>
      <c r="C4269" s="31" t="s">
        <v>230</v>
      </c>
    </row>
    <row r="4273" spans="4:15" ht="24" x14ac:dyDescent="0.2">
      <c r="D4273" s="177"/>
      <c r="E4273" s="178"/>
      <c r="F4273" s="178"/>
      <c r="G4273" s="40" t="s">
        <v>14</v>
      </c>
      <c r="H4273" s="42" t="s">
        <v>213</v>
      </c>
      <c r="I4273" s="15" t="s">
        <v>214</v>
      </c>
      <c r="J4273" s="15" t="s">
        <v>215</v>
      </c>
      <c r="K4273" s="15" t="s">
        <v>216</v>
      </c>
      <c r="L4273" s="15" t="s">
        <v>217</v>
      </c>
      <c r="M4273" s="15" t="s">
        <v>218</v>
      </c>
      <c r="N4273" s="15" t="s">
        <v>86</v>
      </c>
      <c r="O4273" s="44" t="s">
        <v>17</v>
      </c>
    </row>
    <row r="4274" spans="4:15" x14ac:dyDescent="0.2">
      <c r="D4274" s="179"/>
      <c r="E4274" s="180"/>
      <c r="F4274" s="180"/>
      <c r="G4274" s="39"/>
      <c r="H4274" s="41"/>
      <c r="I4274" s="14"/>
      <c r="J4274" s="14"/>
      <c r="K4274" s="14"/>
      <c r="L4274" s="14"/>
      <c r="M4274" s="14"/>
      <c r="N4274" s="14"/>
      <c r="O4274" s="38"/>
    </row>
    <row r="4275" spans="4:15" x14ac:dyDescent="0.2">
      <c r="D4275" s="70"/>
      <c r="E4275" s="72" t="s">
        <v>14</v>
      </c>
      <c r="F4275" s="69"/>
      <c r="G4275" s="37">
        <v>1222</v>
      </c>
      <c r="H4275" s="17">
        <v>362</v>
      </c>
      <c r="I4275" s="17">
        <v>156</v>
      </c>
      <c r="J4275" s="17">
        <v>866</v>
      </c>
      <c r="K4275" s="17">
        <v>25</v>
      </c>
      <c r="L4275" s="17">
        <v>44</v>
      </c>
      <c r="M4275" s="17">
        <v>26</v>
      </c>
      <c r="N4275" s="17">
        <v>4</v>
      </c>
      <c r="O4275" s="55">
        <v>41</v>
      </c>
    </row>
    <row r="4276" spans="4:15" x14ac:dyDescent="0.2">
      <c r="D4276" s="57"/>
      <c r="E4276" s="54"/>
      <c r="F4276" s="71"/>
      <c r="G4276" s="9">
        <v>100</v>
      </c>
      <c r="H4276" s="2">
        <v>29.623567921439999</v>
      </c>
      <c r="I4276" s="2">
        <v>12.765957446809001</v>
      </c>
      <c r="J4276" s="2">
        <v>70.867430441899003</v>
      </c>
      <c r="K4276" s="2">
        <v>2.045826513912</v>
      </c>
      <c r="L4276" s="2">
        <v>3.6006546644839998</v>
      </c>
      <c r="M4276" s="2">
        <v>2.1276595744679998</v>
      </c>
      <c r="N4276" s="2">
        <v>0.32733224222599999</v>
      </c>
      <c r="O4276" s="13">
        <v>3.3551554828149999</v>
      </c>
    </row>
    <row r="4277" spans="4:15" x14ac:dyDescent="0.2">
      <c r="D4277" s="174" t="s">
        <v>52</v>
      </c>
      <c r="E4277" s="20" t="s">
        <v>53</v>
      </c>
      <c r="F4277" s="22"/>
      <c r="G4277" s="21">
        <v>15</v>
      </c>
      <c r="H4277" s="25">
        <v>11</v>
      </c>
      <c r="I4277" s="3">
        <v>2</v>
      </c>
      <c r="J4277" s="3">
        <v>7</v>
      </c>
      <c r="K4277" s="3">
        <v>0</v>
      </c>
      <c r="L4277" s="3">
        <v>0</v>
      </c>
      <c r="M4277" s="3">
        <v>0</v>
      </c>
      <c r="N4277" s="3">
        <v>0</v>
      </c>
      <c r="O4277" s="26">
        <v>1</v>
      </c>
    </row>
    <row r="4278" spans="4:15" x14ac:dyDescent="0.2">
      <c r="D4278" s="175"/>
      <c r="E4278" s="11"/>
      <c r="F4278" s="10"/>
      <c r="G4278" s="9">
        <v>100</v>
      </c>
      <c r="H4278" s="86">
        <v>73.333333333333002</v>
      </c>
      <c r="I4278" s="2">
        <v>13.333333333333</v>
      </c>
      <c r="J4278" s="46">
        <v>46.666666666666998</v>
      </c>
      <c r="K4278" s="18">
        <v>0</v>
      </c>
      <c r="L4278" s="18">
        <v>0</v>
      </c>
      <c r="M4278" s="18">
        <v>0</v>
      </c>
      <c r="N4278" s="18">
        <v>0</v>
      </c>
      <c r="O4278" s="13">
        <v>6.666666666667</v>
      </c>
    </row>
    <row r="4279" spans="4:15" ht="24" x14ac:dyDescent="0.2">
      <c r="D4279" s="175"/>
      <c r="E4279" s="4" t="s">
        <v>54</v>
      </c>
      <c r="F4279" s="6"/>
      <c r="G4279" s="5">
        <v>122</v>
      </c>
      <c r="H4279" s="7">
        <v>40</v>
      </c>
      <c r="I4279" s="1">
        <v>18</v>
      </c>
      <c r="J4279" s="1">
        <v>84</v>
      </c>
      <c r="K4279" s="1">
        <v>2</v>
      </c>
      <c r="L4279" s="1">
        <v>6</v>
      </c>
      <c r="M4279" s="1">
        <v>3</v>
      </c>
      <c r="N4279" s="1">
        <v>0</v>
      </c>
      <c r="O4279" s="8">
        <v>4</v>
      </c>
    </row>
    <row r="4280" spans="4:15" x14ac:dyDescent="0.2">
      <c r="D4280" s="175"/>
      <c r="E4280" s="11"/>
      <c r="F4280" s="10"/>
      <c r="G4280" s="9">
        <v>100</v>
      </c>
      <c r="H4280" s="16">
        <v>32.786885245901999</v>
      </c>
      <c r="I4280" s="2">
        <v>14.754098360656</v>
      </c>
      <c r="J4280" s="2">
        <v>68.852459016392999</v>
      </c>
      <c r="K4280" s="2">
        <v>1.6393442622950001</v>
      </c>
      <c r="L4280" s="2">
        <v>4.918032786885</v>
      </c>
      <c r="M4280" s="2">
        <v>2.459016393443</v>
      </c>
      <c r="N4280" s="18">
        <v>0</v>
      </c>
      <c r="O4280" s="13">
        <v>3.2786885245900002</v>
      </c>
    </row>
    <row r="4281" spans="4:15" x14ac:dyDescent="0.2">
      <c r="D4281" s="175"/>
      <c r="E4281" s="4" t="s">
        <v>55</v>
      </c>
      <c r="F4281" s="6"/>
      <c r="G4281" s="5">
        <v>43</v>
      </c>
      <c r="H4281" s="7">
        <v>19</v>
      </c>
      <c r="I4281" s="1">
        <v>6</v>
      </c>
      <c r="J4281" s="1">
        <v>24</v>
      </c>
      <c r="K4281" s="1">
        <v>4</v>
      </c>
      <c r="L4281" s="1">
        <v>0</v>
      </c>
      <c r="M4281" s="1">
        <v>0</v>
      </c>
      <c r="N4281" s="1">
        <v>0</v>
      </c>
      <c r="O4281" s="8">
        <v>2</v>
      </c>
    </row>
    <row r="4282" spans="4:15" x14ac:dyDescent="0.2">
      <c r="D4282" s="175"/>
      <c r="E4282" s="11"/>
      <c r="F4282" s="10"/>
      <c r="G4282" s="9">
        <v>100</v>
      </c>
      <c r="H4282" s="86">
        <v>44.186046511628</v>
      </c>
      <c r="I4282" s="2">
        <v>13.953488372093</v>
      </c>
      <c r="J4282" s="46">
        <v>55.813953488372</v>
      </c>
      <c r="K4282" s="23">
        <v>9.3023255813949994</v>
      </c>
      <c r="L4282" s="18">
        <v>0</v>
      </c>
      <c r="M4282" s="18">
        <v>0</v>
      </c>
      <c r="N4282" s="18">
        <v>0</v>
      </c>
      <c r="O4282" s="13">
        <v>4.6511627906979998</v>
      </c>
    </row>
    <row r="4283" spans="4:15" x14ac:dyDescent="0.2">
      <c r="D4283" s="175"/>
      <c r="E4283" s="4" t="s">
        <v>56</v>
      </c>
      <c r="F4283" s="6"/>
      <c r="G4283" s="5">
        <v>60</v>
      </c>
      <c r="H4283" s="7">
        <v>11</v>
      </c>
      <c r="I4283" s="1">
        <v>5</v>
      </c>
      <c r="J4283" s="1">
        <v>54</v>
      </c>
      <c r="K4283" s="1">
        <v>0</v>
      </c>
      <c r="L4283" s="1">
        <v>1</v>
      </c>
      <c r="M4283" s="1">
        <v>1</v>
      </c>
      <c r="N4283" s="1">
        <v>0</v>
      </c>
      <c r="O4283" s="8">
        <v>1</v>
      </c>
    </row>
    <row r="4284" spans="4:15" x14ac:dyDescent="0.2">
      <c r="D4284" s="175"/>
      <c r="E4284" s="11"/>
      <c r="F4284" s="10"/>
      <c r="G4284" s="9">
        <v>100</v>
      </c>
      <c r="H4284" s="99">
        <v>18.333333333333002</v>
      </c>
      <c r="I4284" s="2">
        <v>8.333333333333</v>
      </c>
      <c r="J4284" s="35">
        <v>90</v>
      </c>
      <c r="K4284" s="18">
        <v>0</v>
      </c>
      <c r="L4284" s="2">
        <v>1.666666666667</v>
      </c>
      <c r="M4284" s="2">
        <v>1.666666666667</v>
      </c>
      <c r="N4284" s="18">
        <v>0</v>
      </c>
      <c r="O4284" s="13">
        <v>1.666666666667</v>
      </c>
    </row>
    <row r="4285" spans="4:15" x14ac:dyDescent="0.2">
      <c r="D4285" s="175"/>
      <c r="E4285" s="4" t="s">
        <v>57</v>
      </c>
      <c r="F4285" s="6"/>
      <c r="G4285" s="5">
        <v>286</v>
      </c>
      <c r="H4285" s="7">
        <v>67</v>
      </c>
      <c r="I4285" s="1">
        <v>34</v>
      </c>
      <c r="J4285" s="1">
        <v>232</v>
      </c>
      <c r="K4285" s="1">
        <v>3</v>
      </c>
      <c r="L4285" s="1">
        <v>12</v>
      </c>
      <c r="M4285" s="1">
        <v>3</v>
      </c>
      <c r="N4285" s="1">
        <v>0</v>
      </c>
      <c r="O4285" s="8">
        <v>5</v>
      </c>
    </row>
    <row r="4286" spans="4:15" x14ac:dyDescent="0.2">
      <c r="D4286" s="175"/>
      <c r="E4286" s="11"/>
      <c r="F4286" s="10"/>
      <c r="G4286" s="9">
        <v>100</v>
      </c>
      <c r="H4286" s="73">
        <v>23.426573426573</v>
      </c>
      <c r="I4286" s="2">
        <v>11.888111888112</v>
      </c>
      <c r="J4286" s="35">
        <v>81.118881118881006</v>
      </c>
      <c r="K4286" s="2">
        <v>1.0489510489510001</v>
      </c>
      <c r="L4286" s="2">
        <v>4.1958041958040004</v>
      </c>
      <c r="M4286" s="2">
        <v>1.0489510489510001</v>
      </c>
      <c r="N4286" s="18">
        <v>0</v>
      </c>
      <c r="O4286" s="13">
        <v>1.7482517482519999</v>
      </c>
    </row>
    <row r="4287" spans="4:15" x14ac:dyDescent="0.2">
      <c r="D4287" s="175"/>
      <c r="E4287" s="4" t="s">
        <v>58</v>
      </c>
      <c r="F4287" s="6"/>
      <c r="G4287" s="5">
        <v>129</v>
      </c>
      <c r="H4287" s="7">
        <v>39</v>
      </c>
      <c r="I4287" s="1">
        <v>9</v>
      </c>
      <c r="J4287" s="1">
        <v>92</v>
      </c>
      <c r="K4287" s="1">
        <v>2</v>
      </c>
      <c r="L4287" s="1">
        <v>2</v>
      </c>
      <c r="M4287" s="1">
        <v>2</v>
      </c>
      <c r="N4287" s="1">
        <v>0</v>
      </c>
      <c r="O4287" s="8">
        <v>5</v>
      </c>
    </row>
    <row r="4288" spans="4:15" x14ac:dyDescent="0.2">
      <c r="D4288" s="175"/>
      <c r="E4288" s="11"/>
      <c r="F4288" s="10"/>
      <c r="G4288" s="9">
        <v>100</v>
      </c>
      <c r="H4288" s="16">
        <v>30.232558139535001</v>
      </c>
      <c r="I4288" s="27">
        <v>6.9767441860470001</v>
      </c>
      <c r="J4288" s="2">
        <v>71.317829457363999</v>
      </c>
      <c r="K4288" s="2">
        <v>1.550387596899</v>
      </c>
      <c r="L4288" s="2">
        <v>1.550387596899</v>
      </c>
      <c r="M4288" s="2">
        <v>1.550387596899</v>
      </c>
      <c r="N4288" s="18">
        <v>0</v>
      </c>
      <c r="O4288" s="13">
        <v>3.8759689922480001</v>
      </c>
    </row>
    <row r="4289" spans="4:15" x14ac:dyDescent="0.2">
      <c r="D4289" s="175"/>
      <c r="E4289" s="4" t="s">
        <v>59</v>
      </c>
      <c r="F4289" s="6"/>
      <c r="G4289" s="5">
        <v>195</v>
      </c>
      <c r="H4289" s="7">
        <v>54</v>
      </c>
      <c r="I4289" s="1">
        <v>25</v>
      </c>
      <c r="J4289" s="1">
        <v>142</v>
      </c>
      <c r="K4289" s="1">
        <v>2</v>
      </c>
      <c r="L4289" s="1">
        <v>9</v>
      </c>
      <c r="M4289" s="1">
        <v>7</v>
      </c>
      <c r="N4289" s="1">
        <v>2</v>
      </c>
      <c r="O4289" s="8">
        <v>11</v>
      </c>
    </row>
    <row r="4290" spans="4:15" x14ac:dyDescent="0.2">
      <c r="D4290" s="175"/>
      <c r="E4290" s="11"/>
      <c r="F4290" s="10"/>
      <c r="G4290" s="9">
        <v>100</v>
      </c>
      <c r="H4290" s="16">
        <v>27.692307692307999</v>
      </c>
      <c r="I4290" s="2">
        <v>12.820512820513001</v>
      </c>
      <c r="J4290" s="2">
        <v>72.820512820513002</v>
      </c>
      <c r="K4290" s="2">
        <v>1.025641025641</v>
      </c>
      <c r="L4290" s="2">
        <v>4.6153846153850004</v>
      </c>
      <c r="M4290" s="2">
        <v>3.5897435897440002</v>
      </c>
      <c r="N4290" s="2">
        <v>1.025641025641</v>
      </c>
      <c r="O4290" s="13">
        <v>5.6410256410260002</v>
      </c>
    </row>
    <row r="4291" spans="4:15" x14ac:dyDescent="0.2">
      <c r="D4291" s="175"/>
      <c r="E4291" s="4" t="s">
        <v>60</v>
      </c>
      <c r="F4291" s="6"/>
      <c r="G4291" s="5">
        <v>176</v>
      </c>
      <c r="H4291" s="7">
        <v>44</v>
      </c>
      <c r="I4291" s="1">
        <v>22</v>
      </c>
      <c r="J4291" s="1">
        <v>130</v>
      </c>
      <c r="K4291" s="1">
        <v>3</v>
      </c>
      <c r="L4291" s="1">
        <v>3</v>
      </c>
      <c r="M4291" s="1">
        <v>2</v>
      </c>
      <c r="N4291" s="1">
        <v>0</v>
      </c>
      <c r="O4291" s="8">
        <v>4</v>
      </c>
    </row>
    <row r="4292" spans="4:15" x14ac:dyDescent="0.2">
      <c r="D4292" s="175"/>
      <c r="E4292" s="11"/>
      <c r="F4292" s="10"/>
      <c r="G4292" s="9">
        <v>100</v>
      </c>
      <c r="H4292" s="16">
        <v>25</v>
      </c>
      <c r="I4292" s="2">
        <v>12.5</v>
      </c>
      <c r="J4292" s="2">
        <v>73.863636363636004</v>
      </c>
      <c r="K4292" s="2">
        <v>1.7045454545450001</v>
      </c>
      <c r="L4292" s="2">
        <v>1.7045454545450001</v>
      </c>
      <c r="M4292" s="2">
        <v>1.136363636364</v>
      </c>
      <c r="N4292" s="18">
        <v>0</v>
      </c>
      <c r="O4292" s="13">
        <v>2.2727272727269998</v>
      </c>
    </row>
    <row r="4293" spans="4:15" x14ac:dyDescent="0.2">
      <c r="D4293" s="175"/>
      <c r="E4293" s="4" t="s">
        <v>61</v>
      </c>
      <c r="F4293" s="6"/>
      <c r="G4293" s="5">
        <v>78</v>
      </c>
      <c r="H4293" s="7">
        <v>37</v>
      </c>
      <c r="I4293" s="1">
        <v>12</v>
      </c>
      <c r="J4293" s="1">
        <v>24</v>
      </c>
      <c r="K4293" s="1">
        <v>7</v>
      </c>
      <c r="L4293" s="1">
        <v>5</v>
      </c>
      <c r="M4293" s="1">
        <v>4</v>
      </c>
      <c r="N4293" s="1">
        <v>2</v>
      </c>
      <c r="O4293" s="8">
        <v>1</v>
      </c>
    </row>
    <row r="4294" spans="4:15" x14ac:dyDescent="0.2">
      <c r="D4294" s="175"/>
      <c r="E4294" s="11"/>
      <c r="F4294" s="10"/>
      <c r="G4294" s="9">
        <v>100</v>
      </c>
      <c r="H4294" s="86">
        <v>47.435897435896997</v>
      </c>
      <c r="I4294" s="2">
        <v>15.384615384615</v>
      </c>
      <c r="J4294" s="46">
        <v>30.769230769231001</v>
      </c>
      <c r="K4294" s="23">
        <v>8.9743589743589993</v>
      </c>
      <c r="L4294" s="2">
        <v>6.4102564102560002</v>
      </c>
      <c r="M4294" s="2">
        <v>5.1282051282049999</v>
      </c>
      <c r="N4294" s="2">
        <v>2.564102564103</v>
      </c>
      <c r="O4294" s="13">
        <v>1.2820512820509999</v>
      </c>
    </row>
    <row r="4295" spans="4:15" x14ac:dyDescent="0.2">
      <c r="D4295" s="175"/>
      <c r="E4295" s="4" t="s">
        <v>62</v>
      </c>
      <c r="F4295" s="6"/>
      <c r="G4295" s="5">
        <v>113</v>
      </c>
      <c r="H4295" s="7">
        <v>38</v>
      </c>
      <c r="I4295" s="1">
        <v>23</v>
      </c>
      <c r="J4295" s="1">
        <v>75</v>
      </c>
      <c r="K4295" s="1">
        <v>2</v>
      </c>
      <c r="L4295" s="1">
        <v>6</v>
      </c>
      <c r="M4295" s="1">
        <v>4</v>
      </c>
      <c r="N4295" s="1">
        <v>0</v>
      </c>
      <c r="O4295" s="8">
        <v>6</v>
      </c>
    </row>
    <row r="4296" spans="4:15" x14ac:dyDescent="0.2">
      <c r="D4296" s="175"/>
      <c r="E4296" s="11"/>
      <c r="F4296" s="10"/>
      <c r="G4296" s="9">
        <v>100</v>
      </c>
      <c r="H4296" s="16">
        <v>33.628318584071003</v>
      </c>
      <c r="I4296" s="23">
        <v>20.353982300885001</v>
      </c>
      <c r="J4296" s="2">
        <v>66.371681415929004</v>
      </c>
      <c r="K4296" s="2">
        <v>1.769911504425</v>
      </c>
      <c r="L4296" s="2">
        <v>5.3097345132739999</v>
      </c>
      <c r="M4296" s="2">
        <v>3.53982300885</v>
      </c>
      <c r="N4296" s="18">
        <v>0</v>
      </c>
      <c r="O4296" s="13">
        <v>5.3097345132739999</v>
      </c>
    </row>
    <row r="4297" spans="4:15" x14ac:dyDescent="0.2">
      <c r="D4297" s="174" t="s">
        <v>63</v>
      </c>
      <c r="E4297" s="20" t="s">
        <v>64</v>
      </c>
      <c r="F4297" s="22"/>
      <c r="G4297" s="21">
        <v>234</v>
      </c>
      <c r="H4297" s="25">
        <v>77</v>
      </c>
      <c r="I4297" s="3">
        <v>30</v>
      </c>
      <c r="J4297" s="3">
        <v>143</v>
      </c>
      <c r="K4297" s="3">
        <v>2</v>
      </c>
      <c r="L4297" s="3">
        <v>8</v>
      </c>
      <c r="M4297" s="3">
        <v>5</v>
      </c>
      <c r="N4297" s="3">
        <v>2</v>
      </c>
      <c r="O4297" s="26">
        <v>14</v>
      </c>
    </row>
    <row r="4298" spans="4:15" x14ac:dyDescent="0.2">
      <c r="D4298" s="175"/>
      <c r="E4298" s="11"/>
      <c r="F4298" s="10"/>
      <c r="G4298" s="9">
        <v>100</v>
      </c>
      <c r="H4298" s="16">
        <v>32.905982905983002</v>
      </c>
      <c r="I4298" s="2">
        <v>12.820512820513001</v>
      </c>
      <c r="J4298" s="27">
        <v>61.111111111111001</v>
      </c>
      <c r="K4298" s="2">
        <v>0.85470085470099999</v>
      </c>
      <c r="L4298" s="2">
        <v>3.4188034188029999</v>
      </c>
      <c r="M4298" s="2">
        <v>2.1367521367519999</v>
      </c>
      <c r="N4298" s="2">
        <v>0.85470085470099999</v>
      </c>
      <c r="O4298" s="13">
        <v>5.9829059829059998</v>
      </c>
    </row>
    <row r="4299" spans="4:15" x14ac:dyDescent="0.2">
      <c r="D4299" s="175"/>
      <c r="E4299" s="4" t="s">
        <v>65</v>
      </c>
      <c r="F4299" s="6"/>
      <c r="G4299" s="5">
        <v>172</v>
      </c>
      <c r="H4299" s="7">
        <v>50</v>
      </c>
      <c r="I4299" s="1">
        <v>31</v>
      </c>
      <c r="J4299" s="1">
        <v>118</v>
      </c>
      <c r="K4299" s="1">
        <v>2</v>
      </c>
      <c r="L4299" s="1">
        <v>7</v>
      </c>
      <c r="M4299" s="1">
        <v>5</v>
      </c>
      <c r="N4299" s="1">
        <v>0</v>
      </c>
      <c r="O4299" s="8">
        <v>6</v>
      </c>
    </row>
    <row r="4300" spans="4:15" x14ac:dyDescent="0.2">
      <c r="D4300" s="175"/>
      <c r="E4300" s="11"/>
      <c r="F4300" s="10"/>
      <c r="G4300" s="9">
        <v>100</v>
      </c>
      <c r="H4300" s="16">
        <v>29.069767441860002</v>
      </c>
      <c r="I4300" s="23">
        <v>18.023255813953</v>
      </c>
      <c r="J4300" s="2">
        <v>68.604651162791001</v>
      </c>
      <c r="K4300" s="2">
        <v>1.1627906976739999</v>
      </c>
      <c r="L4300" s="2">
        <v>4.0697674418599998</v>
      </c>
      <c r="M4300" s="2">
        <v>2.9069767441860002</v>
      </c>
      <c r="N4300" s="18">
        <v>0</v>
      </c>
      <c r="O4300" s="13">
        <v>3.488372093023</v>
      </c>
    </row>
    <row r="4301" spans="4:15" x14ac:dyDescent="0.2">
      <c r="D4301" s="175"/>
      <c r="E4301" s="4" t="s">
        <v>66</v>
      </c>
      <c r="F4301" s="6"/>
      <c r="G4301" s="5">
        <v>165</v>
      </c>
      <c r="H4301" s="7">
        <v>52</v>
      </c>
      <c r="I4301" s="1">
        <v>19</v>
      </c>
      <c r="J4301" s="1">
        <v>111</v>
      </c>
      <c r="K4301" s="1">
        <v>6</v>
      </c>
      <c r="L4301" s="1">
        <v>5</v>
      </c>
      <c r="M4301" s="1">
        <v>3</v>
      </c>
      <c r="N4301" s="1">
        <v>1</v>
      </c>
      <c r="O4301" s="8">
        <v>7</v>
      </c>
    </row>
    <row r="4302" spans="4:15" x14ac:dyDescent="0.2">
      <c r="D4302" s="175"/>
      <c r="E4302" s="11"/>
      <c r="F4302" s="10"/>
      <c r="G4302" s="9">
        <v>100</v>
      </c>
      <c r="H4302" s="16">
        <v>31.515151515151999</v>
      </c>
      <c r="I4302" s="2">
        <v>11.515151515152001</v>
      </c>
      <c r="J4302" s="2">
        <v>67.272727272726996</v>
      </c>
      <c r="K4302" s="2">
        <v>3.636363636364</v>
      </c>
      <c r="L4302" s="2">
        <v>3.0303030303030001</v>
      </c>
      <c r="M4302" s="2">
        <v>1.818181818182</v>
      </c>
      <c r="N4302" s="2">
        <v>0.60606060606099998</v>
      </c>
      <c r="O4302" s="13">
        <v>4.2424242424239997</v>
      </c>
    </row>
    <row r="4303" spans="4:15" x14ac:dyDescent="0.2">
      <c r="D4303" s="175"/>
      <c r="E4303" s="4" t="s">
        <v>67</v>
      </c>
      <c r="F4303" s="6"/>
      <c r="G4303" s="5">
        <v>158</v>
      </c>
      <c r="H4303" s="7">
        <v>48</v>
      </c>
      <c r="I4303" s="1">
        <v>20</v>
      </c>
      <c r="J4303" s="1">
        <v>118</v>
      </c>
      <c r="K4303" s="1">
        <v>5</v>
      </c>
      <c r="L4303" s="1">
        <v>6</v>
      </c>
      <c r="M4303" s="1">
        <v>5</v>
      </c>
      <c r="N4303" s="1">
        <v>0</v>
      </c>
      <c r="O4303" s="8">
        <v>2</v>
      </c>
    </row>
    <row r="4304" spans="4:15" x14ac:dyDescent="0.2">
      <c r="D4304" s="175"/>
      <c r="E4304" s="11"/>
      <c r="F4304" s="10"/>
      <c r="G4304" s="9">
        <v>100</v>
      </c>
      <c r="H4304" s="16">
        <v>30.379746835443001</v>
      </c>
      <c r="I4304" s="2">
        <v>12.658227848100999</v>
      </c>
      <c r="J4304" s="2">
        <v>74.683544303797007</v>
      </c>
      <c r="K4304" s="2">
        <v>3.1645569620249998</v>
      </c>
      <c r="L4304" s="2">
        <v>3.7974683544299999</v>
      </c>
      <c r="M4304" s="2">
        <v>3.1645569620249998</v>
      </c>
      <c r="N4304" s="18">
        <v>0</v>
      </c>
      <c r="O4304" s="13">
        <v>1.2658227848100001</v>
      </c>
    </row>
    <row r="4305" spans="2:15" x14ac:dyDescent="0.2">
      <c r="D4305" s="175"/>
      <c r="E4305" s="4" t="s">
        <v>68</v>
      </c>
      <c r="F4305" s="6"/>
      <c r="G4305" s="5">
        <v>112</v>
      </c>
      <c r="H4305" s="7">
        <v>30</v>
      </c>
      <c r="I4305" s="1">
        <v>13</v>
      </c>
      <c r="J4305" s="1">
        <v>84</v>
      </c>
      <c r="K4305" s="1">
        <v>4</v>
      </c>
      <c r="L4305" s="1">
        <v>3</v>
      </c>
      <c r="M4305" s="1">
        <v>1</v>
      </c>
      <c r="N4305" s="1">
        <v>0</v>
      </c>
      <c r="O4305" s="8">
        <v>2</v>
      </c>
    </row>
    <row r="4306" spans="2:15" x14ac:dyDescent="0.2">
      <c r="D4306" s="175"/>
      <c r="E4306" s="11"/>
      <c r="F4306" s="10"/>
      <c r="G4306" s="9">
        <v>100</v>
      </c>
      <c r="H4306" s="16">
        <v>26.785714285714</v>
      </c>
      <c r="I4306" s="2">
        <v>11.607142857143</v>
      </c>
      <c r="J4306" s="2">
        <v>75</v>
      </c>
      <c r="K4306" s="2">
        <v>3.5714285714290002</v>
      </c>
      <c r="L4306" s="2">
        <v>2.6785714285709998</v>
      </c>
      <c r="M4306" s="2">
        <v>0.89285714285700002</v>
      </c>
      <c r="N4306" s="18">
        <v>0</v>
      </c>
      <c r="O4306" s="13">
        <v>1.785714285714</v>
      </c>
    </row>
    <row r="4307" spans="2:15" x14ac:dyDescent="0.2">
      <c r="D4307" s="175"/>
      <c r="E4307" s="4" t="s">
        <v>69</v>
      </c>
      <c r="F4307" s="6"/>
      <c r="G4307" s="5">
        <v>92</v>
      </c>
      <c r="H4307" s="7">
        <v>28</v>
      </c>
      <c r="I4307" s="1">
        <v>12</v>
      </c>
      <c r="J4307" s="1">
        <v>67</v>
      </c>
      <c r="K4307" s="1">
        <v>2</v>
      </c>
      <c r="L4307" s="1">
        <v>5</v>
      </c>
      <c r="M4307" s="1">
        <v>1</v>
      </c>
      <c r="N4307" s="1">
        <v>0</v>
      </c>
      <c r="O4307" s="8">
        <v>2</v>
      </c>
    </row>
    <row r="4308" spans="2:15" x14ac:dyDescent="0.2">
      <c r="D4308" s="175"/>
      <c r="E4308" s="11"/>
      <c r="F4308" s="10"/>
      <c r="G4308" s="9">
        <v>100</v>
      </c>
      <c r="H4308" s="16">
        <v>30.434782608696</v>
      </c>
      <c r="I4308" s="2">
        <v>13.04347826087</v>
      </c>
      <c r="J4308" s="2">
        <v>72.826086956522005</v>
      </c>
      <c r="K4308" s="2">
        <v>2.1739130434780001</v>
      </c>
      <c r="L4308" s="2">
        <v>5.4347826086959996</v>
      </c>
      <c r="M4308" s="2">
        <v>1.086956521739</v>
      </c>
      <c r="N4308" s="18">
        <v>0</v>
      </c>
      <c r="O4308" s="13">
        <v>2.1739130434780001</v>
      </c>
    </row>
    <row r="4309" spans="2:15" x14ac:dyDescent="0.2">
      <c r="D4309" s="175"/>
      <c r="E4309" s="4" t="s">
        <v>70</v>
      </c>
      <c r="F4309" s="6"/>
      <c r="G4309" s="5">
        <v>131</v>
      </c>
      <c r="H4309" s="7">
        <v>34</v>
      </c>
      <c r="I4309" s="1">
        <v>12</v>
      </c>
      <c r="J4309" s="1">
        <v>103</v>
      </c>
      <c r="K4309" s="1">
        <v>0</v>
      </c>
      <c r="L4309" s="1">
        <v>5</v>
      </c>
      <c r="M4309" s="1">
        <v>2</v>
      </c>
      <c r="N4309" s="1">
        <v>1</v>
      </c>
      <c r="O4309" s="8">
        <v>4</v>
      </c>
    </row>
    <row r="4310" spans="2:15" x14ac:dyDescent="0.2">
      <c r="D4310" s="175"/>
      <c r="E4310" s="11"/>
      <c r="F4310" s="10"/>
      <c r="G4310" s="9">
        <v>100</v>
      </c>
      <c r="H4310" s="16">
        <v>25.954198473281998</v>
      </c>
      <c r="I4310" s="2">
        <v>9.1603053435110002</v>
      </c>
      <c r="J4310" s="23">
        <v>78.625954198472996</v>
      </c>
      <c r="K4310" s="18">
        <v>0</v>
      </c>
      <c r="L4310" s="2">
        <v>3.8167938931299998</v>
      </c>
      <c r="M4310" s="2">
        <v>1.526717557252</v>
      </c>
      <c r="N4310" s="2">
        <v>0.76335877862599999</v>
      </c>
      <c r="O4310" s="13">
        <v>3.053435114504</v>
      </c>
    </row>
    <row r="4311" spans="2:15" x14ac:dyDescent="0.2">
      <c r="D4311" s="175"/>
      <c r="E4311" s="4" t="s">
        <v>71</v>
      </c>
      <c r="F4311" s="6"/>
      <c r="G4311" s="5">
        <v>71</v>
      </c>
      <c r="H4311" s="7">
        <v>17</v>
      </c>
      <c r="I4311" s="1">
        <v>7</v>
      </c>
      <c r="J4311" s="1">
        <v>56</v>
      </c>
      <c r="K4311" s="1">
        <v>1</v>
      </c>
      <c r="L4311" s="1">
        <v>3</v>
      </c>
      <c r="M4311" s="1">
        <v>2</v>
      </c>
      <c r="N4311" s="1">
        <v>0</v>
      </c>
      <c r="O4311" s="8">
        <v>2</v>
      </c>
    </row>
    <row r="4312" spans="2:15" x14ac:dyDescent="0.2">
      <c r="D4312" s="175"/>
      <c r="E4312" s="11"/>
      <c r="F4312" s="10"/>
      <c r="G4312" s="9">
        <v>100</v>
      </c>
      <c r="H4312" s="73">
        <v>23.943661971830998</v>
      </c>
      <c r="I4312" s="2">
        <v>9.8591549295770005</v>
      </c>
      <c r="J4312" s="23">
        <v>78.873239436619997</v>
      </c>
      <c r="K4312" s="2">
        <v>1.4084507042250001</v>
      </c>
      <c r="L4312" s="2">
        <v>4.2253521126760001</v>
      </c>
      <c r="M4312" s="2">
        <v>2.8169014084509998</v>
      </c>
      <c r="N4312" s="18">
        <v>0</v>
      </c>
      <c r="O4312" s="13">
        <v>2.8169014084509998</v>
      </c>
    </row>
    <row r="4313" spans="2:15" x14ac:dyDescent="0.2">
      <c r="D4313" s="175"/>
      <c r="E4313" s="4" t="s">
        <v>72</v>
      </c>
      <c r="F4313" s="6"/>
      <c r="G4313" s="5">
        <v>70</v>
      </c>
      <c r="H4313" s="7">
        <v>16</v>
      </c>
      <c r="I4313" s="1">
        <v>9</v>
      </c>
      <c r="J4313" s="1">
        <v>60</v>
      </c>
      <c r="K4313" s="1">
        <v>1</v>
      </c>
      <c r="L4313" s="1">
        <v>2</v>
      </c>
      <c r="M4313" s="1">
        <v>2</v>
      </c>
      <c r="N4313" s="1">
        <v>0</v>
      </c>
      <c r="O4313" s="8">
        <v>1</v>
      </c>
    </row>
    <row r="4314" spans="2:15" x14ac:dyDescent="0.2">
      <c r="D4314" s="176"/>
      <c r="E4314" s="57"/>
      <c r="F4314" s="54"/>
      <c r="G4314" s="67">
        <v>100</v>
      </c>
      <c r="H4314" s="127">
        <v>22.857142857143</v>
      </c>
      <c r="I4314" s="48">
        <v>12.857142857143</v>
      </c>
      <c r="J4314" s="108">
        <v>85.714285714286007</v>
      </c>
      <c r="K4314" s="48">
        <v>1.4285714285710001</v>
      </c>
      <c r="L4314" s="48">
        <v>2.8571428571430002</v>
      </c>
      <c r="M4314" s="48">
        <v>2.8571428571430002</v>
      </c>
      <c r="N4314" s="81">
        <v>0</v>
      </c>
      <c r="O4314" s="84">
        <v>1.4285714285710001</v>
      </c>
    </row>
    <row r="4316" spans="2:15" x14ac:dyDescent="0.2">
      <c r="B4316" s="43" t="str">
        <f xml:space="preserve"> HYPERLINK("#'目次'!B96", "[90]")</f>
        <v>[90]</v>
      </c>
      <c r="C4316" s="31" t="s">
        <v>230</v>
      </c>
    </row>
    <row r="4319" spans="2:15" x14ac:dyDescent="0.2">
      <c r="C4319" s="31" t="s">
        <v>75</v>
      </c>
    </row>
    <row r="4320" spans="2:15" ht="24" x14ac:dyDescent="0.2">
      <c r="D4320" s="177"/>
      <c r="E4320" s="178"/>
      <c r="F4320" s="178"/>
      <c r="G4320" s="40" t="s">
        <v>14</v>
      </c>
      <c r="H4320" s="42" t="s">
        <v>213</v>
      </c>
      <c r="I4320" s="15" t="s">
        <v>214</v>
      </c>
      <c r="J4320" s="15" t="s">
        <v>215</v>
      </c>
      <c r="K4320" s="15" t="s">
        <v>216</v>
      </c>
      <c r="L4320" s="15" t="s">
        <v>217</v>
      </c>
      <c r="M4320" s="15" t="s">
        <v>218</v>
      </c>
      <c r="N4320" s="15" t="s">
        <v>86</v>
      </c>
      <c r="O4320" s="44" t="s">
        <v>17</v>
      </c>
    </row>
    <row r="4321" spans="4:15" x14ac:dyDescent="0.2">
      <c r="D4321" s="179"/>
      <c r="E4321" s="180"/>
      <c r="F4321" s="180"/>
      <c r="G4321" s="39"/>
      <c r="H4321" s="41"/>
      <c r="I4321" s="14"/>
      <c r="J4321" s="14"/>
      <c r="K4321" s="14"/>
      <c r="L4321" s="14"/>
      <c r="M4321" s="14"/>
      <c r="N4321" s="14"/>
      <c r="O4321" s="38"/>
    </row>
    <row r="4322" spans="4:15" x14ac:dyDescent="0.2">
      <c r="D4322" s="70"/>
      <c r="E4322" s="72" t="s">
        <v>14</v>
      </c>
      <c r="F4322" s="69"/>
      <c r="G4322" s="37">
        <v>1222</v>
      </c>
      <c r="H4322" s="17">
        <v>362</v>
      </c>
      <c r="I4322" s="17">
        <v>156</v>
      </c>
      <c r="J4322" s="17">
        <v>866</v>
      </c>
      <c r="K4322" s="17">
        <v>25</v>
      </c>
      <c r="L4322" s="17">
        <v>44</v>
      </c>
      <c r="M4322" s="17">
        <v>26</v>
      </c>
      <c r="N4322" s="17">
        <v>4</v>
      </c>
      <c r="O4322" s="55">
        <v>41</v>
      </c>
    </row>
    <row r="4323" spans="4:15" x14ac:dyDescent="0.2">
      <c r="D4323" s="57"/>
      <c r="E4323" s="54"/>
      <c r="F4323" s="71"/>
      <c r="G4323" s="9">
        <v>100</v>
      </c>
      <c r="H4323" s="2">
        <v>29.623567921439999</v>
      </c>
      <c r="I4323" s="2">
        <v>12.765957446809001</v>
      </c>
      <c r="J4323" s="2">
        <v>70.867430441899003</v>
      </c>
      <c r="K4323" s="2">
        <v>2.045826513912</v>
      </c>
      <c r="L4323" s="2">
        <v>3.6006546644839998</v>
      </c>
      <c r="M4323" s="2">
        <v>2.1276595744679998</v>
      </c>
      <c r="N4323" s="2">
        <v>0.32733224222599999</v>
      </c>
      <c r="O4323" s="13">
        <v>3.3551554828149999</v>
      </c>
    </row>
    <row r="4324" spans="4:15" x14ac:dyDescent="0.2">
      <c r="D4324" s="174" t="s">
        <v>36</v>
      </c>
      <c r="E4324" s="20" t="s">
        <v>76</v>
      </c>
      <c r="F4324" s="22"/>
      <c r="G4324" s="21">
        <v>629</v>
      </c>
      <c r="H4324" s="25">
        <v>199</v>
      </c>
      <c r="I4324" s="3">
        <v>85</v>
      </c>
      <c r="J4324" s="3">
        <v>431</v>
      </c>
      <c r="K4324" s="3">
        <v>12</v>
      </c>
      <c r="L4324" s="3">
        <v>20</v>
      </c>
      <c r="M4324" s="3">
        <v>15</v>
      </c>
      <c r="N4324" s="3">
        <v>2</v>
      </c>
      <c r="O4324" s="26">
        <v>24</v>
      </c>
    </row>
    <row r="4325" spans="4:15" x14ac:dyDescent="0.2">
      <c r="D4325" s="175"/>
      <c r="E4325" s="11"/>
      <c r="F4325" s="10"/>
      <c r="G4325" s="9">
        <v>100</v>
      </c>
      <c r="H4325" s="16">
        <v>31.637519872814</v>
      </c>
      <c r="I4325" s="2">
        <v>13.513513513514001</v>
      </c>
      <c r="J4325" s="2">
        <v>68.521462639109998</v>
      </c>
      <c r="K4325" s="2">
        <v>1.9077901430840001</v>
      </c>
      <c r="L4325" s="2">
        <v>3.1796502384740002</v>
      </c>
      <c r="M4325" s="2">
        <v>2.3847376788550001</v>
      </c>
      <c r="N4325" s="2">
        <v>0.31796502384699998</v>
      </c>
      <c r="O4325" s="13">
        <v>3.8155802861689998</v>
      </c>
    </row>
    <row r="4326" spans="4:15" x14ac:dyDescent="0.2">
      <c r="D4326" s="175"/>
      <c r="E4326" s="4" t="s">
        <v>39</v>
      </c>
      <c r="F4326" s="6"/>
      <c r="G4326" s="5">
        <v>37</v>
      </c>
      <c r="H4326" s="7">
        <v>19</v>
      </c>
      <c r="I4326" s="1">
        <v>6</v>
      </c>
      <c r="J4326" s="1">
        <v>12</v>
      </c>
      <c r="K4326" s="1">
        <v>2</v>
      </c>
      <c r="L4326" s="1">
        <v>2</v>
      </c>
      <c r="M4326" s="1">
        <v>3</v>
      </c>
      <c r="N4326" s="1">
        <v>2</v>
      </c>
      <c r="O4326" s="8">
        <v>0</v>
      </c>
    </row>
    <row r="4327" spans="4:15" x14ac:dyDescent="0.2">
      <c r="D4327" s="175"/>
      <c r="E4327" s="11"/>
      <c r="F4327" s="10"/>
      <c r="G4327" s="9">
        <v>100</v>
      </c>
      <c r="H4327" s="86">
        <v>51.351351351350999</v>
      </c>
      <c r="I4327" s="2">
        <v>16.216216216216001</v>
      </c>
      <c r="J4327" s="46">
        <v>32.432432432432002</v>
      </c>
      <c r="K4327" s="2">
        <v>5.4054054054050003</v>
      </c>
      <c r="L4327" s="2">
        <v>5.4054054054050003</v>
      </c>
      <c r="M4327" s="23">
        <v>8.1081081081080004</v>
      </c>
      <c r="N4327" s="23">
        <v>5.4054054054050003</v>
      </c>
      <c r="O4327" s="36">
        <v>0</v>
      </c>
    </row>
    <row r="4328" spans="4:15" x14ac:dyDescent="0.2">
      <c r="D4328" s="175"/>
      <c r="E4328" s="4" t="s">
        <v>40</v>
      </c>
      <c r="F4328" s="6"/>
      <c r="G4328" s="5">
        <v>73</v>
      </c>
      <c r="H4328" s="7">
        <v>26</v>
      </c>
      <c r="I4328" s="1">
        <v>7</v>
      </c>
      <c r="J4328" s="1">
        <v>48</v>
      </c>
      <c r="K4328" s="1">
        <v>2</v>
      </c>
      <c r="L4328" s="1">
        <v>3</v>
      </c>
      <c r="M4328" s="1">
        <v>2</v>
      </c>
      <c r="N4328" s="1">
        <v>0</v>
      </c>
      <c r="O4328" s="8">
        <v>5</v>
      </c>
    </row>
    <row r="4329" spans="4:15" x14ac:dyDescent="0.2">
      <c r="D4329" s="175"/>
      <c r="E4329" s="11"/>
      <c r="F4329" s="10"/>
      <c r="G4329" s="9">
        <v>100</v>
      </c>
      <c r="H4329" s="64">
        <v>35.616438356163997</v>
      </c>
      <c r="I4329" s="2">
        <v>9.5890410958899999</v>
      </c>
      <c r="J4329" s="27">
        <v>65.753424657533998</v>
      </c>
      <c r="K4329" s="2">
        <v>2.7397260273969999</v>
      </c>
      <c r="L4329" s="2">
        <v>4.1095890410960001</v>
      </c>
      <c r="M4329" s="2">
        <v>2.7397260273969999</v>
      </c>
      <c r="N4329" s="18">
        <v>0</v>
      </c>
      <c r="O4329" s="13">
        <v>6.8493150684930004</v>
      </c>
    </row>
    <row r="4330" spans="4:15" x14ac:dyDescent="0.2">
      <c r="D4330" s="175"/>
      <c r="E4330" s="4" t="s">
        <v>41</v>
      </c>
      <c r="F4330" s="6"/>
      <c r="G4330" s="5">
        <v>108</v>
      </c>
      <c r="H4330" s="7">
        <v>21</v>
      </c>
      <c r="I4330" s="1">
        <v>8</v>
      </c>
      <c r="J4330" s="1">
        <v>86</v>
      </c>
      <c r="K4330" s="1">
        <v>3</v>
      </c>
      <c r="L4330" s="1">
        <v>3</v>
      </c>
      <c r="M4330" s="1">
        <v>3</v>
      </c>
      <c r="N4330" s="1">
        <v>0</v>
      </c>
      <c r="O4330" s="8">
        <v>3</v>
      </c>
    </row>
    <row r="4331" spans="4:15" x14ac:dyDescent="0.2">
      <c r="D4331" s="175"/>
      <c r="E4331" s="11"/>
      <c r="F4331" s="10"/>
      <c r="G4331" s="9">
        <v>100</v>
      </c>
      <c r="H4331" s="99">
        <v>19.444444444443999</v>
      </c>
      <c r="I4331" s="27">
        <v>7.4074074074069998</v>
      </c>
      <c r="J4331" s="23">
        <v>79.629629629630003</v>
      </c>
      <c r="K4331" s="2">
        <v>2.7777777777780002</v>
      </c>
      <c r="L4331" s="2">
        <v>2.7777777777780002</v>
      </c>
      <c r="M4331" s="2">
        <v>2.7777777777780002</v>
      </c>
      <c r="N4331" s="18">
        <v>0</v>
      </c>
      <c r="O4331" s="13">
        <v>2.7777777777780002</v>
      </c>
    </row>
    <row r="4332" spans="4:15" x14ac:dyDescent="0.2">
      <c r="D4332" s="175"/>
      <c r="E4332" s="4" t="s">
        <v>42</v>
      </c>
      <c r="F4332" s="6"/>
      <c r="G4332" s="5">
        <v>113</v>
      </c>
      <c r="H4332" s="7">
        <v>43</v>
      </c>
      <c r="I4332" s="1">
        <v>8</v>
      </c>
      <c r="J4332" s="1">
        <v>81</v>
      </c>
      <c r="K4332" s="1">
        <v>2</v>
      </c>
      <c r="L4332" s="1">
        <v>2</v>
      </c>
      <c r="M4332" s="1">
        <v>3</v>
      </c>
      <c r="N4332" s="1">
        <v>0</v>
      </c>
      <c r="O4332" s="8">
        <v>5</v>
      </c>
    </row>
    <row r="4333" spans="4:15" x14ac:dyDescent="0.2">
      <c r="D4333" s="175"/>
      <c r="E4333" s="11"/>
      <c r="F4333" s="10"/>
      <c r="G4333" s="9">
        <v>100</v>
      </c>
      <c r="H4333" s="64">
        <v>38.053097345132997</v>
      </c>
      <c r="I4333" s="27">
        <v>7.0796460176989999</v>
      </c>
      <c r="J4333" s="2">
        <v>71.681415929203993</v>
      </c>
      <c r="K4333" s="2">
        <v>1.769911504425</v>
      </c>
      <c r="L4333" s="2">
        <v>1.769911504425</v>
      </c>
      <c r="M4333" s="2">
        <v>2.654867256637</v>
      </c>
      <c r="N4333" s="18">
        <v>0</v>
      </c>
      <c r="O4333" s="13">
        <v>4.424778761062</v>
      </c>
    </row>
    <row r="4334" spans="4:15" x14ac:dyDescent="0.2">
      <c r="D4334" s="175"/>
      <c r="E4334" s="4" t="s">
        <v>43</v>
      </c>
      <c r="F4334" s="6"/>
      <c r="G4334" s="5">
        <v>101</v>
      </c>
      <c r="H4334" s="7">
        <v>25</v>
      </c>
      <c r="I4334" s="1">
        <v>15</v>
      </c>
      <c r="J4334" s="1">
        <v>80</v>
      </c>
      <c r="K4334" s="1">
        <v>2</v>
      </c>
      <c r="L4334" s="1">
        <v>4</v>
      </c>
      <c r="M4334" s="1">
        <v>0</v>
      </c>
      <c r="N4334" s="1">
        <v>0</v>
      </c>
      <c r="O4334" s="8">
        <v>1</v>
      </c>
    </row>
    <row r="4335" spans="4:15" x14ac:dyDescent="0.2">
      <c r="D4335" s="175"/>
      <c r="E4335" s="11"/>
      <c r="F4335" s="10"/>
      <c r="G4335" s="9">
        <v>100</v>
      </c>
      <c r="H4335" s="16">
        <v>24.752475247524998</v>
      </c>
      <c r="I4335" s="2">
        <v>14.851485148515</v>
      </c>
      <c r="J4335" s="23">
        <v>79.207920792078994</v>
      </c>
      <c r="K4335" s="2">
        <v>1.9801980198019999</v>
      </c>
      <c r="L4335" s="2">
        <v>3.9603960396039999</v>
      </c>
      <c r="M4335" s="18">
        <v>0</v>
      </c>
      <c r="N4335" s="18">
        <v>0</v>
      </c>
      <c r="O4335" s="13">
        <v>0.99009900990099997</v>
      </c>
    </row>
    <row r="4336" spans="4:15" x14ac:dyDescent="0.2">
      <c r="D4336" s="175"/>
      <c r="E4336" s="4" t="s">
        <v>44</v>
      </c>
      <c r="F4336" s="6"/>
      <c r="G4336" s="5">
        <v>114</v>
      </c>
      <c r="H4336" s="7">
        <v>38</v>
      </c>
      <c r="I4336" s="1">
        <v>22</v>
      </c>
      <c r="J4336" s="1">
        <v>80</v>
      </c>
      <c r="K4336" s="1">
        <v>1</v>
      </c>
      <c r="L4336" s="1">
        <v>4</v>
      </c>
      <c r="M4336" s="1">
        <v>0</v>
      </c>
      <c r="N4336" s="1">
        <v>0</v>
      </c>
      <c r="O4336" s="8">
        <v>3</v>
      </c>
    </row>
    <row r="4337" spans="4:15" x14ac:dyDescent="0.2">
      <c r="D4337" s="175"/>
      <c r="E4337" s="11"/>
      <c r="F4337" s="10"/>
      <c r="G4337" s="9">
        <v>100</v>
      </c>
      <c r="H4337" s="16">
        <v>33.333333333333002</v>
      </c>
      <c r="I4337" s="23">
        <v>19.298245614035</v>
      </c>
      <c r="J4337" s="2">
        <v>70.175438596491006</v>
      </c>
      <c r="K4337" s="2">
        <v>0.87719298245599997</v>
      </c>
      <c r="L4337" s="2">
        <v>3.508771929825</v>
      </c>
      <c r="M4337" s="18">
        <v>0</v>
      </c>
      <c r="N4337" s="18">
        <v>0</v>
      </c>
      <c r="O4337" s="13">
        <v>2.6315789473679998</v>
      </c>
    </row>
    <row r="4338" spans="4:15" x14ac:dyDescent="0.2">
      <c r="D4338" s="175"/>
      <c r="E4338" s="4" t="s">
        <v>45</v>
      </c>
      <c r="F4338" s="6"/>
      <c r="G4338" s="5">
        <v>83</v>
      </c>
      <c r="H4338" s="7">
        <v>27</v>
      </c>
      <c r="I4338" s="1">
        <v>19</v>
      </c>
      <c r="J4338" s="1">
        <v>44</v>
      </c>
      <c r="K4338" s="1">
        <v>0</v>
      </c>
      <c r="L4338" s="1">
        <v>2</v>
      </c>
      <c r="M4338" s="1">
        <v>4</v>
      </c>
      <c r="N4338" s="1">
        <v>0</v>
      </c>
      <c r="O4338" s="8">
        <v>7</v>
      </c>
    </row>
    <row r="4339" spans="4:15" x14ac:dyDescent="0.2">
      <c r="D4339" s="175"/>
      <c r="E4339" s="11"/>
      <c r="F4339" s="10"/>
      <c r="G4339" s="9">
        <v>100</v>
      </c>
      <c r="H4339" s="16">
        <v>32.530120481928002</v>
      </c>
      <c r="I4339" s="35">
        <v>22.89156626506</v>
      </c>
      <c r="J4339" s="46">
        <v>53.012048192770997</v>
      </c>
      <c r="K4339" s="18">
        <v>0</v>
      </c>
      <c r="L4339" s="2">
        <v>2.409638554217</v>
      </c>
      <c r="M4339" s="2">
        <v>4.819277108434</v>
      </c>
      <c r="N4339" s="18">
        <v>0</v>
      </c>
      <c r="O4339" s="89">
        <v>8.4337349397590007</v>
      </c>
    </row>
    <row r="4340" spans="4:15" x14ac:dyDescent="0.2">
      <c r="D4340" s="174" t="s">
        <v>37</v>
      </c>
      <c r="E4340" s="20" t="s">
        <v>77</v>
      </c>
      <c r="F4340" s="22"/>
      <c r="G4340" s="21">
        <v>593</v>
      </c>
      <c r="H4340" s="25">
        <v>163</v>
      </c>
      <c r="I4340" s="3">
        <v>71</v>
      </c>
      <c r="J4340" s="3">
        <v>435</v>
      </c>
      <c r="K4340" s="3">
        <v>13</v>
      </c>
      <c r="L4340" s="3">
        <v>24</v>
      </c>
      <c r="M4340" s="3">
        <v>11</v>
      </c>
      <c r="N4340" s="3">
        <v>2</v>
      </c>
      <c r="O4340" s="26">
        <v>17</v>
      </c>
    </row>
    <row r="4341" spans="4:15" x14ac:dyDescent="0.2">
      <c r="D4341" s="175"/>
      <c r="E4341" s="11"/>
      <c r="F4341" s="10"/>
      <c r="G4341" s="9">
        <v>100</v>
      </c>
      <c r="H4341" s="16">
        <v>27.487352445193999</v>
      </c>
      <c r="I4341" s="2">
        <v>11.973018549747</v>
      </c>
      <c r="J4341" s="2">
        <v>73.355817875211002</v>
      </c>
      <c r="K4341" s="2">
        <v>2.1922428330520001</v>
      </c>
      <c r="L4341" s="2">
        <v>4.0472175379430002</v>
      </c>
      <c r="M4341" s="2">
        <v>1.85497470489</v>
      </c>
      <c r="N4341" s="2">
        <v>0.33726812816200002</v>
      </c>
      <c r="O4341" s="13">
        <v>2.8667790893760001</v>
      </c>
    </row>
    <row r="4342" spans="4:15" x14ac:dyDescent="0.2">
      <c r="D4342" s="175"/>
      <c r="E4342" s="4" t="s">
        <v>39</v>
      </c>
      <c r="F4342" s="6"/>
      <c r="G4342" s="5">
        <v>27</v>
      </c>
      <c r="H4342" s="7">
        <v>15</v>
      </c>
      <c r="I4342" s="1">
        <v>6</v>
      </c>
      <c r="J4342" s="1">
        <v>4</v>
      </c>
      <c r="K4342" s="1">
        <v>3</v>
      </c>
      <c r="L4342" s="1">
        <v>1</v>
      </c>
      <c r="M4342" s="1">
        <v>1</v>
      </c>
      <c r="N4342" s="1">
        <v>0</v>
      </c>
      <c r="O4342" s="8">
        <v>1</v>
      </c>
    </row>
    <row r="4343" spans="4:15" x14ac:dyDescent="0.2">
      <c r="D4343" s="175"/>
      <c r="E4343" s="11"/>
      <c r="F4343" s="10"/>
      <c r="G4343" s="9">
        <v>100</v>
      </c>
      <c r="H4343" s="86">
        <v>55.555555555555998</v>
      </c>
      <c r="I4343" s="23">
        <v>22.222222222222001</v>
      </c>
      <c r="J4343" s="46">
        <v>14.814814814815</v>
      </c>
      <c r="K4343" s="23">
        <v>11.111111111111001</v>
      </c>
      <c r="L4343" s="2">
        <v>3.7037037037039999</v>
      </c>
      <c r="M4343" s="2">
        <v>3.7037037037039999</v>
      </c>
      <c r="N4343" s="18">
        <v>0</v>
      </c>
      <c r="O4343" s="13">
        <v>3.7037037037039999</v>
      </c>
    </row>
    <row r="4344" spans="4:15" x14ac:dyDescent="0.2">
      <c r="D4344" s="175"/>
      <c r="E4344" s="4" t="s">
        <v>40</v>
      </c>
      <c r="F4344" s="6"/>
      <c r="G4344" s="5">
        <v>74</v>
      </c>
      <c r="H4344" s="7">
        <v>11</v>
      </c>
      <c r="I4344" s="1">
        <v>7</v>
      </c>
      <c r="J4344" s="1">
        <v>56</v>
      </c>
      <c r="K4344" s="1">
        <v>1</v>
      </c>
      <c r="L4344" s="1">
        <v>5</v>
      </c>
      <c r="M4344" s="1">
        <v>1</v>
      </c>
      <c r="N4344" s="1">
        <v>0</v>
      </c>
      <c r="O4344" s="8">
        <v>3</v>
      </c>
    </row>
    <row r="4345" spans="4:15" x14ac:dyDescent="0.2">
      <c r="D4345" s="175"/>
      <c r="E4345" s="11"/>
      <c r="F4345" s="10"/>
      <c r="G4345" s="9">
        <v>100</v>
      </c>
      <c r="H4345" s="99">
        <v>14.864864864865</v>
      </c>
      <c r="I4345" s="2">
        <v>9.4594594594589996</v>
      </c>
      <c r="J4345" s="2">
        <v>75.675675675676004</v>
      </c>
      <c r="K4345" s="2">
        <v>1.351351351351</v>
      </c>
      <c r="L4345" s="2">
        <v>6.7567567567570004</v>
      </c>
      <c r="M4345" s="2">
        <v>1.351351351351</v>
      </c>
      <c r="N4345" s="18">
        <v>0</v>
      </c>
      <c r="O4345" s="13">
        <v>4.0540540540540002</v>
      </c>
    </row>
    <row r="4346" spans="4:15" x14ac:dyDescent="0.2">
      <c r="D4346" s="175"/>
      <c r="E4346" s="4" t="s">
        <v>41</v>
      </c>
      <c r="F4346" s="6"/>
      <c r="G4346" s="5">
        <v>96</v>
      </c>
      <c r="H4346" s="7">
        <v>26</v>
      </c>
      <c r="I4346" s="1">
        <v>4</v>
      </c>
      <c r="J4346" s="1">
        <v>80</v>
      </c>
      <c r="K4346" s="1">
        <v>0</v>
      </c>
      <c r="L4346" s="1">
        <v>3</v>
      </c>
      <c r="M4346" s="1">
        <v>2</v>
      </c>
      <c r="N4346" s="1">
        <v>1</v>
      </c>
      <c r="O4346" s="8">
        <v>2</v>
      </c>
    </row>
    <row r="4347" spans="4:15" x14ac:dyDescent="0.2">
      <c r="D4347" s="175"/>
      <c r="E4347" s="11"/>
      <c r="F4347" s="10"/>
      <c r="G4347" s="9">
        <v>100</v>
      </c>
      <c r="H4347" s="16">
        <v>27.083333333333002</v>
      </c>
      <c r="I4347" s="27">
        <v>4.166666666667</v>
      </c>
      <c r="J4347" s="35">
        <v>83.333333333333002</v>
      </c>
      <c r="K4347" s="18">
        <v>0</v>
      </c>
      <c r="L4347" s="2">
        <v>3.125</v>
      </c>
      <c r="M4347" s="2">
        <v>2.083333333333</v>
      </c>
      <c r="N4347" s="2">
        <v>1.041666666667</v>
      </c>
      <c r="O4347" s="13">
        <v>2.083333333333</v>
      </c>
    </row>
    <row r="4348" spans="4:15" x14ac:dyDescent="0.2">
      <c r="D4348" s="175"/>
      <c r="E4348" s="4" t="s">
        <v>42</v>
      </c>
      <c r="F4348" s="6"/>
      <c r="G4348" s="5">
        <v>97</v>
      </c>
      <c r="H4348" s="7">
        <v>29</v>
      </c>
      <c r="I4348" s="1">
        <v>14</v>
      </c>
      <c r="J4348" s="1">
        <v>79</v>
      </c>
      <c r="K4348" s="1">
        <v>1</v>
      </c>
      <c r="L4348" s="1">
        <v>6</v>
      </c>
      <c r="M4348" s="1">
        <v>4</v>
      </c>
      <c r="N4348" s="1">
        <v>0</v>
      </c>
      <c r="O4348" s="8">
        <v>1</v>
      </c>
    </row>
    <row r="4349" spans="4:15" x14ac:dyDescent="0.2">
      <c r="D4349" s="175"/>
      <c r="E4349" s="11"/>
      <c r="F4349" s="10"/>
      <c r="G4349" s="9">
        <v>100</v>
      </c>
      <c r="H4349" s="16">
        <v>29.896907216494998</v>
      </c>
      <c r="I4349" s="2">
        <v>14.432989690722</v>
      </c>
      <c r="J4349" s="35">
        <v>81.443298969072004</v>
      </c>
      <c r="K4349" s="2">
        <v>1.0309278350519999</v>
      </c>
      <c r="L4349" s="2">
        <v>6.1855670103089997</v>
      </c>
      <c r="M4349" s="2">
        <v>4.1237113402060004</v>
      </c>
      <c r="N4349" s="18">
        <v>0</v>
      </c>
      <c r="O4349" s="13">
        <v>1.0309278350519999</v>
      </c>
    </row>
    <row r="4350" spans="4:15" x14ac:dyDescent="0.2">
      <c r="D4350" s="175"/>
      <c r="E4350" s="4" t="s">
        <v>43</v>
      </c>
      <c r="F4350" s="6"/>
      <c r="G4350" s="5">
        <v>103</v>
      </c>
      <c r="H4350" s="7">
        <v>24</v>
      </c>
      <c r="I4350" s="1">
        <v>6</v>
      </c>
      <c r="J4350" s="1">
        <v>81</v>
      </c>
      <c r="K4350" s="1">
        <v>5</v>
      </c>
      <c r="L4350" s="1">
        <v>5</v>
      </c>
      <c r="M4350" s="1">
        <v>2</v>
      </c>
      <c r="N4350" s="1">
        <v>0</v>
      </c>
      <c r="O4350" s="8">
        <v>3</v>
      </c>
    </row>
    <row r="4351" spans="4:15" x14ac:dyDescent="0.2">
      <c r="D4351" s="175"/>
      <c r="E4351" s="11"/>
      <c r="F4351" s="10"/>
      <c r="G4351" s="9">
        <v>100</v>
      </c>
      <c r="H4351" s="73">
        <v>23.300970873786</v>
      </c>
      <c r="I4351" s="27">
        <v>5.8252427184469999</v>
      </c>
      <c r="J4351" s="23">
        <v>78.640776699029004</v>
      </c>
      <c r="K4351" s="2">
        <v>4.8543689320389998</v>
      </c>
      <c r="L4351" s="2">
        <v>4.8543689320389998</v>
      </c>
      <c r="M4351" s="2">
        <v>1.9417475728160001</v>
      </c>
      <c r="N4351" s="18">
        <v>0</v>
      </c>
      <c r="O4351" s="13">
        <v>2.9126213592229999</v>
      </c>
    </row>
    <row r="4352" spans="4:15" x14ac:dyDescent="0.2">
      <c r="D4352" s="175"/>
      <c r="E4352" s="4" t="s">
        <v>44</v>
      </c>
      <c r="F4352" s="6"/>
      <c r="G4352" s="5">
        <v>109</v>
      </c>
      <c r="H4352" s="7">
        <v>30</v>
      </c>
      <c r="I4352" s="1">
        <v>16</v>
      </c>
      <c r="J4352" s="1">
        <v>82</v>
      </c>
      <c r="K4352" s="1">
        <v>3</v>
      </c>
      <c r="L4352" s="1">
        <v>3</v>
      </c>
      <c r="M4352" s="1">
        <v>1</v>
      </c>
      <c r="N4352" s="1">
        <v>0</v>
      </c>
      <c r="O4352" s="8">
        <v>3</v>
      </c>
    </row>
    <row r="4353" spans="2:15" x14ac:dyDescent="0.2">
      <c r="D4353" s="175"/>
      <c r="E4353" s="11"/>
      <c r="F4353" s="10"/>
      <c r="G4353" s="9">
        <v>100</v>
      </c>
      <c r="H4353" s="16">
        <v>27.522935779817001</v>
      </c>
      <c r="I4353" s="2">
        <v>14.678899082569</v>
      </c>
      <c r="J4353" s="2">
        <v>75.229357798164997</v>
      </c>
      <c r="K4353" s="2">
        <v>2.7522935779819999</v>
      </c>
      <c r="L4353" s="2">
        <v>2.7522935779819999</v>
      </c>
      <c r="M4353" s="2">
        <v>0.91743119266100004</v>
      </c>
      <c r="N4353" s="18">
        <v>0</v>
      </c>
      <c r="O4353" s="13">
        <v>2.7522935779819999</v>
      </c>
    </row>
    <row r="4354" spans="2:15" x14ac:dyDescent="0.2">
      <c r="D4354" s="175"/>
      <c r="E4354" s="4" t="s">
        <v>45</v>
      </c>
      <c r="F4354" s="6"/>
      <c r="G4354" s="5">
        <v>87</v>
      </c>
      <c r="H4354" s="7">
        <v>28</v>
      </c>
      <c r="I4354" s="1">
        <v>18</v>
      </c>
      <c r="J4354" s="1">
        <v>53</v>
      </c>
      <c r="K4354" s="1">
        <v>0</v>
      </c>
      <c r="L4354" s="1">
        <v>1</v>
      </c>
      <c r="M4354" s="1">
        <v>0</v>
      </c>
      <c r="N4354" s="1">
        <v>1</v>
      </c>
      <c r="O4354" s="8">
        <v>4</v>
      </c>
    </row>
    <row r="4355" spans="2:15" x14ac:dyDescent="0.2">
      <c r="D4355" s="176"/>
      <c r="E4355" s="57"/>
      <c r="F4355" s="54"/>
      <c r="G4355" s="67">
        <v>100</v>
      </c>
      <c r="H4355" s="82">
        <v>32.183908045976999</v>
      </c>
      <c r="I4355" s="103">
        <v>20.689655172414</v>
      </c>
      <c r="J4355" s="96">
        <v>60.919540229885001</v>
      </c>
      <c r="K4355" s="81">
        <v>0</v>
      </c>
      <c r="L4355" s="48">
        <v>1.149425287356</v>
      </c>
      <c r="M4355" s="81">
        <v>0</v>
      </c>
      <c r="N4355" s="48">
        <v>1.149425287356</v>
      </c>
      <c r="O4355" s="84">
        <v>4.5977011494250002</v>
      </c>
    </row>
    <row r="4357" spans="2:15" x14ac:dyDescent="0.2">
      <c r="B4357" s="43" t="str">
        <f xml:space="preserve"> HYPERLINK("#'目次'!B97", "[91]")</f>
        <v>[91]</v>
      </c>
      <c r="C4357" s="31" t="s">
        <v>233</v>
      </c>
    </row>
    <row r="4361" spans="2:15" ht="24" x14ac:dyDescent="0.2">
      <c r="D4361" s="177"/>
      <c r="E4361" s="178"/>
      <c r="F4361" s="178"/>
      <c r="G4361" s="40" t="s">
        <v>14</v>
      </c>
      <c r="H4361" s="42" t="s">
        <v>213</v>
      </c>
      <c r="I4361" s="15" t="s">
        <v>214</v>
      </c>
      <c r="J4361" s="15" t="s">
        <v>215</v>
      </c>
      <c r="K4361" s="15" t="s">
        <v>216</v>
      </c>
      <c r="L4361" s="15" t="s">
        <v>217</v>
      </c>
      <c r="M4361" s="15" t="s">
        <v>218</v>
      </c>
      <c r="N4361" s="15" t="s">
        <v>86</v>
      </c>
      <c r="O4361" s="44" t="s">
        <v>17</v>
      </c>
    </row>
    <row r="4362" spans="2:15" x14ac:dyDescent="0.2">
      <c r="D4362" s="179"/>
      <c r="E4362" s="180"/>
      <c r="F4362" s="180"/>
      <c r="G4362" s="39"/>
      <c r="H4362" s="41"/>
      <c r="I4362" s="14"/>
      <c r="J4362" s="14"/>
      <c r="K4362" s="14"/>
      <c r="L4362" s="14"/>
      <c r="M4362" s="14"/>
      <c r="N4362" s="14"/>
      <c r="O4362" s="38"/>
    </row>
    <row r="4363" spans="2:15" x14ac:dyDescent="0.2">
      <c r="D4363" s="70"/>
      <c r="E4363" s="72" t="s">
        <v>14</v>
      </c>
      <c r="F4363" s="69"/>
      <c r="G4363" s="37">
        <v>1222</v>
      </c>
      <c r="H4363" s="17">
        <v>290</v>
      </c>
      <c r="I4363" s="17">
        <v>204</v>
      </c>
      <c r="J4363" s="17">
        <v>873</v>
      </c>
      <c r="K4363" s="17">
        <v>21</v>
      </c>
      <c r="L4363" s="17">
        <v>24</v>
      </c>
      <c r="M4363" s="17">
        <v>18</v>
      </c>
      <c r="N4363" s="17">
        <v>6</v>
      </c>
      <c r="O4363" s="55">
        <v>47</v>
      </c>
    </row>
    <row r="4364" spans="2:15" x14ac:dyDescent="0.2">
      <c r="D4364" s="57"/>
      <c r="E4364" s="54"/>
      <c r="F4364" s="71"/>
      <c r="G4364" s="9">
        <v>100</v>
      </c>
      <c r="H4364" s="2">
        <v>23.731587561375001</v>
      </c>
      <c r="I4364" s="2">
        <v>16.693944353519001</v>
      </c>
      <c r="J4364" s="2">
        <v>71.440261865794</v>
      </c>
      <c r="K4364" s="2">
        <v>1.7184942716860001</v>
      </c>
      <c r="L4364" s="2">
        <v>1.9639934533550001</v>
      </c>
      <c r="M4364" s="2">
        <v>1.472995090016</v>
      </c>
      <c r="N4364" s="2">
        <v>0.49099836333899999</v>
      </c>
      <c r="O4364" s="13">
        <v>3.8461538461539999</v>
      </c>
    </row>
    <row r="4365" spans="2:15" x14ac:dyDescent="0.2">
      <c r="D4365" s="174" t="s">
        <v>18</v>
      </c>
      <c r="E4365" s="20" t="s">
        <v>19</v>
      </c>
      <c r="F4365" s="22"/>
      <c r="G4365" s="21">
        <v>57</v>
      </c>
      <c r="H4365" s="25">
        <v>14</v>
      </c>
      <c r="I4365" s="3">
        <v>7</v>
      </c>
      <c r="J4365" s="3">
        <v>44</v>
      </c>
      <c r="K4365" s="3">
        <v>1</v>
      </c>
      <c r="L4365" s="3">
        <v>3</v>
      </c>
      <c r="M4365" s="3">
        <v>0</v>
      </c>
      <c r="N4365" s="3">
        <v>1</v>
      </c>
      <c r="O4365" s="26">
        <v>1</v>
      </c>
    </row>
    <row r="4366" spans="2:15" x14ac:dyDescent="0.2">
      <c r="D4366" s="175"/>
      <c r="E4366" s="11"/>
      <c r="F4366" s="10"/>
      <c r="G4366" s="9">
        <v>100</v>
      </c>
      <c r="H4366" s="16">
        <v>24.561403508771999</v>
      </c>
      <c r="I4366" s="2">
        <v>12.280701754386</v>
      </c>
      <c r="J4366" s="23">
        <v>77.192982456140001</v>
      </c>
      <c r="K4366" s="2">
        <v>1.7543859649119999</v>
      </c>
      <c r="L4366" s="2">
        <v>5.2631578947369997</v>
      </c>
      <c r="M4366" s="18">
        <v>0</v>
      </c>
      <c r="N4366" s="2">
        <v>1.7543859649119999</v>
      </c>
      <c r="O4366" s="13">
        <v>1.7543859649119999</v>
      </c>
    </row>
    <row r="4367" spans="2:15" x14ac:dyDescent="0.2">
      <c r="D4367" s="175"/>
      <c r="E4367" s="4" t="s">
        <v>20</v>
      </c>
      <c r="F4367" s="6"/>
      <c r="G4367" s="5">
        <v>84</v>
      </c>
      <c r="H4367" s="7">
        <v>25</v>
      </c>
      <c r="I4367" s="1">
        <v>13</v>
      </c>
      <c r="J4367" s="1">
        <v>56</v>
      </c>
      <c r="K4367" s="1">
        <v>0</v>
      </c>
      <c r="L4367" s="1">
        <v>2</v>
      </c>
      <c r="M4367" s="1">
        <v>1</v>
      </c>
      <c r="N4367" s="1">
        <v>0</v>
      </c>
      <c r="O4367" s="8">
        <v>4</v>
      </c>
    </row>
    <row r="4368" spans="2:15" x14ac:dyDescent="0.2">
      <c r="D4368" s="175"/>
      <c r="E4368" s="11"/>
      <c r="F4368" s="10"/>
      <c r="G4368" s="9">
        <v>100</v>
      </c>
      <c r="H4368" s="64">
        <v>29.761904761905001</v>
      </c>
      <c r="I4368" s="2">
        <v>15.47619047619</v>
      </c>
      <c r="J4368" s="2">
        <v>66.666666666666998</v>
      </c>
      <c r="K4368" s="18">
        <v>0</v>
      </c>
      <c r="L4368" s="2">
        <v>2.3809523809519999</v>
      </c>
      <c r="M4368" s="2">
        <v>1.190476190476</v>
      </c>
      <c r="N4368" s="18">
        <v>0</v>
      </c>
      <c r="O4368" s="13">
        <v>4.7619047619049999</v>
      </c>
    </row>
    <row r="4369" spans="4:15" x14ac:dyDescent="0.2">
      <c r="D4369" s="175"/>
      <c r="E4369" s="4" t="s">
        <v>21</v>
      </c>
      <c r="F4369" s="6"/>
      <c r="G4369" s="5">
        <v>487</v>
      </c>
      <c r="H4369" s="7">
        <v>106</v>
      </c>
      <c r="I4369" s="1">
        <v>83</v>
      </c>
      <c r="J4369" s="1">
        <v>365</v>
      </c>
      <c r="K4369" s="1">
        <v>8</v>
      </c>
      <c r="L4369" s="1">
        <v>6</v>
      </c>
      <c r="M4369" s="1">
        <v>7</v>
      </c>
      <c r="N4369" s="1">
        <v>2</v>
      </c>
      <c r="O4369" s="8">
        <v>15</v>
      </c>
    </row>
    <row r="4370" spans="4:15" x14ac:dyDescent="0.2">
      <c r="D4370" s="175"/>
      <c r="E4370" s="11"/>
      <c r="F4370" s="10"/>
      <c r="G4370" s="9">
        <v>100</v>
      </c>
      <c r="H4370" s="16">
        <v>21.765913757700002</v>
      </c>
      <c r="I4370" s="2">
        <v>17.043121149897001</v>
      </c>
      <c r="J4370" s="2">
        <v>74.948665297741002</v>
      </c>
      <c r="K4370" s="2">
        <v>1.642710472279</v>
      </c>
      <c r="L4370" s="2">
        <v>1.232032854209</v>
      </c>
      <c r="M4370" s="2">
        <v>1.4373716632439999</v>
      </c>
      <c r="N4370" s="2">
        <v>0.41067761806999997</v>
      </c>
      <c r="O4370" s="13">
        <v>3.080082135524</v>
      </c>
    </row>
    <row r="4371" spans="4:15" x14ac:dyDescent="0.2">
      <c r="D4371" s="175"/>
      <c r="E4371" s="4" t="s">
        <v>22</v>
      </c>
      <c r="F4371" s="6"/>
      <c r="G4371" s="5">
        <v>35</v>
      </c>
      <c r="H4371" s="7">
        <v>9</v>
      </c>
      <c r="I4371" s="1">
        <v>6</v>
      </c>
      <c r="J4371" s="1">
        <v>20</v>
      </c>
      <c r="K4371" s="1">
        <v>3</v>
      </c>
      <c r="L4371" s="1">
        <v>1</v>
      </c>
      <c r="M4371" s="1">
        <v>1</v>
      </c>
      <c r="N4371" s="1">
        <v>0</v>
      </c>
      <c r="O4371" s="8">
        <v>3</v>
      </c>
    </row>
    <row r="4372" spans="4:15" x14ac:dyDescent="0.2">
      <c r="D4372" s="175"/>
      <c r="E4372" s="11"/>
      <c r="F4372" s="10"/>
      <c r="G4372" s="9">
        <v>100</v>
      </c>
      <c r="H4372" s="16">
        <v>25.714285714286</v>
      </c>
      <c r="I4372" s="2">
        <v>17.142857142857</v>
      </c>
      <c r="J4372" s="46">
        <v>57.142857142856997</v>
      </c>
      <c r="K4372" s="23">
        <v>8.5714285714289993</v>
      </c>
      <c r="L4372" s="2">
        <v>2.8571428571430002</v>
      </c>
      <c r="M4372" s="2">
        <v>2.8571428571430002</v>
      </c>
      <c r="N4372" s="18">
        <v>0</v>
      </c>
      <c r="O4372" s="13">
        <v>8.5714285714289993</v>
      </c>
    </row>
    <row r="4373" spans="4:15" x14ac:dyDescent="0.2">
      <c r="D4373" s="175"/>
      <c r="E4373" s="4" t="s">
        <v>23</v>
      </c>
      <c r="F4373" s="6"/>
      <c r="G4373" s="5">
        <v>143</v>
      </c>
      <c r="H4373" s="7">
        <v>30</v>
      </c>
      <c r="I4373" s="1">
        <v>27</v>
      </c>
      <c r="J4373" s="1">
        <v>102</v>
      </c>
      <c r="K4373" s="1">
        <v>2</v>
      </c>
      <c r="L4373" s="1">
        <v>4</v>
      </c>
      <c r="M4373" s="1">
        <v>2</v>
      </c>
      <c r="N4373" s="1">
        <v>0</v>
      </c>
      <c r="O4373" s="8">
        <v>4</v>
      </c>
    </row>
    <row r="4374" spans="4:15" x14ac:dyDescent="0.2">
      <c r="D4374" s="175"/>
      <c r="E4374" s="11"/>
      <c r="F4374" s="10"/>
      <c r="G4374" s="9">
        <v>100</v>
      </c>
      <c r="H4374" s="16">
        <v>20.979020979021001</v>
      </c>
      <c r="I4374" s="2">
        <v>18.881118881119001</v>
      </c>
      <c r="J4374" s="2">
        <v>71.328671328671007</v>
      </c>
      <c r="K4374" s="2">
        <v>1.398601398601</v>
      </c>
      <c r="L4374" s="2">
        <v>2.797202797203</v>
      </c>
      <c r="M4374" s="2">
        <v>1.398601398601</v>
      </c>
      <c r="N4374" s="18">
        <v>0</v>
      </c>
      <c r="O4374" s="13">
        <v>2.797202797203</v>
      </c>
    </row>
    <row r="4375" spans="4:15" x14ac:dyDescent="0.2">
      <c r="D4375" s="175"/>
      <c r="E4375" s="4" t="s">
        <v>24</v>
      </c>
      <c r="F4375" s="6"/>
      <c r="G4375" s="5">
        <v>187</v>
      </c>
      <c r="H4375" s="7">
        <v>41</v>
      </c>
      <c r="I4375" s="1">
        <v>32</v>
      </c>
      <c r="J4375" s="1">
        <v>133</v>
      </c>
      <c r="K4375" s="1">
        <v>3</v>
      </c>
      <c r="L4375" s="1">
        <v>3</v>
      </c>
      <c r="M4375" s="1">
        <v>0</v>
      </c>
      <c r="N4375" s="1">
        <v>2</v>
      </c>
      <c r="O4375" s="8">
        <v>7</v>
      </c>
    </row>
    <row r="4376" spans="4:15" x14ac:dyDescent="0.2">
      <c r="D4376" s="175"/>
      <c r="E4376" s="11"/>
      <c r="F4376" s="10"/>
      <c r="G4376" s="9">
        <v>100</v>
      </c>
      <c r="H4376" s="16">
        <v>21.925133689839999</v>
      </c>
      <c r="I4376" s="2">
        <v>17.112299465241001</v>
      </c>
      <c r="J4376" s="2">
        <v>71.122994652406007</v>
      </c>
      <c r="K4376" s="2">
        <v>1.6042780748659999</v>
      </c>
      <c r="L4376" s="2">
        <v>1.6042780748659999</v>
      </c>
      <c r="M4376" s="18">
        <v>0</v>
      </c>
      <c r="N4376" s="2">
        <v>1.069518716578</v>
      </c>
      <c r="O4376" s="13">
        <v>3.7433155080209999</v>
      </c>
    </row>
    <row r="4377" spans="4:15" x14ac:dyDescent="0.2">
      <c r="D4377" s="175"/>
      <c r="E4377" s="4" t="s">
        <v>25</v>
      </c>
      <c r="F4377" s="6"/>
      <c r="G4377" s="5">
        <v>71</v>
      </c>
      <c r="H4377" s="7">
        <v>21</v>
      </c>
      <c r="I4377" s="1">
        <v>14</v>
      </c>
      <c r="J4377" s="1">
        <v>47</v>
      </c>
      <c r="K4377" s="1">
        <v>1</v>
      </c>
      <c r="L4377" s="1">
        <v>1</v>
      </c>
      <c r="M4377" s="1">
        <v>4</v>
      </c>
      <c r="N4377" s="1">
        <v>0</v>
      </c>
      <c r="O4377" s="8">
        <v>4</v>
      </c>
    </row>
    <row r="4378" spans="4:15" x14ac:dyDescent="0.2">
      <c r="D4378" s="175"/>
      <c r="E4378" s="11"/>
      <c r="F4378" s="10"/>
      <c r="G4378" s="9">
        <v>100</v>
      </c>
      <c r="H4378" s="64">
        <v>29.577464788732001</v>
      </c>
      <c r="I4378" s="2">
        <v>19.718309859154999</v>
      </c>
      <c r="J4378" s="27">
        <v>66.197183098592006</v>
      </c>
      <c r="K4378" s="2">
        <v>1.4084507042250001</v>
      </c>
      <c r="L4378" s="2">
        <v>1.4084507042250001</v>
      </c>
      <c r="M4378" s="2">
        <v>5.6338028169010004</v>
      </c>
      <c r="N4378" s="18">
        <v>0</v>
      </c>
      <c r="O4378" s="13">
        <v>5.6338028169010004</v>
      </c>
    </row>
    <row r="4379" spans="4:15" x14ac:dyDescent="0.2">
      <c r="D4379" s="175"/>
      <c r="E4379" s="4" t="s">
        <v>26</v>
      </c>
      <c r="F4379" s="6"/>
      <c r="G4379" s="5">
        <v>30</v>
      </c>
      <c r="H4379" s="7">
        <v>9</v>
      </c>
      <c r="I4379" s="1">
        <v>4</v>
      </c>
      <c r="J4379" s="1">
        <v>20</v>
      </c>
      <c r="K4379" s="1">
        <v>1</v>
      </c>
      <c r="L4379" s="1">
        <v>0</v>
      </c>
      <c r="M4379" s="1">
        <v>0</v>
      </c>
      <c r="N4379" s="1">
        <v>1</v>
      </c>
      <c r="O4379" s="8">
        <v>1</v>
      </c>
    </row>
    <row r="4380" spans="4:15" x14ac:dyDescent="0.2">
      <c r="D4380" s="175"/>
      <c r="E4380" s="11"/>
      <c r="F4380" s="10"/>
      <c r="G4380" s="9">
        <v>100</v>
      </c>
      <c r="H4380" s="64">
        <v>30</v>
      </c>
      <c r="I4380" s="2">
        <v>13.333333333333</v>
      </c>
      <c r="J4380" s="2">
        <v>66.666666666666998</v>
      </c>
      <c r="K4380" s="2">
        <v>3.333333333333</v>
      </c>
      <c r="L4380" s="18">
        <v>0</v>
      </c>
      <c r="M4380" s="18">
        <v>0</v>
      </c>
      <c r="N4380" s="2">
        <v>3.333333333333</v>
      </c>
      <c r="O4380" s="13">
        <v>3.333333333333</v>
      </c>
    </row>
    <row r="4381" spans="4:15" x14ac:dyDescent="0.2">
      <c r="D4381" s="175"/>
      <c r="E4381" s="4" t="s">
        <v>27</v>
      </c>
      <c r="F4381" s="6"/>
      <c r="G4381" s="5">
        <v>70</v>
      </c>
      <c r="H4381" s="7">
        <v>19</v>
      </c>
      <c r="I4381" s="1">
        <v>12</v>
      </c>
      <c r="J4381" s="1">
        <v>46</v>
      </c>
      <c r="K4381" s="1">
        <v>2</v>
      </c>
      <c r="L4381" s="1">
        <v>3</v>
      </c>
      <c r="M4381" s="1">
        <v>3</v>
      </c>
      <c r="N4381" s="1">
        <v>0</v>
      </c>
      <c r="O4381" s="8">
        <v>5</v>
      </c>
    </row>
    <row r="4382" spans="4:15" x14ac:dyDescent="0.2">
      <c r="D4382" s="175"/>
      <c r="E4382" s="11"/>
      <c r="F4382" s="10"/>
      <c r="G4382" s="9">
        <v>100</v>
      </c>
      <c r="H4382" s="16">
        <v>27.142857142857</v>
      </c>
      <c r="I4382" s="2">
        <v>17.142857142857</v>
      </c>
      <c r="J4382" s="27">
        <v>65.714285714286007</v>
      </c>
      <c r="K4382" s="2">
        <v>2.8571428571430002</v>
      </c>
      <c r="L4382" s="2">
        <v>4.2857142857139996</v>
      </c>
      <c r="M4382" s="2">
        <v>4.2857142857139996</v>
      </c>
      <c r="N4382" s="18">
        <v>0</v>
      </c>
      <c r="O4382" s="13">
        <v>7.1428571428570002</v>
      </c>
    </row>
    <row r="4383" spans="4:15" x14ac:dyDescent="0.2">
      <c r="D4383" s="175"/>
      <c r="E4383" s="4" t="s">
        <v>28</v>
      </c>
      <c r="F4383" s="6"/>
      <c r="G4383" s="5">
        <v>51</v>
      </c>
      <c r="H4383" s="7">
        <v>14</v>
      </c>
      <c r="I4383" s="1">
        <v>6</v>
      </c>
      <c r="J4383" s="1">
        <v>37</v>
      </c>
      <c r="K4383" s="1">
        <v>0</v>
      </c>
      <c r="L4383" s="1">
        <v>1</v>
      </c>
      <c r="M4383" s="1">
        <v>0</v>
      </c>
      <c r="N4383" s="1">
        <v>0</v>
      </c>
      <c r="O4383" s="8">
        <v>1</v>
      </c>
    </row>
    <row r="4384" spans="4:15" x14ac:dyDescent="0.2">
      <c r="D4384" s="175"/>
      <c r="E4384" s="11"/>
      <c r="F4384" s="10"/>
      <c r="G4384" s="9">
        <v>100</v>
      </c>
      <c r="H4384" s="16">
        <v>27.450980392157</v>
      </c>
      <c r="I4384" s="2">
        <v>11.764705882353001</v>
      </c>
      <c r="J4384" s="2">
        <v>72.549019607842993</v>
      </c>
      <c r="K4384" s="18">
        <v>0</v>
      </c>
      <c r="L4384" s="2">
        <v>1.9607843137250001</v>
      </c>
      <c r="M4384" s="18">
        <v>0</v>
      </c>
      <c r="N4384" s="18">
        <v>0</v>
      </c>
      <c r="O4384" s="13">
        <v>1.9607843137250001</v>
      </c>
    </row>
    <row r="4385" spans="4:15" x14ac:dyDescent="0.2">
      <c r="D4385" s="175"/>
      <c r="E4385" s="4" t="s">
        <v>29</v>
      </c>
      <c r="F4385" s="6"/>
      <c r="G4385" s="5">
        <v>7</v>
      </c>
      <c r="H4385" s="7">
        <v>2</v>
      </c>
      <c r="I4385" s="1">
        <v>0</v>
      </c>
      <c r="J4385" s="1">
        <v>3</v>
      </c>
      <c r="K4385" s="1">
        <v>0</v>
      </c>
      <c r="L4385" s="1">
        <v>0</v>
      </c>
      <c r="M4385" s="1">
        <v>0</v>
      </c>
      <c r="N4385" s="1">
        <v>0</v>
      </c>
      <c r="O4385" s="8">
        <v>2</v>
      </c>
    </row>
    <row r="4386" spans="4:15" x14ac:dyDescent="0.2">
      <c r="D4386" s="175"/>
      <c r="E4386" s="11"/>
      <c r="F4386" s="10"/>
      <c r="G4386" s="9">
        <v>100</v>
      </c>
      <c r="H4386" s="16">
        <v>28.571428571428999</v>
      </c>
      <c r="I4386" s="76">
        <v>0</v>
      </c>
      <c r="J4386" s="46">
        <v>42.857142857143003</v>
      </c>
      <c r="K4386" s="18">
        <v>0</v>
      </c>
      <c r="L4386" s="18">
        <v>0</v>
      </c>
      <c r="M4386" s="18">
        <v>0</v>
      </c>
      <c r="N4386" s="18">
        <v>0</v>
      </c>
      <c r="O4386" s="104">
        <v>28.571428571428999</v>
      </c>
    </row>
    <row r="4387" spans="4:15" x14ac:dyDescent="0.2">
      <c r="D4387" s="174" t="s">
        <v>30</v>
      </c>
      <c r="E4387" s="20" t="s">
        <v>31</v>
      </c>
      <c r="F4387" s="22"/>
      <c r="G4387" s="21">
        <v>393</v>
      </c>
      <c r="H4387" s="25">
        <v>80</v>
      </c>
      <c r="I4387" s="3">
        <v>64</v>
      </c>
      <c r="J4387" s="3">
        <v>298</v>
      </c>
      <c r="K4387" s="3">
        <v>3</v>
      </c>
      <c r="L4387" s="3">
        <v>7</v>
      </c>
      <c r="M4387" s="3">
        <v>6</v>
      </c>
      <c r="N4387" s="3">
        <v>0</v>
      </c>
      <c r="O4387" s="26">
        <v>12</v>
      </c>
    </row>
    <row r="4388" spans="4:15" x14ac:dyDescent="0.2">
      <c r="D4388" s="175"/>
      <c r="E4388" s="11"/>
      <c r="F4388" s="10"/>
      <c r="G4388" s="9">
        <v>100</v>
      </c>
      <c r="H4388" s="16">
        <v>20.356234096691999</v>
      </c>
      <c r="I4388" s="2">
        <v>16.284987277353999</v>
      </c>
      <c r="J4388" s="2">
        <v>75.826972010177997</v>
      </c>
      <c r="K4388" s="2">
        <v>0.76335877862599999</v>
      </c>
      <c r="L4388" s="2">
        <v>1.781170483461</v>
      </c>
      <c r="M4388" s="2">
        <v>1.526717557252</v>
      </c>
      <c r="N4388" s="18">
        <v>0</v>
      </c>
      <c r="O4388" s="13">
        <v>3.053435114504</v>
      </c>
    </row>
    <row r="4389" spans="4:15" x14ac:dyDescent="0.2">
      <c r="D4389" s="175"/>
      <c r="E4389" s="4" t="s">
        <v>32</v>
      </c>
      <c r="F4389" s="6"/>
      <c r="G4389" s="5">
        <v>352</v>
      </c>
      <c r="H4389" s="7">
        <v>78</v>
      </c>
      <c r="I4389" s="1">
        <v>54</v>
      </c>
      <c r="J4389" s="1">
        <v>250</v>
      </c>
      <c r="K4389" s="1">
        <v>12</v>
      </c>
      <c r="L4389" s="1">
        <v>7</v>
      </c>
      <c r="M4389" s="1">
        <v>5</v>
      </c>
      <c r="N4389" s="1">
        <v>3</v>
      </c>
      <c r="O4389" s="8">
        <v>16</v>
      </c>
    </row>
    <row r="4390" spans="4:15" x14ac:dyDescent="0.2">
      <c r="D4390" s="175"/>
      <c r="E4390" s="11"/>
      <c r="F4390" s="10"/>
      <c r="G4390" s="9">
        <v>100</v>
      </c>
      <c r="H4390" s="16">
        <v>22.159090909090999</v>
      </c>
      <c r="I4390" s="2">
        <v>15.340909090908999</v>
      </c>
      <c r="J4390" s="2">
        <v>71.022727272726996</v>
      </c>
      <c r="K4390" s="2">
        <v>3.4090909090910002</v>
      </c>
      <c r="L4390" s="2">
        <v>1.988636363636</v>
      </c>
      <c r="M4390" s="2">
        <v>1.4204545454549999</v>
      </c>
      <c r="N4390" s="2">
        <v>0.85227272727299996</v>
      </c>
      <c r="O4390" s="13">
        <v>4.5454545454549997</v>
      </c>
    </row>
    <row r="4391" spans="4:15" x14ac:dyDescent="0.2">
      <c r="D4391" s="175"/>
      <c r="E4391" s="4" t="s">
        <v>33</v>
      </c>
      <c r="F4391" s="6"/>
      <c r="G4391" s="5">
        <v>388</v>
      </c>
      <c r="H4391" s="7">
        <v>105</v>
      </c>
      <c r="I4391" s="1">
        <v>66</v>
      </c>
      <c r="J4391" s="1">
        <v>264</v>
      </c>
      <c r="K4391" s="1">
        <v>5</v>
      </c>
      <c r="L4391" s="1">
        <v>10</v>
      </c>
      <c r="M4391" s="1">
        <v>6</v>
      </c>
      <c r="N4391" s="1">
        <v>3</v>
      </c>
      <c r="O4391" s="8">
        <v>18</v>
      </c>
    </row>
    <row r="4392" spans="4:15" x14ac:dyDescent="0.2">
      <c r="D4392" s="175"/>
      <c r="E4392" s="11"/>
      <c r="F4392" s="10"/>
      <c r="G4392" s="9">
        <v>100</v>
      </c>
      <c r="H4392" s="16">
        <v>27.061855670103</v>
      </c>
      <c r="I4392" s="2">
        <v>17.010309278350999</v>
      </c>
      <c r="J4392" s="2">
        <v>68.041237113402005</v>
      </c>
      <c r="K4392" s="2">
        <v>1.2886597938140001</v>
      </c>
      <c r="L4392" s="2">
        <v>2.5773195876289998</v>
      </c>
      <c r="M4392" s="2">
        <v>1.5463917525769999</v>
      </c>
      <c r="N4392" s="2">
        <v>0.77319587628899999</v>
      </c>
      <c r="O4392" s="13">
        <v>4.639175257732</v>
      </c>
    </row>
    <row r="4393" spans="4:15" x14ac:dyDescent="0.2">
      <c r="D4393" s="175"/>
      <c r="E4393" s="4" t="s">
        <v>34</v>
      </c>
      <c r="F4393" s="6"/>
      <c r="G4393" s="5">
        <v>89</v>
      </c>
      <c r="H4393" s="7">
        <v>27</v>
      </c>
      <c r="I4393" s="1">
        <v>20</v>
      </c>
      <c r="J4393" s="1">
        <v>61</v>
      </c>
      <c r="K4393" s="1">
        <v>1</v>
      </c>
      <c r="L4393" s="1">
        <v>0</v>
      </c>
      <c r="M4393" s="1">
        <v>1</v>
      </c>
      <c r="N4393" s="1">
        <v>0</v>
      </c>
      <c r="O4393" s="8">
        <v>1</v>
      </c>
    </row>
    <row r="4394" spans="4:15" x14ac:dyDescent="0.2">
      <c r="D4394" s="175"/>
      <c r="E4394" s="11"/>
      <c r="F4394" s="10"/>
      <c r="G4394" s="9">
        <v>100</v>
      </c>
      <c r="H4394" s="64">
        <v>30.337078651685001</v>
      </c>
      <c r="I4394" s="23">
        <v>22.47191011236</v>
      </c>
      <c r="J4394" s="2">
        <v>68.539325842696996</v>
      </c>
      <c r="K4394" s="2">
        <v>1.123595505618</v>
      </c>
      <c r="L4394" s="18">
        <v>0</v>
      </c>
      <c r="M4394" s="2">
        <v>1.123595505618</v>
      </c>
      <c r="N4394" s="18">
        <v>0</v>
      </c>
      <c r="O4394" s="13">
        <v>1.123595505618</v>
      </c>
    </row>
    <row r="4395" spans="4:15" x14ac:dyDescent="0.2">
      <c r="D4395" s="174" t="s">
        <v>35</v>
      </c>
      <c r="E4395" s="20" t="s">
        <v>36</v>
      </c>
      <c r="F4395" s="22"/>
      <c r="G4395" s="21">
        <v>629</v>
      </c>
      <c r="H4395" s="25">
        <v>159</v>
      </c>
      <c r="I4395" s="3">
        <v>111</v>
      </c>
      <c r="J4395" s="3">
        <v>438</v>
      </c>
      <c r="K4395" s="3">
        <v>10</v>
      </c>
      <c r="L4395" s="3">
        <v>10</v>
      </c>
      <c r="M4395" s="3">
        <v>8</v>
      </c>
      <c r="N4395" s="3">
        <v>3</v>
      </c>
      <c r="O4395" s="26">
        <v>23</v>
      </c>
    </row>
    <row r="4396" spans="4:15" x14ac:dyDescent="0.2">
      <c r="D4396" s="175"/>
      <c r="E4396" s="11"/>
      <c r="F4396" s="10"/>
      <c r="G4396" s="9">
        <v>100</v>
      </c>
      <c r="H4396" s="16">
        <v>25.278219395866</v>
      </c>
      <c r="I4396" s="2">
        <v>17.647058823529001</v>
      </c>
      <c r="J4396" s="2">
        <v>69.634340222576</v>
      </c>
      <c r="K4396" s="2">
        <v>1.5898251192370001</v>
      </c>
      <c r="L4396" s="2">
        <v>1.5898251192370001</v>
      </c>
      <c r="M4396" s="2">
        <v>1.2718600953899999</v>
      </c>
      <c r="N4396" s="2">
        <v>0.47694753577100002</v>
      </c>
      <c r="O4396" s="13">
        <v>3.6565977742450002</v>
      </c>
    </row>
    <row r="4397" spans="4:15" x14ac:dyDescent="0.2">
      <c r="D4397" s="175"/>
      <c r="E4397" s="4" t="s">
        <v>37</v>
      </c>
      <c r="F4397" s="6"/>
      <c r="G4397" s="5">
        <v>593</v>
      </c>
      <c r="H4397" s="7">
        <v>131</v>
      </c>
      <c r="I4397" s="1">
        <v>93</v>
      </c>
      <c r="J4397" s="1">
        <v>435</v>
      </c>
      <c r="K4397" s="1">
        <v>11</v>
      </c>
      <c r="L4397" s="1">
        <v>14</v>
      </c>
      <c r="M4397" s="1">
        <v>10</v>
      </c>
      <c r="N4397" s="1">
        <v>3</v>
      </c>
      <c r="O4397" s="8">
        <v>24</v>
      </c>
    </row>
    <row r="4398" spans="4:15" x14ac:dyDescent="0.2">
      <c r="D4398" s="175"/>
      <c r="E4398" s="11"/>
      <c r="F4398" s="10"/>
      <c r="G4398" s="9">
        <v>100</v>
      </c>
      <c r="H4398" s="16">
        <v>22.091062394603998</v>
      </c>
      <c r="I4398" s="2">
        <v>15.682967959528</v>
      </c>
      <c r="J4398" s="2">
        <v>73.355817875211002</v>
      </c>
      <c r="K4398" s="2">
        <v>1.85497470489</v>
      </c>
      <c r="L4398" s="2">
        <v>2.3608768971330001</v>
      </c>
      <c r="M4398" s="2">
        <v>1.686340640809</v>
      </c>
      <c r="N4398" s="2">
        <v>0.50590219224300004</v>
      </c>
      <c r="O4398" s="13">
        <v>4.0472175379430002</v>
      </c>
    </row>
    <row r="4399" spans="4:15" x14ac:dyDescent="0.2">
      <c r="D4399" s="174" t="s">
        <v>38</v>
      </c>
      <c r="E4399" s="20" t="s">
        <v>39</v>
      </c>
      <c r="F4399" s="22"/>
      <c r="G4399" s="21">
        <v>64</v>
      </c>
      <c r="H4399" s="25">
        <v>27</v>
      </c>
      <c r="I4399" s="3">
        <v>15</v>
      </c>
      <c r="J4399" s="3">
        <v>21</v>
      </c>
      <c r="K4399" s="3">
        <v>3</v>
      </c>
      <c r="L4399" s="3">
        <v>1</v>
      </c>
      <c r="M4399" s="3">
        <v>4</v>
      </c>
      <c r="N4399" s="3">
        <v>3</v>
      </c>
      <c r="O4399" s="26">
        <v>3</v>
      </c>
    </row>
    <row r="4400" spans="4:15" x14ac:dyDescent="0.2">
      <c r="D4400" s="175"/>
      <c r="E4400" s="11"/>
      <c r="F4400" s="10"/>
      <c r="G4400" s="9">
        <v>100</v>
      </c>
      <c r="H4400" s="86">
        <v>42.1875</v>
      </c>
      <c r="I4400" s="23">
        <v>23.4375</v>
      </c>
      <c r="J4400" s="46">
        <v>32.8125</v>
      </c>
      <c r="K4400" s="2">
        <v>4.6875</v>
      </c>
      <c r="L4400" s="2">
        <v>1.5625</v>
      </c>
      <c r="M4400" s="2">
        <v>6.25</v>
      </c>
      <c r="N4400" s="2">
        <v>4.6875</v>
      </c>
      <c r="O4400" s="13">
        <v>4.6875</v>
      </c>
    </row>
    <row r="4401" spans="2:15" x14ac:dyDescent="0.2">
      <c r="D4401" s="175"/>
      <c r="E4401" s="4" t="s">
        <v>40</v>
      </c>
      <c r="F4401" s="6"/>
      <c r="G4401" s="5">
        <v>147</v>
      </c>
      <c r="H4401" s="7">
        <v>30</v>
      </c>
      <c r="I4401" s="1">
        <v>19</v>
      </c>
      <c r="J4401" s="1">
        <v>107</v>
      </c>
      <c r="K4401" s="1">
        <v>3</v>
      </c>
      <c r="L4401" s="1">
        <v>4</v>
      </c>
      <c r="M4401" s="1">
        <v>3</v>
      </c>
      <c r="N4401" s="1">
        <v>0</v>
      </c>
      <c r="O4401" s="8">
        <v>8</v>
      </c>
    </row>
    <row r="4402" spans="2:15" x14ac:dyDescent="0.2">
      <c r="D4402" s="175"/>
      <c r="E4402" s="11"/>
      <c r="F4402" s="10"/>
      <c r="G4402" s="9">
        <v>100</v>
      </c>
      <c r="H4402" s="16">
        <v>20.408163265306001</v>
      </c>
      <c r="I4402" s="2">
        <v>12.925170068027001</v>
      </c>
      <c r="J4402" s="2">
        <v>72.789115646259006</v>
      </c>
      <c r="K4402" s="2">
        <v>2.040816326531</v>
      </c>
      <c r="L4402" s="2">
        <v>2.7210884353739999</v>
      </c>
      <c r="M4402" s="2">
        <v>2.040816326531</v>
      </c>
      <c r="N4402" s="18">
        <v>0</v>
      </c>
      <c r="O4402" s="13">
        <v>5.4421768707479998</v>
      </c>
    </row>
    <row r="4403" spans="2:15" x14ac:dyDescent="0.2">
      <c r="D4403" s="175"/>
      <c r="E4403" s="4" t="s">
        <v>41</v>
      </c>
      <c r="F4403" s="6"/>
      <c r="G4403" s="5">
        <v>204</v>
      </c>
      <c r="H4403" s="7">
        <v>35</v>
      </c>
      <c r="I4403" s="1">
        <v>20</v>
      </c>
      <c r="J4403" s="1">
        <v>169</v>
      </c>
      <c r="K4403" s="1">
        <v>2</v>
      </c>
      <c r="L4403" s="1">
        <v>4</v>
      </c>
      <c r="M4403" s="1">
        <v>4</v>
      </c>
      <c r="N4403" s="1">
        <v>1</v>
      </c>
      <c r="O4403" s="8">
        <v>5</v>
      </c>
    </row>
    <row r="4404" spans="2:15" x14ac:dyDescent="0.2">
      <c r="D4404" s="175"/>
      <c r="E4404" s="11"/>
      <c r="F4404" s="10"/>
      <c r="G4404" s="9">
        <v>100</v>
      </c>
      <c r="H4404" s="73">
        <v>17.156862745098</v>
      </c>
      <c r="I4404" s="27">
        <v>9.8039215686270005</v>
      </c>
      <c r="J4404" s="35">
        <v>82.843137254902004</v>
      </c>
      <c r="K4404" s="2">
        <v>0.98039215686299996</v>
      </c>
      <c r="L4404" s="2">
        <v>1.9607843137250001</v>
      </c>
      <c r="M4404" s="2">
        <v>1.9607843137250001</v>
      </c>
      <c r="N4404" s="2">
        <v>0.49019607843099999</v>
      </c>
      <c r="O4404" s="13">
        <v>2.4509803921570001</v>
      </c>
    </row>
    <row r="4405" spans="2:15" x14ac:dyDescent="0.2">
      <c r="D4405" s="175"/>
      <c r="E4405" s="4" t="s">
        <v>42</v>
      </c>
      <c r="F4405" s="6"/>
      <c r="G4405" s="5">
        <v>210</v>
      </c>
      <c r="H4405" s="7">
        <v>60</v>
      </c>
      <c r="I4405" s="1">
        <v>33</v>
      </c>
      <c r="J4405" s="1">
        <v>164</v>
      </c>
      <c r="K4405" s="1">
        <v>3</v>
      </c>
      <c r="L4405" s="1">
        <v>3</v>
      </c>
      <c r="M4405" s="1">
        <v>5</v>
      </c>
      <c r="N4405" s="1">
        <v>0</v>
      </c>
      <c r="O4405" s="8">
        <v>5</v>
      </c>
    </row>
    <row r="4406" spans="2:15" x14ac:dyDescent="0.2">
      <c r="D4406" s="175"/>
      <c r="E4406" s="11"/>
      <c r="F4406" s="10"/>
      <c r="G4406" s="9">
        <v>100</v>
      </c>
      <c r="H4406" s="16">
        <v>28.571428571428999</v>
      </c>
      <c r="I4406" s="2">
        <v>15.714285714286</v>
      </c>
      <c r="J4406" s="23">
        <v>78.095238095238003</v>
      </c>
      <c r="K4406" s="2">
        <v>1.4285714285710001</v>
      </c>
      <c r="L4406" s="2">
        <v>1.4285714285710001</v>
      </c>
      <c r="M4406" s="2">
        <v>2.3809523809519999</v>
      </c>
      <c r="N4406" s="18">
        <v>0</v>
      </c>
      <c r="O4406" s="13">
        <v>2.3809523809519999</v>
      </c>
    </row>
    <row r="4407" spans="2:15" x14ac:dyDescent="0.2">
      <c r="D4407" s="175"/>
      <c r="E4407" s="4" t="s">
        <v>43</v>
      </c>
      <c r="F4407" s="6"/>
      <c r="G4407" s="5">
        <v>204</v>
      </c>
      <c r="H4407" s="7">
        <v>39</v>
      </c>
      <c r="I4407" s="1">
        <v>20</v>
      </c>
      <c r="J4407" s="1">
        <v>159</v>
      </c>
      <c r="K4407" s="1">
        <v>6</v>
      </c>
      <c r="L4407" s="1">
        <v>7</v>
      </c>
      <c r="M4407" s="1">
        <v>2</v>
      </c>
      <c r="N4407" s="1">
        <v>1</v>
      </c>
      <c r="O4407" s="8">
        <v>4</v>
      </c>
    </row>
    <row r="4408" spans="2:15" x14ac:dyDescent="0.2">
      <c r="D4408" s="175"/>
      <c r="E4408" s="11"/>
      <c r="F4408" s="10"/>
      <c r="G4408" s="9">
        <v>100</v>
      </c>
      <c r="H4408" s="16">
        <v>19.117647058824002</v>
      </c>
      <c r="I4408" s="27">
        <v>9.8039215686270005</v>
      </c>
      <c r="J4408" s="23">
        <v>77.941176470588005</v>
      </c>
      <c r="K4408" s="2">
        <v>2.9411764705880001</v>
      </c>
      <c r="L4408" s="2">
        <v>3.4313725490200002</v>
      </c>
      <c r="M4408" s="2">
        <v>0.98039215686299996</v>
      </c>
      <c r="N4408" s="2">
        <v>0.49019607843099999</v>
      </c>
      <c r="O4408" s="13">
        <v>1.9607843137250001</v>
      </c>
    </row>
    <row r="4409" spans="2:15" x14ac:dyDescent="0.2">
      <c r="D4409" s="175"/>
      <c r="E4409" s="4" t="s">
        <v>44</v>
      </c>
      <c r="F4409" s="6"/>
      <c r="G4409" s="5">
        <v>223</v>
      </c>
      <c r="H4409" s="7">
        <v>55</v>
      </c>
      <c r="I4409" s="1">
        <v>49</v>
      </c>
      <c r="J4409" s="1">
        <v>160</v>
      </c>
      <c r="K4409" s="1">
        <v>4</v>
      </c>
      <c r="L4409" s="1">
        <v>3</v>
      </c>
      <c r="M4409" s="1">
        <v>0</v>
      </c>
      <c r="N4409" s="1">
        <v>0</v>
      </c>
      <c r="O4409" s="8">
        <v>7</v>
      </c>
    </row>
    <row r="4410" spans="2:15" x14ac:dyDescent="0.2">
      <c r="D4410" s="175"/>
      <c r="E4410" s="11"/>
      <c r="F4410" s="10"/>
      <c r="G4410" s="9">
        <v>100</v>
      </c>
      <c r="H4410" s="16">
        <v>24.663677130044999</v>
      </c>
      <c r="I4410" s="23">
        <v>21.973094170404</v>
      </c>
      <c r="J4410" s="2">
        <v>71.748878923766995</v>
      </c>
      <c r="K4410" s="2">
        <v>1.7937219730939999</v>
      </c>
      <c r="L4410" s="2">
        <v>1.3452914798210001</v>
      </c>
      <c r="M4410" s="18">
        <v>0</v>
      </c>
      <c r="N4410" s="18">
        <v>0</v>
      </c>
      <c r="O4410" s="13">
        <v>3.139013452915</v>
      </c>
    </row>
    <row r="4411" spans="2:15" x14ac:dyDescent="0.2">
      <c r="D4411" s="175"/>
      <c r="E4411" s="4" t="s">
        <v>45</v>
      </c>
      <c r="F4411" s="6"/>
      <c r="G4411" s="5">
        <v>170</v>
      </c>
      <c r="H4411" s="7">
        <v>44</v>
      </c>
      <c r="I4411" s="1">
        <v>48</v>
      </c>
      <c r="J4411" s="1">
        <v>93</v>
      </c>
      <c r="K4411" s="1">
        <v>0</v>
      </c>
      <c r="L4411" s="1">
        <v>2</v>
      </c>
      <c r="M4411" s="1">
        <v>0</v>
      </c>
      <c r="N4411" s="1">
        <v>1</v>
      </c>
      <c r="O4411" s="8">
        <v>15</v>
      </c>
    </row>
    <row r="4412" spans="2:15" x14ac:dyDescent="0.2">
      <c r="D4412" s="176"/>
      <c r="E4412" s="57"/>
      <c r="F4412" s="54"/>
      <c r="G4412" s="67">
        <v>100</v>
      </c>
      <c r="H4412" s="82">
        <v>25.882352941175998</v>
      </c>
      <c r="I4412" s="108">
        <v>28.235294117647001</v>
      </c>
      <c r="J4412" s="91">
        <v>54.705882352941003</v>
      </c>
      <c r="K4412" s="81">
        <v>0</v>
      </c>
      <c r="L4412" s="48">
        <v>1.1764705882349999</v>
      </c>
      <c r="M4412" s="81">
        <v>0</v>
      </c>
      <c r="N4412" s="48">
        <v>0.58823529411800002</v>
      </c>
      <c r="O4412" s="84">
        <v>8.8235294117649996</v>
      </c>
    </row>
    <row r="4414" spans="2:15" x14ac:dyDescent="0.2">
      <c r="B4414" s="43" t="str">
        <f xml:space="preserve"> HYPERLINK("#'目次'!B98", "[92]")</f>
        <v>[92]</v>
      </c>
      <c r="C4414" s="31" t="s">
        <v>233</v>
      </c>
    </row>
    <row r="4418" spans="4:15" ht="24" x14ac:dyDescent="0.2">
      <c r="D4418" s="177"/>
      <c r="E4418" s="178"/>
      <c r="F4418" s="178"/>
      <c r="G4418" s="40" t="s">
        <v>14</v>
      </c>
      <c r="H4418" s="42" t="s">
        <v>213</v>
      </c>
      <c r="I4418" s="15" t="s">
        <v>214</v>
      </c>
      <c r="J4418" s="15" t="s">
        <v>215</v>
      </c>
      <c r="K4418" s="15" t="s">
        <v>216</v>
      </c>
      <c r="L4418" s="15" t="s">
        <v>217</v>
      </c>
      <c r="M4418" s="15" t="s">
        <v>218</v>
      </c>
      <c r="N4418" s="15" t="s">
        <v>86</v>
      </c>
      <c r="O4418" s="44" t="s">
        <v>17</v>
      </c>
    </row>
    <row r="4419" spans="4:15" x14ac:dyDescent="0.2">
      <c r="D4419" s="179"/>
      <c r="E4419" s="180"/>
      <c r="F4419" s="180"/>
      <c r="G4419" s="39"/>
      <c r="H4419" s="41"/>
      <c r="I4419" s="14"/>
      <c r="J4419" s="14"/>
      <c r="K4419" s="14"/>
      <c r="L4419" s="14"/>
      <c r="M4419" s="14"/>
      <c r="N4419" s="14"/>
      <c r="O4419" s="38"/>
    </row>
    <row r="4420" spans="4:15" x14ac:dyDescent="0.2">
      <c r="D4420" s="70"/>
      <c r="E4420" s="72" t="s">
        <v>14</v>
      </c>
      <c r="F4420" s="69"/>
      <c r="G4420" s="37">
        <v>1222</v>
      </c>
      <c r="H4420" s="17">
        <v>290</v>
      </c>
      <c r="I4420" s="17">
        <v>204</v>
      </c>
      <c r="J4420" s="17">
        <v>873</v>
      </c>
      <c r="K4420" s="17">
        <v>21</v>
      </c>
      <c r="L4420" s="17">
        <v>24</v>
      </c>
      <c r="M4420" s="17">
        <v>18</v>
      </c>
      <c r="N4420" s="17">
        <v>6</v>
      </c>
      <c r="O4420" s="55">
        <v>47</v>
      </c>
    </row>
    <row r="4421" spans="4:15" x14ac:dyDescent="0.2">
      <c r="D4421" s="57"/>
      <c r="E4421" s="54"/>
      <c r="F4421" s="71"/>
      <c r="G4421" s="9">
        <v>100</v>
      </c>
      <c r="H4421" s="2">
        <v>23.731587561375001</v>
      </c>
      <c r="I4421" s="2">
        <v>16.693944353519001</v>
      </c>
      <c r="J4421" s="2">
        <v>71.440261865794</v>
      </c>
      <c r="K4421" s="2">
        <v>1.7184942716860001</v>
      </c>
      <c r="L4421" s="2">
        <v>1.9639934533550001</v>
      </c>
      <c r="M4421" s="2">
        <v>1.472995090016</v>
      </c>
      <c r="N4421" s="2">
        <v>0.49099836333899999</v>
      </c>
      <c r="O4421" s="13">
        <v>3.8461538461539999</v>
      </c>
    </row>
    <row r="4422" spans="4:15" x14ac:dyDescent="0.2">
      <c r="D4422" s="174" t="s">
        <v>52</v>
      </c>
      <c r="E4422" s="20" t="s">
        <v>53</v>
      </c>
      <c r="F4422" s="22"/>
      <c r="G4422" s="21">
        <v>15</v>
      </c>
      <c r="H4422" s="25">
        <v>8</v>
      </c>
      <c r="I4422" s="3">
        <v>2</v>
      </c>
      <c r="J4422" s="3">
        <v>7</v>
      </c>
      <c r="K4422" s="3">
        <v>0</v>
      </c>
      <c r="L4422" s="3">
        <v>0</v>
      </c>
      <c r="M4422" s="3">
        <v>0</v>
      </c>
      <c r="N4422" s="3">
        <v>0</v>
      </c>
      <c r="O4422" s="26">
        <v>1</v>
      </c>
    </row>
    <row r="4423" spans="4:15" x14ac:dyDescent="0.2">
      <c r="D4423" s="175"/>
      <c r="E4423" s="11"/>
      <c r="F4423" s="10"/>
      <c r="G4423" s="9">
        <v>100</v>
      </c>
      <c r="H4423" s="86">
        <v>53.333333333333002</v>
      </c>
      <c r="I4423" s="2">
        <v>13.333333333333</v>
      </c>
      <c r="J4423" s="46">
        <v>46.666666666666998</v>
      </c>
      <c r="K4423" s="18">
        <v>0</v>
      </c>
      <c r="L4423" s="18">
        <v>0</v>
      </c>
      <c r="M4423" s="18">
        <v>0</v>
      </c>
      <c r="N4423" s="18">
        <v>0</v>
      </c>
      <c r="O4423" s="13">
        <v>6.666666666667</v>
      </c>
    </row>
    <row r="4424" spans="4:15" ht="24" x14ac:dyDescent="0.2">
      <c r="D4424" s="175"/>
      <c r="E4424" s="4" t="s">
        <v>54</v>
      </c>
      <c r="F4424" s="6"/>
      <c r="G4424" s="5">
        <v>122</v>
      </c>
      <c r="H4424" s="7">
        <v>32</v>
      </c>
      <c r="I4424" s="1">
        <v>22</v>
      </c>
      <c r="J4424" s="1">
        <v>86</v>
      </c>
      <c r="K4424" s="1">
        <v>1</v>
      </c>
      <c r="L4424" s="1">
        <v>3</v>
      </c>
      <c r="M4424" s="1">
        <v>1</v>
      </c>
      <c r="N4424" s="1">
        <v>0</v>
      </c>
      <c r="O4424" s="8">
        <v>8</v>
      </c>
    </row>
    <row r="4425" spans="4:15" x14ac:dyDescent="0.2">
      <c r="D4425" s="175"/>
      <c r="E4425" s="11"/>
      <c r="F4425" s="10"/>
      <c r="G4425" s="9">
        <v>100</v>
      </c>
      <c r="H4425" s="16">
        <v>26.229508196721</v>
      </c>
      <c r="I4425" s="2">
        <v>18.032786885246001</v>
      </c>
      <c r="J4425" s="2">
        <v>70.491803278689005</v>
      </c>
      <c r="K4425" s="2">
        <v>0.81967213114799997</v>
      </c>
      <c r="L4425" s="2">
        <v>2.459016393443</v>
      </c>
      <c r="M4425" s="2">
        <v>0.81967213114799997</v>
      </c>
      <c r="N4425" s="18">
        <v>0</v>
      </c>
      <c r="O4425" s="13">
        <v>6.5573770491800003</v>
      </c>
    </row>
    <row r="4426" spans="4:15" x14ac:dyDescent="0.2">
      <c r="D4426" s="175"/>
      <c r="E4426" s="4" t="s">
        <v>55</v>
      </c>
      <c r="F4426" s="6"/>
      <c r="G4426" s="5">
        <v>43</v>
      </c>
      <c r="H4426" s="7">
        <v>8</v>
      </c>
      <c r="I4426" s="1">
        <v>9</v>
      </c>
      <c r="J4426" s="1">
        <v>29</v>
      </c>
      <c r="K4426" s="1">
        <v>4</v>
      </c>
      <c r="L4426" s="1">
        <v>0</v>
      </c>
      <c r="M4426" s="1">
        <v>0</v>
      </c>
      <c r="N4426" s="1">
        <v>1</v>
      </c>
      <c r="O4426" s="8">
        <v>2</v>
      </c>
    </row>
    <row r="4427" spans="4:15" x14ac:dyDescent="0.2">
      <c r="D4427" s="175"/>
      <c r="E4427" s="11"/>
      <c r="F4427" s="10"/>
      <c r="G4427" s="9">
        <v>100</v>
      </c>
      <c r="H4427" s="73">
        <v>18.604651162791001</v>
      </c>
      <c r="I4427" s="2">
        <v>20.930232558139998</v>
      </c>
      <c r="J4427" s="2">
        <v>67.441860465115994</v>
      </c>
      <c r="K4427" s="23">
        <v>9.3023255813949994</v>
      </c>
      <c r="L4427" s="18">
        <v>0</v>
      </c>
      <c r="M4427" s="18">
        <v>0</v>
      </c>
      <c r="N4427" s="2">
        <v>2.3255813953489999</v>
      </c>
      <c r="O4427" s="13">
        <v>4.6511627906979998</v>
      </c>
    </row>
    <row r="4428" spans="4:15" x14ac:dyDescent="0.2">
      <c r="D4428" s="175"/>
      <c r="E4428" s="4" t="s">
        <v>56</v>
      </c>
      <c r="F4428" s="6"/>
      <c r="G4428" s="5">
        <v>60</v>
      </c>
      <c r="H4428" s="7">
        <v>7</v>
      </c>
      <c r="I4428" s="1">
        <v>5</v>
      </c>
      <c r="J4428" s="1">
        <v>55</v>
      </c>
      <c r="K4428" s="1">
        <v>0</v>
      </c>
      <c r="L4428" s="1">
        <v>1</v>
      </c>
      <c r="M4428" s="1">
        <v>0</v>
      </c>
      <c r="N4428" s="1">
        <v>0</v>
      </c>
      <c r="O4428" s="8">
        <v>1</v>
      </c>
    </row>
    <row r="4429" spans="4:15" x14ac:dyDescent="0.2">
      <c r="D4429" s="175"/>
      <c r="E4429" s="11"/>
      <c r="F4429" s="10"/>
      <c r="G4429" s="9">
        <v>100</v>
      </c>
      <c r="H4429" s="99">
        <v>11.666666666667</v>
      </c>
      <c r="I4429" s="27">
        <v>8.333333333333</v>
      </c>
      <c r="J4429" s="35">
        <v>91.666666666666998</v>
      </c>
      <c r="K4429" s="18">
        <v>0</v>
      </c>
      <c r="L4429" s="2">
        <v>1.666666666667</v>
      </c>
      <c r="M4429" s="18">
        <v>0</v>
      </c>
      <c r="N4429" s="18">
        <v>0</v>
      </c>
      <c r="O4429" s="13">
        <v>1.666666666667</v>
      </c>
    </row>
    <row r="4430" spans="4:15" x14ac:dyDescent="0.2">
      <c r="D4430" s="175"/>
      <c r="E4430" s="4" t="s">
        <v>57</v>
      </c>
      <c r="F4430" s="6"/>
      <c r="G4430" s="5">
        <v>286</v>
      </c>
      <c r="H4430" s="7">
        <v>50</v>
      </c>
      <c r="I4430" s="1">
        <v>45</v>
      </c>
      <c r="J4430" s="1">
        <v>236</v>
      </c>
      <c r="K4430" s="1">
        <v>3</v>
      </c>
      <c r="L4430" s="1">
        <v>6</v>
      </c>
      <c r="M4430" s="1">
        <v>3</v>
      </c>
      <c r="N4430" s="1">
        <v>0</v>
      </c>
      <c r="O4430" s="8">
        <v>4</v>
      </c>
    </row>
    <row r="4431" spans="4:15" x14ac:dyDescent="0.2">
      <c r="D4431" s="175"/>
      <c r="E4431" s="11"/>
      <c r="F4431" s="10"/>
      <c r="G4431" s="9">
        <v>100</v>
      </c>
      <c r="H4431" s="73">
        <v>17.482517482517</v>
      </c>
      <c r="I4431" s="2">
        <v>15.734265734266</v>
      </c>
      <c r="J4431" s="35">
        <v>82.517482517483003</v>
      </c>
      <c r="K4431" s="2">
        <v>1.0489510489510001</v>
      </c>
      <c r="L4431" s="2">
        <v>2.0979020979020002</v>
      </c>
      <c r="M4431" s="2">
        <v>1.0489510489510001</v>
      </c>
      <c r="N4431" s="18">
        <v>0</v>
      </c>
      <c r="O4431" s="13">
        <v>1.398601398601</v>
      </c>
    </row>
    <row r="4432" spans="4:15" x14ac:dyDescent="0.2">
      <c r="D4432" s="175"/>
      <c r="E4432" s="4" t="s">
        <v>58</v>
      </c>
      <c r="F4432" s="6"/>
      <c r="G4432" s="5">
        <v>129</v>
      </c>
      <c r="H4432" s="7">
        <v>37</v>
      </c>
      <c r="I4432" s="1">
        <v>17</v>
      </c>
      <c r="J4432" s="1">
        <v>93</v>
      </c>
      <c r="K4432" s="1">
        <v>2</v>
      </c>
      <c r="L4432" s="1">
        <v>1</v>
      </c>
      <c r="M4432" s="1">
        <v>2</v>
      </c>
      <c r="N4432" s="1">
        <v>0</v>
      </c>
      <c r="O4432" s="8">
        <v>4</v>
      </c>
    </row>
    <row r="4433" spans="4:15" x14ac:dyDescent="0.2">
      <c r="D4433" s="175"/>
      <c r="E4433" s="11"/>
      <c r="F4433" s="10"/>
      <c r="G4433" s="9">
        <v>100</v>
      </c>
      <c r="H4433" s="16">
        <v>28.682170542636001</v>
      </c>
      <c r="I4433" s="2">
        <v>13.178294573643001</v>
      </c>
      <c r="J4433" s="2">
        <v>72.093023255814003</v>
      </c>
      <c r="K4433" s="2">
        <v>1.550387596899</v>
      </c>
      <c r="L4433" s="2">
        <v>0.77519379845000003</v>
      </c>
      <c r="M4433" s="2">
        <v>1.550387596899</v>
      </c>
      <c r="N4433" s="18">
        <v>0</v>
      </c>
      <c r="O4433" s="13">
        <v>3.1007751937979999</v>
      </c>
    </row>
    <row r="4434" spans="4:15" x14ac:dyDescent="0.2">
      <c r="D4434" s="175"/>
      <c r="E4434" s="4" t="s">
        <v>59</v>
      </c>
      <c r="F4434" s="6"/>
      <c r="G4434" s="5">
        <v>195</v>
      </c>
      <c r="H4434" s="7">
        <v>48</v>
      </c>
      <c r="I4434" s="1">
        <v>28</v>
      </c>
      <c r="J4434" s="1">
        <v>143</v>
      </c>
      <c r="K4434" s="1">
        <v>2</v>
      </c>
      <c r="L4434" s="1">
        <v>3</v>
      </c>
      <c r="M4434" s="1">
        <v>5</v>
      </c>
      <c r="N4434" s="1">
        <v>2</v>
      </c>
      <c r="O4434" s="8">
        <v>8</v>
      </c>
    </row>
    <row r="4435" spans="4:15" x14ac:dyDescent="0.2">
      <c r="D4435" s="175"/>
      <c r="E4435" s="11"/>
      <c r="F4435" s="10"/>
      <c r="G4435" s="9">
        <v>100</v>
      </c>
      <c r="H4435" s="16">
        <v>24.615384615385</v>
      </c>
      <c r="I4435" s="2">
        <v>14.358974358974001</v>
      </c>
      <c r="J4435" s="2">
        <v>73.333333333333002</v>
      </c>
      <c r="K4435" s="2">
        <v>1.025641025641</v>
      </c>
      <c r="L4435" s="2">
        <v>1.538461538462</v>
      </c>
      <c r="M4435" s="2">
        <v>2.564102564103</v>
      </c>
      <c r="N4435" s="2">
        <v>1.025641025641</v>
      </c>
      <c r="O4435" s="13">
        <v>4.1025641025640001</v>
      </c>
    </row>
    <row r="4436" spans="4:15" x14ac:dyDescent="0.2">
      <c r="D4436" s="175"/>
      <c r="E4436" s="4" t="s">
        <v>60</v>
      </c>
      <c r="F4436" s="6"/>
      <c r="G4436" s="5">
        <v>176</v>
      </c>
      <c r="H4436" s="7">
        <v>34</v>
      </c>
      <c r="I4436" s="1">
        <v>33</v>
      </c>
      <c r="J4436" s="1">
        <v>124</v>
      </c>
      <c r="K4436" s="1">
        <v>3</v>
      </c>
      <c r="L4436" s="1">
        <v>2</v>
      </c>
      <c r="M4436" s="1">
        <v>1</v>
      </c>
      <c r="N4436" s="1">
        <v>0</v>
      </c>
      <c r="O4436" s="8">
        <v>9</v>
      </c>
    </row>
    <row r="4437" spans="4:15" x14ac:dyDescent="0.2">
      <c r="D4437" s="175"/>
      <c r="E4437" s="11"/>
      <c r="F4437" s="10"/>
      <c r="G4437" s="9">
        <v>100</v>
      </c>
      <c r="H4437" s="16">
        <v>19.318181818182001</v>
      </c>
      <c r="I4437" s="2">
        <v>18.75</v>
      </c>
      <c r="J4437" s="2">
        <v>70.454545454544999</v>
      </c>
      <c r="K4437" s="2">
        <v>1.7045454545450001</v>
      </c>
      <c r="L4437" s="2">
        <v>1.136363636364</v>
      </c>
      <c r="M4437" s="2">
        <v>0.56818181818199998</v>
      </c>
      <c r="N4437" s="18">
        <v>0</v>
      </c>
      <c r="O4437" s="13">
        <v>5.113636363636</v>
      </c>
    </row>
    <row r="4438" spans="4:15" x14ac:dyDescent="0.2">
      <c r="D4438" s="175"/>
      <c r="E4438" s="4" t="s">
        <v>61</v>
      </c>
      <c r="F4438" s="6"/>
      <c r="G4438" s="5">
        <v>78</v>
      </c>
      <c r="H4438" s="7">
        <v>29</v>
      </c>
      <c r="I4438" s="1">
        <v>17</v>
      </c>
      <c r="J4438" s="1">
        <v>28</v>
      </c>
      <c r="K4438" s="1">
        <v>5</v>
      </c>
      <c r="L4438" s="1">
        <v>3</v>
      </c>
      <c r="M4438" s="1">
        <v>4</v>
      </c>
      <c r="N4438" s="1">
        <v>3</v>
      </c>
      <c r="O4438" s="8">
        <v>4</v>
      </c>
    </row>
    <row r="4439" spans="4:15" x14ac:dyDescent="0.2">
      <c r="D4439" s="175"/>
      <c r="E4439" s="11"/>
      <c r="F4439" s="10"/>
      <c r="G4439" s="9">
        <v>100</v>
      </c>
      <c r="H4439" s="86">
        <v>37.179487179486998</v>
      </c>
      <c r="I4439" s="23">
        <v>21.794871794872002</v>
      </c>
      <c r="J4439" s="46">
        <v>35.897435897435997</v>
      </c>
      <c r="K4439" s="2">
        <v>6.4102564102560002</v>
      </c>
      <c r="L4439" s="2">
        <v>3.8461538461539999</v>
      </c>
      <c r="M4439" s="2">
        <v>5.1282051282049999</v>
      </c>
      <c r="N4439" s="2">
        <v>3.8461538461539999</v>
      </c>
      <c r="O4439" s="13">
        <v>5.1282051282049999</v>
      </c>
    </row>
    <row r="4440" spans="4:15" x14ac:dyDescent="0.2">
      <c r="D4440" s="175"/>
      <c r="E4440" s="4" t="s">
        <v>62</v>
      </c>
      <c r="F4440" s="6"/>
      <c r="G4440" s="5">
        <v>113</v>
      </c>
      <c r="H4440" s="7">
        <v>35</v>
      </c>
      <c r="I4440" s="1">
        <v>26</v>
      </c>
      <c r="J4440" s="1">
        <v>70</v>
      </c>
      <c r="K4440" s="1">
        <v>1</v>
      </c>
      <c r="L4440" s="1">
        <v>5</v>
      </c>
      <c r="M4440" s="1">
        <v>2</v>
      </c>
      <c r="N4440" s="1">
        <v>0</v>
      </c>
      <c r="O4440" s="8">
        <v>5</v>
      </c>
    </row>
    <row r="4441" spans="4:15" x14ac:dyDescent="0.2">
      <c r="D4441" s="175"/>
      <c r="E4441" s="11"/>
      <c r="F4441" s="10"/>
      <c r="G4441" s="9">
        <v>100</v>
      </c>
      <c r="H4441" s="64">
        <v>30.973451327433999</v>
      </c>
      <c r="I4441" s="23">
        <v>23.008849557522002</v>
      </c>
      <c r="J4441" s="27">
        <v>61.946902654867003</v>
      </c>
      <c r="K4441" s="2">
        <v>0.88495575221199996</v>
      </c>
      <c r="L4441" s="2">
        <v>4.424778761062</v>
      </c>
      <c r="M4441" s="2">
        <v>1.769911504425</v>
      </c>
      <c r="N4441" s="18">
        <v>0</v>
      </c>
      <c r="O4441" s="13">
        <v>4.424778761062</v>
      </c>
    </row>
    <row r="4442" spans="4:15" x14ac:dyDescent="0.2">
      <c r="D4442" s="174" t="s">
        <v>63</v>
      </c>
      <c r="E4442" s="20" t="s">
        <v>64</v>
      </c>
      <c r="F4442" s="22"/>
      <c r="G4442" s="21">
        <v>234</v>
      </c>
      <c r="H4442" s="25">
        <v>67</v>
      </c>
      <c r="I4442" s="3">
        <v>41</v>
      </c>
      <c r="J4442" s="3">
        <v>139</v>
      </c>
      <c r="K4442" s="3">
        <v>2</v>
      </c>
      <c r="L4442" s="3">
        <v>5</v>
      </c>
      <c r="M4442" s="3">
        <v>6</v>
      </c>
      <c r="N4442" s="3">
        <v>2</v>
      </c>
      <c r="O4442" s="26">
        <v>12</v>
      </c>
    </row>
    <row r="4443" spans="4:15" x14ac:dyDescent="0.2">
      <c r="D4443" s="175"/>
      <c r="E4443" s="11"/>
      <c r="F4443" s="10"/>
      <c r="G4443" s="9">
        <v>100</v>
      </c>
      <c r="H4443" s="16">
        <v>28.632478632479</v>
      </c>
      <c r="I4443" s="2">
        <v>17.521367521367999</v>
      </c>
      <c r="J4443" s="46">
        <v>59.401709401708999</v>
      </c>
      <c r="K4443" s="2">
        <v>0.85470085470099999</v>
      </c>
      <c r="L4443" s="2">
        <v>2.1367521367519999</v>
      </c>
      <c r="M4443" s="2">
        <v>2.564102564103</v>
      </c>
      <c r="N4443" s="2">
        <v>0.85470085470099999</v>
      </c>
      <c r="O4443" s="13">
        <v>5.1282051282049999</v>
      </c>
    </row>
    <row r="4444" spans="4:15" x14ac:dyDescent="0.2">
      <c r="D4444" s="175"/>
      <c r="E4444" s="4" t="s">
        <v>65</v>
      </c>
      <c r="F4444" s="6"/>
      <c r="G4444" s="5">
        <v>172</v>
      </c>
      <c r="H4444" s="7">
        <v>43</v>
      </c>
      <c r="I4444" s="1">
        <v>36</v>
      </c>
      <c r="J4444" s="1">
        <v>117</v>
      </c>
      <c r="K4444" s="1">
        <v>2</v>
      </c>
      <c r="L4444" s="1">
        <v>4</v>
      </c>
      <c r="M4444" s="1">
        <v>2</v>
      </c>
      <c r="N4444" s="1">
        <v>0</v>
      </c>
      <c r="O4444" s="8">
        <v>8</v>
      </c>
    </row>
    <row r="4445" spans="4:15" x14ac:dyDescent="0.2">
      <c r="D4445" s="175"/>
      <c r="E4445" s="11"/>
      <c r="F4445" s="10"/>
      <c r="G4445" s="9">
        <v>100</v>
      </c>
      <c r="H4445" s="16">
        <v>25</v>
      </c>
      <c r="I4445" s="2">
        <v>20.930232558139998</v>
      </c>
      <c r="J4445" s="2">
        <v>68.023255813953</v>
      </c>
      <c r="K4445" s="2">
        <v>1.1627906976739999</v>
      </c>
      <c r="L4445" s="2">
        <v>2.3255813953489999</v>
      </c>
      <c r="M4445" s="2">
        <v>1.1627906976739999</v>
      </c>
      <c r="N4445" s="18">
        <v>0</v>
      </c>
      <c r="O4445" s="13">
        <v>4.6511627906979998</v>
      </c>
    </row>
    <row r="4446" spans="4:15" x14ac:dyDescent="0.2">
      <c r="D4446" s="175"/>
      <c r="E4446" s="4" t="s">
        <v>66</v>
      </c>
      <c r="F4446" s="6"/>
      <c r="G4446" s="5">
        <v>165</v>
      </c>
      <c r="H4446" s="7">
        <v>39</v>
      </c>
      <c r="I4446" s="1">
        <v>28</v>
      </c>
      <c r="J4446" s="1">
        <v>114</v>
      </c>
      <c r="K4446" s="1">
        <v>3</v>
      </c>
      <c r="L4446" s="1">
        <v>3</v>
      </c>
      <c r="M4446" s="1">
        <v>1</v>
      </c>
      <c r="N4446" s="1">
        <v>3</v>
      </c>
      <c r="O4446" s="8">
        <v>8</v>
      </c>
    </row>
    <row r="4447" spans="4:15" x14ac:dyDescent="0.2">
      <c r="D4447" s="175"/>
      <c r="E4447" s="11"/>
      <c r="F4447" s="10"/>
      <c r="G4447" s="9">
        <v>100</v>
      </c>
      <c r="H4447" s="16">
        <v>23.636363636363999</v>
      </c>
      <c r="I4447" s="2">
        <v>16.969696969697001</v>
      </c>
      <c r="J4447" s="2">
        <v>69.090909090908994</v>
      </c>
      <c r="K4447" s="2">
        <v>1.818181818182</v>
      </c>
      <c r="L4447" s="2">
        <v>1.818181818182</v>
      </c>
      <c r="M4447" s="2">
        <v>0.60606060606099998</v>
      </c>
      <c r="N4447" s="2">
        <v>1.818181818182</v>
      </c>
      <c r="O4447" s="13">
        <v>4.8484848484849996</v>
      </c>
    </row>
    <row r="4448" spans="4:15" x14ac:dyDescent="0.2">
      <c r="D4448" s="175"/>
      <c r="E4448" s="4" t="s">
        <v>67</v>
      </c>
      <c r="F4448" s="6"/>
      <c r="G4448" s="5">
        <v>158</v>
      </c>
      <c r="H4448" s="7">
        <v>36</v>
      </c>
      <c r="I4448" s="1">
        <v>29</v>
      </c>
      <c r="J4448" s="1">
        <v>119</v>
      </c>
      <c r="K4448" s="1">
        <v>5</v>
      </c>
      <c r="L4448" s="1">
        <v>2</v>
      </c>
      <c r="M4448" s="1">
        <v>4</v>
      </c>
      <c r="N4448" s="1">
        <v>0</v>
      </c>
      <c r="O4448" s="8">
        <v>5</v>
      </c>
    </row>
    <row r="4449" spans="2:15" x14ac:dyDescent="0.2">
      <c r="D4449" s="175"/>
      <c r="E4449" s="11"/>
      <c r="F4449" s="10"/>
      <c r="G4449" s="9">
        <v>100</v>
      </c>
      <c r="H4449" s="16">
        <v>22.784810126581998</v>
      </c>
      <c r="I4449" s="2">
        <v>18.354430379747001</v>
      </c>
      <c r="J4449" s="2">
        <v>75.316455696202993</v>
      </c>
      <c r="K4449" s="2">
        <v>3.1645569620249998</v>
      </c>
      <c r="L4449" s="2">
        <v>1.2658227848100001</v>
      </c>
      <c r="M4449" s="2">
        <v>2.5316455696200002</v>
      </c>
      <c r="N4449" s="18">
        <v>0</v>
      </c>
      <c r="O4449" s="13">
        <v>3.1645569620249998</v>
      </c>
    </row>
    <row r="4450" spans="2:15" x14ac:dyDescent="0.2">
      <c r="D4450" s="175"/>
      <c r="E4450" s="4" t="s">
        <v>68</v>
      </c>
      <c r="F4450" s="6"/>
      <c r="G4450" s="5">
        <v>112</v>
      </c>
      <c r="H4450" s="7">
        <v>23</v>
      </c>
      <c r="I4450" s="1">
        <v>21</v>
      </c>
      <c r="J4450" s="1">
        <v>87</v>
      </c>
      <c r="K4450" s="1">
        <v>3</v>
      </c>
      <c r="L4450" s="1">
        <v>2</v>
      </c>
      <c r="M4450" s="1">
        <v>1</v>
      </c>
      <c r="N4450" s="1">
        <v>0</v>
      </c>
      <c r="O4450" s="8">
        <v>2</v>
      </c>
    </row>
    <row r="4451" spans="2:15" x14ac:dyDescent="0.2">
      <c r="D4451" s="175"/>
      <c r="E4451" s="11"/>
      <c r="F4451" s="10"/>
      <c r="G4451" s="9">
        <v>100</v>
      </c>
      <c r="H4451" s="16">
        <v>20.535714285714</v>
      </c>
      <c r="I4451" s="2">
        <v>18.75</v>
      </c>
      <c r="J4451" s="23">
        <v>77.678571428571004</v>
      </c>
      <c r="K4451" s="2">
        <v>2.6785714285709998</v>
      </c>
      <c r="L4451" s="2">
        <v>1.785714285714</v>
      </c>
      <c r="M4451" s="2">
        <v>0.89285714285700002</v>
      </c>
      <c r="N4451" s="18">
        <v>0</v>
      </c>
      <c r="O4451" s="13">
        <v>1.785714285714</v>
      </c>
    </row>
    <row r="4452" spans="2:15" x14ac:dyDescent="0.2">
      <c r="D4452" s="175"/>
      <c r="E4452" s="4" t="s">
        <v>69</v>
      </c>
      <c r="F4452" s="6"/>
      <c r="G4452" s="5">
        <v>92</v>
      </c>
      <c r="H4452" s="7">
        <v>21</v>
      </c>
      <c r="I4452" s="1">
        <v>12</v>
      </c>
      <c r="J4452" s="1">
        <v>68</v>
      </c>
      <c r="K4452" s="1">
        <v>2</v>
      </c>
      <c r="L4452" s="1">
        <v>2</v>
      </c>
      <c r="M4452" s="1">
        <v>1</v>
      </c>
      <c r="N4452" s="1">
        <v>0</v>
      </c>
      <c r="O4452" s="8">
        <v>3</v>
      </c>
    </row>
    <row r="4453" spans="2:15" x14ac:dyDescent="0.2">
      <c r="D4453" s="175"/>
      <c r="E4453" s="11"/>
      <c r="F4453" s="10"/>
      <c r="G4453" s="9">
        <v>100</v>
      </c>
      <c r="H4453" s="16">
        <v>22.826086956522001</v>
      </c>
      <c r="I4453" s="2">
        <v>13.04347826087</v>
      </c>
      <c r="J4453" s="2">
        <v>73.913043478261002</v>
      </c>
      <c r="K4453" s="2">
        <v>2.1739130434780001</v>
      </c>
      <c r="L4453" s="2">
        <v>2.1739130434780001</v>
      </c>
      <c r="M4453" s="2">
        <v>1.086956521739</v>
      </c>
      <c r="N4453" s="18">
        <v>0</v>
      </c>
      <c r="O4453" s="13">
        <v>3.2608695652169999</v>
      </c>
    </row>
    <row r="4454" spans="2:15" x14ac:dyDescent="0.2">
      <c r="D4454" s="175"/>
      <c r="E4454" s="4" t="s">
        <v>70</v>
      </c>
      <c r="F4454" s="6"/>
      <c r="G4454" s="5">
        <v>131</v>
      </c>
      <c r="H4454" s="7">
        <v>29</v>
      </c>
      <c r="I4454" s="1">
        <v>14</v>
      </c>
      <c r="J4454" s="1">
        <v>102</v>
      </c>
      <c r="K4454" s="1">
        <v>0</v>
      </c>
      <c r="L4454" s="1">
        <v>3</v>
      </c>
      <c r="M4454" s="1">
        <v>1</v>
      </c>
      <c r="N4454" s="1">
        <v>1</v>
      </c>
      <c r="O4454" s="8">
        <v>4</v>
      </c>
    </row>
    <row r="4455" spans="2:15" x14ac:dyDescent="0.2">
      <c r="D4455" s="175"/>
      <c r="E4455" s="11"/>
      <c r="F4455" s="10"/>
      <c r="G4455" s="9">
        <v>100</v>
      </c>
      <c r="H4455" s="16">
        <v>22.137404580153</v>
      </c>
      <c r="I4455" s="27">
        <v>10.687022900763001</v>
      </c>
      <c r="J4455" s="23">
        <v>77.862595419846997</v>
      </c>
      <c r="K4455" s="18">
        <v>0</v>
      </c>
      <c r="L4455" s="2">
        <v>2.2900763358780001</v>
      </c>
      <c r="M4455" s="2">
        <v>0.76335877862599999</v>
      </c>
      <c r="N4455" s="2">
        <v>0.76335877862599999</v>
      </c>
      <c r="O4455" s="13">
        <v>3.053435114504</v>
      </c>
    </row>
    <row r="4456" spans="2:15" x14ac:dyDescent="0.2">
      <c r="D4456" s="175"/>
      <c r="E4456" s="4" t="s">
        <v>71</v>
      </c>
      <c r="F4456" s="6"/>
      <c r="G4456" s="5">
        <v>71</v>
      </c>
      <c r="H4456" s="7">
        <v>13</v>
      </c>
      <c r="I4456" s="1">
        <v>8</v>
      </c>
      <c r="J4456" s="1">
        <v>59</v>
      </c>
      <c r="K4456" s="1">
        <v>1</v>
      </c>
      <c r="L4456" s="1">
        <v>2</v>
      </c>
      <c r="M4456" s="1">
        <v>2</v>
      </c>
      <c r="N4456" s="1">
        <v>0</v>
      </c>
      <c r="O4456" s="8">
        <v>1</v>
      </c>
    </row>
    <row r="4457" spans="2:15" x14ac:dyDescent="0.2">
      <c r="D4457" s="175"/>
      <c r="E4457" s="11"/>
      <c r="F4457" s="10"/>
      <c r="G4457" s="9">
        <v>100</v>
      </c>
      <c r="H4457" s="73">
        <v>18.309859154929999</v>
      </c>
      <c r="I4457" s="27">
        <v>11.267605633803001</v>
      </c>
      <c r="J4457" s="35">
        <v>83.098591549296003</v>
      </c>
      <c r="K4457" s="2">
        <v>1.4084507042250001</v>
      </c>
      <c r="L4457" s="2">
        <v>2.8169014084509998</v>
      </c>
      <c r="M4457" s="2">
        <v>2.8169014084509998</v>
      </c>
      <c r="N4457" s="18">
        <v>0</v>
      </c>
      <c r="O4457" s="13">
        <v>1.4084507042250001</v>
      </c>
    </row>
    <row r="4458" spans="2:15" x14ac:dyDescent="0.2">
      <c r="D4458" s="175"/>
      <c r="E4458" s="4" t="s">
        <v>72</v>
      </c>
      <c r="F4458" s="6"/>
      <c r="G4458" s="5">
        <v>70</v>
      </c>
      <c r="H4458" s="7">
        <v>11</v>
      </c>
      <c r="I4458" s="1">
        <v>13</v>
      </c>
      <c r="J4458" s="1">
        <v>62</v>
      </c>
      <c r="K4458" s="1">
        <v>1</v>
      </c>
      <c r="L4458" s="1">
        <v>1</v>
      </c>
      <c r="M4458" s="1">
        <v>0</v>
      </c>
      <c r="N4458" s="1">
        <v>0</v>
      </c>
      <c r="O4458" s="8">
        <v>2</v>
      </c>
    </row>
    <row r="4459" spans="2:15" x14ac:dyDescent="0.2">
      <c r="D4459" s="176"/>
      <c r="E4459" s="57"/>
      <c r="F4459" s="54"/>
      <c r="G4459" s="67">
        <v>100</v>
      </c>
      <c r="H4459" s="127">
        <v>15.714285714286</v>
      </c>
      <c r="I4459" s="48">
        <v>18.571428571428999</v>
      </c>
      <c r="J4459" s="108">
        <v>88.571428571428996</v>
      </c>
      <c r="K4459" s="48">
        <v>1.4285714285710001</v>
      </c>
      <c r="L4459" s="48">
        <v>1.4285714285710001</v>
      </c>
      <c r="M4459" s="81">
        <v>0</v>
      </c>
      <c r="N4459" s="81">
        <v>0</v>
      </c>
      <c r="O4459" s="84">
        <v>2.8571428571430002</v>
      </c>
    </row>
    <row r="4461" spans="2:15" x14ac:dyDescent="0.2">
      <c r="B4461" s="43" t="str">
        <f xml:space="preserve"> HYPERLINK("#'目次'!B99", "[93]")</f>
        <v>[93]</v>
      </c>
      <c r="C4461" s="31" t="s">
        <v>233</v>
      </c>
    </row>
    <row r="4464" spans="2:15" x14ac:dyDescent="0.2">
      <c r="C4464" s="31" t="s">
        <v>75</v>
      </c>
    </row>
    <row r="4465" spans="4:15" ht="24" x14ac:dyDescent="0.2">
      <c r="D4465" s="177"/>
      <c r="E4465" s="178"/>
      <c r="F4465" s="178"/>
      <c r="G4465" s="40" t="s">
        <v>14</v>
      </c>
      <c r="H4465" s="42" t="s">
        <v>213</v>
      </c>
      <c r="I4465" s="15" t="s">
        <v>214</v>
      </c>
      <c r="J4465" s="15" t="s">
        <v>215</v>
      </c>
      <c r="K4465" s="15" t="s">
        <v>216</v>
      </c>
      <c r="L4465" s="15" t="s">
        <v>217</v>
      </c>
      <c r="M4465" s="15" t="s">
        <v>218</v>
      </c>
      <c r="N4465" s="15" t="s">
        <v>86</v>
      </c>
      <c r="O4465" s="44" t="s">
        <v>17</v>
      </c>
    </row>
    <row r="4466" spans="4:15" x14ac:dyDescent="0.2">
      <c r="D4466" s="179"/>
      <c r="E4466" s="180"/>
      <c r="F4466" s="180"/>
      <c r="G4466" s="39"/>
      <c r="H4466" s="41"/>
      <c r="I4466" s="14"/>
      <c r="J4466" s="14"/>
      <c r="K4466" s="14"/>
      <c r="L4466" s="14"/>
      <c r="M4466" s="14"/>
      <c r="N4466" s="14"/>
      <c r="O4466" s="38"/>
    </row>
    <row r="4467" spans="4:15" x14ac:dyDescent="0.2">
      <c r="D4467" s="70"/>
      <c r="E4467" s="72" t="s">
        <v>14</v>
      </c>
      <c r="F4467" s="69"/>
      <c r="G4467" s="37">
        <v>1222</v>
      </c>
      <c r="H4467" s="17">
        <v>290</v>
      </c>
      <c r="I4467" s="17">
        <v>204</v>
      </c>
      <c r="J4467" s="17">
        <v>873</v>
      </c>
      <c r="K4467" s="17">
        <v>21</v>
      </c>
      <c r="L4467" s="17">
        <v>24</v>
      </c>
      <c r="M4467" s="17">
        <v>18</v>
      </c>
      <c r="N4467" s="17">
        <v>6</v>
      </c>
      <c r="O4467" s="55">
        <v>47</v>
      </c>
    </row>
    <row r="4468" spans="4:15" x14ac:dyDescent="0.2">
      <c r="D4468" s="57"/>
      <c r="E4468" s="54"/>
      <c r="F4468" s="71"/>
      <c r="G4468" s="9">
        <v>100</v>
      </c>
      <c r="H4468" s="2">
        <v>23.731587561375001</v>
      </c>
      <c r="I4468" s="2">
        <v>16.693944353519001</v>
      </c>
      <c r="J4468" s="2">
        <v>71.440261865794</v>
      </c>
      <c r="K4468" s="2">
        <v>1.7184942716860001</v>
      </c>
      <c r="L4468" s="2">
        <v>1.9639934533550001</v>
      </c>
      <c r="M4468" s="2">
        <v>1.472995090016</v>
      </c>
      <c r="N4468" s="2">
        <v>0.49099836333899999</v>
      </c>
      <c r="O4468" s="13">
        <v>3.8461538461539999</v>
      </c>
    </row>
    <row r="4469" spans="4:15" x14ac:dyDescent="0.2">
      <c r="D4469" s="174" t="s">
        <v>36</v>
      </c>
      <c r="E4469" s="20" t="s">
        <v>76</v>
      </c>
      <c r="F4469" s="22"/>
      <c r="G4469" s="21">
        <v>629</v>
      </c>
      <c r="H4469" s="25">
        <v>159</v>
      </c>
      <c r="I4469" s="3">
        <v>111</v>
      </c>
      <c r="J4469" s="3">
        <v>438</v>
      </c>
      <c r="K4469" s="3">
        <v>10</v>
      </c>
      <c r="L4469" s="3">
        <v>10</v>
      </c>
      <c r="M4469" s="3">
        <v>8</v>
      </c>
      <c r="N4469" s="3">
        <v>3</v>
      </c>
      <c r="O4469" s="26">
        <v>23</v>
      </c>
    </row>
    <row r="4470" spans="4:15" x14ac:dyDescent="0.2">
      <c r="D4470" s="175"/>
      <c r="E4470" s="11"/>
      <c r="F4470" s="10"/>
      <c r="G4470" s="9">
        <v>100</v>
      </c>
      <c r="H4470" s="16">
        <v>25.278219395866</v>
      </c>
      <c r="I4470" s="2">
        <v>17.647058823529001</v>
      </c>
      <c r="J4470" s="2">
        <v>69.634340222576</v>
      </c>
      <c r="K4470" s="2">
        <v>1.5898251192370001</v>
      </c>
      <c r="L4470" s="2">
        <v>1.5898251192370001</v>
      </c>
      <c r="M4470" s="2">
        <v>1.2718600953899999</v>
      </c>
      <c r="N4470" s="2">
        <v>0.47694753577100002</v>
      </c>
      <c r="O4470" s="13">
        <v>3.6565977742450002</v>
      </c>
    </row>
    <row r="4471" spans="4:15" x14ac:dyDescent="0.2">
      <c r="D4471" s="175"/>
      <c r="E4471" s="4" t="s">
        <v>39</v>
      </c>
      <c r="F4471" s="6"/>
      <c r="G4471" s="5">
        <v>37</v>
      </c>
      <c r="H4471" s="7">
        <v>17</v>
      </c>
      <c r="I4471" s="1">
        <v>6</v>
      </c>
      <c r="J4471" s="1">
        <v>12</v>
      </c>
      <c r="K4471" s="1">
        <v>1</v>
      </c>
      <c r="L4471" s="1">
        <v>1</v>
      </c>
      <c r="M4471" s="1">
        <v>3</v>
      </c>
      <c r="N4471" s="1">
        <v>3</v>
      </c>
      <c r="O4471" s="8">
        <v>1</v>
      </c>
    </row>
    <row r="4472" spans="4:15" x14ac:dyDescent="0.2">
      <c r="D4472" s="175"/>
      <c r="E4472" s="11"/>
      <c r="F4472" s="10"/>
      <c r="G4472" s="9">
        <v>100</v>
      </c>
      <c r="H4472" s="86">
        <v>45.945945945946001</v>
      </c>
      <c r="I4472" s="2">
        <v>16.216216216216001</v>
      </c>
      <c r="J4472" s="46">
        <v>32.432432432432002</v>
      </c>
      <c r="K4472" s="2">
        <v>2.7027027027030002</v>
      </c>
      <c r="L4472" s="2">
        <v>2.7027027027030002</v>
      </c>
      <c r="M4472" s="23">
        <v>8.1081081081080004</v>
      </c>
      <c r="N4472" s="23">
        <v>8.1081081081080004</v>
      </c>
      <c r="O4472" s="13">
        <v>2.7027027027030002</v>
      </c>
    </row>
    <row r="4473" spans="4:15" x14ac:dyDescent="0.2">
      <c r="D4473" s="175"/>
      <c r="E4473" s="4" t="s">
        <v>40</v>
      </c>
      <c r="F4473" s="6"/>
      <c r="G4473" s="5">
        <v>73</v>
      </c>
      <c r="H4473" s="7">
        <v>22</v>
      </c>
      <c r="I4473" s="1">
        <v>12</v>
      </c>
      <c r="J4473" s="1">
        <v>51</v>
      </c>
      <c r="K4473" s="1">
        <v>2</v>
      </c>
      <c r="L4473" s="1">
        <v>1</v>
      </c>
      <c r="M4473" s="1">
        <v>1</v>
      </c>
      <c r="N4473" s="1">
        <v>0</v>
      </c>
      <c r="O4473" s="8">
        <v>3</v>
      </c>
    </row>
    <row r="4474" spans="4:15" x14ac:dyDescent="0.2">
      <c r="D4474" s="175"/>
      <c r="E4474" s="11"/>
      <c r="F4474" s="10"/>
      <c r="G4474" s="9">
        <v>100</v>
      </c>
      <c r="H4474" s="64">
        <v>30.136986301370001</v>
      </c>
      <c r="I4474" s="2">
        <v>16.438356164384</v>
      </c>
      <c r="J4474" s="2">
        <v>69.863013698629999</v>
      </c>
      <c r="K4474" s="2">
        <v>2.7397260273969999</v>
      </c>
      <c r="L4474" s="2">
        <v>1.369863013699</v>
      </c>
      <c r="M4474" s="2">
        <v>1.369863013699</v>
      </c>
      <c r="N4474" s="18">
        <v>0</v>
      </c>
      <c r="O4474" s="13">
        <v>4.1095890410960001</v>
      </c>
    </row>
    <row r="4475" spans="4:15" x14ac:dyDescent="0.2">
      <c r="D4475" s="175"/>
      <c r="E4475" s="4" t="s">
        <v>41</v>
      </c>
      <c r="F4475" s="6"/>
      <c r="G4475" s="5">
        <v>108</v>
      </c>
      <c r="H4475" s="7">
        <v>17</v>
      </c>
      <c r="I4475" s="1">
        <v>12</v>
      </c>
      <c r="J4475" s="1">
        <v>87</v>
      </c>
      <c r="K4475" s="1">
        <v>2</v>
      </c>
      <c r="L4475" s="1">
        <v>1</v>
      </c>
      <c r="M4475" s="1">
        <v>2</v>
      </c>
      <c r="N4475" s="1">
        <v>0</v>
      </c>
      <c r="O4475" s="8">
        <v>3</v>
      </c>
    </row>
    <row r="4476" spans="4:15" x14ac:dyDescent="0.2">
      <c r="D4476" s="175"/>
      <c r="E4476" s="11"/>
      <c r="F4476" s="10"/>
      <c r="G4476" s="9">
        <v>100</v>
      </c>
      <c r="H4476" s="73">
        <v>15.740740740741</v>
      </c>
      <c r="I4476" s="27">
        <v>11.111111111111001</v>
      </c>
      <c r="J4476" s="23">
        <v>80.555555555555998</v>
      </c>
      <c r="K4476" s="2">
        <v>1.851851851852</v>
      </c>
      <c r="L4476" s="2">
        <v>0.92592592592599998</v>
      </c>
      <c r="M4476" s="2">
        <v>1.851851851852</v>
      </c>
      <c r="N4476" s="18">
        <v>0</v>
      </c>
      <c r="O4476" s="13">
        <v>2.7777777777780002</v>
      </c>
    </row>
    <row r="4477" spans="4:15" x14ac:dyDescent="0.2">
      <c r="D4477" s="175"/>
      <c r="E4477" s="4" t="s">
        <v>42</v>
      </c>
      <c r="F4477" s="6"/>
      <c r="G4477" s="5">
        <v>113</v>
      </c>
      <c r="H4477" s="7">
        <v>35</v>
      </c>
      <c r="I4477" s="1">
        <v>16</v>
      </c>
      <c r="J4477" s="1">
        <v>85</v>
      </c>
      <c r="K4477" s="1">
        <v>2</v>
      </c>
      <c r="L4477" s="1">
        <v>0</v>
      </c>
      <c r="M4477" s="1">
        <v>2</v>
      </c>
      <c r="N4477" s="1">
        <v>0</v>
      </c>
      <c r="O4477" s="8">
        <v>3</v>
      </c>
    </row>
    <row r="4478" spans="4:15" x14ac:dyDescent="0.2">
      <c r="D4478" s="175"/>
      <c r="E4478" s="11"/>
      <c r="F4478" s="10"/>
      <c r="G4478" s="9">
        <v>100</v>
      </c>
      <c r="H4478" s="64">
        <v>30.973451327433999</v>
      </c>
      <c r="I4478" s="2">
        <v>14.159292035398</v>
      </c>
      <c r="J4478" s="2">
        <v>75.221238938053006</v>
      </c>
      <c r="K4478" s="2">
        <v>1.769911504425</v>
      </c>
      <c r="L4478" s="18">
        <v>0</v>
      </c>
      <c r="M4478" s="2">
        <v>1.769911504425</v>
      </c>
      <c r="N4478" s="18">
        <v>0</v>
      </c>
      <c r="O4478" s="13">
        <v>2.654867256637</v>
      </c>
    </row>
    <row r="4479" spans="4:15" x14ac:dyDescent="0.2">
      <c r="D4479" s="175"/>
      <c r="E4479" s="4" t="s">
        <v>43</v>
      </c>
      <c r="F4479" s="6"/>
      <c r="G4479" s="5">
        <v>101</v>
      </c>
      <c r="H4479" s="7">
        <v>19</v>
      </c>
      <c r="I4479" s="1">
        <v>15</v>
      </c>
      <c r="J4479" s="1">
        <v>78</v>
      </c>
      <c r="K4479" s="1">
        <v>2</v>
      </c>
      <c r="L4479" s="1">
        <v>3</v>
      </c>
      <c r="M4479" s="1">
        <v>0</v>
      </c>
      <c r="N4479" s="1">
        <v>0</v>
      </c>
      <c r="O4479" s="8">
        <v>1</v>
      </c>
    </row>
    <row r="4480" spans="4:15" x14ac:dyDescent="0.2">
      <c r="D4480" s="175"/>
      <c r="E4480" s="11"/>
      <c r="F4480" s="10"/>
      <c r="G4480" s="9">
        <v>100</v>
      </c>
      <c r="H4480" s="16">
        <v>18.811881188118999</v>
      </c>
      <c r="I4480" s="2">
        <v>14.851485148515</v>
      </c>
      <c r="J4480" s="23">
        <v>77.227722772277005</v>
      </c>
      <c r="K4480" s="2">
        <v>1.9801980198019999</v>
      </c>
      <c r="L4480" s="2">
        <v>2.970297029703</v>
      </c>
      <c r="M4480" s="18">
        <v>0</v>
      </c>
      <c r="N4480" s="18">
        <v>0</v>
      </c>
      <c r="O4480" s="13">
        <v>0.99009900990099997</v>
      </c>
    </row>
    <row r="4481" spans="4:15" x14ac:dyDescent="0.2">
      <c r="D4481" s="175"/>
      <c r="E4481" s="4" t="s">
        <v>44</v>
      </c>
      <c r="F4481" s="6"/>
      <c r="G4481" s="5">
        <v>114</v>
      </c>
      <c r="H4481" s="7">
        <v>29</v>
      </c>
      <c r="I4481" s="1">
        <v>25</v>
      </c>
      <c r="J4481" s="1">
        <v>80</v>
      </c>
      <c r="K4481" s="1">
        <v>1</v>
      </c>
      <c r="L4481" s="1">
        <v>3</v>
      </c>
      <c r="M4481" s="1">
        <v>0</v>
      </c>
      <c r="N4481" s="1">
        <v>0</v>
      </c>
      <c r="O4481" s="8">
        <v>4</v>
      </c>
    </row>
    <row r="4482" spans="4:15" x14ac:dyDescent="0.2">
      <c r="D4482" s="175"/>
      <c r="E4482" s="11"/>
      <c r="F4482" s="10"/>
      <c r="G4482" s="9">
        <v>100</v>
      </c>
      <c r="H4482" s="16">
        <v>25.438596491228001</v>
      </c>
      <c r="I4482" s="23">
        <v>21.929824561404001</v>
      </c>
      <c r="J4482" s="2">
        <v>70.175438596491006</v>
      </c>
      <c r="K4482" s="2">
        <v>0.87719298245599997</v>
      </c>
      <c r="L4482" s="2">
        <v>2.6315789473679998</v>
      </c>
      <c r="M4482" s="18">
        <v>0</v>
      </c>
      <c r="N4482" s="18">
        <v>0</v>
      </c>
      <c r="O4482" s="13">
        <v>3.508771929825</v>
      </c>
    </row>
    <row r="4483" spans="4:15" x14ac:dyDescent="0.2">
      <c r="D4483" s="175"/>
      <c r="E4483" s="4" t="s">
        <v>45</v>
      </c>
      <c r="F4483" s="6"/>
      <c r="G4483" s="5">
        <v>83</v>
      </c>
      <c r="H4483" s="7">
        <v>20</v>
      </c>
      <c r="I4483" s="1">
        <v>25</v>
      </c>
      <c r="J4483" s="1">
        <v>45</v>
      </c>
      <c r="K4483" s="1">
        <v>0</v>
      </c>
      <c r="L4483" s="1">
        <v>1</v>
      </c>
      <c r="M4483" s="1">
        <v>0</v>
      </c>
      <c r="N4483" s="1">
        <v>0</v>
      </c>
      <c r="O4483" s="8">
        <v>8</v>
      </c>
    </row>
    <row r="4484" spans="4:15" x14ac:dyDescent="0.2">
      <c r="D4484" s="175"/>
      <c r="E4484" s="11"/>
      <c r="F4484" s="10"/>
      <c r="G4484" s="9">
        <v>100</v>
      </c>
      <c r="H4484" s="16">
        <v>24.096385542168999</v>
      </c>
      <c r="I4484" s="35">
        <v>30.120481927711001</v>
      </c>
      <c r="J4484" s="46">
        <v>54.21686746988</v>
      </c>
      <c r="K4484" s="18">
        <v>0</v>
      </c>
      <c r="L4484" s="2">
        <v>1.204819277108</v>
      </c>
      <c r="M4484" s="18">
        <v>0</v>
      </c>
      <c r="N4484" s="18">
        <v>0</v>
      </c>
      <c r="O4484" s="89">
        <v>9.638554216867</v>
      </c>
    </row>
    <row r="4485" spans="4:15" x14ac:dyDescent="0.2">
      <c r="D4485" s="174" t="s">
        <v>37</v>
      </c>
      <c r="E4485" s="20" t="s">
        <v>77</v>
      </c>
      <c r="F4485" s="22"/>
      <c r="G4485" s="21">
        <v>593</v>
      </c>
      <c r="H4485" s="25">
        <v>131</v>
      </c>
      <c r="I4485" s="3">
        <v>93</v>
      </c>
      <c r="J4485" s="3">
        <v>435</v>
      </c>
      <c r="K4485" s="3">
        <v>11</v>
      </c>
      <c r="L4485" s="3">
        <v>14</v>
      </c>
      <c r="M4485" s="3">
        <v>10</v>
      </c>
      <c r="N4485" s="3">
        <v>3</v>
      </c>
      <c r="O4485" s="26">
        <v>24</v>
      </c>
    </row>
    <row r="4486" spans="4:15" x14ac:dyDescent="0.2">
      <c r="D4486" s="175"/>
      <c r="E4486" s="11"/>
      <c r="F4486" s="10"/>
      <c r="G4486" s="9">
        <v>100</v>
      </c>
      <c r="H4486" s="16">
        <v>22.091062394603998</v>
      </c>
      <c r="I4486" s="2">
        <v>15.682967959528</v>
      </c>
      <c r="J4486" s="2">
        <v>73.355817875211002</v>
      </c>
      <c r="K4486" s="2">
        <v>1.85497470489</v>
      </c>
      <c r="L4486" s="2">
        <v>2.3608768971330001</v>
      </c>
      <c r="M4486" s="2">
        <v>1.686340640809</v>
      </c>
      <c r="N4486" s="2">
        <v>0.50590219224300004</v>
      </c>
      <c r="O4486" s="13">
        <v>4.0472175379430002</v>
      </c>
    </row>
    <row r="4487" spans="4:15" x14ac:dyDescent="0.2">
      <c r="D4487" s="175"/>
      <c r="E4487" s="4" t="s">
        <v>39</v>
      </c>
      <c r="F4487" s="6"/>
      <c r="G4487" s="5">
        <v>27</v>
      </c>
      <c r="H4487" s="7">
        <v>10</v>
      </c>
      <c r="I4487" s="1">
        <v>9</v>
      </c>
      <c r="J4487" s="1">
        <v>9</v>
      </c>
      <c r="K4487" s="1">
        <v>2</v>
      </c>
      <c r="L4487" s="1">
        <v>0</v>
      </c>
      <c r="M4487" s="1">
        <v>1</v>
      </c>
      <c r="N4487" s="1">
        <v>0</v>
      </c>
      <c r="O4487" s="8">
        <v>2</v>
      </c>
    </row>
    <row r="4488" spans="4:15" x14ac:dyDescent="0.2">
      <c r="D4488" s="175"/>
      <c r="E4488" s="11"/>
      <c r="F4488" s="10"/>
      <c r="G4488" s="9">
        <v>100</v>
      </c>
      <c r="H4488" s="86">
        <v>37.037037037037003</v>
      </c>
      <c r="I4488" s="35">
        <v>33.333333333333002</v>
      </c>
      <c r="J4488" s="46">
        <v>33.333333333333002</v>
      </c>
      <c r="K4488" s="23">
        <v>7.4074074074069998</v>
      </c>
      <c r="L4488" s="18">
        <v>0</v>
      </c>
      <c r="M4488" s="2">
        <v>3.7037037037039999</v>
      </c>
      <c r="N4488" s="18">
        <v>0</v>
      </c>
      <c r="O4488" s="13">
        <v>7.4074074074069998</v>
      </c>
    </row>
    <row r="4489" spans="4:15" x14ac:dyDescent="0.2">
      <c r="D4489" s="175"/>
      <c r="E4489" s="4" t="s">
        <v>40</v>
      </c>
      <c r="F4489" s="6"/>
      <c r="G4489" s="5">
        <v>74</v>
      </c>
      <c r="H4489" s="7">
        <v>8</v>
      </c>
      <c r="I4489" s="1">
        <v>7</v>
      </c>
      <c r="J4489" s="1">
        <v>56</v>
      </c>
      <c r="K4489" s="1">
        <v>1</v>
      </c>
      <c r="L4489" s="1">
        <v>3</v>
      </c>
      <c r="M4489" s="1">
        <v>2</v>
      </c>
      <c r="N4489" s="1">
        <v>0</v>
      </c>
      <c r="O4489" s="8">
        <v>5</v>
      </c>
    </row>
    <row r="4490" spans="4:15" x14ac:dyDescent="0.2">
      <c r="D4490" s="175"/>
      <c r="E4490" s="11"/>
      <c r="F4490" s="10"/>
      <c r="G4490" s="9">
        <v>100</v>
      </c>
      <c r="H4490" s="99">
        <v>10.810810810811001</v>
      </c>
      <c r="I4490" s="27">
        <v>9.4594594594589996</v>
      </c>
      <c r="J4490" s="2">
        <v>75.675675675676004</v>
      </c>
      <c r="K4490" s="2">
        <v>1.351351351351</v>
      </c>
      <c r="L4490" s="2">
        <v>4.0540540540540002</v>
      </c>
      <c r="M4490" s="2">
        <v>2.7027027027030002</v>
      </c>
      <c r="N4490" s="18">
        <v>0</v>
      </c>
      <c r="O4490" s="13">
        <v>6.7567567567570004</v>
      </c>
    </row>
    <row r="4491" spans="4:15" x14ac:dyDescent="0.2">
      <c r="D4491" s="175"/>
      <c r="E4491" s="4" t="s">
        <v>41</v>
      </c>
      <c r="F4491" s="6"/>
      <c r="G4491" s="5">
        <v>96</v>
      </c>
      <c r="H4491" s="7">
        <v>18</v>
      </c>
      <c r="I4491" s="1">
        <v>8</v>
      </c>
      <c r="J4491" s="1">
        <v>82</v>
      </c>
      <c r="K4491" s="1">
        <v>0</v>
      </c>
      <c r="L4491" s="1">
        <v>3</v>
      </c>
      <c r="M4491" s="1">
        <v>2</v>
      </c>
      <c r="N4491" s="1">
        <v>1</v>
      </c>
      <c r="O4491" s="8">
        <v>2</v>
      </c>
    </row>
    <row r="4492" spans="4:15" x14ac:dyDescent="0.2">
      <c r="D4492" s="175"/>
      <c r="E4492" s="11"/>
      <c r="F4492" s="10"/>
      <c r="G4492" s="9">
        <v>100</v>
      </c>
      <c r="H4492" s="16">
        <v>18.75</v>
      </c>
      <c r="I4492" s="27">
        <v>8.333333333333</v>
      </c>
      <c r="J4492" s="35">
        <v>85.416666666666998</v>
      </c>
      <c r="K4492" s="18">
        <v>0</v>
      </c>
      <c r="L4492" s="2">
        <v>3.125</v>
      </c>
      <c r="M4492" s="2">
        <v>2.083333333333</v>
      </c>
      <c r="N4492" s="2">
        <v>1.041666666667</v>
      </c>
      <c r="O4492" s="13">
        <v>2.083333333333</v>
      </c>
    </row>
    <row r="4493" spans="4:15" x14ac:dyDescent="0.2">
      <c r="D4493" s="175"/>
      <c r="E4493" s="4" t="s">
        <v>42</v>
      </c>
      <c r="F4493" s="6"/>
      <c r="G4493" s="5">
        <v>97</v>
      </c>
      <c r="H4493" s="7">
        <v>25</v>
      </c>
      <c r="I4493" s="1">
        <v>17</v>
      </c>
      <c r="J4493" s="1">
        <v>79</v>
      </c>
      <c r="K4493" s="1">
        <v>1</v>
      </c>
      <c r="L4493" s="1">
        <v>3</v>
      </c>
      <c r="M4493" s="1">
        <v>3</v>
      </c>
      <c r="N4493" s="1">
        <v>0</v>
      </c>
      <c r="O4493" s="8">
        <v>2</v>
      </c>
    </row>
    <row r="4494" spans="4:15" x14ac:dyDescent="0.2">
      <c r="D4494" s="175"/>
      <c r="E4494" s="11"/>
      <c r="F4494" s="10"/>
      <c r="G4494" s="9">
        <v>100</v>
      </c>
      <c r="H4494" s="16">
        <v>25.773195876289002</v>
      </c>
      <c r="I4494" s="2">
        <v>17.525773195875999</v>
      </c>
      <c r="J4494" s="35">
        <v>81.443298969072004</v>
      </c>
      <c r="K4494" s="2">
        <v>1.0309278350519999</v>
      </c>
      <c r="L4494" s="2">
        <v>3.0927835051549999</v>
      </c>
      <c r="M4494" s="2">
        <v>3.0927835051549999</v>
      </c>
      <c r="N4494" s="18">
        <v>0</v>
      </c>
      <c r="O4494" s="13">
        <v>2.0618556701030002</v>
      </c>
    </row>
    <row r="4495" spans="4:15" x14ac:dyDescent="0.2">
      <c r="D4495" s="175"/>
      <c r="E4495" s="4" t="s">
        <v>43</v>
      </c>
      <c r="F4495" s="6"/>
      <c r="G4495" s="5">
        <v>103</v>
      </c>
      <c r="H4495" s="7">
        <v>20</v>
      </c>
      <c r="I4495" s="1">
        <v>5</v>
      </c>
      <c r="J4495" s="1">
        <v>81</v>
      </c>
      <c r="K4495" s="1">
        <v>4</v>
      </c>
      <c r="L4495" s="1">
        <v>4</v>
      </c>
      <c r="M4495" s="1">
        <v>2</v>
      </c>
      <c r="N4495" s="1">
        <v>1</v>
      </c>
      <c r="O4495" s="8">
        <v>3</v>
      </c>
    </row>
    <row r="4496" spans="4:15" x14ac:dyDescent="0.2">
      <c r="D4496" s="175"/>
      <c r="E4496" s="11"/>
      <c r="F4496" s="10"/>
      <c r="G4496" s="9">
        <v>100</v>
      </c>
      <c r="H4496" s="16">
        <v>19.417475728155001</v>
      </c>
      <c r="I4496" s="46">
        <v>4.8543689320389998</v>
      </c>
      <c r="J4496" s="23">
        <v>78.640776699029004</v>
      </c>
      <c r="K4496" s="2">
        <v>3.8834951456310001</v>
      </c>
      <c r="L4496" s="2">
        <v>3.8834951456310001</v>
      </c>
      <c r="M4496" s="2">
        <v>1.9417475728160001</v>
      </c>
      <c r="N4496" s="2">
        <v>0.97087378640800004</v>
      </c>
      <c r="O4496" s="13">
        <v>2.9126213592229999</v>
      </c>
    </row>
    <row r="4497" spans="2:15" x14ac:dyDescent="0.2">
      <c r="D4497" s="175"/>
      <c r="E4497" s="4" t="s">
        <v>44</v>
      </c>
      <c r="F4497" s="6"/>
      <c r="G4497" s="5">
        <v>109</v>
      </c>
      <c r="H4497" s="7">
        <v>26</v>
      </c>
      <c r="I4497" s="1">
        <v>24</v>
      </c>
      <c r="J4497" s="1">
        <v>80</v>
      </c>
      <c r="K4497" s="1">
        <v>3</v>
      </c>
      <c r="L4497" s="1">
        <v>0</v>
      </c>
      <c r="M4497" s="1">
        <v>0</v>
      </c>
      <c r="N4497" s="1">
        <v>0</v>
      </c>
      <c r="O4497" s="8">
        <v>3</v>
      </c>
    </row>
    <row r="4498" spans="2:15" x14ac:dyDescent="0.2">
      <c r="D4498" s="175"/>
      <c r="E4498" s="11"/>
      <c r="F4498" s="10"/>
      <c r="G4498" s="9">
        <v>100</v>
      </c>
      <c r="H4498" s="16">
        <v>23.853211009174</v>
      </c>
      <c r="I4498" s="23">
        <v>22.018348623853001</v>
      </c>
      <c r="J4498" s="2">
        <v>73.394495412843995</v>
      </c>
      <c r="K4498" s="2">
        <v>2.7522935779819999</v>
      </c>
      <c r="L4498" s="18">
        <v>0</v>
      </c>
      <c r="M4498" s="18">
        <v>0</v>
      </c>
      <c r="N4498" s="18">
        <v>0</v>
      </c>
      <c r="O4498" s="13">
        <v>2.7522935779819999</v>
      </c>
    </row>
    <row r="4499" spans="2:15" x14ac:dyDescent="0.2">
      <c r="D4499" s="175"/>
      <c r="E4499" s="4" t="s">
        <v>45</v>
      </c>
      <c r="F4499" s="6"/>
      <c r="G4499" s="5">
        <v>87</v>
      </c>
      <c r="H4499" s="7">
        <v>24</v>
      </c>
      <c r="I4499" s="1">
        <v>23</v>
      </c>
      <c r="J4499" s="1">
        <v>48</v>
      </c>
      <c r="K4499" s="1">
        <v>0</v>
      </c>
      <c r="L4499" s="1">
        <v>1</v>
      </c>
      <c r="M4499" s="1">
        <v>0</v>
      </c>
      <c r="N4499" s="1">
        <v>1</v>
      </c>
      <c r="O4499" s="8">
        <v>7</v>
      </c>
    </row>
    <row r="4500" spans="2:15" x14ac:dyDescent="0.2">
      <c r="D4500" s="176"/>
      <c r="E4500" s="57"/>
      <c r="F4500" s="54"/>
      <c r="G4500" s="67">
        <v>100</v>
      </c>
      <c r="H4500" s="82">
        <v>27.586206896552</v>
      </c>
      <c r="I4500" s="103">
        <v>26.436781609194998</v>
      </c>
      <c r="J4500" s="91">
        <v>55.172413793102997</v>
      </c>
      <c r="K4500" s="81">
        <v>0</v>
      </c>
      <c r="L4500" s="48">
        <v>1.149425287356</v>
      </c>
      <c r="M4500" s="81">
        <v>0</v>
      </c>
      <c r="N4500" s="48">
        <v>1.149425287356</v>
      </c>
      <c r="O4500" s="84">
        <v>8.0459770114939992</v>
      </c>
    </row>
    <row r="4502" spans="2:15" x14ac:dyDescent="0.2">
      <c r="B4502" s="43" t="str">
        <f xml:space="preserve"> HYPERLINK("#'目次'!B100", "[94]")</f>
        <v>[94]</v>
      </c>
      <c r="C4502" s="31" t="s">
        <v>236</v>
      </c>
    </row>
    <row r="4506" spans="2:15" ht="24" x14ac:dyDescent="0.2">
      <c r="D4506" s="177"/>
      <c r="E4506" s="178"/>
      <c r="F4506" s="178"/>
      <c r="G4506" s="40" t="s">
        <v>14</v>
      </c>
      <c r="H4506" s="42" t="s">
        <v>213</v>
      </c>
      <c r="I4506" s="15" t="s">
        <v>214</v>
      </c>
      <c r="J4506" s="15" t="s">
        <v>215</v>
      </c>
      <c r="K4506" s="15" t="s">
        <v>216</v>
      </c>
      <c r="L4506" s="15" t="s">
        <v>217</v>
      </c>
      <c r="M4506" s="15" t="s">
        <v>218</v>
      </c>
      <c r="N4506" s="15" t="s">
        <v>86</v>
      </c>
      <c r="O4506" s="44" t="s">
        <v>17</v>
      </c>
    </row>
    <row r="4507" spans="2:15" x14ac:dyDescent="0.2">
      <c r="D4507" s="179"/>
      <c r="E4507" s="180"/>
      <c r="F4507" s="180"/>
      <c r="G4507" s="39"/>
      <c r="H4507" s="41"/>
      <c r="I4507" s="14"/>
      <c r="J4507" s="14"/>
      <c r="K4507" s="14"/>
      <c r="L4507" s="14"/>
      <c r="M4507" s="14"/>
      <c r="N4507" s="14"/>
      <c r="O4507" s="38"/>
    </row>
    <row r="4508" spans="2:15" x14ac:dyDescent="0.2">
      <c r="D4508" s="70"/>
      <c r="E4508" s="72" t="s">
        <v>14</v>
      </c>
      <c r="F4508" s="69"/>
      <c r="G4508" s="37">
        <v>1222</v>
      </c>
      <c r="H4508" s="17">
        <v>260</v>
      </c>
      <c r="I4508" s="17">
        <v>282</v>
      </c>
      <c r="J4508" s="17">
        <v>841</v>
      </c>
      <c r="K4508" s="17">
        <v>24</v>
      </c>
      <c r="L4508" s="17">
        <v>22</v>
      </c>
      <c r="M4508" s="17">
        <v>16</v>
      </c>
      <c r="N4508" s="17">
        <v>6</v>
      </c>
      <c r="O4508" s="55">
        <v>46</v>
      </c>
    </row>
    <row r="4509" spans="2:15" x14ac:dyDescent="0.2">
      <c r="D4509" s="57"/>
      <c r="E4509" s="54"/>
      <c r="F4509" s="71"/>
      <c r="G4509" s="9">
        <v>100</v>
      </c>
      <c r="H4509" s="2">
        <v>21.276595744681</v>
      </c>
      <c r="I4509" s="2">
        <v>23.076923076922998</v>
      </c>
      <c r="J4509" s="2">
        <v>68.821603927986999</v>
      </c>
      <c r="K4509" s="2">
        <v>1.9639934533550001</v>
      </c>
      <c r="L4509" s="2">
        <v>1.8003273322419999</v>
      </c>
      <c r="M4509" s="2">
        <v>1.3093289689030001</v>
      </c>
      <c r="N4509" s="2">
        <v>0.49099836333899999</v>
      </c>
      <c r="O4509" s="13">
        <v>3.764320785597</v>
      </c>
    </row>
    <row r="4510" spans="2:15" x14ac:dyDescent="0.2">
      <c r="D4510" s="174" t="s">
        <v>18</v>
      </c>
      <c r="E4510" s="20" t="s">
        <v>19</v>
      </c>
      <c r="F4510" s="22"/>
      <c r="G4510" s="21">
        <v>57</v>
      </c>
      <c r="H4510" s="25">
        <v>15</v>
      </c>
      <c r="I4510" s="3">
        <v>15</v>
      </c>
      <c r="J4510" s="3">
        <v>40</v>
      </c>
      <c r="K4510" s="3">
        <v>1</v>
      </c>
      <c r="L4510" s="3">
        <v>3</v>
      </c>
      <c r="M4510" s="3">
        <v>0</v>
      </c>
      <c r="N4510" s="3">
        <v>1</v>
      </c>
      <c r="O4510" s="26">
        <v>1</v>
      </c>
    </row>
    <row r="4511" spans="2:15" x14ac:dyDescent="0.2">
      <c r="D4511" s="175"/>
      <c r="E4511" s="11"/>
      <c r="F4511" s="10"/>
      <c r="G4511" s="9">
        <v>100</v>
      </c>
      <c r="H4511" s="64">
        <v>26.315789473683999</v>
      </c>
      <c r="I4511" s="2">
        <v>26.315789473683999</v>
      </c>
      <c r="J4511" s="2">
        <v>70.175438596491006</v>
      </c>
      <c r="K4511" s="2">
        <v>1.7543859649119999</v>
      </c>
      <c r="L4511" s="2">
        <v>5.2631578947369997</v>
      </c>
      <c r="M4511" s="18">
        <v>0</v>
      </c>
      <c r="N4511" s="2">
        <v>1.7543859649119999</v>
      </c>
      <c r="O4511" s="13">
        <v>1.7543859649119999</v>
      </c>
    </row>
    <row r="4512" spans="2:15" x14ac:dyDescent="0.2">
      <c r="D4512" s="175"/>
      <c r="E4512" s="4" t="s">
        <v>20</v>
      </c>
      <c r="F4512" s="6"/>
      <c r="G4512" s="5">
        <v>84</v>
      </c>
      <c r="H4512" s="7">
        <v>22</v>
      </c>
      <c r="I4512" s="1">
        <v>15</v>
      </c>
      <c r="J4512" s="1">
        <v>54</v>
      </c>
      <c r="K4512" s="1">
        <v>0</v>
      </c>
      <c r="L4512" s="1">
        <v>2</v>
      </c>
      <c r="M4512" s="1">
        <v>0</v>
      </c>
      <c r="N4512" s="1">
        <v>1</v>
      </c>
      <c r="O4512" s="8">
        <v>4</v>
      </c>
    </row>
    <row r="4513" spans="4:15" x14ac:dyDescent="0.2">
      <c r="D4513" s="175"/>
      <c r="E4513" s="11"/>
      <c r="F4513" s="10"/>
      <c r="G4513" s="9">
        <v>100</v>
      </c>
      <c r="H4513" s="16">
        <v>26.190476190476002</v>
      </c>
      <c r="I4513" s="27">
        <v>17.857142857143</v>
      </c>
      <c r="J4513" s="2">
        <v>64.285714285713993</v>
      </c>
      <c r="K4513" s="18">
        <v>0</v>
      </c>
      <c r="L4513" s="2">
        <v>2.3809523809519999</v>
      </c>
      <c r="M4513" s="18">
        <v>0</v>
      </c>
      <c r="N4513" s="2">
        <v>1.190476190476</v>
      </c>
      <c r="O4513" s="13">
        <v>4.7619047619049999</v>
      </c>
    </row>
    <row r="4514" spans="4:15" x14ac:dyDescent="0.2">
      <c r="D4514" s="175"/>
      <c r="E4514" s="4" t="s">
        <v>21</v>
      </c>
      <c r="F4514" s="6"/>
      <c r="G4514" s="5">
        <v>487</v>
      </c>
      <c r="H4514" s="7">
        <v>97</v>
      </c>
      <c r="I4514" s="1">
        <v>121</v>
      </c>
      <c r="J4514" s="1">
        <v>346</v>
      </c>
      <c r="K4514" s="1">
        <v>11</v>
      </c>
      <c r="L4514" s="1">
        <v>5</v>
      </c>
      <c r="M4514" s="1">
        <v>6</v>
      </c>
      <c r="N4514" s="1">
        <v>1</v>
      </c>
      <c r="O4514" s="8">
        <v>16</v>
      </c>
    </row>
    <row r="4515" spans="4:15" x14ac:dyDescent="0.2">
      <c r="D4515" s="175"/>
      <c r="E4515" s="11"/>
      <c r="F4515" s="10"/>
      <c r="G4515" s="9">
        <v>100</v>
      </c>
      <c r="H4515" s="16">
        <v>19.917864476386001</v>
      </c>
      <c r="I4515" s="2">
        <v>24.845995893224</v>
      </c>
      <c r="J4515" s="2">
        <v>71.047227926077994</v>
      </c>
      <c r="K4515" s="2">
        <v>2.258726899384</v>
      </c>
      <c r="L4515" s="2">
        <v>1.026694045175</v>
      </c>
      <c r="M4515" s="2">
        <v>1.232032854209</v>
      </c>
      <c r="N4515" s="2">
        <v>0.20533880903499999</v>
      </c>
      <c r="O4515" s="13">
        <v>3.2854209445590001</v>
      </c>
    </row>
    <row r="4516" spans="4:15" x14ac:dyDescent="0.2">
      <c r="D4516" s="175"/>
      <c r="E4516" s="4" t="s">
        <v>22</v>
      </c>
      <c r="F4516" s="6"/>
      <c r="G4516" s="5">
        <v>35</v>
      </c>
      <c r="H4516" s="7">
        <v>8</v>
      </c>
      <c r="I4516" s="1">
        <v>7</v>
      </c>
      <c r="J4516" s="1">
        <v>22</v>
      </c>
      <c r="K4516" s="1">
        <v>3</v>
      </c>
      <c r="L4516" s="1">
        <v>1</v>
      </c>
      <c r="M4516" s="1">
        <v>1</v>
      </c>
      <c r="N4516" s="1">
        <v>0</v>
      </c>
      <c r="O4516" s="8">
        <v>2</v>
      </c>
    </row>
    <row r="4517" spans="4:15" x14ac:dyDescent="0.2">
      <c r="D4517" s="175"/>
      <c r="E4517" s="11"/>
      <c r="F4517" s="10"/>
      <c r="G4517" s="9">
        <v>100</v>
      </c>
      <c r="H4517" s="16">
        <v>22.857142857143</v>
      </c>
      <c r="I4517" s="2">
        <v>20</v>
      </c>
      <c r="J4517" s="27">
        <v>62.857142857143003</v>
      </c>
      <c r="K4517" s="23">
        <v>8.5714285714289993</v>
      </c>
      <c r="L4517" s="2">
        <v>2.8571428571430002</v>
      </c>
      <c r="M4517" s="2">
        <v>2.8571428571430002</v>
      </c>
      <c r="N4517" s="18">
        <v>0</v>
      </c>
      <c r="O4517" s="13">
        <v>5.7142857142860004</v>
      </c>
    </row>
    <row r="4518" spans="4:15" x14ac:dyDescent="0.2">
      <c r="D4518" s="175"/>
      <c r="E4518" s="4" t="s">
        <v>23</v>
      </c>
      <c r="F4518" s="6"/>
      <c r="G4518" s="5">
        <v>143</v>
      </c>
      <c r="H4518" s="7">
        <v>33</v>
      </c>
      <c r="I4518" s="1">
        <v>33</v>
      </c>
      <c r="J4518" s="1">
        <v>99</v>
      </c>
      <c r="K4518" s="1">
        <v>2</v>
      </c>
      <c r="L4518" s="1">
        <v>4</v>
      </c>
      <c r="M4518" s="1">
        <v>2</v>
      </c>
      <c r="N4518" s="1">
        <v>0</v>
      </c>
      <c r="O4518" s="8">
        <v>3</v>
      </c>
    </row>
    <row r="4519" spans="4:15" x14ac:dyDescent="0.2">
      <c r="D4519" s="175"/>
      <c r="E4519" s="11"/>
      <c r="F4519" s="10"/>
      <c r="G4519" s="9">
        <v>100</v>
      </c>
      <c r="H4519" s="16">
        <v>23.076923076922998</v>
      </c>
      <c r="I4519" s="2">
        <v>23.076923076922998</v>
      </c>
      <c r="J4519" s="2">
        <v>69.230769230768999</v>
      </c>
      <c r="K4519" s="2">
        <v>1.398601398601</v>
      </c>
      <c r="L4519" s="2">
        <v>2.797202797203</v>
      </c>
      <c r="M4519" s="2">
        <v>1.398601398601</v>
      </c>
      <c r="N4519" s="18">
        <v>0</v>
      </c>
      <c r="O4519" s="13">
        <v>2.0979020979020002</v>
      </c>
    </row>
    <row r="4520" spans="4:15" x14ac:dyDescent="0.2">
      <c r="D4520" s="175"/>
      <c r="E4520" s="4" t="s">
        <v>24</v>
      </c>
      <c r="F4520" s="6"/>
      <c r="G4520" s="5">
        <v>187</v>
      </c>
      <c r="H4520" s="7">
        <v>35</v>
      </c>
      <c r="I4520" s="1">
        <v>42</v>
      </c>
      <c r="J4520" s="1">
        <v>130</v>
      </c>
      <c r="K4520" s="1">
        <v>3</v>
      </c>
      <c r="L4520" s="1">
        <v>2</v>
      </c>
      <c r="M4520" s="1">
        <v>0</v>
      </c>
      <c r="N4520" s="1">
        <v>2</v>
      </c>
      <c r="O4520" s="8">
        <v>8</v>
      </c>
    </row>
    <row r="4521" spans="4:15" x14ac:dyDescent="0.2">
      <c r="D4521" s="175"/>
      <c r="E4521" s="11"/>
      <c r="F4521" s="10"/>
      <c r="G4521" s="9">
        <v>100</v>
      </c>
      <c r="H4521" s="16">
        <v>18.716577540107</v>
      </c>
      <c r="I4521" s="2">
        <v>22.459893048127999</v>
      </c>
      <c r="J4521" s="2">
        <v>69.518716577540005</v>
      </c>
      <c r="K4521" s="2">
        <v>1.6042780748659999</v>
      </c>
      <c r="L4521" s="2">
        <v>1.069518716578</v>
      </c>
      <c r="M4521" s="18">
        <v>0</v>
      </c>
      <c r="N4521" s="2">
        <v>1.069518716578</v>
      </c>
      <c r="O4521" s="13">
        <v>4.2780748663099999</v>
      </c>
    </row>
    <row r="4522" spans="4:15" x14ac:dyDescent="0.2">
      <c r="D4522" s="175"/>
      <c r="E4522" s="4" t="s">
        <v>25</v>
      </c>
      <c r="F4522" s="6"/>
      <c r="G4522" s="5">
        <v>71</v>
      </c>
      <c r="H4522" s="7">
        <v>14</v>
      </c>
      <c r="I4522" s="1">
        <v>16</v>
      </c>
      <c r="J4522" s="1">
        <v>48</v>
      </c>
      <c r="K4522" s="1">
        <v>1</v>
      </c>
      <c r="L4522" s="1">
        <v>1</v>
      </c>
      <c r="M4522" s="1">
        <v>4</v>
      </c>
      <c r="N4522" s="1">
        <v>0</v>
      </c>
      <c r="O4522" s="8">
        <v>3</v>
      </c>
    </row>
    <row r="4523" spans="4:15" x14ac:dyDescent="0.2">
      <c r="D4523" s="175"/>
      <c r="E4523" s="11"/>
      <c r="F4523" s="10"/>
      <c r="G4523" s="9">
        <v>100</v>
      </c>
      <c r="H4523" s="16">
        <v>19.718309859154999</v>
      </c>
      <c r="I4523" s="2">
        <v>22.535211267606002</v>
      </c>
      <c r="J4523" s="2">
        <v>67.605633802816996</v>
      </c>
      <c r="K4523" s="2">
        <v>1.4084507042250001</v>
      </c>
      <c r="L4523" s="2">
        <v>1.4084507042250001</v>
      </c>
      <c r="M4523" s="2">
        <v>5.6338028169010004</v>
      </c>
      <c r="N4523" s="18">
        <v>0</v>
      </c>
      <c r="O4523" s="13">
        <v>4.2253521126760001</v>
      </c>
    </row>
    <row r="4524" spans="4:15" x14ac:dyDescent="0.2">
      <c r="D4524" s="175"/>
      <c r="E4524" s="4" t="s">
        <v>26</v>
      </c>
      <c r="F4524" s="6"/>
      <c r="G4524" s="5">
        <v>30</v>
      </c>
      <c r="H4524" s="7">
        <v>8</v>
      </c>
      <c r="I4524" s="1">
        <v>6</v>
      </c>
      <c r="J4524" s="1">
        <v>20</v>
      </c>
      <c r="K4524" s="1">
        <v>1</v>
      </c>
      <c r="L4524" s="1">
        <v>0</v>
      </c>
      <c r="M4524" s="1">
        <v>0</v>
      </c>
      <c r="N4524" s="1">
        <v>1</v>
      </c>
      <c r="O4524" s="8">
        <v>1</v>
      </c>
    </row>
    <row r="4525" spans="4:15" x14ac:dyDescent="0.2">
      <c r="D4525" s="175"/>
      <c r="E4525" s="11"/>
      <c r="F4525" s="10"/>
      <c r="G4525" s="9">
        <v>100</v>
      </c>
      <c r="H4525" s="64">
        <v>26.666666666666998</v>
      </c>
      <c r="I4525" s="2">
        <v>20</v>
      </c>
      <c r="J4525" s="2">
        <v>66.666666666666998</v>
      </c>
      <c r="K4525" s="2">
        <v>3.333333333333</v>
      </c>
      <c r="L4525" s="18">
        <v>0</v>
      </c>
      <c r="M4525" s="18">
        <v>0</v>
      </c>
      <c r="N4525" s="2">
        <v>3.333333333333</v>
      </c>
      <c r="O4525" s="13">
        <v>3.333333333333</v>
      </c>
    </row>
    <row r="4526" spans="4:15" x14ac:dyDescent="0.2">
      <c r="D4526" s="175"/>
      <c r="E4526" s="4" t="s">
        <v>27</v>
      </c>
      <c r="F4526" s="6"/>
      <c r="G4526" s="5">
        <v>70</v>
      </c>
      <c r="H4526" s="7">
        <v>16</v>
      </c>
      <c r="I4526" s="1">
        <v>15</v>
      </c>
      <c r="J4526" s="1">
        <v>45</v>
      </c>
      <c r="K4526" s="1">
        <v>2</v>
      </c>
      <c r="L4526" s="1">
        <v>3</v>
      </c>
      <c r="M4526" s="1">
        <v>3</v>
      </c>
      <c r="N4526" s="1">
        <v>0</v>
      </c>
      <c r="O4526" s="8">
        <v>5</v>
      </c>
    </row>
    <row r="4527" spans="4:15" x14ac:dyDescent="0.2">
      <c r="D4527" s="175"/>
      <c r="E4527" s="11"/>
      <c r="F4527" s="10"/>
      <c r="G4527" s="9">
        <v>100</v>
      </c>
      <c r="H4527" s="16">
        <v>22.857142857143</v>
      </c>
      <c r="I4527" s="2">
        <v>21.428571428571001</v>
      </c>
      <c r="J4527" s="2">
        <v>64.285714285713993</v>
      </c>
      <c r="K4527" s="2">
        <v>2.8571428571430002</v>
      </c>
      <c r="L4527" s="2">
        <v>4.2857142857139996</v>
      </c>
      <c r="M4527" s="2">
        <v>4.2857142857139996</v>
      </c>
      <c r="N4527" s="18">
        <v>0</v>
      </c>
      <c r="O4527" s="13">
        <v>7.1428571428570002</v>
      </c>
    </row>
    <row r="4528" spans="4:15" x14ac:dyDescent="0.2">
      <c r="D4528" s="175"/>
      <c r="E4528" s="4" t="s">
        <v>28</v>
      </c>
      <c r="F4528" s="6"/>
      <c r="G4528" s="5">
        <v>51</v>
      </c>
      <c r="H4528" s="7">
        <v>11</v>
      </c>
      <c r="I4528" s="1">
        <v>11</v>
      </c>
      <c r="J4528" s="1">
        <v>34</v>
      </c>
      <c r="K4528" s="1">
        <v>0</v>
      </c>
      <c r="L4528" s="1">
        <v>1</v>
      </c>
      <c r="M4528" s="1">
        <v>0</v>
      </c>
      <c r="N4528" s="1">
        <v>0</v>
      </c>
      <c r="O4528" s="8">
        <v>1</v>
      </c>
    </row>
    <row r="4529" spans="4:15" x14ac:dyDescent="0.2">
      <c r="D4529" s="175"/>
      <c r="E4529" s="11"/>
      <c r="F4529" s="10"/>
      <c r="G4529" s="9">
        <v>100</v>
      </c>
      <c r="H4529" s="16">
        <v>21.568627450979999</v>
      </c>
      <c r="I4529" s="2">
        <v>21.568627450979999</v>
      </c>
      <c r="J4529" s="2">
        <v>66.666666666666998</v>
      </c>
      <c r="K4529" s="18">
        <v>0</v>
      </c>
      <c r="L4529" s="2">
        <v>1.9607843137250001</v>
      </c>
      <c r="M4529" s="18">
        <v>0</v>
      </c>
      <c r="N4529" s="18">
        <v>0</v>
      </c>
      <c r="O4529" s="13">
        <v>1.9607843137250001</v>
      </c>
    </row>
    <row r="4530" spans="4:15" x14ac:dyDescent="0.2">
      <c r="D4530" s="175"/>
      <c r="E4530" s="4" t="s">
        <v>29</v>
      </c>
      <c r="F4530" s="6"/>
      <c r="G4530" s="5">
        <v>7</v>
      </c>
      <c r="H4530" s="7">
        <v>1</v>
      </c>
      <c r="I4530" s="1">
        <v>1</v>
      </c>
      <c r="J4530" s="1">
        <v>3</v>
      </c>
      <c r="K4530" s="1">
        <v>0</v>
      </c>
      <c r="L4530" s="1">
        <v>0</v>
      </c>
      <c r="M4530" s="1">
        <v>0</v>
      </c>
      <c r="N4530" s="1">
        <v>0</v>
      </c>
      <c r="O4530" s="8">
        <v>2</v>
      </c>
    </row>
    <row r="4531" spans="4:15" x14ac:dyDescent="0.2">
      <c r="D4531" s="175"/>
      <c r="E4531" s="11"/>
      <c r="F4531" s="10"/>
      <c r="G4531" s="9">
        <v>100</v>
      </c>
      <c r="H4531" s="73">
        <v>14.285714285714</v>
      </c>
      <c r="I4531" s="27">
        <v>14.285714285714</v>
      </c>
      <c r="J4531" s="46">
        <v>42.857142857143003</v>
      </c>
      <c r="K4531" s="18">
        <v>0</v>
      </c>
      <c r="L4531" s="18">
        <v>0</v>
      </c>
      <c r="M4531" s="18">
        <v>0</v>
      </c>
      <c r="N4531" s="18">
        <v>0</v>
      </c>
      <c r="O4531" s="104">
        <v>28.571428571428999</v>
      </c>
    </row>
    <row r="4532" spans="4:15" x14ac:dyDescent="0.2">
      <c r="D4532" s="174" t="s">
        <v>30</v>
      </c>
      <c r="E4532" s="20" t="s">
        <v>31</v>
      </c>
      <c r="F4532" s="22"/>
      <c r="G4532" s="21">
        <v>393</v>
      </c>
      <c r="H4532" s="25">
        <v>72</v>
      </c>
      <c r="I4532" s="3">
        <v>87</v>
      </c>
      <c r="J4532" s="3">
        <v>281</v>
      </c>
      <c r="K4532" s="3">
        <v>4</v>
      </c>
      <c r="L4532" s="3">
        <v>5</v>
      </c>
      <c r="M4532" s="3">
        <v>5</v>
      </c>
      <c r="N4532" s="3">
        <v>0</v>
      </c>
      <c r="O4532" s="26">
        <v>12</v>
      </c>
    </row>
    <row r="4533" spans="4:15" x14ac:dyDescent="0.2">
      <c r="D4533" s="175"/>
      <c r="E4533" s="11"/>
      <c r="F4533" s="10"/>
      <c r="G4533" s="9">
        <v>100</v>
      </c>
      <c r="H4533" s="16">
        <v>18.320610687022999</v>
      </c>
      <c r="I4533" s="2">
        <v>22.137404580153</v>
      </c>
      <c r="J4533" s="2">
        <v>71.501272264630998</v>
      </c>
      <c r="K4533" s="2">
        <v>1.0178117048349999</v>
      </c>
      <c r="L4533" s="2">
        <v>1.2722646310429999</v>
      </c>
      <c r="M4533" s="2">
        <v>1.2722646310429999</v>
      </c>
      <c r="N4533" s="18">
        <v>0</v>
      </c>
      <c r="O4533" s="13">
        <v>3.053435114504</v>
      </c>
    </row>
    <row r="4534" spans="4:15" x14ac:dyDescent="0.2">
      <c r="D4534" s="175"/>
      <c r="E4534" s="4" t="s">
        <v>32</v>
      </c>
      <c r="F4534" s="6"/>
      <c r="G4534" s="5">
        <v>352</v>
      </c>
      <c r="H4534" s="7">
        <v>68</v>
      </c>
      <c r="I4534" s="1">
        <v>80</v>
      </c>
      <c r="J4534" s="1">
        <v>241</v>
      </c>
      <c r="K4534" s="1">
        <v>12</v>
      </c>
      <c r="L4534" s="1">
        <v>7</v>
      </c>
      <c r="M4534" s="1">
        <v>5</v>
      </c>
      <c r="N4534" s="1">
        <v>3</v>
      </c>
      <c r="O4534" s="8">
        <v>14</v>
      </c>
    </row>
    <row r="4535" spans="4:15" x14ac:dyDescent="0.2">
      <c r="D4535" s="175"/>
      <c r="E4535" s="11"/>
      <c r="F4535" s="10"/>
      <c r="G4535" s="9">
        <v>100</v>
      </c>
      <c r="H4535" s="16">
        <v>19.318181818182001</v>
      </c>
      <c r="I4535" s="2">
        <v>22.727272727273</v>
      </c>
      <c r="J4535" s="2">
        <v>68.465909090908994</v>
      </c>
      <c r="K4535" s="2">
        <v>3.4090909090910002</v>
      </c>
      <c r="L4535" s="2">
        <v>1.988636363636</v>
      </c>
      <c r="M4535" s="2">
        <v>1.4204545454549999</v>
      </c>
      <c r="N4535" s="2">
        <v>0.85227272727299996</v>
      </c>
      <c r="O4535" s="13">
        <v>3.9772727272730002</v>
      </c>
    </row>
    <row r="4536" spans="4:15" x14ac:dyDescent="0.2">
      <c r="D4536" s="175"/>
      <c r="E4536" s="4" t="s">
        <v>33</v>
      </c>
      <c r="F4536" s="6"/>
      <c r="G4536" s="5">
        <v>388</v>
      </c>
      <c r="H4536" s="7">
        <v>98</v>
      </c>
      <c r="I4536" s="1">
        <v>88</v>
      </c>
      <c r="J4536" s="1">
        <v>262</v>
      </c>
      <c r="K4536" s="1">
        <v>6</v>
      </c>
      <c r="L4536" s="1">
        <v>10</v>
      </c>
      <c r="M4536" s="1">
        <v>5</v>
      </c>
      <c r="N4536" s="1">
        <v>3</v>
      </c>
      <c r="O4536" s="8">
        <v>18</v>
      </c>
    </row>
    <row r="4537" spans="4:15" x14ac:dyDescent="0.2">
      <c r="D4537" s="175"/>
      <c r="E4537" s="11"/>
      <c r="F4537" s="10"/>
      <c r="G4537" s="9">
        <v>100</v>
      </c>
      <c r="H4537" s="16">
        <v>25.257731958762999</v>
      </c>
      <c r="I4537" s="2">
        <v>22.680412371134</v>
      </c>
      <c r="J4537" s="2">
        <v>67.525773195875999</v>
      </c>
      <c r="K4537" s="2">
        <v>1.5463917525769999</v>
      </c>
      <c r="L4537" s="2">
        <v>2.5773195876289998</v>
      </c>
      <c r="M4537" s="2">
        <v>1.2886597938140001</v>
      </c>
      <c r="N4537" s="2">
        <v>0.77319587628899999</v>
      </c>
      <c r="O4537" s="13">
        <v>4.639175257732</v>
      </c>
    </row>
    <row r="4538" spans="4:15" x14ac:dyDescent="0.2">
      <c r="D4538" s="175"/>
      <c r="E4538" s="4" t="s">
        <v>34</v>
      </c>
      <c r="F4538" s="6"/>
      <c r="G4538" s="5">
        <v>89</v>
      </c>
      <c r="H4538" s="7">
        <v>22</v>
      </c>
      <c r="I4538" s="1">
        <v>27</v>
      </c>
      <c r="J4538" s="1">
        <v>57</v>
      </c>
      <c r="K4538" s="1">
        <v>2</v>
      </c>
      <c r="L4538" s="1">
        <v>0</v>
      </c>
      <c r="M4538" s="1">
        <v>1</v>
      </c>
      <c r="N4538" s="1">
        <v>0</v>
      </c>
      <c r="O4538" s="8">
        <v>2</v>
      </c>
    </row>
    <row r="4539" spans="4:15" x14ac:dyDescent="0.2">
      <c r="D4539" s="175"/>
      <c r="E4539" s="11"/>
      <c r="F4539" s="10"/>
      <c r="G4539" s="9">
        <v>100</v>
      </c>
      <c r="H4539" s="16">
        <v>24.719101123596001</v>
      </c>
      <c r="I4539" s="23">
        <v>30.337078651685001</v>
      </c>
      <c r="J4539" s="2">
        <v>64.044943820225001</v>
      </c>
      <c r="K4539" s="2">
        <v>2.2471910112360001</v>
      </c>
      <c r="L4539" s="18">
        <v>0</v>
      </c>
      <c r="M4539" s="2">
        <v>1.123595505618</v>
      </c>
      <c r="N4539" s="18">
        <v>0</v>
      </c>
      <c r="O4539" s="13">
        <v>2.2471910112360001</v>
      </c>
    </row>
    <row r="4540" spans="4:15" x14ac:dyDescent="0.2">
      <c r="D4540" s="174" t="s">
        <v>35</v>
      </c>
      <c r="E4540" s="20" t="s">
        <v>36</v>
      </c>
      <c r="F4540" s="22"/>
      <c r="G4540" s="21">
        <v>629</v>
      </c>
      <c r="H4540" s="25">
        <v>142</v>
      </c>
      <c r="I4540" s="3">
        <v>158</v>
      </c>
      <c r="J4540" s="3">
        <v>416</v>
      </c>
      <c r="K4540" s="3">
        <v>11</v>
      </c>
      <c r="L4540" s="3">
        <v>9</v>
      </c>
      <c r="M4540" s="3">
        <v>7</v>
      </c>
      <c r="N4540" s="3">
        <v>3</v>
      </c>
      <c r="O4540" s="26">
        <v>24</v>
      </c>
    </row>
    <row r="4541" spans="4:15" x14ac:dyDescent="0.2">
      <c r="D4541" s="175"/>
      <c r="E4541" s="11"/>
      <c r="F4541" s="10"/>
      <c r="G4541" s="9">
        <v>100</v>
      </c>
      <c r="H4541" s="16">
        <v>22.575516693164001</v>
      </c>
      <c r="I4541" s="2">
        <v>25.119236883943</v>
      </c>
      <c r="J4541" s="2">
        <v>66.136724960254</v>
      </c>
      <c r="K4541" s="2">
        <v>1.7488076311609999</v>
      </c>
      <c r="L4541" s="2">
        <v>1.4308426073130001</v>
      </c>
      <c r="M4541" s="2">
        <v>1.1128775834660001</v>
      </c>
      <c r="N4541" s="2">
        <v>0.47694753577100002</v>
      </c>
      <c r="O4541" s="13">
        <v>3.8155802861689998</v>
      </c>
    </row>
    <row r="4542" spans="4:15" x14ac:dyDescent="0.2">
      <c r="D4542" s="175"/>
      <c r="E4542" s="4" t="s">
        <v>37</v>
      </c>
      <c r="F4542" s="6"/>
      <c r="G4542" s="5">
        <v>593</v>
      </c>
      <c r="H4542" s="7">
        <v>118</v>
      </c>
      <c r="I4542" s="1">
        <v>124</v>
      </c>
      <c r="J4542" s="1">
        <v>425</v>
      </c>
      <c r="K4542" s="1">
        <v>13</v>
      </c>
      <c r="L4542" s="1">
        <v>13</v>
      </c>
      <c r="M4542" s="1">
        <v>9</v>
      </c>
      <c r="N4542" s="1">
        <v>3</v>
      </c>
      <c r="O4542" s="8">
        <v>22</v>
      </c>
    </row>
    <row r="4543" spans="4:15" x14ac:dyDescent="0.2">
      <c r="D4543" s="175"/>
      <c r="E4543" s="11"/>
      <c r="F4543" s="10"/>
      <c r="G4543" s="9">
        <v>100</v>
      </c>
      <c r="H4543" s="16">
        <v>19.898819561551001</v>
      </c>
      <c r="I4543" s="2">
        <v>20.910623946036999</v>
      </c>
      <c r="J4543" s="2">
        <v>71.669477234401</v>
      </c>
      <c r="K4543" s="2">
        <v>2.1922428330520001</v>
      </c>
      <c r="L4543" s="2">
        <v>2.1922428330520001</v>
      </c>
      <c r="M4543" s="2">
        <v>1.517706576728</v>
      </c>
      <c r="N4543" s="2">
        <v>0.50590219224300004</v>
      </c>
      <c r="O4543" s="13">
        <v>3.7099494097810002</v>
      </c>
    </row>
    <row r="4544" spans="4:15" x14ac:dyDescent="0.2">
      <c r="D4544" s="174" t="s">
        <v>38</v>
      </c>
      <c r="E4544" s="20" t="s">
        <v>39</v>
      </c>
      <c r="F4544" s="22"/>
      <c r="G4544" s="21">
        <v>64</v>
      </c>
      <c r="H4544" s="25">
        <v>25</v>
      </c>
      <c r="I4544" s="3">
        <v>16</v>
      </c>
      <c r="J4544" s="3">
        <v>21</v>
      </c>
      <c r="K4544" s="3">
        <v>2</v>
      </c>
      <c r="L4544" s="3">
        <v>1</v>
      </c>
      <c r="M4544" s="3">
        <v>3</v>
      </c>
      <c r="N4544" s="3">
        <v>3</v>
      </c>
      <c r="O4544" s="26">
        <v>4</v>
      </c>
    </row>
    <row r="4545" spans="2:15" x14ac:dyDescent="0.2">
      <c r="D4545" s="175"/>
      <c r="E4545" s="11"/>
      <c r="F4545" s="10"/>
      <c r="G4545" s="9">
        <v>100</v>
      </c>
      <c r="H4545" s="86">
        <v>39.0625</v>
      </c>
      <c r="I4545" s="2">
        <v>25</v>
      </c>
      <c r="J4545" s="46">
        <v>32.8125</v>
      </c>
      <c r="K4545" s="2">
        <v>3.125</v>
      </c>
      <c r="L4545" s="2">
        <v>1.5625</v>
      </c>
      <c r="M4545" s="2">
        <v>4.6875</v>
      </c>
      <c r="N4545" s="2">
        <v>4.6875</v>
      </c>
      <c r="O4545" s="13">
        <v>6.25</v>
      </c>
    </row>
    <row r="4546" spans="2:15" x14ac:dyDescent="0.2">
      <c r="D4546" s="175"/>
      <c r="E4546" s="4" t="s">
        <v>40</v>
      </c>
      <c r="F4546" s="6"/>
      <c r="G4546" s="5">
        <v>147</v>
      </c>
      <c r="H4546" s="7">
        <v>26</v>
      </c>
      <c r="I4546" s="1">
        <v>25</v>
      </c>
      <c r="J4546" s="1">
        <v>106</v>
      </c>
      <c r="K4546" s="1">
        <v>3</v>
      </c>
      <c r="L4546" s="1">
        <v>4</v>
      </c>
      <c r="M4546" s="1">
        <v>2</v>
      </c>
      <c r="N4546" s="1">
        <v>1</v>
      </c>
      <c r="O4546" s="8">
        <v>7</v>
      </c>
    </row>
    <row r="4547" spans="2:15" x14ac:dyDescent="0.2">
      <c r="D4547" s="175"/>
      <c r="E4547" s="11"/>
      <c r="F4547" s="10"/>
      <c r="G4547" s="9">
        <v>100</v>
      </c>
      <c r="H4547" s="16">
        <v>17.687074829932001</v>
      </c>
      <c r="I4547" s="27">
        <v>17.006802721088</v>
      </c>
      <c r="J4547" s="2">
        <v>72.108843537414998</v>
      </c>
      <c r="K4547" s="2">
        <v>2.040816326531</v>
      </c>
      <c r="L4547" s="2">
        <v>2.7210884353739999</v>
      </c>
      <c r="M4547" s="2">
        <v>1.360544217687</v>
      </c>
      <c r="N4547" s="2">
        <v>0.68027210884400002</v>
      </c>
      <c r="O4547" s="13">
        <v>4.7619047619049999</v>
      </c>
    </row>
    <row r="4548" spans="2:15" x14ac:dyDescent="0.2">
      <c r="D4548" s="175"/>
      <c r="E4548" s="4" t="s">
        <v>41</v>
      </c>
      <c r="F4548" s="6"/>
      <c r="G4548" s="5">
        <v>204</v>
      </c>
      <c r="H4548" s="7">
        <v>30</v>
      </c>
      <c r="I4548" s="1">
        <v>28</v>
      </c>
      <c r="J4548" s="1">
        <v>164</v>
      </c>
      <c r="K4548" s="1">
        <v>3</v>
      </c>
      <c r="L4548" s="1">
        <v>2</v>
      </c>
      <c r="M4548" s="1">
        <v>4</v>
      </c>
      <c r="N4548" s="1">
        <v>1</v>
      </c>
      <c r="O4548" s="8">
        <v>4</v>
      </c>
    </row>
    <row r="4549" spans="2:15" x14ac:dyDescent="0.2">
      <c r="D4549" s="175"/>
      <c r="E4549" s="11"/>
      <c r="F4549" s="10"/>
      <c r="G4549" s="9">
        <v>100</v>
      </c>
      <c r="H4549" s="73">
        <v>14.705882352941</v>
      </c>
      <c r="I4549" s="27">
        <v>13.725490196078001</v>
      </c>
      <c r="J4549" s="35">
        <v>80.392156862744997</v>
      </c>
      <c r="K4549" s="2">
        <v>1.4705882352940001</v>
      </c>
      <c r="L4549" s="2">
        <v>0.98039215686299996</v>
      </c>
      <c r="M4549" s="2">
        <v>1.9607843137250001</v>
      </c>
      <c r="N4549" s="2">
        <v>0.49019607843099999</v>
      </c>
      <c r="O4549" s="13">
        <v>1.9607843137250001</v>
      </c>
    </row>
    <row r="4550" spans="2:15" x14ac:dyDescent="0.2">
      <c r="D4550" s="175"/>
      <c r="E4550" s="4" t="s">
        <v>42</v>
      </c>
      <c r="F4550" s="6"/>
      <c r="G4550" s="5">
        <v>210</v>
      </c>
      <c r="H4550" s="7">
        <v>57</v>
      </c>
      <c r="I4550" s="1">
        <v>44</v>
      </c>
      <c r="J4550" s="1">
        <v>157</v>
      </c>
      <c r="K4550" s="1">
        <v>3</v>
      </c>
      <c r="L4550" s="1">
        <v>3</v>
      </c>
      <c r="M4550" s="1">
        <v>5</v>
      </c>
      <c r="N4550" s="1">
        <v>0</v>
      </c>
      <c r="O4550" s="8">
        <v>5</v>
      </c>
    </row>
    <row r="4551" spans="2:15" x14ac:dyDescent="0.2">
      <c r="D4551" s="175"/>
      <c r="E4551" s="11"/>
      <c r="F4551" s="10"/>
      <c r="G4551" s="9">
        <v>100</v>
      </c>
      <c r="H4551" s="64">
        <v>27.142857142857</v>
      </c>
      <c r="I4551" s="2">
        <v>20.952380952380999</v>
      </c>
      <c r="J4551" s="23">
        <v>74.761904761905001</v>
      </c>
      <c r="K4551" s="2">
        <v>1.4285714285710001</v>
      </c>
      <c r="L4551" s="2">
        <v>1.4285714285710001</v>
      </c>
      <c r="M4551" s="2">
        <v>2.3809523809519999</v>
      </c>
      <c r="N4551" s="18">
        <v>0</v>
      </c>
      <c r="O4551" s="13">
        <v>2.3809523809519999</v>
      </c>
    </row>
    <row r="4552" spans="2:15" x14ac:dyDescent="0.2">
      <c r="D4552" s="175"/>
      <c r="E4552" s="4" t="s">
        <v>43</v>
      </c>
      <c r="F4552" s="6"/>
      <c r="G4552" s="5">
        <v>204</v>
      </c>
      <c r="H4552" s="7">
        <v>36</v>
      </c>
      <c r="I4552" s="1">
        <v>40</v>
      </c>
      <c r="J4552" s="1">
        <v>155</v>
      </c>
      <c r="K4552" s="1">
        <v>7</v>
      </c>
      <c r="L4552" s="1">
        <v>7</v>
      </c>
      <c r="M4552" s="1">
        <v>2</v>
      </c>
      <c r="N4552" s="1">
        <v>0</v>
      </c>
      <c r="O4552" s="8">
        <v>4</v>
      </c>
    </row>
    <row r="4553" spans="2:15" x14ac:dyDescent="0.2">
      <c r="D4553" s="175"/>
      <c r="E4553" s="11"/>
      <c r="F4553" s="10"/>
      <c r="G4553" s="9">
        <v>100</v>
      </c>
      <c r="H4553" s="16">
        <v>17.647058823529001</v>
      </c>
      <c r="I4553" s="2">
        <v>19.607843137254999</v>
      </c>
      <c r="J4553" s="23">
        <v>75.980392156863005</v>
      </c>
      <c r="K4553" s="2">
        <v>3.4313725490200002</v>
      </c>
      <c r="L4553" s="2">
        <v>3.4313725490200002</v>
      </c>
      <c r="M4553" s="2">
        <v>0.98039215686299996</v>
      </c>
      <c r="N4553" s="18">
        <v>0</v>
      </c>
      <c r="O4553" s="13">
        <v>1.9607843137250001</v>
      </c>
    </row>
    <row r="4554" spans="2:15" x14ac:dyDescent="0.2">
      <c r="D4554" s="175"/>
      <c r="E4554" s="4" t="s">
        <v>44</v>
      </c>
      <c r="F4554" s="6"/>
      <c r="G4554" s="5">
        <v>223</v>
      </c>
      <c r="H4554" s="7">
        <v>47</v>
      </c>
      <c r="I4554" s="1">
        <v>68</v>
      </c>
      <c r="J4554" s="1">
        <v>152</v>
      </c>
      <c r="K4554" s="1">
        <v>5</v>
      </c>
      <c r="L4554" s="1">
        <v>3</v>
      </c>
      <c r="M4554" s="1">
        <v>0</v>
      </c>
      <c r="N4554" s="1">
        <v>0</v>
      </c>
      <c r="O4554" s="8">
        <v>7</v>
      </c>
    </row>
    <row r="4555" spans="2:15" x14ac:dyDescent="0.2">
      <c r="D4555" s="175"/>
      <c r="E4555" s="11"/>
      <c r="F4555" s="10"/>
      <c r="G4555" s="9">
        <v>100</v>
      </c>
      <c r="H4555" s="16">
        <v>21.076233183856999</v>
      </c>
      <c r="I4555" s="23">
        <v>30.493273542600999</v>
      </c>
      <c r="J4555" s="2">
        <v>68.161434977577997</v>
      </c>
      <c r="K4555" s="2">
        <v>2.2421524663680001</v>
      </c>
      <c r="L4555" s="2">
        <v>1.3452914798210001</v>
      </c>
      <c r="M4555" s="18">
        <v>0</v>
      </c>
      <c r="N4555" s="18">
        <v>0</v>
      </c>
      <c r="O4555" s="13">
        <v>3.139013452915</v>
      </c>
    </row>
    <row r="4556" spans="2:15" x14ac:dyDescent="0.2">
      <c r="D4556" s="175"/>
      <c r="E4556" s="4" t="s">
        <v>45</v>
      </c>
      <c r="F4556" s="6"/>
      <c r="G4556" s="5">
        <v>170</v>
      </c>
      <c r="H4556" s="7">
        <v>39</v>
      </c>
      <c r="I4556" s="1">
        <v>61</v>
      </c>
      <c r="J4556" s="1">
        <v>86</v>
      </c>
      <c r="K4556" s="1">
        <v>1</v>
      </c>
      <c r="L4556" s="1">
        <v>2</v>
      </c>
      <c r="M4556" s="1">
        <v>0</v>
      </c>
      <c r="N4556" s="1">
        <v>1</v>
      </c>
      <c r="O4556" s="8">
        <v>15</v>
      </c>
    </row>
    <row r="4557" spans="2:15" x14ac:dyDescent="0.2">
      <c r="D4557" s="176"/>
      <c r="E4557" s="57"/>
      <c r="F4557" s="54"/>
      <c r="G4557" s="67">
        <v>100</v>
      </c>
      <c r="H4557" s="82">
        <v>22.941176470588001</v>
      </c>
      <c r="I4557" s="108">
        <v>35.882352941176002</v>
      </c>
      <c r="J4557" s="91">
        <v>50.588235294118</v>
      </c>
      <c r="K4557" s="48">
        <v>0.58823529411800002</v>
      </c>
      <c r="L4557" s="48">
        <v>1.1764705882349999</v>
      </c>
      <c r="M4557" s="81">
        <v>0</v>
      </c>
      <c r="N4557" s="48">
        <v>0.58823529411800002</v>
      </c>
      <c r="O4557" s="113">
        <v>8.8235294117649996</v>
      </c>
    </row>
    <row r="4559" spans="2:15" x14ac:dyDescent="0.2">
      <c r="B4559" s="43" t="str">
        <f xml:space="preserve"> HYPERLINK("#'目次'!B101", "[95]")</f>
        <v>[95]</v>
      </c>
      <c r="C4559" s="31" t="s">
        <v>236</v>
      </c>
    </row>
    <row r="4563" spans="4:15" ht="24" x14ac:dyDescent="0.2">
      <c r="D4563" s="177"/>
      <c r="E4563" s="178"/>
      <c r="F4563" s="178"/>
      <c r="G4563" s="40" t="s">
        <v>14</v>
      </c>
      <c r="H4563" s="42" t="s">
        <v>213</v>
      </c>
      <c r="I4563" s="15" t="s">
        <v>214</v>
      </c>
      <c r="J4563" s="15" t="s">
        <v>215</v>
      </c>
      <c r="K4563" s="15" t="s">
        <v>216</v>
      </c>
      <c r="L4563" s="15" t="s">
        <v>217</v>
      </c>
      <c r="M4563" s="15" t="s">
        <v>218</v>
      </c>
      <c r="N4563" s="15" t="s">
        <v>86</v>
      </c>
      <c r="O4563" s="44" t="s">
        <v>17</v>
      </c>
    </row>
    <row r="4564" spans="4:15" x14ac:dyDescent="0.2">
      <c r="D4564" s="179"/>
      <c r="E4564" s="180"/>
      <c r="F4564" s="180"/>
      <c r="G4564" s="39"/>
      <c r="H4564" s="41"/>
      <c r="I4564" s="14"/>
      <c r="J4564" s="14"/>
      <c r="K4564" s="14"/>
      <c r="L4564" s="14"/>
      <c r="M4564" s="14"/>
      <c r="N4564" s="14"/>
      <c r="O4564" s="38"/>
    </row>
    <row r="4565" spans="4:15" x14ac:dyDescent="0.2">
      <c r="D4565" s="70"/>
      <c r="E4565" s="72" t="s">
        <v>14</v>
      </c>
      <c r="F4565" s="69"/>
      <c r="G4565" s="37">
        <v>1222</v>
      </c>
      <c r="H4565" s="17">
        <v>260</v>
      </c>
      <c r="I4565" s="17">
        <v>282</v>
      </c>
      <c r="J4565" s="17">
        <v>841</v>
      </c>
      <c r="K4565" s="17">
        <v>24</v>
      </c>
      <c r="L4565" s="17">
        <v>22</v>
      </c>
      <c r="M4565" s="17">
        <v>16</v>
      </c>
      <c r="N4565" s="17">
        <v>6</v>
      </c>
      <c r="O4565" s="55">
        <v>46</v>
      </c>
    </row>
    <row r="4566" spans="4:15" x14ac:dyDescent="0.2">
      <c r="D4566" s="57"/>
      <c r="E4566" s="54"/>
      <c r="F4566" s="71"/>
      <c r="G4566" s="9">
        <v>100</v>
      </c>
      <c r="H4566" s="2">
        <v>21.276595744681</v>
      </c>
      <c r="I4566" s="2">
        <v>23.076923076922998</v>
      </c>
      <c r="J4566" s="2">
        <v>68.821603927986999</v>
      </c>
      <c r="K4566" s="2">
        <v>1.9639934533550001</v>
      </c>
      <c r="L4566" s="2">
        <v>1.8003273322419999</v>
      </c>
      <c r="M4566" s="2">
        <v>1.3093289689030001</v>
      </c>
      <c r="N4566" s="2">
        <v>0.49099836333899999</v>
      </c>
      <c r="O4566" s="13">
        <v>3.764320785597</v>
      </c>
    </row>
    <row r="4567" spans="4:15" x14ac:dyDescent="0.2">
      <c r="D4567" s="174" t="s">
        <v>52</v>
      </c>
      <c r="E4567" s="20" t="s">
        <v>53</v>
      </c>
      <c r="F4567" s="22"/>
      <c r="G4567" s="21">
        <v>15</v>
      </c>
      <c r="H4567" s="25">
        <v>7</v>
      </c>
      <c r="I4567" s="3">
        <v>3</v>
      </c>
      <c r="J4567" s="3">
        <v>6</v>
      </c>
      <c r="K4567" s="3">
        <v>0</v>
      </c>
      <c r="L4567" s="3">
        <v>0</v>
      </c>
      <c r="M4567" s="3">
        <v>0</v>
      </c>
      <c r="N4567" s="3">
        <v>0</v>
      </c>
      <c r="O4567" s="26">
        <v>1</v>
      </c>
    </row>
    <row r="4568" spans="4:15" x14ac:dyDescent="0.2">
      <c r="D4568" s="175"/>
      <c r="E4568" s="11"/>
      <c r="F4568" s="10"/>
      <c r="G4568" s="9">
        <v>100</v>
      </c>
      <c r="H4568" s="86">
        <v>46.666666666666998</v>
      </c>
      <c r="I4568" s="2">
        <v>20</v>
      </c>
      <c r="J4568" s="46">
        <v>40</v>
      </c>
      <c r="K4568" s="18">
        <v>0</v>
      </c>
      <c r="L4568" s="18">
        <v>0</v>
      </c>
      <c r="M4568" s="18">
        <v>0</v>
      </c>
      <c r="N4568" s="18">
        <v>0</v>
      </c>
      <c r="O4568" s="13">
        <v>6.666666666667</v>
      </c>
    </row>
    <row r="4569" spans="4:15" ht="24" x14ac:dyDescent="0.2">
      <c r="D4569" s="175"/>
      <c r="E4569" s="4" t="s">
        <v>54</v>
      </c>
      <c r="F4569" s="6"/>
      <c r="G4569" s="5">
        <v>122</v>
      </c>
      <c r="H4569" s="7">
        <v>26</v>
      </c>
      <c r="I4569" s="1">
        <v>39</v>
      </c>
      <c r="J4569" s="1">
        <v>80</v>
      </c>
      <c r="K4569" s="1">
        <v>1</v>
      </c>
      <c r="L4569" s="1">
        <v>2</v>
      </c>
      <c r="M4569" s="1">
        <v>1</v>
      </c>
      <c r="N4569" s="1">
        <v>0</v>
      </c>
      <c r="O4569" s="8">
        <v>6</v>
      </c>
    </row>
    <row r="4570" spans="4:15" x14ac:dyDescent="0.2">
      <c r="D4570" s="175"/>
      <c r="E4570" s="11"/>
      <c r="F4570" s="10"/>
      <c r="G4570" s="9">
        <v>100</v>
      </c>
      <c r="H4570" s="16">
        <v>21.311475409836</v>
      </c>
      <c r="I4570" s="23">
        <v>31.967213114753999</v>
      </c>
      <c r="J4570" s="2">
        <v>65.573770491803003</v>
      </c>
      <c r="K4570" s="2">
        <v>0.81967213114799997</v>
      </c>
      <c r="L4570" s="2">
        <v>1.6393442622950001</v>
      </c>
      <c r="M4570" s="2">
        <v>0.81967213114799997</v>
      </c>
      <c r="N4570" s="18">
        <v>0</v>
      </c>
      <c r="O4570" s="13">
        <v>4.918032786885</v>
      </c>
    </row>
    <row r="4571" spans="4:15" x14ac:dyDescent="0.2">
      <c r="D4571" s="175"/>
      <c r="E4571" s="4" t="s">
        <v>55</v>
      </c>
      <c r="F4571" s="6"/>
      <c r="G4571" s="5">
        <v>43</v>
      </c>
      <c r="H4571" s="7">
        <v>7</v>
      </c>
      <c r="I4571" s="1">
        <v>9</v>
      </c>
      <c r="J4571" s="1">
        <v>29</v>
      </c>
      <c r="K4571" s="1">
        <v>4</v>
      </c>
      <c r="L4571" s="1">
        <v>0</v>
      </c>
      <c r="M4571" s="1">
        <v>0</v>
      </c>
      <c r="N4571" s="1">
        <v>0</v>
      </c>
      <c r="O4571" s="8">
        <v>2</v>
      </c>
    </row>
    <row r="4572" spans="4:15" x14ac:dyDescent="0.2">
      <c r="D4572" s="175"/>
      <c r="E4572" s="11"/>
      <c r="F4572" s="10"/>
      <c r="G4572" s="9">
        <v>100</v>
      </c>
      <c r="H4572" s="16">
        <v>16.279069767442</v>
      </c>
      <c r="I4572" s="2">
        <v>20.930232558139998</v>
      </c>
      <c r="J4572" s="2">
        <v>67.441860465115994</v>
      </c>
      <c r="K4572" s="23">
        <v>9.3023255813949994</v>
      </c>
      <c r="L4572" s="18">
        <v>0</v>
      </c>
      <c r="M4572" s="18">
        <v>0</v>
      </c>
      <c r="N4572" s="18">
        <v>0</v>
      </c>
      <c r="O4572" s="13">
        <v>4.6511627906979998</v>
      </c>
    </row>
    <row r="4573" spans="4:15" x14ac:dyDescent="0.2">
      <c r="D4573" s="175"/>
      <c r="E4573" s="4" t="s">
        <v>56</v>
      </c>
      <c r="F4573" s="6"/>
      <c r="G4573" s="5">
        <v>60</v>
      </c>
      <c r="H4573" s="7">
        <v>5</v>
      </c>
      <c r="I4573" s="1">
        <v>15</v>
      </c>
      <c r="J4573" s="1">
        <v>50</v>
      </c>
      <c r="K4573" s="1">
        <v>0</v>
      </c>
      <c r="L4573" s="1">
        <v>1</v>
      </c>
      <c r="M4573" s="1">
        <v>0</v>
      </c>
      <c r="N4573" s="1">
        <v>0</v>
      </c>
      <c r="O4573" s="8">
        <v>1</v>
      </c>
    </row>
    <row r="4574" spans="4:15" x14ac:dyDescent="0.2">
      <c r="D4574" s="175"/>
      <c r="E4574" s="11"/>
      <c r="F4574" s="10"/>
      <c r="G4574" s="9">
        <v>100</v>
      </c>
      <c r="H4574" s="99">
        <v>8.333333333333</v>
      </c>
      <c r="I4574" s="2">
        <v>25</v>
      </c>
      <c r="J4574" s="35">
        <v>83.333333333333002</v>
      </c>
      <c r="K4574" s="18">
        <v>0</v>
      </c>
      <c r="L4574" s="2">
        <v>1.666666666667</v>
      </c>
      <c r="M4574" s="18">
        <v>0</v>
      </c>
      <c r="N4574" s="18">
        <v>0</v>
      </c>
      <c r="O4574" s="13">
        <v>1.666666666667</v>
      </c>
    </row>
    <row r="4575" spans="4:15" x14ac:dyDescent="0.2">
      <c r="D4575" s="175"/>
      <c r="E4575" s="4" t="s">
        <v>57</v>
      </c>
      <c r="F4575" s="6"/>
      <c r="G4575" s="5">
        <v>286</v>
      </c>
      <c r="H4575" s="7">
        <v>46</v>
      </c>
      <c r="I4575" s="1">
        <v>62</v>
      </c>
      <c r="J4575" s="1">
        <v>235</v>
      </c>
      <c r="K4575" s="1">
        <v>4</v>
      </c>
      <c r="L4575" s="1">
        <v>5</v>
      </c>
      <c r="M4575" s="1">
        <v>2</v>
      </c>
      <c r="N4575" s="1">
        <v>1</v>
      </c>
      <c r="O4575" s="8">
        <v>3</v>
      </c>
    </row>
    <row r="4576" spans="4:15" x14ac:dyDescent="0.2">
      <c r="D4576" s="175"/>
      <c r="E4576" s="11"/>
      <c r="F4576" s="10"/>
      <c r="G4576" s="9">
        <v>100</v>
      </c>
      <c r="H4576" s="73">
        <v>16.083916083916002</v>
      </c>
      <c r="I4576" s="2">
        <v>21.678321678322</v>
      </c>
      <c r="J4576" s="35">
        <v>82.167832167832003</v>
      </c>
      <c r="K4576" s="2">
        <v>1.398601398601</v>
      </c>
      <c r="L4576" s="2">
        <v>1.7482517482519999</v>
      </c>
      <c r="M4576" s="2">
        <v>0.69930069930100003</v>
      </c>
      <c r="N4576" s="2">
        <v>0.34965034965000003</v>
      </c>
      <c r="O4576" s="13">
        <v>1.0489510489510001</v>
      </c>
    </row>
    <row r="4577" spans="4:15" x14ac:dyDescent="0.2">
      <c r="D4577" s="175"/>
      <c r="E4577" s="4" t="s">
        <v>58</v>
      </c>
      <c r="F4577" s="6"/>
      <c r="G4577" s="5">
        <v>129</v>
      </c>
      <c r="H4577" s="7">
        <v>33</v>
      </c>
      <c r="I4577" s="1">
        <v>26</v>
      </c>
      <c r="J4577" s="1">
        <v>87</v>
      </c>
      <c r="K4577" s="1">
        <v>2</v>
      </c>
      <c r="L4577" s="1">
        <v>1</v>
      </c>
      <c r="M4577" s="1">
        <v>2</v>
      </c>
      <c r="N4577" s="1">
        <v>0</v>
      </c>
      <c r="O4577" s="8">
        <v>5</v>
      </c>
    </row>
    <row r="4578" spans="4:15" x14ac:dyDescent="0.2">
      <c r="D4578" s="175"/>
      <c r="E4578" s="11"/>
      <c r="F4578" s="10"/>
      <c r="G4578" s="9">
        <v>100</v>
      </c>
      <c r="H4578" s="16">
        <v>25.581395348836999</v>
      </c>
      <c r="I4578" s="2">
        <v>20.155038759690001</v>
      </c>
      <c r="J4578" s="2">
        <v>67.441860465115994</v>
      </c>
      <c r="K4578" s="2">
        <v>1.550387596899</v>
      </c>
      <c r="L4578" s="2">
        <v>0.77519379845000003</v>
      </c>
      <c r="M4578" s="2">
        <v>1.550387596899</v>
      </c>
      <c r="N4578" s="18">
        <v>0</v>
      </c>
      <c r="O4578" s="13">
        <v>3.8759689922480001</v>
      </c>
    </row>
    <row r="4579" spans="4:15" x14ac:dyDescent="0.2">
      <c r="D4579" s="175"/>
      <c r="E4579" s="4" t="s">
        <v>59</v>
      </c>
      <c r="F4579" s="6"/>
      <c r="G4579" s="5">
        <v>195</v>
      </c>
      <c r="H4579" s="7">
        <v>40</v>
      </c>
      <c r="I4579" s="1">
        <v>37</v>
      </c>
      <c r="J4579" s="1">
        <v>138</v>
      </c>
      <c r="K4579" s="1">
        <v>4</v>
      </c>
      <c r="L4579" s="1">
        <v>3</v>
      </c>
      <c r="M4579" s="1">
        <v>5</v>
      </c>
      <c r="N4579" s="1">
        <v>2</v>
      </c>
      <c r="O4579" s="8">
        <v>7</v>
      </c>
    </row>
    <row r="4580" spans="4:15" x14ac:dyDescent="0.2">
      <c r="D4580" s="175"/>
      <c r="E4580" s="11"/>
      <c r="F4580" s="10"/>
      <c r="G4580" s="9">
        <v>100</v>
      </c>
      <c r="H4580" s="16">
        <v>20.512820512821001</v>
      </c>
      <c r="I4580" s="2">
        <v>18.974358974358999</v>
      </c>
      <c r="J4580" s="2">
        <v>70.769230769231001</v>
      </c>
      <c r="K4580" s="2">
        <v>2.051282051282</v>
      </c>
      <c r="L4580" s="2">
        <v>1.538461538462</v>
      </c>
      <c r="M4580" s="2">
        <v>2.564102564103</v>
      </c>
      <c r="N4580" s="2">
        <v>1.025641025641</v>
      </c>
      <c r="O4580" s="13">
        <v>3.5897435897440002</v>
      </c>
    </row>
    <row r="4581" spans="4:15" x14ac:dyDescent="0.2">
      <c r="D4581" s="175"/>
      <c r="E4581" s="4" t="s">
        <v>60</v>
      </c>
      <c r="F4581" s="6"/>
      <c r="G4581" s="5">
        <v>176</v>
      </c>
      <c r="H4581" s="7">
        <v>34</v>
      </c>
      <c r="I4581" s="1">
        <v>39</v>
      </c>
      <c r="J4581" s="1">
        <v>117</v>
      </c>
      <c r="K4581" s="1">
        <v>4</v>
      </c>
      <c r="L4581" s="1">
        <v>2</v>
      </c>
      <c r="M4581" s="1">
        <v>1</v>
      </c>
      <c r="N4581" s="1">
        <v>0</v>
      </c>
      <c r="O4581" s="8">
        <v>10</v>
      </c>
    </row>
    <row r="4582" spans="4:15" x14ac:dyDescent="0.2">
      <c r="D4582" s="175"/>
      <c r="E4582" s="11"/>
      <c r="F4582" s="10"/>
      <c r="G4582" s="9">
        <v>100</v>
      </c>
      <c r="H4582" s="16">
        <v>19.318181818182001</v>
      </c>
      <c r="I4582" s="2">
        <v>22.159090909090999</v>
      </c>
      <c r="J4582" s="2">
        <v>66.477272727273004</v>
      </c>
      <c r="K4582" s="2">
        <v>2.2727272727269998</v>
      </c>
      <c r="L4582" s="2">
        <v>1.136363636364</v>
      </c>
      <c r="M4582" s="2">
        <v>0.56818181818199998</v>
      </c>
      <c r="N4582" s="18">
        <v>0</v>
      </c>
      <c r="O4582" s="13">
        <v>5.6818181818179996</v>
      </c>
    </row>
    <row r="4583" spans="4:15" x14ac:dyDescent="0.2">
      <c r="D4583" s="175"/>
      <c r="E4583" s="4" t="s">
        <v>61</v>
      </c>
      <c r="F4583" s="6"/>
      <c r="G4583" s="5">
        <v>78</v>
      </c>
      <c r="H4583" s="7">
        <v>29</v>
      </c>
      <c r="I4583" s="1">
        <v>17</v>
      </c>
      <c r="J4583" s="1">
        <v>28</v>
      </c>
      <c r="K4583" s="1">
        <v>4</v>
      </c>
      <c r="L4583" s="1">
        <v>3</v>
      </c>
      <c r="M4583" s="1">
        <v>3</v>
      </c>
      <c r="N4583" s="1">
        <v>3</v>
      </c>
      <c r="O4583" s="8">
        <v>5</v>
      </c>
    </row>
    <row r="4584" spans="4:15" x14ac:dyDescent="0.2">
      <c r="D4584" s="175"/>
      <c r="E4584" s="11"/>
      <c r="F4584" s="10"/>
      <c r="G4584" s="9">
        <v>100</v>
      </c>
      <c r="H4584" s="86">
        <v>37.179487179486998</v>
      </c>
      <c r="I4584" s="2">
        <v>21.794871794872002</v>
      </c>
      <c r="J4584" s="46">
        <v>35.897435897435997</v>
      </c>
      <c r="K4584" s="2">
        <v>5.1282051282049999</v>
      </c>
      <c r="L4584" s="2">
        <v>3.8461538461539999</v>
      </c>
      <c r="M4584" s="2">
        <v>3.8461538461539999</v>
      </c>
      <c r="N4584" s="2">
        <v>3.8461538461539999</v>
      </c>
      <c r="O4584" s="13">
        <v>6.4102564102560002</v>
      </c>
    </row>
    <row r="4585" spans="4:15" x14ac:dyDescent="0.2">
      <c r="D4585" s="175"/>
      <c r="E4585" s="4" t="s">
        <v>62</v>
      </c>
      <c r="F4585" s="6"/>
      <c r="G4585" s="5">
        <v>113</v>
      </c>
      <c r="H4585" s="7">
        <v>32</v>
      </c>
      <c r="I4585" s="1">
        <v>34</v>
      </c>
      <c r="J4585" s="1">
        <v>69</v>
      </c>
      <c r="K4585" s="1">
        <v>1</v>
      </c>
      <c r="L4585" s="1">
        <v>5</v>
      </c>
      <c r="M4585" s="1">
        <v>2</v>
      </c>
      <c r="N4585" s="1">
        <v>0</v>
      </c>
      <c r="O4585" s="8">
        <v>5</v>
      </c>
    </row>
    <row r="4586" spans="4:15" x14ac:dyDescent="0.2">
      <c r="D4586" s="175"/>
      <c r="E4586" s="11"/>
      <c r="F4586" s="10"/>
      <c r="G4586" s="9">
        <v>100</v>
      </c>
      <c r="H4586" s="64">
        <v>28.318584070796</v>
      </c>
      <c r="I4586" s="23">
        <v>30.088495575221</v>
      </c>
      <c r="J4586" s="27">
        <v>61.061946902655002</v>
      </c>
      <c r="K4586" s="2">
        <v>0.88495575221199996</v>
      </c>
      <c r="L4586" s="2">
        <v>4.424778761062</v>
      </c>
      <c r="M4586" s="2">
        <v>1.769911504425</v>
      </c>
      <c r="N4586" s="18">
        <v>0</v>
      </c>
      <c r="O4586" s="13">
        <v>4.424778761062</v>
      </c>
    </row>
    <row r="4587" spans="4:15" x14ac:dyDescent="0.2">
      <c r="D4587" s="174" t="s">
        <v>63</v>
      </c>
      <c r="E4587" s="20" t="s">
        <v>64</v>
      </c>
      <c r="F4587" s="22"/>
      <c r="G4587" s="21">
        <v>234</v>
      </c>
      <c r="H4587" s="25">
        <v>59</v>
      </c>
      <c r="I4587" s="3">
        <v>56</v>
      </c>
      <c r="J4587" s="3">
        <v>132</v>
      </c>
      <c r="K4587" s="3">
        <v>3</v>
      </c>
      <c r="L4587" s="3">
        <v>5</v>
      </c>
      <c r="M4587" s="3">
        <v>5</v>
      </c>
      <c r="N4587" s="3">
        <v>3</v>
      </c>
      <c r="O4587" s="26">
        <v>12</v>
      </c>
    </row>
    <row r="4588" spans="4:15" x14ac:dyDescent="0.2">
      <c r="D4588" s="175"/>
      <c r="E4588" s="11"/>
      <c r="F4588" s="10"/>
      <c r="G4588" s="9">
        <v>100</v>
      </c>
      <c r="H4588" s="16">
        <v>25.213675213675</v>
      </c>
      <c r="I4588" s="2">
        <v>23.931623931623999</v>
      </c>
      <c r="J4588" s="46">
        <v>56.410256410255997</v>
      </c>
      <c r="K4588" s="2">
        <v>1.2820512820509999</v>
      </c>
      <c r="L4588" s="2">
        <v>2.1367521367519999</v>
      </c>
      <c r="M4588" s="2">
        <v>2.1367521367519999</v>
      </c>
      <c r="N4588" s="2">
        <v>1.2820512820509999</v>
      </c>
      <c r="O4588" s="13">
        <v>5.1282051282049999</v>
      </c>
    </row>
    <row r="4589" spans="4:15" x14ac:dyDescent="0.2">
      <c r="D4589" s="175"/>
      <c r="E4589" s="4" t="s">
        <v>65</v>
      </c>
      <c r="F4589" s="6"/>
      <c r="G4589" s="5">
        <v>172</v>
      </c>
      <c r="H4589" s="7">
        <v>37</v>
      </c>
      <c r="I4589" s="1">
        <v>49</v>
      </c>
      <c r="J4589" s="1">
        <v>111</v>
      </c>
      <c r="K4589" s="1">
        <v>3</v>
      </c>
      <c r="L4589" s="1">
        <v>4</v>
      </c>
      <c r="M4589" s="1">
        <v>2</v>
      </c>
      <c r="N4589" s="1">
        <v>0</v>
      </c>
      <c r="O4589" s="8">
        <v>9</v>
      </c>
    </row>
    <row r="4590" spans="4:15" x14ac:dyDescent="0.2">
      <c r="D4590" s="175"/>
      <c r="E4590" s="11"/>
      <c r="F4590" s="10"/>
      <c r="G4590" s="9">
        <v>100</v>
      </c>
      <c r="H4590" s="16">
        <v>21.511627906977001</v>
      </c>
      <c r="I4590" s="23">
        <v>28.488372093022999</v>
      </c>
      <c r="J4590" s="2">
        <v>64.534883720929997</v>
      </c>
      <c r="K4590" s="2">
        <v>1.744186046512</v>
      </c>
      <c r="L4590" s="2">
        <v>2.3255813953489999</v>
      </c>
      <c r="M4590" s="2">
        <v>1.1627906976739999</v>
      </c>
      <c r="N4590" s="18">
        <v>0</v>
      </c>
      <c r="O4590" s="13">
        <v>5.2325581395349996</v>
      </c>
    </row>
    <row r="4591" spans="4:15" x14ac:dyDescent="0.2">
      <c r="D4591" s="175"/>
      <c r="E4591" s="4" t="s">
        <v>66</v>
      </c>
      <c r="F4591" s="6"/>
      <c r="G4591" s="5">
        <v>165</v>
      </c>
      <c r="H4591" s="7">
        <v>33</v>
      </c>
      <c r="I4591" s="1">
        <v>36</v>
      </c>
      <c r="J4591" s="1">
        <v>111</v>
      </c>
      <c r="K4591" s="1">
        <v>4</v>
      </c>
      <c r="L4591" s="1">
        <v>3</v>
      </c>
      <c r="M4591" s="1">
        <v>1</v>
      </c>
      <c r="N4591" s="1">
        <v>2</v>
      </c>
      <c r="O4591" s="8">
        <v>5</v>
      </c>
    </row>
    <row r="4592" spans="4:15" x14ac:dyDescent="0.2">
      <c r="D4592" s="175"/>
      <c r="E4592" s="11"/>
      <c r="F4592" s="10"/>
      <c r="G4592" s="9">
        <v>100</v>
      </c>
      <c r="H4592" s="16">
        <v>20</v>
      </c>
      <c r="I4592" s="2">
        <v>21.818181818182001</v>
      </c>
      <c r="J4592" s="2">
        <v>67.272727272726996</v>
      </c>
      <c r="K4592" s="2">
        <v>2.4242424242420002</v>
      </c>
      <c r="L4592" s="2">
        <v>1.818181818182</v>
      </c>
      <c r="M4592" s="2">
        <v>0.60606060606099998</v>
      </c>
      <c r="N4592" s="2">
        <v>1.2121212121210001</v>
      </c>
      <c r="O4592" s="13">
        <v>3.0303030303030001</v>
      </c>
    </row>
    <row r="4593" spans="2:15" x14ac:dyDescent="0.2">
      <c r="D4593" s="175"/>
      <c r="E4593" s="4" t="s">
        <v>67</v>
      </c>
      <c r="F4593" s="6"/>
      <c r="G4593" s="5">
        <v>158</v>
      </c>
      <c r="H4593" s="7">
        <v>31</v>
      </c>
      <c r="I4593" s="1">
        <v>34</v>
      </c>
      <c r="J4593" s="1">
        <v>114</v>
      </c>
      <c r="K4593" s="1">
        <v>5</v>
      </c>
      <c r="L4593" s="1">
        <v>2</v>
      </c>
      <c r="M4593" s="1">
        <v>4</v>
      </c>
      <c r="N4593" s="1">
        <v>0</v>
      </c>
      <c r="O4593" s="8">
        <v>7</v>
      </c>
    </row>
    <row r="4594" spans="2:15" x14ac:dyDescent="0.2">
      <c r="D4594" s="175"/>
      <c r="E4594" s="11"/>
      <c r="F4594" s="10"/>
      <c r="G4594" s="9">
        <v>100</v>
      </c>
      <c r="H4594" s="16">
        <v>19.620253164556999</v>
      </c>
      <c r="I4594" s="2">
        <v>21.518987341772</v>
      </c>
      <c r="J4594" s="2">
        <v>72.151898734176996</v>
      </c>
      <c r="K4594" s="2">
        <v>3.1645569620249998</v>
      </c>
      <c r="L4594" s="2">
        <v>1.2658227848100001</v>
      </c>
      <c r="M4594" s="2">
        <v>2.5316455696200002</v>
      </c>
      <c r="N4594" s="18">
        <v>0</v>
      </c>
      <c r="O4594" s="13">
        <v>4.4303797468350004</v>
      </c>
    </row>
    <row r="4595" spans="2:15" x14ac:dyDescent="0.2">
      <c r="D4595" s="175"/>
      <c r="E4595" s="4" t="s">
        <v>68</v>
      </c>
      <c r="F4595" s="6"/>
      <c r="G4595" s="5">
        <v>112</v>
      </c>
      <c r="H4595" s="7">
        <v>21</v>
      </c>
      <c r="I4595" s="1">
        <v>27</v>
      </c>
      <c r="J4595" s="1">
        <v>83</v>
      </c>
      <c r="K4595" s="1">
        <v>3</v>
      </c>
      <c r="L4595" s="1">
        <v>2</v>
      </c>
      <c r="M4595" s="1">
        <v>1</v>
      </c>
      <c r="N4595" s="1">
        <v>0</v>
      </c>
      <c r="O4595" s="8">
        <v>2</v>
      </c>
    </row>
    <row r="4596" spans="2:15" x14ac:dyDescent="0.2">
      <c r="D4596" s="175"/>
      <c r="E4596" s="11"/>
      <c r="F4596" s="10"/>
      <c r="G4596" s="9">
        <v>100</v>
      </c>
      <c r="H4596" s="16">
        <v>18.75</v>
      </c>
      <c r="I4596" s="2">
        <v>24.107142857143</v>
      </c>
      <c r="J4596" s="23">
        <v>74.107142857143003</v>
      </c>
      <c r="K4596" s="2">
        <v>2.6785714285709998</v>
      </c>
      <c r="L4596" s="2">
        <v>1.785714285714</v>
      </c>
      <c r="M4596" s="2">
        <v>0.89285714285700002</v>
      </c>
      <c r="N4596" s="18">
        <v>0</v>
      </c>
      <c r="O4596" s="13">
        <v>1.785714285714</v>
      </c>
    </row>
    <row r="4597" spans="2:15" x14ac:dyDescent="0.2">
      <c r="D4597" s="175"/>
      <c r="E4597" s="4" t="s">
        <v>69</v>
      </c>
      <c r="F4597" s="6"/>
      <c r="G4597" s="5">
        <v>92</v>
      </c>
      <c r="H4597" s="7">
        <v>17</v>
      </c>
      <c r="I4597" s="1">
        <v>19</v>
      </c>
      <c r="J4597" s="1">
        <v>67</v>
      </c>
      <c r="K4597" s="1">
        <v>2</v>
      </c>
      <c r="L4597" s="1">
        <v>2</v>
      </c>
      <c r="M4597" s="1">
        <v>0</v>
      </c>
      <c r="N4597" s="1">
        <v>0</v>
      </c>
      <c r="O4597" s="8">
        <v>4</v>
      </c>
    </row>
    <row r="4598" spans="2:15" x14ac:dyDescent="0.2">
      <c r="D4598" s="175"/>
      <c r="E4598" s="11"/>
      <c r="F4598" s="10"/>
      <c r="G4598" s="9">
        <v>100</v>
      </c>
      <c r="H4598" s="16">
        <v>18.478260869564998</v>
      </c>
      <c r="I4598" s="2">
        <v>20.652173913043001</v>
      </c>
      <c r="J4598" s="2">
        <v>72.826086956522005</v>
      </c>
      <c r="K4598" s="2">
        <v>2.1739130434780001</v>
      </c>
      <c r="L4598" s="2">
        <v>2.1739130434780001</v>
      </c>
      <c r="M4598" s="18">
        <v>0</v>
      </c>
      <c r="N4598" s="18">
        <v>0</v>
      </c>
      <c r="O4598" s="13">
        <v>4.3478260869570002</v>
      </c>
    </row>
    <row r="4599" spans="2:15" x14ac:dyDescent="0.2">
      <c r="D4599" s="175"/>
      <c r="E4599" s="4" t="s">
        <v>70</v>
      </c>
      <c r="F4599" s="6"/>
      <c r="G4599" s="5">
        <v>131</v>
      </c>
      <c r="H4599" s="7">
        <v>31</v>
      </c>
      <c r="I4599" s="1">
        <v>24</v>
      </c>
      <c r="J4599" s="1">
        <v>98</v>
      </c>
      <c r="K4599" s="1">
        <v>0</v>
      </c>
      <c r="L4599" s="1">
        <v>3</v>
      </c>
      <c r="M4599" s="1">
        <v>1</v>
      </c>
      <c r="N4599" s="1">
        <v>1</v>
      </c>
      <c r="O4599" s="8">
        <v>2</v>
      </c>
    </row>
    <row r="4600" spans="2:15" x14ac:dyDescent="0.2">
      <c r="D4600" s="175"/>
      <c r="E4600" s="11"/>
      <c r="F4600" s="10"/>
      <c r="G4600" s="9">
        <v>100</v>
      </c>
      <c r="H4600" s="16">
        <v>23.664122137404998</v>
      </c>
      <c r="I4600" s="2">
        <v>18.320610687022999</v>
      </c>
      <c r="J4600" s="23">
        <v>74.809160305343994</v>
      </c>
      <c r="K4600" s="18">
        <v>0</v>
      </c>
      <c r="L4600" s="2">
        <v>2.2900763358780001</v>
      </c>
      <c r="M4600" s="2">
        <v>0.76335877862599999</v>
      </c>
      <c r="N4600" s="2">
        <v>0.76335877862599999</v>
      </c>
      <c r="O4600" s="13">
        <v>1.526717557252</v>
      </c>
    </row>
    <row r="4601" spans="2:15" x14ac:dyDescent="0.2">
      <c r="D4601" s="175"/>
      <c r="E4601" s="4" t="s">
        <v>71</v>
      </c>
      <c r="F4601" s="6"/>
      <c r="G4601" s="5">
        <v>71</v>
      </c>
      <c r="H4601" s="7">
        <v>13</v>
      </c>
      <c r="I4601" s="1">
        <v>14</v>
      </c>
      <c r="J4601" s="1">
        <v>57</v>
      </c>
      <c r="K4601" s="1">
        <v>1</v>
      </c>
      <c r="L4601" s="1">
        <v>1</v>
      </c>
      <c r="M4601" s="1">
        <v>2</v>
      </c>
      <c r="N4601" s="1">
        <v>0</v>
      </c>
      <c r="O4601" s="8">
        <v>1</v>
      </c>
    </row>
    <row r="4602" spans="2:15" x14ac:dyDescent="0.2">
      <c r="D4602" s="175"/>
      <c r="E4602" s="11"/>
      <c r="F4602" s="10"/>
      <c r="G4602" s="9">
        <v>100</v>
      </c>
      <c r="H4602" s="16">
        <v>18.309859154929999</v>
      </c>
      <c r="I4602" s="2">
        <v>19.718309859154999</v>
      </c>
      <c r="J4602" s="35">
        <v>80.281690140845001</v>
      </c>
      <c r="K4602" s="2">
        <v>1.4084507042250001</v>
      </c>
      <c r="L4602" s="2">
        <v>1.4084507042250001</v>
      </c>
      <c r="M4602" s="2">
        <v>2.8169014084509998</v>
      </c>
      <c r="N4602" s="18">
        <v>0</v>
      </c>
      <c r="O4602" s="13">
        <v>1.4084507042250001</v>
      </c>
    </row>
    <row r="4603" spans="2:15" x14ac:dyDescent="0.2">
      <c r="D4603" s="175"/>
      <c r="E4603" s="4" t="s">
        <v>72</v>
      </c>
      <c r="F4603" s="6"/>
      <c r="G4603" s="5">
        <v>70</v>
      </c>
      <c r="H4603" s="7">
        <v>10</v>
      </c>
      <c r="I4603" s="1">
        <v>20</v>
      </c>
      <c r="J4603" s="1">
        <v>61</v>
      </c>
      <c r="K4603" s="1">
        <v>2</v>
      </c>
      <c r="L4603" s="1">
        <v>0</v>
      </c>
      <c r="M4603" s="1">
        <v>0</v>
      </c>
      <c r="N4603" s="1">
        <v>0</v>
      </c>
      <c r="O4603" s="8">
        <v>2</v>
      </c>
    </row>
    <row r="4604" spans="2:15" x14ac:dyDescent="0.2">
      <c r="D4604" s="176"/>
      <c r="E4604" s="57"/>
      <c r="F4604" s="54"/>
      <c r="G4604" s="67">
        <v>100</v>
      </c>
      <c r="H4604" s="127">
        <v>14.285714285714</v>
      </c>
      <c r="I4604" s="103">
        <v>28.571428571428999</v>
      </c>
      <c r="J4604" s="108">
        <v>87.142857142856997</v>
      </c>
      <c r="K4604" s="48">
        <v>2.8571428571430002</v>
      </c>
      <c r="L4604" s="81">
        <v>0</v>
      </c>
      <c r="M4604" s="81">
        <v>0</v>
      </c>
      <c r="N4604" s="81">
        <v>0</v>
      </c>
      <c r="O4604" s="84">
        <v>2.8571428571430002</v>
      </c>
    </row>
    <row r="4606" spans="2:15" x14ac:dyDescent="0.2">
      <c r="B4606" s="43" t="str">
        <f xml:space="preserve"> HYPERLINK("#'目次'!B102", "[96]")</f>
        <v>[96]</v>
      </c>
      <c r="C4606" s="31" t="s">
        <v>236</v>
      </c>
    </row>
    <row r="4609" spans="3:15" x14ac:dyDescent="0.2">
      <c r="C4609" s="31" t="s">
        <v>75</v>
      </c>
    </row>
    <row r="4610" spans="3:15" ht="24" x14ac:dyDescent="0.2">
      <c r="D4610" s="177"/>
      <c r="E4610" s="178"/>
      <c r="F4610" s="178"/>
      <c r="G4610" s="40" t="s">
        <v>14</v>
      </c>
      <c r="H4610" s="42" t="s">
        <v>213</v>
      </c>
      <c r="I4610" s="15" t="s">
        <v>214</v>
      </c>
      <c r="J4610" s="15" t="s">
        <v>215</v>
      </c>
      <c r="K4610" s="15" t="s">
        <v>216</v>
      </c>
      <c r="L4610" s="15" t="s">
        <v>217</v>
      </c>
      <c r="M4610" s="15" t="s">
        <v>218</v>
      </c>
      <c r="N4610" s="15" t="s">
        <v>86</v>
      </c>
      <c r="O4610" s="44" t="s">
        <v>17</v>
      </c>
    </row>
    <row r="4611" spans="3:15" x14ac:dyDescent="0.2">
      <c r="D4611" s="179"/>
      <c r="E4611" s="180"/>
      <c r="F4611" s="180"/>
      <c r="G4611" s="39"/>
      <c r="H4611" s="41"/>
      <c r="I4611" s="14"/>
      <c r="J4611" s="14"/>
      <c r="K4611" s="14"/>
      <c r="L4611" s="14"/>
      <c r="M4611" s="14"/>
      <c r="N4611" s="14"/>
      <c r="O4611" s="38"/>
    </row>
    <row r="4612" spans="3:15" x14ac:dyDescent="0.2">
      <c r="D4612" s="70"/>
      <c r="E4612" s="72" t="s">
        <v>14</v>
      </c>
      <c r="F4612" s="69"/>
      <c r="G4612" s="37">
        <v>1222</v>
      </c>
      <c r="H4612" s="17">
        <v>260</v>
      </c>
      <c r="I4612" s="17">
        <v>282</v>
      </c>
      <c r="J4612" s="17">
        <v>841</v>
      </c>
      <c r="K4612" s="17">
        <v>24</v>
      </c>
      <c r="L4612" s="17">
        <v>22</v>
      </c>
      <c r="M4612" s="17">
        <v>16</v>
      </c>
      <c r="N4612" s="17">
        <v>6</v>
      </c>
      <c r="O4612" s="55">
        <v>46</v>
      </c>
    </row>
    <row r="4613" spans="3:15" x14ac:dyDescent="0.2">
      <c r="D4613" s="57"/>
      <c r="E4613" s="54"/>
      <c r="F4613" s="71"/>
      <c r="G4613" s="9">
        <v>100</v>
      </c>
      <c r="H4613" s="2">
        <v>21.276595744681</v>
      </c>
      <c r="I4613" s="2">
        <v>23.076923076922998</v>
      </c>
      <c r="J4613" s="2">
        <v>68.821603927986999</v>
      </c>
      <c r="K4613" s="2">
        <v>1.9639934533550001</v>
      </c>
      <c r="L4613" s="2">
        <v>1.8003273322419999</v>
      </c>
      <c r="M4613" s="2">
        <v>1.3093289689030001</v>
      </c>
      <c r="N4613" s="2">
        <v>0.49099836333899999</v>
      </c>
      <c r="O4613" s="13">
        <v>3.764320785597</v>
      </c>
    </row>
    <row r="4614" spans="3:15" x14ac:dyDescent="0.2">
      <c r="D4614" s="174" t="s">
        <v>36</v>
      </c>
      <c r="E4614" s="20" t="s">
        <v>76</v>
      </c>
      <c r="F4614" s="22"/>
      <c r="G4614" s="21">
        <v>629</v>
      </c>
      <c r="H4614" s="25">
        <v>142</v>
      </c>
      <c r="I4614" s="3">
        <v>158</v>
      </c>
      <c r="J4614" s="3">
        <v>416</v>
      </c>
      <c r="K4614" s="3">
        <v>11</v>
      </c>
      <c r="L4614" s="3">
        <v>9</v>
      </c>
      <c r="M4614" s="3">
        <v>7</v>
      </c>
      <c r="N4614" s="3">
        <v>3</v>
      </c>
      <c r="O4614" s="26">
        <v>24</v>
      </c>
    </row>
    <row r="4615" spans="3:15" x14ac:dyDescent="0.2">
      <c r="D4615" s="175"/>
      <c r="E4615" s="11"/>
      <c r="F4615" s="10"/>
      <c r="G4615" s="9">
        <v>100</v>
      </c>
      <c r="H4615" s="16">
        <v>22.575516693164001</v>
      </c>
      <c r="I4615" s="2">
        <v>25.119236883943</v>
      </c>
      <c r="J4615" s="2">
        <v>66.136724960254</v>
      </c>
      <c r="K4615" s="2">
        <v>1.7488076311609999</v>
      </c>
      <c r="L4615" s="2">
        <v>1.4308426073130001</v>
      </c>
      <c r="M4615" s="2">
        <v>1.1128775834660001</v>
      </c>
      <c r="N4615" s="2">
        <v>0.47694753577100002</v>
      </c>
      <c r="O4615" s="13">
        <v>3.8155802861689998</v>
      </c>
    </row>
    <row r="4616" spans="3:15" x14ac:dyDescent="0.2">
      <c r="D4616" s="175"/>
      <c r="E4616" s="4" t="s">
        <v>39</v>
      </c>
      <c r="F4616" s="6"/>
      <c r="G4616" s="5">
        <v>37</v>
      </c>
      <c r="H4616" s="7">
        <v>16</v>
      </c>
      <c r="I4616" s="1">
        <v>7</v>
      </c>
      <c r="J4616" s="1">
        <v>12</v>
      </c>
      <c r="K4616" s="1">
        <v>1</v>
      </c>
      <c r="L4616" s="1">
        <v>1</v>
      </c>
      <c r="M4616" s="1">
        <v>2</v>
      </c>
      <c r="N4616" s="1">
        <v>3</v>
      </c>
      <c r="O4616" s="8">
        <v>2</v>
      </c>
    </row>
    <row r="4617" spans="3:15" x14ac:dyDescent="0.2">
      <c r="D4617" s="175"/>
      <c r="E4617" s="11"/>
      <c r="F4617" s="10"/>
      <c r="G4617" s="9">
        <v>100</v>
      </c>
      <c r="H4617" s="86">
        <v>43.243243243243001</v>
      </c>
      <c r="I4617" s="2">
        <v>18.918918918919001</v>
      </c>
      <c r="J4617" s="46">
        <v>32.432432432432002</v>
      </c>
      <c r="K4617" s="2">
        <v>2.7027027027030002</v>
      </c>
      <c r="L4617" s="2">
        <v>2.7027027027030002</v>
      </c>
      <c r="M4617" s="2">
        <v>5.4054054054050003</v>
      </c>
      <c r="N4617" s="23">
        <v>8.1081081081080004</v>
      </c>
      <c r="O4617" s="13">
        <v>5.4054054054050003</v>
      </c>
    </row>
    <row r="4618" spans="3:15" x14ac:dyDescent="0.2">
      <c r="D4618" s="175"/>
      <c r="E4618" s="4" t="s">
        <v>40</v>
      </c>
      <c r="F4618" s="6"/>
      <c r="G4618" s="5">
        <v>73</v>
      </c>
      <c r="H4618" s="7">
        <v>16</v>
      </c>
      <c r="I4618" s="1">
        <v>16</v>
      </c>
      <c r="J4618" s="1">
        <v>49</v>
      </c>
      <c r="K4618" s="1">
        <v>2</v>
      </c>
      <c r="L4618" s="1">
        <v>1</v>
      </c>
      <c r="M4618" s="1">
        <v>1</v>
      </c>
      <c r="N4618" s="1">
        <v>0</v>
      </c>
      <c r="O4618" s="8">
        <v>3</v>
      </c>
    </row>
    <row r="4619" spans="3:15" x14ac:dyDescent="0.2">
      <c r="D4619" s="175"/>
      <c r="E4619" s="11"/>
      <c r="F4619" s="10"/>
      <c r="G4619" s="9">
        <v>100</v>
      </c>
      <c r="H4619" s="16">
        <v>21.917808219177999</v>
      </c>
      <c r="I4619" s="2">
        <v>21.917808219177999</v>
      </c>
      <c r="J4619" s="2">
        <v>67.123287671233001</v>
      </c>
      <c r="K4619" s="2">
        <v>2.7397260273969999</v>
      </c>
      <c r="L4619" s="2">
        <v>1.369863013699</v>
      </c>
      <c r="M4619" s="2">
        <v>1.369863013699</v>
      </c>
      <c r="N4619" s="18">
        <v>0</v>
      </c>
      <c r="O4619" s="13">
        <v>4.1095890410960001</v>
      </c>
    </row>
    <row r="4620" spans="3:15" x14ac:dyDescent="0.2">
      <c r="D4620" s="175"/>
      <c r="E4620" s="4" t="s">
        <v>41</v>
      </c>
      <c r="F4620" s="6"/>
      <c r="G4620" s="5">
        <v>108</v>
      </c>
      <c r="H4620" s="7">
        <v>16</v>
      </c>
      <c r="I4620" s="1">
        <v>16</v>
      </c>
      <c r="J4620" s="1">
        <v>85</v>
      </c>
      <c r="K4620" s="1">
        <v>3</v>
      </c>
      <c r="L4620" s="1">
        <v>0</v>
      </c>
      <c r="M4620" s="1">
        <v>2</v>
      </c>
      <c r="N4620" s="1">
        <v>0</v>
      </c>
      <c r="O4620" s="8">
        <v>2</v>
      </c>
    </row>
    <row r="4621" spans="3:15" x14ac:dyDescent="0.2">
      <c r="D4621" s="175"/>
      <c r="E4621" s="11"/>
      <c r="F4621" s="10"/>
      <c r="G4621" s="9">
        <v>100</v>
      </c>
      <c r="H4621" s="73">
        <v>14.814814814815</v>
      </c>
      <c r="I4621" s="27">
        <v>14.814814814815</v>
      </c>
      <c r="J4621" s="23">
        <v>78.703703703703994</v>
      </c>
      <c r="K4621" s="2">
        <v>2.7777777777780002</v>
      </c>
      <c r="L4621" s="18">
        <v>0</v>
      </c>
      <c r="M4621" s="2">
        <v>1.851851851852</v>
      </c>
      <c r="N4621" s="18">
        <v>0</v>
      </c>
      <c r="O4621" s="13">
        <v>1.851851851852</v>
      </c>
    </row>
    <row r="4622" spans="3:15" x14ac:dyDescent="0.2">
      <c r="D4622" s="175"/>
      <c r="E4622" s="4" t="s">
        <v>42</v>
      </c>
      <c r="F4622" s="6"/>
      <c r="G4622" s="5">
        <v>113</v>
      </c>
      <c r="H4622" s="7">
        <v>31</v>
      </c>
      <c r="I4622" s="1">
        <v>23</v>
      </c>
      <c r="J4622" s="1">
        <v>82</v>
      </c>
      <c r="K4622" s="1">
        <v>2</v>
      </c>
      <c r="L4622" s="1">
        <v>0</v>
      </c>
      <c r="M4622" s="1">
        <v>2</v>
      </c>
      <c r="N4622" s="1">
        <v>0</v>
      </c>
      <c r="O4622" s="8">
        <v>3</v>
      </c>
    </row>
    <row r="4623" spans="3:15" x14ac:dyDescent="0.2">
      <c r="D4623" s="175"/>
      <c r="E4623" s="11"/>
      <c r="F4623" s="10"/>
      <c r="G4623" s="9">
        <v>100</v>
      </c>
      <c r="H4623" s="64">
        <v>27.433628318583999</v>
      </c>
      <c r="I4623" s="2">
        <v>20.353982300885001</v>
      </c>
      <c r="J4623" s="2">
        <v>72.566371681416001</v>
      </c>
      <c r="K4623" s="2">
        <v>1.769911504425</v>
      </c>
      <c r="L4623" s="18">
        <v>0</v>
      </c>
      <c r="M4623" s="2">
        <v>1.769911504425</v>
      </c>
      <c r="N4623" s="18">
        <v>0</v>
      </c>
      <c r="O4623" s="13">
        <v>2.654867256637</v>
      </c>
    </row>
    <row r="4624" spans="3:15" x14ac:dyDescent="0.2">
      <c r="D4624" s="175"/>
      <c r="E4624" s="4" t="s">
        <v>43</v>
      </c>
      <c r="F4624" s="6"/>
      <c r="G4624" s="5">
        <v>101</v>
      </c>
      <c r="H4624" s="7">
        <v>21</v>
      </c>
      <c r="I4624" s="1">
        <v>27</v>
      </c>
      <c r="J4624" s="1">
        <v>73</v>
      </c>
      <c r="K4624" s="1">
        <v>2</v>
      </c>
      <c r="L4624" s="1">
        <v>3</v>
      </c>
      <c r="M4624" s="1">
        <v>0</v>
      </c>
      <c r="N4624" s="1">
        <v>0</v>
      </c>
      <c r="O4624" s="8">
        <v>1</v>
      </c>
    </row>
    <row r="4625" spans="4:15" x14ac:dyDescent="0.2">
      <c r="D4625" s="175"/>
      <c r="E4625" s="11"/>
      <c r="F4625" s="10"/>
      <c r="G4625" s="9">
        <v>100</v>
      </c>
      <c r="H4625" s="16">
        <v>20.792079207920999</v>
      </c>
      <c r="I4625" s="2">
        <v>26.732673267327002</v>
      </c>
      <c r="J4625" s="2">
        <v>72.277227722771997</v>
      </c>
      <c r="K4625" s="2">
        <v>1.9801980198019999</v>
      </c>
      <c r="L4625" s="2">
        <v>2.970297029703</v>
      </c>
      <c r="M4625" s="18">
        <v>0</v>
      </c>
      <c r="N4625" s="18">
        <v>0</v>
      </c>
      <c r="O4625" s="13">
        <v>0.99009900990099997</v>
      </c>
    </row>
    <row r="4626" spans="4:15" x14ac:dyDescent="0.2">
      <c r="D4626" s="175"/>
      <c r="E4626" s="4" t="s">
        <v>44</v>
      </c>
      <c r="F4626" s="6"/>
      <c r="G4626" s="5">
        <v>114</v>
      </c>
      <c r="H4626" s="7">
        <v>25</v>
      </c>
      <c r="I4626" s="1">
        <v>37</v>
      </c>
      <c r="J4626" s="1">
        <v>75</v>
      </c>
      <c r="K4626" s="1">
        <v>1</v>
      </c>
      <c r="L4626" s="1">
        <v>3</v>
      </c>
      <c r="M4626" s="1">
        <v>0</v>
      </c>
      <c r="N4626" s="1">
        <v>0</v>
      </c>
      <c r="O4626" s="8">
        <v>4</v>
      </c>
    </row>
    <row r="4627" spans="4:15" x14ac:dyDescent="0.2">
      <c r="D4627" s="175"/>
      <c r="E4627" s="11"/>
      <c r="F4627" s="10"/>
      <c r="G4627" s="9">
        <v>100</v>
      </c>
      <c r="H4627" s="16">
        <v>21.929824561404001</v>
      </c>
      <c r="I4627" s="23">
        <v>32.456140350877</v>
      </c>
      <c r="J4627" s="2">
        <v>65.789473684211004</v>
      </c>
      <c r="K4627" s="2">
        <v>0.87719298245599997</v>
      </c>
      <c r="L4627" s="2">
        <v>2.6315789473679998</v>
      </c>
      <c r="M4627" s="18">
        <v>0</v>
      </c>
      <c r="N4627" s="18">
        <v>0</v>
      </c>
      <c r="O4627" s="13">
        <v>3.508771929825</v>
      </c>
    </row>
    <row r="4628" spans="4:15" x14ac:dyDescent="0.2">
      <c r="D4628" s="175"/>
      <c r="E4628" s="4" t="s">
        <v>45</v>
      </c>
      <c r="F4628" s="6"/>
      <c r="G4628" s="5">
        <v>83</v>
      </c>
      <c r="H4628" s="7">
        <v>17</v>
      </c>
      <c r="I4628" s="1">
        <v>32</v>
      </c>
      <c r="J4628" s="1">
        <v>40</v>
      </c>
      <c r="K4628" s="1">
        <v>0</v>
      </c>
      <c r="L4628" s="1">
        <v>1</v>
      </c>
      <c r="M4628" s="1">
        <v>0</v>
      </c>
      <c r="N4628" s="1">
        <v>0</v>
      </c>
      <c r="O4628" s="8">
        <v>9</v>
      </c>
    </row>
    <row r="4629" spans="4:15" x14ac:dyDescent="0.2">
      <c r="D4629" s="175"/>
      <c r="E4629" s="11"/>
      <c r="F4629" s="10"/>
      <c r="G4629" s="9">
        <v>100</v>
      </c>
      <c r="H4629" s="16">
        <v>20.481927710842999</v>
      </c>
      <c r="I4629" s="35">
        <v>38.554216867469997</v>
      </c>
      <c r="J4629" s="46">
        <v>48.192771084336997</v>
      </c>
      <c r="K4629" s="18">
        <v>0</v>
      </c>
      <c r="L4629" s="2">
        <v>1.204819277108</v>
      </c>
      <c r="M4629" s="18">
        <v>0</v>
      </c>
      <c r="N4629" s="18">
        <v>0</v>
      </c>
      <c r="O4629" s="89">
        <v>10.843373493975999</v>
      </c>
    </row>
    <row r="4630" spans="4:15" x14ac:dyDescent="0.2">
      <c r="D4630" s="174" t="s">
        <v>37</v>
      </c>
      <c r="E4630" s="20" t="s">
        <v>77</v>
      </c>
      <c r="F4630" s="22"/>
      <c r="G4630" s="21">
        <v>593</v>
      </c>
      <c r="H4630" s="25">
        <v>118</v>
      </c>
      <c r="I4630" s="3">
        <v>124</v>
      </c>
      <c r="J4630" s="3">
        <v>425</v>
      </c>
      <c r="K4630" s="3">
        <v>13</v>
      </c>
      <c r="L4630" s="3">
        <v>13</v>
      </c>
      <c r="M4630" s="3">
        <v>9</v>
      </c>
      <c r="N4630" s="3">
        <v>3</v>
      </c>
      <c r="O4630" s="26">
        <v>22</v>
      </c>
    </row>
    <row r="4631" spans="4:15" x14ac:dyDescent="0.2">
      <c r="D4631" s="175"/>
      <c r="E4631" s="11"/>
      <c r="F4631" s="10"/>
      <c r="G4631" s="9">
        <v>100</v>
      </c>
      <c r="H4631" s="16">
        <v>19.898819561551001</v>
      </c>
      <c r="I4631" s="2">
        <v>20.910623946036999</v>
      </c>
      <c r="J4631" s="2">
        <v>71.669477234401</v>
      </c>
      <c r="K4631" s="2">
        <v>2.1922428330520001</v>
      </c>
      <c r="L4631" s="2">
        <v>2.1922428330520001</v>
      </c>
      <c r="M4631" s="2">
        <v>1.517706576728</v>
      </c>
      <c r="N4631" s="2">
        <v>0.50590219224300004</v>
      </c>
      <c r="O4631" s="13">
        <v>3.7099494097810002</v>
      </c>
    </row>
    <row r="4632" spans="4:15" x14ac:dyDescent="0.2">
      <c r="D4632" s="175"/>
      <c r="E4632" s="4" t="s">
        <v>39</v>
      </c>
      <c r="F4632" s="6"/>
      <c r="G4632" s="5">
        <v>27</v>
      </c>
      <c r="H4632" s="7">
        <v>9</v>
      </c>
      <c r="I4632" s="1">
        <v>9</v>
      </c>
      <c r="J4632" s="1">
        <v>9</v>
      </c>
      <c r="K4632" s="1">
        <v>1</v>
      </c>
      <c r="L4632" s="1">
        <v>0</v>
      </c>
      <c r="M4632" s="1">
        <v>1</v>
      </c>
      <c r="N4632" s="1">
        <v>0</v>
      </c>
      <c r="O4632" s="8">
        <v>2</v>
      </c>
    </row>
    <row r="4633" spans="4:15" x14ac:dyDescent="0.2">
      <c r="D4633" s="175"/>
      <c r="E4633" s="11"/>
      <c r="F4633" s="10"/>
      <c r="G4633" s="9">
        <v>100</v>
      </c>
      <c r="H4633" s="86">
        <v>33.333333333333002</v>
      </c>
      <c r="I4633" s="35">
        <v>33.333333333333002</v>
      </c>
      <c r="J4633" s="46">
        <v>33.333333333333002</v>
      </c>
      <c r="K4633" s="2">
        <v>3.7037037037039999</v>
      </c>
      <c r="L4633" s="18">
        <v>0</v>
      </c>
      <c r="M4633" s="2">
        <v>3.7037037037039999</v>
      </c>
      <c r="N4633" s="18">
        <v>0</v>
      </c>
      <c r="O4633" s="13">
        <v>7.4074074074069998</v>
      </c>
    </row>
    <row r="4634" spans="4:15" x14ac:dyDescent="0.2">
      <c r="D4634" s="175"/>
      <c r="E4634" s="4" t="s">
        <v>40</v>
      </c>
      <c r="F4634" s="6"/>
      <c r="G4634" s="5">
        <v>74</v>
      </c>
      <c r="H4634" s="7">
        <v>10</v>
      </c>
      <c r="I4634" s="1">
        <v>9</v>
      </c>
      <c r="J4634" s="1">
        <v>57</v>
      </c>
      <c r="K4634" s="1">
        <v>1</v>
      </c>
      <c r="L4634" s="1">
        <v>3</v>
      </c>
      <c r="M4634" s="1">
        <v>1</v>
      </c>
      <c r="N4634" s="1">
        <v>1</v>
      </c>
      <c r="O4634" s="8">
        <v>4</v>
      </c>
    </row>
    <row r="4635" spans="4:15" x14ac:dyDescent="0.2">
      <c r="D4635" s="175"/>
      <c r="E4635" s="11"/>
      <c r="F4635" s="10"/>
      <c r="G4635" s="9">
        <v>100</v>
      </c>
      <c r="H4635" s="73">
        <v>13.513513513514001</v>
      </c>
      <c r="I4635" s="46">
        <v>12.162162162162</v>
      </c>
      <c r="J4635" s="23">
        <v>77.027027027027003</v>
      </c>
      <c r="K4635" s="2">
        <v>1.351351351351</v>
      </c>
      <c r="L4635" s="2">
        <v>4.0540540540540002</v>
      </c>
      <c r="M4635" s="2">
        <v>1.351351351351</v>
      </c>
      <c r="N4635" s="2">
        <v>1.351351351351</v>
      </c>
      <c r="O4635" s="13">
        <v>5.4054054054050003</v>
      </c>
    </row>
    <row r="4636" spans="4:15" x14ac:dyDescent="0.2">
      <c r="D4636" s="175"/>
      <c r="E4636" s="4" t="s">
        <v>41</v>
      </c>
      <c r="F4636" s="6"/>
      <c r="G4636" s="5">
        <v>96</v>
      </c>
      <c r="H4636" s="7">
        <v>14</v>
      </c>
      <c r="I4636" s="1">
        <v>12</v>
      </c>
      <c r="J4636" s="1">
        <v>79</v>
      </c>
      <c r="K4636" s="1">
        <v>0</v>
      </c>
      <c r="L4636" s="1">
        <v>2</v>
      </c>
      <c r="M4636" s="1">
        <v>2</v>
      </c>
      <c r="N4636" s="1">
        <v>1</v>
      </c>
      <c r="O4636" s="8">
        <v>2</v>
      </c>
    </row>
    <row r="4637" spans="4:15" x14ac:dyDescent="0.2">
      <c r="D4637" s="175"/>
      <c r="E4637" s="11"/>
      <c r="F4637" s="10"/>
      <c r="G4637" s="9">
        <v>100</v>
      </c>
      <c r="H4637" s="73">
        <v>14.583333333333</v>
      </c>
      <c r="I4637" s="46">
        <v>12.5</v>
      </c>
      <c r="J4637" s="35">
        <v>82.291666666666998</v>
      </c>
      <c r="K4637" s="18">
        <v>0</v>
      </c>
      <c r="L4637" s="2">
        <v>2.083333333333</v>
      </c>
      <c r="M4637" s="2">
        <v>2.083333333333</v>
      </c>
      <c r="N4637" s="2">
        <v>1.041666666667</v>
      </c>
      <c r="O4637" s="13">
        <v>2.083333333333</v>
      </c>
    </row>
    <row r="4638" spans="4:15" x14ac:dyDescent="0.2">
      <c r="D4638" s="175"/>
      <c r="E4638" s="4" t="s">
        <v>42</v>
      </c>
      <c r="F4638" s="6"/>
      <c r="G4638" s="5">
        <v>97</v>
      </c>
      <c r="H4638" s="7">
        <v>26</v>
      </c>
      <c r="I4638" s="1">
        <v>21</v>
      </c>
      <c r="J4638" s="1">
        <v>75</v>
      </c>
      <c r="K4638" s="1">
        <v>1</v>
      </c>
      <c r="L4638" s="1">
        <v>3</v>
      </c>
      <c r="M4638" s="1">
        <v>3</v>
      </c>
      <c r="N4638" s="1">
        <v>0</v>
      </c>
      <c r="O4638" s="8">
        <v>2</v>
      </c>
    </row>
    <row r="4639" spans="4:15" x14ac:dyDescent="0.2">
      <c r="D4639" s="175"/>
      <c r="E4639" s="11"/>
      <c r="F4639" s="10"/>
      <c r="G4639" s="9">
        <v>100</v>
      </c>
      <c r="H4639" s="64">
        <v>26.804123711340001</v>
      </c>
      <c r="I4639" s="2">
        <v>21.649484536081999</v>
      </c>
      <c r="J4639" s="23">
        <v>77.319587628866003</v>
      </c>
      <c r="K4639" s="2">
        <v>1.0309278350519999</v>
      </c>
      <c r="L4639" s="2">
        <v>3.0927835051549999</v>
      </c>
      <c r="M4639" s="2">
        <v>3.0927835051549999</v>
      </c>
      <c r="N4639" s="18">
        <v>0</v>
      </c>
      <c r="O4639" s="13">
        <v>2.0618556701030002</v>
      </c>
    </row>
    <row r="4640" spans="4:15" x14ac:dyDescent="0.2">
      <c r="D4640" s="175"/>
      <c r="E4640" s="4" t="s">
        <v>43</v>
      </c>
      <c r="F4640" s="6"/>
      <c r="G4640" s="5">
        <v>103</v>
      </c>
      <c r="H4640" s="7">
        <v>15</v>
      </c>
      <c r="I4640" s="1">
        <v>13</v>
      </c>
      <c r="J4640" s="1">
        <v>82</v>
      </c>
      <c r="K4640" s="1">
        <v>5</v>
      </c>
      <c r="L4640" s="1">
        <v>4</v>
      </c>
      <c r="M4640" s="1">
        <v>2</v>
      </c>
      <c r="N4640" s="1">
        <v>0</v>
      </c>
      <c r="O4640" s="8">
        <v>3</v>
      </c>
    </row>
    <row r="4641" spans="2:15" x14ac:dyDescent="0.2">
      <c r="D4641" s="175"/>
      <c r="E4641" s="11"/>
      <c r="F4641" s="10"/>
      <c r="G4641" s="9">
        <v>100</v>
      </c>
      <c r="H4641" s="73">
        <v>14.563106796116999</v>
      </c>
      <c r="I4641" s="46">
        <v>12.621359223301001</v>
      </c>
      <c r="J4641" s="35">
        <v>79.611650485436996</v>
      </c>
      <c r="K4641" s="2">
        <v>4.8543689320389998</v>
      </c>
      <c r="L4641" s="2">
        <v>3.8834951456310001</v>
      </c>
      <c r="M4641" s="2">
        <v>1.9417475728160001</v>
      </c>
      <c r="N4641" s="18">
        <v>0</v>
      </c>
      <c r="O4641" s="13">
        <v>2.9126213592229999</v>
      </c>
    </row>
    <row r="4642" spans="2:15" x14ac:dyDescent="0.2">
      <c r="D4642" s="175"/>
      <c r="E4642" s="4" t="s">
        <v>44</v>
      </c>
      <c r="F4642" s="6"/>
      <c r="G4642" s="5">
        <v>109</v>
      </c>
      <c r="H4642" s="7">
        <v>22</v>
      </c>
      <c r="I4642" s="1">
        <v>31</v>
      </c>
      <c r="J4642" s="1">
        <v>77</v>
      </c>
      <c r="K4642" s="1">
        <v>4</v>
      </c>
      <c r="L4642" s="1">
        <v>0</v>
      </c>
      <c r="M4642" s="1">
        <v>0</v>
      </c>
      <c r="N4642" s="1">
        <v>0</v>
      </c>
      <c r="O4642" s="8">
        <v>3</v>
      </c>
    </row>
    <row r="4643" spans="2:15" x14ac:dyDescent="0.2">
      <c r="D4643" s="175"/>
      <c r="E4643" s="11"/>
      <c r="F4643" s="10"/>
      <c r="G4643" s="9">
        <v>100</v>
      </c>
      <c r="H4643" s="16">
        <v>20.183486238532002</v>
      </c>
      <c r="I4643" s="23">
        <v>28.440366972477001</v>
      </c>
      <c r="J4643" s="2">
        <v>70.642201834862007</v>
      </c>
      <c r="K4643" s="2">
        <v>3.669724770642</v>
      </c>
      <c r="L4643" s="18">
        <v>0</v>
      </c>
      <c r="M4643" s="18">
        <v>0</v>
      </c>
      <c r="N4643" s="18">
        <v>0</v>
      </c>
      <c r="O4643" s="13">
        <v>2.7522935779819999</v>
      </c>
    </row>
    <row r="4644" spans="2:15" x14ac:dyDescent="0.2">
      <c r="D4644" s="175"/>
      <c r="E4644" s="4" t="s">
        <v>45</v>
      </c>
      <c r="F4644" s="6"/>
      <c r="G4644" s="5">
        <v>87</v>
      </c>
      <c r="H4644" s="7">
        <v>22</v>
      </c>
      <c r="I4644" s="1">
        <v>29</v>
      </c>
      <c r="J4644" s="1">
        <v>46</v>
      </c>
      <c r="K4644" s="1">
        <v>1</v>
      </c>
      <c r="L4644" s="1">
        <v>1</v>
      </c>
      <c r="M4644" s="1">
        <v>0</v>
      </c>
      <c r="N4644" s="1">
        <v>1</v>
      </c>
      <c r="O4644" s="8">
        <v>6</v>
      </c>
    </row>
    <row r="4645" spans="2:15" x14ac:dyDescent="0.2">
      <c r="D4645" s="176"/>
      <c r="E4645" s="57"/>
      <c r="F4645" s="54"/>
      <c r="G4645" s="67">
        <v>100</v>
      </c>
      <c r="H4645" s="82">
        <v>25.287356321838999</v>
      </c>
      <c r="I4645" s="108">
        <v>33.333333333333002</v>
      </c>
      <c r="J4645" s="91">
        <v>52.873563218390998</v>
      </c>
      <c r="K4645" s="48">
        <v>1.149425287356</v>
      </c>
      <c r="L4645" s="48">
        <v>1.149425287356</v>
      </c>
      <c r="M4645" s="81">
        <v>0</v>
      </c>
      <c r="N4645" s="48">
        <v>1.149425287356</v>
      </c>
      <c r="O4645" s="84">
        <v>6.8965517241379999</v>
      </c>
    </row>
    <row r="4647" spans="2:15" x14ac:dyDescent="0.2">
      <c r="B4647" s="43" t="str">
        <f xml:space="preserve"> HYPERLINK("#'目次'!B103", "[97]")</f>
        <v>[97]</v>
      </c>
      <c r="C4647" s="31" t="s">
        <v>239</v>
      </c>
    </row>
    <row r="4651" spans="2:15" ht="24" x14ac:dyDescent="0.2">
      <c r="D4651" s="177"/>
      <c r="E4651" s="178"/>
      <c r="F4651" s="178"/>
      <c r="G4651" s="40" t="s">
        <v>14</v>
      </c>
      <c r="H4651" s="42" t="s">
        <v>240</v>
      </c>
      <c r="I4651" s="15" t="s">
        <v>241</v>
      </c>
      <c r="J4651" s="15" t="s">
        <v>242</v>
      </c>
      <c r="K4651" s="15" t="s">
        <v>243</v>
      </c>
      <c r="L4651" s="44" t="s">
        <v>17</v>
      </c>
    </row>
    <row r="4652" spans="2:15" x14ac:dyDescent="0.2">
      <c r="D4652" s="179"/>
      <c r="E4652" s="180"/>
      <c r="F4652" s="180"/>
      <c r="G4652" s="39"/>
      <c r="H4652" s="41"/>
      <c r="I4652" s="14"/>
      <c r="J4652" s="14"/>
      <c r="K4652" s="14"/>
      <c r="L4652" s="38"/>
    </row>
    <row r="4653" spans="2:15" x14ac:dyDescent="0.2">
      <c r="D4653" s="70"/>
      <c r="E4653" s="72" t="s">
        <v>14</v>
      </c>
      <c r="F4653" s="69"/>
      <c r="G4653" s="37">
        <v>1222</v>
      </c>
      <c r="H4653" s="17">
        <v>8</v>
      </c>
      <c r="I4653" s="17">
        <v>15</v>
      </c>
      <c r="J4653" s="17">
        <v>27</v>
      </c>
      <c r="K4653" s="17">
        <v>1162</v>
      </c>
      <c r="L4653" s="55">
        <v>10</v>
      </c>
    </row>
    <row r="4654" spans="2:15" x14ac:dyDescent="0.2">
      <c r="D4654" s="57"/>
      <c r="E4654" s="54"/>
      <c r="F4654" s="71"/>
      <c r="G4654" s="9">
        <v>100</v>
      </c>
      <c r="H4654" s="2">
        <v>0.65466448445199998</v>
      </c>
      <c r="I4654" s="2">
        <v>1.2274959083470001</v>
      </c>
      <c r="J4654" s="2">
        <v>2.2094926350250002</v>
      </c>
      <c r="K4654" s="2">
        <v>95.090016366612005</v>
      </c>
      <c r="L4654" s="13">
        <v>0.81833060556500004</v>
      </c>
    </row>
    <row r="4655" spans="2:15" x14ac:dyDescent="0.2">
      <c r="D4655" s="174" t="s">
        <v>18</v>
      </c>
      <c r="E4655" s="20" t="s">
        <v>19</v>
      </c>
      <c r="F4655" s="22"/>
      <c r="G4655" s="21">
        <v>57</v>
      </c>
      <c r="H4655" s="25">
        <v>0</v>
      </c>
      <c r="I4655" s="3">
        <v>2</v>
      </c>
      <c r="J4655" s="3">
        <v>3</v>
      </c>
      <c r="K4655" s="3">
        <v>52</v>
      </c>
      <c r="L4655" s="26">
        <v>0</v>
      </c>
    </row>
    <row r="4656" spans="2:15" x14ac:dyDescent="0.2">
      <c r="D4656" s="175"/>
      <c r="E4656" s="11"/>
      <c r="F4656" s="10"/>
      <c r="G4656" s="9">
        <v>100</v>
      </c>
      <c r="H4656" s="45">
        <v>0</v>
      </c>
      <c r="I4656" s="2">
        <v>3.508771929825</v>
      </c>
      <c r="J4656" s="2">
        <v>5.2631578947369997</v>
      </c>
      <c r="K4656" s="2">
        <v>91.228070175439001</v>
      </c>
      <c r="L4656" s="36">
        <v>0</v>
      </c>
    </row>
    <row r="4657" spans="4:12" x14ac:dyDescent="0.2">
      <c r="D4657" s="175"/>
      <c r="E4657" s="4" t="s">
        <v>20</v>
      </c>
      <c r="F4657" s="6"/>
      <c r="G4657" s="5">
        <v>84</v>
      </c>
      <c r="H4657" s="7">
        <v>2</v>
      </c>
      <c r="I4657" s="1">
        <v>1</v>
      </c>
      <c r="J4657" s="1">
        <v>0</v>
      </c>
      <c r="K4657" s="1">
        <v>79</v>
      </c>
      <c r="L4657" s="8">
        <v>2</v>
      </c>
    </row>
    <row r="4658" spans="4:12" x14ac:dyDescent="0.2">
      <c r="D4658" s="175"/>
      <c r="E4658" s="11"/>
      <c r="F4658" s="10"/>
      <c r="G4658" s="9">
        <v>100</v>
      </c>
      <c r="H4658" s="16">
        <v>2.3809523809519999</v>
      </c>
      <c r="I4658" s="2">
        <v>1.190476190476</v>
      </c>
      <c r="J4658" s="18">
        <v>0</v>
      </c>
      <c r="K4658" s="2">
        <v>94.047619047618994</v>
      </c>
      <c r="L4658" s="13">
        <v>2.3809523809519999</v>
      </c>
    </row>
    <row r="4659" spans="4:12" x14ac:dyDescent="0.2">
      <c r="D4659" s="175"/>
      <c r="E4659" s="4" t="s">
        <v>21</v>
      </c>
      <c r="F4659" s="6"/>
      <c r="G4659" s="5">
        <v>487</v>
      </c>
      <c r="H4659" s="7">
        <v>2</v>
      </c>
      <c r="I4659" s="1">
        <v>5</v>
      </c>
      <c r="J4659" s="1">
        <v>8</v>
      </c>
      <c r="K4659" s="1">
        <v>468</v>
      </c>
      <c r="L4659" s="8">
        <v>4</v>
      </c>
    </row>
    <row r="4660" spans="4:12" x14ac:dyDescent="0.2">
      <c r="D4660" s="175"/>
      <c r="E4660" s="11"/>
      <c r="F4660" s="10"/>
      <c r="G4660" s="9">
        <v>100</v>
      </c>
      <c r="H4660" s="16">
        <v>0.41067761806999997</v>
      </c>
      <c r="I4660" s="2">
        <v>1.026694045175</v>
      </c>
      <c r="J4660" s="2">
        <v>1.642710472279</v>
      </c>
      <c r="K4660" s="2">
        <v>96.098562628337007</v>
      </c>
      <c r="L4660" s="13">
        <v>0.82135523613999994</v>
      </c>
    </row>
    <row r="4661" spans="4:12" x14ac:dyDescent="0.2">
      <c r="D4661" s="175"/>
      <c r="E4661" s="4" t="s">
        <v>22</v>
      </c>
      <c r="F4661" s="6"/>
      <c r="G4661" s="5">
        <v>35</v>
      </c>
      <c r="H4661" s="7">
        <v>1</v>
      </c>
      <c r="I4661" s="1">
        <v>0</v>
      </c>
      <c r="J4661" s="1">
        <v>3</v>
      </c>
      <c r="K4661" s="1">
        <v>31</v>
      </c>
      <c r="L4661" s="8">
        <v>0</v>
      </c>
    </row>
    <row r="4662" spans="4:12" x14ac:dyDescent="0.2">
      <c r="D4662" s="175"/>
      <c r="E4662" s="11"/>
      <c r="F4662" s="10"/>
      <c r="G4662" s="9">
        <v>100</v>
      </c>
      <c r="H4662" s="16">
        <v>2.8571428571430002</v>
      </c>
      <c r="I4662" s="18">
        <v>0</v>
      </c>
      <c r="J4662" s="23">
        <v>8.5714285714289993</v>
      </c>
      <c r="K4662" s="27">
        <v>88.571428571428996</v>
      </c>
      <c r="L4662" s="36">
        <v>0</v>
      </c>
    </row>
    <row r="4663" spans="4:12" x14ac:dyDescent="0.2">
      <c r="D4663" s="175"/>
      <c r="E4663" s="4" t="s">
        <v>23</v>
      </c>
      <c r="F4663" s="6"/>
      <c r="G4663" s="5">
        <v>143</v>
      </c>
      <c r="H4663" s="7">
        <v>1</v>
      </c>
      <c r="I4663" s="1">
        <v>0</v>
      </c>
      <c r="J4663" s="1">
        <v>6</v>
      </c>
      <c r="K4663" s="1">
        <v>136</v>
      </c>
      <c r="L4663" s="8">
        <v>0</v>
      </c>
    </row>
    <row r="4664" spans="4:12" x14ac:dyDescent="0.2">
      <c r="D4664" s="175"/>
      <c r="E4664" s="11"/>
      <c r="F4664" s="10"/>
      <c r="G4664" s="9">
        <v>100</v>
      </c>
      <c r="H4664" s="16">
        <v>0.69930069930100003</v>
      </c>
      <c r="I4664" s="18">
        <v>0</v>
      </c>
      <c r="J4664" s="2">
        <v>4.1958041958040004</v>
      </c>
      <c r="K4664" s="2">
        <v>95.104895104894993</v>
      </c>
      <c r="L4664" s="36">
        <v>0</v>
      </c>
    </row>
    <row r="4665" spans="4:12" x14ac:dyDescent="0.2">
      <c r="D4665" s="175"/>
      <c r="E4665" s="4" t="s">
        <v>24</v>
      </c>
      <c r="F4665" s="6"/>
      <c r="G4665" s="5">
        <v>187</v>
      </c>
      <c r="H4665" s="7">
        <v>1</v>
      </c>
      <c r="I4665" s="1">
        <v>5</v>
      </c>
      <c r="J4665" s="1">
        <v>2</v>
      </c>
      <c r="K4665" s="1">
        <v>178</v>
      </c>
      <c r="L4665" s="8">
        <v>1</v>
      </c>
    </row>
    <row r="4666" spans="4:12" x14ac:dyDescent="0.2">
      <c r="D4666" s="175"/>
      <c r="E4666" s="11"/>
      <c r="F4666" s="10"/>
      <c r="G4666" s="9">
        <v>100</v>
      </c>
      <c r="H4666" s="16">
        <v>0.53475935828900001</v>
      </c>
      <c r="I4666" s="2">
        <v>2.673796791444</v>
      </c>
      <c r="J4666" s="2">
        <v>1.069518716578</v>
      </c>
      <c r="K4666" s="2">
        <v>95.187165775400999</v>
      </c>
      <c r="L4666" s="13">
        <v>0.53475935828900001</v>
      </c>
    </row>
    <row r="4667" spans="4:12" x14ac:dyDescent="0.2">
      <c r="D4667" s="175"/>
      <c r="E4667" s="4" t="s">
        <v>25</v>
      </c>
      <c r="F4667" s="6"/>
      <c r="G4667" s="5">
        <v>71</v>
      </c>
      <c r="H4667" s="7">
        <v>1</v>
      </c>
      <c r="I4667" s="1">
        <v>0</v>
      </c>
      <c r="J4667" s="1">
        <v>1</v>
      </c>
      <c r="K4667" s="1">
        <v>67</v>
      </c>
      <c r="L4667" s="8">
        <v>2</v>
      </c>
    </row>
    <row r="4668" spans="4:12" x14ac:dyDescent="0.2">
      <c r="D4668" s="175"/>
      <c r="E4668" s="11"/>
      <c r="F4668" s="10"/>
      <c r="G4668" s="9">
        <v>100</v>
      </c>
      <c r="H4668" s="16">
        <v>1.4084507042250001</v>
      </c>
      <c r="I4668" s="18">
        <v>0</v>
      </c>
      <c r="J4668" s="2">
        <v>1.4084507042250001</v>
      </c>
      <c r="K4668" s="2">
        <v>94.366197183099004</v>
      </c>
      <c r="L4668" s="13">
        <v>2.8169014084509998</v>
      </c>
    </row>
    <row r="4669" spans="4:12" x14ac:dyDescent="0.2">
      <c r="D4669" s="175"/>
      <c r="E4669" s="4" t="s">
        <v>26</v>
      </c>
      <c r="F4669" s="6"/>
      <c r="G4669" s="5">
        <v>30</v>
      </c>
      <c r="H4669" s="7">
        <v>0</v>
      </c>
      <c r="I4669" s="1">
        <v>1</v>
      </c>
      <c r="J4669" s="1">
        <v>0</v>
      </c>
      <c r="K4669" s="1">
        <v>29</v>
      </c>
      <c r="L4669" s="8">
        <v>0</v>
      </c>
    </row>
    <row r="4670" spans="4:12" x14ac:dyDescent="0.2">
      <c r="D4670" s="175"/>
      <c r="E4670" s="11"/>
      <c r="F4670" s="10"/>
      <c r="G4670" s="9">
        <v>100</v>
      </c>
      <c r="H4670" s="45">
        <v>0</v>
      </c>
      <c r="I4670" s="2">
        <v>3.333333333333</v>
      </c>
      <c r="J4670" s="18">
        <v>0</v>
      </c>
      <c r="K4670" s="2">
        <v>96.666666666666998</v>
      </c>
      <c r="L4670" s="36">
        <v>0</v>
      </c>
    </row>
    <row r="4671" spans="4:12" x14ac:dyDescent="0.2">
      <c r="D4671" s="175"/>
      <c r="E4671" s="4" t="s">
        <v>27</v>
      </c>
      <c r="F4671" s="6"/>
      <c r="G4671" s="5">
        <v>70</v>
      </c>
      <c r="H4671" s="7">
        <v>0</v>
      </c>
      <c r="I4671" s="1">
        <v>1</v>
      </c>
      <c r="J4671" s="1">
        <v>1</v>
      </c>
      <c r="K4671" s="1">
        <v>67</v>
      </c>
      <c r="L4671" s="8">
        <v>1</v>
      </c>
    </row>
    <row r="4672" spans="4:12" x14ac:dyDescent="0.2">
      <c r="D4672" s="175"/>
      <c r="E4672" s="11"/>
      <c r="F4672" s="10"/>
      <c r="G4672" s="9">
        <v>100</v>
      </c>
      <c r="H4672" s="45">
        <v>0</v>
      </c>
      <c r="I4672" s="2">
        <v>1.4285714285710001</v>
      </c>
      <c r="J4672" s="2">
        <v>1.4285714285710001</v>
      </c>
      <c r="K4672" s="2">
        <v>95.714285714286007</v>
      </c>
      <c r="L4672" s="13">
        <v>1.4285714285710001</v>
      </c>
    </row>
    <row r="4673" spans="4:12" x14ac:dyDescent="0.2">
      <c r="D4673" s="175"/>
      <c r="E4673" s="4" t="s">
        <v>28</v>
      </c>
      <c r="F4673" s="6"/>
      <c r="G4673" s="5">
        <v>51</v>
      </c>
      <c r="H4673" s="7">
        <v>0</v>
      </c>
      <c r="I4673" s="1">
        <v>0</v>
      </c>
      <c r="J4673" s="1">
        <v>2</v>
      </c>
      <c r="K4673" s="1">
        <v>49</v>
      </c>
      <c r="L4673" s="8">
        <v>0</v>
      </c>
    </row>
    <row r="4674" spans="4:12" x14ac:dyDescent="0.2">
      <c r="D4674" s="175"/>
      <c r="E4674" s="11"/>
      <c r="F4674" s="10"/>
      <c r="G4674" s="9">
        <v>100</v>
      </c>
      <c r="H4674" s="45">
        <v>0</v>
      </c>
      <c r="I4674" s="18">
        <v>0</v>
      </c>
      <c r="J4674" s="2">
        <v>3.9215686274510002</v>
      </c>
      <c r="K4674" s="2">
        <v>96.078431372549005</v>
      </c>
      <c r="L4674" s="36">
        <v>0</v>
      </c>
    </row>
    <row r="4675" spans="4:12" x14ac:dyDescent="0.2">
      <c r="D4675" s="175"/>
      <c r="E4675" s="4" t="s">
        <v>29</v>
      </c>
      <c r="F4675" s="6"/>
      <c r="G4675" s="5">
        <v>7</v>
      </c>
      <c r="H4675" s="7">
        <v>0</v>
      </c>
      <c r="I4675" s="1">
        <v>0</v>
      </c>
      <c r="J4675" s="1">
        <v>1</v>
      </c>
      <c r="K4675" s="1">
        <v>6</v>
      </c>
      <c r="L4675" s="8">
        <v>0</v>
      </c>
    </row>
    <row r="4676" spans="4:12" x14ac:dyDescent="0.2">
      <c r="D4676" s="175"/>
      <c r="E4676" s="11"/>
      <c r="F4676" s="10"/>
      <c r="G4676" s="9">
        <v>100</v>
      </c>
      <c r="H4676" s="45">
        <v>0</v>
      </c>
      <c r="I4676" s="18">
        <v>0</v>
      </c>
      <c r="J4676" s="35">
        <v>14.285714285714</v>
      </c>
      <c r="K4676" s="27">
        <v>85.714285714286007</v>
      </c>
      <c r="L4676" s="36">
        <v>0</v>
      </c>
    </row>
    <row r="4677" spans="4:12" x14ac:dyDescent="0.2">
      <c r="D4677" s="174" t="s">
        <v>30</v>
      </c>
      <c r="E4677" s="20" t="s">
        <v>31</v>
      </c>
      <c r="F4677" s="22"/>
      <c r="G4677" s="21">
        <v>393</v>
      </c>
      <c r="H4677" s="25">
        <v>4</v>
      </c>
      <c r="I4677" s="3">
        <v>6</v>
      </c>
      <c r="J4677" s="3">
        <v>9</v>
      </c>
      <c r="K4677" s="3">
        <v>371</v>
      </c>
      <c r="L4677" s="26">
        <v>3</v>
      </c>
    </row>
    <row r="4678" spans="4:12" x14ac:dyDescent="0.2">
      <c r="D4678" s="175"/>
      <c r="E4678" s="11"/>
      <c r="F4678" s="10"/>
      <c r="G4678" s="9">
        <v>100</v>
      </c>
      <c r="H4678" s="16">
        <v>1.0178117048349999</v>
      </c>
      <c r="I4678" s="2">
        <v>1.526717557252</v>
      </c>
      <c r="J4678" s="2">
        <v>2.2900763358780001</v>
      </c>
      <c r="K4678" s="2">
        <v>94.402035623410001</v>
      </c>
      <c r="L4678" s="13">
        <v>0.76335877862599999</v>
      </c>
    </row>
    <row r="4679" spans="4:12" x14ac:dyDescent="0.2">
      <c r="D4679" s="175"/>
      <c r="E4679" s="4" t="s">
        <v>32</v>
      </c>
      <c r="F4679" s="6"/>
      <c r="G4679" s="5">
        <v>352</v>
      </c>
      <c r="H4679" s="7">
        <v>2</v>
      </c>
      <c r="I4679" s="1">
        <v>5</v>
      </c>
      <c r="J4679" s="1">
        <v>8</v>
      </c>
      <c r="K4679" s="1">
        <v>333</v>
      </c>
      <c r="L4679" s="8">
        <v>4</v>
      </c>
    </row>
    <row r="4680" spans="4:12" x14ac:dyDescent="0.2">
      <c r="D4680" s="175"/>
      <c r="E4680" s="11"/>
      <c r="F4680" s="10"/>
      <c r="G4680" s="9">
        <v>100</v>
      </c>
      <c r="H4680" s="16">
        <v>0.56818181818199998</v>
      </c>
      <c r="I4680" s="2">
        <v>1.4204545454549999</v>
      </c>
      <c r="J4680" s="2">
        <v>2.2727272727269998</v>
      </c>
      <c r="K4680" s="2">
        <v>94.602272727273004</v>
      </c>
      <c r="L4680" s="13">
        <v>1.136363636364</v>
      </c>
    </row>
    <row r="4681" spans="4:12" x14ac:dyDescent="0.2">
      <c r="D4681" s="175"/>
      <c r="E4681" s="4" t="s">
        <v>33</v>
      </c>
      <c r="F4681" s="6"/>
      <c r="G4681" s="5">
        <v>388</v>
      </c>
      <c r="H4681" s="7">
        <v>2</v>
      </c>
      <c r="I4681" s="1">
        <v>4</v>
      </c>
      <c r="J4681" s="1">
        <v>5</v>
      </c>
      <c r="K4681" s="1">
        <v>374</v>
      </c>
      <c r="L4681" s="8">
        <v>3</v>
      </c>
    </row>
    <row r="4682" spans="4:12" x14ac:dyDescent="0.2">
      <c r="D4682" s="175"/>
      <c r="E4682" s="11"/>
      <c r="F4682" s="10"/>
      <c r="G4682" s="9">
        <v>100</v>
      </c>
      <c r="H4682" s="16">
        <v>0.51546391752599996</v>
      </c>
      <c r="I4682" s="2">
        <v>1.0309278350519999</v>
      </c>
      <c r="J4682" s="2">
        <v>1.2886597938140001</v>
      </c>
      <c r="K4682" s="2">
        <v>96.391752577320005</v>
      </c>
      <c r="L4682" s="13">
        <v>0.77319587628899999</v>
      </c>
    </row>
    <row r="4683" spans="4:12" x14ac:dyDescent="0.2">
      <c r="D4683" s="175"/>
      <c r="E4683" s="4" t="s">
        <v>34</v>
      </c>
      <c r="F4683" s="6"/>
      <c r="G4683" s="5">
        <v>89</v>
      </c>
      <c r="H4683" s="7">
        <v>0</v>
      </c>
      <c r="I4683" s="1">
        <v>0</v>
      </c>
      <c r="J4683" s="1">
        <v>5</v>
      </c>
      <c r="K4683" s="1">
        <v>84</v>
      </c>
      <c r="L4683" s="8">
        <v>0</v>
      </c>
    </row>
    <row r="4684" spans="4:12" x14ac:dyDescent="0.2">
      <c r="D4684" s="175"/>
      <c r="E4684" s="11"/>
      <c r="F4684" s="10"/>
      <c r="G4684" s="9">
        <v>100</v>
      </c>
      <c r="H4684" s="45">
        <v>0</v>
      </c>
      <c r="I4684" s="18">
        <v>0</v>
      </c>
      <c r="J4684" s="2">
        <v>5.61797752809</v>
      </c>
      <c r="K4684" s="2">
        <v>94.382022471910005</v>
      </c>
      <c r="L4684" s="36">
        <v>0</v>
      </c>
    </row>
    <row r="4685" spans="4:12" x14ac:dyDescent="0.2">
      <c r="D4685" s="174" t="s">
        <v>35</v>
      </c>
      <c r="E4685" s="20" t="s">
        <v>36</v>
      </c>
      <c r="F4685" s="22"/>
      <c r="G4685" s="21">
        <v>629</v>
      </c>
      <c r="H4685" s="25">
        <v>4</v>
      </c>
      <c r="I4685" s="3">
        <v>9</v>
      </c>
      <c r="J4685" s="3">
        <v>16</v>
      </c>
      <c r="K4685" s="3">
        <v>594</v>
      </c>
      <c r="L4685" s="26">
        <v>6</v>
      </c>
    </row>
    <row r="4686" spans="4:12" x14ac:dyDescent="0.2">
      <c r="D4686" s="175"/>
      <c r="E4686" s="11"/>
      <c r="F4686" s="10"/>
      <c r="G4686" s="9">
        <v>100</v>
      </c>
      <c r="H4686" s="16">
        <v>0.63593004769499994</v>
      </c>
      <c r="I4686" s="2">
        <v>1.4308426073130001</v>
      </c>
      <c r="J4686" s="2">
        <v>2.5437201907790001</v>
      </c>
      <c r="K4686" s="2">
        <v>94.435612082671</v>
      </c>
      <c r="L4686" s="13">
        <v>0.95389507154200004</v>
      </c>
    </row>
    <row r="4687" spans="4:12" x14ac:dyDescent="0.2">
      <c r="D4687" s="175"/>
      <c r="E4687" s="4" t="s">
        <v>37</v>
      </c>
      <c r="F4687" s="6"/>
      <c r="G4687" s="5">
        <v>593</v>
      </c>
      <c r="H4687" s="7">
        <v>4</v>
      </c>
      <c r="I4687" s="1">
        <v>6</v>
      </c>
      <c r="J4687" s="1">
        <v>11</v>
      </c>
      <c r="K4687" s="1">
        <v>568</v>
      </c>
      <c r="L4687" s="8">
        <v>4</v>
      </c>
    </row>
    <row r="4688" spans="4:12" x14ac:dyDescent="0.2">
      <c r="D4688" s="175"/>
      <c r="E4688" s="11"/>
      <c r="F4688" s="10"/>
      <c r="G4688" s="9">
        <v>100</v>
      </c>
      <c r="H4688" s="16">
        <v>0.67453625632400005</v>
      </c>
      <c r="I4688" s="2">
        <v>1.0118043844860001</v>
      </c>
      <c r="J4688" s="2">
        <v>1.85497470489</v>
      </c>
      <c r="K4688" s="2">
        <v>95.784148397975997</v>
      </c>
      <c r="L4688" s="13">
        <v>0.67453625632400005</v>
      </c>
    </row>
    <row r="4689" spans="2:12" x14ac:dyDescent="0.2">
      <c r="D4689" s="174" t="s">
        <v>38</v>
      </c>
      <c r="E4689" s="20" t="s">
        <v>39</v>
      </c>
      <c r="F4689" s="22"/>
      <c r="G4689" s="21">
        <v>64</v>
      </c>
      <c r="H4689" s="25">
        <v>1</v>
      </c>
      <c r="I4689" s="3">
        <v>0</v>
      </c>
      <c r="J4689" s="3">
        <v>1</v>
      </c>
      <c r="K4689" s="3">
        <v>62</v>
      </c>
      <c r="L4689" s="26">
        <v>0</v>
      </c>
    </row>
    <row r="4690" spans="2:12" x14ac:dyDescent="0.2">
      <c r="D4690" s="175"/>
      <c r="E4690" s="11"/>
      <c r="F4690" s="10"/>
      <c r="G4690" s="9">
        <v>100</v>
      </c>
      <c r="H4690" s="16">
        <v>1.5625</v>
      </c>
      <c r="I4690" s="18">
        <v>0</v>
      </c>
      <c r="J4690" s="2">
        <v>1.5625</v>
      </c>
      <c r="K4690" s="2">
        <v>96.875</v>
      </c>
      <c r="L4690" s="36">
        <v>0</v>
      </c>
    </row>
    <row r="4691" spans="2:12" x14ac:dyDescent="0.2">
      <c r="D4691" s="175"/>
      <c r="E4691" s="4" t="s">
        <v>40</v>
      </c>
      <c r="F4691" s="6"/>
      <c r="G4691" s="5">
        <v>147</v>
      </c>
      <c r="H4691" s="7">
        <v>2</v>
      </c>
      <c r="I4691" s="1">
        <v>5</v>
      </c>
      <c r="J4691" s="1">
        <v>6</v>
      </c>
      <c r="K4691" s="1">
        <v>132</v>
      </c>
      <c r="L4691" s="8">
        <v>2</v>
      </c>
    </row>
    <row r="4692" spans="2:12" x14ac:dyDescent="0.2">
      <c r="D4692" s="175"/>
      <c r="E4692" s="11"/>
      <c r="F4692" s="10"/>
      <c r="G4692" s="9">
        <v>100</v>
      </c>
      <c r="H4692" s="16">
        <v>1.360544217687</v>
      </c>
      <c r="I4692" s="2">
        <v>3.4013605442179999</v>
      </c>
      <c r="J4692" s="2">
        <v>4.0816326530609999</v>
      </c>
      <c r="K4692" s="27">
        <v>89.795918367346999</v>
      </c>
      <c r="L4692" s="13">
        <v>1.360544217687</v>
      </c>
    </row>
    <row r="4693" spans="2:12" x14ac:dyDescent="0.2">
      <c r="D4693" s="175"/>
      <c r="E4693" s="4" t="s">
        <v>41</v>
      </c>
      <c r="F4693" s="6"/>
      <c r="G4693" s="5">
        <v>204</v>
      </c>
      <c r="H4693" s="7">
        <v>1</v>
      </c>
      <c r="I4693" s="1">
        <v>2</v>
      </c>
      <c r="J4693" s="1">
        <v>5</v>
      </c>
      <c r="K4693" s="1">
        <v>196</v>
      </c>
      <c r="L4693" s="8">
        <v>0</v>
      </c>
    </row>
    <row r="4694" spans="2:12" x14ac:dyDescent="0.2">
      <c r="D4694" s="175"/>
      <c r="E4694" s="11"/>
      <c r="F4694" s="10"/>
      <c r="G4694" s="9">
        <v>100</v>
      </c>
      <c r="H4694" s="16">
        <v>0.49019607843099999</v>
      </c>
      <c r="I4694" s="2">
        <v>0.98039215686299996</v>
      </c>
      <c r="J4694" s="2">
        <v>2.4509803921570001</v>
      </c>
      <c r="K4694" s="2">
        <v>96.078431372549005</v>
      </c>
      <c r="L4694" s="36">
        <v>0</v>
      </c>
    </row>
    <row r="4695" spans="2:12" x14ac:dyDescent="0.2">
      <c r="D4695" s="175"/>
      <c r="E4695" s="4" t="s">
        <v>42</v>
      </c>
      <c r="F4695" s="6"/>
      <c r="G4695" s="5">
        <v>210</v>
      </c>
      <c r="H4695" s="7">
        <v>0</v>
      </c>
      <c r="I4695" s="1">
        <v>0</v>
      </c>
      <c r="J4695" s="1">
        <v>5</v>
      </c>
      <c r="K4695" s="1">
        <v>203</v>
      </c>
      <c r="L4695" s="8">
        <v>2</v>
      </c>
    </row>
    <row r="4696" spans="2:12" x14ac:dyDescent="0.2">
      <c r="D4696" s="175"/>
      <c r="E4696" s="11"/>
      <c r="F4696" s="10"/>
      <c r="G4696" s="9">
        <v>100</v>
      </c>
      <c r="H4696" s="45">
        <v>0</v>
      </c>
      <c r="I4696" s="18">
        <v>0</v>
      </c>
      <c r="J4696" s="2">
        <v>2.3809523809519999</v>
      </c>
      <c r="K4696" s="2">
        <v>96.666666666666998</v>
      </c>
      <c r="L4696" s="13">
        <v>0.95238095238099996</v>
      </c>
    </row>
    <row r="4697" spans="2:12" x14ac:dyDescent="0.2">
      <c r="D4697" s="175"/>
      <c r="E4697" s="4" t="s">
        <v>43</v>
      </c>
      <c r="F4697" s="6"/>
      <c r="G4697" s="5">
        <v>204</v>
      </c>
      <c r="H4697" s="7">
        <v>1</v>
      </c>
      <c r="I4697" s="1">
        <v>4</v>
      </c>
      <c r="J4697" s="1">
        <v>4</v>
      </c>
      <c r="K4697" s="1">
        <v>195</v>
      </c>
      <c r="L4697" s="8">
        <v>0</v>
      </c>
    </row>
    <row r="4698" spans="2:12" x14ac:dyDescent="0.2">
      <c r="D4698" s="175"/>
      <c r="E4698" s="11"/>
      <c r="F4698" s="10"/>
      <c r="G4698" s="9">
        <v>100</v>
      </c>
      <c r="H4698" s="16">
        <v>0.49019607843099999</v>
      </c>
      <c r="I4698" s="2">
        <v>1.9607843137250001</v>
      </c>
      <c r="J4698" s="2">
        <v>1.9607843137250001</v>
      </c>
      <c r="K4698" s="2">
        <v>95.588235294117993</v>
      </c>
      <c r="L4698" s="36">
        <v>0</v>
      </c>
    </row>
    <row r="4699" spans="2:12" x14ac:dyDescent="0.2">
      <c r="D4699" s="175"/>
      <c r="E4699" s="4" t="s">
        <v>44</v>
      </c>
      <c r="F4699" s="6"/>
      <c r="G4699" s="5">
        <v>223</v>
      </c>
      <c r="H4699" s="7">
        <v>2</v>
      </c>
      <c r="I4699" s="1">
        <v>1</v>
      </c>
      <c r="J4699" s="1">
        <v>4</v>
      </c>
      <c r="K4699" s="1">
        <v>216</v>
      </c>
      <c r="L4699" s="8">
        <v>0</v>
      </c>
    </row>
    <row r="4700" spans="2:12" x14ac:dyDescent="0.2">
      <c r="D4700" s="175"/>
      <c r="E4700" s="11"/>
      <c r="F4700" s="10"/>
      <c r="G4700" s="9">
        <v>100</v>
      </c>
      <c r="H4700" s="16">
        <v>0.89686098654699997</v>
      </c>
      <c r="I4700" s="2">
        <v>0.44843049327399997</v>
      </c>
      <c r="J4700" s="2">
        <v>1.7937219730939999</v>
      </c>
      <c r="K4700" s="2">
        <v>96.860986547085005</v>
      </c>
      <c r="L4700" s="36">
        <v>0</v>
      </c>
    </row>
    <row r="4701" spans="2:12" x14ac:dyDescent="0.2">
      <c r="D4701" s="175"/>
      <c r="E4701" s="4" t="s">
        <v>45</v>
      </c>
      <c r="F4701" s="6"/>
      <c r="G4701" s="5">
        <v>170</v>
      </c>
      <c r="H4701" s="7">
        <v>1</v>
      </c>
      <c r="I4701" s="1">
        <v>3</v>
      </c>
      <c r="J4701" s="1">
        <v>2</v>
      </c>
      <c r="K4701" s="1">
        <v>158</v>
      </c>
      <c r="L4701" s="8">
        <v>6</v>
      </c>
    </row>
    <row r="4702" spans="2:12" x14ac:dyDescent="0.2">
      <c r="D4702" s="176"/>
      <c r="E4702" s="57"/>
      <c r="F4702" s="54"/>
      <c r="G4702" s="67">
        <v>100</v>
      </c>
      <c r="H4702" s="82">
        <v>0.58823529411800002</v>
      </c>
      <c r="I4702" s="48">
        <v>1.764705882353</v>
      </c>
      <c r="J4702" s="48">
        <v>1.1764705882349999</v>
      </c>
      <c r="K4702" s="48">
        <v>92.941176470588005</v>
      </c>
      <c r="L4702" s="84">
        <v>3.5294117647059999</v>
      </c>
    </row>
    <row r="4704" spans="2:12" x14ac:dyDescent="0.2">
      <c r="B4704" s="43" t="str">
        <f xml:space="preserve"> HYPERLINK("#'目次'!B104", "[98]")</f>
        <v>[98]</v>
      </c>
      <c r="C4704" s="31" t="s">
        <v>239</v>
      </c>
    </row>
    <row r="4708" spans="4:12" ht="24" x14ac:dyDescent="0.2">
      <c r="D4708" s="177"/>
      <c r="E4708" s="178"/>
      <c r="F4708" s="178"/>
      <c r="G4708" s="40" t="s">
        <v>14</v>
      </c>
      <c r="H4708" s="42" t="s">
        <v>240</v>
      </c>
      <c r="I4708" s="15" t="s">
        <v>241</v>
      </c>
      <c r="J4708" s="15" t="s">
        <v>242</v>
      </c>
      <c r="K4708" s="15" t="s">
        <v>243</v>
      </c>
      <c r="L4708" s="44" t="s">
        <v>17</v>
      </c>
    </row>
    <row r="4709" spans="4:12" x14ac:dyDescent="0.2">
      <c r="D4709" s="179"/>
      <c r="E4709" s="180"/>
      <c r="F4709" s="180"/>
      <c r="G4709" s="39"/>
      <c r="H4709" s="41"/>
      <c r="I4709" s="14"/>
      <c r="J4709" s="14"/>
      <c r="K4709" s="14"/>
      <c r="L4709" s="38"/>
    </row>
    <row r="4710" spans="4:12" x14ac:dyDescent="0.2">
      <c r="D4710" s="70"/>
      <c r="E4710" s="72" t="s">
        <v>14</v>
      </c>
      <c r="F4710" s="69"/>
      <c r="G4710" s="37">
        <v>1222</v>
      </c>
      <c r="H4710" s="17">
        <v>8</v>
      </c>
      <c r="I4710" s="17">
        <v>15</v>
      </c>
      <c r="J4710" s="17">
        <v>27</v>
      </c>
      <c r="K4710" s="17">
        <v>1162</v>
      </c>
      <c r="L4710" s="55">
        <v>10</v>
      </c>
    </row>
    <row r="4711" spans="4:12" x14ac:dyDescent="0.2">
      <c r="D4711" s="57"/>
      <c r="E4711" s="54"/>
      <c r="F4711" s="71"/>
      <c r="G4711" s="9">
        <v>100</v>
      </c>
      <c r="H4711" s="2">
        <v>0.65466448445199998</v>
      </c>
      <c r="I4711" s="2">
        <v>1.2274959083470001</v>
      </c>
      <c r="J4711" s="2">
        <v>2.2094926350250002</v>
      </c>
      <c r="K4711" s="2">
        <v>95.090016366612005</v>
      </c>
      <c r="L4711" s="13">
        <v>0.81833060556500004</v>
      </c>
    </row>
    <row r="4712" spans="4:12" x14ac:dyDescent="0.2">
      <c r="D4712" s="174" t="s">
        <v>52</v>
      </c>
      <c r="E4712" s="20" t="s">
        <v>53</v>
      </c>
      <c r="F4712" s="22"/>
      <c r="G4712" s="21">
        <v>15</v>
      </c>
      <c r="H4712" s="25">
        <v>0</v>
      </c>
      <c r="I4712" s="3">
        <v>0</v>
      </c>
      <c r="J4712" s="3">
        <v>1</v>
      </c>
      <c r="K4712" s="3">
        <v>14</v>
      </c>
      <c r="L4712" s="26">
        <v>0</v>
      </c>
    </row>
    <row r="4713" spans="4:12" x14ac:dyDescent="0.2">
      <c r="D4713" s="175"/>
      <c r="E4713" s="11"/>
      <c r="F4713" s="10"/>
      <c r="G4713" s="9">
        <v>100</v>
      </c>
      <c r="H4713" s="45">
        <v>0</v>
      </c>
      <c r="I4713" s="18">
        <v>0</v>
      </c>
      <c r="J4713" s="2">
        <v>6.666666666667</v>
      </c>
      <c r="K4713" s="2">
        <v>93.333333333333002</v>
      </c>
      <c r="L4713" s="36">
        <v>0</v>
      </c>
    </row>
    <row r="4714" spans="4:12" ht="24" x14ac:dyDescent="0.2">
      <c r="D4714" s="175"/>
      <c r="E4714" s="4" t="s">
        <v>54</v>
      </c>
      <c r="F4714" s="6"/>
      <c r="G4714" s="5">
        <v>122</v>
      </c>
      <c r="H4714" s="7">
        <v>0</v>
      </c>
      <c r="I4714" s="1">
        <v>2</v>
      </c>
      <c r="J4714" s="1">
        <v>3</v>
      </c>
      <c r="K4714" s="1">
        <v>116</v>
      </c>
      <c r="L4714" s="8">
        <v>1</v>
      </c>
    </row>
    <row r="4715" spans="4:12" x14ac:dyDescent="0.2">
      <c r="D4715" s="175"/>
      <c r="E4715" s="11"/>
      <c r="F4715" s="10"/>
      <c r="G4715" s="9">
        <v>100</v>
      </c>
      <c r="H4715" s="45">
        <v>0</v>
      </c>
      <c r="I4715" s="2">
        <v>1.6393442622950001</v>
      </c>
      <c r="J4715" s="2">
        <v>2.459016393443</v>
      </c>
      <c r="K4715" s="2">
        <v>95.081967213115007</v>
      </c>
      <c r="L4715" s="13">
        <v>0.81967213114799997</v>
      </c>
    </row>
    <row r="4716" spans="4:12" x14ac:dyDescent="0.2">
      <c r="D4716" s="175"/>
      <c r="E4716" s="4" t="s">
        <v>55</v>
      </c>
      <c r="F4716" s="6"/>
      <c r="G4716" s="5">
        <v>43</v>
      </c>
      <c r="H4716" s="7">
        <v>0</v>
      </c>
      <c r="I4716" s="1">
        <v>0</v>
      </c>
      <c r="J4716" s="1">
        <v>1</v>
      </c>
      <c r="K4716" s="1">
        <v>41</v>
      </c>
      <c r="L4716" s="8">
        <v>1</v>
      </c>
    </row>
    <row r="4717" spans="4:12" x14ac:dyDescent="0.2">
      <c r="D4717" s="175"/>
      <c r="E4717" s="11"/>
      <c r="F4717" s="10"/>
      <c r="G4717" s="9">
        <v>100</v>
      </c>
      <c r="H4717" s="45">
        <v>0</v>
      </c>
      <c r="I4717" s="18">
        <v>0</v>
      </c>
      <c r="J4717" s="2">
        <v>2.3255813953489999</v>
      </c>
      <c r="K4717" s="2">
        <v>95.348837209302005</v>
      </c>
      <c r="L4717" s="13">
        <v>2.3255813953489999</v>
      </c>
    </row>
    <row r="4718" spans="4:12" x14ac:dyDescent="0.2">
      <c r="D4718" s="175"/>
      <c r="E4718" s="4" t="s">
        <v>56</v>
      </c>
      <c r="F4718" s="6"/>
      <c r="G4718" s="5">
        <v>60</v>
      </c>
      <c r="H4718" s="7">
        <v>0</v>
      </c>
      <c r="I4718" s="1">
        <v>1</v>
      </c>
      <c r="J4718" s="1">
        <v>1</v>
      </c>
      <c r="K4718" s="1">
        <v>58</v>
      </c>
      <c r="L4718" s="8">
        <v>0</v>
      </c>
    </row>
    <row r="4719" spans="4:12" x14ac:dyDescent="0.2">
      <c r="D4719" s="175"/>
      <c r="E4719" s="11"/>
      <c r="F4719" s="10"/>
      <c r="G4719" s="9">
        <v>100</v>
      </c>
      <c r="H4719" s="45">
        <v>0</v>
      </c>
      <c r="I4719" s="2">
        <v>1.666666666667</v>
      </c>
      <c r="J4719" s="2">
        <v>1.666666666667</v>
      </c>
      <c r="K4719" s="2">
        <v>96.666666666666998</v>
      </c>
      <c r="L4719" s="36">
        <v>0</v>
      </c>
    </row>
    <row r="4720" spans="4:12" x14ac:dyDescent="0.2">
      <c r="D4720" s="175"/>
      <c r="E4720" s="4" t="s">
        <v>57</v>
      </c>
      <c r="F4720" s="6"/>
      <c r="G4720" s="5">
        <v>286</v>
      </c>
      <c r="H4720" s="7">
        <v>3</v>
      </c>
      <c r="I4720" s="1">
        <v>4</v>
      </c>
      <c r="J4720" s="1">
        <v>11</v>
      </c>
      <c r="K4720" s="1">
        <v>268</v>
      </c>
      <c r="L4720" s="8">
        <v>0</v>
      </c>
    </row>
    <row r="4721" spans="4:12" x14ac:dyDescent="0.2">
      <c r="D4721" s="175"/>
      <c r="E4721" s="11"/>
      <c r="F4721" s="10"/>
      <c r="G4721" s="9">
        <v>100</v>
      </c>
      <c r="H4721" s="16">
        <v>1.0489510489510001</v>
      </c>
      <c r="I4721" s="2">
        <v>1.398601398601</v>
      </c>
      <c r="J4721" s="2">
        <v>3.8461538461539999</v>
      </c>
      <c r="K4721" s="2">
        <v>93.706293706294005</v>
      </c>
      <c r="L4721" s="36">
        <v>0</v>
      </c>
    </row>
    <row r="4722" spans="4:12" x14ac:dyDescent="0.2">
      <c r="D4722" s="175"/>
      <c r="E4722" s="4" t="s">
        <v>58</v>
      </c>
      <c r="F4722" s="6"/>
      <c r="G4722" s="5">
        <v>129</v>
      </c>
      <c r="H4722" s="7">
        <v>0</v>
      </c>
      <c r="I4722" s="1">
        <v>0</v>
      </c>
      <c r="J4722" s="1">
        <v>3</v>
      </c>
      <c r="K4722" s="1">
        <v>125</v>
      </c>
      <c r="L4722" s="8">
        <v>1</v>
      </c>
    </row>
    <row r="4723" spans="4:12" x14ac:dyDescent="0.2">
      <c r="D4723" s="175"/>
      <c r="E4723" s="11"/>
      <c r="F4723" s="10"/>
      <c r="G4723" s="9">
        <v>100</v>
      </c>
      <c r="H4723" s="45">
        <v>0</v>
      </c>
      <c r="I4723" s="18">
        <v>0</v>
      </c>
      <c r="J4723" s="2">
        <v>2.3255813953489999</v>
      </c>
      <c r="K4723" s="2">
        <v>96.899224806202</v>
      </c>
      <c r="L4723" s="13">
        <v>0.77519379845000003</v>
      </c>
    </row>
    <row r="4724" spans="4:12" x14ac:dyDescent="0.2">
      <c r="D4724" s="175"/>
      <c r="E4724" s="4" t="s">
        <v>59</v>
      </c>
      <c r="F4724" s="6"/>
      <c r="G4724" s="5">
        <v>195</v>
      </c>
      <c r="H4724" s="7">
        <v>0</v>
      </c>
      <c r="I4724" s="1">
        <v>1</v>
      </c>
      <c r="J4724" s="1">
        <v>1</v>
      </c>
      <c r="K4724" s="1">
        <v>191</v>
      </c>
      <c r="L4724" s="8">
        <v>2</v>
      </c>
    </row>
    <row r="4725" spans="4:12" x14ac:dyDescent="0.2">
      <c r="D4725" s="175"/>
      <c r="E4725" s="11"/>
      <c r="F4725" s="10"/>
      <c r="G4725" s="9">
        <v>100</v>
      </c>
      <c r="H4725" s="45">
        <v>0</v>
      </c>
      <c r="I4725" s="2">
        <v>0.51282051282100005</v>
      </c>
      <c r="J4725" s="2">
        <v>0.51282051282100005</v>
      </c>
      <c r="K4725" s="2">
        <v>97.948717948717999</v>
      </c>
      <c r="L4725" s="13">
        <v>1.025641025641</v>
      </c>
    </row>
    <row r="4726" spans="4:12" x14ac:dyDescent="0.2">
      <c r="D4726" s="175"/>
      <c r="E4726" s="4" t="s">
        <v>60</v>
      </c>
      <c r="F4726" s="6"/>
      <c r="G4726" s="5">
        <v>176</v>
      </c>
      <c r="H4726" s="7">
        <v>2</v>
      </c>
      <c r="I4726" s="1">
        <v>2</v>
      </c>
      <c r="J4726" s="1">
        <v>4</v>
      </c>
      <c r="K4726" s="1">
        <v>166</v>
      </c>
      <c r="L4726" s="8">
        <v>2</v>
      </c>
    </row>
    <row r="4727" spans="4:12" x14ac:dyDescent="0.2">
      <c r="D4727" s="175"/>
      <c r="E4727" s="11"/>
      <c r="F4727" s="10"/>
      <c r="G4727" s="9">
        <v>100</v>
      </c>
      <c r="H4727" s="16">
        <v>1.136363636364</v>
      </c>
      <c r="I4727" s="2">
        <v>1.136363636364</v>
      </c>
      <c r="J4727" s="2">
        <v>2.2727272727269998</v>
      </c>
      <c r="K4727" s="2">
        <v>94.318181818181998</v>
      </c>
      <c r="L4727" s="13">
        <v>1.136363636364</v>
      </c>
    </row>
    <row r="4728" spans="4:12" x14ac:dyDescent="0.2">
      <c r="D4728" s="175"/>
      <c r="E4728" s="4" t="s">
        <v>61</v>
      </c>
      <c r="F4728" s="6"/>
      <c r="G4728" s="5">
        <v>78</v>
      </c>
      <c r="H4728" s="7">
        <v>1</v>
      </c>
      <c r="I4728" s="1">
        <v>2</v>
      </c>
      <c r="J4728" s="1">
        <v>1</v>
      </c>
      <c r="K4728" s="1">
        <v>74</v>
      </c>
      <c r="L4728" s="8">
        <v>0</v>
      </c>
    </row>
    <row r="4729" spans="4:12" x14ac:dyDescent="0.2">
      <c r="D4729" s="175"/>
      <c r="E4729" s="11"/>
      <c r="F4729" s="10"/>
      <c r="G4729" s="9">
        <v>100</v>
      </c>
      <c r="H4729" s="16">
        <v>1.2820512820509999</v>
      </c>
      <c r="I4729" s="2">
        <v>2.564102564103</v>
      </c>
      <c r="J4729" s="2">
        <v>1.2820512820509999</v>
      </c>
      <c r="K4729" s="2">
        <v>94.871794871795004</v>
      </c>
      <c r="L4729" s="36">
        <v>0</v>
      </c>
    </row>
    <row r="4730" spans="4:12" x14ac:dyDescent="0.2">
      <c r="D4730" s="175"/>
      <c r="E4730" s="4" t="s">
        <v>62</v>
      </c>
      <c r="F4730" s="6"/>
      <c r="G4730" s="5">
        <v>113</v>
      </c>
      <c r="H4730" s="7">
        <v>2</v>
      </c>
      <c r="I4730" s="1">
        <v>3</v>
      </c>
      <c r="J4730" s="1">
        <v>1</v>
      </c>
      <c r="K4730" s="1">
        <v>106</v>
      </c>
      <c r="L4730" s="8">
        <v>1</v>
      </c>
    </row>
    <row r="4731" spans="4:12" x14ac:dyDescent="0.2">
      <c r="D4731" s="175"/>
      <c r="E4731" s="11"/>
      <c r="F4731" s="10"/>
      <c r="G4731" s="9">
        <v>100</v>
      </c>
      <c r="H4731" s="16">
        <v>1.769911504425</v>
      </c>
      <c r="I4731" s="2">
        <v>2.654867256637</v>
      </c>
      <c r="J4731" s="2">
        <v>0.88495575221199996</v>
      </c>
      <c r="K4731" s="2">
        <v>93.805309734513003</v>
      </c>
      <c r="L4731" s="13">
        <v>0.88495575221199996</v>
      </c>
    </row>
    <row r="4732" spans="4:12" x14ac:dyDescent="0.2">
      <c r="D4732" s="174" t="s">
        <v>63</v>
      </c>
      <c r="E4732" s="20" t="s">
        <v>64</v>
      </c>
      <c r="F4732" s="22"/>
      <c r="G4732" s="21">
        <v>234</v>
      </c>
      <c r="H4732" s="25">
        <v>3</v>
      </c>
      <c r="I4732" s="3">
        <v>2</v>
      </c>
      <c r="J4732" s="3">
        <v>2</v>
      </c>
      <c r="K4732" s="3">
        <v>224</v>
      </c>
      <c r="L4732" s="26">
        <v>3</v>
      </c>
    </row>
    <row r="4733" spans="4:12" x14ac:dyDescent="0.2">
      <c r="D4733" s="175"/>
      <c r="E4733" s="11"/>
      <c r="F4733" s="10"/>
      <c r="G4733" s="9">
        <v>100</v>
      </c>
      <c r="H4733" s="16">
        <v>1.2820512820509999</v>
      </c>
      <c r="I4733" s="2">
        <v>0.85470085470099999</v>
      </c>
      <c r="J4733" s="2">
        <v>0.85470085470099999</v>
      </c>
      <c r="K4733" s="2">
        <v>95.726495726495997</v>
      </c>
      <c r="L4733" s="13">
        <v>1.2820512820509999</v>
      </c>
    </row>
    <row r="4734" spans="4:12" x14ac:dyDescent="0.2">
      <c r="D4734" s="175"/>
      <c r="E4734" s="4" t="s">
        <v>65</v>
      </c>
      <c r="F4734" s="6"/>
      <c r="G4734" s="5">
        <v>172</v>
      </c>
      <c r="H4734" s="7">
        <v>2</v>
      </c>
      <c r="I4734" s="1">
        <v>5</v>
      </c>
      <c r="J4734" s="1">
        <v>9</v>
      </c>
      <c r="K4734" s="1">
        <v>155</v>
      </c>
      <c r="L4734" s="8">
        <v>1</v>
      </c>
    </row>
    <row r="4735" spans="4:12" x14ac:dyDescent="0.2">
      <c r="D4735" s="175"/>
      <c r="E4735" s="11"/>
      <c r="F4735" s="10"/>
      <c r="G4735" s="9">
        <v>100</v>
      </c>
      <c r="H4735" s="16">
        <v>1.1627906976739999</v>
      </c>
      <c r="I4735" s="2">
        <v>2.9069767441860002</v>
      </c>
      <c r="J4735" s="2">
        <v>5.2325581395349996</v>
      </c>
      <c r="K4735" s="2">
        <v>90.116279069767003</v>
      </c>
      <c r="L4735" s="13">
        <v>0.58139534883699995</v>
      </c>
    </row>
    <row r="4736" spans="4:12" x14ac:dyDescent="0.2">
      <c r="D4736" s="175"/>
      <c r="E4736" s="4" t="s">
        <v>66</v>
      </c>
      <c r="F4736" s="6"/>
      <c r="G4736" s="5">
        <v>165</v>
      </c>
      <c r="H4736" s="7">
        <v>1</v>
      </c>
      <c r="I4736" s="1">
        <v>0</v>
      </c>
      <c r="J4736" s="1">
        <v>2</v>
      </c>
      <c r="K4736" s="1">
        <v>162</v>
      </c>
      <c r="L4736" s="8">
        <v>0</v>
      </c>
    </row>
    <row r="4737" spans="2:12" x14ac:dyDescent="0.2">
      <c r="D4737" s="175"/>
      <c r="E4737" s="11"/>
      <c r="F4737" s="10"/>
      <c r="G4737" s="9">
        <v>100</v>
      </c>
      <c r="H4737" s="16">
        <v>0.60606060606099998</v>
      </c>
      <c r="I4737" s="18">
        <v>0</v>
      </c>
      <c r="J4737" s="2">
        <v>1.2121212121210001</v>
      </c>
      <c r="K4737" s="2">
        <v>98.181818181818002</v>
      </c>
      <c r="L4737" s="36">
        <v>0</v>
      </c>
    </row>
    <row r="4738" spans="2:12" x14ac:dyDescent="0.2">
      <c r="D4738" s="175"/>
      <c r="E4738" s="4" t="s">
        <v>67</v>
      </c>
      <c r="F4738" s="6"/>
      <c r="G4738" s="5">
        <v>158</v>
      </c>
      <c r="H4738" s="7">
        <v>0</v>
      </c>
      <c r="I4738" s="1">
        <v>1</v>
      </c>
      <c r="J4738" s="1">
        <v>6</v>
      </c>
      <c r="K4738" s="1">
        <v>150</v>
      </c>
      <c r="L4738" s="8">
        <v>1</v>
      </c>
    </row>
    <row r="4739" spans="2:12" x14ac:dyDescent="0.2">
      <c r="D4739" s="175"/>
      <c r="E4739" s="11"/>
      <c r="F4739" s="10"/>
      <c r="G4739" s="9">
        <v>100</v>
      </c>
      <c r="H4739" s="45">
        <v>0</v>
      </c>
      <c r="I4739" s="2">
        <v>0.63291139240500005</v>
      </c>
      <c r="J4739" s="2">
        <v>3.7974683544299999</v>
      </c>
      <c r="K4739" s="2">
        <v>94.936708860758998</v>
      </c>
      <c r="L4739" s="13">
        <v>0.63291139240500005</v>
      </c>
    </row>
    <row r="4740" spans="2:12" x14ac:dyDescent="0.2">
      <c r="D4740" s="175"/>
      <c r="E4740" s="4" t="s">
        <v>68</v>
      </c>
      <c r="F4740" s="6"/>
      <c r="G4740" s="5">
        <v>112</v>
      </c>
      <c r="H4740" s="7">
        <v>0</v>
      </c>
      <c r="I4740" s="1">
        <v>1</v>
      </c>
      <c r="J4740" s="1">
        <v>2</v>
      </c>
      <c r="K4740" s="1">
        <v>108</v>
      </c>
      <c r="L4740" s="8">
        <v>1</v>
      </c>
    </row>
    <row r="4741" spans="2:12" x14ac:dyDescent="0.2">
      <c r="D4741" s="175"/>
      <c r="E4741" s="11"/>
      <c r="F4741" s="10"/>
      <c r="G4741" s="9">
        <v>100</v>
      </c>
      <c r="H4741" s="45">
        <v>0</v>
      </c>
      <c r="I4741" s="2">
        <v>0.89285714285700002</v>
      </c>
      <c r="J4741" s="2">
        <v>1.785714285714</v>
      </c>
      <c r="K4741" s="2">
        <v>96.428571428571004</v>
      </c>
      <c r="L4741" s="13">
        <v>0.89285714285700002</v>
      </c>
    </row>
    <row r="4742" spans="2:12" x14ac:dyDescent="0.2">
      <c r="D4742" s="175"/>
      <c r="E4742" s="4" t="s">
        <v>69</v>
      </c>
      <c r="F4742" s="6"/>
      <c r="G4742" s="5">
        <v>92</v>
      </c>
      <c r="H4742" s="7">
        <v>1</v>
      </c>
      <c r="I4742" s="1">
        <v>4</v>
      </c>
      <c r="J4742" s="1">
        <v>0</v>
      </c>
      <c r="K4742" s="1">
        <v>86</v>
      </c>
      <c r="L4742" s="8">
        <v>1</v>
      </c>
    </row>
    <row r="4743" spans="2:12" x14ac:dyDescent="0.2">
      <c r="D4743" s="175"/>
      <c r="E4743" s="11"/>
      <c r="F4743" s="10"/>
      <c r="G4743" s="9">
        <v>100</v>
      </c>
      <c r="H4743" s="16">
        <v>1.086956521739</v>
      </c>
      <c r="I4743" s="2">
        <v>4.3478260869570002</v>
      </c>
      <c r="J4743" s="18">
        <v>0</v>
      </c>
      <c r="K4743" s="2">
        <v>93.478260869565005</v>
      </c>
      <c r="L4743" s="13">
        <v>1.086956521739</v>
      </c>
    </row>
    <row r="4744" spans="2:12" x14ac:dyDescent="0.2">
      <c r="D4744" s="175"/>
      <c r="E4744" s="4" t="s">
        <v>70</v>
      </c>
      <c r="F4744" s="6"/>
      <c r="G4744" s="5">
        <v>131</v>
      </c>
      <c r="H4744" s="7">
        <v>1</v>
      </c>
      <c r="I4744" s="1">
        <v>0</v>
      </c>
      <c r="J4744" s="1">
        <v>3</v>
      </c>
      <c r="K4744" s="1">
        <v>126</v>
      </c>
      <c r="L4744" s="8">
        <v>1</v>
      </c>
    </row>
    <row r="4745" spans="2:12" x14ac:dyDescent="0.2">
      <c r="D4745" s="175"/>
      <c r="E4745" s="11"/>
      <c r="F4745" s="10"/>
      <c r="G4745" s="9">
        <v>100</v>
      </c>
      <c r="H4745" s="16">
        <v>0.76335877862599999</v>
      </c>
      <c r="I4745" s="18">
        <v>0</v>
      </c>
      <c r="J4745" s="2">
        <v>2.2900763358780001</v>
      </c>
      <c r="K4745" s="2">
        <v>96.183206106870003</v>
      </c>
      <c r="L4745" s="13">
        <v>0.76335877862599999</v>
      </c>
    </row>
    <row r="4746" spans="2:12" x14ac:dyDescent="0.2">
      <c r="D4746" s="175"/>
      <c r="E4746" s="4" t="s">
        <v>71</v>
      </c>
      <c r="F4746" s="6"/>
      <c r="G4746" s="5">
        <v>71</v>
      </c>
      <c r="H4746" s="7">
        <v>0</v>
      </c>
      <c r="I4746" s="1">
        <v>1</v>
      </c>
      <c r="J4746" s="1">
        <v>1</v>
      </c>
      <c r="K4746" s="1">
        <v>69</v>
      </c>
      <c r="L4746" s="8">
        <v>0</v>
      </c>
    </row>
    <row r="4747" spans="2:12" x14ac:dyDescent="0.2">
      <c r="D4747" s="175"/>
      <c r="E4747" s="11"/>
      <c r="F4747" s="10"/>
      <c r="G4747" s="9">
        <v>100</v>
      </c>
      <c r="H4747" s="45">
        <v>0</v>
      </c>
      <c r="I4747" s="2">
        <v>1.4084507042250001</v>
      </c>
      <c r="J4747" s="2">
        <v>1.4084507042250001</v>
      </c>
      <c r="K4747" s="2">
        <v>97.183098591548998</v>
      </c>
      <c r="L4747" s="36">
        <v>0</v>
      </c>
    </row>
    <row r="4748" spans="2:12" x14ac:dyDescent="0.2">
      <c r="D4748" s="175"/>
      <c r="E4748" s="4" t="s">
        <v>72</v>
      </c>
      <c r="F4748" s="6"/>
      <c r="G4748" s="5">
        <v>70</v>
      </c>
      <c r="H4748" s="7">
        <v>0</v>
      </c>
      <c r="I4748" s="1">
        <v>1</v>
      </c>
      <c r="J4748" s="1">
        <v>1</v>
      </c>
      <c r="K4748" s="1">
        <v>68</v>
      </c>
      <c r="L4748" s="8">
        <v>0</v>
      </c>
    </row>
    <row r="4749" spans="2:12" x14ac:dyDescent="0.2">
      <c r="D4749" s="176"/>
      <c r="E4749" s="57"/>
      <c r="F4749" s="54"/>
      <c r="G4749" s="67">
        <v>100</v>
      </c>
      <c r="H4749" s="114">
        <v>0</v>
      </c>
      <c r="I4749" s="48">
        <v>1.4285714285710001</v>
      </c>
      <c r="J4749" s="48">
        <v>1.4285714285710001</v>
      </c>
      <c r="K4749" s="48">
        <v>97.142857142856997</v>
      </c>
      <c r="L4749" s="124">
        <v>0</v>
      </c>
    </row>
    <row r="4751" spans="2:12" x14ac:dyDescent="0.2">
      <c r="B4751" s="43" t="str">
        <f xml:space="preserve"> HYPERLINK("#'目次'!B105", "[99]")</f>
        <v>[99]</v>
      </c>
      <c r="C4751" s="31" t="s">
        <v>239</v>
      </c>
    </row>
    <row r="4754" spans="3:12" x14ac:dyDescent="0.2">
      <c r="C4754" s="31" t="s">
        <v>75</v>
      </c>
    </row>
    <row r="4755" spans="3:12" ht="24" x14ac:dyDescent="0.2">
      <c r="D4755" s="177"/>
      <c r="E4755" s="178"/>
      <c r="F4755" s="178"/>
      <c r="G4755" s="40" t="s">
        <v>14</v>
      </c>
      <c r="H4755" s="42" t="s">
        <v>240</v>
      </c>
      <c r="I4755" s="15" t="s">
        <v>241</v>
      </c>
      <c r="J4755" s="15" t="s">
        <v>242</v>
      </c>
      <c r="K4755" s="15" t="s">
        <v>243</v>
      </c>
      <c r="L4755" s="44" t="s">
        <v>17</v>
      </c>
    </row>
    <row r="4756" spans="3:12" x14ac:dyDescent="0.2">
      <c r="D4756" s="179"/>
      <c r="E4756" s="180"/>
      <c r="F4756" s="180"/>
      <c r="G4756" s="39"/>
      <c r="H4756" s="41"/>
      <c r="I4756" s="14"/>
      <c r="J4756" s="14"/>
      <c r="K4756" s="14"/>
      <c r="L4756" s="38"/>
    </row>
    <row r="4757" spans="3:12" x14ac:dyDescent="0.2">
      <c r="D4757" s="70"/>
      <c r="E4757" s="72" t="s">
        <v>14</v>
      </c>
      <c r="F4757" s="69"/>
      <c r="G4757" s="37">
        <v>1222</v>
      </c>
      <c r="H4757" s="17">
        <v>8</v>
      </c>
      <c r="I4757" s="17">
        <v>15</v>
      </c>
      <c r="J4757" s="17">
        <v>27</v>
      </c>
      <c r="K4757" s="17">
        <v>1162</v>
      </c>
      <c r="L4757" s="55">
        <v>10</v>
      </c>
    </row>
    <row r="4758" spans="3:12" x14ac:dyDescent="0.2">
      <c r="D4758" s="57"/>
      <c r="E4758" s="54"/>
      <c r="F4758" s="71"/>
      <c r="G4758" s="9">
        <v>100</v>
      </c>
      <c r="H4758" s="2">
        <v>0.65466448445199998</v>
      </c>
      <c r="I4758" s="2">
        <v>1.2274959083470001</v>
      </c>
      <c r="J4758" s="2">
        <v>2.2094926350250002</v>
      </c>
      <c r="K4758" s="2">
        <v>95.090016366612005</v>
      </c>
      <c r="L4758" s="13">
        <v>0.81833060556500004</v>
      </c>
    </row>
    <row r="4759" spans="3:12" x14ac:dyDescent="0.2">
      <c r="D4759" s="174" t="s">
        <v>36</v>
      </c>
      <c r="E4759" s="20" t="s">
        <v>76</v>
      </c>
      <c r="F4759" s="22"/>
      <c r="G4759" s="21">
        <v>629</v>
      </c>
      <c r="H4759" s="25">
        <v>4</v>
      </c>
      <c r="I4759" s="3">
        <v>9</v>
      </c>
      <c r="J4759" s="3">
        <v>16</v>
      </c>
      <c r="K4759" s="3">
        <v>594</v>
      </c>
      <c r="L4759" s="26">
        <v>6</v>
      </c>
    </row>
    <row r="4760" spans="3:12" x14ac:dyDescent="0.2">
      <c r="D4760" s="175"/>
      <c r="E4760" s="11"/>
      <c r="F4760" s="10"/>
      <c r="G4760" s="9">
        <v>100</v>
      </c>
      <c r="H4760" s="16">
        <v>0.63593004769499994</v>
      </c>
      <c r="I4760" s="2">
        <v>1.4308426073130001</v>
      </c>
      <c r="J4760" s="2">
        <v>2.5437201907790001</v>
      </c>
      <c r="K4760" s="2">
        <v>94.435612082671</v>
      </c>
      <c r="L4760" s="13">
        <v>0.95389507154200004</v>
      </c>
    </row>
    <row r="4761" spans="3:12" x14ac:dyDescent="0.2">
      <c r="D4761" s="175"/>
      <c r="E4761" s="4" t="s">
        <v>39</v>
      </c>
      <c r="F4761" s="6"/>
      <c r="G4761" s="5">
        <v>37</v>
      </c>
      <c r="H4761" s="7">
        <v>1</v>
      </c>
      <c r="I4761" s="1">
        <v>0</v>
      </c>
      <c r="J4761" s="1">
        <v>0</v>
      </c>
      <c r="K4761" s="1">
        <v>36</v>
      </c>
      <c r="L4761" s="8">
        <v>0</v>
      </c>
    </row>
    <row r="4762" spans="3:12" x14ac:dyDescent="0.2">
      <c r="D4762" s="175"/>
      <c r="E4762" s="11"/>
      <c r="F4762" s="10"/>
      <c r="G4762" s="9">
        <v>100</v>
      </c>
      <c r="H4762" s="16">
        <v>2.7027027027030002</v>
      </c>
      <c r="I4762" s="18">
        <v>0</v>
      </c>
      <c r="J4762" s="18">
        <v>0</v>
      </c>
      <c r="K4762" s="2">
        <v>97.297297297297007</v>
      </c>
      <c r="L4762" s="36">
        <v>0</v>
      </c>
    </row>
    <row r="4763" spans="3:12" x14ac:dyDescent="0.2">
      <c r="D4763" s="175"/>
      <c r="E4763" s="4" t="s">
        <v>40</v>
      </c>
      <c r="F4763" s="6"/>
      <c r="G4763" s="5">
        <v>73</v>
      </c>
      <c r="H4763" s="7">
        <v>1</v>
      </c>
      <c r="I4763" s="1">
        <v>2</v>
      </c>
      <c r="J4763" s="1">
        <v>2</v>
      </c>
      <c r="K4763" s="1">
        <v>67</v>
      </c>
      <c r="L4763" s="8">
        <v>1</v>
      </c>
    </row>
    <row r="4764" spans="3:12" x14ac:dyDescent="0.2">
      <c r="D4764" s="175"/>
      <c r="E4764" s="11"/>
      <c r="F4764" s="10"/>
      <c r="G4764" s="9">
        <v>100</v>
      </c>
      <c r="H4764" s="16">
        <v>1.369863013699</v>
      </c>
      <c r="I4764" s="2">
        <v>2.7397260273969999</v>
      </c>
      <c r="J4764" s="2">
        <v>2.7397260273969999</v>
      </c>
      <c r="K4764" s="2">
        <v>91.780821917807998</v>
      </c>
      <c r="L4764" s="13">
        <v>1.369863013699</v>
      </c>
    </row>
    <row r="4765" spans="3:12" x14ac:dyDescent="0.2">
      <c r="D4765" s="175"/>
      <c r="E4765" s="4" t="s">
        <v>41</v>
      </c>
      <c r="F4765" s="6"/>
      <c r="G4765" s="5">
        <v>108</v>
      </c>
      <c r="H4765" s="7">
        <v>0</v>
      </c>
      <c r="I4765" s="1">
        <v>2</v>
      </c>
      <c r="J4765" s="1">
        <v>4</v>
      </c>
      <c r="K4765" s="1">
        <v>102</v>
      </c>
      <c r="L4765" s="8">
        <v>0</v>
      </c>
    </row>
    <row r="4766" spans="3:12" x14ac:dyDescent="0.2">
      <c r="D4766" s="175"/>
      <c r="E4766" s="11"/>
      <c r="F4766" s="10"/>
      <c r="G4766" s="9">
        <v>100</v>
      </c>
      <c r="H4766" s="45">
        <v>0</v>
      </c>
      <c r="I4766" s="2">
        <v>1.851851851852</v>
      </c>
      <c r="J4766" s="2">
        <v>3.7037037037039999</v>
      </c>
      <c r="K4766" s="2">
        <v>94.444444444444002</v>
      </c>
      <c r="L4766" s="36">
        <v>0</v>
      </c>
    </row>
    <row r="4767" spans="3:12" x14ac:dyDescent="0.2">
      <c r="D4767" s="175"/>
      <c r="E4767" s="4" t="s">
        <v>42</v>
      </c>
      <c r="F4767" s="6"/>
      <c r="G4767" s="5">
        <v>113</v>
      </c>
      <c r="H4767" s="7">
        <v>0</v>
      </c>
      <c r="I4767" s="1">
        <v>0</v>
      </c>
      <c r="J4767" s="1">
        <v>4</v>
      </c>
      <c r="K4767" s="1">
        <v>108</v>
      </c>
      <c r="L4767" s="8">
        <v>1</v>
      </c>
    </row>
    <row r="4768" spans="3:12" x14ac:dyDescent="0.2">
      <c r="D4768" s="175"/>
      <c r="E4768" s="11"/>
      <c r="F4768" s="10"/>
      <c r="G4768" s="9">
        <v>100</v>
      </c>
      <c r="H4768" s="45">
        <v>0</v>
      </c>
      <c r="I4768" s="18">
        <v>0</v>
      </c>
      <c r="J4768" s="2">
        <v>3.53982300885</v>
      </c>
      <c r="K4768" s="2">
        <v>95.575221238937999</v>
      </c>
      <c r="L4768" s="13">
        <v>0.88495575221199996</v>
      </c>
    </row>
    <row r="4769" spans="4:12" x14ac:dyDescent="0.2">
      <c r="D4769" s="175"/>
      <c r="E4769" s="4" t="s">
        <v>43</v>
      </c>
      <c r="F4769" s="6"/>
      <c r="G4769" s="5">
        <v>101</v>
      </c>
      <c r="H4769" s="7">
        <v>0</v>
      </c>
      <c r="I4769" s="1">
        <v>2</v>
      </c>
      <c r="J4769" s="1">
        <v>3</v>
      </c>
      <c r="K4769" s="1">
        <v>96</v>
      </c>
      <c r="L4769" s="8">
        <v>0</v>
      </c>
    </row>
    <row r="4770" spans="4:12" x14ac:dyDescent="0.2">
      <c r="D4770" s="175"/>
      <c r="E4770" s="11"/>
      <c r="F4770" s="10"/>
      <c r="G4770" s="9">
        <v>100</v>
      </c>
      <c r="H4770" s="45">
        <v>0</v>
      </c>
      <c r="I4770" s="2">
        <v>1.9801980198019999</v>
      </c>
      <c r="J4770" s="2">
        <v>2.970297029703</v>
      </c>
      <c r="K4770" s="2">
        <v>95.049504950495006</v>
      </c>
      <c r="L4770" s="36">
        <v>0</v>
      </c>
    </row>
    <row r="4771" spans="4:12" x14ac:dyDescent="0.2">
      <c r="D4771" s="175"/>
      <c r="E4771" s="4" t="s">
        <v>44</v>
      </c>
      <c r="F4771" s="6"/>
      <c r="G4771" s="5">
        <v>114</v>
      </c>
      <c r="H4771" s="7">
        <v>1</v>
      </c>
      <c r="I4771" s="1">
        <v>0</v>
      </c>
      <c r="J4771" s="1">
        <v>3</v>
      </c>
      <c r="K4771" s="1">
        <v>110</v>
      </c>
      <c r="L4771" s="8">
        <v>0</v>
      </c>
    </row>
    <row r="4772" spans="4:12" x14ac:dyDescent="0.2">
      <c r="D4772" s="175"/>
      <c r="E4772" s="11"/>
      <c r="F4772" s="10"/>
      <c r="G4772" s="9">
        <v>100</v>
      </c>
      <c r="H4772" s="16">
        <v>0.87719298245599997</v>
      </c>
      <c r="I4772" s="18">
        <v>0</v>
      </c>
      <c r="J4772" s="2">
        <v>2.6315789473679998</v>
      </c>
      <c r="K4772" s="2">
        <v>96.491228070174998</v>
      </c>
      <c r="L4772" s="36">
        <v>0</v>
      </c>
    </row>
    <row r="4773" spans="4:12" x14ac:dyDescent="0.2">
      <c r="D4773" s="175"/>
      <c r="E4773" s="4" t="s">
        <v>45</v>
      </c>
      <c r="F4773" s="6"/>
      <c r="G4773" s="5">
        <v>83</v>
      </c>
      <c r="H4773" s="7">
        <v>1</v>
      </c>
      <c r="I4773" s="1">
        <v>3</v>
      </c>
      <c r="J4773" s="1">
        <v>0</v>
      </c>
      <c r="K4773" s="1">
        <v>75</v>
      </c>
      <c r="L4773" s="8">
        <v>4</v>
      </c>
    </row>
    <row r="4774" spans="4:12" x14ac:dyDescent="0.2">
      <c r="D4774" s="175"/>
      <c r="E4774" s="11"/>
      <c r="F4774" s="10"/>
      <c r="G4774" s="9">
        <v>100</v>
      </c>
      <c r="H4774" s="16">
        <v>1.204819277108</v>
      </c>
      <c r="I4774" s="2">
        <v>3.6144578313250002</v>
      </c>
      <c r="J4774" s="18">
        <v>0</v>
      </c>
      <c r="K4774" s="2">
        <v>90.361445783132993</v>
      </c>
      <c r="L4774" s="13">
        <v>4.819277108434</v>
      </c>
    </row>
    <row r="4775" spans="4:12" x14ac:dyDescent="0.2">
      <c r="D4775" s="174" t="s">
        <v>37</v>
      </c>
      <c r="E4775" s="20" t="s">
        <v>77</v>
      </c>
      <c r="F4775" s="22"/>
      <c r="G4775" s="21">
        <v>593</v>
      </c>
      <c r="H4775" s="25">
        <v>4</v>
      </c>
      <c r="I4775" s="3">
        <v>6</v>
      </c>
      <c r="J4775" s="3">
        <v>11</v>
      </c>
      <c r="K4775" s="3">
        <v>568</v>
      </c>
      <c r="L4775" s="26">
        <v>4</v>
      </c>
    </row>
    <row r="4776" spans="4:12" x14ac:dyDescent="0.2">
      <c r="D4776" s="175"/>
      <c r="E4776" s="11"/>
      <c r="F4776" s="10"/>
      <c r="G4776" s="9">
        <v>100</v>
      </c>
      <c r="H4776" s="16">
        <v>0.67453625632400005</v>
      </c>
      <c r="I4776" s="2">
        <v>1.0118043844860001</v>
      </c>
      <c r="J4776" s="2">
        <v>1.85497470489</v>
      </c>
      <c r="K4776" s="2">
        <v>95.784148397975997</v>
      </c>
      <c r="L4776" s="13">
        <v>0.67453625632400005</v>
      </c>
    </row>
    <row r="4777" spans="4:12" x14ac:dyDescent="0.2">
      <c r="D4777" s="175"/>
      <c r="E4777" s="4" t="s">
        <v>39</v>
      </c>
      <c r="F4777" s="6"/>
      <c r="G4777" s="5">
        <v>27</v>
      </c>
      <c r="H4777" s="7">
        <v>0</v>
      </c>
      <c r="I4777" s="1">
        <v>0</v>
      </c>
      <c r="J4777" s="1">
        <v>1</v>
      </c>
      <c r="K4777" s="1">
        <v>26</v>
      </c>
      <c r="L4777" s="8">
        <v>0</v>
      </c>
    </row>
    <row r="4778" spans="4:12" x14ac:dyDescent="0.2">
      <c r="D4778" s="175"/>
      <c r="E4778" s="11"/>
      <c r="F4778" s="10"/>
      <c r="G4778" s="9">
        <v>100</v>
      </c>
      <c r="H4778" s="45">
        <v>0</v>
      </c>
      <c r="I4778" s="18">
        <v>0</v>
      </c>
      <c r="J4778" s="2">
        <v>3.7037037037039999</v>
      </c>
      <c r="K4778" s="2">
        <v>96.296296296296006</v>
      </c>
      <c r="L4778" s="36">
        <v>0</v>
      </c>
    </row>
    <row r="4779" spans="4:12" x14ac:dyDescent="0.2">
      <c r="D4779" s="175"/>
      <c r="E4779" s="4" t="s">
        <v>40</v>
      </c>
      <c r="F4779" s="6"/>
      <c r="G4779" s="5">
        <v>74</v>
      </c>
      <c r="H4779" s="7">
        <v>1</v>
      </c>
      <c r="I4779" s="1">
        <v>3</v>
      </c>
      <c r="J4779" s="1">
        <v>4</v>
      </c>
      <c r="K4779" s="1">
        <v>65</v>
      </c>
      <c r="L4779" s="8">
        <v>1</v>
      </c>
    </row>
    <row r="4780" spans="4:12" x14ac:dyDescent="0.2">
      <c r="D4780" s="175"/>
      <c r="E4780" s="11"/>
      <c r="F4780" s="10"/>
      <c r="G4780" s="9">
        <v>100</v>
      </c>
      <c r="H4780" s="16">
        <v>1.351351351351</v>
      </c>
      <c r="I4780" s="2">
        <v>4.0540540540540002</v>
      </c>
      <c r="J4780" s="2">
        <v>5.4054054054050003</v>
      </c>
      <c r="K4780" s="27">
        <v>87.837837837837995</v>
      </c>
      <c r="L4780" s="13">
        <v>1.351351351351</v>
      </c>
    </row>
    <row r="4781" spans="4:12" x14ac:dyDescent="0.2">
      <c r="D4781" s="175"/>
      <c r="E4781" s="4" t="s">
        <v>41</v>
      </c>
      <c r="F4781" s="6"/>
      <c r="G4781" s="5">
        <v>96</v>
      </c>
      <c r="H4781" s="7">
        <v>1</v>
      </c>
      <c r="I4781" s="1">
        <v>0</v>
      </c>
      <c r="J4781" s="1">
        <v>1</v>
      </c>
      <c r="K4781" s="1">
        <v>94</v>
      </c>
      <c r="L4781" s="8">
        <v>0</v>
      </c>
    </row>
    <row r="4782" spans="4:12" x14ac:dyDescent="0.2">
      <c r="D4782" s="175"/>
      <c r="E4782" s="11"/>
      <c r="F4782" s="10"/>
      <c r="G4782" s="9">
        <v>100</v>
      </c>
      <c r="H4782" s="16">
        <v>1.041666666667</v>
      </c>
      <c r="I4782" s="18">
        <v>0</v>
      </c>
      <c r="J4782" s="2">
        <v>1.041666666667</v>
      </c>
      <c r="K4782" s="2">
        <v>97.916666666666998</v>
      </c>
      <c r="L4782" s="36">
        <v>0</v>
      </c>
    </row>
    <row r="4783" spans="4:12" x14ac:dyDescent="0.2">
      <c r="D4783" s="175"/>
      <c r="E4783" s="4" t="s">
        <v>42</v>
      </c>
      <c r="F4783" s="6"/>
      <c r="G4783" s="5">
        <v>97</v>
      </c>
      <c r="H4783" s="7">
        <v>0</v>
      </c>
      <c r="I4783" s="1">
        <v>0</v>
      </c>
      <c r="J4783" s="1">
        <v>1</v>
      </c>
      <c r="K4783" s="1">
        <v>95</v>
      </c>
      <c r="L4783" s="8">
        <v>1</v>
      </c>
    </row>
    <row r="4784" spans="4:12" x14ac:dyDescent="0.2">
      <c r="D4784" s="175"/>
      <c r="E4784" s="11"/>
      <c r="F4784" s="10"/>
      <c r="G4784" s="9">
        <v>100</v>
      </c>
      <c r="H4784" s="45">
        <v>0</v>
      </c>
      <c r="I4784" s="18">
        <v>0</v>
      </c>
      <c r="J4784" s="2">
        <v>1.0309278350519999</v>
      </c>
      <c r="K4784" s="2">
        <v>97.938144329897</v>
      </c>
      <c r="L4784" s="13">
        <v>1.0309278350519999</v>
      </c>
    </row>
    <row r="4785" spans="2:12" x14ac:dyDescent="0.2">
      <c r="D4785" s="175"/>
      <c r="E4785" s="4" t="s">
        <v>43</v>
      </c>
      <c r="F4785" s="6"/>
      <c r="G4785" s="5">
        <v>103</v>
      </c>
      <c r="H4785" s="7">
        <v>1</v>
      </c>
      <c r="I4785" s="1">
        <v>2</v>
      </c>
      <c r="J4785" s="1">
        <v>1</v>
      </c>
      <c r="K4785" s="1">
        <v>99</v>
      </c>
      <c r="L4785" s="8">
        <v>0</v>
      </c>
    </row>
    <row r="4786" spans="2:12" x14ac:dyDescent="0.2">
      <c r="D4786" s="175"/>
      <c r="E4786" s="11"/>
      <c r="F4786" s="10"/>
      <c r="G4786" s="9">
        <v>100</v>
      </c>
      <c r="H4786" s="16">
        <v>0.97087378640800004</v>
      </c>
      <c r="I4786" s="2">
        <v>1.9417475728160001</v>
      </c>
      <c r="J4786" s="2">
        <v>0.97087378640800004</v>
      </c>
      <c r="K4786" s="2">
        <v>96.116504854368998</v>
      </c>
      <c r="L4786" s="36">
        <v>0</v>
      </c>
    </row>
    <row r="4787" spans="2:12" x14ac:dyDescent="0.2">
      <c r="D4787" s="175"/>
      <c r="E4787" s="4" t="s">
        <v>44</v>
      </c>
      <c r="F4787" s="6"/>
      <c r="G4787" s="5">
        <v>109</v>
      </c>
      <c r="H4787" s="7">
        <v>1</v>
      </c>
      <c r="I4787" s="1">
        <v>1</v>
      </c>
      <c r="J4787" s="1">
        <v>1</v>
      </c>
      <c r="K4787" s="1">
        <v>106</v>
      </c>
      <c r="L4787" s="8">
        <v>0</v>
      </c>
    </row>
    <row r="4788" spans="2:12" x14ac:dyDescent="0.2">
      <c r="D4788" s="175"/>
      <c r="E4788" s="11"/>
      <c r="F4788" s="10"/>
      <c r="G4788" s="9">
        <v>100</v>
      </c>
      <c r="H4788" s="16">
        <v>0.91743119266100004</v>
      </c>
      <c r="I4788" s="2">
        <v>0.91743119266100004</v>
      </c>
      <c r="J4788" s="2">
        <v>0.91743119266100004</v>
      </c>
      <c r="K4788" s="2">
        <v>97.247706422017998</v>
      </c>
      <c r="L4788" s="36">
        <v>0</v>
      </c>
    </row>
    <row r="4789" spans="2:12" x14ac:dyDescent="0.2">
      <c r="D4789" s="175"/>
      <c r="E4789" s="4" t="s">
        <v>45</v>
      </c>
      <c r="F4789" s="6"/>
      <c r="G4789" s="5">
        <v>87</v>
      </c>
      <c r="H4789" s="7">
        <v>0</v>
      </c>
      <c r="I4789" s="1">
        <v>0</v>
      </c>
      <c r="J4789" s="1">
        <v>2</v>
      </c>
      <c r="K4789" s="1">
        <v>83</v>
      </c>
      <c r="L4789" s="8">
        <v>2</v>
      </c>
    </row>
    <row r="4790" spans="2:12" x14ac:dyDescent="0.2">
      <c r="D4790" s="176"/>
      <c r="E4790" s="57"/>
      <c r="F4790" s="54"/>
      <c r="G4790" s="67">
        <v>100</v>
      </c>
      <c r="H4790" s="114">
        <v>0</v>
      </c>
      <c r="I4790" s="81">
        <v>0</v>
      </c>
      <c r="J4790" s="48">
        <v>2.2988505747130001</v>
      </c>
      <c r="K4790" s="48">
        <v>95.402298850574994</v>
      </c>
      <c r="L4790" s="84">
        <v>2.2988505747130001</v>
      </c>
    </row>
    <row r="4792" spans="2:12" x14ac:dyDescent="0.2">
      <c r="B4792" s="43" t="str">
        <f xml:space="preserve"> HYPERLINK("#'目次'!B106", "[100]")</f>
        <v>[100]</v>
      </c>
      <c r="C4792" s="31" t="s">
        <v>246</v>
      </c>
    </row>
    <row r="4796" spans="2:12" ht="24" x14ac:dyDescent="0.2">
      <c r="D4796" s="177"/>
      <c r="E4796" s="178"/>
      <c r="F4796" s="178"/>
      <c r="G4796" s="40" t="s">
        <v>14</v>
      </c>
      <c r="H4796" s="42" t="s">
        <v>240</v>
      </c>
      <c r="I4796" s="15" t="s">
        <v>241</v>
      </c>
      <c r="J4796" s="15" t="s">
        <v>242</v>
      </c>
      <c r="K4796" s="15" t="s">
        <v>243</v>
      </c>
      <c r="L4796" s="44" t="s">
        <v>17</v>
      </c>
    </row>
    <row r="4797" spans="2:12" x14ac:dyDescent="0.2">
      <c r="D4797" s="179"/>
      <c r="E4797" s="180"/>
      <c r="F4797" s="180"/>
      <c r="G4797" s="39"/>
      <c r="H4797" s="41"/>
      <c r="I4797" s="14"/>
      <c r="J4797" s="14"/>
      <c r="K4797" s="14"/>
      <c r="L4797" s="38"/>
    </row>
    <row r="4798" spans="2:12" x14ac:dyDescent="0.2">
      <c r="D4798" s="70"/>
      <c r="E4798" s="72" t="s">
        <v>14</v>
      </c>
      <c r="F4798" s="69"/>
      <c r="G4798" s="37">
        <v>1222</v>
      </c>
      <c r="H4798" s="17">
        <v>7</v>
      </c>
      <c r="I4798" s="17">
        <v>6</v>
      </c>
      <c r="J4798" s="17">
        <v>4</v>
      </c>
      <c r="K4798" s="17">
        <v>1197</v>
      </c>
      <c r="L4798" s="55">
        <v>8</v>
      </c>
    </row>
    <row r="4799" spans="2:12" x14ac:dyDescent="0.2">
      <c r="D4799" s="57"/>
      <c r="E4799" s="54"/>
      <c r="F4799" s="71"/>
      <c r="G4799" s="9">
        <v>100</v>
      </c>
      <c r="H4799" s="2">
        <v>0.57283142389499997</v>
      </c>
      <c r="I4799" s="2">
        <v>0.49099836333899999</v>
      </c>
      <c r="J4799" s="2">
        <v>0.32733224222599999</v>
      </c>
      <c r="K4799" s="2">
        <v>97.954173486087996</v>
      </c>
      <c r="L4799" s="13">
        <v>0.65466448445199998</v>
      </c>
    </row>
    <row r="4800" spans="2:12" x14ac:dyDescent="0.2">
      <c r="D4800" s="174" t="s">
        <v>18</v>
      </c>
      <c r="E4800" s="20" t="s">
        <v>19</v>
      </c>
      <c r="F4800" s="22"/>
      <c r="G4800" s="21">
        <v>57</v>
      </c>
      <c r="H4800" s="25">
        <v>2</v>
      </c>
      <c r="I4800" s="3">
        <v>0</v>
      </c>
      <c r="J4800" s="3">
        <v>0</v>
      </c>
      <c r="K4800" s="3">
        <v>55</v>
      </c>
      <c r="L4800" s="26">
        <v>0</v>
      </c>
    </row>
    <row r="4801" spans="4:12" x14ac:dyDescent="0.2">
      <c r="D4801" s="175"/>
      <c r="E4801" s="11"/>
      <c r="F4801" s="10"/>
      <c r="G4801" s="9">
        <v>100</v>
      </c>
      <c r="H4801" s="16">
        <v>3.508771929825</v>
      </c>
      <c r="I4801" s="18">
        <v>0</v>
      </c>
      <c r="J4801" s="18">
        <v>0</v>
      </c>
      <c r="K4801" s="2">
        <v>96.491228070174998</v>
      </c>
      <c r="L4801" s="36">
        <v>0</v>
      </c>
    </row>
    <row r="4802" spans="4:12" x14ac:dyDescent="0.2">
      <c r="D4802" s="175"/>
      <c r="E4802" s="4" t="s">
        <v>20</v>
      </c>
      <c r="F4802" s="6"/>
      <c r="G4802" s="5">
        <v>84</v>
      </c>
      <c r="H4802" s="7">
        <v>2</v>
      </c>
      <c r="I4802" s="1">
        <v>1</v>
      </c>
      <c r="J4802" s="1">
        <v>0</v>
      </c>
      <c r="K4802" s="1">
        <v>79</v>
      </c>
      <c r="L4802" s="8">
        <v>2</v>
      </c>
    </row>
    <row r="4803" spans="4:12" x14ac:dyDescent="0.2">
      <c r="D4803" s="175"/>
      <c r="E4803" s="11"/>
      <c r="F4803" s="10"/>
      <c r="G4803" s="9">
        <v>100</v>
      </c>
      <c r="H4803" s="16">
        <v>2.3809523809519999</v>
      </c>
      <c r="I4803" s="2">
        <v>1.190476190476</v>
      </c>
      <c r="J4803" s="18">
        <v>0</v>
      </c>
      <c r="K4803" s="2">
        <v>94.047619047618994</v>
      </c>
      <c r="L4803" s="13">
        <v>2.3809523809519999</v>
      </c>
    </row>
    <row r="4804" spans="4:12" x14ac:dyDescent="0.2">
      <c r="D4804" s="175"/>
      <c r="E4804" s="4" t="s">
        <v>21</v>
      </c>
      <c r="F4804" s="6"/>
      <c r="G4804" s="5">
        <v>487</v>
      </c>
      <c r="H4804" s="7">
        <v>1</v>
      </c>
      <c r="I4804" s="1">
        <v>0</v>
      </c>
      <c r="J4804" s="1">
        <v>2</v>
      </c>
      <c r="K4804" s="1">
        <v>482</v>
      </c>
      <c r="L4804" s="8">
        <v>2</v>
      </c>
    </row>
    <row r="4805" spans="4:12" x14ac:dyDescent="0.2">
      <c r="D4805" s="175"/>
      <c r="E4805" s="11"/>
      <c r="F4805" s="10"/>
      <c r="G4805" s="9">
        <v>100</v>
      </c>
      <c r="H4805" s="16">
        <v>0.20533880903499999</v>
      </c>
      <c r="I4805" s="18">
        <v>0</v>
      </c>
      <c r="J4805" s="2">
        <v>0.41067761806999997</v>
      </c>
      <c r="K4805" s="2">
        <v>98.973305954824994</v>
      </c>
      <c r="L4805" s="13">
        <v>0.41067761806999997</v>
      </c>
    </row>
    <row r="4806" spans="4:12" x14ac:dyDescent="0.2">
      <c r="D4806" s="175"/>
      <c r="E4806" s="4" t="s">
        <v>22</v>
      </c>
      <c r="F4806" s="6"/>
      <c r="G4806" s="5">
        <v>35</v>
      </c>
      <c r="H4806" s="7">
        <v>0</v>
      </c>
      <c r="I4806" s="1">
        <v>1</v>
      </c>
      <c r="J4806" s="1">
        <v>0</v>
      </c>
      <c r="K4806" s="1">
        <v>34</v>
      </c>
      <c r="L4806" s="8">
        <v>0</v>
      </c>
    </row>
    <row r="4807" spans="4:12" x14ac:dyDescent="0.2">
      <c r="D4807" s="175"/>
      <c r="E4807" s="11"/>
      <c r="F4807" s="10"/>
      <c r="G4807" s="9">
        <v>100</v>
      </c>
      <c r="H4807" s="45">
        <v>0</v>
      </c>
      <c r="I4807" s="2">
        <v>2.8571428571430002</v>
      </c>
      <c r="J4807" s="18">
        <v>0</v>
      </c>
      <c r="K4807" s="2">
        <v>97.142857142856997</v>
      </c>
      <c r="L4807" s="36">
        <v>0</v>
      </c>
    </row>
    <row r="4808" spans="4:12" x14ac:dyDescent="0.2">
      <c r="D4808" s="175"/>
      <c r="E4808" s="4" t="s">
        <v>23</v>
      </c>
      <c r="F4808" s="6"/>
      <c r="G4808" s="5">
        <v>143</v>
      </c>
      <c r="H4808" s="7">
        <v>1</v>
      </c>
      <c r="I4808" s="1">
        <v>0</v>
      </c>
      <c r="J4808" s="1">
        <v>0</v>
      </c>
      <c r="K4808" s="1">
        <v>142</v>
      </c>
      <c r="L4808" s="8">
        <v>0</v>
      </c>
    </row>
    <row r="4809" spans="4:12" x14ac:dyDescent="0.2">
      <c r="D4809" s="175"/>
      <c r="E4809" s="11"/>
      <c r="F4809" s="10"/>
      <c r="G4809" s="9">
        <v>100</v>
      </c>
      <c r="H4809" s="16">
        <v>0.69930069930100003</v>
      </c>
      <c r="I4809" s="18">
        <v>0</v>
      </c>
      <c r="J4809" s="18">
        <v>0</v>
      </c>
      <c r="K4809" s="2">
        <v>99.300699300698994</v>
      </c>
      <c r="L4809" s="36">
        <v>0</v>
      </c>
    </row>
    <row r="4810" spans="4:12" x14ac:dyDescent="0.2">
      <c r="D4810" s="175"/>
      <c r="E4810" s="4" t="s">
        <v>24</v>
      </c>
      <c r="F4810" s="6"/>
      <c r="G4810" s="5">
        <v>187</v>
      </c>
      <c r="H4810" s="7">
        <v>1</v>
      </c>
      <c r="I4810" s="1">
        <v>1</v>
      </c>
      <c r="J4810" s="1">
        <v>0</v>
      </c>
      <c r="K4810" s="1">
        <v>184</v>
      </c>
      <c r="L4810" s="8">
        <v>1</v>
      </c>
    </row>
    <row r="4811" spans="4:12" x14ac:dyDescent="0.2">
      <c r="D4811" s="175"/>
      <c r="E4811" s="11"/>
      <c r="F4811" s="10"/>
      <c r="G4811" s="9">
        <v>100</v>
      </c>
      <c r="H4811" s="16">
        <v>0.53475935828900001</v>
      </c>
      <c r="I4811" s="2">
        <v>0.53475935828900001</v>
      </c>
      <c r="J4811" s="18">
        <v>0</v>
      </c>
      <c r="K4811" s="2">
        <v>98.395721925133998</v>
      </c>
      <c r="L4811" s="13">
        <v>0.53475935828900001</v>
      </c>
    </row>
    <row r="4812" spans="4:12" x14ac:dyDescent="0.2">
      <c r="D4812" s="175"/>
      <c r="E4812" s="4" t="s">
        <v>25</v>
      </c>
      <c r="F4812" s="6"/>
      <c r="G4812" s="5">
        <v>71</v>
      </c>
      <c r="H4812" s="7">
        <v>0</v>
      </c>
      <c r="I4812" s="1">
        <v>1</v>
      </c>
      <c r="J4812" s="1">
        <v>1</v>
      </c>
      <c r="K4812" s="1">
        <v>67</v>
      </c>
      <c r="L4812" s="8">
        <v>2</v>
      </c>
    </row>
    <row r="4813" spans="4:12" x14ac:dyDescent="0.2">
      <c r="D4813" s="175"/>
      <c r="E4813" s="11"/>
      <c r="F4813" s="10"/>
      <c r="G4813" s="9">
        <v>100</v>
      </c>
      <c r="H4813" s="45">
        <v>0</v>
      </c>
      <c r="I4813" s="2">
        <v>1.4084507042250001</v>
      </c>
      <c r="J4813" s="2">
        <v>1.4084507042250001</v>
      </c>
      <c r="K4813" s="2">
        <v>94.366197183099004</v>
      </c>
      <c r="L4813" s="13">
        <v>2.8169014084509998</v>
      </c>
    </row>
    <row r="4814" spans="4:12" x14ac:dyDescent="0.2">
      <c r="D4814" s="175"/>
      <c r="E4814" s="4" t="s">
        <v>26</v>
      </c>
      <c r="F4814" s="6"/>
      <c r="G4814" s="5">
        <v>30</v>
      </c>
      <c r="H4814" s="7">
        <v>0</v>
      </c>
      <c r="I4814" s="1">
        <v>0</v>
      </c>
      <c r="J4814" s="1">
        <v>0</v>
      </c>
      <c r="K4814" s="1">
        <v>30</v>
      </c>
      <c r="L4814" s="8">
        <v>0</v>
      </c>
    </row>
    <row r="4815" spans="4:12" x14ac:dyDescent="0.2">
      <c r="D4815" s="175"/>
      <c r="E4815" s="11"/>
      <c r="F4815" s="10"/>
      <c r="G4815" s="9">
        <v>100</v>
      </c>
      <c r="H4815" s="45">
        <v>0</v>
      </c>
      <c r="I4815" s="18">
        <v>0</v>
      </c>
      <c r="J4815" s="18">
        <v>0</v>
      </c>
      <c r="K4815" s="2">
        <v>100</v>
      </c>
      <c r="L4815" s="36">
        <v>0</v>
      </c>
    </row>
    <row r="4816" spans="4:12" x14ac:dyDescent="0.2">
      <c r="D4816" s="175"/>
      <c r="E4816" s="4" t="s">
        <v>27</v>
      </c>
      <c r="F4816" s="6"/>
      <c r="G4816" s="5">
        <v>70</v>
      </c>
      <c r="H4816" s="7">
        <v>0</v>
      </c>
      <c r="I4816" s="1">
        <v>2</v>
      </c>
      <c r="J4816" s="1">
        <v>1</v>
      </c>
      <c r="K4816" s="1">
        <v>66</v>
      </c>
      <c r="L4816" s="8">
        <v>1</v>
      </c>
    </row>
    <row r="4817" spans="4:12" x14ac:dyDescent="0.2">
      <c r="D4817" s="175"/>
      <c r="E4817" s="11"/>
      <c r="F4817" s="10"/>
      <c r="G4817" s="9">
        <v>100</v>
      </c>
      <c r="H4817" s="45">
        <v>0</v>
      </c>
      <c r="I4817" s="2">
        <v>2.8571428571430002</v>
      </c>
      <c r="J4817" s="2">
        <v>1.4285714285710001</v>
      </c>
      <c r="K4817" s="2">
        <v>94.285714285713993</v>
      </c>
      <c r="L4817" s="13">
        <v>1.4285714285710001</v>
      </c>
    </row>
    <row r="4818" spans="4:12" x14ac:dyDescent="0.2">
      <c r="D4818" s="175"/>
      <c r="E4818" s="4" t="s">
        <v>28</v>
      </c>
      <c r="F4818" s="6"/>
      <c r="G4818" s="5">
        <v>51</v>
      </c>
      <c r="H4818" s="7">
        <v>0</v>
      </c>
      <c r="I4818" s="1">
        <v>0</v>
      </c>
      <c r="J4818" s="1">
        <v>0</v>
      </c>
      <c r="K4818" s="1">
        <v>51</v>
      </c>
      <c r="L4818" s="8">
        <v>0</v>
      </c>
    </row>
    <row r="4819" spans="4:12" x14ac:dyDescent="0.2">
      <c r="D4819" s="175"/>
      <c r="E4819" s="11"/>
      <c r="F4819" s="10"/>
      <c r="G4819" s="9">
        <v>100</v>
      </c>
      <c r="H4819" s="45">
        <v>0</v>
      </c>
      <c r="I4819" s="18">
        <v>0</v>
      </c>
      <c r="J4819" s="18">
        <v>0</v>
      </c>
      <c r="K4819" s="2">
        <v>100</v>
      </c>
      <c r="L4819" s="36">
        <v>0</v>
      </c>
    </row>
    <row r="4820" spans="4:12" x14ac:dyDescent="0.2">
      <c r="D4820" s="175"/>
      <c r="E4820" s="4" t="s">
        <v>29</v>
      </c>
      <c r="F4820" s="6"/>
      <c r="G4820" s="5">
        <v>7</v>
      </c>
      <c r="H4820" s="7">
        <v>0</v>
      </c>
      <c r="I4820" s="1">
        <v>0</v>
      </c>
      <c r="J4820" s="1">
        <v>0</v>
      </c>
      <c r="K4820" s="1">
        <v>7</v>
      </c>
      <c r="L4820" s="8">
        <v>0</v>
      </c>
    </row>
    <row r="4821" spans="4:12" x14ac:dyDescent="0.2">
      <c r="D4821" s="175"/>
      <c r="E4821" s="11"/>
      <c r="F4821" s="10"/>
      <c r="G4821" s="9">
        <v>100</v>
      </c>
      <c r="H4821" s="45">
        <v>0</v>
      </c>
      <c r="I4821" s="18">
        <v>0</v>
      </c>
      <c r="J4821" s="18">
        <v>0</v>
      </c>
      <c r="K4821" s="2">
        <v>100</v>
      </c>
      <c r="L4821" s="36">
        <v>0</v>
      </c>
    </row>
    <row r="4822" spans="4:12" x14ac:dyDescent="0.2">
      <c r="D4822" s="174" t="s">
        <v>30</v>
      </c>
      <c r="E4822" s="20" t="s">
        <v>31</v>
      </c>
      <c r="F4822" s="22"/>
      <c r="G4822" s="21">
        <v>393</v>
      </c>
      <c r="H4822" s="25">
        <v>4</v>
      </c>
      <c r="I4822" s="3">
        <v>3</v>
      </c>
      <c r="J4822" s="3">
        <v>3</v>
      </c>
      <c r="K4822" s="3">
        <v>382</v>
      </c>
      <c r="L4822" s="26">
        <v>1</v>
      </c>
    </row>
    <row r="4823" spans="4:12" x14ac:dyDescent="0.2">
      <c r="D4823" s="175"/>
      <c r="E4823" s="11"/>
      <c r="F4823" s="10"/>
      <c r="G4823" s="9">
        <v>100</v>
      </c>
      <c r="H4823" s="16">
        <v>1.0178117048349999</v>
      </c>
      <c r="I4823" s="2">
        <v>0.76335877862599999</v>
      </c>
      <c r="J4823" s="2">
        <v>0.76335877862599999</v>
      </c>
      <c r="K4823" s="2">
        <v>97.201017811705</v>
      </c>
      <c r="L4823" s="13">
        <v>0.25445292620900001</v>
      </c>
    </row>
    <row r="4824" spans="4:12" x14ac:dyDescent="0.2">
      <c r="D4824" s="175"/>
      <c r="E4824" s="4" t="s">
        <v>32</v>
      </c>
      <c r="F4824" s="6"/>
      <c r="G4824" s="5">
        <v>352</v>
      </c>
      <c r="H4824" s="7">
        <v>1</v>
      </c>
      <c r="I4824" s="1">
        <v>0</v>
      </c>
      <c r="J4824" s="1">
        <v>0</v>
      </c>
      <c r="K4824" s="1">
        <v>347</v>
      </c>
      <c r="L4824" s="8">
        <v>4</v>
      </c>
    </row>
    <row r="4825" spans="4:12" x14ac:dyDescent="0.2">
      <c r="D4825" s="175"/>
      <c r="E4825" s="11"/>
      <c r="F4825" s="10"/>
      <c r="G4825" s="9">
        <v>100</v>
      </c>
      <c r="H4825" s="16">
        <v>0.28409090909099999</v>
      </c>
      <c r="I4825" s="18">
        <v>0</v>
      </c>
      <c r="J4825" s="18">
        <v>0</v>
      </c>
      <c r="K4825" s="2">
        <v>98.579545454544999</v>
      </c>
      <c r="L4825" s="13">
        <v>1.136363636364</v>
      </c>
    </row>
    <row r="4826" spans="4:12" x14ac:dyDescent="0.2">
      <c r="D4826" s="175"/>
      <c r="E4826" s="4" t="s">
        <v>33</v>
      </c>
      <c r="F4826" s="6"/>
      <c r="G4826" s="5">
        <v>388</v>
      </c>
      <c r="H4826" s="7">
        <v>1</v>
      </c>
      <c r="I4826" s="1">
        <v>3</v>
      </c>
      <c r="J4826" s="1">
        <v>1</v>
      </c>
      <c r="K4826" s="1">
        <v>380</v>
      </c>
      <c r="L4826" s="8">
        <v>3</v>
      </c>
    </row>
    <row r="4827" spans="4:12" x14ac:dyDescent="0.2">
      <c r="D4827" s="175"/>
      <c r="E4827" s="11"/>
      <c r="F4827" s="10"/>
      <c r="G4827" s="9">
        <v>100</v>
      </c>
      <c r="H4827" s="16">
        <v>0.25773195876299998</v>
      </c>
      <c r="I4827" s="2">
        <v>0.77319587628899999</v>
      </c>
      <c r="J4827" s="2">
        <v>0.25773195876299998</v>
      </c>
      <c r="K4827" s="2">
        <v>97.938144329897</v>
      </c>
      <c r="L4827" s="13">
        <v>0.77319587628899999</v>
      </c>
    </row>
    <row r="4828" spans="4:12" x14ac:dyDescent="0.2">
      <c r="D4828" s="175"/>
      <c r="E4828" s="4" t="s">
        <v>34</v>
      </c>
      <c r="F4828" s="6"/>
      <c r="G4828" s="5">
        <v>89</v>
      </c>
      <c r="H4828" s="7">
        <v>1</v>
      </c>
      <c r="I4828" s="1">
        <v>0</v>
      </c>
      <c r="J4828" s="1">
        <v>0</v>
      </c>
      <c r="K4828" s="1">
        <v>88</v>
      </c>
      <c r="L4828" s="8">
        <v>0</v>
      </c>
    </row>
    <row r="4829" spans="4:12" x14ac:dyDescent="0.2">
      <c r="D4829" s="175"/>
      <c r="E4829" s="11"/>
      <c r="F4829" s="10"/>
      <c r="G4829" s="9">
        <v>100</v>
      </c>
      <c r="H4829" s="16">
        <v>1.123595505618</v>
      </c>
      <c r="I4829" s="18">
        <v>0</v>
      </c>
      <c r="J4829" s="18">
        <v>0</v>
      </c>
      <c r="K4829" s="2">
        <v>98.876404494382001</v>
      </c>
      <c r="L4829" s="36">
        <v>0</v>
      </c>
    </row>
    <row r="4830" spans="4:12" x14ac:dyDescent="0.2">
      <c r="D4830" s="174" t="s">
        <v>35</v>
      </c>
      <c r="E4830" s="20" t="s">
        <v>36</v>
      </c>
      <c r="F4830" s="22"/>
      <c r="G4830" s="21">
        <v>629</v>
      </c>
      <c r="H4830" s="25">
        <v>6</v>
      </c>
      <c r="I4830" s="3">
        <v>3</v>
      </c>
      <c r="J4830" s="3">
        <v>3</v>
      </c>
      <c r="K4830" s="3">
        <v>612</v>
      </c>
      <c r="L4830" s="26">
        <v>5</v>
      </c>
    </row>
    <row r="4831" spans="4:12" x14ac:dyDescent="0.2">
      <c r="D4831" s="175"/>
      <c r="E4831" s="11"/>
      <c r="F4831" s="10"/>
      <c r="G4831" s="9">
        <v>100</v>
      </c>
      <c r="H4831" s="16">
        <v>0.95389507154200004</v>
      </c>
      <c r="I4831" s="2">
        <v>0.47694753577100002</v>
      </c>
      <c r="J4831" s="2">
        <v>0.47694753577100002</v>
      </c>
      <c r="K4831" s="2">
        <v>97.297297297297007</v>
      </c>
      <c r="L4831" s="13">
        <v>0.794912559618</v>
      </c>
    </row>
    <row r="4832" spans="4:12" x14ac:dyDescent="0.2">
      <c r="D4832" s="175"/>
      <c r="E4832" s="4" t="s">
        <v>37</v>
      </c>
      <c r="F4832" s="6"/>
      <c r="G4832" s="5">
        <v>593</v>
      </c>
      <c r="H4832" s="7">
        <v>1</v>
      </c>
      <c r="I4832" s="1">
        <v>3</v>
      </c>
      <c r="J4832" s="1">
        <v>1</v>
      </c>
      <c r="K4832" s="1">
        <v>585</v>
      </c>
      <c r="L4832" s="8">
        <v>3</v>
      </c>
    </row>
    <row r="4833" spans="4:12" x14ac:dyDescent="0.2">
      <c r="D4833" s="175"/>
      <c r="E4833" s="11"/>
      <c r="F4833" s="10"/>
      <c r="G4833" s="9">
        <v>100</v>
      </c>
      <c r="H4833" s="16">
        <v>0.16863406408100001</v>
      </c>
      <c r="I4833" s="2">
        <v>0.50590219224300004</v>
      </c>
      <c r="J4833" s="2">
        <v>0.16863406408100001</v>
      </c>
      <c r="K4833" s="2">
        <v>98.650927487352007</v>
      </c>
      <c r="L4833" s="13">
        <v>0.50590219224300004</v>
      </c>
    </row>
    <row r="4834" spans="4:12" x14ac:dyDescent="0.2">
      <c r="D4834" s="174" t="s">
        <v>38</v>
      </c>
      <c r="E4834" s="20" t="s">
        <v>39</v>
      </c>
      <c r="F4834" s="22"/>
      <c r="G4834" s="21">
        <v>64</v>
      </c>
      <c r="H4834" s="25">
        <v>0</v>
      </c>
      <c r="I4834" s="3">
        <v>0</v>
      </c>
      <c r="J4834" s="3">
        <v>0</v>
      </c>
      <c r="K4834" s="3">
        <v>64</v>
      </c>
      <c r="L4834" s="26">
        <v>0</v>
      </c>
    </row>
    <row r="4835" spans="4:12" x14ac:dyDescent="0.2">
      <c r="D4835" s="175"/>
      <c r="E4835" s="11"/>
      <c r="F4835" s="10"/>
      <c r="G4835" s="9">
        <v>100</v>
      </c>
      <c r="H4835" s="45">
        <v>0</v>
      </c>
      <c r="I4835" s="18">
        <v>0</v>
      </c>
      <c r="J4835" s="18">
        <v>0</v>
      </c>
      <c r="K4835" s="2">
        <v>100</v>
      </c>
      <c r="L4835" s="36">
        <v>0</v>
      </c>
    </row>
    <row r="4836" spans="4:12" x14ac:dyDescent="0.2">
      <c r="D4836" s="175"/>
      <c r="E4836" s="4" t="s">
        <v>40</v>
      </c>
      <c r="F4836" s="6"/>
      <c r="G4836" s="5">
        <v>147</v>
      </c>
      <c r="H4836" s="7">
        <v>2</v>
      </c>
      <c r="I4836" s="1">
        <v>2</v>
      </c>
      <c r="J4836" s="1">
        <v>1</v>
      </c>
      <c r="K4836" s="1">
        <v>140</v>
      </c>
      <c r="L4836" s="8">
        <v>2</v>
      </c>
    </row>
    <row r="4837" spans="4:12" x14ac:dyDescent="0.2">
      <c r="D4837" s="175"/>
      <c r="E4837" s="11"/>
      <c r="F4837" s="10"/>
      <c r="G4837" s="9">
        <v>100</v>
      </c>
      <c r="H4837" s="16">
        <v>1.360544217687</v>
      </c>
      <c r="I4837" s="2">
        <v>1.360544217687</v>
      </c>
      <c r="J4837" s="2">
        <v>0.68027210884400002</v>
      </c>
      <c r="K4837" s="2">
        <v>95.238095238094999</v>
      </c>
      <c r="L4837" s="13">
        <v>1.360544217687</v>
      </c>
    </row>
    <row r="4838" spans="4:12" x14ac:dyDescent="0.2">
      <c r="D4838" s="175"/>
      <c r="E4838" s="4" t="s">
        <v>41</v>
      </c>
      <c r="F4838" s="6"/>
      <c r="G4838" s="5">
        <v>204</v>
      </c>
      <c r="H4838" s="7">
        <v>0</v>
      </c>
      <c r="I4838" s="1">
        <v>0</v>
      </c>
      <c r="J4838" s="1">
        <v>0</v>
      </c>
      <c r="K4838" s="1">
        <v>204</v>
      </c>
      <c r="L4838" s="8">
        <v>0</v>
      </c>
    </row>
    <row r="4839" spans="4:12" x14ac:dyDescent="0.2">
      <c r="D4839" s="175"/>
      <c r="E4839" s="11"/>
      <c r="F4839" s="10"/>
      <c r="G4839" s="9">
        <v>100</v>
      </c>
      <c r="H4839" s="45">
        <v>0</v>
      </c>
      <c r="I4839" s="18">
        <v>0</v>
      </c>
      <c r="J4839" s="18">
        <v>0</v>
      </c>
      <c r="K4839" s="2">
        <v>100</v>
      </c>
      <c r="L4839" s="36">
        <v>0</v>
      </c>
    </row>
    <row r="4840" spans="4:12" x14ac:dyDescent="0.2">
      <c r="D4840" s="175"/>
      <c r="E4840" s="4" t="s">
        <v>42</v>
      </c>
      <c r="F4840" s="6"/>
      <c r="G4840" s="5">
        <v>210</v>
      </c>
      <c r="H4840" s="7">
        <v>1</v>
      </c>
      <c r="I4840" s="1">
        <v>0</v>
      </c>
      <c r="J4840" s="1">
        <v>0</v>
      </c>
      <c r="K4840" s="1">
        <v>207</v>
      </c>
      <c r="L4840" s="8">
        <v>2</v>
      </c>
    </row>
    <row r="4841" spans="4:12" x14ac:dyDescent="0.2">
      <c r="D4841" s="175"/>
      <c r="E4841" s="11"/>
      <c r="F4841" s="10"/>
      <c r="G4841" s="9">
        <v>100</v>
      </c>
      <c r="H4841" s="16">
        <v>0.47619047618999999</v>
      </c>
      <c r="I4841" s="18">
        <v>0</v>
      </c>
      <c r="J4841" s="18">
        <v>0</v>
      </c>
      <c r="K4841" s="2">
        <v>98.571428571428996</v>
      </c>
      <c r="L4841" s="13">
        <v>0.95238095238099996</v>
      </c>
    </row>
    <row r="4842" spans="4:12" x14ac:dyDescent="0.2">
      <c r="D4842" s="175"/>
      <c r="E4842" s="4" t="s">
        <v>43</v>
      </c>
      <c r="F4842" s="6"/>
      <c r="G4842" s="5">
        <v>204</v>
      </c>
      <c r="H4842" s="7">
        <v>1</v>
      </c>
      <c r="I4842" s="1">
        <v>1</v>
      </c>
      <c r="J4842" s="1">
        <v>0</v>
      </c>
      <c r="K4842" s="1">
        <v>202</v>
      </c>
      <c r="L4842" s="8">
        <v>0</v>
      </c>
    </row>
    <row r="4843" spans="4:12" x14ac:dyDescent="0.2">
      <c r="D4843" s="175"/>
      <c r="E4843" s="11"/>
      <c r="F4843" s="10"/>
      <c r="G4843" s="9">
        <v>100</v>
      </c>
      <c r="H4843" s="16">
        <v>0.49019607843099999</v>
      </c>
      <c r="I4843" s="2">
        <v>0.49019607843099999</v>
      </c>
      <c r="J4843" s="18">
        <v>0</v>
      </c>
      <c r="K4843" s="2">
        <v>99.019607843136995</v>
      </c>
      <c r="L4843" s="36">
        <v>0</v>
      </c>
    </row>
    <row r="4844" spans="4:12" x14ac:dyDescent="0.2">
      <c r="D4844" s="175"/>
      <c r="E4844" s="4" t="s">
        <v>44</v>
      </c>
      <c r="F4844" s="6"/>
      <c r="G4844" s="5">
        <v>223</v>
      </c>
      <c r="H4844" s="7">
        <v>1</v>
      </c>
      <c r="I4844" s="1">
        <v>2</v>
      </c>
      <c r="J4844" s="1">
        <v>1</v>
      </c>
      <c r="K4844" s="1">
        <v>219</v>
      </c>
      <c r="L4844" s="8">
        <v>0</v>
      </c>
    </row>
    <row r="4845" spans="4:12" x14ac:dyDescent="0.2">
      <c r="D4845" s="175"/>
      <c r="E4845" s="11"/>
      <c r="F4845" s="10"/>
      <c r="G4845" s="9">
        <v>100</v>
      </c>
      <c r="H4845" s="16">
        <v>0.44843049327399997</v>
      </c>
      <c r="I4845" s="2">
        <v>0.89686098654699997</v>
      </c>
      <c r="J4845" s="2">
        <v>0.44843049327399997</v>
      </c>
      <c r="K4845" s="2">
        <v>98.206278026906006</v>
      </c>
      <c r="L4845" s="36">
        <v>0</v>
      </c>
    </row>
    <row r="4846" spans="4:12" x14ac:dyDescent="0.2">
      <c r="D4846" s="175"/>
      <c r="E4846" s="4" t="s">
        <v>45</v>
      </c>
      <c r="F4846" s="6"/>
      <c r="G4846" s="5">
        <v>170</v>
      </c>
      <c r="H4846" s="7">
        <v>2</v>
      </c>
      <c r="I4846" s="1">
        <v>1</v>
      </c>
      <c r="J4846" s="1">
        <v>2</v>
      </c>
      <c r="K4846" s="1">
        <v>161</v>
      </c>
      <c r="L4846" s="8">
        <v>4</v>
      </c>
    </row>
    <row r="4847" spans="4:12" x14ac:dyDescent="0.2">
      <c r="D4847" s="176"/>
      <c r="E4847" s="57"/>
      <c r="F4847" s="54"/>
      <c r="G4847" s="67">
        <v>100</v>
      </c>
      <c r="H4847" s="82">
        <v>1.1764705882349999</v>
      </c>
      <c r="I4847" s="48">
        <v>0.58823529411800002</v>
      </c>
      <c r="J4847" s="48">
        <v>1.1764705882349999</v>
      </c>
      <c r="K4847" s="48">
        <v>94.705882352941003</v>
      </c>
      <c r="L4847" s="84">
        <v>2.352941176471</v>
      </c>
    </row>
    <row r="4849" spans="2:12" x14ac:dyDescent="0.2">
      <c r="B4849" s="43" t="str">
        <f xml:space="preserve"> HYPERLINK("#'目次'!B107", "[101]")</f>
        <v>[101]</v>
      </c>
      <c r="C4849" s="31" t="s">
        <v>246</v>
      </c>
    </row>
    <row r="4853" spans="2:12" ht="24" x14ac:dyDescent="0.2">
      <c r="D4853" s="177"/>
      <c r="E4853" s="178"/>
      <c r="F4853" s="178"/>
      <c r="G4853" s="40" t="s">
        <v>14</v>
      </c>
      <c r="H4853" s="42" t="s">
        <v>240</v>
      </c>
      <c r="I4853" s="15" t="s">
        <v>241</v>
      </c>
      <c r="J4853" s="15" t="s">
        <v>242</v>
      </c>
      <c r="K4853" s="15" t="s">
        <v>243</v>
      </c>
      <c r="L4853" s="44" t="s">
        <v>17</v>
      </c>
    </row>
    <row r="4854" spans="2:12" x14ac:dyDescent="0.2">
      <c r="D4854" s="179"/>
      <c r="E4854" s="180"/>
      <c r="F4854" s="180"/>
      <c r="G4854" s="39"/>
      <c r="H4854" s="41"/>
      <c r="I4854" s="14"/>
      <c r="J4854" s="14"/>
      <c r="K4854" s="14"/>
      <c r="L4854" s="38"/>
    </row>
    <row r="4855" spans="2:12" x14ac:dyDescent="0.2">
      <c r="D4855" s="70"/>
      <c r="E4855" s="72" t="s">
        <v>14</v>
      </c>
      <c r="F4855" s="69"/>
      <c r="G4855" s="37">
        <v>1222</v>
      </c>
      <c r="H4855" s="17">
        <v>7</v>
      </c>
      <c r="I4855" s="17">
        <v>6</v>
      </c>
      <c r="J4855" s="17">
        <v>4</v>
      </c>
      <c r="K4855" s="17">
        <v>1197</v>
      </c>
      <c r="L4855" s="55">
        <v>8</v>
      </c>
    </row>
    <row r="4856" spans="2:12" x14ac:dyDescent="0.2">
      <c r="D4856" s="57"/>
      <c r="E4856" s="54"/>
      <c r="F4856" s="71"/>
      <c r="G4856" s="9">
        <v>100</v>
      </c>
      <c r="H4856" s="2">
        <v>0.57283142389499997</v>
      </c>
      <c r="I4856" s="2">
        <v>0.49099836333899999</v>
      </c>
      <c r="J4856" s="2">
        <v>0.32733224222599999</v>
      </c>
      <c r="K4856" s="2">
        <v>97.954173486087996</v>
      </c>
      <c r="L4856" s="13">
        <v>0.65466448445199998</v>
      </c>
    </row>
    <row r="4857" spans="2:12" x14ac:dyDescent="0.2">
      <c r="D4857" s="174" t="s">
        <v>52</v>
      </c>
      <c r="E4857" s="20" t="s">
        <v>53</v>
      </c>
      <c r="F4857" s="22"/>
      <c r="G4857" s="21">
        <v>15</v>
      </c>
      <c r="H4857" s="25">
        <v>0</v>
      </c>
      <c r="I4857" s="3">
        <v>0</v>
      </c>
      <c r="J4857" s="3">
        <v>0</v>
      </c>
      <c r="K4857" s="3">
        <v>15</v>
      </c>
      <c r="L4857" s="26">
        <v>0</v>
      </c>
    </row>
    <row r="4858" spans="2:12" x14ac:dyDescent="0.2">
      <c r="D4858" s="175"/>
      <c r="E4858" s="11"/>
      <c r="F4858" s="10"/>
      <c r="G4858" s="9">
        <v>100</v>
      </c>
      <c r="H4858" s="45">
        <v>0</v>
      </c>
      <c r="I4858" s="18">
        <v>0</v>
      </c>
      <c r="J4858" s="18">
        <v>0</v>
      </c>
      <c r="K4858" s="2">
        <v>100</v>
      </c>
      <c r="L4858" s="36">
        <v>0</v>
      </c>
    </row>
    <row r="4859" spans="2:12" ht="24" x14ac:dyDescent="0.2">
      <c r="D4859" s="175"/>
      <c r="E4859" s="4" t="s">
        <v>54</v>
      </c>
      <c r="F4859" s="6"/>
      <c r="G4859" s="5">
        <v>122</v>
      </c>
      <c r="H4859" s="7">
        <v>1</v>
      </c>
      <c r="I4859" s="1">
        <v>0</v>
      </c>
      <c r="J4859" s="1">
        <v>1</v>
      </c>
      <c r="K4859" s="1">
        <v>119</v>
      </c>
      <c r="L4859" s="8">
        <v>1</v>
      </c>
    </row>
    <row r="4860" spans="2:12" x14ac:dyDescent="0.2">
      <c r="D4860" s="175"/>
      <c r="E4860" s="11"/>
      <c r="F4860" s="10"/>
      <c r="G4860" s="9">
        <v>100</v>
      </c>
      <c r="H4860" s="16">
        <v>0.81967213114799997</v>
      </c>
      <c r="I4860" s="18">
        <v>0</v>
      </c>
      <c r="J4860" s="2">
        <v>0.81967213114799997</v>
      </c>
      <c r="K4860" s="2">
        <v>97.540983606557006</v>
      </c>
      <c r="L4860" s="13">
        <v>0.81967213114799997</v>
      </c>
    </row>
    <row r="4861" spans="2:12" x14ac:dyDescent="0.2">
      <c r="D4861" s="175"/>
      <c r="E4861" s="4" t="s">
        <v>55</v>
      </c>
      <c r="F4861" s="6"/>
      <c r="G4861" s="5">
        <v>43</v>
      </c>
      <c r="H4861" s="7">
        <v>0</v>
      </c>
      <c r="I4861" s="1">
        <v>0</v>
      </c>
      <c r="J4861" s="1">
        <v>0</v>
      </c>
      <c r="K4861" s="1">
        <v>42</v>
      </c>
      <c r="L4861" s="8">
        <v>1</v>
      </c>
    </row>
    <row r="4862" spans="2:12" x14ac:dyDescent="0.2">
      <c r="D4862" s="175"/>
      <c r="E4862" s="11"/>
      <c r="F4862" s="10"/>
      <c r="G4862" s="9">
        <v>100</v>
      </c>
      <c r="H4862" s="45">
        <v>0</v>
      </c>
      <c r="I4862" s="18">
        <v>0</v>
      </c>
      <c r="J4862" s="18">
        <v>0</v>
      </c>
      <c r="K4862" s="2">
        <v>97.674418604650995</v>
      </c>
      <c r="L4862" s="13">
        <v>2.3255813953489999</v>
      </c>
    </row>
    <row r="4863" spans="2:12" x14ac:dyDescent="0.2">
      <c r="D4863" s="175"/>
      <c r="E4863" s="4" t="s">
        <v>56</v>
      </c>
      <c r="F4863" s="6"/>
      <c r="G4863" s="5">
        <v>60</v>
      </c>
      <c r="H4863" s="7">
        <v>0</v>
      </c>
      <c r="I4863" s="1">
        <v>0</v>
      </c>
      <c r="J4863" s="1">
        <v>0</v>
      </c>
      <c r="K4863" s="1">
        <v>60</v>
      </c>
      <c r="L4863" s="8">
        <v>0</v>
      </c>
    </row>
    <row r="4864" spans="2:12" x14ac:dyDescent="0.2">
      <c r="D4864" s="175"/>
      <c r="E4864" s="11"/>
      <c r="F4864" s="10"/>
      <c r="G4864" s="9">
        <v>100</v>
      </c>
      <c r="H4864" s="45">
        <v>0</v>
      </c>
      <c r="I4864" s="18">
        <v>0</v>
      </c>
      <c r="J4864" s="18">
        <v>0</v>
      </c>
      <c r="K4864" s="2">
        <v>100</v>
      </c>
      <c r="L4864" s="36">
        <v>0</v>
      </c>
    </row>
    <row r="4865" spans="4:12" x14ac:dyDescent="0.2">
      <c r="D4865" s="175"/>
      <c r="E4865" s="4" t="s">
        <v>57</v>
      </c>
      <c r="F4865" s="6"/>
      <c r="G4865" s="5">
        <v>286</v>
      </c>
      <c r="H4865" s="7">
        <v>3</v>
      </c>
      <c r="I4865" s="1">
        <v>1</v>
      </c>
      <c r="J4865" s="1">
        <v>0</v>
      </c>
      <c r="K4865" s="1">
        <v>282</v>
      </c>
      <c r="L4865" s="8">
        <v>0</v>
      </c>
    </row>
    <row r="4866" spans="4:12" x14ac:dyDescent="0.2">
      <c r="D4866" s="175"/>
      <c r="E4866" s="11"/>
      <c r="F4866" s="10"/>
      <c r="G4866" s="9">
        <v>100</v>
      </c>
      <c r="H4866" s="16">
        <v>1.0489510489510001</v>
      </c>
      <c r="I4866" s="2">
        <v>0.34965034965000003</v>
      </c>
      <c r="J4866" s="18">
        <v>0</v>
      </c>
      <c r="K4866" s="2">
        <v>98.601398601398998</v>
      </c>
      <c r="L4866" s="36">
        <v>0</v>
      </c>
    </row>
    <row r="4867" spans="4:12" x14ac:dyDescent="0.2">
      <c r="D4867" s="175"/>
      <c r="E4867" s="4" t="s">
        <v>58</v>
      </c>
      <c r="F4867" s="6"/>
      <c r="G4867" s="5">
        <v>129</v>
      </c>
      <c r="H4867" s="7">
        <v>0</v>
      </c>
      <c r="I4867" s="1">
        <v>1</v>
      </c>
      <c r="J4867" s="1">
        <v>0</v>
      </c>
      <c r="K4867" s="1">
        <v>127</v>
      </c>
      <c r="L4867" s="8">
        <v>1</v>
      </c>
    </row>
    <row r="4868" spans="4:12" x14ac:dyDescent="0.2">
      <c r="D4868" s="175"/>
      <c r="E4868" s="11"/>
      <c r="F4868" s="10"/>
      <c r="G4868" s="9">
        <v>100</v>
      </c>
      <c r="H4868" s="45">
        <v>0</v>
      </c>
      <c r="I4868" s="2">
        <v>0.77519379845000003</v>
      </c>
      <c r="J4868" s="18">
        <v>0</v>
      </c>
      <c r="K4868" s="2">
        <v>98.449612403101</v>
      </c>
      <c r="L4868" s="13">
        <v>0.77519379845000003</v>
      </c>
    </row>
    <row r="4869" spans="4:12" x14ac:dyDescent="0.2">
      <c r="D4869" s="175"/>
      <c r="E4869" s="4" t="s">
        <v>59</v>
      </c>
      <c r="F4869" s="6"/>
      <c r="G4869" s="5">
        <v>195</v>
      </c>
      <c r="H4869" s="7">
        <v>1</v>
      </c>
      <c r="I4869" s="1">
        <v>0</v>
      </c>
      <c r="J4869" s="1">
        <v>1</v>
      </c>
      <c r="K4869" s="1">
        <v>191</v>
      </c>
      <c r="L4869" s="8">
        <v>2</v>
      </c>
    </row>
    <row r="4870" spans="4:12" x14ac:dyDescent="0.2">
      <c r="D4870" s="175"/>
      <c r="E4870" s="11"/>
      <c r="F4870" s="10"/>
      <c r="G4870" s="9">
        <v>100</v>
      </c>
      <c r="H4870" s="16">
        <v>0.51282051282100005</v>
      </c>
      <c r="I4870" s="18">
        <v>0</v>
      </c>
      <c r="J4870" s="2">
        <v>0.51282051282100005</v>
      </c>
      <c r="K4870" s="2">
        <v>97.948717948717999</v>
      </c>
      <c r="L4870" s="13">
        <v>1.025641025641</v>
      </c>
    </row>
    <row r="4871" spans="4:12" x14ac:dyDescent="0.2">
      <c r="D4871" s="175"/>
      <c r="E4871" s="4" t="s">
        <v>60</v>
      </c>
      <c r="F4871" s="6"/>
      <c r="G4871" s="5">
        <v>176</v>
      </c>
      <c r="H4871" s="7">
        <v>1</v>
      </c>
      <c r="I4871" s="1">
        <v>0</v>
      </c>
      <c r="J4871" s="1">
        <v>1</v>
      </c>
      <c r="K4871" s="1">
        <v>173</v>
      </c>
      <c r="L4871" s="8">
        <v>1</v>
      </c>
    </row>
    <row r="4872" spans="4:12" x14ac:dyDescent="0.2">
      <c r="D4872" s="175"/>
      <c r="E4872" s="11"/>
      <c r="F4872" s="10"/>
      <c r="G4872" s="9">
        <v>100</v>
      </c>
      <c r="H4872" s="16">
        <v>0.56818181818199998</v>
      </c>
      <c r="I4872" s="18">
        <v>0</v>
      </c>
      <c r="J4872" s="2">
        <v>0.56818181818199998</v>
      </c>
      <c r="K4872" s="2">
        <v>98.295454545455001</v>
      </c>
      <c r="L4872" s="13">
        <v>0.56818181818199998</v>
      </c>
    </row>
    <row r="4873" spans="4:12" x14ac:dyDescent="0.2">
      <c r="D4873" s="175"/>
      <c r="E4873" s="4" t="s">
        <v>61</v>
      </c>
      <c r="F4873" s="6"/>
      <c r="G4873" s="5">
        <v>78</v>
      </c>
      <c r="H4873" s="7">
        <v>0</v>
      </c>
      <c r="I4873" s="1">
        <v>0</v>
      </c>
      <c r="J4873" s="1">
        <v>0</v>
      </c>
      <c r="K4873" s="1">
        <v>78</v>
      </c>
      <c r="L4873" s="8">
        <v>0</v>
      </c>
    </row>
    <row r="4874" spans="4:12" x14ac:dyDescent="0.2">
      <c r="D4874" s="175"/>
      <c r="E4874" s="11"/>
      <c r="F4874" s="10"/>
      <c r="G4874" s="9">
        <v>100</v>
      </c>
      <c r="H4874" s="45">
        <v>0</v>
      </c>
      <c r="I4874" s="18">
        <v>0</v>
      </c>
      <c r="J4874" s="18">
        <v>0</v>
      </c>
      <c r="K4874" s="2">
        <v>100</v>
      </c>
      <c r="L4874" s="36">
        <v>0</v>
      </c>
    </row>
    <row r="4875" spans="4:12" x14ac:dyDescent="0.2">
      <c r="D4875" s="175"/>
      <c r="E4875" s="4" t="s">
        <v>62</v>
      </c>
      <c r="F4875" s="6"/>
      <c r="G4875" s="5">
        <v>113</v>
      </c>
      <c r="H4875" s="7">
        <v>1</v>
      </c>
      <c r="I4875" s="1">
        <v>4</v>
      </c>
      <c r="J4875" s="1">
        <v>1</v>
      </c>
      <c r="K4875" s="1">
        <v>107</v>
      </c>
      <c r="L4875" s="8">
        <v>0</v>
      </c>
    </row>
    <row r="4876" spans="4:12" x14ac:dyDescent="0.2">
      <c r="D4876" s="175"/>
      <c r="E4876" s="11"/>
      <c r="F4876" s="10"/>
      <c r="G4876" s="9">
        <v>100</v>
      </c>
      <c r="H4876" s="16">
        <v>0.88495575221199996</v>
      </c>
      <c r="I4876" s="2">
        <v>3.53982300885</v>
      </c>
      <c r="J4876" s="2">
        <v>0.88495575221199996</v>
      </c>
      <c r="K4876" s="2">
        <v>94.690265486726005</v>
      </c>
      <c r="L4876" s="36">
        <v>0</v>
      </c>
    </row>
    <row r="4877" spans="4:12" x14ac:dyDescent="0.2">
      <c r="D4877" s="174" t="s">
        <v>63</v>
      </c>
      <c r="E4877" s="20" t="s">
        <v>64</v>
      </c>
      <c r="F4877" s="22"/>
      <c r="G4877" s="21">
        <v>234</v>
      </c>
      <c r="H4877" s="25">
        <v>1</v>
      </c>
      <c r="I4877" s="3">
        <v>4</v>
      </c>
      <c r="J4877" s="3">
        <v>1</v>
      </c>
      <c r="K4877" s="3">
        <v>226</v>
      </c>
      <c r="L4877" s="26">
        <v>2</v>
      </c>
    </row>
    <row r="4878" spans="4:12" x14ac:dyDescent="0.2">
      <c r="D4878" s="175"/>
      <c r="E4878" s="11"/>
      <c r="F4878" s="10"/>
      <c r="G4878" s="9">
        <v>100</v>
      </c>
      <c r="H4878" s="16">
        <v>0.42735042735000001</v>
      </c>
      <c r="I4878" s="2">
        <v>1.709401709402</v>
      </c>
      <c r="J4878" s="2">
        <v>0.42735042735000001</v>
      </c>
      <c r="K4878" s="2">
        <v>96.581196581197005</v>
      </c>
      <c r="L4878" s="13">
        <v>0.85470085470099999</v>
      </c>
    </row>
    <row r="4879" spans="4:12" x14ac:dyDescent="0.2">
      <c r="D4879" s="175"/>
      <c r="E4879" s="4" t="s">
        <v>65</v>
      </c>
      <c r="F4879" s="6"/>
      <c r="G4879" s="5">
        <v>172</v>
      </c>
      <c r="H4879" s="7">
        <v>3</v>
      </c>
      <c r="I4879" s="1">
        <v>1</v>
      </c>
      <c r="J4879" s="1">
        <v>0</v>
      </c>
      <c r="K4879" s="1">
        <v>167</v>
      </c>
      <c r="L4879" s="8">
        <v>1</v>
      </c>
    </row>
    <row r="4880" spans="4:12" x14ac:dyDescent="0.2">
      <c r="D4880" s="175"/>
      <c r="E4880" s="11"/>
      <c r="F4880" s="10"/>
      <c r="G4880" s="9">
        <v>100</v>
      </c>
      <c r="H4880" s="16">
        <v>1.744186046512</v>
      </c>
      <c r="I4880" s="2">
        <v>0.58139534883699995</v>
      </c>
      <c r="J4880" s="18">
        <v>0</v>
      </c>
      <c r="K4880" s="2">
        <v>97.093023255814003</v>
      </c>
      <c r="L4880" s="13">
        <v>0.58139534883699995</v>
      </c>
    </row>
    <row r="4881" spans="2:12" x14ac:dyDescent="0.2">
      <c r="D4881" s="175"/>
      <c r="E4881" s="4" t="s">
        <v>66</v>
      </c>
      <c r="F4881" s="6"/>
      <c r="G4881" s="5">
        <v>165</v>
      </c>
      <c r="H4881" s="7">
        <v>1</v>
      </c>
      <c r="I4881" s="1">
        <v>0</v>
      </c>
      <c r="J4881" s="1">
        <v>1</v>
      </c>
      <c r="K4881" s="1">
        <v>163</v>
      </c>
      <c r="L4881" s="8">
        <v>0</v>
      </c>
    </row>
    <row r="4882" spans="2:12" x14ac:dyDescent="0.2">
      <c r="D4882" s="175"/>
      <c r="E4882" s="11"/>
      <c r="F4882" s="10"/>
      <c r="G4882" s="9">
        <v>100</v>
      </c>
      <c r="H4882" s="16">
        <v>0.60606060606099998</v>
      </c>
      <c r="I4882" s="18">
        <v>0</v>
      </c>
      <c r="J4882" s="2">
        <v>0.60606060606099998</v>
      </c>
      <c r="K4882" s="2">
        <v>98.787878787878995</v>
      </c>
      <c r="L4882" s="36">
        <v>0</v>
      </c>
    </row>
    <row r="4883" spans="2:12" x14ac:dyDescent="0.2">
      <c r="D4883" s="175"/>
      <c r="E4883" s="4" t="s">
        <v>67</v>
      </c>
      <c r="F4883" s="6"/>
      <c r="G4883" s="5">
        <v>158</v>
      </c>
      <c r="H4883" s="7">
        <v>1</v>
      </c>
      <c r="I4883" s="1">
        <v>0</v>
      </c>
      <c r="J4883" s="1">
        <v>1</v>
      </c>
      <c r="K4883" s="1">
        <v>155</v>
      </c>
      <c r="L4883" s="8">
        <v>1</v>
      </c>
    </row>
    <row r="4884" spans="2:12" x14ac:dyDescent="0.2">
      <c r="D4884" s="175"/>
      <c r="E4884" s="11"/>
      <c r="F4884" s="10"/>
      <c r="G4884" s="9">
        <v>100</v>
      </c>
      <c r="H4884" s="16">
        <v>0.63291139240500005</v>
      </c>
      <c r="I4884" s="18">
        <v>0</v>
      </c>
      <c r="J4884" s="2">
        <v>0.63291139240500005</v>
      </c>
      <c r="K4884" s="2">
        <v>98.101265822784995</v>
      </c>
      <c r="L4884" s="13">
        <v>0.63291139240500005</v>
      </c>
    </row>
    <row r="4885" spans="2:12" x14ac:dyDescent="0.2">
      <c r="D4885" s="175"/>
      <c r="E4885" s="4" t="s">
        <v>68</v>
      </c>
      <c r="F4885" s="6"/>
      <c r="G4885" s="5">
        <v>112</v>
      </c>
      <c r="H4885" s="7">
        <v>0</v>
      </c>
      <c r="I4885" s="1">
        <v>0</v>
      </c>
      <c r="J4885" s="1">
        <v>1</v>
      </c>
      <c r="K4885" s="1">
        <v>111</v>
      </c>
      <c r="L4885" s="8">
        <v>0</v>
      </c>
    </row>
    <row r="4886" spans="2:12" x14ac:dyDescent="0.2">
      <c r="D4886" s="175"/>
      <c r="E4886" s="11"/>
      <c r="F4886" s="10"/>
      <c r="G4886" s="9">
        <v>100</v>
      </c>
      <c r="H4886" s="45">
        <v>0</v>
      </c>
      <c r="I4886" s="18">
        <v>0</v>
      </c>
      <c r="J4886" s="2">
        <v>0.89285714285700002</v>
      </c>
      <c r="K4886" s="2">
        <v>99.107142857143003</v>
      </c>
      <c r="L4886" s="36">
        <v>0</v>
      </c>
    </row>
    <row r="4887" spans="2:12" x14ac:dyDescent="0.2">
      <c r="D4887" s="175"/>
      <c r="E4887" s="4" t="s">
        <v>69</v>
      </c>
      <c r="F4887" s="6"/>
      <c r="G4887" s="5">
        <v>92</v>
      </c>
      <c r="H4887" s="7">
        <v>0</v>
      </c>
      <c r="I4887" s="1">
        <v>0</v>
      </c>
      <c r="J4887" s="1">
        <v>0</v>
      </c>
      <c r="K4887" s="1">
        <v>91</v>
      </c>
      <c r="L4887" s="8">
        <v>1</v>
      </c>
    </row>
    <row r="4888" spans="2:12" x14ac:dyDescent="0.2">
      <c r="D4888" s="175"/>
      <c r="E4888" s="11"/>
      <c r="F4888" s="10"/>
      <c r="G4888" s="9">
        <v>100</v>
      </c>
      <c r="H4888" s="45">
        <v>0</v>
      </c>
      <c r="I4888" s="18">
        <v>0</v>
      </c>
      <c r="J4888" s="18">
        <v>0</v>
      </c>
      <c r="K4888" s="2">
        <v>98.913043478261002</v>
      </c>
      <c r="L4888" s="13">
        <v>1.086956521739</v>
      </c>
    </row>
    <row r="4889" spans="2:12" x14ac:dyDescent="0.2">
      <c r="D4889" s="175"/>
      <c r="E4889" s="4" t="s">
        <v>70</v>
      </c>
      <c r="F4889" s="6"/>
      <c r="G4889" s="5">
        <v>131</v>
      </c>
      <c r="H4889" s="7">
        <v>1</v>
      </c>
      <c r="I4889" s="1">
        <v>0</v>
      </c>
      <c r="J4889" s="1">
        <v>0</v>
      </c>
      <c r="K4889" s="1">
        <v>129</v>
      </c>
      <c r="L4889" s="8">
        <v>1</v>
      </c>
    </row>
    <row r="4890" spans="2:12" x14ac:dyDescent="0.2">
      <c r="D4890" s="175"/>
      <c r="E4890" s="11"/>
      <c r="F4890" s="10"/>
      <c r="G4890" s="9">
        <v>100</v>
      </c>
      <c r="H4890" s="16">
        <v>0.76335877862599999</v>
      </c>
      <c r="I4890" s="18">
        <v>0</v>
      </c>
      <c r="J4890" s="18">
        <v>0</v>
      </c>
      <c r="K4890" s="2">
        <v>98.473282442748001</v>
      </c>
      <c r="L4890" s="13">
        <v>0.76335877862599999</v>
      </c>
    </row>
    <row r="4891" spans="2:12" x14ac:dyDescent="0.2">
      <c r="D4891" s="175"/>
      <c r="E4891" s="4" t="s">
        <v>71</v>
      </c>
      <c r="F4891" s="6"/>
      <c r="G4891" s="5">
        <v>71</v>
      </c>
      <c r="H4891" s="7">
        <v>0</v>
      </c>
      <c r="I4891" s="1">
        <v>1</v>
      </c>
      <c r="J4891" s="1">
        <v>0</v>
      </c>
      <c r="K4891" s="1">
        <v>70</v>
      </c>
      <c r="L4891" s="8">
        <v>0</v>
      </c>
    </row>
    <row r="4892" spans="2:12" x14ac:dyDescent="0.2">
      <c r="D4892" s="175"/>
      <c r="E4892" s="11"/>
      <c r="F4892" s="10"/>
      <c r="G4892" s="9">
        <v>100</v>
      </c>
      <c r="H4892" s="45">
        <v>0</v>
      </c>
      <c r="I4892" s="2">
        <v>1.4084507042250001</v>
      </c>
      <c r="J4892" s="18">
        <v>0</v>
      </c>
      <c r="K4892" s="2">
        <v>98.591549295774996</v>
      </c>
      <c r="L4892" s="36">
        <v>0</v>
      </c>
    </row>
    <row r="4893" spans="2:12" x14ac:dyDescent="0.2">
      <c r="D4893" s="175"/>
      <c r="E4893" s="4" t="s">
        <v>72</v>
      </c>
      <c r="F4893" s="6"/>
      <c r="G4893" s="5">
        <v>70</v>
      </c>
      <c r="H4893" s="7">
        <v>0</v>
      </c>
      <c r="I4893" s="1">
        <v>0</v>
      </c>
      <c r="J4893" s="1">
        <v>0</v>
      </c>
      <c r="K4893" s="1">
        <v>70</v>
      </c>
      <c r="L4893" s="8">
        <v>0</v>
      </c>
    </row>
    <row r="4894" spans="2:12" x14ac:dyDescent="0.2">
      <c r="D4894" s="176"/>
      <c r="E4894" s="57"/>
      <c r="F4894" s="54"/>
      <c r="G4894" s="67">
        <v>100</v>
      </c>
      <c r="H4894" s="114">
        <v>0</v>
      </c>
      <c r="I4894" s="81">
        <v>0</v>
      </c>
      <c r="J4894" s="81">
        <v>0</v>
      </c>
      <c r="K4894" s="48">
        <v>100</v>
      </c>
      <c r="L4894" s="124">
        <v>0</v>
      </c>
    </row>
    <row r="4896" spans="2:12" x14ac:dyDescent="0.2">
      <c r="B4896" s="43" t="str">
        <f xml:space="preserve"> HYPERLINK("#'目次'!B108", "[102]")</f>
        <v>[102]</v>
      </c>
      <c r="C4896" s="31" t="s">
        <v>246</v>
      </c>
    </row>
    <row r="4899" spans="3:12" x14ac:dyDescent="0.2">
      <c r="C4899" s="31" t="s">
        <v>75</v>
      </c>
    </row>
    <row r="4900" spans="3:12" ht="24" x14ac:dyDescent="0.2">
      <c r="D4900" s="177"/>
      <c r="E4900" s="178"/>
      <c r="F4900" s="178"/>
      <c r="G4900" s="40" t="s">
        <v>14</v>
      </c>
      <c r="H4900" s="42" t="s">
        <v>240</v>
      </c>
      <c r="I4900" s="15" t="s">
        <v>241</v>
      </c>
      <c r="J4900" s="15" t="s">
        <v>242</v>
      </c>
      <c r="K4900" s="15" t="s">
        <v>243</v>
      </c>
      <c r="L4900" s="44" t="s">
        <v>17</v>
      </c>
    </row>
    <row r="4901" spans="3:12" x14ac:dyDescent="0.2">
      <c r="D4901" s="179"/>
      <c r="E4901" s="180"/>
      <c r="F4901" s="180"/>
      <c r="G4901" s="39"/>
      <c r="H4901" s="41"/>
      <c r="I4901" s="14"/>
      <c r="J4901" s="14"/>
      <c r="K4901" s="14"/>
      <c r="L4901" s="38"/>
    </row>
    <row r="4902" spans="3:12" x14ac:dyDescent="0.2">
      <c r="D4902" s="70"/>
      <c r="E4902" s="72" t="s">
        <v>14</v>
      </c>
      <c r="F4902" s="69"/>
      <c r="G4902" s="37">
        <v>1222</v>
      </c>
      <c r="H4902" s="17">
        <v>7</v>
      </c>
      <c r="I4902" s="17">
        <v>6</v>
      </c>
      <c r="J4902" s="17">
        <v>4</v>
      </c>
      <c r="K4902" s="17">
        <v>1197</v>
      </c>
      <c r="L4902" s="55">
        <v>8</v>
      </c>
    </row>
    <row r="4903" spans="3:12" x14ac:dyDescent="0.2">
      <c r="D4903" s="57"/>
      <c r="E4903" s="54"/>
      <c r="F4903" s="71"/>
      <c r="G4903" s="9">
        <v>100</v>
      </c>
      <c r="H4903" s="2">
        <v>0.57283142389499997</v>
      </c>
      <c r="I4903" s="2">
        <v>0.49099836333899999</v>
      </c>
      <c r="J4903" s="2">
        <v>0.32733224222599999</v>
      </c>
      <c r="K4903" s="2">
        <v>97.954173486087996</v>
      </c>
      <c r="L4903" s="13">
        <v>0.65466448445199998</v>
      </c>
    </row>
    <row r="4904" spans="3:12" x14ac:dyDescent="0.2">
      <c r="D4904" s="174" t="s">
        <v>36</v>
      </c>
      <c r="E4904" s="20" t="s">
        <v>76</v>
      </c>
      <c r="F4904" s="22"/>
      <c r="G4904" s="21">
        <v>629</v>
      </c>
      <c r="H4904" s="25">
        <v>6</v>
      </c>
      <c r="I4904" s="3">
        <v>3</v>
      </c>
      <c r="J4904" s="3">
        <v>3</v>
      </c>
      <c r="K4904" s="3">
        <v>612</v>
      </c>
      <c r="L4904" s="26">
        <v>5</v>
      </c>
    </row>
    <row r="4905" spans="3:12" x14ac:dyDescent="0.2">
      <c r="D4905" s="175"/>
      <c r="E4905" s="11"/>
      <c r="F4905" s="10"/>
      <c r="G4905" s="9">
        <v>100</v>
      </c>
      <c r="H4905" s="16">
        <v>0.95389507154200004</v>
      </c>
      <c r="I4905" s="2">
        <v>0.47694753577100002</v>
      </c>
      <c r="J4905" s="2">
        <v>0.47694753577100002</v>
      </c>
      <c r="K4905" s="2">
        <v>97.297297297297007</v>
      </c>
      <c r="L4905" s="13">
        <v>0.794912559618</v>
      </c>
    </row>
    <row r="4906" spans="3:12" x14ac:dyDescent="0.2">
      <c r="D4906" s="175"/>
      <c r="E4906" s="4" t="s">
        <v>39</v>
      </c>
      <c r="F4906" s="6"/>
      <c r="G4906" s="5">
        <v>37</v>
      </c>
      <c r="H4906" s="7">
        <v>0</v>
      </c>
      <c r="I4906" s="1">
        <v>0</v>
      </c>
      <c r="J4906" s="1">
        <v>0</v>
      </c>
      <c r="K4906" s="1">
        <v>37</v>
      </c>
      <c r="L4906" s="8">
        <v>0</v>
      </c>
    </row>
    <row r="4907" spans="3:12" x14ac:dyDescent="0.2">
      <c r="D4907" s="175"/>
      <c r="E4907" s="11"/>
      <c r="F4907" s="10"/>
      <c r="G4907" s="9">
        <v>100</v>
      </c>
      <c r="H4907" s="45">
        <v>0</v>
      </c>
      <c r="I4907" s="18">
        <v>0</v>
      </c>
      <c r="J4907" s="18">
        <v>0</v>
      </c>
      <c r="K4907" s="2">
        <v>100</v>
      </c>
      <c r="L4907" s="36">
        <v>0</v>
      </c>
    </row>
    <row r="4908" spans="3:12" x14ac:dyDescent="0.2">
      <c r="D4908" s="175"/>
      <c r="E4908" s="4" t="s">
        <v>40</v>
      </c>
      <c r="F4908" s="6"/>
      <c r="G4908" s="5">
        <v>73</v>
      </c>
      <c r="H4908" s="7">
        <v>2</v>
      </c>
      <c r="I4908" s="1">
        <v>1</v>
      </c>
      <c r="J4908" s="1">
        <v>1</v>
      </c>
      <c r="K4908" s="1">
        <v>68</v>
      </c>
      <c r="L4908" s="8">
        <v>1</v>
      </c>
    </row>
    <row r="4909" spans="3:12" x14ac:dyDescent="0.2">
      <c r="D4909" s="175"/>
      <c r="E4909" s="11"/>
      <c r="F4909" s="10"/>
      <c r="G4909" s="9">
        <v>100</v>
      </c>
      <c r="H4909" s="16">
        <v>2.7397260273969999</v>
      </c>
      <c r="I4909" s="2">
        <v>1.369863013699</v>
      </c>
      <c r="J4909" s="2">
        <v>1.369863013699</v>
      </c>
      <c r="K4909" s="2">
        <v>93.150684931507001</v>
      </c>
      <c r="L4909" s="13">
        <v>1.369863013699</v>
      </c>
    </row>
    <row r="4910" spans="3:12" x14ac:dyDescent="0.2">
      <c r="D4910" s="175"/>
      <c r="E4910" s="4" t="s">
        <v>41</v>
      </c>
      <c r="F4910" s="6"/>
      <c r="G4910" s="5">
        <v>108</v>
      </c>
      <c r="H4910" s="7">
        <v>0</v>
      </c>
      <c r="I4910" s="1">
        <v>0</v>
      </c>
      <c r="J4910" s="1">
        <v>0</v>
      </c>
      <c r="K4910" s="1">
        <v>108</v>
      </c>
      <c r="L4910" s="8">
        <v>0</v>
      </c>
    </row>
    <row r="4911" spans="3:12" x14ac:dyDescent="0.2">
      <c r="D4911" s="175"/>
      <c r="E4911" s="11"/>
      <c r="F4911" s="10"/>
      <c r="G4911" s="9">
        <v>100</v>
      </c>
      <c r="H4911" s="45">
        <v>0</v>
      </c>
      <c r="I4911" s="18">
        <v>0</v>
      </c>
      <c r="J4911" s="18">
        <v>0</v>
      </c>
      <c r="K4911" s="2">
        <v>100</v>
      </c>
      <c r="L4911" s="36">
        <v>0</v>
      </c>
    </row>
    <row r="4912" spans="3:12" x14ac:dyDescent="0.2">
      <c r="D4912" s="175"/>
      <c r="E4912" s="4" t="s">
        <v>42</v>
      </c>
      <c r="F4912" s="6"/>
      <c r="G4912" s="5">
        <v>113</v>
      </c>
      <c r="H4912" s="7">
        <v>1</v>
      </c>
      <c r="I4912" s="1">
        <v>0</v>
      </c>
      <c r="J4912" s="1">
        <v>0</v>
      </c>
      <c r="K4912" s="1">
        <v>111</v>
      </c>
      <c r="L4912" s="8">
        <v>1</v>
      </c>
    </row>
    <row r="4913" spans="4:12" x14ac:dyDescent="0.2">
      <c r="D4913" s="175"/>
      <c r="E4913" s="11"/>
      <c r="F4913" s="10"/>
      <c r="G4913" s="9">
        <v>100</v>
      </c>
      <c r="H4913" s="16">
        <v>0.88495575221199996</v>
      </c>
      <c r="I4913" s="18">
        <v>0</v>
      </c>
      <c r="J4913" s="18">
        <v>0</v>
      </c>
      <c r="K4913" s="2">
        <v>98.230088495575004</v>
      </c>
      <c r="L4913" s="13">
        <v>0.88495575221199996</v>
      </c>
    </row>
    <row r="4914" spans="4:12" x14ac:dyDescent="0.2">
      <c r="D4914" s="175"/>
      <c r="E4914" s="4" t="s">
        <v>43</v>
      </c>
      <c r="F4914" s="6"/>
      <c r="G4914" s="5">
        <v>101</v>
      </c>
      <c r="H4914" s="7">
        <v>0</v>
      </c>
      <c r="I4914" s="1">
        <v>0</v>
      </c>
      <c r="J4914" s="1">
        <v>0</v>
      </c>
      <c r="K4914" s="1">
        <v>101</v>
      </c>
      <c r="L4914" s="8">
        <v>0</v>
      </c>
    </row>
    <row r="4915" spans="4:12" x14ac:dyDescent="0.2">
      <c r="D4915" s="175"/>
      <c r="E4915" s="11"/>
      <c r="F4915" s="10"/>
      <c r="G4915" s="9">
        <v>100</v>
      </c>
      <c r="H4915" s="45">
        <v>0</v>
      </c>
      <c r="I4915" s="18">
        <v>0</v>
      </c>
      <c r="J4915" s="18">
        <v>0</v>
      </c>
      <c r="K4915" s="2">
        <v>100</v>
      </c>
      <c r="L4915" s="36">
        <v>0</v>
      </c>
    </row>
    <row r="4916" spans="4:12" x14ac:dyDescent="0.2">
      <c r="D4916" s="175"/>
      <c r="E4916" s="4" t="s">
        <v>44</v>
      </c>
      <c r="F4916" s="6"/>
      <c r="G4916" s="5">
        <v>114</v>
      </c>
      <c r="H4916" s="7">
        <v>1</v>
      </c>
      <c r="I4916" s="1">
        <v>1</v>
      </c>
      <c r="J4916" s="1">
        <v>1</v>
      </c>
      <c r="K4916" s="1">
        <v>111</v>
      </c>
      <c r="L4916" s="8">
        <v>0</v>
      </c>
    </row>
    <row r="4917" spans="4:12" x14ac:dyDescent="0.2">
      <c r="D4917" s="175"/>
      <c r="E4917" s="11"/>
      <c r="F4917" s="10"/>
      <c r="G4917" s="9">
        <v>100</v>
      </c>
      <c r="H4917" s="16">
        <v>0.87719298245599997</v>
      </c>
      <c r="I4917" s="2">
        <v>0.87719298245599997</v>
      </c>
      <c r="J4917" s="2">
        <v>0.87719298245599997</v>
      </c>
      <c r="K4917" s="2">
        <v>97.368421052632002</v>
      </c>
      <c r="L4917" s="36">
        <v>0</v>
      </c>
    </row>
    <row r="4918" spans="4:12" x14ac:dyDescent="0.2">
      <c r="D4918" s="175"/>
      <c r="E4918" s="4" t="s">
        <v>45</v>
      </c>
      <c r="F4918" s="6"/>
      <c r="G4918" s="5">
        <v>83</v>
      </c>
      <c r="H4918" s="7">
        <v>2</v>
      </c>
      <c r="I4918" s="1">
        <v>1</v>
      </c>
      <c r="J4918" s="1">
        <v>1</v>
      </c>
      <c r="K4918" s="1">
        <v>76</v>
      </c>
      <c r="L4918" s="8">
        <v>3</v>
      </c>
    </row>
    <row r="4919" spans="4:12" x14ac:dyDescent="0.2">
      <c r="D4919" s="175"/>
      <c r="E4919" s="11"/>
      <c r="F4919" s="10"/>
      <c r="G4919" s="9">
        <v>100</v>
      </c>
      <c r="H4919" s="16">
        <v>2.409638554217</v>
      </c>
      <c r="I4919" s="2">
        <v>1.204819277108</v>
      </c>
      <c r="J4919" s="2">
        <v>1.204819277108</v>
      </c>
      <c r="K4919" s="27">
        <v>91.566265060240994</v>
      </c>
      <c r="L4919" s="13">
        <v>3.6144578313250002</v>
      </c>
    </row>
    <row r="4920" spans="4:12" x14ac:dyDescent="0.2">
      <c r="D4920" s="174" t="s">
        <v>37</v>
      </c>
      <c r="E4920" s="20" t="s">
        <v>77</v>
      </c>
      <c r="F4920" s="22"/>
      <c r="G4920" s="21">
        <v>593</v>
      </c>
      <c r="H4920" s="25">
        <v>1</v>
      </c>
      <c r="I4920" s="3">
        <v>3</v>
      </c>
      <c r="J4920" s="3">
        <v>1</v>
      </c>
      <c r="K4920" s="3">
        <v>585</v>
      </c>
      <c r="L4920" s="26">
        <v>3</v>
      </c>
    </row>
    <row r="4921" spans="4:12" x14ac:dyDescent="0.2">
      <c r="D4921" s="175"/>
      <c r="E4921" s="11"/>
      <c r="F4921" s="10"/>
      <c r="G4921" s="9">
        <v>100</v>
      </c>
      <c r="H4921" s="16">
        <v>0.16863406408100001</v>
      </c>
      <c r="I4921" s="2">
        <v>0.50590219224300004</v>
      </c>
      <c r="J4921" s="2">
        <v>0.16863406408100001</v>
      </c>
      <c r="K4921" s="2">
        <v>98.650927487352007</v>
      </c>
      <c r="L4921" s="13">
        <v>0.50590219224300004</v>
      </c>
    </row>
    <row r="4922" spans="4:12" x14ac:dyDescent="0.2">
      <c r="D4922" s="175"/>
      <c r="E4922" s="4" t="s">
        <v>39</v>
      </c>
      <c r="F4922" s="6"/>
      <c r="G4922" s="5">
        <v>27</v>
      </c>
      <c r="H4922" s="7">
        <v>0</v>
      </c>
      <c r="I4922" s="1">
        <v>0</v>
      </c>
      <c r="J4922" s="1">
        <v>0</v>
      </c>
      <c r="K4922" s="1">
        <v>27</v>
      </c>
      <c r="L4922" s="8">
        <v>0</v>
      </c>
    </row>
    <row r="4923" spans="4:12" x14ac:dyDescent="0.2">
      <c r="D4923" s="175"/>
      <c r="E4923" s="11"/>
      <c r="F4923" s="10"/>
      <c r="G4923" s="9">
        <v>100</v>
      </c>
      <c r="H4923" s="45">
        <v>0</v>
      </c>
      <c r="I4923" s="18">
        <v>0</v>
      </c>
      <c r="J4923" s="18">
        <v>0</v>
      </c>
      <c r="K4923" s="2">
        <v>100</v>
      </c>
      <c r="L4923" s="36">
        <v>0</v>
      </c>
    </row>
    <row r="4924" spans="4:12" x14ac:dyDescent="0.2">
      <c r="D4924" s="175"/>
      <c r="E4924" s="4" t="s">
        <v>40</v>
      </c>
      <c r="F4924" s="6"/>
      <c r="G4924" s="5">
        <v>74</v>
      </c>
      <c r="H4924" s="7">
        <v>0</v>
      </c>
      <c r="I4924" s="1">
        <v>1</v>
      </c>
      <c r="J4924" s="1">
        <v>0</v>
      </c>
      <c r="K4924" s="1">
        <v>72</v>
      </c>
      <c r="L4924" s="8">
        <v>1</v>
      </c>
    </row>
    <row r="4925" spans="4:12" x14ac:dyDescent="0.2">
      <c r="D4925" s="175"/>
      <c r="E4925" s="11"/>
      <c r="F4925" s="10"/>
      <c r="G4925" s="9">
        <v>100</v>
      </c>
      <c r="H4925" s="45">
        <v>0</v>
      </c>
      <c r="I4925" s="2">
        <v>1.351351351351</v>
      </c>
      <c r="J4925" s="18">
        <v>0</v>
      </c>
      <c r="K4925" s="2">
        <v>97.297297297297007</v>
      </c>
      <c r="L4925" s="13">
        <v>1.351351351351</v>
      </c>
    </row>
    <row r="4926" spans="4:12" x14ac:dyDescent="0.2">
      <c r="D4926" s="175"/>
      <c r="E4926" s="4" t="s">
        <v>41</v>
      </c>
      <c r="F4926" s="6"/>
      <c r="G4926" s="5">
        <v>96</v>
      </c>
      <c r="H4926" s="7">
        <v>0</v>
      </c>
      <c r="I4926" s="1">
        <v>0</v>
      </c>
      <c r="J4926" s="1">
        <v>0</v>
      </c>
      <c r="K4926" s="1">
        <v>96</v>
      </c>
      <c r="L4926" s="8">
        <v>0</v>
      </c>
    </row>
    <row r="4927" spans="4:12" x14ac:dyDescent="0.2">
      <c r="D4927" s="175"/>
      <c r="E4927" s="11"/>
      <c r="F4927" s="10"/>
      <c r="G4927" s="9">
        <v>100</v>
      </c>
      <c r="H4927" s="45">
        <v>0</v>
      </c>
      <c r="I4927" s="18">
        <v>0</v>
      </c>
      <c r="J4927" s="18">
        <v>0</v>
      </c>
      <c r="K4927" s="2">
        <v>100</v>
      </c>
      <c r="L4927" s="36">
        <v>0</v>
      </c>
    </row>
    <row r="4928" spans="4:12" x14ac:dyDescent="0.2">
      <c r="D4928" s="175"/>
      <c r="E4928" s="4" t="s">
        <v>42</v>
      </c>
      <c r="F4928" s="6"/>
      <c r="G4928" s="5">
        <v>97</v>
      </c>
      <c r="H4928" s="7">
        <v>0</v>
      </c>
      <c r="I4928" s="1">
        <v>0</v>
      </c>
      <c r="J4928" s="1">
        <v>0</v>
      </c>
      <c r="K4928" s="1">
        <v>96</v>
      </c>
      <c r="L4928" s="8">
        <v>1</v>
      </c>
    </row>
    <row r="4929" spans="2:12" x14ac:dyDescent="0.2">
      <c r="D4929" s="175"/>
      <c r="E4929" s="11"/>
      <c r="F4929" s="10"/>
      <c r="G4929" s="9">
        <v>100</v>
      </c>
      <c r="H4929" s="45">
        <v>0</v>
      </c>
      <c r="I4929" s="18">
        <v>0</v>
      </c>
      <c r="J4929" s="18">
        <v>0</v>
      </c>
      <c r="K4929" s="2">
        <v>98.969072164948003</v>
      </c>
      <c r="L4929" s="13">
        <v>1.0309278350519999</v>
      </c>
    </row>
    <row r="4930" spans="2:12" x14ac:dyDescent="0.2">
      <c r="D4930" s="175"/>
      <c r="E4930" s="4" t="s">
        <v>43</v>
      </c>
      <c r="F4930" s="6"/>
      <c r="G4930" s="5">
        <v>103</v>
      </c>
      <c r="H4930" s="7">
        <v>1</v>
      </c>
      <c r="I4930" s="1">
        <v>1</v>
      </c>
      <c r="J4930" s="1">
        <v>0</v>
      </c>
      <c r="K4930" s="1">
        <v>101</v>
      </c>
      <c r="L4930" s="8">
        <v>0</v>
      </c>
    </row>
    <row r="4931" spans="2:12" x14ac:dyDescent="0.2">
      <c r="D4931" s="175"/>
      <c r="E4931" s="11"/>
      <c r="F4931" s="10"/>
      <c r="G4931" s="9">
        <v>100</v>
      </c>
      <c r="H4931" s="16">
        <v>0.97087378640800004</v>
      </c>
      <c r="I4931" s="2">
        <v>0.97087378640800004</v>
      </c>
      <c r="J4931" s="18">
        <v>0</v>
      </c>
      <c r="K4931" s="2">
        <v>98.058252427184001</v>
      </c>
      <c r="L4931" s="36">
        <v>0</v>
      </c>
    </row>
    <row r="4932" spans="2:12" x14ac:dyDescent="0.2">
      <c r="D4932" s="175"/>
      <c r="E4932" s="4" t="s">
        <v>44</v>
      </c>
      <c r="F4932" s="6"/>
      <c r="G4932" s="5">
        <v>109</v>
      </c>
      <c r="H4932" s="7">
        <v>0</v>
      </c>
      <c r="I4932" s="1">
        <v>1</v>
      </c>
      <c r="J4932" s="1">
        <v>0</v>
      </c>
      <c r="K4932" s="1">
        <v>108</v>
      </c>
      <c r="L4932" s="8">
        <v>0</v>
      </c>
    </row>
    <row r="4933" spans="2:12" x14ac:dyDescent="0.2">
      <c r="D4933" s="175"/>
      <c r="E4933" s="11"/>
      <c r="F4933" s="10"/>
      <c r="G4933" s="9">
        <v>100</v>
      </c>
      <c r="H4933" s="45">
        <v>0</v>
      </c>
      <c r="I4933" s="2">
        <v>0.91743119266100004</v>
      </c>
      <c r="J4933" s="18">
        <v>0</v>
      </c>
      <c r="K4933" s="2">
        <v>99.082568807339001</v>
      </c>
      <c r="L4933" s="36">
        <v>0</v>
      </c>
    </row>
    <row r="4934" spans="2:12" x14ac:dyDescent="0.2">
      <c r="D4934" s="175"/>
      <c r="E4934" s="4" t="s">
        <v>45</v>
      </c>
      <c r="F4934" s="6"/>
      <c r="G4934" s="5">
        <v>87</v>
      </c>
      <c r="H4934" s="7">
        <v>0</v>
      </c>
      <c r="I4934" s="1">
        <v>0</v>
      </c>
      <c r="J4934" s="1">
        <v>1</v>
      </c>
      <c r="K4934" s="1">
        <v>85</v>
      </c>
      <c r="L4934" s="8">
        <v>1</v>
      </c>
    </row>
    <row r="4935" spans="2:12" x14ac:dyDescent="0.2">
      <c r="D4935" s="176"/>
      <c r="E4935" s="57"/>
      <c r="F4935" s="54"/>
      <c r="G4935" s="67">
        <v>100</v>
      </c>
      <c r="H4935" s="114">
        <v>0</v>
      </c>
      <c r="I4935" s="81">
        <v>0</v>
      </c>
      <c r="J4935" s="48">
        <v>1.149425287356</v>
      </c>
      <c r="K4935" s="48">
        <v>97.701149425286999</v>
      </c>
      <c r="L4935" s="84">
        <v>1.149425287356</v>
      </c>
    </row>
    <row r="4937" spans="2:12" x14ac:dyDescent="0.2">
      <c r="B4937" s="43" t="str">
        <f xml:space="preserve"> HYPERLINK("#'目次'!B109", "[103]")</f>
        <v>[103]</v>
      </c>
      <c r="C4937" s="31" t="s">
        <v>249</v>
      </c>
    </row>
    <row r="4941" spans="2:12" ht="24" x14ac:dyDescent="0.2">
      <c r="D4941" s="177"/>
      <c r="E4941" s="178"/>
      <c r="F4941" s="178"/>
      <c r="G4941" s="40" t="s">
        <v>14</v>
      </c>
      <c r="H4941" s="42" t="s">
        <v>240</v>
      </c>
      <c r="I4941" s="15" t="s">
        <v>241</v>
      </c>
      <c r="J4941" s="15" t="s">
        <v>242</v>
      </c>
      <c r="K4941" s="15" t="s">
        <v>243</v>
      </c>
      <c r="L4941" s="44" t="s">
        <v>17</v>
      </c>
    </row>
    <row r="4942" spans="2:12" x14ac:dyDescent="0.2">
      <c r="D4942" s="179"/>
      <c r="E4942" s="180"/>
      <c r="F4942" s="180"/>
      <c r="G4942" s="39"/>
      <c r="H4942" s="41"/>
      <c r="I4942" s="14"/>
      <c r="J4942" s="14"/>
      <c r="K4942" s="14"/>
      <c r="L4942" s="38"/>
    </row>
    <row r="4943" spans="2:12" x14ac:dyDescent="0.2">
      <c r="D4943" s="70"/>
      <c r="E4943" s="72" t="s">
        <v>14</v>
      </c>
      <c r="F4943" s="69"/>
      <c r="G4943" s="37">
        <v>1222</v>
      </c>
      <c r="H4943" s="17">
        <v>6</v>
      </c>
      <c r="I4943" s="17">
        <v>10</v>
      </c>
      <c r="J4943" s="17">
        <v>16</v>
      </c>
      <c r="K4943" s="17">
        <v>1182</v>
      </c>
      <c r="L4943" s="55">
        <v>8</v>
      </c>
    </row>
    <row r="4944" spans="2:12" x14ac:dyDescent="0.2">
      <c r="D4944" s="57"/>
      <c r="E4944" s="54"/>
      <c r="F4944" s="71"/>
      <c r="G4944" s="9">
        <v>100</v>
      </c>
      <c r="H4944" s="2">
        <v>0.49099836333899999</v>
      </c>
      <c r="I4944" s="2">
        <v>0.81833060556500004</v>
      </c>
      <c r="J4944" s="2">
        <v>1.3093289689030001</v>
      </c>
      <c r="K4944" s="2">
        <v>96.726677577741</v>
      </c>
      <c r="L4944" s="13">
        <v>0.65466448445199998</v>
      </c>
    </row>
    <row r="4945" spans="4:12" x14ac:dyDescent="0.2">
      <c r="D4945" s="174" t="s">
        <v>18</v>
      </c>
      <c r="E4945" s="20" t="s">
        <v>19</v>
      </c>
      <c r="F4945" s="22"/>
      <c r="G4945" s="21">
        <v>57</v>
      </c>
      <c r="H4945" s="25">
        <v>2</v>
      </c>
      <c r="I4945" s="3">
        <v>0</v>
      </c>
      <c r="J4945" s="3">
        <v>1</v>
      </c>
      <c r="K4945" s="3">
        <v>54</v>
      </c>
      <c r="L4945" s="26">
        <v>0</v>
      </c>
    </row>
    <row r="4946" spans="4:12" x14ac:dyDescent="0.2">
      <c r="D4946" s="175"/>
      <c r="E4946" s="11"/>
      <c r="F4946" s="10"/>
      <c r="G4946" s="9">
        <v>100</v>
      </c>
      <c r="H4946" s="16">
        <v>3.508771929825</v>
      </c>
      <c r="I4946" s="18">
        <v>0</v>
      </c>
      <c r="J4946" s="2">
        <v>1.7543859649119999</v>
      </c>
      <c r="K4946" s="2">
        <v>94.736842105262994</v>
      </c>
      <c r="L4946" s="36">
        <v>0</v>
      </c>
    </row>
    <row r="4947" spans="4:12" x14ac:dyDescent="0.2">
      <c r="D4947" s="175"/>
      <c r="E4947" s="4" t="s">
        <v>20</v>
      </c>
      <c r="F4947" s="6"/>
      <c r="G4947" s="5">
        <v>84</v>
      </c>
      <c r="H4947" s="7">
        <v>2</v>
      </c>
      <c r="I4947" s="1">
        <v>0</v>
      </c>
      <c r="J4947" s="1">
        <v>2</v>
      </c>
      <c r="K4947" s="1">
        <v>78</v>
      </c>
      <c r="L4947" s="8">
        <v>2</v>
      </c>
    </row>
    <row r="4948" spans="4:12" x14ac:dyDescent="0.2">
      <c r="D4948" s="175"/>
      <c r="E4948" s="11"/>
      <c r="F4948" s="10"/>
      <c r="G4948" s="9">
        <v>100</v>
      </c>
      <c r="H4948" s="16">
        <v>2.3809523809519999</v>
      </c>
      <c r="I4948" s="18">
        <v>0</v>
      </c>
      <c r="J4948" s="2">
        <v>2.3809523809519999</v>
      </c>
      <c r="K4948" s="2">
        <v>92.857142857143003</v>
      </c>
      <c r="L4948" s="13">
        <v>2.3809523809519999</v>
      </c>
    </row>
    <row r="4949" spans="4:12" x14ac:dyDescent="0.2">
      <c r="D4949" s="175"/>
      <c r="E4949" s="4" t="s">
        <v>21</v>
      </c>
      <c r="F4949" s="6"/>
      <c r="G4949" s="5">
        <v>487</v>
      </c>
      <c r="H4949" s="7">
        <v>1</v>
      </c>
      <c r="I4949" s="1">
        <v>2</v>
      </c>
      <c r="J4949" s="1">
        <v>2</v>
      </c>
      <c r="K4949" s="1">
        <v>480</v>
      </c>
      <c r="L4949" s="8">
        <v>2</v>
      </c>
    </row>
    <row r="4950" spans="4:12" x14ac:dyDescent="0.2">
      <c r="D4950" s="175"/>
      <c r="E4950" s="11"/>
      <c r="F4950" s="10"/>
      <c r="G4950" s="9">
        <v>100</v>
      </c>
      <c r="H4950" s="16">
        <v>0.20533880903499999</v>
      </c>
      <c r="I4950" s="2">
        <v>0.41067761806999997</v>
      </c>
      <c r="J4950" s="2">
        <v>0.41067761806999997</v>
      </c>
      <c r="K4950" s="2">
        <v>98.562628336756006</v>
      </c>
      <c r="L4950" s="13">
        <v>0.41067761806999997</v>
      </c>
    </row>
    <row r="4951" spans="4:12" x14ac:dyDescent="0.2">
      <c r="D4951" s="175"/>
      <c r="E4951" s="4" t="s">
        <v>22</v>
      </c>
      <c r="F4951" s="6"/>
      <c r="G4951" s="5">
        <v>35</v>
      </c>
      <c r="H4951" s="7">
        <v>0</v>
      </c>
      <c r="I4951" s="1">
        <v>0</v>
      </c>
      <c r="J4951" s="1">
        <v>2</v>
      </c>
      <c r="K4951" s="1">
        <v>33</v>
      </c>
      <c r="L4951" s="8">
        <v>0</v>
      </c>
    </row>
    <row r="4952" spans="4:12" x14ac:dyDescent="0.2">
      <c r="D4952" s="175"/>
      <c r="E4952" s="11"/>
      <c r="F4952" s="10"/>
      <c r="G4952" s="9">
        <v>100</v>
      </c>
      <c r="H4952" s="45">
        <v>0</v>
      </c>
      <c r="I4952" s="18">
        <v>0</v>
      </c>
      <c r="J4952" s="2">
        <v>5.7142857142860004</v>
      </c>
      <c r="K4952" s="2">
        <v>94.285714285713993</v>
      </c>
      <c r="L4952" s="36">
        <v>0</v>
      </c>
    </row>
    <row r="4953" spans="4:12" x14ac:dyDescent="0.2">
      <c r="D4953" s="175"/>
      <c r="E4953" s="4" t="s">
        <v>23</v>
      </c>
      <c r="F4953" s="6"/>
      <c r="G4953" s="5">
        <v>143</v>
      </c>
      <c r="H4953" s="7">
        <v>0</v>
      </c>
      <c r="I4953" s="1">
        <v>2</v>
      </c>
      <c r="J4953" s="1">
        <v>4</v>
      </c>
      <c r="K4953" s="1">
        <v>137</v>
      </c>
      <c r="L4953" s="8">
        <v>0</v>
      </c>
    </row>
    <row r="4954" spans="4:12" x14ac:dyDescent="0.2">
      <c r="D4954" s="175"/>
      <c r="E4954" s="11"/>
      <c r="F4954" s="10"/>
      <c r="G4954" s="9">
        <v>100</v>
      </c>
      <c r="H4954" s="45">
        <v>0</v>
      </c>
      <c r="I4954" s="2">
        <v>1.398601398601</v>
      </c>
      <c r="J4954" s="2">
        <v>2.797202797203</v>
      </c>
      <c r="K4954" s="2">
        <v>95.804195804195999</v>
      </c>
      <c r="L4954" s="36">
        <v>0</v>
      </c>
    </row>
    <row r="4955" spans="4:12" x14ac:dyDescent="0.2">
      <c r="D4955" s="175"/>
      <c r="E4955" s="4" t="s">
        <v>24</v>
      </c>
      <c r="F4955" s="6"/>
      <c r="G4955" s="5">
        <v>187</v>
      </c>
      <c r="H4955" s="7">
        <v>0</v>
      </c>
      <c r="I4955" s="1">
        <v>4</v>
      </c>
      <c r="J4955" s="1">
        <v>1</v>
      </c>
      <c r="K4955" s="1">
        <v>181</v>
      </c>
      <c r="L4955" s="8">
        <v>1</v>
      </c>
    </row>
    <row r="4956" spans="4:12" x14ac:dyDescent="0.2">
      <c r="D4956" s="175"/>
      <c r="E4956" s="11"/>
      <c r="F4956" s="10"/>
      <c r="G4956" s="9">
        <v>100</v>
      </c>
      <c r="H4956" s="45">
        <v>0</v>
      </c>
      <c r="I4956" s="2">
        <v>2.1390374331549999</v>
      </c>
      <c r="J4956" s="2">
        <v>0.53475935828900001</v>
      </c>
      <c r="K4956" s="2">
        <v>96.791443850267001</v>
      </c>
      <c r="L4956" s="13">
        <v>0.53475935828900001</v>
      </c>
    </row>
    <row r="4957" spans="4:12" x14ac:dyDescent="0.2">
      <c r="D4957" s="175"/>
      <c r="E4957" s="4" t="s">
        <v>25</v>
      </c>
      <c r="F4957" s="6"/>
      <c r="G4957" s="5">
        <v>71</v>
      </c>
      <c r="H4957" s="7">
        <v>0</v>
      </c>
      <c r="I4957" s="1">
        <v>0</v>
      </c>
      <c r="J4957" s="1">
        <v>1</v>
      </c>
      <c r="K4957" s="1">
        <v>68</v>
      </c>
      <c r="L4957" s="8">
        <v>2</v>
      </c>
    </row>
    <row r="4958" spans="4:12" x14ac:dyDescent="0.2">
      <c r="D4958" s="175"/>
      <c r="E4958" s="11"/>
      <c r="F4958" s="10"/>
      <c r="G4958" s="9">
        <v>100</v>
      </c>
      <c r="H4958" s="45">
        <v>0</v>
      </c>
      <c r="I4958" s="18">
        <v>0</v>
      </c>
      <c r="J4958" s="2">
        <v>1.4084507042250001</v>
      </c>
      <c r="K4958" s="2">
        <v>95.774647887323994</v>
      </c>
      <c r="L4958" s="13">
        <v>2.8169014084509998</v>
      </c>
    </row>
    <row r="4959" spans="4:12" x14ac:dyDescent="0.2">
      <c r="D4959" s="175"/>
      <c r="E4959" s="4" t="s">
        <v>26</v>
      </c>
      <c r="F4959" s="6"/>
      <c r="G4959" s="5">
        <v>30</v>
      </c>
      <c r="H4959" s="7">
        <v>0</v>
      </c>
      <c r="I4959" s="1">
        <v>0</v>
      </c>
      <c r="J4959" s="1">
        <v>0</v>
      </c>
      <c r="K4959" s="1">
        <v>30</v>
      </c>
      <c r="L4959" s="8">
        <v>0</v>
      </c>
    </row>
    <row r="4960" spans="4:12" x14ac:dyDescent="0.2">
      <c r="D4960" s="175"/>
      <c r="E4960" s="11"/>
      <c r="F4960" s="10"/>
      <c r="G4960" s="9">
        <v>100</v>
      </c>
      <c r="H4960" s="45">
        <v>0</v>
      </c>
      <c r="I4960" s="18">
        <v>0</v>
      </c>
      <c r="J4960" s="18">
        <v>0</v>
      </c>
      <c r="K4960" s="2">
        <v>100</v>
      </c>
      <c r="L4960" s="36">
        <v>0</v>
      </c>
    </row>
    <row r="4961" spans="4:12" x14ac:dyDescent="0.2">
      <c r="D4961" s="175"/>
      <c r="E4961" s="4" t="s">
        <v>27</v>
      </c>
      <c r="F4961" s="6"/>
      <c r="G4961" s="5">
        <v>70</v>
      </c>
      <c r="H4961" s="7">
        <v>1</v>
      </c>
      <c r="I4961" s="1">
        <v>2</v>
      </c>
      <c r="J4961" s="1">
        <v>1</v>
      </c>
      <c r="K4961" s="1">
        <v>65</v>
      </c>
      <c r="L4961" s="8">
        <v>1</v>
      </c>
    </row>
    <row r="4962" spans="4:12" x14ac:dyDescent="0.2">
      <c r="D4962" s="175"/>
      <c r="E4962" s="11"/>
      <c r="F4962" s="10"/>
      <c r="G4962" s="9">
        <v>100</v>
      </c>
      <c r="H4962" s="16">
        <v>1.4285714285710001</v>
      </c>
      <c r="I4962" s="2">
        <v>2.8571428571430002</v>
      </c>
      <c r="J4962" s="2">
        <v>1.4285714285710001</v>
      </c>
      <c r="K4962" s="2">
        <v>92.857142857143003</v>
      </c>
      <c r="L4962" s="13">
        <v>1.4285714285710001</v>
      </c>
    </row>
    <row r="4963" spans="4:12" x14ac:dyDescent="0.2">
      <c r="D4963" s="175"/>
      <c r="E4963" s="4" t="s">
        <v>28</v>
      </c>
      <c r="F4963" s="6"/>
      <c r="G4963" s="5">
        <v>51</v>
      </c>
      <c r="H4963" s="7">
        <v>0</v>
      </c>
      <c r="I4963" s="1">
        <v>0</v>
      </c>
      <c r="J4963" s="1">
        <v>1</v>
      </c>
      <c r="K4963" s="1">
        <v>50</v>
      </c>
      <c r="L4963" s="8">
        <v>0</v>
      </c>
    </row>
    <row r="4964" spans="4:12" x14ac:dyDescent="0.2">
      <c r="D4964" s="175"/>
      <c r="E4964" s="11"/>
      <c r="F4964" s="10"/>
      <c r="G4964" s="9">
        <v>100</v>
      </c>
      <c r="H4964" s="45">
        <v>0</v>
      </c>
      <c r="I4964" s="18">
        <v>0</v>
      </c>
      <c r="J4964" s="2">
        <v>1.9607843137250001</v>
      </c>
      <c r="K4964" s="2">
        <v>98.039215686275</v>
      </c>
      <c r="L4964" s="36">
        <v>0</v>
      </c>
    </row>
    <row r="4965" spans="4:12" x14ac:dyDescent="0.2">
      <c r="D4965" s="175"/>
      <c r="E4965" s="4" t="s">
        <v>29</v>
      </c>
      <c r="F4965" s="6"/>
      <c r="G4965" s="5">
        <v>7</v>
      </c>
      <c r="H4965" s="7">
        <v>0</v>
      </c>
      <c r="I4965" s="1">
        <v>0</v>
      </c>
      <c r="J4965" s="1">
        <v>1</v>
      </c>
      <c r="K4965" s="1">
        <v>6</v>
      </c>
      <c r="L4965" s="8">
        <v>0</v>
      </c>
    </row>
    <row r="4966" spans="4:12" x14ac:dyDescent="0.2">
      <c r="D4966" s="175"/>
      <c r="E4966" s="11"/>
      <c r="F4966" s="10"/>
      <c r="G4966" s="9">
        <v>100</v>
      </c>
      <c r="H4966" s="45">
        <v>0</v>
      </c>
      <c r="I4966" s="18">
        <v>0</v>
      </c>
      <c r="J4966" s="35">
        <v>14.285714285714</v>
      </c>
      <c r="K4966" s="46">
        <v>85.714285714286007</v>
      </c>
      <c r="L4966" s="36">
        <v>0</v>
      </c>
    </row>
    <row r="4967" spans="4:12" x14ac:dyDescent="0.2">
      <c r="D4967" s="174" t="s">
        <v>30</v>
      </c>
      <c r="E4967" s="20" t="s">
        <v>31</v>
      </c>
      <c r="F4967" s="22"/>
      <c r="G4967" s="21">
        <v>393</v>
      </c>
      <c r="H4967" s="25">
        <v>4</v>
      </c>
      <c r="I4967" s="3">
        <v>3</v>
      </c>
      <c r="J4967" s="3">
        <v>3</v>
      </c>
      <c r="K4967" s="3">
        <v>382</v>
      </c>
      <c r="L4967" s="26">
        <v>1</v>
      </c>
    </row>
    <row r="4968" spans="4:12" x14ac:dyDescent="0.2">
      <c r="D4968" s="175"/>
      <c r="E4968" s="11"/>
      <c r="F4968" s="10"/>
      <c r="G4968" s="9">
        <v>100</v>
      </c>
      <c r="H4968" s="16">
        <v>1.0178117048349999</v>
      </c>
      <c r="I4968" s="2">
        <v>0.76335877862599999</v>
      </c>
      <c r="J4968" s="2">
        <v>0.76335877862599999</v>
      </c>
      <c r="K4968" s="2">
        <v>97.201017811705</v>
      </c>
      <c r="L4968" s="13">
        <v>0.25445292620900001</v>
      </c>
    </row>
    <row r="4969" spans="4:12" x14ac:dyDescent="0.2">
      <c r="D4969" s="175"/>
      <c r="E4969" s="4" t="s">
        <v>32</v>
      </c>
      <c r="F4969" s="6"/>
      <c r="G4969" s="5">
        <v>352</v>
      </c>
      <c r="H4969" s="7">
        <v>1</v>
      </c>
      <c r="I4969" s="1">
        <v>3</v>
      </c>
      <c r="J4969" s="1">
        <v>6</v>
      </c>
      <c r="K4969" s="1">
        <v>338</v>
      </c>
      <c r="L4969" s="8">
        <v>4</v>
      </c>
    </row>
    <row r="4970" spans="4:12" x14ac:dyDescent="0.2">
      <c r="D4970" s="175"/>
      <c r="E4970" s="11"/>
      <c r="F4970" s="10"/>
      <c r="G4970" s="9">
        <v>100</v>
      </c>
      <c r="H4970" s="16">
        <v>0.28409090909099999</v>
      </c>
      <c r="I4970" s="2">
        <v>0.85227272727299996</v>
      </c>
      <c r="J4970" s="2">
        <v>1.7045454545450001</v>
      </c>
      <c r="K4970" s="2">
        <v>96.022727272726996</v>
      </c>
      <c r="L4970" s="13">
        <v>1.136363636364</v>
      </c>
    </row>
    <row r="4971" spans="4:12" x14ac:dyDescent="0.2">
      <c r="D4971" s="175"/>
      <c r="E4971" s="4" t="s">
        <v>33</v>
      </c>
      <c r="F4971" s="6"/>
      <c r="G4971" s="5">
        <v>388</v>
      </c>
      <c r="H4971" s="7">
        <v>1</v>
      </c>
      <c r="I4971" s="1">
        <v>3</v>
      </c>
      <c r="J4971" s="1">
        <v>5</v>
      </c>
      <c r="K4971" s="1">
        <v>376</v>
      </c>
      <c r="L4971" s="8">
        <v>3</v>
      </c>
    </row>
    <row r="4972" spans="4:12" x14ac:dyDescent="0.2">
      <c r="D4972" s="175"/>
      <c r="E4972" s="11"/>
      <c r="F4972" s="10"/>
      <c r="G4972" s="9">
        <v>100</v>
      </c>
      <c r="H4972" s="16">
        <v>0.25773195876299998</v>
      </c>
      <c r="I4972" s="2">
        <v>0.77319587628899999</v>
      </c>
      <c r="J4972" s="2">
        <v>1.2886597938140001</v>
      </c>
      <c r="K4972" s="2">
        <v>96.907216494845002</v>
      </c>
      <c r="L4972" s="13">
        <v>0.77319587628899999</v>
      </c>
    </row>
    <row r="4973" spans="4:12" x14ac:dyDescent="0.2">
      <c r="D4973" s="175"/>
      <c r="E4973" s="4" t="s">
        <v>34</v>
      </c>
      <c r="F4973" s="6"/>
      <c r="G4973" s="5">
        <v>89</v>
      </c>
      <c r="H4973" s="7">
        <v>0</v>
      </c>
      <c r="I4973" s="1">
        <v>1</v>
      </c>
      <c r="J4973" s="1">
        <v>2</v>
      </c>
      <c r="K4973" s="1">
        <v>86</v>
      </c>
      <c r="L4973" s="8">
        <v>0</v>
      </c>
    </row>
    <row r="4974" spans="4:12" x14ac:dyDescent="0.2">
      <c r="D4974" s="175"/>
      <c r="E4974" s="11"/>
      <c r="F4974" s="10"/>
      <c r="G4974" s="9">
        <v>100</v>
      </c>
      <c r="H4974" s="45">
        <v>0</v>
      </c>
      <c r="I4974" s="2">
        <v>1.123595505618</v>
      </c>
      <c r="J4974" s="2">
        <v>2.2471910112360001</v>
      </c>
      <c r="K4974" s="2">
        <v>96.629213483146003</v>
      </c>
      <c r="L4974" s="36">
        <v>0</v>
      </c>
    </row>
    <row r="4975" spans="4:12" x14ac:dyDescent="0.2">
      <c r="D4975" s="174" t="s">
        <v>35</v>
      </c>
      <c r="E4975" s="20" t="s">
        <v>36</v>
      </c>
      <c r="F4975" s="22"/>
      <c r="G4975" s="21">
        <v>629</v>
      </c>
      <c r="H4975" s="25">
        <v>5</v>
      </c>
      <c r="I4975" s="3">
        <v>7</v>
      </c>
      <c r="J4975" s="3">
        <v>11</v>
      </c>
      <c r="K4975" s="3">
        <v>601</v>
      </c>
      <c r="L4975" s="26">
        <v>5</v>
      </c>
    </row>
    <row r="4976" spans="4:12" x14ac:dyDescent="0.2">
      <c r="D4976" s="175"/>
      <c r="E4976" s="11"/>
      <c r="F4976" s="10"/>
      <c r="G4976" s="9">
        <v>100</v>
      </c>
      <c r="H4976" s="16">
        <v>0.794912559618</v>
      </c>
      <c r="I4976" s="2">
        <v>1.1128775834660001</v>
      </c>
      <c r="J4976" s="2">
        <v>1.7488076311609999</v>
      </c>
      <c r="K4976" s="2">
        <v>95.548489666137002</v>
      </c>
      <c r="L4976" s="13">
        <v>0.794912559618</v>
      </c>
    </row>
    <row r="4977" spans="4:12" x14ac:dyDescent="0.2">
      <c r="D4977" s="175"/>
      <c r="E4977" s="4" t="s">
        <v>37</v>
      </c>
      <c r="F4977" s="6"/>
      <c r="G4977" s="5">
        <v>593</v>
      </c>
      <c r="H4977" s="7">
        <v>1</v>
      </c>
      <c r="I4977" s="1">
        <v>3</v>
      </c>
      <c r="J4977" s="1">
        <v>5</v>
      </c>
      <c r="K4977" s="1">
        <v>581</v>
      </c>
      <c r="L4977" s="8">
        <v>3</v>
      </c>
    </row>
    <row r="4978" spans="4:12" x14ac:dyDescent="0.2">
      <c r="D4978" s="175"/>
      <c r="E4978" s="11"/>
      <c r="F4978" s="10"/>
      <c r="G4978" s="9">
        <v>100</v>
      </c>
      <c r="H4978" s="16">
        <v>0.16863406408100001</v>
      </c>
      <c r="I4978" s="2">
        <v>0.50590219224300004</v>
      </c>
      <c r="J4978" s="2">
        <v>0.84317032040499995</v>
      </c>
      <c r="K4978" s="2">
        <v>97.976391231028998</v>
      </c>
      <c r="L4978" s="13">
        <v>0.50590219224300004</v>
      </c>
    </row>
    <row r="4979" spans="4:12" x14ac:dyDescent="0.2">
      <c r="D4979" s="174" t="s">
        <v>38</v>
      </c>
      <c r="E4979" s="20" t="s">
        <v>39</v>
      </c>
      <c r="F4979" s="22"/>
      <c r="G4979" s="21">
        <v>64</v>
      </c>
      <c r="H4979" s="25">
        <v>0</v>
      </c>
      <c r="I4979" s="3">
        <v>0</v>
      </c>
      <c r="J4979" s="3">
        <v>1</v>
      </c>
      <c r="K4979" s="3">
        <v>63</v>
      </c>
      <c r="L4979" s="26">
        <v>0</v>
      </c>
    </row>
    <row r="4980" spans="4:12" x14ac:dyDescent="0.2">
      <c r="D4980" s="175"/>
      <c r="E4980" s="11"/>
      <c r="F4980" s="10"/>
      <c r="G4980" s="9">
        <v>100</v>
      </c>
      <c r="H4980" s="45">
        <v>0</v>
      </c>
      <c r="I4980" s="18">
        <v>0</v>
      </c>
      <c r="J4980" s="2">
        <v>1.5625</v>
      </c>
      <c r="K4980" s="2">
        <v>98.4375</v>
      </c>
      <c r="L4980" s="36">
        <v>0</v>
      </c>
    </row>
    <row r="4981" spans="4:12" x14ac:dyDescent="0.2">
      <c r="D4981" s="175"/>
      <c r="E4981" s="4" t="s">
        <v>40</v>
      </c>
      <c r="F4981" s="6"/>
      <c r="G4981" s="5">
        <v>147</v>
      </c>
      <c r="H4981" s="7">
        <v>1</v>
      </c>
      <c r="I4981" s="1">
        <v>2</v>
      </c>
      <c r="J4981" s="1">
        <v>3</v>
      </c>
      <c r="K4981" s="1">
        <v>139</v>
      </c>
      <c r="L4981" s="8">
        <v>2</v>
      </c>
    </row>
    <row r="4982" spans="4:12" x14ac:dyDescent="0.2">
      <c r="D4982" s="175"/>
      <c r="E4982" s="11"/>
      <c r="F4982" s="10"/>
      <c r="G4982" s="9">
        <v>100</v>
      </c>
      <c r="H4982" s="16">
        <v>0.68027210884400002</v>
      </c>
      <c r="I4982" s="2">
        <v>1.360544217687</v>
      </c>
      <c r="J4982" s="2">
        <v>2.040816326531</v>
      </c>
      <c r="K4982" s="2">
        <v>94.557823129252</v>
      </c>
      <c r="L4982" s="13">
        <v>1.360544217687</v>
      </c>
    </row>
    <row r="4983" spans="4:12" x14ac:dyDescent="0.2">
      <c r="D4983" s="175"/>
      <c r="E4983" s="4" t="s">
        <v>41</v>
      </c>
      <c r="F4983" s="6"/>
      <c r="G4983" s="5">
        <v>204</v>
      </c>
      <c r="H4983" s="7">
        <v>0</v>
      </c>
      <c r="I4983" s="1">
        <v>3</v>
      </c>
      <c r="J4983" s="1">
        <v>1</v>
      </c>
      <c r="K4983" s="1">
        <v>200</v>
      </c>
      <c r="L4983" s="8">
        <v>0</v>
      </c>
    </row>
    <row r="4984" spans="4:12" x14ac:dyDescent="0.2">
      <c r="D4984" s="175"/>
      <c r="E4984" s="11"/>
      <c r="F4984" s="10"/>
      <c r="G4984" s="9">
        <v>100</v>
      </c>
      <c r="H4984" s="45">
        <v>0</v>
      </c>
      <c r="I4984" s="2">
        <v>1.4705882352940001</v>
      </c>
      <c r="J4984" s="2">
        <v>0.49019607843099999</v>
      </c>
      <c r="K4984" s="2">
        <v>98.039215686275</v>
      </c>
      <c r="L4984" s="36">
        <v>0</v>
      </c>
    </row>
    <row r="4985" spans="4:12" x14ac:dyDescent="0.2">
      <c r="D4985" s="175"/>
      <c r="E4985" s="4" t="s">
        <v>42</v>
      </c>
      <c r="F4985" s="6"/>
      <c r="G4985" s="5">
        <v>210</v>
      </c>
      <c r="H4985" s="7">
        <v>0</v>
      </c>
      <c r="I4985" s="1">
        <v>1</v>
      </c>
      <c r="J4985" s="1">
        <v>2</v>
      </c>
      <c r="K4985" s="1">
        <v>205</v>
      </c>
      <c r="L4985" s="8">
        <v>2</v>
      </c>
    </row>
    <row r="4986" spans="4:12" x14ac:dyDescent="0.2">
      <c r="D4986" s="175"/>
      <c r="E4986" s="11"/>
      <c r="F4986" s="10"/>
      <c r="G4986" s="9">
        <v>100</v>
      </c>
      <c r="H4986" s="45">
        <v>0</v>
      </c>
      <c r="I4986" s="2">
        <v>0.47619047618999999</v>
      </c>
      <c r="J4986" s="2">
        <v>0.95238095238099996</v>
      </c>
      <c r="K4986" s="2">
        <v>97.619047619048004</v>
      </c>
      <c r="L4986" s="13">
        <v>0.95238095238099996</v>
      </c>
    </row>
    <row r="4987" spans="4:12" x14ac:dyDescent="0.2">
      <c r="D4987" s="175"/>
      <c r="E4987" s="4" t="s">
        <v>43</v>
      </c>
      <c r="F4987" s="6"/>
      <c r="G4987" s="5">
        <v>204</v>
      </c>
      <c r="H4987" s="7">
        <v>1</v>
      </c>
      <c r="I4987" s="1">
        <v>1</v>
      </c>
      <c r="J4987" s="1">
        <v>3</v>
      </c>
      <c r="K4987" s="1">
        <v>199</v>
      </c>
      <c r="L4987" s="8">
        <v>0</v>
      </c>
    </row>
    <row r="4988" spans="4:12" x14ac:dyDescent="0.2">
      <c r="D4988" s="175"/>
      <c r="E4988" s="11"/>
      <c r="F4988" s="10"/>
      <c r="G4988" s="9">
        <v>100</v>
      </c>
      <c r="H4988" s="16">
        <v>0.49019607843099999</v>
      </c>
      <c r="I4988" s="2">
        <v>0.49019607843099999</v>
      </c>
      <c r="J4988" s="2">
        <v>1.4705882352940001</v>
      </c>
      <c r="K4988" s="2">
        <v>97.549019607842993</v>
      </c>
      <c r="L4988" s="36">
        <v>0</v>
      </c>
    </row>
    <row r="4989" spans="4:12" x14ac:dyDescent="0.2">
      <c r="D4989" s="175"/>
      <c r="E4989" s="4" t="s">
        <v>44</v>
      </c>
      <c r="F4989" s="6"/>
      <c r="G4989" s="5">
        <v>223</v>
      </c>
      <c r="H4989" s="7">
        <v>2</v>
      </c>
      <c r="I4989" s="1">
        <v>3</v>
      </c>
      <c r="J4989" s="1">
        <v>4</v>
      </c>
      <c r="K4989" s="1">
        <v>214</v>
      </c>
      <c r="L4989" s="8">
        <v>0</v>
      </c>
    </row>
    <row r="4990" spans="4:12" x14ac:dyDescent="0.2">
      <c r="D4990" s="175"/>
      <c r="E4990" s="11"/>
      <c r="F4990" s="10"/>
      <c r="G4990" s="9">
        <v>100</v>
      </c>
      <c r="H4990" s="16">
        <v>0.89686098654699997</v>
      </c>
      <c r="I4990" s="2">
        <v>1.3452914798210001</v>
      </c>
      <c r="J4990" s="2">
        <v>1.7937219730939999</v>
      </c>
      <c r="K4990" s="2">
        <v>95.964125560537994</v>
      </c>
      <c r="L4990" s="36">
        <v>0</v>
      </c>
    </row>
    <row r="4991" spans="4:12" x14ac:dyDescent="0.2">
      <c r="D4991" s="175"/>
      <c r="E4991" s="4" t="s">
        <v>45</v>
      </c>
      <c r="F4991" s="6"/>
      <c r="G4991" s="5">
        <v>170</v>
      </c>
      <c r="H4991" s="7">
        <v>2</v>
      </c>
      <c r="I4991" s="1">
        <v>0</v>
      </c>
      <c r="J4991" s="1">
        <v>2</v>
      </c>
      <c r="K4991" s="1">
        <v>162</v>
      </c>
      <c r="L4991" s="8">
        <v>4</v>
      </c>
    </row>
    <row r="4992" spans="4:12" x14ac:dyDescent="0.2">
      <c r="D4992" s="176"/>
      <c r="E4992" s="57"/>
      <c r="F4992" s="54"/>
      <c r="G4992" s="67">
        <v>100</v>
      </c>
      <c r="H4992" s="82">
        <v>1.1764705882349999</v>
      </c>
      <c r="I4992" s="81">
        <v>0</v>
      </c>
      <c r="J4992" s="48">
        <v>1.1764705882349999</v>
      </c>
      <c r="K4992" s="48">
        <v>95.294117647058997</v>
      </c>
      <c r="L4992" s="84">
        <v>2.352941176471</v>
      </c>
    </row>
    <row r="4994" spans="2:12" x14ac:dyDescent="0.2">
      <c r="B4994" s="43" t="str">
        <f xml:space="preserve"> HYPERLINK("#'目次'!B110", "[104]")</f>
        <v>[104]</v>
      </c>
      <c r="C4994" s="31" t="s">
        <v>249</v>
      </c>
    </row>
    <row r="4998" spans="2:12" ht="24" x14ac:dyDescent="0.2">
      <c r="D4998" s="177"/>
      <c r="E4998" s="178"/>
      <c r="F4998" s="178"/>
      <c r="G4998" s="40" t="s">
        <v>14</v>
      </c>
      <c r="H4998" s="42" t="s">
        <v>240</v>
      </c>
      <c r="I4998" s="15" t="s">
        <v>241</v>
      </c>
      <c r="J4998" s="15" t="s">
        <v>242</v>
      </c>
      <c r="K4998" s="15" t="s">
        <v>243</v>
      </c>
      <c r="L4998" s="44" t="s">
        <v>17</v>
      </c>
    </row>
    <row r="4999" spans="2:12" x14ac:dyDescent="0.2">
      <c r="D4999" s="179"/>
      <c r="E4999" s="180"/>
      <c r="F4999" s="180"/>
      <c r="G4999" s="39"/>
      <c r="H4999" s="41"/>
      <c r="I4999" s="14"/>
      <c r="J4999" s="14"/>
      <c r="K4999" s="14"/>
      <c r="L4999" s="38"/>
    </row>
    <row r="5000" spans="2:12" x14ac:dyDescent="0.2">
      <c r="D5000" s="70"/>
      <c r="E5000" s="72" t="s">
        <v>14</v>
      </c>
      <c r="F5000" s="69"/>
      <c r="G5000" s="37">
        <v>1222</v>
      </c>
      <c r="H5000" s="17">
        <v>6</v>
      </c>
      <c r="I5000" s="17">
        <v>10</v>
      </c>
      <c r="J5000" s="17">
        <v>16</v>
      </c>
      <c r="K5000" s="17">
        <v>1182</v>
      </c>
      <c r="L5000" s="55">
        <v>8</v>
      </c>
    </row>
    <row r="5001" spans="2:12" x14ac:dyDescent="0.2">
      <c r="D5001" s="57"/>
      <c r="E5001" s="54"/>
      <c r="F5001" s="71"/>
      <c r="G5001" s="9">
        <v>100</v>
      </c>
      <c r="H5001" s="2">
        <v>0.49099836333899999</v>
      </c>
      <c r="I5001" s="2">
        <v>0.81833060556500004</v>
      </c>
      <c r="J5001" s="2">
        <v>1.3093289689030001</v>
      </c>
      <c r="K5001" s="2">
        <v>96.726677577741</v>
      </c>
      <c r="L5001" s="13">
        <v>0.65466448445199998</v>
      </c>
    </row>
    <row r="5002" spans="2:12" x14ac:dyDescent="0.2">
      <c r="D5002" s="174" t="s">
        <v>52</v>
      </c>
      <c r="E5002" s="20" t="s">
        <v>53</v>
      </c>
      <c r="F5002" s="22"/>
      <c r="G5002" s="21">
        <v>15</v>
      </c>
      <c r="H5002" s="25">
        <v>0</v>
      </c>
      <c r="I5002" s="3">
        <v>0</v>
      </c>
      <c r="J5002" s="3">
        <v>1</v>
      </c>
      <c r="K5002" s="3">
        <v>14</v>
      </c>
      <c r="L5002" s="26">
        <v>0</v>
      </c>
    </row>
    <row r="5003" spans="2:12" x14ac:dyDescent="0.2">
      <c r="D5003" s="175"/>
      <c r="E5003" s="11"/>
      <c r="F5003" s="10"/>
      <c r="G5003" s="9">
        <v>100</v>
      </c>
      <c r="H5003" s="45">
        <v>0</v>
      </c>
      <c r="I5003" s="18">
        <v>0</v>
      </c>
      <c r="J5003" s="23">
        <v>6.666666666667</v>
      </c>
      <c r="K5003" s="2">
        <v>93.333333333333002</v>
      </c>
      <c r="L5003" s="36">
        <v>0</v>
      </c>
    </row>
    <row r="5004" spans="2:12" ht="24" x14ac:dyDescent="0.2">
      <c r="D5004" s="175"/>
      <c r="E5004" s="4" t="s">
        <v>54</v>
      </c>
      <c r="F5004" s="6"/>
      <c r="G5004" s="5">
        <v>122</v>
      </c>
      <c r="H5004" s="7">
        <v>1</v>
      </c>
      <c r="I5004" s="1">
        <v>2</v>
      </c>
      <c r="J5004" s="1">
        <v>0</v>
      </c>
      <c r="K5004" s="1">
        <v>118</v>
      </c>
      <c r="L5004" s="8">
        <v>1</v>
      </c>
    </row>
    <row r="5005" spans="2:12" x14ac:dyDescent="0.2">
      <c r="D5005" s="175"/>
      <c r="E5005" s="11"/>
      <c r="F5005" s="10"/>
      <c r="G5005" s="9">
        <v>100</v>
      </c>
      <c r="H5005" s="16">
        <v>0.81967213114799997</v>
      </c>
      <c r="I5005" s="2">
        <v>1.6393442622950001</v>
      </c>
      <c r="J5005" s="18">
        <v>0</v>
      </c>
      <c r="K5005" s="2">
        <v>96.721311475410005</v>
      </c>
      <c r="L5005" s="13">
        <v>0.81967213114799997</v>
      </c>
    </row>
    <row r="5006" spans="2:12" x14ac:dyDescent="0.2">
      <c r="D5006" s="175"/>
      <c r="E5006" s="4" t="s">
        <v>55</v>
      </c>
      <c r="F5006" s="6"/>
      <c r="G5006" s="5">
        <v>43</v>
      </c>
      <c r="H5006" s="7">
        <v>0</v>
      </c>
      <c r="I5006" s="1">
        <v>1</v>
      </c>
      <c r="J5006" s="1">
        <v>2</v>
      </c>
      <c r="K5006" s="1">
        <v>39</v>
      </c>
      <c r="L5006" s="8">
        <v>1</v>
      </c>
    </row>
    <row r="5007" spans="2:12" x14ac:dyDescent="0.2">
      <c r="D5007" s="175"/>
      <c r="E5007" s="11"/>
      <c r="F5007" s="10"/>
      <c r="G5007" s="9">
        <v>100</v>
      </c>
      <c r="H5007" s="45">
        <v>0</v>
      </c>
      <c r="I5007" s="2">
        <v>2.3255813953489999</v>
      </c>
      <c r="J5007" s="2">
        <v>4.6511627906979998</v>
      </c>
      <c r="K5007" s="27">
        <v>90.697674418605004</v>
      </c>
      <c r="L5007" s="13">
        <v>2.3255813953489999</v>
      </c>
    </row>
    <row r="5008" spans="2:12" x14ac:dyDescent="0.2">
      <c r="D5008" s="175"/>
      <c r="E5008" s="4" t="s">
        <v>56</v>
      </c>
      <c r="F5008" s="6"/>
      <c r="G5008" s="5">
        <v>60</v>
      </c>
      <c r="H5008" s="7">
        <v>0</v>
      </c>
      <c r="I5008" s="1">
        <v>0</v>
      </c>
      <c r="J5008" s="1">
        <v>1</v>
      </c>
      <c r="K5008" s="1">
        <v>59</v>
      </c>
      <c r="L5008" s="8">
        <v>0</v>
      </c>
    </row>
    <row r="5009" spans="4:12" x14ac:dyDescent="0.2">
      <c r="D5009" s="175"/>
      <c r="E5009" s="11"/>
      <c r="F5009" s="10"/>
      <c r="G5009" s="9">
        <v>100</v>
      </c>
      <c r="H5009" s="45">
        <v>0</v>
      </c>
      <c r="I5009" s="18">
        <v>0</v>
      </c>
      <c r="J5009" s="2">
        <v>1.666666666667</v>
      </c>
      <c r="K5009" s="2">
        <v>98.333333333333002</v>
      </c>
      <c r="L5009" s="36">
        <v>0</v>
      </c>
    </row>
    <row r="5010" spans="4:12" x14ac:dyDescent="0.2">
      <c r="D5010" s="175"/>
      <c r="E5010" s="4" t="s">
        <v>57</v>
      </c>
      <c r="F5010" s="6"/>
      <c r="G5010" s="5">
        <v>286</v>
      </c>
      <c r="H5010" s="7">
        <v>2</v>
      </c>
      <c r="I5010" s="1">
        <v>4</v>
      </c>
      <c r="J5010" s="1">
        <v>3</v>
      </c>
      <c r="K5010" s="1">
        <v>277</v>
      </c>
      <c r="L5010" s="8">
        <v>0</v>
      </c>
    </row>
    <row r="5011" spans="4:12" x14ac:dyDescent="0.2">
      <c r="D5011" s="175"/>
      <c r="E5011" s="11"/>
      <c r="F5011" s="10"/>
      <c r="G5011" s="9">
        <v>100</v>
      </c>
      <c r="H5011" s="16">
        <v>0.69930069930100003</v>
      </c>
      <c r="I5011" s="2">
        <v>1.398601398601</v>
      </c>
      <c r="J5011" s="2">
        <v>1.0489510489510001</v>
      </c>
      <c r="K5011" s="2">
        <v>96.853146853146995</v>
      </c>
      <c r="L5011" s="36">
        <v>0</v>
      </c>
    </row>
    <row r="5012" spans="4:12" x14ac:dyDescent="0.2">
      <c r="D5012" s="175"/>
      <c r="E5012" s="4" t="s">
        <v>58</v>
      </c>
      <c r="F5012" s="6"/>
      <c r="G5012" s="5">
        <v>129</v>
      </c>
      <c r="H5012" s="7">
        <v>0</v>
      </c>
      <c r="I5012" s="1">
        <v>0</v>
      </c>
      <c r="J5012" s="1">
        <v>2</v>
      </c>
      <c r="K5012" s="1">
        <v>126</v>
      </c>
      <c r="L5012" s="8">
        <v>1</v>
      </c>
    </row>
    <row r="5013" spans="4:12" x14ac:dyDescent="0.2">
      <c r="D5013" s="175"/>
      <c r="E5013" s="11"/>
      <c r="F5013" s="10"/>
      <c r="G5013" s="9">
        <v>100</v>
      </c>
      <c r="H5013" s="45">
        <v>0</v>
      </c>
      <c r="I5013" s="18">
        <v>0</v>
      </c>
      <c r="J5013" s="2">
        <v>1.550387596899</v>
      </c>
      <c r="K5013" s="2">
        <v>97.674418604650995</v>
      </c>
      <c r="L5013" s="13">
        <v>0.77519379845000003</v>
      </c>
    </row>
    <row r="5014" spans="4:12" x14ac:dyDescent="0.2">
      <c r="D5014" s="175"/>
      <c r="E5014" s="4" t="s">
        <v>59</v>
      </c>
      <c r="F5014" s="6"/>
      <c r="G5014" s="5">
        <v>195</v>
      </c>
      <c r="H5014" s="7">
        <v>0</v>
      </c>
      <c r="I5014" s="1">
        <v>1</v>
      </c>
      <c r="J5014" s="1">
        <v>2</v>
      </c>
      <c r="K5014" s="1">
        <v>190</v>
      </c>
      <c r="L5014" s="8">
        <v>2</v>
      </c>
    </row>
    <row r="5015" spans="4:12" x14ac:dyDescent="0.2">
      <c r="D5015" s="175"/>
      <c r="E5015" s="11"/>
      <c r="F5015" s="10"/>
      <c r="G5015" s="9">
        <v>100</v>
      </c>
      <c r="H5015" s="45">
        <v>0</v>
      </c>
      <c r="I5015" s="2">
        <v>0.51282051282100005</v>
      </c>
      <c r="J5015" s="2">
        <v>1.025641025641</v>
      </c>
      <c r="K5015" s="2">
        <v>97.435897435897004</v>
      </c>
      <c r="L5015" s="13">
        <v>1.025641025641</v>
      </c>
    </row>
    <row r="5016" spans="4:12" x14ac:dyDescent="0.2">
      <c r="D5016" s="175"/>
      <c r="E5016" s="4" t="s">
        <v>60</v>
      </c>
      <c r="F5016" s="6"/>
      <c r="G5016" s="5">
        <v>176</v>
      </c>
      <c r="H5016" s="7">
        <v>1</v>
      </c>
      <c r="I5016" s="1">
        <v>0</v>
      </c>
      <c r="J5016" s="1">
        <v>1</v>
      </c>
      <c r="K5016" s="1">
        <v>173</v>
      </c>
      <c r="L5016" s="8">
        <v>1</v>
      </c>
    </row>
    <row r="5017" spans="4:12" x14ac:dyDescent="0.2">
      <c r="D5017" s="175"/>
      <c r="E5017" s="11"/>
      <c r="F5017" s="10"/>
      <c r="G5017" s="9">
        <v>100</v>
      </c>
      <c r="H5017" s="16">
        <v>0.56818181818199998</v>
      </c>
      <c r="I5017" s="18">
        <v>0</v>
      </c>
      <c r="J5017" s="2">
        <v>0.56818181818199998</v>
      </c>
      <c r="K5017" s="2">
        <v>98.295454545455001</v>
      </c>
      <c r="L5017" s="13">
        <v>0.56818181818199998</v>
      </c>
    </row>
    <row r="5018" spans="4:12" x14ac:dyDescent="0.2">
      <c r="D5018" s="175"/>
      <c r="E5018" s="4" t="s">
        <v>61</v>
      </c>
      <c r="F5018" s="6"/>
      <c r="G5018" s="5">
        <v>78</v>
      </c>
      <c r="H5018" s="7">
        <v>0</v>
      </c>
      <c r="I5018" s="1">
        <v>0</v>
      </c>
      <c r="J5018" s="1">
        <v>1</v>
      </c>
      <c r="K5018" s="1">
        <v>77</v>
      </c>
      <c r="L5018" s="8">
        <v>0</v>
      </c>
    </row>
    <row r="5019" spans="4:12" x14ac:dyDescent="0.2">
      <c r="D5019" s="175"/>
      <c r="E5019" s="11"/>
      <c r="F5019" s="10"/>
      <c r="G5019" s="9">
        <v>100</v>
      </c>
      <c r="H5019" s="45">
        <v>0</v>
      </c>
      <c r="I5019" s="18">
        <v>0</v>
      </c>
      <c r="J5019" s="2">
        <v>1.2820512820509999</v>
      </c>
      <c r="K5019" s="2">
        <v>98.717948717949</v>
      </c>
      <c r="L5019" s="36">
        <v>0</v>
      </c>
    </row>
    <row r="5020" spans="4:12" x14ac:dyDescent="0.2">
      <c r="D5020" s="175"/>
      <c r="E5020" s="4" t="s">
        <v>62</v>
      </c>
      <c r="F5020" s="6"/>
      <c r="G5020" s="5">
        <v>113</v>
      </c>
      <c r="H5020" s="7">
        <v>2</v>
      </c>
      <c r="I5020" s="1">
        <v>2</v>
      </c>
      <c r="J5020" s="1">
        <v>3</v>
      </c>
      <c r="K5020" s="1">
        <v>106</v>
      </c>
      <c r="L5020" s="8">
        <v>0</v>
      </c>
    </row>
    <row r="5021" spans="4:12" x14ac:dyDescent="0.2">
      <c r="D5021" s="175"/>
      <c r="E5021" s="11"/>
      <c r="F5021" s="10"/>
      <c r="G5021" s="9">
        <v>100</v>
      </c>
      <c r="H5021" s="16">
        <v>1.769911504425</v>
      </c>
      <c r="I5021" s="2">
        <v>1.769911504425</v>
      </c>
      <c r="J5021" s="2">
        <v>2.654867256637</v>
      </c>
      <c r="K5021" s="2">
        <v>93.805309734513003</v>
      </c>
      <c r="L5021" s="36">
        <v>0</v>
      </c>
    </row>
    <row r="5022" spans="4:12" x14ac:dyDescent="0.2">
      <c r="D5022" s="174" t="s">
        <v>63</v>
      </c>
      <c r="E5022" s="20" t="s">
        <v>64</v>
      </c>
      <c r="F5022" s="22"/>
      <c r="G5022" s="21">
        <v>234</v>
      </c>
      <c r="H5022" s="25">
        <v>1</v>
      </c>
      <c r="I5022" s="3">
        <v>2</v>
      </c>
      <c r="J5022" s="3">
        <v>5</v>
      </c>
      <c r="K5022" s="3">
        <v>224</v>
      </c>
      <c r="L5022" s="26">
        <v>2</v>
      </c>
    </row>
    <row r="5023" spans="4:12" x14ac:dyDescent="0.2">
      <c r="D5023" s="175"/>
      <c r="E5023" s="11"/>
      <c r="F5023" s="10"/>
      <c r="G5023" s="9">
        <v>100</v>
      </c>
      <c r="H5023" s="16">
        <v>0.42735042735000001</v>
      </c>
      <c r="I5023" s="2">
        <v>0.85470085470099999</v>
      </c>
      <c r="J5023" s="2">
        <v>2.1367521367519999</v>
      </c>
      <c r="K5023" s="2">
        <v>95.726495726495997</v>
      </c>
      <c r="L5023" s="13">
        <v>0.85470085470099999</v>
      </c>
    </row>
    <row r="5024" spans="4:12" x14ac:dyDescent="0.2">
      <c r="D5024" s="175"/>
      <c r="E5024" s="4" t="s">
        <v>65</v>
      </c>
      <c r="F5024" s="6"/>
      <c r="G5024" s="5">
        <v>172</v>
      </c>
      <c r="H5024" s="7">
        <v>3</v>
      </c>
      <c r="I5024" s="1">
        <v>2</v>
      </c>
      <c r="J5024" s="1">
        <v>2</v>
      </c>
      <c r="K5024" s="1">
        <v>164</v>
      </c>
      <c r="L5024" s="8">
        <v>1</v>
      </c>
    </row>
    <row r="5025" spans="4:12" x14ac:dyDescent="0.2">
      <c r="D5025" s="175"/>
      <c r="E5025" s="11"/>
      <c r="F5025" s="10"/>
      <c r="G5025" s="9">
        <v>100</v>
      </c>
      <c r="H5025" s="16">
        <v>1.744186046512</v>
      </c>
      <c r="I5025" s="2">
        <v>1.1627906976739999</v>
      </c>
      <c r="J5025" s="2">
        <v>1.1627906976739999</v>
      </c>
      <c r="K5025" s="2">
        <v>95.348837209302005</v>
      </c>
      <c r="L5025" s="13">
        <v>0.58139534883699995</v>
      </c>
    </row>
    <row r="5026" spans="4:12" x14ac:dyDescent="0.2">
      <c r="D5026" s="175"/>
      <c r="E5026" s="4" t="s">
        <v>66</v>
      </c>
      <c r="F5026" s="6"/>
      <c r="G5026" s="5">
        <v>165</v>
      </c>
      <c r="H5026" s="7">
        <v>1</v>
      </c>
      <c r="I5026" s="1">
        <v>1</v>
      </c>
      <c r="J5026" s="1">
        <v>0</v>
      </c>
      <c r="K5026" s="1">
        <v>163</v>
      </c>
      <c r="L5026" s="8">
        <v>0</v>
      </c>
    </row>
    <row r="5027" spans="4:12" x14ac:dyDescent="0.2">
      <c r="D5027" s="175"/>
      <c r="E5027" s="11"/>
      <c r="F5027" s="10"/>
      <c r="G5027" s="9">
        <v>100</v>
      </c>
      <c r="H5027" s="16">
        <v>0.60606060606099998</v>
      </c>
      <c r="I5027" s="2">
        <v>0.60606060606099998</v>
      </c>
      <c r="J5027" s="18">
        <v>0</v>
      </c>
      <c r="K5027" s="2">
        <v>98.787878787878995</v>
      </c>
      <c r="L5027" s="36">
        <v>0</v>
      </c>
    </row>
    <row r="5028" spans="4:12" x14ac:dyDescent="0.2">
      <c r="D5028" s="175"/>
      <c r="E5028" s="4" t="s">
        <v>67</v>
      </c>
      <c r="F5028" s="6"/>
      <c r="G5028" s="5">
        <v>158</v>
      </c>
      <c r="H5028" s="7">
        <v>0</v>
      </c>
      <c r="I5028" s="1">
        <v>2</v>
      </c>
      <c r="J5028" s="1">
        <v>3</v>
      </c>
      <c r="K5028" s="1">
        <v>152</v>
      </c>
      <c r="L5028" s="8">
        <v>1</v>
      </c>
    </row>
    <row r="5029" spans="4:12" x14ac:dyDescent="0.2">
      <c r="D5029" s="175"/>
      <c r="E5029" s="11"/>
      <c r="F5029" s="10"/>
      <c r="G5029" s="9">
        <v>100</v>
      </c>
      <c r="H5029" s="45">
        <v>0</v>
      </c>
      <c r="I5029" s="2">
        <v>1.2658227848100001</v>
      </c>
      <c r="J5029" s="2">
        <v>1.8987341772149999</v>
      </c>
      <c r="K5029" s="2">
        <v>96.202531645570005</v>
      </c>
      <c r="L5029" s="13">
        <v>0.63291139240500005</v>
      </c>
    </row>
    <row r="5030" spans="4:12" x14ac:dyDescent="0.2">
      <c r="D5030" s="175"/>
      <c r="E5030" s="4" t="s">
        <v>68</v>
      </c>
      <c r="F5030" s="6"/>
      <c r="G5030" s="5">
        <v>112</v>
      </c>
      <c r="H5030" s="7">
        <v>0</v>
      </c>
      <c r="I5030" s="1">
        <v>0</v>
      </c>
      <c r="J5030" s="1">
        <v>2</v>
      </c>
      <c r="K5030" s="1">
        <v>110</v>
      </c>
      <c r="L5030" s="8">
        <v>0</v>
      </c>
    </row>
    <row r="5031" spans="4:12" x14ac:dyDescent="0.2">
      <c r="D5031" s="175"/>
      <c r="E5031" s="11"/>
      <c r="F5031" s="10"/>
      <c r="G5031" s="9">
        <v>100</v>
      </c>
      <c r="H5031" s="45">
        <v>0</v>
      </c>
      <c r="I5031" s="18">
        <v>0</v>
      </c>
      <c r="J5031" s="2">
        <v>1.785714285714</v>
      </c>
      <c r="K5031" s="2">
        <v>98.214285714286007</v>
      </c>
      <c r="L5031" s="36">
        <v>0</v>
      </c>
    </row>
    <row r="5032" spans="4:12" x14ac:dyDescent="0.2">
      <c r="D5032" s="175"/>
      <c r="E5032" s="4" t="s">
        <v>69</v>
      </c>
      <c r="F5032" s="6"/>
      <c r="G5032" s="5">
        <v>92</v>
      </c>
      <c r="H5032" s="7">
        <v>0</v>
      </c>
      <c r="I5032" s="1">
        <v>1</v>
      </c>
      <c r="J5032" s="1">
        <v>1</v>
      </c>
      <c r="K5032" s="1">
        <v>89</v>
      </c>
      <c r="L5032" s="8">
        <v>1</v>
      </c>
    </row>
    <row r="5033" spans="4:12" x14ac:dyDescent="0.2">
      <c r="D5033" s="175"/>
      <c r="E5033" s="11"/>
      <c r="F5033" s="10"/>
      <c r="G5033" s="9">
        <v>100</v>
      </c>
      <c r="H5033" s="45">
        <v>0</v>
      </c>
      <c r="I5033" s="2">
        <v>1.086956521739</v>
      </c>
      <c r="J5033" s="2">
        <v>1.086956521739</v>
      </c>
      <c r="K5033" s="2">
        <v>96.739130434782993</v>
      </c>
      <c r="L5033" s="13">
        <v>1.086956521739</v>
      </c>
    </row>
    <row r="5034" spans="4:12" x14ac:dyDescent="0.2">
      <c r="D5034" s="175"/>
      <c r="E5034" s="4" t="s">
        <v>70</v>
      </c>
      <c r="F5034" s="6"/>
      <c r="G5034" s="5">
        <v>131</v>
      </c>
      <c r="H5034" s="7">
        <v>1</v>
      </c>
      <c r="I5034" s="1">
        <v>0</v>
      </c>
      <c r="J5034" s="1">
        <v>1</v>
      </c>
      <c r="K5034" s="1">
        <v>128</v>
      </c>
      <c r="L5034" s="8">
        <v>1</v>
      </c>
    </row>
    <row r="5035" spans="4:12" x14ac:dyDescent="0.2">
      <c r="D5035" s="175"/>
      <c r="E5035" s="11"/>
      <c r="F5035" s="10"/>
      <c r="G5035" s="9">
        <v>100</v>
      </c>
      <c r="H5035" s="16">
        <v>0.76335877862599999</v>
      </c>
      <c r="I5035" s="18">
        <v>0</v>
      </c>
      <c r="J5035" s="2">
        <v>0.76335877862599999</v>
      </c>
      <c r="K5035" s="2">
        <v>97.709923664122002</v>
      </c>
      <c r="L5035" s="13">
        <v>0.76335877862599999</v>
      </c>
    </row>
    <row r="5036" spans="4:12" x14ac:dyDescent="0.2">
      <c r="D5036" s="175"/>
      <c r="E5036" s="4" t="s">
        <v>71</v>
      </c>
      <c r="F5036" s="6"/>
      <c r="G5036" s="5">
        <v>71</v>
      </c>
      <c r="H5036" s="7">
        <v>0</v>
      </c>
      <c r="I5036" s="1">
        <v>1</v>
      </c>
      <c r="J5036" s="1">
        <v>1</v>
      </c>
      <c r="K5036" s="1">
        <v>69</v>
      </c>
      <c r="L5036" s="8">
        <v>0</v>
      </c>
    </row>
    <row r="5037" spans="4:12" x14ac:dyDescent="0.2">
      <c r="D5037" s="175"/>
      <c r="E5037" s="11"/>
      <c r="F5037" s="10"/>
      <c r="G5037" s="9">
        <v>100</v>
      </c>
      <c r="H5037" s="45">
        <v>0</v>
      </c>
      <c r="I5037" s="2">
        <v>1.4084507042250001</v>
      </c>
      <c r="J5037" s="2">
        <v>1.4084507042250001</v>
      </c>
      <c r="K5037" s="2">
        <v>97.183098591548998</v>
      </c>
      <c r="L5037" s="36">
        <v>0</v>
      </c>
    </row>
    <row r="5038" spans="4:12" x14ac:dyDescent="0.2">
      <c r="D5038" s="175"/>
      <c r="E5038" s="4" t="s">
        <v>72</v>
      </c>
      <c r="F5038" s="6"/>
      <c r="G5038" s="5">
        <v>70</v>
      </c>
      <c r="H5038" s="7">
        <v>0</v>
      </c>
      <c r="I5038" s="1">
        <v>1</v>
      </c>
      <c r="J5038" s="1">
        <v>0</v>
      </c>
      <c r="K5038" s="1">
        <v>69</v>
      </c>
      <c r="L5038" s="8">
        <v>0</v>
      </c>
    </row>
    <row r="5039" spans="4:12" x14ac:dyDescent="0.2">
      <c r="D5039" s="176"/>
      <c r="E5039" s="57"/>
      <c r="F5039" s="54"/>
      <c r="G5039" s="67">
        <v>100</v>
      </c>
      <c r="H5039" s="114">
        <v>0</v>
      </c>
      <c r="I5039" s="48">
        <v>1.4285714285710001</v>
      </c>
      <c r="J5039" s="81">
        <v>0</v>
      </c>
      <c r="K5039" s="48">
        <v>98.571428571428996</v>
      </c>
      <c r="L5039" s="124">
        <v>0</v>
      </c>
    </row>
    <row r="5041" spans="2:12" x14ac:dyDescent="0.2">
      <c r="B5041" s="43" t="str">
        <f xml:space="preserve"> HYPERLINK("#'目次'!B111", "[105]")</f>
        <v>[105]</v>
      </c>
      <c r="C5041" s="31" t="s">
        <v>249</v>
      </c>
    </row>
    <row r="5044" spans="2:12" x14ac:dyDescent="0.2">
      <c r="C5044" s="31" t="s">
        <v>75</v>
      </c>
    </row>
    <row r="5045" spans="2:12" ht="24" x14ac:dyDescent="0.2">
      <c r="D5045" s="177"/>
      <c r="E5045" s="178"/>
      <c r="F5045" s="178"/>
      <c r="G5045" s="40" t="s">
        <v>14</v>
      </c>
      <c r="H5045" s="42" t="s">
        <v>240</v>
      </c>
      <c r="I5045" s="15" t="s">
        <v>241</v>
      </c>
      <c r="J5045" s="15" t="s">
        <v>242</v>
      </c>
      <c r="K5045" s="15" t="s">
        <v>243</v>
      </c>
      <c r="L5045" s="44" t="s">
        <v>17</v>
      </c>
    </row>
    <row r="5046" spans="2:12" x14ac:dyDescent="0.2">
      <c r="D5046" s="179"/>
      <c r="E5046" s="180"/>
      <c r="F5046" s="180"/>
      <c r="G5046" s="39"/>
      <c r="H5046" s="41"/>
      <c r="I5046" s="14"/>
      <c r="J5046" s="14"/>
      <c r="K5046" s="14"/>
      <c r="L5046" s="38"/>
    </row>
    <row r="5047" spans="2:12" x14ac:dyDescent="0.2">
      <c r="D5047" s="70"/>
      <c r="E5047" s="72" t="s">
        <v>14</v>
      </c>
      <c r="F5047" s="69"/>
      <c r="G5047" s="37">
        <v>1222</v>
      </c>
      <c r="H5047" s="17">
        <v>6</v>
      </c>
      <c r="I5047" s="17">
        <v>10</v>
      </c>
      <c r="J5047" s="17">
        <v>16</v>
      </c>
      <c r="K5047" s="17">
        <v>1182</v>
      </c>
      <c r="L5047" s="55">
        <v>8</v>
      </c>
    </row>
    <row r="5048" spans="2:12" x14ac:dyDescent="0.2">
      <c r="D5048" s="57"/>
      <c r="E5048" s="54"/>
      <c r="F5048" s="71"/>
      <c r="G5048" s="9">
        <v>100</v>
      </c>
      <c r="H5048" s="2">
        <v>0.49099836333899999</v>
      </c>
      <c r="I5048" s="2">
        <v>0.81833060556500004</v>
      </c>
      <c r="J5048" s="2">
        <v>1.3093289689030001</v>
      </c>
      <c r="K5048" s="2">
        <v>96.726677577741</v>
      </c>
      <c r="L5048" s="13">
        <v>0.65466448445199998</v>
      </c>
    </row>
    <row r="5049" spans="2:12" x14ac:dyDescent="0.2">
      <c r="D5049" s="174" t="s">
        <v>36</v>
      </c>
      <c r="E5049" s="20" t="s">
        <v>76</v>
      </c>
      <c r="F5049" s="22"/>
      <c r="G5049" s="21">
        <v>629</v>
      </c>
      <c r="H5049" s="25">
        <v>5</v>
      </c>
      <c r="I5049" s="3">
        <v>7</v>
      </c>
      <c r="J5049" s="3">
        <v>11</v>
      </c>
      <c r="K5049" s="3">
        <v>601</v>
      </c>
      <c r="L5049" s="26">
        <v>5</v>
      </c>
    </row>
    <row r="5050" spans="2:12" x14ac:dyDescent="0.2">
      <c r="D5050" s="175"/>
      <c r="E5050" s="11"/>
      <c r="F5050" s="10"/>
      <c r="G5050" s="9">
        <v>100</v>
      </c>
      <c r="H5050" s="16">
        <v>0.794912559618</v>
      </c>
      <c r="I5050" s="2">
        <v>1.1128775834660001</v>
      </c>
      <c r="J5050" s="2">
        <v>1.7488076311609999</v>
      </c>
      <c r="K5050" s="2">
        <v>95.548489666137002</v>
      </c>
      <c r="L5050" s="13">
        <v>0.794912559618</v>
      </c>
    </row>
    <row r="5051" spans="2:12" x14ac:dyDescent="0.2">
      <c r="D5051" s="175"/>
      <c r="E5051" s="4" t="s">
        <v>39</v>
      </c>
      <c r="F5051" s="6"/>
      <c r="G5051" s="5">
        <v>37</v>
      </c>
      <c r="H5051" s="7">
        <v>0</v>
      </c>
      <c r="I5051" s="1">
        <v>0</v>
      </c>
      <c r="J5051" s="1">
        <v>0</v>
      </c>
      <c r="K5051" s="1">
        <v>37</v>
      </c>
      <c r="L5051" s="8">
        <v>0</v>
      </c>
    </row>
    <row r="5052" spans="2:12" x14ac:dyDescent="0.2">
      <c r="D5052" s="175"/>
      <c r="E5052" s="11"/>
      <c r="F5052" s="10"/>
      <c r="G5052" s="9">
        <v>100</v>
      </c>
      <c r="H5052" s="45">
        <v>0</v>
      </c>
      <c r="I5052" s="18">
        <v>0</v>
      </c>
      <c r="J5052" s="18">
        <v>0</v>
      </c>
      <c r="K5052" s="2">
        <v>100</v>
      </c>
      <c r="L5052" s="36">
        <v>0</v>
      </c>
    </row>
    <row r="5053" spans="2:12" x14ac:dyDescent="0.2">
      <c r="D5053" s="175"/>
      <c r="E5053" s="4" t="s">
        <v>40</v>
      </c>
      <c r="F5053" s="6"/>
      <c r="G5053" s="5">
        <v>73</v>
      </c>
      <c r="H5053" s="7">
        <v>1</v>
      </c>
      <c r="I5053" s="1">
        <v>1</v>
      </c>
      <c r="J5053" s="1">
        <v>1</v>
      </c>
      <c r="K5053" s="1">
        <v>69</v>
      </c>
      <c r="L5053" s="8">
        <v>1</v>
      </c>
    </row>
    <row r="5054" spans="2:12" x14ac:dyDescent="0.2">
      <c r="D5054" s="175"/>
      <c r="E5054" s="11"/>
      <c r="F5054" s="10"/>
      <c r="G5054" s="9">
        <v>100</v>
      </c>
      <c r="H5054" s="16">
        <v>1.369863013699</v>
      </c>
      <c r="I5054" s="2">
        <v>1.369863013699</v>
      </c>
      <c r="J5054" s="2">
        <v>1.369863013699</v>
      </c>
      <c r="K5054" s="2">
        <v>94.520547945204996</v>
      </c>
      <c r="L5054" s="13">
        <v>1.369863013699</v>
      </c>
    </row>
    <row r="5055" spans="2:12" x14ac:dyDescent="0.2">
      <c r="D5055" s="175"/>
      <c r="E5055" s="4" t="s">
        <v>41</v>
      </c>
      <c r="F5055" s="6"/>
      <c r="G5055" s="5">
        <v>108</v>
      </c>
      <c r="H5055" s="7">
        <v>0</v>
      </c>
      <c r="I5055" s="1">
        <v>3</v>
      </c>
      <c r="J5055" s="1">
        <v>1</v>
      </c>
      <c r="K5055" s="1">
        <v>104</v>
      </c>
      <c r="L5055" s="8">
        <v>0</v>
      </c>
    </row>
    <row r="5056" spans="2:12" x14ac:dyDescent="0.2">
      <c r="D5056" s="175"/>
      <c r="E5056" s="11"/>
      <c r="F5056" s="10"/>
      <c r="G5056" s="9">
        <v>100</v>
      </c>
      <c r="H5056" s="45">
        <v>0</v>
      </c>
      <c r="I5056" s="2">
        <v>2.7777777777780002</v>
      </c>
      <c r="J5056" s="2">
        <v>0.92592592592599998</v>
      </c>
      <c r="K5056" s="2">
        <v>96.296296296296006</v>
      </c>
      <c r="L5056" s="36">
        <v>0</v>
      </c>
    </row>
    <row r="5057" spans="4:12" x14ac:dyDescent="0.2">
      <c r="D5057" s="175"/>
      <c r="E5057" s="4" t="s">
        <v>42</v>
      </c>
      <c r="F5057" s="6"/>
      <c r="G5057" s="5">
        <v>113</v>
      </c>
      <c r="H5057" s="7">
        <v>0</v>
      </c>
      <c r="I5057" s="1">
        <v>1</v>
      </c>
      <c r="J5057" s="1">
        <v>2</v>
      </c>
      <c r="K5057" s="1">
        <v>109</v>
      </c>
      <c r="L5057" s="8">
        <v>1</v>
      </c>
    </row>
    <row r="5058" spans="4:12" x14ac:dyDescent="0.2">
      <c r="D5058" s="175"/>
      <c r="E5058" s="11"/>
      <c r="F5058" s="10"/>
      <c r="G5058" s="9">
        <v>100</v>
      </c>
      <c r="H5058" s="45">
        <v>0</v>
      </c>
      <c r="I5058" s="2">
        <v>0.88495575221199996</v>
      </c>
      <c r="J5058" s="2">
        <v>1.769911504425</v>
      </c>
      <c r="K5058" s="2">
        <v>96.460176991150007</v>
      </c>
      <c r="L5058" s="13">
        <v>0.88495575221199996</v>
      </c>
    </row>
    <row r="5059" spans="4:12" x14ac:dyDescent="0.2">
      <c r="D5059" s="175"/>
      <c r="E5059" s="4" t="s">
        <v>43</v>
      </c>
      <c r="F5059" s="6"/>
      <c r="G5059" s="5">
        <v>101</v>
      </c>
      <c r="H5059" s="7">
        <v>0</v>
      </c>
      <c r="I5059" s="1">
        <v>0</v>
      </c>
      <c r="J5059" s="1">
        <v>2</v>
      </c>
      <c r="K5059" s="1">
        <v>99</v>
      </c>
      <c r="L5059" s="8">
        <v>0</v>
      </c>
    </row>
    <row r="5060" spans="4:12" x14ac:dyDescent="0.2">
      <c r="D5060" s="175"/>
      <c r="E5060" s="11"/>
      <c r="F5060" s="10"/>
      <c r="G5060" s="9">
        <v>100</v>
      </c>
      <c r="H5060" s="45">
        <v>0</v>
      </c>
      <c r="I5060" s="18">
        <v>0</v>
      </c>
      <c r="J5060" s="2">
        <v>1.9801980198019999</v>
      </c>
      <c r="K5060" s="2">
        <v>98.019801980197997</v>
      </c>
      <c r="L5060" s="36">
        <v>0</v>
      </c>
    </row>
    <row r="5061" spans="4:12" x14ac:dyDescent="0.2">
      <c r="D5061" s="175"/>
      <c r="E5061" s="4" t="s">
        <v>44</v>
      </c>
      <c r="F5061" s="6"/>
      <c r="G5061" s="5">
        <v>114</v>
      </c>
      <c r="H5061" s="7">
        <v>2</v>
      </c>
      <c r="I5061" s="1">
        <v>2</v>
      </c>
      <c r="J5061" s="1">
        <v>3</v>
      </c>
      <c r="K5061" s="1">
        <v>107</v>
      </c>
      <c r="L5061" s="8">
        <v>0</v>
      </c>
    </row>
    <row r="5062" spans="4:12" x14ac:dyDescent="0.2">
      <c r="D5062" s="175"/>
      <c r="E5062" s="11"/>
      <c r="F5062" s="10"/>
      <c r="G5062" s="9">
        <v>100</v>
      </c>
      <c r="H5062" s="16">
        <v>1.7543859649119999</v>
      </c>
      <c r="I5062" s="2">
        <v>1.7543859649119999</v>
      </c>
      <c r="J5062" s="2">
        <v>2.6315789473679998</v>
      </c>
      <c r="K5062" s="2">
        <v>93.859649122806999</v>
      </c>
      <c r="L5062" s="36">
        <v>0</v>
      </c>
    </row>
    <row r="5063" spans="4:12" x14ac:dyDescent="0.2">
      <c r="D5063" s="175"/>
      <c r="E5063" s="4" t="s">
        <v>45</v>
      </c>
      <c r="F5063" s="6"/>
      <c r="G5063" s="5">
        <v>83</v>
      </c>
      <c r="H5063" s="7">
        <v>2</v>
      </c>
      <c r="I5063" s="1">
        <v>0</v>
      </c>
      <c r="J5063" s="1">
        <v>2</v>
      </c>
      <c r="K5063" s="1">
        <v>76</v>
      </c>
      <c r="L5063" s="8">
        <v>3</v>
      </c>
    </row>
    <row r="5064" spans="4:12" x14ac:dyDescent="0.2">
      <c r="D5064" s="175"/>
      <c r="E5064" s="11"/>
      <c r="F5064" s="10"/>
      <c r="G5064" s="9">
        <v>100</v>
      </c>
      <c r="H5064" s="16">
        <v>2.409638554217</v>
      </c>
      <c r="I5064" s="18">
        <v>0</v>
      </c>
      <c r="J5064" s="2">
        <v>2.409638554217</v>
      </c>
      <c r="K5064" s="27">
        <v>91.566265060240994</v>
      </c>
      <c r="L5064" s="13">
        <v>3.6144578313250002</v>
      </c>
    </row>
    <row r="5065" spans="4:12" x14ac:dyDescent="0.2">
      <c r="D5065" s="174" t="s">
        <v>37</v>
      </c>
      <c r="E5065" s="20" t="s">
        <v>77</v>
      </c>
      <c r="F5065" s="22"/>
      <c r="G5065" s="21">
        <v>593</v>
      </c>
      <c r="H5065" s="25">
        <v>1</v>
      </c>
      <c r="I5065" s="3">
        <v>3</v>
      </c>
      <c r="J5065" s="3">
        <v>5</v>
      </c>
      <c r="K5065" s="3">
        <v>581</v>
      </c>
      <c r="L5065" s="26">
        <v>3</v>
      </c>
    </row>
    <row r="5066" spans="4:12" x14ac:dyDescent="0.2">
      <c r="D5066" s="175"/>
      <c r="E5066" s="11"/>
      <c r="F5066" s="10"/>
      <c r="G5066" s="9">
        <v>100</v>
      </c>
      <c r="H5066" s="16">
        <v>0.16863406408100001</v>
      </c>
      <c r="I5066" s="2">
        <v>0.50590219224300004</v>
      </c>
      <c r="J5066" s="2">
        <v>0.84317032040499995</v>
      </c>
      <c r="K5066" s="2">
        <v>97.976391231028998</v>
      </c>
      <c r="L5066" s="13">
        <v>0.50590219224300004</v>
      </c>
    </row>
    <row r="5067" spans="4:12" x14ac:dyDescent="0.2">
      <c r="D5067" s="175"/>
      <c r="E5067" s="4" t="s">
        <v>39</v>
      </c>
      <c r="F5067" s="6"/>
      <c r="G5067" s="5">
        <v>27</v>
      </c>
      <c r="H5067" s="7">
        <v>0</v>
      </c>
      <c r="I5067" s="1">
        <v>0</v>
      </c>
      <c r="J5067" s="1">
        <v>1</v>
      </c>
      <c r="K5067" s="1">
        <v>26</v>
      </c>
      <c r="L5067" s="8">
        <v>0</v>
      </c>
    </row>
    <row r="5068" spans="4:12" x14ac:dyDescent="0.2">
      <c r="D5068" s="175"/>
      <c r="E5068" s="11"/>
      <c r="F5068" s="10"/>
      <c r="G5068" s="9">
        <v>100</v>
      </c>
      <c r="H5068" s="45">
        <v>0</v>
      </c>
      <c r="I5068" s="18">
        <v>0</v>
      </c>
      <c r="J5068" s="2">
        <v>3.7037037037039999</v>
      </c>
      <c r="K5068" s="2">
        <v>96.296296296296006</v>
      </c>
      <c r="L5068" s="36">
        <v>0</v>
      </c>
    </row>
    <row r="5069" spans="4:12" x14ac:dyDescent="0.2">
      <c r="D5069" s="175"/>
      <c r="E5069" s="4" t="s">
        <v>40</v>
      </c>
      <c r="F5069" s="6"/>
      <c r="G5069" s="5">
        <v>74</v>
      </c>
      <c r="H5069" s="7">
        <v>0</v>
      </c>
      <c r="I5069" s="1">
        <v>1</v>
      </c>
      <c r="J5069" s="1">
        <v>2</v>
      </c>
      <c r="K5069" s="1">
        <v>70</v>
      </c>
      <c r="L5069" s="8">
        <v>1</v>
      </c>
    </row>
    <row r="5070" spans="4:12" x14ac:dyDescent="0.2">
      <c r="D5070" s="175"/>
      <c r="E5070" s="11"/>
      <c r="F5070" s="10"/>
      <c r="G5070" s="9">
        <v>100</v>
      </c>
      <c r="H5070" s="45">
        <v>0</v>
      </c>
      <c r="I5070" s="2">
        <v>1.351351351351</v>
      </c>
      <c r="J5070" s="2">
        <v>2.7027027027030002</v>
      </c>
      <c r="K5070" s="2">
        <v>94.594594594594994</v>
      </c>
      <c r="L5070" s="13">
        <v>1.351351351351</v>
      </c>
    </row>
    <row r="5071" spans="4:12" x14ac:dyDescent="0.2">
      <c r="D5071" s="175"/>
      <c r="E5071" s="4" t="s">
        <v>41</v>
      </c>
      <c r="F5071" s="6"/>
      <c r="G5071" s="5">
        <v>96</v>
      </c>
      <c r="H5071" s="7">
        <v>0</v>
      </c>
      <c r="I5071" s="1">
        <v>0</v>
      </c>
      <c r="J5071" s="1">
        <v>0</v>
      </c>
      <c r="K5071" s="1">
        <v>96</v>
      </c>
      <c r="L5071" s="8">
        <v>0</v>
      </c>
    </row>
    <row r="5072" spans="4:12" x14ac:dyDescent="0.2">
      <c r="D5072" s="175"/>
      <c r="E5072" s="11"/>
      <c r="F5072" s="10"/>
      <c r="G5072" s="9">
        <v>100</v>
      </c>
      <c r="H5072" s="45">
        <v>0</v>
      </c>
      <c r="I5072" s="18">
        <v>0</v>
      </c>
      <c r="J5072" s="18">
        <v>0</v>
      </c>
      <c r="K5072" s="2">
        <v>100</v>
      </c>
      <c r="L5072" s="36">
        <v>0</v>
      </c>
    </row>
    <row r="5073" spans="2:12" x14ac:dyDescent="0.2">
      <c r="D5073" s="175"/>
      <c r="E5073" s="4" t="s">
        <v>42</v>
      </c>
      <c r="F5073" s="6"/>
      <c r="G5073" s="5">
        <v>97</v>
      </c>
      <c r="H5073" s="7">
        <v>0</v>
      </c>
      <c r="I5073" s="1">
        <v>0</v>
      </c>
      <c r="J5073" s="1">
        <v>0</v>
      </c>
      <c r="K5073" s="1">
        <v>96</v>
      </c>
      <c r="L5073" s="8">
        <v>1</v>
      </c>
    </row>
    <row r="5074" spans="2:12" x14ac:dyDescent="0.2">
      <c r="D5074" s="175"/>
      <c r="E5074" s="11"/>
      <c r="F5074" s="10"/>
      <c r="G5074" s="9">
        <v>100</v>
      </c>
      <c r="H5074" s="45">
        <v>0</v>
      </c>
      <c r="I5074" s="18">
        <v>0</v>
      </c>
      <c r="J5074" s="18">
        <v>0</v>
      </c>
      <c r="K5074" s="2">
        <v>98.969072164948003</v>
      </c>
      <c r="L5074" s="13">
        <v>1.0309278350519999</v>
      </c>
    </row>
    <row r="5075" spans="2:12" x14ac:dyDescent="0.2">
      <c r="D5075" s="175"/>
      <c r="E5075" s="4" t="s">
        <v>43</v>
      </c>
      <c r="F5075" s="6"/>
      <c r="G5075" s="5">
        <v>103</v>
      </c>
      <c r="H5075" s="7">
        <v>1</v>
      </c>
      <c r="I5075" s="1">
        <v>1</v>
      </c>
      <c r="J5075" s="1">
        <v>1</v>
      </c>
      <c r="K5075" s="1">
        <v>100</v>
      </c>
      <c r="L5075" s="8">
        <v>0</v>
      </c>
    </row>
    <row r="5076" spans="2:12" x14ac:dyDescent="0.2">
      <c r="D5076" s="175"/>
      <c r="E5076" s="11"/>
      <c r="F5076" s="10"/>
      <c r="G5076" s="9">
        <v>100</v>
      </c>
      <c r="H5076" s="16">
        <v>0.97087378640800004</v>
      </c>
      <c r="I5076" s="2">
        <v>0.97087378640800004</v>
      </c>
      <c r="J5076" s="2">
        <v>0.97087378640800004</v>
      </c>
      <c r="K5076" s="2">
        <v>97.087378640777004</v>
      </c>
      <c r="L5076" s="36">
        <v>0</v>
      </c>
    </row>
    <row r="5077" spans="2:12" x14ac:dyDescent="0.2">
      <c r="D5077" s="175"/>
      <c r="E5077" s="4" t="s">
        <v>44</v>
      </c>
      <c r="F5077" s="6"/>
      <c r="G5077" s="5">
        <v>109</v>
      </c>
      <c r="H5077" s="7">
        <v>0</v>
      </c>
      <c r="I5077" s="1">
        <v>1</v>
      </c>
      <c r="J5077" s="1">
        <v>1</v>
      </c>
      <c r="K5077" s="1">
        <v>107</v>
      </c>
      <c r="L5077" s="8">
        <v>0</v>
      </c>
    </row>
    <row r="5078" spans="2:12" x14ac:dyDescent="0.2">
      <c r="D5078" s="175"/>
      <c r="E5078" s="11"/>
      <c r="F5078" s="10"/>
      <c r="G5078" s="9">
        <v>100</v>
      </c>
      <c r="H5078" s="45">
        <v>0</v>
      </c>
      <c r="I5078" s="2">
        <v>0.91743119266100004</v>
      </c>
      <c r="J5078" s="2">
        <v>0.91743119266100004</v>
      </c>
      <c r="K5078" s="2">
        <v>98.165137614678997</v>
      </c>
      <c r="L5078" s="36">
        <v>0</v>
      </c>
    </row>
    <row r="5079" spans="2:12" x14ac:dyDescent="0.2">
      <c r="D5079" s="175"/>
      <c r="E5079" s="4" t="s">
        <v>45</v>
      </c>
      <c r="F5079" s="6"/>
      <c r="G5079" s="5">
        <v>87</v>
      </c>
      <c r="H5079" s="7">
        <v>0</v>
      </c>
      <c r="I5079" s="1">
        <v>0</v>
      </c>
      <c r="J5079" s="1">
        <v>0</v>
      </c>
      <c r="K5079" s="1">
        <v>86</v>
      </c>
      <c r="L5079" s="8">
        <v>1</v>
      </c>
    </row>
    <row r="5080" spans="2:12" x14ac:dyDescent="0.2">
      <c r="D5080" s="176"/>
      <c r="E5080" s="57"/>
      <c r="F5080" s="54"/>
      <c r="G5080" s="67">
        <v>100</v>
      </c>
      <c r="H5080" s="114">
        <v>0</v>
      </c>
      <c r="I5080" s="81">
        <v>0</v>
      </c>
      <c r="J5080" s="81">
        <v>0</v>
      </c>
      <c r="K5080" s="48">
        <v>98.850574712644004</v>
      </c>
      <c r="L5080" s="84">
        <v>1.149425287356</v>
      </c>
    </row>
    <row r="5082" spans="2:12" x14ac:dyDescent="0.2">
      <c r="B5082" s="43" t="str">
        <f xml:space="preserve"> HYPERLINK("#'目次'!B112", "[106]")</f>
        <v>[106]</v>
      </c>
      <c r="C5082" s="31" t="s">
        <v>252</v>
      </c>
    </row>
    <row r="5086" spans="2:12" ht="24" x14ac:dyDescent="0.2">
      <c r="D5086" s="177"/>
      <c r="E5086" s="178"/>
      <c r="F5086" s="178"/>
      <c r="G5086" s="40" t="s">
        <v>14</v>
      </c>
      <c r="H5086" s="42" t="s">
        <v>240</v>
      </c>
      <c r="I5086" s="15" t="s">
        <v>241</v>
      </c>
      <c r="J5086" s="15" t="s">
        <v>242</v>
      </c>
      <c r="K5086" s="15" t="s">
        <v>243</v>
      </c>
      <c r="L5086" s="44" t="s">
        <v>17</v>
      </c>
    </row>
    <row r="5087" spans="2:12" x14ac:dyDescent="0.2">
      <c r="D5087" s="179"/>
      <c r="E5087" s="180"/>
      <c r="F5087" s="180"/>
      <c r="G5087" s="39"/>
      <c r="H5087" s="41"/>
      <c r="I5087" s="14"/>
      <c r="J5087" s="14"/>
      <c r="K5087" s="14"/>
      <c r="L5087" s="38"/>
    </row>
    <row r="5088" spans="2:12" x14ac:dyDescent="0.2">
      <c r="D5088" s="70"/>
      <c r="E5088" s="72" t="s">
        <v>14</v>
      </c>
      <c r="F5088" s="69"/>
      <c r="G5088" s="37">
        <v>1222</v>
      </c>
      <c r="H5088" s="17">
        <v>3</v>
      </c>
      <c r="I5088" s="17">
        <v>4</v>
      </c>
      <c r="J5088" s="17">
        <v>5</v>
      </c>
      <c r="K5088" s="17">
        <v>1201</v>
      </c>
      <c r="L5088" s="55">
        <v>9</v>
      </c>
    </row>
    <row r="5089" spans="4:12" x14ac:dyDescent="0.2">
      <c r="D5089" s="57"/>
      <c r="E5089" s="54"/>
      <c r="F5089" s="71"/>
      <c r="G5089" s="9">
        <v>100</v>
      </c>
      <c r="H5089" s="2">
        <v>0.24549918166900001</v>
      </c>
      <c r="I5089" s="2">
        <v>0.32733224222599999</v>
      </c>
      <c r="J5089" s="2">
        <v>0.40916530278199997</v>
      </c>
      <c r="K5089" s="2">
        <v>98.281505728314002</v>
      </c>
      <c r="L5089" s="13">
        <v>0.73649754500800002</v>
      </c>
    </row>
    <row r="5090" spans="4:12" x14ac:dyDescent="0.2">
      <c r="D5090" s="174" t="s">
        <v>18</v>
      </c>
      <c r="E5090" s="20" t="s">
        <v>19</v>
      </c>
      <c r="F5090" s="22"/>
      <c r="G5090" s="21">
        <v>57</v>
      </c>
      <c r="H5090" s="25">
        <v>2</v>
      </c>
      <c r="I5090" s="3">
        <v>0</v>
      </c>
      <c r="J5090" s="3">
        <v>1</v>
      </c>
      <c r="K5090" s="3">
        <v>54</v>
      </c>
      <c r="L5090" s="26">
        <v>0</v>
      </c>
    </row>
    <row r="5091" spans="4:12" x14ac:dyDescent="0.2">
      <c r="D5091" s="175"/>
      <c r="E5091" s="11"/>
      <c r="F5091" s="10"/>
      <c r="G5091" s="9">
        <v>100</v>
      </c>
      <c r="H5091" s="16">
        <v>3.508771929825</v>
      </c>
      <c r="I5091" s="18">
        <v>0</v>
      </c>
      <c r="J5091" s="2">
        <v>1.7543859649119999</v>
      </c>
      <c r="K5091" s="2">
        <v>94.736842105262994</v>
      </c>
      <c r="L5091" s="36">
        <v>0</v>
      </c>
    </row>
    <row r="5092" spans="4:12" x14ac:dyDescent="0.2">
      <c r="D5092" s="175"/>
      <c r="E5092" s="4" t="s">
        <v>20</v>
      </c>
      <c r="F5092" s="6"/>
      <c r="G5092" s="5">
        <v>84</v>
      </c>
      <c r="H5092" s="7">
        <v>0</v>
      </c>
      <c r="I5092" s="1">
        <v>2</v>
      </c>
      <c r="J5092" s="1">
        <v>0</v>
      </c>
      <c r="K5092" s="1">
        <v>80</v>
      </c>
      <c r="L5092" s="8">
        <v>2</v>
      </c>
    </row>
    <row r="5093" spans="4:12" x14ac:dyDescent="0.2">
      <c r="D5093" s="175"/>
      <c r="E5093" s="11"/>
      <c r="F5093" s="10"/>
      <c r="G5093" s="9">
        <v>100</v>
      </c>
      <c r="H5093" s="45">
        <v>0</v>
      </c>
      <c r="I5093" s="2">
        <v>2.3809523809519999</v>
      </c>
      <c r="J5093" s="18">
        <v>0</v>
      </c>
      <c r="K5093" s="2">
        <v>95.238095238094999</v>
      </c>
      <c r="L5093" s="13">
        <v>2.3809523809519999</v>
      </c>
    </row>
    <row r="5094" spans="4:12" x14ac:dyDescent="0.2">
      <c r="D5094" s="175"/>
      <c r="E5094" s="4" t="s">
        <v>21</v>
      </c>
      <c r="F5094" s="6"/>
      <c r="G5094" s="5">
        <v>487</v>
      </c>
      <c r="H5094" s="7">
        <v>0</v>
      </c>
      <c r="I5094" s="1">
        <v>0</v>
      </c>
      <c r="J5094" s="1">
        <v>2</v>
      </c>
      <c r="K5094" s="1">
        <v>482</v>
      </c>
      <c r="L5094" s="8">
        <v>3</v>
      </c>
    </row>
    <row r="5095" spans="4:12" x14ac:dyDescent="0.2">
      <c r="D5095" s="175"/>
      <c r="E5095" s="11"/>
      <c r="F5095" s="10"/>
      <c r="G5095" s="9">
        <v>100</v>
      </c>
      <c r="H5095" s="45">
        <v>0</v>
      </c>
      <c r="I5095" s="18">
        <v>0</v>
      </c>
      <c r="J5095" s="2">
        <v>0.41067761806999997</v>
      </c>
      <c r="K5095" s="2">
        <v>98.973305954824994</v>
      </c>
      <c r="L5095" s="13">
        <v>0.61601642710500004</v>
      </c>
    </row>
    <row r="5096" spans="4:12" x14ac:dyDescent="0.2">
      <c r="D5096" s="175"/>
      <c r="E5096" s="4" t="s">
        <v>22</v>
      </c>
      <c r="F5096" s="6"/>
      <c r="G5096" s="5">
        <v>35</v>
      </c>
      <c r="H5096" s="7">
        <v>0</v>
      </c>
      <c r="I5096" s="1">
        <v>0</v>
      </c>
      <c r="J5096" s="1">
        <v>0</v>
      </c>
      <c r="K5096" s="1">
        <v>35</v>
      </c>
      <c r="L5096" s="8">
        <v>0</v>
      </c>
    </row>
    <row r="5097" spans="4:12" x14ac:dyDescent="0.2">
      <c r="D5097" s="175"/>
      <c r="E5097" s="11"/>
      <c r="F5097" s="10"/>
      <c r="G5097" s="9">
        <v>100</v>
      </c>
      <c r="H5097" s="45">
        <v>0</v>
      </c>
      <c r="I5097" s="18">
        <v>0</v>
      </c>
      <c r="J5097" s="18">
        <v>0</v>
      </c>
      <c r="K5097" s="2">
        <v>100</v>
      </c>
      <c r="L5097" s="36">
        <v>0</v>
      </c>
    </row>
    <row r="5098" spans="4:12" x14ac:dyDescent="0.2">
      <c r="D5098" s="175"/>
      <c r="E5098" s="4" t="s">
        <v>23</v>
      </c>
      <c r="F5098" s="6"/>
      <c r="G5098" s="5">
        <v>143</v>
      </c>
      <c r="H5098" s="7">
        <v>0</v>
      </c>
      <c r="I5098" s="1">
        <v>1</v>
      </c>
      <c r="J5098" s="1">
        <v>0</v>
      </c>
      <c r="K5098" s="1">
        <v>142</v>
      </c>
      <c r="L5098" s="8">
        <v>0</v>
      </c>
    </row>
    <row r="5099" spans="4:12" x14ac:dyDescent="0.2">
      <c r="D5099" s="175"/>
      <c r="E5099" s="11"/>
      <c r="F5099" s="10"/>
      <c r="G5099" s="9">
        <v>100</v>
      </c>
      <c r="H5099" s="45">
        <v>0</v>
      </c>
      <c r="I5099" s="2">
        <v>0.69930069930100003</v>
      </c>
      <c r="J5099" s="18">
        <v>0</v>
      </c>
      <c r="K5099" s="2">
        <v>99.300699300698994</v>
      </c>
      <c r="L5099" s="36">
        <v>0</v>
      </c>
    </row>
    <row r="5100" spans="4:12" x14ac:dyDescent="0.2">
      <c r="D5100" s="175"/>
      <c r="E5100" s="4" t="s">
        <v>24</v>
      </c>
      <c r="F5100" s="6"/>
      <c r="G5100" s="5">
        <v>187</v>
      </c>
      <c r="H5100" s="7">
        <v>1</v>
      </c>
      <c r="I5100" s="1">
        <v>0</v>
      </c>
      <c r="J5100" s="1">
        <v>0</v>
      </c>
      <c r="K5100" s="1">
        <v>185</v>
      </c>
      <c r="L5100" s="8">
        <v>1</v>
      </c>
    </row>
    <row r="5101" spans="4:12" x14ac:dyDescent="0.2">
      <c r="D5101" s="175"/>
      <c r="E5101" s="11"/>
      <c r="F5101" s="10"/>
      <c r="G5101" s="9">
        <v>100</v>
      </c>
      <c r="H5101" s="16">
        <v>0.53475935828900001</v>
      </c>
      <c r="I5101" s="18">
        <v>0</v>
      </c>
      <c r="J5101" s="18">
        <v>0</v>
      </c>
      <c r="K5101" s="2">
        <v>98.930481283421997</v>
      </c>
      <c r="L5101" s="13">
        <v>0.53475935828900001</v>
      </c>
    </row>
    <row r="5102" spans="4:12" x14ac:dyDescent="0.2">
      <c r="D5102" s="175"/>
      <c r="E5102" s="4" t="s">
        <v>25</v>
      </c>
      <c r="F5102" s="6"/>
      <c r="G5102" s="5">
        <v>71</v>
      </c>
      <c r="H5102" s="7">
        <v>0</v>
      </c>
      <c r="I5102" s="1">
        <v>0</v>
      </c>
      <c r="J5102" s="1">
        <v>1</v>
      </c>
      <c r="K5102" s="1">
        <v>68</v>
      </c>
      <c r="L5102" s="8">
        <v>2</v>
      </c>
    </row>
    <row r="5103" spans="4:12" x14ac:dyDescent="0.2">
      <c r="D5103" s="175"/>
      <c r="E5103" s="11"/>
      <c r="F5103" s="10"/>
      <c r="G5103" s="9">
        <v>100</v>
      </c>
      <c r="H5103" s="45">
        <v>0</v>
      </c>
      <c r="I5103" s="18">
        <v>0</v>
      </c>
      <c r="J5103" s="2">
        <v>1.4084507042250001</v>
      </c>
      <c r="K5103" s="2">
        <v>95.774647887323994</v>
      </c>
      <c r="L5103" s="13">
        <v>2.8169014084509998</v>
      </c>
    </row>
    <row r="5104" spans="4:12" x14ac:dyDescent="0.2">
      <c r="D5104" s="175"/>
      <c r="E5104" s="4" t="s">
        <v>26</v>
      </c>
      <c r="F5104" s="6"/>
      <c r="G5104" s="5">
        <v>30</v>
      </c>
      <c r="H5104" s="7">
        <v>0</v>
      </c>
      <c r="I5104" s="1">
        <v>0</v>
      </c>
      <c r="J5104" s="1">
        <v>0</v>
      </c>
      <c r="K5104" s="1">
        <v>30</v>
      </c>
      <c r="L5104" s="8">
        <v>0</v>
      </c>
    </row>
    <row r="5105" spans="4:12" x14ac:dyDescent="0.2">
      <c r="D5105" s="175"/>
      <c r="E5105" s="11"/>
      <c r="F5105" s="10"/>
      <c r="G5105" s="9">
        <v>100</v>
      </c>
      <c r="H5105" s="45">
        <v>0</v>
      </c>
      <c r="I5105" s="18">
        <v>0</v>
      </c>
      <c r="J5105" s="18">
        <v>0</v>
      </c>
      <c r="K5105" s="2">
        <v>100</v>
      </c>
      <c r="L5105" s="36">
        <v>0</v>
      </c>
    </row>
    <row r="5106" spans="4:12" x14ac:dyDescent="0.2">
      <c r="D5106" s="175"/>
      <c r="E5106" s="4" t="s">
        <v>27</v>
      </c>
      <c r="F5106" s="6"/>
      <c r="G5106" s="5">
        <v>70</v>
      </c>
      <c r="H5106" s="7">
        <v>0</v>
      </c>
      <c r="I5106" s="1">
        <v>1</v>
      </c>
      <c r="J5106" s="1">
        <v>1</v>
      </c>
      <c r="K5106" s="1">
        <v>67</v>
      </c>
      <c r="L5106" s="8">
        <v>1</v>
      </c>
    </row>
    <row r="5107" spans="4:12" x14ac:dyDescent="0.2">
      <c r="D5107" s="175"/>
      <c r="E5107" s="11"/>
      <c r="F5107" s="10"/>
      <c r="G5107" s="9">
        <v>100</v>
      </c>
      <c r="H5107" s="45">
        <v>0</v>
      </c>
      <c r="I5107" s="2">
        <v>1.4285714285710001</v>
      </c>
      <c r="J5107" s="2">
        <v>1.4285714285710001</v>
      </c>
      <c r="K5107" s="2">
        <v>95.714285714286007</v>
      </c>
      <c r="L5107" s="13">
        <v>1.4285714285710001</v>
      </c>
    </row>
    <row r="5108" spans="4:12" x14ac:dyDescent="0.2">
      <c r="D5108" s="175"/>
      <c r="E5108" s="4" t="s">
        <v>28</v>
      </c>
      <c r="F5108" s="6"/>
      <c r="G5108" s="5">
        <v>51</v>
      </c>
      <c r="H5108" s="7">
        <v>0</v>
      </c>
      <c r="I5108" s="1">
        <v>0</v>
      </c>
      <c r="J5108" s="1">
        <v>0</v>
      </c>
      <c r="K5108" s="1">
        <v>51</v>
      </c>
      <c r="L5108" s="8">
        <v>0</v>
      </c>
    </row>
    <row r="5109" spans="4:12" x14ac:dyDescent="0.2">
      <c r="D5109" s="175"/>
      <c r="E5109" s="11"/>
      <c r="F5109" s="10"/>
      <c r="G5109" s="9">
        <v>100</v>
      </c>
      <c r="H5109" s="45">
        <v>0</v>
      </c>
      <c r="I5109" s="18">
        <v>0</v>
      </c>
      <c r="J5109" s="18">
        <v>0</v>
      </c>
      <c r="K5109" s="2">
        <v>100</v>
      </c>
      <c r="L5109" s="36">
        <v>0</v>
      </c>
    </row>
    <row r="5110" spans="4:12" x14ac:dyDescent="0.2">
      <c r="D5110" s="175"/>
      <c r="E5110" s="4" t="s">
        <v>29</v>
      </c>
      <c r="F5110" s="6"/>
      <c r="G5110" s="5">
        <v>7</v>
      </c>
      <c r="H5110" s="7">
        <v>0</v>
      </c>
      <c r="I5110" s="1">
        <v>0</v>
      </c>
      <c r="J5110" s="1">
        <v>0</v>
      </c>
      <c r="K5110" s="1">
        <v>7</v>
      </c>
      <c r="L5110" s="8">
        <v>0</v>
      </c>
    </row>
    <row r="5111" spans="4:12" x14ac:dyDescent="0.2">
      <c r="D5111" s="175"/>
      <c r="E5111" s="11"/>
      <c r="F5111" s="10"/>
      <c r="G5111" s="9">
        <v>100</v>
      </c>
      <c r="H5111" s="45">
        <v>0</v>
      </c>
      <c r="I5111" s="18">
        <v>0</v>
      </c>
      <c r="J5111" s="18">
        <v>0</v>
      </c>
      <c r="K5111" s="2">
        <v>100</v>
      </c>
      <c r="L5111" s="36">
        <v>0</v>
      </c>
    </row>
    <row r="5112" spans="4:12" x14ac:dyDescent="0.2">
      <c r="D5112" s="174" t="s">
        <v>30</v>
      </c>
      <c r="E5112" s="20" t="s">
        <v>31</v>
      </c>
      <c r="F5112" s="22"/>
      <c r="G5112" s="21">
        <v>393</v>
      </c>
      <c r="H5112" s="25">
        <v>3</v>
      </c>
      <c r="I5112" s="3">
        <v>2</v>
      </c>
      <c r="J5112" s="3">
        <v>2</v>
      </c>
      <c r="K5112" s="3">
        <v>384</v>
      </c>
      <c r="L5112" s="26">
        <v>2</v>
      </c>
    </row>
    <row r="5113" spans="4:12" x14ac:dyDescent="0.2">
      <c r="D5113" s="175"/>
      <c r="E5113" s="11"/>
      <c r="F5113" s="10"/>
      <c r="G5113" s="9">
        <v>100</v>
      </c>
      <c r="H5113" s="16">
        <v>0.76335877862599999</v>
      </c>
      <c r="I5113" s="2">
        <v>0.50890585241700004</v>
      </c>
      <c r="J5113" s="2">
        <v>0.50890585241700004</v>
      </c>
      <c r="K5113" s="2">
        <v>97.709923664122002</v>
      </c>
      <c r="L5113" s="13">
        <v>0.50890585241700004</v>
      </c>
    </row>
    <row r="5114" spans="4:12" x14ac:dyDescent="0.2">
      <c r="D5114" s="175"/>
      <c r="E5114" s="4" t="s">
        <v>32</v>
      </c>
      <c r="F5114" s="6"/>
      <c r="G5114" s="5">
        <v>352</v>
      </c>
      <c r="H5114" s="7">
        <v>0</v>
      </c>
      <c r="I5114" s="1">
        <v>1</v>
      </c>
      <c r="J5114" s="1">
        <v>0</v>
      </c>
      <c r="K5114" s="1">
        <v>347</v>
      </c>
      <c r="L5114" s="8">
        <v>4</v>
      </c>
    </row>
    <row r="5115" spans="4:12" x14ac:dyDescent="0.2">
      <c r="D5115" s="175"/>
      <c r="E5115" s="11"/>
      <c r="F5115" s="10"/>
      <c r="G5115" s="9">
        <v>100</v>
      </c>
      <c r="H5115" s="45">
        <v>0</v>
      </c>
      <c r="I5115" s="2">
        <v>0.28409090909099999</v>
      </c>
      <c r="J5115" s="18">
        <v>0</v>
      </c>
      <c r="K5115" s="2">
        <v>98.579545454544999</v>
      </c>
      <c r="L5115" s="13">
        <v>1.136363636364</v>
      </c>
    </row>
    <row r="5116" spans="4:12" x14ac:dyDescent="0.2">
      <c r="D5116" s="175"/>
      <c r="E5116" s="4" t="s">
        <v>33</v>
      </c>
      <c r="F5116" s="6"/>
      <c r="G5116" s="5">
        <v>388</v>
      </c>
      <c r="H5116" s="7">
        <v>0</v>
      </c>
      <c r="I5116" s="1">
        <v>1</v>
      </c>
      <c r="J5116" s="1">
        <v>2</v>
      </c>
      <c r="K5116" s="1">
        <v>382</v>
      </c>
      <c r="L5116" s="8">
        <v>3</v>
      </c>
    </row>
    <row r="5117" spans="4:12" x14ac:dyDescent="0.2">
      <c r="D5117" s="175"/>
      <c r="E5117" s="11"/>
      <c r="F5117" s="10"/>
      <c r="G5117" s="9">
        <v>100</v>
      </c>
      <c r="H5117" s="45">
        <v>0</v>
      </c>
      <c r="I5117" s="2">
        <v>0.25773195876299998</v>
      </c>
      <c r="J5117" s="2">
        <v>0.51546391752599996</v>
      </c>
      <c r="K5117" s="2">
        <v>98.453608247423006</v>
      </c>
      <c r="L5117" s="13">
        <v>0.77319587628899999</v>
      </c>
    </row>
    <row r="5118" spans="4:12" x14ac:dyDescent="0.2">
      <c r="D5118" s="175"/>
      <c r="E5118" s="4" t="s">
        <v>34</v>
      </c>
      <c r="F5118" s="6"/>
      <c r="G5118" s="5">
        <v>89</v>
      </c>
      <c r="H5118" s="7">
        <v>0</v>
      </c>
      <c r="I5118" s="1">
        <v>0</v>
      </c>
      <c r="J5118" s="1">
        <v>1</v>
      </c>
      <c r="K5118" s="1">
        <v>88</v>
      </c>
      <c r="L5118" s="8">
        <v>0</v>
      </c>
    </row>
    <row r="5119" spans="4:12" x14ac:dyDescent="0.2">
      <c r="D5119" s="175"/>
      <c r="E5119" s="11"/>
      <c r="F5119" s="10"/>
      <c r="G5119" s="9">
        <v>100</v>
      </c>
      <c r="H5119" s="45">
        <v>0</v>
      </c>
      <c r="I5119" s="18">
        <v>0</v>
      </c>
      <c r="J5119" s="2">
        <v>1.123595505618</v>
      </c>
      <c r="K5119" s="2">
        <v>98.876404494382001</v>
      </c>
      <c r="L5119" s="36">
        <v>0</v>
      </c>
    </row>
    <row r="5120" spans="4:12" x14ac:dyDescent="0.2">
      <c r="D5120" s="174" t="s">
        <v>35</v>
      </c>
      <c r="E5120" s="20" t="s">
        <v>36</v>
      </c>
      <c r="F5120" s="22"/>
      <c r="G5120" s="21">
        <v>629</v>
      </c>
      <c r="H5120" s="25">
        <v>2</v>
      </c>
      <c r="I5120" s="3">
        <v>3</v>
      </c>
      <c r="J5120" s="3">
        <v>3</v>
      </c>
      <c r="K5120" s="3">
        <v>615</v>
      </c>
      <c r="L5120" s="26">
        <v>6</v>
      </c>
    </row>
    <row r="5121" spans="4:12" x14ac:dyDescent="0.2">
      <c r="D5121" s="175"/>
      <c r="E5121" s="11"/>
      <c r="F5121" s="10"/>
      <c r="G5121" s="9">
        <v>100</v>
      </c>
      <c r="H5121" s="16">
        <v>0.31796502384699998</v>
      </c>
      <c r="I5121" s="2">
        <v>0.47694753577100002</v>
      </c>
      <c r="J5121" s="2">
        <v>0.47694753577100002</v>
      </c>
      <c r="K5121" s="2">
        <v>97.774244833067996</v>
      </c>
      <c r="L5121" s="13">
        <v>0.95389507154200004</v>
      </c>
    </row>
    <row r="5122" spans="4:12" x14ac:dyDescent="0.2">
      <c r="D5122" s="175"/>
      <c r="E5122" s="4" t="s">
        <v>37</v>
      </c>
      <c r="F5122" s="6"/>
      <c r="G5122" s="5">
        <v>593</v>
      </c>
      <c r="H5122" s="7">
        <v>1</v>
      </c>
      <c r="I5122" s="1">
        <v>1</v>
      </c>
      <c r="J5122" s="1">
        <v>2</v>
      </c>
      <c r="K5122" s="1">
        <v>586</v>
      </c>
      <c r="L5122" s="8">
        <v>3</v>
      </c>
    </row>
    <row r="5123" spans="4:12" x14ac:dyDescent="0.2">
      <c r="D5123" s="175"/>
      <c r="E5123" s="11"/>
      <c r="F5123" s="10"/>
      <c r="G5123" s="9">
        <v>100</v>
      </c>
      <c r="H5123" s="16">
        <v>0.16863406408100001</v>
      </c>
      <c r="I5123" s="2">
        <v>0.16863406408100001</v>
      </c>
      <c r="J5123" s="2">
        <v>0.33726812816200002</v>
      </c>
      <c r="K5123" s="2">
        <v>98.819561551432997</v>
      </c>
      <c r="L5123" s="13">
        <v>0.50590219224300004</v>
      </c>
    </row>
    <row r="5124" spans="4:12" x14ac:dyDescent="0.2">
      <c r="D5124" s="174" t="s">
        <v>38</v>
      </c>
      <c r="E5124" s="20" t="s">
        <v>39</v>
      </c>
      <c r="F5124" s="22"/>
      <c r="G5124" s="21">
        <v>64</v>
      </c>
      <c r="H5124" s="25">
        <v>0</v>
      </c>
      <c r="I5124" s="3">
        <v>0</v>
      </c>
      <c r="J5124" s="3">
        <v>0</v>
      </c>
      <c r="K5124" s="3">
        <v>64</v>
      </c>
      <c r="L5124" s="26">
        <v>0</v>
      </c>
    </row>
    <row r="5125" spans="4:12" x14ac:dyDescent="0.2">
      <c r="D5125" s="175"/>
      <c r="E5125" s="11"/>
      <c r="F5125" s="10"/>
      <c r="G5125" s="9">
        <v>100</v>
      </c>
      <c r="H5125" s="45">
        <v>0</v>
      </c>
      <c r="I5125" s="18">
        <v>0</v>
      </c>
      <c r="J5125" s="18">
        <v>0</v>
      </c>
      <c r="K5125" s="2">
        <v>100</v>
      </c>
      <c r="L5125" s="36">
        <v>0</v>
      </c>
    </row>
    <row r="5126" spans="4:12" x14ac:dyDescent="0.2">
      <c r="D5126" s="175"/>
      <c r="E5126" s="4" t="s">
        <v>40</v>
      </c>
      <c r="F5126" s="6"/>
      <c r="G5126" s="5">
        <v>147</v>
      </c>
      <c r="H5126" s="7">
        <v>0</v>
      </c>
      <c r="I5126" s="1">
        <v>2</v>
      </c>
      <c r="J5126" s="1">
        <v>0</v>
      </c>
      <c r="K5126" s="1">
        <v>143</v>
      </c>
      <c r="L5126" s="8">
        <v>2</v>
      </c>
    </row>
    <row r="5127" spans="4:12" x14ac:dyDescent="0.2">
      <c r="D5127" s="175"/>
      <c r="E5127" s="11"/>
      <c r="F5127" s="10"/>
      <c r="G5127" s="9">
        <v>100</v>
      </c>
      <c r="H5127" s="45">
        <v>0</v>
      </c>
      <c r="I5127" s="2">
        <v>1.360544217687</v>
      </c>
      <c r="J5127" s="18">
        <v>0</v>
      </c>
      <c r="K5127" s="2">
        <v>97.278911564626</v>
      </c>
      <c r="L5127" s="13">
        <v>1.360544217687</v>
      </c>
    </row>
    <row r="5128" spans="4:12" x14ac:dyDescent="0.2">
      <c r="D5128" s="175"/>
      <c r="E5128" s="4" t="s">
        <v>41</v>
      </c>
      <c r="F5128" s="6"/>
      <c r="G5128" s="5">
        <v>204</v>
      </c>
      <c r="H5128" s="7">
        <v>0</v>
      </c>
      <c r="I5128" s="1">
        <v>1</v>
      </c>
      <c r="J5128" s="1">
        <v>0</v>
      </c>
      <c r="K5128" s="1">
        <v>203</v>
      </c>
      <c r="L5128" s="8">
        <v>0</v>
      </c>
    </row>
    <row r="5129" spans="4:12" x14ac:dyDescent="0.2">
      <c r="D5129" s="175"/>
      <c r="E5129" s="11"/>
      <c r="F5129" s="10"/>
      <c r="G5129" s="9">
        <v>100</v>
      </c>
      <c r="H5129" s="45">
        <v>0</v>
      </c>
      <c r="I5129" s="2">
        <v>0.49019607843099999</v>
      </c>
      <c r="J5129" s="18">
        <v>0</v>
      </c>
      <c r="K5129" s="2">
        <v>99.509803921569002</v>
      </c>
      <c r="L5129" s="36">
        <v>0</v>
      </c>
    </row>
    <row r="5130" spans="4:12" x14ac:dyDescent="0.2">
      <c r="D5130" s="175"/>
      <c r="E5130" s="4" t="s">
        <v>42</v>
      </c>
      <c r="F5130" s="6"/>
      <c r="G5130" s="5">
        <v>210</v>
      </c>
      <c r="H5130" s="7">
        <v>0</v>
      </c>
      <c r="I5130" s="1">
        <v>0</v>
      </c>
      <c r="J5130" s="1">
        <v>0</v>
      </c>
      <c r="K5130" s="1">
        <v>208</v>
      </c>
      <c r="L5130" s="8">
        <v>2</v>
      </c>
    </row>
    <row r="5131" spans="4:12" x14ac:dyDescent="0.2">
      <c r="D5131" s="175"/>
      <c r="E5131" s="11"/>
      <c r="F5131" s="10"/>
      <c r="G5131" s="9">
        <v>100</v>
      </c>
      <c r="H5131" s="45">
        <v>0</v>
      </c>
      <c r="I5131" s="18">
        <v>0</v>
      </c>
      <c r="J5131" s="18">
        <v>0</v>
      </c>
      <c r="K5131" s="2">
        <v>99.047619047618994</v>
      </c>
      <c r="L5131" s="13">
        <v>0.95238095238099996</v>
      </c>
    </row>
    <row r="5132" spans="4:12" x14ac:dyDescent="0.2">
      <c r="D5132" s="175"/>
      <c r="E5132" s="4" t="s">
        <v>43</v>
      </c>
      <c r="F5132" s="6"/>
      <c r="G5132" s="5">
        <v>204</v>
      </c>
      <c r="H5132" s="7">
        <v>0</v>
      </c>
      <c r="I5132" s="1">
        <v>1</v>
      </c>
      <c r="J5132" s="1">
        <v>0</v>
      </c>
      <c r="K5132" s="1">
        <v>203</v>
      </c>
      <c r="L5132" s="8">
        <v>0</v>
      </c>
    </row>
    <row r="5133" spans="4:12" x14ac:dyDescent="0.2">
      <c r="D5133" s="175"/>
      <c r="E5133" s="11"/>
      <c r="F5133" s="10"/>
      <c r="G5133" s="9">
        <v>100</v>
      </c>
      <c r="H5133" s="45">
        <v>0</v>
      </c>
      <c r="I5133" s="2">
        <v>0.49019607843099999</v>
      </c>
      <c r="J5133" s="18">
        <v>0</v>
      </c>
      <c r="K5133" s="2">
        <v>99.509803921569002</v>
      </c>
      <c r="L5133" s="36">
        <v>0</v>
      </c>
    </row>
    <row r="5134" spans="4:12" x14ac:dyDescent="0.2">
      <c r="D5134" s="175"/>
      <c r="E5134" s="4" t="s">
        <v>44</v>
      </c>
      <c r="F5134" s="6"/>
      <c r="G5134" s="5">
        <v>223</v>
      </c>
      <c r="H5134" s="7">
        <v>1</v>
      </c>
      <c r="I5134" s="1">
        <v>0</v>
      </c>
      <c r="J5134" s="1">
        <v>3</v>
      </c>
      <c r="K5134" s="1">
        <v>219</v>
      </c>
      <c r="L5134" s="8">
        <v>0</v>
      </c>
    </row>
    <row r="5135" spans="4:12" x14ac:dyDescent="0.2">
      <c r="D5135" s="175"/>
      <c r="E5135" s="11"/>
      <c r="F5135" s="10"/>
      <c r="G5135" s="9">
        <v>100</v>
      </c>
      <c r="H5135" s="16">
        <v>0.44843049327399997</v>
      </c>
      <c r="I5135" s="18">
        <v>0</v>
      </c>
      <c r="J5135" s="2">
        <v>1.3452914798210001</v>
      </c>
      <c r="K5135" s="2">
        <v>98.206278026906006</v>
      </c>
      <c r="L5135" s="36">
        <v>0</v>
      </c>
    </row>
    <row r="5136" spans="4:12" x14ac:dyDescent="0.2">
      <c r="D5136" s="175"/>
      <c r="E5136" s="4" t="s">
        <v>45</v>
      </c>
      <c r="F5136" s="6"/>
      <c r="G5136" s="5">
        <v>170</v>
      </c>
      <c r="H5136" s="7">
        <v>2</v>
      </c>
      <c r="I5136" s="1">
        <v>0</v>
      </c>
      <c r="J5136" s="1">
        <v>2</v>
      </c>
      <c r="K5136" s="1">
        <v>161</v>
      </c>
      <c r="L5136" s="8">
        <v>5</v>
      </c>
    </row>
    <row r="5137" spans="2:12" x14ac:dyDescent="0.2">
      <c r="D5137" s="176"/>
      <c r="E5137" s="57"/>
      <c r="F5137" s="54"/>
      <c r="G5137" s="67">
        <v>100</v>
      </c>
      <c r="H5137" s="82">
        <v>1.1764705882349999</v>
      </c>
      <c r="I5137" s="81">
        <v>0</v>
      </c>
      <c r="J5137" s="48">
        <v>1.1764705882349999</v>
      </c>
      <c r="K5137" s="48">
        <v>94.705882352941003</v>
      </c>
      <c r="L5137" s="84">
        <v>2.9411764705880001</v>
      </c>
    </row>
    <row r="5139" spans="2:12" x14ac:dyDescent="0.2">
      <c r="B5139" s="43" t="str">
        <f xml:space="preserve"> HYPERLINK("#'目次'!B113", "[107]")</f>
        <v>[107]</v>
      </c>
      <c r="C5139" s="31" t="s">
        <v>252</v>
      </c>
    </row>
    <row r="5143" spans="2:12" ht="24" x14ac:dyDescent="0.2">
      <c r="D5143" s="177"/>
      <c r="E5143" s="178"/>
      <c r="F5143" s="178"/>
      <c r="G5143" s="40" t="s">
        <v>14</v>
      </c>
      <c r="H5143" s="42" t="s">
        <v>240</v>
      </c>
      <c r="I5143" s="15" t="s">
        <v>241</v>
      </c>
      <c r="J5143" s="15" t="s">
        <v>242</v>
      </c>
      <c r="K5143" s="15" t="s">
        <v>243</v>
      </c>
      <c r="L5143" s="44" t="s">
        <v>17</v>
      </c>
    </row>
    <row r="5144" spans="2:12" x14ac:dyDescent="0.2">
      <c r="D5144" s="179"/>
      <c r="E5144" s="180"/>
      <c r="F5144" s="180"/>
      <c r="G5144" s="39"/>
      <c r="H5144" s="41"/>
      <c r="I5144" s="14"/>
      <c r="J5144" s="14"/>
      <c r="K5144" s="14"/>
      <c r="L5144" s="38"/>
    </row>
    <row r="5145" spans="2:12" x14ac:dyDescent="0.2">
      <c r="D5145" s="70"/>
      <c r="E5145" s="72" t="s">
        <v>14</v>
      </c>
      <c r="F5145" s="69"/>
      <c r="G5145" s="37">
        <v>1222</v>
      </c>
      <c r="H5145" s="17">
        <v>3</v>
      </c>
      <c r="I5145" s="17">
        <v>4</v>
      </c>
      <c r="J5145" s="17">
        <v>5</v>
      </c>
      <c r="K5145" s="17">
        <v>1201</v>
      </c>
      <c r="L5145" s="55">
        <v>9</v>
      </c>
    </row>
    <row r="5146" spans="2:12" x14ac:dyDescent="0.2">
      <c r="D5146" s="57"/>
      <c r="E5146" s="54"/>
      <c r="F5146" s="71"/>
      <c r="G5146" s="9">
        <v>100</v>
      </c>
      <c r="H5146" s="2">
        <v>0.24549918166900001</v>
      </c>
      <c r="I5146" s="2">
        <v>0.32733224222599999</v>
      </c>
      <c r="J5146" s="2">
        <v>0.40916530278199997</v>
      </c>
      <c r="K5146" s="2">
        <v>98.281505728314002</v>
      </c>
      <c r="L5146" s="13">
        <v>0.73649754500800002</v>
      </c>
    </row>
    <row r="5147" spans="2:12" x14ac:dyDescent="0.2">
      <c r="D5147" s="174" t="s">
        <v>52</v>
      </c>
      <c r="E5147" s="20" t="s">
        <v>53</v>
      </c>
      <c r="F5147" s="22"/>
      <c r="G5147" s="21">
        <v>15</v>
      </c>
      <c r="H5147" s="25">
        <v>0</v>
      </c>
      <c r="I5147" s="3">
        <v>0</v>
      </c>
      <c r="J5147" s="3">
        <v>0</v>
      </c>
      <c r="K5147" s="3">
        <v>15</v>
      </c>
      <c r="L5147" s="26">
        <v>0</v>
      </c>
    </row>
    <row r="5148" spans="2:12" x14ac:dyDescent="0.2">
      <c r="D5148" s="175"/>
      <c r="E5148" s="11"/>
      <c r="F5148" s="10"/>
      <c r="G5148" s="9">
        <v>100</v>
      </c>
      <c r="H5148" s="45">
        <v>0</v>
      </c>
      <c r="I5148" s="18">
        <v>0</v>
      </c>
      <c r="J5148" s="18">
        <v>0</v>
      </c>
      <c r="K5148" s="2">
        <v>100</v>
      </c>
      <c r="L5148" s="36">
        <v>0</v>
      </c>
    </row>
    <row r="5149" spans="2:12" ht="24" x14ac:dyDescent="0.2">
      <c r="D5149" s="175"/>
      <c r="E5149" s="4" t="s">
        <v>54</v>
      </c>
      <c r="F5149" s="6"/>
      <c r="G5149" s="5">
        <v>122</v>
      </c>
      <c r="H5149" s="7">
        <v>1</v>
      </c>
      <c r="I5149" s="1">
        <v>1</v>
      </c>
      <c r="J5149" s="1">
        <v>1</v>
      </c>
      <c r="K5149" s="1">
        <v>118</v>
      </c>
      <c r="L5149" s="8">
        <v>1</v>
      </c>
    </row>
    <row r="5150" spans="2:12" x14ac:dyDescent="0.2">
      <c r="D5150" s="175"/>
      <c r="E5150" s="11"/>
      <c r="F5150" s="10"/>
      <c r="G5150" s="9">
        <v>100</v>
      </c>
      <c r="H5150" s="16">
        <v>0.81967213114799997</v>
      </c>
      <c r="I5150" s="2">
        <v>0.81967213114799997</v>
      </c>
      <c r="J5150" s="2">
        <v>0.81967213114799997</v>
      </c>
      <c r="K5150" s="2">
        <v>96.721311475410005</v>
      </c>
      <c r="L5150" s="13">
        <v>0.81967213114799997</v>
      </c>
    </row>
    <row r="5151" spans="2:12" x14ac:dyDescent="0.2">
      <c r="D5151" s="175"/>
      <c r="E5151" s="4" t="s">
        <v>55</v>
      </c>
      <c r="F5151" s="6"/>
      <c r="G5151" s="5">
        <v>43</v>
      </c>
      <c r="H5151" s="7">
        <v>0</v>
      </c>
      <c r="I5151" s="1">
        <v>0</v>
      </c>
      <c r="J5151" s="1">
        <v>0</v>
      </c>
      <c r="K5151" s="1">
        <v>42</v>
      </c>
      <c r="L5151" s="8">
        <v>1</v>
      </c>
    </row>
    <row r="5152" spans="2:12" x14ac:dyDescent="0.2">
      <c r="D5152" s="175"/>
      <c r="E5152" s="11"/>
      <c r="F5152" s="10"/>
      <c r="G5152" s="9">
        <v>100</v>
      </c>
      <c r="H5152" s="45">
        <v>0</v>
      </c>
      <c r="I5152" s="18">
        <v>0</v>
      </c>
      <c r="J5152" s="18">
        <v>0</v>
      </c>
      <c r="K5152" s="2">
        <v>97.674418604650995</v>
      </c>
      <c r="L5152" s="13">
        <v>2.3255813953489999</v>
      </c>
    </row>
    <row r="5153" spans="4:12" x14ac:dyDescent="0.2">
      <c r="D5153" s="175"/>
      <c r="E5153" s="4" t="s">
        <v>56</v>
      </c>
      <c r="F5153" s="6"/>
      <c r="G5153" s="5">
        <v>60</v>
      </c>
      <c r="H5153" s="7">
        <v>0</v>
      </c>
      <c r="I5153" s="1">
        <v>0</v>
      </c>
      <c r="J5153" s="1">
        <v>0</v>
      </c>
      <c r="K5153" s="1">
        <v>60</v>
      </c>
      <c r="L5153" s="8">
        <v>0</v>
      </c>
    </row>
    <row r="5154" spans="4:12" x14ac:dyDescent="0.2">
      <c r="D5154" s="175"/>
      <c r="E5154" s="11"/>
      <c r="F5154" s="10"/>
      <c r="G5154" s="9">
        <v>100</v>
      </c>
      <c r="H5154" s="45">
        <v>0</v>
      </c>
      <c r="I5154" s="18">
        <v>0</v>
      </c>
      <c r="J5154" s="18">
        <v>0</v>
      </c>
      <c r="K5154" s="2">
        <v>100</v>
      </c>
      <c r="L5154" s="36">
        <v>0</v>
      </c>
    </row>
    <row r="5155" spans="4:12" x14ac:dyDescent="0.2">
      <c r="D5155" s="175"/>
      <c r="E5155" s="4" t="s">
        <v>57</v>
      </c>
      <c r="F5155" s="6"/>
      <c r="G5155" s="5">
        <v>286</v>
      </c>
      <c r="H5155" s="7">
        <v>0</v>
      </c>
      <c r="I5155" s="1">
        <v>1</v>
      </c>
      <c r="J5155" s="1">
        <v>1</v>
      </c>
      <c r="K5155" s="1">
        <v>284</v>
      </c>
      <c r="L5155" s="8">
        <v>0</v>
      </c>
    </row>
    <row r="5156" spans="4:12" x14ac:dyDescent="0.2">
      <c r="D5156" s="175"/>
      <c r="E5156" s="11"/>
      <c r="F5156" s="10"/>
      <c r="G5156" s="9">
        <v>100</v>
      </c>
      <c r="H5156" s="45">
        <v>0</v>
      </c>
      <c r="I5156" s="2">
        <v>0.34965034965000003</v>
      </c>
      <c r="J5156" s="2">
        <v>0.34965034965000003</v>
      </c>
      <c r="K5156" s="2">
        <v>99.300699300698994</v>
      </c>
      <c r="L5156" s="36">
        <v>0</v>
      </c>
    </row>
    <row r="5157" spans="4:12" x14ac:dyDescent="0.2">
      <c r="D5157" s="175"/>
      <c r="E5157" s="4" t="s">
        <v>58</v>
      </c>
      <c r="F5157" s="6"/>
      <c r="G5157" s="5">
        <v>129</v>
      </c>
      <c r="H5157" s="7">
        <v>0</v>
      </c>
      <c r="I5157" s="1">
        <v>0</v>
      </c>
      <c r="J5157" s="1">
        <v>0</v>
      </c>
      <c r="K5157" s="1">
        <v>128</v>
      </c>
      <c r="L5157" s="8">
        <v>1</v>
      </c>
    </row>
    <row r="5158" spans="4:12" x14ac:dyDescent="0.2">
      <c r="D5158" s="175"/>
      <c r="E5158" s="11"/>
      <c r="F5158" s="10"/>
      <c r="G5158" s="9">
        <v>100</v>
      </c>
      <c r="H5158" s="45">
        <v>0</v>
      </c>
      <c r="I5158" s="18">
        <v>0</v>
      </c>
      <c r="J5158" s="18">
        <v>0</v>
      </c>
      <c r="K5158" s="2">
        <v>99.224806201549995</v>
      </c>
      <c r="L5158" s="13">
        <v>0.77519379845000003</v>
      </c>
    </row>
    <row r="5159" spans="4:12" x14ac:dyDescent="0.2">
      <c r="D5159" s="175"/>
      <c r="E5159" s="4" t="s">
        <v>59</v>
      </c>
      <c r="F5159" s="6"/>
      <c r="G5159" s="5">
        <v>195</v>
      </c>
      <c r="H5159" s="7">
        <v>0</v>
      </c>
      <c r="I5159" s="1">
        <v>0</v>
      </c>
      <c r="J5159" s="1">
        <v>0</v>
      </c>
      <c r="K5159" s="1">
        <v>193</v>
      </c>
      <c r="L5159" s="8">
        <v>2</v>
      </c>
    </row>
    <row r="5160" spans="4:12" x14ac:dyDescent="0.2">
      <c r="D5160" s="175"/>
      <c r="E5160" s="11"/>
      <c r="F5160" s="10"/>
      <c r="G5160" s="9">
        <v>100</v>
      </c>
      <c r="H5160" s="45">
        <v>0</v>
      </c>
      <c r="I5160" s="18">
        <v>0</v>
      </c>
      <c r="J5160" s="18">
        <v>0</v>
      </c>
      <c r="K5160" s="2">
        <v>98.974358974359006</v>
      </c>
      <c r="L5160" s="13">
        <v>1.025641025641</v>
      </c>
    </row>
    <row r="5161" spans="4:12" x14ac:dyDescent="0.2">
      <c r="D5161" s="175"/>
      <c r="E5161" s="4" t="s">
        <v>60</v>
      </c>
      <c r="F5161" s="6"/>
      <c r="G5161" s="5">
        <v>176</v>
      </c>
      <c r="H5161" s="7">
        <v>0</v>
      </c>
      <c r="I5161" s="1">
        <v>1</v>
      </c>
      <c r="J5161" s="1">
        <v>2</v>
      </c>
      <c r="K5161" s="1">
        <v>172</v>
      </c>
      <c r="L5161" s="8">
        <v>1</v>
      </c>
    </row>
    <row r="5162" spans="4:12" x14ac:dyDescent="0.2">
      <c r="D5162" s="175"/>
      <c r="E5162" s="11"/>
      <c r="F5162" s="10"/>
      <c r="G5162" s="9">
        <v>100</v>
      </c>
      <c r="H5162" s="45">
        <v>0</v>
      </c>
      <c r="I5162" s="2">
        <v>0.56818181818199998</v>
      </c>
      <c r="J5162" s="2">
        <v>1.136363636364</v>
      </c>
      <c r="K5162" s="2">
        <v>97.727272727273004</v>
      </c>
      <c r="L5162" s="13">
        <v>0.56818181818199998</v>
      </c>
    </row>
    <row r="5163" spans="4:12" x14ac:dyDescent="0.2">
      <c r="D5163" s="175"/>
      <c r="E5163" s="4" t="s">
        <v>61</v>
      </c>
      <c r="F5163" s="6"/>
      <c r="G5163" s="5">
        <v>78</v>
      </c>
      <c r="H5163" s="7">
        <v>0</v>
      </c>
      <c r="I5163" s="1">
        <v>0</v>
      </c>
      <c r="J5163" s="1">
        <v>0</v>
      </c>
      <c r="K5163" s="1">
        <v>78</v>
      </c>
      <c r="L5163" s="8">
        <v>0</v>
      </c>
    </row>
    <row r="5164" spans="4:12" x14ac:dyDescent="0.2">
      <c r="D5164" s="175"/>
      <c r="E5164" s="11"/>
      <c r="F5164" s="10"/>
      <c r="G5164" s="9">
        <v>100</v>
      </c>
      <c r="H5164" s="45">
        <v>0</v>
      </c>
      <c r="I5164" s="18">
        <v>0</v>
      </c>
      <c r="J5164" s="18">
        <v>0</v>
      </c>
      <c r="K5164" s="2">
        <v>100</v>
      </c>
      <c r="L5164" s="36">
        <v>0</v>
      </c>
    </row>
    <row r="5165" spans="4:12" x14ac:dyDescent="0.2">
      <c r="D5165" s="175"/>
      <c r="E5165" s="4" t="s">
        <v>62</v>
      </c>
      <c r="F5165" s="6"/>
      <c r="G5165" s="5">
        <v>113</v>
      </c>
      <c r="H5165" s="7">
        <v>2</v>
      </c>
      <c r="I5165" s="1">
        <v>1</v>
      </c>
      <c r="J5165" s="1">
        <v>1</v>
      </c>
      <c r="K5165" s="1">
        <v>108</v>
      </c>
      <c r="L5165" s="8">
        <v>1</v>
      </c>
    </row>
    <row r="5166" spans="4:12" x14ac:dyDescent="0.2">
      <c r="D5166" s="175"/>
      <c r="E5166" s="11"/>
      <c r="F5166" s="10"/>
      <c r="G5166" s="9">
        <v>100</v>
      </c>
      <c r="H5166" s="16">
        <v>1.769911504425</v>
      </c>
      <c r="I5166" s="2">
        <v>0.88495575221199996</v>
      </c>
      <c r="J5166" s="2">
        <v>0.88495575221199996</v>
      </c>
      <c r="K5166" s="2">
        <v>95.575221238937999</v>
      </c>
      <c r="L5166" s="13">
        <v>0.88495575221199996</v>
      </c>
    </row>
    <row r="5167" spans="4:12" x14ac:dyDescent="0.2">
      <c r="D5167" s="174" t="s">
        <v>63</v>
      </c>
      <c r="E5167" s="20" t="s">
        <v>64</v>
      </c>
      <c r="F5167" s="22"/>
      <c r="G5167" s="21">
        <v>234</v>
      </c>
      <c r="H5167" s="25">
        <v>1</v>
      </c>
      <c r="I5167" s="3">
        <v>1</v>
      </c>
      <c r="J5167" s="3">
        <v>1</v>
      </c>
      <c r="K5167" s="3">
        <v>229</v>
      </c>
      <c r="L5167" s="26">
        <v>2</v>
      </c>
    </row>
    <row r="5168" spans="4:12" x14ac:dyDescent="0.2">
      <c r="D5168" s="175"/>
      <c r="E5168" s="11"/>
      <c r="F5168" s="10"/>
      <c r="G5168" s="9">
        <v>100</v>
      </c>
      <c r="H5168" s="16">
        <v>0.42735042735000001</v>
      </c>
      <c r="I5168" s="2">
        <v>0.42735042735000001</v>
      </c>
      <c r="J5168" s="2">
        <v>0.42735042735000001</v>
      </c>
      <c r="K5168" s="2">
        <v>97.863247863248006</v>
      </c>
      <c r="L5168" s="13">
        <v>0.85470085470099999</v>
      </c>
    </row>
    <row r="5169" spans="4:12" x14ac:dyDescent="0.2">
      <c r="D5169" s="175"/>
      <c r="E5169" s="4" t="s">
        <v>65</v>
      </c>
      <c r="F5169" s="6"/>
      <c r="G5169" s="5">
        <v>172</v>
      </c>
      <c r="H5169" s="7">
        <v>2</v>
      </c>
      <c r="I5169" s="1">
        <v>2</v>
      </c>
      <c r="J5169" s="1">
        <v>1</v>
      </c>
      <c r="K5169" s="1">
        <v>166</v>
      </c>
      <c r="L5169" s="8">
        <v>1</v>
      </c>
    </row>
    <row r="5170" spans="4:12" x14ac:dyDescent="0.2">
      <c r="D5170" s="175"/>
      <c r="E5170" s="11"/>
      <c r="F5170" s="10"/>
      <c r="G5170" s="9">
        <v>100</v>
      </c>
      <c r="H5170" s="16">
        <v>1.1627906976739999</v>
      </c>
      <c r="I5170" s="2">
        <v>1.1627906976739999</v>
      </c>
      <c r="J5170" s="2">
        <v>0.58139534883699995</v>
      </c>
      <c r="K5170" s="2">
        <v>96.511627906976997</v>
      </c>
      <c r="L5170" s="13">
        <v>0.58139534883699995</v>
      </c>
    </row>
    <row r="5171" spans="4:12" x14ac:dyDescent="0.2">
      <c r="D5171" s="175"/>
      <c r="E5171" s="4" t="s">
        <v>66</v>
      </c>
      <c r="F5171" s="6"/>
      <c r="G5171" s="5">
        <v>165</v>
      </c>
      <c r="H5171" s="7">
        <v>0</v>
      </c>
      <c r="I5171" s="1">
        <v>0</v>
      </c>
      <c r="J5171" s="1">
        <v>3</v>
      </c>
      <c r="K5171" s="1">
        <v>162</v>
      </c>
      <c r="L5171" s="8">
        <v>0</v>
      </c>
    </row>
    <row r="5172" spans="4:12" x14ac:dyDescent="0.2">
      <c r="D5172" s="175"/>
      <c r="E5172" s="11"/>
      <c r="F5172" s="10"/>
      <c r="G5172" s="9">
        <v>100</v>
      </c>
      <c r="H5172" s="45">
        <v>0</v>
      </c>
      <c r="I5172" s="18">
        <v>0</v>
      </c>
      <c r="J5172" s="2">
        <v>1.818181818182</v>
      </c>
      <c r="K5172" s="2">
        <v>98.181818181818002</v>
      </c>
      <c r="L5172" s="36">
        <v>0</v>
      </c>
    </row>
    <row r="5173" spans="4:12" x14ac:dyDescent="0.2">
      <c r="D5173" s="175"/>
      <c r="E5173" s="4" t="s">
        <v>67</v>
      </c>
      <c r="F5173" s="6"/>
      <c r="G5173" s="5">
        <v>158</v>
      </c>
      <c r="H5173" s="7">
        <v>0</v>
      </c>
      <c r="I5173" s="1">
        <v>0</v>
      </c>
      <c r="J5173" s="1">
        <v>0</v>
      </c>
      <c r="K5173" s="1">
        <v>157</v>
      </c>
      <c r="L5173" s="8">
        <v>1</v>
      </c>
    </row>
    <row r="5174" spans="4:12" x14ac:dyDescent="0.2">
      <c r="D5174" s="175"/>
      <c r="E5174" s="11"/>
      <c r="F5174" s="10"/>
      <c r="G5174" s="9">
        <v>100</v>
      </c>
      <c r="H5174" s="45">
        <v>0</v>
      </c>
      <c r="I5174" s="18">
        <v>0</v>
      </c>
      <c r="J5174" s="18">
        <v>0</v>
      </c>
      <c r="K5174" s="2">
        <v>99.367088607594994</v>
      </c>
      <c r="L5174" s="13">
        <v>0.63291139240500005</v>
      </c>
    </row>
    <row r="5175" spans="4:12" x14ac:dyDescent="0.2">
      <c r="D5175" s="175"/>
      <c r="E5175" s="4" t="s">
        <v>68</v>
      </c>
      <c r="F5175" s="6"/>
      <c r="G5175" s="5">
        <v>112</v>
      </c>
      <c r="H5175" s="7">
        <v>0</v>
      </c>
      <c r="I5175" s="1">
        <v>0</v>
      </c>
      <c r="J5175" s="1">
        <v>0</v>
      </c>
      <c r="K5175" s="1">
        <v>111</v>
      </c>
      <c r="L5175" s="8">
        <v>1</v>
      </c>
    </row>
    <row r="5176" spans="4:12" x14ac:dyDescent="0.2">
      <c r="D5176" s="175"/>
      <c r="E5176" s="11"/>
      <c r="F5176" s="10"/>
      <c r="G5176" s="9">
        <v>100</v>
      </c>
      <c r="H5176" s="45">
        <v>0</v>
      </c>
      <c r="I5176" s="18">
        <v>0</v>
      </c>
      <c r="J5176" s="18">
        <v>0</v>
      </c>
      <c r="K5176" s="2">
        <v>99.107142857143003</v>
      </c>
      <c r="L5176" s="13">
        <v>0.89285714285700002</v>
      </c>
    </row>
    <row r="5177" spans="4:12" x14ac:dyDescent="0.2">
      <c r="D5177" s="175"/>
      <c r="E5177" s="4" t="s">
        <v>69</v>
      </c>
      <c r="F5177" s="6"/>
      <c r="G5177" s="5">
        <v>92</v>
      </c>
      <c r="H5177" s="7">
        <v>0</v>
      </c>
      <c r="I5177" s="1">
        <v>0</v>
      </c>
      <c r="J5177" s="1">
        <v>0</v>
      </c>
      <c r="K5177" s="1">
        <v>91</v>
      </c>
      <c r="L5177" s="8">
        <v>1</v>
      </c>
    </row>
    <row r="5178" spans="4:12" x14ac:dyDescent="0.2">
      <c r="D5178" s="175"/>
      <c r="E5178" s="11"/>
      <c r="F5178" s="10"/>
      <c r="G5178" s="9">
        <v>100</v>
      </c>
      <c r="H5178" s="45">
        <v>0</v>
      </c>
      <c r="I5178" s="18">
        <v>0</v>
      </c>
      <c r="J5178" s="18">
        <v>0</v>
      </c>
      <c r="K5178" s="2">
        <v>98.913043478261002</v>
      </c>
      <c r="L5178" s="13">
        <v>1.086956521739</v>
      </c>
    </row>
    <row r="5179" spans="4:12" x14ac:dyDescent="0.2">
      <c r="D5179" s="175"/>
      <c r="E5179" s="4" t="s">
        <v>70</v>
      </c>
      <c r="F5179" s="6"/>
      <c r="G5179" s="5">
        <v>131</v>
      </c>
      <c r="H5179" s="7">
        <v>0</v>
      </c>
      <c r="I5179" s="1">
        <v>1</v>
      </c>
      <c r="J5179" s="1">
        <v>0</v>
      </c>
      <c r="K5179" s="1">
        <v>129</v>
      </c>
      <c r="L5179" s="8">
        <v>1</v>
      </c>
    </row>
    <row r="5180" spans="4:12" x14ac:dyDescent="0.2">
      <c r="D5180" s="175"/>
      <c r="E5180" s="11"/>
      <c r="F5180" s="10"/>
      <c r="G5180" s="9">
        <v>100</v>
      </c>
      <c r="H5180" s="45">
        <v>0</v>
      </c>
      <c r="I5180" s="2">
        <v>0.76335877862599999</v>
      </c>
      <c r="J5180" s="18">
        <v>0</v>
      </c>
      <c r="K5180" s="2">
        <v>98.473282442748001</v>
      </c>
      <c r="L5180" s="13">
        <v>0.76335877862599999</v>
      </c>
    </row>
    <row r="5181" spans="4:12" x14ac:dyDescent="0.2">
      <c r="D5181" s="175"/>
      <c r="E5181" s="4" t="s">
        <v>71</v>
      </c>
      <c r="F5181" s="6"/>
      <c r="G5181" s="5">
        <v>71</v>
      </c>
      <c r="H5181" s="7">
        <v>0</v>
      </c>
      <c r="I5181" s="1">
        <v>0</v>
      </c>
      <c r="J5181" s="1">
        <v>0</v>
      </c>
      <c r="K5181" s="1">
        <v>71</v>
      </c>
      <c r="L5181" s="8">
        <v>0</v>
      </c>
    </row>
    <row r="5182" spans="4:12" x14ac:dyDescent="0.2">
      <c r="D5182" s="175"/>
      <c r="E5182" s="11"/>
      <c r="F5182" s="10"/>
      <c r="G5182" s="9">
        <v>100</v>
      </c>
      <c r="H5182" s="45">
        <v>0</v>
      </c>
      <c r="I5182" s="18">
        <v>0</v>
      </c>
      <c r="J5182" s="18">
        <v>0</v>
      </c>
      <c r="K5182" s="2">
        <v>100</v>
      </c>
      <c r="L5182" s="36">
        <v>0</v>
      </c>
    </row>
    <row r="5183" spans="4:12" x14ac:dyDescent="0.2">
      <c r="D5183" s="175"/>
      <c r="E5183" s="4" t="s">
        <v>72</v>
      </c>
      <c r="F5183" s="6"/>
      <c r="G5183" s="5">
        <v>70</v>
      </c>
      <c r="H5183" s="7">
        <v>0</v>
      </c>
      <c r="I5183" s="1">
        <v>0</v>
      </c>
      <c r="J5183" s="1">
        <v>0</v>
      </c>
      <c r="K5183" s="1">
        <v>70</v>
      </c>
      <c r="L5183" s="8">
        <v>0</v>
      </c>
    </row>
    <row r="5184" spans="4:12" x14ac:dyDescent="0.2">
      <c r="D5184" s="176"/>
      <c r="E5184" s="57"/>
      <c r="F5184" s="54"/>
      <c r="G5184" s="67">
        <v>100</v>
      </c>
      <c r="H5184" s="114">
        <v>0</v>
      </c>
      <c r="I5184" s="81">
        <v>0</v>
      </c>
      <c r="J5184" s="81">
        <v>0</v>
      </c>
      <c r="K5184" s="48">
        <v>100</v>
      </c>
      <c r="L5184" s="124">
        <v>0</v>
      </c>
    </row>
    <row r="5186" spans="2:12" x14ac:dyDescent="0.2">
      <c r="B5186" s="43" t="str">
        <f xml:space="preserve"> HYPERLINK("#'目次'!B114", "[108]")</f>
        <v>[108]</v>
      </c>
      <c r="C5186" s="31" t="s">
        <v>252</v>
      </c>
    </row>
    <row r="5189" spans="2:12" x14ac:dyDescent="0.2">
      <c r="C5189" s="31" t="s">
        <v>75</v>
      </c>
    </row>
    <row r="5190" spans="2:12" ht="24" x14ac:dyDescent="0.2">
      <c r="D5190" s="177"/>
      <c r="E5190" s="178"/>
      <c r="F5190" s="178"/>
      <c r="G5190" s="40" t="s">
        <v>14</v>
      </c>
      <c r="H5190" s="42" t="s">
        <v>240</v>
      </c>
      <c r="I5190" s="15" t="s">
        <v>241</v>
      </c>
      <c r="J5190" s="15" t="s">
        <v>242</v>
      </c>
      <c r="K5190" s="15" t="s">
        <v>243</v>
      </c>
      <c r="L5190" s="44" t="s">
        <v>17</v>
      </c>
    </row>
    <row r="5191" spans="2:12" x14ac:dyDescent="0.2">
      <c r="D5191" s="179"/>
      <c r="E5191" s="180"/>
      <c r="F5191" s="180"/>
      <c r="G5191" s="39"/>
      <c r="H5191" s="41"/>
      <c r="I5191" s="14"/>
      <c r="J5191" s="14"/>
      <c r="K5191" s="14"/>
      <c r="L5191" s="38"/>
    </row>
    <row r="5192" spans="2:12" x14ac:dyDescent="0.2">
      <c r="D5192" s="70"/>
      <c r="E5192" s="72" t="s">
        <v>14</v>
      </c>
      <c r="F5192" s="69"/>
      <c r="G5192" s="37">
        <v>1222</v>
      </c>
      <c r="H5192" s="17">
        <v>3</v>
      </c>
      <c r="I5192" s="17">
        <v>4</v>
      </c>
      <c r="J5192" s="17">
        <v>5</v>
      </c>
      <c r="K5192" s="17">
        <v>1201</v>
      </c>
      <c r="L5192" s="55">
        <v>9</v>
      </c>
    </row>
    <row r="5193" spans="2:12" x14ac:dyDescent="0.2">
      <c r="D5193" s="57"/>
      <c r="E5193" s="54"/>
      <c r="F5193" s="71"/>
      <c r="G5193" s="9">
        <v>100</v>
      </c>
      <c r="H5193" s="2">
        <v>0.24549918166900001</v>
      </c>
      <c r="I5193" s="2">
        <v>0.32733224222599999</v>
      </c>
      <c r="J5193" s="2">
        <v>0.40916530278199997</v>
      </c>
      <c r="K5193" s="2">
        <v>98.281505728314002</v>
      </c>
      <c r="L5193" s="13">
        <v>0.73649754500800002</v>
      </c>
    </row>
    <row r="5194" spans="2:12" x14ac:dyDescent="0.2">
      <c r="D5194" s="174" t="s">
        <v>36</v>
      </c>
      <c r="E5194" s="20" t="s">
        <v>76</v>
      </c>
      <c r="F5194" s="22"/>
      <c r="G5194" s="21">
        <v>629</v>
      </c>
      <c r="H5194" s="25">
        <v>2</v>
      </c>
      <c r="I5194" s="3">
        <v>3</v>
      </c>
      <c r="J5194" s="3">
        <v>3</v>
      </c>
      <c r="K5194" s="3">
        <v>615</v>
      </c>
      <c r="L5194" s="26">
        <v>6</v>
      </c>
    </row>
    <row r="5195" spans="2:12" x14ac:dyDescent="0.2">
      <c r="D5195" s="175"/>
      <c r="E5195" s="11"/>
      <c r="F5195" s="10"/>
      <c r="G5195" s="9">
        <v>100</v>
      </c>
      <c r="H5195" s="16">
        <v>0.31796502384699998</v>
      </c>
      <c r="I5195" s="2">
        <v>0.47694753577100002</v>
      </c>
      <c r="J5195" s="2">
        <v>0.47694753577100002</v>
      </c>
      <c r="K5195" s="2">
        <v>97.774244833067996</v>
      </c>
      <c r="L5195" s="13">
        <v>0.95389507154200004</v>
      </c>
    </row>
    <row r="5196" spans="2:12" x14ac:dyDescent="0.2">
      <c r="D5196" s="175"/>
      <c r="E5196" s="4" t="s">
        <v>39</v>
      </c>
      <c r="F5196" s="6"/>
      <c r="G5196" s="5">
        <v>37</v>
      </c>
      <c r="H5196" s="7">
        <v>0</v>
      </c>
      <c r="I5196" s="1">
        <v>0</v>
      </c>
      <c r="J5196" s="1">
        <v>0</v>
      </c>
      <c r="K5196" s="1">
        <v>37</v>
      </c>
      <c r="L5196" s="8">
        <v>0</v>
      </c>
    </row>
    <row r="5197" spans="2:12" x14ac:dyDescent="0.2">
      <c r="D5197" s="175"/>
      <c r="E5197" s="11"/>
      <c r="F5197" s="10"/>
      <c r="G5197" s="9">
        <v>100</v>
      </c>
      <c r="H5197" s="45">
        <v>0</v>
      </c>
      <c r="I5197" s="18">
        <v>0</v>
      </c>
      <c r="J5197" s="18">
        <v>0</v>
      </c>
      <c r="K5197" s="2">
        <v>100</v>
      </c>
      <c r="L5197" s="36">
        <v>0</v>
      </c>
    </row>
    <row r="5198" spans="2:12" x14ac:dyDescent="0.2">
      <c r="D5198" s="175"/>
      <c r="E5198" s="4" t="s">
        <v>40</v>
      </c>
      <c r="F5198" s="6"/>
      <c r="G5198" s="5">
        <v>73</v>
      </c>
      <c r="H5198" s="7">
        <v>0</v>
      </c>
      <c r="I5198" s="1">
        <v>2</v>
      </c>
      <c r="J5198" s="1">
        <v>0</v>
      </c>
      <c r="K5198" s="1">
        <v>70</v>
      </c>
      <c r="L5198" s="8">
        <v>1</v>
      </c>
    </row>
    <row r="5199" spans="2:12" x14ac:dyDescent="0.2">
      <c r="D5199" s="175"/>
      <c r="E5199" s="11"/>
      <c r="F5199" s="10"/>
      <c r="G5199" s="9">
        <v>100</v>
      </c>
      <c r="H5199" s="45">
        <v>0</v>
      </c>
      <c r="I5199" s="2">
        <v>2.7397260273969999</v>
      </c>
      <c r="J5199" s="18">
        <v>0</v>
      </c>
      <c r="K5199" s="2">
        <v>95.890410958903999</v>
      </c>
      <c r="L5199" s="13">
        <v>1.369863013699</v>
      </c>
    </row>
    <row r="5200" spans="2:12" x14ac:dyDescent="0.2">
      <c r="D5200" s="175"/>
      <c r="E5200" s="4" t="s">
        <v>41</v>
      </c>
      <c r="F5200" s="6"/>
      <c r="G5200" s="5">
        <v>108</v>
      </c>
      <c r="H5200" s="7">
        <v>0</v>
      </c>
      <c r="I5200" s="1">
        <v>1</v>
      </c>
      <c r="J5200" s="1">
        <v>0</v>
      </c>
      <c r="K5200" s="1">
        <v>107</v>
      </c>
      <c r="L5200" s="8">
        <v>0</v>
      </c>
    </row>
    <row r="5201" spans="4:12" x14ac:dyDescent="0.2">
      <c r="D5201" s="175"/>
      <c r="E5201" s="11"/>
      <c r="F5201" s="10"/>
      <c r="G5201" s="9">
        <v>100</v>
      </c>
      <c r="H5201" s="45">
        <v>0</v>
      </c>
      <c r="I5201" s="2">
        <v>0.92592592592599998</v>
      </c>
      <c r="J5201" s="18">
        <v>0</v>
      </c>
      <c r="K5201" s="2">
        <v>99.074074074074005</v>
      </c>
      <c r="L5201" s="36">
        <v>0</v>
      </c>
    </row>
    <row r="5202" spans="4:12" x14ac:dyDescent="0.2">
      <c r="D5202" s="175"/>
      <c r="E5202" s="4" t="s">
        <v>42</v>
      </c>
      <c r="F5202" s="6"/>
      <c r="G5202" s="5">
        <v>113</v>
      </c>
      <c r="H5202" s="7">
        <v>0</v>
      </c>
      <c r="I5202" s="1">
        <v>0</v>
      </c>
      <c r="J5202" s="1">
        <v>0</v>
      </c>
      <c r="K5202" s="1">
        <v>112</v>
      </c>
      <c r="L5202" s="8">
        <v>1</v>
      </c>
    </row>
    <row r="5203" spans="4:12" x14ac:dyDescent="0.2">
      <c r="D5203" s="175"/>
      <c r="E5203" s="11"/>
      <c r="F5203" s="10"/>
      <c r="G5203" s="9">
        <v>100</v>
      </c>
      <c r="H5203" s="45">
        <v>0</v>
      </c>
      <c r="I5203" s="18">
        <v>0</v>
      </c>
      <c r="J5203" s="18">
        <v>0</v>
      </c>
      <c r="K5203" s="2">
        <v>99.115044247788006</v>
      </c>
      <c r="L5203" s="13">
        <v>0.88495575221199996</v>
      </c>
    </row>
    <row r="5204" spans="4:12" x14ac:dyDescent="0.2">
      <c r="D5204" s="175"/>
      <c r="E5204" s="4" t="s">
        <v>43</v>
      </c>
      <c r="F5204" s="6"/>
      <c r="G5204" s="5">
        <v>101</v>
      </c>
      <c r="H5204" s="7">
        <v>0</v>
      </c>
      <c r="I5204" s="1">
        <v>0</v>
      </c>
      <c r="J5204" s="1">
        <v>0</v>
      </c>
      <c r="K5204" s="1">
        <v>101</v>
      </c>
      <c r="L5204" s="8">
        <v>0</v>
      </c>
    </row>
    <row r="5205" spans="4:12" x14ac:dyDescent="0.2">
      <c r="D5205" s="175"/>
      <c r="E5205" s="11"/>
      <c r="F5205" s="10"/>
      <c r="G5205" s="9">
        <v>100</v>
      </c>
      <c r="H5205" s="45">
        <v>0</v>
      </c>
      <c r="I5205" s="18">
        <v>0</v>
      </c>
      <c r="J5205" s="18">
        <v>0</v>
      </c>
      <c r="K5205" s="2">
        <v>100</v>
      </c>
      <c r="L5205" s="36">
        <v>0</v>
      </c>
    </row>
    <row r="5206" spans="4:12" x14ac:dyDescent="0.2">
      <c r="D5206" s="175"/>
      <c r="E5206" s="4" t="s">
        <v>44</v>
      </c>
      <c r="F5206" s="6"/>
      <c r="G5206" s="5">
        <v>114</v>
      </c>
      <c r="H5206" s="7">
        <v>0</v>
      </c>
      <c r="I5206" s="1">
        <v>0</v>
      </c>
      <c r="J5206" s="1">
        <v>2</v>
      </c>
      <c r="K5206" s="1">
        <v>112</v>
      </c>
      <c r="L5206" s="8">
        <v>0</v>
      </c>
    </row>
    <row r="5207" spans="4:12" x14ac:dyDescent="0.2">
      <c r="D5207" s="175"/>
      <c r="E5207" s="11"/>
      <c r="F5207" s="10"/>
      <c r="G5207" s="9">
        <v>100</v>
      </c>
      <c r="H5207" s="45">
        <v>0</v>
      </c>
      <c r="I5207" s="18">
        <v>0</v>
      </c>
      <c r="J5207" s="2">
        <v>1.7543859649119999</v>
      </c>
      <c r="K5207" s="2">
        <v>98.245614035087996</v>
      </c>
      <c r="L5207" s="36">
        <v>0</v>
      </c>
    </row>
    <row r="5208" spans="4:12" x14ac:dyDescent="0.2">
      <c r="D5208" s="175"/>
      <c r="E5208" s="4" t="s">
        <v>45</v>
      </c>
      <c r="F5208" s="6"/>
      <c r="G5208" s="5">
        <v>83</v>
      </c>
      <c r="H5208" s="7">
        <v>2</v>
      </c>
      <c r="I5208" s="1">
        <v>0</v>
      </c>
      <c r="J5208" s="1">
        <v>1</v>
      </c>
      <c r="K5208" s="1">
        <v>76</v>
      </c>
      <c r="L5208" s="8">
        <v>4</v>
      </c>
    </row>
    <row r="5209" spans="4:12" x14ac:dyDescent="0.2">
      <c r="D5209" s="175"/>
      <c r="E5209" s="11"/>
      <c r="F5209" s="10"/>
      <c r="G5209" s="9">
        <v>100</v>
      </c>
      <c r="H5209" s="16">
        <v>2.409638554217</v>
      </c>
      <c r="I5209" s="18">
        <v>0</v>
      </c>
      <c r="J5209" s="2">
        <v>1.204819277108</v>
      </c>
      <c r="K5209" s="27">
        <v>91.566265060240994</v>
      </c>
      <c r="L5209" s="13">
        <v>4.819277108434</v>
      </c>
    </row>
    <row r="5210" spans="4:12" x14ac:dyDescent="0.2">
      <c r="D5210" s="174" t="s">
        <v>37</v>
      </c>
      <c r="E5210" s="20" t="s">
        <v>77</v>
      </c>
      <c r="F5210" s="22"/>
      <c r="G5210" s="21">
        <v>593</v>
      </c>
      <c r="H5210" s="25">
        <v>1</v>
      </c>
      <c r="I5210" s="3">
        <v>1</v>
      </c>
      <c r="J5210" s="3">
        <v>2</v>
      </c>
      <c r="K5210" s="3">
        <v>586</v>
      </c>
      <c r="L5210" s="26">
        <v>3</v>
      </c>
    </row>
    <row r="5211" spans="4:12" x14ac:dyDescent="0.2">
      <c r="D5211" s="175"/>
      <c r="E5211" s="11"/>
      <c r="F5211" s="10"/>
      <c r="G5211" s="9">
        <v>100</v>
      </c>
      <c r="H5211" s="16">
        <v>0.16863406408100001</v>
      </c>
      <c r="I5211" s="2">
        <v>0.16863406408100001</v>
      </c>
      <c r="J5211" s="2">
        <v>0.33726812816200002</v>
      </c>
      <c r="K5211" s="2">
        <v>98.819561551432997</v>
      </c>
      <c r="L5211" s="13">
        <v>0.50590219224300004</v>
      </c>
    </row>
    <row r="5212" spans="4:12" x14ac:dyDescent="0.2">
      <c r="D5212" s="175"/>
      <c r="E5212" s="4" t="s">
        <v>39</v>
      </c>
      <c r="F5212" s="6"/>
      <c r="G5212" s="5">
        <v>27</v>
      </c>
      <c r="H5212" s="7">
        <v>0</v>
      </c>
      <c r="I5212" s="1">
        <v>0</v>
      </c>
      <c r="J5212" s="1">
        <v>0</v>
      </c>
      <c r="K5212" s="1">
        <v>27</v>
      </c>
      <c r="L5212" s="8">
        <v>0</v>
      </c>
    </row>
    <row r="5213" spans="4:12" x14ac:dyDescent="0.2">
      <c r="D5213" s="175"/>
      <c r="E5213" s="11"/>
      <c r="F5213" s="10"/>
      <c r="G5213" s="9">
        <v>100</v>
      </c>
      <c r="H5213" s="45">
        <v>0</v>
      </c>
      <c r="I5213" s="18">
        <v>0</v>
      </c>
      <c r="J5213" s="18">
        <v>0</v>
      </c>
      <c r="K5213" s="2">
        <v>100</v>
      </c>
      <c r="L5213" s="36">
        <v>0</v>
      </c>
    </row>
    <row r="5214" spans="4:12" x14ac:dyDescent="0.2">
      <c r="D5214" s="175"/>
      <c r="E5214" s="4" t="s">
        <v>40</v>
      </c>
      <c r="F5214" s="6"/>
      <c r="G5214" s="5">
        <v>74</v>
      </c>
      <c r="H5214" s="7">
        <v>0</v>
      </c>
      <c r="I5214" s="1">
        <v>0</v>
      </c>
      <c r="J5214" s="1">
        <v>0</v>
      </c>
      <c r="K5214" s="1">
        <v>73</v>
      </c>
      <c r="L5214" s="8">
        <v>1</v>
      </c>
    </row>
    <row r="5215" spans="4:12" x14ac:dyDescent="0.2">
      <c r="D5215" s="175"/>
      <c r="E5215" s="11"/>
      <c r="F5215" s="10"/>
      <c r="G5215" s="9">
        <v>100</v>
      </c>
      <c r="H5215" s="45">
        <v>0</v>
      </c>
      <c r="I5215" s="18">
        <v>0</v>
      </c>
      <c r="J5215" s="18">
        <v>0</v>
      </c>
      <c r="K5215" s="2">
        <v>98.648648648649001</v>
      </c>
      <c r="L5215" s="13">
        <v>1.351351351351</v>
      </c>
    </row>
    <row r="5216" spans="4:12" x14ac:dyDescent="0.2">
      <c r="D5216" s="175"/>
      <c r="E5216" s="4" t="s">
        <v>41</v>
      </c>
      <c r="F5216" s="6"/>
      <c r="G5216" s="5">
        <v>96</v>
      </c>
      <c r="H5216" s="7">
        <v>0</v>
      </c>
      <c r="I5216" s="1">
        <v>0</v>
      </c>
      <c r="J5216" s="1">
        <v>0</v>
      </c>
      <c r="K5216" s="1">
        <v>96</v>
      </c>
      <c r="L5216" s="8">
        <v>0</v>
      </c>
    </row>
    <row r="5217" spans="2:12" x14ac:dyDescent="0.2">
      <c r="D5217" s="175"/>
      <c r="E5217" s="11"/>
      <c r="F5217" s="10"/>
      <c r="G5217" s="9">
        <v>100</v>
      </c>
      <c r="H5217" s="45">
        <v>0</v>
      </c>
      <c r="I5217" s="18">
        <v>0</v>
      </c>
      <c r="J5217" s="18">
        <v>0</v>
      </c>
      <c r="K5217" s="2">
        <v>100</v>
      </c>
      <c r="L5217" s="36">
        <v>0</v>
      </c>
    </row>
    <row r="5218" spans="2:12" x14ac:dyDescent="0.2">
      <c r="D5218" s="175"/>
      <c r="E5218" s="4" t="s">
        <v>42</v>
      </c>
      <c r="F5218" s="6"/>
      <c r="G5218" s="5">
        <v>97</v>
      </c>
      <c r="H5218" s="7">
        <v>0</v>
      </c>
      <c r="I5218" s="1">
        <v>0</v>
      </c>
      <c r="J5218" s="1">
        <v>0</v>
      </c>
      <c r="K5218" s="1">
        <v>96</v>
      </c>
      <c r="L5218" s="8">
        <v>1</v>
      </c>
    </row>
    <row r="5219" spans="2:12" x14ac:dyDescent="0.2">
      <c r="D5219" s="175"/>
      <c r="E5219" s="11"/>
      <c r="F5219" s="10"/>
      <c r="G5219" s="9">
        <v>100</v>
      </c>
      <c r="H5219" s="45">
        <v>0</v>
      </c>
      <c r="I5219" s="18">
        <v>0</v>
      </c>
      <c r="J5219" s="18">
        <v>0</v>
      </c>
      <c r="K5219" s="2">
        <v>98.969072164948003</v>
      </c>
      <c r="L5219" s="13">
        <v>1.0309278350519999</v>
      </c>
    </row>
    <row r="5220" spans="2:12" x14ac:dyDescent="0.2">
      <c r="D5220" s="175"/>
      <c r="E5220" s="4" t="s">
        <v>43</v>
      </c>
      <c r="F5220" s="6"/>
      <c r="G5220" s="5">
        <v>103</v>
      </c>
      <c r="H5220" s="7">
        <v>0</v>
      </c>
      <c r="I5220" s="1">
        <v>1</v>
      </c>
      <c r="J5220" s="1">
        <v>0</v>
      </c>
      <c r="K5220" s="1">
        <v>102</v>
      </c>
      <c r="L5220" s="8">
        <v>0</v>
      </c>
    </row>
    <row r="5221" spans="2:12" x14ac:dyDescent="0.2">
      <c r="D5221" s="175"/>
      <c r="E5221" s="11"/>
      <c r="F5221" s="10"/>
      <c r="G5221" s="9">
        <v>100</v>
      </c>
      <c r="H5221" s="45">
        <v>0</v>
      </c>
      <c r="I5221" s="2">
        <v>0.97087378640800004</v>
      </c>
      <c r="J5221" s="18">
        <v>0</v>
      </c>
      <c r="K5221" s="2">
        <v>99.029126213591994</v>
      </c>
      <c r="L5221" s="36">
        <v>0</v>
      </c>
    </row>
    <row r="5222" spans="2:12" x14ac:dyDescent="0.2">
      <c r="D5222" s="175"/>
      <c r="E5222" s="4" t="s">
        <v>44</v>
      </c>
      <c r="F5222" s="6"/>
      <c r="G5222" s="5">
        <v>109</v>
      </c>
      <c r="H5222" s="7">
        <v>1</v>
      </c>
      <c r="I5222" s="1">
        <v>0</v>
      </c>
      <c r="J5222" s="1">
        <v>1</v>
      </c>
      <c r="K5222" s="1">
        <v>107</v>
      </c>
      <c r="L5222" s="8">
        <v>0</v>
      </c>
    </row>
    <row r="5223" spans="2:12" x14ac:dyDescent="0.2">
      <c r="D5223" s="175"/>
      <c r="E5223" s="11"/>
      <c r="F5223" s="10"/>
      <c r="G5223" s="9">
        <v>100</v>
      </c>
      <c r="H5223" s="16">
        <v>0.91743119266100004</v>
      </c>
      <c r="I5223" s="18">
        <v>0</v>
      </c>
      <c r="J5223" s="2">
        <v>0.91743119266100004</v>
      </c>
      <c r="K5223" s="2">
        <v>98.165137614678997</v>
      </c>
      <c r="L5223" s="36">
        <v>0</v>
      </c>
    </row>
    <row r="5224" spans="2:12" x14ac:dyDescent="0.2">
      <c r="D5224" s="175"/>
      <c r="E5224" s="4" t="s">
        <v>45</v>
      </c>
      <c r="F5224" s="6"/>
      <c r="G5224" s="5">
        <v>87</v>
      </c>
      <c r="H5224" s="7">
        <v>0</v>
      </c>
      <c r="I5224" s="1">
        <v>0</v>
      </c>
      <c r="J5224" s="1">
        <v>1</v>
      </c>
      <c r="K5224" s="1">
        <v>85</v>
      </c>
      <c r="L5224" s="8">
        <v>1</v>
      </c>
    </row>
    <row r="5225" spans="2:12" x14ac:dyDescent="0.2">
      <c r="D5225" s="176"/>
      <c r="E5225" s="57"/>
      <c r="F5225" s="54"/>
      <c r="G5225" s="67">
        <v>100</v>
      </c>
      <c r="H5225" s="114">
        <v>0</v>
      </c>
      <c r="I5225" s="81">
        <v>0</v>
      </c>
      <c r="J5225" s="48">
        <v>1.149425287356</v>
      </c>
      <c r="K5225" s="48">
        <v>97.701149425286999</v>
      </c>
      <c r="L5225" s="84">
        <v>1.149425287356</v>
      </c>
    </row>
    <row r="5227" spans="2:12" x14ac:dyDescent="0.2">
      <c r="B5227" s="43" t="str">
        <f xml:space="preserve"> HYPERLINK("#'目次'!B115", "[109]")</f>
        <v>[109]</v>
      </c>
      <c r="C5227" s="31" t="s">
        <v>255</v>
      </c>
    </row>
    <row r="5231" spans="2:12" ht="24" x14ac:dyDescent="0.2">
      <c r="D5231" s="177"/>
      <c r="E5231" s="178"/>
      <c r="F5231" s="178"/>
      <c r="G5231" s="40" t="s">
        <v>14</v>
      </c>
      <c r="H5231" s="42" t="s">
        <v>240</v>
      </c>
      <c r="I5231" s="15" t="s">
        <v>241</v>
      </c>
      <c r="J5231" s="15" t="s">
        <v>242</v>
      </c>
      <c r="K5231" s="15" t="s">
        <v>243</v>
      </c>
      <c r="L5231" s="44" t="s">
        <v>17</v>
      </c>
    </row>
    <row r="5232" spans="2:12" x14ac:dyDescent="0.2">
      <c r="D5232" s="179"/>
      <c r="E5232" s="180"/>
      <c r="F5232" s="180"/>
      <c r="G5232" s="39"/>
      <c r="H5232" s="41"/>
      <c r="I5232" s="14"/>
      <c r="J5232" s="14"/>
      <c r="K5232" s="14"/>
      <c r="L5232" s="38"/>
    </row>
    <row r="5233" spans="4:12" x14ac:dyDescent="0.2">
      <c r="D5233" s="70"/>
      <c r="E5233" s="72" t="s">
        <v>14</v>
      </c>
      <c r="F5233" s="69"/>
      <c r="G5233" s="37">
        <v>1222</v>
      </c>
      <c r="H5233" s="17">
        <v>5</v>
      </c>
      <c r="I5233" s="17">
        <v>13</v>
      </c>
      <c r="J5233" s="17">
        <v>20</v>
      </c>
      <c r="K5233" s="17">
        <v>1174</v>
      </c>
      <c r="L5233" s="55">
        <v>10</v>
      </c>
    </row>
    <row r="5234" spans="4:12" x14ac:dyDescent="0.2">
      <c r="D5234" s="57"/>
      <c r="E5234" s="54"/>
      <c r="F5234" s="71"/>
      <c r="G5234" s="9">
        <v>100</v>
      </c>
      <c r="H5234" s="2">
        <v>0.40916530278199997</v>
      </c>
      <c r="I5234" s="2">
        <v>1.0638297872339999</v>
      </c>
      <c r="J5234" s="2">
        <v>1.636661211129</v>
      </c>
      <c r="K5234" s="2">
        <v>96.072013093289996</v>
      </c>
      <c r="L5234" s="13">
        <v>0.81833060556500004</v>
      </c>
    </row>
    <row r="5235" spans="4:12" x14ac:dyDescent="0.2">
      <c r="D5235" s="174" t="s">
        <v>18</v>
      </c>
      <c r="E5235" s="20" t="s">
        <v>19</v>
      </c>
      <c r="F5235" s="22"/>
      <c r="G5235" s="21">
        <v>57</v>
      </c>
      <c r="H5235" s="25">
        <v>1</v>
      </c>
      <c r="I5235" s="3">
        <v>1</v>
      </c>
      <c r="J5235" s="3">
        <v>2</v>
      </c>
      <c r="K5235" s="3">
        <v>53</v>
      </c>
      <c r="L5235" s="26">
        <v>0</v>
      </c>
    </row>
    <row r="5236" spans="4:12" x14ac:dyDescent="0.2">
      <c r="D5236" s="175"/>
      <c r="E5236" s="11"/>
      <c r="F5236" s="10"/>
      <c r="G5236" s="9">
        <v>100</v>
      </c>
      <c r="H5236" s="16">
        <v>1.7543859649119999</v>
      </c>
      <c r="I5236" s="2">
        <v>1.7543859649119999</v>
      </c>
      <c r="J5236" s="2">
        <v>3.508771929825</v>
      </c>
      <c r="K5236" s="2">
        <v>92.982456140351005</v>
      </c>
      <c r="L5236" s="36">
        <v>0</v>
      </c>
    </row>
    <row r="5237" spans="4:12" x14ac:dyDescent="0.2">
      <c r="D5237" s="175"/>
      <c r="E5237" s="4" t="s">
        <v>20</v>
      </c>
      <c r="F5237" s="6"/>
      <c r="G5237" s="5">
        <v>84</v>
      </c>
      <c r="H5237" s="7">
        <v>1</v>
      </c>
      <c r="I5237" s="1">
        <v>1</v>
      </c>
      <c r="J5237" s="1">
        <v>3</v>
      </c>
      <c r="K5237" s="1">
        <v>77</v>
      </c>
      <c r="L5237" s="8">
        <v>2</v>
      </c>
    </row>
    <row r="5238" spans="4:12" x14ac:dyDescent="0.2">
      <c r="D5238" s="175"/>
      <c r="E5238" s="11"/>
      <c r="F5238" s="10"/>
      <c r="G5238" s="9">
        <v>100</v>
      </c>
      <c r="H5238" s="16">
        <v>1.190476190476</v>
      </c>
      <c r="I5238" s="2">
        <v>1.190476190476</v>
      </c>
      <c r="J5238" s="2">
        <v>3.5714285714290002</v>
      </c>
      <c r="K5238" s="2">
        <v>91.666666666666998</v>
      </c>
      <c r="L5238" s="13">
        <v>2.3809523809519999</v>
      </c>
    </row>
    <row r="5239" spans="4:12" x14ac:dyDescent="0.2">
      <c r="D5239" s="175"/>
      <c r="E5239" s="4" t="s">
        <v>21</v>
      </c>
      <c r="F5239" s="6"/>
      <c r="G5239" s="5">
        <v>487</v>
      </c>
      <c r="H5239" s="7">
        <v>1</v>
      </c>
      <c r="I5239" s="1">
        <v>3</v>
      </c>
      <c r="J5239" s="1">
        <v>4</v>
      </c>
      <c r="K5239" s="1">
        <v>475</v>
      </c>
      <c r="L5239" s="8">
        <v>4</v>
      </c>
    </row>
    <row r="5240" spans="4:12" x14ac:dyDescent="0.2">
      <c r="D5240" s="175"/>
      <c r="E5240" s="11"/>
      <c r="F5240" s="10"/>
      <c r="G5240" s="9">
        <v>100</v>
      </c>
      <c r="H5240" s="16">
        <v>0.20533880903499999</v>
      </c>
      <c r="I5240" s="2">
        <v>0.61601642710500004</v>
      </c>
      <c r="J5240" s="2">
        <v>0.82135523613999994</v>
      </c>
      <c r="K5240" s="2">
        <v>97.535934291581</v>
      </c>
      <c r="L5240" s="13">
        <v>0.82135523613999994</v>
      </c>
    </row>
    <row r="5241" spans="4:12" x14ac:dyDescent="0.2">
      <c r="D5241" s="175"/>
      <c r="E5241" s="4" t="s">
        <v>22</v>
      </c>
      <c r="F5241" s="6"/>
      <c r="G5241" s="5">
        <v>35</v>
      </c>
      <c r="H5241" s="7">
        <v>0</v>
      </c>
      <c r="I5241" s="1">
        <v>0</v>
      </c>
      <c r="J5241" s="1">
        <v>1</v>
      </c>
      <c r="K5241" s="1">
        <v>34</v>
      </c>
      <c r="L5241" s="8">
        <v>0</v>
      </c>
    </row>
    <row r="5242" spans="4:12" x14ac:dyDescent="0.2">
      <c r="D5242" s="175"/>
      <c r="E5242" s="11"/>
      <c r="F5242" s="10"/>
      <c r="G5242" s="9">
        <v>100</v>
      </c>
      <c r="H5242" s="45">
        <v>0</v>
      </c>
      <c r="I5242" s="18">
        <v>0</v>
      </c>
      <c r="J5242" s="2">
        <v>2.8571428571430002</v>
      </c>
      <c r="K5242" s="2">
        <v>97.142857142856997</v>
      </c>
      <c r="L5242" s="36">
        <v>0</v>
      </c>
    </row>
    <row r="5243" spans="4:12" x14ac:dyDescent="0.2">
      <c r="D5243" s="175"/>
      <c r="E5243" s="4" t="s">
        <v>23</v>
      </c>
      <c r="F5243" s="6"/>
      <c r="G5243" s="5">
        <v>143</v>
      </c>
      <c r="H5243" s="7">
        <v>1</v>
      </c>
      <c r="I5243" s="1">
        <v>1</v>
      </c>
      <c r="J5243" s="1">
        <v>4</v>
      </c>
      <c r="K5243" s="1">
        <v>137</v>
      </c>
      <c r="L5243" s="8">
        <v>0</v>
      </c>
    </row>
    <row r="5244" spans="4:12" x14ac:dyDescent="0.2">
      <c r="D5244" s="175"/>
      <c r="E5244" s="11"/>
      <c r="F5244" s="10"/>
      <c r="G5244" s="9">
        <v>100</v>
      </c>
      <c r="H5244" s="16">
        <v>0.69930069930100003</v>
      </c>
      <c r="I5244" s="2">
        <v>0.69930069930100003</v>
      </c>
      <c r="J5244" s="2">
        <v>2.797202797203</v>
      </c>
      <c r="K5244" s="2">
        <v>95.804195804195999</v>
      </c>
      <c r="L5244" s="36">
        <v>0</v>
      </c>
    </row>
    <row r="5245" spans="4:12" x14ac:dyDescent="0.2">
      <c r="D5245" s="175"/>
      <c r="E5245" s="4" t="s">
        <v>24</v>
      </c>
      <c r="F5245" s="6"/>
      <c r="G5245" s="5">
        <v>187</v>
      </c>
      <c r="H5245" s="7">
        <v>0</v>
      </c>
      <c r="I5245" s="1">
        <v>5</v>
      </c>
      <c r="J5245" s="1">
        <v>2</v>
      </c>
      <c r="K5245" s="1">
        <v>179</v>
      </c>
      <c r="L5245" s="8">
        <v>1</v>
      </c>
    </row>
    <row r="5246" spans="4:12" x14ac:dyDescent="0.2">
      <c r="D5246" s="175"/>
      <c r="E5246" s="11"/>
      <c r="F5246" s="10"/>
      <c r="G5246" s="9">
        <v>100</v>
      </c>
      <c r="H5246" s="45">
        <v>0</v>
      </c>
      <c r="I5246" s="2">
        <v>2.673796791444</v>
      </c>
      <c r="J5246" s="2">
        <v>1.069518716578</v>
      </c>
      <c r="K5246" s="2">
        <v>95.721925133689993</v>
      </c>
      <c r="L5246" s="13">
        <v>0.53475935828900001</v>
      </c>
    </row>
    <row r="5247" spans="4:12" x14ac:dyDescent="0.2">
      <c r="D5247" s="175"/>
      <c r="E5247" s="4" t="s">
        <v>25</v>
      </c>
      <c r="F5247" s="6"/>
      <c r="G5247" s="5">
        <v>71</v>
      </c>
      <c r="H5247" s="7">
        <v>0</v>
      </c>
      <c r="I5247" s="1">
        <v>0</v>
      </c>
      <c r="J5247" s="1">
        <v>1</v>
      </c>
      <c r="K5247" s="1">
        <v>68</v>
      </c>
      <c r="L5247" s="8">
        <v>2</v>
      </c>
    </row>
    <row r="5248" spans="4:12" x14ac:dyDescent="0.2">
      <c r="D5248" s="175"/>
      <c r="E5248" s="11"/>
      <c r="F5248" s="10"/>
      <c r="G5248" s="9">
        <v>100</v>
      </c>
      <c r="H5248" s="45">
        <v>0</v>
      </c>
      <c r="I5248" s="18">
        <v>0</v>
      </c>
      <c r="J5248" s="2">
        <v>1.4084507042250001</v>
      </c>
      <c r="K5248" s="2">
        <v>95.774647887323994</v>
      </c>
      <c r="L5248" s="13">
        <v>2.8169014084509998</v>
      </c>
    </row>
    <row r="5249" spans="4:12" x14ac:dyDescent="0.2">
      <c r="D5249" s="175"/>
      <c r="E5249" s="4" t="s">
        <v>26</v>
      </c>
      <c r="F5249" s="6"/>
      <c r="G5249" s="5">
        <v>30</v>
      </c>
      <c r="H5249" s="7">
        <v>0</v>
      </c>
      <c r="I5249" s="1">
        <v>0</v>
      </c>
      <c r="J5249" s="1">
        <v>0</v>
      </c>
      <c r="K5249" s="1">
        <v>30</v>
      </c>
      <c r="L5249" s="8">
        <v>0</v>
      </c>
    </row>
    <row r="5250" spans="4:12" x14ac:dyDescent="0.2">
      <c r="D5250" s="175"/>
      <c r="E5250" s="11"/>
      <c r="F5250" s="10"/>
      <c r="G5250" s="9">
        <v>100</v>
      </c>
      <c r="H5250" s="45">
        <v>0</v>
      </c>
      <c r="I5250" s="18">
        <v>0</v>
      </c>
      <c r="J5250" s="18">
        <v>0</v>
      </c>
      <c r="K5250" s="2">
        <v>100</v>
      </c>
      <c r="L5250" s="36">
        <v>0</v>
      </c>
    </row>
    <row r="5251" spans="4:12" x14ac:dyDescent="0.2">
      <c r="D5251" s="175"/>
      <c r="E5251" s="4" t="s">
        <v>27</v>
      </c>
      <c r="F5251" s="6"/>
      <c r="G5251" s="5">
        <v>70</v>
      </c>
      <c r="H5251" s="7">
        <v>0</v>
      </c>
      <c r="I5251" s="1">
        <v>2</v>
      </c>
      <c r="J5251" s="1">
        <v>0</v>
      </c>
      <c r="K5251" s="1">
        <v>67</v>
      </c>
      <c r="L5251" s="8">
        <v>1</v>
      </c>
    </row>
    <row r="5252" spans="4:12" x14ac:dyDescent="0.2">
      <c r="D5252" s="175"/>
      <c r="E5252" s="11"/>
      <c r="F5252" s="10"/>
      <c r="G5252" s="9">
        <v>100</v>
      </c>
      <c r="H5252" s="45">
        <v>0</v>
      </c>
      <c r="I5252" s="2">
        <v>2.8571428571430002</v>
      </c>
      <c r="J5252" s="18">
        <v>0</v>
      </c>
      <c r="K5252" s="2">
        <v>95.714285714286007</v>
      </c>
      <c r="L5252" s="13">
        <v>1.4285714285710001</v>
      </c>
    </row>
    <row r="5253" spans="4:12" x14ac:dyDescent="0.2">
      <c r="D5253" s="175"/>
      <c r="E5253" s="4" t="s">
        <v>28</v>
      </c>
      <c r="F5253" s="6"/>
      <c r="G5253" s="5">
        <v>51</v>
      </c>
      <c r="H5253" s="7">
        <v>0</v>
      </c>
      <c r="I5253" s="1">
        <v>0</v>
      </c>
      <c r="J5253" s="1">
        <v>3</v>
      </c>
      <c r="K5253" s="1">
        <v>48</v>
      </c>
      <c r="L5253" s="8">
        <v>0</v>
      </c>
    </row>
    <row r="5254" spans="4:12" x14ac:dyDescent="0.2">
      <c r="D5254" s="175"/>
      <c r="E5254" s="11"/>
      <c r="F5254" s="10"/>
      <c r="G5254" s="9">
        <v>100</v>
      </c>
      <c r="H5254" s="45">
        <v>0</v>
      </c>
      <c r="I5254" s="18">
        <v>0</v>
      </c>
      <c r="J5254" s="2">
        <v>5.8823529411760003</v>
      </c>
      <c r="K5254" s="2">
        <v>94.117647058824005</v>
      </c>
      <c r="L5254" s="36">
        <v>0</v>
      </c>
    </row>
    <row r="5255" spans="4:12" x14ac:dyDescent="0.2">
      <c r="D5255" s="175"/>
      <c r="E5255" s="4" t="s">
        <v>29</v>
      </c>
      <c r="F5255" s="6"/>
      <c r="G5255" s="5">
        <v>7</v>
      </c>
      <c r="H5255" s="7">
        <v>1</v>
      </c>
      <c r="I5255" s="1">
        <v>0</v>
      </c>
      <c r="J5255" s="1">
        <v>0</v>
      </c>
      <c r="K5255" s="1">
        <v>6</v>
      </c>
      <c r="L5255" s="8">
        <v>0</v>
      </c>
    </row>
    <row r="5256" spans="4:12" x14ac:dyDescent="0.2">
      <c r="D5256" s="175"/>
      <c r="E5256" s="11"/>
      <c r="F5256" s="10"/>
      <c r="G5256" s="9">
        <v>100</v>
      </c>
      <c r="H5256" s="86">
        <v>14.285714285714</v>
      </c>
      <c r="I5256" s="18">
        <v>0</v>
      </c>
      <c r="J5256" s="18">
        <v>0</v>
      </c>
      <c r="K5256" s="46">
        <v>85.714285714286007</v>
      </c>
      <c r="L5256" s="36">
        <v>0</v>
      </c>
    </row>
    <row r="5257" spans="4:12" x14ac:dyDescent="0.2">
      <c r="D5257" s="174" t="s">
        <v>30</v>
      </c>
      <c r="E5257" s="20" t="s">
        <v>31</v>
      </c>
      <c r="F5257" s="22"/>
      <c r="G5257" s="21">
        <v>393</v>
      </c>
      <c r="H5257" s="25">
        <v>2</v>
      </c>
      <c r="I5257" s="3">
        <v>7</v>
      </c>
      <c r="J5257" s="3">
        <v>3</v>
      </c>
      <c r="K5257" s="3">
        <v>379</v>
      </c>
      <c r="L5257" s="26">
        <v>2</v>
      </c>
    </row>
    <row r="5258" spans="4:12" x14ac:dyDescent="0.2">
      <c r="D5258" s="175"/>
      <c r="E5258" s="11"/>
      <c r="F5258" s="10"/>
      <c r="G5258" s="9">
        <v>100</v>
      </c>
      <c r="H5258" s="16">
        <v>0.50890585241700004</v>
      </c>
      <c r="I5258" s="2">
        <v>1.781170483461</v>
      </c>
      <c r="J5258" s="2">
        <v>0.76335877862599999</v>
      </c>
      <c r="K5258" s="2">
        <v>96.437659033079001</v>
      </c>
      <c r="L5258" s="13">
        <v>0.50890585241700004</v>
      </c>
    </row>
    <row r="5259" spans="4:12" x14ac:dyDescent="0.2">
      <c r="D5259" s="175"/>
      <c r="E5259" s="4" t="s">
        <v>32</v>
      </c>
      <c r="F5259" s="6"/>
      <c r="G5259" s="5">
        <v>352</v>
      </c>
      <c r="H5259" s="7">
        <v>3</v>
      </c>
      <c r="I5259" s="1">
        <v>3</v>
      </c>
      <c r="J5259" s="1">
        <v>6</v>
      </c>
      <c r="K5259" s="1">
        <v>336</v>
      </c>
      <c r="L5259" s="8">
        <v>4</v>
      </c>
    </row>
    <row r="5260" spans="4:12" x14ac:dyDescent="0.2">
      <c r="D5260" s="175"/>
      <c r="E5260" s="11"/>
      <c r="F5260" s="10"/>
      <c r="G5260" s="9">
        <v>100</v>
      </c>
      <c r="H5260" s="16">
        <v>0.85227272727299996</v>
      </c>
      <c r="I5260" s="2">
        <v>0.85227272727299996</v>
      </c>
      <c r="J5260" s="2">
        <v>1.7045454545450001</v>
      </c>
      <c r="K5260" s="2">
        <v>95.454545454544999</v>
      </c>
      <c r="L5260" s="13">
        <v>1.136363636364</v>
      </c>
    </row>
    <row r="5261" spans="4:12" x14ac:dyDescent="0.2">
      <c r="D5261" s="175"/>
      <c r="E5261" s="4" t="s">
        <v>33</v>
      </c>
      <c r="F5261" s="6"/>
      <c r="G5261" s="5">
        <v>388</v>
      </c>
      <c r="H5261" s="7">
        <v>0</v>
      </c>
      <c r="I5261" s="1">
        <v>3</v>
      </c>
      <c r="J5261" s="1">
        <v>7</v>
      </c>
      <c r="K5261" s="1">
        <v>374</v>
      </c>
      <c r="L5261" s="8">
        <v>4</v>
      </c>
    </row>
    <row r="5262" spans="4:12" x14ac:dyDescent="0.2">
      <c r="D5262" s="175"/>
      <c r="E5262" s="11"/>
      <c r="F5262" s="10"/>
      <c r="G5262" s="9">
        <v>100</v>
      </c>
      <c r="H5262" s="45">
        <v>0</v>
      </c>
      <c r="I5262" s="2">
        <v>0.77319587628899999</v>
      </c>
      <c r="J5262" s="2">
        <v>1.8041237113399999</v>
      </c>
      <c r="K5262" s="2">
        <v>96.391752577320005</v>
      </c>
      <c r="L5262" s="13">
        <v>1.0309278350519999</v>
      </c>
    </row>
    <row r="5263" spans="4:12" x14ac:dyDescent="0.2">
      <c r="D5263" s="175"/>
      <c r="E5263" s="4" t="s">
        <v>34</v>
      </c>
      <c r="F5263" s="6"/>
      <c r="G5263" s="5">
        <v>89</v>
      </c>
      <c r="H5263" s="7">
        <v>0</v>
      </c>
      <c r="I5263" s="1">
        <v>0</v>
      </c>
      <c r="J5263" s="1">
        <v>4</v>
      </c>
      <c r="K5263" s="1">
        <v>85</v>
      </c>
      <c r="L5263" s="8">
        <v>0</v>
      </c>
    </row>
    <row r="5264" spans="4:12" x14ac:dyDescent="0.2">
      <c r="D5264" s="175"/>
      <c r="E5264" s="11"/>
      <c r="F5264" s="10"/>
      <c r="G5264" s="9">
        <v>100</v>
      </c>
      <c r="H5264" s="45">
        <v>0</v>
      </c>
      <c r="I5264" s="18">
        <v>0</v>
      </c>
      <c r="J5264" s="2">
        <v>4.4943820224720001</v>
      </c>
      <c r="K5264" s="2">
        <v>95.505617977528004</v>
      </c>
      <c r="L5264" s="36">
        <v>0</v>
      </c>
    </row>
    <row r="5265" spans="4:12" x14ac:dyDescent="0.2">
      <c r="D5265" s="174" t="s">
        <v>35</v>
      </c>
      <c r="E5265" s="20" t="s">
        <v>36</v>
      </c>
      <c r="F5265" s="22"/>
      <c r="G5265" s="21">
        <v>629</v>
      </c>
      <c r="H5265" s="25">
        <v>4</v>
      </c>
      <c r="I5265" s="3">
        <v>6</v>
      </c>
      <c r="J5265" s="3">
        <v>13</v>
      </c>
      <c r="K5265" s="3">
        <v>600</v>
      </c>
      <c r="L5265" s="26">
        <v>6</v>
      </c>
    </row>
    <row r="5266" spans="4:12" x14ac:dyDescent="0.2">
      <c r="D5266" s="175"/>
      <c r="E5266" s="11"/>
      <c r="F5266" s="10"/>
      <c r="G5266" s="9">
        <v>100</v>
      </c>
      <c r="H5266" s="16">
        <v>0.63593004769499994</v>
      </c>
      <c r="I5266" s="2">
        <v>0.95389507154200004</v>
      </c>
      <c r="J5266" s="2">
        <v>2.0667726550080001</v>
      </c>
      <c r="K5266" s="2">
        <v>95.389507154213007</v>
      </c>
      <c r="L5266" s="13">
        <v>0.95389507154200004</v>
      </c>
    </row>
    <row r="5267" spans="4:12" x14ac:dyDescent="0.2">
      <c r="D5267" s="175"/>
      <c r="E5267" s="4" t="s">
        <v>37</v>
      </c>
      <c r="F5267" s="6"/>
      <c r="G5267" s="5">
        <v>593</v>
      </c>
      <c r="H5267" s="7">
        <v>1</v>
      </c>
      <c r="I5267" s="1">
        <v>7</v>
      </c>
      <c r="J5267" s="1">
        <v>7</v>
      </c>
      <c r="K5267" s="1">
        <v>574</v>
      </c>
      <c r="L5267" s="8">
        <v>4</v>
      </c>
    </row>
    <row r="5268" spans="4:12" x14ac:dyDescent="0.2">
      <c r="D5268" s="175"/>
      <c r="E5268" s="11"/>
      <c r="F5268" s="10"/>
      <c r="G5268" s="9">
        <v>100</v>
      </c>
      <c r="H5268" s="16">
        <v>0.16863406408100001</v>
      </c>
      <c r="I5268" s="2">
        <v>1.1804384485670001</v>
      </c>
      <c r="J5268" s="2">
        <v>1.1804384485670001</v>
      </c>
      <c r="K5268" s="2">
        <v>96.795952782461995</v>
      </c>
      <c r="L5268" s="13">
        <v>0.67453625632400005</v>
      </c>
    </row>
    <row r="5269" spans="4:12" x14ac:dyDescent="0.2">
      <c r="D5269" s="174" t="s">
        <v>38</v>
      </c>
      <c r="E5269" s="20" t="s">
        <v>39</v>
      </c>
      <c r="F5269" s="22"/>
      <c r="G5269" s="21">
        <v>64</v>
      </c>
      <c r="H5269" s="25">
        <v>0</v>
      </c>
      <c r="I5269" s="3">
        <v>0</v>
      </c>
      <c r="J5269" s="3">
        <v>0</v>
      </c>
      <c r="K5269" s="3">
        <v>64</v>
      </c>
      <c r="L5269" s="26">
        <v>0</v>
      </c>
    </row>
    <row r="5270" spans="4:12" x14ac:dyDescent="0.2">
      <c r="D5270" s="175"/>
      <c r="E5270" s="11"/>
      <c r="F5270" s="10"/>
      <c r="G5270" s="9">
        <v>100</v>
      </c>
      <c r="H5270" s="45">
        <v>0</v>
      </c>
      <c r="I5270" s="18">
        <v>0</v>
      </c>
      <c r="J5270" s="18">
        <v>0</v>
      </c>
      <c r="K5270" s="2">
        <v>100</v>
      </c>
      <c r="L5270" s="36">
        <v>0</v>
      </c>
    </row>
    <row r="5271" spans="4:12" x14ac:dyDescent="0.2">
      <c r="D5271" s="175"/>
      <c r="E5271" s="4" t="s">
        <v>40</v>
      </c>
      <c r="F5271" s="6"/>
      <c r="G5271" s="5">
        <v>147</v>
      </c>
      <c r="H5271" s="7">
        <v>3</v>
      </c>
      <c r="I5271" s="1">
        <v>1</v>
      </c>
      <c r="J5271" s="1">
        <v>2</v>
      </c>
      <c r="K5271" s="1">
        <v>139</v>
      </c>
      <c r="L5271" s="8">
        <v>2</v>
      </c>
    </row>
    <row r="5272" spans="4:12" x14ac:dyDescent="0.2">
      <c r="D5272" s="175"/>
      <c r="E5272" s="11"/>
      <c r="F5272" s="10"/>
      <c r="G5272" s="9">
        <v>100</v>
      </c>
      <c r="H5272" s="16">
        <v>2.040816326531</v>
      </c>
      <c r="I5272" s="2">
        <v>0.68027210884400002</v>
      </c>
      <c r="J5272" s="2">
        <v>1.360544217687</v>
      </c>
      <c r="K5272" s="2">
        <v>94.557823129252</v>
      </c>
      <c r="L5272" s="13">
        <v>1.360544217687</v>
      </c>
    </row>
    <row r="5273" spans="4:12" x14ac:dyDescent="0.2">
      <c r="D5273" s="175"/>
      <c r="E5273" s="4" t="s">
        <v>41</v>
      </c>
      <c r="F5273" s="6"/>
      <c r="G5273" s="5">
        <v>204</v>
      </c>
      <c r="H5273" s="7">
        <v>0</v>
      </c>
      <c r="I5273" s="1">
        <v>3</v>
      </c>
      <c r="J5273" s="1">
        <v>1</v>
      </c>
      <c r="K5273" s="1">
        <v>200</v>
      </c>
      <c r="L5273" s="8">
        <v>0</v>
      </c>
    </row>
    <row r="5274" spans="4:12" x14ac:dyDescent="0.2">
      <c r="D5274" s="175"/>
      <c r="E5274" s="11"/>
      <c r="F5274" s="10"/>
      <c r="G5274" s="9">
        <v>100</v>
      </c>
      <c r="H5274" s="45">
        <v>0</v>
      </c>
      <c r="I5274" s="2">
        <v>1.4705882352940001</v>
      </c>
      <c r="J5274" s="2">
        <v>0.49019607843099999</v>
      </c>
      <c r="K5274" s="2">
        <v>98.039215686275</v>
      </c>
      <c r="L5274" s="36">
        <v>0</v>
      </c>
    </row>
    <row r="5275" spans="4:12" x14ac:dyDescent="0.2">
      <c r="D5275" s="175"/>
      <c r="E5275" s="4" t="s">
        <v>42</v>
      </c>
      <c r="F5275" s="6"/>
      <c r="G5275" s="5">
        <v>210</v>
      </c>
      <c r="H5275" s="7">
        <v>0</v>
      </c>
      <c r="I5275" s="1">
        <v>0</v>
      </c>
      <c r="J5275" s="1">
        <v>6</v>
      </c>
      <c r="K5275" s="1">
        <v>202</v>
      </c>
      <c r="L5275" s="8">
        <v>2</v>
      </c>
    </row>
    <row r="5276" spans="4:12" x14ac:dyDescent="0.2">
      <c r="D5276" s="175"/>
      <c r="E5276" s="11"/>
      <c r="F5276" s="10"/>
      <c r="G5276" s="9">
        <v>100</v>
      </c>
      <c r="H5276" s="45">
        <v>0</v>
      </c>
      <c r="I5276" s="18">
        <v>0</v>
      </c>
      <c r="J5276" s="2">
        <v>2.8571428571430002</v>
      </c>
      <c r="K5276" s="2">
        <v>96.190476190476005</v>
      </c>
      <c r="L5276" s="13">
        <v>0.95238095238099996</v>
      </c>
    </row>
    <row r="5277" spans="4:12" x14ac:dyDescent="0.2">
      <c r="D5277" s="175"/>
      <c r="E5277" s="4" t="s">
        <v>43</v>
      </c>
      <c r="F5277" s="6"/>
      <c r="G5277" s="5">
        <v>204</v>
      </c>
      <c r="H5277" s="7">
        <v>0</v>
      </c>
      <c r="I5277" s="1">
        <v>3</v>
      </c>
      <c r="J5277" s="1">
        <v>5</v>
      </c>
      <c r="K5277" s="1">
        <v>195</v>
      </c>
      <c r="L5277" s="8">
        <v>1</v>
      </c>
    </row>
    <row r="5278" spans="4:12" x14ac:dyDescent="0.2">
      <c r="D5278" s="175"/>
      <c r="E5278" s="11"/>
      <c r="F5278" s="10"/>
      <c r="G5278" s="9">
        <v>100</v>
      </c>
      <c r="H5278" s="45">
        <v>0</v>
      </c>
      <c r="I5278" s="2">
        <v>1.4705882352940001</v>
      </c>
      <c r="J5278" s="2">
        <v>2.4509803921570001</v>
      </c>
      <c r="K5278" s="2">
        <v>95.588235294117993</v>
      </c>
      <c r="L5278" s="13">
        <v>0.49019607843099999</v>
      </c>
    </row>
    <row r="5279" spans="4:12" x14ac:dyDescent="0.2">
      <c r="D5279" s="175"/>
      <c r="E5279" s="4" t="s">
        <v>44</v>
      </c>
      <c r="F5279" s="6"/>
      <c r="G5279" s="5">
        <v>223</v>
      </c>
      <c r="H5279" s="7">
        <v>1</v>
      </c>
      <c r="I5279" s="1">
        <v>4</v>
      </c>
      <c r="J5279" s="1">
        <v>4</v>
      </c>
      <c r="K5279" s="1">
        <v>214</v>
      </c>
      <c r="L5279" s="8">
        <v>0</v>
      </c>
    </row>
    <row r="5280" spans="4:12" x14ac:dyDescent="0.2">
      <c r="D5280" s="175"/>
      <c r="E5280" s="11"/>
      <c r="F5280" s="10"/>
      <c r="G5280" s="9">
        <v>100</v>
      </c>
      <c r="H5280" s="16">
        <v>0.44843049327399997</v>
      </c>
      <c r="I5280" s="2">
        <v>1.7937219730939999</v>
      </c>
      <c r="J5280" s="2">
        <v>1.7937219730939999</v>
      </c>
      <c r="K5280" s="2">
        <v>95.964125560537994</v>
      </c>
      <c r="L5280" s="36">
        <v>0</v>
      </c>
    </row>
    <row r="5281" spans="2:12" x14ac:dyDescent="0.2">
      <c r="D5281" s="175"/>
      <c r="E5281" s="4" t="s">
        <v>45</v>
      </c>
      <c r="F5281" s="6"/>
      <c r="G5281" s="5">
        <v>170</v>
      </c>
      <c r="H5281" s="7">
        <v>1</v>
      </c>
      <c r="I5281" s="1">
        <v>2</v>
      </c>
      <c r="J5281" s="1">
        <v>2</v>
      </c>
      <c r="K5281" s="1">
        <v>160</v>
      </c>
      <c r="L5281" s="8">
        <v>5</v>
      </c>
    </row>
    <row r="5282" spans="2:12" x14ac:dyDescent="0.2">
      <c r="D5282" s="176"/>
      <c r="E5282" s="57"/>
      <c r="F5282" s="54"/>
      <c r="G5282" s="67">
        <v>100</v>
      </c>
      <c r="H5282" s="82">
        <v>0.58823529411800002</v>
      </c>
      <c r="I5282" s="48">
        <v>1.1764705882349999</v>
      </c>
      <c r="J5282" s="48">
        <v>1.1764705882349999</v>
      </c>
      <c r="K5282" s="48">
        <v>94.117647058824005</v>
      </c>
      <c r="L5282" s="84">
        <v>2.9411764705880001</v>
      </c>
    </row>
    <row r="5284" spans="2:12" x14ac:dyDescent="0.2">
      <c r="B5284" s="43" t="str">
        <f xml:space="preserve"> HYPERLINK("#'目次'!B116", "[110]")</f>
        <v>[110]</v>
      </c>
      <c r="C5284" s="31" t="s">
        <v>255</v>
      </c>
    </row>
    <row r="5288" spans="2:12" ht="24" x14ac:dyDescent="0.2">
      <c r="D5288" s="177"/>
      <c r="E5288" s="178"/>
      <c r="F5288" s="178"/>
      <c r="G5288" s="40" t="s">
        <v>14</v>
      </c>
      <c r="H5288" s="42" t="s">
        <v>240</v>
      </c>
      <c r="I5288" s="15" t="s">
        <v>241</v>
      </c>
      <c r="J5288" s="15" t="s">
        <v>242</v>
      </c>
      <c r="K5288" s="15" t="s">
        <v>243</v>
      </c>
      <c r="L5288" s="44" t="s">
        <v>17</v>
      </c>
    </row>
    <row r="5289" spans="2:12" x14ac:dyDescent="0.2">
      <c r="D5289" s="179"/>
      <c r="E5289" s="180"/>
      <c r="F5289" s="180"/>
      <c r="G5289" s="39"/>
      <c r="H5289" s="41"/>
      <c r="I5289" s="14"/>
      <c r="J5289" s="14"/>
      <c r="K5289" s="14"/>
      <c r="L5289" s="38"/>
    </row>
    <row r="5290" spans="2:12" x14ac:dyDescent="0.2">
      <c r="D5290" s="70"/>
      <c r="E5290" s="72" t="s">
        <v>14</v>
      </c>
      <c r="F5290" s="69"/>
      <c r="G5290" s="37">
        <v>1222</v>
      </c>
      <c r="H5290" s="17">
        <v>5</v>
      </c>
      <c r="I5290" s="17">
        <v>13</v>
      </c>
      <c r="J5290" s="17">
        <v>20</v>
      </c>
      <c r="K5290" s="17">
        <v>1174</v>
      </c>
      <c r="L5290" s="55">
        <v>10</v>
      </c>
    </row>
    <row r="5291" spans="2:12" x14ac:dyDescent="0.2">
      <c r="D5291" s="57"/>
      <c r="E5291" s="54"/>
      <c r="F5291" s="71"/>
      <c r="G5291" s="9">
        <v>100</v>
      </c>
      <c r="H5291" s="2">
        <v>0.40916530278199997</v>
      </c>
      <c r="I5291" s="2">
        <v>1.0638297872339999</v>
      </c>
      <c r="J5291" s="2">
        <v>1.636661211129</v>
      </c>
      <c r="K5291" s="2">
        <v>96.072013093289996</v>
      </c>
      <c r="L5291" s="13">
        <v>0.81833060556500004</v>
      </c>
    </row>
    <row r="5292" spans="2:12" x14ac:dyDescent="0.2">
      <c r="D5292" s="174" t="s">
        <v>52</v>
      </c>
      <c r="E5292" s="20" t="s">
        <v>53</v>
      </c>
      <c r="F5292" s="22"/>
      <c r="G5292" s="21">
        <v>15</v>
      </c>
      <c r="H5292" s="25">
        <v>0</v>
      </c>
      <c r="I5292" s="3">
        <v>0</v>
      </c>
      <c r="J5292" s="3">
        <v>1</v>
      </c>
      <c r="K5292" s="3">
        <v>14</v>
      </c>
      <c r="L5292" s="26">
        <v>0</v>
      </c>
    </row>
    <row r="5293" spans="2:12" x14ac:dyDescent="0.2">
      <c r="D5293" s="175"/>
      <c r="E5293" s="11"/>
      <c r="F5293" s="10"/>
      <c r="G5293" s="9">
        <v>100</v>
      </c>
      <c r="H5293" s="45">
        <v>0</v>
      </c>
      <c r="I5293" s="18">
        <v>0</v>
      </c>
      <c r="J5293" s="23">
        <v>6.666666666667</v>
      </c>
      <c r="K5293" s="2">
        <v>93.333333333333002</v>
      </c>
      <c r="L5293" s="36">
        <v>0</v>
      </c>
    </row>
    <row r="5294" spans="2:12" ht="24" x14ac:dyDescent="0.2">
      <c r="D5294" s="175"/>
      <c r="E5294" s="4" t="s">
        <v>54</v>
      </c>
      <c r="F5294" s="6"/>
      <c r="G5294" s="5">
        <v>122</v>
      </c>
      <c r="H5294" s="7">
        <v>0</v>
      </c>
      <c r="I5294" s="1">
        <v>1</v>
      </c>
      <c r="J5294" s="1">
        <v>3</v>
      </c>
      <c r="K5294" s="1">
        <v>117</v>
      </c>
      <c r="L5294" s="8">
        <v>1</v>
      </c>
    </row>
    <row r="5295" spans="2:12" x14ac:dyDescent="0.2">
      <c r="D5295" s="175"/>
      <c r="E5295" s="11"/>
      <c r="F5295" s="10"/>
      <c r="G5295" s="9">
        <v>100</v>
      </c>
      <c r="H5295" s="45">
        <v>0</v>
      </c>
      <c r="I5295" s="2">
        <v>0.81967213114799997</v>
      </c>
      <c r="J5295" s="2">
        <v>2.459016393443</v>
      </c>
      <c r="K5295" s="2">
        <v>95.901639344261994</v>
      </c>
      <c r="L5295" s="13">
        <v>0.81967213114799997</v>
      </c>
    </row>
    <row r="5296" spans="2:12" x14ac:dyDescent="0.2">
      <c r="D5296" s="175"/>
      <c r="E5296" s="4" t="s">
        <v>55</v>
      </c>
      <c r="F5296" s="6"/>
      <c r="G5296" s="5">
        <v>43</v>
      </c>
      <c r="H5296" s="7">
        <v>1</v>
      </c>
      <c r="I5296" s="1">
        <v>1</v>
      </c>
      <c r="J5296" s="1">
        <v>0</v>
      </c>
      <c r="K5296" s="1">
        <v>40</v>
      </c>
      <c r="L5296" s="8">
        <v>1</v>
      </c>
    </row>
    <row r="5297" spans="4:12" x14ac:dyDescent="0.2">
      <c r="D5297" s="175"/>
      <c r="E5297" s="11"/>
      <c r="F5297" s="10"/>
      <c r="G5297" s="9">
        <v>100</v>
      </c>
      <c r="H5297" s="16">
        <v>2.3255813953489999</v>
      </c>
      <c r="I5297" s="2">
        <v>2.3255813953489999</v>
      </c>
      <c r="J5297" s="18">
        <v>0</v>
      </c>
      <c r="K5297" s="2">
        <v>93.023255813953</v>
      </c>
      <c r="L5297" s="13">
        <v>2.3255813953489999</v>
      </c>
    </row>
    <row r="5298" spans="4:12" x14ac:dyDescent="0.2">
      <c r="D5298" s="175"/>
      <c r="E5298" s="4" t="s">
        <v>56</v>
      </c>
      <c r="F5298" s="6"/>
      <c r="G5298" s="5">
        <v>60</v>
      </c>
      <c r="H5298" s="7">
        <v>0</v>
      </c>
      <c r="I5298" s="1">
        <v>0</v>
      </c>
      <c r="J5298" s="1">
        <v>1</v>
      </c>
      <c r="K5298" s="1">
        <v>59</v>
      </c>
      <c r="L5298" s="8">
        <v>0</v>
      </c>
    </row>
    <row r="5299" spans="4:12" x14ac:dyDescent="0.2">
      <c r="D5299" s="175"/>
      <c r="E5299" s="11"/>
      <c r="F5299" s="10"/>
      <c r="G5299" s="9">
        <v>100</v>
      </c>
      <c r="H5299" s="45">
        <v>0</v>
      </c>
      <c r="I5299" s="18">
        <v>0</v>
      </c>
      <c r="J5299" s="2">
        <v>1.666666666667</v>
      </c>
      <c r="K5299" s="2">
        <v>98.333333333333002</v>
      </c>
      <c r="L5299" s="36">
        <v>0</v>
      </c>
    </row>
    <row r="5300" spans="4:12" x14ac:dyDescent="0.2">
      <c r="D5300" s="175"/>
      <c r="E5300" s="4" t="s">
        <v>57</v>
      </c>
      <c r="F5300" s="6"/>
      <c r="G5300" s="5">
        <v>286</v>
      </c>
      <c r="H5300" s="7">
        <v>3</v>
      </c>
      <c r="I5300" s="1">
        <v>3</v>
      </c>
      <c r="J5300" s="1">
        <v>7</v>
      </c>
      <c r="K5300" s="1">
        <v>273</v>
      </c>
      <c r="L5300" s="8">
        <v>0</v>
      </c>
    </row>
    <row r="5301" spans="4:12" x14ac:dyDescent="0.2">
      <c r="D5301" s="175"/>
      <c r="E5301" s="11"/>
      <c r="F5301" s="10"/>
      <c r="G5301" s="9">
        <v>100</v>
      </c>
      <c r="H5301" s="16">
        <v>1.0489510489510001</v>
      </c>
      <c r="I5301" s="2">
        <v>1.0489510489510001</v>
      </c>
      <c r="J5301" s="2">
        <v>2.4475524475519999</v>
      </c>
      <c r="K5301" s="2">
        <v>95.454545454544999</v>
      </c>
      <c r="L5301" s="36">
        <v>0</v>
      </c>
    </row>
    <row r="5302" spans="4:12" x14ac:dyDescent="0.2">
      <c r="D5302" s="175"/>
      <c r="E5302" s="4" t="s">
        <v>58</v>
      </c>
      <c r="F5302" s="6"/>
      <c r="G5302" s="5">
        <v>129</v>
      </c>
      <c r="H5302" s="7">
        <v>0</v>
      </c>
      <c r="I5302" s="1">
        <v>0</v>
      </c>
      <c r="J5302" s="1">
        <v>3</v>
      </c>
      <c r="K5302" s="1">
        <v>125</v>
      </c>
      <c r="L5302" s="8">
        <v>1</v>
      </c>
    </row>
    <row r="5303" spans="4:12" x14ac:dyDescent="0.2">
      <c r="D5303" s="175"/>
      <c r="E5303" s="11"/>
      <c r="F5303" s="10"/>
      <c r="G5303" s="9">
        <v>100</v>
      </c>
      <c r="H5303" s="45">
        <v>0</v>
      </c>
      <c r="I5303" s="18">
        <v>0</v>
      </c>
      <c r="J5303" s="2">
        <v>2.3255813953489999</v>
      </c>
      <c r="K5303" s="2">
        <v>96.899224806202</v>
      </c>
      <c r="L5303" s="13">
        <v>0.77519379845000003</v>
      </c>
    </row>
    <row r="5304" spans="4:12" x14ac:dyDescent="0.2">
      <c r="D5304" s="175"/>
      <c r="E5304" s="4" t="s">
        <v>59</v>
      </c>
      <c r="F5304" s="6"/>
      <c r="G5304" s="5">
        <v>195</v>
      </c>
      <c r="H5304" s="7">
        <v>0</v>
      </c>
      <c r="I5304" s="1">
        <v>1</v>
      </c>
      <c r="J5304" s="1">
        <v>1</v>
      </c>
      <c r="K5304" s="1">
        <v>190</v>
      </c>
      <c r="L5304" s="8">
        <v>3</v>
      </c>
    </row>
    <row r="5305" spans="4:12" x14ac:dyDescent="0.2">
      <c r="D5305" s="175"/>
      <c r="E5305" s="11"/>
      <c r="F5305" s="10"/>
      <c r="G5305" s="9">
        <v>100</v>
      </c>
      <c r="H5305" s="45">
        <v>0</v>
      </c>
      <c r="I5305" s="2">
        <v>0.51282051282100005</v>
      </c>
      <c r="J5305" s="2">
        <v>0.51282051282100005</v>
      </c>
      <c r="K5305" s="2">
        <v>97.435897435897004</v>
      </c>
      <c r="L5305" s="13">
        <v>1.538461538462</v>
      </c>
    </row>
    <row r="5306" spans="4:12" x14ac:dyDescent="0.2">
      <c r="D5306" s="175"/>
      <c r="E5306" s="4" t="s">
        <v>60</v>
      </c>
      <c r="F5306" s="6"/>
      <c r="G5306" s="5">
        <v>176</v>
      </c>
      <c r="H5306" s="7">
        <v>0</v>
      </c>
      <c r="I5306" s="1">
        <v>5</v>
      </c>
      <c r="J5306" s="1">
        <v>3</v>
      </c>
      <c r="K5306" s="1">
        <v>167</v>
      </c>
      <c r="L5306" s="8">
        <v>1</v>
      </c>
    </row>
    <row r="5307" spans="4:12" x14ac:dyDescent="0.2">
      <c r="D5307" s="175"/>
      <c r="E5307" s="11"/>
      <c r="F5307" s="10"/>
      <c r="G5307" s="9">
        <v>100</v>
      </c>
      <c r="H5307" s="45">
        <v>0</v>
      </c>
      <c r="I5307" s="2">
        <v>2.8409090909089998</v>
      </c>
      <c r="J5307" s="2">
        <v>1.7045454545450001</v>
      </c>
      <c r="K5307" s="2">
        <v>94.886363636363996</v>
      </c>
      <c r="L5307" s="13">
        <v>0.56818181818199998</v>
      </c>
    </row>
    <row r="5308" spans="4:12" x14ac:dyDescent="0.2">
      <c r="D5308" s="175"/>
      <c r="E5308" s="4" t="s">
        <v>61</v>
      </c>
      <c r="F5308" s="6"/>
      <c r="G5308" s="5">
        <v>78</v>
      </c>
      <c r="H5308" s="7">
        <v>0</v>
      </c>
      <c r="I5308" s="1">
        <v>0</v>
      </c>
      <c r="J5308" s="1">
        <v>0</v>
      </c>
      <c r="K5308" s="1">
        <v>78</v>
      </c>
      <c r="L5308" s="8">
        <v>0</v>
      </c>
    </row>
    <row r="5309" spans="4:12" x14ac:dyDescent="0.2">
      <c r="D5309" s="175"/>
      <c r="E5309" s="11"/>
      <c r="F5309" s="10"/>
      <c r="G5309" s="9">
        <v>100</v>
      </c>
      <c r="H5309" s="45">
        <v>0</v>
      </c>
      <c r="I5309" s="18">
        <v>0</v>
      </c>
      <c r="J5309" s="18">
        <v>0</v>
      </c>
      <c r="K5309" s="2">
        <v>100</v>
      </c>
      <c r="L5309" s="36">
        <v>0</v>
      </c>
    </row>
    <row r="5310" spans="4:12" x14ac:dyDescent="0.2">
      <c r="D5310" s="175"/>
      <c r="E5310" s="4" t="s">
        <v>62</v>
      </c>
      <c r="F5310" s="6"/>
      <c r="G5310" s="5">
        <v>113</v>
      </c>
      <c r="H5310" s="7">
        <v>1</v>
      </c>
      <c r="I5310" s="1">
        <v>2</v>
      </c>
      <c r="J5310" s="1">
        <v>1</v>
      </c>
      <c r="K5310" s="1">
        <v>108</v>
      </c>
      <c r="L5310" s="8">
        <v>1</v>
      </c>
    </row>
    <row r="5311" spans="4:12" x14ac:dyDescent="0.2">
      <c r="D5311" s="175"/>
      <c r="E5311" s="11"/>
      <c r="F5311" s="10"/>
      <c r="G5311" s="9">
        <v>100</v>
      </c>
      <c r="H5311" s="16">
        <v>0.88495575221199996</v>
      </c>
      <c r="I5311" s="2">
        <v>1.769911504425</v>
      </c>
      <c r="J5311" s="2">
        <v>0.88495575221199996</v>
      </c>
      <c r="K5311" s="2">
        <v>95.575221238937999</v>
      </c>
      <c r="L5311" s="13">
        <v>0.88495575221199996</v>
      </c>
    </row>
    <row r="5312" spans="4:12" x14ac:dyDescent="0.2">
      <c r="D5312" s="174" t="s">
        <v>63</v>
      </c>
      <c r="E5312" s="20" t="s">
        <v>64</v>
      </c>
      <c r="F5312" s="22"/>
      <c r="G5312" s="21">
        <v>234</v>
      </c>
      <c r="H5312" s="25">
        <v>1</v>
      </c>
      <c r="I5312" s="3">
        <v>4</v>
      </c>
      <c r="J5312" s="3">
        <v>2</v>
      </c>
      <c r="K5312" s="3">
        <v>225</v>
      </c>
      <c r="L5312" s="26">
        <v>2</v>
      </c>
    </row>
    <row r="5313" spans="4:12" x14ac:dyDescent="0.2">
      <c r="D5313" s="175"/>
      <c r="E5313" s="11"/>
      <c r="F5313" s="10"/>
      <c r="G5313" s="9">
        <v>100</v>
      </c>
      <c r="H5313" s="16">
        <v>0.42735042735000001</v>
      </c>
      <c r="I5313" s="2">
        <v>1.709401709402</v>
      </c>
      <c r="J5313" s="2">
        <v>0.85470085470099999</v>
      </c>
      <c r="K5313" s="2">
        <v>96.153846153846004</v>
      </c>
      <c r="L5313" s="13">
        <v>0.85470085470099999</v>
      </c>
    </row>
    <row r="5314" spans="4:12" x14ac:dyDescent="0.2">
      <c r="D5314" s="175"/>
      <c r="E5314" s="4" t="s">
        <v>65</v>
      </c>
      <c r="F5314" s="6"/>
      <c r="G5314" s="5">
        <v>172</v>
      </c>
      <c r="H5314" s="7">
        <v>2</v>
      </c>
      <c r="I5314" s="1">
        <v>4</v>
      </c>
      <c r="J5314" s="1">
        <v>3</v>
      </c>
      <c r="K5314" s="1">
        <v>162</v>
      </c>
      <c r="L5314" s="8">
        <v>1</v>
      </c>
    </row>
    <row r="5315" spans="4:12" x14ac:dyDescent="0.2">
      <c r="D5315" s="175"/>
      <c r="E5315" s="11"/>
      <c r="F5315" s="10"/>
      <c r="G5315" s="9">
        <v>100</v>
      </c>
      <c r="H5315" s="16">
        <v>1.1627906976739999</v>
      </c>
      <c r="I5315" s="2">
        <v>2.3255813953489999</v>
      </c>
      <c r="J5315" s="2">
        <v>1.744186046512</v>
      </c>
      <c r="K5315" s="2">
        <v>94.186046511628007</v>
      </c>
      <c r="L5315" s="13">
        <v>0.58139534883699995</v>
      </c>
    </row>
    <row r="5316" spans="4:12" x14ac:dyDescent="0.2">
      <c r="D5316" s="175"/>
      <c r="E5316" s="4" t="s">
        <v>66</v>
      </c>
      <c r="F5316" s="6"/>
      <c r="G5316" s="5">
        <v>165</v>
      </c>
      <c r="H5316" s="7">
        <v>0</v>
      </c>
      <c r="I5316" s="1">
        <v>1</v>
      </c>
      <c r="J5316" s="1">
        <v>1</v>
      </c>
      <c r="K5316" s="1">
        <v>163</v>
      </c>
      <c r="L5316" s="8">
        <v>0</v>
      </c>
    </row>
    <row r="5317" spans="4:12" x14ac:dyDescent="0.2">
      <c r="D5317" s="175"/>
      <c r="E5317" s="11"/>
      <c r="F5317" s="10"/>
      <c r="G5317" s="9">
        <v>100</v>
      </c>
      <c r="H5317" s="45">
        <v>0</v>
      </c>
      <c r="I5317" s="2">
        <v>0.60606060606099998</v>
      </c>
      <c r="J5317" s="2">
        <v>0.60606060606099998</v>
      </c>
      <c r="K5317" s="2">
        <v>98.787878787878995</v>
      </c>
      <c r="L5317" s="36">
        <v>0</v>
      </c>
    </row>
    <row r="5318" spans="4:12" x14ac:dyDescent="0.2">
      <c r="D5318" s="175"/>
      <c r="E5318" s="4" t="s">
        <v>67</v>
      </c>
      <c r="F5318" s="6"/>
      <c r="G5318" s="5">
        <v>158</v>
      </c>
      <c r="H5318" s="7">
        <v>1</v>
      </c>
      <c r="I5318" s="1">
        <v>1</v>
      </c>
      <c r="J5318" s="1">
        <v>6</v>
      </c>
      <c r="K5318" s="1">
        <v>149</v>
      </c>
      <c r="L5318" s="8">
        <v>1</v>
      </c>
    </row>
    <row r="5319" spans="4:12" x14ac:dyDescent="0.2">
      <c r="D5319" s="175"/>
      <c r="E5319" s="11"/>
      <c r="F5319" s="10"/>
      <c r="G5319" s="9">
        <v>100</v>
      </c>
      <c r="H5319" s="16">
        <v>0.63291139240500005</v>
      </c>
      <c r="I5319" s="2">
        <v>0.63291139240500005</v>
      </c>
      <c r="J5319" s="2">
        <v>3.7974683544299999</v>
      </c>
      <c r="K5319" s="2">
        <v>94.303797468354006</v>
      </c>
      <c r="L5319" s="13">
        <v>0.63291139240500005</v>
      </c>
    </row>
    <row r="5320" spans="4:12" x14ac:dyDescent="0.2">
      <c r="D5320" s="175"/>
      <c r="E5320" s="4" t="s">
        <v>68</v>
      </c>
      <c r="F5320" s="6"/>
      <c r="G5320" s="5">
        <v>112</v>
      </c>
      <c r="H5320" s="7">
        <v>0</v>
      </c>
      <c r="I5320" s="1">
        <v>0</v>
      </c>
      <c r="J5320" s="1">
        <v>2</v>
      </c>
      <c r="K5320" s="1">
        <v>109</v>
      </c>
      <c r="L5320" s="8">
        <v>1</v>
      </c>
    </row>
    <row r="5321" spans="4:12" x14ac:dyDescent="0.2">
      <c r="D5321" s="175"/>
      <c r="E5321" s="11"/>
      <c r="F5321" s="10"/>
      <c r="G5321" s="9">
        <v>100</v>
      </c>
      <c r="H5321" s="45">
        <v>0</v>
      </c>
      <c r="I5321" s="18">
        <v>0</v>
      </c>
      <c r="J5321" s="2">
        <v>1.785714285714</v>
      </c>
      <c r="K5321" s="2">
        <v>97.321428571428996</v>
      </c>
      <c r="L5321" s="13">
        <v>0.89285714285700002</v>
      </c>
    </row>
    <row r="5322" spans="4:12" x14ac:dyDescent="0.2">
      <c r="D5322" s="175"/>
      <c r="E5322" s="4" t="s">
        <v>69</v>
      </c>
      <c r="F5322" s="6"/>
      <c r="G5322" s="5">
        <v>92</v>
      </c>
      <c r="H5322" s="7">
        <v>1</v>
      </c>
      <c r="I5322" s="1">
        <v>0</v>
      </c>
      <c r="J5322" s="1">
        <v>1</v>
      </c>
      <c r="K5322" s="1">
        <v>89</v>
      </c>
      <c r="L5322" s="8">
        <v>1</v>
      </c>
    </row>
    <row r="5323" spans="4:12" x14ac:dyDescent="0.2">
      <c r="D5323" s="175"/>
      <c r="E5323" s="11"/>
      <c r="F5323" s="10"/>
      <c r="G5323" s="9">
        <v>100</v>
      </c>
      <c r="H5323" s="16">
        <v>1.086956521739</v>
      </c>
      <c r="I5323" s="18">
        <v>0</v>
      </c>
      <c r="J5323" s="2">
        <v>1.086956521739</v>
      </c>
      <c r="K5323" s="2">
        <v>96.739130434782993</v>
      </c>
      <c r="L5323" s="13">
        <v>1.086956521739</v>
      </c>
    </row>
    <row r="5324" spans="4:12" x14ac:dyDescent="0.2">
      <c r="D5324" s="175"/>
      <c r="E5324" s="4" t="s">
        <v>70</v>
      </c>
      <c r="F5324" s="6"/>
      <c r="G5324" s="5">
        <v>131</v>
      </c>
      <c r="H5324" s="7">
        <v>0</v>
      </c>
      <c r="I5324" s="1">
        <v>1</v>
      </c>
      <c r="J5324" s="1">
        <v>1</v>
      </c>
      <c r="K5324" s="1">
        <v>128</v>
      </c>
      <c r="L5324" s="8">
        <v>1</v>
      </c>
    </row>
    <row r="5325" spans="4:12" x14ac:dyDescent="0.2">
      <c r="D5325" s="175"/>
      <c r="E5325" s="11"/>
      <c r="F5325" s="10"/>
      <c r="G5325" s="9">
        <v>100</v>
      </c>
      <c r="H5325" s="45">
        <v>0</v>
      </c>
      <c r="I5325" s="2">
        <v>0.76335877862599999</v>
      </c>
      <c r="J5325" s="2">
        <v>0.76335877862599999</v>
      </c>
      <c r="K5325" s="2">
        <v>97.709923664122002</v>
      </c>
      <c r="L5325" s="13">
        <v>0.76335877862599999</v>
      </c>
    </row>
    <row r="5326" spans="4:12" x14ac:dyDescent="0.2">
      <c r="D5326" s="175"/>
      <c r="E5326" s="4" t="s">
        <v>71</v>
      </c>
      <c r="F5326" s="6"/>
      <c r="G5326" s="5">
        <v>71</v>
      </c>
      <c r="H5326" s="7">
        <v>0</v>
      </c>
      <c r="I5326" s="1">
        <v>1</v>
      </c>
      <c r="J5326" s="1">
        <v>2</v>
      </c>
      <c r="K5326" s="1">
        <v>68</v>
      </c>
      <c r="L5326" s="8">
        <v>0</v>
      </c>
    </row>
    <row r="5327" spans="4:12" x14ac:dyDescent="0.2">
      <c r="D5327" s="175"/>
      <c r="E5327" s="11"/>
      <c r="F5327" s="10"/>
      <c r="G5327" s="9">
        <v>100</v>
      </c>
      <c r="H5327" s="45">
        <v>0</v>
      </c>
      <c r="I5327" s="2">
        <v>1.4084507042250001</v>
      </c>
      <c r="J5327" s="2">
        <v>2.8169014084509998</v>
      </c>
      <c r="K5327" s="2">
        <v>95.774647887323994</v>
      </c>
      <c r="L5327" s="36">
        <v>0</v>
      </c>
    </row>
    <row r="5328" spans="4:12" x14ac:dyDescent="0.2">
      <c r="D5328" s="175"/>
      <c r="E5328" s="4" t="s">
        <v>72</v>
      </c>
      <c r="F5328" s="6"/>
      <c r="G5328" s="5">
        <v>70</v>
      </c>
      <c r="H5328" s="7">
        <v>0</v>
      </c>
      <c r="I5328" s="1">
        <v>1</v>
      </c>
      <c r="J5328" s="1">
        <v>2</v>
      </c>
      <c r="K5328" s="1">
        <v>66</v>
      </c>
      <c r="L5328" s="8">
        <v>1</v>
      </c>
    </row>
    <row r="5329" spans="2:12" x14ac:dyDescent="0.2">
      <c r="D5329" s="176"/>
      <c r="E5329" s="57"/>
      <c r="F5329" s="54"/>
      <c r="G5329" s="67">
        <v>100</v>
      </c>
      <c r="H5329" s="114">
        <v>0</v>
      </c>
      <c r="I5329" s="48">
        <v>1.4285714285710001</v>
      </c>
      <c r="J5329" s="48">
        <v>2.8571428571430002</v>
      </c>
      <c r="K5329" s="48">
        <v>94.285714285713993</v>
      </c>
      <c r="L5329" s="84">
        <v>1.4285714285710001</v>
      </c>
    </row>
    <row r="5331" spans="2:12" x14ac:dyDescent="0.2">
      <c r="B5331" s="43" t="str">
        <f xml:space="preserve"> HYPERLINK("#'目次'!B117", "[111]")</f>
        <v>[111]</v>
      </c>
      <c r="C5331" s="31" t="s">
        <v>255</v>
      </c>
    </row>
    <row r="5334" spans="2:12" x14ac:dyDescent="0.2">
      <c r="C5334" s="31" t="s">
        <v>75</v>
      </c>
    </row>
    <row r="5335" spans="2:12" ht="24" x14ac:dyDescent="0.2">
      <c r="D5335" s="177"/>
      <c r="E5335" s="178"/>
      <c r="F5335" s="178"/>
      <c r="G5335" s="40" t="s">
        <v>14</v>
      </c>
      <c r="H5335" s="42" t="s">
        <v>240</v>
      </c>
      <c r="I5335" s="15" t="s">
        <v>241</v>
      </c>
      <c r="J5335" s="15" t="s">
        <v>242</v>
      </c>
      <c r="K5335" s="15" t="s">
        <v>243</v>
      </c>
      <c r="L5335" s="44" t="s">
        <v>17</v>
      </c>
    </row>
    <row r="5336" spans="2:12" x14ac:dyDescent="0.2">
      <c r="D5336" s="179"/>
      <c r="E5336" s="180"/>
      <c r="F5336" s="180"/>
      <c r="G5336" s="39"/>
      <c r="H5336" s="41"/>
      <c r="I5336" s="14"/>
      <c r="J5336" s="14"/>
      <c r="K5336" s="14"/>
      <c r="L5336" s="38"/>
    </row>
    <row r="5337" spans="2:12" x14ac:dyDescent="0.2">
      <c r="D5337" s="70"/>
      <c r="E5337" s="72" t="s">
        <v>14</v>
      </c>
      <c r="F5337" s="69"/>
      <c r="G5337" s="37">
        <v>1222</v>
      </c>
      <c r="H5337" s="17">
        <v>5</v>
      </c>
      <c r="I5337" s="17">
        <v>13</v>
      </c>
      <c r="J5337" s="17">
        <v>20</v>
      </c>
      <c r="K5337" s="17">
        <v>1174</v>
      </c>
      <c r="L5337" s="55">
        <v>10</v>
      </c>
    </row>
    <row r="5338" spans="2:12" x14ac:dyDescent="0.2">
      <c r="D5338" s="57"/>
      <c r="E5338" s="54"/>
      <c r="F5338" s="71"/>
      <c r="G5338" s="9">
        <v>100</v>
      </c>
      <c r="H5338" s="2">
        <v>0.40916530278199997</v>
      </c>
      <c r="I5338" s="2">
        <v>1.0638297872339999</v>
      </c>
      <c r="J5338" s="2">
        <v>1.636661211129</v>
      </c>
      <c r="K5338" s="2">
        <v>96.072013093289996</v>
      </c>
      <c r="L5338" s="13">
        <v>0.81833060556500004</v>
      </c>
    </row>
    <row r="5339" spans="2:12" x14ac:dyDescent="0.2">
      <c r="D5339" s="174" t="s">
        <v>36</v>
      </c>
      <c r="E5339" s="20" t="s">
        <v>76</v>
      </c>
      <c r="F5339" s="22"/>
      <c r="G5339" s="21">
        <v>629</v>
      </c>
      <c r="H5339" s="25">
        <v>4</v>
      </c>
      <c r="I5339" s="3">
        <v>6</v>
      </c>
      <c r="J5339" s="3">
        <v>13</v>
      </c>
      <c r="K5339" s="3">
        <v>600</v>
      </c>
      <c r="L5339" s="26">
        <v>6</v>
      </c>
    </row>
    <row r="5340" spans="2:12" x14ac:dyDescent="0.2">
      <c r="D5340" s="175"/>
      <c r="E5340" s="11"/>
      <c r="F5340" s="10"/>
      <c r="G5340" s="9">
        <v>100</v>
      </c>
      <c r="H5340" s="16">
        <v>0.63593004769499994</v>
      </c>
      <c r="I5340" s="2">
        <v>0.95389507154200004</v>
      </c>
      <c r="J5340" s="2">
        <v>2.0667726550080001</v>
      </c>
      <c r="K5340" s="2">
        <v>95.389507154213007</v>
      </c>
      <c r="L5340" s="13">
        <v>0.95389507154200004</v>
      </c>
    </row>
    <row r="5341" spans="2:12" x14ac:dyDescent="0.2">
      <c r="D5341" s="175"/>
      <c r="E5341" s="4" t="s">
        <v>39</v>
      </c>
      <c r="F5341" s="6"/>
      <c r="G5341" s="5">
        <v>37</v>
      </c>
      <c r="H5341" s="7">
        <v>0</v>
      </c>
      <c r="I5341" s="1">
        <v>0</v>
      </c>
      <c r="J5341" s="1">
        <v>0</v>
      </c>
      <c r="K5341" s="1">
        <v>37</v>
      </c>
      <c r="L5341" s="8">
        <v>0</v>
      </c>
    </row>
    <row r="5342" spans="2:12" x14ac:dyDescent="0.2">
      <c r="D5342" s="175"/>
      <c r="E5342" s="11"/>
      <c r="F5342" s="10"/>
      <c r="G5342" s="9">
        <v>100</v>
      </c>
      <c r="H5342" s="45">
        <v>0</v>
      </c>
      <c r="I5342" s="18">
        <v>0</v>
      </c>
      <c r="J5342" s="18">
        <v>0</v>
      </c>
      <c r="K5342" s="2">
        <v>100</v>
      </c>
      <c r="L5342" s="36">
        <v>0</v>
      </c>
    </row>
    <row r="5343" spans="2:12" x14ac:dyDescent="0.2">
      <c r="D5343" s="175"/>
      <c r="E5343" s="4" t="s">
        <v>40</v>
      </c>
      <c r="F5343" s="6"/>
      <c r="G5343" s="5">
        <v>73</v>
      </c>
      <c r="H5343" s="7">
        <v>2</v>
      </c>
      <c r="I5343" s="1">
        <v>1</v>
      </c>
      <c r="J5343" s="1">
        <v>1</v>
      </c>
      <c r="K5343" s="1">
        <v>68</v>
      </c>
      <c r="L5343" s="8">
        <v>1</v>
      </c>
    </row>
    <row r="5344" spans="2:12" x14ac:dyDescent="0.2">
      <c r="D5344" s="175"/>
      <c r="E5344" s="11"/>
      <c r="F5344" s="10"/>
      <c r="G5344" s="9">
        <v>100</v>
      </c>
      <c r="H5344" s="16">
        <v>2.7397260273969999</v>
      </c>
      <c r="I5344" s="2">
        <v>1.369863013699</v>
      </c>
      <c r="J5344" s="2">
        <v>1.369863013699</v>
      </c>
      <c r="K5344" s="2">
        <v>93.150684931507001</v>
      </c>
      <c r="L5344" s="13">
        <v>1.369863013699</v>
      </c>
    </row>
    <row r="5345" spans="4:12" x14ac:dyDescent="0.2">
      <c r="D5345" s="175"/>
      <c r="E5345" s="4" t="s">
        <v>41</v>
      </c>
      <c r="F5345" s="6"/>
      <c r="G5345" s="5">
        <v>108</v>
      </c>
      <c r="H5345" s="7">
        <v>0</v>
      </c>
      <c r="I5345" s="1">
        <v>2</v>
      </c>
      <c r="J5345" s="1">
        <v>1</v>
      </c>
      <c r="K5345" s="1">
        <v>105</v>
      </c>
      <c r="L5345" s="8">
        <v>0</v>
      </c>
    </row>
    <row r="5346" spans="4:12" x14ac:dyDescent="0.2">
      <c r="D5346" s="175"/>
      <c r="E5346" s="11"/>
      <c r="F5346" s="10"/>
      <c r="G5346" s="9">
        <v>100</v>
      </c>
      <c r="H5346" s="45">
        <v>0</v>
      </c>
      <c r="I5346" s="2">
        <v>1.851851851852</v>
      </c>
      <c r="J5346" s="2">
        <v>0.92592592592599998</v>
      </c>
      <c r="K5346" s="2">
        <v>97.222222222222001</v>
      </c>
      <c r="L5346" s="36">
        <v>0</v>
      </c>
    </row>
    <row r="5347" spans="4:12" x14ac:dyDescent="0.2">
      <c r="D5347" s="175"/>
      <c r="E5347" s="4" t="s">
        <v>42</v>
      </c>
      <c r="F5347" s="6"/>
      <c r="G5347" s="5">
        <v>113</v>
      </c>
      <c r="H5347" s="7">
        <v>0</v>
      </c>
      <c r="I5347" s="1">
        <v>0</v>
      </c>
      <c r="J5347" s="1">
        <v>3</v>
      </c>
      <c r="K5347" s="1">
        <v>109</v>
      </c>
      <c r="L5347" s="8">
        <v>1</v>
      </c>
    </row>
    <row r="5348" spans="4:12" x14ac:dyDescent="0.2">
      <c r="D5348" s="175"/>
      <c r="E5348" s="11"/>
      <c r="F5348" s="10"/>
      <c r="G5348" s="9">
        <v>100</v>
      </c>
      <c r="H5348" s="45">
        <v>0</v>
      </c>
      <c r="I5348" s="18">
        <v>0</v>
      </c>
      <c r="J5348" s="2">
        <v>2.654867256637</v>
      </c>
      <c r="K5348" s="2">
        <v>96.460176991150007</v>
      </c>
      <c r="L5348" s="13">
        <v>0.88495575221199996</v>
      </c>
    </row>
    <row r="5349" spans="4:12" x14ac:dyDescent="0.2">
      <c r="D5349" s="175"/>
      <c r="E5349" s="4" t="s">
        <v>43</v>
      </c>
      <c r="F5349" s="6"/>
      <c r="G5349" s="5">
        <v>101</v>
      </c>
      <c r="H5349" s="7">
        <v>0</v>
      </c>
      <c r="I5349" s="1">
        <v>0</v>
      </c>
      <c r="J5349" s="1">
        <v>4</v>
      </c>
      <c r="K5349" s="1">
        <v>97</v>
      </c>
      <c r="L5349" s="8">
        <v>0</v>
      </c>
    </row>
    <row r="5350" spans="4:12" x14ac:dyDescent="0.2">
      <c r="D5350" s="175"/>
      <c r="E5350" s="11"/>
      <c r="F5350" s="10"/>
      <c r="G5350" s="9">
        <v>100</v>
      </c>
      <c r="H5350" s="45">
        <v>0</v>
      </c>
      <c r="I5350" s="18">
        <v>0</v>
      </c>
      <c r="J5350" s="2">
        <v>3.9603960396039999</v>
      </c>
      <c r="K5350" s="2">
        <v>96.039603960395993</v>
      </c>
      <c r="L5350" s="36">
        <v>0</v>
      </c>
    </row>
    <row r="5351" spans="4:12" x14ac:dyDescent="0.2">
      <c r="D5351" s="175"/>
      <c r="E5351" s="4" t="s">
        <v>44</v>
      </c>
      <c r="F5351" s="6"/>
      <c r="G5351" s="5">
        <v>114</v>
      </c>
      <c r="H5351" s="7">
        <v>1</v>
      </c>
      <c r="I5351" s="1">
        <v>2</v>
      </c>
      <c r="J5351" s="1">
        <v>3</v>
      </c>
      <c r="K5351" s="1">
        <v>108</v>
      </c>
      <c r="L5351" s="8">
        <v>0</v>
      </c>
    </row>
    <row r="5352" spans="4:12" x14ac:dyDescent="0.2">
      <c r="D5352" s="175"/>
      <c r="E5352" s="11"/>
      <c r="F5352" s="10"/>
      <c r="G5352" s="9">
        <v>100</v>
      </c>
      <c r="H5352" s="16">
        <v>0.87719298245599997</v>
      </c>
      <c r="I5352" s="2">
        <v>1.7543859649119999</v>
      </c>
      <c r="J5352" s="2">
        <v>2.6315789473679998</v>
      </c>
      <c r="K5352" s="2">
        <v>94.736842105262994</v>
      </c>
      <c r="L5352" s="36">
        <v>0</v>
      </c>
    </row>
    <row r="5353" spans="4:12" x14ac:dyDescent="0.2">
      <c r="D5353" s="175"/>
      <c r="E5353" s="4" t="s">
        <v>45</v>
      </c>
      <c r="F5353" s="6"/>
      <c r="G5353" s="5">
        <v>83</v>
      </c>
      <c r="H5353" s="7">
        <v>1</v>
      </c>
      <c r="I5353" s="1">
        <v>1</v>
      </c>
      <c r="J5353" s="1">
        <v>1</v>
      </c>
      <c r="K5353" s="1">
        <v>76</v>
      </c>
      <c r="L5353" s="8">
        <v>4</v>
      </c>
    </row>
    <row r="5354" spans="4:12" x14ac:dyDescent="0.2">
      <c r="D5354" s="175"/>
      <c r="E5354" s="11"/>
      <c r="F5354" s="10"/>
      <c r="G5354" s="9">
        <v>100</v>
      </c>
      <c r="H5354" s="16">
        <v>1.204819277108</v>
      </c>
      <c r="I5354" s="2">
        <v>1.204819277108</v>
      </c>
      <c r="J5354" s="2">
        <v>1.204819277108</v>
      </c>
      <c r="K5354" s="2">
        <v>91.566265060240994</v>
      </c>
      <c r="L5354" s="13">
        <v>4.819277108434</v>
      </c>
    </row>
    <row r="5355" spans="4:12" x14ac:dyDescent="0.2">
      <c r="D5355" s="174" t="s">
        <v>37</v>
      </c>
      <c r="E5355" s="20" t="s">
        <v>77</v>
      </c>
      <c r="F5355" s="22"/>
      <c r="G5355" s="21">
        <v>593</v>
      </c>
      <c r="H5355" s="25">
        <v>1</v>
      </c>
      <c r="I5355" s="3">
        <v>7</v>
      </c>
      <c r="J5355" s="3">
        <v>7</v>
      </c>
      <c r="K5355" s="3">
        <v>574</v>
      </c>
      <c r="L5355" s="26">
        <v>4</v>
      </c>
    </row>
    <row r="5356" spans="4:12" x14ac:dyDescent="0.2">
      <c r="D5356" s="175"/>
      <c r="E5356" s="11"/>
      <c r="F5356" s="10"/>
      <c r="G5356" s="9">
        <v>100</v>
      </c>
      <c r="H5356" s="16">
        <v>0.16863406408100001</v>
      </c>
      <c r="I5356" s="2">
        <v>1.1804384485670001</v>
      </c>
      <c r="J5356" s="2">
        <v>1.1804384485670001</v>
      </c>
      <c r="K5356" s="2">
        <v>96.795952782461995</v>
      </c>
      <c r="L5356" s="13">
        <v>0.67453625632400005</v>
      </c>
    </row>
    <row r="5357" spans="4:12" x14ac:dyDescent="0.2">
      <c r="D5357" s="175"/>
      <c r="E5357" s="4" t="s">
        <v>39</v>
      </c>
      <c r="F5357" s="6"/>
      <c r="G5357" s="5">
        <v>27</v>
      </c>
      <c r="H5357" s="7">
        <v>0</v>
      </c>
      <c r="I5357" s="1">
        <v>0</v>
      </c>
      <c r="J5357" s="1">
        <v>0</v>
      </c>
      <c r="K5357" s="1">
        <v>27</v>
      </c>
      <c r="L5357" s="8">
        <v>0</v>
      </c>
    </row>
    <row r="5358" spans="4:12" x14ac:dyDescent="0.2">
      <c r="D5358" s="175"/>
      <c r="E5358" s="11"/>
      <c r="F5358" s="10"/>
      <c r="G5358" s="9">
        <v>100</v>
      </c>
      <c r="H5358" s="45">
        <v>0</v>
      </c>
      <c r="I5358" s="18">
        <v>0</v>
      </c>
      <c r="J5358" s="18">
        <v>0</v>
      </c>
      <c r="K5358" s="2">
        <v>100</v>
      </c>
      <c r="L5358" s="36">
        <v>0</v>
      </c>
    </row>
    <row r="5359" spans="4:12" x14ac:dyDescent="0.2">
      <c r="D5359" s="175"/>
      <c r="E5359" s="4" t="s">
        <v>40</v>
      </c>
      <c r="F5359" s="6"/>
      <c r="G5359" s="5">
        <v>74</v>
      </c>
      <c r="H5359" s="7">
        <v>1</v>
      </c>
      <c r="I5359" s="1">
        <v>0</v>
      </c>
      <c r="J5359" s="1">
        <v>1</v>
      </c>
      <c r="K5359" s="1">
        <v>71</v>
      </c>
      <c r="L5359" s="8">
        <v>1</v>
      </c>
    </row>
    <row r="5360" spans="4:12" x14ac:dyDescent="0.2">
      <c r="D5360" s="175"/>
      <c r="E5360" s="11"/>
      <c r="F5360" s="10"/>
      <c r="G5360" s="9">
        <v>100</v>
      </c>
      <c r="H5360" s="16">
        <v>1.351351351351</v>
      </c>
      <c r="I5360" s="18">
        <v>0</v>
      </c>
      <c r="J5360" s="2">
        <v>1.351351351351</v>
      </c>
      <c r="K5360" s="2">
        <v>95.945945945945994</v>
      </c>
      <c r="L5360" s="13">
        <v>1.351351351351</v>
      </c>
    </row>
    <row r="5361" spans="2:12" x14ac:dyDescent="0.2">
      <c r="D5361" s="175"/>
      <c r="E5361" s="4" t="s">
        <v>41</v>
      </c>
      <c r="F5361" s="6"/>
      <c r="G5361" s="5">
        <v>96</v>
      </c>
      <c r="H5361" s="7">
        <v>0</v>
      </c>
      <c r="I5361" s="1">
        <v>1</v>
      </c>
      <c r="J5361" s="1">
        <v>0</v>
      </c>
      <c r="K5361" s="1">
        <v>95</v>
      </c>
      <c r="L5361" s="8">
        <v>0</v>
      </c>
    </row>
    <row r="5362" spans="2:12" x14ac:dyDescent="0.2">
      <c r="D5362" s="175"/>
      <c r="E5362" s="11"/>
      <c r="F5362" s="10"/>
      <c r="G5362" s="9">
        <v>100</v>
      </c>
      <c r="H5362" s="45">
        <v>0</v>
      </c>
      <c r="I5362" s="2">
        <v>1.041666666667</v>
      </c>
      <c r="J5362" s="18">
        <v>0</v>
      </c>
      <c r="K5362" s="2">
        <v>98.958333333333002</v>
      </c>
      <c r="L5362" s="36">
        <v>0</v>
      </c>
    </row>
    <row r="5363" spans="2:12" x14ac:dyDescent="0.2">
      <c r="D5363" s="175"/>
      <c r="E5363" s="4" t="s">
        <v>42</v>
      </c>
      <c r="F5363" s="6"/>
      <c r="G5363" s="5">
        <v>97</v>
      </c>
      <c r="H5363" s="7">
        <v>0</v>
      </c>
      <c r="I5363" s="1">
        <v>0</v>
      </c>
      <c r="J5363" s="1">
        <v>3</v>
      </c>
      <c r="K5363" s="1">
        <v>93</v>
      </c>
      <c r="L5363" s="8">
        <v>1</v>
      </c>
    </row>
    <row r="5364" spans="2:12" x14ac:dyDescent="0.2">
      <c r="D5364" s="175"/>
      <c r="E5364" s="11"/>
      <c r="F5364" s="10"/>
      <c r="G5364" s="9">
        <v>100</v>
      </c>
      <c r="H5364" s="45">
        <v>0</v>
      </c>
      <c r="I5364" s="18">
        <v>0</v>
      </c>
      <c r="J5364" s="2">
        <v>3.0927835051549999</v>
      </c>
      <c r="K5364" s="2">
        <v>95.876288659794</v>
      </c>
      <c r="L5364" s="13">
        <v>1.0309278350519999</v>
      </c>
    </row>
    <row r="5365" spans="2:12" x14ac:dyDescent="0.2">
      <c r="D5365" s="175"/>
      <c r="E5365" s="4" t="s">
        <v>43</v>
      </c>
      <c r="F5365" s="6"/>
      <c r="G5365" s="5">
        <v>103</v>
      </c>
      <c r="H5365" s="7">
        <v>0</v>
      </c>
      <c r="I5365" s="1">
        <v>3</v>
      </c>
      <c r="J5365" s="1">
        <v>1</v>
      </c>
      <c r="K5365" s="1">
        <v>98</v>
      </c>
      <c r="L5365" s="8">
        <v>1</v>
      </c>
    </row>
    <row r="5366" spans="2:12" x14ac:dyDescent="0.2">
      <c r="D5366" s="175"/>
      <c r="E5366" s="11"/>
      <c r="F5366" s="10"/>
      <c r="G5366" s="9">
        <v>100</v>
      </c>
      <c r="H5366" s="45">
        <v>0</v>
      </c>
      <c r="I5366" s="2">
        <v>2.9126213592229999</v>
      </c>
      <c r="J5366" s="2">
        <v>0.97087378640800004</v>
      </c>
      <c r="K5366" s="2">
        <v>95.145631067961006</v>
      </c>
      <c r="L5366" s="13">
        <v>0.97087378640800004</v>
      </c>
    </row>
    <row r="5367" spans="2:12" x14ac:dyDescent="0.2">
      <c r="D5367" s="175"/>
      <c r="E5367" s="4" t="s">
        <v>44</v>
      </c>
      <c r="F5367" s="6"/>
      <c r="G5367" s="5">
        <v>109</v>
      </c>
      <c r="H5367" s="7">
        <v>0</v>
      </c>
      <c r="I5367" s="1">
        <v>2</v>
      </c>
      <c r="J5367" s="1">
        <v>1</v>
      </c>
      <c r="K5367" s="1">
        <v>106</v>
      </c>
      <c r="L5367" s="8">
        <v>0</v>
      </c>
    </row>
    <row r="5368" spans="2:12" x14ac:dyDescent="0.2">
      <c r="D5368" s="175"/>
      <c r="E5368" s="11"/>
      <c r="F5368" s="10"/>
      <c r="G5368" s="9">
        <v>100</v>
      </c>
      <c r="H5368" s="45">
        <v>0</v>
      </c>
      <c r="I5368" s="2">
        <v>1.834862385321</v>
      </c>
      <c r="J5368" s="2">
        <v>0.91743119266100004</v>
      </c>
      <c r="K5368" s="2">
        <v>97.247706422017998</v>
      </c>
      <c r="L5368" s="36">
        <v>0</v>
      </c>
    </row>
    <row r="5369" spans="2:12" x14ac:dyDescent="0.2">
      <c r="D5369" s="175"/>
      <c r="E5369" s="4" t="s">
        <v>45</v>
      </c>
      <c r="F5369" s="6"/>
      <c r="G5369" s="5">
        <v>87</v>
      </c>
      <c r="H5369" s="7">
        <v>0</v>
      </c>
      <c r="I5369" s="1">
        <v>1</v>
      </c>
      <c r="J5369" s="1">
        <v>1</v>
      </c>
      <c r="K5369" s="1">
        <v>84</v>
      </c>
      <c r="L5369" s="8">
        <v>1</v>
      </c>
    </row>
    <row r="5370" spans="2:12" x14ac:dyDescent="0.2">
      <c r="D5370" s="176"/>
      <c r="E5370" s="57"/>
      <c r="F5370" s="54"/>
      <c r="G5370" s="67">
        <v>100</v>
      </c>
      <c r="H5370" s="114">
        <v>0</v>
      </c>
      <c r="I5370" s="48">
        <v>1.149425287356</v>
      </c>
      <c r="J5370" s="48">
        <v>1.149425287356</v>
      </c>
      <c r="K5370" s="48">
        <v>96.551724137931004</v>
      </c>
      <c r="L5370" s="84">
        <v>1.149425287356</v>
      </c>
    </row>
    <row r="5372" spans="2:12" x14ac:dyDescent="0.2">
      <c r="B5372" s="43" t="str">
        <f xml:space="preserve"> HYPERLINK("#'目次'!B118", "[112]")</f>
        <v>[112]</v>
      </c>
      <c r="C5372" s="31" t="s">
        <v>258</v>
      </c>
    </row>
    <row r="5376" spans="2:12" ht="24" x14ac:dyDescent="0.2">
      <c r="D5376" s="177"/>
      <c r="E5376" s="178"/>
      <c r="F5376" s="178"/>
      <c r="G5376" s="40" t="s">
        <v>14</v>
      </c>
      <c r="H5376" s="42" t="s">
        <v>240</v>
      </c>
      <c r="I5376" s="15" t="s">
        <v>241</v>
      </c>
      <c r="J5376" s="15" t="s">
        <v>242</v>
      </c>
      <c r="K5376" s="15" t="s">
        <v>243</v>
      </c>
      <c r="L5376" s="44" t="s">
        <v>17</v>
      </c>
    </row>
    <row r="5377" spans="4:12" x14ac:dyDescent="0.2">
      <c r="D5377" s="179"/>
      <c r="E5377" s="180"/>
      <c r="F5377" s="180"/>
      <c r="G5377" s="39"/>
      <c r="H5377" s="41"/>
      <c r="I5377" s="14"/>
      <c r="J5377" s="14"/>
      <c r="K5377" s="14"/>
      <c r="L5377" s="38"/>
    </row>
    <row r="5378" spans="4:12" x14ac:dyDescent="0.2">
      <c r="D5378" s="70"/>
      <c r="E5378" s="72" t="s">
        <v>14</v>
      </c>
      <c r="F5378" s="69"/>
      <c r="G5378" s="37">
        <v>1222</v>
      </c>
      <c r="H5378" s="17">
        <v>5</v>
      </c>
      <c r="I5378" s="17">
        <v>4</v>
      </c>
      <c r="J5378" s="17">
        <v>3</v>
      </c>
      <c r="K5378" s="17">
        <v>1188</v>
      </c>
      <c r="L5378" s="55">
        <v>22</v>
      </c>
    </row>
    <row r="5379" spans="4:12" x14ac:dyDescent="0.2">
      <c r="D5379" s="57"/>
      <c r="E5379" s="54"/>
      <c r="F5379" s="71"/>
      <c r="G5379" s="9">
        <v>100</v>
      </c>
      <c r="H5379" s="2">
        <v>0.40916530278199997</v>
      </c>
      <c r="I5379" s="2">
        <v>0.32733224222599999</v>
      </c>
      <c r="J5379" s="2">
        <v>0.24549918166900001</v>
      </c>
      <c r="K5379" s="2">
        <v>97.217675941080003</v>
      </c>
      <c r="L5379" s="13">
        <v>1.8003273322419999</v>
      </c>
    </row>
    <row r="5380" spans="4:12" x14ac:dyDescent="0.2">
      <c r="D5380" s="174" t="s">
        <v>18</v>
      </c>
      <c r="E5380" s="20" t="s">
        <v>19</v>
      </c>
      <c r="F5380" s="22"/>
      <c r="G5380" s="21">
        <v>57</v>
      </c>
      <c r="H5380" s="25">
        <v>1</v>
      </c>
      <c r="I5380" s="3">
        <v>0</v>
      </c>
      <c r="J5380" s="3">
        <v>0</v>
      </c>
      <c r="K5380" s="3">
        <v>56</v>
      </c>
      <c r="L5380" s="26">
        <v>0</v>
      </c>
    </row>
    <row r="5381" spans="4:12" x14ac:dyDescent="0.2">
      <c r="D5381" s="175"/>
      <c r="E5381" s="11"/>
      <c r="F5381" s="10"/>
      <c r="G5381" s="9">
        <v>100</v>
      </c>
      <c r="H5381" s="16">
        <v>1.7543859649119999</v>
      </c>
      <c r="I5381" s="18">
        <v>0</v>
      </c>
      <c r="J5381" s="18">
        <v>0</v>
      </c>
      <c r="K5381" s="2">
        <v>98.245614035087996</v>
      </c>
      <c r="L5381" s="36">
        <v>0</v>
      </c>
    </row>
    <row r="5382" spans="4:12" x14ac:dyDescent="0.2">
      <c r="D5382" s="175"/>
      <c r="E5382" s="4" t="s">
        <v>20</v>
      </c>
      <c r="F5382" s="6"/>
      <c r="G5382" s="5">
        <v>84</v>
      </c>
      <c r="H5382" s="7">
        <v>2</v>
      </c>
      <c r="I5382" s="1">
        <v>1</v>
      </c>
      <c r="J5382" s="1">
        <v>0</v>
      </c>
      <c r="K5382" s="1">
        <v>78</v>
      </c>
      <c r="L5382" s="8">
        <v>3</v>
      </c>
    </row>
    <row r="5383" spans="4:12" x14ac:dyDescent="0.2">
      <c r="D5383" s="175"/>
      <c r="E5383" s="11"/>
      <c r="F5383" s="10"/>
      <c r="G5383" s="9">
        <v>100</v>
      </c>
      <c r="H5383" s="16">
        <v>2.3809523809519999</v>
      </c>
      <c r="I5383" s="2">
        <v>1.190476190476</v>
      </c>
      <c r="J5383" s="18">
        <v>0</v>
      </c>
      <c r="K5383" s="2">
        <v>92.857142857143003</v>
      </c>
      <c r="L5383" s="13">
        <v>3.5714285714290002</v>
      </c>
    </row>
    <row r="5384" spans="4:12" x14ac:dyDescent="0.2">
      <c r="D5384" s="175"/>
      <c r="E5384" s="4" t="s">
        <v>21</v>
      </c>
      <c r="F5384" s="6"/>
      <c r="G5384" s="5">
        <v>487</v>
      </c>
      <c r="H5384" s="7">
        <v>0</v>
      </c>
      <c r="I5384" s="1">
        <v>1</v>
      </c>
      <c r="J5384" s="1">
        <v>2</v>
      </c>
      <c r="K5384" s="1">
        <v>477</v>
      </c>
      <c r="L5384" s="8">
        <v>7</v>
      </c>
    </row>
    <row r="5385" spans="4:12" x14ac:dyDescent="0.2">
      <c r="D5385" s="175"/>
      <c r="E5385" s="11"/>
      <c r="F5385" s="10"/>
      <c r="G5385" s="9">
        <v>100</v>
      </c>
      <c r="H5385" s="45">
        <v>0</v>
      </c>
      <c r="I5385" s="2">
        <v>0.20533880903499999</v>
      </c>
      <c r="J5385" s="2">
        <v>0.41067761806999997</v>
      </c>
      <c r="K5385" s="2">
        <v>97.946611909650997</v>
      </c>
      <c r="L5385" s="13">
        <v>1.4373716632439999</v>
      </c>
    </row>
    <row r="5386" spans="4:12" x14ac:dyDescent="0.2">
      <c r="D5386" s="175"/>
      <c r="E5386" s="4" t="s">
        <v>22</v>
      </c>
      <c r="F5386" s="6"/>
      <c r="G5386" s="5">
        <v>35</v>
      </c>
      <c r="H5386" s="7">
        <v>0</v>
      </c>
      <c r="I5386" s="1">
        <v>0</v>
      </c>
      <c r="J5386" s="1">
        <v>0</v>
      </c>
      <c r="K5386" s="1">
        <v>35</v>
      </c>
      <c r="L5386" s="8">
        <v>0</v>
      </c>
    </row>
    <row r="5387" spans="4:12" x14ac:dyDescent="0.2">
      <c r="D5387" s="175"/>
      <c r="E5387" s="11"/>
      <c r="F5387" s="10"/>
      <c r="G5387" s="9">
        <v>100</v>
      </c>
      <c r="H5387" s="45">
        <v>0</v>
      </c>
      <c r="I5387" s="18">
        <v>0</v>
      </c>
      <c r="J5387" s="18">
        <v>0</v>
      </c>
      <c r="K5387" s="2">
        <v>100</v>
      </c>
      <c r="L5387" s="36">
        <v>0</v>
      </c>
    </row>
    <row r="5388" spans="4:12" x14ac:dyDescent="0.2">
      <c r="D5388" s="175"/>
      <c r="E5388" s="4" t="s">
        <v>23</v>
      </c>
      <c r="F5388" s="6"/>
      <c r="G5388" s="5">
        <v>143</v>
      </c>
      <c r="H5388" s="7">
        <v>1</v>
      </c>
      <c r="I5388" s="1">
        <v>0</v>
      </c>
      <c r="J5388" s="1">
        <v>1</v>
      </c>
      <c r="K5388" s="1">
        <v>139</v>
      </c>
      <c r="L5388" s="8">
        <v>2</v>
      </c>
    </row>
    <row r="5389" spans="4:12" x14ac:dyDescent="0.2">
      <c r="D5389" s="175"/>
      <c r="E5389" s="11"/>
      <c r="F5389" s="10"/>
      <c r="G5389" s="9">
        <v>100</v>
      </c>
      <c r="H5389" s="16">
        <v>0.69930069930100003</v>
      </c>
      <c r="I5389" s="18">
        <v>0</v>
      </c>
      <c r="J5389" s="2">
        <v>0.69930069930100003</v>
      </c>
      <c r="K5389" s="2">
        <v>97.202797202797001</v>
      </c>
      <c r="L5389" s="13">
        <v>1.398601398601</v>
      </c>
    </row>
    <row r="5390" spans="4:12" x14ac:dyDescent="0.2">
      <c r="D5390" s="175"/>
      <c r="E5390" s="4" t="s">
        <v>24</v>
      </c>
      <c r="F5390" s="6"/>
      <c r="G5390" s="5">
        <v>187</v>
      </c>
      <c r="H5390" s="7">
        <v>1</v>
      </c>
      <c r="I5390" s="1">
        <v>0</v>
      </c>
      <c r="J5390" s="1">
        <v>0</v>
      </c>
      <c r="K5390" s="1">
        <v>183</v>
      </c>
      <c r="L5390" s="8">
        <v>3</v>
      </c>
    </row>
    <row r="5391" spans="4:12" x14ac:dyDescent="0.2">
      <c r="D5391" s="175"/>
      <c r="E5391" s="11"/>
      <c r="F5391" s="10"/>
      <c r="G5391" s="9">
        <v>100</v>
      </c>
      <c r="H5391" s="16">
        <v>0.53475935828900001</v>
      </c>
      <c r="I5391" s="18">
        <v>0</v>
      </c>
      <c r="J5391" s="18">
        <v>0</v>
      </c>
      <c r="K5391" s="2">
        <v>97.860962566845004</v>
      </c>
      <c r="L5391" s="13">
        <v>1.6042780748659999</v>
      </c>
    </row>
    <row r="5392" spans="4:12" x14ac:dyDescent="0.2">
      <c r="D5392" s="175"/>
      <c r="E5392" s="4" t="s">
        <v>25</v>
      </c>
      <c r="F5392" s="6"/>
      <c r="G5392" s="5">
        <v>71</v>
      </c>
      <c r="H5392" s="7">
        <v>0</v>
      </c>
      <c r="I5392" s="1">
        <v>0</v>
      </c>
      <c r="J5392" s="1">
        <v>0</v>
      </c>
      <c r="K5392" s="1">
        <v>68</v>
      </c>
      <c r="L5392" s="8">
        <v>3</v>
      </c>
    </row>
    <row r="5393" spans="4:12" x14ac:dyDescent="0.2">
      <c r="D5393" s="175"/>
      <c r="E5393" s="11"/>
      <c r="F5393" s="10"/>
      <c r="G5393" s="9">
        <v>100</v>
      </c>
      <c r="H5393" s="45">
        <v>0</v>
      </c>
      <c r="I5393" s="18">
        <v>0</v>
      </c>
      <c r="J5393" s="18">
        <v>0</v>
      </c>
      <c r="K5393" s="2">
        <v>95.774647887323994</v>
      </c>
      <c r="L5393" s="13">
        <v>4.2253521126760001</v>
      </c>
    </row>
    <row r="5394" spans="4:12" x14ac:dyDescent="0.2">
      <c r="D5394" s="175"/>
      <c r="E5394" s="4" t="s">
        <v>26</v>
      </c>
      <c r="F5394" s="6"/>
      <c r="G5394" s="5">
        <v>30</v>
      </c>
      <c r="H5394" s="7">
        <v>0</v>
      </c>
      <c r="I5394" s="1">
        <v>0</v>
      </c>
      <c r="J5394" s="1">
        <v>0</v>
      </c>
      <c r="K5394" s="1">
        <v>29</v>
      </c>
      <c r="L5394" s="8">
        <v>1</v>
      </c>
    </row>
    <row r="5395" spans="4:12" x14ac:dyDescent="0.2">
      <c r="D5395" s="175"/>
      <c r="E5395" s="11"/>
      <c r="F5395" s="10"/>
      <c r="G5395" s="9">
        <v>100</v>
      </c>
      <c r="H5395" s="45">
        <v>0</v>
      </c>
      <c r="I5395" s="18">
        <v>0</v>
      </c>
      <c r="J5395" s="18">
        <v>0</v>
      </c>
      <c r="K5395" s="2">
        <v>96.666666666666998</v>
      </c>
      <c r="L5395" s="13">
        <v>3.333333333333</v>
      </c>
    </row>
    <row r="5396" spans="4:12" x14ac:dyDescent="0.2">
      <c r="D5396" s="175"/>
      <c r="E5396" s="4" t="s">
        <v>27</v>
      </c>
      <c r="F5396" s="6"/>
      <c r="G5396" s="5">
        <v>70</v>
      </c>
      <c r="H5396" s="7">
        <v>0</v>
      </c>
      <c r="I5396" s="1">
        <v>1</v>
      </c>
      <c r="J5396" s="1">
        <v>0</v>
      </c>
      <c r="K5396" s="1">
        <v>68</v>
      </c>
      <c r="L5396" s="8">
        <v>1</v>
      </c>
    </row>
    <row r="5397" spans="4:12" x14ac:dyDescent="0.2">
      <c r="D5397" s="175"/>
      <c r="E5397" s="11"/>
      <c r="F5397" s="10"/>
      <c r="G5397" s="9">
        <v>100</v>
      </c>
      <c r="H5397" s="45">
        <v>0</v>
      </c>
      <c r="I5397" s="2">
        <v>1.4285714285710001</v>
      </c>
      <c r="J5397" s="18">
        <v>0</v>
      </c>
      <c r="K5397" s="2">
        <v>97.142857142856997</v>
      </c>
      <c r="L5397" s="13">
        <v>1.4285714285710001</v>
      </c>
    </row>
    <row r="5398" spans="4:12" x14ac:dyDescent="0.2">
      <c r="D5398" s="175"/>
      <c r="E5398" s="4" t="s">
        <v>28</v>
      </c>
      <c r="F5398" s="6"/>
      <c r="G5398" s="5">
        <v>51</v>
      </c>
      <c r="H5398" s="7">
        <v>0</v>
      </c>
      <c r="I5398" s="1">
        <v>0</v>
      </c>
      <c r="J5398" s="1">
        <v>0</v>
      </c>
      <c r="K5398" s="1">
        <v>51</v>
      </c>
      <c r="L5398" s="8">
        <v>0</v>
      </c>
    </row>
    <row r="5399" spans="4:12" x14ac:dyDescent="0.2">
      <c r="D5399" s="175"/>
      <c r="E5399" s="11"/>
      <c r="F5399" s="10"/>
      <c r="G5399" s="9">
        <v>100</v>
      </c>
      <c r="H5399" s="45">
        <v>0</v>
      </c>
      <c r="I5399" s="18">
        <v>0</v>
      </c>
      <c r="J5399" s="18">
        <v>0</v>
      </c>
      <c r="K5399" s="2">
        <v>100</v>
      </c>
      <c r="L5399" s="36">
        <v>0</v>
      </c>
    </row>
    <row r="5400" spans="4:12" x14ac:dyDescent="0.2">
      <c r="D5400" s="175"/>
      <c r="E5400" s="4" t="s">
        <v>29</v>
      </c>
      <c r="F5400" s="6"/>
      <c r="G5400" s="5">
        <v>7</v>
      </c>
      <c r="H5400" s="7">
        <v>0</v>
      </c>
      <c r="I5400" s="1">
        <v>1</v>
      </c>
      <c r="J5400" s="1">
        <v>0</v>
      </c>
      <c r="K5400" s="1">
        <v>4</v>
      </c>
      <c r="L5400" s="8">
        <v>2</v>
      </c>
    </row>
    <row r="5401" spans="4:12" x14ac:dyDescent="0.2">
      <c r="D5401" s="175"/>
      <c r="E5401" s="11"/>
      <c r="F5401" s="10"/>
      <c r="G5401" s="9">
        <v>100</v>
      </c>
      <c r="H5401" s="45">
        <v>0</v>
      </c>
      <c r="I5401" s="35">
        <v>14.285714285714</v>
      </c>
      <c r="J5401" s="18">
        <v>0</v>
      </c>
      <c r="K5401" s="46">
        <v>57.142857142856997</v>
      </c>
      <c r="L5401" s="104">
        <v>28.571428571428999</v>
      </c>
    </row>
    <row r="5402" spans="4:12" x14ac:dyDescent="0.2">
      <c r="D5402" s="174" t="s">
        <v>30</v>
      </c>
      <c r="E5402" s="20" t="s">
        <v>31</v>
      </c>
      <c r="F5402" s="22"/>
      <c r="G5402" s="21">
        <v>393</v>
      </c>
      <c r="H5402" s="25">
        <v>3</v>
      </c>
      <c r="I5402" s="3">
        <v>1</v>
      </c>
      <c r="J5402" s="3">
        <v>1</v>
      </c>
      <c r="K5402" s="3">
        <v>385</v>
      </c>
      <c r="L5402" s="26">
        <v>3</v>
      </c>
    </row>
    <row r="5403" spans="4:12" x14ac:dyDescent="0.2">
      <c r="D5403" s="175"/>
      <c r="E5403" s="11"/>
      <c r="F5403" s="10"/>
      <c r="G5403" s="9">
        <v>100</v>
      </c>
      <c r="H5403" s="16">
        <v>0.76335877862599999</v>
      </c>
      <c r="I5403" s="2">
        <v>0.25445292620900001</v>
      </c>
      <c r="J5403" s="2">
        <v>0.25445292620900001</v>
      </c>
      <c r="K5403" s="2">
        <v>97.964376590331</v>
      </c>
      <c r="L5403" s="13">
        <v>0.76335877862599999</v>
      </c>
    </row>
    <row r="5404" spans="4:12" x14ac:dyDescent="0.2">
      <c r="D5404" s="175"/>
      <c r="E5404" s="4" t="s">
        <v>32</v>
      </c>
      <c r="F5404" s="6"/>
      <c r="G5404" s="5">
        <v>352</v>
      </c>
      <c r="H5404" s="7">
        <v>1</v>
      </c>
      <c r="I5404" s="1">
        <v>2</v>
      </c>
      <c r="J5404" s="1">
        <v>1</v>
      </c>
      <c r="K5404" s="1">
        <v>343</v>
      </c>
      <c r="L5404" s="8">
        <v>5</v>
      </c>
    </row>
    <row r="5405" spans="4:12" x14ac:dyDescent="0.2">
      <c r="D5405" s="175"/>
      <c r="E5405" s="11"/>
      <c r="F5405" s="10"/>
      <c r="G5405" s="9">
        <v>100</v>
      </c>
      <c r="H5405" s="16">
        <v>0.28409090909099999</v>
      </c>
      <c r="I5405" s="2">
        <v>0.56818181818199998</v>
      </c>
      <c r="J5405" s="2">
        <v>0.28409090909099999</v>
      </c>
      <c r="K5405" s="2">
        <v>97.443181818181998</v>
      </c>
      <c r="L5405" s="13">
        <v>1.4204545454549999</v>
      </c>
    </row>
    <row r="5406" spans="4:12" x14ac:dyDescent="0.2">
      <c r="D5406" s="175"/>
      <c r="E5406" s="4" t="s">
        <v>33</v>
      </c>
      <c r="F5406" s="6"/>
      <c r="G5406" s="5">
        <v>388</v>
      </c>
      <c r="H5406" s="7">
        <v>0</v>
      </c>
      <c r="I5406" s="1">
        <v>1</v>
      </c>
      <c r="J5406" s="1">
        <v>1</v>
      </c>
      <c r="K5406" s="1">
        <v>373</v>
      </c>
      <c r="L5406" s="8">
        <v>13</v>
      </c>
    </row>
    <row r="5407" spans="4:12" x14ac:dyDescent="0.2">
      <c r="D5407" s="175"/>
      <c r="E5407" s="11"/>
      <c r="F5407" s="10"/>
      <c r="G5407" s="9">
        <v>100</v>
      </c>
      <c r="H5407" s="45">
        <v>0</v>
      </c>
      <c r="I5407" s="2">
        <v>0.25773195876299998</v>
      </c>
      <c r="J5407" s="2">
        <v>0.25773195876299998</v>
      </c>
      <c r="K5407" s="2">
        <v>96.134020618557003</v>
      </c>
      <c r="L5407" s="13">
        <v>3.3505154639180001</v>
      </c>
    </row>
    <row r="5408" spans="4:12" x14ac:dyDescent="0.2">
      <c r="D5408" s="175"/>
      <c r="E5408" s="4" t="s">
        <v>34</v>
      </c>
      <c r="F5408" s="6"/>
      <c r="G5408" s="5">
        <v>89</v>
      </c>
      <c r="H5408" s="7">
        <v>1</v>
      </c>
      <c r="I5408" s="1">
        <v>0</v>
      </c>
      <c r="J5408" s="1">
        <v>0</v>
      </c>
      <c r="K5408" s="1">
        <v>87</v>
      </c>
      <c r="L5408" s="8">
        <v>1</v>
      </c>
    </row>
    <row r="5409" spans="4:12" x14ac:dyDescent="0.2">
      <c r="D5409" s="175"/>
      <c r="E5409" s="11"/>
      <c r="F5409" s="10"/>
      <c r="G5409" s="9">
        <v>100</v>
      </c>
      <c r="H5409" s="16">
        <v>1.123595505618</v>
      </c>
      <c r="I5409" s="18">
        <v>0</v>
      </c>
      <c r="J5409" s="18">
        <v>0</v>
      </c>
      <c r="K5409" s="2">
        <v>97.752808988764002</v>
      </c>
      <c r="L5409" s="13">
        <v>1.123595505618</v>
      </c>
    </row>
    <row r="5410" spans="4:12" x14ac:dyDescent="0.2">
      <c r="D5410" s="174" t="s">
        <v>35</v>
      </c>
      <c r="E5410" s="20" t="s">
        <v>36</v>
      </c>
      <c r="F5410" s="22"/>
      <c r="G5410" s="21">
        <v>629</v>
      </c>
      <c r="H5410" s="25">
        <v>3</v>
      </c>
      <c r="I5410" s="3">
        <v>2</v>
      </c>
      <c r="J5410" s="3">
        <v>2</v>
      </c>
      <c r="K5410" s="3">
        <v>613</v>
      </c>
      <c r="L5410" s="26">
        <v>9</v>
      </c>
    </row>
    <row r="5411" spans="4:12" x14ac:dyDescent="0.2">
      <c r="D5411" s="175"/>
      <c r="E5411" s="11"/>
      <c r="F5411" s="10"/>
      <c r="G5411" s="9">
        <v>100</v>
      </c>
      <c r="H5411" s="16">
        <v>0.47694753577100002</v>
      </c>
      <c r="I5411" s="2">
        <v>0.31796502384699998</v>
      </c>
      <c r="J5411" s="2">
        <v>0.31796502384699998</v>
      </c>
      <c r="K5411" s="2">
        <v>97.456279809221002</v>
      </c>
      <c r="L5411" s="13">
        <v>1.4308426073130001</v>
      </c>
    </row>
    <row r="5412" spans="4:12" x14ac:dyDescent="0.2">
      <c r="D5412" s="175"/>
      <c r="E5412" s="4" t="s">
        <v>37</v>
      </c>
      <c r="F5412" s="6"/>
      <c r="G5412" s="5">
        <v>593</v>
      </c>
      <c r="H5412" s="7">
        <v>2</v>
      </c>
      <c r="I5412" s="1">
        <v>2</v>
      </c>
      <c r="J5412" s="1">
        <v>1</v>
      </c>
      <c r="K5412" s="1">
        <v>575</v>
      </c>
      <c r="L5412" s="8">
        <v>13</v>
      </c>
    </row>
    <row r="5413" spans="4:12" x14ac:dyDescent="0.2">
      <c r="D5413" s="175"/>
      <c r="E5413" s="11"/>
      <c r="F5413" s="10"/>
      <c r="G5413" s="9">
        <v>100</v>
      </c>
      <c r="H5413" s="16">
        <v>0.33726812816200002</v>
      </c>
      <c r="I5413" s="2">
        <v>0.33726812816200002</v>
      </c>
      <c r="J5413" s="2">
        <v>0.16863406408100001</v>
      </c>
      <c r="K5413" s="2">
        <v>96.964586846543</v>
      </c>
      <c r="L5413" s="13">
        <v>2.1922428330520001</v>
      </c>
    </row>
    <row r="5414" spans="4:12" x14ac:dyDescent="0.2">
      <c r="D5414" s="174" t="s">
        <v>38</v>
      </c>
      <c r="E5414" s="20" t="s">
        <v>39</v>
      </c>
      <c r="F5414" s="22"/>
      <c r="G5414" s="21">
        <v>64</v>
      </c>
      <c r="H5414" s="25">
        <v>0</v>
      </c>
      <c r="I5414" s="3">
        <v>0</v>
      </c>
      <c r="J5414" s="3">
        <v>0</v>
      </c>
      <c r="K5414" s="3">
        <v>64</v>
      </c>
      <c r="L5414" s="26">
        <v>0</v>
      </c>
    </row>
    <row r="5415" spans="4:12" x14ac:dyDescent="0.2">
      <c r="D5415" s="175"/>
      <c r="E5415" s="11"/>
      <c r="F5415" s="10"/>
      <c r="G5415" s="9">
        <v>100</v>
      </c>
      <c r="H5415" s="45">
        <v>0</v>
      </c>
      <c r="I5415" s="18">
        <v>0</v>
      </c>
      <c r="J5415" s="18">
        <v>0</v>
      </c>
      <c r="K5415" s="2">
        <v>100</v>
      </c>
      <c r="L5415" s="36">
        <v>0</v>
      </c>
    </row>
    <row r="5416" spans="4:12" x14ac:dyDescent="0.2">
      <c r="D5416" s="175"/>
      <c r="E5416" s="4" t="s">
        <v>40</v>
      </c>
      <c r="F5416" s="6"/>
      <c r="G5416" s="5">
        <v>147</v>
      </c>
      <c r="H5416" s="7">
        <v>1</v>
      </c>
      <c r="I5416" s="1">
        <v>3</v>
      </c>
      <c r="J5416" s="1">
        <v>1</v>
      </c>
      <c r="K5416" s="1">
        <v>139</v>
      </c>
      <c r="L5416" s="8">
        <v>3</v>
      </c>
    </row>
    <row r="5417" spans="4:12" x14ac:dyDescent="0.2">
      <c r="D5417" s="175"/>
      <c r="E5417" s="11"/>
      <c r="F5417" s="10"/>
      <c r="G5417" s="9">
        <v>100</v>
      </c>
      <c r="H5417" s="16">
        <v>0.68027210884400002</v>
      </c>
      <c r="I5417" s="2">
        <v>2.040816326531</v>
      </c>
      <c r="J5417" s="2">
        <v>0.68027210884400002</v>
      </c>
      <c r="K5417" s="2">
        <v>94.557823129252</v>
      </c>
      <c r="L5417" s="13">
        <v>2.040816326531</v>
      </c>
    </row>
    <row r="5418" spans="4:12" x14ac:dyDescent="0.2">
      <c r="D5418" s="175"/>
      <c r="E5418" s="4" t="s">
        <v>41</v>
      </c>
      <c r="F5418" s="6"/>
      <c r="G5418" s="5">
        <v>204</v>
      </c>
      <c r="H5418" s="7">
        <v>0</v>
      </c>
      <c r="I5418" s="1">
        <v>0</v>
      </c>
      <c r="J5418" s="1">
        <v>0</v>
      </c>
      <c r="K5418" s="1">
        <v>203</v>
      </c>
      <c r="L5418" s="8">
        <v>1</v>
      </c>
    </row>
    <row r="5419" spans="4:12" x14ac:dyDescent="0.2">
      <c r="D5419" s="175"/>
      <c r="E5419" s="11"/>
      <c r="F5419" s="10"/>
      <c r="G5419" s="9">
        <v>100</v>
      </c>
      <c r="H5419" s="45">
        <v>0</v>
      </c>
      <c r="I5419" s="18">
        <v>0</v>
      </c>
      <c r="J5419" s="18">
        <v>0</v>
      </c>
      <c r="K5419" s="2">
        <v>99.509803921569002</v>
      </c>
      <c r="L5419" s="13">
        <v>0.49019607843099999</v>
      </c>
    </row>
    <row r="5420" spans="4:12" x14ac:dyDescent="0.2">
      <c r="D5420" s="175"/>
      <c r="E5420" s="4" t="s">
        <v>42</v>
      </c>
      <c r="F5420" s="6"/>
      <c r="G5420" s="5">
        <v>210</v>
      </c>
      <c r="H5420" s="7">
        <v>1</v>
      </c>
      <c r="I5420" s="1">
        <v>0</v>
      </c>
      <c r="J5420" s="1">
        <v>0</v>
      </c>
      <c r="K5420" s="1">
        <v>206</v>
      </c>
      <c r="L5420" s="8">
        <v>3</v>
      </c>
    </row>
    <row r="5421" spans="4:12" x14ac:dyDescent="0.2">
      <c r="D5421" s="175"/>
      <c r="E5421" s="11"/>
      <c r="F5421" s="10"/>
      <c r="G5421" s="9">
        <v>100</v>
      </c>
      <c r="H5421" s="16">
        <v>0.47619047618999999</v>
      </c>
      <c r="I5421" s="18">
        <v>0</v>
      </c>
      <c r="J5421" s="18">
        <v>0</v>
      </c>
      <c r="K5421" s="2">
        <v>98.095238095238003</v>
      </c>
      <c r="L5421" s="13">
        <v>1.4285714285710001</v>
      </c>
    </row>
    <row r="5422" spans="4:12" x14ac:dyDescent="0.2">
      <c r="D5422" s="175"/>
      <c r="E5422" s="4" t="s">
        <v>43</v>
      </c>
      <c r="F5422" s="6"/>
      <c r="G5422" s="5">
        <v>204</v>
      </c>
      <c r="H5422" s="7">
        <v>1</v>
      </c>
      <c r="I5422" s="1">
        <v>0</v>
      </c>
      <c r="J5422" s="1">
        <v>1</v>
      </c>
      <c r="K5422" s="1">
        <v>199</v>
      </c>
      <c r="L5422" s="8">
        <v>3</v>
      </c>
    </row>
    <row r="5423" spans="4:12" x14ac:dyDescent="0.2">
      <c r="D5423" s="175"/>
      <c r="E5423" s="11"/>
      <c r="F5423" s="10"/>
      <c r="G5423" s="9">
        <v>100</v>
      </c>
      <c r="H5423" s="16">
        <v>0.49019607843099999</v>
      </c>
      <c r="I5423" s="18">
        <v>0</v>
      </c>
      <c r="J5423" s="2">
        <v>0.49019607843099999</v>
      </c>
      <c r="K5423" s="2">
        <v>97.549019607842993</v>
      </c>
      <c r="L5423" s="13">
        <v>1.4705882352940001</v>
      </c>
    </row>
    <row r="5424" spans="4:12" x14ac:dyDescent="0.2">
      <c r="D5424" s="175"/>
      <c r="E5424" s="4" t="s">
        <v>44</v>
      </c>
      <c r="F5424" s="6"/>
      <c r="G5424" s="5">
        <v>223</v>
      </c>
      <c r="H5424" s="7">
        <v>1</v>
      </c>
      <c r="I5424" s="1">
        <v>1</v>
      </c>
      <c r="J5424" s="1">
        <v>1</v>
      </c>
      <c r="K5424" s="1">
        <v>214</v>
      </c>
      <c r="L5424" s="8">
        <v>6</v>
      </c>
    </row>
    <row r="5425" spans="2:12" x14ac:dyDescent="0.2">
      <c r="D5425" s="175"/>
      <c r="E5425" s="11"/>
      <c r="F5425" s="10"/>
      <c r="G5425" s="9">
        <v>100</v>
      </c>
      <c r="H5425" s="16">
        <v>0.44843049327399997</v>
      </c>
      <c r="I5425" s="2">
        <v>0.44843049327399997</v>
      </c>
      <c r="J5425" s="2">
        <v>0.44843049327399997</v>
      </c>
      <c r="K5425" s="2">
        <v>95.964125560537994</v>
      </c>
      <c r="L5425" s="13">
        <v>2.690582959641</v>
      </c>
    </row>
    <row r="5426" spans="2:12" x14ac:dyDescent="0.2">
      <c r="D5426" s="175"/>
      <c r="E5426" s="4" t="s">
        <v>45</v>
      </c>
      <c r="F5426" s="6"/>
      <c r="G5426" s="5">
        <v>170</v>
      </c>
      <c r="H5426" s="7">
        <v>1</v>
      </c>
      <c r="I5426" s="1">
        <v>0</v>
      </c>
      <c r="J5426" s="1">
        <v>0</v>
      </c>
      <c r="K5426" s="1">
        <v>163</v>
      </c>
      <c r="L5426" s="8">
        <v>6</v>
      </c>
    </row>
    <row r="5427" spans="2:12" x14ac:dyDescent="0.2">
      <c r="D5427" s="176"/>
      <c r="E5427" s="57"/>
      <c r="F5427" s="54"/>
      <c r="G5427" s="67">
        <v>100</v>
      </c>
      <c r="H5427" s="82">
        <v>0.58823529411800002</v>
      </c>
      <c r="I5427" s="81">
        <v>0</v>
      </c>
      <c r="J5427" s="81">
        <v>0</v>
      </c>
      <c r="K5427" s="48">
        <v>95.882352941175995</v>
      </c>
      <c r="L5427" s="84">
        <v>3.5294117647059999</v>
      </c>
    </row>
    <row r="5429" spans="2:12" x14ac:dyDescent="0.2">
      <c r="B5429" s="43" t="str">
        <f xml:space="preserve"> HYPERLINK("#'目次'!B119", "[113]")</f>
        <v>[113]</v>
      </c>
      <c r="C5429" s="31" t="s">
        <v>258</v>
      </c>
    </row>
    <row r="5433" spans="2:12" ht="24" x14ac:dyDescent="0.2">
      <c r="D5433" s="177"/>
      <c r="E5433" s="178"/>
      <c r="F5433" s="178"/>
      <c r="G5433" s="40" t="s">
        <v>14</v>
      </c>
      <c r="H5433" s="42" t="s">
        <v>240</v>
      </c>
      <c r="I5433" s="15" t="s">
        <v>241</v>
      </c>
      <c r="J5433" s="15" t="s">
        <v>242</v>
      </c>
      <c r="K5433" s="15" t="s">
        <v>243</v>
      </c>
      <c r="L5433" s="44" t="s">
        <v>17</v>
      </c>
    </row>
    <row r="5434" spans="2:12" x14ac:dyDescent="0.2">
      <c r="D5434" s="179"/>
      <c r="E5434" s="180"/>
      <c r="F5434" s="180"/>
      <c r="G5434" s="39"/>
      <c r="H5434" s="41"/>
      <c r="I5434" s="14"/>
      <c r="J5434" s="14"/>
      <c r="K5434" s="14"/>
      <c r="L5434" s="38"/>
    </row>
    <row r="5435" spans="2:12" x14ac:dyDescent="0.2">
      <c r="D5435" s="70"/>
      <c r="E5435" s="72" t="s">
        <v>14</v>
      </c>
      <c r="F5435" s="69"/>
      <c r="G5435" s="37">
        <v>1222</v>
      </c>
      <c r="H5435" s="17">
        <v>5</v>
      </c>
      <c r="I5435" s="17">
        <v>4</v>
      </c>
      <c r="J5435" s="17">
        <v>3</v>
      </c>
      <c r="K5435" s="17">
        <v>1188</v>
      </c>
      <c r="L5435" s="55">
        <v>22</v>
      </c>
    </row>
    <row r="5436" spans="2:12" x14ac:dyDescent="0.2">
      <c r="D5436" s="57"/>
      <c r="E5436" s="54"/>
      <c r="F5436" s="71"/>
      <c r="G5436" s="9">
        <v>100</v>
      </c>
      <c r="H5436" s="2">
        <v>0.40916530278199997</v>
      </c>
      <c r="I5436" s="2">
        <v>0.32733224222599999</v>
      </c>
      <c r="J5436" s="2">
        <v>0.24549918166900001</v>
      </c>
      <c r="K5436" s="2">
        <v>97.217675941080003</v>
      </c>
      <c r="L5436" s="13">
        <v>1.8003273322419999</v>
      </c>
    </row>
    <row r="5437" spans="2:12" x14ac:dyDescent="0.2">
      <c r="D5437" s="174" t="s">
        <v>52</v>
      </c>
      <c r="E5437" s="20" t="s">
        <v>53</v>
      </c>
      <c r="F5437" s="22"/>
      <c r="G5437" s="21">
        <v>15</v>
      </c>
      <c r="H5437" s="25">
        <v>0</v>
      </c>
      <c r="I5437" s="3">
        <v>0</v>
      </c>
      <c r="J5437" s="3">
        <v>0</v>
      </c>
      <c r="K5437" s="3">
        <v>15</v>
      </c>
      <c r="L5437" s="26">
        <v>0</v>
      </c>
    </row>
    <row r="5438" spans="2:12" x14ac:dyDescent="0.2">
      <c r="D5438" s="175"/>
      <c r="E5438" s="11"/>
      <c r="F5438" s="10"/>
      <c r="G5438" s="9">
        <v>100</v>
      </c>
      <c r="H5438" s="45">
        <v>0</v>
      </c>
      <c r="I5438" s="18">
        <v>0</v>
      </c>
      <c r="J5438" s="18">
        <v>0</v>
      </c>
      <c r="K5438" s="2">
        <v>100</v>
      </c>
      <c r="L5438" s="36">
        <v>0</v>
      </c>
    </row>
    <row r="5439" spans="2:12" ht="24" x14ac:dyDescent="0.2">
      <c r="D5439" s="175"/>
      <c r="E5439" s="4" t="s">
        <v>54</v>
      </c>
      <c r="F5439" s="6"/>
      <c r="G5439" s="5">
        <v>122</v>
      </c>
      <c r="H5439" s="7">
        <v>0</v>
      </c>
      <c r="I5439" s="1">
        <v>0</v>
      </c>
      <c r="J5439" s="1">
        <v>0</v>
      </c>
      <c r="K5439" s="1">
        <v>120</v>
      </c>
      <c r="L5439" s="8">
        <v>2</v>
      </c>
    </row>
    <row r="5440" spans="2:12" x14ac:dyDescent="0.2">
      <c r="D5440" s="175"/>
      <c r="E5440" s="11"/>
      <c r="F5440" s="10"/>
      <c r="G5440" s="9">
        <v>100</v>
      </c>
      <c r="H5440" s="45">
        <v>0</v>
      </c>
      <c r="I5440" s="18">
        <v>0</v>
      </c>
      <c r="J5440" s="18">
        <v>0</v>
      </c>
      <c r="K5440" s="2">
        <v>98.360655737705002</v>
      </c>
      <c r="L5440" s="13">
        <v>1.6393442622950001</v>
      </c>
    </row>
    <row r="5441" spans="4:12" x14ac:dyDescent="0.2">
      <c r="D5441" s="175"/>
      <c r="E5441" s="4" t="s">
        <v>55</v>
      </c>
      <c r="F5441" s="6"/>
      <c r="G5441" s="5">
        <v>43</v>
      </c>
      <c r="H5441" s="7">
        <v>0</v>
      </c>
      <c r="I5441" s="1">
        <v>1</v>
      </c>
      <c r="J5441" s="1">
        <v>0</v>
      </c>
      <c r="K5441" s="1">
        <v>41</v>
      </c>
      <c r="L5441" s="8">
        <v>1</v>
      </c>
    </row>
    <row r="5442" spans="4:12" x14ac:dyDescent="0.2">
      <c r="D5442" s="175"/>
      <c r="E5442" s="11"/>
      <c r="F5442" s="10"/>
      <c r="G5442" s="9">
        <v>100</v>
      </c>
      <c r="H5442" s="45">
        <v>0</v>
      </c>
      <c r="I5442" s="2">
        <v>2.3255813953489999</v>
      </c>
      <c r="J5442" s="18">
        <v>0</v>
      </c>
      <c r="K5442" s="2">
        <v>95.348837209302005</v>
      </c>
      <c r="L5442" s="13">
        <v>2.3255813953489999</v>
      </c>
    </row>
    <row r="5443" spans="4:12" x14ac:dyDescent="0.2">
      <c r="D5443" s="175"/>
      <c r="E5443" s="4" t="s">
        <v>56</v>
      </c>
      <c r="F5443" s="6"/>
      <c r="G5443" s="5">
        <v>60</v>
      </c>
      <c r="H5443" s="7">
        <v>0</v>
      </c>
      <c r="I5443" s="1">
        <v>0</v>
      </c>
      <c r="J5443" s="1">
        <v>0</v>
      </c>
      <c r="K5443" s="1">
        <v>60</v>
      </c>
      <c r="L5443" s="8">
        <v>0</v>
      </c>
    </row>
    <row r="5444" spans="4:12" x14ac:dyDescent="0.2">
      <c r="D5444" s="175"/>
      <c r="E5444" s="11"/>
      <c r="F5444" s="10"/>
      <c r="G5444" s="9">
        <v>100</v>
      </c>
      <c r="H5444" s="45">
        <v>0</v>
      </c>
      <c r="I5444" s="18">
        <v>0</v>
      </c>
      <c r="J5444" s="18">
        <v>0</v>
      </c>
      <c r="K5444" s="2">
        <v>100</v>
      </c>
      <c r="L5444" s="36">
        <v>0</v>
      </c>
    </row>
    <row r="5445" spans="4:12" x14ac:dyDescent="0.2">
      <c r="D5445" s="175"/>
      <c r="E5445" s="4" t="s">
        <v>57</v>
      </c>
      <c r="F5445" s="6"/>
      <c r="G5445" s="5">
        <v>286</v>
      </c>
      <c r="H5445" s="7">
        <v>2</v>
      </c>
      <c r="I5445" s="1">
        <v>1</v>
      </c>
      <c r="J5445" s="1">
        <v>3</v>
      </c>
      <c r="K5445" s="1">
        <v>280</v>
      </c>
      <c r="L5445" s="8">
        <v>0</v>
      </c>
    </row>
    <row r="5446" spans="4:12" x14ac:dyDescent="0.2">
      <c r="D5446" s="175"/>
      <c r="E5446" s="11"/>
      <c r="F5446" s="10"/>
      <c r="G5446" s="9">
        <v>100</v>
      </c>
      <c r="H5446" s="16">
        <v>0.69930069930100003</v>
      </c>
      <c r="I5446" s="2">
        <v>0.34965034965000003</v>
      </c>
      <c r="J5446" s="2">
        <v>1.0489510489510001</v>
      </c>
      <c r="K5446" s="2">
        <v>97.902097902098006</v>
      </c>
      <c r="L5446" s="36">
        <v>0</v>
      </c>
    </row>
    <row r="5447" spans="4:12" x14ac:dyDescent="0.2">
      <c r="D5447" s="175"/>
      <c r="E5447" s="4" t="s">
        <v>58</v>
      </c>
      <c r="F5447" s="6"/>
      <c r="G5447" s="5">
        <v>129</v>
      </c>
      <c r="H5447" s="7">
        <v>0</v>
      </c>
      <c r="I5447" s="1">
        <v>0</v>
      </c>
      <c r="J5447" s="1">
        <v>0</v>
      </c>
      <c r="K5447" s="1">
        <v>126</v>
      </c>
      <c r="L5447" s="8">
        <v>3</v>
      </c>
    </row>
    <row r="5448" spans="4:12" x14ac:dyDescent="0.2">
      <c r="D5448" s="175"/>
      <c r="E5448" s="11"/>
      <c r="F5448" s="10"/>
      <c r="G5448" s="9">
        <v>100</v>
      </c>
      <c r="H5448" s="45">
        <v>0</v>
      </c>
      <c r="I5448" s="18">
        <v>0</v>
      </c>
      <c r="J5448" s="18">
        <v>0</v>
      </c>
      <c r="K5448" s="2">
        <v>97.674418604650995</v>
      </c>
      <c r="L5448" s="13">
        <v>2.3255813953489999</v>
      </c>
    </row>
    <row r="5449" spans="4:12" x14ac:dyDescent="0.2">
      <c r="D5449" s="175"/>
      <c r="E5449" s="4" t="s">
        <v>59</v>
      </c>
      <c r="F5449" s="6"/>
      <c r="G5449" s="5">
        <v>195</v>
      </c>
      <c r="H5449" s="7">
        <v>0</v>
      </c>
      <c r="I5449" s="1">
        <v>0</v>
      </c>
      <c r="J5449" s="1">
        <v>0</v>
      </c>
      <c r="K5449" s="1">
        <v>188</v>
      </c>
      <c r="L5449" s="8">
        <v>7</v>
      </c>
    </row>
    <row r="5450" spans="4:12" x14ac:dyDescent="0.2">
      <c r="D5450" s="175"/>
      <c r="E5450" s="11"/>
      <c r="F5450" s="10"/>
      <c r="G5450" s="9">
        <v>100</v>
      </c>
      <c r="H5450" s="45">
        <v>0</v>
      </c>
      <c r="I5450" s="18">
        <v>0</v>
      </c>
      <c r="J5450" s="18">
        <v>0</v>
      </c>
      <c r="K5450" s="2">
        <v>96.410256410255997</v>
      </c>
      <c r="L5450" s="13">
        <v>3.5897435897440002</v>
      </c>
    </row>
    <row r="5451" spans="4:12" x14ac:dyDescent="0.2">
      <c r="D5451" s="175"/>
      <c r="E5451" s="4" t="s">
        <v>60</v>
      </c>
      <c r="F5451" s="6"/>
      <c r="G5451" s="5">
        <v>176</v>
      </c>
      <c r="H5451" s="7">
        <v>1</v>
      </c>
      <c r="I5451" s="1">
        <v>0</v>
      </c>
      <c r="J5451" s="1">
        <v>0</v>
      </c>
      <c r="K5451" s="1">
        <v>170</v>
      </c>
      <c r="L5451" s="8">
        <v>5</v>
      </c>
    </row>
    <row r="5452" spans="4:12" x14ac:dyDescent="0.2">
      <c r="D5452" s="175"/>
      <c r="E5452" s="11"/>
      <c r="F5452" s="10"/>
      <c r="G5452" s="9">
        <v>100</v>
      </c>
      <c r="H5452" s="16">
        <v>0.56818181818199998</v>
      </c>
      <c r="I5452" s="18">
        <v>0</v>
      </c>
      <c r="J5452" s="18">
        <v>0</v>
      </c>
      <c r="K5452" s="2">
        <v>96.590909090908994</v>
      </c>
      <c r="L5452" s="13">
        <v>2.8409090909089998</v>
      </c>
    </row>
    <row r="5453" spans="4:12" x14ac:dyDescent="0.2">
      <c r="D5453" s="175"/>
      <c r="E5453" s="4" t="s">
        <v>61</v>
      </c>
      <c r="F5453" s="6"/>
      <c r="G5453" s="5">
        <v>78</v>
      </c>
      <c r="H5453" s="7">
        <v>0</v>
      </c>
      <c r="I5453" s="1">
        <v>1</v>
      </c>
      <c r="J5453" s="1">
        <v>0</v>
      </c>
      <c r="K5453" s="1">
        <v>77</v>
      </c>
      <c r="L5453" s="8">
        <v>0</v>
      </c>
    </row>
    <row r="5454" spans="4:12" x14ac:dyDescent="0.2">
      <c r="D5454" s="175"/>
      <c r="E5454" s="11"/>
      <c r="F5454" s="10"/>
      <c r="G5454" s="9">
        <v>100</v>
      </c>
      <c r="H5454" s="45">
        <v>0</v>
      </c>
      <c r="I5454" s="2">
        <v>1.2820512820509999</v>
      </c>
      <c r="J5454" s="18">
        <v>0</v>
      </c>
      <c r="K5454" s="2">
        <v>98.717948717949</v>
      </c>
      <c r="L5454" s="36">
        <v>0</v>
      </c>
    </row>
    <row r="5455" spans="4:12" x14ac:dyDescent="0.2">
      <c r="D5455" s="175"/>
      <c r="E5455" s="4" t="s">
        <v>62</v>
      </c>
      <c r="F5455" s="6"/>
      <c r="G5455" s="5">
        <v>113</v>
      </c>
      <c r="H5455" s="7">
        <v>2</v>
      </c>
      <c r="I5455" s="1">
        <v>1</v>
      </c>
      <c r="J5455" s="1">
        <v>0</v>
      </c>
      <c r="K5455" s="1">
        <v>108</v>
      </c>
      <c r="L5455" s="8">
        <v>2</v>
      </c>
    </row>
    <row r="5456" spans="4:12" x14ac:dyDescent="0.2">
      <c r="D5456" s="175"/>
      <c r="E5456" s="11"/>
      <c r="F5456" s="10"/>
      <c r="G5456" s="9">
        <v>100</v>
      </c>
      <c r="H5456" s="16">
        <v>1.769911504425</v>
      </c>
      <c r="I5456" s="2">
        <v>0.88495575221199996</v>
      </c>
      <c r="J5456" s="18">
        <v>0</v>
      </c>
      <c r="K5456" s="2">
        <v>95.575221238937999</v>
      </c>
      <c r="L5456" s="13">
        <v>1.769911504425</v>
      </c>
    </row>
    <row r="5457" spans="4:12" x14ac:dyDescent="0.2">
      <c r="D5457" s="174" t="s">
        <v>63</v>
      </c>
      <c r="E5457" s="20" t="s">
        <v>64</v>
      </c>
      <c r="F5457" s="22"/>
      <c r="G5457" s="21">
        <v>234</v>
      </c>
      <c r="H5457" s="25">
        <v>1</v>
      </c>
      <c r="I5457" s="3">
        <v>2</v>
      </c>
      <c r="J5457" s="3">
        <v>1</v>
      </c>
      <c r="K5457" s="3">
        <v>223</v>
      </c>
      <c r="L5457" s="26">
        <v>7</v>
      </c>
    </row>
    <row r="5458" spans="4:12" x14ac:dyDescent="0.2">
      <c r="D5458" s="175"/>
      <c r="E5458" s="11"/>
      <c r="F5458" s="10"/>
      <c r="G5458" s="9">
        <v>100</v>
      </c>
      <c r="H5458" s="16">
        <v>0.42735042735000001</v>
      </c>
      <c r="I5458" s="2">
        <v>0.85470085470099999</v>
      </c>
      <c r="J5458" s="2">
        <v>0.42735042735000001</v>
      </c>
      <c r="K5458" s="2">
        <v>95.299145299144996</v>
      </c>
      <c r="L5458" s="13">
        <v>2.9914529914529999</v>
      </c>
    </row>
    <row r="5459" spans="4:12" x14ac:dyDescent="0.2">
      <c r="D5459" s="175"/>
      <c r="E5459" s="4" t="s">
        <v>65</v>
      </c>
      <c r="F5459" s="6"/>
      <c r="G5459" s="5">
        <v>172</v>
      </c>
      <c r="H5459" s="7">
        <v>2</v>
      </c>
      <c r="I5459" s="1">
        <v>0</v>
      </c>
      <c r="J5459" s="1">
        <v>0</v>
      </c>
      <c r="K5459" s="1">
        <v>166</v>
      </c>
      <c r="L5459" s="8">
        <v>4</v>
      </c>
    </row>
    <row r="5460" spans="4:12" x14ac:dyDescent="0.2">
      <c r="D5460" s="175"/>
      <c r="E5460" s="11"/>
      <c r="F5460" s="10"/>
      <c r="G5460" s="9">
        <v>100</v>
      </c>
      <c r="H5460" s="16">
        <v>1.1627906976739999</v>
      </c>
      <c r="I5460" s="18">
        <v>0</v>
      </c>
      <c r="J5460" s="18">
        <v>0</v>
      </c>
      <c r="K5460" s="2">
        <v>96.511627906976997</v>
      </c>
      <c r="L5460" s="13">
        <v>2.3255813953489999</v>
      </c>
    </row>
    <row r="5461" spans="4:12" x14ac:dyDescent="0.2">
      <c r="D5461" s="175"/>
      <c r="E5461" s="4" t="s">
        <v>66</v>
      </c>
      <c r="F5461" s="6"/>
      <c r="G5461" s="5">
        <v>165</v>
      </c>
      <c r="H5461" s="7">
        <v>0</v>
      </c>
      <c r="I5461" s="1">
        <v>0</v>
      </c>
      <c r="J5461" s="1">
        <v>1</v>
      </c>
      <c r="K5461" s="1">
        <v>162</v>
      </c>
      <c r="L5461" s="8">
        <v>2</v>
      </c>
    </row>
    <row r="5462" spans="4:12" x14ac:dyDescent="0.2">
      <c r="D5462" s="175"/>
      <c r="E5462" s="11"/>
      <c r="F5462" s="10"/>
      <c r="G5462" s="9">
        <v>100</v>
      </c>
      <c r="H5462" s="45">
        <v>0</v>
      </c>
      <c r="I5462" s="18">
        <v>0</v>
      </c>
      <c r="J5462" s="2">
        <v>0.60606060606099998</v>
      </c>
      <c r="K5462" s="2">
        <v>98.181818181818002</v>
      </c>
      <c r="L5462" s="13">
        <v>1.2121212121210001</v>
      </c>
    </row>
    <row r="5463" spans="4:12" x14ac:dyDescent="0.2">
      <c r="D5463" s="175"/>
      <c r="E5463" s="4" t="s">
        <v>67</v>
      </c>
      <c r="F5463" s="6"/>
      <c r="G5463" s="5">
        <v>158</v>
      </c>
      <c r="H5463" s="7">
        <v>1</v>
      </c>
      <c r="I5463" s="1">
        <v>1</v>
      </c>
      <c r="J5463" s="1">
        <v>0</v>
      </c>
      <c r="K5463" s="1">
        <v>155</v>
      </c>
      <c r="L5463" s="8">
        <v>1</v>
      </c>
    </row>
    <row r="5464" spans="4:12" x14ac:dyDescent="0.2">
      <c r="D5464" s="175"/>
      <c r="E5464" s="11"/>
      <c r="F5464" s="10"/>
      <c r="G5464" s="9">
        <v>100</v>
      </c>
      <c r="H5464" s="16">
        <v>0.63291139240500005</v>
      </c>
      <c r="I5464" s="2">
        <v>0.63291139240500005</v>
      </c>
      <c r="J5464" s="18">
        <v>0</v>
      </c>
      <c r="K5464" s="2">
        <v>98.101265822784995</v>
      </c>
      <c r="L5464" s="13">
        <v>0.63291139240500005</v>
      </c>
    </row>
    <row r="5465" spans="4:12" x14ac:dyDescent="0.2">
      <c r="D5465" s="175"/>
      <c r="E5465" s="4" t="s">
        <v>68</v>
      </c>
      <c r="F5465" s="6"/>
      <c r="G5465" s="5">
        <v>112</v>
      </c>
      <c r="H5465" s="7">
        <v>0</v>
      </c>
      <c r="I5465" s="1">
        <v>1</v>
      </c>
      <c r="J5465" s="1">
        <v>0</v>
      </c>
      <c r="K5465" s="1">
        <v>109</v>
      </c>
      <c r="L5465" s="8">
        <v>2</v>
      </c>
    </row>
    <row r="5466" spans="4:12" x14ac:dyDescent="0.2">
      <c r="D5466" s="175"/>
      <c r="E5466" s="11"/>
      <c r="F5466" s="10"/>
      <c r="G5466" s="9">
        <v>100</v>
      </c>
      <c r="H5466" s="45">
        <v>0</v>
      </c>
      <c r="I5466" s="2">
        <v>0.89285714285700002</v>
      </c>
      <c r="J5466" s="18">
        <v>0</v>
      </c>
      <c r="K5466" s="2">
        <v>97.321428571428996</v>
      </c>
      <c r="L5466" s="13">
        <v>1.785714285714</v>
      </c>
    </row>
    <row r="5467" spans="4:12" x14ac:dyDescent="0.2">
      <c r="D5467" s="175"/>
      <c r="E5467" s="4" t="s">
        <v>69</v>
      </c>
      <c r="F5467" s="6"/>
      <c r="G5467" s="5">
        <v>92</v>
      </c>
      <c r="H5467" s="7">
        <v>0</v>
      </c>
      <c r="I5467" s="1">
        <v>0</v>
      </c>
      <c r="J5467" s="1">
        <v>0</v>
      </c>
      <c r="K5467" s="1">
        <v>91</v>
      </c>
      <c r="L5467" s="8">
        <v>1</v>
      </c>
    </row>
    <row r="5468" spans="4:12" x14ac:dyDescent="0.2">
      <c r="D5468" s="175"/>
      <c r="E5468" s="11"/>
      <c r="F5468" s="10"/>
      <c r="G5468" s="9">
        <v>100</v>
      </c>
      <c r="H5468" s="45">
        <v>0</v>
      </c>
      <c r="I5468" s="18">
        <v>0</v>
      </c>
      <c r="J5468" s="18">
        <v>0</v>
      </c>
      <c r="K5468" s="2">
        <v>98.913043478261002</v>
      </c>
      <c r="L5468" s="13">
        <v>1.086956521739</v>
      </c>
    </row>
    <row r="5469" spans="4:12" x14ac:dyDescent="0.2">
      <c r="D5469" s="175"/>
      <c r="E5469" s="4" t="s">
        <v>70</v>
      </c>
      <c r="F5469" s="6"/>
      <c r="G5469" s="5">
        <v>131</v>
      </c>
      <c r="H5469" s="7">
        <v>1</v>
      </c>
      <c r="I5469" s="1">
        <v>0</v>
      </c>
      <c r="J5469" s="1">
        <v>0</v>
      </c>
      <c r="K5469" s="1">
        <v>129</v>
      </c>
      <c r="L5469" s="8">
        <v>1</v>
      </c>
    </row>
    <row r="5470" spans="4:12" x14ac:dyDescent="0.2">
      <c r="D5470" s="175"/>
      <c r="E5470" s="11"/>
      <c r="F5470" s="10"/>
      <c r="G5470" s="9">
        <v>100</v>
      </c>
      <c r="H5470" s="16">
        <v>0.76335877862599999</v>
      </c>
      <c r="I5470" s="18">
        <v>0</v>
      </c>
      <c r="J5470" s="18">
        <v>0</v>
      </c>
      <c r="K5470" s="2">
        <v>98.473282442748001</v>
      </c>
      <c r="L5470" s="13">
        <v>0.76335877862599999</v>
      </c>
    </row>
    <row r="5471" spans="4:12" x14ac:dyDescent="0.2">
      <c r="D5471" s="175"/>
      <c r="E5471" s="4" t="s">
        <v>71</v>
      </c>
      <c r="F5471" s="6"/>
      <c r="G5471" s="5">
        <v>71</v>
      </c>
      <c r="H5471" s="7">
        <v>0</v>
      </c>
      <c r="I5471" s="1">
        <v>0</v>
      </c>
      <c r="J5471" s="1">
        <v>0</v>
      </c>
      <c r="K5471" s="1">
        <v>70</v>
      </c>
      <c r="L5471" s="8">
        <v>1</v>
      </c>
    </row>
    <row r="5472" spans="4:12" x14ac:dyDescent="0.2">
      <c r="D5472" s="175"/>
      <c r="E5472" s="11"/>
      <c r="F5472" s="10"/>
      <c r="G5472" s="9">
        <v>100</v>
      </c>
      <c r="H5472" s="45">
        <v>0</v>
      </c>
      <c r="I5472" s="18">
        <v>0</v>
      </c>
      <c r="J5472" s="18">
        <v>0</v>
      </c>
      <c r="K5472" s="2">
        <v>98.591549295774996</v>
      </c>
      <c r="L5472" s="13">
        <v>1.4084507042250001</v>
      </c>
    </row>
    <row r="5473" spans="2:12" x14ac:dyDescent="0.2">
      <c r="D5473" s="175"/>
      <c r="E5473" s="4" t="s">
        <v>72</v>
      </c>
      <c r="F5473" s="6"/>
      <c r="G5473" s="5">
        <v>70</v>
      </c>
      <c r="H5473" s="7">
        <v>0</v>
      </c>
      <c r="I5473" s="1">
        <v>0</v>
      </c>
      <c r="J5473" s="1">
        <v>1</v>
      </c>
      <c r="K5473" s="1">
        <v>68</v>
      </c>
      <c r="L5473" s="8">
        <v>1</v>
      </c>
    </row>
    <row r="5474" spans="2:12" x14ac:dyDescent="0.2">
      <c r="D5474" s="176"/>
      <c r="E5474" s="57"/>
      <c r="F5474" s="54"/>
      <c r="G5474" s="67">
        <v>100</v>
      </c>
      <c r="H5474" s="114">
        <v>0</v>
      </c>
      <c r="I5474" s="81">
        <v>0</v>
      </c>
      <c r="J5474" s="48">
        <v>1.4285714285710001</v>
      </c>
      <c r="K5474" s="48">
        <v>97.142857142856997</v>
      </c>
      <c r="L5474" s="84">
        <v>1.4285714285710001</v>
      </c>
    </row>
    <row r="5476" spans="2:12" x14ac:dyDescent="0.2">
      <c r="B5476" s="43" t="str">
        <f xml:space="preserve"> HYPERLINK("#'目次'!B120", "[114]")</f>
        <v>[114]</v>
      </c>
      <c r="C5476" s="31" t="s">
        <v>258</v>
      </c>
    </row>
    <row r="5479" spans="2:12" x14ac:dyDescent="0.2">
      <c r="C5479" s="31" t="s">
        <v>75</v>
      </c>
    </row>
    <row r="5480" spans="2:12" ht="24" x14ac:dyDescent="0.2">
      <c r="D5480" s="177"/>
      <c r="E5480" s="178"/>
      <c r="F5480" s="178"/>
      <c r="G5480" s="40" t="s">
        <v>14</v>
      </c>
      <c r="H5480" s="42" t="s">
        <v>240</v>
      </c>
      <c r="I5480" s="15" t="s">
        <v>241</v>
      </c>
      <c r="J5480" s="15" t="s">
        <v>242</v>
      </c>
      <c r="K5480" s="15" t="s">
        <v>243</v>
      </c>
      <c r="L5480" s="44" t="s">
        <v>17</v>
      </c>
    </row>
    <row r="5481" spans="2:12" x14ac:dyDescent="0.2">
      <c r="D5481" s="179"/>
      <c r="E5481" s="180"/>
      <c r="F5481" s="180"/>
      <c r="G5481" s="39"/>
      <c r="H5481" s="41"/>
      <c r="I5481" s="14"/>
      <c r="J5481" s="14"/>
      <c r="K5481" s="14"/>
      <c r="L5481" s="38"/>
    </row>
    <row r="5482" spans="2:12" x14ac:dyDescent="0.2">
      <c r="D5482" s="70"/>
      <c r="E5482" s="72" t="s">
        <v>14</v>
      </c>
      <c r="F5482" s="69"/>
      <c r="G5482" s="37">
        <v>1222</v>
      </c>
      <c r="H5482" s="17">
        <v>5</v>
      </c>
      <c r="I5482" s="17">
        <v>4</v>
      </c>
      <c r="J5482" s="17">
        <v>3</v>
      </c>
      <c r="K5482" s="17">
        <v>1188</v>
      </c>
      <c r="L5482" s="55">
        <v>22</v>
      </c>
    </row>
    <row r="5483" spans="2:12" x14ac:dyDescent="0.2">
      <c r="D5483" s="57"/>
      <c r="E5483" s="54"/>
      <c r="F5483" s="71"/>
      <c r="G5483" s="9">
        <v>100</v>
      </c>
      <c r="H5483" s="2">
        <v>0.40916530278199997</v>
      </c>
      <c r="I5483" s="2">
        <v>0.32733224222599999</v>
      </c>
      <c r="J5483" s="2">
        <v>0.24549918166900001</v>
      </c>
      <c r="K5483" s="2">
        <v>97.217675941080003</v>
      </c>
      <c r="L5483" s="13">
        <v>1.8003273322419999</v>
      </c>
    </row>
    <row r="5484" spans="2:12" x14ac:dyDescent="0.2">
      <c r="D5484" s="174" t="s">
        <v>36</v>
      </c>
      <c r="E5484" s="20" t="s">
        <v>76</v>
      </c>
      <c r="F5484" s="22"/>
      <c r="G5484" s="21">
        <v>629</v>
      </c>
      <c r="H5484" s="25">
        <v>3</v>
      </c>
      <c r="I5484" s="3">
        <v>2</v>
      </c>
      <c r="J5484" s="3">
        <v>2</v>
      </c>
      <c r="K5484" s="3">
        <v>613</v>
      </c>
      <c r="L5484" s="26">
        <v>9</v>
      </c>
    </row>
    <row r="5485" spans="2:12" x14ac:dyDescent="0.2">
      <c r="D5485" s="175"/>
      <c r="E5485" s="11"/>
      <c r="F5485" s="10"/>
      <c r="G5485" s="9">
        <v>100</v>
      </c>
      <c r="H5485" s="16">
        <v>0.47694753577100002</v>
      </c>
      <c r="I5485" s="2">
        <v>0.31796502384699998</v>
      </c>
      <c r="J5485" s="2">
        <v>0.31796502384699998</v>
      </c>
      <c r="K5485" s="2">
        <v>97.456279809221002</v>
      </c>
      <c r="L5485" s="13">
        <v>1.4308426073130001</v>
      </c>
    </row>
    <row r="5486" spans="2:12" x14ac:dyDescent="0.2">
      <c r="D5486" s="175"/>
      <c r="E5486" s="4" t="s">
        <v>39</v>
      </c>
      <c r="F5486" s="6"/>
      <c r="G5486" s="5">
        <v>37</v>
      </c>
      <c r="H5486" s="7">
        <v>0</v>
      </c>
      <c r="I5486" s="1">
        <v>0</v>
      </c>
      <c r="J5486" s="1">
        <v>0</v>
      </c>
      <c r="K5486" s="1">
        <v>37</v>
      </c>
      <c r="L5486" s="8">
        <v>0</v>
      </c>
    </row>
    <row r="5487" spans="2:12" x14ac:dyDescent="0.2">
      <c r="D5487" s="175"/>
      <c r="E5487" s="11"/>
      <c r="F5487" s="10"/>
      <c r="G5487" s="9">
        <v>100</v>
      </c>
      <c r="H5487" s="45">
        <v>0</v>
      </c>
      <c r="I5487" s="18">
        <v>0</v>
      </c>
      <c r="J5487" s="18">
        <v>0</v>
      </c>
      <c r="K5487" s="2">
        <v>100</v>
      </c>
      <c r="L5487" s="36">
        <v>0</v>
      </c>
    </row>
    <row r="5488" spans="2:12" x14ac:dyDescent="0.2">
      <c r="D5488" s="175"/>
      <c r="E5488" s="4" t="s">
        <v>40</v>
      </c>
      <c r="F5488" s="6"/>
      <c r="G5488" s="5">
        <v>73</v>
      </c>
      <c r="H5488" s="7">
        <v>1</v>
      </c>
      <c r="I5488" s="1">
        <v>1</v>
      </c>
      <c r="J5488" s="1">
        <v>1</v>
      </c>
      <c r="K5488" s="1">
        <v>69</v>
      </c>
      <c r="L5488" s="8">
        <v>1</v>
      </c>
    </row>
    <row r="5489" spans="4:12" x14ac:dyDescent="0.2">
      <c r="D5489" s="175"/>
      <c r="E5489" s="11"/>
      <c r="F5489" s="10"/>
      <c r="G5489" s="9">
        <v>100</v>
      </c>
      <c r="H5489" s="16">
        <v>1.369863013699</v>
      </c>
      <c r="I5489" s="2">
        <v>1.369863013699</v>
      </c>
      <c r="J5489" s="2">
        <v>1.369863013699</v>
      </c>
      <c r="K5489" s="2">
        <v>94.520547945204996</v>
      </c>
      <c r="L5489" s="13">
        <v>1.369863013699</v>
      </c>
    </row>
    <row r="5490" spans="4:12" x14ac:dyDescent="0.2">
      <c r="D5490" s="175"/>
      <c r="E5490" s="4" t="s">
        <v>41</v>
      </c>
      <c r="F5490" s="6"/>
      <c r="G5490" s="5">
        <v>108</v>
      </c>
      <c r="H5490" s="7">
        <v>0</v>
      </c>
      <c r="I5490" s="1">
        <v>0</v>
      </c>
      <c r="J5490" s="1">
        <v>0</v>
      </c>
      <c r="K5490" s="1">
        <v>107</v>
      </c>
      <c r="L5490" s="8">
        <v>1</v>
      </c>
    </row>
    <row r="5491" spans="4:12" x14ac:dyDescent="0.2">
      <c r="D5491" s="175"/>
      <c r="E5491" s="11"/>
      <c r="F5491" s="10"/>
      <c r="G5491" s="9">
        <v>100</v>
      </c>
      <c r="H5491" s="45">
        <v>0</v>
      </c>
      <c r="I5491" s="18">
        <v>0</v>
      </c>
      <c r="J5491" s="18">
        <v>0</v>
      </c>
      <c r="K5491" s="2">
        <v>99.074074074074005</v>
      </c>
      <c r="L5491" s="13">
        <v>0.92592592592599998</v>
      </c>
    </row>
    <row r="5492" spans="4:12" x14ac:dyDescent="0.2">
      <c r="D5492" s="175"/>
      <c r="E5492" s="4" t="s">
        <v>42</v>
      </c>
      <c r="F5492" s="6"/>
      <c r="G5492" s="5">
        <v>113</v>
      </c>
      <c r="H5492" s="7">
        <v>1</v>
      </c>
      <c r="I5492" s="1">
        <v>0</v>
      </c>
      <c r="J5492" s="1">
        <v>0</v>
      </c>
      <c r="K5492" s="1">
        <v>110</v>
      </c>
      <c r="L5492" s="8">
        <v>2</v>
      </c>
    </row>
    <row r="5493" spans="4:12" x14ac:dyDescent="0.2">
      <c r="D5493" s="175"/>
      <c r="E5493" s="11"/>
      <c r="F5493" s="10"/>
      <c r="G5493" s="9">
        <v>100</v>
      </c>
      <c r="H5493" s="16">
        <v>0.88495575221199996</v>
      </c>
      <c r="I5493" s="18">
        <v>0</v>
      </c>
      <c r="J5493" s="18">
        <v>0</v>
      </c>
      <c r="K5493" s="2">
        <v>97.345132743362996</v>
      </c>
      <c r="L5493" s="13">
        <v>1.769911504425</v>
      </c>
    </row>
    <row r="5494" spans="4:12" x14ac:dyDescent="0.2">
      <c r="D5494" s="175"/>
      <c r="E5494" s="4" t="s">
        <v>43</v>
      </c>
      <c r="F5494" s="6"/>
      <c r="G5494" s="5">
        <v>101</v>
      </c>
      <c r="H5494" s="7">
        <v>0</v>
      </c>
      <c r="I5494" s="1">
        <v>0</v>
      </c>
      <c r="J5494" s="1">
        <v>0</v>
      </c>
      <c r="K5494" s="1">
        <v>101</v>
      </c>
      <c r="L5494" s="8">
        <v>0</v>
      </c>
    </row>
    <row r="5495" spans="4:12" x14ac:dyDescent="0.2">
      <c r="D5495" s="175"/>
      <c r="E5495" s="11"/>
      <c r="F5495" s="10"/>
      <c r="G5495" s="9">
        <v>100</v>
      </c>
      <c r="H5495" s="45">
        <v>0</v>
      </c>
      <c r="I5495" s="18">
        <v>0</v>
      </c>
      <c r="J5495" s="18">
        <v>0</v>
      </c>
      <c r="K5495" s="2">
        <v>100</v>
      </c>
      <c r="L5495" s="36">
        <v>0</v>
      </c>
    </row>
    <row r="5496" spans="4:12" x14ac:dyDescent="0.2">
      <c r="D5496" s="175"/>
      <c r="E5496" s="4" t="s">
        <v>44</v>
      </c>
      <c r="F5496" s="6"/>
      <c r="G5496" s="5">
        <v>114</v>
      </c>
      <c r="H5496" s="7">
        <v>0</v>
      </c>
      <c r="I5496" s="1">
        <v>1</v>
      </c>
      <c r="J5496" s="1">
        <v>1</v>
      </c>
      <c r="K5496" s="1">
        <v>112</v>
      </c>
      <c r="L5496" s="8">
        <v>0</v>
      </c>
    </row>
    <row r="5497" spans="4:12" x14ac:dyDescent="0.2">
      <c r="D5497" s="175"/>
      <c r="E5497" s="11"/>
      <c r="F5497" s="10"/>
      <c r="G5497" s="9">
        <v>100</v>
      </c>
      <c r="H5497" s="45">
        <v>0</v>
      </c>
      <c r="I5497" s="2">
        <v>0.87719298245599997</v>
      </c>
      <c r="J5497" s="2">
        <v>0.87719298245599997</v>
      </c>
      <c r="K5497" s="2">
        <v>98.245614035087996</v>
      </c>
      <c r="L5497" s="36">
        <v>0</v>
      </c>
    </row>
    <row r="5498" spans="4:12" x14ac:dyDescent="0.2">
      <c r="D5498" s="175"/>
      <c r="E5498" s="4" t="s">
        <v>45</v>
      </c>
      <c r="F5498" s="6"/>
      <c r="G5498" s="5">
        <v>83</v>
      </c>
      <c r="H5498" s="7">
        <v>1</v>
      </c>
      <c r="I5498" s="1">
        <v>0</v>
      </c>
      <c r="J5498" s="1">
        <v>0</v>
      </c>
      <c r="K5498" s="1">
        <v>77</v>
      </c>
      <c r="L5498" s="8">
        <v>5</v>
      </c>
    </row>
    <row r="5499" spans="4:12" x14ac:dyDescent="0.2">
      <c r="D5499" s="175"/>
      <c r="E5499" s="11"/>
      <c r="F5499" s="10"/>
      <c r="G5499" s="9">
        <v>100</v>
      </c>
      <c r="H5499" s="16">
        <v>1.204819277108</v>
      </c>
      <c r="I5499" s="18">
        <v>0</v>
      </c>
      <c r="J5499" s="18">
        <v>0</v>
      </c>
      <c r="K5499" s="2">
        <v>92.771084337348995</v>
      </c>
      <c r="L5499" s="13">
        <v>6.0240963855420002</v>
      </c>
    </row>
    <row r="5500" spans="4:12" x14ac:dyDescent="0.2">
      <c r="D5500" s="174" t="s">
        <v>37</v>
      </c>
      <c r="E5500" s="20" t="s">
        <v>77</v>
      </c>
      <c r="F5500" s="22"/>
      <c r="G5500" s="21">
        <v>593</v>
      </c>
      <c r="H5500" s="25">
        <v>2</v>
      </c>
      <c r="I5500" s="3">
        <v>2</v>
      </c>
      <c r="J5500" s="3">
        <v>1</v>
      </c>
      <c r="K5500" s="3">
        <v>575</v>
      </c>
      <c r="L5500" s="26">
        <v>13</v>
      </c>
    </row>
    <row r="5501" spans="4:12" x14ac:dyDescent="0.2">
      <c r="D5501" s="175"/>
      <c r="E5501" s="11"/>
      <c r="F5501" s="10"/>
      <c r="G5501" s="9">
        <v>100</v>
      </c>
      <c r="H5501" s="16">
        <v>0.33726812816200002</v>
      </c>
      <c r="I5501" s="2">
        <v>0.33726812816200002</v>
      </c>
      <c r="J5501" s="2">
        <v>0.16863406408100001</v>
      </c>
      <c r="K5501" s="2">
        <v>96.964586846543</v>
      </c>
      <c r="L5501" s="13">
        <v>2.1922428330520001</v>
      </c>
    </row>
    <row r="5502" spans="4:12" x14ac:dyDescent="0.2">
      <c r="D5502" s="175"/>
      <c r="E5502" s="4" t="s">
        <v>39</v>
      </c>
      <c r="F5502" s="6"/>
      <c r="G5502" s="5">
        <v>27</v>
      </c>
      <c r="H5502" s="7">
        <v>0</v>
      </c>
      <c r="I5502" s="1">
        <v>0</v>
      </c>
      <c r="J5502" s="1">
        <v>0</v>
      </c>
      <c r="K5502" s="1">
        <v>27</v>
      </c>
      <c r="L5502" s="8">
        <v>0</v>
      </c>
    </row>
    <row r="5503" spans="4:12" x14ac:dyDescent="0.2">
      <c r="D5503" s="175"/>
      <c r="E5503" s="11"/>
      <c r="F5503" s="10"/>
      <c r="G5503" s="9">
        <v>100</v>
      </c>
      <c r="H5503" s="45">
        <v>0</v>
      </c>
      <c r="I5503" s="18">
        <v>0</v>
      </c>
      <c r="J5503" s="18">
        <v>0</v>
      </c>
      <c r="K5503" s="2">
        <v>100</v>
      </c>
      <c r="L5503" s="36">
        <v>0</v>
      </c>
    </row>
    <row r="5504" spans="4:12" x14ac:dyDescent="0.2">
      <c r="D5504" s="175"/>
      <c r="E5504" s="4" t="s">
        <v>40</v>
      </c>
      <c r="F5504" s="6"/>
      <c r="G5504" s="5">
        <v>74</v>
      </c>
      <c r="H5504" s="7">
        <v>0</v>
      </c>
      <c r="I5504" s="1">
        <v>2</v>
      </c>
      <c r="J5504" s="1">
        <v>0</v>
      </c>
      <c r="K5504" s="1">
        <v>70</v>
      </c>
      <c r="L5504" s="8">
        <v>2</v>
      </c>
    </row>
    <row r="5505" spans="2:12" x14ac:dyDescent="0.2">
      <c r="D5505" s="175"/>
      <c r="E5505" s="11"/>
      <c r="F5505" s="10"/>
      <c r="G5505" s="9">
        <v>100</v>
      </c>
      <c r="H5505" s="45">
        <v>0</v>
      </c>
      <c r="I5505" s="2">
        <v>2.7027027027030002</v>
      </c>
      <c r="J5505" s="18">
        <v>0</v>
      </c>
      <c r="K5505" s="2">
        <v>94.594594594594994</v>
      </c>
      <c r="L5505" s="13">
        <v>2.7027027027030002</v>
      </c>
    </row>
    <row r="5506" spans="2:12" x14ac:dyDescent="0.2">
      <c r="D5506" s="175"/>
      <c r="E5506" s="4" t="s">
        <v>41</v>
      </c>
      <c r="F5506" s="6"/>
      <c r="G5506" s="5">
        <v>96</v>
      </c>
      <c r="H5506" s="7">
        <v>0</v>
      </c>
      <c r="I5506" s="1">
        <v>0</v>
      </c>
      <c r="J5506" s="1">
        <v>0</v>
      </c>
      <c r="K5506" s="1">
        <v>96</v>
      </c>
      <c r="L5506" s="8">
        <v>0</v>
      </c>
    </row>
    <row r="5507" spans="2:12" x14ac:dyDescent="0.2">
      <c r="D5507" s="175"/>
      <c r="E5507" s="11"/>
      <c r="F5507" s="10"/>
      <c r="G5507" s="9">
        <v>100</v>
      </c>
      <c r="H5507" s="45">
        <v>0</v>
      </c>
      <c r="I5507" s="18">
        <v>0</v>
      </c>
      <c r="J5507" s="18">
        <v>0</v>
      </c>
      <c r="K5507" s="2">
        <v>100</v>
      </c>
      <c r="L5507" s="36">
        <v>0</v>
      </c>
    </row>
    <row r="5508" spans="2:12" x14ac:dyDescent="0.2">
      <c r="D5508" s="175"/>
      <c r="E5508" s="4" t="s">
        <v>42</v>
      </c>
      <c r="F5508" s="6"/>
      <c r="G5508" s="5">
        <v>97</v>
      </c>
      <c r="H5508" s="7">
        <v>0</v>
      </c>
      <c r="I5508" s="1">
        <v>0</v>
      </c>
      <c r="J5508" s="1">
        <v>0</v>
      </c>
      <c r="K5508" s="1">
        <v>96</v>
      </c>
      <c r="L5508" s="8">
        <v>1</v>
      </c>
    </row>
    <row r="5509" spans="2:12" x14ac:dyDescent="0.2">
      <c r="D5509" s="175"/>
      <c r="E5509" s="11"/>
      <c r="F5509" s="10"/>
      <c r="G5509" s="9">
        <v>100</v>
      </c>
      <c r="H5509" s="45">
        <v>0</v>
      </c>
      <c r="I5509" s="18">
        <v>0</v>
      </c>
      <c r="J5509" s="18">
        <v>0</v>
      </c>
      <c r="K5509" s="2">
        <v>98.969072164948003</v>
      </c>
      <c r="L5509" s="13">
        <v>1.0309278350519999</v>
      </c>
    </row>
    <row r="5510" spans="2:12" x14ac:dyDescent="0.2">
      <c r="D5510" s="175"/>
      <c r="E5510" s="4" t="s">
        <v>43</v>
      </c>
      <c r="F5510" s="6"/>
      <c r="G5510" s="5">
        <v>103</v>
      </c>
      <c r="H5510" s="7">
        <v>1</v>
      </c>
      <c r="I5510" s="1">
        <v>0</v>
      </c>
      <c r="J5510" s="1">
        <v>1</v>
      </c>
      <c r="K5510" s="1">
        <v>98</v>
      </c>
      <c r="L5510" s="8">
        <v>3</v>
      </c>
    </row>
    <row r="5511" spans="2:12" x14ac:dyDescent="0.2">
      <c r="D5511" s="175"/>
      <c r="E5511" s="11"/>
      <c r="F5511" s="10"/>
      <c r="G5511" s="9">
        <v>100</v>
      </c>
      <c r="H5511" s="16">
        <v>0.97087378640800004</v>
      </c>
      <c r="I5511" s="18">
        <v>0</v>
      </c>
      <c r="J5511" s="2">
        <v>0.97087378640800004</v>
      </c>
      <c r="K5511" s="2">
        <v>95.145631067961006</v>
      </c>
      <c r="L5511" s="13">
        <v>2.9126213592229999</v>
      </c>
    </row>
    <row r="5512" spans="2:12" x14ac:dyDescent="0.2">
      <c r="D5512" s="175"/>
      <c r="E5512" s="4" t="s">
        <v>44</v>
      </c>
      <c r="F5512" s="6"/>
      <c r="G5512" s="5">
        <v>109</v>
      </c>
      <c r="H5512" s="7">
        <v>1</v>
      </c>
      <c r="I5512" s="1">
        <v>0</v>
      </c>
      <c r="J5512" s="1">
        <v>0</v>
      </c>
      <c r="K5512" s="1">
        <v>102</v>
      </c>
      <c r="L5512" s="8">
        <v>6</v>
      </c>
    </row>
    <row r="5513" spans="2:12" x14ac:dyDescent="0.2">
      <c r="D5513" s="175"/>
      <c r="E5513" s="11"/>
      <c r="F5513" s="10"/>
      <c r="G5513" s="9">
        <v>100</v>
      </c>
      <c r="H5513" s="16">
        <v>0.91743119266100004</v>
      </c>
      <c r="I5513" s="18">
        <v>0</v>
      </c>
      <c r="J5513" s="18">
        <v>0</v>
      </c>
      <c r="K5513" s="2">
        <v>93.577981651376007</v>
      </c>
      <c r="L5513" s="13">
        <v>5.5045871559629997</v>
      </c>
    </row>
    <row r="5514" spans="2:12" x14ac:dyDescent="0.2">
      <c r="D5514" s="175"/>
      <c r="E5514" s="4" t="s">
        <v>45</v>
      </c>
      <c r="F5514" s="6"/>
      <c r="G5514" s="5">
        <v>87</v>
      </c>
      <c r="H5514" s="7">
        <v>0</v>
      </c>
      <c r="I5514" s="1">
        <v>0</v>
      </c>
      <c r="J5514" s="1">
        <v>0</v>
      </c>
      <c r="K5514" s="1">
        <v>86</v>
      </c>
      <c r="L5514" s="8">
        <v>1</v>
      </c>
    </row>
    <row r="5515" spans="2:12" x14ac:dyDescent="0.2">
      <c r="D5515" s="176"/>
      <c r="E5515" s="57"/>
      <c r="F5515" s="54"/>
      <c r="G5515" s="67">
        <v>100</v>
      </c>
      <c r="H5515" s="114">
        <v>0</v>
      </c>
      <c r="I5515" s="81">
        <v>0</v>
      </c>
      <c r="J5515" s="81">
        <v>0</v>
      </c>
      <c r="K5515" s="48">
        <v>98.850574712644004</v>
      </c>
      <c r="L5515" s="84">
        <v>1.149425287356</v>
      </c>
    </row>
    <row r="5517" spans="2:12" x14ac:dyDescent="0.2">
      <c r="B5517" s="43" t="str">
        <f xml:space="preserve"> HYPERLINK("#'目次'!B121", "[115]")</f>
        <v>[115]</v>
      </c>
      <c r="C5517" s="31" t="s">
        <v>261</v>
      </c>
    </row>
    <row r="5521" spans="4:12" ht="24" x14ac:dyDescent="0.2">
      <c r="D5521" s="177"/>
      <c r="E5521" s="178"/>
      <c r="F5521" s="178"/>
      <c r="G5521" s="40" t="s">
        <v>14</v>
      </c>
      <c r="H5521" s="42" t="s">
        <v>240</v>
      </c>
      <c r="I5521" s="15" t="s">
        <v>241</v>
      </c>
      <c r="J5521" s="15" t="s">
        <v>242</v>
      </c>
      <c r="K5521" s="15" t="s">
        <v>243</v>
      </c>
      <c r="L5521" s="44" t="s">
        <v>17</v>
      </c>
    </row>
    <row r="5522" spans="4:12" x14ac:dyDescent="0.2">
      <c r="D5522" s="179"/>
      <c r="E5522" s="180"/>
      <c r="F5522" s="180"/>
      <c r="G5522" s="39"/>
      <c r="H5522" s="41"/>
      <c r="I5522" s="14"/>
      <c r="J5522" s="14"/>
      <c r="K5522" s="14"/>
      <c r="L5522" s="38"/>
    </row>
    <row r="5523" spans="4:12" x14ac:dyDescent="0.2">
      <c r="D5523" s="70"/>
      <c r="E5523" s="72" t="s">
        <v>14</v>
      </c>
      <c r="F5523" s="69"/>
      <c r="G5523" s="37">
        <v>1222</v>
      </c>
      <c r="H5523" s="17">
        <v>11</v>
      </c>
      <c r="I5523" s="17">
        <v>5</v>
      </c>
      <c r="J5523" s="17">
        <v>23</v>
      </c>
      <c r="K5523" s="17">
        <v>1169</v>
      </c>
      <c r="L5523" s="55">
        <v>14</v>
      </c>
    </row>
    <row r="5524" spans="4:12" x14ac:dyDescent="0.2">
      <c r="D5524" s="57"/>
      <c r="E5524" s="54"/>
      <c r="F5524" s="71"/>
      <c r="G5524" s="9">
        <v>100</v>
      </c>
      <c r="H5524" s="2">
        <v>0.90016366612099996</v>
      </c>
      <c r="I5524" s="2">
        <v>0.40916530278199997</v>
      </c>
      <c r="J5524" s="2">
        <v>1.882160392799</v>
      </c>
      <c r="K5524" s="2">
        <v>95.662847790507001</v>
      </c>
      <c r="L5524" s="13">
        <v>1.145662847791</v>
      </c>
    </row>
    <row r="5525" spans="4:12" x14ac:dyDescent="0.2">
      <c r="D5525" s="174" t="s">
        <v>18</v>
      </c>
      <c r="E5525" s="20" t="s">
        <v>19</v>
      </c>
      <c r="F5525" s="22"/>
      <c r="G5525" s="21">
        <v>57</v>
      </c>
      <c r="H5525" s="25">
        <v>0</v>
      </c>
      <c r="I5525" s="3">
        <v>0</v>
      </c>
      <c r="J5525" s="3">
        <v>2</v>
      </c>
      <c r="K5525" s="3">
        <v>54</v>
      </c>
      <c r="L5525" s="26">
        <v>1</v>
      </c>
    </row>
    <row r="5526" spans="4:12" x14ac:dyDescent="0.2">
      <c r="D5526" s="175"/>
      <c r="E5526" s="11"/>
      <c r="F5526" s="10"/>
      <c r="G5526" s="9">
        <v>100</v>
      </c>
      <c r="H5526" s="45">
        <v>0</v>
      </c>
      <c r="I5526" s="18">
        <v>0</v>
      </c>
      <c r="J5526" s="2">
        <v>3.508771929825</v>
      </c>
      <c r="K5526" s="2">
        <v>94.736842105262994</v>
      </c>
      <c r="L5526" s="13">
        <v>1.7543859649119999</v>
      </c>
    </row>
    <row r="5527" spans="4:12" x14ac:dyDescent="0.2">
      <c r="D5527" s="175"/>
      <c r="E5527" s="4" t="s">
        <v>20</v>
      </c>
      <c r="F5527" s="6"/>
      <c r="G5527" s="5">
        <v>84</v>
      </c>
      <c r="H5527" s="7">
        <v>2</v>
      </c>
      <c r="I5527" s="1">
        <v>0</v>
      </c>
      <c r="J5527" s="1">
        <v>1</v>
      </c>
      <c r="K5527" s="1">
        <v>78</v>
      </c>
      <c r="L5527" s="8">
        <v>3</v>
      </c>
    </row>
    <row r="5528" spans="4:12" x14ac:dyDescent="0.2">
      <c r="D5528" s="175"/>
      <c r="E5528" s="11"/>
      <c r="F5528" s="10"/>
      <c r="G5528" s="9">
        <v>100</v>
      </c>
      <c r="H5528" s="16">
        <v>2.3809523809519999</v>
      </c>
      <c r="I5528" s="18">
        <v>0</v>
      </c>
      <c r="J5528" s="2">
        <v>1.190476190476</v>
      </c>
      <c r="K5528" s="2">
        <v>92.857142857143003</v>
      </c>
      <c r="L5528" s="13">
        <v>3.5714285714290002</v>
      </c>
    </row>
    <row r="5529" spans="4:12" x14ac:dyDescent="0.2">
      <c r="D5529" s="175"/>
      <c r="E5529" s="4" t="s">
        <v>21</v>
      </c>
      <c r="F5529" s="6"/>
      <c r="G5529" s="5">
        <v>487</v>
      </c>
      <c r="H5529" s="7">
        <v>2</v>
      </c>
      <c r="I5529" s="1">
        <v>3</v>
      </c>
      <c r="J5529" s="1">
        <v>7</v>
      </c>
      <c r="K5529" s="1">
        <v>471</v>
      </c>
      <c r="L5529" s="8">
        <v>4</v>
      </c>
    </row>
    <row r="5530" spans="4:12" x14ac:dyDescent="0.2">
      <c r="D5530" s="175"/>
      <c r="E5530" s="11"/>
      <c r="F5530" s="10"/>
      <c r="G5530" s="9">
        <v>100</v>
      </c>
      <c r="H5530" s="16">
        <v>0.41067761806999997</v>
      </c>
      <c r="I5530" s="2">
        <v>0.61601642710500004</v>
      </c>
      <c r="J5530" s="2">
        <v>1.4373716632439999</v>
      </c>
      <c r="K5530" s="2">
        <v>96.714579055441007</v>
      </c>
      <c r="L5530" s="13">
        <v>0.82135523613999994</v>
      </c>
    </row>
    <row r="5531" spans="4:12" x14ac:dyDescent="0.2">
      <c r="D5531" s="175"/>
      <c r="E5531" s="4" t="s">
        <v>22</v>
      </c>
      <c r="F5531" s="6"/>
      <c r="G5531" s="5">
        <v>35</v>
      </c>
      <c r="H5531" s="7">
        <v>1</v>
      </c>
      <c r="I5531" s="1">
        <v>0</v>
      </c>
      <c r="J5531" s="1">
        <v>1</v>
      </c>
      <c r="K5531" s="1">
        <v>33</v>
      </c>
      <c r="L5531" s="8">
        <v>0</v>
      </c>
    </row>
    <row r="5532" spans="4:12" x14ac:dyDescent="0.2">
      <c r="D5532" s="175"/>
      <c r="E5532" s="11"/>
      <c r="F5532" s="10"/>
      <c r="G5532" s="9">
        <v>100</v>
      </c>
      <c r="H5532" s="16">
        <v>2.8571428571430002</v>
      </c>
      <c r="I5532" s="18">
        <v>0</v>
      </c>
      <c r="J5532" s="2">
        <v>2.8571428571430002</v>
      </c>
      <c r="K5532" s="2">
        <v>94.285714285713993</v>
      </c>
      <c r="L5532" s="36">
        <v>0</v>
      </c>
    </row>
    <row r="5533" spans="4:12" x14ac:dyDescent="0.2">
      <c r="D5533" s="175"/>
      <c r="E5533" s="4" t="s">
        <v>23</v>
      </c>
      <c r="F5533" s="6"/>
      <c r="G5533" s="5">
        <v>143</v>
      </c>
      <c r="H5533" s="7">
        <v>1</v>
      </c>
      <c r="I5533" s="1">
        <v>0</v>
      </c>
      <c r="J5533" s="1">
        <v>4</v>
      </c>
      <c r="K5533" s="1">
        <v>137</v>
      </c>
      <c r="L5533" s="8">
        <v>1</v>
      </c>
    </row>
    <row r="5534" spans="4:12" x14ac:dyDescent="0.2">
      <c r="D5534" s="175"/>
      <c r="E5534" s="11"/>
      <c r="F5534" s="10"/>
      <c r="G5534" s="9">
        <v>100</v>
      </c>
      <c r="H5534" s="16">
        <v>0.69930069930100003</v>
      </c>
      <c r="I5534" s="18">
        <v>0</v>
      </c>
      <c r="J5534" s="2">
        <v>2.797202797203</v>
      </c>
      <c r="K5534" s="2">
        <v>95.804195804195999</v>
      </c>
      <c r="L5534" s="13">
        <v>0.69930069930100003</v>
      </c>
    </row>
    <row r="5535" spans="4:12" x14ac:dyDescent="0.2">
      <c r="D5535" s="175"/>
      <c r="E5535" s="4" t="s">
        <v>24</v>
      </c>
      <c r="F5535" s="6"/>
      <c r="G5535" s="5">
        <v>187</v>
      </c>
      <c r="H5535" s="7">
        <v>4</v>
      </c>
      <c r="I5535" s="1">
        <v>1</v>
      </c>
      <c r="J5535" s="1">
        <v>1</v>
      </c>
      <c r="K5535" s="1">
        <v>179</v>
      </c>
      <c r="L5535" s="8">
        <v>2</v>
      </c>
    </row>
    <row r="5536" spans="4:12" x14ac:dyDescent="0.2">
      <c r="D5536" s="175"/>
      <c r="E5536" s="11"/>
      <c r="F5536" s="10"/>
      <c r="G5536" s="9">
        <v>100</v>
      </c>
      <c r="H5536" s="16">
        <v>2.1390374331549999</v>
      </c>
      <c r="I5536" s="2">
        <v>0.53475935828900001</v>
      </c>
      <c r="J5536" s="2">
        <v>0.53475935828900001</v>
      </c>
      <c r="K5536" s="2">
        <v>95.721925133689993</v>
      </c>
      <c r="L5536" s="13">
        <v>1.069518716578</v>
      </c>
    </row>
    <row r="5537" spans="4:12" x14ac:dyDescent="0.2">
      <c r="D5537" s="175"/>
      <c r="E5537" s="4" t="s">
        <v>25</v>
      </c>
      <c r="F5537" s="6"/>
      <c r="G5537" s="5">
        <v>71</v>
      </c>
      <c r="H5537" s="7">
        <v>0</v>
      </c>
      <c r="I5537" s="1">
        <v>0</v>
      </c>
      <c r="J5537" s="1">
        <v>4</v>
      </c>
      <c r="K5537" s="1">
        <v>65</v>
      </c>
      <c r="L5537" s="8">
        <v>2</v>
      </c>
    </row>
    <row r="5538" spans="4:12" x14ac:dyDescent="0.2">
      <c r="D5538" s="175"/>
      <c r="E5538" s="11"/>
      <c r="F5538" s="10"/>
      <c r="G5538" s="9">
        <v>100</v>
      </c>
      <c r="H5538" s="45">
        <v>0</v>
      </c>
      <c r="I5538" s="18">
        <v>0</v>
      </c>
      <c r="J5538" s="2">
        <v>5.6338028169010004</v>
      </c>
      <c r="K5538" s="2">
        <v>91.549295774648002</v>
      </c>
      <c r="L5538" s="13">
        <v>2.8169014084509998</v>
      </c>
    </row>
    <row r="5539" spans="4:12" x14ac:dyDescent="0.2">
      <c r="D5539" s="175"/>
      <c r="E5539" s="4" t="s">
        <v>26</v>
      </c>
      <c r="F5539" s="6"/>
      <c r="G5539" s="5">
        <v>30</v>
      </c>
      <c r="H5539" s="7">
        <v>0</v>
      </c>
      <c r="I5539" s="1">
        <v>0</v>
      </c>
      <c r="J5539" s="1">
        <v>0</v>
      </c>
      <c r="K5539" s="1">
        <v>30</v>
      </c>
      <c r="L5539" s="8">
        <v>0</v>
      </c>
    </row>
    <row r="5540" spans="4:12" x14ac:dyDescent="0.2">
      <c r="D5540" s="175"/>
      <c r="E5540" s="11"/>
      <c r="F5540" s="10"/>
      <c r="G5540" s="9">
        <v>100</v>
      </c>
      <c r="H5540" s="45">
        <v>0</v>
      </c>
      <c r="I5540" s="18">
        <v>0</v>
      </c>
      <c r="J5540" s="18">
        <v>0</v>
      </c>
      <c r="K5540" s="2">
        <v>100</v>
      </c>
      <c r="L5540" s="36">
        <v>0</v>
      </c>
    </row>
    <row r="5541" spans="4:12" x14ac:dyDescent="0.2">
      <c r="D5541" s="175"/>
      <c r="E5541" s="4" t="s">
        <v>27</v>
      </c>
      <c r="F5541" s="6"/>
      <c r="G5541" s="5">
        <v>70</v>
      </c>
      <c r="H5541" s="7">
        <v>1</v>
      </c>
      <c r="I5541" s="1">
        <v>1</v>
      </c>
      <c r="J5541" s="1">
        <v>1</v>
      </c>
      <c r="K5541" s="1">
        <v>66</v>
      </c>
      <c r="L5541" s="8">
        <v>1</v>
      </c>
    </row>
    <row r="5542" spans="4:12" x14ac:dyDescent="0.2">
      <c r="D5542" s="175"/>
      <c r="E5542" s="11"/>
      <c r="F5542" s="10"/>
      <c r="G5542" s="9">
        <v>100</v>
      </c>
      <c r="H5542" s="16">
        <v>1.4285714285710001</v>
      </c>
      <c r="I5542" s="2">
        <v>1.4285714285710001</v>
      </c>
      <c r="J5542" s="2">
        <v>1.4285714285710001</v>
      </c>
      <c r="K5542" s="2">
        <v>94.285714285713993</v>
      </c>
      <c r="L5542" s="13">
        <v>1.4285714285710001</v>
      </c>
    </row>
    <row r="5543" spans="4:12" x14ac:dyDescent="0.2">
      <c r="D5543" s="175"/>
      <c r="E5543" s="4" t="s">
        <v>28</v>
      </c>
      <c r="F5543" s="6"/>
      <c r="G5543" s="5">
        <v>51</v>
      </c>
      <c r="H5543" s="7">
        <v>0</v>
      </c>
      <c r="I5543" s="1">
        <v>0</v>
      </c>
      <c r="J5543" s="1">
        <v>2</v>
      </c>
      <c r="K5543" s="1">
        <v>49</v>
      </c>
      <c r="L5543" s="8">
        <v>0</v>
      </c>
    </row>
    <row r="5544" spans="4:12" x14ac:dyDescent="0.2">
      <c r="D5544" s="175"/>
      <c r="E5544" s="11"/>
      <c r="F5544" s="10"/>
      <c r="G5544" s="9">
        <v>100</v>
      </c>
      <c r="H5544" s="45">
        <v>0</v>
      </c>
      <c r="I5544" s="18">
        <v>0</v>
      </c>
      <c r="J5544" s="2">
        <v>3.9215686274510002</v>
      </c>
      <c r="K5544" s="2">
        <v>96.078431372549005</v>
      </c>
      <c r="L5544" s="36">
        <v>0</v>
      </c>
    </row>
    <row r="5545" spans="4:12" x14ac:dyDescent="0.2">
      <c r="D5545" s="175"/>
      <c r="E5545" s="4" t="s">
        <v>29</v>
      </c>
      <c r="F5545" s="6"/>
      <c r="G5545" s="5">
        <v>7</v>
      </c>
      <c r="H5545" s="7">
        <v>0</v>
      </c>
      <c r="I5545" s="1">
        <v>0</v>
      </c>
      <c r="J5545" s="1">
        <v>0</v>
      </c>
      <c r="K5545" s="1">
        <v>7</v>
      </c>
      <c r="L5545" s="8">
        <v>0</v>
      </c>
    </row>
    <row r="5546" spans="4:12" x14ac:dyDescent="0.2">
      <c r="D5546" s="175"/>
      <c r="E5546" s="11"/>
      <c r="F5546" s="10"/>
      <c r="G5546" s="9">
        <v>100</v>
      </c>
      <c r="H5546" s="45">
        <v>0</v>
      </c>
      <c r="I5546" s="18">
        <v>0</v>
      </c>
      <c r="J5546" s="18">
        <v>0</v>
      </c>
      <c r="K5546" s="2">
        <v>100</v>
      </c>
      <c r="L5546" s="36">
        <v>0</v>
      </c>
    </row>
    <row r="5547" spans="4:12" x14ac:dyDescent="0.2">
      <c r="D5547" s="174" t="s">
        <v>30</v>
      </c>
      <c r="E5547" s="20" t="s">
        <v>31</v>
      </c>
      <c r="F5547" s="22"/>
      <c r="G5547" s="21">
        <v>393</v>
      </c>
      <c r="H5547" s="25">
        <v>2</v>
      </c>
      <c r="I5547" s="3">
        <v>2</v>
      </c>
      <c r="J5547" s="3">
        <v>11</v>
      </c>
      <c r="K5547" s="3">
        <v>375</v>
      </c>
      <c r="L5547" s="26">
        <v>3</v>
      </c>
    </row>
    <row r="5548" spans="4:12" x14ac:dyDescent="0.2">
      <c r="D5548" s="175"/>
      <c r="E5548" s="11"/>
      <c r="F5548" s="10"/>
      <c r="G5548" s="9">
        <v>100</v>
      </c>
      <c r="H5548" s="16">
        <v>0.50890585241700004</v>
      </c>
      <c r="I5548" s="2">
        <v>0.50890585241700004</v>
      </c>
      <c r="J5548" s="2">
        <v>2.7989821882950001</v>
      </c>
      <c r="K5548" s="2">
        <v>95.419847328244003</v>
      </c>
      <c r="L5548" s="13">
        <v>0.76335877862599999</v>
      </c>
    </row>
    <row r="5549" spans="4:12" x14ac:dyDescent="0.2">
      <c r="D5549" s="175"/>
      <c r="E5549" s="4" t="s">
        <v>32</v>
      </c>
      <c r="F5549" s="6"/>
      <c r="G5549" s="5">
        <v>352</v>
      </c>
      <c r="H5549" s="7">
        <v>5</v>
      </c>
      <c r="I5549" s="1">
        <v>1</v>
      </c>
      <c r="J5549" s="1">
        <v>7</v>
      </c>
      <c r="K5549" s="1">
        <v>335</v>
      </c>
      <c r="L5549" s="8">
        <v>4</v>
      </c>
    </row>
    <row r="5550" spans="4:12" x14ac:dyDescent="0.2">
      <c r="D5550" s="175"/>
      <c r="E5550" s="11"/>
      <c r="F5550" s="10"/>
      <c r="G5550" s="9">
        <v>100</v>
      </c>
      <c r="H5550" s="16">
        <v>1.4204545454549999</v>
      </c>
      <c r="I5550" s="2">
        <v>0.28409090909099999</v>
      </c>
      <c r="J5550" s="2">
        <v>1.988636363636</v>
      </c>
      <c r="K5550" s="2">
        <v>95.170454545455001</v>
      </c>
      <c r="L5550" s="13">
        <v>1.136363636364</v>
      </c>
    </row>
    <row r="5551" spans="4:12" x14ac:dyDescent="0.2">
      <c r="D5551" s="175"/>
      <c r="E5551" s="4" t="s">
        <v>33</v>
      </c>
      <c r="F5551" s="6"/>
      <c r="G5551" s="5">
        <v>388</v>
      </c>
      <c r="H5551" s="7">
        <v>4</v>
      </c>
      <c r="I5551" s="1">
        <v>2</v>
      </c>
      <c r="J5551" s="1">
        <v>5</v>
      </c>
      <c r="K5551" s="1">
        <v>371</v>
      </c>
      <c r="L5551" s="8">
        <v>6</v>
      </c>
    </row>
    <row r="5552" spans="4:12" x14ac:dyDescent="0.2">
      <c r="D5552" s="175"/>
      <c r="E5552" s="11"/>
      <c r="F5552" s="10"/>
      <c r="G5552" s="9">
        <v>100</v>
      </c>
      <c r="H5552" s="16">
        <v>1.0309278350519999</v>
      </c>
      <c r="I5552" s="2">
        <v>0.51546391752599996</v>
      </c>
      <c r="J5552" s="2">
        <v>1.2886597938140001</v>
      </c>
      <c r="K5552" s="2">
        <v>95.618556701030997</v>
      </c>
      <c r="L5552" s="13">
        <v>1.5463917525769999</v>
      </c>
    </row>
    <row r="5553" spans="4:12" x14ac:dyDescent="0.2">
      <c r="D5553" s="175"/>
      <c r="E5553" s="4" t="s">
        <v>34</v>
      </c>
      <c r="F5553" s="6"/>
      <c r="G5553" s="5">
        <v>89</v>
      </c>
      <c r="H5553" s="7">
        <v>0</v>
      </c>
      <c r="I5553" s="1">
        <v>0</v>
      </c>
      <c r="J5553" s="1">
        <v>0</v>
      </c>
      <c r="K5553" s="1">
        <v>88</v>
      </c>
      <c r="L5553" s="8">
        <v>1</v>
      </c>
    </row>
    <row r="5554" spans="4:12" x14ac:dyDescent="0.2">
      <c r="D5554" s="175"/>
      <c r="E5554" s="11"/>
      <c r="F5554" s="10"/>
      <c r="G5554" s="9">
        <v>100</v>
      </c>
      <c r="H5554" s="45">
        <v>0</v>
      </c>
      <c r="I5554" s="18">
        <v>0</v>
      </c>
      <c r="J5554" s="18">
        <v>0</v>
      </c>
      <c r="K5554" s="2">
        <v>98.876404494382001</v>
      </c>
      <c r="L5554" s="13">
        <v>1.123595505618</v>
      </c>
    </row>
    <row r="5555" spans="4:12" x14ac:dyDescent="0.2">
      <c r="D5555" s="174" t="s">
        <v>35</v>
      </c>
      <c r="E5555" s="20" t="s">
        <v>36</v>
      </c>
      <c r="F5555" s="22"/>
      <c r="G5555" s="21">
        <v>629</v>
      </c>
      <c r="H5555" s="25">
        <v>6</v>
      </c>
      <c r="I5555" s="3">
        <v>3</v>
      </c>
      <c r="J5555" s="3">
        <v>13</v>
      </c>
      <c r="K5555" s="3">
        <v>600</v>
      </c>
      <c r="L5555" s="26">
        <v>7</v>
      </c>
    </row>
    <row r="5556" spans="4:12" x14ac:dyDescent="0.2">
      <c r="D5556" s="175"/>
      <c r="E5556" s="11"/>
      <c r="F5556" s="10"/>
      <c r="G5556" s="9">
        <v>100</v>
      </c>
      <c r="H5556" s="16">
        <v>0.95389507154200004</v>
      </c>
      <c r="I5556" s="2">
        <v>0.47694753577100002</v>
      </c>
      <c r="J5556" s="2">
        <v>2.0667726550080001</v>
      </c>
      <c r="K5556" s="2">
        <v>95.389507154213007</v>
      </c>
      <c r="L5556" s="13">
        <v>1.1128775834660001</v>
      </c>
    </row>
    <row r="5557" spans="4:12" x14ac:dyDescent="0.2">
      <c r="D5557" s="175"/>
      <c r="E5557" s="4" t="s">
        <v>37</v>
      </c>
      <c r="F5557" s="6"/>
      <c r="G5557" s="5">
        <v>593</v>
      </c>
      <c r="H5557" s="7">
        <v>5</v>
      </c>
      <c r="I5557" s="1">
        <v>2</v>
      </c>
      <c r="J5557" s="1">
        <v>10</v>
      </c>
      <c r="K5557" s="1">
        <v>569</v>
      </c>
      <c r="L5557" s="8">
        <v>7</v>
      </c>
    </row>
    <row r="5558" spans="4:12" x14ac:dyDescent="0.2">
      <c r="D5558" s="175"/>
      <c r="E5558" s="11"/>
      <c r="F5558" s="10"/>
      <c r="G5558" s="9">
        <v>100</v>
      </c>
      <c r="H5558" s="16">
        <v>0.84317032040499995</v>
      </c>
      <c r="I5558" s="2">
        <v>0.33726812816200002</v>
      </c>
      <c r="J5558" s="2">
        <v>1.686340640809</v>
      </c>
      <c r="K5558" s="2">
        <v>95.952782462057002</v>
      </c>
      <c r="L5558" s="13">
        <v>1.1804384485670001</v>
      </c>
    </row>
    <row r="5559" spans="4:12" x14ac:dyDescent="0.2">
      <c r="D5559" s="174" t="s">
        <v>38</v>
      </c>
      <c r="E5559" s="20" t="s">
        <v>39</v>
      </c>
      <c r="F5559" s="22"/>
      <c r="G5559" s="21">
        <v>64</v>
      </c>
      <c r="H5559" s="25">
        <v>2</v>
      </c>
      <c r="I5559" s="3">
        <v>0</v>
      </c>
      <c r="J5559" s="3">
        <v>1</v>
      </c>
      <c r="K5559" s="3">
        <v>61</v>
      </c>
      <c r="L5559" s="26">
        <v>0</v>
      </c>
    </row>
    <row r="5560" spans="4:12" x14ac:dyDescent="0.2">
      <c r="D5560" s="175"/>
      <c r="E5560" s="11"/>
      <c r="F5560" s="10"/>
      <c r="G5560" s="9">
        <v>100</v>
      </c>
      <c r="H5560" s="16">
        <v>3.125</v>
      </c>
      <c r="I5560" s="18">
        <v>0</v>
      </c>
      <c r="J5560" s="2">
        <v>1.5625</v>
      </c>
      <c r="K5560" s="2">
        <v>95.3125</v>
      </c>
      <c r="L5560" s="36">
        <v>0</v>
      </c>
    </row>
    <row r="5561" spans="4:12" x14ac:dyDescent="0.2">
      <c r="D5561" s="175"/>
      <c r="E5561" s="4" t="s">
        <v>40</v>
      </c>
      <c r="F5561" s="6"/>
      <c r="G5561" s="5">
        <v>147</v>
      </c>
      <c r="H5561" s="7">
        <v>4</v>
      </c>
      <c r="I5561" s="1">
        <v>2</v>
      </c>
      <c r="J5561" s="1">
        <v>1</v>
      </c>
      <c r="K5561" s="1">
        <v>138</v>
      </c>
      <c r="L5561" s="8">
        <v>2</v>
      </c>
    </row>
    <row r="5562" spans="4:12" x14ac:dyDescent="0.2">
      <c r="D5562" s="175"/>
      <c r="E5562" s="11"/>
      <c r="F5562" s="10"/>
      <c r="G5562" s="9">
        <v>100</v>
      </c>
      <c r="H5562" s="16">
        <v>2.7210884353739999</v>
      </c>
      <c r="I5562" s="2">
        <v>1.360544217687</v>
      </c>
      <c r="J5562" s="2">
        <v>0.68027210884400002</v>
      </c>
      <c r="K5562" s="2">
        <v>93.877551020408006</v>
      </c>
      <c r="L5562" s="13">
        <v>1.360544217687</v>
      </c>
    </row>
    <row r="5563" spans="4:12" x14ac:dyDescent="0.2">
      <c r="D5563" s="175"/>
      <c r="E5563" s="4" t="s">
        <v>41</v>
      </c>
      <c r="F5563" s="6"/>
      <c r="G5563" s="5">
        <v>204</v>
      </c>
      <c r="H5563" s="7">
        <v>1</v>
      </c>
      <c r="I5563" s="1">
        <v>1</v>
      </c>
      <c r="J5563" s="1">
        <v>1</v>
      </c>
      <c r="K5563" s="1">
        <v>201</v>
      </c>
      <c r="L5563" s="8">
        <v>0</v>
      </c>
    </row>
    <row r="5564" spans="4:12" x14ac:dyDescent="0.2">
      <c r="D5564" s="175"/>
      <c r="E5564" s="11"/>
      <c r="F5564" s="10"/>
      <c r="G5564" s="9">
        <v>100</v>
      </c>
      <c r="H5564" s="16">
        <v>0.49019607843099999</v>
      </c>
      <c r="I5564" s="2">
        <v>0.49019607843099999</v>
      </c>
      <c r="J5564" s="2">
        <v>0.49019607843099999</v>
      </c>
      <c r="K5564" s="2">
        <v>98.529411764705998</v>
      </c>
      <c r="L5564" s="36">
        <v>0</v>
      </c>
    </row>
    <row r="5565" spans="4:12" x14ac:dyDescent="0.2">
      <c r="D5565" s="175"/>
      <c r="E5565" s="4" t="s">
        <v>42</v>
      </c>
      <c r="F5565" s="6"/>
      <c r="G5565" s="5">
        <v>210</v>
      </c>
      <c r="H5565" s="7">
        <v>1</v>
      </c>
      <c r="I5565" s="1">
        <v>0</v>
      </c>
      <c r="J5565" s="1">
        <v>7</v>
      </c>
      <c r="K5565" s="1">
        <v>200</v>
      </c>
      <c r="L5565" s="8">
        <v>2</v>
      </c>
    </row>
    <row r="5566" spans="4:12" x14ac:dyDescent="0.2">
      <c r="D5566" s="175"/>
      <c r="E5566" s="11"/>
      <c r="F5566" s="10"/>
      <c r="G5566" s="9">
        <v>100</v>
      </c>
      <c r="H5566" s="16">
        <v>0.47619047618999999</v>
      </c>
      <c r="I5566" s="18">
        <v>0</v>
      </c>
      <c r="J5566" s="2">
        <v>3.333333333333</v>
      </c>
      <c r="K5566" s="2">
        <v>95.238095238094999</v>
      </c>
      <c r="L5566" s="13">
        <v>0.95238095238099996</v>
      </c>
    </row>
    <row r="5567" spans="4:12" x14ac:dyDescent="0.2">
      <c r="D5567" s="175"/>
      <c r="E5567" s="4" t="s">
        <v>43</v>
      </c>
      <c r="F5567" s="6"/>
      <c r="G5567" s="5">
        <v>204</v>
      </c>
      <c r="H5567" s="7">
        <v>1</v>
      </c>
      <c r="I5567" s="1">
        <v>0</v>
      </c>
      <c r="J5567" s="1">
        <v>6</v>
      </c>
      <c r="K5567" s="1">
        <v>195</v>
      </c>
      <c r="L5567" s="8">
        <v>2</v>
      </c>
    </row>
    <row r="5568" spans="4:12" x14ac:dyDescent="0.2">
      <c r="D5568" s="175"/>
      <c r="E5568" s="11"/>
      <c r="F5568" s="10"/>
      <c r="G5568" s="9">
        <v>100</v>
      </c>
      <c r="H5568" s="16">
        <v>0.49019607843099999</v>
      </c>
      <c r="I5568" s="18">
        <v>0</v>
      </c>
      <c r="J5568" s="2">
        <v>2.9411764705880001</v>
      </c>
      <c r="K5568" s="2">
        <v>95.588235294117993</v>
      </c>
      <c r="L5568" s="13">
        <v>0.98039215686299996</v>
      </c>
    </row>
    <row r="5569" spans="2:12" x14ac:dyDescent="0.2">
      <c r="D5569" s="175"/>
      <c r="E5569" s="4" t="s">
        <v>44</v>
      </c>
      <c r="F5569" s="6"/>
      <c r="G5569" s="5">
        <v>223</v>
      </c>
      <c r="H5569" s="7">
        <v>2</v>
      </c>
      <c r="I5569" s="1">
        <v>2</v>
      </c>
      <c r="J5569" s="1">
        <v>4</v>
      </c>
      <c r="K5569" s="1">
        <v>215</v>
      </c>
      <c r="L5569" s="8">
        <v>0</v>
      </c>
    </row>
    <row r="5570" spans="2:12" x14ac:dyDescent="0.2">
      <c r="D5570" s="175"/>
      <c r="E5570" s="11"/>
      <c r="F5570" s="10"/>
      <c r="G5570" s="9">
        <v>100</v>
      </c>
      <c r="H5570" s="16">
        <v>0.89686098654699997</v>
      </c>
      <c r="I5570" s="2">
        <v>0.89686098654699997</v>
      </c>
      <c r="J5570" s="2">
        <v>1.7937219730939999</v>
      </c>
      <c r="K5570" s="2">
        <v>96.412556053811997</v>
      </c>
      <c r="L5570" s="36">
        <v>0</v>
      </c>
    </row>
    <row r="5571" spans="2:12" x14ac:dyDescent="0.2">
      <c r="D5571" s="175"/>
      <c r="E5571" s="4" t="s">
        <v>45</v>
      </c>
      <c r="F5571" s="6"/>
      <c r="G5571" s="5">
        <v>170</v>
      </c>
      <c r="H5571" s="7">
        <v>0</v>
      </c>
      <c r="I5571" s="1">
        <v>0</v>
      </c>
      <c r="J5571" s="1">
        <v>3</v>
      </c>
      <c r="K5571" s="1">
        <v>159</v>
      </c>
      <c r="L5571" s="8">
        <v>8</v>
      </c>
    </row>
    <row r="5572" spans="2:12" x14ac:dyDescent="0.2">
      <c r="D5572" s="176"/>
      <c r="E5572" s="57"/>
      <c r="F5572" s="54"/>
      <c r="G5572" s="67">
        <v>100</v>
      </c>
      <c r="H5572" s="114">
        <v>0</v>
      </c>
      <c r="I5572" s="81">
        <v>0</v>
      </c>
      <c r="J5572" s="48">
        <v>1.764705882353</v>
      </c>
      <c r="K5572" s="48">
        <v>93.529411764705998</v>
      </c>
      <c r="L5572" s="84">
        <v>4.7058823529409999</v>
      </c>
    </row>
    <row r="5574" spans="2:12" x14ac:dyDescent="0.2">
      <c r="B5574" s="43" t="str">
        <f xml:space="preserve"> HYPERLINK("#'目次'!B122", "[116]")</f>
        <v>[116]</v>
      </c>
      <c r="C5574" s="31" t="s">
        <v>261</v>
      </c>
    </row>
    <row r="5578" spans="2:12" ht="24" x14ac:dyDescent="0.2">
      <c r="D5578" s="177"/>
      <c r="E5578" s="178"/>
      <c r="F5578" s="178"/>
      <c r="G5578" s="40" t="s">
        <v>14</v>
      </c>
      <c r="H5578" s="42" t="s">
        <v>240</v>
      </c>
      <c r="I5578" s="15" t="s">
        <v>241</v>
      </c>
      <c r="J5578" s="15" t="s">
        <v>242</v>
      </c>
      <c r="K5578" s="15" t="s">
        <v>243</v>
      </c>
      <c r="L5578" s="44" t="s">
        <v>17</v>
      </c>
    </row>
    <row r="5579" spans="2:12" x14ac:dyDescent="0.2">
      <c r="D5579" s="179"/>
      <c r="E5579" s="180"/>
      <c r="F5579" s="180"/>
      <c r="G5579" s="39"/>
      <c r="H5579" s="41"/>
      <c r="I5579" s="14"/>
      <c r="J5579" s="14"/>
      <c r="K5579" s="14"/>
      <c r="L5579" s="38"/>
    </row>
    <row r="5580" spans="2:12" x14ac:dyDescent="0.2">
      <c r="D5580" s="70"/>
      <c r="E5580" s="72" t="s">
        <v>14</v>
      </c>
      <c r="F5580" s="69"/>
      <c r="G5580" s="37">
        <v>1222</v>
      </c>
      <c r="H5580" s="17">
        <v>11</v>
      </c>
      <c r="I5580" s="17">
        <v>5</v>
      </c>
      <c r="J5580" s="17">
        <v>23</v>
      </c>
      <c r="K5580" s="17">
        <v>1169</v>
      </c>
      <c r="L5580" s="55">
        <v>14</v>
      </c>
    </row>
    <row r="5581" spans="2:12" x14ac:dyDescent="0.2">
      <c r="D5581" s="57"/>
      <c r="E5581" s="54"/>
      <c r="F5581" s="71"/>
      <c r="G5581" s="9">
        <v>100</v>
      </c>
      <c r="H5581" s="2">
        <v>0.90016366612099996</v>
      </c>
      <c r="I5581" s="2">
        <v>0.40916530278199997</v>
      </c>
      <c r="J5581" s="2">
        <v>1.882160392799</v>
      </c>
      <c r="K5581" s="2">
        <v>95.662847790507001</v>
      </c>
      <c r="L5581" s="13">
        <v>1.145662847791</v>
      </c>
    </row>
    <row r="5582" spans="2:12" x14ac:dyDescent="0.2">
      <c r="D5582" s="174" t="s">
        <v>52</v>
      </c>
      <c r="E5582" s="20" t="s">
        <v>53</v>
      </c>
      <c r="F5582" s="22"/>
      <c r="G5582" s="21">
        <v>15</v>
      </c>
      <c r="H5582" s="25">
        <v>0</v>
      </c>
      <c r="I5582" s="3">
        <v>0</v>
      </c>
      <c r="J5582" s="3">
        <v>0</v>
      </c>
      <c r="K5582" s="3">
        <v>15</v>
      </c>
      <c r="L5582" s="26">
        <v>0</v>
      </c>
    </row>
    <row r="5583" spans="2:12" x14ac:dyDescent="0.2">
      <c r="D5583" s="175"/>
      <c r="E5583" s="11"/>
      <c r="F5583" s="10"/>
      <c r="G5583" s="9">
        <v>100</v>
      </c>
      <c r="H5583" s="45">
        <v>0</v>
      </c>
      <c r="I5583" s="18">
        <v>0</v>
      </c>
      <c r="J5583" s="18">
        <v>0</v>
      </c>
      <c r="K5583" s="2">
        <v>100</v>
      </c>
      <c r="L5583" s="36">
        <v>0</v>
      </c>
    </row>
    <row r="5584" spans="2:12" ht="24" x14ac:dyDescent="0.2">
      <c r="D5584" s="175"/>
      <c r="E5584" s="4" t="s">
        <v>54</v>
      </c>
      <c r="F5584" s="6"/>
      <c r="G5584" s="5">
        <v>122</v>
      </c>
      <c r="H5584" s="7">
        <v>0</v>
      </c>
      <c r="I5584" s="1">
        <v>1</v>
      </c>
      <c r="J5584" s="1">
        <v>3</v>
      </c>
      <c r="K5584" s="1">
        <v>117</v>
      </c>
      <c r="L5584" s="8">
        <v>1</v>
      </c>
    </row>
    <row r="5585" spans="4:12" x14ac:dyDescent="0.2">
      <c r="D5585" s="175"/>
      <c r="E5585" s="11"/>
      <c r="F5585" s="10"/>
      <c r="G5585" s="9">
        <v>100</v>
      </c>
      <c r="H5585" s="45">
        <v>0</v>
      </c>
      <c r="I5585" s="2">
        <v>0.81967213114799997</v>
      </c>
      <c r="J5585" s="2">
        <v>2.459016393443</v>
      </c>
      <c r="K5585" s="2">
        <v>95.901639344261994</v>
      </c>
      <c r="L5585" s="13">
        <v>0.81967213114799997</v>
      </c>
    </row>
    <row r="5586" spans="4:12" x14ac:dyDescent="0.2">
      <c r="D5586" s="175"/>
      <c r="E5586" s="4" t="s">
        <v>55</v>
      </c>
      <c r="F5586" s="6"/>
      <c r="G5586" s="5">
        <v>43</v>
      </c>
      <c r="H5586" s="7">
        <v>1</v>
      </c>
      <c r="I5586" s="1">
        <v>0</v>
      </c>
      <c r="J5586" s="1">
        <v>0</v>
      </c>
      <c r="K5586" s="1">
        <v>41</v>
      </c>
      <c r="L5586" s="8">
        <v>1</v>
      </c>
    </row>
    <row r="5587" spans="4:12" x14ac:dyDescent="0.2">
      <c r="D5587" s="175"/>
      <c r="E5587" s="11"/>
      <c r="F5587" s="10"/>
      <c r="G5587" s="9">
        <v>100</v>
      </c>
      <c r="H5587" s="16">
        <v>2.3255813953489999</v>
      </c>
      <c r="I5587" s="18">
        <v>0</v>
      </c>
      <c r="J5587" s="18">
        <v>0</v>
      </c>
      <c r="K5587" s="2">
        <v>95.348837209302005</v>
      </c>
      <c r="L5587" s="13">
        <v>2.3255813953489999</v>
      </c>
    </row>
    <row r="5588" spans="4:12" x14ac:dyDescent="0.2">
      <c r="D5588" s="175"/>
      <c r="E5588" s="4" t="s">
        <v>56</v>
      </c>
      <c r="F5588" s="6"/>
      <c r="G5588" s="5">
        <v>60</v>
      </c>
      <c r="H5588" s="7">
        <v>1</v>
      </c>
      <c r="I5588" s="1">
        <v>0</v>
      </c>
      <c r="J5588" s="1">
        <v>0</v>
      </c>
      <c r="K5588" s="1">
        <v>59</v>
      </c>
      <c r="L5588" s="8">
        <v>0</v>
      </c>
    </row>
    <row r="5589" spans="4:12" x14ac:dyDescent="0.2">
      <c r="D5589" s="175"/>
      <c r="E5589" s="11"/>
      <c r="F5589" s="10"/>
      <c r="G5589" s="9">
        <v>100</v>
      </c>
      <c r="H5589" s="16">
        <v>1.666666666667</v>
      </c>
      <c r="I5589" s="18">
        <v>0</v>
      </c>
      <c r="J5589" s="18">
        <v>0</v>
      </c>
      <c r="K5589" s="2">
        <v>98.333333333333002</v>
      </c>
      <c r="L5589" s="36">
        <v>0</v>
      </c>
    </row>
    <row r="5590" spans="4:12" x14ac:dyDescent="0.2">
      <c r="D5590" s="175"/>
      <c r="E5590" s="4" t="s">
        <v>57</v>
      </c>
      <c r="F5590" s="6"/>
      <c r="G5590" s="5">
        <v>286</v>
      </c>
      <c r="H5590" s="7">
        <v>5</v>
      </c>
      <c r="I5590" s="1">
        <v>2</v>
      </c>
      <c r="J5590" s="1">
        <v>6</v>
      </c>
      <c r="K5590" s="1">
        <v>273</v>
      </c>
      <c r="L5590" s="8">
        <v>0</v>
      </c>
    </row>
    <row r="5591" spans="4:12" x14ac:dyDescent="0.2">
      <c r="D5591" s="175"/>
      <c r="E5591" s="11"/>
      <c r="F5591" s="10"/>
      <c r="G5591" s="9">
        <v>100</v>
      </c>
      <c r="H5591" s="16">
        <v>1.7482517482519999</v>
      </c>
      <c r="I5591" s="2">
        <v>0.69930069930100003</v>
      </c>
      <c r="J5591" s="2">
        <v>2.0979020979020002</v>
      </c>
      <c r="K5591" s="2">
        <v>95.454545454544999</v>
      </c>
      <c r="L5591" s="36">
        <v>0</v>
      </c>
    </row>
    <row r="5592" spans="4:12" x14ac:dyDescent="0.2">
      <c r="D5592" s="175"/>
      <c r="E5592" s="4" t="s">
        <v>58</v>
      </c>
      <c r="F5592" s="6"/>
      <c r="G5592" s="5">
        <v>129</v>
      </c>
      <c r="H5592" s="7">
        <v>0</v>
      </c>
      <c r="I5592" s="1">
        <v>0</v>
      </c>
      <c r="J5592" s="1">
        <v>1</v>
      </c>
      <c r="K5592" s="1">
        <v>127</v>
      </c>
      <c r="L5592" s="8">
        <v>1</v>
      </c>
    </row>
    <row r="5593" spans="4:12" x14ac:dyDescent="0.2">
      <c r="D5593" s="175"/>
      <c r="E5593" s="11"/>
      <c r="F5593" s="10"/>
      <c r="G5593" s="9">
        <v>100</v>
      </c>
      <c r="H5593" s="45">
        <v>0</v>
      </c>
      <c r="I5593" s="18">
        <v>0</v>
      </c>
      <c r="J5593" s="2">
        <v>0.77519379845000003</v>
      </c>
      <c r="K5593" s="2">
        <v>98.449612403101</v>
      </c>
      <c r="L5593" s="13">
        <v>0.77519379845000003</v>
      </c>
    </row>
    <row r="5594" spans="4:12" x14ac:dyDescent="0.2">
      <c r="D5594" s="175"/>
      <c r="E5594" s="4" t="s">
        <v>59</v>
      </c>
      <c r="F5594" s="6"/>
      <c r="G5594" s="5">
        <v>195</v>
      </c>
      <c r="H5594" s="7">
        <v>0</v>
      </c>
      <c r="I5594" s="1">
        <v>0</v>
      </c>
      <c r="J5594" s="1">
        <v>5</v>
      </c>
      <c r="K5594" s="1">
        <v>186</v>
      </c>
      <c r="L5594" s="8">
        <v>4</v>
      </c>
    </row>
    <row r="5595" spans="4:12" x14ac:dyDescent="0.2">
      <c r="D5595" s="175"/>
      <c r="E5595" s="11"/>
      <c r="F5595" s="10"/>
      <c r="G5595" s="9">
        <v>100</v>
      </c>
      <c r="H5595" s="45">
        <v>0</v>
      </c>
      <c r="I5595" s="18">
        <v>0</v>
      </c>
      <c r="J5595" s="2">
        <v>2.564102564103</v>
      </c>
      <c r="K5595" s="2">
        <v>95.384615384615003</v>
      </c>
      <c r="L5595" s="13">
        <v>2.051282051282</v>
      </c>
    </row>
    <row r="5596" spans="4:12" x14ac:dyDescent="0.2">
      <c r="D5596" s="175"/>
      <c r="E5596" s="4" t="s">
        <v>60</v>
      </c>
      <c r="F5596" s="6"/>
      <c r="G5596" s="5">
        <v>176</v>
      </c>
      <c r="H5596" s="7">
        <v>1</v>
      </c>
      <c r="I5596" s="1">
        <v>1</v>
      </c>
      <c r="J5596" s="1">
        <v>4</v>
      </c>
      <c r="K5596" s="1">
        <v>167</v>
      </c>
      <c r="L5596" s="8">
        <v>3</v>
      </c>
    </row>
    <row r="5597" spans="4:12" x14ac:dyDescent="0.2">
      <c r="D5597" s="175"/>
      <c r="E5597" s="11"/>
      <c r="F5597" s="10"/>
      <c r="G5597" s="9">
        <v>100</v>
      </c>
      <c r="H5597" s="16">
        <v>0.56818181818199998</v>
      </c>
      <c r="I5597" s="2">
        <v>0.56818181818199998</v>
      </c>
      <c r="J5597" s="2">
        <v>2.2727272727269998</v>
      </c>
      <c r="K5597" s="2">
        <v>94.886363636363996</v>
      </c>
      <c r="L5597" s="13">
        <v>1.7045454545450001</v>
      </c>
    </row>
    <row r="5598" spans="4:12" x14ac:dyDescent="0.2">
      <c r="D5598" s="175"/>
      <c r="E5598" s="4" t="s">
        <v>61</v>
      </c>
      <c r="F5598" s="6"/>
      <c r="G5598" s="5">
        <v>78</v>
      </c>
      <c r="H5598" s="7">
        <v>2</v>
      </c>
      <c r="I5598" s="1">
        <v>0</v>
      </c>
      <c r="J5598" s="1">
        <v>1</v>
      </c>
      <c r="K5598" s="1">
        <v>75</v>
      </c>
      <c r="L5598" s="8">
        <v>0</v>
      </c>
    </row>
    <row r="5599" spans="4:12" x14ac:dyDescent="0.2">
      <c r="D5599" s="175"/>
      <c r="E5599" s="11"/>
      <c r="F5599" s="10"/>
      <c r="G5599" s="9">
        <v>100</v>
      </c>
      <c r="H5599" s="16">
        <v>2.564102564103</v>
      </c>
      <c r="I5599" s="18">
        <v>0</v>
      </c>
      <c r="J5599" s="2">
        <v>1.2820512820509999</v>
      </c>
      <c r="K5599" s="2">
        <v>96.153846153846004</v>
      </c>
      <c r="L5599" s="36">
        <v>0</v>
      </c>
    </row>
    <row r="5600" spans="4:12" x14ac:dyDescent="0.2">
      <c r="D5600" s="175"/>
      <c r="E5600" s="4" t="s">
        <v>62</v>
      </c>
      <c r="F5600" s="6"/>
      <c r="G5600" s="5">
        <v>113</v>
      </c>
      <c r="H5600" s="7">
        <v>1</v>
      </c>
      <c r="I5600" s="1">
        <v>1</v>
      </c>
      <c r="J5600" s="1">
        <v>3</v>
      </c>
      <c r="K5600" s="1">
        <v>106</v>
      </c>
      <c r="L5600" s="8">
        <v>2</v>
      </c>
    </row>
    <row r="5601" spans="4:12" x14ac:dyDescent="0.2">
      <c r="D5601" s="175"/>
      <c r="E5601" s="11"/>
      <c r="F5601" s="10"/>
      <c r="G5601" s="9">
        <v>100</v>
      </c>
      <c r="H5601" s="16">
        <v>0.88495575221199996</v>
      </c>
      <c r="I5601" s="2">
        <v>0.88495575221199996</v>
      </c>
      <c r="J5601" s="2">
        <v>2.654867256637</v>
      </c>
      <c r="K5601" s="2">
        <v>93.805309734513003</v>
      </c>
      <c r="L5601" s="13">
        <v>1.769911504425</v>
      </c>
    </row>
    <row r="5602" spans="4:12" x14ac:dyDescent="0.2">
      <c r="D5602" s="174" t="s">
        <v>63</v>
      </c>
      <c r="E5602" s="20" t="s">
        <v>64</v>
      </c>
      <c r="F5602" s="22"/>
      <c r="G5602" s="21">
        <v>234</v>
      </c>
      <c r="H5602" s="25">
        <v>3</v>
      </c>
      <c r="I5602" s="3">
        <v>1</v>
      </c>
      <c r="J5602" s="3">
        <v>2</v>
      </c>
      <c r="K5602" s="3">
        <v>224</v>
      </c>
      <c r="L5602" s="26">
        <v>4</v>
      </c>
    </row>
    <row r="5603" spans="4:12" x14ac:dyDescent="0.2">
      <c r="D5603" s="175"/>
      <c r="E5603" s="11"/>
      <c r="F5603" s="10"/>
      <c r="G5603" s="9">
        <v>100</v>
      </c>
      <c r="H5603" s="16">
        <v>1.2820512820509999</v>
      </c>
      <c r="I5603" s="2">
        <v>0.42735042735000001</v>
      </c>
      <c r="J5603" s="2">
        <v>0.85470085470099999</v>
      </c>
      <c r="K5603" s="2">
        <v>95.726495726495997</v>
      </c>
      <c r="L5603" s="13">
        <v>1.709401709402</v>
      </c>
    </row>
    <row r="5604" spans="4:12" x14ac:dyDescent="0.2">
      <c r="D5604" s="175"/>
      <c r="E5604" s="4" t="s">
        <v>65</v>
      </c>
      <c r="F5604" s="6"/>
      <c r="G5604" s="5">
        <v>172</v>
      </c>
      <c r="H5604" s="7">
        <v>2</v>
      </c>
      <c r="I5604" s="1">
        <v>1</v>
      </c>
      <c r="J5604" s="1">
        <v>6</v>
      </c>
      <c r="K5604" s="1">
        <v>160</v>
      </c>
      <c r="L5604" s="8">
        <v>3</v>
      </c>
    </row>
    <row r="5605" spans="4:12" x14ac:dyDescent="0.2">
      <c r="D5605" s="175"/>
      <c r="E5605" s="11"/>
      <c r="F5605" s="10"/>
      <c r="G5605" s="9">
        <v>100</v>
      </c>
      <c r="H5605" s="16">
        <v>1.1627906976739999</v>
      </c>
      <c r="I5605" s="2">
        <v>0.58139534883699995</v>
      </c>
      <c r="J5605" s="2">
        <v>3.488372093023</v>
      </c>
      <c r="K5605" s="2">
        <v>93.023255813953</v>
      </c>
      <c r="L5605" s="13">
        <v>1.744186046512</v>
      </c>
    </row>
    <row r="5606" spans="4:12" x14ac:dyDescent="0.2">
      <c r="D5606" s="175"/>
      <c r="E5606" s="4" t="s">
        <v>66</v>
      </c>
      <c r="F5606" s="6"/>
      <c r="G5606" s="5">
        <v>165</v>
      </c>
      <c r="H5606" s="7">
        <v>0</v>
      </c>
      <c r="I5606" s="1">
        <v>2</v>
      </c>
      <c r="J5606" s="1">
        <v>3</v>
      </c>
      <c r="K5606" s="1">
        <v>160</v>
      </c>
      <c r="L5606" s="8">
        <v>0</v>
      </c>
    </row>
    <row r="5607" spans="4:12" x14ac:dyDescent="0.2">
      <c r="D5607" s="175"/>
      <c r="E5607" s="11"/>
      <c r="F5607" s="10"/>
      <c r="G5607" s="9">
        <v>100</v>
      </c>
      <c r="H5607" s="45">
        <v>0</v>
      </c>
      <c r="I5607" s="2">
        <v>1.2121212121210001</v>
      </c>
      <c r="J5607" s="2">
        <v>1.818181818182</v>
      </c>
      <c r="K5607" s="2">
        <v>96.969696969696997</v>
      </c>
      <c r="L5607" s="36">
        <v>0</v>
      </c>
    </row>
    <row r="5608" spans="4:12" x14ac:dyDescent="0.2">
      <c r="D5608" s="175"/>
      <c r="E5608" s="4" t="s">
        <v>67</v>
      </c>
      <c r="F5608" s="6"/>
      <c r="G5608" s="5">
        <v>158</v>
      </c>
      <c r="H5608" s="7">
        <v>0</v>
      </c>
      <c r="I5608" s="1">
        <v>0</v>
      </c>
      <c r="J5608" s="1">
        <v>1</v>
      </c>
      <c r="K5608" s="1">
        <v>156</v>
      </c>
      <c r="L5608" s="8">
        <v>1</v>
      </c>
    </row>
    <row r="5609" spans="4:12" x14ac:dyDescent="0.2">
      <c r="D5609" s="175"/>
      <c r="E5609" s="11"/>
      <c r="F5609" s="10"/>
      <c r="G5609" s="9">
        <v>100</v>
      </c>
      <c r="H5609" s="45">
        <v>0</v>
      </c>
      <c r="I5609" s="18">
        <v>0</v>
      </c>
      <c r="J5609" s="2">
        <v>0.63291139240500005</v>
      </c>
      <c r="K5609" s="2">
        <v>98.734177215190002</v>
      </c>
      <c r="L5609" s="13">
        <v>0.63291139240500005</v>
      </c>
    </row>
    <row r="5610" spans="4:12" x14ac:dyDescent="0.2">
      <c r="D5610" s="175"/>
      <c r="E5610" s="4" t="s">
        <v>68</v>
      </c>
      <c r="F5610" s="6"/>
      <c r="G5610" s="5">
        <v>112</v>
      </c>
      <c r="H5610" s="7">
        <v>0</v>
      </c>
      <c r="I5610" s="1">
        <v>1</v>
      </c>
      <c r="J5610" s="1">
        <v>5</v>
      </c>
      <c r="K5610" s="1">
        <v>105</v>
      </c>
      <c r="L5610" s="8">
        <v>1</v>
      </c>
    </row>
    <row r="5611" spans="4:12" x14ac:dyDescent="0.2">
      <c r="D5611" s="175"/>
      <c r="E5611" s="11"/>
      <c r="F5611" s="10"/>
      <c r="G5611" s="9">
        <v>100</v>
      </c>
      <c r="H5611" s="45">
        <v>0</v>
      </c>
      <c r="I5611" s="2">
        <v>0.89285714285700002</v>
      </c>
      <c r="J5611" s="2">
        <v>4.4642857142860004</v>
      </c>
      <c r="K5611" s="2">
        <v>93.75</v>
      </c>
      <c r="L5611" s="13">
        <v>0.89285714285700002</v>
      </c>
    </row>
    <row r="5612" spans="4:12" x14ac:dyDescent="0.2">
      <c r="D5612" s="175"/>
      <c r="E5612" s="4" t="s">
        <v>69</v>
      </c>
      <c r="F5612" s="6"/>
      <c r="G5612" s="5">
        <v>92</v>
      </c>
      <c r="H5612" s="7">
        <v>1</v>
      </c>
      <c r="I5612" s="1">
        <v>0</v>
      </c>
      <c r="J5612" s="1">
        <v>2</v>
      </c>
      <c r="K5612" s="1">
        <v>88</v>
      </c>
      <c r="L5612" s="8">
        <v>1</v>
      </c>
    </row>
    <row r="5613" spans="4:12" x14ac:dyDescent="0.2">
      <c r="D5613" s="175"/>
      <c r="E5613" s="11"/>
      <c r="F5613" s="10"/>
      <c r="G5613" s="9">
        <v>100</v>
      </c>
      <c r="H5613" s="16">
        <v>1.086956521739</v>
      </c>
      <c r="I5613" s="18">
        <v>0</v>
      </c>
      <c r="J5613" s="2">
        <v>2.1739130434780001</v>
      </c>
      <c r="K5613" s="2">
        <v>95.652173913043001</v>
      </c>
      <c r="L5613" s="13">
        <v>1.086956521739</v>
      </c>
    </row>
    <row r="5614" spans="4:12" x14ac:dyDescent="0.2">
      <c r="D5614" s="175"/>
      <c r="E5614" s="4" t="s">
        <v>70</v>
      </c>
      <c r="F5614" s="6"/>
      <c r="G5614" s="5">
        <v>131</v>
      </c>
      <c r="H5614" s="7">
        <v>0</v>
      </c>
      <c r="I5614" s="1">
        <v>0</v>
      </c>
      <c r="J5614" s="1">
        <v>2</v>
      </c>
      <c r="K5614" s="1">
        <v>128</v>
      </c>
      <c r="L5614" s="8">
        <v>1</v>
      </c>
    </row>
    <row r="5615" spans="4:12" x14ac:dyDescent="0.2">
      <c r="D5615" s="175"/>
      <c r="E5615" s="11"/>
      <c r="F5615" s="10"/>
      <c r="G5615" s="9">
        <v>100</v>
      </c>
      <c r="H5615" s="45">
        <v>0</v>
      </c>
      <c r="I5615" s="18">
        <v>0</v>
      </c>
      <c r="J5615" s="2">
        <v>1.526717557252</v>
      </c>
      <c r="K5615" s="2">
        <v>97.709923664122002</v>
      </c>
      <c r="L5615" s="13">
        <v>0.76335877862599999</v>
      </c>
    </row>
    <row r="5616" spans="4:12" x14ac:dyDescent="0.2">
      <c r="D5616" s="175"/>
      <c r="E5616" s="4" t="s">
        <v>71</v>
      </c>
      <c r="F5616" s="6"/>
      <c r="G5616" s="5">
        <v>71</v>
      </c>
      <c r="H5616" s="7">
        <v>1</v>
      </c>
      <c r="I5616" s="1">
        <v>0</v>
      </c>
      <c r="J5616" s="1">
        <v>2</v>
      </c>
      <c r="K5616" s="1">
        <v>68</v>
      </c>
      <c r="L5616" s="8">
        <v>0</v>
      </c>
    </row>
    <row r="5617" spans="2:12" x14ac:dyDescent="0.2">
      <c r="D5617" s="175"/>
      <c r="E5617" s="11"/>
      <c r="F5617" s="10"/>
      <c r="G5617" s="9">
        <v>100</v>
      </c>
      <c r="H5617" s="16">
        <v>1.4084507042250001</v>
      </c>
      <c r="I5617" s="18">
        <v>0</v>
      </c>
      <c r="J5617" s="2">
        <v>2.8169014084509998</v>
      </c>
      <c r="K5617" s="2">
        <v>95.774647887323994</v>
      </c>
      <c r="L5617" s="36">
        <v>0</v>
      </c>
    </row>
    <row r="5618" spans="2:12" x14ac:dyDescent="0.2">
      <c r="D5618" s="175"/>
      <c r="E5618" s="4" t="s">
        <v>72</v>
      </c>
      <c r="F5618" s="6"/>
      <c r="G5618" s="5">
        <v>70</v>
      </c>
      <c r="H5618" s="7">
        <v>2</v>
      </c>
      <c r="I5618" s="1">
        <v>0</v>
      </c>
      <c r="J5618" s="1">
        <v>0</v>
      </c>
      <c r="K5618" s="1">
        <v>67</v>
      </c>
      <c r="L5618" s="8">
        <v>1</v>
      </c>
    </row>
    <row r="5619" spans="2:12" x14ac:dyDescent="0.2">
      <c r="D5619" s="176"/>
      <c r="E5619" s="57"/>
      <c r="F5619" s="54"/>
      <c r="G5619" s="67">
        <v>100</v>
      </c>
      <c r="H5619" s="82">
        <v>2.8571428571430002</v>
      </c>
      <c r="I5619" s="81">
        <v>0</v>
      </c>
      <c r="J5619" s="81">
        <v>0</v>
      </c>
      <c r="K5619" s="48">
        <v>95.714285714286007</v>
      </c>
      <c r="L5619" s="84">
        <v>1.4285714285710001</v>
      </c>
    </row>
    <row r="5621" spans="2:12" x14ac:dyDescent="0.2">
      <c r="B5621" s="43" t="str">
        <f xml:space="preserve"> HYPERLINK("#'目次'!B123", "[117]")</f>
        <v>[117]</v>
      </c>
      <c r="C5621" s="31" t="s">
        <v>261</v>
      </c>
    </row>
    <row r="5624" spans="2:12" x14ac:dyDescent="0.2">
      <c r="C5624" s="31" t="s">
        <v>75</v>
      </c>
    </row>
    <row r="5625" spans="2:12" ht="24" x14ac:dyDescent="0.2">
      <c r="D5625" s="177"/>
      <c r="E5625" s="178"/>
      <c r="F5625" s="178"/>
      <c r="G5625" s="40" t="s">
        <v>14</v>
      </c>
      <c r="H5625" s="42" t="s">
        <v>240</v>
      </c>
      <c r="I5625" s="15" t="s">
        <v>241</v>
      </c>
      <c r="J5625" s="15" t="s">
        <v>242</v>
      </c>
      <c r="K5625" s="15" t="s">
        <v>243</v>
      </c>
      <c r="L5625" s="44" t="s">
        <v>17</v>
      </c>
    </row>
    <row r="5626" spans="2:12" x14ac:dyDescent="0.2">
      <c r="D5626" s="179"/>
      <c r="E5626" s="180"/>
      <c r="F5626" s="180"/>
      <c r="G5626" s="39"/>
      <c r="H5626" s="41"/>
      <c r="I5626" s="14"/>
      <c r="J5626" s="14"/>
      <c r="K5626" s="14"/>
      <c r="L5626" s="38"/>
    </row>
    <row r="5627" spans="2:12" x14ac:dyDescent="0.2">
      <c r="D5627" s="70"/>
      <c r="E5627" s="72" t="s">
        <v>14</v>
      </c>
      <c r="F5627" s="69"/>
      <c r="G5627" s="37">
        <v>1222</v>
      </c>
      <c r="H5627" s="17">
        <v>11</v>
      </c>
      <c r="I5627" s="17">
        <v>5</v>
      </c>
      <c r="J5627" s="17">
        <v>23</v>
      </c>
      <c r="K5627" s="17">
        <v>1169</v>
      </c>
      <c r="L5627" s="55">
        <v>14</v>
      </c>
    </row>
    <row r="5628" spans="2:12" x14ac:dyDescent="0.2">
      <c r="D5628" s="57"/>
      <c r="E5628" s="54"/>
      <c r="F5628" s="71"/>
      <c r="G5628" s="9">
        <v>100</v>
      </c>
      <c r="H5628" s="2">
        <v>0.90016366612099996</v>
      </c>
      <c r="I5628" s="2">
        <v>0.40916530278199997</v>
      </c>
      <c r="J5628" s="2">
        <v>1.882160392799</v>
      </c>
      <c r="K5628" s="2">
        <v>95.662847790507001</v>
      </c>
      <c r="L5628" s="13">
        <v>1.145662847791</v>
      </c>
    </row>
    <row r="5629" spans="2:12" x14ac:dyDescent="0.2">
      <c r="D5629" s="174" t="s">
        <v>36</v>
      </c>
      <c r="E5629" s="20" t="s">
        <v>76</v>
      </c>
      <c r="F5629" s="22"/>
      <c r="G5629" s="21">
        <v>629</v>
      </c>
      <c r="H5629" s="25">
        <v>6</v>
      </c>
      <c r="I5629" s="3">
        <v>3</v>
      </c>
      <c r="J5629" s="3">
        <v>13</v>
      </c>
      <c r="K5629" s="3">
        <v>600</v>
      </c>
      <c r="L5629" s="26">
        <v>7</v>
      </c>
    </row>
    <row r="5630" spans="2:12" x14ac:dyDescent="0.2">
      <c r="D5630" s="175"/>
      <c r="E5630" s="11"/>
      <c r="F5630" s="10"/>
      <c r="G5630" s="9">
        <v>100</v>
      </c>
      <c r="H5630" s="16">
        <v>0.95389507154200004</v>
      </c>
      <c r="I5630" s="2">
        <v>0.47694753577100002</v>
      </c>
      <c r="J5630" s="2">
        <v>2.0667726550080001</v>
      </c>
      <c r="K5630" s="2">
        <v>95.389507154213007</v>
      </c>
      <c r="L5630" s="13">
        <v>1.1128775834660001</v>
      </c>
    </row>
    <row r="5631" spans="2:12" x14ac:dyDescent="0.2">
      <c r="D5631" s="175"/>
      <c r="E5631" s="4" t="s">
        <v>39</v>
      </c>
      <c r="F5631" s="6"/>
      <c r="G5631" s="5">
        <v>37</v>
      </c>
      <c r="H5631" s="7">
        <v>1</v>
      </c>
      <c r="I5631" s="1">
        <v>0</v>
      </c>
      <c r="J5631" s="1">
        <v>1</v>
      </c>
      <c r="K5631" s="1">
        <v>35</v>
      </c>
      <c r="L5631" s="8">
        <v>0</v>
      </c>
    </row>
    <row r="5632" spans="2:12" x14ac:dyDescent="0.2">
      <c r="D5632" s="175"/>
      <c r="E5632" s="11"/>
      <c r="F5632" s="10"/>
      <c r="G5632" s="9">
        <v>100</v>
      </c>
      <c r="H5632" s="16">
        <v>2.7027027027030002</v>
      </c>
      <c r="I5632" s="18">
        <v>0</v>
      </c>
      <c r="J5632" s="2">
        <v>2.7027027027030002</v>
      </c>
      <c r="K5632" s="2">
        <v>94.594594594594994</v>
      </c>
      <c r="L5632" s="36">
        <v>0</v>
      </c>
    </row>
    <row r="5633" spans="4:12" x14ac:dyDescent="0.2">
      <c r="D5633" s="175"/>
      <c r="E5633" s="4" t="s">
        <v>40</v>
      </c>
      <c r="F5633" s="6"/>
      <c r="G5633" s="5">
        <v>73</v>
      </c>
      <c r="H5633" s="7">
        <v>2</v>
      </c>
      <c r="I5633" s="1">
        <v>1</v>
      </c>
      <c r="J5633" s="1">
        <v>0</v>
      </c>
      <c r="K5633" s="1">
        <v>69</v>
      </c>
      <c r="L5633" s="8">
        <v>1</v>
      </c>
    </row>
    <row r="5634" spans="4:12" x14ac:dyDescent="0.2">
      <c r="D5634" s="175"/>
      <c r="E5634" s="11"/>
      <c r="F5634" s="10"/>
      <c r="G5634" s="9">
        <v>100</v>
      </c>
      <c r="H5634" s="16">
        <v>2.7397260273969999</v>
      </c>
      <c r="I5634" s="2">
        <v>1.369863013699</v>
      </c>
      <c r="J5634" s="18">
        <v>0</v>
      </c>
      <c r="K5634" s="2">
        <v>94.520547945204996</v>
      </c>
      <c r="L5634" s="13">
        <v>1.369863013699</v>
      </c>
    </row>
    <row r="5635" spans="4:12" x14ac:dyDescent="0.2">
      <c r="D5635" s="175"/>
      <c r="E5635" s="4" t="s">
        <v>41</v>
      </c>
      <c r="F5635" s="6"/>
      <c r="G5635" s="5">
        <v>108</v>
      </c>
      <c r="H5635" s="7">
        <v>1</v>
      </c>
      <c r="I5635" s="1">
        <v>0</v>
      </c>
      <c r="J5635" s="1">
        <v>1</v>
      </c>
      <c r="K5635" s="1">
        <v>106</v>
      </c>
      <c r="L5635" s="8">
        <v>0</v>
      </c>
    </row>
    <row r="5636" spans="4:12" x14ac:dyDescent="0.2">
      <c r="D5636" s="175"/>
      <c r="E5636" s="11"/>
      <c r="F5636" s="10"/>
      <c r="G5636" s="9">
        <v>100</v>
      </c>
      <c r="H5636" s="16">
        <v>0.92592592592599998</v>
      </c>
      <c r="I5636" s="18">
        <v>0</v>
      </c>
      <c r="J5636" s="2">
        <v>0.92592592592599998</v>
      </c>
      <c r="K5636" s="2">
        <v>98.148148148147996</v>
      </c>
      <c r="L5636" s="36">
        <v>0</v>
      </c>
    </row>
    <row r="5637" spans="4:12" x14ac:dyDescent="0.2">
      <c r="D5637" s="175"/>
      <c r="E5637" s="4" t="s">
        <v>42</v>
      </c>
      <c r="F5637" s="6"/>
      <c r="G5637" s="5">
        <v>113</v>
      </c>
      <c r="H5637" s="7">
        <v>0</v>
      </c>
      <c r="I5637" s="1">
        <v>0</v>
      </c>
      <c r="J5637" s="1">
        <v>3</v>
      </c>
      <c r="K5637" s="1">
        <v>109</v>
      </c>
      <c r="L5637" s="8">
        <v>1</v>
      </c>
    </row>
    <row r="5638" spans="4:12" x14ac:dyDescent="0.2">
      <c r="D5638" s="175"/>
      <c r="E5638" s="11"/>
      <c r="F5638" s="10"/>
      <c r="G5638" s="9">
        <v>100</v>
      </c>
      <c r="H5638" s="45">
        <v>0</v>
      </c>
      <c r="I5638" s="18">
        <v>0</v>
      </c>
      <c r="J5638" s="2">
        <v>2.654867256637</v>
      </c>
      <c r="K5638" s="2">
        <v>96.460176991150007</v>
      </c>
      <c r="L5638" s="13">
        <v>0.88495575221199996</v>
      </c>
    </row>
    <row r="5639" spans="4:12" x14ac:dyDescent="0.2">
      <c r="D5639" s="175"/>
      <c r="E5639" s="4" t="s">
        <v>43</v>
      </c>
      <c r="F5639" s="6"/>
      <c r="G5639" s="5">
        <v>101</v>
      </c>
      <c r="H5639" s="7">
        <v>1</v>
      </c>
      <c r="I5639" s="1">
        <v>0</v>
      </c>
      <c r="J5639" s="1">
        <v>3</v>
      </c>
      <c r="K5639" s="1">
        <v>97</v>
      </c>
      <c r="L5639" s="8">
        <v>0</v>
      </c>
    </row>
    <row r="5640" spans="4:12" x14ac:dyDescent="0.2">
      <c r="D5640" s="175"/>
      <c r="E5640" s="11"/>
      <c r="F5640" s="10"/>
      <c r="G5640" s="9">
        <v>100</v>
      </c>
      <c r="H5640" s="16">
        <v>0.99009900990099997</v>
      </c>
      <c r="I5640" s="18">
        <v>0</v>
      </c>
      <c r="J5640" s="2">
        <v>2.970297029703</v>
      </c>
      <c r="K5640" s="2">
        <v>96.039603960395993</v>
      </c>
      <c r="L5640" s="36">
        <v>0</v>
      </c>
    </row>
    <row r="5641" spans="4:12" x14ac:dyDescent="0.2">
      <c r="D5641" s="175"/>
      <c r="E5641" s="4" t="s">
        <v>44</v>
      </c>
      <c r="F5641" s="6"/>
      <c r="G5641" s="5">
        <v>114</v>
      </c>
      <c r="H5641" s="7">
        <v>1</v>
      </c>
      <c r="I5641" s="1">
        <v>2</v>
      </c>
      <c r="J5641" s="1">
        <v>2</v>
      </c>
      <c r="K5641" s="1">
        <v>109</v>
      </c>
      <c r="L5641" s="8">
        <v>0</v>
      </c>
    </row>
    <row r="5642" spans="4:12" x14ac:dyDescent="0.2">
      <c r="D5642" s="175"/>
      <c r="E5642" s="11"/>
      <c r="F5642" s="10"/>
      <c r="G5642" s="9">
        <v>100</v>
      </c>
      <c r="H5642" s="16">
        <v>0.87719298245599997</v>
      </c>
      <c r="I5642" s="2">
        <v>1.7543859649119999</v>
      </c>
      <c r="J5642" s="2">
        <v>1.7543859649119999</v>
      </c>
      <c r="K5642" s="2">
        <v>95.614035087719003</v>
      </c>
      <c r="L5642" s="36">
        <v>0</v>
      </c>
    </row>
    <row r="5643" spans="4:12" x14ac:dyDescent="0.2">
      <c r="D5643" s="175"/>
      <c r="E5643" s="4" t="s">
        <v>45</v>
      </c>
      <c r="F5643" s="6"/>
      <c r="G5643" s="5">
        <v>83</v>
      </c>
      <c r="H5643" s="7">
        <v>0</v>
      </c>
      <c r="I5643" s="1">
        <v>0</v>
      </c>
      <c r="J5643" s="1">
        <v>3</v>
      </c>
      <c r="K5643" s="1">
        <v>75</v>
      </c>
      <c r="L5643" s="8">
        <v>5</v>
      </c>
    </row>
    <row r="5644" spans="4:12" x14ac:dyDescent="0.2">
      <c r="D5644" s="175"/>
      <c r="E5644" s="11"/>
      <c r="F5644" s="10"/>
      <c r="G5644" s="9">
        <v>100</v>
      </c>
      <c r="H5644" s="45">
        <v>0</v>
      </c>
      <c r="I5644" s="18">
        <v>0</v>
      </c>
      <c r="J5644" s="2">
        <v>3.6144578313250002</v>
      </c>
      <c r="K5644" s="27">
        <v>90.361445783132993</v>
      </c>
      <c r="L5644" s="13">
        <v>6.0240963855420002</v>
      </c>
    </row>
    <row r="5645" spans="4:12" x14ac:dyDescent="0.2">
      <c r="D5645" s="174" t="s">
        <v>37</v>
      </c>
      <c r="E5645" s="20" t="s">
        <v>77</v>
      </c>
      <c r="F5645" s="22"/>
      <c r="G5645" s="21">
        <v>593</v>
      </c>
      <c r="H5645" s="25">
        <v>5</v>
      </c>
      <c r="I5645" s="3">
        <v>2</v>
      </c>
      <c r="J5645" s="3">
        <v>10</v>
      </c>
      <c r="K5645" s="3">
        <v>569</v>
      </c>
      <c r="L5645" s="26">
        <v>7</v>
      </c>
    </row>
    <row r="5646" spans="4:12" x14ac:dyDescent="0.2">
      <c r="D5646" s="175"/>
      <c r="E5646" s="11"/>
      <c r="F5646" s="10"/>
      <c r="G5646" s="9">
        <v>100</v>
      </c>
      <c r="H5646" s="16">
        <v>0.84317032040499995</v>
      </c>
      <c r="I5646" s="2">
        <v>0.33726812816200002</v>
      </c>
      <c r="J5646" s="2">
        <v>1.686340640809</v>
      </c>
      <c r="K5646" s="2">
        <v>95.952782462057002</v>
      </c>
      <c r="L5646" s="13">
        <v>1.1804384485670001</v>
      </c>
    </row>
    <row r="5647" spans="4:12" x14ac:dyDescent="0.2">
      <c r="D5647" s="175"/>
      <c r="E5647" s="4" t="s">
        <v>39</v>
      </c>
      <c r="F5647" s="6"/>
      <c r="G5647" s="5">
        <v>27</v>
      </c>
      <c r="H5647" s="7">
        <v>1</v>
      </c>
      <c r="I5647" s="1">
        <v>0</v>
      </c>
      <c r="J5647" s="1">
        <v>0</v>
      </c>
      <c r="K5647" s="1">
        <v>26</v>
      </c>
      <c r="L5647" s="8">
        <v>0</v>
      </c>
    </row>
    <row r="5648" spans="4:12" x14ac:dyDescent="0.2">
      <c r="D5648" s="175"/>
      <c r="E5648" s="11"/>
      <c r="F5648" s="10"/>
      <c r="G5648" s="9">
        <v>100</v>
      </c>
      <c r="H5648" s="16">
        <v>3.7037037037039999</v>
      </c>
      <c r="I5648" s="18">
        <v>0</v>
      </c>
      <c r="J5648" s="18">
        <v>0</v>
      </c>
      <c r="K5648" s="2">
        <v>96.296296296296006</v>
      </c>
      <c r="L5648" s="36">
        <v>0</v>
      </c>
    </row>
    <row r="5649" spans="2:12" x14ac:dyDescent="0.2">
      <c r="D5649" s="175"/>
      <c r="E5649" s="4" t="s">
        <v>40</v>
      </c>
      <c r="F5649" s="6"/>
      <c r="G5649" s="5">
        <v>74</v>
      </c>
      <c r="H5649" s="7">
        <v>2</v>
      </c>
      <c r="I5649" s="1">
        <v>1</v>
      </c>
      <c r="J5649" s="1">
        <v>1</v>
      </c>
      <c r="K5649" s="1">
        <v>69</v>
      </c>
      <c r="L5649" s="8">
        <v>1</v>
      </c>
    </row>
    <row r="5650" spans="2:12" x14ac:dyDescent="0.2">
      <c r="D5650" s="175"/>
      <c r="E5650" s="11"/>
      <c r="F5650" s="10"/>
      <c r="G5650" s="9">
        <v>100</v>
      </c>
      <c r="H5650" s="16">
        <v>2.7027027027030002</v>
      </c>
      <c r="I5650" s="2">
        <v>1.351351351351</v>
      </c>
      <c r="J5650" s="2">
        <v>1.351351351351</v>
      </c>
      <c r="K5650" s="2">
        <v>93.243243243243001</v>
      </c>
      <c r="L5650" s="13">
        <v>1.351351351351</v>
      </c>
    </row>
    <row r="5651" spans="2:12" x14ac:dyDescent="0.2">
      <c r="D5651" s="175"/>
      <c r="E5651" s="4" t="s">
        <v>41</v>
      </c>
      <c r="F5651" s="6"/>
      <c r="G5651" s="5">
        <v>96</v>
      </c>
      <c r="H5651" s="7">
        <v>0</v>
      </c>
      <c r="I5651" s="1">
        <v>1</v>
      </c>
      <c r="J5651" s="1">
        <v>0</v>
      </c>
      <c r="K5651" s="1">
        <v>95</v>
      </c>
      <c r="L5651" s="8">
        <v>0</v>
      </c>
    </row>
    <row r="5652" spans="2:12" x14ac:dyDescent="0.2">
      <c r="D5652" s="175"/>
      <c r="E5652" s="11"/>
      <c r="F5652" s="10"/>
      <c r="G5652" s="9">
        <v>100</v>
      </c>
      <c r="H5652" s="45">
        <v>0</v>
      </c>
      <c r="I5652" s="2">
        <v>1.041666666667</v>
      </c>
      <c r="J5652" s="18">
        <v>0</v>
      </c>
      <c r="K5652" s="2">
        <v>98.958333333333002</v>
      </c>
      <c r="L5652" s="36">
        <v>0</v>
      </c>
    </row>
    <row r="5653" spans="2:12" x14ac:dyDescent="0.2">
      <c r="D5653" s="175"/>
      <c r="E5653" s="4" t="s">
        <v>42</v>
      </c>
      <c r="F5653" s="6"/>
      <c r="G5653" s="5">
        <v>97</v>
      </c>
      <c r="H5653" s="7">
        <v>1</v>
      </c>
      <c r="I5653" s="1">
        <v>0</v>
      </c>
      <c r="J5653" s="1">
        <v>4</v>
      </c>
      <c r="K5653" s="1">
        <v>91</v>
      </c>
      <c r="L5653" s="8">
        <v>1</v>
      </c>
    </row>
    <row r="5654" spans="2:12" x14ac:dyDescent="0.2">
      <c r="D5654" s="175"/>
      <c r="E5654" s="11"/>
      <c r="F5654" s="10"/>
      <c r="G5654" s="9">
        <v>100</v>
      </c>
      <c r="H5654" s="16">
        <v>1.0309278350519999</v>
      </c>
      <c r="I5654" s="18">
        <v>0</v>
      </c>
      <c r="J5654" s="2">
        <v>4.1237113402060004</v>
      </c>
      <c r="K5654" s="2">
        <v>93.814432989690999</v>
      </c>
      <c r="L5654" s="13">
        <v>1.0309278350519999</v>
      </c>
    </row>
    <row r="5655" spans="2:12" x14ac:dyDescent="0.2">
      <c r="D5655" s="175"/>
      <c r="E5655" s="4" t="s">
        <v>43</v>
      </c>
      <c r="F5655" s="6"/>
      <c r="G5655" s="5">
        <v>103</v>
      </c>
      <c r="H5655" s="7">
        <v>0</v>
      </c>
      <c r="I5655" s="1">
        <v>0</v>
      </c>
      <c r="J5655" s="1">
        <v>3</v>
      </c>
      <c r="K5655" s="1">
        <v>98</v>
      </c>
      <c r="L5655" s="8">
        <v>2</v>
      </c>
    </row>
    <row r="5656" spans="2:12" x14ac:dyDescent="0.2">
      <c r="D5656" s="175"/>
      <c r="E5656" s="11"/>
      <c r="F5656" s="10"/>
      <c r="G5656" s="9">
        <v>100</v>
      </c>
      <c r="H5656" s="45">
        <v>0</v>
      </c>
      <c r="I5656" s="18">
        <v>0</v>
      </c>
      <c r="J5656" s="2">
        <v>2.9126213592229999</v>
      </c>
      <c r="K5656" s="2">
        <v>95.145631067961006</v>
      </c>
      <c r="L5656" s="13">
        <v>1.9417475728160001</v>
      </c>
    </row>
    <row r="5657" spans="2:12" x14ac:dyDescent="0.2">
      <c r="D5657" s="175"/>
      <c r="E5657" s="4" t="s">
        <v>44</v>
      </c>
      <c r="F5657" s="6"/>
      <c r="G5657" s="5">
        <v>109</v>
      </c>
      <c r="H5657" s="7">
        <v>1</v>
      </c>
      <c r="I5657" s="1">
        <v>0</v>
      </c>
      <c r="J5657" s="1">
        <v>2</v>
      </c>
      <c r="K5657" s="1">
        <v>106</v>
      </c>
      <c r="L5657" s="8">
        <v>0</v>
      </c>
    </row>
    <row r="5658" spans="2:12" x14ac:dyDescent="0.2">
      <c r="D5658" s="175"/>
      <c r="E5658" s="11"/>
      <c r="F5658" s="10"/>
      <c r="G5658" s="9">
        <v>100</v>
      </c>
      <c r="H5658" s="16">
        <v>0.91743119266100004</v>
      </c>
      <c r="I5658" s="18">
        <v>0</v>
      </c>
      <c r="J5658" s="2">
        <v>1.834862385321</v>
      </c>
      <c r="K5658" s="2">
        <v>97.247706422017998</v>
      </c>
      <c r="L5658" s="36">
        <v>0</v>
      </c>
    </row>
    <row r="5659" spans="2:12" x14ac:dyDescent="0.2">
      <c r="D5659" s="175"/>
      <c r="E5659" s="4" t="s">
        <v>45</v>
      </c>
      <c r="F5659" s="6"/>
      <c r="G5659" s="5">
        <v>87</v>
      </c>
      <c r="H5659" s="7">
        <v>0</v>
      </c>
      <c r="I5659" s="1">
        <v>0</v>
      </c>
      <c r="J5659" s="1">
        <v>0</v>
      </c>
      <c r="K5659" s="1">
        <v>84</v>
      </c>
      <c r="L5659" s="8">
        <v>3</v>
      </c>
    </row>
    <row r="5660" spans="2:12" x14ac:dyDescent="0.2">
      <c r="D5660" s="176"/>
      <c r="E5660" s="57"/>
      <c r="F5660" s="54"/>
      <c r="G5660" s="67">
        <v>100</v>
      </c>
      <c r="H5660" s="114">
        <v>0</v>
      </c>
      <c r="I5660" s="81">
        <v>0</v>
      </c>
      <c r="J5660" s="81">
        <v>0</v>
      </c>
      <c r="K5660" s="48">
        <v>96.551724137931004</v>
      </c>
      <c r="L5660" s="84">
        <v>3.4482758620689999</v>
      </c>
    </row>
    <row r="5662" spans="2:12" x14ac:dyDescent="0.2">
      <c r="B5662" s="43" t="str">
        <f xml:space="preserve"> HYPERLINK("#'目次'!B124", "[118]")</f>
        <v>[118]</v>
      </c>
      <c r="C5662" s="31" t="s">
        <v>264</v>
      </c>
    </row>
    <row r="5666" spans="4:12" ht="24" x14ac:dyDescent="0.2">
      <c r="D5666" s="177"/>
      <c r="E5666" s="178"/>
      <c r="F5666" s="178"/>
      <c r="G5666" s="40" t="s">
        <v>14</v>
      </c>
      <c r="H5666" s="42" t="s">
        <v>240</v>
      </c>
      <c r="I5666" s="15" t="s">
        <v>241</v>
      </c>
      <c r="J5666" s="15" t="s">
        <v>242</v>
      </c>
      <c r="K5666" s="15" t="s">
        <v>243</v>
      </c>
      <c r="L5666" s="44" t="s">
        <v>17</v>
      </c>
    </row>
    <row r="5667" spans="4:12" x14ac:dyDescent="0.2">
      <c r="D5667" s="179"/>
      <c r="E5667" s="180"/>
      <c r="F5667" s="180"/>
      <c r="G5667" s="39"/>
      <c r="H5667" s="41"/>
      <c r="I5667" s="14"/>
      <c r="J5667" s="14"/>
      <c r="K5667" s="14"/>
      <c r="L5667" s="38"/>
    </row>
    <row r="5668" spans="4:12" x14ac:dyDescent="0.2">
      <c r="D5668" s="70"/>
      <c r="E5668" s="72" t="s">
        <v>14</v>
      </c>
      <c r="F5668" s="69"/>
      <c r="G5668" s="37">
        <v>1222</v>
      </c>
      <c r="H5668" s="17">
        <v>3</v>
      </c>
      <c r="I5668" s="17">
        <v>5</v>
      </c>
      <c r="J5668" s="17">
        <v>10</v>
      </c>
      <c r="K5668" s="17">
        <v>9</v>
      </c>
      <c r="L5668" s="55">
        <v>1195</v>
      </c>
    </row>
    <row r="5669" spans="4:12" x14ac:dyDescent="0.2">
      <c r="D5669" s="57"/>
      <c r="E5669" s="54"/>
      <c r="F5669" s="71"/>
      <c r="G5669" s="9">
        <v>100</v>
      </c>
      <c r="H5669" s="2">
        <v>0.24549918166900001</v>
      </c>
      <c r="I5669" s="2">
        <v>0.40916530278199997</v>
      </c>
      <c r="J5669" s="2">
        <v>0.81833060556500004</v>
      </c>
      <c r="K5669" s="2">
        <v>0.73649754500800002</v>
      </c>
      <c r="L5669" s="13">
        <v>97.790507364974999</v>
      </c>
    </row>
    <row r="5670" spans="4:12" x14ac:dyDescent="0.2">
      <c r="D5670" s="174" t="s">
        <v>18</v>
      </c>
      <c r="E5670" s="20" t="s">
        <v>19</v>
      </c>
      <c r="F5670" s="22"/>
      <c r="G5670" s="21">
        <v>57</v>
      </c>
      <c r="H5670" s="25">
        <v>0</v>
      </c>
      <c r="I5670" s="3">
        <v>1</v>
      </c>
      <c r="J5670" s="3">
        <v>3</v>
      </c>
      <c r="K5670" s="3">
        <v>0</v>
      </c>
      <c r="L5670" s="26">
        <v>53</v>
      </c>
    </row>
    <row r="5671" spans="4:12" x14ac:dyDescent="0.2">
      <c r="D5671" s="175"/>
      <c r="E5671" s="11"/>
      <c r="F5671" s="10"/>
      <c r="G5671" s="9">
        <v>100</v>
      </c>
      <c r="H5671" s="45">
        <v>0</v>
      </c>
      <c r="I5671" s="2">
        <v>1.7543859649119999</v>
      </c>
      <c r="J5671" s="2">
        <v>5.2631578947369997</v>
      </c>
      <c r="K5671" s="18">
        <v>0</v>
      </c>
      <c r="L5671" s="13">
        <v>92.982456140351005</v>
      </c>
    </row>
    <row r="5672" spans="4:12" x14ac:dyDescent="0.2">
      <c r="D5672" s="175"/>
      <c r="E5672" s="4" t="s">
        <v>20</v>
      </c>
      <c r="F5672" s="6"/>
      <c r="G5672" s="5">
        <v>84</v>
      </c>
      <c r="H5672" s="7">
        <v>0</v>
      </c>
      <c r="I5672" s="1">
        <v>2</v>
      </c>
      <c r="J5672" s="1">
        <v>2</v>
      </c>
      <c r="K5672" s="1">
        <v>0</v>
      </c>
      <c r="L5672" s="8">
        <v>80</v>
      </c>
    </row>
    <row r="5673" spans="4:12" x14ac:dyDescent="0.2">
      <c r="D5673" s="175"/>
      <c r="E5673" s="11"/>
      <c r="F5673" s="10"/>
      <c r="G5673" s="9">
        <v>100</v>
      </c>
      <c r="H5673" s="45">
        <v>0</v>
      </c>
      <c r="I5673" s="2">
        <v>2.3809523809519999</v>
      </c>
      <c r="J5673" s="2">
        <v>2.3809523809519999</v>
      </c>
      <c r="K5673" s="18">
        <v>0</v>
      </c>
      <c r="L5673" s="13">
        <v>95.238095238094999</v>
      </c>
    </row>
    <row r="5674" spans="4:12" x14ac:dyDescent="0.2">
      <c r="D5674" s="175"/>
      <c r="E5674" s="4" t="s">
        <v>21</v>
      </c>
      <c r="F5674" s="6"/>
      <c r="G5674" s="5">
        <v>487</v>
      </c>
      <c r="H5674" s="7">
        <v>0</v>
      </c>
      <c r="I5674" s="1">
        <v>1</v>
      </c>
      <c r="J5674" s="1">
        <v>2</v>
      </c>
      <c r="K5674" s="1">
        <v>3</v>
      </c>
      <c r="L5674" s="8">
        <v>481</v>
      </c>
    </row>
    <row r="5675" spans="4:12" x14ac:dyDescent="0.2">
      <c r="D5675" s="175"/>
      <c r="E5675" s="11"/>
      <c r="F5675" s="10"/>
      <c r="G5675" s="9">
        <v>100</v>
      </c>
      <c r="H5675" s="45">
        <v>0</v>
      </c>
      <c r="I5675" s="2">
        <v>0.20533880903499999</v>
      </c>
      <c r="J5675" s="2">
        <v>0.41067761806999997</v>
      </c>
      <c r="K5675" s="2">
        <v>0.61601642710500004</v>
      </c>
      <c r="L5675" s="13">
        <v>98.767967145791005</v>
      </c>
    </row>
    <row r="5676" spans="4:12" x14ac:dyDescent="0.2">
      <c r="D5676" s="175"/>
      <c r="E5676" s="4" t="s">
        <v>22</v>
      </c>
      <c r="F5676" s="6"/>
      <c r="G5676" s="5">
        <v>35</v>
      </c>
      <c r="H5676" s="7">
        <v>0</v>
      </c>
      <c r="I5676" s="1">
        <v>0</v>
      </c>
      <c r="J5676" s="1">
        <v>0</v>
      </c>
      <c r="K5676" s="1">
        <v>0</v>
      </c>
      <c r="L5676" s="8">
        <v>35</v>
      </c>
    </row>
    <row r="5677" spans="4:12" x14ac:dyDescent="0.2">
      <c r="D5677" s="175"/>
      <c r="E5677" s="11"/>
      <c r="F5677" s="10"/>
      <c r="G5677" s="9">
        <v>100</v>
      </c>
      <c r="H5677" s="45">
        <v>0</v>
      </c>
      <c r="I5677" s="18">
        <v>0</v>
      </c>
      <c r="J5677" s="18">
        <v>0</v>
      </c>
      <c r="K5677" s="18">
        <v>0</v>
      </c>
      <c r="L5677" s="13">
        <v>100</v>
      </c>
    </row>
    <row r="5678" spans="4:12" x14ac:dyDescent="0.2">
      <c r="D5678" s="175"/>
      <c r="E5678" s="4" t="s">
        <v>23</v>
      </c>
      <c r="F5678" s="6"/>
      <c r="G5678" s="5">
        <v>143</v>
      </c>
      <c r="H5678" s="7">
        <v>0</v>
      </c>
      <c r="I5678" s="1">
        <v>0</v>
      </c>
      <c r="J5678" s="1">
        <v>1</v>
      </c>
      <c r="K5678" s="1">
        <v>1</v>
      </c>
      <c r="L5678" s="8">
        <v>141</v>
      </c>
    </row>
    <row r="5679" spans="4:12" x14ac:dyDescent="0.2">
      <c r="D5679" s="175"/>
      <c r="E5679" s="11"/>
      <c r="F5679" s="10"/>
      <c r="G5679" s="9">
        <v>100</v>
      </c>
      <c r="H5679" s="45">
        <v>0</v>
      </c>
      <c r="I5679" s="18">
        <v>0</v>
      </c>
      <c r="J5679" s="2">
        <v>0.69930069930100003</v>
      </c>
      <c r="K5679" s="2">
        <v>0.69930069930100003</v>
      </c>
      <c r="L5679" s="13">
        <v>98.601398601398998</v>
      </c>
    </row>
    <row r="5680" spans="4:12" x14ac:dyDescent="0.2">
      <c r="D5680" s="175"/>
      <c r="E5680" s="4" t="s">
        <v>24</v>
      </c>
      <c r="F5680" s="6"/>
      <c r="G5680" s="5">
        <v>187</v>
      </c>
      <c r="H5680" s="7">
        <v>1</v>
      </c>
      <c r="I5680" s="1">
        <v>0</v>
      </c>
      <c r="J5680" s="1">
        <v>2</v>
      </c>
      <c r="K5680" s="1">
        <v>3</v>
      </c>
      <c r="L5680" s="8">
        <v>181</v>
      </c>
    </row>
    <row r="5681" spans="4:12" x14ac:dyDescent="0.2">
      <c r="D5681" s="175"/>
      <c r="E5681" s="11"/>
      <c r="F5681" s="10"/>
      <c r="G5681" s="9">
        <v>100</v>
      </c>
      <c r="H5681" s="16">
        <v>0.53475935828900001</v>
      </c>
      <c r="I5681" s="18">
        <v>0</v>
      </c>
      <c r="J5681" s="2">
        <v>1.069518716578</v>
      </c>
      <c r="K5681" s="2">
        <v>1.6042780748659999</v>
      </c>
      <c r="L5681" s="13">
        <v>96.791443850267001</v>
      </c>
    </row>
    <row r="5682" spans="4:12" x14ac:dyDescent="0.2">
      <c r="D5682" s="175"/>
      <c r="E5682" s="4" t="s">
        <v>25</v>
      </c>
      <c r="F5682" s="6"/>
      <c r="G5682" s="5">
        <v>71</v>
      </c>
      <c r="H5682" s="7">
        <v>0</v>
      </c>
      <c r="I5682" s="1">
        <v>0</v>
      </c>
      <c r="J5682" s="1">
        <v>0</v>
      </c>
      <c r="K5682" s="1">
        <v>1</v>
      </c>
      <c r="L5682" s="8">
        <v>70</v>
      </c>
    </row>
    <row r="5683" spans="4:12" x14ac:dyDescent="0.2">
      <c r="D5683" s="175"/>
      <c r="E5683" s="11"/>
      <c r="F5683" s="10"/>
      <c r="G5683" s="9">
        <v>100</v>
      </c>
      <c r="H5683" s="45">
        <v>0</v>
      </c>
      <c r="I5683" s="18">
        <v>0</v>
      </c>
      <c r="J5683" s="18">
        <v>0</v>
      </c>
      <c r="K5683" s="2">
        <v>1.4084507042250001</v>
      </c>
      <c r="L5683" s="13">
        <v>98.591549295774996</v>
      </c>
    </row>
    <row r="5684" spans="4:12" x14ac:dyDescent="0.2">
      <c r="D5684" s="175"/>
      <c r="E5684" s="4" t="s">
        <v>26</v>
      </c>
      <c r="F5684" s="6"/>
      <c r="G5684" s="5">
        <v>30</v>
      </c>
      <c r="H5684" s="7">
        <v>0</v>
      </c>
      <c r="I5684" s="1">
        <v>0</v>
      </c>
      <c r="J5684" s="1">
        <v>0</v>
      </c>
      <c r="K5684" s="1">
        <v>0</v>
      </c>
      <c r="L5684" s="8">
        <v>30</v>
      </c>
    </row>
    <row r="5685" spans="4:12" x14ac:dyDescent="0.2">
      <c r="D5685" s="175"/>
      <c r="E5685" s="11"/>
      <c r="F5685" s="10"/>
      <c r="G5685" s="9">
        <v>100</v>
      </c>
      <c r="H5685" s="45">
        <v>0</v>
      </c>
      <c r="I5685" s="18">
        <v>0</v>
      </c>
      <c r="J5685" s="18">
        <v>0</v>
      </c>
      <c r="K5685" s="18">
        <v>0</v>
      </c>
      <c r="L5685" s="13">
        <v>100</v>
      </c>
    </row>
    <row r="5686" spans="4:12" x14ac:dyDescent="0.2">
      <c r="D5686" s="175"/>
      <c r="E5686" s="4" t="s">
        <v>27</v>
      </c>
      <c r="F5686" s="6"/>
      <c r="G5686" s="5">
        <v>70</v>
      </c>
      <c r="H5686" s="7">
        <v>0</v>
      </c>
      <c r="I5686" s="1">
        <v>1</v>
      </c>
      <c r="J5686" s="1">
        <v>0</v>
      </c>
      <c r="K5686" s="1">
        <v>1</v>
      </c>
      <c r="L5686" s="8">
        <v>68</v>
      </c>
    </row>
    <row r="5687" spans="4:12" x14ac:dyDescent="0.2">
      <c r="D5687" s="175"/>
      <c r="E5687" s="11"/>
      <c r="F5687" s="10"/>
      <c r="G5687" s="9">
        <v>100</v>
      </c>
      <c r="H5687" s="45">
        <v>0</v>
      </c>
      <c r="I5687" s="2">
        <v>1.4285714285710001</v>
      </c>
      <c r="J5687" s="18">
        <v>0</v>
      </c>
      <c r="K5687" s="2">
        <v>1.4285714285710001</v>
      </c>
      <c r="L5687" s="13">
        <v>97.142857142856997</v>
      </c>
    </row>
    <row r="5688" spans="4:12" x14ac:dyDescent="0.2">
      <c r="D5688" s="175"/>
      <c r="E5688" s="4" t="s">
        <v>28</v>
      </c>
      <c r="F5688" s="6"/>
      <c r="G5688" s="5">
        <v>51</v>
      </c>
      <c r="H5688" s="7">
        <v>2</v>
      </c>
      <c r="I5688" s="1">
        <v>0</v>
      </c>
      <c r="J5688" s="1">
        <v>0</v>
      </c>
      <c r="K5688" s="1">
        <v>0</v>
      </c>
      <c r="L5688" s="8">
        <v>49</v>
      </c>
    </row>
    <row r="5689" spans="4:12" x14ac:dyDescent="0.2">
      <c r="D5689" s="175"/>
      <c r="E5689" s="11"/>
      <c r="F5689" s="10"/>
      <c r="G5689" s="9">
        <v>100</v>
      </c>
      <c r="H5689" s="16">
        <v>3.9215686274510002</v>
      </c>
      <c r="I5689" s="18">
        <v>0</v>
      </c>
      <c r="J5689" s="18">
        <v>0</v>
      </c>
      <c r="K5689" s="18">
        <v>0</v>
      </c>
      <c r="L5689" s="13">
        <v>96.078431372549005</v>
      </c>
    </row>
    <row r="5690" spans="4:12" x14ac:dyDescent="0.2">
      <c r="D5690" s="175"/>
      <c r="E5690" s="4" t="s">
        <v>29</v>
      </c>
      <c r="F5690" s="6"/>
      <c r="G5690" s="5">
        <v>7</v>
      </c>
      <c r="H5690" s="7">
        <v>0</v>
      </c>
      <c r="I5690" s="1">
        <v>0</v>
      </c>
      <c r="J5690" s="1">
        <v>0</v>
      </c>
      <c r="K5690" s="1">
        <v>0</v>
      </c>
      <c r="L5690" s="8">
        <v>7</v>
      </c>
    </row>
    <row r="5691" spans="4:12" x14ac:dyDescent="0.2">
      <c r="D5691" s="175"/>
      <c r="E5691" s="11"/>
      <c r="F5691" s="10"/>
      <c r="G5691" s="9">
        <v>100</v>
      </c>
      <c r="H5691" s="45">
        <v>0</v>
      </c>
      <c r="I5691" s="18">
        <v>0</v>
      </c>
      <c r="J5691" s="18">
        <v>0</v>
      </c>
      <c r="K5691" s="18">
        <v>0</v>
      </c>
      <c r="L5691" s="13">
        <v>100</v>
      </c>
    </row>
    <row r="5692" spans="4:12" x14ac:dyDescent="0.2">
      <c r="D5692" s="174" t="s">
        <v>30</v>
      </c>
      <c r="E5692" s="20" t="s">
        <v>31</v>
      </c>
      <c r="F5692" s="22"/>
      <c r="G5692" s="21">
        <v>393</v>
      </c>
      <c r="H5692" s="25">
        <v>2</v>
      </c>
      <c r="I5692" s="3">
        <v>1</v>
      </c>
      <c r="J5692" s="3">
        <v>4</v>
      </c>
      <c r="K5692" s="3">
        <v>5</v>
      </c>
      <c r="L5692" s="26">
        <v>381</v>
      </c>
    </row>
    <row r="5693" spans="4:12" x14ac:dyDescent="0.2">
      <c r="D5693" s="175"/>
      <c r="E5693" s="11"/>
      <c r="F5693" s="10"/>
      <c r="G5693" s="9">
        <v>100</v>
      </c>
      <c r="H5693" s="16">
        <v>0.50890585241700004</v>
      </c>
      <c r="I5693" s="2">
        <v>0.25445292620900001</v>
      </c>
      <c r="J5693" s="2">
        <v>1.0178117048349999</v>
      </c>
      <c r="K5693" s="2">
        <v>1.2722646310429999</v>
      </c>
      <c r="L5693" s="13">
        <v>96.946564885496002</v>
      </c>
    </row>
    <row r="5694" spans="4:12" x14ac:dyDescent="0.2">
      <c r="D5694" s="175"/>
      <c r="E5694" s="4" t="s">
        <v>32</v>
      </c>
      <c r="F5694" s="6"/>
      <c r="G5694" s="5">
        <v>352</v>
      </c>
      <c r="H5694" s="7">
        <v>0</v>
      </c>
      <c r="I5694" s="1">
        <v>1</v>
      </c>
      <c r="J5694" s="1">
        <v>3</v>
      </c>
      <c r="K5694" s="1">
        <v>2</v>
      </c>
      <c r="L5694" s="8">
        <v>346</v>
      </c>
    </row>
    <row r="5695" spans="4:12" x14ac:dyDescent="0.2">
      <c r="D5695" s="175"/>
      <c r="E5695" s="11"/>
      <c r="F5695" s="10"/>
      <c r="G5695" s="9">
        <v>100</v>
      </c>
      <c r="H5695" s="45">
        <v>0</v>
      </c>
      <c r="I5695" s="2">
        <v>0.28409090909099999</v>
      </c>
      <c r="J5695" s="2">
        <v>0.85227272727299996</v>
      </c>
      <c r="K5695" s="2">
        <v>0.56818181818199998</v>
      </c>
      <c r="L5695" s="13">
        <v>98.295454545455001</v>
      </c>
    </row>
    <row r="5696" spans="4:12" x14ac:dyDescent="0.2">
      <c r="D5696" s="175"/>
      <c r="E5696" s="4" t="s">
        <v>33</v>
      </c>
      <c r="F5696" s="6"/>
      <c r="G5696" s="5">
        <v>388</v>
      </c>
      <c r="H5696" s="7">
        <v>1</v>
      </c>
      <c r="I5696" s="1">
        <v>3</v>
      </c>
      <c r="J5696" s="1">
        <v>2</v>
      </c>
      <c r="K5696" s="1">
        <v>2</v>
      </c>
      <c r="L5696" s="8">
        <v>380</v>
      </c>
    </row>
    <row r="5697" spans="4:12" x14ac:dyDescent="0.2">
      <c r="D5697" s="175"/>
      <c r="E5697" s="11"/>
      <c r="F5697" s="10"/>
      <c r="G5697" s="9">
        <v>100</v>
      </c>
      <c r="H5697" s="16">
        <v>0.25773195876299998</v>
      </c>
      <c r="I5697" s="2">
        <v>0.77319587628899999</v>
      </c>
      <c r="J5697" s="2">
        <v>0.51546391752599996</v>
      </c>
      <c r="K5697" s="2">
        <v>0.51546391752599996</v>
      </c>
      <c r="L5697" s="13">
        <v>97.938144329897</v>
      </c>
    </row>
    <row r="5698" spans="4:12" x14ac:dyDescent="0.2">
      <c r="D5698" s="175"/>
      <c r="E5698" s="4" t="s">
        <v>34</v>
      </c>
      <c r="F5698" s="6"/>
      <c r="G5698" s="5">
        <v>89</v>
      </c>
      <c r="H5698" s="7">
        <v>0</v>
      </c>
      <c r="I5698" s="1">
        <v>0</v>
      </c>
      <c r="J5698" s="1">
        <v>1</v>
      </c>
      <c r="K5698" s="1">
        <v>0</v>
      </c>
      <c r="L5698" s="8">
        <v>88</v>
      </c>
    </row>
    <row r="5699" spans="4:12" x14ac:dyDescent="0.2">
      <c r="D5699" s="175"/>
      <c r="E5699" s="11"/>
      <c r="F5699" s="10"/>
      <c r="G5699" s="9">
        <v>100</v>
      </c>
      <c r="H5699" s="45">
        <v>0</v>
      </c>
      <c r="I5699" s="18">
        <v>0</v>
      </c>
      <c r="J5699" s="2">
        <v>1.123595505618</v>
      </c>
      <c r="K5699" s="18">
        <v>0</v>
      </c>
      <c r="L5699" s="13">
        <v>98.876404494382001</v>
      </c>
    </row>
    <row r="5700" spans="4:12" x14ac:dyDescent="0.2">
      <c r="D5700" s="174" t="s">
        <v>35</v>
      </c>
      <c r="E5700" s="20" t="s">
        <v>36</v>
      </c>
      <c r="F5700" s="22"/>
      <c r="G5700" s="21">
        <v>629</v>
      </c>
      <c r="H5700" s="25">
        <v>2</v>
      </c>
      <c r="I5700" s="3">
        <v>3</v>
      </c>
      <c r="J5700" s="3">
        <v>3</v>
      </c>
      <c r="K5700" s="3">
        <v>8</v>
      </c>
      <c r="L5700" s="26">
        <v>613</v>
      </c>
    </row>
    <row r="5701" spans="4:12" x14ac:dyDescent="0.2">
      <c r="D5701" s="175"/>
      <c r="E5701" s="11"/>
      <c r="F5701" s="10"/>
      <c r="G5701" s="9">
        <v>100</v>
      </c>
      <c r="H5701" s="16">
        <v>0.31796502384699998</v>
      </c>
      <c r="I5701" s="2">
        <v>0.47694753577100002</v>
      </c>
      <c r="J5701" s="2">
        <v>0.47694753577100002</v>
      </c>
      <c r="K5701" s="2">
        <v>1.2718600953899999</v>
      </c>
      <c r="L5701" s="13">
        <v>97.456279809221002</v>
      </c>
    </row>
    <row r="5702" spans="4:12" x14ac:dyDescent="0.2">
      <c r="D5702" s="175"/>
      <c r="E5702" s="4" t="s">
        <v>37</v>
      </c>
      <c r="F5702" s="6"/>
      <c r="G5702" s="5">
        <v>593</v>
      </c>
      <c r="H5702" s="7">
        <v>1</v>
      </c>
      <c r="I5702" s="1">
        <v>2</v>
      </c>
      <c r="J5702" s="1">
        <v>7</v>
      </c>
      <c r="K5702" s="1">
        <v>1</v>
      </c>
      <c r="L5702" s="8">
        <v>582</v>
      </c>
    </row>
    <row r="5703" spans="4:12" x14ac:dyDescent="0.2">
      <c r="D5703" s="175"/>
      <c r="E5703" s="11"/>
      <c r="F5703" s="10"/>
      <c r="G5703" s="9">
        <v>100</v>
      </c>
      <c r="H5703" s="16">
        <v>0.16863406408100001</v>
      </c>
      <c r="I5703" s="2">
        <v>0.33726812816200002</v>
      </c>
      <c r="J5703" s="2">
        <v>1.1804384485670001</v>
      </c>
      <c r="K5703" s="2">
        <v>0.16863406408100001</v>
      </c>
      <c r="L5703" s="13">
        <v>98.145025295110003</v>
      </c>
    </row>
    <row r="5704" spans="4:12" x14ac:dyDescent="0.2">
      <c r="D5704" s="174" t="s">
        <v>38</v>
      </c>
      <c r="E5704" s="20" t="s">
        <v>39</v>
      </c>
      <c r="F5704" s="22"/>
      <c r="G5704" s="21">
        <v>64</v>
      </c>
      <c r="H5704" s="25">
        <v>0</v>
      </c>
      <c r="I5704" s="3">
        <v>0</v>
      </c>
      <c r="J5704" s="3">
        <v>0</v>
      </c>
      <c r="K5704" s="3">
        <v>0</v>
      </c>
      <c r="L5704" s="26">
        <v>64</v>
      </c>
    </row>
    <row r="5705" spans="4:12" x14ac:dyDescent="0.2">
      <c r="D5705" s="175"/>
      <c r="E5705" s="11"/>
      <c r="F5705" s="10"/>
      <c r="G5705" s="9">
        <v>100</v>
      </c>
      <c r="H5705" s="45">
        <v>0</v>
      </c>
      <c r="I5705" s="18">
        <v>0</v>
      </c>
      <c r="J5705" s="18">
        <v>0</v>
      </c>
      <c r="K5705" s="18">
        <v>0</v>
      </c>
      <c r="L5705" s="13">
        <v>100</v>
      </c>
    </row>
    <row r="5706" spans="4:12" x14ac:dyDescent="0.2">
      <c r="D5706" s="175"/>
      <c r="E5706" s="4" t="s">
        <v>40</v>
      </c>
      <c r="F5706" s="6"/>
      <c r="G5706" s="5">
        <v>147</v>
      </c>
      <c r="H5706" s="7">
        <v>0</v>
      </c>
      <c r="I5706" s="1">
        <v>2</v>
      </c>
      <c r="J5706" s="1">
        <v>2</v>
      </c>
      <c r="K5706" s="1">
        <v>0</v>
      </c>
      <c r="L5706" s="8">
        <v>143</v>
      </c>
    </row>
    <row r="5707" spans="4:12" x14ac:dyDescent="0.2">
      <c r="D5707" s="175"/>
      <c r="E5707" s="11"/>
      <c r="F5707" s="10"/>
      <c r="G5707" s="9">
        <v>100</v>
      </c>
      <c r="H5707" s="45">
        <v>0</v>
      </c>
      <c r="I5707" s="2">
        <v>1.360544217687</v>
      </c>
      <c r="J5707" s="2">
        <v>1.360544217687</v>
      </c>
      <c r="K5707" s="18">
        <v>0</v>
      </c>
      <c r="L5707" s="13">
        <v>97.278911564626</v>
      </c>
    </row>
    <row r="5708" spans="4:12" x14ac:dyDescent="0.2">
      <c r="D5708" s="175"/>
      <c r="E5708" s="4" t="s">
        <v>41</v>
      </c>
      <c r="F5708" s="6"/>
      <c r="G5708" s="5">
        <v>204</v>
      </c>
      <c r="H5708" s="7">
        <v>0</v>
      </c>
      <c r="I5708" s="1">
        <v>0</v>
      </c>
      <c r="J5708" s="1">
        <v>2</v>
      </c>
      <c r="K5708" s="1">
        <v>2</v>
      </c>
      <c r="L5708" s="8">
        <v>200</v>
      </c>
    </row>
    <row r="5709" spans="4:12" x14ac:dyDescent="0.2">
      <c r="D5709" s="175"/>
      <c r="E5709" s="11"/>
      <c r="F5709" s="10"/>
      <c r="G5709" s="9">
        <v>100</v>
      </c>
      <c r="H5709" s="45">
        <v>0</v>
      </c>
      <c r="I5709" s="18">
        <v>0</v>
      </c>
      <c r="J5709" s="2">
        <v>0.98039215686299996</v>
      </c>
      <c r="K5709" s="2">
        <v>0.98039215686299996</v>
      </c>
      <c r="L5709" s="13">
        <v>98.039215686275</v>
      </c>
    </row>
    <row r="5710" spans="4:12" x14ac:dyDescent="0.2">
      <c r="D5710" s="175"/>
      <c r="E5710" s="4" t="s">
        <v>42</v>
      </c>
      <c r="F5710" s="6"/>
      <c r="G5710" s="5">
        <v>210</v>
      </c>
      <c r="H5710" s="7">
        <v>2</v>
      </c>
      <c r="I5710" s="1">
        <v>0</v>
      </c>
      <c r="J5710" s="1">
        <v>2</v>
      </c>
      <c r="K5710" s="1">
        <v>2</v>
      </c>
      <c r="L5710" s="8">
        <v>204</v>
      </c>
    </row>
    <row r="5711" spans="4:12" x14ac:dyDescent="0.2">
      <c r="D5711" s="175"/>
      <c r="E5711" s="11"/>
      <c r="F5711" s="10"/>
      <c r="G5711" s="9">
        <v>100</v>
      </c>
      <c r="H5711" s="16">
        <v>0.95238095238099996</v>
      </c>
      <c r="I5711" s="18">
        <v>0</v>
      </c>
      <c r="J5711" s="2">
        <v>0.95238095238099996</v>
      </c>
      <c r="K5711" s="2">
        <v>0.95238095238099996</v>
      </c>
      <c r="L5711" s="13">
        <v>97.142857142856997</v>
      </c>
    </row>
    <row r="5712" spans="4:12" x14ac:dyDescent="0.2">
      <c r="D5712" s="175"/>
      <c r="E5712" s="4" t="s">
        <v>43</v>
      </c>
      <c r="F5712" s="6"/>
      <c r="G5712" s="5">
        <v>204</v>
      </c>
      <c r="H5712" s="7">
        <v>0</v>
      </c>
      <c r="I5712" s="1">
        <v>2</v>
      </c>
      <c r="J5712" s="1">
        <v>0</v>
      </c>
      <c r="K5712" s="1">
        <v>2</v>
      </c>
      <c r="L5712" s="8">
        <v>200</v>
      </c>
    </row>
    <row r="5713" spans="2:12" x14ac:dyDescent="0.2">
      <c r="D5713" s="175"/>
      <c r="E5713" s="11"/>
      <c r="F5713" s="10"/>
      <c r="G5713" s="9">
        <v>100</v>
      </c>
      <c r="H5713" s="45">
        <v>0</v>
      </c>
      <c r="I5713" s="2">
        <v>0.98039215686299996</v>
      </c>
      <c r="J5713" s="18">
        <v>0</v>
      </c>
      <c r="K5713" s="2">
        <v>0.98039215686299996</v>
      </c>
      <c r="L5713" s="13">
        <v>98.039215686275</v>
      </c>
    </row>
    <row r="5714" spans="2:12" x14ac:dyDescent="0.2">
      <c r="D5714" s="175"/>
      <c r="E5714" s="4" t="s">
        <v>44</v>
      </c>
      <c r="F5714" s="6"/>
      <c r="G5714" s="5">
        <v>223</v>
      </c>
      <c r="H5714" s="7">
        <v>1</v>
      </c>
      <c r="I5714" s="1">
        <v>1</v>
      </c>
      <c r="J5714" s="1">
        <v>2</v>
      </c>
      <c r="K5714" s="1">
        <v>1</v>
      </c>
      <c r="L5714" s="8">
        <v>218</v>
      </c>
    </row>
    <row r="5715" spans="2:12" x14ac:dyDescent="0.2">
      <c r="D5715" s="175"/>
      <c r="E5715" s="11"/>
      <c r="F5715" s="10"/>
      <c r="G5715" s="9">
        <v>100</v>
      </c>
      <c r="H5715" s="16">
        <v>0.44843049327399997</v>
      </c>
      <c r="I5715" s="2">
        <v>0.44843049327399997</v>
      </c>
      <c r="J5715" s="2">
        <v>0.89686098654699997</v>
      </c>
      <c r="K5715" s="2">
        <v>0.44843049327399997</v>
      </c>
      <c r="L5715" s="13">
        <v>97.757847533632003</v>
      </c>
    </row>
    <row r="5716" spans="2:12" x14ac:dyDescent="0.2">
      <c r="D5716" s="175"/>
      <c r="E5716" s="4" t="s">
        <v>45</v>
      </c>
      <c r="F5716" s="6"/>
      <c r="G5716" s="5">
        <v>170</v>
      </c>
      <c r="H5716" s="7">
        <v>0</v>
      </c>
      <c r="I5716" s="1">
        <v>0</v>
      </c>
      <c r="J5716" s="1">
        <v>2</v>
      </c>
      <c r="K5716" s="1">
        <v>2</v>
      </c>
      <c r="L5716" s="8">
        <v>166</v>
      </c>
    </row>
    <row r="5717" spans="2:12" x14ac:dyDescent="0.2">
      <c r="D5717" s="176"/>
      <c r="E5717" s="57"/>
      <c r="F5717" s="54"/>
      <c r="G5717" s="67">
        <v>100</v>
      </c>
      <c r="H5717" s="114">
        <v>0</v>
      </c>
      <c r="I5717" s="81">
        <v>0</v>
      </c>
      <c r="J5717" s="48">
        <v>1.1764705882349999</v>
      </c>
      <c r="K5717" s="48">
        <v>1.1764705882349999</v>
      </c>
      <c r="L5717" s="84">
        <v>97.647058823528994</v>
      </c>
    </row>
    <row r="5719" spans="2:12" x14ac:dyDescent="0.2">
      <c r="B5719" s="43" t="str">
        <f xml:space="preserve"> HYPERLINK("#'目次'!B125", "[119]")</f>
        <v>[119]</v>
      </c>
      <c r="C5719" s="31" t="s">
        <v>264</v>
      </c>
    </row>
    <row r="5723" spans="2:12" ht="24" x14ac:dyDescent="0.2">
      <c r="D5723" s="177"/>
      <c r="E5723" s="178"/>
      <c r="F5723" s="178"/>
      <c r="G5723" s="40" t="s">
        <v>14</v>
      </c>
      <c r="H5723" s="42" t="s">
        <v>240</v>
      </c>
      <c r="I5723" s="15" t="s">
        <v>241</v>
      </c>
      <c r="J5723" s="15" t="s">
        <v>242</v>
      </c>
      <c r="K5723" s="15" t="s">
        <v>243</v>
      </c>
      <c r="L5723" s="44" t="s">
        <v>17</v>
      </c>
    </row>
    <row r="5724" spans="2:12" x14ac:dyDescent="0.2">
      <c r="D5724" s="179"/>
      <c r="E5724" s="180"/>
      <c r="F5724" s="180"/>
      <c r="G5724" s="39"/>
      <c r="H5724" s="41"/>
      <c r="I5724" s="14"/>
      <c r="J5724" s="14"/>
      <c r="K5724" s="14"/>
      <c r="L5724" s="38"/>
    </row>
    <row r="5725" spans="2:12" x14ac:dyDescent="0.2">
      <c r="D5725" s="70"/>
      <c r="E5725" s="72" t="s">
        <v>14</v>
      </c>
      <c r="F5725" s="69"/>
      <c r="G5725" s="37">
        <v>1222</v>
      </c>
      <c r="H5725" s="17">
        <v>3</v>
      </c>
      <c r="I5725" s="17">
        <v>5</v>
      </c>
      <c r="J5725" s="17">
        <v>10</v>
      </c>
      <c r="K5725" s="17">
        <v>9</v>
      </c>
      <c r="L5725" s="55">
        <v>1195</v>
      </c>
    </row>
    <row r="5726" spans="2:12" x14ac:dyDescent="0.2">
      <c r="D5726" s="57"/>
      <c r="E5726" s="54"/>
      <c r="F5726" s="71"/>
      <c r="G5726" s="9">
        <v>100</v>
      </c>
      <c r="H5726" s="2">
        <v>0.24549918166900001</v>
      </c>
      <c r="I5726" s="2">
        <v>0.40916530278199997</v>
      </c>
      <c r="J5726" s="2">
        <v>0.81833060556500004</v>
      </c>
      <c r="K5726" s="2">
        <v>0.73649754500800002</v>
      </c>
      <c r="L5726" s="13">
        <v>97.790507364974999</v>
      </c>
    </row>
    <row r="5727" spans="2:12" x14ac:dyDescent="0.2">
      <c r="D5727" s="174" t="s">
        <v>52</v>
      </c>
      <c r="E5727" s="20" t="s">
        <v>53</v>
      </c>
      <c r="F5727" s="22"/>
      <c r="G5727" s="21">
        <v>15</v>
      </c>
      <c r="H5727" s="25">
        <v>0</v>
      </c>
      <c r="I5727" s="3">
        <v>0</v>
      </c>
      <c r="J5727" s="3">
        <v>0</v>
      </c>
      <c r="K5727" s="3">
        <v>0</v>
      </c>
      <c r="L5727" s="26">
        <v>15</v>
      </c>
    </row>
    <row r="5728" spans="2:12" x14ac:dyDescent="0.2">
      <c r="D5728" s="175"/>
      <c r="E5728" s="11"/>
      <c r="F5728" s="10"/>
      <c r="G5728" s="9">
        <v>100</v>
      </c>
      <c r="H5728" s="45">
        <v>0</v>
      </c>
      <c r="I5728" s="18">
        <v>0</v>
      </c>
      <c r="J5728" s="18">
        <v>0</v>
      </c>
      <c r="K5728" s="18">
        <v>0</v>
      </c>
      <c r="L5728" s="13">
        <v>100</v>
      </c>
    </row>
    <row r="5729" spans="4:12" ht="24" x14ac:dyDescent="0.2">
      <c r="D5729" s="175"/>
      <c r="E5729" s="4" t="s">
        <v>54</v>
      </c>
      <c r="F5729" s="6"/>
      <c r="G5729" s="5">
        <v>122</v>
      </c>
      <c r="H5729" s="7">
        <v>1</v>
      </c>
      <c r="I5729" s="1">
        <v>3</v>
      </c>
      <c r="J5729" s="1">
        <v>1</v>
      </c>
      <c r="K5729" s="1">
        <v>0</v>
      </c>
      <c r="L5729" s="8">
        <v>117</v>
      </c>
    </row>
    <row r="5730" spans="4:12" x14ac:dyDescent="0.2">
      <c r="D5730" s="175"/>
      <c r="E5730" s="11"/>
      <c r="F5730" s="10"/>
      <c r="G5730" s="9">
        <v>100</v>
      </c>
      <c r="H5730" s="16">
        <v>0.81967213114799997</v>
      </c>
      <c r="I5730" s="2">
        <v>2.459016393443</v>
      </c>
      <c r="J5730" s="2">
        <v>0.81967213114799997</v>
      </c>
      <c r="K5730" s="18">
        <v>0</v>
      </c>
      <c r="L5730" s="13">
        <v>95.901639344261994</v>
      </c>
    </row>
    <row r="5731" spans="4:12" x14ac:dyDescent="0.2">
      <c r="D5731" s="175"/>
      <c r="E5731" s="4" t="s">
        <v>55</v>
      </c>
      <c r="F5731" s="6"/>
      <c r="G5731" s="5">
        <v>43</v>
      </c>
      <c r="H5731" s="7">
        <v>0</v>
      </c>
      <c r="I5731" s="1">
        <v>0</v>
      </c>
      <c r="J5731" s="1">
        <v>0</v>
      </c>
      <c r="K5731" s="1">
        <v>1</v>
      </c>
      <c r="L5731" s="8">
        <v>42</v>
      </c>
    </row>
    <row r="5732" spans="4:12" x14ac:dyDescent="0.2">
      <c r="D5732" s="175"/>
      <c r="E5732" s="11"/>
      <c r="F5732" s="10"/>
      <c r="G5732" s="9">
        <v>100</v>
      </c>
      <c r="H5732" s="45">
        <v>0</v>
      </c>
      <c r="I5732" s="18">
        <v>0</v>
      </c>
      <c r="J5732" s="18">
        <v>0</v>
      </c>
      <c r="K5732" s="2">
        <v>2.3255813953489999</v>
      </c>
      <c r="L5732" s="13">
        <v>97.674418604650995</v>
      </c>
    </row>
    <row r="5733" spans="4:12" x14ac:dyDescent="0.2">
      <c r="D5733" s="175"/>
      <c r="E5733" s="4" t="s">
        <v>56</v>
      </c>
      <c r="F5733" s="6"/>
      <c r="G5733" s="5">
        <v>60</v>
      </c>
      <c r="H5733" s="7">
        <v>0</v>
      </c>
      <c r="I5733" s="1">
        <v>0</v>
      </c>
      <c r="J5733" s="1">
        <v>0</v>
      </c>
      <c r="K5733" s="1">
        <v>2</v>
      </c>
      <c r="L5733" s="8">
        <v>58</v>
      </c>
    </row>
    <row r="5734" spans="4:12" x14ac:dyDescent="0.2">
      <c r="D5734" s="175"/>
      <c r="E5734" s="11"/>
      <c r="F5734" s="10"/>
      <c r="G5734" s="9">
        <v>100</v>
      </c>
      <c r="H5734" s="45">
        <v>0</v>
      </c>
      <c r="I5734" s="18">
        <v>0</v>
      </c>
      <c r="J5734" s="18">
        <v>0</v>
      </c>
      <c r="K5734" s="2">
        <v>3.333333333333</v>
      </c>
      <c r="L5734" s="13">
        <v>96.666666666666998</v>
      </c>
    </row>
    <row r="5735" spans="4:12" x14ac:dyDescent="0.2">
      <c r="D5735" s="175"/>
      <c r="E5735" s="4" t="s">
        <v>57</v>
      </c>
      <c r="F5735" s="6"/>
      <c r="G5735" s="5">
        <v>286</v>
      </c>
      <c r="H5735" s="7">
        <v>1</v>
      </c>
      <c r="I5735" s="1">
        <v>1</v>
      </c>
      <c r="J5735" s="1">
        <v>4</v>
      </c>
      <c r="K5735" s="1">
        <v>3</v>
      </c>
      <c r="L5735" s="8">
        <v>277</v>
      </c>
    </row>
    <row r="5736" spans="4:12" x14ac:dyDescent="0.2">
      <c r="D5736" s="175"/>
      <c r="E5736" s="11"/>
      <c r="F5736" s="10"/>
      <c r="G5736" s="9">
        <v>100</v>
      </c>
      <c r="H5736" s="16">
        <v>0.34965034965000003</v>
      </c>
      <c r="I5736" s="2">
        <v>0.34965034965000003</v>
      </c>
      <c r="J5736" s="2">
        <v>1.398601398601</v>
      </c>
      <c r="K5736" s="2">
        <v>1.0489510489510001</v>
      </c>
      <c r="L5736" s="13">
        <v>96.853146853146995</v>
      </c>
    </row>
    <row r="5737" spans="4:12" x14ac:dyDescent="0.2">
      <c r="D5737" s="175"/>
      <c r="E5737" s="4" t="s">
        <v>58</v>
      </c>
      <c r="F5737" s="6"/>
      <c r="G5737" s="5">
        <v>129</v>
      </c>
      <c r="H5737" s="7">
        <v>0</v>
      </c>
      <c r="I5737" s="1">
        <v>0</v>
      </c>
      <c r="J5737" s="1">
        <v>0</v>
      </c>
      <c r="K5737" s="1">
        <v>2</v>
      </c>
      <c r="L5737" s="8">
        <v>127</v>
      </c>
    </row>
    <row r="5738" spans="4:12" x14ac:dyDescent="0.2">
      <c r="D5738" s="175"/>
      <c r="E5738" s="11"/>
      <c r="F5738" s="10"/>
      <c r="G5738" s="9">
        <v>100</v>
      </c>
      <c r="H5738" s="45">
        <v>0</v>
      </c>
      <c r="I5738" s="18">
        <v>0</v>
      </c>
      <c r="J5738" s="18">
        <v>0</v>
      </c>
      <c r="K5738" s="2">
        <v>1.550387596899</v>
      </c>
      <c r="L5738" s="13">
        <v>98.449612403101</v>
      </c>
    </row>
    <row r="5739" spans="4:12" x14ac:dyDescent="0.2">
      <c r="D5739" s="175"/>
      <c r="E5739" s="4" t="s">
        <v>59</v>
      </c>
      <c r="F5739" s="6"/>
      <c r="G5739" s="5">
        <v>195</v>
      </c>
      <c r="H5739" s="7">
        <v>0</v>
      </c>
      <c r="I5739" s="1">
        <v>0</v>
      </c>
      <c r="J5739" s="1">
        <v>1</v>
      </c>
      <c r="K5739" s="1">
        <v>0</v>
      </c>
      <c r="L5739" s="8">
        <v>194</v>
      </c>
    </row>
    <row r="5740" spans="4:12" x14ac:dyDescent="0.2">
      <c r="D5740" s="175"/>
      <c r="E5740" s="11"/>
      <c r="F5740" s="10"/>
      <c r="G5740" s="9">
        <v>100</v>
      </c>
      <c r="H5740" s="45">
        <v>0</v>
      </c>
      <c r="I5740" s="18">
        <v>0</v>
      </c>
      <c r="J5740" s="2">
        <v>0.51282051282100005</v>
      </c>
      <c r="K5740" s="18">
        <v>0</v>
      </c>
      <c r="L5740" s="13">
        <v>99.487179487179006</v>
      </c>
    </row>
    <row r="5741" spans="4:12" x14ac:dyDescent="0.2">
      <c r="D5741" s="175"/>
      <c r="E5741" s="4" t="s">
        <v>60</v>
      </c>
      <c r="F5741" s="6"/>
      <c r="G5741" s="5">
        <v>176</v>
      </c>
      <c r="H5741" s="7">
        <v>0</v>
      </c>
      <c r="I5741" s="1">
        <v>0</v>
      </c>
      <c r="J5741" s="1">
        <v>1</v>
      </c>
      <c r="K5741" s="1">
        <v>0</v>
      </c>
      <c r="L5741" s="8">
        <v>175</v>
      </c>
    </row>
    <row r="5742" spans="4:12" x14ac:dyDescent="0.2">
      <c r="D5742" s="175"/>
      <c r="E5742" s="11"/>
      <c r="F5742" s="10"/>
      <c r="G5742" s="9">
        <v>100</v>
      </c>
      <c r="H5742" s="45">
        <v>0</v>
      </c>
      <c r="I5742" s="18">
        <v>0</v>
      </c>
      <c r="J5742" s="2">
        <v>0.56818181818199998</v>
      </c>
      <c r="K5742" s="18">
        <v>0</v>
      </c>
      <c r="L5742" s="13">
        <v>99.431818181818002</v>
      </c>
    </row>
    <row r="5743" spans="4:12" x14ac:dyDescent="0.2">
      <c r="D5743" s="175"/>
      <c r="E5743" s="4" t="s">
        <v>61</v>
      </c>
      <c r="F5743" s="6"/>
      <c r="G5743" s="5">
        <v>78</v>
      </c>
      <c r="H5743" s="7">
        <v>0</v>
      </c>
      <c r="I5743" s="1">
        <v>0</v>
      </c>
      <c r="J5743" s="1">
        <v>1</v>
      </c>
      <c r="K5743" s="1">
        <v>0</v>
      </c>
      <c r="L5743" s="8">
        <v>77</v>
      </c>
    </row>
    <row r="5744" spans="4:12" x14ac:dyDescent="0.2">
      <c r="D5744" s="175"/>
      <c r="E5744" s="11"/>
      <c r="F5744" s="10"/>
      <c r="G5744" s="9">
        <v>100</v>
      </c>
      <c r="H5744" s="45">
        <v>0</v>
      </c>
      <c r="I5744" s="18">
        <v>0</v>
      </c>
      <c r="J5744" s="2">
        <v>1.2820512820509999</v>
      </c>
      <c r="K5744" s="18">
        <v>0</v>
      </c>
      <c r="L5744" s="13">
        <v>98.717948717949</v>
      </c>
    </row>
    <row r="5745" spans="4:12" x14ac:dyDescent="0.2">
      <c r="D5745" s="175"/>
      <c r="E5745" s="4" t="s">
        <v>62</v>
      </c>
      <c r="F5745" s="6"/>
      <c r="G5745" s="5">
        <v>113</v>
      </c>
      <c r="H5745" s="7">
        <v>1</v>
      </c>
      <c r="I5745" s="1">
        <v>1</v>
      </c>
      <c r="J5745" s="1">
        <v>2</v>
      </c>
      <c r="K5745" s="1">
        <v>1</v>
      </c>
      <c r="L5745" s="8">
        <v>108</v>
      </c>
    </row>
    <row r="5746" spans="4:12" x14ac:dyDescent="0.2">
      <c r="D5746" s="175"/>
      <c r="E5746" s="11"/>
      <c r="F5746" s="10"/>
      <c r="G5746" s="9">
        <v>100</v>
      </c>
      <c r="H5746" s="16">
        <v>0.88495575221199996</v>
      </c>
      <c r="I5746" s="2">
        <v>0.88495575221199996</v>
      </c>
      <c r="J5746" s="2">
        <v>1.769911504425</v>
      </c>
      <c r="K5746" s="2">
        <v>0.88495575221199996</v>
      </c>
      <c r="L5746" s="13">
        <v>95.575221238937999</v>
      </c>
    </row>
    <row r="5747" spans="4:12" x14ac:dyDescent="0.2">
      <c r="D5747" s="174" t="s">
        <v>63</v>
      </c>
      <c r="E5747" s="20" t="s">
        <v>64</v>
      </c>
      <c r="F5747" s="22"/>
      <c r="G5747" s="21">
        <v>234</v>
      </c>
      <c r="H5747" s="25">
        <v>1</v>
      </c>
      <c r="I5747" s="3">
        <v>2</v>
      </c>
      <c r="J5747" s="3">
        <v>1</v>
      </c>
      <c r="K5747" s="3">
        <v>0</v>
      </c>
      <c r="L5747" s="26">
        <v>230</v>
      </c>
    </row>
    <row r="5748" spans="4:12" x14ac:dyDescent="0.2">
      <c r="D5748" s="175"/>
      <c r="E5748" s="11"/>
      <c r="F5748" s="10"/>
      <c r="G5748" s="9">
        <v>100</v>
      </c>
      <c r="H5748" s="16">
        <v>0.42735042735000001</v>
      </c>
      <c r="I5748" s="2">
        <v>0.85470085470099999</v>
      </c>
      <c r="J5748" s="2">
        <v>0.42735042735000001</v>
      </c>
      <c r="K5748" s="18">
        <v>0</v>
      </c>
      <c r="L5748" s="13">
        <v>98.290598290597998</v>
      </c>
    </row>
    <row r="5749" spans="4:12" x14ac:dyDescent="0.2">
      <c r="D5749" s="175"/>
      <c r="E5749" s="4" t="s">
        <v>65</v>
      </c>
      <c r="F5749" s="6"/>
      <c r="G5749" s="5">
        <v>172</v>
      </c>
      <c r="H5749" s="7">
        <v>0</v>
      </c>
      <c r="I5749" s="1">
        <v>1</v>
      </c>
      <c r="J5749" s="1">
        <v>1</v>
      </c>
      <c r="K5749" s="1">
        <v>4</v>
      </c>
      <c r="L5749" s="8">
        <v>166</v>
      </c>
    </row>
    <row r="5750" spans="4:12" x14ac:dyDescent="0.2">
      <c r="D5750" s="175"/>
      <c r="E5750" s="11"/>
      <c r="F5750" s="10"/>
      <c r="G5750" s="9">
        <v>100</v>
      </c>
      <c r="H5750" s="45">
        <v>0</v>
      </c>
      <c r="I5750" s="2">
        <v>0.58139534883699995</v>
      </c>
      <c r="J5750" s="2">
        <v>0.58139534883699995</v>
      </c>
      <c r="K5750" s="2">
        <v>2.3255813953489999</v>
      </c>
      <c r="L5750" s="13">
        <v>96.511627906976997</v>
      </c>
    </row>
    <row r="5751" spans="4:12" x14ac:dyDescent="0.2">
      <c r="D5751" s="175"/>
      <c r="E5751" s="4" t="s">
        <v>66</v>
      </c>
      <c r="F5751" s="6"/>
      <c r="G5751" s="5">
        <v>165</v>
      </c>
      <c r="H5751" s="7">
        <v>0</v>
      </c>
      <c r="I5751" s="1">
        <v>0</v>
      </c>
      <c r="J5751" s="1">
        <v>2</v>
      </c>
      <c r="K5751" s="1">
        <v>0</v>
      </c>
      <c r="L5751" s="8">
        <v>163</v>
      </c>
    </row>
    <row r="5752" spans="4:12" x14ac:dyDescent="0.2">
      <c r="D5752" s="175"/>
      <c r="E5752" s="11"/>
      <c r="F5752" s="10"/>
      <c r="G5752" s="9">
        <v>100</v>
      </c>
      <c r="H5752" s="45">
        <v>0</v>
      </c>
      <c r="I5752" s="18">
        <v>0</v>
      </c>
      <c r="J5752" s="2">
        <v>1.2121212121210001</v>
      </c>
      <c r="K5752" s="18">
        <v>0</v>
      </c>
      <c r="L5752" s="13">
        <v>98.787878787878995</v>
      </c>
    </row>
    <row r="5753" spans="4:12" x14ac:dyDescent="0.2">
      <c r="D5753" s="175"/>
      <c r="E5753" s="4" t="s">
        <v>67</v>
      </c>
      <c r="F5753" s="6"/>
      <c r="G5753" s="5">
        <v>158</v>
      </c>
      <c r="H5753" s="7">
        <v>1</v>
      </c>
      <c r="I5753" s="1">
        <v>0</v>
      </c>
      <c r="J5753" s="1">
        <v>3</v>
      </c>
      <c r="K5753" s="1">
        <v>0</v>
      </c>
      <c r="L5753" s="8">
        <v>154</v>
      </c>
    </row>
    <row r="5754" spans="4:12" x14ac:dyDescent="0.2">
      <c r="D5754" s="175"/>
      <c r="E5754" s="11"/>
      <c r="F5754" s="10"/>
      <c r="G5754" s="9">
        <v>100</v>
      </c>
      <c r="H5754" s="16">
        <v>0.63291139240500005</v>
      </c>
      <c r="I5754" s="18">
        <v>0</v>
      </c>
      <c r="J5754" s="2">
        <v>1.8987341772149999</v>
      </c>
      <c r="K5754" s="18">
        <v>0</v>
      </c>
      <c r="L5754" s="13">
        <v>97.468354430380003</v>
      </c>
    </row>
    <row r="5755" spans="4:12" x14ac:dyDescent="0.2">
      <c r="D5755" s="175"/>
      <c r="E5755" s="4" t="s">
        <v>68</v>
      </c>
      <c r="F5755" s="6"/>
      <c r="G5755" s="5">
        <v>112</v>
      </c>
      <c r="H5755" s="7">
        <v>1</v>
      </c>
      <c r="I5755" s="1">
        <v>0</v>
      </c>
      <c r="J5755" s="1">
        <v>0</v>
      </c>
      <c r="K5755" s="1">
        <v>1</v>
      </c>
      <c r="L5755" s="8">
        <v>110</v>
      </c>
    </row>
    <row r="5756" spans="4:12" x14ac:dyDescent="0.2">
      <c r="D5756" s="175"/>
      <c r="E5756" s="11"/>
      <c r="F5756" s="10"/>
      <c r="G5756" s="9">
        <v>100</v>
      </c>
      <c r="H5756" s="16">
        <v>0.89285714285700002</v>
      </c>
      <c r="I5756" s="18">
        <v>0</v>
      </c>
      <c r="J5756" s="18">
        <v>0</v>
      </c>
      <c r="K5756" s="2">
        <v>0.89285714285700002</v>
      </c>
      <c r="L5756" s="13">
        <v>98.214285714286007</v>
      </c>
    </row>
    <row r="5757" spans="4:12" x14ac:dyDescent="0.2">
      <c r="D5757" s="175"/>
      <c r="E5757" s="4" t="s">
        <v>69</v>
      </c>
      <c r="F5757" s="6"/>
      <c r="G5757" s="5">
        <v>92</v>
      </c>
      <c r="H5757" s="7">
        <v>0</v>
      </c>
      <c r="I5757" s="1">
        <v>0</v>
      </c>
      <c r="J5757" s="1">
        <v>1</v>
      </c>
      <c r="K5757" s="1">
        <v>0</v>
      </c>
      <c r="L5757" s="8">
        <v>91</v>
      </c>
    </row>
    <row r="5758" spans="4:12" x14ac:dyDescent="0.2">
      <c r="D5758" s="175"/>
      <c r="E5758" s="11"/>
      <c r="F5758" s="10"/>
      <c r="G5758" s="9">
        <v>100</v>
      </c>
      <c r="H5758" s="45">
        <v>0</v>
      </c>
      <c r="I5758" s="18">
        <v>0</v>
      </c>
      <c r="J5758" s="2">
        <v>1.086956521739</v>
      </c>
      <c r="K5758" s="18">
        <v>0</v>
      </c>
      <c r="L5758" s="13">
        <v>98.913043478261002</v>
      </c>
    </row>
    <row r="5759" spans="4:12" x14ac:dyDescent="0.2">
      <c r="D5759" s="175"/>
      <c r="E5759" s="4" t="s">
        <v>70</v>
      </c>
      <c r="F5759" s="6"/>
      <c r="G5759" s="5">
        <v>131</v>
      </c>
      <c r="H5759" s="7">
        <v>0</v>
      </c>
      <c r="I5759" s="1">
        <v>1</v>
      </c>
      <c r="J5759" s="1">
        <v>1</v>
      </c>
      <c r="K5759" s="1">
        <v>2</v>
      </c>
      <c r="L5759" s="8">
        <v>127</v>
      </c>
    </row>
    <row r="5760" spans="4:12" x14ac:dyDescent="0.2">
      <c r="D5760" s="175"/>
      <c r="E5760" s="11"/>
      <c r="F5760" s="10"/>
      <c r="G5760" s="9">
        <v>100</v>
      </c>
      <c r="H5760" s="45">
        <v>0</v>
      </c>
      <c r="I5760" s="2">
        <v>0.76335877862599999</v>
      </c>
      <c r="J5760" s="2">
        <v>0.76335877862599999</v>
      </c>
      <c r="K5760" s="2">
        <v>1.526717557252</v>
      </c>
      <c r="L5760" s="13">
        <v>96.946564885496002</v>
      </c>
    </row>
    <row r="5761" spans="2:12" x14ac:dyDescent="0.2">
      <c r="D5761" s="175"/>
      <c r="E5761" s="4" t="s">
        <v>71</v>
      </c>
      <c r="F5761" s="6"/>
      <c r="G5761" s="5">
        <v>71</v>
      </c>
      <c r="H5761" s="7">
        <v>0</v>
      </c>
      <c r="I5761" s="1">
        <v>1</v>
      </c>
      <c r="J5761" s="1">
        <v>0</v>
      </c>
      <c r="K5761" s="1">
        <v>1</v>
      </c>
      <c r="L5761" s="8">
        <v>69</v>
      </c>
    </row>
    <row r="5762" spans="2:12" x14ac:dyDescent="0.2">
      <c r="D5762" s="175"/>
      <c r="E5762" s="11"/>
      <c r="F5762" s="10"/>
      <c r="G5762" s="9">
        <v>100</v>
      </c>
      <c r="H5762" s="45">
        <v>0</v>
      </c>
      <c r="I5762" s="2">
        <v>1.4084507042250001</v>
      </c>
      <c r="J5762" s="18">
        <v>0</v>
      </c>
      <c r="K5762" s="2">
        <v>1.4084507042250001</v>
      </c>
      <c r="L5762" s="13">
        <v>97.183098591548998</v>
      </c>
    </row>
    <row r="5763" spans="2:12" x14ac:dyDescent="0.2">
      <c r="D5763" s="175"/>
      <c r="E5763" s="4" t="s">
        <v>72</v>
      </c>
      <c r="F5763" s="6"/>
      <c r="G5763" s="5">
        <v>70</v>
      </c>
      <c r="H5763" s="7">
        <v>0</v>
      </c>
      <c r="I5763" s="1">
        <v>0</v>
      </c>
      <c r="J5763" s="1">
        <v>1</v>
      </c>
      <c r="K5763" s="1">
        <v>1</v>
      </c>
      <c r="L5763" s="8">
        <v>68</v>
      </c>
    </row>
    <row r="5764" spans="2:12" x14ac:dyDescent="0.2">
      <c r="D5764" s="176"/>
      <c r="E5764" s="57"/>
      <c r="F5764" s="54"/>
      <c r="G5764" s="67">
        <v>100</v>
      </c>
      <c r="H5764" s="114">
        <v>0</v>
      </c>
      <c r="I5764" s="81">
        <v>0</v>
      </c>
      <c r="J5764" s="48">
        <v>1.4285714285710001</v>
      </c>
      <c r="K5764" s="48">
        <v>1.4285714285710001</v>
      </c>
      <c r="L5764" s="84">
        <v>97.142857142856997</v>
      </c>
    </row>
    <row r="5766" spans="2:12" x14ac:dyDescent="0.2">
      <c r="B5766" s="43" t="str">
        <f xml:space="preserve"> HYPERLINK("#'目次'!B126", "[120]")</f>
        <v>[120]</v>
      </c>
      <c r="C5766" s="31" t="s">
        <v>264</v>
      </c>
    </row>
    <row r="5769" spans="2:12" x14ac:dyDescent="0.2">
      <c r="C5769" s="31" t="s">
        <v>75</v>
      </c>
    </row>
    <row r="5770" spans="2:12" ht="24" x14ac:dyDescent="0.2">
      <c r="D5770" s="177"/>
      <c r="E5770" s="178"/>
      <c r="F5770" s="178"/>
      <c r="G5770" s="40" t="s">
        <v>14</v>
      </c>
      <c r="H5770" s="42" t="s">
        <v>240</v>
      </c>
      <c r="I5770" s="15" t="s">
        <v>241</v>
      </c>
      <c r="J5770" s="15" t="s">
        <v>242</v>
      </c>
      <c r="K5770" s="15" t="s">
        <v>243</v>
      </c>
      <c r="L5770" s="44" t="s">
        <v>17</v>
      </c>
    </row>
    <row r="5771" spans="2:12" x14ac:dyDescent="0.2">
      <c r="D5771" s="179"/>
      <c r="E5771" s="180"/>
      <c r="F5771" s="180"/>
      <c r="G5771" s="39"/>
      <c r="H5771" s="41"/>
      <c r="I5771" s="14"/>
      <c r="J5771" s="14"/>
      <c r="K5771" s="14"/>
      <c r="L5771" s="38"/>
    </row>
    <row r="5772" spans="2:12" x14ac:dyDescent="0.2">
      <c r="D5772" s="70"/>
      <c r="E5772" s="72" t="s">
        <v>14</v>
      </c>
      <c r="F5772" s="69"/>
      <c r="G5772" s="37">
        <v>1222</v>
      </c>
      <c r="H5772" s="17">
        <v>3</v>
      </c>
      <c r="I5772" s="17">
        <v>5</v>
      </c>
      <c r="J5772" s="17">
        <v>10</v>
      </c>
      <c r="K5772" s="17">
        <v>9</v>
      </c>
      <c r="L5772" s="55">
        <v>1195</v>
      </c>
    </row>
    <row r="5773" spans="2:12" x14ac:dyDescent="0.2">
      <c r="D5773" s="57"/>
      <c r="E5773" s="54"/>
      <c r="F5773" s="71"/>
      <c r="G5773" s="9">
        <v>100</v>
      </c>
      <c r="H5773" s="2">
        <v>0.24549918166900001</v>
      </c>
      <c r="I5773" s="2">
        <v>0.40916530278199997</v>
      </c>
      <c r="J5773" s="2">
        <v>0.81833060556500004</v>
      </c>
      <c r="K5773" s="2">
        <v>0.73649754500800002</v>
      </c>
      <c r="L5773" s="13">
        <v>97.790507364974999</v>
      </c>
    </row>
    <row r="5774" spans="2:12" x14ac:dyDescent="0.2">
      <c r="D5774" s="174" t="s">
        <v>36</v>
      </c>
      <c r="E5774" s="20" t="s">
        <v>76</v>
      </c>
      <c r="F5774" s="22"/>
      <c r="G5774" s="21">
        <v>629</v>
      </c>
      <c r="H5774" s="25">
        <v>2</v>
      </c>
      <c r="I5774" s="3">
        <v>3</v>
      </c>
      <c r="J5774" s="3">
        <v>3</v>
      </c>
      <c r="K5774" s="3">
        <v>8</v>
      </c>
      <c r="L5774" s="26">
        <v>613</v>
      </c>
    </row>
    <row r="5775" spans="2:12" x14ac:dyDescent="0.2">
      <c r="D5775" s="175"/>
      <c r="E5775" s="11"/>
      <c r="F5775" s="10"/>
      <c r="G5775" s="9">
        <v>100</v>
      </c>
      <c r="H5775" s="16">
        <v>0.31796502384699998</v>
      </c>
      <c r="I5775" s="2">
        <v>0.47694753577100002</v>
      </c>
      <c r="J5775" s="2">
        <v>0.47694753577100002</v>
      </c>
      <c r="K5775" s="2">
        <v>1.2718600953899999</v>
      </c>
      <c r="L5775" s="13">
        <v>97.456279809221002</v>
      </c>
    </row>
    <row r="5776" spans="2:12" x14ac:dyDescent="0.2">
      <c r="D5776" s="175"/>
      <c r="E5776" s="4" t="s">
        <v>39</v>
      </c>
      <c r="F5776" s="6"/>
      <c r="G5776" s="5">
        <v>37</v>
      </c>
      <c r="H5776" s="7">
        <v>0</v>
      </c>
      <c r="I5776" s="1">
        <v>0</v>
      </c>
      <c r="J5776" s="1">
        <v>0</v>
      </c>
      <c r="K5776" s="1">
        <v>0</v>
      </c>
      <c r="L5776" s="8">
        <v>37</v>
      </c>
    </row>
    <row r="5777" spans="4:12" x14ac:dyDescent="0.2">
      <c r="D5777" s="175"/>
      <c r="E5777" s="11"/>
      <c r="F5777" s="10"/>
      <c r="G5777" s="9">
        <v>100</v>
      </c>
      <c r="H5777" s="45">
        <v>0</v>
      </c>
      <c r="I5777" s="18">
        <v>0</v>
      </c>
      <c r="J5777" s="18">
        <v>0</v>
      </c>
      <c r="K5777" s="18">
        <v>0</v>
      </c>
      <c r="L5777" s="13">
        <v>100</v>
      </c>
    </row>
    <row r="5778" spans="4:12" x14ac:dyDescent="0.2">
      <c r="D5778" s="175"/>
      <c r="E5778" s="4" t="s">
        <v>40</v>
      </c>
      <c r="F5778" s="6"/>
      <c r="G5778" s="5">
        <v>73</v>
      </c>
      <c r="H5778" s="7">
        <v>0</v>
      </c>
      <c r="I5778" s="1">
        <v>1</v>
      </c>
      <c r="J5778" s="1">
        <v>0</v>
      </c>
      <c r="K5778" s="1">
        <v>0</v>
      </c>
      <c r="L5778" s="8">
        <v>72</v>
      </c>
    </row>
    <row r="5779" spans="4:12" x14ac:dyDescent="0.2">
      <c r="D5779" s="175"/>
      <c r="E5779" s="11"/>
      <c r="F5779" s="10"/>
      <c r="G5779" s="9">
        <v>100</v>
      </c>
      <c r="H5779" s="45">
        <v>0</v>
      </c>
      <c r="I5779" s="2">
        <v>1.369863013699</v>
      </c>
      <c r="J5779" s="18">
        <v>0</v>
      </c>
      <c r="K5779" s="18">
        <v>0</v>
      </c>
      <c r="L5779" s="13">
        <v>98.630136986300997</v>
      </c>
    </row>
    <row r="5780" spans="4:12" x14ac:dyDescent="0.2">
      <c r="D5780" s="175"/>
      <c r="E5780" s="4" t="s">
        <v>41</v>
      </c>
      <c r="F5780" s="6"/>
      <c r="G5780" s="5">
        <v>108</v>
      </c>
      <c r="H5780" s="7">
        <v>0</v>
      </c>
      <c r="I5780" s="1">
        <v>0</v>
      </c>
      <c r="J5780" s="1">
        <v>0</v>
      </c>
      <c r="K5780" s="1">
        <v>2</v>
      </c>
      <c r="L5780" s="8">
        <v>106</v>
      </c>
    </row>
    <row r="5781" spans="4:12" x14ac:dyDescent="0.2">
      <c r="D5781" s="175"/>
      <c r="E5781" s="11"/>
      <c r="F5781" s="10"/>
      <c r="G5781" s="9">
        <v>100</v>
      </c>
      <c r="H5781" s="45">
        <v>0</v>
      </c>
      <c r="I5781" s="18">
        <v>0</v>
      </c>
      <c r="J5781" s="18">
        <v>0</v>
      </c>
      <c r="K5781" s="2">
        <v>1.851851851852</v>
      </c>
      <c r="L5781" s="13">
        <v>98.148148148147996</v>
      </c>
    </row>
    <row r="5782" spans="4:12" x14ac:dyDescent="0.2">
      <c r="D5782" s="175"/>
      <c r="E5782" s="4" t="s">
        <v>42</v>
      </c>
      <c r="F5782" s="6"/>
      <c r="G5782" s="5">
        <v>113</v>
      </c>
      <c r="H5782" s="7">
        <v>2</v>
      </c>
      <c r="I5782" s="1">
        <v>0</v>
      </c>
      <c r="J5782" s="1">
        <v>0</v>
      </c>
      <c r="K5782" s="1">
        <v>2</v>
      </c>
      <c r="L5782" s="8">
        <v>109</v>
      </c>
    </row>
    <row r="5783" spans="4:12" x14ac:dyDescent="0.2">
      <c r="D5783" s="175"/>
      <c r="E5783" s="11"/>
      <c r="F5783" s="10"/>
      <c r="G5783" s="9">
        <v>100</v>
      </c>
      <c r="H5783" s="16">
        <v>1.769911504425</v>
      </c>
      <c r="I5783" s="18">
        <v>0</v>
      </c>
      <c r="J5783" s="18">
        <v>0</v>
      </c>
      <c r="K5783" s="2">
        <v>1.769911504425</v>
      </c>
      <c r="L5783" s="13">
        <v>96.460176991150007</v>
      </c>
    </row>
    <row r="5784" spans="4:12" x14ac:dyDescent="0.2">
      <c r="D5784" s="175"/>
      <c r="E5784" s="4" t="s">
        <v>43</v>
      </c>
      <c r="F5784" s="6"/>
      <c r="G5784" s="5">
        <v>101</v>
      </c>
      <c r="H5784" s="7">
        <v>0</v>
      </c>
      <c r="I5784" s="1">
        <v>1</v>
      </c>
      <c r="J5784" s="1">
        <v>0</v>
      </c>
      <c r="K5784" s="1">
        <v>2</v>
      </c>
      <c r="L5784" s="8">
        <v>98</v>
      </c>
    </row>
    <row r="5785" spans="4:12" x14ac:dyDescent="0.2">
      <c r="D5785" s="175"/>
      <c r="E5785" s="11"/>
      <c r="F5785" s="10"/>
      <c r="G5785" s="9">
        <v>100</v>
      </c>
      <c r="H5785" s="45">
        <v>0</v>
      </c>
      <c r="I5785" s="2">
        <v>0.99009900990099997</v>
      </c>
      <c r="J5785" s="18">
        <v>0</v>
      </c>
      <c r="K5785" s="2">
        <v>1.9801980198019999</v>
      </c>
      <c r="L5785" s="13">
        <v>97.029702970296995</v>
      </c>
    </row>
    <row r="5786" spans="4:12" x14ac:dyDescent="0.2">
      <c r="D5786" s="175"/>
      <c r="E5786" s="4" t="s">
        <v>44</v>
      </c>
      <c r="F5786" s="6"/>
      <c r="G5786" s="5">
        <v>114</v>
      </c>
      <c r="H5786" s="7">
        <v>0</v>
      </c>
      <c r="I5786" s="1">
        <v>1</v>
      </c>
      <c r="J5786" s="1">
        <v>1</v>
      </c>
      <c r="K5786" s="1">
        <v>1</v>
      </c>
      <c r="L5786" s="8">
        <v>111</v>
      </c>
    </row>
    <row r="5787" spans="4:12" x14ac:dyDescent="0.2">
      <c r="D5787" s="175"/>
      <c r="E5787" s="11"/>
      <c r="F5787" s="10"/>
      <c r="G5787" s="9">
        <v>100</v>
      </c>
      <c r="H5787" s="45">
        <v>0</v>
      </c>
      <c r="I5787" s="2">
        <v>0.87719298245599997</v>
      </c>
      <c r="J5787" s="2">
        <v>0.87719298245599997</v>
      </c>
      <c r="K5787" s="2">
        <v>0.87719298245599997</v>
      </c>
      <c r="L5787" s="13">
        <v>97.368421052632002</v>
      </c>
    </row>
    <row r="5788" spans="4:12" x14ac:dyDescent="0.2">
      <c r="D5788" s="175"/>
      <c r="E5788" s="4" t="s">
        <v>45</v>
      </c>
      <c r="F5788" s="6"/>
      <c r="G5788" s="5">
        <v>83</v>
      </c>
      <c r="H5788" s="7">
        <v>0</v>
      </c>
      <c r="I5788" s="1">
        <v>0</v>
      </c>
      <c r="J5788" s="1">
        <v>2</v>
      </c>
      <c r="K5788" s="1">
        <v>1</v>
      </c>
      <c r="L5788" s="8">
        <v>80</v>
      </c>
    </row>
    <row r="5789" spans="4:12" x14ac:dyDescent="0.2">
      <c r="D5789" s="175"/>
      <c r="E5789" s="11"/>
      <c r="F5789" s="10"/>
      <c r="G5789" s="9">
        <v>100</v>
      </c>
      <c r="H5789" s="45">
        <v>0</v>
      </c>
      <c r="I5789" s="18">
        <v>0</v>
      </c>
      <c r="J5789" s="2">
        <v>2.409638554217</v>
      </c>
      <c r="K5789" s="2">
        <v>1.204819277108</v>
      </c>
      <c r="L5789" s="13">
        <v>96.385542168675002</v>
      </c>
    </row>
    <row r="5790" spans="4:12" x14ac:dyDescent="0.2">
      <c r="D5790" s="174" t="s">
        <v>37</v>
      </c>
      <c r="E5790" s="20" t="s">
        <v>77</v>
      </c>
      <c r="F5790" s="22"/>
      <c r="G5790" s="21">
        <v>593</v>
      </c>
      <c r="H5790" s="25">
        <v>1</v>
      </c>
      <c r="I5790" s="3">
        <v>2</v>
      </c>
      <c r="J5790" s="3">
        <v>7</v>
      </c>
      <c r="K5790" s="3">
        <v>1</v>
      </c>
      <c r="L5790" s="26">
        <v>582</v>
      </c>
    </row>
    <row r="5791" spans="4:12" x14ac:dyDescent="0.2">
      <c r="D5791" s="175"/>
      <c r="E5791" s="11"/>
      <c r="F5791" s="10"/>
      <c r="G5791" s="9">
        <v>100</v>
      </c>
      <c r="H5791" s="16">
        <v>0.16863406408100001</v>
      </c>
      <c r="I5791" s="2">
        <v>0.33726812816200002</v>
      </c>
      <c r="J5791" s="2">
        <v>1.1804384485670001</v>
      </c>
      <c r="K5791" s="2">
        <v>0.16863406408100001</v>
      </c>
      <c r="L5791" s="13">
        <v>98.145025295110003</v>
      </c>
    </row>
    <row r="5792" spans="4:12" x14ac:dyDescent="0.2">
      <c r="D5792" s="175"/>
      <c r="E5792" s="4" t="s">
        <v>39</v>
      </c>
      <c r="F5792" s="6"/>
      <c r="G5792" s="5">
        <v>27</v>
      </c>
      <c r="H5792" s="7">
        <v>0</v>
      </c>
      <c r="I5792" s="1">
        <v>0</v>
      </c>
      <c r="J5792" s="1">
        <v>0</v>
      </c>
      <c r="K5792" s="1">
        <v>0</v>
      </c>
      <c r="L5792" s="8">
        <v>27</v>
      </c>
    </row>
    <row r="5793" spans="2:12" x14ac:dyDescent="0.2">
      <c r="D5793" s="175"/>
      <c r="E5793" s="11"/>
      <c r="F5793" s="10"/>
      <c r="G5793" s="9">
        <v>100</v>
      </c>
      <c r="H5793" s="45">
        <v>0</v>
      </c>
      <c r="I5793" s="18">
        <v>0</v>
      </c>
      <c r="J5793" s="18">
        <v>0</v>
      </c>
      <c r="K5793" s="18">
        <v>0</v>
      </c>
      <c r="L5793" s="13">
        <v>100</v>
      </c>
    </row>
    <row r="5794" spans="2:12" x14ac:dyDescent="0.2">
      <c r="D5794" s="175"/>
      <c r="E5794" s="4" t="s">
        <v>40</v>
      </c>
      <c r="F5794" s="6"/>
      <c r="G5794" s="5">
        <v>74</v>
      </c>
      <c r="H5794" s="7">
        <v>0</v>
      </c>
      <c r="I5794" s="1">
        <v>1</v>
      </c>
      <c r="J5794" s="1">
        <v>2</v>
      </c>
      <c r="K5794" s="1">
        <v>0</v>
      </c>
      <c r="L5794" s="8">
        <v>71</v>
      </c>
    </row>
    <row r="5795" spans="2:12" x14ac:dyDescent="0.2">
      <c r="D5795" s="175"/>
      <c r="E5795" s="11"/>
      <c r="F5795" s="10"/>
      <c r="G5795" s="9">
        <v>100</v>
      </c>
      <c r="H5795" s="45">
        <v>0</v>
      </c>
      <c r="I5795" s="2">
        <v>1.351351351351</v>
      </c>
      <c r="J5795" s="2">
        <v>2.7027027027030002</v>
      </c>
      <c r="K5795" s="18">
        <v>0</v>
      </c>
      <c r="L5795" s="13">
        <v>95.945945945945994</v>
      </c>
    </row>
    <row r="5796" spans="2:12" x14ac:dyDescent="0.2">
      <c r="D5796" s="175"/>
      <c r="E5796" s="4" t="s">
        <v>41</v>
      </c>
      <c r="F5796" s="6"/>
      <c r="G5796" s="5">
        <v>96</v>
      </c>
      <c r="H5796" s="7">
        <v>0</v>
      </c>
      <c r="I5796" s="1">
        <v>0</v>
      </c>
      <c r="J5796" s="1">
        <v>2</v>
      </c>
      <c r="K5796" s="1">
        <v>0</v>
      </c>
      <c r="L5796" s="8">
        <v>94</v>
      </c>
    </row>
    <row r="5797" spans="2:12" x14ac:dyDescent="0.2">
      <c r="D5797" s="175"/>
      <c r="E5797" s="11"/>
      <c r="F5797" s="10"/>
      <c r="G5797" s="9">
        <v>100</v>
      </c>
      <c r="H5797" s="45">
        <v>0</v>
      </c>
      <c r="I5797" s="18">
        <v>0</v>
      </c>
      <c r="J5797" s="2">
        <v>2.083333333333</v>
      </c>
      <c r="K5797" s="18">
        <v>0</v>
      </c>
      <c r="L5797" s="13">
        <v>97.916666666666998</v>
      </c>
    </row>
    <row r="5798" spans="2:12" x14ac:dyDescent="0.2">
      <c r="D5798" s="175"/>
      <c r="E5798" s="4" t="s">
        <v>42</v>
      </c>
      <c r="F5798" s="6"/>
      <c r="G5798" s="5">
        <v>97</v>
      </c>
      <c r="H5798" s="7">
        <v>0</v>
      </c>
      <c r="I5798" s="1">
        <v>0</v>
      </c>
      <c r="J5798" s="1">
        <v>2</v>
      </c>
      <c r="K5798" s="1">
        <v>0</v>
      </c>
      <c r="L5798" s="8">
        <v>95</v>
      </c>
    </row>
    <row r="5799" spans="2:12" x14ac:dyDescent="0.2">
      <c r="D5799" s="175"/>
      <c r="E5799" s="11"/>
      <c r="F5799" s="10"/>
      <c r="G5799" s="9">
        <v>100</v>
      </c>
      <c r="H5799" s="45">
        <v>0</v>
      </c>
      <c r="I5799" s="18">
        <v>0</v>
      </c>
      <c r="J5799" s="2">
        <v>2.0618556701030002</v>
      </c>
      <c r="K5799" s="18">
        <v>0</v>
      </c>
      <c r="L5799" s="13">
        <v>97.938144329897</v>
      </c>
    </row>
    <row r="5800" spans="2:12" x14ac:dyDescent="0.2">
      <c r="D5800" s="175"/>
      <c r="E5800" s="4" t="s">
        <v>43</v>
      </c>
      <c r="F5800" s="6"/>
      <c r="G5800" s="5">
        <v>103</v>
      </c>
      <c r="H5800" s="7">
        <v>0</v>
      </c>
      <c r="I5800" s="1">
        <v>1</v>
      </c>
      <c r="J5800" s="1">
        <v>0</v>
      </c>
      <c r="K5800" s="1">
        <v>0</v>
      </c>
      <c r="L5800" s="8">
        <v>102</v>
      </c>
    </row>
    <row r="5801" spans="2:12" x14ac:dyDescent="0.2">
      <c r="D5801" s="175"/>
      <c r="E5801" s="11"/>
      <c r="F5801" s="10"/>
      <c r="G5801" s="9">
        <v>100</v>
      </c>
      <c r="H5801" s="45">
        <v>0</v>
      </c>
      <c r="I5801" s="2">
        <v>0.97087378640800004</v>
      </c>
      <c r="J5801" s="18">
        <v>0</v>
      </c>
      <c r="K5801" s="18">
        <v>0</v>
      </c>
      <c r="L5801" s="13">
        <v>99.029126213591994</v>
      </c>
    </row>
    <row r="5802" spans="2:12" x14ac:dyDescent="0.2">
      <c r="D5802" s="175"/>
      <c r="E5802" s="4" t="s">
        <v>44</v>
      </c>
      <c r="F5802" s="6"/>
      <c r="G5802" s="5">
        <v>109</v>
      </c>
      <c r="H5802" s="7">
        <v>1</v>
      </c>
      <c r="I5802" s="1">
        <v>0</v>
      </c>
      <c r="J5802" s="1">
        <v>1</v>
      </c>
      <c r="K5802" s="1">
        <v>0</v>
      </c>
      <c r="L5802" s="8">
        <v>107</v>
      </c>
    </row>
    <row r="5803" spans="2:12" x14ac:dyDescent="0.2">
      <c r="D5803" s="175"/>
      <c r="E5803" s="11"/>
      <c r="F5803" s="10"/>
      <c r="G5803" s="9">
        <v>100</v>
      </c>
      <c r="H5803" s="16">
        <v>0.91743119266100004</v>
      </c>
      <c r="I5803" s="18">
        <v>0</v>
      </c>
      <c r="J5803" s="2">
        <v>0.91743119266100004</v>
      </c>
      <c r="K5803" s="18">
        <v>0</v>
      </c>
      <c r="L5803" s="13">
        <v>98.165137614678997</v>
      </c>
    </row>
    <row r="5804" spans="2:12" x14ac:dyDescent="0.2">
      <c r="D5804" s="175"/>
      <c r="E5804" s="4" t="s">
        <v>45</v>
      </c>
      <c r="F5804" s="6"/>
      <c r="G5804" s="5">
        <v>87</v>
      </c>
      <c r="H5804" s="7">
        <v>0</v>
      </c>
      <c r="I5804" s="1">
        <v>0</v>
      </c>
      <c r="J5804" s="1">
        <v>0</v>
      </c>
      <c r="K5804" s="1">
        <v>1</v>
      </c>
      <c r="L5804" s="8">
        <v>86</v>
      </c>
    </row>
    <row r="5805" spans="2:12" x14ac:dyDescent="0.2">
      <c r="D5805" s="176"/>
      <c r="E5805" s="57"/>
      <c r="F5805" s="54"/>
      <c r="G5805" s="67">
        <v>100</v>
      </c>
      <c r="H5805" s="114">
        <v>0</v>
      </c>
      <c r="I5805" s="81">
        <v>0</v>
      </c>
      <c r="J5805" s="81">
        <v>0</v>
      </c>
      <c r="K5805" s="48">
        <v>1.149425287356</v>
      </c>
      <c r="L5805" s="84">
        <v>98.850574712644004</v>
      </c>
    </row>
    <row r="5807" spans="2:12" x14ac:dyDescent="0.2">
      <c r="B5807" s="43" t="str">
        <f xml:space="preserve"> HYPERLINK("#'目次'!B127", "[121]")</f>
        <v>[121]</v>
      </c>
      <c r="C5807" s="31" t="s">
        <v>267</v>
      </c>
    </row>
    <row r="5811" spans="4:14" ht="24" x14ac:dyDescent="0.2">
      <c r="D5811" s="177"/>
      <c r="E5811" s="178"/>
      <c r="F5811" s="178"/>
      <c r="G5811" s="40" t="s">
        <v>14</v>
      </c>
      <c r="H5811" s="42" t="s">
        <v>268</v>
      </c>
      <c r="I5811" s="15" t="s">
        <v>269</v>
      </c>
      <c r="J5811" s="15" t="s">
        <v>270</v>
      </c>
      <c r="K5811" s="15" t="s">
        <v>271</v>
      </c>
      <c r="L5811" s="15" t="s">
        <v>272</v>
      </c>
      <c r="M5811" s="15" t="s">
        <v>273</v>
      </c>
      <c r="N5811" s="44" t="s">
        <v>17</v>
      </c>
    </row>
    <row r="5812" spans="4:14" x14ac:dyDescent="0.2">
      <c r="D5812" s="179"/>
      <c r="E5812" s="180"/>
      <c r="F5812" s="180"/>
      <c r="G5812" s="39"/>
      <c r="H5812" s="41"/>
      <c r="I5812" s="14"/>
      <c r="J5812" s="14"/>
      <c r="K5812" s="14"/>
      <c r="L5812" s="14"/>
      <c r="M5812" s="14"/>
      <c r="N5812" s="38"/>
    </row>
    <row r="5813" spans="4:14" x14ac:dyDescent="0.2">
      <c r="D5813" s="70"/>
      <c r="E5813" s="72" t="s">
        <v>14</v>
      </c>
      <c r="F5813" s="69"/>
      <c r="G5813" s="37">
        <v>1222</v>
      </c>
      <c r="H5813" s="17">
        <v>21</v>
      </c>
      <c r="I5813" s="17">
        <v>38</v>
      </c>
      <c r="J5813" s="17">
        <v>70</v>
      </c>
      <c r="K5813" s="17">
        <v>278</v>
      </c>
      <c r="L5813" s="17">
        <v>298</v>
      </c>
      <c r="M5813" s="17">
        <v>477</v>
      </c>
      <c r="N5813" s="55">
        <v>40</v>
      </c>
    </row>
    <row r="5814" spans="4:14" x14ac:dyDescent="0.2">
      <c r="D5814" s="57"/>
      <c r="E5814" s="54"/>
      <c r="F5814" s="71"/>
      <c r="G5814" s="9">
        <v>100</v>
      </c>
      <c r="H5814" s="2">
        <v>1.7184942716860001</v>
      </c>
      <c r="I5814" s="2">
        <v>3.1096563011459999</v>
      </c>
      <c r="J5814" s="2">
        <v>5.7283142389529997</v>
      </c>
      <c r="K5814" s="2">
        <v>22.749590834696999</v>
      </c>
      <c r="L5814" s="2">
        <v>24.386252045827</v>
      </c>
      <c r="M5814" s="2">
        <v>39.034369885434003</v>
      </c>
      <c r="N5814" s="13">
        <v>3.2733224222590001</v>
      </c>
    </row>
    <row r="5815" spans="4:14" x14ac:dyDescent="0.2">
      <c r="D5815" s="174" t="s">
        <v>18</v>
      </c>
      <c r="E5815" s="20" t="s">
        <v>19</v>
      </c>
      <c r="F5815" s="22"/>
      <c r="G5815" s="21">
        <v>57</v>
      </c>
      <c r="H5815" s="25">
        <v>0</v>
      </c>
      <c r="I5815" s="3">
        <v>0</v>
      </c>
      <c r="J5815" s="3">
        <v>3</v>
      </c>
      <c r="K5815" s="3">
        <v>10</v>
      </c>
      <c r="L5815" s="3">
        <v>18</v>
      </c>
      <c r="M5815" s="3">
        <v>23</v>
      </c>
      <c r="N5815" s="26">
        <v>3</v>
      </c>
    </row>
    <row r="5816" spans="4:14" x14ac:dyDescent="0.2">
      <c r="D5816" s="175"/>
      <c r="E5816" s="11"/>
      <c r="F5816" s="10"/>
      <c r="G5816" s="9">
        <v>100</v>
      </c>
      <c r="H5816" s="45">
        <v>0</v>
      </c>
      <c r="I5816" s="18">
        <v>0</v>
      </c>
      <c r="J5816" s="2">
        <v>5.2631578947369997</v>
      </c>
      <c r="K5816" s="27">
        <v>17.543859649123</v>
      </c>
      <c r="L5816" s="23">
        <v>31.578947368421002</v>
      </c>
      <c r="M5816" s="2">
        <v>40.350877192981997</v>
      </c>
      <c r="N5816" s="13">
        <v>5.2631578947369997</v>
      </c>
    </row>
    <row r="5817" spans="4:14" x14ac:dyDescent="0.2">
      <c r="D5817" s="175"/>
      <c r="E5817" s="4" t="s">
        <v>20</v>
      </c>
      <c r="F5817" s="6"/>
      <c r="G5817" s="5">
        <v>84</v>
      </c>
      <c r="H5817" s="7">
        <v>1</v>
      </c>
      <c r="I5817" s="1">
        <v>2</v>
      </c>
      <c r="J5817" s="1">
        <v>3</v>
      </c>
      <c r="K5817" s="1">
        <v>24</v>
      </c>
      <c r="L5817" s="1">
        <v>18</v>
      </c>
      <c r="M5817" s="1">
        <v>31</v>
      </c>
      <c r="N5817" s="8">
        <v>5</v>
      </c>
    </row>
    <row r="5818" spans="4:14" x14ac:dyDescent="0.2">
      <c r="D5818" s="175"/>
      <c r="E5818" s="11"/>
      <c r="F5818" s="10"/>
      <c r="G5818" s="9">
        <v>100</v>
      </c>
      <c r="H5818" s="16">
        <v>1.190476190476</v>
      </c>
      <c r="I5818" s="2">
        <v>2.3809523809519999</v>
      </c>
      <c r="J5818" s="2">
        <v>3.5714285714290002</v>
      </c>
      <c r="K5818" s="23">
        <v>28.571428571428999</v>
      </c>
      <c r="L5818" s="2">
        <v>21.428571428571001</v>
      </c>
      <c r="M5818" s="2">
        <v>36.904761904761997</v>
      </c>
      <c r="N5818" s="13">
        <v>5.9523809523809996</v>
      </c>
    </row>
    <row r="5819" spans="4:14" x14ac:dyDescent="0.2">
      <c r="D5819" s="175"/>
      <c r="E5819" s="4" t="s">
        <v>21</v>
      </c>
      <c r="F5819" s="6"/>
      <c r="G5819" s="5">
        <v>487</v>
      </c>
      <c r="H5819" s="7">
        <v>7</v>
      </c>
      <c r="I5819" s="1">
        <v>12</v>
      </c>
      <c r="J5819" s="1">
        <v>25</v>
      </c>
      <c r="K5819" s="1">
        <v>117</v>
      </c>
      <c r="L5819" s="1">
        <v>116</v>
      </c>
      <c r="M5819" s="1">
        <v>198</v>
      </c>
      <c r="N5819" s="8">
        <v>12</v>
      </c>
    </row>
    <row r="5820" spans="4:14" x14ac:dyDescent="0.2">
      <c r="D5820" s="175"/>
      <c r="E5820" s="11"/>
      <c r="F5820" s="10"/>
      <c r="G5820" s="9">
        <v>100</v>
      </c>
      <c r="H5820" s="16">
        <v>1.4373716632439999</v>
      </c>
      <c r="I5820" s="2">
        <v>2.4640657084190001</v>
      </c>
      <c r="J5820" s="2">
        <v>5.1334702258730003</v>
      </c>
      <c r="K5820" s="2">
        <v>24.024640657083999</v>
      </c>
      <c r="L5820" s="2">
        <v>23.819301848049001</v>
      </c>
      <c r="M5820" s="2">
        <v>40.657084188912002</v>
      </c>
      <c r="N5820" s="13">
        <v>2.4640657084190001</v>
      </c>
    </row>
    <row r="5821" spans="4:14" x14ac:dyDescent="0.2">
      <c r="D5821" s="175"/>
      <c r="E5821" s="4" t="s">
        <v>22</v>
      </c>
      <c r="F5821" s="6"/>
      <c r="G5821" s="5">
        <v>35</v>
      </c>
      <c r="H5821" s="7">
        <v>1</v>
      </c>
      <c r="I5821" s="1">
        <v>2</v>
      </c>
      <c r="J5821" s="1">
        <v>2</v>
      </c>
      <c r="K5821" s="1">
        <v>6</v>
      </c>
      <c r="L5821" s="1">
        <v>6</v>
      </c>
      <c r="M5821" s="1">
        <v>17</v>
      </c>
      <c r="N5821" s="8">
        <v>1</v>
      </c>
    </row>
    <row r="5822" spans="4:14" x14ac:dyDescent="0.2">
      <c r="D5822" s="175"/>
      <c r="E5822" s="11"/>
      <c r="F5822" s="10"/>
      <c r="G5822" s="9">
        <v>100</v>
      </c>
      <c r="H5822" s="16">
        <v>2.8571428571430002</v>
      </c>
      <c r="I5822" s="2">
        <v>5.7142857142860004</v>
      </c>
      <c r="J5822" s="2">
        <v>5.7142857142860004</v>
      </c>
      <c r="K5822" s="27">
        <v>17.142857142857</v>
      </c>
      <c r="L5822" s="27">
        <v>17.142857142857</v>
      </c>
      <c r="M5822" s="23">
        <v>48.571428571429003</v>
      </c>
      <c r="N5822" s="13">
        <v>2.8571428571430002</v>
      </c>
    </row>
    <row r="5823" spans="4:14" x14ac:dyDescent="0.2">
      <c r="D5823" s="175"/>
      <c r="E5823" s="4" t="s">
        <v>23</v>
      </c>
      <c r="F5823" s="6"/>
      <c r="G5823" s="5">
        <v>143</v>
      </c>
      <c r="H5823" s="7">
        <v>3</v>
      </c>
      <c r="I5823" s="1">
        <v>9</v>
      </c>
      <c r="J5823" s="1">
        <v>6</v>
      </c>
      <c r="K5823" s="1">
        <v>24</v>
      </c>
      <c r="L5823" s="1">
        <v>32</v>
      </c>
      <c r="M5823" s="1">
        <v>63</v>
      </c>
      <c r="N5823" s="8">
        <v>6</v>
      </c>
    </row>
    <row r="5824" spans="4:14" x14ac:dyDescent="0.2">
      <c r="D5824" s="175"/>
      <c r="E5824" s="11"/>
      <c r="F5824" s="10"/>
      <c r="G5824" s="9">
        <v>100</v>
      </c>
      <c r="H5824" s="16">
        <v>2.0979020979020002</v>
      </c>
      <c r="I5824" s="2">
        <v>6.2937062937060002</v>
      </c>
      <c r="J5824" s="2">
        <v>4.1958041958040004</v>
      </c>
      <c r="K5824" s="27">
        <v>16.783216783217</v>
      </c>
      <c r="L5824" s="2">
        <v>22.377622377622</v>
      </c>
      <c r="M5824" s="23">
        <v>44.055944055944003</v>
      </c>
      <c r="N5824" s="13">
        <v>4.1958041958040004</v>
      </c>
    </row>
    <row r="5825" spans="4:14" x14ac:dyDescent="0.2">
      <c r="D5825" s="175"/>
      <c r="E5825" s="4" t="s">
        <v>24</v>
      </c>
      <c r="F5825" s="6"/>
      <c r="G5825" s="5">
        <v>187</v>
      </c>
      <c r="H5825" s="7">
        <v>5</v>
      </c>
      <c r="I5825" s="1">
        <v>10</v>
      </c>
      <c r="J5825" s="1">
        <v>13</v>
      </c>
      <c r="K5825" s="1">
        <v>44</v>
      </c>
      <c r="L5825" s="1">
        <v>41</v>
      </c>
      <c r="M5825" s="1">
        <v>68</v>
      </c>
      <c r="N5825" s="8">
        <v>6</v>
      </c>
    </row>
    <row r="5826" spans="4:14" x14ac:dyDescent="0.2">
      <c r="D5826" s="175"/>
      <c r="E5826" s="11"/>
      <c r="F5826" s="10"/>
      <c r="G5826" s="9">
        <v>100</v>
      </c>
      <c r="H5826" s="16">
        <v>2.673796791444</v>
      </c>
      <c r="I5826" s="2">
        <v>5.3475935828879999</v>
      </c>
      <c r="J5826" s="2">
        <v>6.9518716577540003</v>
      </c>
      <c r="K5826" s="2">
        <v>23.529411764706001</v>
      </c>
      <c r="L5826" s="2">
        <v>21.925133689839999</v>
      </c>
      <c r="M5826" s="2">
        <v>36.363636363635997</v>
      </c>
      <c r="N5826" s="13">
        <v>3.208556149733</v>
      </c>
    </row>
    <row r="5827" spans="4:14" x14ac:dyDescent="0.2">
      <c r="D5827" s="175"/>
      <c r="E5827" s="4" t="s">
        <v>25</v>
      </c>
      <c r="F5827" s="6"/>
      <c r="G5827" s="5">
        <v>71</v>
      </c>
      <c r="H5827" s="7">
        <v>0</v>
      </c>
      <c r="I5827" s="1">
        <v>1</v>
      </c>
      <c r="J5827" s="1">
        <v>8</v>
      </c>
      <c r="K5827" s="1">
        <v>19</v>
      </c>
      <c r="L5827" s="1">
        <v>16</v>
      </c>
      <c r="M5827" s="1">
        <v>23</v>
      </c>
      <c r="N5827" s="8">
        <v>4</v>
      </c>
    </row>
    <row r="5828" spans="4:14" x14ac:dyDescent="0.2">
      <c r="D5828" s="175"/>
      <c r="E5828" s="11"/>
      <c r="F5828" s="10"/>
      <c r="G5828" s="9">
        <v>100</v>
      </c>
      <c r="H5828" s="45">
        <v>0</v>
      </c>
      <c r="I5828" s="2">
        <v>1.4084507042250001</v>
      </c>
      <c r="J5828" s="23">
        <v>11.267605633803001</v>
      </c>
      <c r="K5828" s="2">
        <v>26.760563380282001</v>
      </c>
      <c r="L5828" s="2">
        <v>22.535211267606002</v>
      </c>
      <c r="M5828" s="27">
        <v>32.394366197182997</v>
      </c>
      <c r="N5828" s="13">
        <v>5.6338028169010004</v>
      </c>
    </row>
    <row r="5829" spans="4:14" x14ac:dyDescent="0.2">
      <c r="D5829" s="175"/>
      <c r="E5829" s="4" t="s">
        <v>26</v>
      </c>
      <c r="F5829" s="6"/>
      <c r="G5829" s="5">
        <v>30</v>
      </c>
      <c r="H5829" s="7">
        <v>3</v>
      </c>
      <c r="I5829" s="1">
        <v>0</v>
      </c>
      <c r="J5829" s="1">
        <v>2</v>
      </c>
      <c r="K5829" s="1">
        <v>9</v>
      </c>
      <c r="L5829" s="1">
        <v>7</v>
      </c>
      <c r="M5829" s="1">
        <v>9</v>
      </c>
      <c r="N5829" s="8">
        <v>0</v>
      </c>
    </row>
    <row r="5830" spans="4:14" x14ac:dyDescent="0.2">
      <c r="D5830" s="175"/>
      <c r="E5830" s="11"/>
      <c r="F5830" s="10"/>
      <c r="G5830" s="9">
        <v>100</v>
      </c>
      <c r="H5830" s="64">
        <v>10</v>
      </c>
      <c r="I5830" s="18">
        <v>0</v>
      </c>
      <c r="J5830" s="2">
        <v>6.666666666667</v>
      </c>
      <c r="K5830" s="23">
        <v>30</v>
      </c>
      <c r="L5830" s="2">
        <v>23.333333333333002</v>
      </c>
      <c r="M5830" s="27">
        <v>30</v>
      </c>
      <c r="N5830" s="36">
        <v>0</v>
      </c>
    </row>
    <row r="5831" spans="4:14" x14ac:dyDescent="0.2">
      <c r="D5831" s="175"/>
      <c r="E5831" s="4" t="s">
        <v>27</v>
      </c>
      <c r="F5831" s="6"/>
      <c r="G5831" s="5">
        <v>70</v>
      </c>
      <c r="H5831" s="7">
        <v>1</v>
      </c>
      <c r="I5831" s="1">
        <v>0</v>
      </c>
      <c r="J5831" s="1">
        <v>7</v>
      </c>
      <c r="K5831" s="1">
        <v>12</v>
      </c>
      <c r="L5831" s="1">
        <v>23</v>
      </c>
      <c r="M5831" s="1">
        <v>25</v>
      </c>
      <c r="N5831" s="8">
        <v>2</v>
      </c>
    </row>
    <row r="5832" spans="4:14" x14ac:dyDescent="0.2">
      <c r="D5832" s="175"/>
      <c r="E5832" s="11"/>
      <c r="F5832" s="10"/>
      <c r="G5832" s="9">
        <v>100</v>
      </c>
      <c r="H5832" s="16">
        <v>1.4285714285710001</v>
      </c>
      <c r="I5832" s="18">
        <v>0</v>
      </c>
      <c r="J5832" s="2">
        <v>10</v>
      </c>
      <c r="K5832" s="27">
        <v>17.142857142857</v>
      </c>
      <c r="L5832" s="23">
        <v>32.857142857143003</v>
      </c>
      <c r="M5832" s="2">
        <v>35.714285714286</v>
      </c>
      <c r="N5832" s="13">
        <v>2.8571428571430002</v>
      </c>
    </row>
    <row r="5833" spans="4:14" x14ac:dyDescent="0.2">
      <c r="D5833" s="175"/>
      <c r="E5833" s="4" t="s">
        <v>28</v>
      </c>
      <c r="F5833" s="6"/>
      <c r="G5833" s="5">
        <v>51</v>
      </c>
      <c r="H5833" s="7">
        <v>0</v>
      </c>
      <c r="I5833" s="1">
        <v>2</v>
      </c>
      <c r="J5833" s="1">
        <v>1</v>
      </c>
      <c r="K5833" s="1">
        <v>13</v>
      </c>
      <c r="L5833" s="1">
        <v>18</v>
      </c>
      <c r="M5833" s="1">
        <v>16</v>
      </c>
      <c r="N5833" s="8">
        <v>1</v>
      </c>
    </row>
    <row r="5834" spans="4:14" x14ac:dyDescent="0.2">
      <c r="D5834" s="175"/>
      <c r="E5834" s="11"/>
      <c r="F5834" s="10"/>
      <c r="G5834" s="9">
        <v>100</v>
      </c>
      <c r="H5834" s="45">
        <v>0</v>
      </c>
      <c r="I5834" s="2">
        <v>3.9215686274510002</v>
      </c>
      <c r="J5834" s="2">
        <v>1.9607843137250001</v>
      </c>
      <c r="K5834" s="2">
        <v>25.490196078431001</v>
      </c>
      <c r="L5834" s="35">
        <v>35.294117647058997</v>
      </c>
      <c r="M5834" s="27">
        <v>31.372549019608002</v>
      </c>
      <c r="N5834" s="13">
        <v>1.9607843137250001</v>
      </c>
    </row>
    <row r="5835" spans="4:14" x14ac:dyDescent="0.2">
      <c r="D5835" s="175"/>
      <c r="E5835" s="4" t="s">
        <v>29</v>
      </c>
      <c r="F5835" s="6"/>
      <c r="G5835" s="5">
        <v>7</v>
      </c>
      <c r="H5835" s="7">
        <v>0</v>
      </c>
      <c r="I5835" s="1">
        <v>0</v>
      </c>
      <c r="J5835" s="1">
        <v>0</v>
      </c>
      <c r="K5835" s="1">
        <v>0</v>
      </c>
      <c r="L5835" s="1">
        <v>3</v>
      </c>
      <c r="M5835" s="1">
        <v>4</v>
      </c>
      <c r="N5835" s="8">
        <v>0</v>
      </c>
    </row>
    <row r="5836" spans="4:14" x14ac:dyDescent="0.2">
      <c r="D5836" s="175"/>
      <c r="E5836" s="11"/>
      <c r="F5836" s="10"/>
      <c r="G5836" s="9">
        <v>100</v>
      </c>
      <c r="H5836" s="45">
        <v>0</v>
      </c>
      <c r="I5836" s="18">
        <v>0</v>
      </c>
      <c r="J5836" s="79">
        <v>0</v>
      </c>
      <c r="K5836" s="76">
        <v>0</v>
      </c>
      <c r="L5836" s="35">
        <v>42.857142857143003</v>
      </c>
      <c r="M5836" s="35">
        <v>57.142857142856997</v>
      </c>
      <c r="N5836" s="36">
        <v>0</v>
      </c>
    </row>
    <row r="5837" spans="4:14" x14ac:dyDescent="0.2">
      <c r="D5837" s="174" t="s">
        <v>30</v>
      </c>
      <c r="E5837" s="20" t="s">
        <v>31</v>
      </c>
      <c r="F5837" s="22"/>
      <c r="G5837" s="21">
        <v>393</v>
      </c>
      <c r="H5837" s="25">
        <v>7</v>
      </c>
      <c r="I5837" s="3">
        <v>9</v>
      </c>
      <c r="J5837" s="3">
        <v>26</v>
      </c>
      <c r="K5837" s="3">
        <v>90</v>
      </c>
      <c r="L5837" s="3">
        <v>86</v>
      </c>
      <c r="M5837" s="3">
        <v>165</v>
      </c>
      <c r="N5837" s="26">
        <v>10</v>
      </c>
    </row>
    <row r="5838" spans="4:14" x14ac:dyDescent="0.2">
      <c r="D5838" s="175"/>
      <c r="E5838" s="11"/>
      <c r="F5838" s="10"/>
      <c r="G5838" s="9">
        <v>100</v>
      </c>
      <c r="H5838" s="16">
        <v>1.781170483461</v>
      </c>
      <c r="I5838" s="2">
        <v>2.2900763358780001</v>
      </c>
      <c r="J5838" s="2">
        <v>6.6157760814250004</v>
      </c>
      <c r="K5838" s="2">
        <v>22.900763358778999</v>
      </c>
      <c r="L5838" s="2">
        <v>21.882951653944001</v>
      </c>
      <c r="M5838" s="2">
        <v>41.984732824426999</v>
      </c>
      <c r="N5838" s="13">
        <v>2.5445292620869999</v>
      </c>
    </row>
    <row r="5839" spans="4:14" x14ac:dyDescent="0.2">
      <c r="D5839" s="175"/>
      <c r="E5839" s="4" t="s">
        <v>32</v>
      </c>
      <c r="F5839" s="6"/>
      <c r="G5839" s="5">
        <v>352</v>
      </c>
      <c r="H5839" s="7">
        <v>5</v>
      </c>
      <c r="I5839" s="1">
        <v>8</v>
      </c>
      <c r="J5839" s="1">
        <v>19</v>
      </c>
      <c r="K5839" s="1">
        <v>85</v>
      </c>
      <c r="L5839" s="1">
        <v>88</v>
      </c>
      <c r="M5839" s="1">
        <v>137</v>
      </c>
      <c r="N5839" s="8">
        <v>10</v>
      </c>
    </row>
    <row r="5840" spans="4:14" x14ac:dyDescent="0.2">
      <c r="D5840" s="175"/>
      <c r="E5840" s="11"/>
      <c r="F5840" s="10"/>
      <c r="G5840" s="9">
        <v>100</v>
      </c>
      <c r="H5840" s="16">
        <v>1.4204545454549999</v>
      </c>
      <c r="I5840" s="2">
        <v>2.2727272727269998</v>
      </c>
      <c r="J5840" s="2">
        <v>5.3977272727269998</v>
      </c>
      <c r="K5840" s="2">
        <v>24.147727272727</v>
      </c>
      <c r="L5840" s="2">
        <v>25</v>
      </c>
      <c r="M5840" s="2">
        <v>38.920454545455001</v>
      </c>
      <c r="N5840" s="13">
        <v>2.8409090909089998</v>
      </c>
    </row>
    <row r="5841" spans="4:14" x14ac:dyDescent="0.2">
      <c r="D5841" s="175"/>
      <c r="E5841" s="4" t="s">
        <v>33</v>
      </c>
      <c r="F5841" s="6"/>
      <c r="G5841" s="5">
        <v>388</v>
      </c>
      <c r="H5841" s="7">
        <v>5</v>
      </c>
      <c r="I5841" s="1">
        <v>13</v>
      </c>
      <c r="J5841" s="1">
        <v>21</v>
      </c>
      <c r="K5841" s="1">
        <v>85</v>
      </c>
      <c r="L5841" s="1">
        <v>101</v>
      </c>
      <c r="M5841" s="1">
        <v>144</v>
      </c>
      <c r="N5841" s="8">
        <v>19</v>
      </c>
    </row>
    <row r="5842" spans="4:14" x14ac:dyDescent="0.2">
      <c r="D5842" s="175"/>
      <c r="E5842" s="11"/>
      <c r="F5842" s="10"/>
      <c r="G5842" s="9">
        <v>100</v>
      </c>
      <c r="H5842" s="16">
        <v>1.2886597938140001</v>
      </c>
      <c r="I5842" s="2">
        <v>3.3505154639180001</v>
      </c>
      <c r="J5842" s="2">
        <v>5.4123711340209999</v>
      </c>
      <c r="K5842" s="2">
        <v>21.907216494844999</v>
      </c>
      <c r="L5842" s="2">
        <v>26.030927835052001</v>
      </c>
      <c r="M5842" s="2">
        <v>37.113402061856</v>
      </c>
      <c r="N5842" s="13">
        <v>4.8969072164950003</v>
      </c>
    </row>
    <row r="5843" spans="4:14" x14ac:dyDescent="0.2">
      <c r="D5843" s="175"/>
      <c r="E5843" s="4" t="s">
        <v>34</v>
      </c>
      <c r="F5843" s="6"/>
      <c r="G5843" s="5">
        <v>89</v>
      </c>
      <c r="H5843" s="7">
        <v>4</v>
      </c>
      <c r="I5843" s="1">
        <v>8</v>
      </c>
      <c r="J5843" s="1">
        <v>4</v>
      </c>
      <c r="K5843" s="1">
        <v>18</v>
      </c>
      <c r="L5843" s="1">
        <v>23</v>
      </c>
      <c r="M5843" s="1">
        <v>31</v>
      </c>
      <c r="N5843" s="8">
        <v>1</v>
      </c>
    </row>
    <row r="5844" spans="4:14" x14ac:dyDescent="0.2">
      <c r="D5844" s="175"/>
      <c r="E5844" s="11"/>
      <c r="F5844" s="10"/>
      <c r="G5844" s="9">
        <v>100</v>
      </c>
      <c r="H5844" s="16">
        <v>4.4943820224720001</v>
      </c>
      <c r="I5844" s="23">
        <v>8.9887640449440003</v>
      </c>
      <c r="J5844" s="2">
        <v>4.4943820224720001</v>
      </c>
      <c r="K5844" s="2">
        <v>20.224719101123998</v>
      </c>
      <c r="L5844" s="2">
        <v>25.842696629212998</v>
      </c>
      <c r="M5844" s="2">
        <v>34.831460674157</v>
      </c>
      <c r="N5844" s="13">
        <v>1.123595505618</v>
      </c>
    </row>
    <row r="5845" spans="4:14" x14ac:dyDescent="0.2">
      <c r="D5845" s="174" t="s">
        <v>35</v>
      </c>
      <c r="E5845" s="20" t="s">
        <v>36</v>
      </c>
      <c r="F5845" s="22"/>
      <c r="G5845" s="21">
        <v>629</v>
      </c>
      <c r="H5845" s="25">
        <v>11</v>
      </c>
      <c r="I5845" s="3">
        <v>20</v>
      </c>
      <c r="J5845" s="3">
        <v>37</v>
      </c>
      <c r="K5845" s="3">
        <v>129</v>
      </c>
      <c r="L5845" s="3">
        <v>160</v>
      </c>
      <c r="M5845" s="3">
        <v>255</v>
      </c>
      <c r="N5845" s="26">
        <v>17</v>
      </c>
    </row>
    <row r="5846" spans="4:14" x14ac:dyDescent="0.2">
      <c r="D5846" s="175"/>
      <c r="E5846" s="11"/>
      <c r="F5846" s="10"/>
      <c r="G5846" s="9">
        <v>100</v>
      </c>
      <c r="H5846" s="16">
        <v>1.7488076311609999</v>
      </c>
      <c r="I5846" s="2">
        <v>3.1796502384740002</v>
      </c>
      <c r="J5846" s="2">
        <v>5.8823529411760003</v>
      </c>
      <c r="K5846" s="2">
        <v>20.508744038155999</v>
      </c>
      <c r="L5846" s="2">
        <v>25.437201907790001</v>
      </c>
      <c r="M5846" s="2">
        <v>40.540540540541002</v>
      </c>
      <c r="N5846" s="13">
        <v>2.7027027027030002</v>
      </c>
    </row>
    <row r="5847" spans="4:14" x14ac:dyDescent="0.2">
      <c r="D5847" s="175"/>
      <c r="E5847" s="4" t="s">
        <v>37</v>
      </c>
      <c r="F5847" s="6"/>
      <c r="G5847" s="5">
        <v>593</v>
      </c>
      <c r="H5847" s="7">
        <v>10</v>
      </c>
      <c r="I5847" s="1">
        <v>18</v>
      </c>
      <c r="J5847" s="1">
        <v>33</v>
      </c>
      <c r="K5847" s="1">
        <v>149</v>
      </c>
      <c r="L5847" s="1">
        <v>138</v>
      </c>
      <c r="M5847" s="1">
        <v>222</v>
      </c>
      <c r="N5847" s="8">
        <v>23</v>
      </c>
    </row>
    <row r="5848" spans="4:14" x14ac:dyDescent="0.2">
      <c r="D5848" s="175"/>
      <c r="E5848" s="11"/>
      <c r="F5848" s="10"/>
      <c r="G5848" s="9">
        <v>100</v>
      </c>
      <c r="H5848" s="16">
        <v>1.686340640809</v>
      </c>
      <c r="I5848" s="2">
        <v>3.0354131534570001</v>
      </c>
      <c r="J5848" s="2">
        <v>5.5649241146710002</v>
      </c>
      <c r="K5848" s="2">
        <v>25.126475548060998</v>
      </c>
      <c r="L5848" s="2">
        <v>23.271500843169999</v>
      </c>
      <c r="M5848" s="2">
        <v>37.43676222597</v>
      </c>
      <c r="N5848" s="13">
        <v>3.8785834738620002</v>
      </c>
    </row>
    <row r="5849" spans="4:14" x14ac:dyDescent="0.2">
      <c r="D5849" s="174" t="s">
        <v>38</v>
      </c>
      <c r="E5849" s="20" t="s">
        <v>39</v>
      </c>
      <c r="F5849" s="22"/>
      <c r="G5849" s="21">
        <v>64</v>
      </c>
      <c r="H5849" s="25">
        <v>0</v>
      </c>
      <c r="I5849" s="3">
        <v>0</v>
      </c>
      <c r="J5849" s="3">
        <v>3</v>
      </c>
      <c r="K5849" s="3">
        <v>8</v>
      </c>
      <c r="L5849" s="3">
        <v>11</v>
      </c>
      <c r="M5849" s="3">
        <v>42</v>
      </c>
      <c r="N5849" s="26">
        <v>0</v>
      </c>
    </row>
    <row r="5850" spans="4:14" x14ac:dyDescent="0.2">
      <c r="D5850" s="175"/>
      <c r="E5850" s="11"/>
      <c r="F5850" s="10"/>
      <c r="G5850" s="9">
        <v>100</v>
      </c>
      <c r="H5850" s="45">
        <v>0</v>
      </c>
      <c r="I5850" s="18">
        <v>0</v>
      </c>
      <c r="J5850" s="2">
        <v>4.6875</v>
      </c>
      <c r="K5850" s="46">
        <v>12.5</v>
      </c>
      <c r="L5850" s="27">
        <v>17.1875</v>
      </c>
      <c r="M5850" s="35">
        <v>65.625</v>
      </c>
      <c r="N5850" s="36">
        <v>0</v>
      </c>
    </row>
    <row r="5851" spans="4:14" x14ac:dyDescent="0.2">
      <c r="D5851" s="175"/>
      <c r="E5851" s="4" t="s">
        <v>40</v>
      </c>
      <c r="F5851" s="6"/>
      <c r="G5851" s="5">
        <v>147</v>
      </c>
      <c r="H5851" s="7">
        <v>0</v>
      </c>
      <c r="I5851" s="1">
        <v>3</v>
      </c>
      <c r="J5851" s="1">
        <v>10</v>
      </c>
      <c r="K5851" s="1">
        <v>26</v>
      </c>
      <c r="L5851" s="1">
        <v>42</v>
      </c>
      <c r="M5851" s="1">
        <v>65</v>
      </c>
      <c r="N5851" s="8">
        <v>1</v>
      </c>
    </row>
    <row r="5852" spans="4:14" x14ac:dyDescent="0.2">
      <c r="D5852" s="175"/>
      <c r="E5852" s="11"/>
      <c r="F5852" s="10"/>
      <c r="G5852" s="9">
        <v>100</v>
      </c>
      <c r="H5852" s="45">
        <v>0</v>
      </c>
      <c r="I5852" s="2">
        <v>2.040816326531</v>
      </c>
      <c r="J5852" s="2">
        <v>6.8027210884349998</v>
      </c>
      <c r="K5852" s="27">
        <v>17.687074829932001</v>
      </c>
      <c r="L5852" s="2">
        <v>28.571428571428999</v>
      </c>
      <c r="M5852" s="23">
        <v>44.217687074830003</v>
      </c>
      <c r="N5852" s="13">
        <v>0.68027210884400002</v>
      </c>
    </row>
    <row r="5853" spans="4:14" x14ac:dyDescent="0.2">
      <c r="D5853" s="175"/>
      <c r="E5853" s="4" t="s">
        <v>41</v>
      </c>
      <c r="F5853" s="6"/>
      <c r="G5853" s="5">
        <v>204</v>
      </c>
      <c r="H5853" s="7">
        <v>4</v>
      </c>
      <c r="I5853" s="1">
        <v>5</v>
      </c>
      <c r="J5853" s="1">
        <v>10</v>
      </c>
      <c r="K5853" s="1">
        <v>43</v>
      </c>
      <c r="L5853" s="1">
        <v>47</v>
      </c>
      <c r="M5853" s="1">
        <v>92</v>
      </c>
      <c r="N5853" s="8">
        <v>3</v>
      </c>
    </row>
    <row r="5854" spans="4:14" x14ac:dyDescent="0.2">
      <c r="D5854" s="175"/>
      <c r="E5854" s="11"/>
      <c r="F5854" s="10"/>
      <c r="G5854" s="9">
        <v>100</v>
      </c>
      <c r="H5854" s="16">
        <v>1.9607843137250001</v>
      </c>
      <c r="I5854" s="2">
        <v>2.4509803921570001</v>
      </c>
      <c r="J5854" s="2">
        <v>4.9019607843140003</v>
      </c>
      <c r="K5854" s="2">
        <v>21.078431372549002</v>
      </c>
      <c r="L5854" s="2">
        <v>23.039215686275</v>
      </c>
      <c r="M5854" s="23">
        <v>45.098039215686001</v>
      </c>
      <c r="N5854" s="13">
        <v>1.4705882352940001</v>
      </c>
    </row>
    <row r="5855" spans="4:14" x14ac:dyDescent="0.2">
      <c r="D5855" s="175"/>
      <c r="E5855" s="4" t="s">
        <v>42</v>
      </c>
      <c r="F5855" s="6"/>
      <c r="G5855" s="5">
        <v>210</v>
      </c>
      <c r="H5855" s="7">
        <v>4</v>
      </c>
      <c r="I5855" s="1">
        <v>7</v>
      </c>
      <c r="J5855" s="1">
        <v>9</v>
      </c>
      <c r="K5855" s="1">
        <v>49</v>
      </c>
      <c r="L5855" s="1">
        <v>56</v>
      </c>
      <c r="M5855" s="1">
        <v>81</v>
      </c>
      <c r="N5855" s="8">
        <v>4</v>
      </c>
    </row>
    <row r="5856" spans="4:14" x14ac:dyDescent="0.2">
      <c r="D5856" s="175"/>
      <c r="E5856" s="11"/>
      <c r="F5856" s="10"/>
      <c r="G5856" s="9">
        <v>100</v>
      </c>
      <c r="H5856" s="16">
        <v>1.9047619047619999</v>
      </c>
      <c r="I5856" s="2">
        <v>3.333333333333</v>
      </c>
      <c r="J5856" s="2">
        <v>4.2857142857139996</v>
      </c>
      <c r="K5856" s="2">
        <v>23.333333333333002</v>
      </c>
      <c r="L5856" s="2">
        <v>26.666666666666998</v>
      </c>
      <c r="M5856" s="2">
        <v>38.571428571429003</v>
      </c>
      <c r="N5856" s="13">
        <v>1.9047619047619999</v>
      </c>
    </row>
    <row r="5857" spans="2:14" x14ac:dyDescent="0.2">
      <c r="D5857" s="175"/>
      <c r="E5857" s="4" t="s">
        <v>43</v>
      </c>
      <c r="F5857" s="6"/>
      <c r="G5857" s="5">
        <v>204</v>
      </c>
      <c r="H5857" s="7">
        <v>3</v>
      </c>
      <c r="I5857" s="1">
        <v>5</v>
      </c>
      <c r="J5857" s="1">
        <v>10</v>
      </c>
      <c r="K5857" s="1">
        <v>54</v>
      </c>
      <c r="L5857" s="1">
        <v>44</v>
      </c>
      <c r="M5857" s="1">
        <v>84</v>
      </c>
      <c r="N5857" s="8">
        <v>4</v>
      </c>
    </row>
    <row r="5858" spans="2:14" x14ac:dyDescent="0.2">
      <c r="D5858" s="175"/>
      <c r="E5858" s="11"/>
      <c r="F5858" s="10"/>
      <c r="G5858" s="9">
        <v>100</v>
      </c>
      <c r="H5858" s="16">
        <v>1.4705882352940001</v>
      </c>
      <c r="I5858" s="2">
        <v>2.4509803921570001</v>
      </c>
      <c r="J5858" s="2">
        <v>4.9019607843140003</v>
      </c>
      <c r="K5858" s="2">
        <v>26.470588235293999</v>
      </c>
      <c r="L5858" s="2">
        <v>21.568627450979999</v>
      </c>
      <c r="M5858" s="2">
        <v>41.176470588234999</v>
      </c>
      <c r="N5858" s="13">
        <v>1.9607843137250001</v>
      </c>
    </row>
    <row r="5859" spans="2:14" x14ac:dyDescent="0.2">
      <c r="D5859" s="175"/>
      <c r="E5859" s="4" t="s">
        <v>44</v>
      </c>
      <c r="F5859" s="6"/>
      <c r="G5859" s="5">
        <v>223</v>
      </c>
      <c r="H5859" s="7">
        <v>3</v>
      </c>
      <c r="I5859" s="1">
        <v>8</v>
      </c>
      <c r="J5859" s="1">
        <v>13</v>
      </c>
      <c r="K5859" s="1">
        <v>54</v>
      </c>
      <c r="L5859" s="1">
        <v>59</v>
      </c>
      <c r="M5859" s="1">
        <v>75</v>
      </c>
      <c r="N5859" s="8">
        <v>11</v>
      </c>
    </row>
    <row r="5860" spans="2:14" x14ac:dyDescent="0.2">
      <c r="D5860" s="175"/>
      <c r="E5860" s="11"/>
      <c r="F5860" s="10"/>
      <c r="G5860" s="9">
        <v>100</v>
      </c>
      <c r="H5860" s="16">
        <v>1.3452914798210001</v>
      </c>
      <c r="I5860" s="2">
        <v>3.5874439461879999</v>
      </c>
      <c r="J5860" s="2">
        <v>5.8295964125559996</v>
      </c>
      <c r="K5860" s="2">
        <v>24.215246636770999</v>
      </c>
      <c r="L5860" s="2">
        <v>26.457399103139</v>
      </c>
      <c r="M5860" s="27">
        <v>33.632286995515997</v>
      </c>
      <c r="N5860" s="13">
        <v>4.9327354260089997</v>
      </c>
    </row>
    <row r="5861" spans="2:14" x14ac:dyDescent="0.2">
      <c r="D5861" s="175"/>
      <c r="E5861" s="4" t="s">
        <v>45</v>
      </c>
      <c r="F5861" s="6"/>
      <c r="G5861" s="5">
        <v>170</v>
      </c>
      <c r="H5861" s="7">
        <v>7</v>
      </c>
      <c r="I5861" s="1">
        <v>10</v>
      </c>
      <c r="J5861" s="1">
        <v>15</v>
      </c>
      <c r="K5861" s="1">
        <v>44</v>
      </c>
      <c r="L5861" s="1">
        <v>39</v>
      </c>
      <c r="M5861" s="1">
        <v>38</v>
      </c>
      <c r="N5861" s="8">
        <v>17</v>
      </c>
    </row>
    <row r="5862" spans="2:14" x14ac:dyDescent="0.2">
      <c r="D5862" s="176"/>
      <c r="E5862" s="57"/>
      <c r="F5862" s="54"/>
      <c r="G5862" s="67">
        <v>100</v>
      </c>
      <c r="H5862" s="82">
        <v>4.1176470588239997</v>
      </c>
      <c r="I5862" s="48">
        <v>5.8823529411760003</v>
      </c>
      <c r="J5862" s="48">
        <v>8.8235294117649996</v>
      </c>
      <c r="K5862" s="48">
        <v>25.882352941175998</v>
      </c>
      <c r="L5862" s="48">
        <v>22.941176470588001</v>
      </c>
      <c r="M5862" s="91">
        <v>22.352941176470999</v>
      </c>
      <c r="N5862" s="113">
        <v>10</v>
      </c>
    </row>
    <row r="5864" spans="2:14" x14ac:dyDescent="0.2">
      <c r="B5864" s="43" t="str">
        <f xml:space="preserve"> HYPERLINK("#'目次'!B128", "[122]")</f>
        <v>[122]</v>
      </c>
      <c r="C5864" s="31" t="s">
        <v>267</v>
      </c>
    </row>
    <row r="5868" spans="2:14" ht="24" x14ac:dyDescent="0.2">
      <c r="D5868" s="177"/>
      <c r="E5868" s="178"/>
      <c r="F5868" s="178"/>
      <c r="G5868" s="40" t="s">
        <v>14</v>
      </c>
      <c r="H5868" s="42" t="s">
        <v>268</v>
      </c>
      <c r="I5868" s="15" t="s">
        <v>269</v>
      </c>
      <c r="J5868" s="15" t="s">
        <v>270</v>
      </c>
      <c r="K5868" s="15" t="s">
        <v>271</v>
      </c>
      <c r="L5868" s="15" t="s">
        <v>272</v>
      </c>
      <c r="M5868" s="15" t="s">
        <v>273</v>
      </c>
      <c r="N5868" s="44" t="s">
        <v>17</v>
      </c>
    </row>
    <row r="5869" spans="2:14" x14ac:dyDescent="0.2">
      <c r="D5869" s="179"/>
      <c r="E5869" s="180"/>
      <c r="F5869" s="180"/>
      <c r="G5869" s="39"/>
      <c r="H5869" s="41"/>
      <c r="I5869" s="14"/>
      <c r="J5869" s="14"/>
      <c r="K5869" s="14"/>
      <c r="L5869" s="14"/>
      <c r="M5869" s="14"/>
      <c r="N5869" s="38"/>
    </row>
    <row r="5870" spans="2:14" x14ac:dyDescent="0.2">
      <c r="D5870" s="70"/>
      <c r="E5870" s="72" t="s">
        <v>14</v>
      </c>
      <c r="F5870" s="69"/>
      <c r="G5870" s="37">
        <v>1222</v>
      </c>
      <c r="H5870" s="17">
        <v>21</v>
      </c>
      <c r="I5870" s="17">
        <v>38</v>
      </c>
      <c r="J5870" s="17">
        <v>70</v>
      </c>
      <c r="K5870" s="17">
        <v>278</v>
      </c>
      <c r="L5870" s="17">
        <v>298</v>
      </c>
      <c r="M5870" s="17">
        <v>477</v>
      </c>
      <c r="N5870" s="55">
        <v>40</v>
      </c>
    </row>
    <row r="5871" spans="2:14" x14ac:dyDescent="0.2">
      <c r="D5871" s="57"/>
      <c r="E5871" s="54"/>
      <c r="F5871" s="71"/>
      <c r="G5871" s="9">
        <v>100</v>
      </c>
      <c r="H5871" s="2">
        <v>1.7184942716860001</v>
      </c>
      <c r="I5871" s="2">
        <v>3.1096563011459999</v>
      </c>
      <c r="J5871" s="2">
        <v>5.7283142389529997</v>
      </c>
      <c r="K5871" s="2">
        <v>22.749590834696999</v>
      </c>
      <c r="L5871" s="2">
        <v>24.386252045827</v>
      </c>
      <c r="M5871" s="2">
        <v>39.034369885434003</v>
      </c>
      <c r="N5871" s="13">
        <v>3.2733224222590001</v>
      </c>
    </row>
    <row r="5872" spans="2:14" x14ac:dyDescent="0.2">
      <c r="D5872" s="174" t="s">
        <v>52</v>
      </c>
      <c r="E5872" s="20" t="s">
        <v>53</v>
      </c>
      <c r="F5872" s="22"/>
      <c r="G5872" s="21">
        <v>15</v>
      </c>
      <c r="H5872" s="25">
        <v>0</v>
      </c>
      <c r="I5872" s="3">
        <v>0</v>
      </c>
      <c r="J5872" s="3">
        <v>4</v>
      </c>
      <c r="K5872" s="3">
        <v>4</v>
      </c>
      <c r="L5872" s="3">
        <v>5</v>
      </c>
      <c r="M5872" s="3">
        <v>1</v>
      </c>
      <c r="N5872" s="26">
        <v>1</v>
      </c>
    </row>
    <row r="5873" spans="4:14" x14ac:dyDescent="0.2">
      <c r="D5873" s="175"/>
      <c r="E5873" s="11"/>
      <c r="F5873" s="10"/>
      <c r="G5873" s="9">
        <v>100</v>
      </c>
      <c r="H5873" s="45">
        <v>0</v>
      </c>
      <c r="I5873" s="18">
        <v>0</v>
      </c>
      <c r="J5873" s="35">
        <v>26.666666666666998</v>
      </c>
      <c r="K5873" s="2">
        <v>26.666666666666998</v>
      </c>
      <c r="L5873" s="23">
        <v>33.333333333333002</v>
      </c>
      <c r="M5873" s="46">
        <v>6.666666666667</v>
      </c>
      <c r="N5873" s="13">
        <v>6.666666666667</v>
      </c>
    </row>
    <row r="5874" spans="4:14" ht="24" x14ac:dyDescent="0.2">
      <c r="D5874" s="175"/>
      <c r="E5874" s="4" t="s">
        <v>54</v>
      </c>
      <c r="F5874" s="6"/>
      <c r="G5874" s="5">
        <v>122</v>
      </c>
      <c r="H5874" s="7">
        <v>4</v>
      </c>
      <c r="I5874" s="1">
        <v>5</v>
      </c>
      <c r="J5874" s="1">
        <v>10</v>
      </c>
      <c r="K5874" s="1">
        <v>24</v>
      </c>
      <c r="L5874" s="1">
        <v>32</v>
      </c>
      <c r="M5874" s="1">
        <v>44</v>
      </c>
      <c r="N5874" s="8">
        <v>3</v>
      </c>
    </row>
    <row r="5875" spans="4:14" x14ac:dyDescent="0.2">
      <c r="D5875" s="175"/>
      <c r="E5875" s="11"/>
      <c r="F5875" s="10"/>
      <c r="G5875" s="9">
        <v>100</v>
      </c>
      <c r="H5875" s="16">
        <v>3.2786885245900002</v>
      </c>
      <c r="I5875" s="2">
        <v>4.0983606557380003</v>
      </c>
      <c r="J5875" s="2">
        <v>8.1967213114750006</v>
      </c>
      <c r="K5875" s="2">
        <v>19.672131147540998</v>
      </c>
      <c r="L5875" s="2">
        <v>26.229508196721</v>
      </c>
      <c r="M5875" s="2">
        <v>36.065573770492001</v>
      </c>
      <c r="N5875" s="13">
        <v>2.459016393443</v>
      </c>
    </row>
    <row r="5876" spans="4:14" x14ac:dyDescent="0.2">
      <c r="D5876" s="175"/>
      <c r="E5876" s="4" t="s">
        <v>55</v>
      </c>
      <c r="F5876" s="6"/>
      <c r="G5876" s="5">
        <v>43</v>
      </c>
      <c r="H5876" s="7">
        <v>0</v>
      </c>
      <c r="I5876" s="1">
        <v>2</v>
      </c>
      <c r="J5876" s="1">
        <v>7</v>
      </c>
      <c r="K5876" s="1">
        <v>14</v>
      </c>
      <c r="L5876" s="1">
        <v>5</v>
      </c>
      <c r="M5876" s="1">
        <v>14</v>
      </c>
      <c r="N5876" s="8">
        <v>1</v>
      </c>
    </row>
    <row r="5877" spans="4:14" x14ac:dyDescent="0.2">
      <c r="D5877" s="175"/>
      <c r="E5877" s="11"/>
      <c r="F5877" s="10"/>
      <c r="G5877" s="9">
        <v>100</v>
      </c>
      <c r="H5877" s="45">
        <v>0</v>
      </c>
      <c r="I5877" s="2">
        <v>4.6511627906979998</v>
      </c>
      <c r="J5877" s="35">
        <v>16.279069767442</v>
      </c>
      <c r="K5877" s="23">
        <v>32.558139534883999</v>
      </c>
      <c r="L5877" s="46">
        <v>11.627906976744001</v>
      </c>
      <c r="M5877" s="27">
        <v>32.558139534883999</v>
      </c>
      <c r="N5877" s="13">
        <v>2.3255813953489999</v>
      </c>
    </row>
    <row r="5878" spans="4:14" x14ac:dyDescent="0.2">
      <c r="D5878" s="175"/>
      <c r="E5878" s="4" t="s">
        <v>56</v>
      </c>
      <c r="F5878" s="6"/>
      <c r="G5878" s="5">
        <v>60</v>
      </c>
      <c r="H5878" s="7">
        <v>2</v>
      </c>
      <c r="I5878" s="1">
        <v>2</v>
      </c>
      <c r="J5878" s="1">
        <v>2</v>
      </c>
      <c r="K5878" s="1">
        <v>11</v>
      </c>
      <c r="L5878" s="1">
        <v>15</v>
      </c>
      <c r="M5878" s="1">
        <v>28</v>
      </c>
      <c r="N5878" s="8">
        <v>0</v>
      </c>
    </row>
    <row r="5879" spans="4:14" x14ac:dyDescent="0.2">
      <c r="D5879" s="175"/>
      <c r="E5879" s="11"/>
      <c r="F5879" s="10"/>
      <c r="G5879" s="9">
        <v>100</v>
      </c>
      <c r="H5879" s="16">
        <v>3.333333333333</v>
      </c>
      <c r="I5879" s="2">
        <v>3.333333333333</v>
      </c>
      <c r="J5879" s="2">
        <v>3.333333333333</v>
      </c>
      <c r="K5879" s="2">
        <v>18.333333333333002</v>
      </c>
      <c r="L5879" s="2">
        <v>25</v>
      </c>
      <c r="M5879" s="23">
        <v>46.666666666666998</v>
      </c>
      <c r="N5879" s="36">
        <v>0</v>
      </c>
    </row>
    <row r="5880" spans="4:14" x14ac:dyDescent="0.2">
      <c r="D5880" s="175"/>
      <c r="E5880" s="4" t="s">
        <v>57</v>
      </c>
      <c r="F5880" s="6"/>
      <c r="G5880" s="5">
        <v>286</v>
      </c>
      <c r="H5880" s="7">
        <v>3</v>
      </c>
      <c r="I5880" s="1">
        <v>5</v>
      </c>
      <c r="J5880" s="1">
        <v>10</v>
      </c>
      <c r="K5880" s="1">
        <v>68</v>
      </c>
      <c r="L5880" s="1">
        <v>77</v>
      </c>
      <c r="M5880" s="1">
        <v>122</v>
      </c>
      <c r="N5880" s="8">
        <v>1</v>
      </c>
    </row>
    <row r="5881" spans="4:14" x14ac:dyDescent="0.2">
      <c r="D5881" s="175"/>
      <c r="E5881" s="11"/>
      <c r="F5881" s="10"/>
      <c r="G5881" s="9">
        <v>100</v>
      </c>
      <c r="H5881" s="16">
        <v>1.0489510489510001</v>
      </c>
      <c r="I5881" s="2">
        <v>1.7482517482519999</v>
      </c>
      <c r="J5881" s="2">
        <v>3.4965034965030002</v>
      </c>
      <c r="K5881" s="2">
        <v>23.776223776224001</v>
      </c>
      <c r="L5881" s="2">
        <v>26.923076923077002</v>
      </c>
      <c r="M5881" s="2">
        <v>42.657342657343001</v>
      </c>
      <c r="N5881" s="13">
        <v>0.34965034965000003</v>
      </c>
    </row>
    <row r="5882" spans="4:14" x14ac:dyDescent="0.2">
      <c r="D5882" s="175"/>
      <c r="E5882" s="4" t="s">
        <v>58</v>
      </c>
      <c r="F5882" s="6"/>
      <c r="G5882" s="5">
        <v>129</v>
      </c>
      <c r="H5882" s="7">
        <v>2</v>
      </c>
      <c r="I5882" s="1">
        <v>3</v>
      </c>
      <c r="J5882" s="1">
        <v>4</v>
      </c>
      <c r="K5882" s="1">
        <v>23</v>
      </c>
      <c r="L5882" s="1">
        <v>41</v>
      </c>
      <c r="M5882" s="1">
        <v>53</v>
      </c>
      <c r="N5882" s="8">
        <v>3</v>
      </c>
    </row>
    <row r="5883" spans="4:14" x14ac:dyDescent="0.2">
      <c r="D5883" s="175"/>
      <c r="E5883" s="11"/>
      <c r="F5883" s="10"/>
      <c r="G5883" s="9">
        <v>100</v>
      </c>
      <c r="H5883" s="16">
        <v>1.550387596899</v>
      </c>
      <c r="I5883" s="2">
        <v>2.3255813953489999</v>
      </c>
      <c r="J5883" s="2">
        <v>3.1007751937979999</v>
      </c>
      <c r="K5883" s="2">
        <v>17.829457364341</v>
      </c>
      <c r="L5883" s="23">
        <v>31.782945736434002</v>
      </c>
      <c r="M5883" s="2">
        <v>41.085271317828997</v>
      </c>
      <c r="N5883" s="13">
        <v>2.3255813953489999</v>
      </c>
    </row>
    <row r="5884" spans="4:14" x14ac:dyDescent="0.2">
      <c r="D5884" s="175"/>
      <c r="E5884" s="4" t="s">
        <v>59</v>
      </c>
      <c r="F5884" s="6"/>
      <c r="G5884" s="5">
        <v>195</v>
      </c>
      <c r="H5884" s="7">
        <v>1</v>
      </c>
      <c r="I5884" s="1">
        <v>7</v>
      </c>
      <c r="J5884" s="1">
        <v>12</v>
      </c>
      <c r="K5884" s="1">
        <v>48</v>
      </c>
      <c r="L5884" s="1">
        <v>50</v>
      </c>
      <c r="M5884" s="1">
        <v>68</v>
      </c>
      <c r="N5884" s="8">
        <v>9</v>
      </c>
    </row>
    <row r="5885" spans="4:14" x14ac:dyDescent="0.2">
      <c r="D5885" s="175"/>
      <c r="E5885" s="11"/>
      <c r="F5885" s="10"/>
      <c r="G5885" s="9">
        <v>100</v>
      </c>
      <c r="H5885" s="16">
        <v>0.51282051282100005</v>
      </c>
      <c r="I5885" s="2">
        <v>3.5897435897440002</v>
      </c>
      <c r="J5885" s="2">
        <v>6.1538461538459996</v>
      </c>
      <c r="K5885" s="2">
        <v>24.615384615385</v>
      </c>
      <c r="L5885" s="2">
        <v>25.641025641026001</v>
      </c>
      <c r="M5885" s="2">
        <v>34.871794871794997</v>
      </c>
      <c r="N5885" s="13">
        <v>4.6153846153850004</v>
      </c>
    </row>
    <row r="5886" spans="4:14" x14ac:dyDescent="0.2">
      <c r="D5886" s="175"/>
      <c r="E5886" s="4" t="s">
        <v>60</v>
      </c>
      <c r="F5886" s="6"/>
      <c r="G5886" s="5">
        <v>176</v>
      </c>
      <c r="H5886" s="7">
        <v>4</v>
      </c>
      <c r="I5886" s="1">
        <v>8</v>
      </c>
      <c r="J5886" s="1">
        <v>6</v>
      </c>
      <c r="K5886" s="1">
        <v>49</v>
      </c>
      <c r="L5886" s="1">
        <v>38</v>
      </c>
      <c r="M5886" s="1">
        <v>58</v>
      </c>
      <c r="N5886" s="8">
        <v>13</v>
      </c>
    </row>
    <row r="5887" spans="4:14" x14ac:dyDescent="0.2">
      <c r="D5887" s="175"/>
      <c r="E5887" s="11"/>
      <c r="F5887" s="10"/>
      <c r="G5887" s="9">
        <v>100</v>
      </c>
      <c r="H5887" s="16">
        <v>2.2727272727269998</v>
      </c>
      <c r="I5887" s="2">
        <v>4.5454545454549997</v>
      </c>
      <c r="J5887" s="2">
        <v>3.4090909090910002</v>
      </c>
      <c r="K5887" s="23">
        <v>27.840909090909001</v>
      </c>
      <c r="L5887" s="2">
        <v>21.590909090909001</v>
      </c>
      <c r="M5887" s="27">
        <v>32.954545454544999</v>
      </c>
      <c r="N5887" s="13">
        <v>7.386363636364</v>
      </c>
    </row>
    <row r="5888" spans="4:14" x14ac:dyDescent="0.2">
      <c r="D5888" s="175"/>
      <c r="E5888" s="4" t="s">
        <v>61</v>
      </c>
      <c r="F5888" s="6"/>
      <c r="G5888" s="5">
        <v>78</v>
      </c>
      <c r="H5888" s="7">
        <v>0</v>
      </c>
      <c r="I5888" s="1">
        <v>0</v>
      </c>
      <c r="J5888" s="1">
        <v>3</v>
      </c>
      <c r="K5888" s="1">
        <v>10</v>
      </c>
      <c r="L5888" s="1">
        <v>12</v>
      </c>
      <c r="M5888" s="1">
        <v>53</v>
      </c>
      <c r="N5888" s="8">
        <v>0</v>
      </c>
    </row>
    <row r="5889" spans="4:14" x14ac:dyDescent="0.2">
      <c r="D5889" s="175"/>
      <c r="E5889" s="11"/>
      <c r="F5889" s="10"/>
      <c r="G5889" s="9">
        <v>100</v>
      </c>
      <c r="H5889" s="45">
        <v>0</v>
      </c>
      <c r="I5889" s="18">
        <v>0</v>
      </c>
      <c r="J5889" s="2">
        <v>3.8461538461539999</v>
      </c>
      <c r="K5889" s="27">
        <v>12.820512820513001</v>
      </c>
      <c r="L5889" s="27">
        <v>15.384615384615</v>
      </c>
      <c r="M5889" s="35">
        <v>67.948717948717999</v>
      </c>
      <c r="N5889" s="36">
        <v>0</v>
      </c>
    </row>
    <row r="5890" spans="4:14" x14ac:dyDescent="0.2">
      <c r="D5890" s="175"/>
      <c r="E5890" s="4" t="s">
        <v>62</v>
      </c>
      <c r="F5890" s="6"/>
      <c r="G5890" s="5">
        <v>113</v>
      </c>
      <c r="H5890" s="7">
        <v>5</v>
      </c>
      <c r="I5890" s="1">
        <v>6</v>
      </c>
      <c r="J5890" s="1">
        <v>11</v>
      </c>
      <c r="K5890" s="1">
        <v>26</v>
      </c>
      <c r="L5890" s="1">
        <v>23</v>
      </c>
      <c r="M5890" s="1">
        <v>36</v>
      </c>
      <c r="N5890" s="8">
        <v>6</v>
      </c>
    </row>
    <row r="5891" spans="4:14" x14ac:dyDescent="0.2">
      <c r="D5891" s="175"/>
      <c r="E5891" s="11"/>
      <c r="F5891" s="10"/>
      <c r="G5891" s="9">
        <v>100</v>
      </c>
      <c r="H5891" s="16">
        <v>4.424778761062</v>
      </c>
      <c r="I5891" s="2">
        <v>5.3097345132739999</v>
      </c>
      <c r="J5891" s="2">
        <v>9.7345132743360008</v>
      </c>
      <c r="K5891" s="2">
        <v>23.008849557522002</v>
      </c>
      <c r="L5891" s="2">
        <v>20.353982300885001</v>
      </c>
      <c r="M5891" s="27">
        <v>31.858407079646</v>
      </c>
      <c r="N5891" s="13">
        <v>5.3097345132739999</v>
      </c>
    </row>
    <row r="5892" spans="4:14" x14ac:dyDescent="0.2">
      <c r="D5892" s="174" t="s">
        <v>63</v>
      </c>
      <c r="E5892" s="20" t="s">
        <v>64</v>
      </c>
      <c r="F5892" s="22"/>
      <c r="G5892" s="21">
        <v>234</v>
      </c>
      <c r="H5892" s="25">
        <v>6</v>
      </c>
      <c r="I5892" s="3">
        <v>8</v>
      </c>
      <c r="J5892" s="3">
        <v>16</v>
      </c>
      <c r="K5892" s="3">
        <v>50</v>
      </c>
      <c r="L5892" s="3">
        <v>58</v>
      </c>
      <c r="M5892" s="3">
        <v>85</v>
      </c>
      <c r="N5892" s="26">
        <v>11</v>
      </c>
    </row>
    <row r="5893" spans="4:14" x14ac:dyDescent="0.2">
      <c r="D5893" s="175"/>
      <c r="E5893" s="11"/>
      <c r="F5893" s="10"/>
      <c r="G5893" s="9">
        <v>100</v>
      </c>
      <c r="H5893" s="16">
        <v>2.564102564103</v>
      </c>
      <c r="I5893" s="2">
        <v>3.4188034188029999</v>
      </c>
      <c r="J5893" s="2">
        <v>6.8376068376069998</v>
      </c>
      <c r="K5893" s="2">
        <v>21.367521367521</v>
      </c>
      <c r="L5893" s="2">
        <v>24.786324786325</v>
      </c>
      <c r="M5893" s="2">
        <v>36.324786324785997</v>
      </c>
      <c r="N5893" s="13">
        <v>4.7008547008550003</v>
      </c>
    </row>
    <row r="5894" spans="4:14" x14ac:dyDescent="0.2">
      <c r="D5894" s="175"/>
      <c r="E5894" s="4" t="s">
        <v>65</v>
      </c>
      <c r="F5894" s="6"/>
      <c r="G5894" s="5">
        <v>172</v>
      </c>
      <c r="H5894" s="7">
        <v>1</v>
      </c>
      <c r="I5894" s="1">
        <v>6</v>
      </c>
      <c r="J5894" s="1">
        <v>8</v>
      </c>
      <c r="K5894" s="1">
        <v>44</v>
      </c>
      <c r="L5894" s="1">
        <v>45</v>
      </c>
      <c r="M5894" s="1">
        <v>61</v>
      </c>
      <c r="N5894" s="8">
        <v>7</v>
      </c>
    </row>
    <row r="5895" spans="4:14" x14ac:dyDescent="0.2">
      <c r="D5895" s="175"/>
      <c r="E5895" s="11"/>
      <c r="F5895" s="10"/>
      <c r="G5895" s="9">
        <v>100</v>
      </c>
      <c r="H5895" s="16">
        <v>0.58139534883699995</v>
      </c>
      <c r="I5895" s="2">
        <v>3.488372093023</v>
      </c>
      <c r="J5895" s="2">
        <v>4.6511627906979998</v>
      </c>
      <c r="K5895" s="2">
        <v>25.581395348836999</v>
      </c>
      <c r="L5895" s="2">
        <v>26.162790697674001</v>
      </c>
      <c r="M5895" s="2">
        <v>35.465116279070003</v>
      </c>
      <c r="N5895" s="13">
        <v>4.0697674418599998</v>
      </c>
    </row>
    <row r="5896" spans="4:14" x14ac:dyDescent="0.2">
      <c r="D5896" s="175"/>
      <c r="E5896" s="4" t="s">
        <v>66</v>
      </c>
      <c r="F5896" s="6"/>
      <c r="G5896" s="5">
        <v>165</v>
      </c>
      <c r="H5896" s="7">
        <v>0</v>
      </c>
      <c r="I5896" s="1">
        <v>9</v>
      </c>
      <c r="J5896" s="1">
        <v>11</v>
      </c>
      <c r="K5896" s="1">
        <v>47</v>
      </c>
      <c r="L5896" s="1">
        <v>38</v>
      </c>
      <c r="M5896" s="1">
        <v>59</v>
      </c>
      <c r="N5896" s="8">
        <v>1</v>
      </c>
    </row>
    <row r="5897" spans="4:14" x14ac:dyDescent="0.2">
      <c r="D5897" s="175"/>
      <c r="E5897" s="11"/>
      <c r="F5897" s="10"/>
      <c r="G5897" s="9">
        <v>100</v>
      </c>
      <c r="H5897" s="45">
        <v>0</v>
      </c>
      <c r="I5897" s="2">
        <v>5.4545454545450003</v>
      </c>
      <c r="J5897" s="2">
        <v>6.666666666667</v>
      </c>
      <c r="K5897" s="23">
        <v>28.484848484848001</v>
      </c>
      <c r="L5897" s="2">
        <v>23.030303030302999</v>
      </c>
      <c r="M5897" s="2">
        <v>35.757575757575999</v>
      </c>
      <c r="N5897" s="13">
        <v>0.60606060606099998</v>
      </c>
    </row>
    <row r="5898" spans="4:14" x14ac:dyDescent="0.2">
      <c r="D5898" s="175"/>
      <c r="E5898" s="4" t="s">
        <v>67</v>
      </c>
      <c r="F5898" s="6"/>
      <c r="G5898" s="5">
        <v>158</v>
      </c>
      <c r="H5898" s="7">
        <v>6</v>
      </c>
      <c r="I5898" s="1">
        <v>2</v>
      </c>
      <c r="J5898" s="1">
        <v>8</v>
      </c>
      <c r="K5898" s="1">
        <v>41</v>
      </c>
      <c r="L5898" s="1">
        <v>38</v>
      </c>
      <c r="M5898" s="1">
        <v>57</v>
      </c>
      <c r="N5898" s="8">
        <v>6</v>
      </c>
    </row>
    <row r="5899" spans="4:14" x14ac:dyDescent="0.2">
      <c r="D5899" s="175"/>
      <c r="E5899" s="11"/>
      <c r="F5899" s="10"/>
      <c r="G5899" s="9">
        <v>100</v>
      </c>
      <c r="H5899" s="16">
        <v>3.7974683544299999</v>
      </c>
      <c r="I5899" s="2">
        <v>1.2658227848100001</v>
      </c>
      <c r="J5899" s="2">
        <v>5.0632911392409996</v>
      </c>
      <c r="K5899" s="2">
        <v>25.949367088608</v>
      </c>
      <c r="L5899" s="2">
        <v>24.050632911392</v>
      </c>
      <c r="M5899" s="2">
        <v>36.075949367089002</v>
      </c>
      <c r="N5899" s="13">
        <v>3.7974683544299999</v>
      </c>
    </row>
    <row r="5900" spans="4:14" x14ac:dyDescent="0.2">
      <c r="D5900" s="175"/>
      <c r="E5900" s="4" t="s">
        <v>68</v>
      </c>
      <c r="F5900" s="6"/>
      <c r="G5900" s="5">
        <v>112</v>
      </c>
      <c r="H5900" s="7">
        <v>3</v>
      </c>
      <c r="I5900" s="1">
        <v>3</v>
      </c>
      <c r="J5900" s="1">
        <v>7</v>
      </c>
      <c r="K5900" s="1">
        <v>26</v>
      </c>
      <c r="L5900" s="1">
        <v>24</v>
      </c>
      <c r="M5900" s="1">
        <v>47</v>
      </c>
      <c r="N5900" s="8">
        <v>2</v>
      </c>
    </row>
    <row r="5901" spans="4:14" x14ac:dyDescent="0.2">
      <c r="D5901" s="175"/>
      <c r="E5901" s="11"/>
      <c r="F5901" s="10"/>
      <c r="G5901" s="9">
        <v>100</v>
      </c>
      <c r="H5901" s="16">
        <v>2.6785714285709998</v>
      </c>
      <c r="I5901" s="2">
        <v>2.6785714285709998</v>
      </c>
      <c r="J5901" s="2">
        <v>6.25</v>
      </c>
      <c r="K5901" s="2">
        <v>23.214285714286</v>
      </c>
      <c r="L5901" s="2">
        <v>21.428571428571001</v>
      </c>
      <c r="M5901" s="2">
        <v>41.964285714286</v>
      </c>
      <c r="N5901" s="13">
        <v>1.785714285714</v>
      </c>
    </row>
    <row r="5902" spans="4:14" x14ac:dyDescent="0.2">
      <c r="D5902" s="175"/>
      <c r="E5902" s="4" t="s">
        <v>69</v>
      </c>
      <c r="F5902" s="6"/>
      <c r="G5902" s="5">
        <v>92</v>
      </c>
      <c r="H5902" s="7">
        <v>1</v>
      </c>
      <c r="I5902" s="1">
        <v>2</v>
      </c>
      <c r="J5902" s="1">
        <v>5</v>
      </c>
      <c r="K5902" s="1">
        <v>15</v>
      </c>
      <c r="L5902" s="1">
        <v>28</v>
      </c>
      <c r="M5902" s="1">
        <v>38</v>
      </c>
      <c r="N5902" s="8">
        <v>3</v>
      </c>
    </row>
    <row r="5903" spans="4:14" x14ac:dyDescent="0.2">
      <c r="D5903" s="175"/>
      <c r="E5903" s="11"/>
      <c r="F5903" s="10"/>
      <c r="G5903" s="9">
        <v>100</v>
      </c>
      <c r="H5903" s="16">
        <v>1.086956521739</v>
      </c>
      <c r="I5903" s="2">
        <v>2.1739130434780001</v>
      </c>
      <c r="J5903" s="2">
        <v>5.4347826086959996</v>
      </c>
      <c r="K5903" s="27">
        <v>16.304347826087</v>
      </c>
      <c r="L5903" s="23">
        <v>30.434782608696</v>
      </c>
      <c r="M5903" s="2">
        <v>41.304347826087003</v>
      </c>
      <c r="N5903" s="13">
        <v>3.2608695652169999</v>
      </c>
    </row>
    <row r="5904" spans="4:14" x14ac:dyDescent="0.2">
      <c r="D5904" s="175"/>
      <c r="E5904" s="4" t="s">
        <v>70</v>
      </c>
      <c r="F5904" s="6"/>
      <c r="G5904" s="5">
        <v>131</v>
      </c>
      <c r="H5904" s="7">
        <v>3</v>
      </c>
      <c r="I5904" s="1">
        <v>4</v>
      </c>
      <c r="J5904" s="1">
        <v>4</v>
      </c>
      <c r="K5904" s="1">
        <v>23</v>
      </c>
      <c r="L5904" s="1">
        <v>29</v>
      </c>
      <c r="M5904" s="1">
        <v>64</v>
      </c>
      <c r="N5904" s="8">
        <v>4</v>
      </c>
    </row>
    <row r="5905" spans="2:14" x14ac:dyDescent="0.2">
      <c r="D5905" s="175"/>
      <c r="E5905" s="11"/>
      <c r="F5905" s="10"/>
      <c r="G5905" s="9">
        <v>100</v>
      </c>
      <c r="H5905" s="16">
        <v>2.2900763358780001</v>
      </c>
      <c r="I5905" s="2">
        <v>3.053435114504</v>
      </c>
      <c r="J5905" s="2">
        <v>3.053435114504</v>
      </c>
      <c r="K5905" s="27">
        <v>17.557251908396999</v>
      </c>
      <c r="L5905" s="2">
        <v>22.137404580153</v>
      </c>
      <c r="M5905" s="23">
        <v>48.854961832061001</v>
      </c>
      <c r="N5905" s="13">
        <v>3.053435114504</v>
      </c>
    </row>
    <row r="5906" spans="2:14" x14ac:dyDescent="0.2">
      <c r="D5906" s="175"/>
      <c r="E5906" s="4" t="s">
        <v>71</v>
      </c>
      <c r="F5906" s="6"/>
      <c r="G5906" s="5">
        <v>71</v>
      </c>
      <c r="H5906" s="7">
        <v>0</v>
      </c>
      <c r="I5906" s="1">
        <v>2</v>
      </c>
      <c r="J5906" s="1">
        <v>6</v>
      </c>
      <c r="K5906" s="1">
        <v>14</v>
      </c>
      <c r="L5906" s="1">
        <v>17</v>
      </c>
      <c r="M5906" s="1">
        <v>32</v>
      </c>
      <c r="N5906" s="8">
        <v>0</v>
      </c>
    </row>
    <row r="5907" spans="2:14" x14ac:dyDescent="0.2">
      <c r="D5907" s="175"/>
      <c r="E5907" s="11"/>
      <c r="F5907" s="10"/>
      <c r="G5907" s="9">
        <v>100</v>
      </c>
      <c r="H5907" s="45">
        <v>0</v>
      </c>
      <c r="I5907" s="2">
        <v>2.8169014084509998</v>
      </c>
      <c r="J5907" s="2">
        <v>8.4507042253520002</v>
      </c>
      <c r="K5907" s="2">
        <v>19.718309859154999</v>
      </c>
      <c r="L5907" s="2">
        <v>23.943661971830998</v>
      </c>
      <c r="M5907" s="23">
        <v>45.070422535211002</v>
      </c>
      <c r="N5907" s="36">
        <v>0</v>
      </c>
    </row>
    <row r="5908" spans="2:14" x14ac:dyDescent="0.2">
      <c r="D5908" s="175"/>
      <c r="E5908" s="4" t="s">
        <v>72</v>
      </c>
      <c r="F5908" s="6"/>
      <c r="G5908" s="5">
        <v>70</v>
      </c>
      <c r="H5908" s="7">
        <v>1</v>
      </c>
      <c r="I5908" s="1">
        <v>1</v>
      </c>
      <c r="J5908" s="1">
        <v>4</v>
      </c>
      <c r="K5908" s="1">
        <v>15</v>
      </c>
      <c r="L5908" s="1">
        <v>19</v>
      </c>
      <c r="M5908" s="1">
        <v>28</v>
      </c>
      <c r="N5908" s="8">
        <v>2</v>
      </c>
    </row>
    <row r="5909" spans="2:14" x14ac:dyDescent="0.2">
      <c r="D5909" s="176"/>
      <c r="E5909" s="57"/>
      <c r="F5909" s="54"/>
      <c r="G5909" s="67">
        <v>100</v>
      </c>
      <c r="H5909" s="82">
        <v>1.4285714285710001</v>
      </c>
      <c r="I5909" s="48">
        <v>1.4285714285710001</v>
      </c>
      <c r="J5909" s="48">
        <v>5.7142857142860004</v>
      </c>
      <c r="K5909" s="48">
        <v>21.428571428571001</v>
      </c>
      <c r="L5909" s="48">
        <v>27.142857142857</v>
      </c>
      <c r="M5909" s="48">
        <v>40</v>
      </c>
      <c r="N5909" s="84">
        <v>2.8571428571430002</v>
      </c>
    </row>
    <row r="5911" spans="2:14" x14ac:dyDescent="0.2">
      <c r="B5911" s="43" t="str">
        <f xml:space="preserve"> HYPERLINK("#'目次'!B129", "[123]")</f>
        <v>[123]</v>
      </c>
      <c r="C5911" s="31" t="s">
        <v>267</v>
      </c>
    </row>
    <row r="5914" spans="2:14" x14ac:dyDescent="0.2">
      <c r="C5914" s="31" t="s">
        <v>75</v>
      </c>
    </row>
    <row r="5915" spans="2:14" ht="24" x14ac:dyDescent="0.2">
      <c r="D5915" s="177"/>
      <c r="E5915" s="178"/>
      <c r="F5915" s="178"/>
      <c r="G5915" s="40" t="s">
        <v>14</v>
      </c>
      <c r="H5915" s="42" t="s">
        <v>268</v>
      </c>
      <c r="I5915" s="15" t="s">
        <v>269</v>
      </c>
      <c r="J5915" s="15" t="s">
        <v>270</v>
      </c>
      <c r="K5915" s="15" t="s">
        <v>271</v>
      </c>
      <c r="L5915" s="15" t="s">
        <v>272</v>
      </c>
      <c r="M5915" s="15" t="s">
        <v>273</v>
      </c>
      <c r="N5915" s="44" t="s">
        <v>17</v>
      </c>
    </row>
    <row r="5916" spans="2:14" x14ac:dyDescent="0.2">
      <c r="D5916" s="179"/>
      <c r="E5916" s="180"/>
      <c r="F5916" s="180"/>
      <c r="G5916" s="39"/>
      <c r="H5916" s="41"/>
      <c r="I5916" s="14"/>
      <c r="J5916" s="14"/>
      <c r="K5916" s="14"/>
      <c r="L5916" s="14"/>
      <c r="M5916" s="14"/>
      <c r="N5916" s="38"/>
    </row>
    <row r="5917" spans="2:14" x14ac:dyDescent="0.2">
      <c r="D5917" s="70"/>
      <c r="E5917" s="72" t="s">
        <v>14</v>
      </c>
      <c r="F5917" s="69"/>
      <c r="G5917" s="37">
        <v>1222</v>
      </c>
      <c r="H5917" s="17">
        <v>21</v>
      </c>
      <c r="I5917" s="17">
        <v>38</v>
      </c>
      <c r="J5917" s="17">
        <v>70</v>
      </c>
      <c r="K5917" s="17">
        <v>278</v>
      </c>
      <c r="L5917" s="17">
        <v>298</v>
      </c>
      <c r="M5917" s="17">
        <v>477</v>
      </c>
      <c r="N5917" s="55">
        <v>40</v>
      </c>
    </row>
    <row r="5918" spans="2:14" x14ac:dyDescent="0.2">
      <c r="D5918" s="57"/>
      <c r="E5918" s="54"/>
      <c r="F5918" s="71"/>
      <c r="G5918" s="9">
        <v>100</v>
      </c>
      <c r="H5918" s="2">
        <v>1.7184942716860001</v>
      </c>
      <c r="I5918" s="2">
        <v>3.1096563011459999</v>
      </c>
      <c r="J5918" s="2">
        <v>5.7283142389529997</v>
      </c>
      <c r="K5918" s="2">
        <v>22.749590834696999</v>
      </c>
      <c r="L5918" s="2">
        <v>24.386252045827</v>
      </c>
      <c r="M5918" s="2">
        <v>39.034369885434003</v>
      </c>
      <c r="N5918" s="13">
        <v>3.2733224222590001</v>
      </c>
    </row>
    <row r="5919" spans="2:14" x14ac:dyDescent="0.2">
      <c r="D5919" s="174" t="s">
        <v>36</v>
      </c>
      <c r="E5919" s="20" t="s">
        <v>76</v>
      </c>
      <c r="F5919" s="22"/>
      <c r="G5919" s="21">
        <v>629</v>
      </c>
      <c r="H5919" s="25">
        <v>11</v>
      </c>
      <c r="I5919" s="3">
        <v>20</v>
      </c>
      <c r="J5919" s="3">
        <v>37</v>
      </c>
      <c r="K5919" s="3">
        <v>129</v>
      </c>
      <c r="L5919" s="3">
        <v>160</v>
      </c>
      <c r="M5919" s="3">
        <v>255</v>
      </c>
      <c r="N5919" s="26">
        <v>17</v>
      </c>
    </row>
    <row r="5920" spans="2:14" x14ac:dyDescent="0.2">
      <c r="D5920" s="175"/>
      <c r="E5920" s="11"/>
      <c r="F5920" s="10"/>
      <c r="G5920" s="9">
        <v>100</v>
      </c>
      <c r="H5920" s="16">
        <v>1.7488076311609999</v>
      </c>
      <c r="I5920" s="2">
        <v>3.1796502384740002</v>
      </c>
      <c r="J5920" s="2">
        <v>5.8823529411760003</v>
      </c>
      <c r="K5920" s="2">
        <v>20.508744038155999</v>
      </c>
      <c r="L5920" s="2">
        <v>25.437201907790001</v>
      </c>
      <c r="M5920" s="2">
        <v>40.540540540541002</v>
      </c>
      <c r="N5920" s="13">
        <v>2.7027027027030002</v>
      </c>
    </row>
    <row r="5921" spans="4:14" x14ac:dyDescent="0.2">
      <c r="D5921" s="175"/>
      <c r="E5921" s="4" t="s">
        <v>39</v>
      </c>
      <c r="F5921" s="6"/>
      <c r="G5921" s="5">
        <v>37</v>
      </c>
      <c r="H5921" s="7">
        <v>0</v>
      </c>
      <c r="I5921" s="1">
        <v>0</v>
      </c>
      <c r="J5921" s="1">
        <v>1</v>
      </c>
      <c r="K5921" s="1">
        <v>2</v>
      </c>
      <c r="L5921" s="1">
        <v>8</v>
      </c>
      <c r="M5921" s="1">
        <v>26</v>
      </c>
      <c r="N5921" s="8">
        <v>0</v>
      </c>
    </row>
    <row r="5922" spans="4:14" x14ac:dyDescent="0.2">
      <c r="D5922" s="175"/>
      <c r="E5922" s="11"/>
      <c r="F5922" s="10"/>
      <c r="G5922" s="9">
        <v>100</v>
      </c>
      <c r="H5922" s="45">
        <v>0</v>
      </c>
      <c r="I5922" s="18">
        <v>0</v>
      </c>
      <c r="J5922" s="2">
        <v>2.7027027027030002</v>
      </c>
      <c r="K5922" s="46">
        <v>5.4054054054050003</v>
      </c>
      <c r="L5922" s="2">
        <v>21.621621621622001</v>
      </c>
      <c r="M5922" s="35">
        <v>70.270270270270004</v>
      </c>
      <c r="N5922" s="36">
        <v>0</v>
      </c>
    </row>
    <row r="5923" spans="4:14" x14ac:dyDescent="0.2">
      <c r="D5923" s="175"/>
      <c r="E5923" s="4" t="s">
        <v>40</v>
      </c>
      <c r="F5923" s="6"/>
      <c r="G5923" s="5">
        <v>73</v>
      </c>
      <c r="H5923" s="7">
        <v>0</v>
      </c>
      <c r="I5923" s="1">
        <v>2</v>
      </c>
      <c r="J5923" s="1">
        <v>7</v>
      </c>
      <c r="K5923" s="1">
        <v>12</v>
      </c>
      <c r="L5923" s="1">
        <v>17</v>
      </c>
      <c r="M5923" s="1">
        <v>35</v>
      </c>
      <c r="N5923" s="8">
        <v>0</v>
      </c>
    </row>
    <row r="5924" spans="4:14" x14ac:dyDescent="0.2">
      <c r="D5924" s="175"/>
      <c r="E5924" s="11"/>
      <c r="F5924" s="10"/>
      <c r="G5924" s="9">
        <v>100</v>
      </c>
      <c r="H5924" s="45">
        <v>0</v>
      </c>
      <c r="I5924" s="2">
        <v>2.7397260273969999</v>
      </c>
      <c r="J5924" s="2">
        <v>9.5890410958899999</v>
      </c>
      <c r="K5924" s="27">
        <v>16.438356164384</v>
      </c>
      <c r="L5924" s="2">
        <v>23.287671232876999</v>
      </c>
      <c r="M5924" s="23">
        <v>47.945205479452</v>
      </c>
      <c r="N5924" s="36">
        <v>0</v>
      </c>
    </row>
    <row r="5925" spans="4:14" x14ac:dyDescent="0.2">
      <c r="D5925" s="175"/>
      <c r="E5925" s="4" t="s">
        <v>41</v>
      </c>
      <c r="F5925" s="6"/>
      <c r="G5925" s="5">
        <v>108</v>
      </c>
      <c r="H5925" s="7">
        <v>3</v>
      </c>
      <c r="I5925" s="1">
        <v>4</v>
      </c>
      <c r="J5925" s="1">
        <v>4</v>
      </c>
      <c r="K5925" s="1">
        <v>20</v>
      </c>
      <c r="L5925" s="1">
        <v>27</v>
      </c>
      <c r="M5925" s="1">
        <v>48</v>
      </c>
      <c r="N5925" s="8">
        <v>2</v>
      </c>
    </row>
    <row r="5926" spans="4:14" x14ac:dyDescent="0.2">
      <c r="D5926" s="175"/>
      <c r="E5926" s="11"/>
      <c r="F5926" s="10"/>
      <c r="G5926" s="9">
        <v>100</v>
      </c>
      <c r="H5926" s="16">
        <v>2.7777777777780002</v>
      </c>
      <c r="I5926" s="2">
        <v>3.7037037037039999</v>
      </c>
      <c r="J5926" s="2">
        <v>3.7037037037039999</v>
      </c>
      <c r="K5926" s="2">
        <v>18.518518518518999</v>
      </c>
      <c r="L5926" s="2">
        <v>25</v>
      </c>
      <c r="M5926" s="23">
        <v>44.444444444444002</v>
      </c>
      <c r="N5926" s="13">
        <v>1.851851851852</v>
      </c>
    </row>
    <row r="5927" spans="4:14" x14ac:dyDescent="0.2">
      <c r="D5927" s="175"/>
      <c r="E5927" s="4" t="s">
        <v>42</v>
      </c>
      <c r="F5927" s="6"/>
      <c r="G5927" s="5">
        <v>113</v>
      </c>
      <c r="H5927" s="7">
        <v>2</v>
      </c>
      <c r="I5927" s="1">
        <v>3</v>
      </c>
      <c r="J5927" s="1">
        <v>4</v>
      </c>
      <c r="K5927" s="1">
        <v>28</v>
      </c>
      <c r="L5927" s="1">
        <v>25</v>
      </c>
      <c r="M5927" s="1">
        <v>50</v>
      </c>
      <c r="N5927" s="8">
        <v>1</v>
      </c>
    </row>
    <row r="5928" spans="4:14" x14ac:dyDescent="0.2">
      <c r="D5928" s="175"/>
      <c r="E5928" s="11"/>
      <c r="F5928" s="10"/>
      <c r="G5928" s="9">
        <v>100</v>
      </c>
      <c r="H5928" s="16">
        <v>1.769911504425</v>
      </c>
      <c r="I5928" s="2">
        <v>2.654867256637</v>
      </c>
      <c r="J5928" s="2">
        <v>3.53982300885</v>
      </c>
      <c r="K5928" s="2">
        <v>24.778761061947002</v>
      </c>
      <c r="L5928" s="2">
        <v>22.123893805310001</v>
      </c>
      <c r="M5928" s="23">
        <v>44.247787610619</v>
      </c>
      <c r="N5928" s="13">
        <v>0.88495575221199996</v>
      </c>
    </row>
    <row r="5929" spans="4:14" x14ac:dyDescent="0.2">
      <c r="D5929" s="175"/>
      <c r="E5929" s="4" t="s">
        <v>43</v>
      </c>
      <c r="F5929" s="6"/>
      <c r="G5929" s="5">
        <v>101</v>
      </c>
      <c r="H5929" s="7">
        <v>1</v>
      </c>
      <c r="I5929" s="1">
        <v>3</v>
      </c>
      <c r="J5929" s="1">
        <v>3</v>
      </c>
      <c r="K5929" s="1">
        <v>22</v>
      </c>
      <c r="L5929" s="1">
        <v>24</v>
      </c>
      <c r="M5929" s="1">
        <v>45</v>
      </c>
      <c r="N5929" s="8">
        <v>3</v>
      </c>
    </row>
    <row r="5930" spans="4:14" x14ac:dyDescent="0.2">
      <c r="D5930" s="175"/>
      <c r="E5930" s="11"/>
      <c r="F5930" s="10"/>
      <c r="G5930" s="9">
        <v>100</v>
      </c>
      <c r="H5930" s="16">
        <v>0.99009900990099997</v>
      </c>
      <c r="I5930" s="2">
        <v>2.970297029703</v>
      </c>
      <c r="J5930" s="2">
        <v>2.970297029703</v>
      </c>
      <c r="K5930" s="2">
        <v>21.782178217822</v>
      </c>
      <c r="L5930" s="2">
        <v>23.762376237624</v>
      </c>
      <c r="M5930" s="23">
        <v>44.554455445545003</v>
      </c>
      <c r="N5930" s="13">
        <v>2.970297029703</v>
      </c>
    </row>
    <row r="5931" spans="4:14" x14ac:dyDescent="0.2">
      <c r="D5931" s="175"/>
      <c r="E5931" s="4" t="s">
        <v>44</v>
      </c>
      <c r="F5931" s="6"/>
      <c r="G5931" s="5">
        <v>114</v>
      </c>
      <c r="H5931" s="7">
        <v>1</v>
      </c>
      <c r="I5931" s="1">
        <v>2</v>
      </c>
      <c r="J5931" s="1">
        <v>7</v>
      </c>
      <c r="K5931" s="1">
        <v>29</v>
      </c>
      <c r="L5931" s="1">
        <v>36</v>
      </c>
      <c r="M5931" s="1">
        <v>34</v>
      </c>
      <c r="N5931" s="8">
        <v>5</v>
      </c>
    </row>
    <row r="5932" spans="4:14" x14ac:dyDescent="0.2">
      <c r="D5932" s="175"/>
      <c r="E5932" s="11"/>
      <c r="F5932" s="10"/>
      <c r="G5932" s="9">
        <v>100</v>
      </c>
      <c r="H5932" s="16">
        <v>0.87719298245599997</v>
      </c>
      <c r="I5932" s="2">
        <v>1.7543859649119999</v>
      </c>
      <c r="J5932" s="2">
        <v>6.1403508771929998</v>
      </c>
      <c r="K5932" s="2">
        <v>25.438596491228001</v>
      </c>
      <c r="L5932" s="23">
        <v>31.578947368421002</v>
      </c>
      <c r="M5932" s="27">
        <v>29.824561403509001</v>
      </c>
      <c r="N5932" s="13">
        <v>4.3859649122809996</v>
      </c>
    </row>
    <row r="5933" spans="4:14" x14ac:dyDescent="0.2">
      <c r="D5933" s="175"/>
      <c r="E5933" s="4" t="s">
        <v>45</v>
      </c>
      <c r="F5933" s="6"/>
      <c r="G5933" s="5">
        <v>83</v>
      </c>
      <c r="H5933" s="7">
        <v>4</v>
      </c>
      <c r="I5933" s="1">
        <v>6</v>
      </c>
      <c r="J5933" s="1">
        <v>11</v>
      </c>
      <c r="K5933" s="1">
        <v>16</v>
      </c>
      <c r="L5933" s="1">
        <v>23</v>
      </c>
      <c r="M5933" s="1">
        <v>17</v>
      </c>
      <c r="N5933" s="8">
        <v>6</v>
      </c>
    </row>
    <row r="5934" spans="4:14" x14ac:dyDescent="0.2">
      <c r="D5934" s="175"/>
      <c r="E5934" s="11"/>
      <c r="F5934" s="10"/>
      <c r="G5934" s="9">
        <v>100</v>
      </c>
      <c r="H5934" s="16">
        <v>4.819277108434</v>
      </c>
      <c r="I5934" s="2">
        <v>7.2289156626509996</v>
      </c>
      <c r="J5934" s="23">
        <v>13.253012048193</v>
      </c>
      <c r="K5934" s="2">
        <v>19.277108433734998</v>
      </c>
      <c r="L5934" s="2">
        <v>27.710843373494001</v>
      </c>
      <c r="M5934" s="46">
        <v>20.481927710842999</v>
      </c>
      <c r="N5934" s="13">
        <v>7.2289156626509996</v>
      </c>
    </row>
    <row r="5935" spans="4:14" x14ac:dyDescent="0.2">
      <c r="D5935" s="174" t="s">
        <v>37</v>
      </c>
      <c r="E5935" s="20" t="s">
        <v>77</v>
      </c>
      <c r="F5935" s="22"/>
      <c r="G5935" s="21">
        <v>593</v>
      </c>
      <c r="H5935" s="25">
        <v>10</v>
      </c>
      <c r="I5935" s="3">
        <v>18</v>
      </c>
      <c r="J5935" s="3">
        <v>33</v>
      </c>
      <c r="K5935" s="3">
        <v>149</v>
      </c>
      <c r="L5935" s="3">
        <v>138</v>
      </c>
      <c r="M5935" s="3">
        <v>222</v>
      </c>
      <c r="N5935" s="26">
        <v>23</v>
      </c>
    </row>
    <row r="5936" spans="4:14" x14ac:dyDescent="0.2">
      <c r="D5936" s="175"/>
      <c r="E5936" s="11"/>
      <c r="F5936" s="10"/>
      <c r="G5936" s="9">
        <v>100</v>
      </c>
      <c r="H5936" s="16">
        <v>1.686340640809</v>
      </c>
      <c r="I5936" s="2">
        <v>3.0354131534570001</v>
      </c>
      <c r="J5936" s="2">
        <v>5.5649241146710002</v>
      </c>
      <c r="K5936" s="2">
        <v>25.126475548060998</v>
      </c>
      <c r="L5936" s="2">
        <v>23.271500843169999</v>
      </c>
      <c r="M5936" s="2">
        <v>37.43676222597</v>
      </c>
      <c r="N5936" s="13">
        <v>3.8785834738620002</v>
      </c>
    </row>
    <row r="5937" spans="2:14" x14ac:dyDescent="0.2">
      <c r="D5937" s="175"/>
      <c r="E5937" s="4" t="s">
        <v>39</v>
      </c>
      <c r="F5937" s="6"/>
      <c r="G5937" s="5">
        <v>27</v>
      </c>
      <c r="H5937" s="7">
        <v>0</v>
      </c>
      <c r="I5937" s="1">
        <v>0</v>
      </c>
      <c r="J5937" s="1">
        <v>2</v>
      </c>
      <c r="K5937" s="1">
        <v>6</v>
      </c>
      <c r="L5937" s="1">
        <v>3</v>
      </c>
      <c r="M5937" s="1">
        <v>16</v>
      </c>
      <c r="N5937" s="8">
        <v>0</v>
      </c>
    </row>
    <row r="5938" spans="2:14" x14ac:dyDescent="0.2">
      <c r="D5938" s="175"/>
      <c r="E5938" s="11"/>
      <c r="F5938" s="10"/>
      <c r="G5938" s="9">
        <v>100</v>
      </c>
      <c r="H5938" s="45">
        <v>0</v>
      </c>
      <c r="I5938" s="18">
        <v>0</v>
      </c>
      <c r="J5938" s="2">
        <v>7.4074074074069998</v>
      </c>
      <c r="K5938" s="2">
        <v>22.222222222222001</v>
      </c>
      <c r="L5938" s="46">
        <v>11.111111111111001</v>
      </c>
      <c r="M5938" s="35">
        <v>59.259259259258997</v>
      </c>
      <c r="N5938" s="36">
        <v>0</v>
      </c>
    </row>
    <row r="5939" spans="2:14" x14ac:dyDescent="0.2">
      <c r="D5939" s="175"/>
      <c r="E5939" s="4" t="s">
        <v>40</v>
      </c>
      <c r="F5939" s="6"/>
      <c r="G5939" s="5">
        <v>74</v>
      </c>
      <c r="H5939" s="7">
        <v>0</v>
      </c>
      <c r="I5939" s="1">
        <v>1</v>
      </c>
      <c r="J5939" s="1">
        <v>3</v>
      </c>
      <c r="K5939" s="1">
        <v>14</v>
      </c>
      <c r="L5939" s="1">
        <v>25</v>
      </c>
      <c r="M5939" s="1">
        <v>30</v>
      </c>
      <c r="N5939" s="8">
        <v>1</v>
      </c>
    </row>
    <row r="5940" spans="2:14" x14ac:dyDescent="0.2">
      <c r="D5940" s="175"/>
      <c r="E5940" s="11"/>
      <c r="F5940" s="10"/>
      <c r="G5940" s="9">
        <v>100</v>
      </c>
      <c r="H5940" s="45">
        <v>0</v>
      </c>
      <c r="I5940" s="2">
        <v>1.351351351351</v>
      </c>
      <c r="J5940" s="2">
        <v>4.0540540540540002</v>
      </c>
      <c r="K5940" s="2">
        <v>18.918918918919001</v>
      </c>
      <c r="L5940" s="23">
        <v>33.783783783784003</v>
      </c>
      <c r="M5940" s="2">
        <v>40.540540540541002</v>
      </c>
      <c r="N5940" s="13">
        <v>1.351351351351</v>
      </c>
    </row>
    <row r="5941" spans="2:14" x14ac:dyDescent="0.2">
      <c r="D5941" s="175"/>
      <c r="E5941" s="4" t="s">
        <v>41</v>
      </c>
      <c r="F5941" s="6"/>
      <c r="G5941" s="5">
        <v>96</v>
      </c>
      <c r="H5941" s="7">
        <v>1</v>
      </c>
      <c r="I5941" s="1">
        <v>1</v>
      </c>
      <c r="J5941" s="1">
        <v>6</v>
      </c>
      <c r="K5941" s="1">
        <v>23</v>
      </c>
      <c r="L5941" s="1">
        <v>20</v>
      </c>
      <c r="M5941" s="1">
        <v>44</v>
      </c>
      <c r="N5941" s="8">
        <v>1</v>
      </c>
    </row>
    <row r="5942" spans="2:14" x14ac:dyDescent="0.2">
      <c r="D5942" s="175"/>
      <c r="E5942" s="11"/>
      <c r="F5942" s="10"/>
      <c r="G5942" s="9">
        <v>100</v>
      </c>
      <c r="H5942" s="16">
        <v>1.041666666667</v>
      </c>
      <c r="I5942" s="2">
        <v>1.041666666667</v>
      </c>
      <c r="J5942" s="2">
        <v>6.25</v>
      </c>
      <c r="K5942" s="2">
        <v>23.958333333333002</v>
      </c>
      <c r="L5942" s="2">
        <v>20.833333333333002</v>
      </c>
      <c r="M5942" s="23">
        <v>45.833333333333002</v>
      </c>
      <c r="N5942" s="13">
        <v>1.041666666667</v>
      </c>
    </row>
    <row r="5943" spans="2:14" x14ac:dyDescent="0.2">
      <c r="D5943" s="175"/>
      <c r="E5943" s="4" t="s">
        <v>42</v>
      </c>
      <c r="F5943" s="6"/>
      <c r="G5943" s="5">
        <v>97</v>
      </c>
      <c r="H5943" s="7">
        <v>2</v>
      </c>
      <c r="I5943" s="1">
        <v>4</v>
      </c>
      <c r="J5943" s="1">
        <v>5</v>
      </c>
      <c r="K5943" s="1">
        <v>21</v>
      </c>
      <c r="L5943" s="1">
        <v>31</v>
      </c>
      <c r="M5943" s="1">
        <v>31</v>
      </c>
      <c r="N5943" s="8">
        <v>3</v>
      </c>
    </row>
    <row r="5944" spans="2:14" x14ac:dyDescent="0.2">
      <c r="D5944" s="175"/>
      <c r="E5944" s="11"/>
      <c r="F5944" s="10"/>
      <c r="G5944" s="9">
        <v>100</v>
      </c>
      <c r="H5944" s="16">
        <v>2.0618556701030002</v>
      </c>
      <c r="I5944" s="2">
        <v>4.1237113402060004</v>
      </c>
      <c r="J5944" s="2">
        <v>5.1546391752579996</v>
      </c>
      <c r="K5944" s="2">
        <v>21.649484536081999</v>
      </c>
      <c r="L5944" s="23">
        <v>31.958762886597999</v>
      </c>
      <c r="M5944" s="27">
        <v>31.958762886597999</v>
      </c>
      <c r="N5944" s="13">
        <v>3.0927835051549999</v>
      </c>
    </row>
    <row r="5945" spans="2:14" x14ac:dyDescent="0.2">
      <c r="D5945" s="175"/>
      <c r="E5945" s="4" t="s">
        <v>43</v>
      </c>
      <c r="F5945" s="6"/>
      <c r="G5945" s="5">
        <v>103</v>
      </c>
      <c r="H5945" s="7">
        <v>2</v>
      </c>
      <c r="I5945" s="1">
        <v>2</v>
      </c>
      <c r="J5945" s="1">
        <v>7</v>
      </c>
      <c r="K5945" s="1">
        <v>32</v>
      </c>
      <c r="L5945" s="1">
        <v>20</v>
      </c>
      <c r="M5945" s="1">
        <v>39</v>
      </c>
      <c r="N5945" s="8">
        <v>1</v>
      </c>
    </row>
    <row r="5946" spans="2:14" x14ac:dyDescent="0.2">
      <c r="D5946" s="175"/>
      <c r="E5946" s="11"/>
      <c r="F5946" s="10"/>
      <c r="G5946" s="9">
        <v>100</v>
      </c>
      <c r="H5946" s="16">
        <v>1.9417475728160001</v>
      </c>
      <c r="I5946" s="2">
        <v>1.9417475728160001</v>
      </c>
      <c r="J5946" s="2">
        <v>6.796116504854</v>
      </c>
      <c r="K5946" s="23">
        <v>31.067961165048999</v>
      </c>
      <c r="L5946" s="2">
        <v>19.417475728155001</v>
      </c>
      <c r="M5946" s="2">
        <v>37.864077669902997</v>
      </c>
      <c r="N5946" s="13">
        <v>0.97087378640800004</v>
      </c>
    </row>
    <row r="5947" spans="2:14" x14ac:dyDescent="0.2">
      <c r="D5947" s="175"/>
      <c r="E5947" s="4" t="s">
        <v>44</v>
      </c>
      <c r="F5947" s="6"/>
      <c r="G5947" s="5">
        <v>109</v>
      </c>
      <c r="H5947" s="7">
        <v>2</v>
      </c>
      <c r="I5947" s="1">
        <v>6</v>
      </c>
      <c r="J5947" s="1">
        <v>6</v>
      </c>
      <c r="K5947" s="1">
        <v>25</v>
      </c>
      <c r="L5947" s="1">
        <v>23</v>
      </c>
      <c r="M5947" s="1">
        <v>41</v>
      </c>
      <c r="N5947" s="8">
        <v>6</v>
      </c>
    </row>
    <row r="5948" spans="2:14" x14ac:dyDescent="0.2">
      <c r="D5948" s="175"/>
      <c r="E5948" s="11"/>
      <c r="F5948" s="10"/>
      <c r="G5948" s="9">
        <v>100</v>
      </c>
      <c r="H5948" s="16">
        <v>1.834862385321</v>
      </c>
      <c r="I5948" s="2">
        <v>5.5045871559629997</v>
      </c>
      <c r="J5948" s="2">
        <v>5.5045871559629997</v>
      </c>
      <c r="K5948" s="2">
        <v>22.935779816514</v>
      </c>
      <c r="L5948" s="2">
        <v>21.100917431193</v>
      </c>
      <c r="M5948" s="2">
        <v>37.614678899083003</v>
      </c>
      <c r="N5948" s="13">
        <v>5.5045871559629997</v>
      </c>
    </row>
    <row r="5949" spans="2:14" x14ac:dyDescent="0.2">
      <c r="D5949" s="175"/>
      <c r="E5949" s="4" t="s">
        <v>45</v>
      </c>
      <c r="F5949" s="6"/>
      <c r="G5949" s="5">
        <v>87</v>
      </c>
      <c r="H5949" s="7">
        <v>3</v>
      </c>
      <c r="I5949" s="1">
        <v>4</v>
      </c>
      <c r="J5949" s="1">
        <v>4</v>
      </c>
      <c r="K5949" s="1">
        <v>28</v>
      </c>
      <c r="L5949" s="1">
        <v>16</v>
      </c>
      <c r="M5949" s="1">
        <v>21</v>
      </c>
      <c r="N5949" s="8">
        <v>11</v>
      </c>
    </row>
    <row r="5950" spans="2:14" x14ac:dyDescent="0.2">
      <c r="D5950" s="176"/>
      <c r="E5950" s="57"/>
      <c r="F5950" s="54"/>
      <c r="G5950" s="67">
        <v>100</v>
      </c>
      <c r="H5950" s="82">
        <v>3.4482758620689999</v>
      </c>
      <c r="I5950" s="48">
        <v>4.5977011494250002</v>
      </c>
      <c r="J5950" s="48">
        <v>4.5977011494250002</v>
      </c>
      <c r="K5950" s="103">
        <v>32.183908045976999</v>
      </c>
      <c r="L5950" s="96">
        <v>18.390804597700999</v>
      </c>
      <c r="M5950" s="91">
        <v>24.137931034483</v>
      </c>
      <c r="N5950" s="113">
        <v>12.64367816092</v>
      </c>
    </row>
    <row r="5952" spans="2:14" x14ac:dyDescent="0.2">
      <c r="B5952" s="43" t="str">
        <f xml:space="preserve"> HYPERLINK("#'目次'!B130", "[124]")</f>
        <v>[124]</v>
      </c>
      <c r="C5952" s="31" t="s">
        <v>276</v>
      </c>
    </row>
    <row r="5956" spans="4:14" ht="24" x14ac:dyDescent="0.2">
      <c r="D5956" s="177"/>
      <c r="E5956" s="178"/>
      <c r="F5956" s="178"/>
      <c r="G5956" s="40" t="s">
        <v>14</v>
      </c>
      <c r="H5956" s="42" t="s">
        <v>268</v>
      </c>
      <c r="I5956" s="15" t="s">
        <v>269</v>
      </c>
      <c r="J5956" s="15" t="s">
        <v>270</v>
      </c>
      <c r="K5956" s="15" t="s">
        <v>271</v>
      </c>
      <c r="L5956" s="15" t="s">
        <v>272</v>
      </c>
      <c r="M5956" s="15" t="s">
        <v>273</v>
      </c>
      <c r="N5956" s="44" t="s">
        <v>17</v>
      </c>
    </row>
    <row r="5957" spans="4:14" x14ac:dyDescent="0.2">
      <c r="D5957" s="179"/>
      <c r="E5957" s="180"/>
      <c r="F5957" s="180"/>
      <c r="G5957" s="39"/>
      <c r="H5957" s="41"/>
      <c r="I5957" s="14"/>
      <c r="J5957" s="14"/>
      <c r="K5957" s="14"/>
      <c r="L5957" s="14"/>
      <c r="M5957" s="14"/>
      <c r="N5957" s="38"/>
    </row>
    <row r="5958" spans="4:14" x14ac:dyDescent="0.2">
      <c r="D5958" s="70"/>
      <c r="E5958" s="72" t="s">
        <v>14</v>
      </c>
      <c r="F5958" s="69"/>
      <c r="G5958" s="37">
        <v>1222</v>
      </c>
      <c r="H5958" s="17">
        <v>51</v>
      </c>
      <c r="I5958" s="17">
        <v>45</v>
      </c>
      <c r="J5958" s="17">
        <v>56</v>
      </c>
      <c r="K5958" s="17">
        <v>85</v>
      </c>
      <c r="L5958" s="17">
        <v>79</v>
      </c>
      <c r="M5958" s="17">
        <v>736</v>
      </c>
      <c r="N5958" s="55">
        <v>170</v>
      </c>
    </row>
    <row r="5959" spans="4:14" x14ac:dyDescent="0.2">
      <c r="D5959" s="57"/>
      <c r="E5959" s="54"/>
      <c r="F5959" s="71"/>
      <c r="G5959" s="9">
        <v>100</v>
      </c>
      <c r="H5959" s="2">
        <v>4.1734860883799998</v>
      </c>
      <c r="I5959" s="2">
        <v>3.6824877250410002</v>
      </c>
      <c r="J5959" s="2">
        <v>4.5826513911619999</v>
      </c>
      <c r="K5959" s="2">
        <v>6.9558101473000002</v>
      </c>
      <c r="L5959" s="2">
        <v>6.4648117839610002</v>
      </c>
      <c r="M5959" s="2">
        <v>60.229132569557997</v>
      </c>
      <c r="N5959" s="13">
        <v>13.911620294599</v>
      </c>
    </row>
    <row r="5960" spans="4:14" x14ac:dyDescent="0.2">
      <c r="D5960" s="174" t="s">
        <v>18</v>
      </c>
      <c r="E5960" s="20" t="s">
        <v>19</v>
      </c>
      <c r="F5960" s="22"/>
      <c r="G5960" s="21">
        <v>57</v>
      </c>
      <c r="H5960" s="25">
        <v>1</v>
      </c>
      <c r="I5960" s="3">
        <v>3</v>
      </c>
      <c r="J5960" s="3">
        <v>2</v>
      </c>
      <c r="K5960" s="3">
        <v>3</v>
      </c>
      <c r="L5960" s="3">
        <v>1</v>
      </c>
      <c r="M5960" s="3">
        <v>37</v>
      </c>
      <c r="N5960" s="26">
        <v>10</v>
      </c>
    </row>
    <row r="5961" spans="4:14" x14ac:dyDescent="0.2">
      <c r="D5961" s="175"/>
      <c r="E5961" s="11"/>
      <c r="F5961" s="10"/>
      <c r="G5961" s="9">
        <v>100</v>
      </c>
      <c r="H5961" s="16">
        <v>1.7543859649119999</v>
      </c>
      <c r="I5961" s="2">
        <v>5.2631578947369997</v>
      </c>
      <c r="J5961" s="2">
        <v>3.508771929825</v>
      </c>
      <c r="K5961" s="2">
        <v>5.2631578947369997</v>
      </c>
      <c r="L5961" s="2">
        <v>1.7543859649119999</v>
      </c>
      <c r="M5961" s="2">
        <v>64.912280701754</v>
      </c>
      <c r="N5961" s="13">
        <v>17.543859649123</v>
      </c>
    </row>
    <row r="5962" spans="4:14" x14ac:dyDescent="0.2">
      <c r="D5962" s="175"/>
      <c r="E5962" s="4" t="s">
        <v>20</v>
      </c>
      <c r="F5962" s="6"/>
      <c r="G5962" s="5">
        <v>84</v>
      </c>
      <c r="H5962" s="7">
        <v>3</v>
      </c>
      <c r="I5962" s="1">
        <v>1</v>
      </c>
      <c r="J5962" s="1">
        <v>2</v>
      </c>
      <c r="K5962" s="1">
        <v>6</v>
      </c>
      <c r="L5962" s="1">
        <v>4</v>
      </c>
      <c r="M5962" s="1">
        <v>53</v>
      </c>
      <c r="N5962" s="8">
        <v>15</v>
      </c>
    </row>
    <row r="5963" spans="4:14" x14ac:dyDescent="0.2">
      <c r="D5963" s="175"/>
      <c r="E5963" s="11"/>
      <c r="F5963" s="10"/>
      <c r="G5963" s="9">
        <v>100</v>
      </c>
      <c r="H5963" s="16">
        <v>3.5714285714290002</v>
      </c>
      <c r="I5963" s="2">
        <v>1.190476190476</v>
      </c>
      <c r="J5963" s="2">
        <v>2.3809523809519999</v>
      </c>
      <c r="K5963" s="2">
        <v>7.1428571428570002</v>
      </c>
      <c r="L5963" s="2">
        <v>4.7619047619049999</v>
      </c>
      <c r="M5963" s="2">
        <v>63.095238095238003</v>
      </c>
      <c r="N5963" s="13">
        <v>17.857142857143</v>
      </c>
    </row>
    <row r="5964" spans="4:14" x14ac:dyDescent="0.2">
      <c r="D5964" s="175"/>
      <c r="E5964" s="4" t="s">
        <v>21</v>
      </c>
      <c r="F5964" s="6"/>
      <c r="G5964" s="5">
        <v>487</v>
      </c>
      <c r="H5964" s="7">
        <v>21</v>
      </c>
      <c r="I5964" s="1">
        <v>19</v>
      </c>
      <c r="J5964" s="1">
        <v>19</v>
      </c>
      <c r="K5964" s="1">
        <v>33</v>
      </c>
      <c r="L5964" s="1">
        <v>30</v>
      </c>
      <c r="M5964" s="1">
        <v>308</v>
      </c>
      <c r="N5964" s="8">
        <v>57</v>
      </c>
    </row>
    <row r="5965" spans="4:14" x14ac:dyDescent="0.2">
      <c r="D5965" s="175"/>
      <c r="E5965" s="11"/>
      <c r="F5965" s="10"/>
      <c r="G5965" s="9">
        <v>100</v>
      </c>
      <c r="H5965" s="16">
        <v>4.3121149897329998</v>
      </c>
      <c r="I5965" s="2">
        <v>3.901437371663</v>
      </c>
      <c r="J5965" s="2">
        <v>3.901437371663</v>
      </c>
      <c r="K5965" s="2">
        <v>6.7761806981520003</v>
      </c>
      <c r="L5965" s="2">
        <v>6.1601642710469999</v>
      </c>
      <c r="M5965" s="2">
        <v>63.244353182752</v>
      </c>
      <c r="N5965" s="13">
        <v>11.70431211499</v>
      </c>
    </row>
    <row r="5966" spans="4:14" x14ac:dyDescent="0.2">
      <c r="D5966" s="175"/>
      <c r="E5966" s="4" t="s">
        <v>22</v>
      </c>
      <c r="F5966" s="6"/>
      <c r="G5966" s="5">
        <v>35</v>
      </c>
      <c r="H5966" s="7">
        <v>5</v>
      </c>
      <c r="I5966" s="1">
        <v>3</v>
      </c>
      <c r="J5966" s="1">
        <v>1</v>
      </c>
      <c r="K5966" s="1">
        <v>2</v>
      </c>
      <c r="L5966" s="1">
        <v>2</v>
      </c>
      <c r="M5966" s="1">
        <v>21</v>
      </c>
      <c r="N5966" s="8">
        <v>1</v>
      </c>
    </row>
    <row r="5967" spans="4:14" x14ac:dyDescent="0.2">
      <c r="D5967" s="175"/>
      <c r="E5967" s="11"/>
      <c r="F5967" s="10"/>
      <c r="G5967" s="9">
        <v>100</v>
      </c>
      <c r="H5967" s="86">
        <v>14.285714285714</v>
      </c>
      <c r="I5967" s="2">
        <v>8.5714285714289993</v>
      </c>
      <c r="J5967" s="2">
        <v>2.8571428571430002</v>
      </c>
      <c r="K5967" s="2">
        <v>5.7142857142860004</v>
      </c>
      <c r="L5967" s="2">
        <v>5.7142857142860004</v>
      </c>
      <c r="M5967" s="2">
        <v>60</v>
      </c>
      <c r="N5967" s="111">
        <v>2.8571428571430002</v>
      </c>
    </row>
    <row r="5968" spans="4:14" x14ac:dyDescent="0.2">
      <c r="D5968" s="175"/>
      <c r="E5968" s="4" t="s">
        <v>23</v>
      </c>
      <c r="F5968" s="6"/>
      <c r="G5968" s="5">
        <v>143</v>
      </c>
      <c r="H5968" s="7">
        <v>3</v>
      </c>
      <c r="I5968" s="1">
        <v>4</v>
      </c>
      <c r="J5968" s="1">
        <v>5</v>
      </c>
      <c r="K5968" s="1">
        <v>6</v>
      </c>
      <c r="L5968" s="1">
        <v>10</v>
      </c>
      <c r="M5968" s="1">
        <v>89</v>
      </c>
      <c r="N5968" s="8">
        <v>26</v>
      </c>
    </row>
    <row r="5969" spans="4:14" x14ac:dyDescent="0.2">
      <c r="D5969" s="175"/>
      <c r="E5969" s="11"/>
      <c r="F5969" s="10"/>
      <c r="G5969" s="9">
        <v>100</v>
      </c>
      <c r="H5969" s="16">
        <v>2.0979020979020002</v>
      </c>
      <c r="I5969" s="2">
        <v>2.797202797203</v>
      </c>
      <c r="J5969" s="2">
        <v>3.4965034965030002</v>
      </c>
      <c r="K5969" s="2">
        <v>4.1958041958040004</v>
      </c>
      <c r="L5969" s="2">
        <v>6.9930069930069996</v>
      </c>
      <c r="M5969" s="2">
        <v>62.237762237761999</v>
      </c>
      <c r="N5969" s="13">
        <v>18.181818181817999</v>
      </c>
    </row>
    <row r="5970" spans="4:14" x14ac:dyDescent="0.2">
      <c r="D5970" s="175"/>
      <c r="E5970" s="4" t="s">
        <v>24</v>
      </c>
      <c r="F5970" s="6"/>
      <c r="G5970" s="5">
        <v>187</v>
      </c>
      <c r="H5970" s="7">
        <v>10</v>
      </c>
      <c r="I5970" s="1">
        <v>4</v>
      </c>
      <c r="J5970" s="1">
        <v>12</v>
      </c>
      <c r="K5970" s="1">
        <v>15</v>
      </c>
      <c r="L5970" s="1">
        <v>13</v>
      </c>
      <c r="M5970" s="1">
        <v>107</v>
      </c>
      <c r="N5970" s="8">
        <v>26</v>
      </c>
    </row>
    <row r="5971" spans="4:14" x14ac:dyDescent="0.2">
      <c r="D5971" s="175"/>
      <c r="E5971" s="11"/>
      <c r="F5971" s="10"/>
      <c r="G5971" s="9">
        <v>100</v>
      </c>
      <c r="H5971" s="16">
        <v>5.3475935828879999</v>
      </c>
      <c r="I5971" s="2">
        <v>2.1390374331549999</v>
      </c>
      <c r="J5971" s="2">
        <v>6.4171122994649998</v>
      </c>
      <c r="K5971" s="2">
        <v>8.0213903743320003</v>
      </c>
      <c r="L5971" s="2">
        <v>6.9518716577540003</v>
      </c>
      <c r="M5971" s="2">
        <v>57.219251336897997</v>
      </c>
      <c r="N5971" s="13">
        <v>13.903743315508001</v>
      </c>
    </row>
    <row r="5972" spans="4:14" x14ac:dyDescent="0.2">
      <c r="D5972" s="175"/>
      <c r="E5972" s="4" t="s">
        <v>25</v>
      </c>
      <c r="F5972" s="6"/>
      <c r="G5972" s="5">
        <v>71</v>
      </c>
      <c r="H5972" s="7">
        <v>1</v>
      </c>
      <c r="I5972" s="1">
        <v>4</v>
      </c>
      <c r="J5972" s="1">
        <v>6</v>
      </c>
      <c r="K5972" s="1">
        <v>9</v>
      </c>
      <c r="L5972" s="1">
        <v>4</v>
      </c>
      <c r="M5972" s="1">
        <v>41</v>
      </c>
      <c r="N5972" s="8">
        <v>6</v>
      </c>
    </row>
    <row r="5973" spans="4:14" x14ac:dyDescent="0.2">
      <c r="D5973" s="175"/>
      <c r="E5973" s="11"/>
      <c r="F5973" s="10"/>
      <c r="G5973" s="9">
        <v>100</v>
      </c>
      <c r="H5973" s="16">
        <v>1.4084507042250001</v>
      </c>
      <c r="I5973" s="2">
        <v>5.6338028169010004</v>
      </c>
      <c r="J5973" s="2">
        <v>8.4507042253520002</v>
      </c>
      <c r="K5973" s="23">
        <v>12.676056338027999</v>
      </c>
      <c r="L5973" s="2">
        <v>5.6338028169010004</v>
      </c>
      <c r="M5973" s="2">
        <v>57.746478873238999</v>
      </c>
      <c r="N5973" s="93">
        <v>8.4507042253520002</v>
      </c>
    </row>
    <row r="5974" spans="4:14" x14ac:dyDescent="0.2">
      <c r="D5974" s="175"/>
      <c r="E5974" s="4" t="s">
        <v>26</v>
      </c>
      <c r="F5974" s="6"/>
      <c r="G5974" s="5">
        <v>30</v>
      </c>
      <c r="H5974" s="7">
        <v>1</v>
      </c>
      <c r="I5974" s="1">
        <v>1</v>
      </c>
      <c r="J5974" s="1">
        <v>3</v>
      </c>
      <c r="K5974" s="1">
        <v>1</v>
      </c>
      <c r="L5974" s="1">
        <v>4</v>
      </c>
      <c r="M5974" s="1">
        <v>15</v>
      </c>
      <c r="N5974" s="8">
        <v>5</v>
      </c>
    </row>
    <row r="5975" spans="4:14" x14ac:dyDescent="0.2">
      <c r="D5975" s="175"/>
      <c r="E5975" s="11"/>
      <c r="F5975" s="10"/>
      <c r="G5975" s="9">
        <v>100</v>
      </c>
      <c r="H5975" s="16">
        <v>3.333333333333</v>
      </c>
      <c r="I5975" s="2">
        <v>3.333333333333</v>
      </c>
      <c r="J5975" s="23">
        <v>10</v>
      </c>
      <c r="K5975" s="2">
        <v>3.333333333333</v>
      </c>
      <c r="L5975" s="23">
        <v>13.333333333333</v>
      </c>
      <c r="M5975" s="46">
        <v>50</v>
      </c>
      <c r="N5975" s="13">
        <v>16.666666666666998</v>
      </c>
    </row>
    <row r="5976" spans="4:14" x14ac:dyDescent="0.2">
      <c r="D5976" s="175"/>
      <c r="E5976" s="4" t="s">
        <v>27</v>
      </c>
      <c r="F5976" s="6"/>
      <c r="G5976" s="5">
        <v>70</v>
      </c>
      <c r="H5976" s="7">
        <v>2</v>
      </c>
      <c r="I5976" s="1">
        <v>4</v>
      </c>
      <c r="J5976" s="1">
        <v>4</v>
      </c>
      <c r="K5976" s="1">
        <v>3</v>
      </c>
      <c r="L5976" s="1">
        <v>6</v>
      </c>
      <c r="M5976" s="1">
        <v>38</v>
      </c>
      <c r="N5976" s="8">
        <v>13</v>
      </c>
    </row>
    <row r="5977" spans="4:14" x14ac:dyDescent="0.2">
      <c r="D5977" s="175"/>
      <c r="E5977" s="11"/>
      <c r="F5977" s="10"/>
      <c r="G5977" s="9">
        <v>100</v>
      </c>
      <c r="H5977" s="16">
        <v>2.8571428571430002</v>
      </c>
      <c r="I5977" s="2">
        <v>5.7142857142860004</v>
      </c>
      <c r="J5977" s="2">
        <v>5.7142857142860004</v>
      </c>
      <c r="K5977" s="2">
        <v>4.2857142857139996</v>
      </c>
      <c r="L5977" s="2">
        <v>8.5714285714289993</v>
      </c>
      <c r="M5977" s="27">
        <v>54.285714285714</v>
      </c>
      <c r="N5977" s="13">
        <v>18.571428571428999</v>
      </c>
    </row>
    <row r="5978" spans="4:14" x14ac:dyDescent="0.2">
      <c r="D5978" s="175"/>
      <c r="E5978" s="4" t="s">
        <v>28</v>
      </c>
      <c r="F5978" s="6"/>
      <c r="G5978" s="5">
        <v>51</v>
      </c>
      <c r="H5978" s="7">
        <v>3</v>
      </c>
      <c r="I5978" s="1">
        <v>1</v>
      </c>
      <c r="J5978" s="1">
        <v>2</v>
      </c>
      <c r="K5978" s="1">
        <v>6</v>
      </c>
      <c r="L5978" s="1">
        <v>5</v>
      </c>
      <c r="M5978" s="1">
        <v>26</v>
      </c>
      <c r="N5978" s="8">
        <v>8</v>
      </c>
    </row>
    <row r="5979" spans="4:14" x14ac:dyDescent="0.2">
      <c r="D5979" s="175"/>
      <c r="E5979" s="11"/>
      <c r="F5979" s="10"/>
      <c r="G5979" s="9">
        <v>100</v>
      </c>
      <c r="H5979" s="16">
        <v>5.8823529411760003</v>
      </c>
      <c r="I5979" s="2">
        <v>1.9607843137250001</v>
      </c>
      <c r="J5979" s="2">
        <v>3.9215686274510002</v>
      </c>
      <c r="K5979" s="2">
        <v>11.764705882353001</v>
      </c>
      <c r="L5979" s="2">
        <v>9.8039215686270005</v>
      </c>
      <c r="M5979" s="27">
        <v>50.980392156862997</v>
      </c>
      <c r="N5979" s="13">
        <v>15.686274509804001</v>
      </c>
    </row>
    <row r="5980" spans="4:14" x14ac:dyDescent="0.2">
      <c r="D5980" s="175"/>
      <c r="E5980" s="4" t="s">
        <v>29</v>
      </c>
      <c r="F5980" s="6"/>
      <c r="G5980" s="5">
        <v>7</v>
      </c>
      <c r="H5980" s="7">
        <v>1</v>
      </c>
      <c r="I5980" s="1">
        <v>1</v>
      </c>
      <c r="J5980" s="1">
        <v>0</v>
      </c>
      <c r="K5980" s="1">
        <v>1</v>
      </c>
      <c r="L5980" s="1">
        <v>0</v>
      </c>
      <c r="M5980" s="1">
        <v>1</v>
      </c>
      <c r="N5980" s="8">
        <v>3</v>
      </c>
    </row>
    <row r="5981" spans="4:14" x14ac:dyDescent="0.2">
      <c r="D5981" s="175"/>
      <c r="E5981" s="11"/>
      <c r="F5981" s="10"/>
      <c r="G5981" s="9">
        <v>100</v>
      </c>
      <c r="H5981" s="86">
        <v>14.285714285714</v>
      </c>
      <c r="I5981" s="35">
        <v>14.285714285714</v>
      </c>
      <c r="J5981" s="18">
        <v>0</v>
      </c>
      <c r="K5981" s="23">
        <v>14.285714285714</v>
      </c>
      <c r="L5981" s="79">
        <v>0</v>
      </c>
      <c r="M5981" s="46">
        <v>14.285714285714</v>
      </c>
      <c r="N5981" s="104">
        <v>42.857142857143003</v>
      </c>
    </row>
    <row r="5982" spans="4:14" x14ac:dyDescent="0.2">
      <c r="D5982" s="174" t="s">
        <v>30</v>
      </c>
      <c r="E5982" s="20" t="s">
        <v>31</v>
      </c>
      <c r="F5982" s="22"/>
      <c r="G5982" s="21">
        <v>393</v>
      </c>
      <c r="H5982" s="25">
        <v>13</v>
      </c>
      <c r="I5982" s="3">
        <v>18</v>
      </c>
      <c r="J5982" s="3">
        <v>18</v>
      </c>
      <c r="K5982" s="3">
        <v>26</v>
      </c>
      <c r="L5982" s="3">
        <v>19</v>
      </c>
      <c r="M5982" s="3">
        <v>241</v>
      </c>
      <c r="N5982" s="26">
        <v>58</v>
      </c>
    </row>
    <row r="5983" spans="4:14" x14ac:dyDescent="0.2">
      <c r="D5983" s="175"/>
      <c r="E5983" s="11"/>
      <c r="F5983" s="10"/>
      <c r="G5983" s="9">
        <v>100</v>
      </c>
      <c r="H5983" s="16">
        <v>3.3078880407120002</v>
      </c>
      <c r="I5983" s="2">
        <v>4.5801526717560002</v>
      </c>
      <c r="J5983" s="2">
        <v>4.5801526717560002</v>
      </c>
      <c r="K5983" s="2">
        <v>6.6157760814250004</v>
      </c>
      <c r="L5983" s="2">
        <v>4.8346055979639999</v>
      </c>
      <c r="M5983" s="2">
        <v>61.323155216285002</v>
      </c>
      <c r="N5983" s="13">
        <v>14.758269720102</v>
      </c>
    </row>
    <row r="5984" spans="4:14" x14ac:dyDescent="0.2">
      <c r="D5984" s="175"/>
      <c r="E5984" s="4" t="s">
        <v>32</v>
      </c>
      <c r="F5984" s="6"/>
      <c r="G5984" s="5">
        <v>352</v>
      </c>
      <c r="H5984" s="7">
        <v>16</v>
      </c>
      <c r="I5984" s="1">
        <v>9</v>
      </c>
      <c r="J5984" s="1">
        <v>19</v>
      </c>
      <c r="K5984" s="1">
        <v>27</v>
      </c>
      <c r="L5984" s="1">
        <v>28</v>
      </c>
      <c r="M5984" s="1">
        <v>214</v>
      </c>
      <c r="N5984" s="8">
        <v>39</v>
      </c>
    </row>
    <row r="5985" spans="4:14" x14ac:dyDescent="0.2">
      <c r="D5985" s="175"/>
      <c r="E5985" s="11"/>
      <c r="F5985" s="10"/>
      <c r="G5985" s="9">
        <v>100</v>
      </c>
      <c r="H5985" s="16">
        <v>4.5454545454549997</v>
      </c>
      <c r="I5985" s="2">
        <v>2.556818181818</v>
      </c>
      <c r="J5985" s="2">
        <v>5.3977272727269998</v>
      </c>
      <c r="K5985" s="2">
        <v>7.6704545454549997</v>
      </c>
      <c r="L5985" s="2">
        <v>7.9545454545450003</v>
      </c>
      <c r="M5985" s="2">
        <v>60.795454545455001</v>
      </c>
      <c r="N5985" s="13">
        <v>11.079545454545</v>
      </c>
    </row>
    <row r="5986" spans="4:14" x14ac:dyDescent="0.2">
      <c r="D5986" s="175"/>
      <c r="E5986" s="4" t="s">
        <v>33</v>
      </c>
      <c r="F5986" s="6"/>
      <c r="G5986" s="5">
        <v>388</v>
      </c>
      <c r="H5986" s="7">
        <v>19</v>
      </c>
      <c r="I5986" s="1">
        <v>12</v>
      </c>
      <c r="J5986" s="1">
        <v>16</v>
      </c>
      <c r="K5986" s="1">
        <v>25</v>
      </c>
      <c r="L5986" s="1">
        <v>27</v>
      </c>
      <c r="M5986" s="1">
        <v>227</v>
      </c>
      <c r="N5986" s="8">
        <v>62</v>
      </c>
    </row>
    <row r="5987" spans="4:14" x14ac:dyDescent="0.2">
      <c r="D5987" s="175"/>
      <c r="E5987" s="11"/>
      <c r="F5987" s="10"/>
      <c r="G5987" s="9">
        <v>100</v>
      </c>
      <c r="H5987" s="16">
        <v>4.8969072164950003</v>
      </c>
      <c r="I5987" s="2">
        <v>3.0927835051549999</v>
      </c>
      <c r="J5987" s="2">
        <v>4.1237113402060004</v>
      </c>
      <c r="K5987" s="2">
        <v>6.4432989690719999</v>
      </c>
      <c r="L5987" s="2">
        <v>6.9587628865979996</v>
      </c>
      <c r="M5987" s="2">
        <v>58.505154639174997</v>
      </c>
      <c r="N5987" s="13">
        <v>15.979381443298999</v>
      </c>
    </row>
    <row r="5988" spans="4:14" x14ac:dyDescent="0.2">
      <c r="D5988" s="175"/>
      <c r="E5988" s="4" t="s">
        <v>34</v>
      </c>
      <c r="F5988" s="6"/>
      <c r="G5988" s="5">
        <v>89</v>
      </c>
      <c r="H5988" s="7">
        <v>3</v>
      </c>
      <c r="I5988" s="1">
        <v>6</v>
      </c>
      <c r="J5988" s="1">
        <v>3</v>
      </c>
      <c r="K5988" s="1">
        <v>7</v>
      </c>
      <c r="L5988" s="1">
        <v>5</v>
      </c>
      <c r="M5988" s="1">
        <v>54</v>
      </c>
      <c r="N5988" s="8">
        <v>11</v>
      </c>
    </row>
    <row r="5989" spans="4:14" x14ac:dyDescent="0.2">
      <c r="D5989" s="175"/>
      <c r="E5989" s="11"/>
      <c r="F5989" s="10"/>
      <c r="G5989" s="9">
        <v>100</v>
      </c>
      <c r="H5989" s="16">
        <v>3.3707865168539999</v>
      </c>
      <c r="I5989" s="2">
        <v>6.7415730337079998</v>
      </c>
      <c r="J5989" s="2">
        <v>3.3707865168539999</v>
      </c>
      <c r="K5989" s="2">
        <v>7.8651685393259996</v>
      </c>
      <c r="L5989" s="2">
        <v>5.61797752809</v>
      </c>
      <c r="M5989" s="2">
        <v>60.674157303370997</v>
      </c>
      <c r="N5989" s="13">
        <v>12.359550561798001</v>
      </c>
    </row>
    <row r="5990" spans="4:14" x14ac:dyDescent="0.2">
      <c r="D5990" s="174" t="s">
        <v>35</v>
      </c>
      <c r="E5990" s="20" t="s">
        <v>36</v>
      </c>
      <c r="F5990" s="22"/>
      <c r="G5990" s="21">
        <v>629</v>
      </c>
      <c r="H5990" s="25">
        <v>34</v>
      </c>
      <c r="I5990" s="3">
        <v>29</v>
      </c>
      <c r="J5990" s="3">
        <v>31</v>
      </c>
      <c r="K5990" s="3">
        <v>41</v>
      </c>
      <c r="L5990" s="3">
        <v>43</v>
      </c>
      <c r="M5990" s="3">
        <v>378</v>
      </c>
      <c r="N5990" s="26">
        <v>73</v>
      </c>
    </row>
    <row r="5991" spans="4:14" x14ac:dyDescent="0.2">
      <c r="D5991" s="175"/>
      <c r="E5991" s="11"/>
      <c r="F5991" s="10"/>
      <c r="G5991" s="9">
        <v>100</v>
      </c>
      <c r="H5991" s="16">
        <v>5.4054054054050003</v>
      </c>
      <c r="I5991" s="2">
        <v>4.6104928457870002</v>
      </c>
      <c r="J5991" s="2">
        <v>4.9284578696340002</v>
      </c>
      <c r="K5991" s="2">
        <v>6.5182829888710003</v>
      </c>
      <c r="L5991" s="2">
        <v>6.8362480127190004</v>
      </c>
      <c r="M5991" s="2">
        <v>60.095389507154003</v>
      </c>
      <c r="N5991" s="13">
        <v>11.605723370429001</v>
      </c>
    </row>
    <row r="5992" spans="4:14" x14ac:dyDescent="0.2">
      <c r="D5992" s="175"/>
      <c r="E5992" s="4" t="s">
        <v>37</v>
      </c>
      <c r="F5992" s="6"/>
      <c r="G5992" s="5">
        <v>593</v>
      </c>
      <c r="H5992" s="7">
        <v>17</v>
      </c>
      <c r="I5992" s="1">
        <v>16</v>
      </c>
      <c r="J5992" s="1">
        <v>25</v>
      </c>
      <c r="K5992" s="1">
        <v>44</v>
      </c>
      <c r="L5992" s="1">
        <v>36</v>
      </c>
      <c r="M5992" s="1">
        <v>358</v>
      </c>
      <c r="N5992" s="8">
        <v>97</v>
      </c>
    </row>
    <row r="5993" spans="4:14" x14ac:dyDescent="0.2">
      <c r="D5993" s="175"/>
      <c r="E5993" s="11"/>
      <c r="F5993" s="10"/>
      <c r="G5993" s="9">
        <v>100</v>
      </c>
      <c r="H5993" s="16">
        <v>2.8667790893760001</v>
      </c>
      <c r="I5993" s="2">
        <v>2.6981450252950001</v>
      </c>
      <c r="J5993" s="2">
        <v>4.2158516020240002</v>
      </c>
      <c r="K5993" s="2">
        <v>7.4198988195620004</v>
      </c>
      <c r="L5993" s="2">
        <v>6.0708263069140003</v>
      </c>
      <c r="M5993" s="2">
        <v>60.370994940978001</v>
      </c>
      <c r="N5993" s="13">
        <v>16.357504215852</v>
      </c>
    </row>
    <row r="5994" spans="4:14" x14ac:dyDescent="0.2">
      <c r="D5994" s="174" t="s">
        <v>38</v>
      </c>
      <c r="E5994" s="20" t="s">
        <v>39</v>
      </c>
      <c r="F5994" s="22"/>
      <c r="G5994" s="21">
        <v>64</v>
      </c>
      <c r="H5994" s="25">
        <v>0</v>
      </c>
      <c r="I5994" s="3">
        <v>1</v>
      </c>
      <c r="J5994" s="3">
        <v>0</v>
      </c>
      <c r="K5994" s="3">
        <v>0</v>
      </c>
      <c r="L5994" s="3">
        <v>2</v>
      </c>
      <c r="M5994" s="3">
        <v>54</v>
      </c>
      <c r="N5994" s="26">
        <v>7</v>
      </c>
    </row>
    <row r="5995" spans="4:14" x14ac:dyDescent="0.2">
      <c r="D5995" s="175"/>
      <c r="E5995" s="11"/>
      <c r="F5995" s="10"/>
      <c r="G5995" s="9">
        <v>100</v>
      </c>
      <c r="H5995" s="45">
        <v>0</v>
      </c>
      <c r="I5995" s="2">
        <v>1.5625</v>
      </c>
      <c r="J5995" s="18">
        <v>0</v>
      </c>
      <c r="K5995" s="79">
        <v>0</v>
      </c>
      <c r="L5995" s="2">
        <v>3.125</v>
      </c>
      <c r="M5995" s="35">
        <v>84.375</v>
      </c>
      <c r="N5995" s="13">
        <v>10.9375</v>
      </c>
    </row>
    <row r="5996" spans="4:14" x14ac:dyDescent="0.2">
      <c r="D5996" s="175"/>
      <c r="E5996" s="4" t="s">
        <v>40</v>
      </c>
      <c r="F5996" s="6"/>
      <c r="G5996" s="5">
        <v>147</v>
      </c>
      <c r="H5996" s="7">
        <v>4</v>
      </c>
      <c r="I5996" s="1">
        <v>2</v>
      </c>
      <c r="J5996" s="1">
        <v>3</v>
      </c>
      <c r="K5996" s="1">
        <v>9</v>
      </c>
      <c r="L5996" s="1">
        <v>6</v>
      </c>
      <c r="M5996" s="1">
        <v>114</v>
      </c>
      <c r="N5996" s="8">
        <v>9</v>
      </c>
    </row>
    <row r="5997" spans="4:14" x14ac:dyDescent="0.2">
      <c r="D5997" s="175"/>
      <c r="E5997" s="11"/>
      <c r="F5997" s="10"/>
      <c r="G5997" s="9">
        <v>100</v>
      </c>
      <c r="H5997" s="16">
        <v>2.7210884353739999</v>
      </c>
      <c r="I5997" s="2">
        <v>1.360544217687</v>
      </c>
      <c r="J5997" s="2">
        <v>2.040816326531</v>
      </c>
      <c r="K5997" s="2">
        <v>6.1224489795919999</v>
      </c>
      <c r="L5997" s="2">
        <v>4.0816326530609999</v>
      </c>
      <c r="M5997" s="35">
        <v>77.551020408162998</v>
      </c>
      <c r="N5997" s="93">
        <v>6.1224489795919999</v>
      </c>
    </row>
    <row r="5998" spans="4:14" x14ac:dyDescent="0.2">
      <c r="D5998" s="175"/>
      <c r="E5998" s="4" t="s">
        <v>41</v>
      </c>
      <c r="F5998" s="6"/>
      <c r="G5998" s="5">
        <v>204</v>
      </c>
      <c r="H5998" s="7">
        <v>3</v>
      </c>
      <c r="I5998" s="1">
        <v>7</v>
      </c>
      <c r="J5998" s="1">
        <v>8</v>
      </c>
      <c r="K5998" s="1">
        <v>15</v>
      </c>
      <c r="L5998" s="1">
        <v>10</v>
      </c>
      <c r="M5998" s="1">
        <v>148</v>
      </c>
      <c r="N5998" s="8">
        <v>13</v>
      </c>
    </row>
    <row r="5999" spans="4:14" x14ac:dyDescent="0.2">
      <c r="D5999" s="175"/>
      <c r="E5999" s="11"/>
      <c r="F5999" s="10"/>
      <c r="G5999" s="9">
        <v>100</v>
      </c>
      <c r="H5999" s="16">
        <v>1.4705882352940001</v>
      </c>
      <c r="I5999" s="2">
        <v>3.4313725490200002</v>
      </c>
      <c r="J5999" s="2">
        <v>3.9215686274510002</v>
      </c>
      <c r="K5999" s="2">
        <v>7.352941176471</v>
      </c>
      <c r="L5999" s="2">
        <v>4.9019607843140003</v>
      </c>
      <c r="M5999" s="35">
        <v>72.549019607842993</v>
      </c>
      <c r="N5999" s="93">
        <v>6.3725490196079999</v>
      </c>
    </row>
    <row r="6000" spans="4:14" x14ac:dyDescent="0.2">
      <c r="D6000" s="175"/>
      <c r="E6000" s="4" t="s">
        <v>42</v>
      </c>
      <c r="F6000" s="6"/>
      <c r="G6000" s="5">
        <v>210</v>
      </c>
      <c r="H6000" s="7">
        <v>6</v>
      </c>
      <c r="I6000" s="1">
        <v>8</v>
      </c>
      <c r="J6000" s="1">
        <v>11</v>
      </c>
      <c r="K6000" s="1">
        <v>10</v>
      </c>
      <c r="L6000" s="1">
        <v>13</v>
      </c>
      <c r="M6000" s="1">
        <v>149</v>
      </c>
      <c r="N6000" s="8">
        <v>13</v>
      </c>
    </row>
    <row r="6001" spans="2:14" x14ac:dyDescent="0.2">
      <c r="D6001" s="175"/>
      <c r="E6001" s="11"/>
      <c r="F6001" s="10"/>
      <c r="G6001" s="9">
        <v>100</v>
      </c>
      <c r="H6001" s="16">
        <v>2.8571428571430002</v>
      </c>
      <c r="I6001" s="2">
        <v>3.8095238095239998</v>
      </c>
      <c r="J6001" s="2">
        <v>5.2380952380950001</v>
      </c>
      <c r="K6001" s="2">
        <v>4.7619047619049999</v>
      </c>
      <c r="L6001" s="2">
        <v>6.1904761904759997</v>
      </c>
      <c r="M6001" s="35">
        <v>70.952380952381006</v>
      </c>
      <c r="N6001" s="93">
        <v>6.1904761904759997</v>
      </c>
    </row>
    <row r="6002" spans="2:14" x14ac:dyDescent="0.2">
      <c r="D6002" s="175"/>
      <c r="E6002" s="4" t="s">
        <v>43</v>
      </c>
      <c r="F6002" s="6"/>
      <c r="G6002" s="5">
        <v>204</v>
      </c>
      <c r="H6002" s="7">
        <v>6</v>
      </c>
      <c r="I6002" s="1">
        <v>5</v>
      </c>
      <c r="J6002" s="1">
        <v>10</v>
      </c>
      <c r="K6002" s="1">
        <v>13</v>
      </c>
      <c r="L6002" s="1">
        <v>15</v>
      </c>
      <c r="M6002" s="1">
        <v>135</v>
      </c>
      <c r="N6002" s="8">
        <v>20</v>
      </c>
    </row>
    <row r="6003" spans="2:14" x14ac:dyDescent="0.2">
      <c r="D6003" s="175"/>
      <c r="E6003" s="11"/>
      <c r="F6003" s="10"/>
      <c r="G6003" s="9">
        <v>100</v>
      </c>
      <c r="H6003" s="16">
        <v>2.9411764705880001</v>
      </c>
      <c r="I6003" s="2">
        <v>2.4509803921570001</v>
      </c>
      <c r="J6003" s="2">
        <v>4.9019607843140003</v>
      </c>
      <c r="K6003" s="2">
        <v>6.3725490196079999</v>
      </c>
      <c r="L6003" s="2">
        <v>7.352941176471</v>
      </c>
      <c r="M6003" s="23">
        <v>66.176470588235006</v>
      </c>
      <c r="N6003" s="13">
        <v>9.8039215686270005</v>
      </c>
    </row>
    <row r="6004" spans="2:14" x14ac:dyDescent="0.2">
      <c r="D6004" s="175"/>
      <c r="E6004" s="4" t="s">
        <v>44</v>
      </c>
      <c r="F6004" s="6"/>
      <c r="G6004" s="5">
        <v>223</v>
      </c>
      <c r="H6004" s="7">
        <v>17</v>
      </c>
      <c r="I6004" s="1">
        <v>14</v>
      </c>
      <c r="J6004" s="1">
        <v>11</v>
      </c>
      <c r="K6004" s="1">
        <v>18</v>
      </c>
      <c r="L6004" s="1">
        <v>18</v>
      </c>
      <c r="M6004" s="1">
        <v>101</v>
      </c>
      <c r="N6004" s="8">
        <v>44</v>
      </c>
    </row>
    <row r="6005" spans="2:14" x14ac:dyDescent="0.2">
      <c r="D6005" s="175"/>
      <c r="E6005" s="11"/>
      <c r="F6005" s="10"/>
      <c r="G6005" s="9">
        <v>100</v>
      </c>
      <c r="H6005" s="16">
        <v>7.6233183856500002</v>
      </c>
      <c r="I6005" s="2">
        <v>6.27802690583</v>
      </c>
      <c r="J6005" s="2">
        <v>4.9327354260089997</v>
      </c>
      <c r="K6005" s="2">
        <v>8.0717488789239997</v>
      </c>
      <c r="L6005" s="2">
        <v>8.0717488789239997</v>
      </c>
      <c r="M6005" s="46">
        <v>45.291479820627998</v>
      </c>
      <c r="N6005" s="89">
        <v>19.730941704035999</v>
      </c>
    </row>
    <row r="6006" spans="2:14" x14ac:dyDescent="0.2">
      <c r="D6006" s="175"/>
      <c r="E6006" s="4" t="s">
        <v>45</v>
      </c>
      <c r="F6006" s="6"/>
      <c r="G6006" s="5">
        <v>170</v>
      </c>
      <c r="H6006" s="7">
        <v>15</v>
      </c>
      <c r="I6006" s="1">
        <v>8</v>
      </c>
      <c r="J6006" s="1">
        <v>13</v>
      </c>
      <c r="K6006" s="1">
        <v>20</v>
      </c>
      <c r="L6006" s="1">
        <v>15</v>
      </c>
      <c r="M6006" s="1">
        <v>35</v>
      </c>
      <c r="N6006" s="8">
        <v>64</v>
      </c>
    </row>
    <row r="6007" spans="2:14" x14ac:dyDescent="0.2">
      <c r="D6007" s="176"/>
      <c r="E6007" s="57"/>
      <c r="F6007" s="54"/>
      <c r="G6007" s="67">
        <v>100</v>
      </c>
      <c r="H6007" s="82">
        <v>8.8235294117649996</v>
      </c>
      <c r="I6007" s="48">
        <v>4.7058823529409999</v>
      </c>
      <c r="J6007" s="48">
        <v>7.647058823529</v>
      </c>
      <c r="K6007" s="48">
        <v>11.764705882353001</v>
      </c>
      <c r="L6007" s="48">
        <v>8.8235294117649996</v>
      </c>
      <c r="M6007" s="91">
        <v>20.588235294118</v>
      </c>
      <c r="N6007" s="118">
        <v>37.647058823529001</v>
      </c>
    </row>
    <row r="6009" spans="2:14" x14ac:dyDescent="0.2">
      <c r="B6009" s="43" t="str">
        <f xml:space="preserve"> HYPERLINK("#'目次'!B131", "[125]")</f>
        <v>[125]</v>
      </c>
      <c r="C6009" s="31" t="s">
        <v>276</v>
      </c>
    </row>
    <row r="6013" spans="2:14" ht="24" x14ac:dyDescent="0.2">
      <c r="D6013" s="177"/>
      <c r="E6013" s="178"/>
      <c r="F6013" s="178"/>
      <c r="G6013" s="40" t="s">
        <v>14</v>
      </c>
      <c r="H6013" s="42" t="s">
        <v>268</v>
      </c>
      <c r="I6013" s="15" t="s">
        <v>269</v>
      </c>
      <c r="J6013" s="15" t="s">
        <v>270</v>
      </c>
      <c r="K6013" s="15" t="s">
        <v>271</v>
      </c>
      <c r="L6013" s="15" t="s">
        <v>272</v>
      </c>
      <c r="M6013" s="15" t="s">
        <v>273</v>
      </c>
      <c r="N6013" s="44" t="s">
        <v>17</v>
      </c>
    </row>
    <row r="6014" spans="2:14" x14ac:dyDescent="0.2">
      <c r="D6014" s="179"/>
      <c r="E6014" s="180"/>
      <c r="F6014" s="180"/>
      <c r="G6014" s="39"/>
      <c r="H6014" s="41"/>
      <c r="I6014" s="14"/>
      <c r="J6014" s="14"/>
      <c r="K6014" s="14"/>
      <c r="L6014" s="14"/>
      <c r="M6014" s="14"/>
      <c r="N6014" s="38"/>
    </row>
    <row r="6015" spans="2:14" x14ac:dyDescent="0.2">
      <c r="D6015" s="70"/>
      <c r="E6015" s="72" t="s">
        <v>14</v>
      </c>
      <c r="F6015" s="69"/>
      <c r="G6015" s="37">
        <v>1222</v>
      </c>
      <c r="H6015" s="17">
        <v>51</v>
      </c>
      <c r="I6015" s="17">
        <v>45</v>
      </c>
      <c r="J6015" s="17">
        <v>56</v>
      </c>
      <c r="K6015" s="17">
        <v>85</v>
      </c>
      <c r="L6015" s="17">
        <v>79</v>
      </c>
      <c r="M6015" s="17">
        <v>736</v>
      </c>
      <c r="N6015" s="55">
        <v>170</v>
      </c>
    </row>
    <row r="6016" spans="2:14" x14ac:dyDescent="0.2">
      <c r="D6016" s="57"/>
      <c r="E6016" s="54"/>
      <c r="F6016" s="71"/>
      <c r="G6016" s="9">
        <v>100</v>
      </c>
      <c r="H6016" s="2">
        <v>4.1734860883799998</v>
      </c>
      <c r="I6016" s="2">
        <v>3.6824877250410002</v>
      </c>
      <c r="J6016" s="2">
        <v>4.5826513911619999</v>
      </c>
      <c r="K6016" s="2">
        <v>6.9558101473000002</v>
      </c>
      <c r="L6016" s="2">
        <v>6.4648117839610002</v>
      </c>
      <c r="M6016" s="2">
        <v>60.229132569557997</v>
      </c>
      <c r="N6016" s="13">
        <v>13.911620294599</v>
      </c>
    </row>
    <row r="6017" spans="4:14" x14ac:dyDescent="0.2">
      <c r="D6017" s="174" t="s">
        <v>52</v>
      </c>
      <c r="E6017" s="20" t="s">
        <v>53</v>
      </c>
      <c r="F6017" s="22"/>
      <c r="G6017" s="21">
        <v>15</v>
      </c>
      <c r="H6017" s="25">
        <v>1</v>
      </c>
      <c r="I6017" s="3">
        <v>1</v>
      </c>
      <c r="J6017" s="3">
        <v>2</v>
      </c>
      <c r="K6017" s="3">
        <v>2</v>
      </c>
      <c r="L6017" s="3">
        <v>1</v>
      </c>
      <c r="M6017" s="3">
        <v>6</v>
      </c>
      <c r="N6017" s="26">
        <v>2</v>
      </c>
    </row>
    <row r="6018" spans="4:14" x14ac:dyDescent="0.2">
      <c r="D6018" s="175"/>
      <c r="E6018" s="11"/>
      <c r="F6018" s="10"/>
      <c r="G6018" s="9">
        <v>100</v>
      </c>
      <c r="H6018" s="16">
        <v>6.666666666667</v>
      </c>
      <c r="I6018" s="2">
        <v>6.666666666667</v>
      </c>
      <c r="J6018" s="23">
        <v>13.333333333333</v>
      </c>
      <c r="K6018" s="23">
        <v>13.333333333333</v>
      </c>
      <c r="L6018" s="2">
        <v>6.666666666667</v>
      </c>
      <c r="M6018" s="46">
        <v>40</v>
      </c>
      <c r="N6018" s="13">
        <v>13.333333333333</v>
      </c>
    </row>
    <row r="6019" spans="4:14" ht="24" x14ac:dyDescent="0.2">
      <c r="D6019" s="175"/>
      <c r="E6019" s="4" t="s">
        <v>54</v>
      </c>
      <c r="F6019" s="6"/>
      <c r="G6019" s="5">
        <v>122</v>
      </c>
      <c r="H6019" s="7">
        <v>8</v>
      </c>
      <c r="I6019" s="1">
        <v>7</v>
      </c>
      <c r="J6019" s="1">
        <v>5</v>
      </c>
      <c r="K6019" s="1">
        <v>10</v>
      </c>
      <c r="L6019" s="1">
        <v>10</v>
      </c>
      <c r="M6019" s="1">
        <v>67</v>
      </c>
      <c r="N6019" s="8">
        <v>15</v>
      </c>
    </row>
    <row r="6020" spans="4:14" x14ac:dyDescent="0.2">
      <c r="D6020" s="175"/>
      <c r="E6020" s="11"/>
      <c r="F6020" s="10"/>
      <c r="G6020" s="9">
        <v>100</v>
      </c>
      <c r="H6020" s="16">
        <v>6.5573770491800003</v>
      </c>
      <c r="I6020" s="2">
        <v>5.7377049180329998</v>
      </c>
      <c r="J6020" s="2">
        <v>4.0983606557380003</v>
      </c>
      <c r="K6020" s="2">
        <v>8.1967213114750006</v>
      </c>
      <c r="L6020" s="2">
        <v>8.1967213114750006</v>
      </c>
      <c r="M6020" s="27">
        <v>54.918032786885</v>
      </c>
      <c r="N6020" s="13">
        <v>12.295081967212999</v>
      </c>
    </row>
    <row r="6021" spans="4:14" x14ac:dyDescent="0.2">
      <c r="D6021" s="175"/>
      <c r="E6021" s="4" t="s">
        <v>55</v>
      </c>
      <c r="F6021" s="6"/>
      <c r="G6021" s="5">
        <v>43</v>
      </c>
      <c r="H6021" s="7">
        <v>6</v>
      </c>
      <c r="I6021" s="1">
        <v>3</v>
      </c>
      <c r="J6021" s="1">
        <v>5</v>
      </c>
      <c r="K6021" s="1">
        <v>4</v>
      </c>
      <c r="L6021" s="1">
        <v>1</v>
      </c>
      <c r="M6021" s="1">
        <v>20</v>
      </c>
      <c r="N6021" s="8">
        <v>4</v>
      </c>
    </row>
    <row r="6022" spans="4:14" x14ac:dyDescent="0.2">
      <c r="D6022" s="175"/>
      <c r="E6022" s="11"/>
      <c r="F6022" s="10"/>
      <c r="G6022" s="9">
        <v>100</v>
      </c>
      <c r="H6022" s="64">
        <v>13.953488372093</v>
      </c>
      <c r="I6022" s="2">
        <v>6.9767441860470001</v>
      </c>
      <c r="J6022" s="23">
        <v>11.627906976744001</v>
      </c>
      <c r="K6022" s="2">
        <v>9.3023255813949994</v>
      </c>
      <c r="L6022" s="2">
        <v>2.3255813953489999</v>
      </c>
      <c r="M6022" s="46">
        <v>46.511627906976997</v>
      </c>
      <c r="N6022" s="13">
        <v>9.3023255813949994</v>
      </c>
    </row>
    <row r="6023" spans="4:14" x14ac:dyDescent="0.2">
      <c r="D6023" s="175"/>
      <c r="E6023" s="4" t="s">
        <v>56</v>
      </c>
      <c r="F6023" s="6"/>
      <c r="G6023" s="5">
        <v>60</v>
      </c>
      <c r="H6023" s="7">
        <v>3</v>
      </c>
      <c r="I6023" s="1">
        <v>1</v>
      </c>
      <c r="J6023" s="1">
        <v>3</v>
      </c>
      <c r="K6023" s="1">
        <v>3</v>
      </c>
      <c r="L6023" s="1">
        <v>5</v>
      </c>
      <c r="M6023" s="1">
        <v>42</v>
      </c>
      <c r="N6023" s="8">
        <v>3</v>
      </c>
    </row>
    <row r="6024" spans="4:14" x14ac:dyDescent="0.2">
      <c r="D6024" s="175"/>
      <c r="E6024" s="11"/>
      <c r="F6024" s="10"/>
      <c r="G6024" s="9">
        <v>100</v>
      </c>
      <c r="H6024" s="16">
        <v>5</v>
      </c>
      <c r="I6024" s="2">
        <v>1.666666666667</v>
      </c>
      <c r="J6024" s="2">
        <v>5</v>
      </c>
      <c r="K6024" s="2">
        <v>5</v>
      </c>
      <c r="L6024" s="2">
        <v>8.333333333333</v>
      </c>
      <c r="M6024" s="23">
        <v>70</v>
      </c>
      <c r="N6024" s="93">
        <v>5</v>
      </c>
    </row>
    <row r="6025" spans="4:14" x14ac:dyDescent="0.2">
      <c r="D6025" s="175"/>
      <c r="E6025" s="4" t="s">
        <v>57</v>
      </c>
      <c r="F6025" s="6"/>
      <c r="G6025" s="5">
        <v>286</v>
      </c>
      <c r="H6025" s="7">
        <v>12</v>
      </c>
      <c r="I6025" s="1">
        <v>12</v>
      </c>
      <c r="J6025" s="1">
        <v>10</v>
      </c>
      <c r="K6025" s="1">
        <v>18</v>
      </c>
      <c r="L6025" s="1">
        <v>17</v>
      </c>
      <c r="M6025" s="1">
        <v>204</v>
      </c>
      <c r="N6025" s="8">
        <v>13</v>
      </c>
    </row>
    <row r="6026" spans="4:14" x14ac:dyDescent="0.2">
      <c r="D6026" s="175"/>
      <c r="E6026" s="11"/>
      <c r="F6026" s="10"/>
      <c r="G6026" s="9">
        <v>100</v>
      </c>
      <c r="H6026" s="16">
        <v>4.1958041958040004</v>
      </c>
      <c r="I6026" s="2">
        <v>4.1958041958040004</v>
      </c>
      <c r="J6026" s="2">
        <v>3.4965034965030002</v>
      </c>
      <c r="K6026" s="2">
        <v>6.2937062937060002</v>
      </c>
      <c r="L6026" s="2">
        <v>5.9440559440560001</v>
      </c>
      <c r="M6026" s="35">
        <v>71.328671328671007</v>
      </c>
      <c r="N6026" s="93">
        <v>4.5454545454549997</v>
      </c>
    </row>
    <row r="6027" spans="4:14" x14ac:dyDescent="0.2">
      <c r="D6027" s="175"/>
      <c r="E6027" s="4" t="s">
        <v>58</v>
      </c>
      <c r="F6027" s="6"/>
      <c r="G6027" s="5">
        <v>129</v>
      </c>
      <c r="H6027" s="7">
        <v>1</v>
      </c>
      <c r="I6027" s="1">
        <v>2</v>
      </c>
      <c r="J6027" s="1">
        <v>5</v>
      </c>
      <c r="K6027" s="1">
        <v>10</v>
      </c>
      <c r="L6027" s="1">
        <v>11</v>
      </c>
      <c r="M6027" s="1">
        <v>88</v>
      </c>
      <c r="N6027" s="8">
        <v>12</v>
      </c>
    </row>
    <row r="6028" spans="4:14" x14ac:dyDescent="0.2">
      <c r="D6028" s="175"/>
      <c r="E6028" s="11"/>
      <c r="F6028" s="10"/>
      <c r="G6028" s="9">
        <v>100</v>
      </c>
      <c r="H6028" s="16">
        <v>0.77519379845000003</v>
      </c>
      <c r="I6028" s="2">
        <v>1.550387596899</v>
      </c>
      <c r="J6028" s="2">
        <v>3.8759689922480001</v>
      </c>
      <c r="K6028" s="2">
        <v>7.7519379844960001</v>
      </c>
      <c r="L6028" s="2">
        <v>8.5271317829460003</v>
      </c>
      <c r="M6028" s="23">
        <v>68.217054263565998</v>
      </c>
      <c r="N6028" s="13">
        <v>9.3023255813949994</v>
      </c>
    </row>
    <row r="6029" spans="4:14" x14ac:dyDescent="0.2">
      <c r="D6029" s="175"/>
      <c r="E6029" s="4" t="s">
        <v>59</v>
      </c>
      <c r="F6029" s="6"/>
      <c r="G6029" s="5">
        <v>195</v>
      </c>
      <c r="H6029" s="7">
        <v>4</v>
      </c>
      <c r="I6029" s="1">
        <v>6</v>
      </c>
      <c r="J6029" s="1">
        <v>11</v>
      </c>
      <c r="K6029" s="1">
        <v>11</v>
      </c>
      <c r="L6029" s="1">
        <v>15</v>
      </c>
      <c r="M6029" s="1">
        <v>120</v>
      </c>
      <c r="N6029" s="8">
        <v>28</v>
      </c>
    </row>
    <row r="6030" spans="4:14" x14ac:dyDescent="0.2">
      <c r="D6030" s="175"/>
      <c r="E6030" s="11"/>
      <c r="F6030" s="10"/>
      <c r="G6030" s="9">
        <v>100</v>
      </c>
      <c r="H6030" s="16">
        <v>2.051282051282</v>
      </c>
      <c r="I6030" s="2">
        <v>3.0769230769229998</v>
      </c>
      <c r="J6030" s="2">
        <v>5.6410256410260002</v>
      </c>
      <c r="K6030" s="2">
        <v>5.6410256410260002</v>
      </c>
      <c r="L6030" s="2">
        <v>7.6923076923079998</v>
      </c>
      <c r="M6030" s="2">
        <v>61.538461538462002</v>
      </c>
      <c r="N6030" s="13">
        <v>14.358974358974001</v>
      </c>
    </row>
    <row r="6031" spans="4:14" x14ac:dyDescent="0.2">
      <c r="D6031" s="175"/>
      <c r="E6031" s="4" t="s">
        <v>60</v>
      </c>
      <c r="F6031" s="6"/>
      <c r="G6031" s="5">
        <v>176</v>
      </c>
      <c r="H6031" s="7">
        <v>5</v>
      </c>
      <c r="I6031" s="1">
        <v>7</v>
      </c>
      <c r="J6031" s="1">
        <v>7</v>
      </c>
      <c r="K6031" s="1">
        <v>14</v>
      </c>
      <c r="L6031" s="1">
        <v>11</v>
      </c>
      <c r="M6031" s="1">
        <v>83</v>
      </c>
      <c r="N6031" s="8">
        <v>49</v>
      </c>
    </row>
    <row r="6032" spans="4:14" x14ac:dyDescent="0.2">
      <c r="D6032" s="175"/>
      <c r="E6032" s="11"/>
      <c r="F6032" s="10"/>
      <c r="G6032" s="9">
        <v>100</v>
      </c>
      <c r="H6032" s="16">
        <v>2.8409090909089998</v>
      </c>
      <c r="I6032" s="2">
        <v>3.9772727272730002</v>
      </c>
      <c r="J6032" s="2">
        <v>3.9772727272730002</v>
      </c>
      <c r="K6032" s="2">
        <v>7.9545454545450003</v>
      </c>
      <c r="L6032" s="2">
        <v>6.25</v>
      </c>
      <c r="M6032" s="46">
        <v>47.159090909090999</v>
      </c>
      <c r="N6032" s="104">
        <v>27.840909090909001</v>
      </c>
    </row>
    <row r="6033" spans="4:14" x14ac:dyDescent="0.2">
      <c r="D6033" s="175"/>
      <c r="E6033" s="4" t="s">
        <v>61</v>
      </c>
      <c r="F6033" s="6"/>
      <c r="G6033" s="5">
        <v>78</v>
      </c>
      <c r="H6033" s="7">
        <v>0</v>
      </c>
      <c r="I6033" s="1">
        <v>1</v>
      </c>
      <c r="J6033" s="1">
        <v>1</v>
      </c>
      <c r="K6033" s="1">
        <v>0</v>
      </c>
      <c r="L6033" s="1">
        <v>2</v>
      </c>
      <c r="M6033" s="1">
        <v>66</v>
      </c>
      <c r="N6033" s="8">
        <v>8</v>
      </c>
    </row>
    <row r="6034" spans="4:14" x14ac:dyDescent="0.2">
      <c r="D6034" s="175"/>
      <c r="E6034" s="11"/>
      <c r="F6034" s="10"/>
      <c r="G6034" s="9">
        <v>100</v>
      </c>
      <c r="H6034" s="45">
        <v>0</v>
      </c>
      <c r="I6034" s="2">
        <v>1.2820512820509999</v>
      </c>
      <c r="J6034" s="2">
        <v>1.2820512820509999</v>
      </c>
      <c r="K6034" s="79">
        <v>0</v>
      </c>
      <c r="L6034" s="2">
        <v>2.564102564103</v>
      </c>
      <c r="M6034" s="35">
        <v>84.615384615384997</v>
      </c>
      <c r="N6034" s="13">
        <v>10.25641025641</v>
      </c>
    </row>
    <row r="6035" spans="4:14" x14ac:dyDescent="0.2">
      <c r="D6035" s="175"/>
      <c r="E6035" s="4" t="s">
        <v>62</v>
      </c>
      <c r="F6035" s="6"/>
      <c r="G6035" s="5">
        <v>113</v>
      </c>
      <c r="H6035" s="7">
        <v>11</v>
      </c>
      <c r="I6035" s="1">
        <v>5</v>
      </c>
      <c r="J6035" s="1">
        <v>6</v>
      </c>
      <c r="K6035" s="1">
        <v>13</v>
      </c>
      <c r="L6035" s="1">
        <v>6</v>
      </c>
      <c r="M6035" s="1">
        <v>40</v>
      </c>
      <c r="N6035" s="8">
        <v>32</v>
      </c>
    </row>
    <row r="6036" spans="4:14" x14ac:dyDescent="0.2">
      <c r="D6036" s="175"/>
      <c r="E6036" s="11"/>
      <c r="F6036" s="10"/>
      <c r="G6036" s="9">
        <v>100</v>
      </c>
      <c r="H6036" s="64">
        <v>9.7345132743360008</v>
      </c>
      <c r="I6036" s="2">
        <v>4.424778761062</v>
      </c>
      <c r="J6036" s="2">
        <v>5.3097345132739999</v>
      </c>
      <c r="K6036" s="2">
        <v>11.504424778761001</v>
      </c>
      <c r="L6036" s="2">
        <v>5.3097345132739999</v>
      </c>
      <c r="M6036" s="46">
        <v>35.398230088496</v>
      </c>
      <c r="N6036" s="104">
        <v>28.318584070796</v>
      </c>
    </row>
    <row r="6037" spans="4:14" x14ac:dyDescent="0.2">
      <c r="D6037" s="174" t="s">
        <v>63</v>
      </c>
      <c r="E6037" s="20" t="s">
        <v>64</v>
      </c>
      <c r="F6037" s="22"/>
      <c r="G6037" s="21">
        <v>234</v>
      </c>
      <c r="H6037" s="25">
        <v>8</v>
      </c>
      <c r="I6037" s="3">
        <v>7</v>
      </c>
      <c r="J6037" s="3">
        <v>17</v>
      </c>
      <c r="K6037" s="3">
        <v>20</v>
      </c>
      <c r="L6037" s="3">
        <v>18</v>
      </c>
      <c r="M6037" s="3">
        <v>110</v>
      </c>
      <c r="N6037" s="26">
        <v>54</v>
      </c>
    </row>
    <row r="6038" spans="4:14" x14ac:dyDescent="0.2">
      <c r="D6038" s="175"/>
      <c r="E6038" s="11"/>
      <c r="F6038" s="10"/>
      <c r="G6038" s="9">
        <v>100</v>
      </c>
      <c r="H6038" s="16">
        <v>3.4188034188029999</v>
      </c>
      <c r="I6038" s="2">
        <v>2.9914529914529999</v>
      </c>
      <c r="J6038" s="2">
        <v>7.2649572649570002</v>
      </c>
      <c r="K6038" s="2">
        <v>8.5470085470089998</v>
      </c>
      <c r="L6038" s="2">
        <v>7.6923076923079998</v>
      </c>
      <c r="M6038" s="46">
        <v>47.008547008546998</v>
      </c>
      <c r="N6038" s="89">
        <v>23.076923076922998</v>
      </c>
    </row>
    <row r="6039" spans="4:14" x14ac:dyDescent="0.2">
      <c r="D6039" s="175"/>
      <c r="E6039" s="4" t="s">
        <v>65</v>
      </c>
      <c r="F6039" s="6"/>
      <c r="G6039" s="5">
        <v>172</v>
      </c>
      <c r="H6039" s="7">
        <v>7</v>
      </c>
      <c r="I6039" s="1">
        <v>9</v>
      </c>
      <c r="J6039" s="1">
        <v>8</v>
      </c>
      <c r="K6039" s="1">
        <v>16</v>
      </c>
      <c r="L6039" s="1">
        <v>10</v>
      </c>
      <c r="M6039" s="1">
        <v>86</v>
      </c>
      <c r="N6039" s="8">
        <v>36</v>
      </c>
    </row>
    <row r="6040" spans="4:14" x14ac:dyDescent="0.2">
      <c r="D6040" s="175"/>
      <c r="E6040" s="11"/>
      <c r="F6040" s="10"/>
      <c r="G6040" s="9">
        <v>100</v>
      </c>
      <c r="H6040" s="16">
        <v>4.0697674418599998</v>
      </c>
      <c r="I6040" s="2">
        <v>5.2325581395349996</v>
      </c>
      <c r="J6040" s="2">
        <v>4.6511627906979998</v>
      </c>
      <c r="K6040" s="2">
        <v>9.3023255813949994</v>
      </c>
      <c r="L6040" s="2">
        <v>5.8139534883720003</v>
      </c>
      <c r="M6040" s="46">
        <v>50</v>
      </c>
      <c r="N6040" s="89">
        <v>20.930232558139998</v>
      </c>
    </row>
    <row r="6041" spans="4:14" x14ac:dyDescent="0.2">
      <c r="D6041" s="175"/>
      <c r="E6041" s="4" t="s">
        <v>66</v>
      </c>
      <c r="F6041" s="6"/>
      <c r="G6041" s="5">
        <v>165</v>
      </c>
      <c r="H6041" s="7">
        <v>7</v>
      </c>
      <c r="I6041" s="1">
        <v>8</v>
      </c>
      <c r="J6041" s="1">
        <v>7</v>
      </c>
      <c r="K6041" s="1">
        <v>12</v>
      </c>
      <c r="L6041" s="1">
        <v>11</v>
      </c>
      <c r="M6041" s="1">
        <v>101</v>
      </c>
      <c r="N6041" s="8">
        <v>19</v>
      </c>
    </row>
    <row r="6042" spans="4:14" x14ac:dyDescent="0.2">
      <c r="D6042" s="175"/>
      <c r="E6042" s="11"/>
      <c r="F6042" s="10"/>
      <c r="G6042" s="9">
        <v>100</v>
      </c>
      <c r="H6042" s="16">
        <v>4.2424242424239997</v>
      </c>
      <c r="I6042" s="2">
        <v>4.8484848484849996</v>
      </c>
      <c r="J6042" s="2">
        <v>4.2424242424239997</v>
      </c>
      <c r="K6042" s="2">
        <v>7.2727272727269998</v>
      </c>
      <c r="L6042" s="2">
        <v>6.666666666667</v>
      </c>
      <c r="M6042" s="2">
        <v>61.212121212120998</v>
      </c>
      <c r="N6042" s="13">
        <v>11.515151515152001</v>
      </c>
    </row>
    <row r="6043" spans="4:14" x14ac:dyDescent="0.2">
      <c r="D6043" s="175"/>
      <c r="E6043" s="4" t="s">
        <v>67</v>
      </c>
      <c r="F6043" s="6"/>
      <c r="G6043" s="5">
        <v>158</v>
      </c>
      <c r="H6043" s="7">
        <v>8</v>
      </c>
      <c r="I6043" s="1">
        <v>10</v>
      </c>
      <c r="J6043" s="1">
        <v>4</v>
      </c>
      <c r="K6043" s="1">
        <v>9</v>
      </c>
      <c r="L6043" s="1">
        <v>13</v>
      </c>
      <c r="M6043" s="1">
        <v>93</v>
      </c>
      <c r="N6043" s="8">
        <v>21</v>
      </c>
    </row>
    <row r="6044" spans="4:14" x14ac:dyDescent="0.2">
      <c r="D6044" s="175"/>
      <c r="E6044" s="11"/>
      <c r="F6044" s="10"/>
      <c r="G6044" s="9">
        <v>100</v>
      </c>
      <c r="H6044" s="16">
        <v>5.0632911392409996</v>
      </c>
      <c r="I6044" s="2">
        <v>6.3291139240509997</v>
      </c>
      <c r="J6044" s="2">
        <v>2.5316455696200002</v>
      </c>
      <c r="K6044" s="2">
        <v>5.6962025316459997</v>
      </c>
      <c r="L6044" s="2">
        <v>8.2278481012659999</v>
      </c>
      <c r="M6044" s="2">
        <v>58.860759493670997</v>
      </c>
      <c r="N6044" s="13">
        <v>13.291139240506</v>
      </c>
    </row>
    <row r="6045" spans="4:14" x14ac:dyDescent="0.2">
      <c r="D6045" s="175"/>
      <c r="E6045" s="4" t="s">
        <v>68</v>
      </c>
      <c r="F6045" s="6"/>
      <c r="G6045" s="5">
        <v>112</v>
      </c>
      <c r="H6045" s="7">
        <v>6</v>
      </c>
      <c r="I6045" s="1">
        <v>2</v>
      </c>
      <c r="J6045" s="1">
        <v>7</v>
      </c>
      <c r="K6045" s="1">
        <v>2</v>
      </c>
      <c r="L6045" s="1">
        <v>5</v>
      </c>
      <c r="M6045" s="1">
        <v>79</v>
      </c>
      <c r="N6045" s="8">
        <v>11</v>
      </c>
    </row>
    <row r="6046" spans="4:14" x14ac:dyDescent="0.2">
      <c r="D6046" s="175"/>
      <c r="E6046" s="11"/>
      <c r="F6046" s="10"/>
      <c r="G6046" s="9">
        <v>100</v>
      </c>
      <c r="H6046" s="16">
        <v>5.3571428571429998</v>
      </c>
      <c r="I6046" s="2">
        <v>1.785714285714</v>
      </c>
      <c r="J6046" s="2">
        <v>6.25</v>
      </c>
      <c r="K6046" s="27">
        <v>1.785714285714</v>
      </c>
      <c r="L6046" s="2">
        <v>4.4642857142860004</v>
      </c>
      <c r="M6046" s="35">
        <v>70.535714285713993</v>
      </c>
      <c r="N6046" s="13">
        <v>9.8214285714289993</v>
      </c>
    </row>
    <row r="6047" spans="4:14" x14ac:dyDescent="0.2">
      <c r="D6047" s="175"/>
      <c r="E6047" s="4" t="s">
        <v>69</v>
      </c>
      <c r="F6047" s="6"/>
      <c r="G6047" s="5">
        <v>92</v>
      </c>
      <c r="H6047" s="7">
        <v>1</v>
      </c>
      <c r="I6047" s="1">
        <v>2</v>
      </c>
      <c r="J6047" s="1">
        <v>4</v>
      </c>
      <c r="K6047" s="1">
        <v>5</v>
      </c>
      <c r="L6047" s="1">
        <v>5</v>
      </c>
      <c r="M6047" s="1">
        <v>70</v>
      </c>
      <c r="N6047" s="8">
        <v>5</v>
      </c>
    </row>
    <row r="6048" spans="4:14" x14ac:dyDescent="0.2">
      <c r="D6048" s="175"/>
      <c r="E6048" s="11"/>
      <c r="F6048" s="10"/>
      <c r="G6048" s="9">
        <v>100</v>
      </c>
      <c r="H6048" s="16">
        <v>1.086956521739</v>
      </c>
      <c r="I6048" s="2">
        <v>2.1739130434780001</v>
      </c>
      <c r="J6048" s="2">
        <v>4.3478260869570002</v>
      </c>
      <c r="K6048" s="2">
        <v>5.4347826086959996</v>
      </c>
      <c r="L6048" s="2">
        <v>5.4347826086959996</v>
      </c>
      <c r="M6048" s="35">
        <v>76.086956521738998</v>
      </c>
      <c r="N6048" s="93">
        <v>5.4347826086959996</v>
      </c>
    </row>
    <row r="6049" spans="2:14" x14ac:dyDescent="0.2">
      <c r="D6049" s="175"/>
      <c r="E6049" s="4" t="s">
        <v>70</v>
      </c>
      <c r="F6049" s="6"/>
      <c r="G6049" s="5">
        <v>131</v>
      </c>
      <c r="H6049" s="7">
        <v>7</v>
      </c>
      <c r="I6049" s="1">
        <v>3</v>
      </c>
      <c r="J6049" s="1">
        <v>3</v>
      </c>
      <c r="K6049" s="1">
        <v>9</v>
      </c>
      <c r="L6049" s="1">
        <v>8</v>
      </c>
      <c r="M6049" s="1">
        <v>95</v>
      </c>
      <c r="N6049" s="8">
        <v>6</v>
      </c>
    </row>
    <row r="6050" spans="2:14" x14ac:dyDescent="0.2">
      <c r="D6050" s="175"/>
      <c r="E6050" s="11"/>
      <c r="F6050" s="10"/>
      <c r="G6050" s="9">
        <v>100</v>
      </c>
      <c r="H6050" s="16">
        <v>5.3435114503819996</v>
      </c>
      <c r="I6050" s="2">
        <v>2.2900763358780001</v>
      </c>
      <c r="J6050" s="2">
        <v>2.2900763358780001</v>
      </c>
      <c r="K6050" s="2">
        <v>6.8702290076340002</v>
      </c>
      <c r="L6050" s="2">
        <v>6.1068702290079999</v>
      </c>
      <c r="M6050" s="35">
        <v>72.519083969465996</v>
      </c>
      <c r="N6050" s="93">
        <v>4.5801526717560002</v>
      </c>
    </row>
    <row r="6051" spans="2:14" x14ac:dyDescent="0.2">
      <c r="D6051" s="175"/>
      <c r="E6051" s="4" t="s">
        <v>71</v>
      </c>
      <c r="F6051" s="6"/>
      <c r="G6051" s="5">
        <v>71</v>
      </c>
      <c r="H6051" s="7">
        <v>3</v>
      </c>
      <c r="I6051" s="1">
        <v>3</v>
      </c>
      <c r="J6051" s="1">
        <v>3</v>
      </c>
      <c r="K6051" s="1">
        <v>6</v>
      </c>
      <c r="L6051" s="1">
        <v>3</v>
      </c>
      <c r="M6051" s="1">
        <v>48</v>
      </c>
      <c r="N6051" s="8">
        <v>5</v>
      </c>
    </row>
    <row r="6052" spans="2:14" x14ac:dyDescent="0.2">
      <c r="D6052" s="175"/>
      <c r="E6052" s="11"/>
      <c r="F6052" s="10"/>
      <c r="G6052" s="9">
        <v>100</v>
      </c>
      <c r="H6052" s="16">
        <v>4.2253521126760001</v>
      </c>
      <c r="I6052" s="2">
        <v>4.2253521126760001</v>
      </c>
      <c r="J6052" s="2">
        <v>4.2253521126760001</v>
      </c>
      <c r="K6052" s="2">
        <v>8.4507042253520002</v>
      </c>
      <c r="L6052" s="2">
        <v>4.2253521126760001</v>
      </c>
      <c r="M6052" s="23">
        <v>67.605633802816996</v>
      </c>
      <c r="N6052" s="93">
        <v>7.0422535211269999</v>
      </c>
    </row>
    <row r="6053" spans="2:14" x14ac:dyDescent="0.2">
      <c r="D6053" s="175"/>
      <c r="E6053" s="4" t="s">
        <v>72</v>
      </c>
      <c r="F6053" s="6"/>
      <c r="G6053" s="5">
        <v>70</v>
      </c>
      <c r="H6053" s="7">
        <v>4</v>
      </c>
      <c r="I6053" s="1">
        <v>1</v>
      </c>
      <c r="J6053" s="1">
        <v>3</v>
      </c>
      <c r="K6053" s="1">
        <v>5</v>
      </c>
      <c r="L6053" s="1">
        <v>5</v>
      </c>
      <c r="M6053" s="1">
        <v>44</v>
      </c>
      <c r="N6053" s="8">
        <v>8</v>
      </c>
    </row>
    <row r="6054" spans="2:14" x14ac:dyDescent="0.2">
      <c r="D6054" s="176"/>
      <c r="E6054" s="57"/>
      <c r="F6054" s="54"/>
      <c r="G6054" s="67">
        <v>100</v>
      </c>
      <c r="H6054" s="82">
        <v>5.7142857142860004</v>
      </c>
      <c r="I6054" s="48">
        <v>1.4285714285710001</v>
      </c>
      <c r="J6054" s="48">
        <v>4.2857142857139996</v>
      </c>
      <c r="K6054" s="48">
        <v>7.1428571428570002</v>
      </c>
      <c r="L6054" s="48">
        <v>7.1428571428570002</v>
      </c>
      <c r="M6054" s="48">
        <v>62.857142857143003</v>
      </c>
      <c r="N6054" s="84">
        <v>11.428571428571001</v>
      </c>
    </row>
    <row r="6056" spans="2:14" x14ac:dyDescent="0.2">
      <c r="B6056" s="43" t="str">
        <f xml:space="preserve"> HYPERLINK("#'目次'!B132", "[126]")</f>
        <v>[126]</v>
      </c>
      <c r="C6056" s="31" t="s">
        <v>276</v>
      </c>
    </row>
    <row r="6059" spans="2:14" x14ac:dyDescent="0.2">
      <c r="C6059" s="31" t="s">
        <v>75</v>
      </c>
    </row>
    <row r="6060" spans="2:14" ht="24" x14ac:dyDescent="0.2">
      <c r="D6060" s="177"/>
      <c r="E6060" s="178"/>
      <c r="F6060" s="178"/>
      <c r="G6060" s="40" t="s">
        <v>14</v>
      </c>
      <c r="H6060" s="42" t="s">
        <v>268</v>
      </c>
      <c r="I6060" s="15" t="s">
        <v>269</v>
      </c>
      <c r="J6060" s="15" t="s">
        <v>270</v>
      </c>
      <c r="K6060" s="15" t="s">
        <v>271</v>
      </c>
      <c r="L6060" s="15" t="s">
        <v>272</v>
      </c>
      <c r="M6060" s="15" t="s">
        <v>273</v>
      </c>
      <c r="N6060" s="44" t="s">
        <v>17</v>
      </c>
    </row>
    <row r="6061" spans="2:14" x14ac:dyDescent="0.2">
      <c r="D6061" s="179"/>
      <c r="E6061" s="180"/>
      <c r="F6061" s="180"/>
      <c r="G6061" s="39"/>
      <c r="H6061" s="41"/>
      <c r="I6061" s="14"/>
      <c r="J6061" s="14"/>
      <c r="K6061" s="14"/>
      <c r="L6061" s="14"/>
      <c r="M6061" s="14"/>
      <c r="N6061" s="38"/>
    </row>
    <row r="6062" spans="2:14" x14ac:dyDescent="0.2">
      <c r="D6062" s="70"/>
      <c r="E6062" s="72" t="s">
        <v>14</v>
      </c>
      <c r="F6062" s="69"/>
      <c r="G6062" s="37">
        <v>1222</v>
      </c>
      <c r="H6062" s="17">
        <v>51</v>
      </c>
      <c r="I6062" s="17">
        <v>45</v>
      </c>
      <c r="J6062" s="17">
        <v>56</v>
      </c>
      <c r="K6062" s="17">
        <v>85</v>
      </c>
      <c r="L6062" s="17">
        <v>79</v>
      </c>
      <c r="M6062" s="17">
        <v>736</v>
      </c>
      <c r="N6062" s="55">
        <v>170</v>
      </c>
    </row>
    <row r="6063" spans="2:14" x14ac:dyDescent="0.2">
      <c r="D6063" s="57"/>
      <c r="E6063" s="54"/>
      <c r="F6063" s="71"/>
      <c r="G6063" s="9">
        <v>100</v>
      </c>
      <c r="H6063" s="2">
        <v>4.1734860883799998</v>
      </c>
      <c r="I6063" s="2">
        <v>3.6824877250410002</v>
      </c>
      <c r="J6063" s="2">
        <v>4.5826513911619999</v>
      </c>
      <c r="K6063" s="2">
        <v>6.9558101473000002</v>
      </c>
      <c r="L6063" s="2">
        <v>6.4648117839610002</v>
      </c>
      <c r="M6063" s="2">
        <v>60.229132569557997</v>
      </c>
      <c r="N6063" s="13">
        <v>13.911620294599</v>
      </c>
    </row>
    <row r="6064" spans="2:14" x14ac:dyDescent="0.2">
      <c r="D6064" s="174" t="s">
        <v>36</v>
      </c>
      <c r="E6064" s="20" t="s">
        <v>76</v>
      </c>
      <c r="F6064" s="22"/>
      <c r="G6064" s="21">
        <v>629</v>
      </c>
      <c r="H6064" s="25">
        <v>34</v>
      </c>
      <c r="I6064" s="3">
        <v>29</v>
      </c>
      <c r="J6064" s="3">
        <v>31</v>
      </c>
      <c r="K6064" s="3">
        <v>41</v>
      </c>
      <c r="L6064" s="3">
        <v>43</v>
      </c>
      <c r="M6064" s="3">
        <v>378</v>
      </c>
      <c r="N6064" s="26">
        <v>73</v>
      </c>
    </row>
    <row r="6065" spans="4:14" x14ac:dyDescent="0.2">
      <c r="D6065" s="175"/>
      <c r="E6065" s="11"/>
      <c r="F6065" s="10"/>
      <c r="G6065" s="9">
        <v>100</v>
      </c>
      <c r="H6065" s="16">
        <v>5.4054054054050003</v>
      </c>
      <c r="I6065" s="2">
        <v>4.6104928457870002</v>
      </c>
      <c r="J6065" s="2">
        <v>4.9284578696340002</v>
      </c>
      <c r="K6065" s="2">
        <v>6.5182829888710003</v>
      </c>
      <c r="L6065" s="2">
        <v>6.8362480127190004</v>
      </c>
      <c r="M6065" s="2">
        <v>60.095389507154003</v>
      </c>
      <c r="N6065" s="13">
        <v>11.605723370429001</v>
      </c>
    </row>
    <row r="6066" spans="4:14" x14ac:dyDescent="0.2">
      <c r="D6066" s="175"/>
      <c r="E6066" s="4" t="s">
        <v>39</v>
      </c>
      <c r="F6066" s="6"/>
      <c r="G6066" s="5">
        <v>37</v>
      </c>
      <c r="H6066" s="7">
        <v>0</v>
      </c>
      <c r="I6066" s="1">
        <v>0</v>
      </c>
      <c r="J6066" s="1">
        <v>0</v>
      </c>
      <c r="K6066" s="1">
        <v>0</v>
      </c>
      <c r="L6066" s="1">
        <v>1</v>
      </c>
      <c r="M6066" s="1">
        <v>31</v>
      </c>
      <c r="N6066" s="8">
        <v>5</v>
      </c>
    </row>
    <row r="6067" spans="4:14" x14ac:dyDescent="0.2">
      <c r="D6067" s="175"/>
      <c r="E6067" s="11"/>
      <c r="F6067" s="10"/>
      <c r="G6067" s="9">
        <v>100</v>
      </c>
      <c r="H6067" s="45">
        <v>0</v>
      </c>
      <c r="I6067" s="18">
        <v>0</v>
      </c>
      <c r="J6067" s="18">
        <v>0</v>
      </c>
      <c r="K6067" s="79">
        <v>0</v>
      </c>
      <c r="L6067" s="2">
        <v>2.7027027027030002</v>
      </c>
      <c r="M6067" s="35">
        <v>83.783783783784003</v>
      </c>
      <c r="N6067" s="13">
        <v>13.513513513514001</v>
      </c>
    </row>
    <row r="6068" spans="4:14" x14ac:dyDescent="0.2">
      <c r="D6068" s="175"/>
      <c r="E6068" s="4" t="s">
        <v>40</v>
      </c>
      <c r="F6068" s="6"/>
      <c r="G6068" s="5">
        <v>73</v>
      </c>
      <c r="H6068" s="7">
        <v>0</v>
      </c>
      <c r="I6068" s="1">
        <v>2</v>
      </c>
      <c r="J6068" s="1">
        <v>3</v>
      </c>
      <c r="K6068" s="1">
        <v>2</v>
      </c>
      <c r="L6068" s="1">
        <v>4</v>
      </c>
      <c r="M6068" s="1">
        <v>58</v>
      </c>
      <c r="N6068" s="8">
        <v>4</v>
      </c>
    </row>
    <row r="6069" spans="4:14" x14ac:dyDescent="0.2">
      <c r="D6069" s="175"/>
      <c r="E6069" s="11"/>
      <c r="F6069" s="10"/>
      <c r="G6069" s="9">
        <v>100</v>
      </c>
      <c r="H6069" s="45">
        <v>0</v>
      </c>
      <c r="I6069" s="2">
        <v>2.7397260273969999</v>
      </c>
      <c r="J6069" s="2">
        <v>4.1095890410960001</v>
      </c>
      <c r="K6069" s="2">
        <v>2.7397260273969999</v>
      </c>
      <c r="L6069" s="2">
        <v>5.4794520547949999</v>
      </c>
      <c r="M6069" s="35">
        <v>79.452054794521004</v>
      </c>
      <c r="N6069" s="93">
        <v>5.4794520547949999</v>
      </c>
    </row>
    <row r="6070" spans="4:14" x14ac:dyDescent="0.2">
      <c r="D6070" s="175"/>
      <c r="E6070" s="4" t="s">
        <v>41</v>
      </c>
      <c r="F6070" s="6"/>
      <c r="G6070" s="5">
        <v>108</v>
      </c>
      <c r="H6070" s="7">
        <v>2</v>
      </c>
      <c r="I6070" s="1">
        <v>5</v>
      </c>
      <c r="J6070" s="1">
        <v>4</v>
      </c>
      <c r="K6070" s="1">
        <v>7</v>
      </c>
      <c r="L6070" s="1">
        <v>6</v>
      </c>
      <c r="M6070" s="1">
        <v>79</v>
      </c>
      <c r="N6070" s="8">
        <v>5</v>
      </c>
    </row>
    <row r="6071" spans="4:14" x14ac:dyDescent="0.2">
      <c r="D6071" s="175"/>
      <c r="E6071" s="11"/>
      <c r="F6071" s="10"/>
      <c r="G6071" s="9">
        <v>100</v>
      </c>
      <c r="H6071" s="16">
        <v>1.851851851852</v>
      </c>
      <c r="I6071" s="2">
        <v>4.6296296296300001</v>
      </c>
      <c r="J6071" s="2">
        <v>3.7037037037039999</v>
      </c>
      <c r="K6071" s="2">
        <v>6.4814814814809996</v>
      </c>
      <c r="L6071" s="2">
        <v>5.5555555555560003</v>
      </c>
      <c r="M6071" s="35">
        <v>73.148148148147996</v>
      </c>
      <c r="N6071" s="93">
        <v>4.6296296296300001</v>
      </c>
    </row>
    <row r="6072" spans="4:14" x14ac:dyDescent="0.2">
      <c r="D6072" s="175"/>
      <c r="E6072" s="4" t="s">
        <v>42</v>
      </c>
      <c r="F6072" s="6"/>
      <c r="G6072" s="5">
        <v>113</v>
      </c>
      <c r="H6072" s="7">
        <v>4</v>
      </c>
      <c r="I6072" s="1">
        <v>5</v>
      </c>
      <c r="J6072" s="1">
        <v>6</v>
      </c>
      <c r="K6072" s="1">
        <v>7</v>
      </c>
      <c r="L6072" s="1">
        <v>7</v>
      </c>
      <c r="M6072" s="1">
        <v>80</v>
      </c>
      <c r="N6072" s="8">
        <v>4</v>
      </c>
    </row>
    <row r="6073" spans="4:14" x14ac:dyDescent="0.2">
      <c r="D6073" s="175"/>
      <c r="E6073" s="11"/>
      <c r="F6073" s="10"/>
      <c r="G6073" s="9">
        <v>100</v>
      </c>
      <c r="H6073" s="16">
        <v>3.53982300885</v>
      </c>
      <c r="I6073" s="2">
        <v>4.424778761062</v>
      </c>
      <c r="J6073" s="2">
        <v>5.3097345132739999</v>
      </c>
      <c r="K6073" s="2">
        <v>6.194690265487</v>
      </c>
      <c r="L6073" s="2">
        <v>6.194690265487</v>
      </c>
      <c r="M6073" s="35">
        <v>70.796460176991005</v>
      </c>
      <c r="N6073" s="111">
        <v>3.53982300885</v>
      </c>
    </row>
    <row r="6074" spans="4:14" x14ac:dyDescent="0.2">
      <c r="D6074" s="175"/>
      <c r="E6074" s="4" t="s">
        <v>43</v>
      </c>
      <c r="F6074" s="6"/>
      <c r="G6074" s="5">
        <v>101</v>
      </c>
      <c r="H6074" s="7">
        <v>4</v>
      </c>
      <c r="I6074" s="1">
        <v>2</v>
      </c>
      <c r="J6074" s="1">
        <v>4</v>
      </c>
      <c r="K6074" s="1">
        <v>5</v>
      </c>
      <c r="L6074" s="1">
        <v>8</v>
      </c>
      <c r="M6074" s="1">
        <v>66</v>
      </c>
      <c r="N6074" s="8">
        <v>12</v>
      </c>
    </row>
    <row r="6075" spans="4:14" x14ac:dyDescent="0.2">
      <c r="D6075" s="175"/>
      <c r="E6075" s="11"/>
      <c r="F6075" s="10"/>
      <c r="G6075" s="9">
        <v>100</v>
      </c>
      <c r="H6075" s="16">
        <v>3.9603960396039999</v>
      </c>
      <c r="I6075" s="2">
        <v>1.9801980198019999</v>
      </c>
      <c r="J6075" s="2">
        <v>3.9603960396039999</v>
      </c>
      <c r="K6075" s="2">
        <v>4.9504950495050002</v>
      </c>
      <c r="L6075" s="2">
        <v>7.9207920792079998</v>
      </c>
      <c r="M6075" s="23">
        <v>65.346534653465</v>
      </c>
      <c r="N6075" s="13">
        <v>11.881188118812</v>
      </c>
    </row>
    <row r="6076" spans="4:14" x14ac:dyDescent="0.2">
      <c r="D6076" s="175"/>
      <c r="E6076" s="4" t="s">
        <v>44</v>
      </c>
      <c r="F6076" s="6"/>
      <c r="G6076" s="5">
        <v>114</v>
      </c>
      <c r="H6076" s="7">
        <v>13</v>
      </c>
      <c r="I6076" s="1">
        <v>10</v>
      </c>
      <c r="J6076" s="1">
        <v>5</v>
      </c>
      <c r="K6076" s="1">
        <v>8</v>
      </c>
      <c r="L6076" s="1">
        <v>11</v>
      </c>
      <c r="M6076" s="1">
        <v>48</v>
      </c>
      <c r="N6076" s="8">
        <v>19</v>
      </c>
    </row>
    <row r="6077" spans="4:14" x14ac:dyDescent="0.2">
      <c r="D6077" s="175"/>
      <c r="E6077" s="11"/>
      <c r="F6077" s="10"/>
      <c r="G6077" s="9">
        <v>100</v>
      </c>
      <c r="H6077" s="64">
        <v>11.403508771929999</v>
      </c>
      <c r="I6077" s="23">
        <v>8.7719298245609991</v>
      </c>
      <c r="J6077" s="2">
        <v>4.3859649122809996</v>
      </c>
      <c r="K6077" s="2">
        <v>7.0175438596489998</v>
      </c>
      <c r="L6077" s="2">
        <v>9.6491228070179993</v>
      </c>
      <c r="M6077" s="46">
        <v>42.105263157895003</v>
      </c>
      <c r="N6077" s="13">
        <v>16.666666666666998</v>
      </c>
    </row>
    <row r="6078" spans="4:14" x14ac:dyDescent="0.2">
      <c r="D6078" s="175"/>
      <c r="E6078" s="4" t="s">
        <v>45</v>
      </c>
      <c r="F6078" s="6"/>
      <c r="G6078" s="5">
        <v>83</v>
      </c>
      <c r="H6078" s="7">
        <v>11</v>
      </c>
      <c r="I6078" s="1">
        <v>5</v>
      </c>
      <c r="J6078" s="1">
        <v>9</v>
      </c>
      <c r="K6078" s="1">
        <v>12</v>
      </c>
      <c r="L6078" s="1">
        <v>6</v>
      </c>
      <c r="M6078" s="1">
        <v>16</v>
      </c>
      <c r="N6078" s="8">
        <v>24</v>
      </c>
    </row>
    <row r="6079" spans="4:14" x14ac:dyDescent="0.2">
      <c r="D6079" s="175"/>
      <c r="E6079" s="11"/>
      <c r="F6079" s="10"/>
      <c r="G6079" s="9">
        <v>100</v>
      </c>
      <c r="H6079" s="64">
        <v>13.253012048193</v>
      </c>
      <c r="I6079" s="2">
        <v>6.0240963855420002</v>
      </c>
      <c r="J6079" s="23">
        <v>10.843373493975999</v>
      </c>
      <c r="K6079" s="23">
        <v>14.457831325300999</v>
      </c>
      <c r="L6079" s="2">
        <v>7.2289156626509996</v>
      </c>
      <c r="M6079" s="46">
        <v>19.277108433734998</v>
      </c>
      <c r="N6079" s="104">
        <v>28.915662650601998</v>
      </c>
    </row>
    <row r="6080" spans="4:14" x14ac:dyDescent="0.2">
      <c r="D6080" s="174" t="s">
        <v>37</v>
      </c>
      <c r="E6080" s="20" t="s">
        <v>77</v>
      </c>
      <c r="F6080" s="22"/>
      <c r="G6080" s="21">
        <v>593</v>
      </c>
      <c r="H6080" s="25">
        <v>17</v>
      </c>
      <c r="I6080" s="3">
        <v>16</v>
      </c>
      <c r="J6080" s="3">
        <v>25</v>
      </c>
      <c r="K6080" s="3">
        <v>44</v>
      </c>
      <c r="L6080" s="3">
        <v>36</v>
      </c>
      <c r="M6080" s="3">
        <v>358</v>
      </c>
      <c r="N6080" s="26">
        <v>97</v>
      </c>
    </row>
    <row r="6081" spans="4:14" x14ac:dyDescent="0.2">
      <c r="D6081" s="175"/>
      <c r="E6081" s="11"/>
      <c r="F6081" s="10"/>
      <c r="G6081" s="9">
        <v>100</v>
      </c>
      <c r="H6081" s="16">
        <v>2.8667790893760001</v>
      </c>
      <c r="I6081" s="2">
        <v>2.6981450252950001</v>
      </c>
      <c r="J6081" s="2">
        <v>4.2158516020240002</v>
      </c>
      <c r="K6081" s="2">
        <v>7.4198988195620004</v>
      </c>
      <c r="L6081" s="2">
        <v>6.0708263069140003</v>
      </c>
      <c r="M6081" s="2">
        <v>60.370994940978001</v>
      </c>
      <c r="N6081" s="13">
        <v>16.357504215852</v>
      </c>
    </row>
    <row r="6082" spans="4:14" x14ac:dyDescent="0.2">
      <c r="D6082" s="175"/>
      <c r="E6082" s="4" t="s">
        <v>39</v>
      </c>
      <c r="F6082" s="6"/>
      <c r="G6082" s="5">
        <v>27</v>
      </c>
      <c r="H6082" s="7">
        <v>0</v>
      </c>
      <c r="I6082" s="1">
        <v>1</v>
      </c>
      <c r="J6082" s="1">
        <v>0</v>
      </c>
      <c r="K6082" s="1">
        <v>0</v>
      </c>
      <c r="L6082" s="1">
        <v>1</v>
      </c>
      <c r="M6082" s="1">
        <v>23</v>
      </c>
      <c r="N6082" s="8">
        <v>2</v>
      </c>
    </row>
    <row r="6083" spans="4:14" x14ac:dyDescent="0.2">
      <c r="D6083" s="175"/>
      <c r="E6083" s="11"/>
      <c r="F6083" s="10"/>
      <c r="G6083" s="9">
        <v>100</v>
      </c>
      <c r="H6083" s="45">
        <v>0</v>
      </c>
      <c r="I6083" s="2">
        <v>3.7037037037039999</v>
      </c>
      <c r="J6083" s="18">
        <v>0</v>
      </c>
      <c r="K6083" s="79">
        <v>0</v>
      </c>
      <c r="L6083" s="2">
        <v>3.7037037037039999</v>
      </c>
      <c r="M6083" s="35">
        <v>85.185185185185006</v>
      </c>
      <c r="N6083" s="93">
        <v>7.4074074074069998</v>
      </c>
    </row>
    <row r="6084" spans="4:14" x14ac:dyDescent="0.2">
      <c r="D6084" s="175"/>
      <c r="E6084" s="4" t="s">
        <v>40</v>
      </c>
      <c r="F6084" s="6"/>
      <c r="G6084" s="5">
        <v>74</v>
      </c>
      <c r="H6084" s="7">
        <v>4</v>
      </c>
      <c r="I6084" s="1">
        <v>0</v>
      </c>
      <c r="J6084" s="1">
        <v>0</v>
      </c>
      <c r="K6084" s="1">
        <v>7</v>
      </c>
      <c r="L6084" s="1">
        <v>2</v>
      </c>
      <c r="M6084" s="1">
        <v>56</v>
      </c>
      <c r="N6084" s="8">
        <v>5</v>
      </c>
    </row>
    <row r="6085" spans="4:14" x14ac:dyDescent="0.2">
      <c r="D6085" s="175"/>
      <c r="E6085" s="11"/>
      <c r="F6085" s="10"/>
      <c r="G6085" s="9">
        <v>100</v>
      </c>
      <c r="H6085" s="16">
        <v>5.4054054054050003</v>
      </c>
      <c r="I6085" s="18">
        <v>0</v>
      </c>
      <c r="J6085" s="18">
        <v>0</v>
      </c>
      <c r="K6085" s="2">
        <v>9.4594594594589996</v>
      </c>
      <c r="L6085" s="2">
        <v>2.7027027027030002</v>
      </c>
      <c r="M6085" s="35">
        <v>75.675675675676004</v>
      </c>
      <c r="N6085" s="93">
        <v>6.7567567567570004</v>
      </c>
    </row>
    <row r="6086" spans="4:14" x14ac:dyDescent="0.2">
      <c r="D6086" s="175"/>
      <c r="E6086" s="4" t="s">
        <v>41</v>
      </c>
      <c r="F6086" s="6"/>
      <c r="G6086" s="5">
        <v>96</v>
      </c>
      <c r="H6086" s="7">
        <v>1</v>
      </c>
      <c r="I6086" s="1">
        <v>2</v>
      </c>
      <c r="J6086" s="1">
        <v>4</v>
      </c>
      <c r="K6086" s="1">
        <v>8</v>
      </c>
      <c r="L6086" s="1">
        <v>4</v>
      </c>
      <c r="M6086" s="1">
        <v>69</v>
      </c>
      <c r="N6086" s="8">
        <v>8</v>
      </c>
    </row>
    <row r="6087" spans="4:14" x14ac:dyDescent="0.2">
      <c r="D6087" s="175"/>
      <c r="E6087" s="11"/>
      <c r="F6087" s="10"/>
      <c r="G6087" s="9">
        <v>100</v>
      </c>
      <c r="H6087" s="16">
        <v>1.041666666667</v>
      </c>
      <c r="I6087" s="2">
        <v>2.083333333333</v>
      </c>
      <c r="J6087" s="2">
        <v>4.166666666667</v>
      </c>
      <c r="K6087" s="2">
        <v>8.333333333333</v>
      </c>
      <c r="L6087" s="2">
        <v>4.166666666667</v>
      </c>
      <c r="M6087" s="35">
        <v>71.875</v>
      </c>
      <c r="N6087" s="93">
        <v>8.333333333333</v>
      </c>
    </row>
    <row r="6088" spans="4:14" x14ac:dyDescent="0.2">
      <c r="D6088" s="175"/>
      <c r="E6088" s="4" t="s">
        <v>42</v>
      </c>
      <c r="F6088" s="6"/>
      <c r="G6088" s="5">
        <v>97</v>
      </c>
      <c r="H6088" s="7">
        <v>2</v>
      </c>
      <c r="I6088" s="1">
        <v>3</v>
      </c>
      <c r="J6088" s="1">
        <v>5</v>
      </c>
      <c r="K6088" s="1">
        <v>3</v>
      </c>
      <c r="L6088" s="1">
        <v>6</v>
      </c>
      <c r="M6088" s="1">
        <v>69</v>
      </c>
      <c r="N6088" s="8">
        <v>9</v>
      </c>
    </row>
    <row r="6089" spans="4:14" x14ac:dyDescent="0.2">
      <c r="D6089" s="175"/>
      <c r="E6089" s="11"/>
      <c r="F6089" s="10"/>
      <c r="G6089" s="9">
        <v>100</v>
      </c>
      <c r="H6089" s="16">
        <v>2.0618556701030002</v>
      </c>
      <c r="I6089" s="2">
        <v>3.0927835051549999</v>
      </c>
      <c r="J6089" s="2">
        <v>5.1546391752579996</v>
      </c>
      <c r="K6089" s="2">
        <v>3.0927835051549999</v>
      </c>
      <c r="L6089" s="2">
        <v>6.1855670103089997</v>
      </c>
      <c r="M6089" s="35">
        <v>71.134020618557003</v>
      </c>
      <c r="N6089" s="13">
        <v>9.278350515464</v>
      </c>
    </row>
    <row r="6090" spans="4:14" x14ac:dyDescent="0.2">
      <c r="D6090" s="175"/>
      <c r="E6090" s="4" t="s">
        <v>43</v>
      </c>
      <c r="F6090" s="6"/>
      <c r="G6090" s="5">
        <v>103</v>
      </c>
      <c r="H6090" s="7">
        <v>2</v>
      </c>
      <c r="I6090" s="1">
        <v>3</v>
      </c>
      <c r="J6090" s="1">
        <v>6</v>
      </c>
      <c r="K6090" s="1">
        <v>8</v>
      </c>
      <c r="L6090" s="1">
        <v>7</v>
      </c>
      <c r="M6090" s="1">
        <v>69</v>
      </c>
      <c r="N6090" s="8">
        <v>8</v>
      </c>
    </row>
    <row r="6091" spans="4:14" x14ac:dyDescent="0.2">
      <c r="D6091" s="175"/>
      <c r="E6091" s="11"/>
      <c r="F6091" s="10"/>
      <c r="G6091" s="9">
        <v>100</v>
      </c>
      <c r="H6091" s="16">
        <v>1.9417475728160001</v>
      </c>
      <c r="I6091" s="2">
        <v>2.9126213592229999</v>
      </c>
      <c r="J6091" s="2">
        <v>5.8252427184469999</v>
      </c>
      <c r="K6091" s="2">
        <v>7.7669902912620001</v>
      </c>
      <c r="L6091" s="2">
        <v>6.796116504854</v>
      </c>
      <c r="M6091" s="23">
        <v>66.990291262135997</v>
      </c>
      <c r="N6091" s="93">
        <v>7.7669902912620001</v>
      </c>
    </row>
    <row r="6092" spans="4:14" x14ac:dyDescent="0.2">
      <c r="D6092" s="175"/>
      <c r="E6092" s="4" t="s">
        <v>44</v>
      </c>
      <c r="F6092" s="6"/>
      <c r="G6092" s="5">
        <v>109</v>
      </c>
      <c r="H6092" s="7">
        <v>4</v>
      </c>
      <c r="I6092" s="1">
        <v>4</v>
      </c>
      <c r="J6092" s="1">
        <v>6</v>
      </c>
      <c r="K6092" s="1">
        <v>10</v>
      </c>
      <c r="L6092" s="1">
        <v>7</v>
      </c>
      <c r="M6092" s="1">
        <v>53</v>
      </c>
      <c r="N6092" s="8">
        <v>25</v>
      </c>
    </row>
    <row r="6093" spans="4:14" x14ac:dyDescent="0.2">
      <c r="D6093" s="175"/>
      <c r="E6093" s="11"/>
      <c r="F6093" s="10"/>
      <c r="G6093" s="9">
        <v>100</v>
      </c>
      <c r="H6093" s="16">
        <v>3.669724770642</v>
      </c>
      <c r="I6093" s="2">
        <v>3.669724770642</v>
      </c>
      <c r="J6093" s="2">
        <v>5.5045871559629997</v>
      </c>
      <c r="K6093" s="2">
        <v>9.1743119266060003</v>
      </c>
      <c r="L6093" s="2">
        <v>6.4220183486240003</v>
      </c>
      <c r="M6093" s="46">
        <v>48.623853211008999</v>
      </c>
      <c r="N6093" s="89">
        <v>22.935779816514</v>
      </c>
    </row>
    <row r="6094" spans="4:14" x14ac:dyDescent="0.2">
      <c r="D6094" s="175"/>
      <c r="E6094" s="4" t="s">
        <v>45</v>
      </c>
      <c r="F6094" s="6"/>
      <c r="G6094" s="5">
        <v>87</v>
      </c>
      <c r="H6094" s="7">
        <v>4</v>
      </c>
      <c r="I6094" s="1">
        <v>3</v>
      </c>
      <c r="J6094" s="1">
        <v>4</v>
      </c>
      <c r="K6094" s="1">
        <v>8</v>
      </c>
      <c r="L6094" s="1">
        <v>9</v>
      </c>
      <c r="M6094" s="1">
        <v>19</v>
      </c>
      <c r="N6094" s="8">
        <v>40</v>
      </c>
    </row>
    <row r="6095" spans="4:14" x14ac:dyDescent="0.2">
      <c r="D6095" s="176"/>
      <c r="E6095" s="57"/>
      <c r="F6095" s="54"/>
      <c r="G6095" s="67">
        <v>100</v>
      </c>
      <c r="H6095" s="82">
        <v>4.5977011494250002</v>
      </c>
      <c r="I6095" s="48">
        <v>3.4482758620689999</v>
      </c>
      <c r="J6095" s="48">
        <v>4.5977011494250002</v>
      </c>
      <c r="K6095" s="48">
        <v>9.1954022988510005</v>
      </c>
      <c r="L6095" s="48">
        <v>10.344827586207</v>
      </c>
      <c r="M6095" s="91">
        <v>21.839080459769999</v>
      </c>
      <c r="N6095" s="118">
        <v>45.977011494252999</v>
      </c>
    </row>
    <row r="6097" spans="2:14" x14ac:dyDescent="0.2">
      <c r="B6097" s="43" t="str">
        <f xml:space="preserve"> HYPERLINK("#'目次'!B133", "[127]")</f>
        <v>[127]</v>
      </c>
      <c r="C6097" s="31" t="s">
        <v>279</v>
      </c>
    </row>
    <row r="6101" spans="2:14" ht="24" x14ac:dyDescent="0.2">
      <c r="D6101" s="177"/>
      <c r="E6101" s="178"/>
      <c r="F6101" s="178"/>
      <c r="G6101" s="40" t="s">
        <v>14</v>
      </c>
      <c r="H6101" s="42" t="s">
        <v>268</v>
      </c>
      <c r="I6101" s="15" t="s">
        <v>269</v>
      </c>
      <c r="J6101" s="15" t="s">
        <v>270</v>
      </c>
      <c r="K6101" s="15" t="s">
        <v>271</v>
      </c>
      <c r="L6101" s="15" t="s">
        <v>272</v>
      </c>
      <c r="M6101" s="15" t="s">
        <v>273</v>
      </c>
      <c r="N6101" s="44" t="s">
        <v>17</v>
      </c>
    </row>
    <row r="6102" spans="2:14" x14ac:dyDescent="0.2">
      <c r="D6102" s="179"/>
      <c r="E6102" s="180"/>
      <c r="F6102" s="180"/>
      <c r="G6102" s="39"/>
      <c r="H6102" s="41"/>
      <c r="I6102" s="14"/>
      <c r="J6102" s="14"/>
      <c r="K6102" s="14"/>
      <c r="L6102" s="14"/>
      <c r="M6102" s="14"/>
      <c r="N6102" s="38"/>
    </row>
    <row r="6103" spans="2:14" x14ac:dyDescent="0.2">
      <c r="D6103" s="70"/>
      <c r="E6103" s="72" t="s">
        <v>14</v>
      </c>
      <c r="F6103" s="69"/>
      <c r="G6103" s="37">
        <v>1222</v>
      </c>
      <c r="H6103" s="17">
        <v>59</v>
      </c>
      <c r="I6103" s="17">
        <v>80</v>
      </c>
      <c r="J6103" s="17">
        <v>139</v>
      </c>
      <c r="K6103" s="17">
        <v>284</v>
      </c>
      <c r="L6103" s="17">
        <v>188</v>
      </c>
      <c r="M6103" s="17">
        <v>366</v>
      </c>
      <c r="N6103" s="55">
        <v>106</v>
      </c>
    </row>
    <row r="6104" spans="2:14" x14ac:dyDescent="0.2">
      <c r="D6104" s="57"/>
      <c r="E6104" s="54"/>
      <c r="F6104" s="71"/>
      <c r="G6104" s="9">
        <v>100</v>
      </c>
      <c r="H6104" s="2">
        <v>4.8281505728310004</v>
      </c>
      <c r="I6104" s="2">
        <v>6.546644844517</v>
      </c>
      <c r="J6104" s="2">
        <v>11.374795417349</v>
      </c>
      <c r="K6104" s="2">
        <v>23.240589198036002</v>
      </c>
      <c r="L6104" s="2">
        <v>15.384615384615</v>
      </c>
      <c r="M6104" s="2">
        <v>29.950900163665999</v>
      </c>
      <c r="N6104" s="13">
        <v>8.6743044189850007</v>
      </c>
    </row>
    <row r="6105" spans="2:14" x14ac:dyDescent="0.2">
      <c r="D6105" s="174" t="s">
        <v>18</v>
      </c>
      <c r="E6105" s="20" t="s">
        <v>19</v>
      </c>
      <c r="F6105" s="22"/>
      <c r="G6105" s="21">
        <v>57</v>
      </c>
      <c r="H6105" s="25">
        <v>2</v>
      </c>
      <c r="I6105" s="3">
        <v>3</v>
      </c>
      <c r="J6105" s="3">
        <v>6</v>
      </c>
      <c r="K6105" s="3">
        <v>13</v>
      </c>
      <c r="L6105" s="3">
        <v>7</v>
      </c>
      <c r="M6105" s="3">
        <v>19</v>
      </c>
      <c r="N6105" s="26">
        <v>7</v>
      </c>
    </row>
    <row r="6106" spans="2:14" x14ac:dyDescent="0.2">
      <c r="D6106" s="175"/>
      <c r="E6106" s="11"/>
      <c r="F6106" s="10"/>
      <c r="G6106" s="9">
        <v>100</v>
      </c>
      <c r="H6106" s="16">
        <v>3.508771929825</v>
      </c>
      <c r="I6106" s="2">
        <v>5.2631578947369997</v>
      </c>
      <c r="J6106" s="2">
        <v>10.526315789473999</v>
      </c>
      <c r="K6106" s="2">
        <v>22.807017543859999</v>
      </c>
      <c r="L6106" s="2">
        <v>12.280701754386</v>
      </c>
      <c r="M6106" s="2">
        <v>33.333333333333002</v>
      </c>
      <c r="N6106" s="13">
        <v>12.280701754386</v>
      </c>
    </row>
    <row r="6107" spans="2:14" x14ac:dyDescent="0.2">
      <c r="D6107" s="175"/>
      <c r="E6107" s="4" t="s">
        <v>20</v>
      </c>
      <c r="F6107" s="6"/>
      <c r="G6107" s="5">
        <v>84</v>
      </c>
      <c r="H6107" s="7">
        <v>3</v>
      </c>
      <c r="I6107" s="1">
        <v>3</v>
      </c>
      <c r="J6107" s="1">
        <v>7</v>
      </c>
      <c r="K6107" s="1">
        <v>17</v>
      </c>
      <c r="L6107" s="1">
        <v>11</v>
      </c>
      <c r="M6107" s="1">
        <v>28</v>
      </c>
      <c r="N6107" s="8">
        <v>15</v>
      </c>
    </row>
    <row r="6108" spans="2:14" x14ac:dyDescent="0.2">
      <c r="D6108" s="175"/>
      <c r="E6108" s="11"/>
      <c r="F6108" s="10"/>
      <c r="G6108" s="9">
        <v>100</v>
      </c>
      <c r="H6108" s="16">
        <v>3.5714285714290002</v>
      </c>
      <c r="I6108" s="2">
        <v>3.5714285714290002</v>
      </c>
      <c r="J6108" s="2">
        <v>8.333333333333</v>
      </c>
      <c r="K6108" s="2">
        <v>20.238095238094999</v>
      </c>
      <c r="L6108" s="2">
        <v>13.095238095238001</v>
      </c>
      <c r="M6108" s="2">
        <v>33.333333333333002</v>
      </c>
      <c r="N6108" s="89">
        <v>17.857142857143</v>
      </c>
    </row>
    <row r="6109" spans="2:14" x14ac:dyDescent="0.2">
      <c r="D6109" s="175"/>
      <c r="E6109" s="4" t="s">
        <v>21</v>
      </c>
      <c r="F6109" s="6"/>
      <c r="G6109" s="5">
        <v>487</v>
      </c>
      <c r="H6109" s="7">
        <v>27</v>
      </c>
      <c r="I6109" s="1">
        <v>34</v>
      </c>
      <c r="J6109" s="1">
        <v>56</v>
      </c>
      <c r="K6109" s="1">
        <v>117</v>
      </c>
      <c r="L6109" s="1">
        <v>74</v>
      </c>
      <c r="M6109" s="1">
        <v>149</v>
      </c>
      <c r="N6109" s="8">
        <v>30</v>
      </c>
    </row>
    <row r="6110" spans="2:14" x14ac:dyDescent="0.2">
      <c r="D6110" s="175"/>
      <c r="E6110" s="11"/>
      <c r="F6110" s="10"/>
      <c r="G6110" s="9">
        <v>100</v>
      </c>
      <c r="H6110" s="16">
        <v>5.5441478439429996</v>
      </c>
      <c r="I6110" s="2">
        <v>6.9815195071870004</v>
      </c>
      <c r="J6110" s="2">
        <v>11.498973305954999</v>
      </c>
      <c r="K6110" s="2">
        <v>24.024640657083999</v>
      </c>
      <c r="L6110" s="2">
        <v>15.195071868583</v>
      </c>
      <c r="M6110" s="2">
        <v>30.595482546201001</v>
      </c>
      <c r="N6110" s="13">
        <v>6.1601642710469999</v>
      </c>
    </row>
    <row r="6111" spans="2:14" x14ac:dyDescent="0.2">
      <c r="D6111" s="175"/>
      <c r="E6111" s="4" t="s">
        <v>22</v>
      </c>
      <c r="F6111" s="6"/>
      <c r="G6111" s="5">
        <v>35</v>
      </c>
      <c r="H6111" s="7">
        <v>1</v>
      </c>
      <c r="I6111" s="1">
        <v>2</v>
      </c>
      <c r="J6111" s="1">
        <v>4</v>
      </c>
      <c r="K6111" s="1">
        <v>6</v>
      </c>
      <c r="L6111" s="1">
        <v>6</v>
      </c>
      <c r="M6111" s="1">
        <v>12</v>
      </c>
      <c r="N6111" s="8">
        <v>4</v>
      </c>
    </row>
    <row r="6112" spans="2:14" x14ac:dyDescent="0.2">
      <c r="D6112" s="175"/>
      <c r="E6112" s="11"/>
      <c r="F6112" s="10"/>
      <c r="G6112" s="9">
        <v>100</v>
      </c>
      <c r="H6112" s="16">
        <v>2.8571428571430002</v>
      </c>
      <c r="I6112" s="2">
        <v>5.7142857142860004</v>
      </c>
      <c r="J6112" s="2">
        <v>11.428571428571001</v>
      </c>
      <c r="K6112" s="27">
        <v>17.142857142857</v>
      </c>
      <c r="L6112" s="2">
        <v>17.142857142857</v>
      </c>
      <c r="M6112" s="2">
        <v>34.285714285714</v>
      </c>
      <c r="N6112" s="13">
        <v>11.428571428571001</v>
      </c>
    </row>
    <row r="6113" spans="4:14" x14ac:dyDescent="0.2">
      <c r="D6113" s="175"/>
      <c r="E6113" s="4" t="s">
        <v>23</v>
      </c>
      <c r="F6113" s="6"/>
      <c r="G6113" s="5">
        <v>143</v>
      </c>
      <c r="H6113" s="7">
        <v>6</v>
      </c>
      <c r="I6113" s="1">
        <v>10</v>
      </c>
      <c r="J6113" s="1">
        <v>11</v>
      </c>
      <c r="K6113" s="1">
        <v>40</v>
      </c>
      <c r="L6113" s="1">
        <v>27</v>
      </c>
      <c r="M6113" s="1">
        <v>41</v>
      </c>
      <c r="N6113" s="8">
        <v>8</v>
      </c>
    </row>
    <row r="6114" spans="4:14" x14ac:dyDescent="0.2">
      <c r="D6114" s="175"/>
      <c r="E6114" s="11"/>
      <c r="F6114" s="10"/>
      <c r="G6114" s="9">
        <v>100</v>
      </c>
      <c r="H6114" s="16">
        <v>4.1958041958040004</v>
      </c>
      <c r="I6114" s="2">
        <v>6.9930069930069996</v>
      </c>
      <c r="J6114" s="2">
        <v>7.6923076923079998</v>
      </c>
      <c r="K6114" s="2">
        <v>27.972027972027998</v>
      </c>
      <c r="L6114" s="2">
        <v>18.881118881119001</v>
      </c>
      <c r="M6114" s="2">
        <v>28.671328671329</v>
      </c>
      <c r="N6114" s="13">
        <v>5.594405594406</v>
      </c>
    </row>
    <row r="6115" spans="4:14" x14ac:dyDescent="0.2">
      <c r="D6115" s="175"/>
      <c r="E6115" s="4" t="s">
        <v>24</v>
      </c>
      <c r="F6115" s="6"/>
      <c r="G6115" s="5">
        <v>187</v>
      </c>
      <c r="H6115" s="7">
        <v>14</v>
      </c>
      <c r="I6115" s="1">
        <v>14</v>
      </c>
      <c r="J6115" s="1">
        <v>24</v>
      </c>
      <c r="K6115" s="1">
        <v>45</v>
      </c>
      <c r="L6115" s="1">
        <v>30</v>
      </c>
      <c r="M6115" s="1">
        <v>45</v>
      </c>
      <c r="N6115" s="8">
        <v>15</v>
      </c>
    </row>
    <row r="6116" spans="4:14" x14ac:dyDescent="0.2">
      <c r="D6116" s="175"/>
      <c r="E6116" s="11"/>
      <c r="F6116" s="10"/>
      <c r="G6116" s="9">
        <v>100</v>
      </c>
      <c r="H6116" s="16">
        <v>7.4866310160429999</v>
      </c>
      <c r="I6116" s="2">
        <v>7.4866310160429999</v>
      </c>
      <c r="J6116" s="2">
        <v>12.83422459893</v>
      </c>
      <c r="K6116" s="2">
        <v>24.064171122994999</v>
      </c>
      <c r="L6116" s="2">
        <v>16.042780748662999</v>
      </c>
      <c r="M6116" s="27">
        <v>24.064171122994999</v>
      </c>
      <c r="N6116" s="13">
        <v>8.0213903743320003</v>
      </c>
    </row>
    <row r="6117" spans="4:14" x14ac:dyDescent="0.2">
      <c r="D6117" s="175"/>
      <c r="E6117" s="4" t="s">
        <v>25</v>
      </c>
      <c r="F6117" s="6"/>
      <c r="G6117" s="5">
        <v>71</v>
      </c>
      <c r="H6117" s="7">
        <v>0</v>
      </c>
      <c r="I6117" s="1">
        <v>3</v>
      </c>
      <c r="J6117" s="1">
        <v>10</v>
      </c>
      <c r="K6117" s="1">
        <v>17</v>
      </c>
      <c r="L6117" s="1">
        <v>14</v>
      </c>
      <c r="M6117" s="1">
        <v>22</v>
      </c>
      <c r="N6117" s="8">
        <v>5</v>
      </c>
    </row>
    <row r="6118" spans="4:14" x14ac:dyDescent="0.2">
      <c r="D6118" s="175"/>
      <c r="E6118" s="11"/>
      <c r="F6118" s="10"/>
      <c r="G6118" s="9">
        <v>100</v>
      </c>
      <c r="H6118" s="45">
        <v>0</v>
      </c>
      <c r="I6118" s="2">
        <v>4.2253521126760001</v>
      </c>
      <c r="J6118" s="2">
        <v>14.084507042254</v>
      </c>
      <c r="K6118" s="2">
        <v>23.943661971830998</v>
      </c>
      <c r="L6118" s="2">
        <v>19.718309859154999</v>
      </c>
      <c r="M6118" s="2">
        <v>30.985915492958</v>
      </c>
      <c r="N6118" s="13">
        <v>7.0422535211269999</v>
      </c>
    </row>
    <row r="6119" spans="4:14" x14ac:dyDescent="0.2">
      <c r="D6119" s="175"/>
      <c r="E6119" s="4" t="s">
        <v>26</v>
      </c>
      <c r="F6119" s="6"/>
      <c r="G6119" s="5">
        <v>30</v>
      </c>
      <c r="H6119" s="7">
        <v>1</v>
      </c>
      <c r="I6119" s="1">
        <v>2</v>
      </c>
      <c r="J6119" s="1">
        <v>6</v>
      </c>
      <c r="K6119" s="1">
        <v>3</v>
      </c>
      <c r="L6119" s="1">
        <v>4</v>
      </c>
      <c r="M6119" s="1">
        <v>9</v>
      </c>
      <c r="N6119" s="8">
        <v>5</v>
      </c>
    </row>
    <row r="6120" spans="4:14" x14ac:dyDescent="0.2">
      <c r="D6120" s="175"/>
      <c r="E6120" s="11"/>
      <c r="F6120" s="10"/>
      <c r="G6120" s="9">
        <v>100</v>
      </c>
      <c r="H6120" s="16">
        <v>3.333333333333</v>
      </c>
      <c r="I6120" s="2">
        <v>6.666666666667</v>
      </c>
      <c r="J6120" s="23">
        <v>20</v>
      </c>
      <c r="K6120" s="46">
        <v>10</v>
      </c>
      <c r="L6120" s="2">
        <v>13.333333333333</v>
      </c>
      <c r="M6120" s="2">
        <v>30</v>
      </c>
      <c r="N6120" s="89">
        <v>16.666666666666998</v>
      </c>
    </row>
    <row r="6121" spans="4:14" x14ac:dyDescent="0.2">
      <c r="D6121" s="175"/>
      <c r="E6121" s="4" t="s">
        <v>27</v>
      </c>
      <c r="F6121" s="6"/>
      <c r="G6121" s="5">
        <v>70</v>
      </c>
      <c r="H6121" s="7">
        <v>3</v>
      </c>
      <c r="I6121" s="1">
        <v>6</v>
      </c>
      <c r="J6121" s="1">
        <v>8</v>
      </c>
      <c r="K6121" s="1">
        <v>10</v>
      </c>
      <c r="L6121" s="1">
        <v>9</v>
      </c>
      <c r="M6121" s="1">
        <v>24</v>
      </c>
      <c r="N6121" s="8">
        <v>10</v>
      </c>
    </row>
    <row r="6122" spans="4:14" x14ac:dyDescent="0.2">
      <c r="D6122" s="175"/>
      <c r="E6122" s="11"/>
      <c r="F6122" s="10"/>
      <c r="G6122" s="9">
        <v>100</v>
      </c>
      <c r="H6122" s="16">
        <v>4.2857142857139996</v>
      </c>
      <c r="I6122" s="2">
        <v>8.5714285714289993</v>
      </c>
      <c r="J6122" s="2">
        <v>11.428571428571001</v>
      </c>
      <c r="K6122" s="27">
        <v>14.285714285714</v>
      </c>
      <c r="L6122" s="2">
        <v>12.857142857143</v>
      </c>
      <c r="M6122" s="2">
        <v>34.285714285714</v>
      </c>
      <c r="N6122" s="89">
        <v>14.285714285714</v>
      </c>
    </row>
    <row r="6123" spans="4:14" x14ac:dyDescent="0.2">
      <c r="D6123" s="175"/>
      <c r="E6123" s="4" t="s">
        <v>28</v>
      </c>
      <c r="F6123" s="6"/>
      <c r="G6123" s="5">
        <v>51</v>
      </c>
      <c r="H6123" s="7">
        <v>1</v>
      </c>
      <c r="I6123" s="1">
        <v>3</v>
      </c>
      <c r="J6123" s="1">
        <v>5</v>
      </c>
      <c r="K6123" s="1">
        <v>13</v>
      </c>
      <c r="L6123" s="1">
        <v>6</v>
      </c>
      <c r="M6123" s="1">
        <v>17</v>
      </c>
      <c r="N6123" s="8">
        <v>6</v>
      </c>
    </row>
    <row r="6124" spans="4:14" x14ac:dyDescent="0.2">
      <c r="D6124" s="175"/>
      <c r="E6124" s="11"/>
      <c r="F6124" s="10"/>
      <c r="G6124" s="9">
        <v>100</v>
      </c>
      <c r="H6124" s="16">
        <v>1.9607843137250001</v>
      </c>
      <c r="I6124" s="2">
        <v>5.8823529411760003</v>
      </c>
      <c r="J6124" s="2">
        <v>9.8039215686270005</v>
      </c>
      <c r="K6124" s="2">
        <v>25.490196078431001</v>
      </c>
      <c r="L6124" s="2">
        <v>11.764705882353001</v>
      </c>
      <c r="M6124" s="2">
        <v>33.333333333333002</v>
      </c>
      <c r="N6124" s="13">
        <v>11.764705882353001</v>
      </c>
    </row>
    <row r="6125" spans="4:14" x14ac:dyDescent="0.2">
      <c r="D6125" s="175"/>
      <c r="E6125" s="4" t="s">
        <v>29</v>
      </c>
      <c r="F6125" s="6"/>
      <c r="G6125" s="5">
        <v>7</v>
      </c>
      <c r="H6125" s="7">
        <v>1</v>
      </c>
      <c r="I6125" s="1">
        <v>0</v>
      </c>
      <c r="J6125" s="1">
        <v>2</v>
      </c>
      <c r="K6125" s="1">
        <v>3</v>
      </c>
      <c r="L6125" s="1">
        <v>0</v>
      </c>
      <c r="M6125" s="1">
        <v>0</v>
      </c>
      <c r="N6125" s="8">
        <v>1</v>
      </c>
    </row>
    <row r="6126" spans="4:14" x14ac:dyDescent="0.2">
      <c r="D6126" s="175"/>
      <c r="E6126" s="11"/>
      <c r="F6126" s="10"/>
      <c r="G6126" s="9">
        <v>100</v>
      </c>
      <c r="H6126" s="64">
        <v>14.285714285714</v>
      </c>
      <c r="I6126" s="79">
        <v>0</v>
      </c>
      <c r="J6126" s="35">
        <v>28.571428571428999</v>
      </c>
      <c r="K6126" s="35">
        <v>42.857142857143003</v>
      </c>
      <c r="L6126" s="76">
        <v>0</v>
      </c>
      <c r="M6126" s="76">
        <v>0</v>
      </c>
      <c r="N6126" s="89">
        <v>14.285714285714</v>
      </c>
    </row>
    <row r="6127" spans="4:14" x14ac:dyDescent="0.2">
      <c r="D6127" s="174" t="s">
        <v>30</v>
      </c>
      <c r="E6127" s="20" t="s">
        <v>31</v>
      </c>
      <c r="F6127" s="22"/>
      <c r="G6127" s="21">
        <v>393</v>
      </c>
      <c r="H6127" s="25">
        <v>28</v>
      </c>
      <c r="I6127" s="3">
        <v>25</v>
      </c>
      <c r="J6127" s="3">
        <v>53</v>
      </c>
      <c r="K6127" s="3">
        <v>84</v>
      </c>
      <c r="L6127" s="3">
        <v>57</v>
      </c>
      <c r="M6127" s="3">
        <v>114</v>
      </c>
      <c r="N6127" s="26">
        <v>32</v>
      </c>
    </row>
    <row r="6128" spans="4:14" x14ac:dyDescent="0.2">
      <c r="D6128" s="175"/>
      <c r="E6128" s="11"/>
      <c r="F6128" s="10"/>
      <c r="G6128" s="9">
        <v>100</v>
      </c>
      <c r="H6128" s="16">
        <v>7.124681933842</v>
      </c>
      <c r="I6128" s="2">
        <v>6.3613231552159997</v>
      </c>
      <c r="J6128" s="2">
        <v>13.486005089059001</v>
      </c>
      <c r="K6128" s="2">
        <v>21.374045801527</v>
      </c>
      <c r="L6128" s="2">
        <v>14.503816793893</v>
      </c>
      <c r="M6128" s="2">
        <v>29.007633587786</v>
      </c>
      <c r="N6128" s="13">
        <v>8.1424936386769993</v>
      </c>
    </row>
    <row r="6129" spans="4:14" x14ac:dyDescent="0.2">
      <c r="D6129" s="175"/>
      <c r="E6129" s="4" t="s">
        <v>32</v>
      </c>
      <c r="F6129" s="6"/>
      <c r="G6129" s="5">
        <v>352</v>
      </c>
      <c r="H6129" s="7">
        <v>9</v>
      </c>
      <c r="I6129" s="1">
        <v>22</v>
      </c>
      <c r="J6129" s="1">
        <v>35</v>
      </c>
      <c r="K6129" s="1">
        <v>94</v>
      </c>
      <c r="L6129" s="1">
        <v>58</v>
      </c>
      <c r="M6129" s="1">
        <v>112</v>
      </c>
      <c r="N6129" s="8">
        <v>22</v>
      </c>
    </row>
    <row r="6130" spans="4:14" x14ac:dyDescent="0.2">
      <c r="D6130" s="175"/>
      <c r="E6130" s="11"/>
      <c r="F6130" s="10"/>
      <c r="G6130" s="9">
        <v>100</v>
      </c>
      <c r="H6130" s="16">
        <v>2.556818181818</v>
      </c>
      <c r="I6130" s="2">
        <v>6.25</v>
      </c>
      <c r="J6130" s="2">
        <v>9.9431818181819995</v>
      </c>
      <c r="K6130" s="2">
        <v>26.704545454544999</v>
      </c>
      <c r="L6130" s="2">
        <v>16.477272727273</v>
      </c>
      <c r="M6130" s="2">
        <v>31.818181818182001</v>
      </c>
      <c r="N6130" s="13">
        <v>6.25</v>
      </c>
    </row>
    <row r="6131" spans="4:14" x14ac:dyDescent="0.2">
      <c r="D6131" s="175"/>
      <c r="E6131" s="4" t="s">
        <v>33</v>
      </c>
      <c r="F6131" s="6"/>
      <c r="G6131" s="5">
        <v>388</v>
      </c>
      <c r="H6131" s="7">
        <v>18</v>
      </c>
      <c r="I6131" s="1">
        <v>26</v>
      </c>
      <c r="J6131" s="1">
        <v>39</v>
      </c>
      <c r="K6131" s="1">
        <v>88</v>
      </c>
      <c r="L6131" s="1">
        <v>60</v>
      </c>
      <c r="M6131" s="1">
        <v>114</v>
      </c>
      <c r="N6131" s="8">
        <v>43</v>
      </c>
    </row>
    <row r="6132" spans="4:14" x14ac:dyDescent="0.2">
      <c r="D6132" s="175"/>
      <c r="E6132" s="11"/>
      <c r="F6132" s="10"/>
      <c r="G6132" s="9">
        <v>100</v>
      </c>
      <c r="H6132" s="16">
        <v>4.639175257732</v>
      </c>
      <c r="I6132" s="2">
        <v>6.7010309278350002</v>
      </c>
      <c r="J6132" s="2">
        <v>10.051546391753</v>
      </c>
      <c r="K6132" s="2">
        <v>22.680412371134</v>
      </c>
      <c r="L6132" s="2">
        <v>15.463917525773001</v>
      </c>
      <c r="M6132" s="2">
        <v>29.381443298969</v>
      </c>
      <c r="N6132" s="13">
        <v>11.082474226804001</v>
      </c>
    </row>
    <row r="6133" spans="4:14" x14ac:dyDescent="0.2">
      <c r="D6133" s="175"/>
      <c r="E6133" s="4" t="s">
        <v>34</v>
      </c>
      <c r="F6133" s="6"/>
      <c r="G6133" s="5">
        <v>89</v>
      </c>
      <c r="H6133" s="7">
        <v>4</v>
      </c>
      <c r="I6133" s="1">
        <v>7</v>
      </c>
      <c r="J6133" s="1">
        <v>12</v>
      </c>
      <c r="K6133" s="1">
        <v>18</v>
      </c>
      <c r="L6133" s="1">
        <v>13</v>
      </c>
      <c r="M6133" s="1">
        <v>26</v>
      </c>
      <c r="N6133" s="8">
        <v>9</v>
      </c>
    </row>
    <row r="6134" spans="4:14" x14ac:dyDescent="0.2">
      <c r="D6134" s="175"/>
      <c r="E6134" s="11"/>
      <c r="F6134" s="10"/>
      <c r="G6134" s="9">
        <v>100</v>
      </c>
      <c r="H6134" s="16">
        <v>4.4943820224720001</v>
      </c>
      <c r="I6134" s="2">
        <v>7.8651685393259996</v>
      </c>
      <c r="J6134" s="2">
        <v>13.483146067416</v>
      </c>
      <c r="K6134" s="2">
        <v>20.224719101123998</v>
      </c>
      <c r="L6134" s="2">
        <v>14.606741573034</v>
      </c>
      <c r="M6134" s="2">
        <v>29.213483146066999</v>
      </c>
      <c r="N6134" s="13">
        <v>10.112359550561999</v>
      </c>
    </row>
    <row r="6135" spans="4:14" x14ac:dyDescent="0.2">
      <c r="D6135" s="174" t="s">
        <v>35</v>
      </c>
      <c r="E6135" s="20" t="s">
        <v>36</v>
      </c>
      <c r="F6135" s="22"/>
      <c r="G6135" s="21">
        <v>629</v>
      </c>
      <c r="H6135" s="25">
        <v>36</v>
      </c>
      <c r="I6135" s="3">
        <v>47</v>
      </c>
      <c r="J6135" s="3">
        <v>67</v>
      </c>
      <c r="K6135" s="3">
        <v>130</v>
      </c>
      <c r="L6135" s="3">
        <v>94</v>
      </c>
      <c r="M6135" s="3">
        <v>200</v>
      </c>
      <c r="N6135" s="26">
        <v>55</v>
      </c>
    </row>
    <row r="6136" spans="4:14" x14ac:dyDescent="0.2">
      <c r="D6136" s="175"/>
      <c r="E6136" s="11"/>
      <c r="F6136" s="10"/>
      <c r="G6136" s="9">
        <v>100</v>
      </c>
      <c r="H6136" s="16">
        <v>5.7233704292530003</v>
      </c>
      <c r="I6136" s="2">
        <v>7.4721780604130004</v>
      </c>
      <c r="J6136" s="2">
        <v>10.651828298887001</v>
      </c>
      <c r="K6136" s="2">
        <v>20.667726550078999</v>
      </c>
      <c r="L6136" s="2">
        <v>14.944356120827001</v>
      </c>
      <c r="M6136" s="2">
        <v>31.796502384738002</v>
      </c>
      <c r="N6136" s="13">
        <v>8.7440381558030005</v>
      </c>
    </row>
    <row r="6137" spans="4:14" x14ac:dyDescent="0.2">
      <c r="D6137" s="175"/>
      <c r="E6137" s="4" t="s">
        <v>37</v>
      </c>
      <c r="F6137" s="6"/>
      <c r="G6137" s="5">
        <v>593</v>
      </c>
      <c r="H6137" s="7">
        <v>23</v>
      </c>
      <c r="I6137" s="1">
        <v>33</v>
      </c>
      <c r="J6137" s="1">
        <v>72</v>
      </c>
      <c r="K6137" s="1">
        <v>154</v>
      </c>
      <c r="L6137" s="1">
        <v>94</v>
      </c>
      <c r="M6137" s="1">
        <v>166</v>
      </c>
      <c r="N6137" s="8">
        <v>51</v>
      </c>
    </row>
    <row r="6138" spans="4:14" x14ac:dyDescent="0.2">
      <c r="D6138" s="175"/>
      <c r="E6138" s="11"/>
      <c r="F6138" s="10"/>
      <c r="G6138" s="9">
        <v>100</v>
      </c>
      <c r="H6138" s="16">
        <v>3.8785834738620002</v>
      </c>
      <c r="I6138" s="2">
        <v>5.5649241146710002</v>
      </c>
      <c r="J6138" s="2">
        <v>12.141652613828001</v>
      </c>
      <c r="K6138" s="2">
        <v>25.969645868465001</v>
      </c>
      <c r="L6138" s="2">
        <v>15.851602023609001</v>
      </c>
      <c r="M6138" s="2">
        <v>27.993254637437001</v>
      </c>
      <c r="N6138" s="13">
        <v>8.6003372681279995</v>
      </c>
    </row>
    <row r="6139" spans="4:14" x14ac:dyDescent="0.2">
      <c r="D6139" s="174" t="s">
        <v>38</v>
      </c>
      <c r="E6139" s="20" t="s">
        <v>39</v>
      </c>
      <c r="F6139" s="22"/>
      <c r="G6139" s="21">
        <v>64</v>
      </c>
      <c r="H6139" s="25">
        <v>0</v>
      </c>
      <c r="I6139" s="3">
        <v>0</v>
      </c>
      <c r="J6139" s="3">
        <v>1</v>
      </c>
      <c r="K6139" s="3">
        <v>0</v>
      </c>
      <c r="L6139" s="3">
        <v>1</v>
      </c>
      <c r="M6139" s="3">
        <v>53</v>
      </c>
      <c r="N6139" s="26">
        <v>9</v>
      </c>
    </row>
    <row r="6140" spans="4:14" x14ac:dyDescent="0.2">
      <c r="D6140" s="175"/>
      <c r="E6140" s="11"/>
      <c r="F6140" s="10"/>
      <c r="G6140" s="9">
        <v>100</v>
      </c>
      <c r="H6140" s="45">
        <v>0</v>
      </c>
      <c r="I6140" s="79">
        <v>0</v>
      </c>
      <c r="J6140" s="27">
        <v>1.5625</v>
      </c>
      <c r="K6140" s="76">
        <v>0</v>
      </c>
      <c r="L6140" s="46">
        <v>1.5625</v>
      </c>
      <c r="M6140" s="35">
        <v>82.8125</v>
      </c>
      <c r="N6140" s="89">
        <v>14.0625</v>
      </c>
    </row>
    <row r="6141" spans="4:14" x14ac:dyDescent="0.2">
      <c r="D6141" s="175"/>
      <c r="E6141" s="4" t="s">
        <v>40</v>
      </c>
      <c r="F6141" s="6"/>
      <c r="G6141" s="5">
        <v>147</v>
      </c>
      <c r="H6141" s="7">
        <v>5</v>
      </c>
      <c r="I6141" s="1">
        <v>6</v>
      </c>
      <c r="J6141" s="1">
        <v>14</v>
      </c>
      <c r="K6141" s="1">
        <v>28</v>
      </c>
      <c r="L6141" s="1">
        <v>30</v>
      </c>
      <c r="M6141" s="1">
        <v>55</v>
      </c>
      <c r="N6141" s="8">
        <v>9</v>
      </c>
    </row>
    <row r="6142" spans="4:14" x14ac:dyDescent="0.2">
      <c r="D6142" s="175"/>
      <c r="E6142" s="11"/>
      <c r="F6142" s="10"/>
      <c r="G6142" s="9">
        <v>100</v>
      </c>
      <c r="H6142" s="16">
        <v>3.4013605442179999</v>
      </c>
      <c r="I6142" s="2">
        <v>4.0816326530609999</v>
      </c>
      <c r="J6142" s="2">
        <v>9.5238095238099998</v>
      </c>
      <c r="K6142" s="2">
        <v>19.047619047619001</v>
      </c>
      <c r="L6142" s="23">
        <v>20.408163265306001</v>
      </c>
      <c r="M6142" s="23">
        <v>37.414965986395003</v>
      </c>
      <c r="N6142" s="13">
        <v>6.1224489795919999</v>
      </c>
    </row>
    <row r="6143" spans="4:14" x14ac:dyDescent="0.2">
      <c r="D6143" s="175"/>
      <c r="E6143" s="4" t="s">
        <v>41</v>
      </c>
      <c r="F6143" s="6"/>
      <c r="G6143" s="5">
        <v>204</v>
      </c>
      <c r="H6143" s="7">
        <v>10</v>
      </c>
      <c r="I6143" s="1">
        <v>16</v>
      </c>
      <c r="J6143" s="1">
        <v>26</v>
      </c>
      <c r="K6143" s="1">
        <v>51</v>
      </c>
      <c r="L6143" s="1">
        <v>35</v>
      </c>
      <c r="M6143" s="1">
        <v>61</v>
      </c>
      <c r="N6143" s="8">
        <v>5</v>
      </c>
    </row>
    <row r="6144" spans="4:14" x14ac:dyDescent="0.2">
      <c r="D6144" s="175"/>
      <c r="E6144" s="11"/>
      <c r="F6144" s="10"/>
      <c r="G6144" s="9">
        <v>100</v>
      </c>
      <c r="H6144" s="16">
        <v>4.9019607843140003</v>
      </c>
      <c r="I6144" s="2">
        <v>7.8431372549020004</v>
      </c>
      <c r="J6144" s="2">
        <v>12.745098039216</v>
      </c>
      <c r="K6144" s="2">
        <v>25</v>
      </c>
      <c r="L6144" s="2">
        <v>17.156862745098</v>
      </c>
      <c r="M6144" s="2">
        <v>29.901960784313999</v>
      </c>
      <c r="N6144" s="93">
        <v>2.4509803921570001</v>
      </c>
    </row>
    <row r="6145" spans="2:14" x14ac:dyDescent="0.2">
      <c r="D6145" s="175"/>
      <c r="E6145" s="4" t="s">
        <v>42</v>
      </c>
      <c r="F6145" s="6"/>
      <c r="G6145" s="5">
        <v>210</v>
      </c>
      <c r="H6145" s="7">
        <v>13</v>
      </c>
      <c r="I6145" s="1">
        <v>16</v>
      </c>
      <c r="J6145" s="1">
        <v>22</v>
      </c>
      <c r="K6145" s="1">
        <v>57</v>
      </c>
      <c r="L6145" s="1">
        <v>29</v>
      </c>
      <c r="M6145" s="1">
        <v>65</v>
      </c>
      <c r="N6145" s="8">
        <v>8</v>
      </c>
    </row>
    <row r="6146" spans="2:14" x14ac:dyDescent="0.2">
      <c r="D6146" s="175"/>
      <c r="E6146" s="11"/>
      <c r="F6146" s="10"/>
      <c r="G6146" s="9">
        <v>100</v>
      </c>
      <c r="H6146" s="16">
        <v>6.1904761904759997</v>
      </c>
      <c r="I6146" s="2">
        <v>7.6190476190479997</v>
      </c>
      <c r="J6146" s="2">
        <v>10.47619047619</v>
      </c>
      <c r="K6146" s="2">
        <v>27.142857142857</v>
      </c>
      <c r="L6146" s="2">
        <v>13.809523809524</v>
      </c>
      <c r="M6146" s="2">
        <v>30.952380952380999</v>
      </c>
      <c r="N6146" s="13">
        <v>3.8095238095239998</v>
      </c>
    </row>
    <row r="6147" spans="2:14" x14ac:dyDescent="0.2">
      <c r="D6147" s="175"/>
      <c r="E6147" s="4" t="s">
        <v>43</v>
      </c>
      <c r="F6147" s="6"/>
      <c r="G6147" s="5">
        <v>204</v>
      </c>
      <c r="H6147" s="7">
        <v>13</v>
      </c>
      <c r="I6147" s="1">
        <v>15</v>
      </c>
      <c r="J6147" s="1">
        <v>25</v>
      </c>
      <c r="K6147" s="1">
        <v>53</v>
      </c>
      <c r="L6147" s="1">
        <v>31</v>
      </c>
      <c r="M6147" s="1">
        <v>59</v>
      </c>
      <c r="N6147" s="8">
        <v>8</v>
      </c>
    </row>
    <row r="6148" spans="2:14" x14ac:dyDescent="0.2">
      <c r="D6148" s="175"/>
      <c r="E6148" s="11"/>
      <c r="F6148" s="10"/>
      <c r="G6148" s="9">
        <v>100</v>
      </c>
      <c r="H6148" s="16">
        <v>6.3725490196079999</v>
      </c>
      <c r="I6148" s="2">
        <v>7.352941176471</v>
      </c>
      <c r="J6148" s="2">
        <v>12.254901960784</v>
      </c>
      <c r="K6148" s="2">
        <v>25.980392156863001</v>
      </c>
      <c r="L6148" s="2">
        <v>15.196078431373</v>
      </c>
      <c r="M6148" s="2">
        <v>28.921568627450998</v>
      </c>
      <c r="N6148" s="13">
        <v>3.9215686274510002</v>
      </c>
    </row>
    <row r="6149" spans="2:14" x14ac:dyDescent="0.2">
      <c r="D6149" s="175"/>
      <c r="E6149" s="4" t="s">
        <v>44</v>
      </c>
      <c r="F6149" s="6"/>
      <c r="G6149" s="5">
        <v>223</v>
      </c>
      <c r="H6149" s="7">
        <v>5</v>
      </c>
      <c r="I6149" s="1">
        <v>16</v>
      </c>
      <c r="J6149" s="1">
        <v>32</v>
      </c>
      <c r="K6149" s="1">
        <v>59</v>
      </c>
      <c r="L6149" s="1">
        <v>40</v>
      </c>
      <c r="M6149" s="1">
        <v>49</v>
      </c>
      <c r="N6149" s="8">
        <v>22</v>
      </c>
    </row>
    <row r="6150" spans="2:14" x14ac:dyDescent="0.2">
      <c r="D6150" s="175"/>
      <c r="E6150" s="11"/>
      <c r="F6150" s="10"/>
      <c r="G6150" s="9">
        <v>100</v>
      </c>
      <c r="H6150" s="16">
        <v>2.2421524663680001</v>
      </c>
      <c r="I6150" s="2">
        <v>7.1748878923769999</v>
      </c>
      <c r="J6150" s="2">
        <v>14.349775784753</v>
      </c>
      <c r="K6150" s="2">
        <v>26.457399103139</v>
      </c>
      <c r="L6150" s="2">
        <v>17.937219730942001</v>
      </c>
      <c r="M6150" s="27">
        <v>21.973094170404</v>
      </c>
      <c r="N6150" s="13">
        <v>9.8654708520179994</v>
      </c>
    </row>
    <row r="6151" spans="2:14" x14ac:dyDescent="0.2">
      <c r="D6151" s="175"/>
      <c r="E6151" s="4" t="s">
        <v>45</v>
      </c>
      <c r="F6151" s="6"/>
      <c r="G6151" s="5">
        <v>170</v>
      </c>
      <c r="H6151" s="7">
        <v>13</v>
      </c>
      <c r="I6151" s="1">
        <v>11</v>
      </c>
      <c r="J6151" s="1">
        <v>19</v>
      </c>
      <c r="K6151" s="1">
        <v>36</v>
      </c>
      <c r="L6151" s="1">
        <v>22</v>
      </c>
      <c r="M6151" s="1">
        <v>24</v>
      </c>
      <c r="N6151" s="8">
        <v>45</v>
      </c>
    </row>
    <row r="6152" spans="2:14" x14ac:dyDescent="0.2">
      <c r="D6152" s="176"/>
      <c r="E6152" s="57"/>
      <c r="F6152" s="54"/>
      <c r="G6152" s="67">
        <v>100</v>
      </c>
      <c r="H6152" s="82">
        <v>7.647058823529</v>
      </c>
      <c r="I6152" s="48">
        <v>6.4705882352939996</v>
      </c>
      <c r="J6152" s="48">
        <v>11.176470588235</v>
      </c>
      <c r="K6152" s="48">
        <v>21.176470588234999</v>
      </c>
      <c r="L6152" s="48">
        <v>12.941176470587999</v>
      </c>
      <c r="M6152" s="91">
        <v>14.117647058824</v>
      </c>
      <c r="N6152" s="118">
        <v>26.470588235293999</v>
      </c>
    </row>
    <row r="6154" spans="2:14" x14ac:dyDescent="0.2">
      <c r="B6154" s="43" t="str">
        <f xml:space="preserve"> HYPERLINK("#'目次'!B134", "[128]")</f>
        <v>[128]</v>
      </c>
      <c r="C6154" s="31" t="s">
        <v>279</v>
      </c>
    </row>
    <row r="6158" spans="2:14" ht="24" x14ac:dyDescent="0.2">
      <c r="D6158" s="177"/>
      <c r="E6158" s="178"/>
      <c r="F6158" s="178"/>
      <c r="G6158" s="40" t="s">
        <v>14</v>
      </c>
      <c r="H6158" s="42" t="s">
        <v>268</v>
      </c>
      <c r="I6158" s="15" t="s">
        <v>269</v>
      </c>
      <c r="J6158" s="15" t="s">
        <v>270</v>
      </c>
      <c r="K6158" s="15" t="s">
        <v>271</v>
      </c>
      <c r="L6158" s="15" t="s">
        <v>272</v>
      </c>
      <c r="M6158" s="15" t="s">
        <v>273</v>
      </c>
      <c r="N6158" s="44" t="s">
        <v>17</v>
      </c>
    </row>
    <row r="6159" spans="2:14" x14ac:dyDescent="0.2">
      <c r="D6159" s="179"/>
      <c r="E6159" s="180"/>
      <c r="F6159" s="180"/>
      <c r="G6159" s="39"/>
      <c r="H6159" s="41"/>
      <c r="I6159" s="14"/>
      <c r="J6159" s="14"/>
      <c r="K6159" s="14"/>
      <c r="L6159" s="14"/>
      <c r="M6159" s="14"/>
      <c r="N6159" s="38"/>
    </row>
    <row r="6160" spans="2:14" x14ac:dyDescent="0.2">
      <c r="D6160" s="70"/>
      <c r="E6160" s="72" t="s">
        <v>14</v>
      </c>
      <c r="F6160" s="69"/>
      <c r="G6160" s="37">
        <v>1222</v>
      </c>
      <c r="H6160" s="17">
        <v>59</v>
      </c>
      <c r="I6160" s="17">
        <v>80</v>
      </c>
      <c r="J6160" s="17">
        <v>139</v>
      </c>
      <c r="K6160" s="17">
        <v>284</v>
      </c>
      <c r="L6160" s="17">
        <v>188</v>
      </c>
      <c r="M6160" s="17">
        <v>366</v>
      </c>
      <c r="N6160" s="55">
        <v>106</v>
      </c>
    </row>
    <row r="6161" spans="4:14" x14ac:dyDescent="0.2">
      <c r="D6161" s="57"/>
      <c r="E6161" s="54"/>
      <c r="F6161" s="71"/>
      <c r="G6161" s="9">
        <v>100</v>
      </c>
      <c r="H6161" s="2">
        <v>4.8281505728310004</v>
      </c>
      <c r="I6161" s="2">
        <v>6.546644844517</v>
      </c>
      <c r="J6161" s="2">
        <v>11.374795417349</v>
      </c>
      <c r="K6161" s="2">
        <v>23.240589198036002</v>
      </c>
      <c r="L6161" s="2">
        <v>15.384615384615</v>
      </c>
      <c r="M6161" s="2">
        <v>29.950900163665999</v>
      </c>
      <c r="N6161" s="13">
        <v>8.6743044189850007</v>
      </c>
    </row>
    <row r="6162" spans="4:14" x14ac:dyDescent="0.2">
      <c r="D6162" s="174" t="s">
        <v>52</v>
      </c>
      <c r="E6162" s="20" t="s">
        <v>53</v>
      </c>
      <c r="F6162" s="22"/>
      <c r="G6162" s="21">
        <v>15</v>
      </c>
      <c r="H6162" s="25">
        <v>1</v>
      </c>
      <c r="I6162" s="3">
        <v>0</v>
      </c>
      <c r="J6162" s="3">
        <v>2</v>
      </c>
      <c r="K6162" s="3">
        <v>2</v>
      </c>
      <c r="L6162" s="3">
        <v>2</v>
      </c>
      <c r="M6162" s="3">
        <v>4</v>
      </c>
      <c r="N6162" s="26">
        <v>4</v>
      </c>
    </row>
    <row r="6163" spans="4:14" x14ac:dyDescent="0.2">
      <c r="D6163" s="175"/>
      <c r="E6163" s="11"/>
      <c r="F6163" s="10"/>
      <c r="G6163" s="9">
        <v>100</v>
      </c>
      <c r="H6163" s="16">
        <v>6.666666666667</v>
      </c>
      <c r="I6163" s="79">
        <v>0</v>
      </c>
      <c r="J6163" s="2">
        <v>13.333333333333</v>
      </c>
      <c r="K6163" s="27">
        <v>13.333333333333</v>
      </c>
      <c r="L6163" s="2">
        <v>13.333333333333</v>
      </c>
      <c r="M6163" s="2">
        <v>26.666666666666998</v>
      </c>
      <c r="N6163" s="104">
        <v>26.666666666666998</v>
      </c>
    </row>
    <row r="6164" spans="4:14" ht="24" x14ac:dyDescent="0.2">
      <c r="D6164" s="175"/>
      <c r="E6164" s="4" t="s">
        <v>54</v>
      </c>
      <c r="F6164" s="6"/>
      <c r="G6164" s="5">
        <v>122</v>
      </c>
      <c r="H6164" s="7">
        <v>8</v>
      </c>
      <c r="I6164" s="1">
        <v>6</v>
      </c>
      <c r="J6164" s="1">
        <v>15</v>
      </c>
      <c r="K6164" s="1">
        <v>30</v>
      </c>
      <c r="L6164" s="1">
        <v>13</v>
      </c>
      <c r="M6164" s="1">
        <v>40</v>
      </c>
      <c r="N6164" s="8">
        <v>10</v>
      </c>
    </row>
    <row r="6165" spans="4:14" x14ac:dyDescent="0.2">
      <c r="D6165" s="175"/>
      <c r="E6165" s="11"/>
      <c r="F6165" s="10"/>
      <c r="G6165" s="9">
        <v>100</v>
      </c>
      <c r="H6165" s="16">
        <v>6.5573770491800003</v>
      </c>
      <c r="I6165" s="2">
        <v>4.918032786885</v>
      </c>
      <c r="J6165" s="2">
        <v>12.295081967212999</v>
      </c>
      <c r="K6165" s="2">
        <v>24.590163934425998</v>
      </c>
      <c r="L6165" s="2">
        <v>10.655737704918</v>
      </c>
      <c r="M6165" s="2">
        <v>32.786885245901999</v>
      </c>
      <c r="N6165" s="13">
        <v>8.1967213114750006</v>
      </c>
    </row>
    <row r="6166" spans="4:14" x14ac:dyDescent="0.2">
      <c r="D6166" s="175"/>
      <c r="E6166" s="4" t="s">
        <v>55</v>
      </c>
      <c r="F6166" s="6"/>
      <c r="G6166" s="5">
        <v>43</v>
      </c>
      <c r="H6166" s="7">
        <v>5</v>
      </c>
      <c r="I6166" s="1">
        <v>3</v>
      </c>
      <c r="J6166" s="1">
        <v>8</v>
      </c>
      <c r="K6166" s="1">
        <v>10</v>
      </c>
      <c r="L6166" s="1">
        <v>4</v>
      </c>
      <c r="M6166" s="1">
        <v>11</v>
      </c>
      <c r="N6166" s="8">
        <v>2</v>
      </c>
    </row>
    <row r="6167" spans="4:14" x14ac:dyDescent="0.2">
      <c r="D6167" s="175"/>
      <c r="E6167" s="11"/>
      <c r="F6167" s="10"/>
      <c r="G6167" s="9">
        <v>100</v>
      </c>
      <c r="H6167" s="64">
        <v>11.627906976744001</v>
      </c>
      <c r="I6167" s="2">
        <v>6.9767441860470001</v>
      </c>
      <c r="J6167" s="23">
        <v>18.604651162791001</v>
      </c>
      <c r="K6167" s="2">
        <v>23.255813953488001</v>
      </c>
      <c r="L6167" s="27">
        <v>9.3023255813949994</v>
      </c>
      <c r="M6167" s="2">
        <v>25.581395348836999</v>
      </c>
      <c r="N6167" s="13">
        <v>4.6511627906979998</v>
      </c>
    </row>
    <row r="6168" spans="4:14" x14ac:dyDescent="0.2">
      <c r="D6168" s="175"/>
      <c r="E6168" s="4" t="s">
        <v>56</v>
      </c>
      <c r="F6168" s="6"/>
      <c r="G6168" s="5">
        <v>60</v>
      </c>
      <c r="H6168" s="7">
        <v>6</v>
      </c>
      <c r="I6168" s="1">
        <v>8</v>
      </c>
      <c r="J6168" s="1">
        <v>4</v>
      </c>
      <c r="K6168" s="1">
        <v>23</v>
      </c>
      <c r="L6168" s="1">
        <v>7</v>
      </c>
      <c r="M6168" s="1">
        <v>11</v>
      </c>
      <c r="N6168" s="8">
        <v>1</v>
      </c>
    </row>
    <row r="6169" spans="4:14" x14ac:dyDescent="0.2">
      <c r="D6169" s="175"/>
      <c r="E6169" s="11"/>
      <c r="F6169" s="10"/>
      <c r="G6169" s="9">
        <v>100</v>
      </c>
      <c r="H6169" s="64">
        <v>10</v>
      </c>
      <c r="I6169" s="23">
        <v>13.333333333333</v>
      </c>
      <c r="J6169" s="2">
        <v>6.666666666667</v>
      </c>
      <c r="K6169" s="35">
        <v>38.333333333333002</v>
      </c>
      <c r="L6169" s="2">
        <v>11.666666666667</v>
      </c>
      <c r="M6169" s="46">
        <v>18.333333333333002</v>
      </c>
      <c r="N6169" s="93">
        <v>1.666666666667</v>
      </c>
    </row>
    <row r="6170" spans="4:14" x14ac:dyDescent="0.2">
      <c r="D6170" s="175"/>
      <c r="E6170" s="4" t="s">
        <v>57</v>
      </c>
      <c r="F6170" s="6"/>
      <c r="G6170" s="5">
        <v>286</v>
      </c>
      <c r="H6170" s="7">
        <v>11</v>
      </c>
      <c r="I6170" s="1">
        <v>20</v>
      </c>
      <c r="J6170" s="1">
        <v>41</v>
      </c>
      <c r="K6170" s="1">
        <v>64</v>
      </c>
      <c r="L6170" s="1">
        <v>57</v>
      </c>
      <c r="M6170" s="1">
        <v>89</v>
      </c>
      <c r="N6170" s="8">
        <v>4</v>
      </c>
    </row>
    <row r="6171" spans="4:14" x14ac:dyDescent="0.2">
      <c r="D6171" s="175"/>
      <c r="E6171" s="11"/>
      <c r="F6171" s="10"/>
      <c r="G6171" s="9">
        <v>100</v>
      </c>
      <c r="H6171" s="16">
        <v>3.8461538461539999</v>
      </c>
      <c r="I6171" s="2">
        <v>6.9930069930069996</v>
      </c>
      <c r="J6171" s="2">
        <v>14.335664335663999</v>
      </c>
      <c r="K6171" s="2">
        <v>22.377622377622</v>
      </c>
      <c r="L6171" s="2">
        <v>19.930069930070001</v>
      </c>
      <c r="M6171" s="2">
        <v>31.118881118880999</v>
      </c>
      <c r="N6171" s="93">
        <v>1.398601398601</v>
      </c>
    </row>
    <row r="6172" spans="4:14" x14ac:dyDescent="0.2">
      <c r="D6172" s="175"/>
      <c r="E6172" s="4" t="s">
        <v>58</v>
      </c>
      <c r="F6172" s="6"/>
      <c r="G6172" s="5">
        <v>129</v>
      </c>
      <c r="H6172" s="7">
        <v>8</v>
      </c>
      <c r="I6172" s="1">
        <v>10</v>
      </c>
      <c r="J6172" s="1">
        <v>12</v>
      </c>
      <c r="K6172" s="1">
        <v>27</v>
      </c>
      <c r="L6172" s="1">
        <v>19</v>
      </c>
      <c r="M6172" s="1">
        <v>44</v>
      </c>
      <c r="N6172" s="8">
        <v>9</v>
      </c>
    </row>
    <row r="6173" spans="4:14" x14ac:dyDescent="0.2">
      <c r="D6173" s="175"/>
      <c r="E6173" s="11"/>
      <c r="F6173" s="10"/>
      <c r="G6173" s="9">
        <v>100</v>
      </c>
      <c r="H6173" s="16">
        <v>6.2015503875969999</v>
      </c>
      <c r="I6173" s="2">
        <v>7.7519379844960001</v>
      </c>
      <c r="J6173" s="2">
        <v>9.3023255813949994</v>
      </c>
      <c r="K6173" s="2">
        <v>20.930232558139998</v>
      </c>
      <c r="L6173" s="2">
        <v>14.728682170542999</v>
      </c>
      <c r="M6173" s="2">
        <v>34.108527131782999</v>
      </c>
      <c r="N6173" s="13">
        <v>6.9767441860470001</v>
      </c>
    </row>
    <row r="6174" spans="4:14" x14ac:dyDescent="0.2">
      <c r="D6174" s="175"/>
      <c r="E6174" s="4" t="s">
        <v>59</v>
      </c>
      <c r="F6174" s="6"/>
      <c r="G6174" s="5">
        <v>195</v>
      </c>
      <c r="H6174" s="7">
        <v>8</v>
      </c>
      <c r="I6174" s="1">
        <v>10</v>
      </c>
      <c r="J6174" s="1">
        <v>14</v>
      </c>
      <c r="K6174" s="1">
        <v>55</v>
      </c>
      <c r="L6174" s="1">
        <v>31</v>
      </c>
      <c r="M6174" s="1">
        <v>55</v>
      </c>
      <c r="N6174" s="8">
        <v>22</v>
      </c>
    </row>
    <row r="6175" spans="4:14" x14ac:dyDescent="0.2">
      <c r="D6175" s="175"/>
      <c r="E6175" s="11"/>
      <c r="F6175" s="10"/>
      <c r="G6175" s="9">
        <v>100</v>
      </c>
      <c r="H6175" s="16">
        <v>4.1025641025640001</v>
      </c>
      <c r="I6175" s="2">
        <v>5.1282051282049999</v>
      </c>
      <c r="J6175" s="2">
        <v>7.1794871794870003</v>
      </c>
      <c r="K6175" s="2">
        <v>28.205128205127998</v>
      </c>
      <c r="L6175" s="2">
        <v>15.897435897436001</v>
      </c>
      <c r="M6175" s="2">
        <v>28.205128205127998</v>
      </c>
      <c r="N6175" s="13">
        <v>11.282051282051</v>
      </c>
    </row>
    <row r="6176" spans="4:14" x14ac:dyDescent="0.2">
      <c r="D6176" s="175"/>
      <c r="E6176" s="4" t="s">
        <v>60</v>
      </c>
      <c r="F6176" s="6"/>
      <c r="G6176" s="5">
        <v>176</v>
      </c>
      <c r="H6176" s="7">
        <v>5</v>
      </c>
      <c r="I6176" s="1">
        <v>15</v>
      </c>
      <c r="J6176" s="1">
        <v>27</v>
      </c>
      <c r="K6176" s="1">
        <v>50</v>
      </c>
      <c r="L6176" s="1">
        <v>30</v>
      </c>
      <c r="M6176" s="1">
        <v>29</v>
      </c>
      <c r="N6176" s="8">
        <v>20</v>
      </c>
    </row>
    <row r="6177" spans="4:14" x14ac:dyDescent="0.2">
      <c r="D6177" s="175"/>
      <c r="E6177" s="11"/>
      <c r="F6177" s="10"/>
      <c r="G6177" s="9">
        <v>100</v>
      </c>
      <c r="H6177" s="16">
        <v>2.8409090909089998</v>
      </c>
      <c r="I6177" s="2">
        <v>8.5227272727269998</v>
      </c>
      <c r="J6177" s="2">
        <v>15.340909090908999</v>
      </c>
      <c r="K6177" s="23">
        <v>28.409090909090999</v>
      </c>
      <c r="L6177" s="2">
        <v>17.045454545455001</v>
      </c>
      <c r="M6177" s="46">
        <v>16.477272727273</v>
      </c>
      <c r="N6177" s="13">
        <v>11.363636363635999</v>
      </c>
    </row>
    <row r="6178" spans="4:14" x14ac:dyDescent="0.2">
      <c r="D6178" s="175"/>
      <c r="E6178" s="4" t="s">
        <v>61</v>
      </c>
      <c r="F6178" s="6"/>
      <c r="G6178" s="5">
        <v>78</v>
      </c>
      <c r="H6178" s="7">
        <v>0</v>
      </c>
      <c r="I6178" s="1">
        <v>0</v>
      </c>
      <c r="J6178" s="1">
        <v>0</v>
      </c>
      <c r="K6178" s="1">
        <v>3</v>
      </c>
      <c r="L6178" s="1">
        <v>6</v>
      </c>
      <c r="M6178" s="1">
        <v>60</v>
      </c>
      <c r="N6178" s="8">
        <v>9</v>
      </c>
    </row>
    <row r="6179" spans="4:14" x14ac:dyDescent="0.2">
      <c r="D6179" s="175"/>
      <c r="E6179" s="11"/>
      <c r="F6179" s="10"/>
      <c r="G6179" s="9">
        <v>100</v>
      </c>
      <c r="H6179" s="45">
        <v>0</v>
      </c>
      <c r="I6179" s="79">
        <v>0</v>
      </c>
      <c r="J6179" s="76">
        <v>0</v>
      </c>
      <c r="K6179" s="46">
        <v>3.8461538461539999</v>
      </c>
      <c r="L6179" s="27">
        <v>7.6923076923079998</v>
      </c>
      <c r="M6179" s="35">
        <v>76.923076923077005</v>
      </c>
      <c r="N6179" s="13">
        <v>11.538461538462</v>
      </c>
    </row>
    <row r="6180" spans="4:14" x14ac:dyDescent="0.2">
      <c r="D6180" s="175"/>
      <c r="E6180" s="4" t="s">
        <v>62</v>
      </c>
      <c r="F6180" s="6"/>
      <c r="G6180" s="5">
        <v>113</v>
      </c>
      <c r="H6180" s="7">
        <v>7</v>
      </c>
      <c r="I6180" s="1">
        <v>8</v>
      </c>
      <c r="J6180" s="1">
        <v>15</v>
      </c>
      <c r="K6180" s="1">
        <v>20</v>
      </c>
      <c r="L6180" s="1">
        <v>19</v>
      </c>
      <c r="M6180" s="1">
        <v>23</v>
      </c>
      <c r="N6180" s="8">
        <v>21</v>
      </c>
    </row>
    <row r="6181" spans="4:14" x14ac:dyDescent="0.2">
      <c r="D6181" s="175"/>
      <c r="E6181" s="11"/>
      <c r="F6181" s="10"/>
      <c r="G6181" s="9">
        <v>100</v>
      </c>
      <c r="H6181" s="16">
        <v>6.194690265487</v>
      </c>
      <c r="I6181" s="2">
        <v>7.0796460176989999</v>
      </c>
      <c r="J6181" s="2">
        <v>13.274336283186001</v>
      </c>
      <c r="K6181" s="27">
        <v>17.699115044248</v>
      </c>
      <c r="L6181" s="2">
        <v>16.814159292035001</v>
      </c>
      <c r="M6181" s="27">
        <v>20.353982300885001</v>
      </c>
      <c r="N6181" s="89">
        <v>18.584070796460001</v>
      </c>
    </row>
    <row r="6182" spans="4:14" x14ac:dyDescent="0.2">
      <c r="D6182" s="174" t="s">
        <v>63</v>
      </c>
      <c r="E6182" s="20" t="s">
        <v>64</v>
      </c>
      <c r="F6182" s="22"/>
      <c r="G6182" s="21">
        <v>234</v>
      </c>
      <c r="H6182" s="25">
        <v>12</v>
      </c>
      <c r="I6182" s="3">
        <v>7</v>
      </c>
      <c r="J6182" s="3">
        <v>27</v>
      </c>
      <c r="K6182" s="3">
        <v>46</v>
      </c>
      <c r="L6182" s="3">
        <v>40</v>
      </c>
      <c r="M6182" s="3">
        <v>64</v>
      </c>
      <c r="N6182" s="26">
        <v>38</v>
      </c>
    </row>
    <row r="6183" spans="4:14" x14ac:dyDescent="0.2">
      <c r="D6183" s="175"/>
      <c r="E6183" s="11"/>
      <c r="F6183" s="10"/>
      <c r="G6183" s="9">
        <v>100</v>
      </c>
      <c r="H6183" s="16">
        <v>5.1282051282049999</v>
      </c>
      <c r="I6183" s="2">
        <v>2.9914529914529999</v>
      </c>
      <c r="J6183" s="2">
        <v>11.538461538462</v>
      </c>
      <c r="K6183" s="2">
        <v>19.65811965812</v>
      </c>
      <c r="L6183" s="2">
        <v>17.094017094017001</v>
      </c>
      <c r="M6183" s="2">
        <v>27.350427350427001</v>
      </c>
      <c r="N6183" s="89">
        <v>16.239316239316</v>
      </c>
    </row>
    <row r="6184" spans="4:14" x14ac:dyDescent="0.2">
      <c r="D6184" s="175"/>
      <c r="E6184" s="4" t="s">
        <v>65</v>
      </c>
      <c r="F6184" s="6"/>
      <c r="G6184" s="5">
        <v>172</v>
      </c>
      <c r="H6184" s="7">
        <v>6</v>
      </c>
      <c r="I6184" s="1">
        <v>10</v>
      </c>
      <c r="J6184" s="1">
        <v>19</v>
      </c>
      <c r="K6184" s="1">
        <v>45</v>
      </c>
      <c r="L6184" s="1">
        <v>22</v>
      </c>
      <c r="M6184" s="1">
        <v>50</v>
      </c>
      <c r="N6184" s="8">
        <v>20</v>
      </c>
    </row>
    <row r="6185" spans="4:14" x14ac:dyDescent="0.2">
      <c r="D6185" s="175"/>
      <c r="E6185" s="11"/>
      <c r="F6185" s="10"/>
      <c r="G6185" s="9">
        <v>100</v>
      </c>
      <c r="H6185" s="16">
        <v>3.488372093023</v>
      </c>
      <c r="I6185" s="2">
        <v>5.8139534883720003</v>
      </c>
      <c r="J6185" s="2">
        <v>11.046511627907</v>
      </c>
      <c r="K6185" s="2">
        <v>26.162790697674001</v>
      </c>
      <c r="L6185" s="2">
        <v>12.790697674419</v>
      </c>
      <c r="M6185" s="2">
        <v>29.069767441860002</v>
      </c>
      <c r="N6185" s="13">
        <v>11.627906976744001</v>
      </c>
    </row>
    <row r="6186" spans="4:14" x14ac:dyDescent="0.2">
      <c r="D6186" s="175"/>
      <c r="E6186" s="4" t="s">
        <v>66</v>
      </c>
      <c r="F6186" s="6"/>
      <c r="G6186" s="5">
        <v>165</v>
      </c>
      <c r="H6186" s="7">
        <v>7</v>
      </c>
      <c r="I6186" s="1">
        <v>17</v>
      </c>
      <c r="J6186" s="1">
        <v>21</v>
      </c>
      <c r="K6186" s="1">
        <v>30</v>
      </c>
      <c r="L6186" s="1">
        <v>32</v>
      </c>
      <c r="M6186" s="1">
        <v>50</v>
      </c>
      <c r="N6186" s="8">
        <v>8</v>
      </c>
    </row>
    <row r="6187" spans="4:14" x14ac:dyDescent="0.2">
      <c r="D6187" s="175"/>
      <c r="E6187" s="11"/>
      <c r="F6187" s="10"/>
      <c r="G6187" s="9">
        <v>100</v>
      </c>
      <c r="H6187" s="16">
        <v>4.2424242424239997</v>
      </c>
      <c r="I6187" s="2">
        <v>10.303030303030001</v>
      </c>
      <c r="J6187" s="2">
        <v>12.727272727273</v>
      </c>
      <c r="K6187" s="27">
        <v>18.181818181817999</v>
      </c>
      <c r="L6187" s="2">
        <v>19.393939393939</v>
      </c>
      <c r="M6187" s="2">
        <v>30.303030303029999</v>
      </c>
      <c r="N6187" s="13">
        <v>4.8484848484849996</v>
      </c>
    </row>
    <row r="6188" spans="4:14" x14ac:dyDescent="0.2">
      <c r="D6188" s="175"/>
      <c r="E6188" s="4" t="s">
        <v>67</v>
      </c>
      <c r="F6188" s="6"/>
      <c r="G6188" s="5">
        <v>158</v>
      </c>
      <c r="H6188" s="7">
        <v>10</v>
      </c>
      <c r="I6188" s="1">
        <v>13</v>
      </c>
      <c r="J6188" s="1">
        <v>20</v>
      </c>
      <c r="K6188" s="1">
        <v>32</v>
      </c>
      <c r="L6188" s="1">
        <v>23</v>
      </c>
      <c r="M6188" s="1">
        <v>44</v>
      </c>
      <c r="N6188" s="8">
        <v>16</v>
      </c>
    </row>
    <row r="6189" spans="4:14" x14ac:dyDescent="0.2">
      <c r="D6189" s="175"/>
      <c r="E6189" s="11"/>
      <c r="F6189" s="10"/>
      <c r="G6189" s="9">
        <v>100</v>
      </c>
      <c r="H6189" s="16">
        <v>6.3291139240509997</v>
      </c>
      <c r="I6189" s="2">
        <v>8.2278481012659999</v>
      </c>
      <c r="J6189" s="2">
        <v>12.658227848100999</v>
      </c>
      <c r="K6189" s="2">
        <v>20.253164556961998</v>
      </c>
      <c r="L6189" s="2">
        <v>14.556962025316</v>
      </c>
      <c r="M6189" s="2">
        <v>27.848101265823001</v>
      </c>
      <c r="N6189" s="13">
        <v>10.126582278480999</v>
      </c>
    </row>
    <row r="6190" spans="4:14" x14ac:dyDescent="0.2">
      <c r="D6190" s="175"/>
      <c r="E6190" s="4" t="s">
        <v>68</v>
      </c>
      <c r="F6190" s="6"/>
      <c r="G6190" s="5">
        <v>112</v>
      </c>
      <c r="H6190" s="7">
        <v>5</v>
      </c>
      <c r="I6190" s="1">
        <v>8</v>
      </c>
      <c r="J6190" s="1">
        <v>9</v>
      </c>
      <c r="K6190" s="1">
        <v>25</v>
      </c>
      <c r="L6190" s="1">
        <v>17</v>
      </c>
      <c r="M6190" s="1">
        <v>43</v>
      </c>
      <c r="N6190" s="8">
        <v>5</v>
      </c>
    </row>
    <row r="6191" spans="4:14" x14ac:dyDescent="0.2">
      <c r="D6191" s="175"/>
      <c r="E6191" s="11"/>
      <c r="F6191" s="10"/>
      <c r="G6191" s="9">
        <v>100</v>
      </c>
      <c r="H6191" s="16">
        <v>4.4642857142860004</v>
      </c>
      <c r="I6191" s="2">
        <v>7.1428571428570002</v>
      </c>
      <c r="J6191" s="2">
        <v>8.0357142857140005</v>
      </c>
      <c r="K6191" s="2">
        <v>22.321428571428999</v>
      </c>
      <c r="L6191" s="2">
        <v>15.178571428571001</v>
      </c>
      <c r="M6191" s="23">
        <v>38.392857142856997</v>
      </c>
      <c r="N6191" s="13">
        <v>4.4642857142860004</v>
      </c>
    </row>
    <row r="6192" spans="4:14" x14ac:dyDescent="0.2">
      <c r="D6192" s="175"/>
      <c r="E6192" s="4" t="s">
        <v>69</v>
      </c>
      <c r="F6192" s="6"/>
      <c r="G6192" s="5">
        <v>92</v>
      </c>
      <c r="H6192" s="7">
        <v>5</v>
      </c>
      <c r="I6192" s="1">
        <v>6</v>
      </c>
      <c r="J6192" s="1">
        <v>6</v>
      </c>
      <c r="K6192" s="1">
        <v>21</v>
      </c>
      <c r="L6192" s="1">
        <v>14</v>
      </c>
      <c r="M6192" s="1">
        <v>36</v>
      </c>
      <c r="N6192" s="8">
        <v>4</v>
      </c>
    </row>
    <row r="6193" spans="2:14" x14ac:dyDescent="0.2">
      <c r="D6193" s="175"/>
      <c r="E6193" s="11"/>
      <c r="F6193" s="10"/>
      <c r="G6193" s="9">
        <v>100</v>
      </c>
      <c r="H6193" s="16">
        <v>5.4347826086959996</v>
      </c>
      <c r="I6193" s="2">
        <v>6.5217391304349999</v>
      </c>
      <c r="J6193" s="2">
        <v>6.5217391304349999</v>
      </c>
      <c r="K6193" s="2">
        <v>22.826086956522001</v>
      </c>
      <c r="L6193" s="2">
        <v>15.217391304348</v>
      </c>
      <c r="M6193" s="23">
        <v>39.130434782609001</v>
      </c>
      <c r="N6193" s="13">
        <v>4.3478260869570002</v>
      </c>
    </row>
    <row r="6194" spans="2:14" x14ac:dyDescent="0.2">
      <c r="D6194" s="175"/>
      <c r="E6194" s="4" t="s">
        <v>70</v>
      </c>
      <c r="F6194" s="6"/>
      <c r="G6194" s="5">
        <v>131</v>
      </c>
      <c r="H6194" s="7">
        <v>5</v>
      </c>
      <c r="I6194" s="1">
        <v>4</v>
      </c>
      <c r="J6194" s="1">
        <v>16</v>
      </c>
      <c r="K6194" s="1">
        <v>37</v>
      </c>
      <c r="L6194" s="1">
        <v>18</v>
      </c>
      <c r="M6194" s="1">
        <v>46</v>
      </c>
      <c r="N6194" s="8">
        <v>5</v>
      </c>
    </row>
    <row r="6195" spans="2:14" x14ac:dyDescent="0.2">
      <c r="D6195" s="175"/>
      <c r="E6195" s="11"/>
      <c r="F6195" s="10"/>
      <c r="G6195" s="9">
        <v>100</v>
      </c>
      <c r="H6195" s="16">
        <v>3.8167938931299998</v>
      </c>
      <c r="I6195" s="2">
        <v>3.053435114504</v>
      </c>
      <c r="J6195" s="2">
        <v>12.213740458015</v>
      </c>
      <c r="K6195" s="23">
        <v>28.24427480916</v>
      </c>
      <c r="L6195" s="2">
        <v>13.740458015267</v>
      </c>
      <c r="M6195" s="23">
        <v>35.114503816793999</v>
      </c>
      <c r="N6195" s="13">
        <v>3.8167938931299998</v>
      </c>
    </row>
    <row r="6196" spans="2:14" x14ac:dyDescent="0.2">
      <c r="D6196" s="175"/>
      <c r="E6196" s="4" t="s">
        <v>71</v>
      </c>
      <c r="F6196" s="6"/>
      <c r="G6196" s="5">
        <v>71</v>
      </c>
      <c r="H6196" s="7">
        <v>4</v>
      </c>
      <c r="I6196" s="1">
        <v>7</v>
      </c>
      <c r="J6196" s="1">
        <v>9</v>
      </c>
      <c r="K6196" s="1">
        <v>24</v>
      </c>
      <c r="L6196" s="1">
        <v>10</v>
      </c>
      <c r="M6196" s="1">
        <v>14</v>
      </c>
      <c r="N6196" s="8">
        <v>3</v>
      </c>
    </row>
    <row r="6197" spans="2:14" x14ac:dyDescent="0.2">
      <c r="D6197" s="175"/>
      <c r="E6197" s="11"/>
      <c r="F6197" s="10"/>
      <c r="G6197" s="9">
        <v>100</v>
      </c>
      <c r="H6197" s="16">
        <v>5.6338028169010004</v>
      </c>
      <c r="I6197" s="2">
        <v>9.8591549295770005</v>
      </c>
      <c r="J6197" s="2">
        <v>12.676056338027999</v>
      </c>
      <c r="K6197" s="35">
        <v>33.802816901408001</v>
      </c>
      <c r="L6197" s="2">
        <v>14.084507042254</v>
      </c>
      <c r="M6197" s="46">
        <v>19.718309859154999</v>
      </c>
      <c r="N6197" s="13">
        <v>4.2253521126760001</v>
      </c>
    </row>
    <row r="6198" spans="2:14" x14ac:dyDescent="0.2">
      <c r="D6198" s="175"/>
      <c r="E6198" s="4" t="s">
        <v>72</v>
      </c>
      <c r="F6198" s="6"/>
      <c r="G6198" s="5">
        <v>70</v>
      </c>
      <c r="H6198" s="7">
        <v>5</v>
      </c>
      <c r="I6198" s="1">
        <v>8</v>
      </c>
      <c r="J6198" s="1">
        <v>12</v>
      </c>
      <c r="K6198" s="1">
        <v>21</v>
      </c>
      <c r="L6198" s="1">
        <v>12</v>
      </c>
      <c r="M6198" s="1">
        <v>11</v>
      </c>
      <c r="N6198" s="8">
        <v>1</v>
      </c>
    </row>
    <row r="6199" spans="2:14" x14ac:dyDescent="0.2">
      <c r="D6199" s="176"/>
      <c r="E6199" s="57"/>
      <c r="F6199" s="54"/>
      <c r="G6199" s="67">
        <v>100</v>
      </c>
      <c r="H6199" s="82">
        <v>7.1428571428570002</v>
      </c>
      <c r="I6199" s="48">
        <v>11.428571428571001</v>
      </c>
      <c r="J6199" s="103">
        <v>17.142857142857</v>
      </c>
      <c r="K6199" s="103">
        <v>30</v>
      </c>
      <c r="L6199" s="48">
        <v>17.142857142857</v>
      </c>
      <c r="M6199" s="91">
        <v>15.714285714286</v>
      </c>
      <c r="N6199" s="146">
        <v>1.4285714285710001</v>
      </c>
    </row>
    <row r="6201" spans="2:14" x14ac:dyDescent="0.2">
      <c r="B6201" s="43" t="str">
        <f xml:space="preserve"> HYPERLINK("#'目次'!B135", "[129]")</f>
        <v>[129]</v>
      </c>
      <c r="C6201" s="31" t="s">
        <v>279</v>
      </c>
    </row>
    <row r="6204" spans="2:14" x14ac:dyDescent="0.2">
      <c r="C6204" s="31" t="s">
        <v>75</v>
      </c>
    </row>
    <row r="6205" spans="2:14" ht="24" x14ac:dyDescent="0.2">
      <c r="D6205" s="177"/>
      <c r="E6205" s="178"/>
      <c r="F6205" s="178"/>
      <c r="G6205" s="40" t="s">
        <v>14</v>
      </c>
      <c r="H6205" s="42" t="s">
        <v>268</v>
      </c>
      <c r="I6205" s="15" t="s">
        <v>269</v>
      </c>
      <c r="J6205" s="15" t="s">
        <v>270</v>
      </c>
      <c r="K6205" s="15" t="s">
        <v>271</v>
      </c>
      <c r="L6205" s="15" t="s">
        <v>272</v>
      </c>
      <c r="M6205" s="15" t="s">
        <v>273</v>
      </c>
      <c r="N6205" s="44" t="s">
        <v>17</v>
      </c>
    </row>
    <row r="6206" spans="2:14" x14ac:dyDescent="0.2">
      <c r="D6206" s="179"/>
      <c r="E6206" s="180"/>
      <c r="F6206" s="180"/>
      <c r="G6206" s="39"/>
      <c r="H6206" s="41"/>
      <c r="I6206" s="14"/>
      <c r="J6206" s="14"/>
      <c r="K6206" s="14"/>
      <c r="L6206" s="14"/>
      <c r="M6206" s="14"/>
      <c r="N6206" s="38"/>
    </row>
    <row r="6207" spans="2:14" x14ac:dyDescent="0.2">
      <c r="D6207" s="70"/>
      <c r="E6207" s="72" t="s">
        <v>14</v>
      </c>
      <c r="F6207" s="69"/>
      <c r="G6207" s="37">
        <v>1222</v>
      </c>
      <c r="H6207" s="17">
        <v>59</v>
      </c>
      <c r="I6207" s="17">
        <v>80</v>
      </c>
      <c r="J6207" s="17">
        <v>139</v>
      </c>
      <c r="K6207" s="17">
        <v>284</v>
      </c>
      <c r="L6207" s="17">
        <v>188</v>
      </c>
      <c r="M6207" s="17">
        <v>366</v>
      </c>
      <c r="N6207" s="55">
        <v>106</v>
      </c>
    </row>
    <row r="6208" spans="2:14" x14ac:dyDescent="0.2">
      <c r="D6208" s="57"/>
      <c r="E6208" s="54"/>
      <c r="F6208" s="71"/>
      <c r="G6208" s="9">
        <v>100</v>
      </c>
      <c r="H6208" s="2">
        <v>4.8281505728310004</v>
      </c>
      <c r="I6208" s="2">
        <v>6.546644844517</v>
      </c>
      <c r="J6208" s="2">
        <v>11.374795417349</v>
      </c>
      <c r="K6208" s="2">
        <v>23.240589198036002</v>
      </c>
      <c r="L6208" s="2">
        <v>15.384615384615</v>
      </c>
      <c r="M6208" s="2">
        <v>29.950900163665999</v>
      </c>
      <c r="N6208" s="13">
        <v>8.6743044189850007</v>
      </c>
    </row>
    <row r="6209" spans="4:14" x14ac:dyDescent="0.2">
      <c r="D6209" s="174" t="s">
        <v>36</v>
      </c>
      <c r="E6209" s="20" t="s">
        <v>76</v>
      </c>
      <c r="F6209" s="22"/>
      <c r="G6209" s="21">
        <v>629</v>
      </c>
      <c r="H6209" s="25">
        <v>36</v>
      </c>
      <c r="I6209" s="3">
        <v>47</v>
      </c>
      <c r="J6209" s="3">
        <v>67</v>
      </c>
      <c r="K6209" s="3">
        <v>130</v>
      </c>
      <c r="L6209" s="3">
        <v>94</v>
      </c>
      <c r="M6209" s="3">
        <v>200</v>
      </c>
      <c r="N6209" s="26">
        <v>55</v>
      </c>
    </row>
    <row r="6210" spans="4:14" x14ac:dyDescent="0.2">
      <c r="D6210" s="175"/>
      <c r="E6210" s="11"/>
      <c r="F6210" s="10"/>
      <c r="G6210" s="9">
        <v>100</v>
      </c>
      <c r="H6210" s="16">
        <v>5.7233704292530003</v>
      </c>
      <c r="I6210" s="2">
        <v>7.4721780604130004</v>
      </c>
      <c r="J6210" s="2">
        <v>10.651828298887001</v>
      </c>
      <c r="K6210" s="2">
        <v>20.667726550078999</v>
      </c>
      <c r="L6210" s="2">
        <v>14.944356120827001</v>
      </c>
      <c r="M6210" s="2">
        <v>31.796502384738002</v>
      </c>
      <c r="N6210" s="13">
        <v>8.7440381558030005</v>
      </c>
    </row>
    <row r="6211" spans="4:14" x14ac:dyDescent="0.2">
      <c r="D6211" s="175"/>
      <c r="E6211" s="4" t="s">
        <v>39</v>
      </c>
      <c r="F6211" s="6"/>
      <c r="G6211" s="5">
        <v>37</v>
      </c>
      <c r="H6211" s="7">
        <v>0</v>
      </c>
      <c r="I6211" s="1">
        <v>0</v>
      </c>
      <c r="J6211" s="1">
        <v>1</v>
      </c>
      <c r="K6211" s="1">
        <v>0</v>
      </c>
      <c r="L6211" s="1">
        <v>1</v>
      </c>
      <c r="M6211" s="1">
        <v>30</v>
      </c>
      <c r="N6211" s="8">
        <v>5</v>
      </c>
    </row>
    <row r="6212" spans="4:14" x14ac:dyDescent="0.2">
      <c r="D6212" s="175"/>
      <c r="E6212" s="11"/>
      <c r="F6212" s="10"/>
      <c r="G6212" s="9">
        <v>100</v>
      </c>
      <c r="H6212" s="45">
        <v>0</v>
      </c>
      <c r="I6212" s="79">
        <v>0</v>
      </c>
      <c r="J6212" s="27">
        <v>2.7027027027030002</v>
      </c>
      <c r="K6212" s="76">
        <v>0</v>
      </c>
      <c r="L6212" s="46">
        <v>2.7027027027030002</v>
      </c>
      <c r="M6212" s="35">
        <v>81.081081081080995</v>
      </c>
      <c r="N6212" s="13">
        <v>13.513513513514001</v>
      </c>
    </row>
    <row r="6213" spans="4:14" x14ac:dyDescent="0.2">
      <c r="D6213" s="175"/>
      <c r="E6213" s="4" t="s">
        <v>40</v>
      </c>
      <c r="F6213" s="6"/>
      <c r="G6213" s="5">
        <v>73</v>
      </c>
      <c r="H6213" s="7">
        <v>3</v>
      </c>
      <c r="I6213" s="1">
        <v>3</v>
      </c>
      <c r="J6213" s="1">
        <v>5</v>
      </c>
      <c r="K6213" s="1">
        <v>14</v>
      </c>
      <c r="L6213" s="1">
        <v>16</v>
      </c>
      <c r="M6213" s="1">
        <v>27</v>
      </c>
      <c r="N6213" s="8">
        <v>5</v>
      </c>
    </row>
    <row r="6214" spans="4:14" x14ac:dyDescent="0.2">
      <c r="D6214" s="175"/>
      <c r="E6214" s="11"/>
      <c r="F6214" s="10"/>
      <c r="G6214" s="9">
        <v>100</v>
      </c>
      <c r="H6214" s="16">
        <v>4.1095890410960001</v>
      </c>
      <c r="I6214" s="2">
        <v>4.1095890410960001</v>
      </c>
      <c r="J6214" s="2">
        <v>6.8493150684930004</v>
      </c>
      <c r="K6214" s="2">
        <v>19.178082191781002</v>
      </c>
      <c r="L6214" s="23">
        <v>21.917808219177999</v>
      </c>
      <c r="M6214" s="23">
        <v>36.986301369863</v>
      </c>
      <c r="N6214" s="13">
        <v>6.8493150684930004</v>
      </c>
    </row>
    <row r="6215" spans="4:14" x14ac:dyDescent="0.2">
      <c r="D6215" s="175"/>
      <c r="E6215" s="4" t="s">
        <v>41</v>
      </c>
      <c r="F6215" s="6"/>
      <c r="G6215" s="5">
        <v>108</v>
      </c>
      <c r="H6215" s="7">
        <v>6</v>
      </c>
      <c r="I6215" s="1">
        <v>11</v>
      </c>
      <c r="J6215" s="1">
        <v>11</v>
      </c>
      <c r="K6215" s="1">
        <v>26</v>
      </c>
      <c r="L6215" s="1">
        <v>19</v>
      </c>
      <c r="M6215" s="1">
        <v>31</v>
      </c>
      <c r="N6215" s="8">
        <v>4</v>
      </c>
    </row>
    <row r="6216" spans="4:14" x14ac:dyDescent="0.2">
      <c r="D6216" s="175"/>
      <c r="E6216" s="11"/>
      <c r="F6216" s="10"/>
      <c r="G6216" s="9">
        <v>100</v>
      </c>
      <c r="H6216" s="16">
        <v>5.5555555555560003</v>
      </c>
      <c r="I6216" s="2">
        <v>10.185185185185</v>
      </c>
      <c r="J6216" s="2">
        <v>10.185185185185</v>
      </c>
      <c r="K6216" s="2">
        <v>24.074074074074002</v>
      </c>
      <c r="L6216" s="2">
        <v>17.592592592593</v>
      </c>
      <c r="M6216" s="2">
        <v>28.703703703704001</v>
      </c>
      <c r="N6216" s="13">
        <v>3.7037037037039999</v>
      </c>
    </row>
    <row r="6217" spans="4:14" x14ac:dyDescent="0.2">
      <c r="D6217" s="175"/>
      <c r="E6217" s="4" t="s">
        <v>42</v>
      </c>
      <c r="F6217" s="6"/>
      <c r="G6217" s="5">
        <v>113</v>
      </c>
      <c r="H6217" s="7">
        <v>6</v>
      </c>
      <c r="I6217" s="1">
        <v>11</v>
      </c>
      <c r="J6217" s="1">
        <v>14</v>
      </c>
      <c r="K6217" s="1">
        <v>25</v>
      </c>
      <c r="L6217" s="1">
        <v>14</v>
      </c>
      <c r="M6217" s="1">
        <v>38</v>
      </c>
      <c r="N6217" s="8">
        <v>5</v>
      </c>
    </row>
    <row r="6218" spans="4:14" x14ac:dyDescent="0.2">
      <c r="D6218" s="175"/>
      <c r="E6218" s="11"/>
      <c r="F6218" s="10"/>
      <c r="G6218" s="9">
        <v>100</v>
      </c>
      <c r="H6218" s="16">
        <v>5.3097345132739999</v>
      </c>
      <c r="I6218" s="2">
        <v>9.7345132743360008</v>
      </c>
      <c r="J6218" s="2">
        <v>12.389380530973</v>
      </c>
      <c r="K6218" s="2">
        <v>22.123893805310001</v>
      </c>
      <c r="L6218" s="2">
        <v>12.389380530973</v>
      </c>
      <c r="M6218" s="2">
        <v>33.628318584071003</v>
      </c>
      <c r="N6218" s="13">
        <v>4.424778761062</v>
      </c>
    </row>
    <row r="6219" spans="4:14" x14ac:dyDescent="0.2">
      <c r="D6219" s="175"/>
      <c r="E6219" s="4" t="s">
        <v>43</v>
      </c>
      <c r="F6219" s="6"/>
      <c r="G6219" s="5">
        <v>101</v>
      </c>
      <c r="H6219" s="7">
        <v>9</v>
      </c>
      <c r="I6219" s="1">
        <v>7</v>
      </c>
      <c r="J6219" s="1">
        <v>13</v>
      </c>
      <c r="K6219" s="1">
        <v>20</v>
      </c>
      <c r="L6219" s="1">
        <v>12</v>
      </c>
      <c r="M6219" s="1">
        <v>35</v>
      </c>
      <c r="N6219" s="8">
        <v>5</v>
      </c>
    </row>
    <row r="6220" spans="4:14" x14ac:dyDescent="0.2">
      <c r="D6220" s="175"/>
      <c r="E6220" s="11"/>
      <c r="F6220" s="10"/>
      <c r="G6220" s="9">
        <v>100</v>
      </c>
      <c r="H6220" s="16">
        <v>8.9108910891090005</v>
      </c>
      <c r="I6220" s="2">
        <v>6.9306930693069999</v>
      </c>
      <c r="J6220" s="2">
        <v>12.871287128713</v>
      </c>
      <c r="K6220" s="2">
        <v>19.801980198020001</v>
      </c>
      <c r="L6220" s="2">
        <v>11.881188118812</v>
      </c>
      <c r="M6220" s="2">
        <v>34.653465346535</v>
      </c>
      <c r="N6220" s="13">
        <v>4.9504950495050002</v>
      </c>
    </row>
    <row r="6221" spans="4:14" x14ac:dyDescent="0.2">
      <c r="D6221" s="175"/>
      <c r="E6221" s="4" t="s">
        <v>44</v>
      </c>
      <c r="F6221" s="6"/>
      <c r="G6221" s="5">
        <v>114</v>
      </c>
      <c r="H6221" s="7">
        <v>2</v>
      </c>
      <c r="I6221" s="1">
        <v>10</v>
      </c>
      <c r="J6221" s="1">
        <v>14</v>
      </c>
      <c r="K6221" s="1">
        <v>32</v>
      </c>
      <c r="L6221" s="1">
        <v>18</v>
      </c>
      <c r="M6221" s="1">
        <v>28</v>
      </c>
      <c r="N6221" s="8">
        <v>10</v>
      </c>
    </row>
    <row r="6222" spans="4:14" x14ac:dyDescent="0.2">
      <c r="D6222" s="175"/>
      <c r="E6222" s="11"/>
      <c r="F6222" s="10"/>
      <c r="G6222" s="9">
        <v>100</v>
      </c>
      <c r="H6222" s="16">
        <v>1.7543859649119999</v>
      </c>
      <c r="I6222" s="2">
        <v>8.7719298245609991</v>
      </c>
      <c r="J6222" s="2">
        <v>12.280701754386</v>
      </c>
      <c r="K6222" s="2">
        <v>28.070175438595999</v>
      </c>
      <c r="L6222" s="2">
        <v>15.789473684211</v>
      </c>
      <c r="M6222" s="27">
        <v>24.561403508771999</v>
      </c>
      <c r="N6222" s="13">
        <v>8.7719298245609991</v>
      </c>
    </row>
    <row r="6223" spans="4:14" x14ac:dyDescent="0.2">
      <c r="D6223" s="175"/>
      <c r="E6223" s="4" t="s">
        <v>45</v>
      </c>
      <c r="F6223" s="6"/>
      <c r="G6223" s="5">
        <v>83</v>
      </c>
      <c r="H6223" s="7">
        <v>10</v>
      </c>
      <c r="I6223" s="1">
        <v>5</v>
      </c>
      <c r="J6223" s="1">
        <v>9</v>
      </c>
      <c r="K6223" s="1">
        <v>13</v>
      </c>
      <c r="L6223" s="1">
        <v>14</v>
      </c>
      <c r="M6223" s="1">
        <v>11</v>
      </c>
      <c r="N6223" s="8">
        <v>21</v>
      </c>
    </row>
    <row r="6224" spans="4:14" x14ac:dyDescent="0.2">
      <c r="D6224" s="175"/>
      <c r="E6224" s="11"/>
      <c r="F6224" s="10"/>
      <c r="G6224" s="9">
        <v>100</v>
      </c>
      <c r="H6224" s="64">
        <v>12.048192771084</v>
      </c>
      <c r="I6224" s="2">
        <v>6.0240963855420002</v>
      </c>
      <c r="J6224" s="2">
        <v>10.843373493975999</v>
      </c>
      <c r="K6224" s="27">
        <v>15.66265060241</v>
      </c>
      <c r="L6224" s="2">
        <v>16.867469879518001</v>
      </c>
      <c r="M6224" s="46">
        <v>13.253012048193</v>
      </c>
      <c r="N6224" s="104">
        <v>25.301204819277</v>
      </c>
    </row>
    <row r="6225" spans="4:14" x14ac:dyDescent="0.2">
      <c r="D6225" s="174" t="s">
        <v>37</v>
      </c>
      <c r="E6225" s="20" t="s">
        <v>77</v>
      </c>
      <c r="F6225" s="22"/>
      <c r="G6225" s="21">
        <v>593</v>
      </c>
      <c r="H6225" s="25">
        <v>23</v>
      </c>
      <c r="I6225" s="3">
        <v>33</v>
      </c>
      <c r="J6225" s="3">
        <v>72</v>
      </c>
      <c r="K6225" s="3">
        <v>154</v>
      </c>
      <c r="L6225" s="3">
        <v>94</v>
      </c>
      <c r="M6225" s="3">
        <v>166</v>
      </c>
      <c r="N6225" s="26">
        <v>51</v>
      </c>
    </row>
    <row r="6226" spans="4:14" x14ac:dyDescent="0.2">
      <c r="D6226" s="175"/>
      <c r="E6226" s="11"/>
      <c r="F6226" s="10"/>
      <c r="G6226" s="9">
        <v>100</v>
      </c>
      <c r="H6226" s="16">
        <v>3.8785834738620002</v>
      </c>
      <c r="I6226" s="2">
        <v>5.5649241146710002</v>
      </c>
      <c r="J6226" s="2">
        <v>12.141652613828001</v>
      </c>
      <c r="K6226" s="2">
        <v>25.969645868465001</v>
      </c>
      <c r="L6226" s="2">
        <v>15.851602023609001</v>
      </c>
      <c r="M6226" s="2">
        <v>27.993254637437001</v>
      </c>
      <c r="N6226" s="13">
        <v>8.6003372681279995</v>
      </c>
    </row>
    <row r="6227" spans="4:14" x14ac:dyDescent="0.2">
      <c r="D6227" s="175"/>
      <c r="E6227" s="4" t="s">
        <v>39</v>
      </c>
      <c r="F6227" s="6"/>
      <c r="G6227" s="5">
        <v>27</v>
      </c>
      <c r="H6227" s="7">
        <v>0</v>
      </c>
      <c r="I6227" s="1">
        <v>0</v>
      </c>
      <c r="J6227" s="1">
        <v>0</v>
      </c>
      <c r="K6227" s="1">
        <v>0</v>
      </c>
      <c r="L6227" s="1">
        <v>0</v>
      </c>
      <c r="M6227" s="1">
        <v>23</v>
      </c>
      <c r="N6227" s="8">
        <v>4</v>
      </c>
    </row>
    <row r="6228" spans="4:14" x14ac:dyDescent="0.2">
      <c r="D6228" s="175"/>
      <c r="E6228" s="11"/>
      <c r="F6228" s="10"/>
      <c r="G6228" s="9">
        <v>100</v>
      </c>
      <c r="H6228" s="45">
        <v>0</v>
      </c>
      <c r="I6228" s="79">
        <v>0</v>
      </c>
      <c r="J6228" s="76">
        <v>0</v>
      </c>
      <c r="K6228" s="76">
        <v>0</v>
      </c>
      <c r="L6228" s="76">
        <v>0</v>
      </c>
      <c r="M6228" s="35">
        <v>85.185185185185006</v>
      </c>
      <c r="N6228" s="89">
        <v>14.814814814815</v>
      </c>
    </row>
    <row r="6229" spans="4:14" x14ac:dyDescent="0.2">
      <c r="D6229" s="175"/>
      <c r="E6229" s="4" t="s">
        <v>40</v>
      </c>
      <c r="F6229" s="6"/>
      <c r="G6229" s="5">
        <v>74</v>
      </c>
      <c r="H6229" s="7">
        <v>2</v>
      </c>
      <c r="I6229" s="1">
        <v>3</v>
      </c>
      <c r="J6229" s="1">
        <v>9</v>
      </c>
      <c r="K6229" s="1">
        <v>14</v>
      </c>
      <c r="L6229" s="1">
        <v>14</v>
      </c>
      <c r="M6229" s="1">
        <v>28</v>
      </c>
      <c r="N6229" s="8">
        <v>4</v>
      </c>
    </row>
    <row r="6230" spans="4:14" x14ac:dyDescent="0.2">
      <c r="D6230" s="175"/>
      <c r="E6230" s="11"/>
      <c r="F6230" s="10"/>
      <c r="G6230" s="9">
        <v>100</v>
      </c>
      <c r="H6230" s="16">
        <v>2.7027027027030002</v>
      </c>
      <c r="I6230" s="2">
        <v>4.0540540540540002</v>
      </c>
      <c r="J6230" s="2">
        <v>12.162162162162</v>
      </c>
      <c r="K6230" s="2">
        <v>18.918918918919001</v>
      </c>
      <c r="L6230" s="2">
        <v>18.918918918919001</v>
      </c>
      <c r="M6230" s="23">
        <v>37.837837837838002</v>
      </c>
      <c r="N6230" s="13">
        <v>5.4054054054050003</v>
      </c>
    </row>
    <row r="6231" spans="4:14" x14ac:dyDescent="0.2">
      <c r="D6231" s="175"/>
      <c r="E6231" s="4" t="s">
        <v>41</v>
      </c>
      <c r="F6231" s="6"/>
      <c r="G6231" s="5">
        <v>96</v>
      </c>
      <c r="H6231" s="7">
        <v>4</v>
      </c>
      <c r="I6231" s="1">
        <v>5</v>
      </c>
      <c r="J6231" s="1">
        <v>15</v>
      </c>
      <c r="K6231" s="1">
        <v>25</v>
      </c>
      <c r="L6231" s="1">
        <v>16</v>
      </c>
      <c r="M6231" s="1">
        <v>30</v>
      </c>
      <c r="N6231" s="8">
        <v>1</v>
      </c>
    </row>
    <row r="6232" spans="4:14" x14ac:dyDescent="0.2">
      <c r="D6232" s="175"/>
      <c r="E6232" s="11"/>
      <c r="F6232" s="10"/>
      <c r="G6232" s="9">
        <v>100</v>
      </c>
      <c r="H6232" s="16">
        <v>4.166666666667</v>
      </c>
      <c r="I6232" s="2">
        <v>5.208333333333</v>
      </c>
      <c r="J6232" s="2">
        <v>15.625</v>
      </c>
      <c r="K6232" s="2">
        <v>26.041666666666998</v>
      </c>
      <c r="L6232" s="2">
        <v>16.666666666666998</v>
      </c>
      <c r="M6232" s="2">
        <v>31.25</v>
      </c>
      <c r="N6232" s="93">
        <v>1.041666666667</v>
      </c>
    </row>
    <row r="6233" spans="4:14" x14ac:dyDescent="0.2">
      <c r="D6233" s="175"/>
      <c r="E6233" s="4" t="s">
        <v>42</v>
      </c>
      <c r="F6233" s="6"/>
      <c r="G6233" s="5">
        <v>97</v>
      </c>
      <c r="H6233" s="7">
        <v>7</v>
      </c>
      <c r="I6233" s="1">
        <v>5</v>
      </c>
      <c r="J6233" s="1">
        <v>8</v>
      </c>
      <c r="K6233" s="1">
        <v>32</v>
      </c>
      <c r="L6233" s="1">
        <v>15</v>
      </c>
      <c r="M6233" s="1">
        <v>27</v>
      </c>
      <c r="N6233" s="8">
        <v>3</v>
      </c>
    </row>
    <row r="6234" spans="4:14" x14ac:dyDescent="0.2">
      <c r="D6234" s="175"/>
      <c r="E6234" s="11"/>
      <c r="F6234" s="10"/>
      <c r="G6234" s="9">
        <v>100</v>
      </c>
      <c r="H6234" s="16">
        <v>7.2164948453609998</v>
      </c>
      <c r="I6234" s="2">
        <v>5.1546391752579996</v>
      </c>
      <c r="J6234" s="2">
        <v>8.2474226804120008</v>
      </c>
      <c r="K6234" s="23">
        <v>32.989690721648998</v>
      </c>
      <c r="L6234" s="2">
        <v>15.463917525773001</v>
      </c>
      <c r="M6234" s="2">
        <v>27.835051546391998</v>
      </c>
      <c r="N6234" s="93">
        <v>3.0927835051549999</v>
      </c>
    </row>
    <row r="6235" spans="4:14" x14ac:dyDescent="0.2">
      <c r="D6235" s="175"/>
      <c r="E6235" s="4" t="s">
        <v>43</v>
      </c>
      <c r="F6235" s="6"/>
      <c r="G6235" s="5">
        <v>103</v>
      </c>
      <c r="H6235" s="7">
        <v>4</v>
      </c>
      <c r="I6235" s="1">
        <v>8</v>
      </c>
      <c r="J6235" s="1">
        <v>12</v>
      </c>
      <c r="K6235" s="1">
        <v>33</v>
      </c>
      <c r="L6235" s="1">
        <v>19</v>
      </c>
      <c r="M6235" s="1">
        <v>24</v>
      </c>
      <c r="N6235" s="8">
        <v>3</v>
      </c>
    </row>
    <row r="6236" spans="4:14" x14ac:dyDescent="0.2">
      <c r="D6236" s="175"/>
      <c r="E6236" s="11"/>
      <c r="F6236" s="10"/>
      <c r="G6236" s="9">
        <v>100</v>
      </c>
      <c r="H6236" s="16">
        <v>3.8834951456310001</v>
      </c>
      <c r="I6236" s="2">
        <v>7.7669902912620001</v>
      </c>
      <c r="J6236" s="2">
        <v>11.650485436893</v>
      </c>
      <c r="K6236" s="23">
        <v>32.038834951456003</v>
      </c>
      <c r="L6236" s="2">
        <v>18.446601941748</v>
      </c>
      <c r="M6236" s="27">
        <v>23.300970873786</v>
      </c>
      <c r="N6236" s="93">
        <v>2.9126213592229999</v>
      </c>
    </row>
    <row r="6237" spans="4:14" x14ac:dyDescent="0.2">
      <c r="D6237" s="175"/>
      <c r="E6237" s="4" t="s">
        <v>44</v>
      </c>
      <c r="F6237" s="6"/>
      <c r="G6237" s="5">
        <v>109</v>
      </c>
      <c r="H6237" s="7">
        <v>3</v>
      </c>
      <c r="I6237" s="1">
        <v>6</v>
      </c>
      <c r="J6237" s="1">
        <v>18</v>
      </c>
      <c r="K6237" s="1">
        <v>27</v>
      </c>
      <c r="L6237" s="1">
        <v>22</v>
      </c>
      <c r="M6237" s="1">
        <v>21</v>
      </c>
      <c r="N6237" s="8">
        <v>12</v>
      </c>
    </row>
    <row r="6238" spans="4:14" x14ac:dyDescent="0.2">
      <c r="D6238" s="175"/>
      <c r="E6238" s="11"/>
      <c r="F6238" s="10"/>
      <c r="G6238" s="9">
        <v>100</v>
      </c>
      <c r="H6238" s="16">
        <v>2.7522935779819999</v>
      </c>
      <c r="I6238" s="2">
        <v>5.5045871559629997</v>
      </c>
      <c r="J6238" s="23">
        <v>16.513761467889999</v>
      </c>
      <c r="K6238" s="2">
        <v>24.770642201834999</v>
      </c>
      <c r="L6238" s="2">
        <v>20.183486238532002</v>
      </c>
      <c r="M6238" s="46">
        <v>19.266055045872001</v>
      </c>
      <c r="N6238" s="13">
        <v>11.009174311927</v>
      </c>
    </row>
    <row r="6239" spans="4:14" x14ac:dyDescent="0.2">
      <c r="D6239" s="175"/>
      <c r="E6239" s="4" t="s">
        <v>45</v>
      </c>
      <c r="F6239" s="6"/>
      <c r="G6239" s="5">
        <v>87</v>
      </c>
      <c r="H6239" s="7">
        <v>3</v>
      </c>
      <c r="I6239" s="1">
        <v>6</v>
      </c>
      <c r="J6239" s="1">
        <v>10</v>
      </c>
      <c r="K6239" s="1">
        <v>23</v>
      </c>
      <c r="L6239" s="1">
        <v>8</v>
      </c>
      <c r="M6239" s="1">
        <v>13</v>
      </c>
      <c r="N6239" s="8">
        <v>24</v>
      </c>
    </row>
    <row r="6240" spans="4:14" x14ac:dyDescent="0.2">
      <c r="D6240" s="176"/>
      <c r="E6240" s="57"/>
      <c r="F6240" s="54"/>
      <c r="G6240" s="67">
        <v>100</v>
      </c>
      <c r="H6240" s="82">
        <v>3.4482758620689999</v>
      </c>
      <c r="I6240" s="48">
        <v>6.8965517241379999</v>
      </c>
      <c r="J6240" s="48">
        <v>11.494252873562999</v>
      </c>
      <c r="K6240" s="48">
        <v>26.436781609194998</v>
      </c>
      <c r="L6240" s="96">
        <v>9.1954022988510005</v>
      </c>
      <c r="M6240" s="91">
        <v>14.942528735631999</v>
      </c>
      <c r="N6240" s="118">
        <v>27.586206896552</v>
      </c>
    </row>
    <row r="6242" spans="2:14" x14ac:dyDescent="0.2">
      <c r="B6242" s="43" t="str">
        <f xml:space="preserve"> HYPERLINK("#'目次'!B136", "[130]")</f>
        <v>[130]</v>
      </c>
      <c r="C6242" s="31" t="s">
        <v>282</v>
      </c>
    </row>
    <row r="6246" spans="2:14" ht="24" x14ac:dyDescent="0.2">
      <c r="D6246" s="177"/>
      <c r="E6246" s="178"/>
      <c r="F6246" s="178"/>
      <c r="G6246" s="40" t="s">
        <v>14</v>
      </c>
      <c r="H6246" s="42" t="s">
        <v>268</v>
      </c>
      <c r="I6246" s="15" t="s">
        <v>269</v>
      </c>
      <c r="J6246" s="15" t="s">
        <v>270</v>
      </c>
      <c r="K6246" s="15" t="s">
        <v>271</v>
      </c>
      <c r="L6246" s="15" t="s">
        <v>272</v>
      </c>
      <c r="M6246" s="15" t="s">
        <v>273</v>
      </c>
      <c r="N6246" s="44" t="s">
        <v>17</v>
      </c>
    </row>
    <row r="6247" spans="2:14" x14ac:dyDescent="0.2">
      <c r="D6247" s="179"/>
      <c r="E6247" s="180"/>
      <c r="F6247" s="180"/>
      <c r="G6247" s="39"/>
      <c r="H6247" s="41"/>
      <c r="I6247" s="14"/>
      <c r="J6247" s="14"/>
      <c r="K6247" s="14"/>
      <c r="L6247" s="14"/>
      <c r="M6247" s="14"/>
      <c r="N6247" s="38"/>
    </row>
    <row r="6248" spans="2:14" x14ac:dyDescent="0.2">
      <c r="D6248" s="70"/>
      <c r="E6248" s="72" t="s">
        <v>14</v>
      </c>
      <c r="F6248" s="69"/>
      <c r="G6248" s="37">
        <v>1222</v>
      </c>
      <c r="H6248" s="17">
        <v>2</v>
      </c>
      <c r="I6248" s="17">
        <v>4</v>
      </c>
      <c r="J6248" s="17">
        <v>9</v>
      </c>
      <c r="K6248" s="17">
        <v>21</v>
      </c>
      <c r="L6248" s="17">
        <v>29</v>
      </c>
      <c r="M6248" s="17">
        <v>845</v>
      </c>
      <c r="N6248" s="55">
        <v>312</v>
      </c>
    </row>
    <row r="6249" spans="2:14" x14ac:dyDescent="0.2">
      <c r="D6249" s="57"/>
      <c r="E6249" s="54"/>
      <c r="F6249" s="71"/>
      <c r="G6249" s="9">
        <v>100</v>
      </c>
      <c r="H6249" s="2">
        <v>0.163666121113</v>
      </c>
      <c r="I6249" s="2">
        <v>0.32733224222599999</v>
      </c>
      <c r="J6249" s="2">
        <v>0.73649754500800002</v>
      </c>
      <c r="K6249" s="2">
        <v>1.7184942716860001</v>
      </c>
      <c r="L6249" s="2">
        <v>2.3731587561369998</v>
      </c>
      <c r="M6249" s="2">
        <v>69.148936170213005</v>
      </c>
      <c r="N6249" s="13">
        <v>25.531914893617</v>
      </c>
    </row>
    <row r="6250" spans="2:14" x14ac:dyDescent="0.2">
      <c r="D6250" s="174" t="s">
        <v>18</v>
      </c>
      <c r="E6250" s="20" t="s">
        <v>19</v>
      </c>
      <c r="F6250" s="22"/>
      <c r="G6250" s="21">
        <v>57</v>
      </c>
      <c r="H6250" s="25">
        <v>0</v>
      </c>
      <c r="I6250" s="3">
        <v>0</v>
      </c>
      <c r="J6250" s="3">
        <v>1</v>
      </c>
      <c r="K6250" s="3">
        <v>1</v>
      </c>
      <c r="L6250" s="3">
        <v>1</v>
      </c>
      <c r="M6250" s="3">
        <v>38</v>
      </c>
      <c r="N6250" s="26">
        <v>16</v>
      </c>
    </row>
    <row r="6251" spans="2:14" x14ac:dyDescent="0.2">
      <c r="D6251" s="175"/>
      <c r="E6251" s="11"/>
      <c r="F6251" s="10"/>
      <c r="G6251" s="9">
        <v>100</v>
      </c>
      <c r="H6251" s="45">
        <v>0</v>
      </c>
      <c r="I6251" s="18">
        <v>0</v>
      </c>
      <c r="J6251" s="2">
        <v>1.7543859649119999</v>
      </c>
      <c r="K6251" s="2">
        <v>1.7543859649119999</v>
      </c>
      <c r="L6251" s="2">
        <v>1.7543859649119999</v>
      </c>
      <c r="M6251" s="2">
        <v>66.666666666666998</v>
      </c>
      <c r="N6251" s="13">
        <v>28.070175438595999</v>
      </c>
    </row>
    <row r="6252" spans="2:14" x14ac:dyDescent="0.2">
      <c r="D6252" s="175"/>
      <c r="E6252" s="4" t="s">
        <v>20</v>
      </c>
      <c r="F6252" s="6"/>
      <c r="G6252" s="5">
        <v>84</v>
      </c>
      <c r="H6252" s="7">
        <v>1</v>
      </c>
      <c r="I6252" s="1">
        <v>0</v>
      </c>
      <c r="J6252" s="1">
        <v>0</v>
      </c>
      <c r="K6252" s="1">
        <v>2</v>
      </c>
      <c r="L6252" s="1">
        <v>3</v>
      </c>
      <c r="M6252" s="1">
        <v>49</v>
      </c>
      <c r="N6252" s="8">
        <v>29</v>
      </c>
    </row>
    <row r="6253" spans="2:14" x14ac:dyDescent="0.2">
      <c r="D6253" s="175"/>
      <c r="E6253" s="11"/>
      <c r="F6253" s="10"/>
      <c r="G6253" s="9">
        <v>100</v>
      </c>
      <c r="H6253" s="16">
        <v>1.190476190476</v>
      </c>
      <c r="I6253" s="18">
        <v>0</v>
      </c>
      <c r="J6253" s="18">
        <v>0</v>
      </c>
      <c r="K6253" s="2">
        <v>2.3809523809519999</v>
      </c>
      <c r="L6253" s="2">
        <v>3.5714285714290002</v>
      </c>
      <c r="M6253" s="46">
        <v>58.333333333333002</v>
      </c>
      <c r="N6253" s="89">
        <v>34.523809523810002</v>
      </c>
    </row>
    <row r="6254" spans="2:14" x14ac:dyDescent="0.2">
      <c r="D6254" s="175"/>
      <c r="E6254" s="4" t="s">
        <v>21</v>
      </c>
      <c r="F6254" s="6"/>
      <c r="G6254" s="5">
        <v>487</v>
      </c>
      <c r="H6254" s="7">
        <v>1</v>
      </c>
      <c r="I6254" s="1">
        <v>0</v>
      </c>
      <c r="J6254" s="1">
        <v>4</v>
      </c>
      <c r="K6254" s="1">
        <v>6</v>
      </c>
      <c r="L6254" s="1">
        <v>9</v>
      </c>
      <c r="M6254" s="1">
        <v>349</v>
      </c>
      <c r="N6254" s="8">
        <v>118</v>
      </c>
    </row>
    <row r="6255" spans="2:14" x14ac:dyDescent="0.2">
      <c r="D6255" s="175"/>
      <c r="E6255" s="11"/>
      <c r="F6255" s="10"/>
      <c r="G6255" s="9">
        <v>100</v>
      </c>
      <c r="H6255" s="16">
        <v>0.20533880903499999</v>
      </c>
      <c r="I6255" s="18">
        <v>0</v>
      </c>
      <c r="J6255" s="2">
        <v>0.82135523613999994</v>
      </c>
      <c r="K6255" s="2">
        <v>1.232032854209</v>
      </c>
      <c r="L6255" s="2">
        <v>1.8480492813139999</v>
      </c>
      <c r="M6255" s="2">
        <v>71.663244353183003</v>
      </c>
      <c r="N6255" s="13">
        <v>24.229979466119001</v>
      </c>
    </row>
    <row r="6256" spans="2:14" x14ac:dyDescent="0.2">
      <c r="D6256" s="175"/>
      <c r="E6256" s="4" t="s">
        <v>22</v>
      </c>
      <c r="F6256" s="6"/>
      <c r="G6256" s="5">
        <v>35</v>
      </c>
      <c r="H6256" s="7">
        <v>0</v>
      </c>
      <c r="I6256" s="1">
        <v>0</v>
      </c>
      <c r="J6256" s="1">
        <v>0</v>
      </c>
      <c r="K6256" s="1">
        <v>2</v>
      </c>
      <c r="L6256" s="1">
        <v>1</v>
      </c>
      <c r="M6256" s="1">
        <v>25</v>
      </c>
      <c r="N6256" s="8">
        <v>7</v>
      </c>
    </row>
    <row r="6257" spans="4:14" x14ac:dyDescent="0.2">
      <c r="D6257" s="175"/>
      <c r="E6257" s="11"/>
      <c r="F6257" s="10"/>
      <c r="G6257" s="9">
        <v>100</v>
      </c>
      <c r="H6257" s="45">
        <v>0</v>
      </c>
      <c r="I6257" s="18">
        <v>0</v>
      </c>
      <c r="J6257" s="18">
        <v>0</v>
      </c>
      <c r="K6257" s="2">
        <v>5.7142857142860004</v>
      </c>
      <c r="L6257" s="2">
        <v>2.8571428571430002</v>
      </c>
      <c r="M6257" s="2">
        <v>71.428571428571004</v>
      </c>
      <c r="N6257" s="93">
        <v>20</v>
      </c>
    </row>
    <row r="6258" spans="4:14" x14ac:dyDescent="0.2">
      <c r="D6258" s="175"/>
      <c r="E6258" s="4" t="s">
        <v>23</v>
      </c>
      <c r="F6258" s="6"/>
      <c r="G6258" s="5">
        <v>143</v>
      </c>
      <c r="H6258" s="7">
        <v>0</v>
      </c>
      <c r="I6258" s="1">
        <v>0</v>
      </c>
      <c r="J6258" s="1">
        <v>0</v>
      </c>
      <c r="K6258" s="1">
        <v>1</v>
      </c>
      <c r="L6258" s="1">
        <v>1</v>
      </c>
      <c r="M6258" s="1">
        <v>108</v>
      </c>
      <c r="N6258" s="8">
        <v>33</v>
      </c>
    </row>
    <row r="6259" spans="4:14" x14ac:dyDescent="0.2">
      <c r="D6259" s="175"/>
      <c r="E6259" s="11"/>
      <c r="F6259" s="10"/>
      <c r="G6259" s="9">
        <v>100</v>
      </c>
      <c r="H6259" s="45">
        <v>0</v>
      </c>
      <c r="I6259" s="18">
        <v>0</v>
      </c>
      <c r="J6259" s="18">
        <v>0</v>
      </c>
      <c r="K6259" s="2">
        <v>0.69930069930100003</v>
      </c>
      <c r="L6259" s="2">
        <v>0.69930069930100003</v>
      </c>
      <c r="M6259" s="23">
        <v>75.524475524476003</v>
      </c>
      <c r="N6259" s="13">
        <v>23.076923076922998</v>
      </c>
    </row>
    <row r="6260" spans="4:14" x14ac:dyDescent="0.2">
      <c r="D6260" s="175"/>
      <c r="E6260" s="4" t="s">
        <v>24</v>
      </c>
      <c r="F6260" s="6"/>
      <c r="G6260" s="5">
        <v>187</v>
      </c>
      <c r="H6260" s="7">
        <v>0</v>
      </c>
      <c r="I6260" s="1">
        <v>3</v>
      </c>
      <c r="J6260" s="1">
        <v>0</v>
      </c>
      <c r="K6260" s="1">
        <v>6</v>
      </c>
      <c r="L6260" s="1">
        <v>9</v>
      </c>
      <c r="M6260" s="1">
        <v>121</v>
      </c>
      <c r="N6260" s="8">
        <v>48</v>
      </c>
    </row>
    <row r="6261" spans="4:14" x14ac:dyDescent="0.2">
      <c r="D6261" s="175"/>
      <c r="E6261" s="11"/>
      <c r="F6261" s="10"/>
      <c r="G6261" s="9">
        <v>100</v>
      </c>
      <c r="H6261" s="45">
        <v>0</v>
      </c>
      <c r="I6261" s="2">
        <v>1.6042780748659999</v>
      </c>
      <c r="J6261" s="18">
        <v>0</v>
      </c>
      <c r="K6261" s="2">
        <v>3.208556149733</v>
      </c>
      <c r="L6261" s="2">
        <v>4.8128342245990003</v>
      </c>
      <c r="M6261" s="2">
        <v>64.705882352941003</v>
      </c>
      <c r="N6261" s="13">
        <v>25.668449197861001</v>
      </c>
    </row>
    <row r="6262" spans="4:14" x14ac:dyDescent="0.2">
      <c r="D6262" s="175"/>
      <c r="E6262" s="4" t="s">
        <v>25</v>
      </c>
      <c r="F6262" s="6"/>
      <c r="G6262" s="5">
        <v>71</v>
      </c>
      <c r="H6262" s="7">
        <v>0</v>
      </c>
      <c r="I6262" s="1">
        <v>0</v>
      </c>
      <c r="J6262" s="1">
        <v>0</v>
      </c>
      <c r="K6262" s="1">
        <v>1</v>
      </c>
      <c r="L6262" s="1">
        <v>0</v>
      </c>
      <c r="M6262" s="1">
        <v>52</v>
      </c>
      <c r="N6262" s="8">
        <v>18</v>
      </c>
    </row>
    <row r="6263" spans="4:14" x14ac:dyDescent="0.2">
      <c r="D6263" s="175"/>
      <c r="E6263" s="11"/>
      <c r="F6263" s="10"/>
      <c r="G6263" s="9">
        <v>100</v>
      </c>
      <c r="H6263" s="45">
        <v>0</v>
      </c>
      <c r="I6263" s="18">
        <v>0</v>
      </c>
      <c r="J6263" s="18">
        <v>0</v>
      </c>
      <c r="K6263" s="2">
        <v>1.4084507042250001</v>
      </c>
      <c r="L6263" s="18">
        <v>0</v>
      </c>
      <c r="M6263" s="2">
        <v>73.239436619718006</v>
      </c>
      <c r="N6263" s="13">
        <v>25.352112676055999</v>
      </c>
    </row>
    <row r="6264" spans="4:14" x14ac:dyDescent="0.2">
      <c r="D6264" s="175"/>
      <c r="E6264" s="4" t="s">
        <v>26</v>
      </c>
      <c r="F6264" s="6"/>
      <c r="G6264" s="5">
        <v>30</v>
      </c>
      <c r="H6264" s="7">
        <v>0</v>
      </c>
      <c r="I6264" s="1">
        <v>0</v>
      </c>
      <c r="J6264" s="1">
        <v>2</v>
      </c>
      <c r="K6264" s="1">
        <v>0</v>
      </c>
      <c r="L6264" s="1">
        <v>1</v>
      </c>
      <c r="M6264" s="1">
        <v>20</v>
      </c>
      <c r="N6264" s="8">
        <v>7</v>
      </c>
    </row>
    <row r="6265" spans="4:14" x14ac:dyDescent="0.2">
      <c r="D6265" s="175"/>
      <c r="E6265" s="11"/>
      <c r="F6265" s="10"/>
      <c r="G6265" s="9">
        <v>100</v>
      </c>
      <c r="H6265" s="45">
        <v>0</v>
      </c>
      <c r="I6265" s="18">
        <v>0</v>
      </c>
      <c r="J6265" s="23">
        <v>6.666666666667</v>
      </c>
      <c r="K6265" s="18">
        <v>0</v>
      </c>
      <c r="L6265" s="2">
        <v>3.333333333333</v>
      </c>
      <c r="M6265" s="2">
        <v>66.666666666666998</v>
      </c>
      <c r="N6265" s="13">
        <v>23.333333333333002</v>
      </c>
    </row>
    <row r="6266" spans="4:14" x14ac:dyDescent="0.2">
      <c r="D6266" s="175"/>
      <c r="E6266" s="4" t="s">
        <v>27</v>
      </c>
      <c r="F6266" s="6"/>
      <c r="G6266" s="5">
        <v>70</v>
      </c>
      <c r="H6266" s="7">
        <v>0</v>
      </c>
      <c r="I6266" s="1">
        <v>1</v>
      </c>
      <c r="J6266" s="1">
        <v>2</v>
      </c>
      <c r="K6266" s="1">
        <v>1</v>
      </c>
      <c r="L6266" s="1">
        <v>2</v>
      </c>
      <c r="M6266" s="1">
        <v>49</v>
      </c>
      <c r="N6266" s="8">
        <v>15</v>
      </c>
    </row>
    <row r="6267" spans="4:14" x14ac:dyDescent="0.2">
      <c r="D6267" s="175"/>
      <c r="E6267" s="11"/>
      <c r="F6267" s="10"/>
      <c r="G6267" s="9">
        <v>100</v>
      </c>
      <c r="H6267" s="45">
        <v>0</v>
      </c>
      <c r="I6267" s="2">
        <v>1.4285714285710001</v>
      </c>
      <c r="J6267" s="2">
        <v>2.8571428571430002</v>
      </c>
      <c r="K6267" s="2">
        <v>1.4285714285710001</v>
      </c>
      <c r="L6267" s="2">
        <v>2.8571428571430002</v>
      </c>
      <c r="M6267" s="2">
        <v>70</v>
      </c>
      <c r="N6267" s="13">
        <v>21.428571428571001</v>
      </c>
    </row>
    <row r="6268" spans="4:14" x14ac:dyDescent="0.2">
      <c r="D6268" s="175"/>
      <c r="E6268" s="4" t="s">
        <v>28</v>
      </c>
      <c r="F6268" s="6"/>
      <c r="G6268" s="5">
        <v>51</v>
      </c>
      <c r="H6268" s="7">
        <v>0</v>
      </c>
      <c r="I6268" s="1">
        <v>0</v>
      </c>
      <c r="J6268" s="1">
        <v>0</v>
      </c>
      <c r="K6268" s="1">
        <v>0</v>
      </c>
      <c r="L6268" s="1">
        <v>2</v>
      </c>
      <c r="M6268" s="1">
        <v>32</v>
      </c>
      <c r="N6268" s="8">
        <v>17</v>
      </c>
    </row>
    <row r="6269" spans="4:14" x14ac:dyDescent="0.2">
      <c r="D6269" s="175"/>
      <c r="E6269" s="11"/>
      <c r="F6269" s="10"/>
      <c r="G6269" s="9">
        <v>100</v>
      </c>
      <c r="H6269" s="45">
        <v>0</v>
      </c>
      <c r="I6269" s="18">
        <v>0</v>
      </c>
      <c r="J6269" s="18">
        <v>0</v>
      </c>
      <c r="K6269" s="18">
        <v>0</v>
      </c>
      <c r="L6269" s="2">
        <v>3.9215686274510002</v>
      </c>
      <c r="M6269" s="27">
        <v>62.745098039216003</v>
      </c>
      <c r="N6269" s="89">
        <v>33.333333333333002</v>
      </c>
    </row>
    <row r="6270" spans="4:14" x14ac:dyDescent="0.2">
      <c r="D6270" s="175"/>
      <c r="E6270" s="4" t="s">
        <v>29</v>
      </c>
      <c r="F6270" s="6"/>
      <c r="G6270" s="5">
        <v>7</v>
      </c>
      <c r="H6270" s="7">
        <v>0</v>
      </c>
      <c r="I6270" s="1">
        <v>0</v>
      </c>
      <c r="J6270" s="1">
        <v>0</v>
      </c>
      <c r="K6270" s="1">
        <v>1</v>
      </c>
      <c r="L6270" s="1">
        <v>0</v>
      </c>
      <c r="M6270" s="1">
        <v>2</v>
      </c>
      <c r="N6270" s="8">
        <v>4</v>
      </c>
    </row>
    <row r="6271" spans="4:14" x14ac:dyDescent="0.2">
      <c r="D6271" s="175"/>
      <c r="E6271" s="11"/>
      <c r="F6271" s="10"/>
      <c r="G6271" s="9">
        <v>100</v>
      </c>
      <c r="H6271" s="45">
        <v>0</v>
      </c>
      <c r="I6271" s="18">
        <v>0</v>
      </c>
      <c r="J6271" s="18">
        <v>0</v>
      </c>
      <c r="K6271" s="35">
        <v>14.285714285714</v>
      </c>
      <c r="L6271" s="18">
        <v>0</v>
      </c>
      <c r="M6271" s="46">
        <v>28.571428571428999</v>
      </c>
      <c r="N6271" s="104">
        <v>57.142857142856997</v>
      </c>
    </row>
    <row r="6272" spans="4:14" x14ac:dyDescent="0.2">
      <c r="D6272" s="174" t="s">
        <v>30</v>
      </c>
      <c r="E6272" s="20" t="s">
        <v>31</v>
      </c>
      <c r="F6272" s="22"/>
      <c r="G6272" s="21">
        <v>393</v>
      </c>
      <c r="H6272" s="25">
        <v>1</v>
      </c>
      <c r="I6272" s="3">
        <v>0</v>
      </c>
      <c r="J6272" s="3">
        <v>1</v>
      </c>
      <c r="K6272" s="3">
        <v>10</v>
      </c>
      <c r="L6272" s="3">
        <v>13</v>
      </c>
      <c r="M6272" s="3">
        <v>272</v>
      </c>
      <c r="N6272" s="26">
        <v>96</v>
      </c>
    </row>
    <row r="6273" spans="4:14" x14ac:dyDescent="0.2">
      <c r="D6273" s="175"/>
      <c r="E6273" s="11"/>
      <c r="F6273" s="10"/>
      <c r="G6273" s="9">
        <v>100</v>
      </c>
      <c r="H6273" s="16">
        <v>0.25445292620900001</v>
      </c>
      <c r="I6273" s="18">
        <v>0</v>
      </c>
      <c r="J6273" s="2">
        <v>0.25445292620900001</v>
      </c>
      <c r="K6273" s="2">
        <v>2.5445292620869999</v>
      </c>
      <c r="L6273" s="2">
        <v>3.3078880407120002</v>
      </c>
      <c r="M6273" s="2">
        <v>69.211195928753</v>
      </c>
      <c r="N6273" s="13">
        <v>24.427480916031001</v>
      </c>
    </row>
    <row r="6274" spans="4:14" x14ac:dyDescent="0.2">
      <c r="D6274" s="175"/>
      <c r="E6274" s="4" t="s">
        <v>32</v>
      </c>
      <c r="F6274" s="6"/>
      <c r="G6274" s="5">
        <v>352</v>
      </c>
      <c r="H6274" s="7">
        <v>1</v>
      </c>
      <c r="I6274" s="1">
        <v>2</v>
      </c>
      <c r="J6274" s="1">
        <v>4</v>
      </c>
      <c r="K6274" s="1">
        <v>7</v>
      </c>
      <c r="L6274" s="1">
        <v>8</v>
      </c>
      <c r="M6274" s="1">
        <v>248</v>
      </c>
      <c r="N6274" s="8">
        <v>82</v>
      </c>
    </row>
    <row r="6275" spans="4:14" x14ac:dyDescent="0.2">
      <c r="D6275" s="175"/>
      <c r="E6275" s="11"/>
      <c r="F6275" s="10"/>
      <c r="G6275" s="9">
        <v>100</v>
      </c>
      <c r="H6275" s="16">
        <v>0.28409090909099999</v>
      </c>
      <c r="I6275" s="2">
        <v>0.56818181818199998</v>
      </c>
      <c r="J6275" s="2">
        <v>1.136363636364</v>
      </c>
      <c r="K6275" s="2">
        <v>1.988636363636</v>
      </c>
      <c r="L6275" s="2">
        <v>2.2727272727269998</v>
      </c>
      <c r="M6275" s="2">
        <v>70.454545454544999</v>
      </c>
      <c r="N6275" s="13">
        <v>23.295454545455001</v>
      </c>
    </row>
    <row r="6276" spans="4:14" x14ac:dyDescent="0.2">
      <c r="D6276" s="175"/>
      <c r="E6276" s="4" t="s">
        <v>33</v>
      </c>
      <c r="F6276" s="6"/>
      <c r="G6276" s="5">
        <v>388</v>
      </c>
      <c r="H6276" s="7">
        <v>0</v>
      </c>
      <c r="I6276" s="1">
        <v>2</v>
      </c>
      <c r="J6276" s="1">
        <v>4</v>
      </c>
      <c r="K6276" s="1">
        <v>3</v>
      </c>
      <c r="L6276" s="1">
        <v>7</v>
      </c>
      <c r="M6276" s="1">
        <v>264</v>
      </c>
      <c r="N6276" s="8">
        <v>108</v>
      </c>
    </row>
    <row r="6277" spans="4:14" x14ac:dyDescent="0.2">
      <c r="D6277" s="175"/>
      <c r="E6277" s="11"/>
      <c r="F6277" s="10"/>
      <c r="G6277" s="9">
        <v>100</v>
      </c>
      <c r="H6277" s="45">
        <v>0</v>
      </c>
      <c r="I6277" s="2">
        <v>0.51546391752599996</v>
      </c>
      <c r="J6277" s="2">
        <v>1.0309278350519999</v>
      </c>
      <c r="K6277" s="2">
        <v>0.77319587628899999</v>
      </c>
      <c r="L6277" s="2">
        <v>1.8041237113399999</v>
      </c>
      <c r="M6277" s="2">
        <v>68.041237113402005</v>
      </c>
      <c r="N6277" s="13">
        <v>27.835051546391998</v>
      </c>
    </row>
    <row r="6278" spans="4:14" x14ac:dyDescent="0.2">
      <c r="D6278" s="175"/>
      <c r="E6278" s="4" t="s">
        <v>34</v>
      </c>
      <c r="F6278" s="6"/>
      <c r="G6278" s="5">
        <v>89</v>
      </c>
      <c r="H6278" s="7">
        <v>0</v>
      </c>
      <c r="I6278" s="1">
        <v>0</v>
      </c>
      <c r="J6278" s="1">
        <v>0</v>
      </c>
      <c r="K6278" s="1">
        <v>1</v>
      </c>
      <c r="L6278" s="1">
        <v>1</v>
      </c>
      <c r="M6278" s="1">
        <v>61</v>
      </c>
      <c r="N6278" s="8">
        <v>26</v>
      </c>
    </row>
    <row r="6279" spans="4:14" x14ac:dyDescent="0.2">
      <c r="D6279" s="175"/>
      <c r="E6279" s="11"/>
      <c r="F6279" s="10"/>
      <c r="G6279" s="9">
        <v>100</v>
      </c>
      <c r="H6279" s="45">
        <v>0</v>
      </c>
      <c r="I6279" s="18">
        <v>0</v>
      </c>
      <c r="J6279" s="18">
        <v>0</v>
      </c>
      <c r="K6279" s="2">
        <v>1.123595505618</v>
      </c>
      <c r="L6279" s="2">
        <v>1.123595505618</v>
      </c>
      <c r="M6279" s="2">
        <v>68.539325842696996</v>
      </c>
      <c r="N6279" s="13">
        <v>29.213483146066999</v>
      </c>
    </row>
    <row r="6280" spans="4:14" x14ac:dyDescent="0.2">
      <c r="D6280" s="174" t="s">
        <v>35</v>
      </c>
      <c r="E6280" s="20" t="s">
        <v>36</v>
      </c>
      <c r="F6280" s="22"/>
      <c r="G6280" s="21">
        <v>629</v>
      </c>
      <c r="H6280" s="25">
        <v>2</v>
      </c>
      <c r="I6280" s="3">
        <v>3</v>
      </c>
      <c r="J6280" s="3">
        <v>2</v>
      </c>
      <c r="K6280" s="3">
        <v>14</v>
      </c>
      <c r="L6280" s="3">
        <v>14</v>
      </c>
      <c r="M6280" s="3">
        <v>446</v>
      </c>
      <c r="N6280" s="26">
        <v>148</v>
      </c>
    </row>
    <row r="6281" spans="4:14" x14ac:dyDescent="0.2">
      <c r="D6281" s="175"/>
      <c r="E6281" s="11"/>
      <c r="F6281" s="10"/>
      <c r="G6281" s="9">
        <v>100</v>
      </c>
      <c r="H6281" s="16">
        <v>0.31796502384699998</v>
      </c>
      <c r="I6281" s="2">
        <v>0.47694753577100002</v>
      </c>
      <c r="J6281" s="2">
        <v>0.31796502384699998</v>
      </c>
      <c r="K6281" s="2">
        <v>2.2257551669320002</v>
      </c>
      <c r="L6281" s="2">
        <v>2.2257551669320002</v>
      </c>
      <c r="M6281" s="2">
        <v>70.906200317965002</v>
      </c>
      <c r="N6281" s="13">
        <v>23.529411764706001</v>
      </c>
    </row>
    <row r="6282" spans="4:14" x14ac:dyDescent="0.2">
      <c r="D6282" s="175"/>
      <c r="E6282" s="4" t="s">
        <v>37</v>
      </c>
      <c r="F6282" s="6"/>
      <c r="G6282" s="5">
        <v>593</v>
      </c>
      <c r="H6282" s="7">
        <v>0</v>
      </c>
      <c r="I6282" s="1">
        <v>1</v>
      </c>
      <c r="J6282" s="1">
        <v>7</v>
      </c>
      <c r="K6282" s="1">
        <v>7</v>
      </c>
      <c r="L6282" s="1">
        <v>15</v>
      </c>
      <c r="M6282" s="1">
        <v>399</v>
      </c>
      <c r="N6282" s="8">
        <v>164</v>
      </c>
    </row>
    <row r="6283" spans="4:14" x14ac:dyDescent="0.2">
      <c r="D6283" s="175"/>
      <c r="E6283" s="11"/>
      <c r="F6283" s="10"/>
      <c r="G6283" s="9">
        <v>100</v>
      </c>
      <c r="H6283" s="45">
        <v>0</v>
      </c>
      <c r="I6283" s="2">
        <v>0.16863406408100001</v>
      </c>
      <c r="J6283" s="2">
        <v>1.1804384485670001</v>
      </c>
      <c r="K6283" s="2">
        <v>1.1804384485670001</v>
      </c>
      <c r="L6283" s="2">
        <v>2.5295109612140001</v>
      </c>
      <c r="M6283" s="2">
        <v>67.284991568297002</v>
      </c>
      <c r="N6283" s="13">
        <v>27.655986509274999</v>
      </c>
    </row>
    <row r="6284" spans="4:14" x14ac:dyDescent="0.2">
      <c r="D6284" s="174" t="s">
        <v>38</v>
      </c>
      <c r="E6284" s="20" t="s">
        <v>39</v>
      </c>
      <c r="F6284" s="22"/>
      <c r="G6284" s="21">
        <v>64</v>
      </c>
      <c r="H6284" s="25">
        <v>0</v>
      </c>
      <c r="I6284" s="3">
        <v>0</v>
      </c>
      <c r="J6284" s="3">
        <v>0</v>
      </c>
      <c r="K6284" s="3">
        <v>0</v>
      </c>
      <c r="L6284" s="3">
        <v>1</v>
      </c>
      <c r="M6284" s="3">
        <v>54</v>
      </c>
      <c r="N6284" s="26">
        <v>9</v>
      </c>
    </row>
    <row r="6285" spans="4:14" x14ac:dyDescent="0.2">
      <c r="D6285" s="175"/>
      <c r="E6285" s="11"/>
      <c r="F6285" s="10"/>
      <c r="G6285" s="9">
        <v>100</v>
      </c>
      <c r="H6285" s="45">
        <v>0</v>
      </c>
      <c r="I6285" s="18">
        <v>0</v>
      </c>
      <c r="J6285" s="18">
        <v>0</v>
      </c>
      <c r="K6285" s="18">
        <v>0</v>
      </c>
      <c r="L6285" s="2">
        <v>1.5625</v>
      </c>
      <c r="M6285" s="35">
        <v>84.375</v>
      </c>
      <c r="N6285" s="111">
        <v>14.0625</v>
      </c>
    </row>
    <row r="6286" spans="4:14" x14ac:dyDescent="0.2">
      <c r="D6286" s="175"/>
      <c r="E6286" s="4" t="s">
        <v>40</v>
      </c>
      <c r="F6286" s="6"/>
      <c r="G6286" s="5">
        <v>147</v>
      </c>
      <c r="H6286" s="7">
        <v>0</v>
      </c>
      <c r="I6286" s="1">
        <v>1</v>
      </c>
      <c r="J6286" s="1">
        <v>2</v>
      </c>
      <c r="K6286" s="1">
        <v>2</v>
      </c>
      <c r="L6286" s="1">
        <v>5</v>
      </c>
      <c r="M6286" s="1">
        <v>120</v>
      </c>
      <c r="N6286" s="8">
        <v>17</v>
      </c>
    </row>
    <row r="6287" spans="4:14" x14ac:dyDescent="0.2">
      <c r="D6287" s="175"/>
      <c r="E6287" s="11"/>
      <c r="F6287" s="10"/>
      <c r="G6287" s="9">
        <v>100</v>
      </c>
      <c r="H6287" s="45">
        <v>0</v>
      </c>
      <c r="I6287" s="2">
        <v>0.68027210884400002</v>
      </c>
      <c r="J6287" s="2">
        <v>1.360544217687</v>
      </c>
      <c r="K6287" s="2">
        <v>1.360544217687</v>
      </c>
      <c r="L6287" s="2">
        <v>3.4013605442179999</v>
      </c>
      <c r="M6287" s="35">
        <v>81.632653061224005</v>
      </c>
      <c r="N6287" s="111">
        <v>11.564625850340001</v>
      </c>
    </row>
    <row r="6288" spans="4:14" x14ac:dyDescent="0.2">
      <c r="D6288" s="175"/>
      <c r="E6288" s="4" t="s">
        <v>41</v>
      </c>
      <c r="F6288" s="6"/>
      <c r="G6288" s="5">
        <v>204</v>
      </c>
      <c r="H6288" s="7">
        <v>0</v>
      </c>
      <c r="I6288" s="1">
        <v>0</v>
      </c>
      <c r="J6288" s="1">
        <v>0</v>
      </c>
      <c r="K6288" s="1">
        <v>3</v>
      </c>
      <c r="L6288" s="1">
        <v>3</v>
      </c>
      <c r="M6288" s="1">
        <v>176</v>
      </c>
      <c r="N6288" s="8">
        <v>22</v>
      </c>
    </row>
    <row r="6289" spans="2:14" x14ac:dyDescent="0.2">
      <c r="D6289" s="175"/>
      <c r="E6289" s="11"/>
      <c r="F6289" s="10"/>
      <c r="G6289" s="9">
        <v>100</v>
      </c>
      <c r="H6289" s="45">
        <v>0</v>
      </c>
      <c r="I6289" s="18">
        <v>0</v>
      </c>
      <c r="J6289" s="18">
        <v>0</v>
      </c>
      <c r="K6289" s="2">
        <v>1.4705882352940001</v>
      </c>
      <c r="L6289" s="2">
        <v>1.4705882352940001</v>
      </c>
      <c r="M6289" s="35">
        <v>86.274509803922001</v>
      </c>
      <c r="N6289" s="111">
        <v>10.78431372549</v>
      </c>
    </row>
    <row r="6290" spans="2:14" x14ac:dyDescent="0.2">
      <c r="D6290" s="175"/>
      <c r="E6290" s="4" t="s">
        <v>42</v>
      </c>
      <c r="F6290" s="6"/>
      <c r="G6290" s="5">
        <v>210</v>
      </c>
      <c r="H6290" s="7">
        <v>0</v>
      </c>
      <c r="I6290" s="1">
        <v>1</v>
      </c>
      <c r="J6290" s="1">
        <v>0</v>
      </c>
      <c r="K6290" s="1">
        <v>6</v>
      </c>
      <c r="L6290" s="1">
        <v>3</v>
      </c>
      <c r="M6290" s="1">
        <v>172</v>
      </c>
      <c r="N6290" s="8">
        <v>28</v>
      </c>
    </row>
    <row r="6291" spans="2:14" x14ac:dyDescent="0.2">
      <c r="D6291" s="175"/>
      <c r="E6291" s="11"/>
      <c r="F6291" s="10"/>
      <c r="G6291" s="9">
        <v>100</v>
      </c>
      <c r="H6291" s="45">
        <v>0</v>
      </c>
      <c r="I6291" s="2">
        <v>0.47619047618999999</v>
      </c>
      <c r="J6291" s="18">
        <v>0</v>
      </c>
      <c r="K6291" s="2">
        <v>2.8571428571430002</v>
      </c>
      <c r="L6291" s="2">
        <v>1.4285714285710001</v>
      </c>
      <c r="M6291" s="35">
        <v>81.904761904761997</v>
      </c>
      <c r="N6291" s="111">
        <v>13.333333333333</v>
      </c>
    </row>
    <row r="6292" spans="2:14" x14ac:dyDescent="0.2">
      <c r="D6292" s="175"/>
      <c r="E6292" s="4" t="s">
        <v>43</v>
      </c>
      <c r="F6292" s="6"/>
      <c r="G6292" s="5">
        <v>204</v>
      </c>
      <c r="H6292" s="7">
        <v>0</v>
      </c>
      <c r="I6292" s="1">
        <v>0</v>
      </c>
      <c r="J6292" s="1">
        <v>2</v>
      </c>
      <c r="K6292" s="1">
        <v>4</v>
      </c>
      <c r="L6292" s="1">
        <v>3</v>
      </c>
      <c r="M6292" s="1">
        <v>159</v>
      </c>
      <c r="N6292" s="8">
        <v>36</v>
      </c>
    </row>
    <row r="6293" spans="2:14" x14ac:dyDescent="0.2">
      <c r="D6293" s="175"/>
      <c r="E6293" s="11"/>
      <c r="F6293" s="10"/>
      <c r="G6293" s="9">
        <v>100</v>
      </c>
      <c r="H6293" s="45">
        <v>0</v>
      </c>
      <c r="I6293" s="18">
        <v>0</v>
      </c>
      <c r="J6293" s="2">
        <v>0.98039215686299996</v>
      </c>
      <c r="K6293" s="2">
        <v>1.9607843137250001</v>
      </c>
      <c r="L6293" s="2">
        <v>1.4705882352940001</v>
      </c>
      <c r="M6293" s="23">
        <v>77.941176470588005</v>
      </c>
      <c r="N6293" s="93">
        <v>17.647058823529001</v>
      </c>
    </row>
    <row r="6294" spans="2:14" x14ac:dyDescent="0.2">
      <c r="D6294" s="175"/>
      <c r="E6294" s="4" t="s">
        <v>44</v>
      </c>
      <c r="F6294" s="6"/>
      <c r="G6294" s="5">
        <v>223</v>
      </c>
      <c r="H6294" s="7">
        <v>1</v>
      </c>
      <c r="I6294" s="1">
        <v>0</v>
      </c>
      <c r="J6294" s="1">
        <v>1</v>
      </c>
      <c r="K6294" s="1">
        <v>2</v>
      </c>
      <c r="L6294" s="1">
        <v>10</v>
      </c>
      <c r="M6294" s="1">
        <v>123</v>
      </c>
      <c r="N6294" s="8">
        <v>86</v>
      </c>
    </row>
    <row r="6295" spans="2:14" x14ac:dyDescent="0.2">
      <c r="D6295" s="175"/>
      <c r="E6295" s="11"/>
      <c r="F6295" s="10"/>
      <c r="G6295" s="9">
        <v>100</v>
      </c>
      <c r="H6295" s="16">
        <v>0.44843049327399997</v>
      </c>
      <c r="I6295" s="18">
        <v>0</v>
      </c>
      <c r="J6295" s="2">
        <v>0.44843049327399997</v>
      </c>
      <c r="K6295" s="2">
        <v>0.89686098654699997</v>
      </c>
      <c r="L6295" s="2">
        <v>4.4843049327350002</v>
      </c>
      <c r="M6295" s="46">
        <v>55.156950672645998</v>
      </c>
      <c r="N6295" s="104">
        <v>38.565022421525001</v>
      </c>
    </row>
    <row r="6296" spans="2:14" x14ac:dyDescent="0.2">
      <c r="D6296" s="175"/>
      <c r="E6296" s="4" t="s">
        <v>45</v>
      </c>
      <c r="F6296" s="6"/>
      <c r="G6296" s="5">
        <v>170</v>
      </c>
      <c r="H6296" s="7">
        <v>1</v>
      </c>
      <c r="I6296" s="1">
        <v>2</v>
      </c>
      <c r="J6296" s="1">
        <v>4</v>
      </c>
      <c r="K6296" s="1">
        <v>4</v>
      </c>
      <c r="L6296" s="1">
        <v>4</v>
      </c>
      <c r="M6296" s="1">
        <v>41</v>
      </c>
      <c r="N6296" s="8">
        <v>114</v>
      </c>
    </row>
    <row r="6297" spans="2:14" x14ac:dyDescent="0.2">
      <c r="D6297" s="176"/>
      <c r="E6297" s="57"/>
      <c r="F6297" s="54"/>
      <c r="G6297" s="67">
        <v>100</v>
      </c>
      <c r="H6297" s="82">
        <v>0.58823529411800002</v>
      </c>
      <c r="I6297" s="48">
        <v>1.1764705882349999</v>
      </c>
      <c r="J6297" s="48">
        <v>2.352941176471</v>
      </c>
      <c r="K6297" s="48">
        <v>2.352941176471</v>
      </c>
      <c r="L6297" s="48">
        <v>2.352941176471</v>
      </c>
      <c r="M6297" s="91">
        <v>24.117647058824002</v>
      </c>
      <c r="N6297" s="118">
        <v>67.058823529411995</v>
      </c>
    </row>
    <row r="6299" spans="2:14" x14ac:dyDescent="0.2">
      <c r="B6299" s="43" t="str">
        <f xml:space="preserve"> HYPERLINK("#'目次'!B137", "[131]")</f>
        <v>[131]</v>
      </c>
      <c r="C6299" s="31" t="s">
        <v>282</v>
      </c>
    </row>
    <row r="6303" spans="2:14" ht="24" x14ac:dyDescent="0.2">
      <c r="D6303" s="177"/>
      <c r="E6303" s="178"/>
      <c r="F6303" s="178"/>
      <c r="G6303" s="40" t="s">
        <v>14</v>
      </c>
      <c r="H6303" s="42" t="s">
        <v>268</v>
      </c>
      <c r="I6303" s="15" t="s">
        <v>269</v>
      </c>
      <c r="J6303" s="15" t="s">
        <v>270</v>
      </c>
      <c r="K6303" s="15" t="s">
        <v>271</v>
      </c>
      <c r="L6303" s="15" t="s">
        <v>272</v>
      </c>
      <c r="M6303" s="15" t="s">
        <v>273</v>
      </c>
      <c r="N6303" s="44" t="s">
        <v>17</v>
      </c>
    </row>
    <row r="6304" spans="2:14" x14ac:dyDescent="0.2">
      <c r="D6304" s="179"/>
      <c r="E6304" s="180"/>
      <c r="F6304" s="180"/>
      <c r="G6304" s="39"/>
      <c r="H6304" s="41"/>
      <c r="I6304" s="14"/>
      <c r="J6304" s="14"/>
      <c r="K6304" s="14"/>
      <c r="L6304" s="14"/>
      <c r="M6304" s="14"/>
      <c r="N6304" s="38"/>
    </row>
    <row r="6305" spans="4:14" x14ac:dyDescent="0.2">
      <c r="D6305" s="70"/>
      <c r="E6305" s="72" t="s">
        <v>14</v>
      </c>
      <c r="F6305" s="69"/>
      <c r="G6305" s="37">
        <v>1222</v>
      </c>
      <c r="H6305" s="17">
        <v>2</v>
      </c>
      <c r="I6305" s="17">
        <v>4</v>
      </c>
      <c r="J6305" s="17">
        <v>9</v>
      </c>
      <c r="K6305" s="17">
        <v>21</v>
      </c>
      <c r="L6305" s="17">
        <v>29</v>
      </c>
      <c r="M6305" s="17">
        <v>845</v>
      </c>
      <c r="N6305" s="55">
        <v>312</v>
      </c>
    </row>
    <row r="6306" spans="4:14" x14ac:dyDescent="0.2">
      <c r="D6306" s="57"/>
      <c r="E6306" s="54"/>
      <c r="F6306" s="71"/>
      <c r="G6306" s="9">
        <v>100</v>
      </c>
      <c r="H6306" s="2">
        <v>0.163666121113</v>
      </c>
      <c r="I6306" s="2">
        <v>0.32733224222599999</v>
      </c>
      <c r="J6306" s="2">
        <v>0.73649754500800002</v>
      </c>
      <c r="K6306" s="2">
        <v>1.7184942716860001</v>
      </c>
      <c r="L6306" s="2">
        <v>2.3731587561369998</v>
      </c>
      <c r="M6306" s="2">
        <v>69.148936170213005</v>
      </c>
      <c r="N6306" s="13">
        <v>25.531914893617</v>
      </c>
    </row>
    <row r="6307" spans="4:14" x14ac:dyDescent="0.2">
      <c r="D6307" s="174" t="s">
        <v>52</v>
      </c>
      <c r="E6307" s="20" t="s">
        <v>53</v>
      </c>
      <c r="F6307" s="22"/>
      <c r="G6307" s="21">
        <v>15</v>
      </c>
      <c r="H6307" s="25">
        <v>0</v>
      </c>
      <c r="I6307" s="3">
        <v>0</v>
      </c>
      <c r="J6307" s="3">
        <v>0</v>
      </c>
      <c r="K6307" s="3">
        <v>1</v>
      </c>
      <c r="L6307" s="3">
        <v>0</v>
      </c>
      <c r="M6307" s="3">
        <v>8</v>
      </c>
      <c r="N6307" s="26">
        <v>6</v>
      </c>
    </row>
    <row r="6308" spans="4:14" x14ac:dyDescent="0.2">
      <c r="D6308" s="175"/>
      <c r="E6308" s="11"/>
      <c r="F6308" s="10"/>
      <c r="G6308" s="9">
        <v>100</v>
      </c>
      <c r="H6308" s="45">
        <v>0</v>
      </c>
      <c r="I6308" s="18">
        <v>0</v>
      </c>
      <c r="J6308" s="18">
        <v>0</v>
      </c>
      <c r="K6308" s="2">
        <v>6.666666666667</v>
      </c>
      <c r="L6308" s="18">
        <v>0</v>
      </c>
      <c r="M6308" s="46">
        <v>53.333333333333002</v>
      </c>
      <c r="N6308" s="104">
        <v>40</v>
      </c>
    </row>
    <row r="6309" spans="4:14" ht="24" x14ac:dyDescent="0.2">
      <c r="D6309" s="175"/>
      <c r="E6309" s="4" t="s">
        <v>54</v>
      </c>
      <c r="F6309" s="6"/>
      <c r="G6309" s="5">
        <v>122</v>
      </c>
      <c r="H6309" s="7">
        <v>1</v>
      </c>
      <c r="I6309" s="1">
        <v>0</v>
      </c>
      <c r="J6309" s="1">
        <v>0</v>
      </c>
      <c r="K6309" s="1">
        <v>3</v>
      </c>
      <c r="L6309" s="1">
        <v>1</v>
      </c>
      <c r="M6309" s="1">
        <v>81</v>
      </c>
      <c r="N6309" s="8">
        <v>36</v>
      </c>
    </row>
    <row r="6310" spans="4:14" x14ac:dyDescent="0.2">
      <c r="D6310" s="175"/>
      <c r="E6310" s="11"/>
      <c r="F6310" s="10"/>
      <c r="G6310" s="9">
        <v>100</v>
      </c>
      <c r="H6310" s="16">
        <v>0.81967213114799997</v>
      </c>
      <c r="I6310" s="18">
        <v>0</v>
      </c>
      <c r="J6310" s="18">
        <v>0</v>
      </c>
      <c r="K6310" s="2">
        <v>2.459016393443</v>
      </c>
      <c r="L6310" s="2">
        <v>0.81967213114799997</v>
      </c>
      <c r="M6310" s="2">
        <v>66.393442622951</v>
      </c>
      <c r="N6310" s="13">
        <v>29.508196721310998</v>
      </c>
    </row>
    <row r="6311" spans="4:14" x14ac:dyDescent="0.2">
      <c r="D6311" s="175"/>
      <c r="E6311" s="4" t="s">
        <v>55</v>
      </c>
      <c r="F6311" s="6"/>
      <c r="G6311" s="5">
        <v>43</v>
      </c>
      <c r="H6311" s="7">
        <v>0</v>
      </c>
      <c r="I6311" s="1">
        <v>1</v>
      </c>
      <c r="J6311" s="1">
        <v>0</v>
      </c>
      <c r="K6311" s="1">
        <v>2</v>
      </c>
      <c r="L6311" s="1">
        <v>0</v>
      </c>
      <c r="M6311" s="1">
        <v>31</v>
      </c>
      <c r="N6311" s="8">
        <v>9</v>
      </c>
    </row>
    <row r="6312" spans="4:14" x14ac:dyDescent="0.2">
      <c r="D6312" s="175"/>
      <c r="E6312" s="11"/>
      <c r="F6312" s="10"/>
      <c r="G6312" s="9">
        <v>100</v>
      </c>
      <c r="H6312" s="45">
        <v>0</v>
      </c>
      <c r="I6312" s="2">
        <v>2.3255813953489999</v>
      </c>
      <c r="J6312" s="18">
        <v>0</v>
      </c>
      <c r="K6312" s="2">
        <v>4.6511627906979998</v>
      </c>
      <c r="L6312" s="18">
        <v>0</v>
      </c>
      <c r="M6312" s="2">
        <v>72.093023255814003</v>
      </c>
      <c r="N6312" s="13">
        <v>20.930232558139998</v>
      </c>
    </row>
    <row r="6313" spans="4:14" x14ac:dyDescent="0.2">
      <c r="D6313" s="175"/>
      <c r="E6313" s="4" t="s">
        <v>56</v>
      </c>
      <c r="F6313" s="6"/>
      <c r="G6313" s="5">
        <v>60</v>
      </c>
      <c r="H6313" s="7">
        <v>0</v>
      </c>
      <c r="I6313" s="1">
        <v>1</v>
      </c>
      <c r="J6313" s="1">
        <v>0</v>
      </c>
      <c r="K6313" s="1">
        <v>2</v>
      </c>
      <c r="L6313" s="1">
        <v>1</v>
      </c>
      <c r="M6313" s="1">
        <v>47</v>
      </c>
      <c r="N6313" s="8">
        <v>9</v>
      </c>
    </row>
    <row r="6314" spans="4:14" x14ac:dyDescent="0.2">
      <c r="D6314" s="175"/>
      <c r="E6314" s="11"/>
      <c r="F6314" s="10"/>
      <c r="G6314" s="9">
        <v>100</v>
      </c>
      <c r="H6314" s="45">
        <v>0</v>
      </c>
      <c r="I6314" s="2">
        <v>1.666666666667</v>
      </c>
      <c r="J6314" s="18">
        <v>0</v>
      </c>
      <c r="K6314" s="2">
        <v>3.333333333333</v>
      </c>
      <c r="L6314" s="2">
        <v>1.666666666667</v>
      </c>
      <c r="M6314" s="23">
        <v>78.333333333333002</v>
      </c>
      <c r="N6314" s="111">
        <v>15</v>
      </c>
    </row>
    <row r="6315" spans="4:14" x14ac:dyDescent="0.2">
      <c r="D6315" s="175"/>
      <c r="E6315" s="4" t="s">
        <v>57</v>
      </c>
      <c r="F6315" s="6"/>
      <c r="G6315" s="5">
        <v>286</v>
      </c>
      <c r="H6315" s="7">
        <v>1</v>
      </c>
      <c r="I6315" s="1">
        <v>0</v>
      </c>
      <c r="J6315" s="1">
        <v>1</v>
      </c>
      <c r="K6315" s="1">
        <v>5</v>
      </c>
      <c r="L6315" s="1">
        <v>6</v>
      </c>
      <c r="M6315" s="1">
        <v>247</v>
      </c>
      <c r="N6315" s="8">
        <v>26</v>
      </c>
    </row>
    <row r="6316" spans="4:14" x14ac:dyDescent="0.2">
      <c r="D6316" s="175"/>
      <c r="E6316" s="11"/>
      <c r="F6316" s="10"/>
      <c r="G6316" s="9">
        <v>100</v>
      </c>
      <c r="H6316" s="16">
        <v>0.34965034965000003</v>
      </c>
      <c r="I6316" s="18">
        <v>0</v>
      </c>
      <c r="J6316" s="2">
        <v>0.34965034965000003</v>
      </c>
      <c r="K6316" s="2">
        <v>1.7482517482519999</v>
      </c>
      <c r="L6316" s="2">
        <v>2.0979020979020002</v>
      </c>
      <c r="M6316" s="35">
        <v>86.363636363636004</v>
      </c>
      <c r="N6316" s="111">
        <v>9.0909090909089993</v>
      </c>
    </row>
    <row r="6317" spans="4:14" x14ac:dyDescent="0.2">
      <c r="D6317" s="175"/>
      <c r="E6317" s="4" t="s">
        <v>58</v>
      </c>
      <c r="F6317" s="6"/>
      <c r="G6317" s="5">
        <v>129</v>
      </c>
      <c r="H6317" s="7">
        <v>0</v>
      </c>
      <c r="I6317" s="1">
        <v>0</v>
      </c>
      <c r="J6317" s="1">
        <v>2</v>
      </c>
      <c r="K6317" s="1">
        <v>2</v>
      </c>
      <c r="L6317" s="1">
        <v>5</v>
      </c>
      <c r="M6317" s="1">
        <v>96</v>
      </c>
      <c r="N6317" s="8">
        <v>24</v>
      </c>
    </row>
    <row r="6318" spans="4:14" x14ac:dyDescent="0.2">
      <c r="D6318" s="175"/>
      <c r="E6318" s="11"/>
      <c r="F6318" s="10"/>
      <c r="G6318" s="9">
        <v>100</v>
      </c>
      <c r="H6318" s="45">
        <v>0</v>
      </c>
      <c r="I6318" s="18">
        <v>0</v>
      </c>
      <c r="J6318" s="2">
        <v>1.550387596899</v>
      </c>
      <c r="K6318" s="2">
        <v>1.550387596899</v>
      </c>
      <c r="L6318" s="2">
        <v>3.8759689922480001</v>
      </c>
      <c r="M6318" s="23">
        <v>74.418604651162994</v>
      </c>
      <c r="N6318" s="93">
        <v>18.604651162791001</v>
      </c>
    </row>
    <row r="6319" spans="4:14" x14ac:dyDescent="0.2">
      <c r="D6319" s="175"/>
      <c r="E6319" s="4" t="s">
        <v>59</v>
      </c>
      <c r="F6319" s="6"/>
      <c r="G6319" s="5">
        <v>195</v>
      </c>
      <c r="H6319" s="7">
        <v>0</v>
      </c>
      <c r="I6319" s="1">
        <v>0</v>
      </c>
      <c r="J6319" s="1">
        <v>2</v>
      </c>
      <c r="K6319" s="1">
        <v>2</v>
      </c>
      <c r="L6319" s="1">
        <v>7</v>
      </c>
      <c r="M6319" s="1">
        <v>128</v>
      </c>
      <c r="N6319" s="8">
        <v>56</v>
      </c>
    </row>
    <row r="6320" spans="4:14" x14ac:dyDescent="0.2">
      <c r="D6320" s="175"/>
      <c r="E6320" s="11"/>
      <c r="F6320" s="10"/>
      <c r="G6320" s="9">
        <v>100</v>
      </c>
      <c r="H6320" s="45">
        <v>0</v>
      </c>
      <c r="I6320" s="18">
        <v>0</v>
      </c>
      <c r="J6320" s="2">
        <v>1.025641025641</v>
      </c>
      <c r="K6320" s="2">
        <v>1.025641025641</v>
      </c>
      <c r="L6320" s="2">
        <v>3.5897435897440002</v>
      </c>
      <c r="M6320" s="2">
        <v>65.641025641026005</v>
      </c>
      <c r="N6320" s="13">
        <v>28.717948717949</v>
      </c>
    </row>
    <row r="6321" spans="4:14" x14ac:dyDescent="0.2">
      <c r="D6321" s="175"/>
      <c r="E6321" s="4" t="s">
        <v>60</v>
      </c>
      <c r="F6321" s="6"/>
      <c r="G6321" s="5">
        <v>176</v>
      </c>
      <c r="H6321" s="7">
        <v>0</v>
      </c>
      <c r="I6321" s="1">
        <v>0</v>
      </c>
      <c r="J6321" s="1">
        <v>1</v>
      </c>
      <c r="K6321" s="1">
        <v>1</v>
      </c>
      <c r="L6321" s="1">
        <v>3</v>
      </c>
      <c r="M6321" s="1">
        <v>91</v>
      </c>
      <c r="N6321" s="8">
        <v>80</v>
      </c>
    </row>
    <row r="6322" spans="4:14" x14ac:dyDescent="0.2">
      <c r="D6322" s="175"/>
      <c r="E6322" s="11"/>
      <c r="F6322" s="10"/>
      <c r="G6322" s="9">
        <v>100</v>
      </c>
      <c r="H6322" s="45">
        <v>0</v>
      </c>
      <c r="I6322" s="18">
        <v>0</v>
      </c>
      <c r="J6322" s="2">
        <v>0.56818181818199998</v>
      </c>
      <c r="K6322" s="2">
        <v>0.56818181818199998</v>
      </c>
      <c r="L6322" s="2">
        <v>1.7045454545450001</v>
      </c>
      <c r="M6322" s="46">
        <v>51.704545454544999</v>
      </c>
      <c r="N6322" s="104">
        <v>45.454545454544999</v>
      </c>
    </row>
    <row r="6323" spans="4:14" x14ac:dyDescent="0.2">
      <c r="D6323" s="175"/>
      <c r="E6323" s="4" t="s">
        <v>61</v>
      </c>
      <c r="F6323" s="6"/>
      <c r="G6323" s="5">
        <v>78</v>
      </c>
      <c r="H6323" s="7">
        <v>0</v>
      </c>
      <c r="I6323" s="1">
        <v>0</v>
      </c>
      <c r="J6323" s="1">
        <v>0</v>
      </c>
      <c r="K6323" s="1">
        <v>1</v>
      </c>
      <c r="L6323" s="1">
        <v>1</v>
      </c>
      <c r="M6323" s="1">
        <v>67</v>
      </c>
      <c r="N6323" s="8">
        <v>9</v>
      </c>
    </row>
    <row r="6324" spans="4:14" x14ac:dyDescent="0.2">
      <c r="D6324" s="175"/>
      <c r="E6324" s="11"/>
      <c r="F6324" s="10"/>
      <c r="G6324" s="9">
        <v>100</v>
      </c>
      <c r="H6324" s="45">
        <v>0</v>
      </c>
      <c r="I6324" s="18">
        <v>0</v>
      </c>
      <c r="J6324" s="18">
        <v>0</v>
      </c>
      <c r="K6324" s="2">
        <v>1.2820512820509999</v>
      </c>
      <c r="L6324" s="2">
        <v>1.2820512820509999</v>
      </c>
      <c r="M6324" s="35">
        <v>85.897435897435997</v>
      </c>
      <c r="N6324" s="111">
        <v>11.538461538462</v>
      </c>
    </row>
    <row r="6325" spans="4:14" x14ac:dyDescent="0.2">
      <c r="D6325" s="175"/>
      <c r="E6325" s="4" t="s">
        <v>62</v>
      </c>
      <c r="F6325" s="6"/>
      <c r="G6325" s="5">
        <v>113</v>
      </c>
      <c r="H6325" s="7">
        <v>0</v>
      </c>
      <c r="I6325" s="1">
        <v>2</v>
      </c>
      <c r="J6325" s="1">
        <v>3</v>
      </c>
      <c r="K6325" s="1">
        <v>2</v>
      </c>
      <c r="L6325" s="1">
        <v>5</v>
      </c>
      <c r="M6325" s="1">
        <v>48</v>
      </c>
      <c r="N6325" s="8">
        <v>53</v>
      </c>
    </row>
    <row r="6326" spans="4:14" x14ac:dyDescent="0.2">
      <c r="D6326" s="175"/>
      <c r="E6326" s="11"/>
      <c r="F6326" s="10"/>
      <c r="G6326" s="9">
        <v>100</v>
      </c>
      <c r="H6326" s="45">
        <v>0</v>
      </c>
      <c r="I6326" s="2">
        <v>1.769911504425</v>
      </c>
      <c r="J6326" s="2">
        <v>2.654867256637</v>
      </c>
      <c r="K6326" s="2">
        <v>1.769911504425</v>
      </c>
      <c r="L6326" s="2">
        <v>4.424778761062</v>
      </c>
      <c r="M6326" s="46">
        <v>42.477876106194998</v>
      </c>
      <c r="N6326" s="104">
        <v>46.902654867256999</v>
      </c>
    </row>
    <row r="6327" spans="4:14" x14ac:dyDescent="0.2">
      <c r="D6327" s="174" t="s">
        <v>63</v>
      </c>
      <c r="E6327" s="20" t="s">
        <v>64</v>
      </c>
      <c r="F6327" s="22"/>
      <c r="G6327" s="21">
        <v>234</v>
      </c>
      <c r="H6327" s="25">
        <v>1</v>
      </c>
      <c r="I6327" s="3">
        <v>1</v>
      </c>
      <c r="J6327" s="3">
        <v>3</v>
      </c>
      <c r="K6327" s="3">
        <v>3</v>
      </c>
      <c r="L6327" s="3">
        <v>9</v>
      </c>
      <c r="M6327" s="3">
        <v>135</v>
      </c>
      <c r="N6327" s="26">
        <v>82</v>
      </c>
    </row>
    <row r="6328" spans="4:14" x14ac:dyDescent="0.2">
      <c r="D6328" s="175"/>
      <c r="E6328" s="11"/>
      <c r="F6328" s="10"/>
      <c r="G6328" s="9">
        <v>100</v>
      </c>
      <c r="H6328" s="16">
        <v>0.42735042735000001</v>
      </c>
      <c r="I6328" s="2">
        <v>0.42735042735000001</v>
      </c>
      <c r="J6328" s="2">
        <v>1.2820512820509999</v>
      </c>
      <c r="K6328" s="2">
        <v>1.2820512820509999</v>
      </c>
      <c r="L6328" s="2">
        <v>3.8461538461539999</v>
      </c>
      <c r="M6328" s="46">
        <v>57.692307692307999</v>
      </c>
      <c r="N6328" s="89">
        <v>35.042735042735004</v>
      </c>
    </row>
    <row r="6329" spans="4:14" x14ac:dyDescent="0.2">
      <c r="D6329" s="175"/>
      <c r="E6329" s="4" t="s">
        <v>65</v>
      </c>
      <c r="F6329" s="6"/>
      <c r="G6329" s="5">
        <v>172</v>
      </c>
      <c r="H6329" s="7">
        <v>0</v>
      </c>
      <c r="I6329" s="1">
        <v>1</v>
      </c>
      <c r="J6329" s="1">
        <v>2</v>
      </c>
      <c r="K6329" s="1">
        <v>5</v>
      </c>
      <c r="L6329" s="1">
        <v>4</v>
      </c>
      <c r="M6329" s="1">
        <v>95</v>
      </c>
      <c r="N6329" s="8">
        <v>65</v>
      </c>
    </row>
    <row r="6330" spans="4:14" x14ac:dyDescent="0.2">
      <c r="D6330" s="175"/>
      <c r="E6330" s="11"/>
      <c r="F6330" s="10"/>
      <c r="G6330" s="9">
        <v>100</v>
      </c>
      <c r="H6330" s="45">
        <v>0</v>
      </c>
      <c r="I6330" s="2">
        <v>0.58139534883699995</v>
      </c>
      <c r="J6330" s="2">
        <v>1.1627906976739999</v>
      </c>
      <c r="K6330" s="2">
        <v>2.9069767441860002</v>
      </c>
      <c r="L6330" s="2">
        <v>2.3255813953489999</v>
      </c>
      <c r="M6330" s="46">
        <v>55.232558139535001</v>
      </c>
      <c r="N6330" s="104">
        <v>37.790697674419</v>
      </c>
    </row>
    <row r="6331" spans="4:14" x14ac:dyDescent="0.2">
      <c r="D6331" s="175"/>
      <c r="E6331" s="4" t="s">
        <v>66</v>
      </c>
      <c r="F6331" s="6"/>
      <c r="G6331" s="5">
        <v>165</v>
      </c>
      <c r="H6331" s="7">
        <v>1</v>
      </c>
      <c r="I6331" s="1">
        <v>1</v>
      </c>
      <c r="J6331" s="1">
        <v>2</v>
      </c>
      <c r="K6331" s="1">
        <v>2</v>
      </c>
      <c r="L6331" s="1">
        <v>5</v>
      </c>
      <c r="M6331" s="1">
        <v>114</v>
      </c>
      <c r="N6331" s="8">
        <v>40</v>
      </c>
    </row>
    <row r="6332" spans="4:14" x14ac:dyDescent="0.2">
      <c r="D6332" s="175"/>
      <c r="E6332" s="11"/>
      <c r="F6332" s="10"/>
      <c r="G6332" s="9">
        <v>100</v>
      </c>
      <c r="H6332" s="16">
        <v>0.60606060606099998</v>
      </c>
      <c r="I6332" s="2">
        <v>0.60606060606099998</v>
      </c>
      <c r="J6332" s="2">
        <v>1.2121212121210001</v>
      </c>
      <c r="K6332" s="2">
        <v>1.2121212121210001</v>
      </c>
      <c r="L6332" s="2">
        <v>3.0303030303030001</v>
      </c>
      <c r="M6332" s="2">
        <v>69.090909090908994</v>
      </c>
      <c r="N6332" s="13">
        <v>24.242424242424001</v>
      </c>
    </row>
    <row r="6333" spans="4:14" x14ac:dyDescent="0.2">
      <c r="D6333" s="175"/>
      <c r="E6333" s="4" t="s">
        <v>67</v>
      </c>
      <c r="F6333" s="6"/>
      <c r="G6333" s="5">
        <v>158</v>
      </c>
      <c r="H6333" s="7">
        <v>0</v>
      </c>
      <c r="I6333" s="1">
        <v>0</v>
      </c>
      <c r="J6333" s="1">
        <v>1</v>
      </c>
      <c r="K6333" s="1">
        <v>4</v>
      </c>
      <c r="L6333" s="1">
        <v>1</v>
      </c>
      <c r="M6333" s="1">
        <v>111</v>
      </c>
      <c r="N6333" s="8">
        <v>41</v>
      </c>
    </row>
    <row r="6334" spans="4:14" x14ac:dyDescent="0.2">
      <c r="D6334" s="175"/>
      <c r="E6334" s="11"/>
      <c r="F6334" s="10"/>
      <c r="G6334" s="9">
        <v>100</v>
      </c>
      <c r="H6334" s="45">
        <v>0</v>
      </c>
      <c r="I6334" s="18">
        <v>0</v>
      </c>
      <c r="J6334" s="2">
        <v>0.63291139240500005</v>
      </c>
      <c r="K6334" s="2">
        <v>2.5316455696200002</v>
      </c>
      <c r="L6334" s="2">
        <v>0.63291139240500005</v>
      </c>
      <c r="M6334" s="2">
        <v>70.253164556962005</v>
      </c>
      <c r="N6334" s="13">
        <v>25.949367088608</v>
      </c>
    </row>
    <row r="6335" spans="4:14" x14ac:dyDescent="0.2">
      <c r="D6335" s="175"/>
      <c r="E6335" s="4" t="s">
        <v>68</v>
      </c>
      <c r="F6335" s="6"/>
      <c r="G6335" s="5">
        <v>112</v>
      </c>
      <c r="H6335" s="7">
        <v>0</v>
      </c>
      <c r="I6335" s="1">
        <v>1</v>
      </c>
      <c r="J6335" s="1">
        <v>0</v>
      </c>
      <c r="K6335" s="1">
        <v>1</v>
      </c>
      <c r="L6335" s="1">
        <v>4</v>
      </c>
      <c r="M6335" s="1">
        <v>85</v>
      </c>
      <c r="N6335" s="8">
        <v>21</v>
      </c>
    </row>
    <row r="6336" spans="4:14" x14ac:dyDescent="0.2">
      <c r="D6336" s="175"/>
      <c r="E6336" s="11"/>
      <c r="F6336" s="10"/>
      <c r="G6336" s="9">
        <v>100</v>
      </c>
      <c r="H6336" s="45">
        <v>0</v>
      </c>
      <c r="I6336" s="2">
        <v>0.89285714285700002</v>
      </c>
      <c r="J6336" s="18">
        <v>0</v>
      </c>
      <c r="K6336" s="2">
        <v>0.89285714285700002</v>
      </c>
      <c r="L6336" s="2">
        <v>3.5714285714290002</v>
      </c>
      <c r="M6336" s="23">
        <v>75.892857142856997</v>
      </c>
      <c r="N6336" s="93">
        <v>18.75</v>
      </c>
    </row>
    <row r="6337" spans="2:14" x14ac:dyDescent="0.2">
      <c r="D6337" s="175"/>
      <c r="E6337" s="4" t="s">
        <v>69</v>
      </c>
      <c r="F6337" s="6"/>
      <c r="G6337" s="5">
        <v>92</v>
      </c>
      <c r="H6337" s="7">
        <v>0</v>
      </c>
      <c r="I6337" s="1">
        <v>0</v>
      </c>
      <c r="J6337" s="1">
        <v>1</v>
      </c>
      <c r="K6337" s="1">
        <v>3</v>
      </c>
      <c r="L6337" s="1">
        <v>1</v>
      </c>
      <c r="M6337" s="1">
        <v>75</v>
      </c>
      <c r="N6337" s="8">
        <v>12</v>
      </c>
    </row>
    <row r="6338" spans="2:14" x14ac:dyDescent="0.2">
      <c r="D6338" s="175"/>
      <c r="E6338" s="11"/>
      <c r="F6338" s="10"/>
      <c r="G6338" s="9">
        <v>100</v>
      </c>
      <c r="H6338" s="45">
        <v>0</v>
      </c>
      <c r="I6338" s="18">
        <v>0</v>
      </c>
      <c r="J6338" s="2">
        <v>1.086956521739</v>
      </c>
      <c r="K6338" s="2">
        <v>3.2608695652169999</v>
      </c>
      <c r="L6338" s="2">
        <v>1.086956521739</v>
      </c>
      <c r="M6338" s="35">
        <v>81.521739130434995</v>
      </c>
      <c r="N6338" s="111">
        <v>13.04347826087</v>
      </c>
    </row>
    <row r="6339" spans="2:14" x14ac:dyDescent="0.2">
      <c r="D6339" s="175"/>
      <c r="E6339" s="4" t="s">
        <v>70</v>
      </c>
      <c r="F6339" s="6"/>
      <c r="G6339" s="5">
        <v>131</v>
      </c>
      <c r="H6339" s="7">
        <v>0</v>
      </c>
      <c r="I6339" s="1">
        <v>0</v>
      </c>
      <c r="J6339" s="1">
        <v>0</v>
      </c>
      <c r="K6339" s="1">
        <v>1</v>
      </c>
      <c r="L6339" s="1">
        <v>1</v>
      </c>
      <c r="M6339" s="1">
        <v>110</v>
      </c>
      <c r="N6339" s="8">
        <v>19</v>
      </c>
    </row>
    <row r="6340" spans="2:14" x14ac:dyDescent="0.2">
      <c r="D6340" s="175"/>
      <c r="E6340" s="11"/>
      <c r="F6340" s="10"/>
      <c r="G6340" s="9">
        <v>100</v>
      </c>
      <c r="H6340" s="45">
        <v>0</v>
      </c>
      <c r="I6340" s="18">
        <v>0</v>
      </c>
      <c r="J6340" s="18">
        <v>0</v>
      </c>
      <c r="K6340" s="2">
        <v>0.76335877862599999</v>
      </c>
      <c r="L6340" s="2">
        <v>0.76335877862599999</v>
      </c>
      <c r="M6340" s="35">
        <v>83.969465648855007</v>
      </c>
      <c r="N6340" s="111">
        <v>14.503816793893</v>
      </c>
    </row>
    <row r="6341" spans="2:14" x14ac:dyDescent="0.2">
      <c r="D6341" s="175"/>
      <c r="E6341" s="4" t="s">
        <v>71</v>
      </c>
      <c r="F6341" s="6"/>
      <c r="G6341" s="5">
        <v>71</v>
      </c>
      <c r="H6341" s="7">
        <v>0</v>
      </c>
      <c r="I6341" s="1">
        <v>0</v>
      </c>
      <c r="J6341" s="1">
        <v>0</v>
      </c>
      <c r="K6341" s="1">
        <v>2</v>
      </c>
      <c r="L6341" s="1">
        <v>4</v>
      </c>
      <c r="M6341" s="1">
        <v>53</v>
      </c>
      <c r="N6341" s="8">
        <v>12</v>
      </c>
    </row>
    <row r="6342" spans="2:14" x14ac:dyDescent="0.2">
      <c r="D6342" s="175"/>
      <c r="E6342" s="11"/>
      <c r="F6342" s="10"/>
      <c r="G6342" s="9">
        <v>100</v>
      </c>
      <c r="H6342" s="45">
        <v>0</v>
      </c>
      <c r="I6342" s="18">
        <v>0</v>
      </c>
      <c r="J6342" s="18">
        <v>0</v>
      </c>
      <c r="K6342" s="2">
        <v>2.8169014084509998</v>
      </c>
      <c r="L6342" s="2">
        <v>5.6338028169010004</v>
      </c>
      <c r="M6342" s="23">
        <v>74.647887323944005</v>
      </c>
      <c r="N6342" s="93">
        <v>16.901408450704</v>
      </c>
    </row>
    <row r="6343" spans="2:14" x14ac:dyDescent="0.2">
      <c r="D6343" s="175"/>
      <c r="E6343" s="4" t="s">
        <v>72</v>
      </c>
      <c r="F6343" s="6"/>
      <c r="G6343" s="5">
        <v>70</v>
      </c>
      <c r="H6343" s="7">
        <v>0</v>
      </c>
      <c r="I6343" s="1">
        <v>0</v>
      </c>
      <c r="J6343" s="1">
        <v>0</v>
      </c>
      <c r="K6343" s="1">
        <v>0</v>
      </c>
      <c r="L6343" s="1">
        <v>0</v>
      </c>
      <c r="M6343" s="1">
        <v>57</v>
      </c>
      <c r="N6343" s="8">
        <v>13</v>
      </c>
    </row>
    <row r="6344" spans="2:14" x14ac:dyDescent="0.2">
      <c r="D6344" s="176"/>
      <c r="E6344" s="57"/>
      <c r="F6344" s="54"/>
      <c r="G6344" s="67">
        <v>100</v>
      </c>
      <c r="H6344" s="114">
        <v>0</v>
      </c>
      <c r="I6344" s="81">
        <v>0</v>
      </c>
      <c r="J6344" s="81">
        <v>0</v>
      </c>
      <c r="K6344" s="81">
        <v>0</v>
      </c>
      <c r="L6344" s="81">
        <v>0</v>
      </c>
      <c r="M6344" s="108">
        <v>81.428571428571004</v>
      </c>
      <c r="N6344" s="146">
        <v>18.571428571428999</v>
      </c>
    </row>
    <row r="6346" spans="2:14" x14ac:dyDescent="0.2">
      <c r="B6346" s="43" t="str">
        <f xml:space="preserve"> HYPERLINK("#'目次'!B138", "[132]")</f>
        <v>[132]</v>
      </c>
      <c r="C6346" s="31" t="s">
        <v>282</v>
      </c>
    </row>
    <row r="6349" spans="2:14" x14ac:dyDescent="0.2">
      <c r="C6349" s="31" t="s">
        <v>75</v>
      </c>
    </row>
    <row r="6350" spans="2:14" ht="24" x14ac:dyDescent="0.2">
      <c r="D6350" s="177"/>
      <c r="E6350" s="178"/>
      <c r="F6350" s="178"/>
      <c r="G6350" s="40" t="s">
        <v>14</v>
      </c>
      <c r="H6350" s="42" t="s">
        <v>268</v>
      </c>
      <c r="I6350" s="15" t="s">
        <v>269</v>
      </c>
      <c r="J6350" s="15" t="s">
        <v>270</v>
      </c>
      <c r="K6350" s="15" t="s">
        <v>271</v>
      </c>
      <c r="L6350" s="15" t="s">
        <v>272</v>
      </c>
      <c r="M6350" s="15" t="s">
        <v>273</v>
      </c>
      <c r="N6350" s="44" t="s">
        <v>17</v>
      </c>
    </row>
    <row r="6351" spans="2:14" x14ac:dyDescent="0.2">
      <c r="D6351" s="179"/>
      <c r="E6351" s="180"/>
      <c r="F6351" s="180"/>
      <c r="G6351" s="39"/>
      <c r="H6351" s="41"/>
      <c r="I6351" s="14"/>
      <c r="J6351" s="14"/>
      <c r="K6351" s="14"/>
      <c r="L6351" s="14"/>
      <c r="M6351" s="14"/>
      <c r="N6351" s="38"/>
    </row>
    <row r="6352" spans="2:14" x14ac:dyDescent="0.2">
      <c r="D6352" s="70"/>
      <c r="E6352" s="72" t="s">
        <v>14</v>
      </c>
      <c r="F6352" s="69"/>
      <c r="G6352" s="37">
        <v>1222</v>
      </c>
      <c r="H6352" s="17">
        <v>2</v>
      </c>
      <c r="I6352" s="17">
        <v>4</v>
      </c>
      <c r="J6352" s="17">
        <v>9</v>
      </c>
      <c r="K6352" s="17">
        <v>21</v>
      </c>
      <c r="L6352" s="17">
        <v>29</v>
      </c>
      <c r="M6352" s="17">
        <v>845</v>
      </c>
      <c r="N6352" s="55">
        <v>312</v>
      </c>
    </row>
    <row r="6353" spans="4:14" x14ac:dyDescent="0.2">
      <c r="D6353" s="57"/>
      <c r="E6353" s="54"/>
      <c r="F6353" s="71"/>
      <c r="G6353" s="9">
        <v>100</v>
      </c>
      <c r="H6353" s="2">
        <v>0.163666121113</v>
      </c>
      <c r="I6353" s="2">
        <v>0.32733224222599999</v>
      </c>
      <c r="J6353" s="2">
        <v>0.73649754500800002</v>
      </c>
      <c r="K6353" s="2">
        <v>1.7184942716860001</v>
      </c>
      <c r="L6353" s="2">
        <v>2.3731587561369998</v>
      </c>
      <c r="M6353" s="2">
        <v>69.148936170213005</v>
      </c>
      <c r="N6353" s="13">
        <v>25.531914893617</v>
      </c>
    </row>
    <row r="6354" spans="4:14" x14ac:dyDescent="0.2">
      <c r="D6354" s="174" t="s">
        <v>36</v>
      </c>
      <c r="E6354" s="20" t="s">
        <v>76</v>
      </c>
      <c r="F6354" s="22"/>
      <c r="G6354" s="21">
        <v>629</v>
      </c>
      <c r="H6354" s="25">
        <v>2</v>
      </c>
      <c r="I6354" s="3">
        <v>3</v>
      </c>
      <c r="J6354" s="3">
        <v>2</v>
      </c>
      <c r="K6354" s="3">
        <v>14</v>
      </c>
      <c r="L6354" s="3">
        <v>14</v>
      </c>
      <c r="M6354" s="3">
        <v>446</v>
      </c>
      <c r="N6354" s="26">
        <v>148</v>
      </c>
    </row>
    <row r="6355" spans="4:14" x14ac:dyDescent="0.2">
      <c r="D6355" s="175"/>
      <c r="E6355" s="11"/>
      <c r="F6355" s="10"/>
      <c r="G6355" s="9">
        <v>100</v>
      </c>
      <c r="H6355" s="16">
        <v>0.31796502384699998</v>
      </c>
      <c r="I6355" s="2">
        <v>0.47694753577100002</v>
      </c>
      <c r="J6355" s="2">
        <v>0.31796502384699998</v>
      </c>
      <c r="K6355" s="2">
        <v>2.2257551669320002</v>
      </c>
      <c r="L6355" s="2">
        <v>2.2257551669320002</v>
      </c>
      <c r="M6355" s="2">
        <v>70.906200317965002</v>
      </c>
      <c r="N6355" s="13">
        <v>23.529411764706001</v>
      </c>
    </row>
    <row r="6356" spans="4:14" x14ac:dyDescent="0.2">
      <c r="D6356" s="175"/>
      <c r="E6356" s="4" t="s">
        <v>39</v>
      </c>
      <c r="F6356" s="6"/>
      <c r="G6356" s="5">
        <v>37</v>
      </c>
      <c r="H6356" s="7">
        <v>0</v>
      </c>
      <c r="I6356" s="1">
        <v>0</v>
      </c>
      <c r="J6356" s="1">
        <v>0</v>
      </c>
      <c r="K6356" s="1">
        <v>0</v>
      </c>
      <c r="L6356" s="1">
        <v>0</v>
      </c>
      <c r="M6356" s="1">
        <v>32</v>
      </c>
      <c r="N6356" s="8">
        <v>5</v>
      </c>
    </row>
    <row r="6357" spans="4:14" x14ac:dyDescent="0.2">
      <c r="D6357" s="175"/>
      <c r="E6357" s="11"/>
      <c r="F6357" s="10"/>
      <c r="G6357" s="9">
        <v>100</v>
      </c>
      <c r="H6357" s="45">
        <v>0</v>
      </c>
      <c r="I6357" s="18">
        <v>0</v>
      </c>
      <c r="J6357" s="18">
        <v>0</v>
      </c>
      <c r="K6357" s="18">
        <v>0</v>
      </c>
      <c r="L6357" s="18">
        <v>0</v>
      </c>
      <c r="M6357" s="35">
        <v>86.486486486486001</v>
      </c>
      <c r="N6357" s="111">
        <v>13.513513513514001</v>
      </c>
    </row>
    <row r="6358" spans="4:14" x14ac:dyDescent="0.2">
      <c r="D6358" s="175"/>
      <c r="E6358" s="4" t="s">
        <v>40</v>
      </c>
      <c r="F6358" s="6"/>
      <c r="G6358" s="5">
        <v>73</v>
      </c>
      <c r="H6358" s="7">
        <v>0</v>
      </c>
      <c r="I6358" s="1">
        <v>1</v>
      </c>
      <c r="J6358" s="1">
        <v>0</v>
      </c>
      <c r="K6358" s="1">
        <v>0</v>
      </c>
      <c r="L6358" s="1">
        <v>3</v>
      </c>
      <c r="M6358" s="1">
        <v>61</v>
      </c>
      <c r="N6358" s="8">
        <v>8</v>
      </c>
    </row>
    <row r="6359" spans="4:14" x14ac:dyDescent="0.2">
      <c r="D6359" s="175"/>
      <c r="E6359" s="11"/>
      <c r="F6359" s="10"/>
      <c r="G6359" s="9">
        <v>100</v>
      </c>
      <c r="H6359" s="45">
        <v>0</v>
      </c>
      <c r="I6359" s="2">
        <v>1.369863013699</v>
      </c>
      <c r="J6359" s="18">
        <v>0</v>
      </c>
      <c r="K6359" s="18">
        <v>0</v>
      </c>
      <c r="L6359" s="2">
        <v>4.1095890410960001</v>
      </c>
      <c r="M6359" s="35">
        <v>83.561643835615996</v>
      </c>
      <c r="N6359" s="111">
        <v>10.958904109589</v>
      </c>
    </row>
    <row r="6360" spans="4:14" x14ac:dyDescent="0.2">
      <c r="D6360" s="175"/>
      <c r="E6360" s="4" t="s">
        <v>41</v>
      </c>
      <c r="F6360" s="6"/>
      <c r="G6360" s="5">
        <v>108</v>
      </c>
      <c r="H6360" s="7">
        <v>0</v>
      </c>
      <c r="I6360" s="1">
        <v>0</v>
      </c>
      <c r="J6360" s="1">
        <v>0</v>
      </c>
      <c r="K6360" s="1">
        <v>2</v>
      </c>
      <c r="L6360" s="1">
        <v>3</v>
      </c>
      <c r="M6360" s="1">
        <v>94</v>
      </c>
      <c r="N6360" s="8">
        <v>9</v>
      </c>
    </row>
    <row r="6361" spans="4:14" x14ac:dyDescent="0.2">
      <c r="D6361" s="175"/>
      <c r="E6361" s="11"/>
      <c r="F6361" s="10"/>
      <c r="G6361" s="9">
        <v>100</v>
      </c>
      <c r="H6361" s="45">
        <v>0</v>
      </c>
      <c r="I6361" s="18">
        <v>0</v>
      </c>
      <c r="J6361" s="18">
        <v>0</v>
      </c>
      <c r="K6361" s="2">
        <v>1.851851851852</v>
      </c>
      <c r="L6361" s="2">
        <v>2.7777777777780002</v>
      </c>
      <c r="M6361" s="35">
        <v>87.037037037036995</v>
      </c>
      <c r="N6361" s="111">
        <v>8.333333333333</v>
      </c>
    </row>
    <row r="6362" spans="4:14" x14ac:dyDescent="0.2">
      <c r="D6362" s="175"/>
      <c r="E6362" s="4" t="s">
        <v>42</v>
      </c>
      <c r="F6362" s="6"/>
      <c r="G6362" s="5">
        <v>113</v>
      </c>
      <c r="H6362" s="7">
        <v>0</v>
      </c>
      <c r="I6362" s="1">
        <v>1</v>
      </c>
      <c r="J6362" s="1">
        <v>0</v>
      </c>
      <c r="K6362" s="1">
        <v>5</v>
      </c>
      <c r="L6362" s="1">
        <v>1</v>
      </c>
      <c r="M6362" s="1">
        <v>89</v>
      </c>
      <c r="N6362" s="8">
        <v>17</v>
      </c>
    </row>
    <row r="6363" spans="4:14" x14ac:dyDescent="0.2">
      <c r="D6363" s="175"/>
      <c r="E6363" s="11"/>
      <c r="F6363" s="10"/>
      <c r="G6363" s="9">
        <v>100</v>
      </c>
      <c r="H6363" s="45">
        <v>0</v>
      </c>
      <c r="I6363" s="2">
        <v>0.88495575221199996</v>
      </c>
      <c r="J6363" s="18">
        <v>0</v>
      </c>
      <c r="K6363" s="2">
        <v>4.424778761062</v>
      </c>
      <c r="L6363" s="2">
        <v>0.88495575221199996</v>
      </c>
      <c r="M6363" s="23">
        <v>78.761061946902998</v>
      </c>
      <c r="N6363" s="111">
        <v>15.044247787611001</v>
      </c>
    </row>
    <row r="6364" spans="4:14" x14ac:dyDescent="0.2">
      <c r="D6364" s="175"/>
      <c r="E6364" s="4" t="s">
        <v>43</v>
      </c>
      <c r="F6364" s="6"/>
      <c r="G6364" s="5">
        <v>101</v>
      </c>
      <c r="H6364" s="7">
        <v>0</v>
      </c>
      <c r="I6364" s="1">
        <v>0</v>
      </c>
      <c r="J6364" s="1">
        <v>0</v>
      </c>
      <c r="K6364" s="1">
        <v>2</v>
      </c>
      <c r="L6364" s="1">
        <v>1</v>
      </c>
      <c r="M6364" s="1">
        <v>81</v>
      </c>
      <c r="N6364" s="8">
        <v>17</v>
      </c>
    </row>
    <row r="6365" spans="4:14" x14ac:dyDescent="0.2">
      <c r="D6365" s="175"/>
      <c r="E6365" s="11"/>
      <c r="F6365" s="10"/>
      <c r="G6365" s="9">
        <v>100</v>
      </c>
      <c r="H6365" s="45">
        <v>0</v>
      </c>
      <c r="I6365" s="18">
        <v>0</v>
      </c>
      <c r="J6365" s="18">
        <v>0</v>
      </c>
      <c r="K6365" s="2">
        <v>1.9801980198019999</v>
      </c>
      <c r="L6365" s="2">
        <v>0.99009900990099997</v>
      </c>
      <c r="M6365" s="35">
        <v>80.198019801979996</v>
      </c>
      <c r="N6365" s="93">
        <v>16.831683168316999</v>
      </c>
    </row>
    <row r="6366" spans="4:14" x14ac:dyDescent="0.2">
      <c r="D6366" s="175"/>
      <c r="E6366" s="4" t="s">
        <v>44</v>
      </c>
      <c r="F6366" s="6"/>
      <c r="G6366" s="5">
        <v>114</v>
      </c>
      <c r="H6366" s="7">
        <v>1</v>
      </c>
      <c r="I6366" s="1">
        <v>0</v>
      </c>
      <c r="J6366" s="1">
        <v>0</v>
      </c>
      <c r="K6366" s="1">
        <v>2</v>
      </c>
      <c r="L6366" s="1">
        <v>3</v>
      </c>
      <c r="M6366" s="1">
        <v>66</v>
      </c>
      <c r="N6366" s="8">
        <v>42</v>
      </c>
    </row>
    <row r="6367" spans="4:14" x14ac:dyDescent="0.2">
      <c r="D6367" s="175"/>
      <c r="E6367" s="11"/>
      <c r="F6367" s="10"/>
      <c r="G6367" s="9">
        <v>100</v>
      </c>
      <c r="H6367" s="16">
        <v>0.87719298245599997</v>
      </c>
      <c r="I6367" s="18">
        <v>0</v>
      </c>
      <c r="J6367" s="18">
        <v>0</v>
      </c>
      <c r="K6367" s="2">
        <v>1.7543859649119999</v>
      </c>
      <c r="L6367" s="2">
        <v>2.6315789473679998</v>
      </c>
      <c r="M6367" s="46">
        <v>57.894736842104997</v>
      </c>
      <c r="N6367" s="104">
        <v>36.842105263157997</v>
      </c>
    </row>
    <row r="6368" spans="4:14" x14ac:dyDescent="0.2">
      <c r="D6368" s="175"/>
      <c r="E6368" s="4" t="s">
        <v>45</v>
      </c>
      <c r="F6368" s="6"/>
      <c r="G6368" s="5">
        <v>83</v>
      </c>
      <c r="H6368" s="7">
        <v>1</v>
      </c>
      <c r="I6368" s="1">
        <v>1</v>
      </c>
      <c r="J6368" s="1">
        <v>2</v>
      </c>
      <c r="K6368" s="1">
        <v>3</v>
      </c>
      <c r="L6368" s="1">
        <v>3</v>
      </c>
      <c r="M6368" s="1">
        <v>23</v>
      </c>
      <c r="N6368" s="8">
        <v>50</v>
      </c>
    </row>
    <row r="6369" spans="4:14" x14ac:dyDescent="0.2">
      <c r="D6369" s="175"/>
      <c r="E6369" s="11"/>
      <c r="F6369" s="10"/>
      <c r="G6369" s="9">
        <v>100</v>
      </c>
      <c r="H6369" s="16">
        <v>1.204819277108</v>
      </c>
      <c r="I6369" s="2">
        <v>1.204819277108</v>
      </c>
      <c r="J6369" s="2">
        <v>2.409638554217</v>
      </c>
      <c r="K6369" s="2">
        <v>3.6144578313250002</v>
      </c>
      <c r="L6369" s="2">
        <v>3.6144578313250002</v>
      </c>
      <c r="M6369" s="46">
        <v>27.710843373494001</v>
      </c>
      <c r="N6369" s="104">
        <v>60.240963855422002</v>
      </c>
    </row>
    <row r="6370" spans="4:14" x14ac:dyDescent="0.2">
      <c r="D6370" s="174" t="s">
        <v>37</v>
      </c>
      <c r="E6370" s="20" t="s">
        <v>77</v>
      </c>
      <c r="F6370" s="22"/>
      <c r="G6370" s="21">
        <v>593</v>
      </c>
      <c r="H6370" s="25">
        <v>0</v>
      </c>
      <c r="I6370" s="3">
        <v>1</v>
      </c>
      <c r="J6370" s="3">
        <v>7</v>
      </c>
      <c r="K6370" s="3">
        <v>7</v>
      </c>
      <c r="L6370" s="3">
        <v>15</v>
      </c>
      <c r="M6370" s="3">
        <v>399</v>
      </c>
      <c r="N6370" s="26">
        <v>164</v>
      </c>
    </row>
    <row r="6371" spans="4:14" x14ac:dyDescent="0.2">
      <c r="D6371" s="175"/>
      <c r="E6371" s="11"/>
      <c r="F6371" s="10"/>
      <c r="G6371" s="9">
        <v>100</v>
      </c>
      <c r="H6371" s="45">
        <v>0</v>
      </c>
      <c r="I6371" s="2">
        <v>0.16863406408100001</v>
      </c>
      <c r="J6371" s="2">
        <v>1.1804384485670001</v>
      </c>
      <c r="K6371" s="2">
        <v>1.1804384485670001</v>
      </c>
      <c r="L6371" s="2">
        <v>2.5295109612140001</v>
      </c>
      <c r="M6371" s="2">
        <v>67.284991568297002</v>
      </c>
      <c r="N6371" s="13">
        <v>27.655986509274999</v>
      </c>
    </row>
    <row r="6372" spans="4:14" x14ac:dyDescent="0.2">
      <c r="D6372" s="175"/>
      <c r="E6372" s="4" t="s">
        <v>39</v>
      </c>
      <c r="F6372" s="6"/>
      <c r="G6372" s="5">
        <v>27</v>
      </c>
      <c r="H6372" s="7">
        <v>0</v>
      </c>
      <c r="I6372" s="1">
        <v>0</v>
      </c>
      <c r="J6372" s="1">
        <v>0</v>
      </c>
      <c r="K6372" s="1">
        <v>0</v>
      </c>
      <c r="L6372" s="1">
        <v>1</v>
      </c>
      <c r="M6372" s="1">
        <v>22</v>
      </c>
      <c r="N6372" s="8">
        <v>4</v>
      </c>
    </row>
    <row r="6373" spans="4:14" x14ac:dyDescent="0.2">
      <c r="D6373" s="175"/>
      <c r="E6373" s="11"/>
      <c r="F6373" s="10"/>
      <c r="G6373" s="9">
        <v>100</v>
      </c>
      <c r="H6373" s="45">
        <v>0</v>
      </c>
      <c r="I6373" s="18">
        <v>0</v>
      </c>
      <c r="J6373" s="18">
        <v>0</v>
      </c>
      <c r="K6373" s="18">
        <v>0</v>
      </c>
      <c r="L6373" s="2">
        <v>3.7037037037039999</v>
      </c>
      <c r="M6373" s="35">
        <v>81.481481481480998</v>
      </c>
      <c r="N6373" s="111">
        <v>14.814814814815</v>
      </c>
    </row>
    <row r="6374" spans="4:14" x14ac:dyDescent="0.2">
      <c r="D6374" s="175"/>
      <c r="E6374" s="4" t="s">
        <v>40</v>
      </c>
      <c r="F6374" s="6"/>
      <c r="G6374" s="5">
        <v>74</v>
      </c>
      <c r="H6374" s="7">
        <v>0</v>
      </c>
      <c r="I6374" s="1">
        <v>0</v>
      </c>
      <c r="J6374" s="1">
        <v>2</v>
      </c>
      <c r="K6374" s="1">
        <v>2</v>
      </c>
      <c r="L6374" s="1">
        <v>2</v>
      </c>
      <c r="M6374" s="1">
        <v>59</v>
      </c>
      <c r="N6374" s="8">
        <v>9</v>
      </c>
    </row>
    <row r="6375" spans="4:14" x14ac:dyDescent="0.2">
      <c r="D6375" s="175"/>
      <c r="E6375" s="11"/>
      <c r="F6375" s="10"/>
      <c r="G6375" s="9">
        <v>100</v>
      </c>
      <c r="H6375" s="45">
        <v>0</v>
      </c>
      <c r="I6375" s="18">
        <v>0</v>
      </c>
      <c r="J6375" s="2">
        <v>2.7027027027030002</v>
      </c>
      <c r="K6375" s="2">
        <v>2.7027027027030002</v>
      </c>
      <c r="L6375" s="2">
        <v>2.7027027027030002</v>
      </c>
      <c r="M6375" s="35">
        <v>79.729729729729996</v>
      </c>
      <c r="N6375" s="111">
        <v>12.162162162162</v>
      </c>
    </row>
    <row r="6376" spans="4:14" x14ac:dyDescent="0.2">
      <c r="D6376" s="175"/>
      <c r="E6376" s="4" t="s">
        <v>41</v>
      </c>
      <c r="F6376" s="6"/>
      <c r="G6376" s="5">
        <v>96</v>
      </c>
      <c r="H6376" s="7">
        <v>0</v>
      </c>
      <c r="I6376" s="1">
        <v>0</v>
      </c>
      <c r="J6376" s="1">
        <v>0</v>
      </c>
      <c r="K6376" s="1">
        <v>1</v>
      </c>
      <c r="L6376" s="1">
        <v>0</v>
      </c>
      <c r="M6376" s="1">
        <v>82</v>
      </c>
      <c r="N6376" s="8">
        <v>13</v>
      </c>
    </row>
    <row r="6377" spans="4:14" x14ac:dyDescent="0.2">
      <c r="D6377" s="175"/>
      <c r="E6377" s="11"/>
      <c r="F6377" s="10"/>
      <c r="G6377" s="9">
        <v>100</v>
      </c>
      <c r="H6377" s="45">
        <v>0</v>
      </c>
      <c r="I6377" s="18">
        <v>0</v>
      </c>
      <c r="J6377" s="18">
        <v>0</v>
      </c>
      <c r="K6377" s="2">
        <v>1.041666666667</v>
      </c>
      <c r="L6377" s="18">
        <v>0</v>
      </c>
      <c r="M6377" s="35">
        <v>85.416666666666998</v>
      </c>
      <c r="N6377" s="111">
        <v>13.541666666667</v>
      </c>
    </row>
    <row r="6378" spans="4:14" x14ac:dyDescent="0.2">
      <c r="D6378" s="175"/>
      <c r="E6378" s="4" t="s">
        <v>42</v>
      </c>
      <c r="F6378" s="6"/>
      <c r="G6378" s="5">
        <v>97</v>
      </c>
      <c r="H6378" s="7">
        <v>0</v>
      </c>
      <c r="I6378" s="1">
        <v>0</v>
      </c>
      <c r="J6378" s="1">
        <v>0</v>
      </c>
      <c r="K6378" s="1">
        <v>1</v>
      </c>
      <c r="L6378" s="1">
        <v>2</v>
      </c>
      <c r="M6378" s="1">
        <v>83</v>
      </c>
      <c r="N6378" s="8">
        <v>11</v>
      </c>
    </row>
    <row r="6379" spans="4:14" x14ac:dyDescent="0.2">
      <c r="D6379" s="175"/>
      <c r="E6379" s="11"/>
      <c r="F6379" s="10"/>
      <c r="G6379" s="9">
        <v>100</v>
      </c>
      <c r="H6379" s="45">
        <v>0</v>
      </c>
      <c r="I6379" s="18">
        <v>0</v>
      </c>
      <c r="J6379" s="18">
        <v>0</v>
      </c>
      <c r="K6379" s="2">
        <v>1.0309278350519999</v>
      </c>
      <c r="L6379" s="2">
        <v>2.0618556701030002</v>
      </c>
      <c r="M6379" s="35">
        <v>85.567010309278004</v>
      </c>
      <c r="N6379" s="111">
        <v>11.340206185567</v>
      </c>
    </row>
    <row r="6380" spans="4:14" x14ac:dyDescent="0.2">
      <c r="D6380" s="175"/>
      <c r="E6380" s="4" t="s">
        <v>43</v>
      </c>
      <c r="F6380" s="6"/>
      <c r="G6380" s="5">
        <v>103</v>
      </c>
      <c r="H6380" s="7">
        <v>0</v>
      </c>
      <c r="I6380" s="1">
        <v>0</v>
      </c>
      <c r="J6380" s="1">
        <v>2</v>
      </c>
      <c r="K6380" s="1">
        <v>2</v>
      </c>
      <c r="L6380" s="1">
        <v>2</v>
      </c>
      <c r="M6380" s="1">
        <v>78</v>
      </c>
      <c r="N6380" s="8">
        <v>19</v>
      </c>
    </row>
    <row r="6381" spans="4:14" x14ac:dyDescent="0.2">
      <c r="D6381" s="175"/>
      <c r="E6381" s="11"/>
      <c r="F6381" s="10"/>
      <c r="G6381" s="9">
        <v>100</v>
      </c>
      <c r="H6381" s="45">
        <v>0</v>
      </c>
      <c r="I6381" s="18">
        <v>0</v>
      </c>
      <c r="J6381" s="2">
        <v>1.9417475728160001</v>
      </c>
      <c r="K6381" s="2">
        <v>1.9417475728160001</v>
      </c>
      <c r="L6381" s="2">
        <v>1.9417475728160001</v>
      </c>
      <c r="M6381" s="23">
        <v>75.728155339805994</v>
      </c>
      <c r="N6381" s="93">
        <v>18.446601941748</v>
      </c>
    </row>
    <row r="6382" spans="4:14" x14ac:dyDescent="0.2">
      <c r="D6382" s="175"/>
      <c r="E6382" s="4" t="s">
        <v>44</v>
      </c>
      <c r="F6382" s="6"/>
      <c r="G6382" s="5">
        <v>109</v>
      </c>
      <c r="H6382" s="7">
        <v>0</v>
      </c>
      <c r="I6382" s="1">
        <v>0</v>
      </c>
      <c r="J6382" s="1">
        <v>1</v>
      </c>
      <c r="K6382" s="1">
        <v>0</v>
      </c>
      <c r="L6382" s="1">
        <v>7</v>
      </c>
      <c r="M6382" s="1">
        <v>57</v>
      </c>
      <c r="N6382" s="8">
        <v>44</v>
      </c>
    </row>
    <row r="6383" spans="4:14" x14ac:dyDescent="0.2">
      <c r="D6383" s="175"/>
      <c r="E6383" s="11"/>
      <c r="F6383" s="10"/>
      <c r="G6383" s="9">
        <v>100</v>
      </c>
      <c r="H6383" s="45">
        <v>0</v>
      </c>
      <c r="I6383" s="18">
        <v>0</v>
      </c>
      <c r="J6383" s="2">
        <v>0.91743119266100004</v>
      </c>
      <c r="K6383" s="18">
        <v>0</v>
      </c>
      <c r="L6383" s="2">
        <v>6.4220183486240003</v>
      </c>
      <c r="M6383" s="46">
        <v>52.293577981650998</v>
      </c>
      <c r="N6383" s="104">
        <v>40.366972477064003</v>
      </c>
    </row>
    <row r="6384" spans="4:14" x14ac:dyDescent="0.2">
      <c r="D6384" s="175"/>
      <c r="E6384" s="4" t="s">
        <v>45</v>
      </c>
      <c r="F6384" s="6"/>
      <c r="G6384" s="5">
        <v>87</v>
      </c>
      <c r="H6384" s="7">
        <v>0</v>
      </c>
      <c r="I6384" s="1">
        <v>1</v>
      </c>
      <c r="J6384" s="1">
        <v>2</v>
      </c>
      <c r="K6384" s="1">
        <v>1</v>
      </c>
      <c r="L6384" s="1">
        <v>1</v>
      </c>
      <c r="M6384" s="1">
        <v>18</v>
      </c>
      <c r="N6384" s="8">
        <v>64</v>
      </c>
    </row>
    <row r="6385" spans="2:14" x14ac:dyDescent="0.2">
      <c r="D6385" s="176"/>
      <c r="E6385" s="57"/>
      <c r="F6385" s="54"/>
      <c r="G6385" s="67">
        <v>100</v>
      </c>
      <c r="H6385" s="114">
        <v>0</v>
      </c>
      <c r="I6385" s="48">
        <v>1.149425287356</v>
      </c>
      <c r="J6385" s="48">
        <v>2.2988505747130001</v>
      </c>
      <c r="K6385" s="48">
        <v>1.149425287356</v>
      </c>
      <c r="L6385" s="48">
        <v>1.149425287356</v>
      </c>
      <c r="M6385" s="91">
        <v>20.689655172414</v>
      </c>
      <c r="N6385" s="118">
        <v>73.563218390805005</v>
      </c>
    </row>
    <row r="6387" spans="2:14" x14ac:dyDescent="0.2">
      <c r="B6387" s="43" t="str">
        <f xml:space="preserve"> HYPERLINK("#'目次'!B139", "[133]")</f>
        <v>[133]</v>
      </c>
      <c r="C6387" s="31" t="s">
        <v>285</v>
      </c>
    </row>
    <row r="6391" spans="2:14" ht="24" x14ac:dyDescent="0.2">
      <c r="D6391" s="177"/>
      <c r="E6391" s="178"/>
      <c r="F6391" s="178"/>
      <c r="G6391" s="40" t="s">
        <v>14</v>
      </c>
      <c r="H6391" s="42" t="s">
        <v>268</v>
      </c>
      <c r="I6391" s="15" t="s">
        <v>269</v>
      </c>
      <c r="J6391" s="15" t="s">
        <v>270</v>
      </c>
      <c r="K6391" s="15" t="s">
        <v>271</v>
      </c>
      <c r="L6391" s="15" t="s">
        <v>272</v>
      </c>
      <c r="M6391" s="15" t="s">
        <v>273</v>
      </c>
      <c r="N6391" s="44" t="s">
        <v>17</v>
      </c>
    </row>
    <row r="6392" spans="2:14" x14ac:dyDescent="0.2">
      <c r="D6392" s="179"/>
      <c r="E6392" s="180"/>
      <c r="F6392" s="180"/>
      <c r="G6392" s="39"/>
      <c r="H6392" s="41"/>
      <c r="I6392" s="14"/>
      <c r="J6392" s="14"/>
      <c r="K6392" s="14"/>
      <c r="L6392" s="14"/>
      <c r="M6392" s="14"/>
      <c r="N6392" s="38"/>
    </row>
    <row r="6393" spans="2:14" x14ac:dyDescent="0.2">
      <c r="D6393" s="70"/>
      <c r="E6393" s="72" t="s">
        <v>14</v>
      </c>
      <c r="F6393" s="69"/>
      <c r="G6393" s="37">
        <v>1222</v>
      </c>
      <c r="H6393" s="17">
        <v>4</v>
      </c>
      <c r="I6393" s="17">
        <v>8</v>
      </c>
      <c r="J6393" s="17">
        <v>28</v>
      </c>
      <c r="K6393" s="17">
        <v>105</v>
      </c>
      <c r="L6393" s="17">
        <v>194</v>
      </c>
      <c r="M6393" s="17">
        <v>676</v>
      </c>
      <c r="N6393" s="55">
        <v>207</v>
      </c>
    </row>
    <row r="6394" spans="2:14" x14ac:dyDescent="0.2">
      <c r="D6394" s="57"/>
      <c r="E6394" s="54"/>
      <c r="F6394" s="71"/>
      <c r="G6394" s="9">
        <v>100</v>
      </c>
      <c r="H6394" s="2">
        <v>0.32733224222599999</v>
      </c>
      <c r="I6394" s="2">
        <v>0.65466448445199998</v>
      </c>
      <c r="J6394" s="2">
        <v>2.291325695581</v>
      </c>
      <c r="K6394" s="2">
        <v>8.592471358429</v>
      </c>
      <c r="L6394" s="2">
        <v>15.875613747954</v>
      </c>
      <c r="M6394" s="2">
        <v>55.319148936170002</v>
      </c>
      <c r="N6394" s="13">
        <v>16.939443535188001</v>
      </c>
    </row>
    <row r="6395" spans="2:14" x14ac:dyDescent="0.2">
      <c r="D6395" s="174" t="s">
        <v>18</v>
      </c>
      <c r="E6395" s="20" t="s">
        <v>19</v>
      </c>
      <c r="F6395" s="22"/>
      <c r="G6395" s="21">
        <v>57</v>
      </c>
      <c r="H6395" s="25">
        <v>0</v>
      </c>
      <c r="I6395" s="3">
        <v>0</v>
      </c>
      <c r="J6395" s="3">
        <v>2</v>
      </c>
      <c r="K6395" s="3">
        <v>6</v>
      </c>
      <c r="L6395" s="3">
        <v>7</v>
      </c>
      <c r="M6395" s="3">
        <v>29</v>
      </c>
      <c r="N6395" s="26">
        <v>13</v>
      </c>
    </row>
    <row r="6396" spans="2:14" x14ac:dyDescent="0.2">
      <c r="D6396" s="175"/>
      <c r="E6396" s="11"/>
      <c r="F6396" s="10"/>
      <c r="G6396" s="9">
        <v>100</v>
      </c>
      <c r="H6396" s="45">
        <v>0</v>
      </c>
      <c r="I6396" s="18">
        <v>0</v>
      </c>
      <c r="J6396" s="2">
        <v>3.508771929825</v>
      </c>
      <c r="K6396" s="2">
        <v>10.526315789473999</v>
      </c>
      <c r="L6396" s="2">
        <v>12.280701754386</v>
      </c>
      <c r="M6396" s="2">
        <v>50.877192982456002</v>
      </c>
      <c r="N6396" s="89">
        <v>22.807017543859999</v>
      </c>
    </row>
    <row r="6397" spans="2:14" x14ac:dyDescent="0.2">
      <c r="D6397" s="175"/>
      <c r="E6397" s="4" t="s">
        <v>20</v>
      </c>
      <c r="F6397" s="6"/>
      <c r="G6397" s="5">
        <v>84</v>
      </c>
      <c r="H6397" s="7">
        <v>1</v>
      </c>
      <c r="I6397" s="1">
        <v>0</v>
      </c>
      <c r="J6397" s="1">
        <v>5</v>
      </c>
      <c r="K6397" s="1">
        <v>5</v>
      </c>
      <c r="L6397" s="1">
        <v>11</v>
      </c>
      <c r="M6397" s="1">
        <v>44</v>
      </c>
      <c r="N6397" s="8">
        <v>18</v>
      </c>
    </row>
    <row r="6398" spans="2:14" x14ac:dyDescent="0.2">
      <c r="D6398" s="175"/>
      <c r="E6398" s="11"/>
      <c r="F6398" s="10"/>
      <c r="G6398" s="9">
        <v>100</v>
      </c>
      <c r="H6398" s="16">
        <v>1.190476190476</v>
      </c>
      <c r="I6398" s="18">
        <v>0</v>
      </c>
      <c r="J6398" s="2">
        <v>5.9523809523809996</v>
      </c>
      <c r="K6398" s="2">
        <v>5.9523809523809996</v>
      </c>
      <c r="L6398" s="2">
        <v>13.095238095238001</v>
      </c>
      <c r="M6398" s="2">
        <v>52.380952380952003</v>
      </c>
      <c r="N6398" s="13">
        <v>21.428571428571001</v>
      </c>
    </row>
    <row r="6399" spans="2:14" x14ac:dyDescent="0.2">
      <c r="D6399" s="175"/>
      <c r="E6399" s="4" t="s">
        <v>21</v>
      </c>
      <c r="F6399" s="6"/>
      <c r="G6399" s="5">
        <v>487</v>
      </c>
      <c r="H6399" s="7">
        <v>2</v>
      </c>
      <c r="I6399" s="1">
        <v>1</v>
      </c>
      <c r="J6399" s="1">
        <v>11</v>
      </c>
      <c r="K6399" s="1">
        <v>32</v>
      </c>
      <c r="L6399" s="1">
        <v>73</v>
      </c>
      <c r="M6399" s="1">
        <v>291</v>
      </c>
      <c r="N6399" s="8">
        <v>77</v>
      </c>
    </row>
    <row r="6400" spans="2:14" x14ac:dyDescent="0.2">
      <c r="D6400" s="175"/>
      <c r="E6400" s="11"/>
      <c r="F6400" s="10"/>
      <c r="G6400" s="9">
        <v>100</v>
      </c>
      <c r="H6400" s="16">
        <v>0.41067761806999997</v>
      </c>
      <c r="I6400" s="2">
        <v>0.20533880903499999</v>
      </c>
      <c r="J6400" s="2">
        <v>2.258726899384</v>
      </c>
      <c r="K6400" s="2">
        <v>6.5708418891170002</v>
      </c>
      <c r="L6400" s="2">
        <v>14.989733059548</v>
      </c>
      <c r="M6400" s="2">
        <v>59.753593429158002</v>
      </c>
      <c r="N6400" s="13">
        <v>15.811088295688</v>
      </c>
    </row>
    <row r="6401" spans="4:14" x14ac:dyDescent="0.2">
      <c r="D6401" s="175"/>
      <c r="E6401" s="4" t="s">
        <v>22</v>
      </c>
      <c r="F6401" s="6"/>
      <c r="G6401" s="5">
        <v>35</v>
      </c>
      <c r="H6401" s="7">
        <v>0</v>
      </c>
      <c r="I6401" s="1">
        <v>0</v>
      </c>
      <c r="J6401" s="1">
        <v>2</v>
      </c>
      <c r="K6401" s="1">
        <v>7</v>
      </c>
      <c r="L6401" s="1">
        <v>5</v>
      </c>
      <c r="M6401" s="1">
        <v>15</v>
      </c>
      <c r="N6401" s="8">
        <v>6</v>
      </c>
    </row>
    <row r="6402" spans="4:14" x14ac:dyDescent="0.2">
      <c r="D6402" s="175"/>
      <c r="E6402" s="11"/>
      <c r="F6402" s="10"/>
      <c r="G6402" s="9">
        <v>100</v>
      </c>
      <c r="H6402" s="45">
        <v>0</v>
      </c>
      <c r="I6402" s="18">
        <v>0</v>
      </c>
      <c r="J6402" s="2">
        <v>5.7142857142860004</v>
      </c>
      <c r="K6402" s="35">
        <v>20</v>
      </c>
      <c r="L6402" s="2">
        <v>14.285714285714</v>
      </c>
      <c r="M6402" s="46">
        <v>42.857142857143003</v>
      </c>
      <c r="N6402" s="13">
        <v>17.142857142857</v>
      </c>
    </row>
    <row r="6403" spans="4:14" x14ac:dyDescent="0.2">
      <c r="D6403" s="175"/>
      <c r="E6403" s="4" t="s">
        <v>23</v>
      </c>
      <c r="F6403" s="6"/>
      <c r="G6403" s="5">
        <v>143</v>
      </c>
      <c r="H6403" s="7">
        <v>0</v>
      </c>
      <c r="I6403" s="1">
        <v>2</v>
      </c>
      <c r="J6403" s="1">
        <v>1</v>
      </c>
      <c r="K6403" s="1">
        <v>16</v>
      </c>
      <c r="L6403" s="1">
        <v>25</v>
      </c>
      <c r="M6403" s="1">
        <v>77</v>
      </c>
      <c r="N6403" s="8">
        <v>22</v>
      </c>
    </row>
    <row r="6404" spans="4:14" x14ac:dyDescent="0.2">
      <c r="D6404" s="175"/>
      <c r="E6404" s="11"/>
      <c r="F6404" s="10"/>
      <c r="G6404" s="9">
        <v>100</v>
      </c>
      <c r="H6404" s="45">
        <v>0</v>
      </c>
      <c r="I6404" s="2">
        <v>1.398601398601</v>
      </c>
      <c r="J6404" s="2">
        <v>0.69930069930100003</v>
      </c>
      <c r="K6404" s="2">
        <v>11.188811188811</v>
      </c>
      <c r="L6404" s="2">
        <v>17.482517482517</v>
      </c>
      <c r="M6404" s="2">
        <v>53.846153846154003</v>
      </c>
      <c r="N6404" s="13">
        <v>15.384615384615</v>
      </c>
    </row>
    <row r="6405" spans="4:14" x14ac:dyDescent="0.2">
      <c r="D6405" s="175"/>
      <c r="E6405" s="4" t="s">
        <v>24</v>
      </c>
      <c r="F6405" s="6"/>
      <c r="G6405" s="5">
        <v>187</v>
      </c>
      <c r="H6405" s="7">
        <v>0</v>
      </c>
      <c r="I6405" s="1">
        <v>3</v>
      </c>
      <c r="J6405" s="1">
        <v>4</v>
      </c>
      <c r="K6405" s="1">
        <v>14</v>
      </c>
      <c r="L6405" s="1">
        <v>38</v>
      </c>
      <c r="M6405" s="1">
        <v>96</v>
      </c>
      <c r="N6405" s="8">
        <v>32</v>
      </c>
    </row>
    <row r="6406" spans="4:14" x14ac:dyDescent="0.2">
      <c r="D6406" s="175"/>
      <c r="E6406" s="11"/>
      <c r="F6406" s="10"/>
      <c r="G6406" s="9">
        <v>100</v>
      </c>
      <c r="H6406" s="45">
        <v>0</v>
      </c>
      <c r="I6406" s="2">
        <v>1.6042780748659999</v>
      </c>
      <c r="J6406" s="2">
        <v>2.1390374331549999</v>
      </c>
      <c r="K6406" s="2">
        <v>7.4866310160429999</v>
      </c>
      <c r="L6406" s="2">
        <v>20.320855614972999</v>
      </c>
      <c r="M6406" s="2">
        <v>51.336898395722002</v>
      </c>
      <c r="N6406" s="13">
        <v>17.112299465241001</v>
      </c>
    </row>
    <row r="6407" spans="4:14" x14ac:dyDescent="0.2">
      <c r="D6407" s="175"/>
      <c r="E6407" s="4" t="s">
        <v>25</v>
      </c>
      <c r="F6407" s="6"/>
      <c r="G6407" s="5">
        <v>71</v>
      </c>
      <c r="H6407" s="7">
        <v>0</v>
      </c>
      <c r="I6407" s="1">
        <v>0</v>
      </c>
      <c r="J6407" s="1">
        <v>0</v>
      </c>
      <c r="K6407" s="1">
        <v>15</v>
      </c>
      <c r="L6407" s="1">
        <v>10</v>
      </c>
      <c r="M6407" s="1">
        <v>36</v>
      </c>
      <c r="N6407" s="8">
        <v>10</v>
      </c>
    </row>
    <row r="6408" spans="4:14" x14ac:dyDescent="0.2">
      <c r="D6408" s="175"/>
      <c r="E6408" s="11"/>
      <c r="F6408" s="10"/>
      <c r="G6408" s="9">
        <v>100</v>
      </c>
      <c r="H6408" s="45">
        <v>0</v>
      </c>
      <c r="I6408" s="18">
        <v>0</v>
      </c>
      <c r="J6408" s="18">
        <v>0</v>
      </c>
      <c r="K6408" s="35">
        <v>21.12676056338</v>
      </c>
      <c r="L6408" s="2">
        <v>14.084507042254</v>
      </c>
      <c r="M6408" s="2">
        <v>50.704225352112999</v>
      </c>
      <c r="N6408" s="13">
        <v>14.084507042254</v>
      </c>
    </row>
    <row r="6409" spans="4:14" x14ac:dyDescent="0.2">
      <c r="D6409" s="175"/>
      <c r="E6409" s="4" t="s">
        <v>26</v>
      </c>
      <c r="F6409" s="6"/>
      <c r="G6409" s="5">
        <v>30</v>
      </c>
      <c r="H6409" s="7">
        <v>1</v>
      </c>
      <c r="I6409" s="1">
        <v>0</v>
      </c>
      <c r="J6409" s="1">
        <v>1</v>
      </c>
      <c r="K6409" s="1">
        <v>5</v>
      </c>
      <c r="L6409" s="1">
        <v>5</v>
      </c>
      <c r="M6409" s="1">
        <v>14</v>
      </c>
      <c r="N6409" s="8">
        <v>4</v>
      </c>
    </row>
    <row r="6410" spans="4:14" x14ac:dyDescent="0.2">
      <c r="D6410" s="175"/>
      <c r="E6410" s="11"/>
      <c r="F6410" s="10"/>
      <c r="G6410" s="9">
        <v>100</v>
      </c>
      <c r="H6410" s="16">
        <v>3.333333333333</v>
      </c>
      <c r="I6410" s="18">
        <v>0</v>
      </c>
      <c r="J6410" s="2">
        <v>3.333333333333</v>
      </c>
      <c r="K6410" s="23">
        <v>16.666666666666998</v>
      </c>
      <c r="L6410" s="2">
        <v>16.666666666666998</v>
      </c>
      <c r="M6410" s="27">
        <v>46.666666666666998</v>
      </c>
      <c r="N6410" s="13">
        <v>13.333333333333</v>
      </c>
    </row>
    <row r="6411" spans="4:14" x14ac:dyDescent="0.2">
      <c r="D6411" s="175"/>
      <c r="E6411" s="4" t="s">
        <v>27</v>
      </c>
      <c r="F6411" s="6"/>
      <c r="G6411" s="5">
        <v>70</v>
      </c>
      <c r="H6411" s="7">
        <v>0</v>
      </c>
      <c r="I6411" s="1">
        <v>1</v>
      </c>
      <c r="J6411" s="1">
        <v>2</v>
      </c>
      <c r="K6411" s="1">
        <v>2</v>
      </c>
      <c r="L6411" s="1">
        <v>13</v>
      </c>
      <c r="M6411" s="1">
        <v>40</v>
      </c>
      <c r="N6411" s="8">
        <v>12</v>
      </c>
    </row>
    <row r="6412" spans="4:14" x14ac:dyDescent="0.2">
      <c r="D6412" s="175"/>
      <c r="E6412" s="11"/>
      <c r="F6412" s="10"/>
      <c r="G6412" s="9">
        <v>100</v>
      </c>
      <c r="H6412" s="45">
        <v>0</v>
      </c>
      <c r="I6412" s="2">
        <v>1.4285714285710001</v>
      </c>
      <c r="J6412" s="2">
        <v>2.8571428571430002</v>
      </c>
      <c r="K6412" s="27">
        <v>2.8571428571430002</v>
      </c>
      <c r="L6412" s="2">
        <v>18.571428571428999</v>
      </c>
      <c r="M6412" s="2">
        <v>57.142857142856997</v>
      </c>
      <c r="N6412" s="13">
        <v>17.142857142857</v>
      </c>
    </row>
    <row r="6413" spans="4:14" x14ac:dyDescent="0.2">
      <c r="D6413" s="175"/>
      <c r="E6413" s="4" t="s">
        <v>28</v>
      </c>
      <c r="F6413" s="6"/>
      <c r="G6413" s="5">
        <v>51</v>
      </c>
      <c r="H6413" s="7">
        <v>0</v>
      </c>
      <c r="I6413" s="1">
        <v>1</v>
      </c>
      <c r="J6413" s="1">
        <v>0</v>
      </c>
      <c r="K6413" s="1">
        <v>3</v>
      </c>
      <c r="L6413" s="1">
        <v>5</v>
      </c>
      <c r="M6413" s="1">
        <v>31</v>
      </c>
      <c r="N6413" s="8">
        <v>11</v>
      </c>
    </row>
    <row r="6414" spans="4:14" x14ac:dyDescent="0.2">
      <c r="D6414" s="175"/>
      <c r="E6414" s="11"/>
      <c r="F6414" s="10"/>
      <c r="G6414" s="9">
        <v>100</v>
      </c>
      <c r="H6414" s="45">
        <v>0</v>
      </c>
      <c r="I6414" s="2">
        <v>1.9607843137250001</v>
      </c>
      <c r="J6414" s="18">
        <v>0</v>
      </c>
      <c r="K6414" s="2">
        <v>5.8823529411760003</v>
      </c>
      <c r="L6414" s="27">
        <v>9.8039215686270005</v>
      </c>
      <c r="M6414" s="23">
        <v>60.784313725490001</v>
      </c>
      <c r="N6414" s="13">
        <v>21.568627450979999</v>
      </c>
    </row>
    <row r="6415" spans="4:14" x14ac:dyDescent="0.2">
      <c r="D6415" s="175"/>
      <c r="E6415" s="4" t="s">
        <v>29</v>
      </c>
      <c r="F6415" s="6"/>
      <c r="G6415" s="5">
        <v>7</v>
      </c>
      <c r="H6415" s="7">
        <v>0</v>
      </c>
      <c r="I6415" s="1">
        <v>0</v>
      </c>
      <c r="J6415" s="1">
        <v>0</v>
      </c>
      <c r="K6415" s="1">
        <v>0</v>
      </c>
      <c r="L6415" s="1">
        <v>2</v>
      </c>
      <c r="M6415" s="1">
        <v>3</v>
      </c>
      <c r="N6415" s="8">
        <v>2</v>
      </c>
    </row>
    <row r="6416" spans="4:14" x14ac:dyDescent="0.2">
      <c r="D6416" s="175"/>
      <c r="E6416" s="11"/>
      <c r="F6416" s="10"/>
      <c r="G6416" s="9">
        <v>100</v>
      </c>
      <c r="H6416" s="45">
        <v>0</v>
      </c>
      <c r="I6416" s="18">
        <v>0</v>
      </c>
      <c r="J6416" s="18">
        <v>0</v>
      </c>
      <c r="K6416" s="79">
        <v>0</v>
      </c>
      <c r="L6416" s="35">
        <v>28.571428571428999</v>
      </c>
      <c r="M6416" s="46">
        <v>42.857142857143003</v>
      </c>
      <c r="N6416" s="104">
        <v>28.571428571428999</v>
      </c>
    </row>
    <row r="6417" spans="4:14" x14ac:dyDescent="0.2">
      <c r="D6417" s="174" t="s">
        <v>30</v>
      </c>
      <c r="E6417" s="20" t="s">
        <v>31</v>
      </c>
      <c r="F6417" s="22"/>
      <c r="G6417" s="21">
        <v>393</v>
      </c>
      <c r="H6417" s="25">
        <v>2</v>
      </c>
      <c r="I6417" s="3">
        <v>1</v>
      </c>
      <c r="J6417" s="3">
        <v>7</v>
      </c>
      <c r="K6417" s="3">
        <v>45</v>
      </c>
      <c r="L6417" s="3">
        <v>60</v>
      </c>
      <c r="M6417" s="3">
        <v>214</v>
      </c>
      <c r="N6417" s="26">
        <v>64</v>
      </c>
    </row>
    <row r="6418" spans="4:14" x14ac:dyDescent="0.2">
      <c r="D6418" s="175"/>
      <c r="E6418" s="11"/>
      <c r="F6418" s="10"/>
      <c r="G6418" s="9">
        <v>100</v>
      </c>
      <c r="H6418" s="16">
        <v>0.50890585241700004</v>
      </c>
      <c r="I6418" s="2">
        <v>0.25445292620900001</v>
      </c>
      <c r="J6418" s="2">
        <v>1.781170483461</v>
      </c>
      <c r="K6418" s="2">
        <v>11.450381679389</v>
      </c>
      <c r="L6418" s="2">
        <v>15.267175572518999</v>
      </c>
      <c r="M6418" s="2">
        <v>54.452926208651</v>
      </c>
      <c r="N6418" s="13">
        <v>16.284987277353999</v>
      </c>
    </row>
    <row r="6419" spans="4:14" x14ac:dyDescent="0.2">
      <c r="D6419" s="175"/>
      <c r="E6419" s="4" t="s">
        <v>32</v>
      </c>
      <c r="F6419" s="6"/>
      <c r="G6419" s="5">
        <v>352</v>
      </c>
      <c r="H6419" s="7">
        <v>2</v>
      </c>
      <c r="I6419" s="1">
        <v>3</v>
      </c>
      <c r="J6419" s="1">
        <v>6</v>
      </c>
      <c r="K6419" s="1">
        <v>22</v>
      </c>
      <c r="L6419" s="1">
        <v>69</v>
      </c>
      <c r="M6419" s="1">
        <v>193</v>
      </c>
      <c r="N6419" s="8">
        <v>57</v>
      </c>
    </row>
    <row r="6420" spans="4:14" x14ac:dyDescent="0.2">
      <c r="D6420" s="175"/>
      <c r="E6420" s="11"/>
      <c r="F6420" s="10"/>
      <c r="G6420" s="9">
        <v>100</v>
      </c>
      <c r="H6420" s="16">
        <v>0.56818181818199998</v>
      </c>
      <c r="I6420" s="2">
        <v>0.85227272727299996</v>
      </c>
      <c r="J6420" s="2">
        <v>1.7045454545450001</v>
      </c>
      <c r="K6420" s="2">
        <v>6.25</v>
      </c>
      <c r="L6420" s="2">
        <v>19.602272727273</v>
      </c>
      <c r="M6420" s="2">
        <v>54.829545454544999</v>
      </c>
      <c r="N6420" s="13">
        <v>16.193181818182001</v>
      </c>
    </row>
    <row r="6421" spans="4:14" x14ac:dyDescent="0.2">
      <c r="D6421" s="175"/>
      <c r="E6421" s="4" t="s">
        <v>33</v>
      </c>
      <c r="F6421" s="6"/>
      <c r="G6421" s="5">
        <v>388</v>
      </c>
      <c r="H6421" s="7">
        <v>0</v>
      </c>
      <c r="I6421" s="1">
        <v>2</v>
      </c>
      <c r="J6421" s="1">
        <v>13</v>
      </c>
      <c r="K6421" s="1">
        <v>32</v>
      </c>
      <c r="L6421" s="1">
        <v>56</v>
      </c>
      <c r="M6421" s="1">
        <v>218</v>
      </c>
      <c r="N6421" s="8">
        <v>67</v>
      </c>
    </row>
    <row r="6422" spans="4:14" x14ac:dyDescent="0.2">
      <c r="D6422" s="175"/>
      <c r="E6422" s="11"/>
      <c r="F6422" s="10"/>
      <c r="G6422" s="9">
        <v>100</v>
      </c>
      <c r="H6422" s="45">
        <v>0</v>
      </c>
      <c r="I6422" s="2">
        <v>0.51546391752599996</v>
      </c>
      <c r="J6422" s="2">
        <v>3.3505154639180001</v>
      </c>
      <c r="K6422" s="2">
        <v>8.2474226804120008</v>
      </c>
      <c r="L6422" s="2">
        <v>14.432989690722</v>
      </c>
      <c r="M6422" s="2">
        <v>56.185567010309001</v>
      </c>
      <c r="N6422" s="13">
        <v>17.268041237113</v>
      </c>
    </row>
    <row r="6423" spans="4:14" x14ac:dyDescent="0.2">
      <c r="D6423" s="175"/>
      <c r="E6423" s="4" t="s">
        <v>34</v>
      </c>
      <c r="F6423" s="6"/>
      <c r="G6423" s="5">
        <v>89</v>
      </c>
      <c r="H6423" s="7">
        <v>0</v>
      </c>
      <c r="I6423" s="1">
        <v>2</v>
      </c>
      <c r="J6423" s="1">
        <v>2</v>
      </c>
      <c r="K6423" s="1">
        <v>6</v>
      </c>
      <c r="L6423" s="1">
        <v>9</v>
      </c>
      <c r="M6423" s="1">
        <v>51</v>
      </c>
      <c r="N6423" s="8">
        <v>19</v>
      </c>
    </row>
    <row r="6424" spans="4:14" x14ac:dyDescent="0.2">
      <c r="D6424" s="175"/>
      <c r="E6424" s="11"/>
      <c r="F6424" s="10"/>
      <c r="G6424" s="9">
        <v>100</v>
      </c>
      <c r="H6424" s="45">
        <v>0</v>
      </c>
      <c r="I6424" s="2">
        <v>2.2471910112360001</v>
      </c>
      <c r="J6424" s="2">
        <v>2.2471910112360001</v>
      </c>
      <c r="K6424" s="2">
        <v>6.7415730337079998</v>
      </c>
      <c r="L6424" s="27">
        <v>10.112359550561999</v>
      </c>
      <c r="M6424" s="2">
        <v>57.303370786517</v>
      </c>
      <c r="N6424" s="13">
        <v>21.348314606742001</v>
      </c>
    </row>
    <row r="6425" spans="4:14" x14ac:dyDescent="0.2">
      <c r="D6425" s="174" t="s">
        <v>35</v>
      </c>
      <c r="E6425" s="20" t="s">
        <v>36</v>
      </c>
      <c r="F6425" s="22"/>
      <c r="G6425" s="21">
        <v>629</v>
      </c>
      <c r="H6425" s="25">
        <v>3</v>
      </c>
      <c r="I6425" s="3">
        <v>4</v>
      </c>
      <c r="J6425" s="3">
        <v>15</v>
      </c>
      <c r="K6425" s="3">
        <v>45</v>
      </c>
      <c r="L6425" s="3">
        <v>85</v>
      </c>
      <c r="M6425" s="3">
        <v>372</v>
      </c>
      <c r="N6425" s="26">
        <v>105</v>
      </c>
    </row>
    <row r="6426" spans="4:14" x14ac:dyDescent="0.2">
      <c r="D6426" s="175"/>
      <c r="E6426" s="11"/>
      <c r="F6426" s="10"/>
      <c r="G6426" s="9">
        <v>100</v>
      </c>
      <c r="H6426" s="16">
        <v>0.47694753577100002</v>
      </c>
      <c r="I6426" s="2">
        <v>0.63593004769499994</v>
      </c>
      <c r="J6426" s="2">
        <v>2.3847376788550001</v>
      </c>
      <c r="K6426" s="2">
        <v>7.1542130365660004</v>
      </c>
      <c r="L6426" s="2">
        <v>13.513513513514001</v>
      </c>
      <c r="M6426" s="2">
        <v>59.141494435612003</v>
      </c>
      <c r="N6426" s="13">
        <v>16.693163751987001</v>
      </c>
    </row>
    <row r="6427" spans="4:14" x14ac:dyDescent="0.2">
      <c r="D6427" s="175"/>
      <c r="E6427" s="4" t="s">
        <v>37</v>
      </c>
      <c r="F6427" s="6"/>
      <c r="G6427" s="5">
        <v>593</v>
      </c>
      <c r="H6427" s="7">
        <v>1</v>
      </c>
      <c r="I6427" s="1">
        <v>4</v>
      </c>
      <c r="J6427" s="1">
        <v>13</v>
      </c>
      <c r="K6427" s="1">
        <v>60</v>
      </c>
      <c r="L6427" s="1">
        <v>109</v>
      </c>
      <c r="M6427" s="1">
        <v>304</v>
      </c>
      <c r="N6427" s="8">
        <v>102</v>
      </c>
    </row>
    <row r="6428" spans="4:14" x14ac:dyDescent="0.2">
      <c r="D6428" s="175"/>
      <c r="E6428" s="11"/>
      <c r="F6428" s="10"/>
      <c r="G6428" s="9">
        <v>100</v>
      </c>
      <c r="H6428" s="16">
        <v>0.16863406408100001</v>
      </c>
      <c r="I6428" s="2">
        <v>0.67453625632400005</v>
      </c>
      <c r="J6428" s="2">
        <v>2.1922428330520001</v>
      </c>
      <c r="K6428" s="2">
        <v>10.118043844857</v>
      </c>
      <c r="L6428" s="2">
        <v>18.381112984823002</v>
      </c>
      <c r="M6428" s="2">
        <v>51.264755480607</v>
      </c>
      <c r="N6428" s="13">
        <v>17.200674536255999</v>
      </c>
    </row>
    <row r="6429" spans="4:14" x14ac:dyDescent="0.2">
      <c r="D6429" s="174" t="s">
        <v>38</v>
      </c>
      <c r="E6429" s="20" t="s">
        <v>39</v>
      </c>
      <c r="F6429" s="22"/>
      <c r="G6429" s="21">
        <v>64</v>
      </c>
      <c r="H6429" s="25">
        <v>0</v>
      </c>
      <c r="I6429" s="3">
        <v>0</v>
      </c>
      <c r="J6429" s="3">
        <v>0</v>
      </c>
      <c r="K6429" s="3">
        <v>1</v>
      </c>
      <c r="L6429" s="3">
        <v>4</v>
      </c>
      <c r="M6429" s="3">
        <v>52</v>
      </c>
      <c r="N6429" s="26">
        <v>7</v>
      </c>
    </row>
    <row r="6430" spans="4:14" x14ac:dyDescent="0.2">
      <c r="D6430" s="175"/>
      <c r="E6430" s="11"/>
      <c r="F6430" s="10"/>
      <c r="G6430" s="9">
        <v>100</v>
      </c>
      <c r="H6430" s="45">
        <v>0</v>
      </c>
      <c r="I6430" s="18">
        <v>0</v>
      </c>
      <c r="J6430" s="18">
        <v>0</v>
      </c>
      <c r="K6430" s="27">
        <v>1.5625</v>
      </c>
      <c r="L6430" s="27">
        <v>6.25</v>
      </c>
      <c r="M6430" s="35">
        <v>81.25</v>
      </c>
      <c r="N6430" s="93">
        <v>10.9375</v>
      </c>
    </row>
    <row r="6431" spans="4:14" x14ac:dyDescent="0.2">
      <c r="D6431" s="175"/>
      <c r="E6431" s="4" t="s">
        <v>40</v>
      </c>
      <c r="F6431" s="6"/>
      <c r="G6431" s="5">
        <v>147</v>
      </c>
      <c r="H6431" s="7">
        <v>0</v>
      </c>
      <c r="I6431" s="1">
        <v>1</v>
      </c>
      <c r="J6431" s="1">
        <v>5</v>
      </c>
      <c r="K6431" s="1">
        <v>9</v>
      </c>
      <c r="L6431" s="1">
        <v>26</v>
      </c>
      <c r="M6431" s="1">
        <v>97</v>
      </c>
      <c r="N6431" s="8">
        <v>9</v>
      </c>
    </row>
    <row r="6432" spans="4:14" x14ac:dyDescent="0.2">
      <c r="D6432" s="175"/>
      <c r="E6432" s="11"/>
      <c r="F6432" s="10"/>
      <c r="G6432" s="9">
        <v>100</v>
      </c>
      <c r="H6432" s="45">
        <v>0</v>
      </c>
      <c r="I6432" s="2">
        <v>0.68027210884400002</v>
      </c>
      <c r="J6432" s="2">
        <v>3.4013605442179999</v>
      </c>
      <c r="K6432" s="2">
        <v>6.1224489795919999</v>
      </c>
      <c r="L6432" s="2">
        <v>17.687074829932001</v>
      </c>
      <c r="M6432" s="35">
        <v>65.986394557823004</v>
      </c>
      <c r="N6432" s="111">
        <v>6.1224489795919999</v>
      </c>
    </row>
    <row r="6433" spans="2:14" x14ac:dyDescent="0.2">
      <c r="D6433" s="175"/>
      <c r="E6433" s="4" t="s">
        <v>41</v>
      </c>
      <c r="F6433" s="6"/>
      <c r="G6433" s="5">
        <v>204</v>
      </c>
      <c r="H6433" s="7">
        <v>0</v>
      </c>
      <c r="I6433" s="1">
        <v>1</v>
      </c>
      <c r="J6433" s="1">
        <v>4</v>
      </c>
      <c r="K6433" s="1">
        <v>20</v>
      </c>
      <c r="L6433" s="1">
        <v>32</v>
      </c>
      <c r="M6433" s="1">
        <v>136</v>
      </c>
      <c r="N6433" s="8">
        <v>11</v>
      </c>
    </row>
    <row r="6434" spans="2:14" x14ac:dyDescent="0.2">
      <c r="D6434" s="175"/>
      <c r="E6434" s="11"/>
      <c r="F6434" s="10"/>
      <c r="G6434" s="9">
        <v>100</v>
      </c>
      <c r="H6434" s="45">
        <v>0</v>
      </c>
      <c r="I6434" s="2">
        <v>0.49019607843099999</v>
      </c>
      <c r="J6434" s="2">
        <v>1.9607843137250001</v>
      </c>
      <c r="K6434" s="2">
        <v>9.8039215686270005</v>
      </c>
      <c r="L6434" s="2">
        <v>15.686274509804001</v>
      </c>
      <c r="M6434" s="35">
        <v>66.666666666666998</v>
      </c>
      <c r="N6434" s="111">
        <v>5.3921568627449998</v>
      </c>
    </row>
    <row r="6435" spans="2:14" x14ac:dyDescent="0.2">
      <c r="D6435" s="175"/>
      <c r="E6435" s="4" t="s">
        <v>42</v>
      </c>
      <c r="F6435" s="6"/>
      <c r="G6435" s="5">
        <v>210</v>
      </c>
      <c r="H6435" s="7">
        <v>0</v>
      </c>
      <c r="I6435" s="1">
        <v>2</v>
      </c>
      <c r="J6435" s="1">
        <v>4</v>
      </c>
      <c r="K6435" s="1">
        <v>22</v>
      </c>
      <c r="L6435" s="1">
        <v>40</v>
      </c>
      <c r="M6435" s="1">
        <v>128</v>
      </c>
      <c r="N6435" s="8">
        <v>14</v>
      </c>
    </row>
    <row r="6436" spans="2:14" x14ac:dyDescent="0.2">
      <c r="D6436" s="175"/>
      <c r="E6436" s="11"/>
      <c r="F6436" s="10"/>
      <c r="G6436" s="9">
        <v>100</v>
      </c>
      <c r="H6436" s="45">
        <v>0</v>
      </c>
      <c r="I6436" s="2">
        <v>0.95238095238099996</v>
      </c>
      <c r="J6436" s="2">
        <v>1.9047619047619999</v>
      </c>
      <c r="K6436" s="2">
        <v>10.47619047619</v>
      </c>
      <c r="L6436" s="2">
        <v>19.047619047619001</v>
      </c>
      <c r="M6436" s="23">
        <v>60.952380952380999</v>
      </c>
      <c r="N6436" s="111">
        <v>6.666666666667</v>
      </c>
    </row>
    <row r="6437" spans="2:14" x14ac:dyDescent="0.2">
      <c r="D6437" s="175"/>
      <c r="E6437" s="4" t="s">
        <v>43</v>
      </c>
      <c r="F6437" s="6"/>
      <c r="G6437" s="5">
        <v>204</v>
      </c>
      <c r="H6437" s="7">
        <v>0</v>
      </c>
      <c r="I6437" s="1">
        <v>1</v>
      </c>
      <c r="J6437" s="1">
        <v>6</v>
      </c>
      <c r="K6437" s="1">
        <v>20</v>
      </c>
      <c r="L6437" s="1">
        <v>36</v>
      </c>
      <c r="M6437" s="1">
        <v>113</v>
      </c>
      <c r="N6437" s="8">
        <v>28</v>
      </c>
    </row>
    <row r="6438" spans="2:14" x14ac:dyDescent="0.2">
      <c r="D6438" s="175"/>
      <c r="E6438" s="11"/>
      <c r="F6438" s="10"/>
      <c r="G6438" s="9">
        <v>100</v>
      </c>
      <c r="H6438" s="45">
        <v>0</v>
      </c>
      <c r="I6438" s="2">
        <v>0.49019607843099999</v>
      </c>
      <c r="J6438" s="2">
        <v>2.9411764705880001</v>
      </c>
      <c r="K6438" s="2">
        <v>9.8039215686270005</v>
      </c>
      <c r="L6438" s="2">
        <v>17.647058823529001</v>
      </c>
      <c r="M6438" s="2">
        <v>55.392156862744997</v>
      </c>
      <c r="N6438" s="13">
        <v>13.725490196078001</v>
      </c>
    </row>
    <row r="6439" spans="2:14" x14ac:dyDescent="0.2">
      <c r="D6439" s="175"/>
      <c r="E6439" s="4" t="s">
        <v>44</v>
      </c>
      <c r="F6439" s="6"/>
      <c r="G6439" s="5">
        <v>223</v>
      </c>
      <c r="H6439" s="7">
        <v>2</v>
      </c>
      <c r="I6439" s="1">
        <v>1</v>
      </c>
      <c r="J6439" s="1">
        <v>2</v>
      </c>
      <c r="K6439" s="1">
        <v>25</v>
      </c>
      <c r="L6439" s="1">
        <v>43</v>
      </c>
      <c r="M6439" s="1">
        <v>103</v>
      </c>
      <c r="N6439" s="8">
        <v>47</v>
      </c>
    </row>
    <row r="6440" spans="2:14" x14ac:dyDescent="0.2">
      <c r="D6440" s="175"/>
      <c r="E6440" s="11"/>
      <c r="F6440" s="10"/>
      <c r="G6440" s="9">
        <v>100</v>
      </c>
      <c r="H6440" s="16">
        <v>0.89686098654699997</v>
      </c>
      <c r="I6440" s="2">
        <v>0.44843049327399997</v>
      </c>
      <c r="J6440" s="2">
        <v>0.89686098654699997</v>
      </c>
      <c r="K6440" s="2">
        <v>11.210762331839</v>
      </c>
      <c r="L6440" s="2">
        <v>19.282511210761999</v>
      </c>
      <c r="M6440" s="27">
        <v>46.188340807175003</v>
      </c>
      <c r="N6440" s="13">
        <v>21.076233183856999</v>
      </c>
    </row>
    <row r="6441" spans="2:14" x14ac:dyDescent="0.2">
      <c r="D6441" s="175"/>
      <c r="E6441" s="4" t="s">
        <v>45</v>
      </c>
      <c r="F6441" s="6"/>
      <c r="G6441" s="5">
        <v>170</v>
      </c>
      <c r="H6441" s="7">
        <v>2</v>
      </c>
      <c r="I6441" s="1">
        <v>2</v>
      </c>
      <c r="J6441" s="1">
        <v>7</v>
      </c>
      <c r="K6441" s="1">
        <v>8</v>
      </c>
      <c r="L6441" s="1">
        <v>13</v>
      </c>
      <c r="M6441" s="1">
        <v>47</v>
      </c>
      <c r="N6441" s="8">
        <v>91</v>
      </c>
    </row>
    <row r="6442" spans="2:14" x14ac:dyDescent="0.2">
      <c r="D6442" s="176"/>
      <c r="E6442" s="57"/>
      <c r="F6442" s="54"/>
      <c r="G6442" s="67">
        <v>100</v>
      </c>
      <c r="H6442" s="82">
        <v>1.1764705882349999</v>
      </c>
      <c r="I6442" s="48">
        <v>1.1764705882349999</v>
      </c>
      <c r="J6442" s="48">
        <v>4.1176470588239997</v>
      </c>
      <c r="K6442" s="48">
        <v>4.7058823529409999</v>
      </c>
      <c r="L6442" s="96">
        <v>7.647058823529</v>
      </c>
      <c r="M6442" s="91">
        <v>27.647058823529001</v>
      </c>
      <c r="N6442" s="118">
        <v>53.529411764705998</v>
      </c>
    </row>
    <row r="6444" spans="2:14" x14ac:dyDescent="0.2">
      <c r="B6444" s="43" t="str">
        <f xml:space="preserve"> HYPERLINK("#'目次'!B140", "[134]")</f>
        <v>[134]</v>
      </c>
      <c r="C6444" s="31" t="s">
        <v>285</v>
      </c>
    </row>
    <row r="6448" spans="2:14" ht="24" x14ac:dyDescent="0.2">
      <c r="D6448" s="177"/>
      <c r="E6448" s="178"/>
      <c r="F6448" s="178"/>
      <c r="G6448" s="40" t="s">
        <v>14</v>
      </c>
      <c r="H6448" s="42" t="s">
        <v>268</v>
      </c>
      <c r="I6448" s="15" t="s">
        <v>269</v>
      </c>
      <c r="J6448" s="15" t="s">
        <v>270</v>
      </c>
      <c r="K6448" s="15" t="s">
        <v>271</v>
      </c>
      <c r="L6448" s="15" t="s">
        <v>272</v>
      </c>
      <c r="M6448" s="15" t="s">
        <v>273</v>
      </c>
      <c r="N6448" s="44" t="s">
        <v>17</v>
      </c>
    </row>
    <row r="6449" spans="4:14" x14ac:dyDescent="0.2">
      <c r="D6449" s="179"/>
      <c r="E6449" s="180"/>
      <c r="F6449" s="180"/>
      <c r="G6449" s="39"/>
      <c r="H6449" s="41"/>
      <c r="I6449" s="14"/>
      <c r="J6449" s="14"/>
      <c r="K6449" s="14"/>
      <c r="L6449" s="14"/>
      <c r="M6449" s="14"/>
      <c r="N6449" s="38"/>
    </row>
    <row r="6450" spans="4:14" x14ac:dyDescent="0.2">
      <c r="D6450" s="70"/>
      <c r="E6450" s="72" t="s">
        <v>14</v>
      </c>
      <c r="F6450" s="69"/>
      <c r="G6450" s="37">
        <v>1222</v>
      </c>
      <c r="H6450" s="17">
        <v>4</v>
      </c>
      <c r="I6450" s="17">
        <v>8</v>
      </c>
      <c r="J6450" s="17">
        <v>28</v>
      </c>
      <c r="K6450" s="17">
        <v>105</v>
      </c>
      <c r="L6450" s="17">
        <v>194</v>
      </c>
      <c r="M6450" s="17">
        <v>676</v>
      </c>
      <c r="N6450" s="55">
        <v>207</v>
      </c>
    </row>
    <row r="6451" spans="4:14" x14ac:dyDescent="0.2">
      <c r="D6451" s="57"/>
      <c r="E6451" s="54"/>
      <c r="F6451" s="71"/>
      <c r="G6451" s="9">
        <v>100</v>
      </c>
      <c r="H6451" s="2">
        <v>0.32733224222599999</v>
      </c>
      <c r="I6451" s="2">
        <v>0.65466448445199998</v>
      </c>
      <c r="J6451" s="2">
        <v>2.291325695581</v>
      </c>
      <c r="K6451" s="2">
        <v>8.592471358429</v>
      </c>
      <c r="L6451" s="2">
        <v>15.875613747954</v>
      </c>
      <c r="M6451" s="2">
        <v>55.319148936170002</v>
      </c>
      <c r="N6451" s="13">
        <v>16.939443535188001</v>
      </c>
    </row>
    <row r="6452" spans="4:14" x14ac:dyDescent="0.2">
      <c r="D6452" s="174" t="s">
        <v>52</v>
      </c>
      <c r="E6452" s="20" t="s">
        <v>53</v>
      </c>
      <c r="F6452" s="22"/>
      <c r="G6452" s="21">
        <v>15</v>
      </c>
      <c r="H6452" s="25">
        <v>0</v>
      </c>
      <c r="I6452" s="3">
        <v>0</v>
      </c>
      <c r="J6452" s="3">
        <v>0</v>
      </c>
      <c r="K6452" s="3">
        <v>1</v>
      </c>
      <c r="L6452" s="3">
        <v>1</v>
      </c>
      <c r="M6452" s="3">
        <v>8</v>
      </c>
      <c r="N6452" s="26">
        <v>5</v>
      </c>
    </row>
    <row r="6453" spans="4:14" x14ac:dyDescent="0.2">
      <c r="D6453" s="175"/>
      <c r="E6453" s="11"/>
      <c r="F6453" s="10"/>
      <c r="G6453" s="9">
        <v>100</v>
      </c>
      <c r="H6453" s="45">
        <v>0</v>
      </c>
      <c r="I6453" s="18">
        <v>0</v>
      </c>
      <c r="J6453" s="18">
        <v>0</v>
      </c>
      <c r="K6453" s="2">
        <v>6.666666666667</v>
      </c>
      <c r="L6453" s="27">
        <v>6.666666666667</v>
      </c>
      <c r="M6453" s="2">
        <v>53.333333333333002</v>
      </c>
      <c r="N6453" s="104">
        <v>33.333333333333002</v>
      </c>
    </row>
    <row r="6454" spans="4:14" ht="24" x14ac:dyDescent="0.2">
      <c r="D6454" s="175"/>
      <c r="E6454" s="4" t="s">
        <v>54</v>
      </c>
      <c r="F6454" s="6"/>
      <c r="G6454" s="5">
        <v>122</v>
      </c>
      <c r="H6454" s="7">
        <v>1</v>
      </c>
      <c r="I6454" s="1">
        <v>1</v>
      </c>
      <c r="J6454" s="1">
        <v>3</v>
      </c>
      <c r="K6454" s="1">
        <v>12</v>
      </c>
      <c r="L6454" s="1">
        <v>11</v>
      </c>
      <c r="M6454" s="1">
        <v>71</v>
      </c>
      <c r="N6454" s="8">
        <v>23</v>
      </c>
    </row>
    <row r="6455" spans="4:14" x14ac:dyDescent="0.2">
      <c r="D6455" s="175"/>
      <c r="E6455" s="11"/>
      <c r="F6455" s="10"/>
      <c r="G6455" s="9">
        <v>100</v>
      </c>
      <c r="H6455" s="16">
        <v>0.81967213114799997</v>
      </c>
      <c r="I6455" s="2">
        <v>0.81967213114799997</v>
      </c>
      <c r="J6455" s="2">
        <v>2.459016393443</v>
      </c>
      <c r="K6455" s="2">
        <v>9.83606557377</v>
      </c>
      <c r="L6455" s="27">
        <v>9.0163934426230004</v>
      </c>
      <c r="M6455" s="2">
        <v>58.196721311475002</v>
      </c>
      <c r="N6455" s="13">
        <v>18.852459016392999</v>
      </c>
    </row>
    <row r="6456" spans="4:14" x14ac:dyDescent="0.2">
      <c r="D6456" s="175"/>
      <c r="E6456" s="4" t="s">
        <v>55</v>
      </c>
      <c r="F6456" s="6"/>
      <c r="G6456" s="5">
        <v>43</v>
      </c>
      <c r="H6456" s="7">
        <v>0</v>
      </c>
      <c r="I6456" s="1">
        <v>1</v>
      </c>
      <c r="J6456" s="1">
        <v>1</v>
      </c>
      <c r="K6456" s="1">
        <v>5</v>
      </c>
      <c r="L6456" s="1">
        <v>7</v>
      </c>
      <c r="M6456" s="1">
        <v>22</v>
      </c>
      <c r="N6456" s="8">
        <v>7</v>
      </c>
    </row>
    <row r="6457" spans="4:14" x14ac:dyDescent="0.2">
      <c r="D6457" s="175"/>
      <c r="E6457" s="11"/>
      <c r="F6457" s="10"/>
      <c r="G6457" s="9">
        <v>100</v>
      </c>
      <c r="H6457" s="45">
        <v>0</v>
      </c>
      <c r="I6457" s="2">
        <v>2.3255813953489999</v>
      </c>
      <c r="J6457" s="2">
        <v>2.3255813953489999</v>
      </c>
      <c r="K6457" s="2">
        <v>11.627906976744001</v>
      </c>
      <c r="L6457" s="2">
        <v>16.279069767442</v>
      </c>
      <c r="M6457" s="2">
        <v>51.162790697673998</v>
      </c>
      <c r="N6457" s="13">
        <v>16.279069767442</v>
      </c>
    </row>
    <row r="6458" spans="4:14" x14ac:dyDescent="0.2">
      <c r="D6458" s="175"/>
      <c r="E6458" s="4" t="s">
        <v>56</v>
      </c>
      <c r="F6458" s="6"/>
      <c r="G6458" s="5">
        <v>60</v>
      </c>
      <c r="H6458" s="7">
        <v>0</v>
      </c>
      <c r="I6458" s="1">
        <v>0</v>
      </c>
      <c r="J6458" s="1">
        <v>1</v>
      </c>
      <c r="K6458" s="1">
        <v>3</v>
      </c>
      <c r="L6458" s="1">
        <v>15</v>
      </c>
      <c r="M6458" s="1">
        <v>37</v>
      </c>
      <c r="N6458" s="8">
        <v>4</v>
      </c>
    </row>
    <row r="6459" spans="4:14" x14ac:dyDescent="0.2">
      <c r="D6459" s="175"/>
      <c r="E6459" s="11"/>
      <c r="F6459" s="10"/>
      <c r="G6459" s="9">
        <v>100</v>
      </c>
      <c r="H6459" s="45">
        <v>0</v>
      </c>
      <c r="I6459" s="18">
        <v>0</v>
      </c>
      <c r="J6459" s="2">
        <v>1.666666666667</v>
      </c>
      <c r="K6459" s="2">
        <v>5</v>
      </c>
      <c r="L6459" s="23">
        <v>25</v>
      </c>
      <c r="M6459" s="23">
        <v>61.666666666666998</v>
      </c>
      <c r="N6459" s="111">
        <v>6.666666666667</v>
      </c>
    </row>
    <row r="6460" spans="4:14" x14ac:dyDescent="0.2">
      <c r="D6460" s="175"/>
      <c r="E6460" s="4" t="s">
        <v>57</v>
      </c>
      <c r="F6460" s="6"/>
      <c r="G6460" s="5">
        <v>286</v>
      </c>
      <c r="H6460" s="7">
        <v>1</v>
      </c>
      <c r="I6460" s="1">
        <v>0</v>
      </c>
      <c r="J6460" s="1">
        <v>7</v>
      </c>
      <c r="K6460" s="1">
        <v>29</v>
      </c>
      <c r="L6460" s="1">
        <v>53</v>
      </c>
      <c r="M6460" s="1">
        <v>181</v>
      </c>
      <c r="N6460" s="8">
        <v>15</v>
      </c>
    </row>
    <row r="6461" spans="4:14" x14ac:dyDescent="0.2">
      <c r="D6461" s="175"/>
      <c r="E6461" s="11"/>
      <c r="F6461" s="10"/>
      <c r="G6461" s="9">
        <v>100</v>
      </c>
      <c r="H6461" s="16">
        <v>0.34965034965000003</v>
      </c>
      <c r="I6461" s="18">
        <v>0</v>
      </c>
      <c r="J6461" s="2">
        <v>2.4475524475519999</v>
      </c>
      <c r="K6461" s="2">
        <v>10.13986013986</v>
      </c>
      <c r="L6461" s="2">
        <v>18.531468531468999</v>
      </c>
      <c r="M6461" s="23">
        <v>63.286713286713002</v>
      </c>
      <c r="N6461" s="111">
        <v>5.2447552447549999</v>
      </c>
    </row>
    <row r="6462" spans="4:14" x14ac:dyDescent="0.2">
      <c r="D6462" s="175"/>
      <c r="E6462" s="4" t="s">
        <v>58</v>
      </c>
      <c r="F6462" s="6"/>
      <c r="G6462" s="5">
        <v>129</v>
      </c>
      <c r="H6462" s="7">
        <v>0</v>
      </c>
      <c r="I6462" s="1">
        <v>0</v>
      </c>
      <c r="J6462" s="1">
        <v>1</v>
      </c>
      <c r="K6462" s="1">
        <v>15</v>
      </c>
      <c r="L6462" s="1">
        <v>13</v>
      </c>
      <c r="M6462" s="1">
        <v>82</v>
      </c>
      <c r="N6462" s="8">
        <v>18</v>
      </c>
    </row>
    <row r="6463" spans="4:14" x14ac:dyDescent="0.2">
      <c r="D6463" s="175"/>
      <c r="E6463" s="11"/>
      <c r="F6463" s="10"/>
      <c r="G6463" s="9">
        <v>100</v>
      </c>
      <c r="H6463" s="45">
        <v>0</v>
      </c>
      <c r="I6463" s="18">
        <v>0</v>
      </c>
      <c r="J6463" s="2">
        <v>0.77519379845000003</v>
      </c>
      <c r="K6463" s="2">
        <v>11.627906976744001</v>
      </c>
      <c r="L6463" s="27">
        <v>10.077519379845</v>
      </c>
      <c r="M6463" s="23">
        <v>63.565891472868003</v>
      </c>
      <c r="N6463" s="13">
        <v>13.953488372093</v>
      </c>
    </row>
    <row r="6464" spans="4:14" x14ac:dyDescent="0.2">
      <c r="D6464" s="175"/>
      <c r="E6464" s="4" t="s">
        <v>59</v>
      </c>
      <c r="F6464" s="6"/>
      <c r="G6464" s="5">
        <v>195</v>
      </c>
      <c r="H6464" s="7">
        <v>0</v>
      </c>
      <c r="I6464" s="1">
        <v>1</v>
      </c>
      <c r="J6464" s="1">
        <v>5</v>
      </c>
      <c r="K6464" s="1">
        <v>15</v>
      </c>
      <c r="L6464" s="1">
        <v>36</v>
      </c>
      <c r="M6464" s="1">
        <v>105</v>
      </c>
      <c r="N6464" s="8">
        <v>33</v>
      </c>
    </row>
    <row r="6465" spans="4:14" x14ac:dyDescent="0.2">
      <c r="D6465" s="175"/>
      <c r="E6465" s="11"/>
      <c r="F6465" s="10"/>
      <c r="G6465" s="9">
        <v>100</v>
      </c>
      <c r="H6465" s="45">
        <v>0</v>
      </c>
      <c r="I6465" s="2">
        <v>0.51282051282100005</v>
      </c>
      <c r="J6465" s="2">
        <v>2.564102564103</v>
      </c>
      <c r="K6465" s="2">
        <v>7.6923076923079998</v>
      </c>
      <c r="L6465" s="2">
        <v>18.461538461538002</v>
      </c>
      <c r="M6465" s="2">
        <v>53.846153846154003</v>
      </c>
      <c r="N6465" s="13">
        <v>16.923076923077002</v>
      </c>
    </row>
    <row r="6466" spans="4:14" x14ac:dyDescent="0.2">
      <c r="D6466" s="175"/>
      <c r="E6466" s="4" t="s">
        <v>60</v>
      </c>
      <c r="F6466" s="6"/>
      <c r="G6466" s="5">
        <v>176</v>
      </c>
      <c r="H6466" s="7">
        <v>1</v>
      </c>
      <c r="I6466" s="1">
        <v>3</v>
      </c>
      <c r="J6466" s="1">
        <v>5</v>
      </c>
      <c r="K6466" s="1">
        <v>16</v>
      </c>
      <c r="L6466" s="1">
        <v>36</v>
      </c>
      <c r="M6466" s="1">
        <v>63</v>
      </c>
      <c r="N6466" s="8">
        <v>52</v>
      </c>
    </row>
    <row r="6467" spans="4:14" x14ac:dyDescent="0.2">
      <c r="D6467" s="175"/>
      <c r="E6467" s="11"/>
      <c r="F6467" s="10"/>
      <c r="G6467" s="9">
        <v>100</v>
      </c>
      <c r="H6467" s="16">
        <v>0.56818181818199998</v>
      </c>
      <c r="I6467" s="2">
        <v>1.7045454545450001</v>
      </c>
      <c r="J6467" s="2">
        <v>2.8409090909089998</v>
      </c>
      <c r="K6467" s="2">
        <v>9.0909090909089993</v>
      </c>
      <c r="L6467" s="2">
        <v>20.454545454544999</v>
      </c>
      <c r="M6467" s="46">
        <v>35.795454545455001</v>
      </c>
      <c r="N6467" s="104">
        <v>29.545454545455001</v>
      </c>
    </row>
    <row r="6468" spans="4:14" x14ac:dyDescent="0.2">
      <c r="D6468" s="175"/>
      <c r="E6468" s="4" t="s">
        <v>61</v>
      </c>
      <c r="F6468" s="6"/>
      <c r="G6468" s="5">
        <v>78</v>
      </c>
      <c r="H6468" s="7">
        <v>0</v>
      </c>
      <c r="I6468" s="1">
        <v>0</v>
      </c>
      <c r="J6468" s="1">
        <v>0</v>
      </c>
      <c r="K6468" s="1">
        <v>1</v>
      </c>
      <c r="L6468" s="1">
        <v>8</v>
      </c>
      <c r="M6468" s="1">
        <v>62</v>
      </c>
      <c r="N6468" s="8">
        <v>7</v>
      </c>
    </row>
    <row r="6469" spans="4:14" x14ac:dyDescent="0.2">
      <c r="D6469" s="175"/>
      <c r="E6469" s="11"/>
      <c r="F6469" s="10"/>
      <c r="G6469" s="9">
        <v>100</v>
      </c>
      <c r="H6469" s="45">
        <v>0</v>
      </c>
      <c r="I6469" s="18">
        <v>0</v>
      </c>
      <c r="J6469" s="18">
        <v>0</v>
      </c>
      <c r="K6469" s="27">
        <v>1.2820512820509999</v>
      </c>
      <c r="L6469" s="27">
        <v>10.25641025641</v>
      </c>
      <c r="M6469" s="35">
        <v>79.487179487179006</v>
      </c>
      <c r="N6469" s="93">
        <v>8.9743589743589993</v>
      </c>
    </row>
    <row r="6470" spans="4:14" x14ac:dyDescent="0.2">
      <c r="D6470" s="175"/>
      <c r="E6470" s="4" t="s">
        <v>62</v>
      </c>
      <c r="F6470" s="6"/>
      <c r="G6470" s="5">
        <v>113</v>
      </c>
      <c r="H6470" s="7">
        <v>1</v>
      </c>
      <c r="I6470" s="1">
        <v>2</v>
      </c>
      <c r="J6470" s="1">
        <v>5</v>
      </c>
      <c r="K6470" s="1">
        <v>7</v>
      </c>
      <c r="L6470" s="1">
        <v>14</v>
      </c>
      <c r="M6470" s="1">
        <v>45</v>
      </c>
      <c r="N6470" s="8">
        <v>39</v>
      </c>
    </row>
    <row r="6471" spans="4:14" x14ac:dyDescent="0.2">
      <c r="D6471" s="175"/>
      <c r="E6471" s="11"/>
      <c r="F6471" s="10"/>
      <c r="G6471" s="9">
        <v>100</v>
      </c>
      <c r="H6471" s="16">
        <v>0.88495575221199996</v>
      </c>
      <c r="I6471" s="2">
        <v>1.769911504425</v>
      </c>
      <c r="J6471" s="2">
        <v>4.424778761062</v>
      </c>
      <c r="K6471" s="2">
        <v>6.194690265487</v>
      </c>
      <c r="L6471" s="2">
        <v>12.389380530973</v>
      </c>
      <c r="M6471" s="46">
        <v>39.823008849558001</v>
      </c>
      <c r="N6471" s="104">
        <v>34.513274336282997</v>
      </c>
    </row>
    <row r="6472" spans="4:14" x14ac:dyDescent="0.2">
      <c r="D6472" s="174" t="s">
        <v>63</v>
      </c>
      <c r="E6472" s="20" t="s">
        <v>64</v>
      </c>
      <c r="F6472" s="22"/>
      <c r="G6472" s="21">
        <v>234</v>
      </c>
      <c r="H6472" s="25">
        <v>1</v>
      </c>
      <c r="I6472" s="3">
        <v>2</v>
      </c>
      <c r="J6472" s="3">
        <v>4</v>
      </c>
      <c r="K6472" s="3">
        <v>14</v>
      </c>
      <c r="L6472" s="3">
        <v>38</v>
      </c>
      <c r="M6472" s="3">
        <v>113</v>
      </c>
      <c r="N6472" s="26">
        <v>62</v>
      </c>
    </row>
    <row r="6473" spans="4:14" x14ac:dyDescent="0.2">
      <c r="D6473" s="175"/>
      <c r="E6473" s="11"/>
      <c r="F6473" s="10"/>
      <c r="G6473" s="9">
        <v>100</v>
      </c>
      <c r="H6473" s="16">
        <v>0.42735042735000001</v>
      </c>
      <c r="I6473" s="2">
        <v>0.85470085470099999</v>
      </c>
      <c r="J6473" s="2">
        <v>1.709401709402</v>
      </c>
      <c r="K6473" s="2">
        <v>5.9829059829059998</v>
      </c>
      <c r="L6473" s="2">
        <v>16.239316239316</v>
      </c>
      <c r="M6473" s="27">
        <v>48.290598290597998</v>
      </c>
      <c r="N6473" s="89">
        <v>26.495726495726</v>
      </c>
    </row>
    <row r="6474" spans="4:14" x14ac:dyDescent="0.2">
      <c r="D6474" s="175"/>
      <c r="E6474" s="4" t="s">
        <v>65</v>
      </c>
      <c r="F6474" s="6"/>
      <c r="G6474" s="5">
        <v>172</v>
      </c>
      <c r="H6474" s="7">
        <v>0</v>
      </c>
      <c r="I6474" s="1">
        <v>1</v>
      </c>
      <c r="J6474" s="1">
        <v>5</v>
      </c>
      <c r="K6474" s="1">
        <v>18</v>
      </c>
      <c r="L6474" s="1">
        <v>20</v>
      </c>
      <c r="M6474" s="1">
        <v>83</v>
      </c>
      <c r="N6474" s="8">
        <v>45</v>
      </c>
    </row>
    <row r="6475" spans="4:14" x14ac:dyDescent="0.2">
      <c r="D6475" s="175"/>
      <c r="E6475" s="11"/>
      <c r="F6475" s="10"/>
      <c r="G6475" s="9">
        <v>100</v>
      </c>
      <c r="H6475" s="45">
        <v>0</v>
      </c>
      <c r="I6475" s="2">
        <v>0.58139534883699995</v>
      </c>
      <c r="J6475" s="2">
        <v>2.9069767441860002</v>
      </c>
      <c r="K6475" s="2">
        <v>10.465116279069999</v>
      </c>
      <c r="L6475" s="2">
        <v>11.627906976744001</v>
      </c>
      <c r="M6475" s="27">
        <v>48.255813953488001</v>
      </c>
      <c r="N6475" s="89">
        <v>26.162790697674001</v>
      </c>
    </row>
    <row r="6476" spans="4:14" x14ac:dyDescent="0.2">
      <c r="D6476" s="175"/>
      <c r="E6476" s="4" t="s">
        <v>66</v>
      </c>
      <c r="F6476" s="6"/>
      <c r="G6476" s="5">
        <v>165</v>
      </c>
      <c r="H6476" s="7">
        <v>1</v>
      </c>
      <c r="I6476" s="1">
        <v>2</v>
      </c>
      <c r="J6476" s="1">
        <v>5</v>
      </c>
      <c r="K6476" s="1">
        <v>8</v>
      </c>
      <c r="L6476" s="1">
        <v>26</v>
      </c>
      <c r="M6476" s="1">
        <v>97</v>
      </c>
      <c r="N6476" s="8">
        <v>26</v>
      </c>
    </row>
    <row r="6477" spans="4:14" x14ac:dyDescent="0.2">
      <c r="D6477" s="175"/>
      <c r="E6477" s="11"/>
      <c r="F6477" s="10"/>
      <c r="G6477" s="9">
        <v>100</v>
      </c>
      <c r="H6477" s="16">
        <v>0.60606060606099998</v>
      </c>
      <c r="I6477" s="2">
        <v>1.2121212121210001</v>
      </c>
      <c r="J6477" s="2">
        <v>3.0303030303030001</v>
      </c>
      <c r="K6477" s="2">
        <v>4.8484848484849996</v>
      </c>
      <c r="L6477" s="2">
        <v>15.757575757575999</v>
      </c>
      <c r="M6477" s="2">
        <v>58.787878787879002</v>
      </c>
      <c r="N6477" s="13">
        <v>15.757575757575999</v>
      </c>
    </row>
    <row r="6478" spans="4:14" x14ac:dyDescent="0.2">
      <c r="D6478" s="175"/>
      <c r="E6478" s="4" t="s">
        <v>67</v>
      </c>
      <c r="F6478" s="6"/>
      <c r="G6478" s="5">
        <v>158</v>
      </c>
      <c r="H6478" s="7">
        <v>0</v>
      </c>
      <c r="I6478" s="1">
        <v>0</v>
      </c>
      <c r="J6478" s="1">
        <v>4</v>
      </c>
      <c r="K6478" s="1">
        <v>14</v>
      </c>
      <c r="L6478" s="1">
        <v>30</v>
      </c>
      <c r="M6478" s="1">
        <v>85</v>
      </c>
      <c r="N6478" s="8">
        <v>25</v>
      </c>
    </row>
    <row r="6479" spans="4:14" x14ac:dyDescent="0.2">
      <c r="D6479" s="175"/>
      <c r="E6479" s="11"/>
      <c r="F6479" s="10"/>
      <c r="G6479" s="9">
        <v>100</v>
      </c>
      <c r="H6479" s="45">
        <v>0</v>
      </c>
      <c r="I6479" s="18">
        <v>0</v>
      </c>
      <c r="J6479" s="2">
        <v>2.5316455696200002</v>
      </c>
      <c r="K6479" s="2">
        <v>8.8607594936710008</v>
      </c>
      <c r="L6479" s="2">
        <v>18.987341772152</v>
      </c>
      <c r="M6479" s="2">
        <v>53.797468354430002</v>
      </c>
      <c r="N6479" s="13">
        <v>15.822784810127001</v>
      </c>
    </row>
    <row r="6480" spans="4:14" x14ac:dyDescent="0.2">
      <c r="D6480" s="175"/>
      <c r="E6480" s="4" t="s">
        <v>68</v>
      </c>
      <c r="F6480" s="6"/>
      <c r="G6480" s="5">
        <v>112</v>
      </c>
      <c r="H6480" s="7">
        <v>0</v>
      </c>
      <c r="I6480" s="1">
        <v>0</v>
      </c>
      <c r="J6480" s="1">
        <v>2</v>
      </c>
      <c r="K6480" s="1">
        <v>7</v>
      </c>
      <c r="L6480" s="1">
        <v>17</v>
      </c>
      <c r="M6480" s="1">
        <v>74</v>
      </c>
      <c r="N6480" s="8">
        <v>12</v>
      </c>
    </row>
    <row r="6481" spans="2:14" x14ac:dyDescent="0.2">
      <c r="D6481" s="175"/>
      <c r="E6481" s="11"/>
      <c r="F6481" s="10"/>
      <c r="G6481" s="9">
        <v>100</v>
      </c>
      <c r="H6481" s="45">
        <v>0</v>
      </c>
      <c r="I6481" s="18">
        <v>0</v>
      </c>
      <c r="J6481" s="2">
        <v>1.785714285714</v>
      </c>
      <c r="K6481" s="2">
        <v>6.25</v>
      </c>
      <c r="L6481" s="2">
        <v>15.178571428571001</v>
      </c>
      <c r="M6481" s="35">
        <v>66.071428571428996</v>
      </c>
      <c r="N6481" s="93">
        <v>10.714285714286</v>
      </c>
    </row>
    <row r="6482" spans="2:14" x14ac:dyDescent="0.2">
      <c r="D6482" s="175"/>
      <c r="E6482" s="4" t="s">
        <v>69</v>
      </c>
      <c r="F6482" s="6"/>
      <c r="G6482" s="5">
        <v>92</v>
      </c>
      <c r="H6482" s="7">
        <v>1</v>
      </c>
      <c r="I6482" s="1">
        <v>1</v>
      </c>
      <c r="J6482" s="1">
        <v>1</v>
      </c>
      <c r="K6482" s="1">
        <v>8</v>
      </c>
      <c r="L6482" s="1">
        <v>16</v>
      </c>
      <c r="M6482" s="1">
        <v>57</v>
      </c>
      <c r="N6482" s="8">
        <v>8</v>
      </c>
    </row>
    <row r="6483" spans="2:14" x14ac:dyDescent="0.2">
      <c r="D6483" s="175"/>
      <c r="E6483" s="11"/>
      <c r="F6483" s="10"/>
      <c r="G6483" s="9">
        <v>100</v>
      </c>
      <c r="H6483" s="16">
        <v>1.086956521739</v>
      </c>
      <c r="I6483" s="2">
        <v>1.086956521739</v>
      </c>
      <c r="J6483" s="2">
        <v>1.086956521739</v>
      </c>
      <c r="K6483" s="2">
        <v>8.6956521739130004</v>
      </c>
      <c r="L6483" s="2">
        <v>17.391304347826001</v>
      </c>
      <c r="M6483" s="23">
        <v>61.956521739129997</v>
      </c>
      <c r="N6483" s="93">
        <v>8.6956521739130004</v>
      </c>
    </row>
    <row r="6484" spans="2:14" x14ac:dyDescent="0.2">
      <c r="D6484" s="175"/>
      <c r="E6484" s="4" t="s">
        <v>70</v>
      </c>
      <c r="F6484" s="6"/>
      <c r="G6484" s="5">
        <v>131</v>
      </c>
      <c r="H6484" s="7">
        <v>0</v>
      </c>
      <c r="I6484" s="1">
        <v>0</v>
      </c>
      <c r="J6484" s="1">
        <v>2</v>
      </c>
      <c r="K6484" s="1">
        <v>17</v>
      </c>
      <c r="L6484" s="1">
        <v>18</v>
      </c>
      <c r="M6484" s="1">
        <v>82</v>
      </c>
      <c r="N6484" s="8">
        <v>12</v>
      </c>
    </row>
    <row r="6485" spans="2:14" x14ac:dyDescent="0.2">
      <c r="D6485" s="175"/>
      <c r="E6485" s="11"/>
      <c r="F6485" s="10"/>
      <c r="G6485" s="9">
        <v>100</v>
      </c>
      <c r="H6485" s="45">
        <v>0</v>
      </c>
      <c r="I6485" s="18">
        <v>0</v>
      </c>
      <c r="J6485" s="2">
        <v>1.526717557252</v>
      </c>
      <c r="K6485" s="2">
        <v>12.977099236640999</v>
      </c>
      <c r="L6485" s="2">
        <v>13.740458015267</v>
      </c>
      <c r="M6485" s="23">
        <v>62.595419847328003</v>
      </c>
      <c r="N6485" s="93">
        <v>9.1603053435110002</v>
      </c>
    </row>
    <row r="6486" spans="2:14" x14ac:dyDescent="0.2">
      <c r="D6486" s="175"/>
      <c r="E6486" s="4" t="s">
        <v>71</v>
      </c>
      <c r="F6486" s="6"/>
      <c r="G6486" s="5">
        <v>71</v>
      </c>
      <c r="H6486" s="7">
        <v>0</v>
      </c>
      <c r="I6486" s="1">
        <v>0</v>
      </c>
      <c r="J6486" s="1">
        <v>1</v>
      </c>
      <c r="K6486" s="1">
        <v>10</v>
      </c>
      <c r="L6486" s="1">
        <v>15</v>
      </c>
      <c r="M6486" s="1">
        <v>39</v>
      </c>
      <c r="N6486" s="8">
        <v>6</v>
      </c>
    </row>
    <row r="6487" spans="2:14" x14ac:dyDescent="0.2">
      <c r="D6487" s="175"/>
      <c r="E6487" s="11"/>
      <c r="F6487" s="10"/>
      <c r="G6487" s="9">
        <v>100</v>
      </c>
      <c r="H6487" s="45">
        <v>0</v>
      </c>
      <c r="I6487" s="18">
        <v>0</v>
      </c>
      <c r="J6487" s="2">
        <v>1.4084507042250001</v>
      </c>
      <c r="K6487" s="23">
        <v>14.084507042254</v>
      </c>
      <c r="L6487" s="23">
        <v>21.12676056338</v>
      </c>
      <c r="M6487" s="2">
        <v>54.929577464788998</v>
      </c>
      <c r="N6487" s="93">
        <v>8.4507042253520002</v>
      </c>
    </row>
    <row r="6488" spans="2:14" x14ac:dyDescent="0.2">
      <c r="D6488" s="175"/>
      <c r="E6488" s="4" t="s">
        <v>72</v>
      </c>
      <c r="F6488" s="6"/>
      <c r="G6488" s="5">
        <v>70</v>
      </c>
      <c r="H6488" s="7">
        <v>1</v>
      </c>
      <c r="I6488" s="1">
        <v>2</v>
      </c>
      <c r="J6488" s="1">
        <v>2</v>
      </c>
      <c r="K6488" s="1">
        <v>9</v>
      </c>
      <c r="L6488" s="1">
        <v>11</v>
      </c>
      <c r="M6488" s="1">
        <v>40</v>
      </c>
      <c r="N6488" s="8">
        <v>5</v>
      </c>
    </row>
    <row r="6489" spans="2:14" x14ac:dyDescent="0.2">
      <c r="D6489" s="176"/>
      <c r="E6489" s="57"/>
      <c r="F6489" s="54"/>
      <c r="G6489" s="67">
        <v>100</v>
      </c>
      <c r="H6489" s="82">
        <v>1.4285714285710001</v>
      </c>
      <c r="I6489" s="48">
        <v>2.8571428571430002</v>
      </c>
      <c r="J6489" s="48">
        <v>2.8571428571430002</v>
      </c>
      <c r="K6489" s="48">
        <v>12.857142857143</v>
      </c>
      <c r="L6489" s="48">
        <v>15.714285714286</v>
      </c>
      <c r="M6489" s="48">
        <v>57.142857142856997</v>
      </c>
      <c r="N6489" s="146">
        <v>7.1428571428570002</v>
      </c>
    </row>
    <row r="6491" spans="2:14" x14ac:dyDescent="0.2">
      <c r="B6491" s="43" t="str">
        <f xml:space="preserve"> HYPERLINK("#'目次'!B141", "[135]")</f>
        <v>[135]</v>
      </c>
      <c r="C6491" s="31" t="s">
        <v>285</v>
      </c>
    </row>
    <row r="6494" spans="2:14" x14ac:dyDescent="0.2">
      <c r="C6494" s="31" t="s">
        <v>75</v>
      </c>
    </row>
    <row r="6495" spans="2:14" ht="24" x14ac:dyDescent="0.2">
      <c r="D6495" s="177"/>
      <c r="E6495" s="178"/>
      <c r="F6495" s="178"/>
      <c r="G6495" s="40" t="s">
        <v>14</v>
      </c>
      <c r="H6495" s="42" t="s">
        <v>268</v>
      </c>
      <c r="I6495" s="15" t="s">
        <v>269</v>
      </c>
      <c r="J6495" s="15" t="s">
        <v>270</v>
      </c>
      <c r="K6495" s="15" t="s">
        <v>271</v>
      </c>
      <c r="L6495" s="15" t="s">
        <v>272</v>
      </c>
      <c r="M6495" s="15" t="s">
        <v>273</v>
      </c>
      <c r="N6495" s="44" t="s">
        <v>17</v>
      </c>
    </row>
    <row r="6496" spans="2:14" x14ac:dyDescent="0.2">
      <c r="D6496" s="179"/>
      <c r="E6496" s="180"/>
      <c r="F6496" s="180"/>
      <c r="G6496" s="39"/>
      <c r="H6496" s="41"/>
      <c r="I6496" s="14"/>
      <c r="J6496" s="14"/>
      <c r="K6496" s="14"/>
      <c r="L6496" s="14"/>
      <c r="M6496" s="14"/>
      <c r="N6496" s="38"/>
    </row>
    <row r="6497" spans="4:14" x14ac:dyDescent="0.2">
      <c r="D6497" s="70"/>
      <c r="E6497" s="72" t="s">
        <v>14</v>
      </c>
      <c r="F6497" s="69"/>
      <c r="G6497" s="37">
        <v>1222</v>
      </c>
      <c r="H6497" s="17">
        <v>4</v>
      </c>
      <c r="I6497" s="17">
        <v>8</v>
      </c>
      <c r="J6497" s="17">
        <v>28</v>
      </c>
      <c r="K6497" s="17">
        <v>105</v>
      </c>
      <c r="L6497" s="17">
        <v>194</v>
      </c>
      <c r="M6497" s="17">
        <v>676</v>
      </c>
      <c r="N6497" s="55">
        <v>207</v>
      </c>
    </row>
    <row r="6498" spans="4:14" x14ac:dyDescent="0.2">
      <c r="D6498" s="57"/>
      <c r="E6498" s="54"/>
      <c r="F6498" s="71"/>
      <c r="G6498" s="9">
        <v>100</v>
      </c>
      <c r="H6498" s="2">
        <v>0.32733224222599999</v>
      </c>
      <c r="I6498" s="2">
        <v>0.65466448445199998</v>
      </c>
      <c r="J6498" s="2">
        <v>2.291325695581</v>
      </c>
      <c r="K6498" s="2">
        <v>8.592471358429</v>
      </c>
      <c r="L6498" s="2">
        <v>15.875613747954</v>
      </c>
      <c r="M6498" s="2">
        <v>55.319148936170002</v>
      </c>
      <c r="N6498" s="13">
        <v>16.939443535188001</v>
      </c>
    </row>
    <row r="6499" spans="4:14" x14ac:dyDescent="0.2">
      <c r="D6499" s="174" t="s">
        <v>36</v>
      </c>
      <c r="E6499" s="20" t="s">
        <v>76</v>
      </c>
      <c r="F6499" s="22"/>
      <c r="G6499" s="21">
        <v>629</v>
      </c>
      <c r="H6499" s="25">
        <v>3</v>
      </c>
      <c r="I6499" s="3">
        <v>4</v>
      </c>
      <c r="J6499" s="3">
        <v>15</v>
      </c>
      <c r="K6499" s="3">
        <v>45</v>
      </c>
      <c r="L6499" s="3">
        <v>85</v>
      </c>
      <c r="M6499" s="3">
        <v>372</v>
      </c>
      <c r="N6499" s="26">
        <v>105</v>
      </c>
    </row>
    <row r="6500" spans="4:14" x14ac:dyDescent="0.2">
      <c r="D6500" s="175"/>
      <c r="E6500" s="11"/>
      <c r="F6500" s="10"/>
      <c r="G6500" s="9">
        <v>100</v>
      </c>
      <c r="H6500" s="16">
        <v>0.47694753577100002</v>
      </c>
      <c r="I6500" s="2">
        <v>0.63593004769499994</v>
      </c>
      <c r="J6500" s="2">
        <v>2.3847376788550001</v>
      </c>
      <c r="K6500" s="2">
        <v>7.1542130365660004</v>
      </c>
      <c r="L6500" s="2">
        <v>13.513513513514001</v>
      </c>
      <c r="M6500" s="2">
        <v>59.141494435612003</v>
      </c>
      <c r="N6500" s="13">
        <v>16.693163751987001</v>
      </c>
    </row>
    <row r="6501" spans="4:14" x14ac:dyDescent="0.2">
      <c r="D6501" s="175"/>
      <c r="E6501" s="4" t="s">
        <v>39</v>
      </c>
      <c r="F6501" s="6"/>
      <c r="G6501" s="5">
        <v>37</v>
      </c>
      <c r="H6501" s="7">
        <v>0</v>
      </c>
      <c r="I6501" s="1">
        <v>0</v>
      </c>
      <c r="J6501" s="1">
        <v>0</v>
      </c>
      <c r="K6501" s="1">
        <v>0</v>
      </c>
      <c r="L6501" s="1">
        <v>1</v>
      </c>
      <c r="M6501" s="1">
        <v>31</v>
      </c>
      <c r="N6501" s="8">
        <v>5</v>
      </c>
    </row>
    <row r="6502" spans="4:14" x14ac:dyDescent="0.2">
      <c r="D6502" s="175"/>
      <c r="E6502" s="11"/>
      <c r="F6502" s="10"/>
      <c r="G6502" s="9">
        <v>100</v>
      </c>
      <c r="H6502" s="45">
        <v>0</v>
      </c>
      <c r="I6502" s="18">
        <v>0</v>
      </c>
      <c r="J6502" s="18">
        <v>0</v>
      </c>
      <c r="K6502" s="79">
        <v>0</v>
      </c>
      <c r="L6502" s="46">
        <v>2.7027027027030002</v>
      </c>
      <c r="M6502" s="35">
        <v>83.783783783784003</v>
      </c>
      <c r="N6502" s="13">
        <v>13.513513513514001</v>
      </c>
    </row>
    <row r="6503" spans="4:14" x14ac:dyDescent="0.2">
      <c r="D6503" s="175"/>
      <c r="E6503" s="4" t="s">
        <v>40</v>
      </c>
      <c r="F6503" s="6"/>
      <c r="G6503" s="5">
        <v>73</v>
      </c>
      <c r="H6503" s="7">
        <v>0</v>
      </c>
      <c r="I6503" s="1">
        <v>1</v>
      </c>
      <c r="J6503" s="1">
        <v>3</v>
      </c>
      <c r="K6503" s="1">
        <v>4</v>
      </c>
      <c r="L6503" s="1">
        <v>13</v>
      </c>
      <c r="M6503" s="1">
        <v>49</v>
      </c>
      <c r="N6503" s="8">
        <v>3</v>
      </c>
    </row>
    <row r="6504" spans="4:14" x14ac:dyDescent="0.2">
      <c r="D6504" s="175"/>
      <c r="E6504" s="11"/>
      <c r="F6504" s="10"/>
      <c r="G6504" s="9">
        <v>100</v>
      </c>
      <c r="H6504" s="45">
        <v>0</v>
      </c>
      <c r="I6504" s="2">
        <v>1.369863013699</v>
      </c>
      <c r="J6504" s="2">
        <v>4.1095890410960001</v>
      </c>
      <c r="K6504" s="2">
        <v>5.4794520547949999</v>
      </c>
      <c r="L6504" s="2">
        <v>17.808219178081998</v>
      </c>
      <c r="M6504" s="35">
        <v>67.123287671233001</v>
      </c>
      <c r="N6504" s="111">
        <v>4.1095890410960001</v>
      </c>
    </row>
    <row r="6505" spans="4:14" x14ac:dyDescent="0.2">
      <c r="D6505" s="175"/>
      <c r="E6505" s="4" t="s">
        <v>41</v>
      </c>
      <c r="F6505" s="6"/>
      <c r="G6505" s="5">
        <v>108</v>
      </c>
      <c r="H6505" s="7">
        <v>0</v>
      </c>
      <c r="I6505" s="1">
        <v>1</v>
      </c>
      <c r="J6505" s="1">
        <v>2</v>
      </c>
      <c r="K6505" s="1">
        <v>6</v>
      </c>
      <c r="L6505" s="1">
        <v>15</v>
      </c>
      <c r="M6505" s="1">
        <v>78</v>
      </c>
      <c r="N6505" s="8">
        <v>6</v>
      </c>
    </row>
    <row r="6506" spans="4:14" x14ac:dyDescent="0.2">
      <c r="D6506" s="175"/>
      <c r="E6506" s="11"/>
      <c r="F6506" s="10"/>
      <c r="G6506" s="9">
        <v>100</v>
      </c>
      <c r="H6506" s="45">
        <v>0</v>
      </c>
      <c r="I6506" s="2">
        <v>0.92592592592599998</v>
      </c>
      <c r="J6506" s="2">
        <v>1.851851851852</v>
      </c>
      <c r="K6506" s="2">
        <v>5.5555555555560003</v>
      </c>
      <c r="L6506" s="2">
        <v>13.888888888888999</v>
      </c>
      <c r="M6506" s="35">
        <v>72.222222222222001</v>
      </c>
      <c r="N6506" s="111">
        <v>5.5555555555560003</v>
      </c>
    </row>
    <row r="6507" spans="4:14" x14ac:dyDescent="0.2">
      <c r="D6507" s="175"/>
      <c r="E6507" s="4" t="s">
        <v>42</v>
      </c>
      <c r="F6507" s="6"/>
      <c r="G6507" s="5">
        <v>113</v>
      </c>
      <c r="H6507" s="7">
        <v>0</v>
      </c>
      <c r="I6507" s="1">
        <v>1</v>
      </c>
      <c r="J6507" s="1">
        <v>2</v>
      </c>
      <c r="K6507" s="1">
        <v>12</v>
      </c>
      <c r="L6507" s="1">
        <v>16</v>
      </c>
      <c r="M6507" s="1">
        <v>73</v>
      </c>
      <c r="N6507" s="8">
        <v>9</v>
      </c>
    </row>
    <row r="6508" spans="4:14" x14ac:dyDescent="0.2">
      <c r="D6508" s="175"/>
      <c r="E6508" s="11"/>
      <c r="F6508" s="10"/>
      <c r="G6508" s="9">
        <v>100</v>
      </c>
      <c r="H6508" s="45">
        <v>0</v>
      </c>
      <c r="I6508" s="2">
        <v>0.88495575221199996</v>
      </c>
      <c r="J6508" s="2">
        <v>1.769911504425</v>
      </c>
      <c r="K6508" s="2">
        <v>10.619469026549</v>
      </c>
      <c r="L6508" s="2">
        <v>14.159292035398</v>
      </c>
      <c r="M6508" s="23">
        <v>64.601769911503993</v>
      </c>
      <c r="N6508" s="93">
        <v>7.964601769912</v>
      </c>
    </row>
    <row r="6509" spans="4:14" x14ac:dyDescent="0.2">
      <c r="D6509" s="175"/>
      <c r="E6509" s="4" t="s">
        <v>43</v>
      </c>
      <c r="F6509" s="6"/>
      <c r="G6509" s="5">
        <v>101</v>
      </c>
      <c r="H6509" s="7">
        <v>0</v>
      </c>
      <c r="I6509" s="1">
        <v>0</v>
      </c>
      <c r="J6509" s="1">
        <v>4</v>
      </c>
      <c r="K6509" s="1">
        <v>11</v>
      </c>
      <c r="L6509" s="1">
        <v>13</v>
      </c>
      <c r="M6509" s="1">
        <v>58</v>
      </c>
      <c r="N6509" s="8">
        <v>15</v>
      </c>
    </row>
    <row r="6510" spans="4:14" x14ac:dyDescent="0.2">
      <c r="D6510" s="175"/>
      <c r="E6510" s="11"/>
      <c r="F6510" s="10"/>
      <c r="G6510" s="9">
        <v>100</v>
      </c>
      <c r="H6510" s="45">
        <v>0</v>
      </c>
      <c r="I6510" s="18">
        <v>0</v>
      </c>
      <c r="J6510" s="2">
        <v>3.9603960396039999</v>
      </c>
      <c r="K6510" s="2">
        <v>10.891089108911</v>
      </c>
      <c r="L6510" s="2">
        <v>12.871287128713</v>
      </c>
      <c r="M6510" s="2">
        <v>57.425742574257001</v>
      </c>
      <c r="N6510" s="13">
        <v>14.851485148515</v>
      </c>
    </row>
    <row r="6511" spans="4:14" x14ac:dyDescent="0.2">
      <c r="D6511" s="175"/>
      <c r="E6511" s="4" t="s">
        <v>44</v>
      </c>
      <c r="F6511" s="6"/>
      <c r="G6511" s="5">
        <v>114</v>
      </c>
      <c r="H6511" s="7">
        <v>1</v>
      </c>
      <c r="I6511" s="1">
        <v>0</v>
      </c>
      <c r="J6511" s="1">
        <v>1</v>
      </c>
      <c r="K6511" s="1">
        <v>10</v>
      </c>
      <c r="L6511" s="1">
        <v>21</v>
      </c>
      <c r="M6511" s="1">
        <v>56</v>
      </c>
      <c r="N6511" s="8">
        <v>25</v>
      </c>
    </row>
    <row r="6512" spans="4:14" x14ac:dyDescent="0.2">
      <c r="D6512" s="175"/>
      <c r="E6512" s="11"/>
      <c r="F6512" s="10"/>
      <c r="G6512" s="9">
        <v>100</v>
      </c>
      <c r="H6512" s="16">
        <v>0.87719298245599997</v>
      </c>
      <c r="I6512" s="18">
        <v>0</v>
      </c>
      <c r="J6512" s="2">
        <v>0.87719298245599997</v>
      </c>
      <c r="K6512" s="2">
        <v>8.7719298245609991</v>
      </c>
      <c r="L6512" s="2">
        <v>18.421052631578998</v>
      </c>
      <c r="M6512" s="27">
        <v>49.122807017543998</v>
      </c>
      <c r="N6512" s="13">
        <v>21.929824561404001</v>
      </c>
    </row>
    <row r="6513" spans="4:14" x14ac:dyDescent="0.2">
      <c r="D6513" s="175"/>
      <c r="E6513" s="4" t="s">
        <v>45</v>
      </c>
      <c r="F6513" s="6"/>
      <c r="G6513" s="5">
        <v>83</v>
      </c>
      <c r="H6513" s="7">
        <v>2</v>
      </c>
      <c r="I6513" s="1">
        <v>1</v>
      </c>
      <c r="J6513" s="1">
        <v>3</v>
      </c>
      <c r="K6513" s="1">
        <v>2</v>
      </c>
      <c r="L6513" s="1">
        <v>6</v>
      </c>
      <c r="M6513" s="1">
        <v>27</v>
      </c>
      <c r="N6513" s="8">
        <v>42</v>
      </c>
    </row>
    <row r="6514" spans="4:14" x14ac:dyDescent="0.2">
      <c r="D6514" s="175"/>
      <c r="E6514" s="11"/>
      <c r="F6514" s="10"/>
      <c r="G6514" s="9">
        <v>100</v>
      </c>
      <c r="H6514" s="16">
        <v>2.409638554217</v>
      </c>
      <c r="I6514" s="2">
        <v>1.204819277108</v>
      </c>
      <c r="J6514" s="2">
        <v>3.6144578313250002</v>
      </c>
      <c r="K6514" s="27">
        <v>2.409638554217</v>
      </c>
      <c r="L6514" s="27">
        <v>7.2289156626509996</v>
      </c>
      <c r="M6514" s="46">
        <v>32.530120481928002</v>
      </c>
      <c r="N6514" s="104">
        <v>50.602409638554001</v>
      </c>
    </row>
    <row r="6515" spans="4:14" x14ac:dyDescent="0.2">
      <c r="D6515" s="174" t="s">
        <v>37</v>
      </c>
      <c r="E6515" s="20" t="s">
        <v>77</v>
      </c>
      <c r="F6515" s="22"/>
      <c r="G6515" s="21">
        <v>593</v>
      </c>
      <c r="H6515" s="25">
        <v>1</v>
      </c>
      <c r="I6515" s="3">
        <v>4</v>
      </c>
      <c r="J6515" s="3">
        <v>13</v>
      </c>
      <c r="K6515" s="3">
        <v>60</v>
      </c>
      <c r="L6515" s="3">
        <v>109</v>
      </c>
      <c r="M6515" s="3">
        <v>304</v>
      </c>
      <c r="N6515" s="26">
        <v>102</v>
      </c>
    </row>
    <row r="6516" spans="4:14" x14ac:dyDescent="0.2">
      <c r="D6516" s="175"/>
      <c r="E6516" s="11"/>
      <c r="F6516" s="10"/>
      <c r="G6516" s="9">
        <v>100</v>
      </c>
      <c r="H6516" s="16">
        <v>0.16863406408100001</v>
      </c>
      <c r="I6516" s="2">
        <v>0.67453625632400005</v>
      </c>
      <c r="J6516" s="2">
        <v>2.1922428330520001</v>
      </c>
      <c r="K6516" s="2">
        <v>10.118043844857</v>
      </c>
      <c r="L6516" s="2">
        <v>18.381112984823002</v>
      </c>
      <c r="M6516" s="2">
        <v>51.264755480607</v>
      </c>
      <c r="N6516" s="13">
        <v>17.200674536255999</v>
      </c>
    </row>
    <row r="6517" spans="4:14" x14ac:dyDescent="0.2">
      <c r="D6517" s="175"/>
      <c r="E6517" s="4" t="s">
        <v>39</v>
      </c>
      <c r="F6517" s="6"/>
      <c r="G6517" s="5">
        <v>27</v>
      </c>
      <c r="H6517" s="7">
        <v>0</v>
      </c>
      <c r="I6517" s="1">
        <v>0</v>
      </c>
      <c r="J6517" s="1">
        <v>0</v>
      </c>
      <c r="K6517" s="1">
        <v>1</v>
      </c>
      <c r="L6517" s="1">
        <v>3</v>
      </c>
      <c r="M6517" s="1">
        <v>21</v>
      </c>
      <c r="N6517" s="8">
        <v>2</v>
      </c>
    </row>
    <row r="6518" spans="4:14" x14ac:dyDescent="0.2">
      <c r="D6518" s="175"/>
      <c r="E6518" s="11"/>
      <c r="F6518" s="10"/>
      <c r="G6518" s="9">
        <v>100</v>
      </c>
      <c r="H6518" s="45">
        <v>0</v>
      </c>
      <c r="I6518" s="18">
        <v>0</v>
      </c>
      <c r="J6518" s="18">
        <v>0</v>
      </c>
      <c r="K6518" s="2">
        <v>3.7037037037039999</v>
      </c>
      <c r="L6518" s="2">
        <v>11.111111111111001</v>
      </c>
      <c r="M6518" s="35">
        <v>77.777777777777999</v>
      </c>
      <c r="N6518" s="93">
        <v>7.4074074074069998</v>
      </c>
    </row>
    <row r="6519" spans="4:14" x14ac:dyDescent="0.2">
      <c r="D6519" s="175"/>
      <c r="E6519" s="4" t="s">
        <v>40</v>
      </c>
      <c r="F6519" s="6"/>
      <c r="G6519" s="5">
        <v>74</v>
      </c>
      <c r="H6519" s="7">
        <v>0</v>
      </c>
      <c r="I6519" s="1">
        <v>0</v>
      </c>
      <c r="J6519" s="1">
        <v>2</v>
      </c>
      <c r="K6519" s="1">
        <v>5</v>
      </c>
      <c r="L6519" s="1">
        <v>13</v>
      </c>
      <c r="M6519" s="1">
        <v>48</v>
      </c>
      <c r="N6519" s="8">
        <v>6</v>
      </c>
    </row>
    <row r="6520" spans="4:14" x14ac:dyDescent="0.2">
      <c r="D6520" s="175"/>
      <c r="E6520" s="11"/>
      <c r="F6520" s="10"/>
      <c r="G6520" s="9">
        <v>100</v>
      </c>
      <c r="H6520" s="45">
        <v>0</v>
      </c>
      <c r="I6520" s="18">
        <v>0</v>
      </c>
      <c r="J6520" s="2">
        <v>2.7027027027030002</v>
      </c>
      <c r="K6520" s="2">
        <v>6.7567567567570004</v>
      </c>
      <c r="L6520" s="2">
        <v>17.567567567567998</v>
      </c>
      <c r="M6520" s="23">
        <v>64.864864864864998</v>
      </c>
      <c r="N6520" s="93">
        <v>8.1081081081080004</v>
      </c>
    </row>
    <row r="6521" spans="4:14" x14ac:dyDescent="0.2">
      <c r="D6521" s="175"/>
      <c r="E6521" s="4" t="s">
        <v>41</v>
      </c>
      <c r="F6521" s="6"/>
      <c r="G6521" s="5">
        <v>96</v>
      </c>
      <c r="H6521" s="7">
        <v>0</v>
      </c>
      <c r="I6521" s="1">
        <v>0</v>
      </c>
      <c r="J6521" s="1">
        <v>2</v>
      </c>
      <c r="K6521" s="1">
        <v>14</v>
      </c>
      <c r="L6521" s="1">
        <v>17</v>
      </c>
      <c r="M6521" s="1">
        <v>58</v>
      </c>
      <c r="N6521" s="8">
        <v>5</v>
      </c>
    </row>
    <row r="6522" spans="4:14" x14ac:dyDescent="0.2">
      <c r="D6522" s="175"/>
      <c r="E6522" s="11"/>
      <c r="F6522" s="10"/>
      <c r="G6522" s="9">
        <v>100</v>
      </c>
      <c r="H6522" s="45">
        <v>0</v>
      </c>
      <c r="I6522" s="18">
        <v>0</v>
      </c>
      <c r="J6522" s="2">
        <v>2.083333333333</v>
      </c>
      <c r="K6522" s="23">
        <v>14.583333333333</v>
      </c>
      <c r="L6522" s="2">
        <v>17.708333333333002</v>
      </c>
      <c r="M6522" s="23">
        <v>60.416666666666998</v>
      </c>
      <c r="N6522" s="111">
        <v>5.208333333333</v>
      </c>
    </row>
    <row r="6523" spans="4:14" x14ac:dyDescent="0.2">
      <c r="D6523" s="175"/>
      <c r="E6523" s="4" t="s">
        <v>42</v>
      </c>
      <c r="F6523" s="6"/>
      <c r="G6523" s="5">
        <v>97</v>
      </c>
      <c r="H6523" s="7">
        <v>0</v>
      </c>
      <c r="I6523" s="1">
        <v>1</v>
      </c>
      <c r="J6523" s="1">
        <v>2</v>
      </c>
      <c r="K6523" s="1">
        <v>10</v>
      </c>
      <c r="L6523" s="1">
        <v>24</v>
      </c>
      <c r="M6523" s="1">
        <v>55</v>
      </c>
      <c r="N6523" s="8">
        <v>5</v>
      </c>
    </row>
    <row r="6524" spans="4:14" x14ac:dyDescent="0.2">
      <c r="D6524" s="175"/>
      <c r="E6524" s="11"/>
      <c r="F6524" s="10"/>
      <c r="G6524" s="9">
        <v>100</v>
      </c>
      <c r="H6524" s="45">
        <v>0</v>
      </c>
      <c r="I6524" s="2">
        <v>1.0309278350519999</v>
      </c>
      <c r="J6524" s="2">
        <v>2.0618556701030002</v>
      </c>
      <c r="K6524" s="2">
        <v>10.309278350514999</v>
      </c>
      <c r="L6524" s="23">
        <v>24.742268041237001</v>
      </c>
      <c r="M6524" s="2">
        <v>56.701030927834999</v>
      </c>
      <c r="N6524" s="111">
        <v>5.1546391752579996</v>
      </c>
    </row>
    <row r="6525" spans="4:14" x14ac:dyDescent="0.2">
      <c r="D6525" s="175"/>
      <c r="E6525" s="4" t="s">
        <v>43</v>
      </c>
      <c r="F6525" s="6"/>
      <c r="G6525" s="5">
        <v>103</v>
      </c>
      <c r="H6525" s="7">
        <v>0</v>
      </c>
      <c r="I6525" s="1">
        <v>1</v>
      </c>
      <c r="J6525" s="1">
        <v>2</v>
      </c>
      <c r="K6525" s="1">
        <v>9</v>
      </c>
      <c r="L6525" s="1">
        <v>23</v>
      </c>
      <c r="M6525" s="1">
        <v>55</v>
      </c>
      <c r="N6525" s="8">
        <v>13</v>
      </c>
    </row>
    <row r="6526" spans="4:14" x14ac:dyDescent="0.2">
      <c r="D6526" s="175"/>
      <c r="E6526" s="11"/>
      <c r="F6526" s="10"/>
      <c r="G6526" s="9">
        <v>100</v>
      </c>
      <c r="H6526" s="45">
        <v>0</v>
      </c>
      <c r="I6526" s="2">
        <v>0.97087378640800004</v>
      </c>
      <c r="J6526" s="2">
        <v>1.9417475728160001</v>
      </c>
      <c r="K6526" s="2">
        <v>8.7378640776700003</v>
      </c>
      <c r="L6526" s="23">
        <v>22.330097087378999</v>
      </c>
      <c r="M6526" s="2">
        <v>53.398058252426999</v>
      </c>
      <c r="N6526" s="13">
        <v>12.621359223301001</v>
      </c>
    </row>
    <row r="6527" spans="4:14" x14ac:dyDescent="0.2">
      <c r="D6527" s="175"/>
      <c r="E6527" s="4" t="s">
        <v>44</v>
      </c>
      <c r="F6527" s="6"/>
      <c r="G6527" s="5">
        <v>109</v>
      </c>
      <c r="H6527" s="7">
        <v>1</v>
      </c>
      <c r="I6527" s="1">
        <v>1</v>
      </c>
      <c r="J6527" s="1">
        <v>1</v>
      </c>
      <c r="K6527" s="1">
        <v>15</v>
      </c>
      <c r="L6527" s="1">
        <v>22</v>
      </c>
      <c r="M6527" s="1">
        <v>47</v>
      </c>
      <c r="N6527" s="8">
        <v>22</v>
      </c>
    </row>
    <row r="6528" spans="4:14" x14ac:dyDescent="0.2">
      <c r="D6528" s="175"/>
      <c r="E6528" s="11"/>
      <c r="F6528" s="10"/>
      <c r="G6528" s="9">
        <v>100</v>
      </c>
      <c r="H6528" s="16">
        <v>0.91743119266100004</v>
      </c>
      <c r="I6528" s="2">
        <v>0.91743119266100004</v>
      </c>
      <c r="J6528" s="2">
        <v>0.91743119266100004</v>
      </c>
      <c r="K6528" s="23">
        <v>13.761467889907999</v>
      </c>
      <c r="L6528" s="2">
        <v>20.183486238532002</v>
      </c>
      <c r="M6528" s="46">
        <v>43.119266055045998</v>
      </c>
      <c r="N6528" s="13">
        <v>20.183486238532002</v>
      </c>
    </row>
    <row r="6529" spans="2:14" x14ac:dyDescent="0.2">
      <c r="D6529" s="175"/>
      <c r="E6529" s="4" t="s">
        <v>45</v>
      </c>
      <c r="F6529" s="6"/>
      <c r="G6529" s="5">
        <v>87</v>
      </c>
      <c r="H6529" s="7">
        <v>0</v>
      </c>
      <c r="I6529" s="1">
        <v>1</v>
      </c>
      <c r="J6529" s="1">
        <v>4</v>
      </c>
      <c r="K6529" s="1">
        <v>6</v>
      </c>
      <c r="L6529" s="1">
        <v>7</v>
      </c>
      <c r="M6529" s="1">
        <v>20</v>
      </c>
      <c r="N6529" s="8">
        <v>49</v>
      </c>
    </row>
    <row r="6530" spans="2:14" x14ac:dyDescent="0.2">
      <c r="D6530" s="176"/>
      <c r="E6530" s="57"/>
      <c r="F6530" s="54"/>
      <c r="G6530" s="67">
        <v>100</v>
      </c>
      <c r="H6530" s="114">
        <v>0</v>
      </c>
      <c r="I6530" s="48">
        <v>1.149425287356</v>
      </c>
      <c r="J6530" s="48">
        <v>4.5977011494250002</v>
      </c>
      <c r="K6530" s="48">
        <v>6.8965517241379999</v>
      </c>
      <c r="L6530" s="96">
        <v>8.0459770114939992</v>
      </c>
      <c r="M6530" s="91">
        <v>22.988505747125998</v>
      </c>
      <c r="N6530" s="118">
        <v>56.321839080460002</v>
      </c>
    </row>
    <row r="6532" spans="2:14" x14ac:dyDescent="0.2">
      <c r="B6532" s="43" t="str">
        <f xml:space="preserve"> HYPERLINK("#'目次'!B142", "[136]")</f>
        <v>[136]</v>
      </c>
      <c r="C6532" s="31" t="s">
        <v>288</v>
      </c>
    </row>
    <row r="6536" spans="2:14" ht="24" x14ac:dyDescent="0.2">
      <c r="D6536" s="177"/>
      <c r="E6536" s="178"/>
      <c r="F6536" s="178"/>
      <c r="G6536" s="40" t="s">
        <v>14</v>
      </c>
      <c r="H6536" s="42" t="s">
        <v>268</v>
      </c>
      <c r="I6536" s="15" t="s">
        <v>269</v>
      </c>
      <c r="J6536" s="15" t="s">
        <v>270</v>
      </c>
      <c r="K6536" s="15" t="s">
        <v>271</v>
      </c>
      <c r="L6536" s="15" t="s">
        <v>272</v>
      </c>
      <c r="M6536" s="15" t="s">
        <v>273</v>
      </c>
      <c r="N6536" s="44" t="s">
        <v>17</v>
      </c>
    </row>
    <row r="6537" spans="2:14" x14ac:dyDescent="0.2">
      <c r="D6537" s="179"/>
      <c r="E6537" s="180"/>
      <c r="F6537" s="180"/>
      <c r="G6537" s="39"/>
      <c r="H6537" s="41"/>
      <c r="I6537" s="14"/>
      <c r="J6537" s="14"/>
      <c r="K6537" s="14"/>
      <c r="L6537" s="14"/>
      <c r="M6537" s="14"/>
      <c r="N6537" s="38"/>
    </row>
    <row r="6538" spans="2:14" x14ac:dyDescent="0.2">
      <c r="D6538" s="70"/>
      <c r="E6538" s="72" t="s">
        <v>14</v>
      </c>
      <c r="F6538" s="69"/>
      <c r="G6538" s="37">
        <v>1222</v>
      </c>
      <c r="H6538" s="17">
        <v>2</v>
      </c>
      <c r="I6538" s="17">
        <v>7</v>
      </c>
      <c r="J6538" s="17">
        <v>12</v>
      </c>
      <c r="K6538" s="17">
        <v>52</v>
      </c>
      <c r="L6538" s="17">
        <v>89</v>
      </c>
      <c r="M6538" s="17">
        <v>776</v>
      </c>
      <c r="N6538" s="55">
        <v>284</v>
      </c>
    </row>
    <row r="6539" spans="2:14" x14ac:dyDescent="0.2">
      <c r="D6539" s="57"/>
      <c r="E6539" s="54"/>
      <c r="F6539" s="71"/>
      <c r="G6539" s="9">
        <v>100</v>
      </c>
      <c r="H6539" s="2">
        <v>0.163666121113</v>
      </c>
      <c r="I6539" s="2">
        <v>0.57283142389499997</v>
      </c>
      <c r="J6539" s="2">
        <v>0.98199672667799998</v>
      </c>
      <c r="K6539" s="2">
        <v>4.2553191489359996</v>
      </c>
      <c r="L6539" s="2">
        <v>7.2831423895249996</v>
      </c>
      <c r="M6539" s="2">
        <v>63.502454991816997</v>
      </c>
      <c r="N6539" s="13">
        <v>23.240589198036002</v>
      </c>
    </row>
    <row r="6540" spans="2:14" x14ac:dyDescent="0.2">
      <c r="D6540" s="174" t="s">
        <v>18</v>
      </c>
      <c r="E6540" s="20" t="s">
        <v>19</v>
      </c>
      <c r="F6540" s="22"/>
      <c r="G6540" s="21">
        <v>57</v>
      </c>
      <c r="H6540" s="25">
        <v>0</v>
      </c>
      <c r="I6540" s="3">
        <v>0</v>
      </c>
      <c r="J6540" s="3">
        <v>1</v>
      </c>
      <c r="K6540" s="3">
        <v>0</v>
      </c>
      <c r="L6540" s="3">
        <v>2</v>
      </c>
      <c r="M6540" s="3">
        <v>37</v>
      </c>
      <c r="N6540" s="26">
        <v>17</v>
      </c>
    </row>
    <row r="6541" spans="2:14" x14ac:dyDescent="0.2">
      <c r="D6541" s="175"/>
      <c r="E6541" s="11"/>
      <c r="F6541" s="10"/>
      <c r="G6541" s="9">
        <v>100</v>
      </c>
      <c r="H6541" s="45">
        <v>0</v>
      </c>
      <c r="I6541" s="18">
        <v>0</v>
      </c>
      <c r="J6541" s="2">
        <v>1.7543859649119999</v>
      </c>
      <c r="K6541" s="18">
        <v>0</v>
      </c>
      <c r="L6541" s="2">
        <v>3.508771929825</v>
      </c>
      <c r="M6541" s="2">
        <v>64.912280701754</v>
      </c>
      <c r="N6541" s="89">
        <v>29.824561403509001</v>
      </c>
    </row>
    <row r="6542" spans="2:14" x14ac:dyDescent="0.2">
      <c r="D6542" s="175"/>
      <c r="E6542" s="4" t="s">
        <v>20</v>
      </c>
      <c r="F6542" s="6"/>
      <c r="G6542" s="5">
        <v>84</v>
      </c>
      <c r="H6542" s="7">
        <v>1</v>
      </c>
      <c r="I6542" s="1">
        <v>0</v>
      </c>
      <c r="J6542" s="1">
        <v>2</v>
      </c>
      <c r="K6542" s="1">
        <v>2</v>
      </c>
      <c r="L6542" s="1">
        <v>5</v>
      </c>
      <c r="M6542" s="1">
        <v>48</v>
      </c>
      <c r="N6542" s="8">
        <v>26</v>
      </c>
    </row>
    <row r="6543" spans="2:14" x14ac:dyDescent="0.2">
      <c r="D6543" s="175"/>
      <c r="E6543" s="11"/>
      <c r="F6543" s="10"/>
      <c r="G6543" s="9">
        <v>100</v>
      </c>
      <c r="H6543" s="16">
        <v>1.190476190476</v>
      </c>
      <c r="I6543" s="18">
        <v>0</v>
      </c>
      <c r="J6543" s="2">
        <v>2.3809523809519999</v>
      </c>
      <c r="K6543" s="2">
        <v>2.3809523809519999</v>
      </c>
      <c r="L6543" s="2">
        <v>5.9523809523809996</v>
      </c>
      <c r="M6543" s="27">
        <v>57.142857142856997</v>
      </c>
      <c r="N6543" s="89">
        <v>30.952380952380999</v>
      </c>
    </row>
    <row r="6544" spans="2:14" x14ac:dyDescent="0.2">
      <c r="D6544" s="175"/>
      <c r="E6544" s="4" t="s">
        <v>21</v>
      </c>
      <c r="F6544" s="6"/>
      <c r="G6544" s="5">
        <v>487</v>
      </c>
      <c r="H6544" s="7">
        <v>1</v>
      </c>
      <c r="I6544" s="1">
        <v>2</v>
      </c>
      <c r="J6544" s="1">
        <v>4</v>
      </c>
      <c r="K6544" s="1">
        <v>21</v>
      </c>
      <c r="L6544" s="1">
        <v>32</v>
      </c>
      <c r="M6544" s="1">
        <v>325</v>
      </c>
      <c r="N6544" s="8">
        <v>102</v>
      </c>
    </row>
    <row r="6545" spans="4:14" x14ac:dyDescent="0.2">
      <c r="D6545" s="175"/>
      <c r="E6545" s="11"/>
      <c r="F6545" s="10"/>
      <c r="G6545" s="9">
        <v>100</v>
      </c>
      <c r="H6545" s="16">
        <v>0.20533880903499999</v>
      </c>
      <c r="I6545" s="2">
        <v>0.41067761806999997</v>
      </c>
      <c r="J6545" s="2">
        <v>0.82135523613999994</v>
      </c>
      <c r="K6545" s="2">
        <v>4.3121149897329998</v>
      </c>
      <c r="L6545" s="2">
        <v>6.5708418891170002</v>
      </c>
      <c r="M6545" s="2">
        <v>66.735112936345004</v>
      </c>
      <c r="N6545" s="13">
        <v>20.944558521561</v>
      </c>
    </row>
    <row r="6546" spans="4:14" x14ac:dyDescent="0.2">
      <c r="D6546" s="175"/>
      <c r="E6546" s="4" t="s">
        <v>22</v>
      </c>
      <c r="F6546" s="6"/>
      <c r="G6546" s="5">
        <v>35</v>
      </c>
      <c r="H6546" s="7">
        <v>0</v>
      </c>
      <c r="I6546" s="1">
        <v>0</v>
      </c>
      <c r="J6546" s="1">
        <v>0</v>
      </c>
      <c r="K6546" s="1">
        <v>3</v>
      </c>
      <c r="L6546" s="1">
        <v>3</v>
      </c>
      <c r="M6546" s="1">
        <v>23</v>
      </c>
      <c r="N6546" s="8">
        <v>6</v>
      </c>
    </row>
    <row r="6547" spans="4:14" x14ac:dyDescent="0.2">
      <c r="D6547" s="175"/>
      <c r="E6547" s="11"/>
      <c r="F6547" s="10"/>
      <c r="G6547" s="9">
        <v>100</v>
      </c>
      <c r="H6547" s="45">
        <v>0</v>
      </c>
      <c r="I6547" s="18">
        <v>0</v>
      </c>
      <c r="J6547" s="18">
        <v>0</v>
      </c>
      <c r="K6547" s="2">
        <v>8.5714285714289993</v>
      </c>
      <c r="L6547" s="2">
        <v>8.5714285714289993</v>
      </c>
      <c r="M6547" s="2">
        <v>65.714285714286007</v>
      </c>
      <c r="N6547" s="93">
        <v>17.142857142857</v>
      </c>
    </row>
    <row r="6548" spans="4:14" x14ac:dyDescent="0.2">
      <c r="D6548" s="175"/>
      <c r="E6548" s="4" t="s">
        <v>23</v>
      </c>
      <c r="F6548" s="6"/>
      <c r="G6548" s="5">
        <v>143</v>
      </c>
      <c r="H6548" s="7">
        <v>0</v>
      </c>
      <c r="I6548" s="1">
        <v>0</v>
      </c>
      <c r="J6548" s="1">
        <v>0</v>
      </c>
      <c r="K6548" s="1">
        <v>5</v>
      </c>
      <c r="L6548" s="1">
        <v>10</v>
      </c>
      <c r="M6548" s="1">
        <v>96</v>
      </c>
      <c r="N6548" s="8">
        <v>32</v>
      </c>
    </row>
    <row r="6549" spans="4:14" x14ac:dyDescent="0.2">
      <c r="D6549" s="175"/>
      <c r="E6549" s="11"/>
      <c r="F6549" s="10"/>
      <c r="G6549" s="9">
        <v>100</v>
      </c>
      <c r="H6549" s="45">
        <v>0</v>
      </c>
      <c r="I6549" s="18">
        <v>0</v>
      </c>
      <c r="J6549" s="18">
        <v>0</v>
      </c>
      <c r="K6549" s="2">
        <v>3.4965034965030002</v>
      </c>
      <c r="L6549" s="2">
        <v>6.9930069930069996</v>
      </c>
      <c r="M6549" s="2">
        <v>67.132867132867005</v>
      </c>
      <c r="N6549" s="13">
        <v>22.377622377622</v>
      </c>
    </row>
    <row r="6550" spans="4:14" x14ac:dyDescent="0.2">
      <c r="D6550" s="175"/>
      <c r="E6550" s="4" t="s">
        <v>24</v>
      </c>
      <c r="F6550" s="6"/>
      <c r="G6550" s="5">
        <v>187</v>
      </c>
      <c r="H6550" s="7">
        <v>0</v>
      </c>
      <c r="I6550" s="1">
        <v>4</v>
      </c>
      <c r="J6550" s="1">
        <v>3</v>
      </c>
      <c r="K6550" s="1">
        <v>11</v>
      </c>
      <c r="L6550" s="1">
        <v>19</v>
      </c>
      <c r="M6550" s="1">
        <v>106</v>
      </c>
      <c r="N6550" s="8">
        <v>44</v>
      </c>
    </row>
    <row r="6551" spans="4:14" x14ac:dyDescent="0.2">
      <c r="D6551" s="175"/>
      <c r="E6551" s="11"/>
      <c r="F6551" s="10"/>
      <c r="G6551" s="9">
        <v>100</v>
      </c>
      <c r="H6551" s="45">
        <v>0</v>
      </c>
      <c r="I6551" s="2">
        <v>2.1390374331549999</v>
      </c>
      <c r="J6551" s="2">
        <v>1.6042780748659999</v>
      </c>
      <c r="K6551" s="2">
        <v>5.8823529411760003</v>
      </c>
      <c r="L6551" s="2">
        <v>10.160427807487</v>
      </c>
      <c r="M6551" s="27">
        <v>56.684491978609998</v>
      </c>
      <c r="N6551" s="13">
        <v>23.529411764706001</v>
      </c>
    </row>
    <row r="6552" spans="4:14" x14ac:dyDescent="0.2">
      <c r="D6552" s="175"/>
      <c r="E6552" s="4" t="s">
        <v>25</v>
      </c>
      <c r="F6552" s="6"/>
      <c r="G6552" s="5">
        <v>71</v>
      </c>
      <c r="H6552" s="7">
        <v>0</v>
      </c>
      <c r="I6552" s="1">
        <v>0</v>
      </c>
      <c r="J6552" s="1">
        <v>1</v>
      </c>
      <c r="K6552" s="1">
        <v>6</v>
      </c>
      <c r="L6552" s="1">
        <v>7</v>
      </c>
      <c r="M6552" s="1">
        <v>41</v>
      </c>
      <c r="N6552" s="8">
        <v>16</v>
      </c>
    </row>
    <row r="6553" spans="4:14" x14ac:dyDescent="0.2">
      <c r="D6553" s="175"/>
      <c r="E6553" s="11"/>
      <c r="F6553" s="10"/>
      <c r="G6553" s="9">
        <v>100</v>
      </c>
      <c r="H6553" s="45">
        <v>0</v>
      </c>
      <c r="I6553" s="18">
        <v>0</v>
      </c>
      <c r="J6553" s="2">
        <v>1.4084507042250001</v>
      </c>
      <c r="K6553" s="2">
        <v>8.4507042253520002</v>
      </c>
      <c r="L6553" s="2">
        <v>9.8591549295770005</v>
      </c>
      <c r="M6553" s="27">
        <v>57.746478873238999</v>
      </c>
      <c r="N6553" s="13">
        <v>22.535211267606002</v>
      </c>
    </row>
    <row r="6554" spans="4:14" x14ac:dyDescent="0.2">
      <c r="D6554" s="175"/>
      <c r="E6554" s="4" t="s">
        <v>26</v>
      </c>
      <c r="F6554" s="6"/>
      <c r="G6554" s="5">
        <v>30</v>
      </c>
      <c r="H6554" s="7">
        <v>0</v>
      </c>
      <c r="I6554" s="1">
        <v>0</v>
      </c>
      <c r="J6554" s="1">
        <v>0</v>
      </c>
      <c r="K6554" s="1">
        <v>1</v>
      </c>
      <c r="L6554" s="1">
        <v>1</v>
      </c>
      <c r="M6554" s="1">
        <v>22</v>
      </c>
      <c r="N6554" s="8">
        <v>6</v>
      </c>
    </row>
    <row r="6555" spans="4:14" x14ac:dyDescent="0.2">
      <c r="D6555" s="175"/>
      <c r="E6555" s="11"/>
      <c r="F6555" s="10"/>
      <c r="G6555" s="9">
        <v>100</v>
      </c>
      <c r="H6555" s="45">
        <v>0</v>
      </c>
      <c r="I6555" s="18">
        <v>0</v>
      </c>
      <c r="J6555" s="18">
        <v>0</v>
      </c>
      <c r="K6555" s="2">
        <v>3.333333333333</v>
      </c>
      <c r="L6555" s="2">
        <v>3.333333333333</v>
      </c>
      <c r="M6555" s="23">
        <v>73.333333333333002</v>
      </c>
      <c r="N6555" s="13">
        <v>20</v>
      </c>
    </row>
    <row r="6556" spans="4:14" x14ac:dyDescent="0.2">
      <c r="D6556" s="175"/>
      <c r="E6556" s="4" t="s">
        <v>27</v>
      </c>
      <c r="F6556" s="6"/>
      <c r="G6556" s="5">
        <v>70</v>
      </c>
      <c r="H6556" s="7">
        <v>0</v>
      </c>
      <c r="I6556" s="1">
        <v>1</v>
      </c>
      <c r="J6556" s="1">
        <v>1</v>
      </c>
      <c r="K6556" s="1">
        <v>3</v>
      </c>
      <c r="L6556" s="1">
        <v>5</v>
      </c>
      <c r="M6556" s="1">
        <v>45</v>
      </c>
      <c r="N6556" s="8">
        <v>15</v>
      </c>
    </row>
    <row r="6557" spans="4:14" x14ac:dyDescent="0.2">
      <c r="D6557" s="175"/>
      <c r="E6557" s="11"/>
      <c r="F6557" s="10"/>
      <c r="G6557" s="9">
        <v>100</v>
      </c>
      <c r="H6557" s="45">
        <v>0</v>
      </c>
      <c r="I6557" s="2">
        <v>1.4285714285710001</v>
      </c>
      <c r="J6557" s="2">
        <v>1.4285714285710001</v>
      </c>
      <c r="K6557" s="2">
        <v>4.2857142857139996</v>
      </c>
      <c r="L6557" s="2">
        <v>7.1428571428570002</v>
      </c>
      <c r="M6557" s="2">
        <v>64.285714285713993</v>
      </c>
      <c r="N6557" s="13">
        <v>21.428571428571001</v>
      </c>
    </row>
    <row r="6558" spans="4:14" x14ac:dyDescent="0.2">
      <c r="D6558" s="175"/>
      <c r="E6558" s="4" t="s">
        <v>28</v>
      </c>
      <c r="F6558" s="6"/>
      <c r="G6558" s="5">
        <v>51</v>
      </c>
      <c r="H6558" s="7">
        <v>0</v>
      </c>
      <c r="I6558" s="1">
        <v>0</v>
      </c>
      <c r="J6558" s="1">
        <v>0</v>
      </c>
      <c r="K6558" s="1">
        <v>0</v>
      </c>
      <c r="L6558" s="1">
        <v>4</v>
      </c>
      <c r="M6558" s="1">
        <v>31</v>
      </c>
      <c r="N6558" s="8">
        <v>16</v>
      </c>
    </row>
    <row r="6559" spans="4:14" x14ac:dyDescent="0.2">
      <c r="D6559" s="175"/>
      <c r="E6559" s="11"/>
      <c r="F6559" s="10"/>
      <c r="G6559" s="9">
        <v>100</v>
      </c>
      <c r="H6559" s="45">
        <v>0</v>
      </c>
      <c r="I6559" s="18">
        <v>0</v>
      </c>
      <c r="J6559" s="18">
        <v>0</v>
      </c>
      <c r="K6559" s="18">
        <v>0</v>
      </c>
      <c r="L6559" s="2">
        <v>7.8431372549020004</v>
      </c>
      <c r="M6559" s="2">
        <v>60.784313725490001</v>
      </c>
      <c r="N6559" s="89">
        <v>31.372549019608002</v>
      </c>
    </row>
    <row r="6560" spans="4:14" x14ac:dyDescent="0.2">
      <c r="D6560" s="175"/>
      <c r="E6560" s="4" t="s">
        <v>29</v>
      </c>
      <c r="F6560" s="6"/>
      <c r="G6560" s="5">
        <v>7</v>
      </c>
      <c r="H6560" s="7">
        <v>0</v>
      </c>
      <c r="I6560" s="1">
        <v>0</v>
      </c>
      <c r="J6560" s="1">
        <v>0</v>
      </c>
      <c r="K6560" s="1">
        <v>0</v>
      </c>
      <c r="L6560" s="1">
        <v>1</v>
      </c>
      <c r="M6560" s="1">
        <v>2</v>
      </c>
      <c r="N6560" s="8">
        <v>4</v>
      </c>
    </row>
    <row r="6561" spans="4:14" x14ac:dyDescent="0.2">
      <c r="D6561" s="175"/>
      <c r="E6561" s="11"/>
      <c r="F6561" s="10"/>
      <c r="G6561" s="9">
        <v>100</v>
      </c>
      <c r="H6561" s="45">
        <v>0</v>
      </c>
      <c r="I6561" s="18">
        <v>0</v>
      </c>
      <c r="J6561" s="18">
        <v>0</v>
      </c>
      <c r="K6561" s="18">
        <v>0</v>
      </c>
      <c r="L6561" s="23">
        <v>14.285714285714</v>
      </c>
      <c r="M6561" s="46">
        <v>28.571428571428999</v>
      </c>
      <c r="N6561" s="104">
        <v>57.142857142856997</v>
      </c>
    </row>
    <row r="6562" spans="4:14" x14ac:dyDescent="0.2">
      <c r="D6562" s="174" t="s">
        <v>30</v>
      </c>
      <c r="E6562" s="20" t="s">
        <v>31</v>
      </c>
      <c r="F6562" s="22"/>
      <c r="G6562" s="21">
        <v>393</v>
      </c>
      <c r="H6562" s="25">
        <v>1</v>
      </c>
      <c r="I6562" s="3">
        <v>3</v>
      </c>
      <c r="J6562" s="3">
        <v>3</v>
      </c>
      <c r="K6562" s="3">
        <v>21</v>
      </c>
      <c r="L6562" s="3">
        <v>29</v>
      </c>
      <c r="M6562" s="3">
        <v>247</v>
      </c>
      <c r="N6562" s="26">
        <v>89</v>
      </c>
    </row>
    <row r="6563" spans="4:14" x14ac:dyDescent="0.2">
      <c r="D6563" s="175"/>
      <c r="E6563" s="11"/>
      <c r="F6563" s="10"/>
      <c r="G6563" s="9">
        <v>100</v>
      </c>
      <c r="H6563" s="16">
        <v>0.25445292620900001</v>
      </c>
      <c r="I6563" s="2">
        <v>0.76335877862599999</v>
      </c>
      <c r="J6563" s="2">
        <v>0.76335877862599999</v>
      </c>
      <c r="K6563" s="2">
        <v>5.3435114503819996</v>
      </c>
      <c r="L6563" s="2">
        <v>7.3791348600509998</v>
      </c>
      <c r="M6563" s="2">
        <v>62.849872773537001</v>
      </c>
      <c r="N6563" s="13">
        <v>22.646310432570001</v>
      </c>
    </row>
    <row r="6564" spans="4:14" x14ac:dyDescent="0.2">
      <c r="D6564" s="175"/>
      <c r="E6564" s="4" t="s">
        <v>32</v>
      </c>
      <c r="F6564" s="6"/>
      <c r="G6564" s="5">
        <v>352</v>
      </c>
      <c r="H6564" s="7">
        <v>1</v>
      </c>
      <c r="I6564" s="1">
        <v>2</v>
      </c>
      <c r="J6564" s="1">
        <v>4</v>
      </c>
      <c r="K6564" s="1">
        <v>13</v>
      </c>
      <c r="L6564" s="1">
        <v>27</v>
      </c>
      <c r="M6564" s="1">
        <v>233</v>
      </c>
      <c r="N6564" s="8">
        <v>72</v>
      </c>
    </row>
    <row r="6565" spans="4:14" x14ac:dyDescent="0.2">
      <c r="D6565" s="175"/>
      <c r="E6565" s="11"/>
      <c r="F6565" s="10"/>
      <c r="G6565" s="9">
        <v>100</v>
      </c>
      <c r="H6565" s="16">
        <v>0.28409090909099999</v>
      </c>
      <c r="I6565" s="2">
        <v>0.56818181818199998</v>
      </c>
      <c r="J6565" s="2">
        <v>1.136363636364</v>
      </c>
      <c r="K6565" s="2">
        <v>3.693181818182</v>
      </c>
      <c r="L6565" s="2">
        <v>7.6704545454549997</v>
      </c>
      <c r="M6565" s="2">
        <v>66.193181818181998</v>
      </c>
      <c r="N6565" s="13">
        <v>20.454545454544999</v>
      </c>
    </row>
    <row r="6566" spans="4:14" x14ac:dyDescent="0.2">
      <c r="D6566" s="175"/>
      <c r="E6566" s="4" t="s">
        <v>33</v>
      </c>
      <c r="F6566" s="6"/>
      <c r="G6566" s="5">
        <v>388</v>
      </c>
      <c r="H6566" s="7">
        <v>0</v>
      </c>
      <c r="I6566" s="1">
        <v>2</v>
      </c>
      <c r="J6566" s="1">
        <v>4</v>
      </c>
      <c r="K6566" s="1">
        <v>17</v>
      </c>
      <c r="L6566" s="1">
        <v>31</v>
      </c>
      <c r="M6566" s="1">
        <v>237</v>
      </c>
      <c r="N6566" s="8">
        <v>97</v>
      </c>
    </row>
    <row r="6567" spans="4:14" x14ac:dyDescent="0.2">
      <c r="D6567" s="175"/>
      <c r="E6567" s="11"/>
      <c r="F6567" s="10"/>
      <c r="G6567" s="9">
        <v>100</v>
      </c>
      <c r="H6567" s="45">
        <v>0</v>
      </c>
      <c r="I6567" s="2">
        <v>0.51546391752599996</v>
      </c>
      <c r="J6567" s="2">
        <v>1.0309278350519999</v>
      </c>
      <c r="K6567" s="2">
        <v>4.3814432989689998</v>
      </c>
      <c r="L6567" s="2">
        <v>7.9896907216489996</v>
      </c>
      <c r="M6567" s="2">
        <v>61.082474226804003</v>
      </c>
      <c r="N6567" s="13">
        <v>25</v>
      </c>
    </row>
    <row r="6568" spans="4:14" x14ac:dyDescent="0.2">
      <c r="D6568" s="175"/>
      <c r="E6568" s="4" t="s">
        <v>34</v>
      </c>
      <c r="F6568" s="6"/>
      <c r="G6568" s="5">
        <v>89</v>
      </c>
      <c r="H6568" s="7">
        <v>0</v>
      </c>
      <c r="I6568" s="1">
        <v>0</v>
      </c>
      <c r="J6568" s="1">
        <v>1</v>
      </c>
      <c r="K6568" s="1">
        <v>1</v>
      </c>
      <c r="L6568" s="1">
        <v>2</v>
      </c>
      <c r="M6568" s="1">
        <v>59</v>
      </c>
      <c r="N6568" s="8">
        <v>26</v>
      </c>
    </row>
    <row r="6569" spans="4:14" x14ac:dyDescent="0.2">
      <c r="D6569" s="175"/>
      <c r="E6569" s="11"/>
      <c r="F6569" s="10"/>
      <c r="G6569" s="9">
        <v>100</v>
      </c>
      <c r="H6569" s="45">
        <v>0</v>
      </c>
      <c r="I6569" s="18">
        <v>0</v>
      </c>
      <c r="J6569" s="2">
        <v>1.123595505618</v>
      </c>
      <c r="K6569" s="2">
        <v>1.123595505618</v>
      </c>
      <c r="L6569" s="27">
        <v>2.2471910112360001</v>
      </c>
      <c r="M6569" s="2">
        <v>66.292134831460999</v>
      </c>
      <c r="N6569" s="89">
        <v>29.213483146066999</v>
      </c>
    </row>
    <row r="6570" spans="4:14" x14ac:dyDescent="0.2">
      <c r="D6570" s="174" t="s">
        <v>35</v>
      </c>
      <c r="E6570" s="20" t="s">
        <v>36</v>
      </c>
      <c r="F6570" s="22"/>
      <c r="G6570" s="21">
        <v>629</v>
      </c>
      <c r="H6570" s="25">
        <v>2</v>
      </c>
      <c r="I6570" s="3">
        <v>4</v>
      </c>
      <c r="J6570" s="3">
        <v>8</v>
      </c>
      <c r="K6570" s="3">
        <v>25</v>
      </c>
      <c r="L6570" s="3">
        <v>49</v>
      </c>
      <c r="M6570" s="3">
        <v>403</v>
      </c>
      <c r="N6570" s="26">
        <v>138</v>
      </c>
    </row>
    <row r="6571" spans="4:14" x14ac:dyDescent="0.2">
      <c r="D6571" s="175"/>
      <c r="E6571" s="11"/>
      <c r="F6571" s="10"/>
      <c r="G6571" s="9">
        <v>100</v>
      </c>
      <c r="H6571" s="16">
        <v>0.31796502384699998</v>
      </c>
      <c r="I6571" s="2">
        <v>0.63593004769499994</v>
      </c>
      <c r="J6571" s="2">
        <v>1.2718600953899999</v>
      </c>
      <c r="K6571" s="2">
        <v>3.9745627980920002</v>
      </c>
      <c r="L6571" s="2">
        <v>7.7901430842610004</v>
      </c>
      <c r="M6571" s="2">
        <v>64.069952305246005</v>
      </c>
      <c r="N6571" s="13">
        <v>21.939586645468999</v>
      </c>
    </row>
    <row r="6572" spans="4:14" x14ac:dyDescent="0.2">
      <c r="D6572" s="175"/>
      <c r="E6572" s="4" t="s">
        <v>37</v>
      </c>
      <c r="F6572" s="6"/>
      <c r="G6572" s="5">
        <v>593</v>
      </c>
      <c r="H6572" s="7">
        <v>0</v>
      </c>
      <c r="I6572" s="1">
        <v>3</v>
      </c>
      <c r="J6572" s="1">
        <v>4</v>
      </c>
      <c r="K6572" s="1">
        <v>27</v>
      </c>
      <c r="L6572" s="1">
        <v>40</v>
      </c>
      <c r="M6572" s="1">
        <v>373</v>
      </c>
      <c r="N6572" s="8">
        <v>146</v>
      </c>
    </row>
    <row r="6573" spans="4:14" x14ac:dyDescent="0.2">
      <c r="D6573" s="175"/>
      <c r="E6573" s="11"/>
      <c r="F6573" s="10"/>
      <c r="G6573" s="9">
        <v>100</v>
      </c>
      <c r="H6573" s="45">
        <v>0</v>
      </c>
      <c r="I6573" s="2">
        <v>0.50590219224300004</v>
      </c>
      <c r="J6573" s="2">
        <v>0.67453625632400005</v>
      </c>
      <c r="K6573" s="2">
        <v>4.5531197301850002</v>
      </c>
      <c r="L6573" s="2">
        <v>6.7453625632380003</v>
      </c>
      <c r="M6573" s="2">
        <v>62.900505902192002</v>
      </c>
      <c r="N6573" s="13">
        <v>24.620573355817999</v>
      </c>
    </row>
    <row r="6574" spans="4:14" x14ac:dyDescent="0.2">
      <c r="D6574" s="174" t="s">
        <v>38</v>
      </c>
      <c r="E6574" s="20" t="s">
        <v>39</v>
      </c>
      <c r="F6574" s="22"/>
      <c r="G6574" s="21">
        <v>64</v>
      </c>
      <c r="H6574" s="25">
        <v>0</v>
      </c>
      <c r="I6574" s="3">
        <v>0</v>
      </c>
      <c r="J6574" s="3">
        <v>0</v>
      </c>
      <c r="K6574" s="3">
        <v>0</v>
      </c>
      <c r="L6574" s="3">
        <v>4</v>
      </c>
      <c r="M6574" s="3">
        <v>52</v>
      </c>
      <c r="N6574" s="26">
        <v>8</v>
      </c>
    </row>
    <row r="6575" spans="4:14" x14ac:dyDescent="0.2">
      <c r="D6575" s="175"/>
      <c r="E6575" s="11"/>
      <c r="F6575" s="10"/>
      <c r="G6575" s="9">
        <v>100</v>
      </c>
      <c r="H6575" s="45">
        <v>0</v>
      </c>
      <c r="I6575" s="18">
        <v>0</v>
      </c>
      <c r="J6575" s="18">
        <v>0</v>
      </c>
      <c r="K6575" s="18">
        <v>0</v>
      </c>
      <c r="L6575" s="2">
        <v>6.25</v>
      </c>
      <c r="M6575" s="35">
        <v>81.25</v>
      </c>
      <c r="N6575" s="111">
        <v>12.5</v>
      </c>
    </row>
    <row r="6576" spans="4:14" x14ac:dyDescent="0.2">
      <c r="D6576" s="175"/>
      <c r="E6576" s="4" t="s">
        <v>40</v>
      </c>
      <c r="F6576" s="6"/>
      <c r="G6576" s="5">
        <v>147</v>
      </c>
      <c r="H6576" s="7">
        <v>0</v>
      </c>
      <c r="I6576" s="1">
        <v>2</v>
      </c>
      <c r="J6576" s="1">
        <v>3</v>
      </c>
      <c r="K6576" s="1">
        <v>8</v>
      </c>
      <c r="L6576" s="1">
        <v>13</v>
      </c>
      <c r="M6576" s="1">
        <v>110</v>
      </c>
      <c r="N6576" s="8">
        <v>11</v>
      </c>
    </row>
    <row r="6577" spans="2:14" x14ac:dyDescent="0.2">
      <c r="D6577" s="175"/>
      <c r="E6577" s="11"/>
      <c r="F6577" s="10"/>
      <c r="G6577" s="9">
        <v>100</v>
      </c>
      <c r="H6577" s="45">
        <v>0</v>
      </c>
      <c r="I6577" s="2">
        <v>1.360544217687</v>
      </c>
      <c r="J6577" s="2">
        <v>2.040816326531</v>
      </c>
      <c r="K6577" s="2">
        <v>5.4421768707479998</v>
      </c>
      <c r="L6577" s="2">
        <v>8.8435374149660007</v>
      </c>
      <c r="M6577" s="35">
        <v>74.829931972788998</v>
      </c>
      <c r="N6577" s="111">
        <v>7.4829931972789998</v>
      </c>
    </row>
    <row r="6578" spans="2:14" x14ac:dyDescent="0.2">
      <c r="D6578" s="175"/>
      <c r="E6578" s="4" t="s">
        <v>41</v>
      </c>
      <c r="F6578" s="6"/>
      <c r="G6578" s="5">
        <v>204</v>
      </c>
      <c r="H6578" s="7">
        <v>0</v>
      </c>
      <c r="I6578" s="1">
        <v>1</v>
      </c>
      <c r="J6578" s="1">
        <v>3</v>
      </c>
      <c r="K6578" s="1">
        <v>15</v>
      </c>
      <c r="L6578" s="1">
        <v>15</v>
      </c>
      <c r="M6578" s="1">
        <v>152</v>
      </c>
      <c r="N6578" s="8">
        <v>18</v>
      </c>
    </row>
    <row r="6579" spans="2:14" x14ac:dyDescent="0.2">
      <c r="D6579" s="175"/>
      <c r="E6579" s="11"/>
      <c r="F6579" s="10"/>
      <c r="G6579" s="9">
        <v>100</v>
      </c>
      <c r="H6579" s="45">
        <v>0</v>
      </c>
      <c r="I6579" s="2">
        <v>0.49019607843099999</v>
      </c>
      <c r="J6579" s="2">
        <v>1.4705882352940001</v>
      </c>
      <c r="K6579" s="2">
        <v>7.352941176471</v>
      </c>
      <c r="L6579" s="2">
        <v>7.352941176471</v>
      </c>
      <c r="M6579" s="35">
        <v>74.509803921569002</v>
      </c>
      <c r="N6579" s="111">
        <v>8.8235294117649996</v>
      </c>
    </row>
    <row r="6580" spans="2:14" x14ac:dyDescent="0.2">
      <c r="D6580" s="175"/>
      <c r="E6580" s="4" t="s">
        <v>42</v>
      </c>
      <c r="F6580" s="6"/>
      <c r="G6580" s="5">
        <v>210</v>
      </c>
      <c r="H6580" s="7">
        <v>0</v>
      </c>
      <c r="I6580" s="1">
        <v>1</v>
      </c>
      <c r="J6580" s="1">
        <v>3</v>
      </c>
      <c r="K6580" s="1">
        <v>9</v>
      </c>
      <c r="L6580" s="1">
        <v>15</v>
      </c>
      <c r="M6580" s="1">
        <v>160</v>
      </c>
      <c r="N6580" s="8">
        <v>22</v>
      </c>
    </row>
    <row r="6581" spans="2:14" x14ac:dyDescent="0.2">
      <c r="D6581" s="175"/>
      <c r="E6581" s="11"/>
      <c r="F6581" s="10"/>
      <c r="G6581" s="9">
        <v>100</v>
      </c>
      <c r="H6581" s="45">
        <v>0</v>
      </c>
      <c r="I6581" s="2">
        <v>0.47619047618999999</v>
      </c>
      <c r="J6581" s="2">
        <v>1.4285714285710001</v>
      </c>
      <c r="K6581" s="2">
        <v>4.2857142857139996</v>
      </c>
      <c r="L6581" s="2">
        <v>7.1428571428570002</v>
      </c>
      <c r="M6581" s="35">
        <v>76.190476190476005</v>
      </c>
      <c r="N6581" s="111">
        <v>10.47619047619</v>
      </c>
    </row>
    <row r="6582" spans="2:14" x14ac:dyDescent="0.2">
      <c r="D6582" s="175"/>
      <c r="E6582" s="4" t="s">
        <v>43</v>
      </c>
      <c r="F6582" s="6"/>
      <c r="G6582" s="5">
        <v>204</v>
      </c>
      <c r="H6582" s="7">
        <v>0</v>
      </c>
      <c r="I6582" s="1">
        <v>1</v>
      </c>
      <c r="J6582" s="1">
        <v>1</v>
      </c>
      <c r="K6582" s="1">
        <v>11</v>
      </c>
      <c r="L6582" s="1">
        <v>14</v>
      </c>
      <c r="M6582" s="1">
        <v>144</v>
      </c>
      <c r="N6582" s="8">
        <v>33</v>
      </c>
    </row>
    <row r="6583" spans="2:14" x14ac:dyDescent="0.2">
      <c r="D6583" s="175"/>
      <c r="E6583" s="11"/>
      <c r="F6583" s="10"/>
      <c r="G6583" s="9">
        <v>100</v>
      </c>
      <c r="H6583" s="45">
        <v>0</v>
      </c>
      <c r="I6583" s="2">
        <v>0.49019607843099999</v>
      </c>
      <c r="J6583" s="2">
        <v>0.49019607843099999</v>
      </c>
      <c r="K6583" s="2">
        <v>5.3921568627449998</v>
      </c>
      <c r="L6583" s="2">
        <v>6.8627450980390003</v>
      </c>
      <c r="M6583" s="23">
        <v>70.588235294117993</v>
      </c>
      <c r="N6583" s="93">
        <v>16.176470588234999</v>
      </c>
    </row>
    <row r="6584" spans="2:14" x14ac:dyDescent="0.2">
      <c r="D6584" s="175"/>
      <c r="E6584" s="4" t="s">
        <v>44</v>
      </c>
      <c r="F6584" s="6"/>
      <c r="G6584" s="5">
        <v>223</v>
      </c>
      <c r="H6584" s="7">
        <v>1</v>
      </c>
      <c r="I6584" s="1">
        <v>0</v>
      </c>
      <c r="J6584" s="1">
        <v>0</v>
      </c>
      <c r="K6584" s="1">
        <v>4</v>
      </c>
      <c r="L6584" s="1">
        <v>23</v>
      </c>
      <c r="M6584" s="1">
        <v>115</v>
      </c>
      <c r="N6584" s="8">
        <v>80</v>
      </c>
    </row>
    <row r="6585" spans="2:14" x14ac:dyDescent="0.2">
      <c r="D6585" s="175"/>
      <c r="E6585" s="11"/>
      <c r="F6585" s="10"/>
      <c r="G6585" s="9">
        <v>100</v>
      </c>
      <c r="H6585" s="16">
        <v>0.44843049327399997</v>
      </c>
      <c r="I6585" s="18">
        <v>0</v>
      </c>
      <c r="J6585" s="18">
        <v>0</v>
      </c>
      <c r="K6585" s="2">
        <v>1.7937219730939999</v>
      </c>
      <c r="L6585" s="2">
        <v>10.313901345291001</v>
      </c>
      <c r="M6585" s="46">
        <v>51.569506726457</v>
      </c>
      <c r="N6585" s="104">
        <v>35.874439461883</v>
      </c>
    </row>
    <row r="6586" spans="2:14" x14ac:dyDescent="0.2">
      <c r="D6586" s="175"/>
      <c r="E6586" s="4" t="s">
        <v>45</v>
      </c>
      <c r="F6586" s="6"/>
      <c r="G6586" s="5">
        <v>170</v>
      </c>
      <c r="H6586" s="7">
        <v>1</v>
      </c>
      <c r="I6586" s="1">
        <v>2</v>
      </c>
      <c r="J6586" s="1">
        <v>2</v>
      </c>
      <c r="K6586" s="1">
        <v>5</v>
      </c>
      <c r="L6586" s="1">
        <v>5</v>
      </c>
      <c r="M6586" s="1">
        <v>43</v>
      </c>
      <c r="N6586" s="8">
        <v>112</v>
      </c>
    </row>
    <row r="6587" spans="2:14" x14ac:dyDescent="0.2">
      <c r="D6587" s="176"/>
      <c r="E6587" s="57"/>
      <c r="F6587" s="54"/>
      <c r="G6587" s="67">
        <v>100</v>
      </c>
      <c r="H6587" s="82">
        <v>0.58823529411800002</v>
      </c>
      <c r="I6587" s="48">
        <v>1.1764705882349999</v>
      </c>
      <c r="J6587" s="48">
        <v>1.1764705882349999</v>
      </c>
      <c r="K6587" s="48">
        <v>2.9411764705880001</v>
      </c>
      <c r="L6587" s="48">
        <v>2.9411764705880001</v>
      </c>
      <c r="M6587" s="91">
        <v>25.294117647059</v>
      </c>
      <c r="N6587" s="118">
        <v>65.882352941175995</v>
      </c>
    </row>
    <row r="6589" spans="2:14" x14ac:dyDescent="0.2">
      <c r="B6589" s="43" t="str">
        <f xml:space="preserve"> HYPERLINK("#'目次'!B143", "[137]")</f>
        <v>[137]</v>
      </c>
      <c r="C6589" s="31" t="s">
        <v>288</v>
      </c>
    </row>
    <row r="6593" spans="4:14" ht="24" x14ac:dyDescent="0.2">
      <c r="D6593" s="177"/>
      <c r="E6593" s="178"/>
      <c r="F6593" s="178"/>
      <c r="G6593" s="40" t="s">
        <v>14</v>
      </c>
      <c r="H6593" s="42" t="s">
        <v>268</v>
      </c>
      <c r="I6593" s="15" t="s">
        <v>269</v>
      </c>
      <c r="J6593" s="15" t="s">
        <v>270</v>
      </c>
      <c r="K6593" s="15" t="s">
        <v>271</v>
      </c>
      <c r="L6593" s="15" t="s">
        <v>272</v>
      </c>
      <c r="M6593" s="15" t="s">
        <v>273</v>
      </c>
      <c r="N6593" s="44" t="s">
        <v>17</v>
      </c>
    </row>
    <row r="6594" spans="4:14" x14ac:dyDescent="0.2">
      <c r="D6594" s="179"/>
      <c r="E6594" s="180"/>
      <c r="F6594" s="180"/>
      <c r="G6594" s="39"/>
      <c r="H6594" s="41"/>
      <c r="I6594" s="14"/>
      <c r="J6594" s="14"/>
      <c r="K6594" s="14"/>
      <c r="L6594" s="14"/>
      <c r="M6594" s="14"/>
      <c r="N6594" s="38"/>
    </row>
    <row r="6595" spans="4:14" x14ac:dyDescent="0.2">
      <c r="D6595" s="70"/>
      <c r="E6595" s="72" t="s">
        <v>14</v>
      </c>
      <c r="F6595" s="69"/>
      <c r="G6595" s="37">
        <v>1222</v>
      </c>
      <c r="H6595" s="17">
        <v>2</v>
      </c>
      <c r="I6595" s="17">
        <v>7</v>
      </c>
      <c r="J6595" s="17">
        <v>12</v>
      </c>
      <c r="K6595" s="17">
        <v>52</v>
      </c>
      <c r="L6595" s="17">
        <v>89</v>
      </c>
      <c r="M6595" s="17">
        <v>776</v>
      </c>
      <c r="N6595" s="55">
        <v>284</v>
      </c>
    </row>
    <row r="6596" spans="4:14" x14ac:dyDescent="0.2">
      <c r="D6596" s="57"/>
      <c r="E6596" s="54"/>
      <c r="F6596" s="71"/>
      <c r="G6596" s="9">
        <v>100</v>
      </c>
      <c r="H6596" s="2">
        <v>0.163666121113</v>
      </c>
      <c r="I6596" s="2">
        <v>0.57283142389499997</v>
      </c>
      <c r="J6596" s="2">
        <v>0.98199672667799998</v>
      </c>
      <c r="K6596" s="2">
        <v>4.2553191489359996</v>
      </c>
      <c r="L6596" s="2">
        <v>7.2831423895249996</v>
      </c>
      <c r="M6596" s="2">
        <v>63.502454991816997</v>
      </c>
      <c r="N6596" s="13">
        <v>23.240589198036002</v>
      </c>
    </row>
    <row r="6597" spans="4:14" x14ac:dyDescent="0.2">
      <c r="D6597" s="174" t="s">
        <v>52</v>
      </c>
      <c r="E6597" s="20" t="s">
        <v>53</v>
      </c>
      <c r="F6597" s="22"/>
      <c r="G6597" s="21">
        <v>15</v>
      </c>
      <c r="H6597" s="25">
        <v>0</v>
      </c>
      <c r="I6597" s="3">
        <v>0</v>
      </c>
      <c r="J6597" s="3">
        <v>0</v>
      </c>
      <c r="K6597" s="3">
        <v>1</v>
      </c>
      <c r="L6597" s="3">
        <v>1</v>
      </c>
      <c r="M6597" s="3">
        <v>8</v>
      </c>
      <c r="N6597" s="26">
        <v>5</v>
      </c>
    </row>
    <row r="6598" spans="4:14" x14ac:dyDescent="0.2">
      <c r="D6598" s="175"/>
      <c r="E6598" s="11"/>
      <c r="F6598" s="10"/>
      <c r="G6598" s="9">
        <v>100</v>
      </c>
      <c r="H6598" s="45">
        <v>0</v>
      </c>
      <c r="I6598" s="18">
        <v>0</v>
      </c>
      <c r="J6598" s="18">
        <v>0</v>
      </c>
      <c r="K6598" s="2">
        <v>6.666666666667</v>
      </c>
      <c r="L6598" s="2">
        <v>6.666666666667</v>
      </c>
      <c r="M6598" s="46">
        <v>53.333333333333002</v>
      </c>
      <c r="N6598" s="104">
        <v>33.333333333333002</v>
      </c>
    </row>
    <row r="6599" spans="4:14" ht="24" x14ac:dyDescent="0.2">
      <c r="D6599" s="175"/>
      <c r="E6599" s="4" t="s">
        <v>54</v>
      </c>
      <c r="F6599" s="6"/>
      <c r="G6599" s="5">
        <v>122</v>
      </c>
      <c r="H6599" s="7">
        <v>1</v>
      </c>
      <c r="I6599" s="1">
        <v>0</v>
      </c>
      <c r="J6599" s="1">
        <v>2</v>
      </c>
      <c r="K6599" s="1">
        <v>3</v>
      </c>
      <c r="L6599" s="1">
        <v>9</v>
      </c>
      <c r="M6599" s="1">
        <v>79</v>
      </c>
      <c r="N6599" s="8">
        <v>28</v>
      </c>
    </row>
    <row r="6600" spans="4:14" x14ac:dyDescent="0.2">
      <c r="D6600" s="175"/>
      <c r="E6600" s="11"/>
      <c r="F6600" s="10"/>
      <c r="G6600" s="9">
        <v>100</v>
      </c>
      <c r="H6600" s="16">
        <v>0.81967213114799997</v>
      </c>
      <c r="I6600" s="18">
        <v>0</v>
      </c>
      <c r="J6600" s="2">
        <v>1.6393442622950001</v>
      </c>
      <c r="K6600" s="2">
        <v>2.459016393443</v>
      </c>
      <c r="L6600" s="2">
        <v>7.3770491803280001</v>
      </c>
      <c r="M6600" s="2">
        <v>64.754098360656002</v>
      </c>
      <c r="N6600" s="13">
        <v>22.950819672131001</v>
      </c>
    </row>
    <row r="6601" spans="4:14" x14ac:dyDescent="0.2">
      <c r="D6601" s="175"/>
      <c r="E6601" s="4" t="s">
        <v>55</v>
      </c>
      <c r="F6601" s="6"/>
      <c r="G6601" s="5">
        <v>43</v>
      </c>
      <c r="H6601" s="7">
        <v>0</v>
      </c>
      <c r="I6601" s="1">
        <v>1</v>
      </c>
      <c r="J6601" s="1">
        <v>1</v>
      </c>
      <c r="K6601" s="1">
        <v>2</v>
      </c>
      <c r="L6601" s="1">
        <v>5</v>
      </c>
      <c r="M6601" s="1">
        <v>25</v>
      </c>
      <c r="N6601" s="8">
        <v>9</v>
      </c>
    </row>
    <row r="6602" spans="4:14" x14ac:dyDescent="0.2">
      <c r="D6602" s="175"/>
      <c r="E6602" s="11"/>
      <c r="F6602" s="10"/>
      <c r="G6602" s="9">
        <v>100</v>
      </c>
      <c r="H6602" s="45">
        <v>0</v>
      </c>
      <c r="I6602" s="2">
        <v>2.3255813953489999</v>
      </c>
      <c r="J6602" s="2">
        <v>2.3255813953489999</v>
      </c>
      <c r="K6602" s="2">
        <v>4.6511627906979998</v>
      </c>
      <c r="L6602" s="2">
        <v>11.627906976744001</v>
      </c>
      <c r="M6602" s="27">
        <v>58.139534883720998</v>
      </c>
      <c r="N6602" s="13">
        <v>20.930232558139998</v>
      </c>
    </row>
    <row r="6603" spans="4:14" x14ac:dyDescent="0.2">
      <c r="D6603" s="175"/>
      <c r="E6603" s="4" t="s">
        <v>56</v>
      </c>
      <c r="F6603" s="6"/>
      <c r="G6603" s="5">
        <v>60</v>
      </c>
      <c r="H6603" s="7">
        <v>0</v>
      </c>
      <c r="I6603" s="1">
        <v>0</v>
      </c>
      <c r="J6603" s="1">
        <v>0</v>
      </c>
      <c r="K6603" s="1">
        <v>3</v>
      </c>
      <c r="L6603" s="1">
        <v>5</v>
      </c>
      <c r="M6603" s="1">
        <v>44</v>
      </c>
      <c r="N6603" s="8">
        <v>8</v>
      </c>
    </row>
    <row r="6604" spans="4:14" x14ac:dyDescent="0.2">
      <c r="D6604" s="175"/>
      <c r="E6604" s="11"/>
      <c r="F6604" s="10"/>
      <c r="G6604" s="9">
        <v>100</v>
      </c>
      <c r="H6604" s="45">
        <v>0</v>
      </c>
      <c r="I6604" s="18">
        <v>0</v>
      </c>
      <c r="J6604" s="18">
        <v>0</v>
      </c>
      <c r="K6604" s="2">
        <v>5</v>
      </c>
      <c r="L6604" s="2">
        <v>8.333333333333</v>
      </c>
      <c r="M6604" s="23">
        <v>73.333333333333002</v>
      </c>
      <c r="N6604" s="93">
        <v>13.333333333333</v>
      </c>
    </row>
    <row r="6605" spans="4:14" x14ac:dyDescent="0.2">
      <c r="D6605" s="175"/>
      <c r="E6605" s="4" t="s">
        <v>57</v>
      </c>
      <c r="F6605" s="6"/>
      <c r="G6605" s="5">
        <v>286</v>
      </c>
      <c r="H6605" s="7">
        <v>1</v>
      </c>
      <c r="I6605" s="1">
        <v>2</v>
      </c>
      <c r="J6605" s="1">
        <v>0</v>
      </c>
      <c r="K6605" s="1">
        <v>13</v>
      </c>
      <c r="L6605" s="1">
        <v>30</v>
      </c>
      <c r="M6605" s="1">
        <v>217</v>
      </c>
      <c r="N6605" s="8">
        <v>23</v>
      </c>
    </row>
    <row r="6606" spans="4:14" x14ac:dyDescent="0.2">
      <c r="D6606" s="175"/>
      <c r="E6606" s="11"/>
      <c r="F6606" s="10"/>
      <c r="G6606" s="9">
        <v>100</v>
      </c>
      <c r="H6606" s="16">
        <v>0.34965034965000003</v>
      </c>
      <c r="I6606" s="2">
        <v>0.69930069930100003</v>
      </c>
      <c r="J6606" s="18">
        <v>0</v>
      </c>
      <c r="K6606" s="2">
        <v>4.5454545454549997</v>
      </c>
      <c r="L6606" s="2">
        <v>10.48951048951</v>
      </c>
      <c r="M6606" s="35">
        <v>75.874125874125994</v>
      </c>
      <c r="N6606" s="111">
        <v>8.0419580419580008</v>
      </c>
    </row>
    <row r="6607" spans="4:14" x14ac:dyDescent="0.2">
      <c r="D6607" s="175"/>
      <c r="E6607" s="4" t="s">
        <v>58</v>
      </c>
      <c r="F6607" s="6"/>
      <c r="G6607" s="5">
        <v>129</v>
      </c>
      <c r="H6607" s="7">
        <v>0</v>
      </c>
      <c r="I6607" s="1">
        <v>0</v>
      </c>
      <c r="J6607" s="1">
        <v>2</v>
      </c>
      <c r="K6607" s="1">
        <v>9</v>
      </c>
      <c r="L6607" s="1">
        <v>10</v>
      </c>
      <c r="M6607" s="1">
        <v>85</v>
      </c>
      <c r="N6607" s="8">
        <v>23</v>
      </c>
    </row>
    <row r="6608" spans="4:14" x14ac:dyDescent="0.2">
      <c r="D6608" s="175"/>
      <c r="E6608" s="11"/>
      <c r="F6608" s="10"/>
      <c r="G6608" s="9">
        <v>100</v>
      </c>
      <c r="H6608" s="45">
        <v>0</v>
      </c>
      <c r="I6608" s="18">
        <v>0</v>
      </c>
      <c r="J6608" s="2">
        <v>1.550387596899</v>
      </c>
      <c r="K6608" s="2">
        <v>6.9767441860470001</v>
      </c>
      <c r="L6608" s="2">
        <v>7.7519379844960001</v>
      </c>
      <c r="M6608" s="2">
        <v>65.891472868216994</v>
      </c>
      <c r="N6608" s="93">
        <v>17.829457364341</v>
      </c>
    </row>
    <row r="6609" spans="4:14" x14ac:dyDescent="0.2">
      <c r="D6609" s="175"/>
      <c r="E6609" s="4" t="s">
        <v>59</v>
      </c>
      <c r="F6609" s="6"/>
      <c r="G6609" s="5">
        <v>195</v>
      </c>
      <c r="H6609" s="7">
        <v>0</v>
      </c>
      <c r="I6609" s="1">
        <v>1</v>
      </c>
      <c r="J6609" s="1">
        <v>4</v>
      </c>
      <c r="K6609" s="1">
        <v>8</v>
      </c>
      <c r="L6609" s="1">
        <v>13</v>
      </c>
      <c r="M6609" s="1">
        <v>118</v>
      </c>
      <c r="N6609" s="8">
        <v>51</v>
      </c>
    </row>
    <row r="6610" spans="4:14" x14ac:dyDescent="0.2">
      <c r="D6610" s="175"/>
      <c r="E6610" s="11"/>
      <c r="F6610" s="10"/>
      <c r="G6610" s="9">
        <v>100</v>
      </c>
      <c r="H6610" s="45">
        <v>0</v>
      </c>
      <c r="I6610" s="2">
        <v>0.51282051282100005</v>
      </c>
      <c r="J6610" s="2">
        <v>2.051282051282</v>
      </c>
      <c r="K6610" s="2">
        <v>4.1025641025640001</v>
      </c>
      <c r="L6610" s="2">
        <v>6.666666666667</v>
      </c>
      <c r="M6610" s="2">
        <v>60.512820512821001</v>
      </c>
      <c r="N6610" s="13">
        <v>26.153846153846001</v>
      </c>
    </row>
    <row r="6611" spans="4:14" x14ac:dyDescent="0.2">
      <c r="D6611" s="175"/>
      <c r="E6611" s="4" t="s">
        <v>60</v>
      </c>
      <c r="F6611" s="6"/>
      <c r="G6611" s="5">
        <v>176</v>
      </c>
      <c r="H6611" s="7">
        <v>0</v>
      </c>
      <c r="I6611" s="1">
        <v>1</v>
      </c>
      <c r="J6611" s="1">
        <v>1</v>
      </c>
      <c r="K6611" s="1">
        <v>8</v>
      </c>
      <c r="L6611" s="1">
        <v>8</v>
      </c>
      <c r="M6611" s="1">
        <v>85</v>
      </c>
      <c r="N6611" s="8">
        <v>73</v>
      </c>
    </row>
    <row r="6612" spans="4:14" x14ac:dyDescent="0.2">
      <c r="D6612" s="175"/>
      <c r="E6612" s="11"/>
      <c r="F6612" s="10"/>
      <c r="G6612" s="9">
        <v>100</v>
      </c>
      <c r="H6612" s="45">
        <v>0</v>
      </c>
      <c r="I6612" s="2">
        <v>0.56818181818199998</v>
      </c>
      <c r="J6612" s="2">
        <v>0.56818181818199998</v>
      </c>
      <c r="K6612" s="2">
        <v>4.5454545454549997</v>
      </c>
      <c r="L6612" s="2">
        <v>4.5454545454549997</v>
      </c>
      <c r="M6612" s="46">
        <v>48.295454545455001</v>
      </c>
      <c r="N6612" s="104">
        <v>41.477272727272997</v>
      </c>
    </row>
    <row r="6613" spans="4:14" x14ac:dyDescent="0.2">
      <c r="D6613" s="175"/>
      <c r="E6613" s="4" t="s">
        <v>61</v>
      </c>
      <c r="F6613" s="6"/>
      <c r="G6613" s="5">
        <v>78</v>
      </c>
      <c r="H6613" s="7">
        <v>0</v>
      </c>
      <c r="I6613" s="1">
        <v>0</v>
      </c>
      <c r="J6613" s="1">
        <v>0</v>
      </c>
      <c r="K6613" s="1">
        <v>0</v>
      </c>
      <c r="L6613" s="1">
        <v>3</v>
      </c>
      <c r="M6613" s="1">
        <v>67</v>
      </c>
      <c r="N6613" s="8">
        <v>8</v>
      </c>
    </row>
    <row r="6614" spans="4:14" x14ac:dyDescent="0.2">
      <c r="D6614" s="175"/>
      <c r="E6614" s="11"/>
      <c r="F6614" s="10"/>
      <c r="G6614" s="9">
        <v>100</v>
      </c>
      <c r="H6614" s="45">
        <v>0</v>
      </c>
      <c r="I6614" s="18">
        <v>0</v>
      </c>
      <c r="J6614" s="18">
        <v>0</v>
      </c>
      <c r="K6614" s="18">
        <v>0</v>
      </c>
      <c r="L6614" s="2">
        <v>3.8461538461539999</v>
      </c>
      <c r="M6614" s="35">
        <v>85.897435897435997</v>
      </c>
      <c r="N6614" s="111">
        <v>10.25641025641</v>
      </c>
    </row>
    <row r="6615" spans="4:14" x14ac:dyDescent="0.2">
      <c r="D6615" s="175"/>
      <c r="E6615" s="4" t="s">
        <v>62</v>
      </c>
      <c r="F6615" s="6"/>
      <c r="G6615" s="5">
        <v>113</v>
      </c>
      <c r="H6615" s="7">
        <v>0</v>
      </c>
      <c r="I6615" s="1">
        <v>2</v>
      </c>
      <c r="J6615" s="1">
        <v>2</v>
      </c>
      <c r="K6615" s="1">
        <v>5</v>
      </c>
      <c r="L6615" s="1">
        <v>5</v>
      </c>
      <c r="M6615" s="1">
        <v>47</v>
      </c>
      <c r="N6615" s="8">
        <v>52</v>
      </c>
    </row>
    <row r="6616" spans="4:14" x14ac:dyDescent="0.2">
      <c r="D6616" s="175"/>
      <c r="E6616" s="11"/>
      <c r="F6616" s="10"/>
      <c r="G6616" s="9">
        <v>100</v>
      </c>
      <c r="H6616" s="45">
        <v>0</v>
      </c>
      <c r="I6616" s="2">
        <v>1.769911504425</v>
      </c>
      <c r="J6616" s="2">
        <v>1.769911504425</v>
      </c>
      <c r="K6616" s="2">
        <v>4.424778761062</v>
      </c>
      <c r="L6616" s="2">
        <v>4.424778761062</v>
      </c>
      <c r="M6616" s="46">
        <v>41.592920353982002</v>
      </c>
      <c r="N6616" s="104">
        <v>46.017699115044003</v>
      </c>
    </row>
    <row r="6617" spans="4:14" x14ac:dyDescent="0.2">
      <c r="D6617" s="174" t="s">
        <v>63</v>
      </c>
      <c r="E6617" s="20" t="s">
        <v>64</v>
      </c>
      <c r="F6617" s="22"/>
      <c r="G6617" s="21">
        <v>234</v>
      </c>
      <c r="H6617" s="25">
        <v>1</v>
      </c>
      <c r="I6617" s="3">
        <v>1</v>
      </c>
      <c r="J6617" s="3">
        <v>4</v>
      </c>
      <c r="K6617" s="3">
        <v>8</v>
      </c>
      <c r="L6617" s="3">
        <v>14</v>
      </c>
      <c r="M6617" s="3">
        <v>123</v>
      </c>
      <c r="N6617" s="26">
        <v>83</v>
      </c>
    </row>
    <row r="6618" spans="4:14" x14ac:dyDescent="0.2">
      <c r="D6618" s="175"/>
      <c r="E6618" s="11"/>
      <c r="F6618" s="10"/>
      <c r="G6618" s="9">
        <v>100</v>
      </c>
      <c r="H6618" s="16">
        <v>0.42735042735000001</v>
      </c>
      <c r="I6618" s="2">
        <v>0.42735042735000001</v>
      </c>
      <c r="J6618" s="2">
        <v>1.709401709402</v>
      </c>
      <c r="K6618" s="2">
        <v>3.4188034188029999</v>
      </c>
      <c r="L6618" s="2">
        <v>5.9829059829059998</v>
      </c>
      <c r="M6618" s="46">
        <v>52.564102564103003</v>
      </c>
      <c r="N6618" s="104">
        <v>35.470085470085003</v>
      </c>
    </row>
    <row r="6619" spans="4:14" x14ac:dyDescent="0.2">
      <c r="D6619" s="175"/>
      <c r="E6619" s="4" t="s">
        <v>65</v>
      </c>
      <c r="F6619" s="6"/>
      <c r="G6619" s="5">
        <v>172</v>
      </c>
      <c r="H6619" s="7">
        <v>0</v>
      </c>
      <c r="I6619" s="1">
        <v>2</v>
      </c>
      <c r="J6619" s="1">
        <v>2</v>
      </c>
      <c r="K6619" s="1">
        <v>8</v>
      </c>
      <c r="L6619" s="1">
        <v>14</v>
      </c>
      <c r="M6619" s="1">
        <v>86</v>
      </c>
      <c r="N6619" s="8">
        <v>60</v>
      </c>
    </row>
    <row r="6620" spans="4:14" x14ac:dyDescent="0.2">
      <c r="D6620" s="175"/>
      <c r="E6620" s="11"/>
      <c r="F6620" s="10"/>
      <c r="G6620" s="9">
        <v>100</v>
      </c>
      <c r="H6620" s="45">
        <v>0</v>
      </c>
      <c r="I6620" s="2">
        <v>1.1627906976739999</v>
      </c>
      <c r="J6620" s="2">
        <v>1.1627906976739999</v>
      </c>
      <c r="K6620" s="2">
        <v>4.6511627906979998</v>
      </c>
      <c r="L6620" s="2">
        <v>8.1395348837209998</v>
      </c>
      <c r="M6620" s="46">
        <v>50</v>
      </c>
      <c r="N6620" s="104">
        <v>34.883720930232997</v>
      </c>
    </row>
    <row r="6621" spans="4:14" x14ac:dyDescent="0.2">
      <c r="D6621" s="175"/>
      <c r="E6621" s="4" t="s">
        <v>66</v>
      </c>
      <c r="F6621" s="6"/>
      <c r="G6621" s="5">
        <v>165</v>
      </c>
      <c r="H6621" s="7">
        <v>1</v>
      </c>
      <c r="I6621" s="1">
        <v>1</v>
      </c>
      <c r="J6621" s="1">
        <v>1</v>
      </c>
      <c r="K6621" s="1">
        <v>8</v>
      </c>
      <c r="L6621" s="1">
        <v>15</v>
      </c>
      <c r="M6621" s="1">
        <v>107</v>
      </c>
      <c r="N6621" s="8">
        <v>32</v>
      </c>
    </row>
    <row r="6622" spans="4:14" x14ac:dyDescent="0.2">
      <c r="D6622" s="175"/>
      <c r="E6622" s="11"/>
      <c r="F6622" s="10"/>
      <c r="G6622" s="9">
        <v>100</v>
      </c>
      <c r="H6622" s="16">
        <v>0.60606060606099998</v>
      </c>
      <c r="I6622" s="2">
        <v>0.60606060606099998</v>
      </c>
      <c r="J6622" s="2">
        <v>0.60606060606099998</v>
      </c>
      <c r="K6622" s="2">
        <v>4.8484848484849996</v>
      </c>
      <c r="L6622" s="2">
        <v>9.0909090909089993</v>
      </c>
      <c r="M6622" s="2">
        <v>64.848484848485</v>
      </c>
      <c r="N6622" s="13">
        <v>19.393939393939</v>
      </c>
    </row>
    <row r="6623" spans="4:14" x14ac:dyDescent="0.2">
      <c r="D6623" s="175"/>
      <c r="E6623" s="4" t="s">
        <v>67</v>
      </c>
      <c r="F6623" s="6"/>
      <c r="G6623" s="5">
        <v>158</v>
      </c>
      <c r="H6623" s="7">
        <v>0</v>
      </c>
      <c r="I6623" s="1">
        <v>0</v>
      </c>
      <c r="J6623" s="1">
        <v>2</v>
      </c>
      <c r="K6623" s="1">
        <v>7</v>
      </c>
      <c r="L6623" s="1">
        <v>10</v>
      </c>
      <c r="M6623" s="1">
        <v>102</v>
      </c>
      <c r="N6623" s="8">
        <v>37</v>
      </c>
    </row>
    <row r="6624" spans="4:14" x14ac:dyDescent="0.2">
      <c r="D6624" s="175"/>
      <c r="E6624" s="11"/>
      <c r="F6624" s="10"/>
      <c r="G6624" s="9">
        <v>100</v>
      </c>
      <c r="H6624" s="45">
        <v>0</v>
      </c>
      <c r="I6624" s="18">
        <v>0</v>
      </c>
      <c r="J6624" s="2">
        <v>1.2658227848100001</v>
      </c>
      <c r="K6624" s="2">
        <v>4.4303797468350004</v>
      </c>
      <c r="L6624" s="2">
        <v>6.3291139240509997</v>
      </c>
      <c r="M6624" s="2">
        <v>64.556962025315997</v>
      </c>
      <c r="N6624" s="13">
        <v>23.417721518987001</v>
      </c>
    </row>
    <row r="6625" spans="2:14" x14ac:dyDescent="0.2">
      <c r="D6625" s="175"/>
      <c r="E6625" s="4" t="s">
        <v>68</v>
      </c>
      <c r="F6625" s="6"/>
      <c r="G6625" s="5">
        <v>112</v>
      </c>
      <c r="H6625" s="7">
        <v>0</v>
      </c>
      <c r="I6625" s="1">
        <v>0</v>
      </c>
      <c r="J6625" s="1">
        <v>0</v>
      </c>
      <c r="K6625" s="1">
        <v>3</v>
      </c>
      <c r="L6625" s="1">
        <v>7</v>
      </c>
      <c r="M6625" s="1">
        <v>84</v>
      </c>
      <c r="N6625" s="8">
        <v>18</v>
      </c>
    </row>
    <row r="6626" spans="2:14" x14ac:dyDescent="0.2">
      <c r="D6626" s="175"/>
      <c r="E6626" s="11"/>
      <c r="F6626" s="10"/>
      <c r="G6626" s="9">
        <v>100</v>
      </c>
      <c r="H6626" s="45">
        <v>0</v>
      </c>
      <c r="I6626" s="18">
        <v>0</v>
      </c>
      <c r="J6626" s="18">
        <v>0</v>
      </c>
      <c r="K6626" s="2">
        <v>2.6785714285709998</v>
      </c>
      <c r="L6626" s="2">
        <v>6.25</v>
      </c>
      <c r="M6626" s="35">
        <v>75</v>
      </c>
      <c r="N6626" s="93">
        <v>16.071428571428999</v>
      </c>
    </row>
    <row r="6627" spans="2:14" x14ac:dyDescent="0.2">
      <c r="D6627" s="175"/>
      <c r="E6627" s="4" t="s">
        <v>69</v>
      </c>
      <c r="F6627" s="6"/>
      <c r="G6627" s="5">
        <v>92</v>
      </c>
      <c r="H6627" s="7">
        <v>0</v>
      </c>
      <c r="I6627" s="1">
        <v>0</v>
      </c>
      <c r="J6627" s="1">
        <v>0</v>
      </c>
      <c r="K6627" s="1">
        <v>6</v>
      </c>
      <c r="L6627" s="1">
        <v>6</v>
      </c>
      <c r="M6627" s="1">
        <v>70</v>
      </c>
      <c r="N6627" s="8">
        <v>10</v>
      </c>
    </row>
    <row r="6628" spans="2:14" x14ac:dyDescent="0.2">
      <c r="D6628" s="175"/>
      <c r="E6628" s="11"/>
      <c r="F6628" s="10"/>
      <c r="G6628" s="9">
        <v>100</v>
      </c>
      <c r="H6628" s="45">
        <v>0</v>
      </c>
      <c r="I6628" s="18">
        <v>0</v>
      </c>
      <c r="J6628" s="18">
        <v>0</v>
      </c>
      <c r="K6628" s="2">
        <v>6.5217391304349999</v>
      </c>
      <c r="L6628" s="2">
        <v>6.5217391304349999</v>
      </c>
      <c r="M6628" s="35">
        <v>76.086956521738998</v>
      </c>
      <c r="N6628" s="111">
        <v>10.869565217390999</v>
      </c>
    </row>
    <row r="6629" spans="2:14" x14ac:dyDescent="0.2">
      <c r="D6629" s="175"/>
      <c r="E6629" s="4" t="s">
        <v>70</v>
      </c>
      <c r="F6629" s="6"/>
      <c r="G6629" s="5">
        <v>131</v>
      </c>
      <c r="H6629" s="7">
        <v>0</v>
      </c>
      <c r="I6629" s="1">
        <v>1</v>
      </c>
      <c r="J6629" s="1">
        <v>2</v>
      </c>
      <c r="K6629" s="1">
        <v>8</v>
      </c>
      <c r="L6629" s="1">
        <v>11</v>
      </c>
      <c r="M6629" s="1">
        <v>94</v>
      </c>
      <c r="N6629" s="8">
        <v>15</v>
      </c>
    </row>
    <row r="6630" spans="2:14" x14ac:dyDescent="0.2">
      <c r="D6630" s="175"/>
      <c r="E6630" s="11"/>
      <c r="F6630" s="10"/>
      <c r="G6630" s="9">
        <v>100</v>
      </c>
      <c r="H6630" s="45">
        <v>0</v>
      </c>
      <c r="I6630" s="2">
        <v>0.76335877862599999</v>
      </c>
      <c r="J6630" s="2">
        <v>1.526717557252</v>
      </c>
      <c r="K6630" s="2">
        <v>6.1068702290079999</v>
      </c>
      <c r="L6630" s="2">
        <v>8.3969465648850008</v>
      </c>
      <c r="M6630" s="23">
        <v>71.755725190839996</v>
      </c>
      <c r="N6630" s="111">
        <v>11.450381679389</v>
      </c>
    </row>
    <row r="6631" spans="2:14" x14ac:dyDescent="0.2">
      <c r="D6631" s="175"/>
      <c r="E6631" s="4" t="s">
        <v>71</v>
      </c>
      <c r="F6631" s="6"/>
      <c r="G6631" s="5">
        <v>71</v>
      </c>
      <c r="H6631" s="7">
        <v>0</v>
      </c>
      <c r="I6631" s="1">
        <v>0</v>
      </c>
      <c r="J6631" s="1">
        <v>1</v>
      </c>
      <c r="K6631" s="1">
        <v>1</v>
      </c>
      <c r="L6631" s="1">
        <v>7</v>
      </c>
      <c r="M6631" s="1">
        <v>51</v>
      </c>
      <c r="N6631" s="8">
        <v>11</v>
      </c>
    </row>
    <row r="6632" spans="2:14" x14ac:dyDescent="0.2">
      <c r="D6632" s="175"/>
      <c r="E6632" s="11"/>
      <c r="F6632" s="10"/>
      <c r="G6632" s="9">
        <v>100</v>
      </c>
      <c r="H6632" s="45">
        <v>0</v>
      </c>
      <c r="I6632" s="18">
        <v>0</v>
      </c>
      <c r="J6632" s="2">
        <v>1.4084507042250001</v>
      </c>
      <c r="K6632" s="2">
        <v>1.4084507042250001</v>
      </c>
      <c r="L6632" s="2">
        <v>9.8591549295770005</v>
      </c>
      <c r="M6632" s="23">
        <v>71.830985915493002</v>
      </c>
      <c r="N6632" s="93">
        <v>15.492957746479</v>
      </c>
    </row>
    <row r="6633" spans="2:14" x14ac:dyDescent="0.2">
      <c r="D6633" s="175"/>
      <c r="E6633" s="4" t="s">
        <v>72</v>
      </c>
      <c r="F6633" s="6"/>
      <c r="G6633" s="5">
        <v>70</v>
      </c>
      <c r="H6633" s="7">
        <v>0</v>
      </c>
      <c r="I6633" s="1">
        <v>2</v>
      </c>
      <c r="J6633" s="1">
        <v>0</v>
      </c>
      <c r="K6633" s="1">
        <v>3</v>
      </c>
      <c r="L6633" s="1">
        <v>5</v>
      </c>
      <c r="M6633" s="1">
        <v>49</v>
      </c>
      <c r="N6633" s="8">
        <v>11</v>
      </c>
    </row>
    <row r="6634" spans="2:14" x14ac:dyDescent="0.2">
      <c r="D6634" s="176"/>
      <c r="E6634" s="57"/>
      <c r="F6634" s="54"/>
      <c r="G6634" s="67">
        <v>100</v>
      </c>
      <c r="H6634" s="114">
        <v>0</v>
      </c>
      <c r="I6634" s="48">
        <v>2.8571428571430002</v>
      </c>
      <c r="J6634" s="81">
        <v>0</v>
      </c>
      <c r="K6634" s="48">
        <v>4.2857142857139996</v>
      </c>
      <c r="L6634" s="48">
        <v>7.1428571428570002</v>
      </c>
      <c r="M6634" s="103">
        <v>70</v>
      </c>
      <c r="N6634" s="146">
        <v>15.714285714286</v>
      </c>
    </row>
    <row r="6636" spans="2:14" x14ac:dyDescent="0.2">
      <c r="B6636" s="43" t="str">
        <f xml:space="preserve"> HYPERLINK("#'目次'!B144", "[138]")</f>
        <v>[138]</v>
      </c>
      <c r="C6636" s="31" t="s">
        <v>288</v>
      </c>
    </row>
    <row r="6639" spans="2:14" x14ac:dyDescent="0.2">
      <c r="C6639" s="31" t="s">
        <v>75</v>
      </c>
    </row>
    <row r="6640" spans="2:14" ht="24" x14ac:dyDescent="0.2">
      <c r="D6640" s="177"/>
      <c r="E6640" s="178"/>
      <c r="F6640" s="178"/>
      <c r="G6640" s="40" t="s">
        <v>14</v>
      </c>
      <c r="H6640" s="42" t="s">
        <v>268</v>
      </c>
      <c r="I6640" s="15" t="s">
        <v>269</v>
      </c>
      <c r="J6640" s="15" t="s">
        <v>270</v>
      </c>
      <c r="K6640" s="15" t="s">
        <v>271</v>
      </c>
      <c r="L6640" s="15" t="s">
        <v>272</v>
      </c>
      <c r="M6640" s="15" t="s">
        <v>273</v>
      </c>
      <c r="N6640" s="44" t="s">
        <v>17</v>
      </c>
    </row>
    <row r="6641" spans="4:14" x14ac:dyDescent="0.2">
      <c r="D6641" s="179"/>
      <c r="E6641" s="180"/>
      <c r="F6641" s="180"/>
      <c r="G6641" s="39"/>
      <c r="H6641" s="41"/>
      <c r="I6641" s="14"/>
      <c r="J6641" s="14"/>
      <c r="K6641" s="14"/>
      <c r="L6641" s="14"/>
      <c r="M6641" s="14"/>
      <c r="N6641" s="38"/>
    </row>
    <row r="6642" spans="4:14" x14ac:dyDescent="0.2">
      <c r="D6642" s="70"/>
      <c r="E6642" s="72" t="s">
        <v>14</v>
      </c>
      <c r="F6642" s="69"/>
      <c r="G6642" s="37">
        <v>1222</v>
      </c>
      <c r="H6642" s="17">
        <v>2</v>
      </c>
      <c r="I6642" s="17">
        <v>7</v>
      </c>
      <c r="J6642" s="17">
        <v>12</v>
      </c>
      <c r="K6642" s="17">
        <v>52</v>
      </c>
      <c r="L6642" s="17">
        <v>89</v>
      </c>
      <c r="M6642" s="17">
        <v>776</v>
      </c>
      <c r="N6642" s="55">
        <v>284</v>
      </c>
    </row>
    <row r="6643" spans="4:14" x14ac:dyDescent="0.2">
      <c r="D6643" s="57"/>
      <c r="E6643" s="54"/>
      <c r="F6643" s="71"/>
      <c r="G6643" s="9">
        <v>100</v>
      </c>
      <c r="H6643" s="2">
        <v>0.163666121113</v>
      </c>
      <c r="I6643" s="2">
        <v>0.57283142389499997</v>
      </c>
      <c r="J6643" s="2">
        <v>0.98199672667799998</v>
      </c>
      <c r="K6643" s="2">
        <v>4.2553191489359996</v>
      </c>
      <c r="L6643" s="2">
        <v>7.2831423895249996</v>
      </c>
      <c r="M6643" s="2">
        <v>63.502454991816997</v>
      </c>
      <c r="N6643" s="13">
        <v>23.240589198036002</v>
      </c>
    </row>
    <row r="6644" spans="4:14" x14ac:dyDescent="0.2">
      <c r="D6644" s="174" t="s">
        <v>36</v>
      </c>
      <c r="E6644" s="20" t="s">
        <v>76</v>
      </c>
      <c r="F6644" s="22"/>
      <c r="G6644" s="21">
        <v>629</v>
      </c>
      <c r="H6644" s="25">
        <v>2</v>
      </c>
      <c r="I6644" s="3">
        <v>4</v>
      </c>
      <c r="J6644" s="3">
        <v>8</v>
      </c>
      <c r="K6644" s="3">
        <v>25</v>
      </c>
      <c r="L6644" s="3">
        <v>49</v>
      </c>
      <c r="M6644" s="3">
        <v>403</v>
      </c>
      <c r="N6644" s="26">
        <v>138</v>
      </c>
    </row>
    <row r="6645" spans="4:14" x14ac:dyDescent="0.2">
      <c r="D6645" s="175"/>
      <c r="E6645" s="11"/>
      <c r="F6645" s="10"/>
      <c r="G6645" s="9">
        <v>100</v>
      </c>
      <c r="H6645" s="16">
        <v>0.31796502384699998</v>
      </c>
      <c r="I6645" s="2">
        <v>0.63593004769499994</v>
      </c>
      <c r="J6645" s="2">
        <v>1.2718600953899999</v>
      </c>
      <c r="K6645" s="2">
        <v>3.9745627980920002</v>
      </c>
      <c r="L6645" s="2">
        <v>7.7901430842610004</v>
      </c>
      <c r="M6645" s="2">
        <v>64.069952305246005</v>
      </c>
      <c r="N6645" s="13">
        <v>21.939586645468999</v>
      </c>
    </row>
    <row r="6646" spans="4:14" x14ac:dyDescent="0.2">
      <c r="D6646" s="175"/>
      <c r="E6646" s="4" t="s">
        <v>39</v>
      </c>
      <c r="F6646" s="6"/>
      <c r="G6646" s="5">
        <v>37</v>
      </c>
      <c r="H6646" s="7">
        <v>0</v>
      </c>
      <c r="I6646" s="1">
        <v>0</v>
      </c>
      <c r="J6646" s="1">
        <v>0</v>
      </c>
      <c r="K6646" s="1">
        <v>0</v>
      </c>
      <c r="L6646" s="1">
        <v>2</v>
      </c>
      <c r="M6646" s="1">
        <v>30</v>
      </c>
      <c r="N6646" s="8">
        <v>5</v>
      </c>
    </row>
    <row r="6647" spans="4:14" x14ac:dyDescent="0.2">
      <c r="D6647" s="175"/>
      <c r="E6647" s="11"/>
      <c r="F6647" s="10"/>
      <c r="G6647" s="9">
        <v>100</v>
      </c>
      <c r="H6647" s="45">
        <v>0</v>
      </c>
      <c r="I6647" s="18">
        <v>0</v>
      </c>
      <c r="J6647" s="18">
        <v>0</v>
      </c>
      <c r="K6647" s="18">
        <v>0</v>
      </c>
      <c r="L6647" s="2">
        <v>5.4054054054050003</v>
      </c>
      <c r="M6647" s="35">
        <v>81.081081081080995</v>
      </c>
      <c r="N6647" s="93">
        <v>13.513513513514001</v>
      </c>
    </row>
    <row r="6648" spans="4:14" x14ac:dyDescent="0.2">
      <c r="D6648" s="175"/>
      <c r="E6648" s="4" t="s">
        <v>40</v>
      </c>
      <c r="F6648" s="6"/>
      <c r="G6648" s="5">
        <v>73</v>
      </c>
      <c r="H6648" s="7">
        <v>0</v>
      </c>
      <c r="I6648" s="1">
        <v>2</v>
      </c>
      <c r="J6648" s="1">
        <v>1</v>
      </c>
      <c r="K6648" s="1">
        <v>4</v>
      </c>
      <c r="L6648" s="1">
        <v>5</v>
      </c>
      <c r="M6648" s="1">
        <v>56</v>
      </c>
      <c r="N6648" s="8">
        <v>5</v>
      </c>
    </row>
    <row r="6649" spans="4:14" x14ac:dyDescent="0.2">
      <c r="D6649" s="175"/>
      <c r="E6649" s="11"/>
      <c r="F6649" s="10"/>
      <c r="G6649" s="9">
        <v>100</v>
      </c>
      <c r="H6649" s="45">
        <v>0</v>
      </c>
      <c r="I6649" s="2">
        <v>2.7397260273969999</v>
      </c>
      <c r="J6649" s="2">
        <v>1.369863013699</v>
      </c>
      <c r="K6649" s="2">
        <v>5.4794520547949999</v>
      </c>
      <c r="L6649" s="2">
        <v>6.8493150684930004</v>
      </c>
      <c r="M6649" s="35">
        <v>76.712328767122997</v>
      </c>
      <c r="N6649" s="111">
        <v>6.8493150684930004</v>
      </c>
    </row>
    <row r="6650" spans="4:14" x14ac:dyDescent="0.2">
      <c r="D6650" s="175"/>
      <c r="E6650" s="4" t="s">
        <v>41</v>
      </c>
      <c r="F6650" s="6"/>
      <c r="G6650" s="5">
        <v>108</v>
      </c>
      <c r="H6650" s="7">
        <v>0</v>
      </c>
      <c r="I6650" s="1">
        <v>0</v>
      </c>
      <c r="J6650" s="1">
        <v>3</v>
      </c>
      <c r="K6650" s="1">
        <v>8</v>
      </c>
      <c r="L6650" s="1">
        <v>8</v>
      </c>
      <c r="M6650" s="1">
        <v>80</v>
      </c>
      <c r="N6650" s="8">
        <v>9</v>
      </c>
    </row>
    <row r="6651" spans="4:14" x14ac:dyDescent="0.2">
      <c r="D6651" s="175"/>
      <c r="E6651" s="11"/>
      <c r="F6651" s="10"/>
      <c r="G6651" s="9">
        <v>100</v>
      </c>
      <c r="H6651" s="45">
        <v>0</v>
      </c>
      <c r="I6651" s="18">
        <v>0</v>
      </c>
      <c r="J6651" s="2">
        <v>2.7777777777780002</v>
      </c>
      <c r="K6651" s="2">
        <v>7.4074074074069998</v>
      </c>
      <c r="L6651" s="2">
        <v>7.4074074074069998</v>
      </c>
      <c r="M6651" s="35">
        <v>74.074074074074005</v>
      </c>
      <c r="N6651" s="111">
        <v>8.333333333333</v>
      </c>
    </row>
    <row r="6652" spans="4:14" x14ac:dyDescent="0.2">
      <c r="D6652" s="175"/>
      <c r="E6652" s="4" t="s">
        <v>42</v>
      </c>
      <c r="F6652" s="6"/>
      <c r="G6652" s="5">
        <v>113</v>
      </c>
      <c r="H6652" s="7">
        <v>0</v>
      </c>
      <c r="I6652" s="1">
        <v>1</v>
      </c>
      <c r="J6652" s="1">
        <v>1</v>
      </c>
      <c r="K6652" s="1">
        <v>5</v>
      </c>
      <c r="L6652" s="1">
        <v>12</v>
      </c>
      <c r="M6652" s="1">
        <v>81</v>
      </c>
      <c r="N6652" s="8">
        <v>13</v>
      </c>
    </row>
    <row r="6653" spans="4:14" x14ac:dyDescent="0.2">
      <c r="D6653" s="175"/>
      <c r="E6653" s="11"/>
      <c r="F6653" s="10"/>
      <c r="G6653" s="9">
        <v>100</v>
      </c>
      <c r="H6653" s="45">
        <v>0</v>
      </c>
      <c r="I6653" s="2">
        <v>0.88495575221199996</v>
      </c>
      <c r="J6653" s="2">
        <v>0.88495575221199996</v>
      </c>
      <c r="K6653" s="2">
        <v>4.424778761062</v>
      </c>
      <c r="L6653" s="2">
        <v>10.619469026549</v>
      </c>
      <c r="M6653" s="23">
        <v>71.681415929203993</v>
      </c>
      <c r="N6653" s="111">
        <v>11.504424778761001</v>
      </c>
    </row>
    <row r="6654" spans="4:14" x14ac:dyDescent="0.2">
      <c r="D6654" s="175"/>
      <c r="E6654" s="4" t="s">
        <v>43</v>
      </c>
      <c r="F6654" s="6"/>
      <c r="G6654" s="5">
        <v>101</v>
      </c>
      <c r="H6654" s="7">
        <v>0</v>
      </c>
      <c r="I6654" s="1">
        <v>0</v>
      </c>
      <c r="J6654" s="1">
        <v>1</v>
      </c>
      <c r="K6654" s="1">
        <v>4</v>
      </c>
      <c r="L6654" s="1">
        <v>8</v>
      </c>
      <c r="M6654" s="1">
        <v>71</v>
      </c>
      <c r="N6654" s="8">
        <v>17</v>
      </c>
    </row>
    <row r="6655" spans="4:14" x14ac:dyDescent="0.2">
      <c r="D6655" s="175"/>
      <c r="E6655" s="11"/>
      <c r="F6655" s="10"/>
      <c r="G6655" s="9">
        <v>100</v>
      </c>
      <c r="H6655" s="45">
        <v>0</v>
      </c>
      <c r="I6655" s="18">
        <v>0</v>
      </c>
      <c r="J6655" s="2">
        <v>0.99009900990099997</v>
      </c>
      <c r="K6655" s="2">
        <v>3.9603960396039999</v>
      </c>
      <c r="L6655" s="2">
        <v>7.9207920792079998</v>
      </c>
      <c r="M6655" s="23">
        <v>70.297029702969994</v>
      </c>
      <c r="N6655" s="93">
        <v>16.831683168316999</v>
      </c>
    </row>
    <row r="6656" spans="4:14" x14ac:dyDescent="0.2">
      <c r="D6656" s="175"/>
      <c r="E6656" s="4" t="s">
        <v>44</v>
      </c>
      <c r="F6656" s="6"/>
      <c r="G6656" s="5">
        <v>114</v>
      </c>
      <c r="H6656" s="7">
        <v>1</v>
      </c>
      <c r="I6656" s="1">
        <v>0</v>
      </c>
      <c r="J6656" s="1">
        <v>0</v>
      </c>
      <c r="K6656" s="1">
        <v>1</v>
      </c>
      <c r="L6656" s="1">
        <v>9</v>
      </c>
      <c r="M6656" s="1">
        <v>60</v>
      </c>
      <c r="N6656" s="8">
        <v>43</v>
      </c>
    </row>
    <row r="6657" spans="4:14" x14ac:dyDescent="0.2">
      <c r="D6657" s="175"/>
      <c r="E6657" s="11"/>
      <c r="F6657" s="10"/>
      <c r="G6657" s="9">
        <v>100</v>
      </c>
      <c r="H6657" s="16">
        <v>0.87719298245599997</v>
      </c>
      <c r="I6657" s="18">
        <v>0</v>
      </c>
      <c r="J6657" s="18">
        <v>0</v>
      </c>
      <c r="K6657" s="2">
        <v>0.87719298245599997</v>
      </c>
      <c r="L6657" s="2">
        <v>7.8947368421049999</v>
      </c>
      <c r="M6657" s="46">
        <v>52.631578947367998</v>
      </c>
      <c r="N6657" s="104">
        <v>37.719298245613999</v>
      </c>
    </row>
    <row r="6658" spans="4:14" x14ac:dyDescent="0.2">
      <c r="D6658" s="175"/>
      <c r="E6658" s="4" t="s">
        <v>45</v>
      </c>
      <c r="F6658" s="6"/>
      <c r="G6658" s="5">
        <v>83</v>
      </c>
      <c r="H6658" s="7">
        <v>1</v>
      </c>
      <c r="I6658" s="1">
        <v>1</v>
      </c>
      <c r="J6658" s="1">
        <v>2</v>
      </c>
      <c r="K6658" s="1">
        <v>3</v>
      </c>
      <c r="L6658" s="1">
        <v>5</v>
      </c>
      <c r="M6658" s="1">
        <v>25</v>
      </c>
      <c r="N6658" s="8">
        <v>46</v>
      </c>
    </row>
    <row r="6659" spans="4:14" x14ac:dyDescent="0.2">
      <c r="D6659" s="175"/>
      <c r="E6659" s="11"/>
      <c r="F6659" s="10"/>
      <c r="G6659" s="9">
        <v>100</v>
      </c>
      <c r="H6659" s="16">
        <v>1.204819277108</v>
      </c>
      <c r="I6659" s="2">
        <v>1.204819277108</v>
      </c>
      <c r="J6659" s="2">
        <v>2.409638554217</v>
      </c>
      <c r="K6659" s="2">
        <v>3.6144578313250002</v>
      </c>
      <c r="L6659" s="2">
        <v>6.0240963855420002</v>
      </c>
      <c r="M6659" s="46">
        <v>30.120481927711001</v>
      </c>
      <c r="N6659" s="104">
        <v>55.421686746988001</v>
      </c>
    </row>
    <row r="6660" spans="4:14" x14ac:dyDescent="0.2">
      <c r="D6660" s="174" t="s">
        <v>37</v>
      </c>
      <c r="E6660" s="20" t="s">
        <v>77</v>
      </c>
      <c r="F6660" s="22"/>
      <c r="G6660" s="21">
        <v>593</v>
      </c>
      <c r="H6660" s="25">
        <v>0</v>
      </c>
      <c r="I6660" s="3">
        <v>3</v>
      </c>
      <c r="J6660" s="3">
        <v>4</v>
      </c>
      <c r="K6660" s="3">
        <v>27</v>
      </c>
      <c r="L6660" s="3">
        <v>40</v>
      </c>
      <c r="M6660" s="3">
        <v>373</v>
      </c>
      <c r="N6660" s="26">
        <v>146</v>
      </c>
    </row>
    <row r="6661" spans="4:14" x14ac:dyDescent="0.2">
      <c r="D6661" s="175"/>
      <c r="E6661" s="11"/>
      <c r="F6661" s="10"/>
      <c r="G6661" s="9">
        <v>100</v>
      </c>
      <c r="H6661" s="45">
        <v>0</v>
      </c>
      <c r="I6661" s="2">
        <v>0.50590219224300004</v>
      </c>
      <c r="J6661" s="2">
        <v>0.67453625632400005</v>
      </c>
      <c r="K6661" s="2">
        <v>4.5531197301850002</v>
      </c>
      <c r="L6661" s="2">
        <v>6.7453625632380003</v>
      </c>
      <c r="M6661" s="2">
        <v>62.900505902192002</v>
      </c>
      <c r="N6661" s="13">
        <v>24.620573355817999</v>
      </c>
    </row>
    <row r="6662" spans="4:14" x14ac:dyDescent="0.2">
      <c r="D6662" s="175"/>
      <c r="E6662" s="4" t="s">
        <v>39</v>
      </c>
      <c r="F6662" s="6"/>
      <c r="G6662" s="5">
        <v>27</v>
      </c>
      <c r="H6662" s="7">
        <v>0</v>
      </c>
      <c r="I6662" s="1">
        <v>0</v>
      </c>
      <c r="J6662" s="1">
        <v>0</v>
      </c>
      <c r="K6662" s="1">
        <v>0</v>
      </c>
      <c r="L6662" s="1">
        <v>2</v>
      </c>
      <c r="M6662" s="1">
        <v>22</v>
      </c>
      <c r="N6662" s="8">
        <v>3</v>
      </c>
    </row>
    <row r="6663" spans="4:14" x14ac:dyDescent="0.2">
      <c r="D6663" s="175"/>
      <c r="E6663" s="11"/>
      <c r="F6663" s="10"/>
      <c r="G6663" s="9">
        <v>100</v>
      </c>
      <c r="H6663" s="45">
        <v>0</v>
      </c>
      <c r="I6663" s="18">
        <v>0</v>
      </c>
      <c r="J6663" s="18">
        <v>0</v>
      </c>
      <c r="K6663" s="18">
        <v>0</v>
      </c>
      <c r="L6663" s="2">
        <v>7.4074074074069998</v>
      </c>
      <c r="M6663" s="35">
        <v>81.481481481480998</v>
      </c>
      <c r="N6663" s="111">
        <v>11.111111111111001</v>
      </c>
    </row>
    <row r="6664" spans="4:14" x14ac:dyDescent="0.2">
      <c r="D6664" s="175"/>
      <c r="E6664" s="4" t="s">
        <v>40</v>
      </c>
      <c r="F6664" s="6"/>
      <c r="G6664" s="5">
        <v>74</v>
      </c>
      <c r="H6664" s="7">
        <v>0</v>
      </c>
      <c r="I6664" s="1">
        <v>0</v>
      </c>
      <c r="J6664" s="1">
        <v>2</v>
      </c>
      <c r="K6664" s="1">
        <v>4</v>
      </c>
      <c r="L6664" s="1">
        <v>8</v>
      </c>
      <c r="M6664" s="1">
        <v>54</v>
      </c>
      <c r="N6664" s="8">
        <v>6</v>
      </c>
    </row>
    <row r="6665" spans="4:14" x14ac:dyDescent="0.2">
      <c r="D6665" s="175"/>
      <c r="E6665" s="11"/>
      <c r="F6665" s="10"/>
      <c r="G6665" s="9">
        <v>100</v>
      </c>
      <c r="H6665" s="45">
        <v>0</v>
      </c>
      <c r="I6665" s="18">
        <v>0</v>
      </c>
      <c r="J6665" s="2">
        <v>2.7027027027030002</v>
      </c>
      <c r="K6665" s="2">
        <v>5.4054054054050003</v>
      </c>
      <c r="L6665" s="2">
        <v>10.810810810811001</v>
      </c>
      <c r="M6665" s="23">
        <v>72.972972972972997</v>
      </c>
      <c r="N6665" s="111">
        <v>8.1081081081080004</v>
      </c>
    </row>
    <row r="6666" spans="4:14" x14ac:dyDescent="0.2">
      <c r="D6666" s="175"/>
      <c r="E6666" s="4" t="s">
        <v>41</v>
      </c>
      <c r="F6666" s="6"/>
      <c r="G6666" s="5">
        <v>96</v>
      </c>
      <c r="H6666" s="7">
        <v>0</v>
      </c>
      <c r="I6666" s="1">
        <v>1</v>
      </c>
      <c r="J6666" s="1">
        <v>0</v>
      </c>
      <c r="K6666" s="1">
        <v>7</v>
      </c>
      <c r="L6666" s="1">
        <v>7</v>
      </c>
      <c r="M6666" s="1">
        <v>72</v>
      </c>
      <c r="N6666" s="8">
        <v>9</v>
      </c>
    </row>
    <row r="6667" spans="4:14" x14ac:dyDescent="0.2">
      <c r="D6667" s="175"/>
      <c r="E6667" s="11"/>
      <c r="F6667" s="10"/>
      <c r="G6667" s="9">
        <v>100</v>
      </c>
      <c r="H6667" s="45">
        <v>0</v>
      </c>
      <c r="I6667" s="2">
        <v>1.041666666667</v>
      </c>
      <c r="J6667" s="18">
        <v>0</v>
      </c>
      <c r="K6667" s="2">
        <v>7.291666666667</v>
      </c>
      <c r="L6667" s="2">
        <v>7.291666666667</v>
      </c>
      <c r="M6667" s="35">
        <v>75</v>
      </c>
      <c r="N6667" s="111">
        <v>9.375</v>
      </c>
    </row>
    <row r="6668" spans="4:14" x14ac:dyDescent="0.2">
      <c r="D6668" s="175"/>
      <c r="E6668" s="4" t="s">
        <v>42</v>
      </c>
      <c r="F6668" s="6"/>
      <c r="G6668" s="5">
        <v>97</v>
      </c>
      <c r="H6668" s="7">
        <v>0</v>
      </c>
      <c r="I6668" s="1">
        <v>0</v>
      </c>
      <c r="J6668" s="1">
        <v>2</v>
      </c>
      <c r="K6668" s="1">
        <v>4</v>
      </c>
      <c r="L6668" s="1">
        <v>3</v>
      </c>
      <c r="M6668" s="1">
        <v>79</v>
      </c>
      <c r="N6668" s="8">
        <v>9</v>
      </c>
    </row>
    <row r="6669" spans="4:14" x14ac:dyDescent="0.2">
      <c r="D6669" s="175"/>
      <c r="E6669" s="11"/>
      <c r="F6669" s="10"/>
      <c r="G6669" s="9">
        <v>100</v>
      </c>
      <c r="H6669" s="45">
        <v>0</v>
      </c>
      <c r="I6669" s="18">
        <v>0</v>
      </c>
      <c r="J6669" s="2">
        <v>2.0618556701030002</v>
      </c>
      <c r="K6669" s="2">
        <v>4.1237113402060004</v>
      </c>
      <c r="L6669" s="2">
        <v>3.0927835051549999</v>
      </c>
      <c r="M6669" s="35">
        <v>81.443298969072004</v>
      </c>
      <c r="N6669" s="111">
        <v>9.278350515464</v>
      </c>
    </row>
    <row r="6670" spans="4:14" x14ac:dyDescent="0.2">
      <c r="D6670" s="175"/>
      <c r="E6670" s="4" t="s">
        <v>43</v>
      </c>
      <c r="F6670" s="6"/>
      <c r="G6670" s="5">
        <v>103</v>
      </c>
      <c r="H6670" s="7">
        <v>0</v>
      </c>
      <c r="I6670" s="1">
        <v>1</v>
      </c>
      <c r="J6670" s="1">
        <v>0</v>
      </c>
      <c r="K6670" s="1">
        <v>7</v>
      </c>
      <c r="L6670" s="1">
        <v>6</v>
      </c>
      <c r="M6670" s="1">
        <v>73</v>
      </c>
      <c r="N6670" s="8">
        <v>16</v>
      </c>
    </row>
    <row r="6671" spans="4:14" x14ac:dyDescent="0.2">
      <c r="D6671" s="175"/>
      <c r="E6671" s="11"/>
      <c r="F6671" s="10"/>
      <c r="G6671" s="9">
        <v>100</v>
      </c>
      <c r="H6671" s="45">
        <v>0</v>
      </c>
      <c r="I6671" s="2">
        <v>0.97087378640800004</v>
      </c>
      <c r="J6671" s="18">
        <v>0</v>
      </c>
      <c r="K6671" s="2">
        <v>6.796116504854</v>
      </c>
      <c r="L6671" s="2">
        <v>5.8252427184469999</v>
      </c>
      <c r="M6671" s="23">
        <v>70.873786407767</v>
      </c>
      <c r="N6671" s="93">
        <v>15.533980582524</v>
      </c>
    </row>
    <row r="6672" spans="4:14" x14ac:dyDescent="0.2">
      <c r="D6672" s="175"/>
      <c r="E6672" s="4" t="s">
        <v>44</v>
      </c>
      <c r="F6672" s="6"/>
      <c r="G6672" s="5">
        <v>109</v>
      </c>
      <c r="H6672" s="7">
        <v>0</v>
      </c>
      <c r="I6672" s="1">
        <v>0</v>
      </c>
      <c r="J6672" s="1">
        <v>0</v>
      </c>
      <c r="K6672" s="1">
        <v>3</v>
      </c>
      <c r="L6672" s="1">
        <v>14</v>
      </c>
      <c r="M6672" s="1">
        <v>55</v>
      </c>
      <c r="N6672" s="8">
        <v>37</v>
      </c>
    </row>
    <row r="6673" spans="2:15" x14ac:dyDescent="0.2">
      <c r="D6673" s="175"/>
      <c r="E6673" s="11"/>
      <c r="F6673" s="10"/>
      <c r="G6673" s="9">
        <v>100</v>
      </c>
      <c r="H6673" s="45">
        <v>0</v>
      </c>
      <c r="I6673" s="18">
        <v>0</v>
      </c>
      <c r="J6673" s="18">
        <v>0</v>
      </c>
      <c r="K6673" s="2">
        <v>2.7522935779819999</v>
      </c>
      <c r="L6673" s="23">
        <v>12.844036697248001</v>
      </c>
      <c r="M6673" s="46">
        <v>50.458715596330002</v>
      </c>
      <c r="N6673" s="104">
        <v>33.944954128440003</v>
      </c>
    </row>
    <row r="6674" spans="2:15" x14ac:dyDescent="0.2">
      <c r="D6674" s="175"/>
      <c r="E6674" s="4" t="s">
        <v>45</v>
      </c>
      <c r="F6674" s="6"/>
      <c r="G6674" s="5">
        <v>87</v>
      </c>
      <c r="H6674" s="7">
        <v>0</v>
      </c>
      <c r="I6674" s="1">
        <v>1</v>
      </c>
      <c r="J6674" s="1">
        <v>0</v>
      </c>
      <c r="K6674" s="1">
        <v>2</v>
      </c>
      <c r="L6674" s="1">
        <v>0</v>
      </c>
      <c r="M6674" s="1">
        <v>18</v>
      </c>
      <c r="N6674" s="8">
        <v>66</v>
      </c>
    </row>
    <row r="6675" spans="2:15" x14ac:dyDescent="0.2">
      <c r="D6675" s="176"/>
      <c r="E6675" s="57"/>
      <c r="F6675" s="54"/>
      <c r="G6675" s="67">
        <v>100</v>
      </c>
      <c r="H6675" s="114">
        <v>0</v>
      </c>
      <c r="I6675" s="48">
        <v>1.149425287356</v>
      </c>
      <c r="J6675" s="81">
        <v>0</v>
      </c>
      <c r="K6675" s="48">
        <v>2.2988505747130001</v>
      </c>
      <c r="L6675" s="158">
        <v>0</v>
      </c>
      <c r="M6675" s="91">
        <v>20.689655172414</v>
      </c>
      <c r="N6675" s="118">
        <v>75.862068965516997</v>
      </c>
    </row>
    <row r="6677" spans="2:15" x14ac:dyDescent="0.2">
      <c r="B6677" s="43" t="str">
        <f xml:space="preserve"> HYPERLINK("#'目次'!B145", "[139]")</f>
        <v>[139]</v>
      </c>
      <c r="C6677" s="31" t="s">
        <v>291</v>
      </c>
    </row>
    <row r="6678" spans="2:15" x14ac:dyDescent="0.2">
      <c r="C6678" s="156" t="s">
        <v>292</v>
      </c>
    </row>
    <row r="6681" spans="2:15" ht="24" x14ac:dyDescent="0.2">
      <c r="D6681" s="177"/>
      <c r="E6681" s="178"/>
      <c r="F6681" s="178"/>
      <c r="G6681" s="40" t="s">
        <v>14</v>
      </c>
      <c r="H6681" s="42" t="s">
        <v>213</v>
      </c>
      <c r="I6681" s="15" t="s">
        <v>214</v>
      </c>
      <c r="J6681" s="15" t="s">
        <v>215</v>
      </c>
      <c r="K6681" s="15" t="s">
        <v>216</v>
      </c>
      <c r="L6681" s="15" t="s">
        <v>217</v>
      </c>
      <c r="M6681" s="15" t="s">
        <v>293</v>
      </c>
      <c r="N6681" s="15" t="s">
        <v>86</v>
      </c>
      <c r="O6681" s="44" t="s">
        <v>17</v>
      </c>
    </row>
    <row r="6682" spans="2:15" x14ac:dyDescent="0.2">
      <c r="D6682" s="179"/>
      <c r="E6682" s="180"/>
      <c r="F6682" s="180"/>
      <c r="G6682" s="39"/>
      <c r="H6682" s="41"/>
      <c r="I6682" s="14"/>
      <c r="J6682" s="14"/>
      <c r="K6682" s="14"/>
      <c r="L6682" s="14"/>
      <c r="M6682" s="14"/>
      <c r="N6682" s="14"/>
      <c r="O6682" s="38"/>
    </row>
    <row r="6683" spans="2:15" x14ac:dyDescent="0.2">
      <c r="D6683" s="70"/>
      <c r="E6683" s="72" t="s">
        <v>14</v>
      </c>
      <c r="F6683" s="69"/>
      <c r="G6683" s="37">
        <v>1163</v>
      </c>
      <c r="H6683" s="17">
        <v>816</v>
      </c>
      <c r="I6683" s="17">
        <v>2</v>
      </c>
      <c r="J6683" s="17">
        <v>358</v>
      </c>
      <c r="K6683" s="17">
        <v>17</v>
      </c>
      <c r="L6683" s="17">
        <v>296</v>
      </c>
      <c r="M6683" s="17">
        <v>161</v>
      </c>
      <c r="N6683" s="17">
        <v>5</v>
      </c>
      <c r="O6683" s="55">
        <v>86</v>
      </c>
    </row>
    <row r="6684" spans="2:15" x14ac:dyDescent="0.2">
      <c r="D6684" s="57"/>
      <c r="E6684" s="54"/>
      <c r="F6684" s="71"/>
      <c r="G6684" s="9">
        <v>100</v>
      </c>
      <c r="H6684" s="2">
        <v>70.163370593292996</v>
      </c>
      <c r="I6684" s="2">
        <v>0.17196904557199999</v>
      </c>
      <c r="J6684" s="2">
        <v>30.782459157352001</v>
      </c>
      <c r="K6684" s="2">
        <v>1.4617368873600001</v>
      </c>
      <c r="L6684" s="2">
        <v>25.451418744626</v>
      </c>
      <c r="M6684" s="2">
        <v>13.843508168530001</v>
      </c>
      <c r="N6684" s="2">
        <v>0.429922613929</v>
      </c>
      <c r="O6684" s="13">
        <v>7.3946689595870003</v>
      </c>
    </row>
    <row r="6685" spans="2:15" x14ac:dyDescent="0.2">
      <c r="D6685" s="174" t="s">
        <v>18</v>
      </c>
      <c r="E6685" s="20" t="s">
        <v>19</v>
      </c>
      <c r="F6685" s="22"/>
      <c r="G6685" s="21">
        <v>52</v>
      </c>
      <c r="H6685" s="25">
        <v>37</v>
      </c>
      <c r="I6685" s="3">
        <v>0</v>
      </c>
      <c r="J6685" s="3">
        <v>21</v>
      </c>
      <c r="K6685" s="3">
        <v>1</v>
      </c>
      <c r="L6685" s="3">
        <v>17</v>
      </c>
      <c r="M6685" s="3">
        <v>3</v>
      </c>
      <c r="N6685" s="3">
        <v>0</v>
      </c>
      <c r="O6685" s="26">
        <v>5</v>
      </c>
    </row>
    <row r="6686" spans="2:15" x14ac:dyDescent="0.2">
      <c r="D6686" s="175"/>
      <c r="E6686" s="11"/>
      <c r="F6686" s="10"/>
      <c r="G6686" s="9">
        <v>100</v>
      </c>
      <c r="H6686" s="16">
        <v>71.153846153846004</v>
      </c>
      <c r="I6686" s="18">
        <v>0</v>
      </c>
      <c r="J6686" s="23">
        <v>40.384615384615003</v>
      </c>
      <c r="K6686" s="2">
        <v>1.923076923077</v>
      </c>
      <c r="L6686" s="23">
        <v>32.692307692307999</v>
      </c>
      <c r="M6686" s="27">
        <v>5.7692307692310001</v>
      </c>
      <c r="N6686" s="18">
        <v>0</v>
      </c>
      <c r="O6686" s="13">
        <v>9.6153846153850004</v>
      </c>
    </row>
    <row r="6687" spans="2:15" x14ac:dyDescent="0.2">
      <c r="D6687" s="175"/>
      <c r="E6687" s="4" t="s">
        <v>20</v>
      </c>
      <c r="F6687" s="6"/>
      <c r="G6687" s="5">
        <v>75</v>
      </c>
      <c r="H6687" s="7">
        <v>54</v>
      </c>
      <c r="I6687" s="1">
        <v>0</v>
      </c>
      <c r="J6687" s="1">
        <v>20</v>
      </c>
      <c r="K6687" s="1">
        <v>2</v>
      </c>
      <c r="L6687" s="1">
        <v>20</v>
      </c>
      <c r="M6687" s="1">
        <v>9</v>
      </c>
      <c r="N6687" s="1">
        <v>0</v>
      </c>
      <c r="O6687" s="8">
        <v>10</v>
      </c>
    </row>
    <row r="6688" spans="2:15" x14ac:dyDescent="0.2">
      <c r="D6688" s="175"/>
      <c r="E6688" s="11"/>
      <c r="F6688" s="10"/>
      <c r="G6688" s="9">
        <v>100</v>
      </c>
      <c r="H6688" s="16">
        <v>72</v>
      </c>
      <c r="I6688" s="18">
        <v>0</v>
      </c>
      <c r="J6688" s="2">
        <v>26.666666666666998</v>
      </c>
      <c r="K6688" s="2">
        <v>2.666666666667</v>
      </c>
      <c r="L6688" s="2">
        <v>26.666666666666998</v>
      </c>
      <c r="M6688" s="2">
        <v>12</v>
      </c>
      <c r="N6688" s="18">
        <v>0</v>
      </c>
      <c r="O6688" s="89">
        <v>13.333333333333</v>
      </c>
    </row>
    <row r="6689" spans="4:15" x14ac:dyDescent="0.2">
      <c r="D6689" s="175"/>
      <c r="E6689" s="4" t="s">
        <v>21</v>
      </c>
      <c r="F6689" s="6"/>
      <c r="G6689" s="5">
        <v>469</v>
      </c>
      <c r="H6689" s="7">
        <v>324</v>
      </c>
      <c r="I6689" s="1">
        <v>2</v>
      </c>
      <c r="J6689" s="1">
        <v>160</v>
      </c>
      <c r="K6689" s="1">
        <v>9</v>
      </c>
      <c r="L6689" s="1">
        <v>131</v>
      </c>
      <c r="M6689" s="1">
        <v>55</v>
      </c>
      <c r="N6689" s="1">
        <v>0</v>
      </c>
      <c r="O6689" s="8">
        <v>26</v>
      </c>
    </row>
    <row r="6690" spans="4:15" x14ac:dyDescent="0.2">
      <c r="D6690" s="175"/>
      <c r="E6690" s="11"/>
      <c r="F6690" s="10"/>
      <c r="G6690" s="9">
        <v>100</v>
      </c>
      <c r="H6690" s="16">
        <v>69.083155650319995</v>
      </c>
      <c r="I6690" s="2">
        <v>0.426439232409</v>
      </c>
      <c r="J6690" s="2">
        <v>34.115138592751002</v>
      </c>
      <c r="K6690" s="2">
        <v>1.9189765458420001</v>
      </c>
      <c r="L6690" s="2">
        <v>27.931769722814</v>
      </c>
      <c r="M6690" s="2">
        <v>11.727078891258</v>
      </c>
      <c r="N6690" s="18">
        <v>0</v>
      </c>
      <c r="O6690" s="13">
        <v>5.5437100213220001</v>
      </c>
    </row>
    <row r="6691" spans="4:15" x14ac:dyDescent="0.2">
      <c r="D6691" s="175"/>
      <c r="E6691" s="4" t="s">
        <v>22</v>
      </c>
      <c r="F6691" s="6"/>
      <c r="G6691" s="5">
        <v>34</v>
      </c>
      <c r="H6691" s="7">
        <v>18</v>
      </c>
      <c r="I6691" s="1">
        <v>0</v>
      </c>
      <c r="J6691" s="1">
        <v>9</v>
      </c>
      <c r="K6691" s="1">
        <v>1</v>
      </c>
      <c r="L6691" s="1">
        <v>10</v>
      </c>
      <c r="M6691" s="1">
        <v>5</v>
      </c>
      <c r="N6691" s="1">
        <v>0</v>
      </c>
      <c r="O6691" s="8">
        <v>5</v>
      </c>
    </row>
    <row r="6692" spans="4:15" x14ac:dyDescent="0.2">
      <c r="D6692" s="175"/>
      <c r="E6692" s="11"/>
      <c r="F6692" s="10"/>
      <c r="G6692" s="9">
        <v>100</v>
      </c>
      <c r="H6692" s="99">
        <v>52.941176470587997</v>
      </c>
      <c r="I6692" s="18">
        <v>0</v>
      </c>
      <c r="J6692" s="2">
        <v>26.470588235293999</v>
      </c>
      <c r="K6692" s="2">
        <v>2.9411764705880001</v>
      </c>
      <c r="L6692" s="2">
        <v>29.411764705882</v>
      </c>
      <c r="M6692" s="2">
        <v>14.705882352941</v>
      </c>
      <c r="N6692" s="18">
        <v>0</v>
      </c>
      <c r="O6692" s="89">
        <v>14.705882352941</v>
      </c>
    </row>
    <row r="6693" spans="4:15" x14ac:dyDescent="0.2">
      <c r="D6693" s="175"/>
      <c r="E6693" s="4" t="s">
        <v>23</v>
      </c>
      <c r="F6693" s="6"/>
      <c r="G6693" s="5">
        <v>136</v>
      </c>
      <c r="H6693" s="7">
        <v>100</v>
      </c>
      <c r="I6693" s="1">
        <v>0</v>
      </c>
      <c r="J6693" s="1">
        <v>46</v>
      </c>
      <c r="K6693" s="1">
        <v>0</v>
      </c>
      <c r="L6693" s="1">
        <v>33</v>
      </c>
      <c r="M6693" s="1">
        <v>18</v>
      </c>
      <c r="N6693" s="1">
        <v>2</v>
      </c>
      <c r="O6693" s="8">
        <v>10</v>
      </c>
    </row>
    <row r="6694" spans="4:15" x14ac:dyDescent="0.2">
      <c r="D6694" s="175"/>
      <c r="E6694" s="11"/>
      <c r="F6694" s="10"/>
      <c r="G6694" s="9">
        <v>100</v>
      </c>
      <c r="H6694" s="16">
        <v>73.529411764705998</v>
      </c>
      <c r="I6694" s="18">
        <v>0</v>
      </c>
      <c r="J6694" s="2">
        <v>33.823529411765001</v>
      </c>
      <c r="K6694" s="18">
        <v>0</v>
      </c>
      <c r="L6694" s="2">
        <v>24.264705882352999</v>
      </c>
      <c r="M6694" s="2">
        <v>13.235294117646999</v>
      </c>
      <c r="N6694" s="2">
        <v>1.4705882352940001</v>
      </c>
      <c r="O6694" s="13">
        <v>7.352941176471</v>
      </c>
    </row>
    <row r="6695" spans="4:15" x14ac:dyDescent="0.2">
      <c r="D6695" s="175"/>
      <c r="E6695" s="4" t="s">
        <v>24</v>
      </c>
      <c r="F6695" s="6"/>
      <c r="G6695" s="5">
        <v>180</v>
      </c>
      <c r="H6695" s="7">
        <v>130</v>
      </c>
      <c r="I6695" s="1">
        <v>0</v>
      </c>
      <c r="J6695" s="1">
        <v>50</v>
      </c>
      <c r="K6695" s="1">
        <v>2</v>
      </c>
      <c r="L6695" s="1">
        <v>41</v>
      </c>
      <c r="M6695" s="1">
        <v>27</v>
      </c>
      <c r="N6695" s="1">
        <v>1</v>
      </c>
      <c r="O6695" s="8">
        <v>13</v>
      </c>
    </row>
    <row r="6696" spans="4:15" x14ac:dyDescent="0.2">
      <c r="D6696" s="175"/>
      <c r="E6696" s="11"/>
      <c r="F6696" s="10"/>
      <c r="G6696" s="9">
        <v>100</v>
      </c>
      <c r="H6696" s="16">
        <v>72.222222222222001</v>
      </c>
      <c r="I6696" s="18">
        <v>0</v>
      </c>
      <c r="J6696" s="2">
        <v>27.777777777777999</v>
      </c>
      <c r="K6696" s="2">
        <v>1.1111111111109999</v>
      </c>
      <c r="L6696" s="2">
        <v>22.777777777777999</v>
      </c>
      <c r="M6696" s="2">
        <v>15</v>
      </c>
      <c r="N6696" s="2">
        <v>0.555555555556</v>
      </c>
      <c r="O6696" s="13">
        <v>7.2222222222220003</v>
      </c>
    </row>
    <row r="6697" spans="4:15" x14ac:dyDescent="0.2">
      <c r="D6697" s="175"/>
      <c r="E6697" s="4" t="s">
        <v>25</v>
      </c>
      <c r="F6697" s="6"/>
      <c r="G6697" s="5">
        <v>69</v>
      </c>
      <c r="H6697" s="7">
        <v>46</v>
      </c>
      <c r="I6697" s="1">
        <v>0</v>
      </c>
      <c r="J6697" s="1">
        <v>16</v>
      </c>
      <c r="K6697" s="1">
        <v>0</v>
      </c>
      <c r="L6697" s="1">
        <v>16</v>
      </c>
      <c r="M6697" s="1">
        <v>20</v>
      </c>
      <c r="N6697" s="1">
        <v>1</v>
      </c>
      <c r="O6697" s="8">
        <v>6</v>
      </c>
    </row>
    <row r="6698" spans="4:15" x14ac:dyDescent="0.2">
      <c r="D6698" s="175"/>
      <c r="E6698" s="11"/>
      <c r="F6698" s="10"/>
      <c r="G6698" s="9">
        <v>100</v>
      </c>
      <c r="H6698" s="16">
        <v>66.666666666666998</v>
      </c>
      <c r="I6698" s="18">
        <v>0</v>
      </c>
      <c r="J6698" s="27">
        <v>23.188405797101002</v>
      </c>
      <c r="K6698" s="18">
        <v>0</v>
      </c>
      <c r="L6698" s="2">
        <v>23.188405797101002</v>
      </c>
      <c r="M6698" s="35">
        <v>28.985507246377001</v>
      </c>
      <c r="N6698" s="2">
        <v>1.449275362319</v>
      </c>
      <c r="O6698" s="13">
        <v>8.6956521739130004</v>
      </c>
    </row>
    <row r="6699" spans="4:15" x14ac:dyDescent="0.2">
      <c r="D6699" s="175"/>
      <c r="E6699" s="4" t="s">
        <v>26</v>
      </c>
      <c r="F6699" s="6"/>
      <c r="G6699" s="5">
        <v>29</v>
      </c>
      <c r="H6699" s="7">
        <v>20</v>
      </c>
      <c r="I6699" s="1">
        <v>0</v>
      </c>
      <c r="J6699" s="1">
        <v>4</v>
      </c>
      <c r="K6699" s="1">
        <v>0</v>
      </c>
      <c r="L6699" s="1">
        <v>6</v>
      </c>
      <c r="M6699" s="1">
        <v>3</v>
      </c>
      <c r="N6699" s="1">
        <v>0</v>
      </c>
      <c r="O6699" s="8">
        <v>3</v>
      </c>
    </row>
    <row r="6700" spans="4:15" x14ac:dyDescent="0.2">
      <c r="D6700" s="175"/>
      <c r="E6700" s="11"/>
      <c r="F6700" s="10"/>
      <c r="G6700" s="9">
        <v>100</v>
      </c>
      <c r="H6700" s="16">
        <v>68.965517241379004</v>
      </c>
      <c r="I6700" s="18">
        <v>0</v>
      </c>
      <c r="J6700" s="46">
        <v>13.793103448276</v>
      </c>
      <c r="K6700" s="18">
        <v>0</v>
      </c>
      <c r="L6700" s="2">
        <v>20.689655172414</v>
      </c>
      <c r="M6700" s="2">
        <v>10.344827586207</v>
      </c>
      <c r="N6700" s="18">
        <v>0</v>
      </c>
      <c r="O6700" s="13">
        <v>10.344827586207</v>
      </c>
    </row>
    <row r="6701" spans="4:15" x14ac:dyDescent="0.2">
      <c r="D6701" s="175"/>
      <c r="E6701" s="4" t="s">
        <v>27</v>
      </c>
      <c r="F6701" s="6"/>
      <c r="G6701" s="5">
        <v>64</v>
      </c>
      <c r="H6701" s="7">
        <v>49</v>
      </c>
      <c r="I6701" s="1">
        <v>0</v>
      </c>
      <c r="J6701" s="1">
        <v>13</v>
      </c>
      <c r="K6701" s="1">
        <v>1</v>
      </c>
      <c r="L6701" s="1">
        <v>14</v>
      </c>
      <c r="M6701" s="1">
        <v>14</v>
      </c>
      <c r="N6701" s="1">
        <v>0</v>
      </c>
      <c r="O6701" s="8">
        <v>4</v>
      </c>
    </row>
    <row r="6702" spans="4:15" x14ac:dyDescent="0.2">
      <c r="D6702" s="175"/>
      <c r="E6702" s="11"/>
      <c r="F6702" s="10"/>
      <c r="G6702" s="9">
        <v>100</v>
      </c>
      <c r="H6702" s="64">
        <v>76.5625</v>
      </c>
      <c r="I6702" s="18">
        <v>0</v>
      </c>
      <c r="J6702" s="46">
        <v>20.3125</v>
      </c>
      <c r="K6702" s="2">
        <v>1.5625</v>
      </c>
      <c r="L6702" s="2">
        <v>21.875</v>
      </c>
      <c r="M6702" s="23">
        <v>21.875</v>
      </c>
      <c r="N6702" s="18">
        <v>0</v>
      </c>
      <c r="O6702" s="13">
        <v>6.25</v>
      </c>
    </row>
    <row r="6703" spans="4:15" x14ac:dyDescent="0.2">
      <c r="D6703" s="175"/>
      <c r="E6703" s="4" t="s">
        <v>28</v>
      </c>
      <c r="F6703" s="6"/>
      <c r="G6703" s="5">
        <v>48</v>
      </c>
      <c r="H6703" s="7">
        <v>35</v>
      </c>
      <c r="I6703" s="1">
        <v>0</v>
      </c>
      <c r="J6703" s="1">
        <v>15</v>
      </c>
      <c r="K6703" s="1">
        <v>1</v>
      </c>
      <c r="L6703" s="1">
        <v>7</v>
      </c>
      <c r="M6703" s="1">
        <v>7</v>
      </c>
      <c r="N6703" s="1">
        <v>1</v>
      </c>
      <c r="O6703" s="8">
        <v>3</v>
      </c>
    </row>
    <row r="6704" spans="4:15" x14ac:dyDescent="0.2">
      <c r="D6704" s="175"/>
      <c r="E6704" s="11"/>
      <c r="F6704" s="10"/>
      <c r="G6704" s="9">
        <v>100</v>
      </c>
      <c r="H6704" s="16">
        <v>72.916666666666998</v>
      </c>
      <c r="I6704" s="18">
        <v>0</v>
      </c>
      <c r="J6704" s="2">
        <v>31.25</v>
      </c>
      <c r="K6704" s="2">
        <v>2.083333333333</v>
      </c>
      <c r="L6704" s="46">
        <v>14.583333333333</v>
      </c>
      <c r="M6704" s="2">
        <v>14.583333333333</v>
      </c>
      <c r="N6704" s="2">
        <v>2.083333333333</v>
      </c>
      <c r="O6704" s="13">
        <v>6.25</v>
      </c>
    </row>
    <row r="6705" spans="4:15" x14ac:dyDescent="0.2">
      <c r="D6705" s="175"/>
      <c r="E6705" s="4" t="s">
        <v>29</v>
      </c>
      <c r="F6705" s="6"/>
      <c r="G6705" s="5">
        <v>7</v>
      </c>
      <c r="H6705" s="7">
        <v>3</v>
      </c>
      <c r="I6705" s="1">
        <v>0</v>
      </c>
      <c r="J6705" s="1">
        <v>4</v>
      </c>
      <c r="K6705" s="1">
        <v>0</v>
      </c>
      <c r="L6705" s="1">
        <v>1</v>
      </c>
      <c r="M6705" s="1">
        <v>0</v>
      </c>
      <c r="N6705" s="1">
        <v>0</v>
      </c>
      <c r="O6705" s="8">
        <v>1</v>
      </c>
    </row>
    <row r="6706" spans="4:15" x14ac:dyDescent="0.2">
      <c r="D6706" s="175"/>
      <c r="E6706" s="11"/>
      <c r="F6706" s="10"/>
      <c r="G6706" s="9">
        <v>100</v>
      </c>
      <c r="H6706" s="99">
        <v>42.857142857143003</v>
      </c>
      <c r="I6706" s="18">
        <v>0</v>
      </c>
      <c r="J6706" s="35">
        <v>57.142857142856997</v>
      </c>
      <c r="K6706" s="18">
        <v>0</v>
      </c>
      <c r="L6706" s="46">
        <v>14.285714285714</v>
      </c>
      <c r="M6706" s="76">
        <v>0</v>
      </c>
      <c r="N6706" s="18">
        <v>0</v>
      </c>
      <c r="O6706" s="89">
        <v>14.285714285714</v>
      </c>
    </row>
    <row r="6707" spans="4:15" x14ac:dyDescent="0.2">
      <c r="D6707" s="174" t="s">
        <v>30</v>
      </c>
      <c r="E6707" s="20" t="s">
        <v>31</v>
      </c>
      <c r="F6707" s="22"/>
      <c r="G6707" s="21">
        <v>373</v>
      </c>
      <c r="H6707" s="25">
        <v>268</v>
      </c>
      <c r="I6707" s="3">
        <v>1</v>
      </c>
      <c r="J6707" s="3">
        <v>126</v>
      </c>
      <c r="K6707" s="3">
        <v>3</v>
      </c>
      <c r="L6707" s="3">
        <v>99</v>
      </c>
      <c r="M6707" s="3">
        <v>58</v>
      </c>
      <c r="N6707" s="3">
        <v>0</v>
      </c>
      <c r="O6707" s="26">
        <v>23</v>
      </c>
    </row>
    <row r="6708" spans="4:15" x14ac:dyDescent="0.2">
      <c r="D6708" s="175"/>
      <c r="E6708" s="11"/>
      <c r="F6708" s="10"/>
      <c r="G6708" s="9">
        <v>100</v>
      </c>
      <c r="H6708" s="16">
        <v>71.849865951742999</v>
      </c>
      <c r="I6708" s="2">
        <v>0.26809651474500001</v>
      </c>
      <c r="J6708" s="2">
        <v>33.780160857909003</v>
      </c>
      <c r="K6708" s="2">
        <v>0.80428954423599996</v>
      </c>
      <c r="L6708" s="2">
        <v>26.541554959786001</v>
      </c>
      <c r="M6708" s="2">
        <v>15.549597855228001</v>
      </c>
      <c r="N6708" s="18">
        <v>0</v>
      </c>
      <c r="O6708" s="13">
        <v>6.1662198391420002</v>
      </c>
    </row>
    <row r="6709" spans="4:15" x14ac:dyDescent="0.2">
      <c r="D6709" s="175"/>
      <c r="E6709" s="4" t="s">
        <v>32</v>
      </c>
      <c r="F6709" s="6"/>
      <c r="G6709" s="5">
        <v>339</v>
      </c>
      <c r="H6709" s="7">
        <v>233</v>
      </c>
      <c r="I6709" s="1">
        <v>1</v>
      </c>
      <c r="J6709" s="1">
        <v>94</v>
      </c>
      <c r="K6709" s="1">
        <v>3</v>
      </c>
      <c r="L6709" s="1">
        <v>90</v>
      </c>
      <c r="M6709" s="1">
        <v>46</v>
      </c>
      <c r="N6709" s="1">
        <v>3</v>
      </c>
      <c r="O6709" s="8">
        <v>28</v>
      </c>
    </row>
    <row r="6710" spans="4:15" x14ac:dyDescent="0.2">
      <c r="D6710" s="175"/>
      <c r="E6710" s="11"/>
      <c r="F6710" s="10"/>
      <c r="G6710" s="9">
        <v>100</v>
      </c>
      <c r="H6710" s="16">
        <v>68.731563421828994</v>
      </c>
      <c r="I6710" s="2">
        <v>0.29498525073699999</v>
      </c>
      <c r="J6710" s="2">
        <v>27.728613569322</v>
      </c>
      <c r="K6710" s="2">
        <v>0.88495575221199996</v>
      </c>
      <c r="L6710" s="2">
        <v>26.548672566372002</v>
      </c>
      <c r="M6710" s="2">
        <v>13.569321533923</v>
      </c>
      <c r="N6710" s="2">
        <v>0.88495575221199996</v>
      </c>
      <c r="O6710" s="13">
        <v>8.2595870206490005</v>
      </c>
    </row>
    <row r="6711" spans="4:15" x14ac:dyDescent="0.2">
      <c r="D6711" s="175"/>
      <c r="E6711" s="4" t="s">
        <v>33</v>
      </c>
      <c r="F6711" s="6"/>
      <c r="G6711" s="5">
        <v>365</v>
      </c>
      <c r="H6711" s="7">
        <v>246</v>
      </c>
      <c r="I6711" s="1">
        <v>0</v>
      </c>
      <c r="J6711" s="1">
        <v>114</v>
      </c>
      <c r="K6711" s="1">
        <v>10</v>
      </c>
      <c r="L6711" s="1">
        <v>91</v>
      </c>
      <c r="M6711" s="1">
        <v>51</v>
      </c>
      <c r="N6711" s="1">
        <v>2</v>
      </c>
      <c r="O6711" s="8">
        <v>29</v>
      </c>
    </row>
    <row r="6712" spans="4:15" x14ac:dyDescent="0.2">
      <c r="D6712" s="175"/>
      <c r="E6712" s="11"/>
      <c r="F6712" s="10"/>
      <c r="G6712" s="9">
        <v>100</v>
      </c>
      <c r="H6712" s="16">
        <v>67.397260273973004</v>
      </c>
      <c r="I6712" s="18">
        <v>0</v>
      </c>
      <c r="J6712" s="2">
        <v>31.232876712328999</v>
      </c>
      <c r="K6712" s="2">
        <v>2.7397260273969999</v>
      </c>
      <c r="L6712" s="2">
        <v>24.931506849314999</v>
      </c>
      <c r="M6712" s="2">
        <v>13.972602739726</v>
      </c>
      <c r="N6712" s="2">
        <v>0.54794520547900005</v>
      </c>
      <c r="O6712" s="13">
        <v>7.9452054794520004</v>
      </c>
    </row>
    <row r="6713" spans="4:15" x14ac:dyDescent="0.2">
      <c r="D6713" s="175"/>
      <c r="E6713" s="4" t="s">
        <v>34</v>
      </c>
      <c r="F6713" s="6"/>
      <c r="G6713" s="5">
        <v>86</v>
      </c>
      <c r="H6713" s="7">
        <v>69</v>
      </c>
      <c r="I6713" s="1">
        <v>0</v>
      </c>
      <c r="J6713" s="1">
        <v>24</v>
      </c>
      <c r="K6713" s="1">
        <v>1</v>
      </c>
      <c r="L6713" s="1">
        <v>16</v>
      </c>
      <c r="M6713" s="1">
        <v>6</v>
      </c>
      <c r="N6713" s="1">
        <v>0</v>
      </c>
      <c r="O6713" s="8">
        <v>6</v>
      </c>
    </row>
    <row r="6714" spans="4:15" x14ac:dyDescent="0.2">
      <c r="D6714" s="175"/>
      <c r="E6714" s="11"/>
      <c r="F6714" s="10"/>
      <c r="G6714" s="9">
        <v>100</v>
      </c>
      <c r="H6714" s="86">
        <v>80.232558139535001</v>
      </c>
      <c r="I6714" s="18">
        <v>0</v>
      </c>
      <c r="J6714" s="2">
        <v>27.906976744186</v>
      </c>
      <c r="K6714" s="2">
        <v>1.1627906976739999</v>
      </c>
      <c r="L6714" s="27">
        <v>18.604651162791001</v>
      </c>
      <c r="M6714" s="27">
        <v>6.9767441860470001</v>
      </c>
      <c r="N6714" s="18">
        <v>0</v>
      </c>
      <c r="O6714" s="13">
        <v>6.9767441860470001</v>
      </c>
    </row>
    <row r="6715" spans="4:15" x14ac:dyDescent="0.2">
      <c r="D6715" s="174" t="s">
        <v>35</v>
      </c>
      <c r="E6715" s="20" t="s">
        <v>36</v>
      </c>
      <c r="F6715" s="22"/>
      <c r="G6715" s="21">
        <v>597</v>
      </c>
      <c r="H6715" s="25">
        <v>419</v>
      </c>
      <c r="I6715" s="3">
        <v>2</v>
      </c>
      <c r="J6715" s="3">
        <v>174</v>
      </c>
      <c r="K6715" s="3">
        <v>8</v>
      </c>
      <c r="L6715" s="3">
        <v>136</v>
      </c>
      <c r="M6715" s="3">
        <v>76</v>
      </c>
      <c r="N6715" s="3">
        <v>4</v>
      </c>
      <c r="O6715" s="26">
        <v>49</v>
      </c>
    </row>
    <row r="6716" spans="4:15" x14ac:dyDescent="0.2">
      <c r="D6716" s="175"/>
      <c r="E6716" s="11"/>
      <c r="F6716" s="10"/>
      <c r="G6716" s="9">
        <v>100</v>
      </c>
      <c r="H6716" s="16">
        <v>70.184254606365002</v>
      </c>
      <c r="I6716" s="2">
        <v>0.33500837520900001</v>
      </c>
      <c r="J6716" s="2">
        <v>29.145728643216</v>
      </c>
      <c r="K6716" s="2">
        <v>1.340033500838</v>
      </c>
      <c r="L6716" s="2">
        <v>22.780569514238</v>
      </c>
      <c r="M6716" s="2">
        <v>12.730318257956</v>
      </c>
      <c r="N6716" s="2">
        <v>0.670016750419</v>
      </c>
      <c r="O6716" s="13">
        <v>8.2077051926299998</v>
      </c>
    </row>
    <row r="6717" spans="4:15" x14ac:dyDescent="0.2">
      <c r="D6717" s="175"/>
      <c r="E6717" s="4" t="s">
        <v>37</v>
      </c>
      <c r="F6717" s="6"/>
      <c r="G6717" s="5">
        <v>566</v>
      </c>
      <c r="H6717" s="7">
        <v>397</v>
      </c>
      <c r="I6717" s="1">
        <v>0</v>
      </c>
      <c r="J6717" s="1">
        <v>184</v>
      </c>
      <c r="K6717" s="1">
        <v>9</v>
      </c>
      <c r="L6717" s="1">
        <v>160</v>
      </c>
      <c r="M6717" s="1">
        <v>85</v>
      </c>
      <c r="N6717" s="1">
        <v>1</v>
      </c>
      <c r="O6717" s="8">
        <v>37</v>
      </c>
    </row>
    <row r="6718" spans="4:15" x14ac:dyDescent="0.2">
      <c r="D6718" s="175"/>
      <c r="E6718" s="11"/>
      <c r="F6718" s="10"/>
      <c r="G6718" s="9">
        <v>100</v>
      </c>
      <c r="H6718" s="16">
        <v>70.141342756184002</v>
      </c>
      <c r="I6718" s="18">
        <v>0</v>
      </c>
      <c r="J6718" s="2">
        <v>32.508833922260997</v>
      </c>
      <c r="K6718" s="2">
        <v>1.5901060070669999</v>
      </c>
      <c r="L6718" s="2">
        <v>28.268551236749001</v>
      </c>
      <c r="M6718" s="2">
        <v>15.017667844523</v>
      </c>
      <c r="N6718" s="2">
        <v>0.17667844523000001</v>
      </c>
      <c r="O6718" s="13">
        <v>6.5371024734979999</v>
      </c>
    </row>
    <row r="6719" spans="4:15" x14ac:dyDescent="0.2">
      <c r="D6719" s="174" t="s">
        <v>38</v>
      </c>
      <c r="E6719" s="20" t="s">
        <v>39</v>
      </c>
      <c r="F6719" s="22"/>
      <c r="G6719" s="21">
        <v>58</v>
      </c>
      <c r="H6719" s="25">
        <v>48</v>
      </c>
      <c r="I6719" s="3">
        <v>0</v>
      </c>
      <c r="J6719" s="3">
        <v>1</v>
      </c>
      <c r="K6719" s="3">
        <v>2</v>
      </c>
      <c r="L6719" s="3">
        <v>8</v>
      </c>
      <c r="M6719" s="3">
        <v>8</v>
      </c>
      <c r="N6719" s="3">
        <v>1</v>
      </c>
      <c r="O6719" s="26">
        <v>6</v>
      </c>
    </row>
    <row r="6720" spans="4:15" x14ac:dyDescent="0.2">
      <c r="D6720" s="175"/>
      <c r="E6720" s="11"/>
      <c r="F6720" s="10"/>
      <c r="G6720" s="9">
        <v>100</v>
      </c>
      <c r="H6720" s="86">
        <v>82.758620689655004</v>
      </c>
      <c r="I6720" s="18">
        <v>0</v>
      </c>
      <c r="J6720" s="46">
        <v>1.7241379310339999</v>
      </c>
      <c r="K6720" s="2">
        <v>3.4482758620689999</v>
      </c>
      <c r="L6720" s="46">
        <v>13.793103448276</v>
      </c>
      <c r="M6720" s="2">
        <v>13.793103448276</v>
      </c>
      <c r="N6720" s="2">
        <v>1.7241379310339999</v>
      </c>
      <c r="O6720" s="13">
        <v>10.344827586207</v>
      </c>
    </row>
    <row r="6721" spans="2:15" x14ac:dyDescent="0.2">
      <c r="D6721" s="175"/>
      <c r="E6721" s="4" t="s">
        <v>40</v>
      </c>
      <c r="F6721" s="6"/>
      <c r="G6721" s="5">
        <v>144</v>
      </c>
      <c r="H6721" s="7">
        <v>113</v>
      </c>
      <c r="I6721" s="1">
        <v>0</v>
      </c>
      <c r="J6721" s="1">
        <v>49</v>
      </c>
      <c r="K6721" s="1">
        <v>4</v>
      </c>
      <c r="L6721" s="1">
        <v>45</v>
      </c>
      <c r="M6721" s="1">
        <v>27</v>
      </c>
      <c r="N6721" s="1">
        <v>1</v>
      </c>
      <c r="O6721" s="8">
        <v>3</v>
      </c>
    </row>
    <row r="6722" spans="2:15" x14ac:dyDescent="0.2">
      <c r="D6722" s="175"/>
      <c r="E6722" s="11"/>
      <c r="F6722" s="10"/>
      <c r="G6722" s="9">
        <v>100</v>
      </c>
      <c r="H6722" s="64">
        <v>78.472222222222001</v>
      </c>
      <c r="I6722" s="18">
        <v>0</v>
      </c>
      <c r="J6722" s="2">
        <v>34.027777777777999</v>
      </c>
      <c r="K6722" s="2">
        <v>2.7777777777780002</v>
      </c>
      <c r="L6722" s="23">
        <v>31.25</v>
      </c>
      <c r="M6722" s="2">
        <v>18.75</v>
      </c>
      <c r="N6722" s="2">
        <v>0.694444444444</v>
      </c>
      <c r="O6722" s="93">
        <v>2.083333333333</v>
      </c>
    </row>
    <row r="6723" spans="2:15" x14ac:dyDescent="0.2">
      <c r="D6723" s="175"/>
      <c r="E6723" s="4" t="s">
        <v>41</v>
      </c>
      <c r="F6723" s="6"/>
      <c r="G6723" s="5">
        <v>202</v>
      </c>
      <c r="H6723" s="7">
        <v>129</v>
      </c>
      <c r="I6723" s="1">
        <v>1</v>
      </c>
      <c r="J6723" s="1">
        <v>73</v>
      </c>
      <c r="K6723" s="1">
        <v>3</v>
      </c>
      <c r="L6723" s="1">
        <v>62</v>
      </c>
      <c r="M6723" s="1">
        <v>41</v>
      </c>
      <c r="N6723" s="1">
        <v>0</v>
      </c>
      <c r="O6723" s="8">
        <v>13</v>
      </c>
    </row>
    <row r="6724" spans="2:15" x14ac:dyDescent="0.2">
      <c r="D6724" s="175"/>
      <c r="E6724" s="11"/>
      <c r="F6724" s="10"/>
      <c r="G6724" s="9">
        <v>100</v>
      </c>
      <c r="H6724" s="73">
        <v>63.861386138614002</v>
      </c>
      <c r="I6724" s="2">
        <v>0.49504950495</v>
      </c>
      <c r="J6724" s="23">
        <v>36.138613861385998</v>
      </c>
      <c r="K6724" s="2">
        <v>1.485148514851</v>
      </c>
      <c r="L6724" s="23">
        <v>30.693069306931001</v>
      </c>
      <c r="M6724" s="23">
        <v>20.297029702970001</v>
      </c>
      <c r="N6724" s="18">
        <v>0</v>
      </c>
      <c r="O6724" s="13">
        <v>6.4356435643559999</v>
      </c>
    </row>
    <row r="6725" spans="2:15" x14ac:dyDescent="0.2">
      <c r="D6725" s="175"/>
      <c r="E6725" s="4" t="s">
        <v>42</v>
      </c>
      <c r="F6725" s="6"/>
      <c r="G6725" s="5">
        <v>208</v>
      </c>
      <c r="H6725" s="7">
        <v>145</v>
      </c>
      <c r="I6725" s="1">
        <v>0</v>
      </c>
      <c r="J6725" s="1">
        <v>62</v>
      </c>
      <c r="K6725" s="1">
        <v>2</v>
      </c>
      <c r="L6725" s="1">
        <v>68</v>
      </c>
      <c r="M6725" s="1">
        <v>31</v>
      </c>
      <c r="N6725" s="1">
        <v>1</v>
      </c>
      <c r="O6725" s="8">
        <v>11</v>
      </c>
    </row>
    <row r="6726" spans="2:15" x14ac:dyDescent="0.2">
      <c r="D6726" s="175"/>
      <c r="E6726" s="11"/>
      <c r="F6726" s="10"/>
      <c r="G6726" s="9">
        <v>100</v>
      </c>
      <c r="H6726" s="16">
        <v>69.711538461537998</v>
      </c>
      <c r="I6726" s="18">
        <v>0</v>
      </c>
      <c r="J6726" s="2">
        <v>29.807692307692001</v>
      </c>
      <c r="K6726" s="2">
        <v>0.96153846153800004</v>
      </c>
      <c r="L6726" s="23">
        <v>32.692307692307999</v>
      </c>
      <c r="M6726" s="2">
        <v>14.903846153846001</v>
      </c>
      <c r="N6726" s="2">
        <v>0.48076923076900002</v>
      </c>
      <c r="O6726" s="13">
        <v>5.2884615384620002</v>
      </c>
    </row>
    <row r="6727" spans="2:15" x14ac:dyDescent="0.2">
      <c r="D6727" s="175"/>
      <c r="E6727" s="4" t="s">
        <v>43</v>
      </c>
      <c r="F6727" s="6"/>
      <c r="G6727" s="5">
        <v>199</v>
      </c>
      <c r="H6727" s="7">
        <v>136</v>
      </c>
      <c r="I6727" s="1">
        <v>0</v>
      </c>
      <c r="J6727" s="1">
        <v>72</v>
      </c>
      <c r="K6727" s="1">
        <v>2</v>
      </c>
      <c r="L6727" s="1">
        <v>52</v>
      </c>
      <c r="M6727" s="1">
        <v>31</v>
      </c>
      <c r="N6727" s="1">
        <v>0</v>
      </c>
      <c r="O6727" s="8">
        <v>13</v>
      </c>
    </row>
    <row r="6728" spans="2:15" x14ac:dyDescent="0.2">
      <c r="D6728" s="175"/>
      <c r="E6728" s="11"/>
      <c r="F6728" s="10"/>
      <c r="G6728" s="9">
        <v>100</v>
      </c>
      <c r="H6728" s="16">
        <v>68.341708542714002</v>
      </c>
      <c r="I6728" s="18">
        <v>0</v>
      </c>
      <c r="J6728" s="23">
        <v>36.180904522612998</v>
      </c>
      <c r="K6728" s="2">
        <v>1.0050251256280001</v>
      </c>
      <c r="L6728" s="2">
        <v>26.130653266332001</v>
      </c>
      <c r="M6728" s="2">
        <v>15.577889447236</v>
      </c>
      <c r="N6728" s="18">
        <v>0</v>
      </c>
      <c r="O6728" s="13">
        <v>6.5326633165830001</v>
      </c>
    </row>
    <row r="6729" spans="2:15" x14ac:dyDescent="0.2">
      <c r="D6729" s="175"/>
      <c r="E6729" s="4" t="s">
        <v>44</v>
      </c>
      <c r="F6729" s="6"/>
      <c r="G6729" s="5">
        <v>211</v>
      </c>
      <c r="H6729" s="7">
        <v>145</v>
      </c>
      <c r="I6729" s="1">
        <v>0</v>
      </c>
      <c r="J6729" s="1">
        <v>58</v>
      </c>
      <c r="K6729" s="1">
        <v>3</v>
      </c>
      <c r="L6729" s="1">
        <v>45</v>
      </c>
      <c r="M6729" s="1">
        <v>18</v>
      </c>
      <c r="N6729" s="1">
        <v>2</v>
      </c>
      <c r="O6729" s="8">
        <v>20</v>
      </c>
    </row>
    <row r="6730" spans="2:15" x14ac:dyDescent="0.2">
      <c r="D6730" s="175"/>
      <c r="E6730" s="11"/>
      <c r="F6730" s="10"/>
      <c r="G6730" s="9">
        <v>100</v>
      </c>
      <c r="H6730" s="16">
        <v>68.720379146919001</v>
      </c>
      <c r="I6730" s="18">
        <v>0</v>
      </c>
      <c r="J6730" s="2">
        <v>27.488151658768</v>
      </c>
      <c r="K6730" s="2">
        <v>1.421800947867</v>
      </c>
      <c r="L6730" s="2">
        <v>21.327014218009001</v>
      </c>
      <c r="M6730" s="27">
        <v>8.5308056872039995</v>
      </c>
      <c r="N6730" s="2">
        <v>0.94786729857800001</v>
      </c>
      <c r="O6730" s="13">
        <v>9.4786729857819996</v>
      </c>
    </row>
    <row r="6731" spans="2:15" x14ac:dyDescent="0.2">
      <c r="D6731" s="175"/>
      <c r="E6731" s="4" t="s">
        <v>45</v>
      </c>
      <c r="F6731" s="6"/>
      <c r="G6731" s="5">
        <v>141</v>
      </c>
      <c r="H6731" s="7">
        <v>100</v>
      </c>
      <c r="I6731" s="1">
        <v>1</v>
      </c>
      <c r="J6731" s="1">
        <v>43</v>
      </c>
      <c r="K6731" s="1">
        <v>1</v>
      </c>
      <c r="L6731" s="1">
        <v>16</v>
      </c>
      <c r="M6731" s="1">
        <v>5</v>
      </c>
      <c r="N6731" s="1">
        <v>0</v>
      </c>
      <c r="O6731" s="8">
        <v>20</v>
      </c>
    </row>
    <row r="6732" spans="2:15" x14ac:dyDescent="0.2">
      <c r="D6732" s="176"/>
      <c r="E6732" s="57"/>
      <c r="F6732" s="54"/>
      <c r="G6732" s="67">
        <v>100</v>
      </c>
      <c r="H6732" s="82">
        <v>70.921985815602994</v>
      </c>
      <c r="I6732" s="48">
        <v>0.70921985815599997</v>
      </c>
      <c r="J6732" s="48">
        <v>30.496453900709</v>
      </c>
      <c r="K6732" s="48">
        <v>0.70921985815599997</v>
      </c>
      <c r="L6732" s="91">
        <v>11.347517730496</v>
      </c>
      <c r="M6732" s="91">
        <v>3.54609929078</v>
      </c>
      <c r="N6732" s="81">
        <v>0</v>
      </c>
      <c r="O6732" s="113">
        <v>14.184397163121</v>
      </c>
    </row>
    <row r="6734" spans="2:15" x14ac:dyDescent="0.2">
      <c r="B6734" s="43" t="str">
        <f xml:space="preserve"> HYPERLINK("#'目次'!B146", "[140]")</f>
        <v>[140]</v>
      </c>
      <c r="C6734" s="31" t="s">
        <v>291</v>
      </c>
    </row>
    <row r="6735" spans="2:15" x14ac:dyDescent="0.2">
      <c r="C6735" s="156" t="s">
        <v>292</v>
      </c>
    </row>
    <row r="6738" spans="4:15" ht="24" x14ac:dyDescent="0.2">
      <c r="D6738" s="177"/>
      <c r="E6738" s="178"/>
      <c r="F6738" s="178"/>
      <c r="G6738" s="40" t="s">
        <v>14</v>
      </c>
      <c r="H6738" s="42" t="s">
        <v>213</v>
      </c>
      <c r="I6738" s="15" t="s">
        <v>214</v>
      </c>
      <c r="J6738" s="15" t="s">
        <v>215</v>
      </c>
      <c r="K6738" s="15" t="s">
        <v>216</v>
      </c>
      <c r="L6738" s="15" t="s">
        <v>217</v>
      </c>
      <c r="M6738" s="15" t="s">
        <v>293</v>
      </c>
      <c r="N6738" s="15" t="s">
        <v>86</v>
      </c>
      <c r="O6738" s="44" t="s">
        <v>17</v>
      </c>
    </row>
    <row r="6739" spans="4:15" x14ac:dyDescent="0.2">
      <c r="D6739" s="179"/>
      <c r="E6739" s="180"/>
      <c r="F6739" s="180"/>
      <c r="G6739" s="39"/>
      <c r="H6739" s="41"/>
      <c r="I6739" s="14"/>
      <c r="J6739" s="14"/>
      <c r="K6739" s="14"/>
      <c r="L6739" s="14"/>
      <c r="M6739" s="14"/>
      <c r="N6739" s="14"/>
      <c r="O6739" s="38"/>
    </row>
    <row r="6740" spans="4:15" x14ac:dyDescent="0.2">
      <c r="D6740" s="70"/>
      <c r="E6740" s="72" t="s">
        <v>14</v>
      </c>
      <c r="F6740" s="69"/>
      <c r="G6740" s="37">
        <v>1163</v>
      </c>
      <c r="H6740" s="17">
        <v>816</v>
      </c>
      <c r="I6740" s="17">
        <v>2</v>
      </c>
      <c r="J6740" s="17">
        <v>358</v>
      </c>
      <c r="K6740" s="17">
        <v>17</v>
      </c>
      <c r="L6740" s="17">
        <v>296</v>
      </c>
      <c r="M6740" s="17">
        <v>161</v>
      </c>
      <c r="N6740" s="17">
        <v>5</v>
      </c>
      <c r="O6740" s="55">
        <v>86</v>
      </c>
    </row>
    <row r="6741" spans="4:15" x14ac:dyDescent="0.2">
      <c r="D6741" s="57"/>
      <c r="E6741" s="54"/>
      <c r="F6741" s="71"/>
      <c r="G6741" s="9">
        <v>100</v>
      </c>
      <c r="H6741" s="2">
        <v>70.163370593292996</v>
      </c>
      <c r="I6741" s="2">
        <v>0.17196904557199999</v>
      </c>
      <c r="J6741" s="2">
        <v>30.782459157352001</v>
      </c>
      <c r="K6741" s="2">
        <v>1.4617368873600001</v>
      </c>
      <c r="L6741" s="2">
        <v>25.451418744626</v>
      </c>
      <c r="M6741" s="2">
        <v>13.843508168530001</v>
      </c>
      <c r="N6741" s="2">
        <v>0.429922613929</v>
      </c>
      <c r="O6741" s="13">
        <v>7.3946689595870003</v>
      </c>
    </row>
    <row r="6742" spans="4:15" x14ac:dyDescent="0.2">
      <c r="D6742" s="174" t="s">
        <v>52</v>
      </c>
      <c r="E6742" s="20" t="s">
        <v>53</v>
      </c>
      <c r="F6742" s="22"/>
      <c r="G6742" s="21">
        <v>15</v>
      </c>
      <c r="H6742" s="25">
        <v>11</v>
      </c>
      <c r="I6742" s="3">
        <v>0</v>
      </c>
      <c r="J6742" s="3">
        <v>1</v>
      </c>
      <c r="K6742" s="3">
        <v>1</v>
      </c>
      <c r="L6742" s="3">
        <v>2</v>
      </c>
      <c r="M6742" s="3">
        <v>2</v>
      </c>
      <c r="N6742" s="3">
        <v>0</v>
      </c>
      <c r="O6742" s="26">
        <v>1</v>
      </c>
    </row>
    <row r="6743" spans="4:15" x14ac:dyDescent="0.2">
      <c r="D6743" s="175"/>
      <c r="E6743" s="11"/>
      <c r="F6743" s="10"/>
      <c r="G6743" s="9">
        <v>100</v>
      </c>
      <c r="H6743" s="16">
        <v>73.333333333333002</v>
      </c>
      <c r="I6743" s="18">
        <v>0</v>
      </c>
      <c r="J6743" s="46">
        <v>6.666666666667</v>
      </c>
      <c r="K6743" s="23">
        <v>6.666666666667</v>
      </c>
      <c r="L6743" s="46">
        <v>13.333333333333</v>
      </c>
      <c r="M6743" s="2">
        <v>13.333333333333</v>
      </c>
      <c r="N6743" s="18">
        <v>0</v>
      </c>
      <c r="O6743" s="13">
        <v>6.666666666667</v>
      </c>
    </row>
    <row r="6744" spans="4:15" ht="24" x14ac:dyDescent="0.2">
      <c r="D6744" s="175"/>
      <c r="E6744" s="4" t="s">
        <v>54</v>
      </c>
      <c r="F6744" s="6"/>
      <c r="G6744" s="5">
        <v>116</v>
      </c>
      <c r="H6744" s="7">
        <v>81</v>
      </c>
      <c r="I6744" s="1">
        <v>0</v>
      </c>
      <c r="J6744" s="1">
        <v>28</v>
      </c>
      <c r="K6744" s="1">
        <v>0</v>
      </c>
      <c r="L6744" s="1">
        <v>19</v>
      </c>
      <c r="M6744" s="1">
        <v>13</v>
      </c>
      <c r="N6744" s="1">
        <v>0</v>
      </c>
      <c r="O6744" s="8">
        <v>14</v>
      </c>
    </row>
    <row r="6745" spans="4:15" x14ac:dyDescent="0.2">
      <c r="D6745" s="175"/>
      <c r="E6745" s="11"/>
      <c r="F6745" s="10"/>
      <c r="G6745" s="9">
        <v>100</v>
      </c>
      <c r="H6745" s="16">
        <v>69.827586206896996</v>
      </c>
      <c r="I6745" s="18">
        <v>0</v>
      </c>
      <c r="J6745" s="27">
        <v>24.137931034483</v>
      </c>
      <c r="K6745" s="18">
        <v>0</v>
      </c>
      <c r="L6745" s="27">
        <v>16.379310344827999</v>
      </c>
      <c r="M6745" s="2">
        <v>11.206896551724</v>
      </c>
      <c r="N6745" s="18">
        <v>0</v>
      </c>
      <c r="O6745" s="13">
        <v>12.068965517241001</v>
      </c>
    </row>
    <row r="6746" spans="4:15" x14ac:dyDescent="0.2">
      <c r="D6746" s="175"/>
      <c r="E6746" s="4" t="s">
        <v>55</v>
      </c>
      <c r="F6746" s="6"/>
      <c r="G6746" s="5">
        <v>41</v>
      </c>
      <c r="H6746" s="7">
        <v>28</v>
      </c>
      <c r="I6746" s="1">
        <v>0</v>
      </c>
      <c r="J6746" s="1">
        <v>10</v>
      </c>
      <c r="K6746" s="1">
        <v>0</v>
      </c>
      <c r="L6746" s="1">
        <v>11</v>
      </c>
      <c r="M6746" s="1">
        <v>5</v>
      </c>
      <c r="N6746" s="1">
        <v>0</v>
      </c>
      <c r="O6746" s="8">
        <v>3</v>
      </c>
    </row>
    <row r="6747" spans="4:15" x14ac:dyDescent="0.2">
      <c r="D6747" s="175"/>
      <c r="E6747" s="11"/>
      <c r="F6747" s="10"/>
      <c r="G6747" s="9">
        <v>100</v>
      </c>
      <c r="H6747" s="16">
        <v>68.292682926829002</v>
      </c>
      <c r="I6747" s="18">
        <v>0</v>
      </c>
      <c r="J6747" s="27">
        <v>24.390243902439</v>
      </c>
      <c r="K6747" s="18">
        <v>0</v>
      </c>
      <c r="L6747" s="2">
        <v>26.829268292683</v>
      </c>
      <c r="M6747" s="2">
        <v>12.195121951220001</v>
      </c>
      <c r="N6747" s="18">
        <v>0</v>
      </c>
      <c r="O6747" s="13">
        <v>7.3170731707319998</v>
      </c>
    </row>
    <row r="6748" spans="4:15" x14ac:dyDescent="0.2">
      <c r="D6748" s="175"/>
      <c r="E6748" s="4" t="s">
        <v>56</v>
      </c>
      <c r="F6748" s="6"/>
      <c r="G6748" s="5">
        <v>60</v>
      </c>
      <c r="H6748" s="7">
        <v>39</v>
      </c>
      <c r="I6748" s="1">
        <v>0</v>
      </c>
      <c r="J6748" s="1">
        <v>30</v>
      </c>
      <c r="K6748" s="1">
        <v>0</v>
      </c>
      <c r="L6748" s="1">
        <v>15</v>
      </c>
      <c r="M6748" s="1">
        <v>10</v>
      </c>
      <c r="N6748" s="1">
        <v>0</v>
      </c>
      <c r="O6748" s="8">
        <v>4</v>
      </c>
    </row>
    <row r="6749" spans="4:15" x14ac:dyDescent="0.2">
      <c r="D6749" s="175"/>
      <c r="E6749" s="11"/>
      <c r="F6749" s="10"/>
      <c r="G6749" s="9">
        <v>100</v>
      </c>
      <c r="H6749" s="73">
        <v>65</v>
      </c>
      <c r="I6749" s="18">
        <v>0</v>
      </c>
      <c r="J6749" s="35">
        <v>50</v>
      </c>
      <c r="K6749" s="18">
        <v>0</v>
      </c>
      <c r="L6749" s="2">
        <v>25</v>
      </c>
      <c r="M6749" s="2">
        <v>16.666666666666998</v>
      </c>
      <c r="N6749" s="18">
        <v>0</v>
      </c>
      <c r="O6749" s="13">
        <v>6.666666666667</v>
      </c>
    </row>
    <row r="6750" spans="4:15" x14ac:dyDescent="0.2">
      <c r="D6750" s="175"/>
      <c r="E6750" s="4" t="s">
        <v>57</v>
      </c>
      <c r="F6750" s="6"/>
      <c r="G6750" s="5">
        <v>283</v>
      </c>
      <c r="H6750" s="7">
        <v>193</v>
      </c>
      <c r="I6750" s="1">
        <v>1</v>
      </c>
      <c r="J6750" s="1">
        <v>91</v>
      </c>
      <c r="K6750" s="1">
        <v>7</v>
      </c>
      <c r="L6750" s="1">
        <v>96</v>
      </c>
      <c r="M6750" s="1">
        <v>53</v>
      </c>
      <c r="N6750" s="1">
        <v>0</v>
      </c>
      <c r="O6750" s="8">
        <v>11</v>
      </c>
    </row>
    <row r="6751" spans="4:15" x14ac:dyDescent="0.2">
      <c r="D6751" s="175"/>
      <c r="E6751" s="11"/>
      <c r="F6751" s="10"/>
      <c r="G6751" s="9">
        <v>100</v>
      </c>
      <c r="H6751" s="16">
        <v>68.197879858657004</v>
      </c>
      <c r="I6751" s="2">
        <v>0.35335689045899998</v>
      </c>
      <c r="J6751" s="2">
        <v>32.155477031802</v>
      </c>
      <c r="K6751" s="2">
        <v>2.473498233216</v>
      </c>
      <c r="L6751" s="23">
        <v>33.922261484099003</v>
      </c>
      <c r="M6751" s="2">
        <v>18.727915194346</v>
      </c>
      <c r="N6751" s="18">
        <v>0</v>
      </c>
      <c r="O6751" s="13">
        <v>3.8869257950530001</v>
      </c>
    </row>
    <row r="6752" spans="4:15" x14ac:dyDescent="0.2">
      <c r="D6752" s="175"/>
      <c r="E6752" s="4" t="s">
        <v>58</v>
      </c>
      <c r="F6752" s="6"/>
      <c r="G6752" s="5">
        <v>123</v>
      </c>
      <c r="H6752" s="7">
        <v>85</v>
      </c>
      <c r="I6752" s="1">
        <v>0</v>
      </c>
      <c r="J6752" s="1">
        <v>45</v>
      </c>
      <c r="K6752" s="1">
        <v>1</v>
      </c>
      <c r="L6752" s="1">
        <v>29</v>
      </c>
      <c r="M6752" s="1">
        <v>19</v>
      </c>
      <c r="N6752" s="1">
        <v>1</v>
      </c>
      <c r="O6752" s="8">
        <v>12</v>
      </c>
    </row>
    <row r="6753" spans="4:15" x14ac:dyDescent="0.2">
      <c r="D6753" s="175"/>
      <c r="E6753" s="11"/>
      <c r="F6753" s="10"/>
      <c r="G6753" s="9">
        <v>100</v>
      </c>
      <c r="H6753" s="16">
        <v>69.105691056910999</v>
      </c>
      <c r="I6753" s="18">
        <v>0</v>
      </c>
      <c r="J6753" s="23">
        <v>36.585365853658999</v>
      </c>
      <c r="K6753" s="2">
        <v>0.81300813008100004</v>
      </c>
      <c r="L6753" s="2">
        <v>23.577235772358001</v>
      </c>
      <c r="M6753" s="2">
        <v>15.447154471545</v>
      </c>
      <c r="N6753" s="2">
        <v>0.81300813008100004</v>
      </c>
      <c r="O6753" s="13">
        <v>9.7560975609760003</v>
      </c>
    </row>
    <row r="6754" spans="4:15" x14ac:dyDescent="0.2">
      <c r="D6754" s="175"/>
      <c r="E6754" s="4" t="s">
        <v>59</v>
      </c>
      <c r="F6754" s="6"/>
      <c r="G6754" s="5">
        <v>186</v>
      </c>
      <c r="H6754" s="7">
        <v>133</v>
      </c>
      <c r="I6754" s="1">
        <v>0</v>
      </c>
      <c r="J6754" s="1">
        <v>53</v>
      </c>
      <c r="K6754" s="1">
        <v>3</v>
      </c>
      <c r="L6754" s="1">
        <v>45</v>
      </c>
      <c r="M6754" s="1">
        <v>26</v>
      </c>
      <c r="N6754" s="1">
        <v>2</v>
      </c>
      <c r="O6754" s="8">
        <v>15</v>
      </c>
    </row>
    <row r="6755" spans="4:15" x14ac:dyDescent="0.2">
      <c r="D6755" s="175"/>
      <c r="E6755" s="11"/>
      <c r="F6755" s="10"/>
      <c r="G6755" s="9">
        <v>100</v>
      </c>
      <c r="H6755" s="16">
        <v>71.505376344086002</v>
      </c>
      <c r="I6755" s="18">
        <v>0</v>
      </c>
      <c r="J6755" s="2">
        <v>28.494623655914001</v>
      </c>
      <c r="K6755" s="2">
        <v>1.6129032258060001</v>
      </c>
      <c r="L6755" s="2">
        <v>24.193548387097</v>
      </c>
      <c r="M6755" s="2">
        <v>13.978494623655999</v>
      </c>
      <c r="N6755" s="2">
        <v>1.0752688172039999</v>
      </c>
      <c r="O6755" s="13">
        <v>8.0645161290320004</v>
      </c>
    </row>
    <row r="6756" spans="4:15" x14ac:dyDescent="0.2">
      <c r="D6756" s="175"/>
      <c r="E6756" s="4" t="s">
        <v>60</v>
      </c>
      <c r="F6756" s="6"/>
      <c r="G6756" s="5">
        <v>163</v>
      </c>
      <c r="H6756" s="7">
        <v>114</v>
      </c>
      <c r="I6756" s="1">
        <v>0</v>
      </c>
      <c r="J6756" s="1">
        <v>62</v>
      </c>
      <c r="K6756" s="1">
        <v>1</v>
      </c>
      <c r="L6756" s="1">
        <v>47</v>
      </c>
      <c r="M6756" s="1">
        <v>17</v>
      </c>
      <c r="N6756" s="1">
        <v>0</v>
      </c>
      <c r="O6756" s="8">
        <v>11</v>
      </c>
    </row>
    <row r="6757" spans="4:15" x14ac:dyDescent="0.2">
      <c r="D6757" s="175"/>
      <c r="E6757" s="11"/>
      <c r="F6757" s="10"/>
      <c r="G6757" s="9">
        <v>100</v>
      </c>
      <c r="H6757" s="16">
        <v>69.938650306748002</v>
      </c>
      <c r="I6757" s="18">
        <v>0</v>
      </c>
      <c r="J6757" s="23">
        <v>38.036809815951003</v>
      </c>
      <c r="K6757" s="2">
        <v>0.61349693251500004</v>
      </c>
      <c r="L6757" s="2">
        <v>28.834355828221</v>
      </c>
      <c r="M6757" s="2">
        <v>10.429447852760999</v>
      </c>
      <c r="N6757" s="18">
        <v>0</v>
      </c>
      <c r="O6757" s="13">
        <v>6.7484662576690004</v>
      </c>
    </row>
    <row r="6758" spans="4:15" x14ac:dyDescent="0.2">
      <c r="D6758" s="175"/>
      <c r="E6758" s="4" t="s">
        <v>61</v>
      </c>
      <c r="F6758" s="6"/>
      <c r="G6758" s="5">
        <v>72</v>
      </c>
      <c r="H6758" s="7">
        <v>61</v>
      </c>
      <c r="I6758" s="1">
        <v>0</v>
      </c>
      <c r="J6758" s="1">
        <v>4</v>
      </c>
      <c r="K6758" s="1">
        <v>3</v>
      </c>
      <c r="L6758" s="1">
        <v>16</v>
      </c>
      <c r="M6758" s="1">
        <v>8</v>
      </c>
      <c r="N6758" s="1">
        <v>2</v>
      </c>
      <c r="O6758" s="8">
        <v>6</v>
      </c>
    </row>
    <row r="6759" spans="4:15" x14ac:dyDescent="0.2">
      <c r="D6759" s="175"/>
      <c r="E6759" s="11"/>
      <c r="F6759" s="10"/>
      <c r="G6759" s="9">
        <v>100</v>
      </c>
      <c r="H6759" s="86">
        <v>84.722222222222001</v>
      </c>
      <c r="I6759" s="18">
        <v>0</v>
      </c>
      <c r="J6759" s="46">
        <v>5.5555555555560003</v>
      </c>
      <c r="K6759" s="2">
        <v>4.166666666667</v>
      </c>
      <c r="L6759" s="2">
        <v>22.222222222222001</v>
      </c>
      <c r="M6759" s="2">
        <v>11.111111111111001</v>
      </c>
      <c r="N6759" s="2">
        <v>2.7777777777780002</v>
      </c>
      <c r="O6759" s="13">
        <v>8.333333333333</v>
      </c>
    </row>
    <row r="6760" spans="4:15" x14ac:dyDescent="0.2">
      <c r="D6760" s="175"/>
      <c r="E6760" s="4" t="s">
        <v>62</v>
      </c>
      <c r="F6760" s="6"/>
      <c r="G6760" s="5">
        <v>103</v>
      </c>
      <c r="H6760" s="7">
        <v>71</v>
      </c>
      <c r="I6760" s="1">
        <v>1</v>
      </c>
      <c r="J6760" s="1">
        <v>33</v>
      </c>
      <c r="K6760" s="1">
        <v>1</v>
      </c>
      <c r="L6760" s="1">
        <v>16</v>
      </c>
      <c r="M6760" s="1">
        <v>8</v>
      </c>
      <c r="N6760" s="1">
        <v>0</v>
      </c>
      <c r="O6760" s="8">
        <v>9</v>
      </c>
    </row>
    <row r="6761" spans="4:15" x14ac:dyDescent="0.2">
      <c r="D6761" s="175"/>
      <c r="E6761" s="11"/>
      <c r="F6761" s="10"/>
      <c r="G6761" s="9">
        <v>100</v>
      </c>
      <c r="H6761" s="16">
        <v>68.932038834951001</v>
      </c>
      <c r="I6761" s="2">
        <v>0.97087378640800004</v>
      </c>
      <c r="J6761" s="2">
        <v>32.038834951456003</v>
      </c>
      <c r="K6761" s="2">
        <v>0.97087378640800004</v>
      </c>
      <c r="L6761" s="27">
        <v>15.533980582524</v>
      </c>
      <c r="M6761" s="27">
        <v>7.7669902912620001</v>
      </c>
      <c r="N6761" s="18">
        <v>0</v>
      </c>
      <c r="O6761" s="13">
        <v>8.7378640776700003</v>
      </c>
    </row>
    <row r="6762" spans="4:15" x14ac:dyDescent="0.2">
      <c r="D6762" s="174" t="s">
        <v>63</v>
      </c>
      <c r="E6762" s="20" t="s">
        <v>64</v>
      </c>
      <c r="F6762" s="22"/>
      <c r="G6762" s="21">
        <v>214</v>
      </c>
      <c r="H6762" s="25">
        <v>156</v>
      </c>
      <c r="I6762" s="3">
        <v>1</v>
      </c>
      <c r="J6762" s="3">
        <v>57</v>
      </c>
      <c r="K6762" s="3">
        <v>3</v>
      </c>
      <c r="L6762" s="3">
        <v>36</v>
      </c>
      <c r="M6762" s="3">
        <v>20</v>
      </c>
      <c r="N6762" s="3">
        <v>0</v>
      </c>
      <c r="O6762" s="26">
        <v>19</v>
      </c>
    </row>
    <row r="6763" spans="4:15" x14ac:dyDescent="0.2">
      <c r="D6763" s="175"/>
      <c r="E6763" s="11"/>
      <c r="F6763" s="10"/>
      <c r="G6763" s="9">
        <v>100</v>
      </c>
      <c r="H6763" s="16">
        <v>72.897196261681998</v>
      </c>
      <c r="I6763" s="2">
        <v>0.46728971962600002</v>
      </c>
      <c r="J6763" s="2">
        <v>26.635514018692</v>
      </c>
      <c r="K6763" s="2">
        <v>1.401869158879</v>
      </c>
      <c r="L6763" s="27">
        <v>16.822429906541998</v>
      </c>
      <c r="M6763" s="2">
        <v>9.3457943925230005</v>
      </c>
      <c r="N6763" s="18">
        <v>0</v>
      </c>
      <c r="O6763" s="13">
        <v>8.8785046728969998</v>
      </c>
    </row>
    <row r="6764" spans="4:15" x14ac:dyDescent="0.2">
      <c r="D6764" s="175"/>
      <c r="E6764" s="4" t="s">
        <v>65</v>
      </c>
      <c r="F6764" s="6"/>
      <c r="G6764" s="5">
        <v>160</v>
      </c>
      <c r="H6764" s="7">
        <v>103</v>
      </c>
      <c r="I6764" s="1">
        <v>0</v>
      </c>
      <c r="J6764" s="1">
        <v>50</v>
      </c>
      <c r="K6764" s="1">
        <v>4</v>
      </c>
      <c r="L6764" s="1">
        <v>36</v>
      </c>
      <c r="M6764" s="1">
        <v>17</v>
      </c>
      <c r="N6764" s="1">
        <v>0</v>
      </c>
      <c r="O6764" s="8">
        <v>15</v>
      </c>
    </row>
    <row r="6765" spans="4:15" x14ac:dyDescent="0.2">
      <c r="D6765" s="175"/>
      <c r="E6765" s="11"/>
      <c r="F6765" s="10"/>
      <c r="G6765" s="9">
        <v>100</v>
      </c>
      <c r="H6765" s="73">
        <v>64.375</v>
      </c>
      <c r="I6765" s="18">
        <v>0</v>
      </c>
      <c r="J6765" s="2">
        <v>31.25</v>
      </c>
      <c r="K6765" s="2">
        <v>2.5</v>
      </c>
      <c r="L6765" s="2">
        <v>22.5</v>
      </c>
      <c r="M6765" s="2">
        <v>10.625</v>
      </c>
      <c r="N6765" s="18">
        <v>0</v>
      </c>
      <c r="O6765" s="13">
        <v>9.375</v>
      </c>
    </row>
    <row r="6766" spans="4:15" x14ac:dyDescent="0.2">
      <c r="D6766" s="175"/>
      <c r="E6766" s="4" t="s">
        <v>66</v>
      </c>
      <c r="F6766" s="6"/>
      <c r="G6766" s="5">
        <v>160</v>
      </c>
      <c r="H6766" s="7">
        <v>120</v>
      </c>
      <c r="I6766" s="1">
        <v>0</v>
      </c>
      <c r="J6766" s="1">
        <v>41</v>
      </c>
      <c r="K6766" s="1">
        <v>1</v>
      </c>
      <c r="L6766" s="1">
        <v>36</v>
      </c>
      <c r="M6766" s="1">
        <v>21</v>
      </c>
      <c r="N6766" s="1">
        <v>1</v>
      </c>
      <c r="O6766" s="8">
        <v>10</v>
      </c>
    </row>
    <row r="6767" spans="4:15" x14ac:dyDescent="0.2">
      <c r="D6767" s="175"/>
      <c r="E6767" s="11"/>
      <c r="F6767" s="10"/>
      <c r="G6767" s="9">
        <v>100</v>
      </c>
      <c r="H6767" s="16">
        <v>75</v>
      </c>
      <c r="I6767" s="18">
        <v>0</v>
      </c>
      <c r="J6767" s="27">
        <v>25.625</v>
      </c>
      <c r="K6767" s="2">
        <v>0.625</v>
      </c>
      <c r="L6767" s="2">
        <v>22.5</v>
      </c>
      <c r="M6767" s="2">
        <v>13.125</v>
      </c>
      <c r="N6767" s="2">
        <v>0.625</v>
      </c>
      <c r="O6767" s="13">
        <v>6.25</v>
      </c>
    </row>
    <row r="6768" spans="4:15" x14ac:dyDescent="0.2">
      <c r="D6768" s="175"/>
      <c r="E6768" s="4" t="s">
        <v>67</v>
      </c>
      <c r="F6768" s="6"/>
      <c r="G6768" s="5">
        <v>150</v>
      </c>
      <c r="H6768" s="7">
        <v>110</v>
      </c>
      <c r="I6768" s="1">
        <v>0</v>
      </c>
      <c r="J6768" s="1">
        <v>48</v>
      </c>
      <c r="K6768" s="1">
        <v>2</v>
      </c>
      <c r="L6768" s="1">
        <v>45</v>
      </c>
      <c r="M6768" s="1">
        <v>26</v>
      </c>
      <c r="N6768" s="1">
        <v>0</v>
      </c>
      <c r="O6768" s="8">
        <v>12</v>
      </c>
    </row>
    <row r="6769" spans="2:15" x14ac:dyDescent="0.2">
      <c r="D6769" s="175"/>
      <c r="E6769" s="11"/>
      <c r="F6769" s="10"/>
      <c r="G6769" s="9">
        <v>100</v>
      </c>
      <c r="H6769" s="16">
        <v>73.333333333333002</v>
      </c>
      <c r="I6769" s="18">
        <v>0</v>
      </c>
      <c r="J6769" s="2">
        <v>32</v>
      </c>
      <c r="K6769" s="2">
        <v>1.333333333333</v>
      </c>
      <c r="L6769" s="2">
        <v>30</v>
      </c>
      <c r="M6769" s="2">
        <v>17.333333333333002</v>
      </c>
      <c r="N6769" s="18">
        <v>0</v>
      </c>
      <c r="O6769" s="13">
        <v>8</v>
      </c>
    </row>
    <row r="6770" spans="2:15" x14ac:dyDescent="0.2">
      <c r="D6770" s="175"/>
      <c r="E6770" s="4" t="s">
        <v>68</v>
      </c>
      <c r="F6770" s="6"/>
      <c r="G6770" s="5">
        <v>110</v>
      </c>
      <c r="H6770" s="7">
        <v>76</v>
      </c>
      <c r="I6770" s="1">
        <v>0</v>
      </c>
      <c r="J6770" s="1">
        <v>26</v>
      </c>
      <c r="K6770" s="1">
        <v>2</v>
      </c>
      <c r="L6770" s="1">
        <v>29</v>
      </c>
      <c r="M6770" s="1">
        <v>16</v>
      </c>
      <c r="N6770" s="1">
        <v>2</v>
      </c>
      <c r="O6770" s="8">
        <v>11</v>
      </c>
    </row>
    <row r="6771" spans="2:15" x14ac:dyDescent="0.2">
      <c r="D6771" s="175"/>
      <c r="E6771" s="11"/>
      <c r="F6771" s="10"/>
      <c r="G6771" s="9">
        <v>100</v>
      </c>
      <c r="H6771" s="16">
        <v>69.090909090908994</v>
      </c>
      <c r="I6771" s="18">
        <v>0</v>
      </c>
      <c r="J6771" s="27">
        <v>23.636363636363999</v>
      </c>
      <c r="K6771" s="2">
        <v>1.818181818182</v>
      </c>
      <c r="L6771" s="2">
        <v>26.363636363636001</v>
      </c>
      <c r="M6771" s="2">
        <v>14.545454545455</v>
      </c>
      <c r="N6771" s="2">
        <v>1.818181818182</v>
      </c>
      <c r="O6771" s="13">
        <v>10</v>
      </c>
    </row>
    <row r="6772" spans="2:15" x14ac:dyDescent="0.2">
      <c r="D6772" s="175"/>
      <c r="E6772" s="4" t="s">
        <v>69</v>
      </c>
      <c r="F6772" s="6"/>
      <c r="G6772" s="5">
        <v>91</v>
      </c>
      <c r="H6772" s="7">
        <v>63</v>
      </c>
      <c r="I6772" s="1">
        <v>0</v>
      </c>
      <c r="J6772" s="1">
        <v>34</v>
      </c>
      <c r="K6772" s="1">
        <v>2</v>
      </c>
      <c r="L6772" s="1">
        <v>24</v>
      </c>
      <c r="M6772" s="1">
        <v>15</v>
      </c>
      <c r="N6772" s="1">
        <v>0</v>
      </c>
      <c r="O6772" s="8">
        <v>7</v>
      </c>
    </row>
    <row r="6773" spans="2:15" x14ac:dyDescent="0.2">
      <c r="D6773" s="175"/>
      <c r="E6773" s="11"/>
      <c r="F6773" s="10"/>
      <c r="G6773" s="9">
        <v>100</v>
      </c>
      <c r="H6773" s="16">
        <v>69.230769230768999</v>
      </c>
      <c r="I6773" s="18">
        <v>0</v>
      </c>
      <c r="J6773" s="23">
        <v>37.362637362637003</v>
      </c>
      <c r="K6773" s="2">
        <v>2.1978021978019999</v>
      </c>
      <c r="L6773" s="2">
        <v>26.373626373625999</v>
      </c>
      <c r="M6773" s="2">
        <v>16.483516483515999</v>
      </c>
      <c r="N6773" s="18">
        <v>0</v>
      </c>
      <c r="O6773" s="13">
        <v>7.6923076923079998</v>
      </c>
    </row>
    <row r="6774" spans="2:15" x14ac:dyDescent="0.2">
      <c r="D6774" s="175"/>
      <c r="E6774" s="4" t="s">
        <v>70</v>
      </c>
      <c r="F6774" s="6"/>
      <c r="G6774" s="5">
        <v>127</v>
      </c>
      <c r="H6774" s="7">
        <v>90</v>
      </c>
      <c r="I6774" s="1">
        <v>1</v>
      </c>
      <c r="J6774" s="1">
        <v>45</v>
      </c>
      <c r="K6774" s="1">
        <v>1</v>
      </c>
      <c r="L6774" s="1">
        <v>37</v>
      </c>
      <c r="M6774" s="1">
        <v>22</v>
      </c>
      <c r="N6774" s="1">
        <v>1</v>
      </c>
      <c r="O6774" s="8">
        <v>6</v>
      </c>
    </row>
    <row r="6775" spans="2:15" x14ac:dyDescent="0.2">
      <c r="D6775" s="175"/>
      <c r="E6775" s="11"/>
      <c r="F6775" s="10"/>
      <c r="G6775" s="9">
        <v>100</v>
      </c>
      <c r="H6775" s="16">
        <v>70.866141732282998</v>
      </c>
      <c r="I6775" s="2">
        <v>0.78740157480299999</v>
      </c>
      <c r="J6775" s="2">
        <v>35.433070866142003</v>
      </c>
      <c r="K6775" s="2">
        <v>0.78740157480299999</v>
      </c>
      <c r="L6775" s="2">
        <v>29.133858267716999</v>
      </c>
      <c r="M6775" s="2">
        <v>17.322834645669001</v>
      </c>
      <c r="N6775" s="2">
        <v>0.78740157480299999</v>
      </c>
      <c r="O6775" s="13">
        <v>4.7244094488190003</v>
      </c>
    </row>
    <row r="6776" spans="2:15" x14ac:dyDescent="0.2">
      <c r="D6776" s="175"/>
      <c r="E6776" s="4" t="s">
        <v>71</v>
      </c>
      <c r="F6776" s="6"/>
      <c r="G6776" s="5">
        <v>70</v>
      </c>
      <c r="H6776" s="7">
        <v>45</v>
      </c>
      <c r="I6776" s="1">
        <v>0</v>
      </c>
      <c r="J6776" s="1">
        <v>24</v>
      </c>
      <c r="K6776" s="1">
        <v>1</v>
      </c>
      <c r="L6776" s="1">
        <v>24</v>
      </c>
      <c r="M6776" s="1">
        <v>11</v>
      </c>
      <c r="N6776" s="1">
        <v>0</v>
      </c>
      <c r="O6776" s="8">
        <v>3</v>
      </c>
    </row>
    <row r="6777" spans="2:15" x14ac:dyDescent="0.2">
      <c r="D6777" s="175"/>
      <c r="E6777" s="11"/>
      <c r="F6777" s="10"/>
      <c r="G6777" s="9">
        <v>100</v>
      </c>
      <c r="H6777" s="73">
        <v>64.285714285713993</v>
      </c>
      <c r="I6777" s="18">
        <v>0</v>
      </c>
      <c r="J6777" s="2">
        <v>34.285714285714</v>
      </c>
      <c r="K6777" s="2">
        <v>1.4285714285710001</v>
      </c>
      <c r="L6777" s="23">
        <v>34.285714285714</v>
      </c>
      <c r="M6777" s="2">
        <v>15.714285714286</v>
      </c>
      <c r="N6777" s="18">
        <v>0</v>
      </c>
      <c r="O6777" s="13">
        <v>4.2857142857139996</v>
      </c>
    </row>
    <row r="6778" spans="2:15" x14ac:dyDescent="0.2">
      <c r="D6778" s="175"/>
      <c r="E6778" s="4" t="s">
        <v>72</v>
      </c>
      <c r="F6778" s="6"/>
      <c r="G6778" s="5">
        <v>69</v>
      </c>
      <c r="H6778" s="7">
        <v>44</v>
      </c>
      <c r="I6778" s="1">
        <v>0</v>
      </c>
      <c r="J6778" s="1">
        <v>30</v>
      </c>
      <c r="K6778" s="1">
        <v>1</v>
      </c>
      <c r="L6778" s="1">
        <v>26</v>
      </c>
      <c r="M6778" s="1">
        <v>13</v>
      </c>
      <c r="N6778" s="1">
        <v>0</v>
      </c>
      <c r="O6778" s="8">
        <v>2</v>
      </c>
    </row>
    <row r="6779" spans="2:15" x14ac:dyDescent="0.2">
      <c r="D6779" s="176"/>
      <c r="E6779" s="57"/>
      <c r="F6779" s="54"/>
      <c r="G6779" s="67">
        <v>100</v>
      </c>
      <c r="H6779" s="127">
        <v>63.768115942028999</v>
      </c>
      <c r="I6779" s="81">
        <v>0</v>
      </c>
      <c r="J6779" s="108">
        <v>43.478260869564998</v>
      </c>
      <c r="K6779" s="48">
        <v>1.449275362319</v>
      </c>
      <c r="L6779" s="108">
        <v>37.681159420290001</v>
      </c>
      <c r="M6779" s="48">
        <v>18.840579710145001</v>
      </c>
      <c r="N6779" s="81">
        <v>0</v>
      </c>
      <c r="O6779" s="84">
        <v>2.898550724638</v>
      </c>
    </row>
    <row r="6781" spans="2:15" x14ac:dyDescent="0.2">
      <c r="B6781" s="43" t="str">
        <f xml:space="preserve"> HYPERLINK("#'目次'!B147", "[141]")</f>
        <v>[141]</v>
      </c>
      <c r="C6781" s="31" t="s">
        <v>291</v>
      </c>
    </row>
    <row r="6782" spans="2:15" x14ac:dyDescent="0.2">
      <c r="C6782" s="156" t="s">
        <v>292</v>
      </c>
    </row>
    <row r="6784" spans="2:15" x14ac:dyDescent="0.2">
      <c r="C6784" s="31" t="s">
        <v>75</v>
      </c>
    </row>
    <row r="6785" spans="4:15" ht="24" x14ac:dyDescent="0.2">
      <c r="D6785" s="177"/>
      <c r="E6785" s="178"/>
      <c r="F6785" s="178"/>
      <c r="G6785" s="40" t="s">
        <v>14</v>
      </c>
      <c r="H6785" s="42" t="s">
        <v>213</v>
      </c>
      <c r="I6785" s="15" t="s">
        <v>214</v>
      </c>
      <c r="J6785" s="15" t="s">
        <v>215</v>
      </c>
      <c r="K6785" s="15" t="s">
        <v>216</v>
      </c>
      <c r="L6785" s="15" t="s">
        <v>217</v>
      </c>
      <c r="M6785" s="15" t="s">
        <v>293</v>
      </c>
      <c r="N6785" s="15" t="s">
        <v>86</v>
      </c>
      <c r="O6785" s="44" t="s">
        <v>17</v>
      </c>
    </row>
    <row r="6786" spans="4:15" x14ac:dyDescent="0.2">
      <c r="D6786" s="179"/>
      <c r="E6786" s="180"/>
      <c r="F6786" s="180"/>
      <c r="G6786" s="39"/>
      <c r="H6786" s="41"/>
      <c r="I6786" s="14"/>
      <c r="J6786" s="14"/>
      <c r="K6786" s="14"/>
      <c r="L6786" s="14"/>
      <c r="M6786" s="14"/>
      <c r="N6786" s="14"/>
      <c r="O6786" s="38"/>
    </row>
    <row r="6787" spans="4:15" x14ac:dyDescent="0.2">
      <c r="D6787" s="70"/>
      <c r="E6787" s="72" t="s">
        <v>14</v>
      </c>
      <c r="F6787" s="69"/>
      <c r="G6787" s="37">
        <v>1163</v>
      </c>
      <c r="H6787" s="17">
        <v>816</v>
      </c>
      <c r="I6787" s="17">
        <v>2</v>
      </c>
      <c r="J6787" s="17">
        <v>358</v>
      </c>
      <c r="K6787" s="17">
        <v>17</v>
      </c>
      <c r="L6787" s="17">
        <v>296</v>
      </c>
      <c r="M6787" s="17">
        <v>161</v>
      </c>
      <c r="N6787" s="17">
        <v>5</v>
      </c>
      <c r="O6787" s="55">
        <v>86</v>
      </c>
    </row>
    <row r="6788" spans="4:15" x14ac:dyDescent="0.2">
      <c r="D6788" s="57"/>
      <c r="E6788" s="54"/>
      <c r="F6788" s="71"/>
      <c r="G6788" s="9">
        <v>100</v>
      </c>
      <c r="H6788" s="2">
        <v>70.163370593292996</v>
      </c>
      <c r="I6788" s="2">
        <v>0.17196904557199999</v>
      </c>
      <c r="J6788" s="2">
        <v>30.782459157352001</v>
      </c>
      <c r="K6788" s="2">
        <v>1.4617368873600001</v>
      </c>
      <c r="L6788" s="2">
        <v>25.451418744626</v>
      </c>
      <c r="M6788" s="2">
        <v>13.843508168530001</v>
      </c>
      <c r="N6788" s="2">
        <v>0.429922613929</v>
      </c>
      <c r="O6788" s="13">
        <v>7.3946689595870003</v>
      </c>
    </row>
    <row r="6789" spans="4:15" x14ac:dyDescent="0.2">
      <c r="D6789" s="174" t="s">
        <v>36</v>
      </c>
      <c r="E6789" s="20" t="s">
        <v>76</v>
      </c>
      <c r="F6789" s="22"/>
      <c r="G6789" s="21">
        <v>597</v>
      </c>
      <c r="H6789" s="25">
        <v>419</v>
      </c>
      <c r="I6789" s="3">
        <v>2</v>
      </c>
      <c r="J6789" s="3">
        <v>174</v>
      </c>
      <c r="K6789" s="3">
        <v>8</v>
      </c>
      <c r="L6789" s="3">
        <v>136</v>
      </c>
      <c r="M6789" s="3">
        <v>76</v>
      </c>
      <c r="N6789" s="3">
        <v>4</v>
      </c>
      <c r="O6789" s="26">
        <v>49</v>
      </c>
    </row>
    <row r="6790" spans="4:15" x14ac:dyDescent="0.2">
      <c r="D6790" s="175"/>
      <c r="E6790" s="11"/>
      <c r="F6790" s="10"/>
      <c r="G6790" s="9">
        <v>100</v>
      </c>
      <c r="H6790" s="16">
        <v>70.184254606365002</v>
      </c>
      <c r="I6790" s="2">
        <v>0.33500837520900001</v>
      </c>
      <c r="J6790" s="2">
        <v>29.145728643216</v>
      </c>
      <c r="K6790" s="2">
        <v>1.340033500838</v>
      </c>
      <c r="L6790" s="2">
        <v>22.780569514238</v>
      </c>
      <c r="M6790" s="2">
        <v>12.730318257956</v>
      </c>
      <c r="N6790" s="2">
        <v>0.670016750419</v>
      </c>
      <c r="O6790" s="13">
        <v>8.2077051926299998</v>
      </c>
    </row>
    <row r="6791" spans="4:15" x14ac:dyDescent="0.2">
      <c r="D6791" s="175"/>
      <c r="E6791" s="4" t="s">
        <v>39</v>
      </c>
      <c r="F6791" s="6"/>
      <c r="G6791" s="5">
        <v>32</v>
      </c>
      <c r="H6791" s="7">
        <v>26</v>
      </c>
      <c r="I6791" s="1">
        <v>0</v>
      </c>
      <c r="J6791" s="1">
        <v>0</v>
      </c>
      <c r="K6791" s="1">
        <v>1</v>
      </c>
      <c r="L6791" s="1">
        <v>7</v>
      </c>
      <c r="M6791" s="1">
        <v>4</v>
      </c>
      <c r="N6791" s="1">
        <v>1</v>
      </c>
      <c r="O6791" s="8">
        <v>4</v>
      </c>
    </row>
    <row r="6792" spans="4:15" x14ac:dyDescent="0.2">
      <c r="D6792" s="175"/>
      <c r="E6792" s="11"/>
      <c r="F6792" s="10"/>
      <c r="G6792" s="9">
        <v>100</v>
      </c>
      <c r="H6792" s="86">
        <v>81.25</v>
      </c>
      <c r="I6792" s="18">
        <v>0</v>
      </c>
      <c r="J6792" s="76">
        <v>0</v>
      </c>
      <c r="K6792" s="2">
        <v>3.125</v>
      </c>
      <c r="L6792" s="2">
        <v>21.875</v>
      </c>
      <c r="M6792" s="2">
        <v>12.5</v>
      </c>
      <c r="N6792" s="2">
        <v>3.125</v>
      </c>
      <c r="O6792" s="89">
        <v>12.5</v>
      </c>
    </row>
    <row r="6793" spans="4:15" x14ac:dyDescent="0.2">
      <c r="D6793" s="175"/>
      <c r="E6793" s="4" t="s">
        <v>40</v>
      </c>
      <c r="F6793" s="6"/>
      <c r="G6793" s="5">
        <v>73</v>
      </c>
      <c r="H6793" s="7">
        <v>56</v>
      </c>
      <c r="I6793" s="1">
        <v>0</v>
      </c>
      <c r="J6793" s="1">
        <v>23</v>
      </c>
      <c r="K6793" s="1">
        <v>2</v>
      </c>
      <c r="L6793" s="1">
        <v>20</v>
      </c>
      <c r="M6793" s="1">
        <v>14</v>
      </c>
      <c r="N6793" s="1">
        <v>1</v>
      </c>
      <c r="O6793" s="8">
        <v>2</v>
      </c>
    </row>
    <row r="6794" spans="4:15" x14ac:dyDescent="0.2">
      <c r="D6794" s="175"/>
      <c r="E6794" s="11"/>
      <c r="F6794" s="10"/>
      <c r="G6794" s="9">
        <v>100</v>
      </c>
      <c r="H6794" s="64">
        <v>76.712328767122997</v>
      </c>
      <c r="I6794" s="18">
        <v>0</v>
      </c>
      <c r="J6794" s="2">
        <v>31.506849315067999</v>
      </c>
      <c r="K6794" s="2">
        <v>2.7397260273969999</v>
      </c>
      <c r="L6794" s="2">
        <v>27.397260273973</v>
      </c>
      <c r="M6794" s="23">
        <v>19.178082191781002</v>
      </c>
      <c r="N6794" s="2">
        <v>1.369863013699</v>
      </c>
      <c r="O6794" s="13">
        <v>2.7397260273969999</v>
      </c>
    </row>
    <row r="6795" spans="4:15" x14ac:dyDescent="0.2">
      <c r="D6795" s="175"/>
      <c r="E6795" s="4" t="s">
        <v>41</v>
      </c>
      <c r="F6795" s="6"/>
      <c r="G6795" s="5">
        <v>106</v>
      </c>
      <c r="H6795" s="7">
        <v>66</v>
      </c>
      <c r="I6795" s="1">
        <v>1</v>
      </c>
      <c r="J6795" s="1">
        <v>38</v>
      </c>
      <c r="K6795" s="1">
        <v>2</v>
      </c>
      <c r="L6795" s="1">
        <v>29</v>
      </c>
      <c r="M6795" s="1">
        <v>21</v>
      </c>
      <c r="N6795" s="1">
        <v>0</v>
      </c>
      <c r="O6795" s="8">
        <v>9</v>
      </c>
    </row>
    <row r="6796" spans="4:15" x14ac:dyDescent="0.2">
      <c r="D6796" s="175"/>
      <c r="E6796" s="11"/>
      <c r="F6796" s="10"/>
      <c r="G6796" s="9">
        <v>100</v>
      </c>
      <c r="H6796" s="73">
        <v>62.264150943395997</v>
      </c>
      <c r="I6796" s="2">
        <v>0.94339622641499998</v>
      </c>
      <c r="J6796" s="23">
        <v>35.849056603774002</v>
      </c>
      <c r="K6796" s="2">
        <v>1.88679245283</v>
      </c>
      <c r="L6796" s="2">
        <v>27.358490566038</v>
      </c>
      <c r="M6796" s="23">
        <v>19.811320754716998</v>
      </c>
      <c r="N6796" s="18">
        <v>0</v>
      </c>
      <c r="O6796" s="13">
        <v>8.4905660377360004</v>
      </c>
    </row>
    <row r="6797" spans="4:15" x14ac:dyDescent="0.2">
      <c r="D6797" s="175"/>
      <c r="E6797" s="4" t="s">
        <v>42</v>
      </c>
      <c r="F6797" s="6"/>
      <c r="G6797" s="5">
        <v>112</v>
      </c>
      <c r="H6797" s="7">
        <v>77</v>
      </c>
      <c r="I6797" s="1">
        <v>0</v>
      </c>
      <c r="J6797" s="1">
        <v>32</v>
      </c>
      <c r="K6797" s="1">
        <v>1</v>
      </c>
      <c r="L6797" s="1">
        <v>28</v>
      </c>
      <c r="M6797" s="1">
        <v>15</v>
      </c>
      <c r="N6797" s="1">
        <v>0</v>
      </c>
      <c r="O6797" s="8">
        <v>7</v>
      </c>
    </row>
    <row r="6798" spans="4:15" x14ac:dyDescent="0.2">
      <c r="D6798" s="175"/>
      <c r="E6798" s="11"/>
      <c r="F6798" s="10"/>
      <c r="G6798" s="9">
        <v>100</v>
      </c>
      <c r="H6798" s="16">
        <v>68.75</v>
      </c>
      <c r="I6798" s="18">
        <v>0</v>
      </c>
      <c r="J6798" s="2">
        <v>28.571428571428999</v>
      </c>
      <c r="K6798" s="2">
        <v>0.89285714285700002</v>
      </c>
      <c r="L6798" s="2">
        <v>25</v>
      </c>
      <c r="M6798" s="2">
        <v>13.392857142857</v>
      </c>
      <c r="N6798" s="18">
        <v>0</v>
      </c>
      <c r="O6798" s="13">
        <v>6.25</v>
      </c>
    </row>
    <row r="6799" spans="4:15" x14ac:dyDescent="0.2">
      <c r="D6799" s="175"/>
      <c r="E6799" s="4" t="s">
        <v>43</v>
      </c>
      <c r="F6799" s="6"/>
      <c r="G6799" s="5">
        <v>96</v>
      </c>
      <c r="H6799" s="7">
        <v>68</v>
      </c>
      <c r="I6799" s="1">
        <v>0</v>
      </c>
      <c r="J6799" s="1">
        <v>32</v>
      </c>
      <c r="K6799" s="1">
        <v>0</v>
      </c>
      <c r="L6799" s="1">
        <v>24</v>
      </c>
      <c r="M6799" s="1">
        <v>14</v>
      </c>
      <c r="N6799" s="1">
        <v>0</v>
      </c>
      <c r="O6799" s="8">
        <v>8</v>
      </c>
    </row>
    <row r="6800" spans="4:15" x14ac:dyDescent="0.2">
      <c r="D6800" s="175"/>
      <c r="E6800" s="11"/>
      <c r="F6800" s="10"/>
      <c r="G6800" s="9">
        <v>100</v>
      </c>
      <c r="H6800" s="16">
        <v>70.833333333333002</v>
      </c>
      <c r="I6800" s="18">
        <v>0</v>
      </c>
      <c r="J6800" s="2">
        <v>33.333333333333002</v>
      </c>
      <c r="K6800" s="18">
        <v>0</v>
      </c>
      <c r="L6800" s="2">
        <v>25</v>
      </c>
      <c r="M6800" s="2">
        <v>14.583333333333</v>
      </c>
      <c r="N6800" s="18">
        <v>0</v>
      </c>
      <c r="O6800" s="13">
        <v>8.333333333333</v>
      </c>
    </row>
    <row r="6801" spans="4:15" x14ac:dyDescent="0.2">
      <c r="D6801" s="175"/>
      <c r="E6801" s="4" t="s">
        <v>44</v>
      </c>
      <c r="F6801" s="6"/>
      <c r="G6801" s="5">
        <v>107</v>
      </c>
      <c r="H6801" s="7">
        <v>76</v>
      </c>
      <c r="I6801" s="1">
        <v>0</v>
      </c>
      <c r="J6801" s="1">
        <v>26</v>
      </c>
      <c r="K6801" s="1">
        <v>2</v>
      </c>
      <c r="L6801" s="1">
        <v>21</v>
      </c>
      <c r="M6801" s="1">
        <v>4</v>
      </c>
      <c r="N6801" s="1">
        <v>2</v>
      </c>
      <c r="O6801" s="8">
        <v>11</v>
      </c>
    </row>
    <row r="6802" spans="4:15" x14ac:dyDescent="0.2">
      <c r="D6802" s="175"/>
      <c r="E6802" s="11"/>
      <c r="F6802" s="10"/>
      <c r="G6802" s="9">
        <v>100</v>
      </c>
      <c r="H6802" s="16">
        <v>71.028037383178003</v>
      </c>
      <c r="I6802" s="18">
        <v>0</v>
      </c>
      <c r="J6802" s="27">
        <v>24.299065420561</v>
      </c>
      <c r="K6802" s="2">
        <v>1.869158878505</v>
      </c>
      <c r="L6802" s="27">
        <v>19.626168224299001</v>
      </c>
      <c r="M6802" s="46">
        <v>3.7383177570089998</v>
      </c>
      <c r="N6802" s="2">
        <v>1.869158878505</v>
      </c>
      <c r="O6802" s="13">
        <v>10.280373831776</v>
      </c>
    </row>
    <row r="6803" spans="4:15" x14ac:dyDescent="0.2">
      <c r="D6803" s="175"/>
      <c r="E6803" s="4" t="s">
        <v>45</v>
      </c>
      <c r="F6803" s="6"/>
      <c r="G6803" s="5">
        <v>71</v>
      </c>
      <c r="H6803" s="7">
        <v>50</v>
      </c>
      <c r="I6803" s="1">
        <v>1</v>
      </c>
      <c r="J6803" s="1">
        <v>23</v>
      </c>
      <c r="K6803" s="1">
        <v>0</v>
      </c>
      <c r="L6803" s="1">
        <v>7</v>
      </c>
      <c r="M6803" s="1">
        <v>4</v>
      </c>
      <c r="N6803" s="1">
        <v>0</v>
      </c>
      <c r="O6803" s="8">
        <v>8</v>
      </c>
    </row>
    <row r="6804" spans="4:15" x14ac:dyDescent="0.2">
      <c r="D6804" s="175"/>
      <c r="E6804" s="11"/>
      <c r="F6804" s="10"/>
      <c r="G6804" s="9">
        <v>100</v>
      </c>
      <c r="H6804" s="16">
        <v>70.422535211267999</v>
      </c>
      <c r="I6804" s="2">
        <v>1.4084507042250001</v>
      </c>
      <c r="J6804" s="2">
        <v>32.394366197182997</v>
      </c>
      <c r="K6804" s="18">
        <v>0</v>
      </c>
      <c r="L6804" s="46">
        <v>9.8591549295770005</v>
      </c>
      <c r="M6804" s="27">
        <v>5.6338028169010004</v>
      </c>
      <c r="N6804" s="18">
        <v>0</v>
      </c>
      <c r="O6804" s="13">
        <v>11.267605633803001</v>
      </c>
    </row>
    <row r="6805" spans="4:15" x14ac:dyDescent="0.2">
      <c r="D6805" s="174" t="s">
        <v>37</v>
      </c>
      <c r="E6805" s="20" t="s">
        <v>77</v>
      </c>
      <c r="F6805" s="22"/>
      <c r="G6805" s="21">
        <v>566</v>
      </c>
      <c r="H6805" s="25">
        <v>397</v>
      </c>
      <c r="I6805" s="3">
        <v>0</v>
      </c>
      <c r="J6805" s="3">
        <v>184</v>
      </c>
      <c r="K6805" s="3">
        <v>9</v>
      </c>
      <c r="L6805" s="3">
        <v>160</v>
      </c>
      <c r="M6805" s="3">
        <v>85</v>
      </c>
      <c r="N6805" s="3">
        <v>1</v>
      </c>
      <c r="O6805" s="26">
        <v>37</v>
      </c>
    </row>
    <row r="6806" spans="4:15" x14ac:dyDescent="0.2">
      <c r="D6806" s="175"/>
      <c r="E6806" s="11"/>
      <c r="F6806" s="10"/>
      <c r="G6806" s="9">
        <v>100</v>
      </c>
      <c r="H6806" s="16">
        <v>70.141342756184002</v>
      </c>
      <c r="I6806" s="18">
        <v>0</v>
      </c>
      <c r="J6806" s="2">
        <v>32.508833922260997</v>
      </c>
      <c r="K6806" s="2">
        <v>1.5901060070669999</v>
      </c>
      <c r="L6806" s="2">
        <v>28.268551236749001</v>
      </c>
      <c r="M6806" s="2">
        <v>15.017667844523</v>
      </c>
      <c r="N6806" s="2">
        <v>0.17667844523000001</v>
      </c>
      <c r="O6806" s="13">
        <v>6.5371024734979999</v>
      </c>
    </row>
    <row r="6807" spans="4:15" x14ac:dyDescent="0.2">
      <c r="D6807" s="175"/>
      <c r="E6807" s="4" t="s">
        <v>39</v>
      </c>
      <c r="F6807" s="6"/>
      <c r="G6807" s="5">
        <v>26</v>
      </c>
      <c r="H6807" s="7">
        <v>22</v>
      </c>
      <c r="I6807" s="1">
        <v>0</v>
      </c>
      <c r="J6807" s="1">
        <v>1</v>
      </c>
      <c r="K6807" s="1">
        <v>1</v>
      </c>
      <c r="L6807" s="1">
        <v>1</v>
      </c>
      <c r="M6807" s="1">
        <v>4</v>
      </c>
      <c r="N6807" s="1">
        <v>0</v>
      </c>
      <c r="O6807" s="8">
        <v>2</v>
      </c>
    </row>
    <row r="6808" spans="4:15" x14ac:dyDescent="0.2">
      <c r="D6808" s="175"/>
      <c r="E6808" s="11"/>
      <c r="F6808" s="10"/>
      <c r="G6808" s="9">
        <v>100</v>
      </c>
      <c r="H6808" s="86">
        <v>84.615384615384997</v>
      </c>
      <c r="I6808" s="18">
        <v>0</v>
      </c>
      <c r="J6808" s="46">
        <v>3.8461538461539999</v>
      </c>
      <c r="K6808" s="2">
        <v>3.8461538461539999</v>
      </c>
      <c r="L6808" s="46">
        <v>3.8461538461539999</v>
      </c>
      <c r="M6808" s="2">
        <v>15.384615384615</v>
      </c>
      <c r="N6808" s="18">
        <v>0</v>
      </c>
      <c r="O6808" s="13">
        <v>7.6923076923079998</v>
      </c>
    </row>
    <row r="6809" spans="4:15" x14ac:dyDescent="0.2">
      <c r="D6809" s="175"/>
      <c r="E6809" s="4" t="s">
        <v>40</v>
      </c>
      <c r="F6809" s="6"/>
      <c r="G6809" s="5">
        <v>71</v>
      </c>
      <c r="H6809" s="7">
        <v>57</v>
      </c>
      <c r="I6809" s="1">
        <v>0</v>
      </c>
      <c r="J6809" s="1">
        <v>26</v>
      </c>
      <c r="K6809" s="1">
        <v>2</v>
      </c>
      <c r="L6809" s="1">
        <v>25</v>
      </c>
      <c r="M6809" s="1">
        <v>13</v>
      </c>
      <c r="N6809" s="1">
        <v>0</v>
      </c>
      <c r="O6809" s="8">
        <v>1</v>
      </c>
    </row>
    <row r="6810" spans="4:15" x14ac:dyDescent="0.2">
      <c r="D6810" s="175"/>
      <c r="E6810" s="11"/>
      <c r="F6810" s="10"/>
      <c r="G6810" s="9">
        <v>100</v>
      </c>
      <c r="H6810" s="86">
        <v>80.281690140845001</v>
      </c>
      <c r="I6810" s="18">
        <v>0</v>
      </c>
      <c r="J6810" s="23">
        <v>36.619718309859003</v>
      </c>
      <c r="K6810" s="2">
        <v>2.8169014084509998</v>
      </c>
      <c r="L6810" s="23">
        <v>35.211267605633999</v>
      </c>
      <c r="M6810" s="2">
        <v>18.309859154929999</v>
      </c>
      <c r="N6810" s="18">
        <v>0</v>
      </c>
      <c r="O6810" s="93">
        <v>1.4084507042250001</v>
      </c>
    </row>
    <row r="6811" spans="4:15" x14ac:dyDescent="0.2">
      <c r="D6811" s="175"/>
      <c r="E6811" s="4" t="s">
        <v>41</v>
      </c>
      <c r="F6811" s="6"/>
      <c r="G6811" s="5">
        <v>96</v>
      </c>
      <c r="H6811" s="7">
        <v>63</v>
      </c>
      <c r="I6811" s="1">
        <v>0</v>
      </c>
      <c r="J6811" s="1">
        <v>35</v>
      </c>
      <c r="K6811" s="1">
        <v>1</v>
      </c>
      <c r="L6811" s="1">
        <v>33</v>
      </c>
      <c r="M6811" s="1">
        <v>20</v>
      </c>
      <c r="N6811" s="1">
        <v>0</v>
      </c>
      <c r="O6811" s="8">
        <v>4</v>
      </c>
    </row>
    <row r="6812" spans="4:15" x14ac:dyDescent="0.2">
      <c r="D6812" s="175"/>
      <c r="E6812" s="11"/>
      <c r="F6812" s="10"/>
      <c r="G6812" s="9">
        <v>100</v>
      </c>
      <c r="H6812" s="16">
        <v>65.625</v>
      </c>
      <c r="I6812" s="18">
        <v>0</v>
      </c>
      <c r="J6812" s="23">
        <v>36.458333333333002</v>
      </c>
      <c r="K6812" s="2">
        <v>1.041666666667</v>
      </c>
      <c r="L6812" s="23">
        <v>34.375</v>
      </c>
      <c r="M6812" s="23">
        <v>20.833333333333002</v>
      </c>
      <c r="N6812" s="18">
        <v>0</v>
      </c>
      <c r="O6812" s="13">
        <v>4.166666666667</v>
      </c>
    </row>
    <row r="6813" spans="4:15" x14ac:dyDescent="0.2">
      <c r="D6813" s="175"/>
      <c r="E6813" s="4" t="s">
        <v>42</v>
      </c>
      <c r="F6813" s="6"/>
      <c r="G6813" s="5">
        <v>96</v>
      </c>
      <c r="H6813" s="7">
        <v>68</v>
      </c>
      <c r="I6813" s="1">
        <v>0</v>
      </c>
      <c r="J6813" s="1">
        <v>30</v>
      </c>
      <c r="K6813" s="1">
        <v>1</v>
      </c>
      <c r="L6813" s="1">
        <v>40</v>
      </c>
      <c r="M6813" s="1">
        <v>16</v>
      </c>
      <c r="N6813" s="1">
        <v>1</v>
      </c>
      <c r="O6813" s="8">
        <v>4</v>
      </c>
    </row>
    <row r="6814" spans="4:15" x14ac:dyDescent="0.2">
      <c r="D6814" s="175"/>
      <c r="E6814" s="11"/>
      <c r="F6814" s="10"/>
      <c r="G6814" s="9">
        <v>100</v>
      </c>
      <c r="H6814" s="16">
        <v>70.833333333333002</v>
      </c>
      <c r="I6814" s="18">
        <v>0</v>
      </c>
      <c r="J6814" s="2">
        <v>31.25</v>
      </c>
      <c r="K6814" s="2">
        <v>1.041666666667</v>
      </c>
      <c r="L6814" s="35">
        <v>41.666666666666998</v>
      </c>
      <c r="M6814" s="2">
        <v>16.666666666666998</v>
      </c>
      <c r="N6814" s="2">
        <v>1.041666666667</v>
      </c>
      <c r="O6814" s="13">
        <v>4.166666666667</v>
      </c>
    </row>
    <row r="6815" spans="4:15" x14ac:dyDescent="0.2">
      <c r="D6815" s="175"/>
      <c r="E6815" s="4" t="s">
        <v>43</v>
      </c>
      <c r="F6815" s="6"/>
      <c r="G6815" s="5">
        <v>103</v>
      </c>
      <c r="H6815" s="7">
        <v>68</v>
      </c>
      <c r="I6815" s="1">
        <v>0</v>
      </c>
      <c r="J6815" s="1">
        <v>40</v>
      </c>
      <c r="K6815" s="1">
        <v>2</v>
      </c>
      <c r="L6815" s="1">
        <v>28</v>
      </c>
      <c r="M6815" s="1">
        <v>17</v>
      </c>
      <c r="N6815" s="1">
        <v>0</v>
      </c>
      <c r="O6815" s="8">
        <v>5</v>
      </c>
    </row>
    <row r="6816" spans="4:15" x14ac:dyDescent="0.2">
      <c r="D6816" s="175"/>
      <c r="E6816" s="11"/>
      <c r="F6816" s="10"/>
      <c r="G6816" s="9">
        <v>100</v>
      </c>
      <c r="H6816" s="16">
        <v>66.019417475728005</v>
      </c>
      <c r="I6816" s="18">
        <v>0</v>
      </c>
      <c r="J6816" s="23">
        <v>38.834951456311003</v>
      </c>
      <c r="K6816" s="2">
        <v>1.9417475728160001</v>
      </c>
      <c r="L6816" s="2">
        <v>27.184466019416998</v>
      </c>
      <c r="M6816" s="2">
        <v>16.504854368932001</v>
      </c>
      <c r="N6816" s="18">
        <v>0</v>
      </c>
      <c r="O6816" s="13">
        <v>4.8543689320389998</v>
      </c>
    </row>
    <row r="6817" spans="2:15" x14ac:dyDescent="0.2">
      <c r="D6817" s="175"/>
      <c r="E6817" s="4" t="s">
        <v>44</v>
      </c>
      <c r="F6817" s="6"/>
      <c r="G6817" s="5">
        <v>104</v>
      </c>
      <c r="H6817" s="7">
        <v>69</v>
      </c>
      <c r="I6817" s="1">
        <v>0</v>
      </c>
      <c r="J6817" s="1">
        <v>32</v>
      </c>
      <c r="K6817" s="1">
        <v>1</v>
      </c>
      <c r="L6817" s="1">
        <v>24</v>
      </c>
      <c r="M6817" s="1">
        <v>14</v>
      </c>
      <c r="N6817" s="1">
        <v>0</v>
      </c>
      <c r="O6817" s="8">
        <v>9</v>
      </c>
    </row>
    <row r="6818" spans="2:15" x14ac:dyDescent="0.2">
      <c r="D6818" s="175"/>
      <c r="E6818" s="11"/>
      <c r="F6818" s="10"/>
      <c r="G6818" s="9">
        <v>100</v>
      </c>
      <c r="H6818" s="16">
        <v>66.346153846153996</v>
      </c>
      <c r="I6818" s="18">
        <v>0</v>
      </c>
      <c r="J6818" s="2">
        <v>30.769230769231001</v>
      </c>
      <c r="K6818" s="2">
        <v>0.96153846153800004</v>
      </c>
      <c r="L6818" s="2">
        <v>23.076923076922998</v>
      </c>
      <c r="M6818" s="2">
        <v>13.461538461538</v>
      </c>
      <c r="N6818" s="18">
        <v>0</v>
      </c>
      <c r="O6818" s="13">
        <v>8.6538461538460005</v>
      </c>
    </row>
    <row r="6819" spans="2:15" x14ac:dyDescent="0.2">
      <c r="D6819" s="175"/>
      <c r="E6819" s="4" t="s">
        <v>45</v>
      </c>
      <c r="F6819" s="6"/>
      <c r="G6819" s="5">
        <v>70</v>
      </c>
      <c r="H6819" s="7">
        <v>50</v>
      </c>
      <c r="I6819" s="1">
        <v>0</v>
      </c>
      <c r="J6819" s="1">
        <v>20</v>
      </c>
      <c r="K6819" s="1">
        <v>1</v>
      </c>
      <c r="L6819" s="1">
        <v>9</v>
      </c>
      <c r="M6819" s="1">
        <v>1</v>
      </c>
      <c r="N6819" s="1">
        <v>0</v>
      </c>
      <c r="O6819" s="8">
        <v>12</v>
      </c>
    </row>
    <row r="6820" spans="2:15" x14ac:dyDescent="0.2">
      <c r="D6820" s="176"/>
      <c r="E6820" s="57"/>
      <c r="F6820" s="54"/>
      <c r="G6820" s="67">
        <v>100</v>
      </c>
      <c r="H6820" s="82">
        <v>71.428571428571004</v>
      </c>
      <c r="I6820" s="81">
        <v>0</v>
      </c>
      <c r="J6820" s="48">
        <v>28.571428571428999</v>
      </c>
      <c r="K6820" s="48">
        <v>1.4285714285710001</v>
      </c>
      <c r="L6820" s="91">
        <v>12.857142857143</v>
      </c>
      <c r="M6820" s="91">
        <v>1.4285714285710001</v>
      </c>
      <c r="N6820" s="81">
        <v>0</v>
      </c>
      <c r="O6820" s="113">
        <v>17.142857142857</v>
      </c>
    </row>
    <row r="6822" spans="2:15" x14ac:dyDescent="0.2">
      <c r="B6822" s="43" t="str">
        <f xml:space="preserve"> HYPERLINK("#'目次'!B148", "[142]")</f>
        <v>[142]</v>
      </c>
      <c r="C6822" s="31" t="s">
        <v>297</v>
      </c>
    </row>
    <row r="6823" spans="2:15" x14ac:dyDescent="0.2">
      <c r="C6823" s="156" t="s">
        <v>292</v>
      </c>
    </row>
    <row r="6826" spans="2:15" ht="24" x14ac:dyDescent="0.2">
      <c r="D6826" s="177"/>
      <c r="E6826" s="178"/>
      <c r="F6826" s="178"/>
      <c r="G6826" s="40" t="s">
        <v>14</v>
      </c>
      <c r="H6826" s="42" t="s">
        <v>213</v>
      </c>
      <c r="I6826" s="15" t="s">
        <v>214</v>
      </c>
      <c r="J6826" s="15" t="s">
        <v>215</v>
      </c>
      <c r="K6826" s="15" t="s">
        <v>216</v>
      </c>
      <c r="L6826" s="15" t="s">
        <v>217</v>
      </c>
      <c r="M6826" s="15" t="s">
        <v>293</v>
      </c>
      <c r="N6826" s="15" t="s">
        <v>86</v>
      </c>
      <c r="O6826" s="44" t="s">
        <v>17</v>
      </c>
    </row>
    <row r="6827" spans="2:15" x14ac:dyDescent="0.2">
      <c r="D6827" s="179"/>
      <c r="E6827" s="180"/>
      <c r="F6827" s="180"/>
      <c r="G6827" s="39"/>
      <c r="H6827" s="41"/>
      <c r="I6827" s="14"/>
      <c r="J6827" s="14"/>
      <c r="K6827" s="14"/>
      <c r="L6827" s="14"/>
      <c r="M6827" s="14"/>
      <c r="N6827" s="14"/>
      <c r="O6827" s="38"/>
    </row>
    <row r="6828" spans="2:15" x14ac:dyDescent="0.2">
      <c r="D6828" s="70"/>
      <c r="E6828" s="72" t="s">
        <v>14</v>
      </c>
      <c r="F6828" s="69"/>
      <c r="G6828" s="37">
        <v>1163</v>
      </c>
      <c r="H6828" s="17">
        <v>708</v>
      </c>
      <c r="I6828" s="17">
        <v>4</v>
      </c>
      <c r="J6828" s="17">
        <v>198</v>
      </c>
      <c r="K6828" s="17">
        <v>20</v>
      </c>
      <c r="L6828" s="17">
        <v>460</v>
      </c>
      <c r="M6828" s="17">
        <v>212</v>
      </c>
      <c r="N6828" s="17">
        <v>12</v>
      </c>
      <c r="O6828" s="55">
        <v>86</v>
      </c>
    </row>
    <row r="6829" spans="2:15" x14ac:dyDescent="0.2">
      <c r="D6829" s="57"/>
      <c r="E6829" s="54"/>
      <c r="F6829" s="71"/>
      <c r="G6829" s="9">
        <v>100</v>
      </c>
      <c r="H6829" s="2">
        <v>60.877042132416001</v>
      </c>
      <c r="I6829" s="2">
        <v>0.34393809114399998</v>
      </c>
      <c r="J6829" s="2">
        <v>17.024935511608</v>
      </c>
      <c r="K6829" s="2">
        <v>1.7196904557179999</v>
      </c>
      <c r="L6829" s="2">
        <v>39.552880481513</v>
      </c>
      <c r="M6829" s="2">
        <v>18.228718830609999</v>
      </c>
      <c r="N6829" s="2">
        <v>1.0318142734310001</v>
      </c>
      <c r="O6829" s="13">
        <v>7.3946689595870003</v>
      </c>
    </row>
    <row r="6830" spans="2:15" x14ac:dyDescent="0.2">
      <c r="D6830" s="174" t="s">
        <v>18</v>
      </c>
      <c r="E6830" s="20" t="s">
        <v>19</v>
      </c>
      <c r="F6830" s="22"/>
      <c r="G6830" s="21">
        <v>52</v>
      </c>
      <c r="H6830" s="25">
        <v>34</v>
      </c>
      <c r="I6830" s="3">
        <v>0</v>
      </c>
      <c r="J6830" s="3">
        <v>10</v>
      </c>
      <c r="K6830" s="3">
        <v>2</v>
      </c>
      <c r="L6830" s="3">
        <v>25</v>
      </c>
      <c r="M6830" s="3">
        <v>6</v>
      </c>
      <c r="N6830" s="3">
        <v>0</v>
      </c>
      <c r="O6830" s="26">
        <v>5</v>
      </c>
    </row>
    <row r="6831" spans="2:15" x14ac:dyDescent="0.2">
      <c r="D6831" s="175"/>
      <c r="E6831" s="11"/>
      <c r="F6831" s="10"/>
      <c r="G6831" s="9">
        <v>100</v>
      </c>
      <c r="H6831" s="16">
        <v>65.384615384615003</v>
      </c>
      <c r="I6831" s="18">
        <v>0</v>
      </c>
      <c r="J6831" s="2">
        <v>19.230769230768999</v>
      </c>
      <c r="K6831" s="2">
        <v>3.8461538461539999</v>
      </c>
      <c r="L6831" s="23">
        <v>48.076923076923002</v>
      </c>
      <c r="M6831" s="27">
        <v>11.538461538462</v>
      </c>
      <c r="N6831" s="18">
        <v>0</v>
      </c>
      <c r="O6831" s="13">
        <v>9.6153846153850004</v>
      </c>
    </row>
    <row r="6832" spans="2:15" x14ac:dyDescent="0.2">
      <c r="D6832" s="175"/>
      <c r="E6832" s="4" t="s">
        <v>20</v>
      </c>
      <c r="F6832" s="6"/>
      <c r="G6832" s="5">
        <v>75</v>
      </c>
      <c r="H6832" s="7">
        <v>44</v>
      </c>
      <c r="I6832" s="1">
        <v>0</v>
      </c>
      <c r="J6832" s="1">
        <v>12</v>
      </c>
      <c r="K6832" s="1">
        <v>2</v>
      </c>
      <c r="L6832" s="1">
        <v>34</v>
      </c>
      <c r="M6832" s="1">
        <v>13</v>
      </c>
      <c r="N6832" s="1">
        <v>0</v>
      </c>
      <c r="O6832" s="8">
        <v>9</v>
      </c>
    </row>
    <row r="6833" spans="4:15" x14ac:dyDescent="0.2">
      <c r="D6833" s="175"/>
      <c r="E6833" s="11"/>
      <c r="F6833" s="10"/>
      <c r="G6833" s="9">
        <v>100</v>
      </c>
      <c r="H6833" s="16">
        <v>58.666666666666998</v>
      </c>
      <c r="I6833" s="18">
        <v>0</v>
      </c>
      <c r="J6833" s="2">
        <v>16</v>
      </c>
      <c r="K6833" s="2">
        <v>2.666666666667</v>
      </c>
      <c r="L6833" s="23">
        <v>45.333333333333002</v>
      </c>
      <c r="M6833" s="2">
        <v>17.333333333333002</v>
      </c>
      <c r="N6833" s="18">
        <v>0</v>
      </c>
      <c r="O6833" s="13">
        <v>12</v>
      </c>
    </row>
    <row r="6834" spans="4:15" x14ac:dyDescent="0.2">
      <c r="D6834" s="175"/>
      <c r="E6834" s="4" t="s">
        <v>21</v>
      </c>
      <c r="F6834" s="6"/>
      <c r="G6834" s="5">
        <v>469</v>
      </c>
      <c r="H6834" s="7">
        <v>277</v>
      </c>
      <c r="I6834" s="1">
        <v>2</v>
      </c>
      <c r="J6834" s="1">
        <v>83</v>
      </c>
      <c r="K6834" s="1">
        <v>9</v>
      </c>
      <c r="L6834" s="1">
        <v>206</v>
      </c>
      <c r="M6834" s="1">
        <v>82</v>
      </c>
      <c r="N6834" s="1">
        <v>7</v>
      </c>
      <c r="O6834" s="8">
        <v>27</v>
      </c>
    </row>
    <row r="6835" spans="4:15" x14ac:dyDescent="0.2">
      <c r="D6835" s="175"/>
      <c r="E6835" s="11"/>
      <c r="F6835" s="10"/>
      <c r="G6835" s="9">
        <v>100</v>
      </c>
      <c r="H6835" s="16">
        <v>59.061833688698997</v>
      </c>
      <c r="I6835" s="2">
        <v>0.426439232409</v>
      </c>
      <c r="J6835" s="2">
        <v>17.697228144989001</v>
      </c>
      <c r="K6835" s="2">
        <v>1.9189765458420001</v>
      </c>
      <c r="L6835" s="2">
        <v>43.923240938166003</v>
      </c>
      <c r="M6835" s="2">
        <v>17.484008528785001</v>
      </c>
      <c r="N6835" s="2">
        <v>1.492537313433</v>
      </c>
      <c r="O6835" s="13">
        <v>5.7569296375269996</v>
      </c>
    </row>
    <row r="6836" spans="4:15" x14ac:dyDescent="0.2">
      <c r="D6836" s="175"/>
      <c r="E6836" s="4" t="s">
        <v>22</v>
      </c>
      <c r="F6836" s="6"/>
      <c r="G6836" s="5">
        <v>34</v>
      </c>
      <c r="H6836" s="7">
        <v>17</v>
      </c>
      <c r="I6836" s="1">
        <v>0</v>
      </c>
      <c r="J6836" s="1">
        <v>5</v>
      </c>
      <c r="K6836" s="1">
        <v>0</v>
      </c>
      <c r="L6836" s="1">
        <v>13</v>
      </c>
      <c r="M6836" s="1">
        <v>6</v>
      </c>
      <c r="N6836" s="1">
        <v>0</v>
      </c>
      <c r="O6836" s="8">
        <v>5</v>
      </c>
    </row>
    <row r="6837" spans="4:15" x14ac:dyDescent="0.2">
      <c r="D6837" s="175"/>
      <c r="E6837" s="11"/>
      <c r="F6837" s="10"/>
      <c r="G6837" s="9">
        <v>100</v>
      </c>
      <c r="H6837" s="99">
        <v>50</v>
      </c>
      <c r="I6837" s="18">
        <v>0</v>
      </c>
      <c r="J6837" s="2">
        <v>14.705882352941</v>
      </c>
      <c r="K6837" s="18">
        <v>0</v>
      </c>
      <c r="L6837" s="2">
        <v>38.235294117647001</v>
      </c>
      <c r="M6837" s="2">
        <v>17.647058823529001</v>
      </c>
      <c r="N6837" s="18">
        <v>0</v>
      </c>
      <c r="O6837" s="89">
        <v>14.705882352941</v>
      </c>
    </row>
    <row r="6838" spans="4:15" x14ac:dyDescent="0.2">
      <c r="D6838" s="175"/>
      <c r="E6838" s="4" t="s">
        <v>23</v>
      </c>
      <c r="F6838" s="6"/>
      <c r="G6838" s="5">
        <v>136</v>
      </c>
      <c r="H6838" s="7">
        <v>81</v>
      </c>
      <c r="I6838" s="1">
        <v>0</v>
      </c>
      <c r="J6838" s="1">
        <v>31</v>
      </c>
      <c r="K6838" s="1">
        <v>1</v>
      </c>
      <c r="L6838" s="1">
        <v>52</v>
      </c>
      <c r="M6838" s="1">
        <v>29</v>
      </c>
      <c r="N6838" s="1">
        <v>0</v>
      </c>
      <c r="O6838" s="8">
        <v>11</v>
      </c>
    </row>
    <row r="6839" spans="4:15" x14ac:dyDescent="0.2">
      <c r="D6839" s="175"/>
      <c r="E6839" s="11"/>
      <c r="F6839" s="10"/>
      <c r="G6839" s="9">
        <v>100</v>
      </c>
      <c r="H6839" s="16">
        <v>59.558823529412003</v>
      </c>
      <c r="I6839" s="18">
        <v>0</v>
      </c>
      <c r="J6839" s="23">
        <v>22.794117647059</v>
      </c>
      <c r="K6839" s="2">
        <v>0.73529411764700003</v>
      </c>
      <c r="L6839" s="2">
        <v>38.235294117647001</v>
      </c>
      <c r="M6839" s="2">
        <v>21.323529411765001</v>
      </c>
      <c r="N6839" s="18">
        <v>0</v>
      </c>
      <c r="O6839" s="13">
        <v>8.0882352941180002</v>
      </c>
    </row>
    <row r="6840" spans="4:15" x14ac:dyDescent="0.2">
      <c r="D6840" s="175"/>
      <c r="E6840" s="4" t="s">
        <v>24</v>
      </c>
      <c r="F6840" s="6"/>
      <c r="G6840" s="5">
        <v>180</v>
      </c>
      <c r="H6840" s="7">
        <v>118</v>
      </c>
      <c r="I6840" s="1">
        <v>0</v>
      </c>
      <c r="J6840" s="1">
        <v>28</v>
      </c>
      <c r="K6840" s="1">
        <v>3</v>
      </c>
      <c r="L6840" s="1">
        <v>62</v>
      </c>
      <c r="M6840" s="1">
        <v>31</v>
      </c>
      <c r="N6840" s="1">
        <v>3</v>
      </c>
      <c r="O6840" s="8">
        <v>13</v>
      </c>
    </row>
    <row r="6841" spans="4:15" x14ac:dyDescent="0.2">
      <c r="D6841" s="175"/>
      <c r="E6841" s="11"/>
      <c r="F6841" s="10"/>
      <c r="G6841" s="9">
        <v>100</v>
      </c>
      <c r="H6841" s="16">
        <v>65.555555555555998</v>
      </c>
      <c r="I6841" s="18">
        <v>0</v>
      </c>
      <c r="J6841" s="2">
        <v>15.555555555555999</v>
      </c>
      <c r="K6841" s="2">
        <v>1.666666666667</v>
      </c>
      <c r="L6841" s="27">
        <v>34.444444444444002</v>
      </c>
      <c r="M6841" s="2">
        <v>17.222222222222001</v>
      </c>
      <c r="N6841" s="2">
        <v>1.666666666667</v>
      </c>
      <c r="O6841" s="13">
        <v>7.2222222222220003</v>
      </c>
    </row>
    <row r="6842" spans="4:15" x14ac:dyDescent="0.2">
      <c r="D6842" s="175"/>
      <c r="E6842" s="4" t="s">
        <v>25</v>
      </c>
      <c r="F6842" s="6"/>
      <c r="G6842" s="5">
        <v>69</v>
      </c>
      <c r="H6842" s="7">
        <v>44</v>
      </c>
      <c r="I6842" s="1">
        <v>0</v>
      </c>
      <c r="J6842" s="1">
        <v>9</v>
      </c>
      <c r="K6842" s="1">
        <v>0</v>
      </c>
      <c r="L6842" s="1">
        <v>21</v>
      </c>
      <c r="M6842" s="1">
        <v>19</v>
      </c>
      <c r="N6842" s="1">
        <v>1</v>
      </c>
      <c r="O6842" s="8">
        <v>6</v>
      </c>
    </row>
    <row r="6843" spans="4:15" x14ac:dyDescent="0.2">
      <c r="D6843" s="175"/>
      <c r="E6843" s="11"/>
      <c r="F6843" s="10"/>
      <c r="G6843" s="9">
        <v>100</v>
      </c>
      <c r="H6843" s="16">
        <v>63.768115942028999</v>
      </c>
      <c r="I6843" s="18">
        <v>0</v>
      </c>
      <c r="J6843" s="2">
        <v>13.04347826087</v>
      </c>
      <c r="K6843" s="18">
        <v>0</v>
      </c>
      <c r="L6843" s="27">
        <v>30.434782608696</v>
      </c>
      <c r="M6843" s="23">
        <v>27.536231884058001</v>
      </c>
      <c r="N6843" s="2">
        <v>1.449275362319</v>
      </c>
      <c r="O6843" s="13">
        <v>8.6956521739130004</v>
      </c>
    </row>
    <row r="6844" spans="4:15" x14ac:dyDescent="0.2">
      <c r="D6844" s="175"/>
      <c r="E6844" s="4" t="s">
        <v>26</v>
      </c>
      <c r="F6844" s="6"/>
      <c r="G6844" s="5">
        <v>29</v>
      </c>
      <c r="H6844" s="7">
        <v>18</v>
      </c>
      <c r="I6844" s="1">
        <v>0</v>
      </c>
      <c r="J6844" s="1">
        <v>3</v>
      </c>
      <c r="K6844" s="1">
        <v>0</v>
      </c>
      <c r="L6844" s="1">
        <v>11</v>
      </c>
      <c r="M6844" s="1">
        <v>3</v>
      </c>
      <c r="N6844" s="1">
        <v>0</v>
      </c>
      <c r="O6844" s="8">
        <v>2</v>
      </c>
    </row>
    <row r="6845" spans="4:15" x14ac:dyDescent="0.2">
      <c r="D6845" s="175"/>
      <c r="E6845" s="11"/>
      <c r="F6845" s="10"/>
      <c r="G6845" s="9">
        <v>100</v>
      </c>
      <c r="H6845" s="16">
        <v>62.068965517240997</v>
      </c>
      <c r="I6845" s="18">
        <v>0</v>
      </c>
      <c r="J6845" s="27">
        <v>10.344827586207</v>
      </c>
      <c r="K6845" s="18">
        <v>0</v>
      </c>
      <c r="L6845" s="2">
        <v>37.931034482759003</v>
      </c>
      <c r="M6845" s="27">
        <v>10.344827586207</v>
      </c>
      <c r="N6845" s="18">
        <v>0</v>
      </c>
      <c r="O6845" s="13">
        <v>6.8965517241379999</v>
      </c>
    </row>
    <row r="6846" spans="4:15" x14ac:dyDescent="0.2">
      <c r="D6846" s="175"/>
      <c r="E6846" s="4" t="s">
        <v>27</v>
      </c>
      <c r="F6846" s="6"/>
      <c r="G6846" s="5">
        <v>64</v>
      </c>
      <c r="H6846" s="7">
        <v>44</v>
      </c>
      <c r="I6846" s="1">
        <v>0</v>
      </c>
      <c r="J6846" s="1">
        <v>7</v>
      </c>
      <c r="K6846" s="1">
        <v>2</v>
      </c>
      <c r="L6846" s="1">
        <v>21</v>
      </c>
      <c r="M6846" s="1">
        <v>16</v>
      </c>
      <c r="N6846" s="1">
        <v>0</v>
      </c>
      <c r="O6846" s="8">
        <v>3</v>
      </c>
    </row>
    <row r="6847" spans="4:15" x14ac:dyDescent="0.2">
      <c r="D6847" s="175"/>
      <c r="E6847" s="11"/>
      <c r="F6847" s="10"/>
      <c r="G6847" s="9">
        <v>100</v>
      </c>
      <c r="H6847" s="64">
        <v>68.75</v>
      </c>
      <c r="I6847" s="18">
        <v>0</v>
      </c>
      <c r="J6847" s="27">
        <v>10.9375</v>
      </c>
      <c r="K6847" s="2">
        <v>3.125</v>
      </c>
      <c r="L6847" s="27">
        <v>32.8125</v>
      </c>
      <c r="M6847" s="23">
        <v>25</v>
      </c>
      <c r="N6847" s="18">
        <v>0</v>
      </c>
      <c r="O6847" s="13">
        <v>4.6875</v>
      </c>
    </row>
    <row r="6848" spans="4:15" x14ac:dyDescent="0.2">
      <c r="D6848" s="175"/>
      <c r="E6848" s="4" t="s">
        <v>28</v>
      </c>
      <c r="F6848" s="6"/>
      <c r="G6848" s="5">
        <v>48</v>
      </c>
      <c r="H6848" s="7">
        <v>27</v>
      </c>
      <c r="I6848" s="1">
        <v>2</v>
      </c>
      <c r="J6848" s="1">
        <v>8</v>
      </c>
      <c r="K6848" s="1">
        <v>1</v>
      </c>
      <c r="L6848" s="1">
        <v>14</v>
      </c>
      <c r="M6848" s="1">
        <v>7</v>
      </c>
      <c r="N6848" s="1">
        <v>1</v>
      </c>
      <c r="O6848" s="8">
        <v>3</v>
      </c>
    </row>
    <row r="6849" spans="4:15" x14ac:dyDescent="0.2">
      <c r="D6849" s="175"/>
      <c r="E6849" s="11"/>
      <c r="F6849" s="10"/>
      <c r="G6849" s="9">
        <v>100</v>
      </c>
      <c r="H6849" s="16">
        <v>56.25</v>
      </c>
      <c r="I6849" s="2">
        <v>4.166666666667</v>
      </c>
      <c r="J6849" s="2">
        <v>16.666666666666998</v>
      </c>
      <c r="K6849" s="2">
        <v>2.083333333333</v>
      </c>
      <c r="L6849" s="46">
        <v>29.166666666666998</v>
      </c>
      <c r="M6849" s="2">
        <v>14.583333333333</v>
      </c>
      <c r="N6849" s="2">
        <v>2.083333333333</v>
      </c>
      <c r="O6849" s="13">
        <v>6.25</v>
      </c>
    </row>
    <row r="6850" spans="4:15" x14ac:dyDescent="0.2">
      <c r="D6850" s="175"/>
      <c r="E6850" s="4" t="s">
        <v>29</v>
      </c>
      <c r="F6850" s="6"/>
      <c r="G6850" s="5">
        <v>7</v>
      </c>
      <c r="H6850" s="7">
        <v>4</v>
      </c>
      <c r="I6850" s="1">
        <v>0</v>
      </c>
      <c r="J6850" s="1">
        <v>2</v>
      </c>
      <c r="K6850" s="1">
        <v>0</v>
      </c>
      <c r="L6850" s="1">
        <v>1</v>
      </c>
      <c r="M6850" s="1">
        <v>0</v>
      </c>
      <c r="N6850" s="1">
        <v>0</v>
      </c>
      <c r="O6850" s="8">
        <v>2</v>
      </c>
    </row>
    <row r="6851" spans="4:15" x14ac:dyDescent="0.2">
      <c r="D6851" s="175"/>
      <c r="E6851" s="11"/>
      <c r="F6851" s="10"/>
      <c r="G6851" s="9">
        <v>100</v>
      </c>
      <c r="H6851" s="16">
        <v>57.142857142856997</v>
      </c>
      <c r="I6851" s="18">
        <v>0</v>
      </c>
      <c r="J6851" s="35">
        <v>28.571428571428999</v>
      </c>
      <c r="K6851" s="18">
        <v>0</v>
      </c>
      <c r="L6851" s="46">
        <v>14.285714285714</v>
      </c>
      <c r="M6851" s="76">
        <v>0</v>
      </c>
      <c r="N6851" s="18">
        <v>0</v>
      </c>
      <c r="O6851" s="104">
        <v>28.571428571428999</v>
      </c>
    </row>
    <row r="6852" spans="4:15" x14ac:dyDescent="0.2">
      <c r="D6852" s="174" t="s">
        <v>30</v>
      </c>
      <c r="E6852" s="20" t="s">
        <v>31</v>
      </c>
      <c r="F6852" s="22"/>
      <c r="G6852" s="21">
        <v>373</v>
      </c>
      <c r="H6852" s="25">
        <v>228</v>
      </c>
      <c r="I6852" s="3">
        <v>1</v>
      </c>
      <c r="J6852" s="3">
        <v>58</v>
      </c>
      <c r="K6852" s="3">
        <v>5</v>
      </c>
      <c r="L6852" s="3">
        <v>148</v>
      </c>
      <c r="M6852" s="3">
        <v>83</v>
      </c>
      <c r="N6852" s="3">
        <v>3</v>
      </c>
      <c r="O6852" s="26">
        <v>23</v>
      </c>
    </row>
    <row r="6853" spans="4:15" x14ac:dyDescent="0.2">
      <c r="D6853" s="175"/>
      <c r="E6853" s="11"/>
      <c r="F6853" s="10"/>
      <c r="G6853" s="9">
        <v>100</v>
      </c>
      <c r="H6853" s="16">
        <v>61.126005361929998</v>
      </c>
      <c r="I6853" s="2">
        <v>0.26809651474500001</v>
      </c>
      <c r="J6853" s="2">
        <v>15.549597855228001</v>
      </c>
      <c r="K6853" s="2">
        <v>1.3404825737270001</v>
      </c>
      <c r="L6853" s="2">
        <v>39.678284182306001</v>
      </c>
      <c r="M6853" s="2">
        <v>22.252010723861002</v>
      </c>
      <c r="N6853" s="2">
        <v>0.80428954423599996</v>
      </c>
      <c r="O6853" s="13">
        <v>6.1662198391420002</v>
      </c>
    </row>
    <row r="6854" spans="4:15" x14ac:dyDescent="0.2">
      <c r="D6854" s="175"/>
      <c r="E6854" s="4" t="s">
        <v>32</v>
      </c>
      <c r="F6854" s="6"/>
      <c r="G6854" s="5">
        <v>339</v>
      </c>
      <c r="H6854" s="7">
        <v>201</v>
      </c>
      <c r="I6854" s="1">
        <v>3</v>
      </c>
      <c r="J6854" s="1">
        <v>50</v>
      </c>
      <c r="K6854" s="1">
        <v>5</v>
      </c>
      <c r="L6854" s="1">
        <v>137</v>
      </c>
      <c r="M6854" s="1">
        <v>54</v>
      </c>
      <c r="N6854" s="1">
        <v>6</v>
      </c>
      <c r="O6854" s="8">
        <v>29</v>
      </c>
    </row>
    <row r="6855" spans="4:15" x14ac:dyDescent="0.2">
      <c r="D6855" s="175"/>
      <c r="E6855" s="11"/>
      <c r="F6855" s="10"/>
      <c r="G6855" s="9">
        <v>100</v>
      </c>
      <c r="H6855" s="16">
        <v>59.292035398229999</v>
      </c>
      <c r="I6855" s="2">
        <v>0.88495575221199996</v>
      </c>
      <c r="J6855" s="2">
        <v>14.749262536872999</v>
      </c>
      <c r="K6855" s="2">
        <v>1.474926253687</v>
      </c>
      <c r="L6855" s="2">
        <v>40.412979351032</v>
      </c>
      <c r="M6855" s="2">
        <v>15.929203539823</v>
      </c>
      <c r="N6855" s="2">
        <v>1.769911504425</v>
      </c>
      <c r="O6855" s="13">
        <v>8.5545722713860002</v>
      </c>
    </row>
    <row r="6856" spans="4:15" x14ac:dyDescent="0.2">
      <c r="D6856" s="175"/>
      <c r="E6856" s="4" t="s">
        <v>33</v>
      </c>
      <c r="F6856" s="6"/>
      <c r="G6856" s="5">
        <v>365</v>
      </c>
      <c r="H6856" s="7">
        <v>221</v>
      </c>
      <c r="I6856" s="1">
        <v>0</v>
      </c>
      <c r="J6856" s="1">
        <v>74</v>
      </c>
      <c r="K6856" s="1">
        <v>8</v>
      </c>
      <c r="L6856" s="1">
        <v>144</v>
      </c>
      <c r="M6856" s="1">
        <v>68</v>
      </c>
      <c r="N6856" s="1">
        <v>2</v>
      </c>
      <c r="O6856" s="8">
        <v>29</v>
      </c>
    </row>
    <row r="6857" spans="4:15" x14ac:dyDescent="0.2">
      <c r="D6857" s="175"/>
      <c r="E6857" s="11"/>
      <c r="F6857" s="10"/>
      <c r="G6857" s="9">
        <v>100</v>
      </c>
      <c r="H6857" s="16">
        <v>60.547945205479003</v>
      </c>
      <c r="I6857" s="18">
        <v>0</v>
      </c>
      <c r="J6857" s="2">
        <v>20.273972602739999</v>
      </c>
      <c r="K6857" s="2">
        <v>2.1917808219179999</v>
      </c>
      <c r="L6857" s="2">
        <v>39.452054794520997</v>
      </c>
      <c r="M6857" s="2">
        <v>18.630136986301</v>
      </c>
      <c r="N6857" s="2">
        <v>0.54794520547900005</v>
      </c>
      <c r="O6857" s="13">
        <v>7.9452054794520004</v>
      </c>
    </row>
    <row r="6858" spans="4:15" x14ac:dyDescent="0.2">
      <c r="D6858" s="175"/>
      <c r="E6858" s="4" t="s">
        <v>34</v>
      </c>
      <c r="F6858" s="6"/>
      <c r="G6858" s="5">
        <v>86</v>
      </c>
      <c r="H6858" s="7">
        <v>58</v>
      </c>
      <c r="I6858" s="1">
        <v>0</v>
      </c>
      <c r="J6858" s="1">
        <v>16</v>
      </c>
      <c r="K6858" s="1">
        <v>2</v>
      </c>
      <c r="L6858" s="1">
        <v>31</v>
      </c>
      <c r="M6858" s="1">
        <v>7</v>
      </c>
      <c r="N6858" s="1">
        <v>1</v>
      </c>
      <c r="O6858" s="8">
        <v>5</v>
      </c>
    </row>
    <row r="6859" spans="4:15" x14ac:dyDescent="0.2">
      <c r="D6859" s="175"/>
      <c r="E6859" s="11"/>
      <c r="F6859" s="10"/>
      <c r="G6859" s="9">
        <v>100</v>
      </c>
      <c r="H6859" s="64">
        <v>67.441860465115994</v>
      </c>
      <c r="I6859" s="18">
        <v>0</v>
      </c>
      <c r="J6859" s="2">
        <v>18.604651162791001</v>
      </c>
      <c r="K6859" s="2">
        <v>2.3255813953489999</v>
      </c>
      <c r="L6859" s="2">
        <v>36.046511627907002</v>
      </c>
      <c r="M6859" s="46">
        <v>8.1395348837209998</v>
      </c>
      <c r="N6859" s="2">
        <v>1.1627906976739999</v>
      </c>
      <c r="O6859" s="13">
        <v>5.8139534883720003</v>
      </c>
    </row>
    <row r="6860" spans="4:15" x14ac:dyDescent="0.2">
      <c r="D6860" s="174" t="s">
        <v>35</v>
      </c>
      <c r="E6860" s="20" t="s">
        <v>36</v>
      </c>
      <c r="F6860" s="22"/>
      <c r="G6860" s="21">
        <v>597</v>
      </c>
      <c r="H6860" s="25">
        <v>363</v>
      </c>
      <c r="I6860" s="3">
        <v>3</v>
      </c>
      <c r="J6860" s="3">
        <v>98</v>
      </c>
      <c r="K6860" s="3">
        <v>12</v>
      </c>
      <c r="L6860" s="3">
        <v>221</v>
      </c>
      <c r="M6860" s="3">
        <v>108</v>
      </c>
      <c r="N6860" s="3">
        <v>7</v>
      </c>
      <c r="O6860" s="26">
        <v>50</v>
      </c>
    </row>
    <row r="6861" spans="4:15" x14ac:dyDescent="0.2">
      <c r="D6861" s="175"/>
      <c r="E6861" s="11"/>
      <c r="F6861" s="10"/>
      <c r="G6861" s="9">
        <v>100</v>
      </c>
      <c r="H6861" s="16">
        <v>60.804020100503003</v>
      </c>
      <c r="I6861" s="2">
        <v>0.50251256281400003</v>
      </c>
      <c r="J6861" s="2">
        <v>16.41541038526</v>
      </c>
      <c r="K6861" s="2">
        <v>2.0100502512560001</v>
      </c>
      <c r="L6861" s="2">
        <v>37.018425460636998</v>
      </c>
      <c r="M6861" s="2">
        <v>18.090452261307</v>
      </c>
      <c r="N6861" s="2">
        <v>1.1725293132329999</v>
      </c>
      <c r="O6861" s="13">
        <v>8.3752093802350007</v>
      </c>
    </row>
    <row r="6862" spans="4:15" x14ac:dyDescent="0.2">
      <c r="D6862" s="175"/>
      <c r="E6862" s="4" t="s">
        <v>37</v>
      </c>
      <c r="F6862" s="6"/>
      <c r="G6862" s="5">
        <v>566</v>
      </c>
      <c r="H6862" s="7">
        <v>345</v>
      </c>
      <c r="I6862" s="1">
        <v>1</v>
      </c>
      <c r="J6862" s="1">
        <v>100</v>
      </c>
      <c r="K6862" s="1">
        <v>8</v>
      </c>
      <c r="L6862" s="1">
        <v>239</v>
      </c>
      <c r="M6862" s="1">
        <v>104</v>
      </c>
      <c r="N6862" s="1">
        <v>5</v>
      </c>
      <c r="O6862" s="8">
        <v>36</v>
      </c>
    </row>
    <row r="6863" spans="4:15" x14ac:dyDescent="0.2">
      <c r="D6863" s="175"/>
      <c r="E6863" s="11"/>
      <c r="F6863" s="10"/>
      <c r="G6863" s="9">
        <v>100</v>
      </c>
      <c r="H6863" s="16">
        <v>60.954063604239998</v>
      </c>
      <c r="I6863" s="2">
        <v>0.17667844523000001</v>
      </c>
      <c r="J6863" s="2">
        <v>17.667844522968</v>
      </c>
      <c r="K6863" s="2">
        <v>1.413427561837</v>
      </c>
      <c r="L6863" s="2">
        <v>42.226148409894002</v>
      </c>
      <c r="M6863" s="2">
        <v>18.374558303887</v>
      </c>
      <c r="N6863" s="2">
        <v>0.88339222614799995</v>
      </c>
      <c r="O6863" s="13">
        <v>6.3604240282689997</v>
      </c>
    </row>
    <row r="6864" spans="4:15" x14ac:dyDescent="0.2">
      <c r="D6864" s="174" t="s">
        <v>38</v>
      </c>
      <c r="E6864" s="20" t="s">
        <v>39</v>
      </c>
      <c r="F6864" s="22"/>
      <c r="G6864" s="21">
        <v>58</v>
      </c>
      <c r="H6864" s="25">
        <v>41</v>
      </c>
      <c r="I6864" s="3">
        <v>0</v>
      </c>
      <c r="J6864" s="3">
        <v>0</v>
      </c>
      <c r="K6864" s="3">
        <v>1</v>
      </c>
      <c r="L6864" s="3">
        <v>16</v>
      </c>
      <c r="M6864" s="3">
        <v>10</v>
      </c>
      <c r="N6864" s="3">
        <v>3</v>
      </c>
      <c r="O6864" s="26">
        <v>6</v>
      </c>
    </row>
    <row r="6865" spans="2:15" x14ac:dyDescent="0.2">
      <c r="D6865" s="175"/>
      <c r="E6865" s="11"/>
      <c r="F6865" s="10"/>
      <c r="G6865" s="9">
        <v>100</v>
      </c>
      <c r="H6865" s="64">
        <v>70.689655172414007</v>
      </c>
      <c r="I6865" s="18">
        <v>0</v>
      </c>
      <c r="J6865" s="76">
        <v>0</v>
      </c>
      <c r="K6865" s="2">
        <v>1.7241379310339999</v>
      </c>
      <c r="L6865" s="46">
        <v>27.586206896552</v>
      </c>
      <c r="M6865" s="2">
        <v>17.241379310345</v>
      </c>
      <c r="N6865" s="2">
        <v>5.1724137931029999</v>
      </c>
      <c r="O6865" s="13">
        <v>10.344827586207</v>
      </c>
    </row>
    <row r="6866" spans="2:15" x14ac:dyDescent="0.2">
      <c r="D6866" s="175"/>
      <c r="E6866" s="4" t="s">
        <v>40</v>
      </c>
      <c r="F6866" s="6"/>
      <c r="G6866" s="5">
        <v>144</v>
      </c>
      <c r="H6866" s="7">
        <v>102</v>
      </c>
      <c r="I6866" s="1">
        <v>0</v>
      </c>
      <c r="J6866" s="1">
        <v>22</v>
      </c>
      <c r="K6866" s="1">
        <v>5</v>
      </c>
      <c r="L6866" s="1">
        <v>69</v>
      </c>
      <c r="M6866" s="1">
        <v>38</v>
      </c>
      <c r="N6866" s="1">
        <v>1</v>
      </c>
      <c r="O6866" s="8">
        <v>2</v>
      </c>
    </row>
    <row r="6867" spans="2:15" x14ac:dyDescent="0.2">
      <c r="D6867" s="175"/>
      <c r="E6867" s="11"/>
      <c r="F6867" s="10"/>
      <c r="G6867" s="9">
        <v>100</v>
      </c>
      <c r="H6867" s="64">
        <v>70.833333333333002</v>
      </c>
      <c r="I6867" s="18">
        <v>0</v>
      </c>
      <c r="J6867" s="2">
        <v>15.277777777778001</v>
      </c>
      <c r="K6867" s="2">
        <v>3.4722222222219998</v>
      </c>
      <c r="L6867" s="23">
        <v>47.916666666666998</v>
      </c>
      <c r="M6867" s="23">
        <v>26.388888888888999</v>
      </c>
      <c r="N6867" s="2">
        <v>0.694444444444</v>
      </c>
      <c r="O6867" s="93">
        <v>1.3888888888890001</v>
      </c>
    </row>
    <row r="6868" spans="2:15" x14ac:dyDescent="0.2">
      <c r="D6868" s="175"/>
      <c r="E6868" s="4" t="s">
        <v>41</v>
      </c>
      <c r="F6868" s="6"/>
      <c r="G6868" s="5">
        <v>202</v>
      </c>
      <c r="H6868" s="7">
        <v>96</v>
      </c>
      <c r="I6868" s="1">
        <v>1</v>
      </c>
      <c r="J6868" s="1">
        <v>50</v>
      </c>
      <c r="K6868" s="1">
        <v>6</v>
      </c>
      <c r="L6868" s="1">
        <v>98</v>
      </c>
      <c r="M6868" s="1">
        <v>49</v>
      </c>
      <c r="N6868" s="1">
        <v>1</v>
      </c>
      <c r="O6868" s="8">
        <v>13</v>
      </c>
    </row>
    <row r="6869" spans="2:15" x14ac:dyDescent="0.2">
      <c r="D6869" s="175"/>
      <c r="E6869" s="11"/>
      <c r="F6869" s="10"/>
      <c r="G6869" s="9">
        <v>100</v>
      </c>
      <c r="H6869" s="99">
        <v>47.524752475248</v>
      </c>
      <c r="I6869" s="2">
        <v>0.49504950495</v>
      </c>
      <c r="J6869" s="23">
        <v>24.752475247524998</v>
      </c>
      <c r="K6869" s="2">
        <v>2.970297029703</v>
      </c>
      <c r="L6869" s="23">
        <v>48.514851485149002</v>
      </c>
      <c r="M6869" s="23">
        <v>24.257425742574</v>
      </c>
      <c r="N6869" s="2">
        <v>0.49504950495</v>
      </c>
      <c r="O6869" s="13">
        <v>6.4356435643559999</v>
      </c>
    </row>
    <row r="6870" spans="2:15" x14ac:dyDescent="0.2">
      <c r="D6870" s="175"/>
      <c r="E6870" s="4" t="s">
        <v>42</v>
      </c>
      <c r="F6870" s="6"/>
      <c r="G6870" s="5">
        <v>208</v>
      </c>
      <c r="H6870" s="7">
        <v>128</v>
      </c>
      <c r="I6870" s="1">
        <v>0</v>
      </c>
      <c r="J6870" s="1">
        <v>38</v>
      </c>
      <c r="K6870" s="1">
        <v>2</v>
      </c>
      <c r="L6870" s="1">
        <v>99</v>
      </c>
      <c r="M6870" s="1">
        <v>40</v>
      </c>
      <c r="N6870" s="1">
        <v>3</v>
      </c>
      <c r="O6870" s="8">
        <v>11</v>
      </c>
    </row>
    <row r="6871" spans="2:15" x14ac:dyDescent="0.2">
      <c r="D6871" s="175"/>
      <c r="E6871" s="11"/>
      <c r="F6871" s="10"/>
      <c r="G6871" s="9">
        <v>100</v>
      </c>
      <c r="H6871" s="16">
        <v>61.538461538462002</v>
      </c>
      <c r="I6871" s="18">
        <v>0</v>
      </c>
      <c r="J6871" s="2">
        <v>18.269230769231001</v>
      </c>
      <c r="K6871" s="2">
        <v>0.96153846153800004</v>
      </c>
      <c r="L6871" s="23">
        <v>47.596153846154003</v>
      </c>
      <c r="M6871" s="2">
        <v>19.230769230768999</v>
      </c>
      <c r="N6871" s="2">
        <v>1.442307692308</v>
      </c>
      <c r="O6871" s="13">
        <v>5.2884615384620002</v>
      </c>
    </row>
    <row r="6872" spans="2:15" x14ac:dyDescent="0.2">
      <c r="D6872" s="175"/>
      <c r="E6872" s="4" t="s">
        <v>43</v>
      </c>
      <c r="F6872" s="6"/>
      <c r="G6872" s="5">
        <v>199</v>
      </c>
      <c r="H6872" s="7">
        <v>115</v>
      </c>
      <c r="I6872" s="1">
        <v>0</v>
      </c>
      <c r="J6872" s="1">
        <v>35</v>
      </c>
      <c r="K6872" s="1">
        <v>1</v>
      </c>
      <c r="L6872" s="1">
        <v>82</v>
      </c>
      <c r="M6872" s="1">
        <v>44</v>
      </c>
      <c r="N6872" s="1">
        <v>3</v>
      </c>
      <c r="O6872" s="8">
        <v>15</v>
      </c>
    </row>
    <row r="6873" spans="2:15" x14ac:dyDescent="0.2">
      <c r="D6873" s="175"/>
      <c r="E6873" s="11"/>
      <c r="F6873" s="10"/>
      <c r="G6873" s="9">
        <v>100</v>
      </c>
      <c r="H6873" s="16">
        <v>57.788944723618002</v>
      </c>
      <c r="I6873" s="18">
        <v>0</v>
      </c>
      <c r="J6873" s="2">
        <v>17.587939698492001</v>
      </c>
      <c r="K6873" s="2">
        <v>0.50251256281400003</v>
      </c>
      <c r="L6873" s="2">
        <v>41.206030150754003</v>
      </c>
      <c r="M6873" s="2">
        <v>22.110552763819001</v>
      </c>
      <c r="N6873" s="2">
        <v>1.507537688442</v>
      </c>
      <c r="O6873" s="13">
        <v>7.5376884422110004</v>
      </c>
    </row>
    <row r="6874" spans="2:15" x14ac:dyDescent="0.2">
      <c r="D6874" s="175"/>
      <c r="E6874" s="4" t="s">
        <v>44</v>
      </c>
      <c r="F6874" s="6"/>
      <c r="G6874" s="5">
        <v>211</v>
      </c>
      <c r="H6874" s="7">
        <v>134</v>
      </c>
      <c r="I6874" s="1">
        <v>1</v>
      </c>
      <c r="J6874" s="1">
        <v>31</v>
      </c>
      <c r="K6874" s="1">
        <v>2</v>
      </c>
      <c r="L6874" s="1">
        <v>73</v>
      </c>
      <c r="M6874" s="1">
        <v>23</v>
      </c>
      <c r="N6874" s="1">
        <v>0</v>
      </c>
      <c r="O6874" s="8">
        <v>19</v>
      </c>
    </row>
    <row r="6875" spans="2:15" x14ac:dyDescent="0.2">
      <c r="D6875" s="175"/>
      <c r="E6875" s="11"/>
      <c r="F6875" s="10"/>
      <c r="G6875" s="9">
        <v>100</v>
      </c>
      <c r="H6875" s="16">
        <v>63.507109004739</v>
      </c>
      <c r="I6875" s="2">
        <v>0.473933649289</v>
      </c>
      <c r="J6875" s="2">
        <v>14.691943127962</v>
      </c>
      <c r="K6875" s="2">
        <v>0.94786729857800001</v>
      </c>
      <c r="L6875" s="2">
        <v>34.597156398103998</v>
      </c>
      <c r="M6875" s="27">
        <v>10.900473933649</v>
      </c>
      <c r="N6875" s="18">
        <v>0</v>
      </c>
      <c r="O6875" s="13">
        <v>9.0047393364929995</v>
      </c>
    </row>
    <row r="6876" spans="2:15" x14ac:dyDescent="0.2">
      <c r="D6876" s="175"/>
      <c r="E6876" s="4" t="s">
        <v>45</v>
      </c>
      <c r="F6876" s="6"/>
      <c r="G6876" s="5">
        <v>141</v>
      </c>
      <c r="H6876" s="7">
        <v>92</v>
      </c>
      <c r="I6876" s="1">
        <v>2</v>
      </c>
      <c r="J6876" s="1">
        <v>22</v>
      </c>
      <c r="K6876" s="1">
        <v>3</v>
      </c>
      <c r="L6876" s="1">
        <v>23</v>
      </c>
      <c r="M6876" s="1">
        <v>8</v>
      </c>
      <c r="N6876" s="1">
        <v>1</v>
      </c>
      <c r="O6876" s="8">
        <v>20</v>
      </c>
    </row>
    <row r="6877" spans="2:15" x14ac:dyDescent="0.2">
      <c r="D6877" s="176"/>
      <c r="E6877" s="57"/>
      <c r="F6877" s="54"/>
      <c r="G6877" s="67">
        <v>100</v>
      </c>
      <c r="H6877" s="82">
        <v>65.248226950355004</v>
      </c>
      <c r="I6877" s="48">
        <v>1.4184397163119999</v>
      </c>
      <c r="J6877" s="48">
        <v>15.602836879432999</v>
      </c>
      <c r="K6877" s="48">
        <v>2.1276595744679998</v>
      </c>
      <c r="L6877" s="91">
        <v>16.312056737589</v>
      </c>
      <c r="M6877" s="91">
        <v>5.6737588652479998</v>
      </c>
      <c r="N6877" s="48">
        <v>0.70921985815599997</v>
      </c>
      <c r="O6877" s="113">
        <v>14.184397163121</v>
      </c>
    </row>
    <row r="6879" spans="2:15" x14ac:dyDescent="0.2">
      <c r="B6879" s="43" t="str">
        <f xml:space="preserve"> HYPERLINK("#'目次'!B149", "[143]")</f>
        <v>[143]</v>
      </c>
      <c r="C6879" s="31" t="s">
        <v>297</v>
      </c>
    </row>
    <row r="6880" spans="2:15" x14ac:dyDescent="0.2">
      <c r="C6880" s="156" t="s">
        <v>292</v>
      </c>
    </row>
    <row r="6883" spans="4:15" ht="24" x14ac:dyDescent="0.2">
      <c r="D6883" s="177"/>
      <c r="E6883" s="178"/>
      <c r="F6883" s="178"/>
      <c r="G6883" s="40" t="s">
        <v>14</v>
      </c>
      <c r="H6883" s="42" t="s">
        <v>213</v>
      </c>
      <c r="I6883" s="15" t="s">
        <v>214</v>
      </c>
      <c r="J6883" s="15" t="s">
        <v>215</v>
      </c>
      <c r="K6883" s="15" t="s">
        <v>216</v>
      </c>
      <c r="L6883" s="15" t="s">
        <v>217</v>
      </c>
      <c r="M6883" s="15" t="s">
        <v>293</v>
      </c>
      <c r="N6883" s="15" t="s">
        <v>86</v>
      </c>
      <c r="O6883" s="44" t="s">
        <v>17</v>
      </c>
    </row>
    <row r="6884" spans="4:15" x14ac:dyDescent="0.2">
      <c r="D6884" s="179"/>
      <c r="E6884" s="180"/>
      <c r="F6884" s="180"/>
      <c r="G6884" s="39"/>
      <c r="H6884" s="41"/>
      <c r="I6884" s="14"/>
      <c r="J6884" s="14"/>
      <c r="K6884" s="14"/>
      <c r="L6884" s="14"/>
      <c r="M6884" s="14"/>
      <c r="N6884" s="14"/>
      <c r="O6884" s="38"/>
    </row>
    <row r="6885" spans="4:15" x14ac:dyDescent="0.2">
      <c r="D6885" s="70"/>
      <c r="E6885" s="72" t="s">
        <v>14</v>
      </c>
      <c r="F6885" s="69"/>
      <c r="G6885" s="37">
        <v>1163</v>
      </c>
      <c r="H6885" s="17">
        <v>708</v>
      </c>
      <c r="I6885" s="17">
        <v>4</v>
      </c>
      <c r="J6885" s="17">
        <v>198</v>
      </c>
      <c r="K6885" s="17">
        <v>20</v>
      </c>
      <c r="L6885" s="17">
        <v>460</v>
      </c>
      <c r="M6885" s="17">
        <v>212</v>
      </c>
      <c r="N6885" s="17">
        <v>12</v>
      </c>
      <c r="O6885" s="55">
        <v>86</v>
      </c>
    </row>
    <row r="6886" spans="4:15" x14ac:dyDescent="0.2">
      <c r="D6886" s="57"/>
      <c r="E6886" s="54"/>
      <c r="F6886" s="71"/>
      <c r="G6886" s="9">
        <v>100</v>
      </c>
      <c r="H6886" s="2">
        <v>60.877042132416001</v>
      </c>
      <c r="I6886" s="2">
        <v>0.34393809114399998</v>
      </c>
      <c r="J6886" s="2">
        <v>17.024935511608</v>
      </c>
      <c r="K6886" s="2">
        <v>1.7196904557179999</v>
      </c>
      <c r="L6886" s="2">
        <v>39.552880481513</v>
      </c>
      <c r="M6886" s="2">
        <v>18.228718830609999</v>
      </c>
      <c r="N6886" s="2">
        <v>1.0318142734310001</v>
      </c>
      <c r="O6886" s="13">
        <v>7.3946689595870003</v>
      </c>
    </row>
    <row r="6887" spans="4:15" x14ac:dyDescent="0.2">
      <c r="D6887" s="174" t="s">
        <v>52</v>
      </c>
      <c r="E6887" s="20" t="s">
        <v>53</v>
      </c>
      <c r="F6887" s="22"/>
      <c r="G6887" s="21">
        <v>15</v>
      </c>
      <c r="H6887" s="25">
        <v>10</v>
      </c>
      <c r="I6887" s="3">
        <v>0</v>
      </c>
      <c r="J6887" s="3">
        <v>2</v>
      </c>
      <c r="K6887" s="3">
        <v>0</v>
      </c>
      <c r="L6887" s="3">
        <v>3</v>
      </c>
      <c r="M6887" s="3">
        <v>3</v>
      </c>
      <c r="N6887" s="3">
        <v>0</v>
      </c>
      <c r="O6887" s="26">
        <v>1</v>
      </c>
    </row>
    <row r="6888" spans="4:15" x14ac:dyDescent="0.2">
      <c r="D6888" s="175"/>
      <c r="E6888" s="11"/>
      <c r="F6888" s="10"/>
      <c r="G6888" s="9">
        <v>100</v>
      </c>
      <c r="H6888" s="64">
        <v>66.666666666666998</v>
      </c>
      <c r="I6888" s="18">
        <v>0</v>
      </c>
      <c r="J6888" s="2">
        <v>13.333333333333</v>
      </c>
      <c r="K6888" s="18">
        <v>0</v>
      </c>
      <c r="L6888" s="46">
        <v>20</v>
      </c>
      <c r="M6888" s="2">
        <v>20</v>
      </c>
      <c r="N6888" s="18">
        <v>0</v>
      </c>
      <c r="O6888" s="13">
        <v>6.666666666667</v>
      </c>
    </row>
    <row r="6889" spans="4:15" ht="24" x14ac:dyDescent="0.2">
      <c r="D6889" s="175"/>
      <c r="E6889" s="4" t="s">
        <v>54</v>
      </c>
      <c r="F6889" s="6"/>
      <c r="G6889" s="5">
        <v>116</v>
      </c>
      <c r="H6889" s="7">
        <v>73</v>
      </c>
      <c r="I6889" s="1">
        <v>2</v>
      </c>
      <c r="J6889" s="1">
        <v>18</v>
      </c>
      <c r="K6889" s="1">
        <v>1</v>
      </c>
      <c r="L6889" s="1">
        <v>27</v>
      </c>
      <c r="M6889" s="1">
        <v>19</v>
      </c>
      <c r="N6889" s="1">
        <v>1</v>
      </c>
      <c r="O6889" s="8">
        <v>13</v>
      </c>
    </row>
    <row r="6890" spans="4:15" x14ac:dyDescent="0.2">
      <c r="D6890" s="175"/>
      <c r="E6890" s="11"/>
      <c r="F6890" s="10"/>
      <c r="G6890" s="9">
        <v>100</v>
      </c>
      <c r="H6890" s="16">
        <v>62.931034482759003</v>
      </c>
      <c r="I6890" s="2">
        <v>1.7241379310339999</v>
      </c>
      <c r="J6890" s="2">
        <v>15.517241379310001</v>
      </c>
      <c r="K6890" s="2">
        <v>0.86206896551699996</v>
      </c>
      <c r="L6890" s="46">
        <v>23.275862068965999</v>
      </c>
      <c r="M6890" s="2">
        <v>16.379310344827999</v>
      </c>
      <c r="N6890" s="2">
        <v>0.86206896551699996</v>
      </c>
      <c r="O6890" s="13">
        <v>11.206896551724</v>
      </c>
    </row>
    <row r="6891" spans="4:15" x14ac:dyDescent="0.2">
      <c r="D6891" s="175"/>
      <c r="E6891" s="4" t="s">
        <v>55</v>
      </c>
      <c r="F6891" s="6"/>
      <c r="G6891" s="5">
        <v>41</v>
      </c>
      <c r="H6891" s="7">
        <v>22</v>
      </c>
      <c r="I6891" s="1">
        <v>0</v>
      </c>
      <c r="J6891" s="1">
        <v>5</v>
      </c>
      <c r="K6891" s="1">
        <v>2</v>
      </c>
      <c r="L6891" s="1">
        <v>18</v>
      </c>
      <c r="M6891" s="1">
        <v>7</v>
      </c>
      <c r="N6891" s="1">
        <v>0</v>
      </c>
      <c r="O6891" s="8">
        <v>3</v>
      </c>
    </row>
    <row r="6892" spans="4:15" x14ac:dyDescent="0.2">
      <c r="D6892" s="175"/>
      <c r="E6892" s="11"/>
      <c r="F6892" s="10"/>
      <c r="G6892" s="9">
        <v>100</v>
      </c>
      <c r="H6892" s="73">
        <v>53.658536585366001</v>
      </c>
      <c r="I6892" s="18">
        <v>0</v>
      </c>
      <c r="J6892" s="2">
        <v>12.195121951220001</v>
      </c>
      <c r="K6892" s="2">
        <v>4.8780487804880002</v>
      </c>
      <c r="L6892" s="2">
        <v>43.902439024389999</v>
      </c>
      <c r="M6892" s="2">
        <v>17.073170731706998</v>
      </c>
      <c r="N6892" s="18">
        <v>0</v>
      </c>
      <c r="O6892" s="13">
        <v>7.3170731707319998</v>
      </c>
    </row>
    <row r="6893" spans="4:15" x14ac:dyDescent="0.2">
      <c r="D6893" s="175"/>
      <c r="E6893" s="4" t="s">
        <v>56</v>
      </c>
      <c r="F6893" s="6"/>
      <c r="G6893" s="5">
        <v>60</v>
      </c>
      <c r="H6893" s="7">
        <v>33</v>
      </c>
      <c r="I6893" s="1">
        <v>0</v>
      </c>
      <c r="J6893" s="1">
        <v>21</v>
      </c>
      <c r="K6893" s="1">
        <v>0</v>
      </c>
      <c r="L6893" s="1">
        <v>28</v>
      </c>
      <c r="M6893" s="1">
        <v>11</v>
      </c>
      <c r="N6893" s="1">
        <v>1</v>
      </c>
      <c r="O6893" s="8">
        <v>4</v>
      </c>
    </row>
    <row r="6894" spans="4:15" x14ac:dyDescent="0.2">
      <c r="D6894" s="175"/>
      <c r="E6894" s="11"/>
      <c r="F6894" s="10"/>
      <c r="G6894" s="9">
        <v>100</v>
      </c>
      <c r="H6894" s="73">
        <v>55</v>
      </c>
      <c r="I6894" s="18">
        <v>0</v>
      </c>
      <c r="J6894" s="35">
        <v>35</v>
      </c>
      <c r="K6894" s="18">
        <v>0</v>
      </c>
      <c r="L6894" s="23">
        <v>46.666666666666998</v>
      </c>
      <c r="M6894" s="2">
        <v>18.333333333333002</v>
      </c>
      <c r="N6894" s="2">
        <v>1.666666666667</v>
      </c>
      <c r="O6894" s="13">
        <v>6.666666666667</v>
      </c>
    </row>
    <row r="6895" spans="4:15" x14ac:dyDescent="0.2">
      <c r="D6895" s="175"/>
      <c r="E6895" s="4" t="s">
        <v>57</v>
      </c>
      <c r="F6895" s="6"/>
      <c r="G6895" s="5">
        <v>283</v>
      </c>
      <c r="H6895" s="7">
        <v>167</v>
      </c>
      <c r="I6895" s="1">
        <v>1</v>
      </c>
      <c r="J6895" s="1">
        <v>45</v>
      </c>
      <c r="K6895" s="1">
        <v>6</v>
      </c>
      <c r="L6895" s="1">
        <v>146</v>
      </c>
      <c r="M6895" s="1">
        <v>69</v>
      </c>
      <c r="N6895" s="1">
        <v>0</v>
      </c>
      <c r="O6895" s="8">
        <v>12</v>
      </c>
    </row>
    <row r="6896" spans="4:15" x14ac:dyDescent="0.2">
      <c r="D6896" s="175"/>
      <c r="E6896" s="11"/>
      <c r="F6896" s="10"/>
      <c r="G6896" s="9">
        <v>100</v>
      </c>
      <c r="H6896" s="16">
        <v>59.010600706714001</v>
      </c>
      <c r="I6896" s="2">
        <v>0.35335689045899998</v>
      </c>
      <c r="J6896" s="2">
        <v>15.901060070671001</v>
      </c>
      <c r="K6896" s="2">
        <v>2.1201413427559999</v>
      </c>
      <c r="L6896" s="35">
        <v>51.590106007067</v>
      </c>
      <c r="M6896" s="23">
        <v>24.381625441695999</v>
      </c>
      <c r="N6896" s="18">
        <v>0</v>
      </c>
      <c r="O6896" s="13">
        <v>4.2402826855119997</v>
      </c>
    </row>
    <row r="6897" spans="4:15" x14ac:dyDescent="0.2">
      <c r="D6897" s="175"/>
      <c r="E6897" s="4" t="s">
        <v>58</v>
      </c>
      <c r="F6897" s="6"/>
      <c r="G6897" s="5">
        <v>123</v>
      </c>
      <c r="H6897" s="7">
        <v>72</v>
      </c>
      <c r="I6897" s="1">
        <v>0</v>
      </c>
      <c r="J6897" s="1">
        <v>21</v>
      </c>
      <c r="K6897" s="1">
        <v>1</v>
      </c>
      <c r="L6897" s="1">
        <v>45</v>
      </c>
      <c r="M6897" s="1">
        <v>31</v>
      </c>
      <c r="N6897" s="1">
        <v>2</v>
      </c>
      <c r="O6897" s="8">
        <v>12</v>
      </c>
    </row>
    <row r="6898" spans="4:15" x14ac:dyDescent="0.2">
      <c r="D6898" s="175"/>
      <c r="E6898" s="11"/>
      <c r="F6898" s="10"/>
      <c r="G6898" s="9">
        <v>100</v>
      </c>
      <c r="H6898" s="16">
        <v>58.536585365854002</v>
      </c>
      <c r="I6898" s="18">
        <v>0</v>
      </c>
      <c r="J6898" s="2">
        <v>17.073170731706998</v>
      </c>
      <c r="K6898" s="2">
        <v>0.81300813008100004</v>
      </c>
      <c r="L6898" s="2">
        <v>36.585365853658999</v>
      </c>
      <c r="M6898" s="23">
        <v>25.203252032519998</v>
      </c>
      <c r="N6898" s="2">
        <v>1.6260162601629999</v>
      </c>
      <c r="O6898" s="13">
        <v>9.7560975609760003</v>
      </c>
    </row>
    <row r="6899" spans="4:15" x14ac:dyDescent="0.2">
      <c r="D6899" s="175"/>
      <c r="E6899" s="4" t="s">
        <v>59</v>
      </c>
      <c r="F6899" s="6"/>
      <c r="G6899" s="5">
        <v>186</v>
      </c>
      <c r="H6899" s="7">
        <v>111</v>
      </c>
      <c r="I6899" s="1">
        <v>0</v>
      </c>
      <c r="J6899" s="1">
        <v>29</v>
      </c>
      <c r="K6899" s="1">
        <v>4</v>
      </c>
      <c r="L6899" s="1">
        <v>73</v>
      </c>
      <c r="M6899" s="1">
        <v>27</v>
      </c>
      <c r="N6899" s="1">
        <v>3</v>
      </c>
      <c r="O6899" s="8">
        <v>15</v>
      </c>
    </row>
    <row r="6900" spans="4:15" x14ac:dyDescent="0.2">
      <c r="D6900" s="175"/>
      <c r="E6900" s="11"/>
      <c r="F6900" s="10"/>
      <c r="G6900" s="9">
        <v>100</v>
      </c>
      <c r="H6900" s="16">
        <v>59.677419354839003</v>
      </c>
      <c r="I6900" s="18">
        <v>0</v>
      </c>
      <c r="J6900" s="2">
        <v>15.591397849462</v>
      </c>
      <c r="K6900" s="2">
        <v>2.1505376344089999</v>
      </c>
      <c r="L6900" s="2">
        <v>39.247311827956999</v>
      </c>
      <c r="M6900" s="2">
        <v>14.516129032258</v>
      </c>
      <c r="N6900" s="2">
        <v>1.6129032258060001</v>
      </c>
      <c r="O6900" s="13">
        <v>8.0645161290320004</v>
      </c>
    </row>
    <row r="6901" spans="4:15" x14ac:dyDescent="0.2">
      <c r="D6901" s="175"/>
      <c r="E6901" s="4" t="s">
        <v>60</v>
      </c>
      <c r="F6901" s="6"/>
      <c r="G6901" s="5">
        <v>163</v>
      </c>
      <c r="H6901" s="7">
        <v>103</v>
      </c>
      <c r="I6901" s="1">
        <v>0</v>
      </c>
      <c r="J6901" s="1">
        <v>31</v>
      </c>
      <c r="K6901" s="1">
        <v>1</v>
      </c>
      <c r="L6901" s="1">
        <v>68</v>
      </c>
      <c r="M6901" s="1">
        <v>22</v>
      </c>
      <c r="N6901" s="1">
        <v>2</v>
      </c>
      <c r="O6901" s="8">
        <v>11</v>
      </c>
    </row>
    <row r="6902" spans="4:15" x14ac:dyDescent="0.2">
      <c r="D6902" s="175"/>
      <c r="E6902" s="11"/>
      <c r="F6902" s="10"/>
      <c r="G6902" s="9">
        <v>100</v>
      </c>
      <c r="H6902" s="16">
        <v>63.190184049080003</v>
      </c>
      <c r="I6902" s="18">
        <v>0</v>
      </c>
      <c r="J6902" s="2">
        <v>19.018404907975</v>
      </c>
      <c r="K6902" s="2">
        <v>0.61349693251500004</v>
      </c>
      <c r="L6902" s="2">
        <v>41.717791411043002</v>
      </c>
      <c r="M6902" s="2">
        <v>13.496932515337001</v>
      </c>
      <c r="N6902" s="2">
        <v>1.2269938650309999</v>
      </c>
      <c r="O6902" s="13">
        <v>6.7484662576690004</v>
      </c>
    </row>
    <row r="6903" spans="4:15" x14ac:dyDescent="0.2">
      <c r="D6903" s="175"/>
      <c r="E6903" s="4" t="s">
        <v>61</v>
      </c>
      <c r="F6903" s="6"/>
      <c r="G6903" s="5">
        <v>72</v>
      </c>
      <c r="H6903" s="7">
        <v>50</v>
      </c>
      <c r="I6903" s="1">
        <v>0</v>
      </c>
      <c r="J6903" s="1">
        <v>1</v>
      </c>
      <c r="K6903" s="1">
        <v>3</v>
      </c>
      <c r="L6903" s="1">
        <v>28</v>
      </c>
      <c r="M6903" s="1">
        <v>12</v>
      </c>
      <c r="N6903" s="1">
        <v>2</v>
      </c>
      <c r="O6903" s="8">
        <v>6</v>
      </c>
    </row>
    <row r="6904" spans="4:15" x14ac:dyDescent="0.2">
      <c r="D6904" s="175"/>
      <c r="E6904" s="11"/>
      <c r="F6904" s="10"/>
      <c r="G6904" s="9">
        <v>100</v>
      </c>
      <c r="H6904" s="64">
        <v>69.444444444444002</v>
      </c>
      <c r="I6904" s="18">
        <v>0</v>
      </c>
      <c r="J6904" s="46">
        <v>1.3888888888890001</v>
      </c>
      <c r="K6904" s="2">
        <v>4.166666666667</v>
      </c>
      <c r="L6904" s="2">
        <v>38.888888888888999</v>
      </c>
      <c r="M6904" s="2">
        <v>16.666666666666998</v>
      </c>
      <c r="N6904" s="2">
        <v>2.7777777777780002</v>
      </c>
      <c r="O6904" s="13">
        <v>8.333333333333</v>
      </c>
    </row>
    <row r="6905" spans="4:15" x14ac:dyDescent="0.2">
      <c r="D6905" s="175"/>
      <c r="E6905" s="4" t="s">
        <v>62</v>
      </c>
      <c r="F6905" s="6"/>
      <c r="G6905" s="5">
        <v>103</v>
      </c>
      <c r="H6905" s="7">
        <v>67</v>
      </c>
      <c r="I6905" s="1">
        <v>1</v>
      </c>
      <c r="J6905" s="1">
        <v>24</v>
      </c>
      <c r="K6905" s="1">
        <v>2</v>
      </c>
      <c r="L6905" s="1">
        <v>24</v>
      </c>
      <c r="M6905" s="1">
        <v>11</v>
      </c>
      <c r="N6905" s="1">
        <v>1</v>
      </c>
      <c r="O6905" s="8">
        <v>9</v>
      </c>
    </row>
    <row r="6906" spans="4:15" x14ac:dyDescent="0.2">
      <c r="D6906" s="175"/>
      <c r="E6906" s="11"/>
      <c r="F6906" s="10"/>
      <c r="G6906" s="9">
        <v>100</v>
      </c>
      <c r="H6906" s="16">
        <v>65.048543689319999</v>
      </c>
      <c r="I6906" s="2">
        <v>0.97087378640800004</v>
      </c>
      <c r="J6906" s="23">
        <v>23.300970873786</v>
      </c>
      <c r="K6906" s="2">
        <v>1.9417475728160001</v>
      </c>
      <c r="L6906" s="46">
        <v>23.300970873786</v>
      </c>
      <c r="M6906" s="27">
        <v>10.679611650485</v>
      </c>
      <c r="N6906" s="2">
        <v>0.97087378640800004</v>
      </c>
      <c r="O6906" s="13">
        <v>8.7378640776700003</v>
      </c>
    </row>
    <row r="6907" spans="4:15" x14ac:dyDescent="0.2">
      <c r="D6907" s="174" t="s">
        <v>63</v>
      </c>
      <c r="E6907" s="20" t="s">
        <v>64</v>
      </c>
      <c r="F6907" s="22"/>
      <c r="G6907" s="21">
        <v>214</v>
      </c>
      <c r="H6907" s="25">
        <v>139</v>
      </c>
      <c r="I6907" s="3">
        <v>1</v>
      </c>
      <c r="J6907" s="3">
        <v>30</v>
      </c>
      <c r="K6907" s="3">
        <v>5</v>
      </c>
      <c r="L6907" s="3">
        <v>62</v>
      </c>
      <c r="M6907" s="3">
        <v>32</v>
      </c>
      <c r="N6907" s="3">
        <v>2</v>
      </c>
      <c r="O6907" s="26">
        <v>19</v>
      </c>
    </row>
    <row r="6908" spans="4:15" x14ac:dyDescent="0.2">
      <c r="D6908" s="175"/>
      <c r="E6908" s="11"/>
      <c r="F6908" s="10"/>
      <c r="G6908" s="9">
        <v>100</v>
      </c>
      <c r="H6908" s="16">
        <v>64.953271028036994</v>
      </c>
      <c r="I6908" s="2">
        <v>0.46728971962600002</v>
      </c>
      <c r="J6908" s="2">
        <v>14.018691588785</v>
      </c>
      <c r="K6908" s="2">
        <v>2.3364485981310001</v>
      </c>
      <c r="L6908" s="46">
        <v>28.971962616822001</v>
      </c>
      <c r="M6908" s="2">
        <v>14.953271028036999</v>
      </c>
      <c r="N6908" s="2">
        <v>0.93457943925200004</v>
      </c>
      <c r="O6908" s="13">
        <v>8.8785046728969998</v>
      </c>
    </row>
    <row r="6909" spans="4:15" x14ac:dyDescent="0.2">
      <c r="D6909" s="175"/>
      <c r="E6909" s="4" t="s">
        <v>65</v>
      </c>
      <c r="F6909" s="6"/>
      <c r="G6909" s="5">
        <v>160</v>
      </c>
      <c r="H6909" s="7">
        <v>94</v>
      </c>
      <c r="I6909" s="1">
        <v>0</v>
      </c>
      <c r="J6909" s="1">
        <v>36</v>
      </c>
      <c r="K6909" s="1">
        <v>3</v>
      </c>
      <c r="L6909" s="1">
        <v>54</v>
      </c>
      <c r="M6909" s="1">
        <v>19</v>
      </c>
      <c r="N6909" s="1">
        <v>1</v>
      </c>
      <c r="O6909" s="8">
        <v>15</v>
      </c>
    </row>
    <row r="6910" spans="4:15" x14ac:dyDescent="0.2">
      <c r="D6910" s="175"/>
      <c r="E6910" s="11"/>
      <c r="F6910" s="10"/>
      <c r="G6910" s="9">
        <v>100</v>
      </c>
      <c r="H6910" s="16">
        <v>58.75</v>
      </c>
      <c r="I6910" s="18">
        <v>0</v>
      </c>
      <c r="J6910" s="23">
        <v>22.5</v>
      </c>
      <c r="K6910" s="2">
        <v>1.875</v>
      </c>
      <c r="L6910" s="27">
        <v>33.75</v>
      </c>
      <c r="M6910" s="27">
        <v>11.875</v>
      </c>
      <c r="N6910" s="2">
        <v>0.625</v>
      </c>
      <c r="O6910" s="13">
        <v>9.375</v>
      </c>
    </row>
    <row r="6911" spans="4:15" x14ac:dyDescent="0.2">
      <c r="D6911" s="175"/>
      <c r="E6911" s="4" t="s">
        <v>66</v>
      </c>
      <c r="F6911" s="6"/>
      <c r="G6911" s="5">
        <v>160</v>
      </c>
      <c r="H6911" s="7">
        <v>108</v>
      </c>
      <c r="I6911" s="1">
        <v>0</v>
      </c>
      <c r="J6911" s="1">
        <v>26</v>
      </c>
      <c r="K6911" s="1">
        <v>1</v>
      </c>
      <c r="L6911" s="1">
        <v>55</v>
      </c>
      <c r="M6911" s="1">
        <v>31</v>
      </c>
      <c r="N6911" s="1">
        <v>2</v>
      </c>
      <c r="O6911" s="8">
        <v>10</v>
      </c>
    </row>
    <row r="6912" spans="4:15" x14ac:dyDescent="0.2">
      <c r="D6912" s="175"/>
      <c r="E6912" s="11"/>
      <c r="F6912" s="10"/>
      <c r="G6912" s="9">
        <v>100</v>
      </c>
      <c r="H6912" s="64">
        <v>67.5</v>
      </c>
      <c r="I6912" s="18">
        <v>0</v>
      </c>
      <c r="J6912" s="2">
        <v>16.25</v>
      </c>
      <c r="K6912" s="2">
        <v>0.625</v>
      </c>
      <c r="L6912" s="27">
        <v>34.375</v>
      </c>
      <c r="M6912" s="2">
        <v>19.375</v>
      </c>
      <c r="N6912" s="2">
        <v>1.25</v>
      </c>
      <c r="O6912" s="13">
        <v>6.25</v>
      </c>
    </row>
    <row r="6913" spans="2:15" x14ac:dyDescent="0.2">
      <c r="D6913" s="175"/>
      <c r="E6913" s="4" t="s">
        <v>67</v>
      </c>
      <c r="F6913" s="6"/>
      <c r="G6913" s="5">
        <v>150</v>
      </c>
      <c r="H6913" s="7">
        <v>91</v>
      </c>
      <c r="I6913" s="1">
        <v>1</v>
      </c>
      <c r="J6913" s="1">
        <v>22</v>
      </c>
      <c r="K6913" s="1">
        <v>4</v>
      </c>
      <c r="L6913" s="1">
        <v>64</v>
      </c>
      <c r="M6913" s="1">
        <v>37</v>
      </c>
      <c r="N6913" s="1">
        <v>3</v>
      </c>
      <c r="O6913" s="8">
        <v>12</v>
      </c>
    </row>
    <row r="6914" spans="2:15" x14ac:dyDescent="0.2">
      <c r="D6914" s="175"/>
      <c r="E6914" s="11"/>
      <c r="F6914" s="10"/>
      <c r="G6914" s="9">
        <v>100</v>
      </c>
      <c r="H6914" s="16">
        <v>60.666666666666998</v>
      </c>
      <c r="I6914" s="2">
        <v>0.66666666666700003</v>
      </c>
      <c r="J6914" s="2">
        <v>14.666666666667</v>
      </c>
      <c r="K6914" s="2">
        <v>2.666666666667</v>
      </c>
      <c r="L6914" s="2">
        <v>42.666666666666998</v>
      </c>
      <c r="M6914" s="23">
        <v>24.666666666666998</v>
      </c>
      <c r="N6914" s="2">
        <v>2</v>
      </c>
      <c r="O6914" s="13">
        <v>8</v>
      </c>
    </row>
    <row r="6915" spans="2:15" x14ac:dyDescent="0.2">
      <c r="D6915" s="175"/>
      <c r="E6915" s="4" t="s">
        <v>68</v>
      </c>
      <c r="F6915" s="6"/>
      <c r="G6915" s="5">
        <v>110</v>
      </c>
      <c r="H6915" s="7">
        <v>60</v>
      </c>
      <c r="I6915" s="1">
        <v>0</v>
      </c>
      <c r="J6915" s="1">
        <v>16</v>
      </c>
      <c r="K6915" s="1">
        <v>2</v>
      </c>
      <c r="L6915" s="1">
        <v>55</v>
      </c>
      <c r="M6915" s="1">
        <v>15</v>
      </c>
      <c r="N6915" s="1">
        <v>1</v>
      </c>
      <c r="O6915" s="8">
        <v>9</v>
      </c>
    </row>
    <row r="6916" spans="2:15" x14ac:dyDescent="0.2">
      <c r="D6916" s="175"/>
      <c r="E6916" s="11"/>
      <c r="F6916" s="10"/>
      <c r="G6916" s="9">
        <v>100</v>
      </c>
      <c r="H6916" s="73">
        <v>54.545454545455001</v>
      </c>
      <c r="I6916" s="18">
        <v>0</v>
      </c>
      <c r="J6916" s="2">
        <v>14.545454545455</v>
      </c>
      <c r="K6916" s="2">
        <v>1.818181818182</v>
      </c>
      <c r="L6916" s="35">
        <v>50</v>
      </c>
      <c r="M6916" s="2">
        <v>13.636363636364001</v>
      </c>
      <c r="N6916" s="2">
        <v>0.90909090909099999</v>
      </c>
      <c r="O6916" s="13">
        <v>8.1818181818180005</v>
      </c>
    </row>
    <row r="6917" spans="2:15" x14ac:dyDescent="0.2">
      <c r="D6917" s="175"/>
      <c r="E6917" s="4" t="s">
        <v>69</v>
      </c>
      <c r="F6917" s="6"/>
      <c r="G6917" s="5">
        <v>91</v>
      </c>
      <c r="H6917" s="7">
        <v>54</v>
      </c>
      <c r="I6917" s="1">
        <v>0</v>
      </c>
      <c r="J6917" s="1">
        <v>15</v>
      </c>
      <c r="K6917" s="1">
        <v>1</v>
      </c>
      <c r="L6917" s="1">
        <v>44</v>
      </c>
      <c r="M6917" s="1">
        <v>18</v>
      </c>
      <c r="N6917" s="1">
        <v>1</v>
      </c>
      <c r="O6917" s="8">
        <v>7</v>
      </c>
    </row>
    <row r="6918" spans="2:15" x14ac:dyDescent="0.2">
      <c r="D6918" s="175"/>
      <c r="E6918" s="11"/>
      <c r="F6918" s="10"/>
      <c r="G6918" s="9">
        <v>100</v>
      </c>
      <c r="H6918" s="16">
        <v>59.340659340659002</v>
      </c>
      <c r="I6918" s="18">
        <v>0</v>
      </c>
      <c r="J6918" s="2">
        <v>16.483516483515999</v>
      </c>
      <c r="K6918" s="2">
        <v>1.098901098901</v>
      </c>
      <c r="L6918" s="23">
        <v>48.351648351648002</v>
      </c>
      <c r="M6918" s="2">
        <v>19.780219780220001</v>
      </c>
      <c r="N6918" s="2">
        <v>1.098901098901</v>
      </c>
      <c r="O6918" s="13">
        <v>7.6923076923079998</v>
      </c>
    </row>
    <row r="6919" spans="2:15" x14ac:dyDescent="0.2">
      <c r="D6919" s="175"/>
      <c r="E6919" s="4" t="s">
        <v>70</v>
      </c>
      <c r="F6919" s="6"/>
      <c r="G6919" s="5">
        <v>127</v>
      </c>
      <c r="H6919" s="7">
        <v>77</v>
      </c>
      <c r="I6919" s="1">
        <v>2</v>
      </c>
      <c r="J6919" s="1">
        <v>27</v>
      </c>
      <c r="K6919" s="1">
        <v>1</v>
      </c>
      <c r="L6919" s="1">
        <v>56</v>
      </c>
      <c r="M6919" s="1">
        <v>29</v>
      </c>
      <c r="N6919" s="1">
        <v>0</v>
      </c>
      <c r="O6919" s="8">
        <v>7</v>
      </c>
    </row>
    <row r="6920" spans="2:15" x14ac:dyDescent="0.2">
      <c r="D6920" s="175"/>
      <c r="E6920" s="11"/>
      <c r="F6920" s="10"/>
      <c r="G6920" s="9">
        <v>100</v>
      </c>
      <c r="H6920" s="16">
        <v>60.629921259843002</v>
      </c>
      <c r="I6920" s="2">
        <v>1.574803149606</v>
      </c>
      <c r="J6920" s="2">
        <v>21.259842519685002</v>
      </c>
      <c r="K6920" s="2">
        <v>0.78740157480299999</v>
      </c>
      <c r="L6920" s="2">
        <v>44.094488188976001</v>
      </c>
      <c r="M6920" s="2">
        <v>22.834645669291</v>
      </c>
      <c r="N6920" s="18">
        <v>0</v>
      </c>
      <c r="O6920" s="13">
        <v>5.5118110236220001</v>
      </c>
    </row>
    <row r="6921" spans="2:15" x14ac:dyDescent="0.2">
      <c r="D6921" s="175"/>
      <c r="E6921" s="4" t="s">
        <v>71</v>
      </c>
      <c r="F6921" s="6"/>
      <c r="G6921" s="5">
        <v>70</v>
      </c>
      <c r="H6921" s="7">
        <v>37</v>
      </c>
      <c r="I6921" s="1">
        <v>0</v>
      </c>
      <c r="J6921" s="1">
        <v>12</v>
      </c>
      <c r="K6921" s="1">
        <v>1</v>
      </c>
      <c r="L6921" s="1">
        <v>33</v>
      </c>
      <c r="M6921" s="1">
        <v>13</v>
      </c>
      <c r="N6921" s="1">
        <v>1</v>
      </c>
      <c r="O6921" s="8">
        <v>4</v>
      </c>
    </row>
    <row r="6922" spans="2:15" x14ac:dyDescent="0.2">
      <c r="D6922" s="175"/>
      <c r="E6922" s="11"/>
      <c r="F6922" s="10"/>
      <c r="G6922" s="9">
        <v>100</v>
      </c>
      <c r="H6922" s="73">
        <v>52.857142857143003</v>
      </c>
      <c r="I6922" s="18">
        <v>0</v>
      </c>
      <c r="J6922" s="2">
        <v>17.142857142857</v>
      </c>
      <c r="K6922" s="2">
        <v>1.4285714285710001</v>
      </c>
      <c r="L6922" s="23">
        <v>47.142857142856997</v>
      </c>
      <c r="M6922" s="2">
        <v>18.571428571428999</v>
      </c>
      <c r="N6922" s="2">
        <v>1.4285714285710001</v>
      </c>
      <c r="O6922" s="13">
        <v>5.7142857142860004</v>
      </c>
    </row>
    <row r="6923" spans="2:15" x14ac:dyDescent="0.2">
      <c r="D6923" s="175"/>
      <c r="E6923" s="4" t="s">
        <v>72</v>
      </c>
      <c r="F6923" s="6"/>
      <c r="G6923" s="5">
        <v>69</v>
      </c>
      <c r="H6923" s="7">
        <v>37</v>
      </c>
      <c r="I6923" s="1">
        <v>0</v>
      </c>
      <c r="J6923" s="1">
        <v>14</v>
      </c>
      <c r="K6923" s="1">
        <v>1</v>
      </c>
      <c r="L6923" s="1">
        <v>32</v>
      </c>
      <c r="M6923" s="1">
        <v>18</v>
      </c>
      <c r="N6923" s="1">
        <v>0</v>
      </c>
      <c r="O6923" s="8">
        <v>2</v>
      </c>
    </row>
    <row r="6924" spans="2:15" x14ac:dyDescent="0.2">
      <c r="D6924" s="176"/>
      <c r="E6924" s="57"/>
      <c r="F6924" s="54"/>
      <c r="G6924" s="67">
        <v>100</v>
      </c>
      <c r="H6924" s="127">
        <v>53.623188405797002</v>
      </c>
      <c r="I6924" s="81">
        <v>0</v>
      </c>
      <c r="J6924" s="48">
        <v>20.289855072464</v>
      </c>
      <c r="K6924" s="48">
        <v>1.449275362319</v>
      </c>
      <c r="L6924" s="103">
        <v>46.376811594202998</v>
      </c>
      <c r="M6924" s="103">
        <v>26.086956521739001</v>
      </c>
      <c r="N6924" s="81">
        <v>0</v>
      </c>
      <c r="O6924" s="84">
        <v>2.898550724638</v>
      </c>
    </row>
    <row r="6926" spans="2:15" x14ac:dyDescent="0.2">
      <c r="B6926" s="43" t="str">
        <f xml:space="preserve"> HYPERLINK("#'目次'!B150", "[144]")</f>
        <v>[144]</v>
      </c>
      <c r="C6926" s="31" t="s">
        <v>297</v>
      </c>
    </row>
    <row r="6927" spans="2:15" x14ac:dyDescent="0.2">
      <c r="C6927" s="156" t="s">
        <v>292</v>
      </c>
    </row>
    <row r="6929" spans="3:15" x14ac:dyDescent="0.2">
      <c r="C6929" s="31" t="s">
        <v>75</v>
      </c>
    </row>
    <row r="6930" spans="3:15" ht="24" x14ac:dyDescent="0.2">
      <c r="D6930" s="177"/>
      <c r="E6930" s="178"/>
      <c r="F6930" s="178"/>
      <c r="G6930" s="40" t="s">
        <v>14</v>
      </c>
      <c r="H6930" s="42" t="s">
        <v>213</v>
      </c>
      <c r="I6930" s="15" t="s">
        <v>214</v>
      </c>
      <c r="J6930" s="15" t="s">
        <v>215</v>
      </c>
      <c r="K6930" s="15" t="s">
        <v>216</v>
      </c>
      <c r="L6930" s="15" t="s">
        <v>217</v>
      </c>
      <c r="M6930" s="15" t="s">
        <v>293</v>
      </c>
      <c r="N6930" s="15" t="s">
        <v>86</v>
      </c>
      <c r="O6930" s="44" t="s">
        <v>17</v>
      </c>
    </row>
    <row r="6931" spans="3:15" x14ac:dyDescent="0.2">
      <c r="D6931" s="179"/>
      <c r="E6931" s="180"/>
      <c r="F6931" s="180"/>
      <c r="G6931" s="39"/>
      <c r="H6931" s="41"/>
      <c r="I6931" s="14"/>
      <c r="J6931" s="14"/>
      <c r="K6931" s="14"/>
      <c r="L6931" s="14"/>
      <c r="M6931" s="14"/>
      <c r="N6931" s="14"/>
      <c r="O6931" s="38"/>
    </row>
    <row r="6932" spans="3:15" x14ac:dyDescent="0.2">
      <c r="D6932" s="70"/>
      <c r="E6932" s="72" t="s">
        <v>14</v>
      </c>
      <c r="F6932" s="69"/>
      <c r="G6932" s="37">
        <v>1163</v>
      </c>
      <c r="H6932" s="17">
        <v>708</v>
      </c>
      <c r="I6932" s="17">
        <v>4</v>
      </c>
      <c r="J6932" s="17">
        <v>198</v>
      </c>
      <c r="K6932" s="17">
        <v>20</v>
      </c>
      <c r="L6932" s="17">
        <v>460</v>
      </c>
      <c r="M6932" s="17">
        <v>212</v>
      </c>
      <c r="N6932" s="17">
        <v>12</v>
      </c>
      <c r="O6932" s="55">
        <v>86</v>
      </c>
    </row>
    <row r="6933" spans="3:15" x14ac:dyDescent="0.2">
      <c r="D6933" s="57"/>
      <c r="E6933" s="54"/>
      <c r="F6933" s="71"/>
      <c r="G6933" s="9">
        <v>100</v>
      </c>
      <c r="H6933" s="2">
        <v>60.877042132416001</v>
      </c>
      <c r="I6933" s="2">
        <v>0.34393809114399998</v>
      </c>
      <c r="J6933" s="2">
        <v>17.024935511608</v>
      </c>
      <c r="K6933" s="2">
        <v>1.7196904557179999</v>
      </c>
      <c r="L6933" s="2">
        <v>39.552880481513</v>
      </c>
      <c r="M6933" s="2">
        <v>18.228718830609999</v>
      </c>
      <c r="N6933" s="2">
        <v>1.0318142734310001</v>
      </c>
      <c r="O6933" s="13">
        <v>7.3946689595870003</v>
      </c>
    </row>
    <row r="6934" spans="3:15" x14ac:dyDescent="0.2">
      <c r="D6934" s="174" t="s">
        <v>36</v>
      </c>
      <c r="E6934" s="20" t="s">
        <v>76</v>
      </c>
      <c r="F6934" s="22"/>
      <c r="G6934" s="21">
        <v>597</v>
      </c>
      <c r="H6934" s="25">
        <v>363</v>
      </c>
      <c r="I6934" s="3">
        <v>3</v>
      </c>
      <c r="J6934" s="3">
        <v>98</v>
      </c>
      <c r="K6934" s="3">
        <v>12</v>
      </c>
      <c r="L6934" s="3">
        <v>221</v>
      </c>
      <c r="M6934" s="3">
        <v>108</v>
      </c>
      <c r="N6934" s="3">
        <v>7</v>
      </c>
      <c r="O6934" s="26">
        <v>50</v>
      </c>
    </row>
    <row r="6935" spans="3:15" x14ac:dyDescent="0.2">
      <c r="D6935" s="175"/>
      <c r="E6935" s="11"/>
      <c r="F6935" s="10"/>
      <c r="G6935" s="9">
        <v>100</v>
      </c>
      <c r="H6935" s="16">
        <v>60.804020100503003</v>
      </c>
      <c r="I6935" s="2">
        <v>0.50251256281400003</v>
      </c>
      <c r="J6935" s="2">
        <v>16.41541038526</v>
      </c>
      <c r="K6935" s="2">
        <v>2.0100502512560001</v>
      </c>
      <c r="L6935" s="2">
        <v>37.018425460636998</v>
      </c>
      <c r="M6935" s="2">
        <v>18.090452261307</v>
      </c>
      <c r="N6935" s="2">
        <v>1.1725293132329999</v>
      </c>
      <c r="O6935" s="13">
        <v>8.3752093802350007</v>
      </c>
    </row>
    <row r="6936" spans="3:15" x14ac:dyDescent="0.2">
      <c r="D6936" s="175"/>
      <c r="E6936" s="4" t="s">
        <v>39</v>
      </c>
      <c r="F6936" s="6"/>
      <c r="G6936" s="5">
        <v>32</v>
      </c>
      <c r="H6936" s="7">
        <v>21</v>
      </c>
      <c r="I6936" s="1">
        <v>0</v>
      </c>
      <c r="J6936" s="1">
        <v>0</v>
      </c>
      <c r="K6936" s="1">
        <v>1</v>
      </c>
      <c r="L6936" s="1">
        <v>10</v>
      </c>
      <c r="M6936" s="1">
        <v>4</v>
      </c>
      <c r="N6936" s="1">
        <v>2</v>
      </c>
      <c r="O6936" s="8">
        <v>4</v>
      </c>
    </row>
    <row r="6937" spans="3:15" x14ac:dyDescent="0.2">
      <c r="D6937" s="175"/>
      <c r="E6937" s="11"/>
      <c r="F6937" s="10"/>
      <c r="G6937" s="9">
        <v>100</v>
      </c>
      <c r="H6937" s="16">
        <v>65.625</v>
      </c>
      <c r="I6937" s="18">
        <v>0</v>
      </c>
      <c r="J6937" s="76">
        <v>0</v>
      </c>
      <c r="K6937" s="2">
        <v>3.125</v>
      </c>
      <c r="L6937" s="27">
        <v>31.25</v>
      </c>
      <c r="M6937" s="27">
        <v>12.5</v>
      </c>
      <c r="N6937" s="23">
        <v>6.25</v>
      </c>
      <c r="O6937" s="89">
        <v>12.5</v>
      </c>
    </row>
    <row r="6938" spans="3:15" x14ac:dyDescent="0.2">
      <c r="D6938" s="175"/>
      <c r="E6938" s="4" t="s">
        <v>40</v>
      </c>
      <c r="F6938" s="6"/>
      <c r="G6938" s="5">
        <v>73</v>
      </c>
      <c r="H6938" s="7">
        <v>53</v>
      </c>
      <c r="I6938" s="1">
        <v>0</v>
      </c>
      <c r="J6938" s="1">
        <v>13</v>
      </c>
      <c r="K6938" s="1">
        <v>3</v>
      </c>
      <c r="L6938" s="1">
        <v>30</v>
      </c>
      <c r="M6938" s="1">
        <v>20</v>
      </c>
      <c r="N6938" s="1">
        <v>1</v>
      </c>
      <c r="O6938" s="8">
        <v>1</v>
      </c>
    </row>
    <row r="6939" spans="3:15" x14ac:dyDescent="0.2">
      <c r="D6939" s="175"/>
      <c r="E6939" s="11"/>
      <c r="F6939" s="10"/>
      <c r="G6939" s="9">
        <v>100</v>
      </c>
      <c r="H6939" s="86">
        <v>72.602739726026996</v>
      </c>
      <c r="I6939" s="18">
        <v>0</v>
      </c>
      <c r="J6939" s="2">
        <v>17.808219178081998</v>
      </c>
      <c r="K6939" s="2">
        <v>4.1095890410960001</v>
      </c>
      <c r="L6939" s="2">
        <v>41.095890410959001</v>
      </c>
      <c r="M6939" s="23">
        <v>27.397260273973</v>
      </c>
      <c r="N6939" s="2">
        <v>1.369863013699</v>
      </c>
      <c r="O6939" s="93">
        <v>1.369863013699</v>
      </c>
    </row>
    <row r="6940" spans="3:15" x14ac:dyDescent="0.2">
      <c r="D6940" s="175"/>
      <c r="E6940" s="4" t="s">
        <v>41</v>
      </c>
      <c r="F6940" s="6"/>
      <c r="G6940" s="5">
        <v>106</v>
      </c>
      <c r="H6940" s="7">
        <v>47</v>
      </c>
      <c r="I6940" s="1">
        <v>1</v>
      </c>
      <c r="J6940" s="1">
        <v>24</v>
      </c>
      <c r="K6940" s="1">
        <v>5</v>
      </c>
      <c r="L6940" s="1">
        <v>47</v>
      </c>
      <c r="M6940" s="1">
        <v>25</v>
      </c>
      <c r="N6940" s="1">
        <v>0</v>
      </c>
      <c r="O6940" s="8">
        <v>9</v>
      </c>
    </row>
    <row r="6941" spans="3:15" x14ac:dyDescent="0.2">
      <c r="D6941" s="175"/>
      <c r="E6941" s="11"/>
      <c r="F6941" s="10"/>
      <c r="G6941" s="9">
        <v>100</v>
      </c>
      <c r="H6941" s="99">
        <v>44.339622641509003</v>
      </c>
      <c r="I6941" s="2">
        <v>0.94339622641499998</v>
      </c>
      <c r="J6941" s="23">
        <v>22.641509433962</v>
      </c>
      <c r="K6941" s="2">
        <v>4.7169811320750004</v>
      </c>
      <c r="L6941" s="2">
        <v>44.339622641509003</v>
      </c>
      <c r="M6941" s="23">
        <v>23.584905660377</v>
      </c>
      <c r="N6941" s="18">
        <v>0</v>
      </c>
      <c r="O6941" s="13">
        <v>8.4905660377360004</v>
      </c>
    </row>
    <row r="6942" spans="3:15" x14ac:dyDescent="0.2">
      <c r="D6942" s="175"/>
      <c r="E6942" s="4" t="s">
        <v>42</v>
      </c>
      <c r="F6942" s="6"/>
      <c r="G6942" s="5">
        <v>112</v>
      </c>
      <c r="H6942" s="7">
        <v>71</v>
      </c>
      <c r="I6942" s="1">
        <v>0</v>
      </c>
      <c r="J6942" s="1">
        <v>18</v>
      </c>
      <c r="K6942" s="1">
        <v>0</v>
      </c>
      <c r="L6942" s="1">
        <v>50</v>
      </c>
      <c r="M6942" s="1">
        <v>22</v>
      </c>
      <c r="N6942" s="1">
        <v>1</v>
      </c>
      <c r="O6942" s="8">
        <v>7</v>
      </c>
    </row>
    <row r="6943" spans="3:15" x14ac:dyDescent="0.2">
      <c r="D6943" s="175"/>
      <c r="E6943" s="11"/>
      <c r="F6943" s="10"/>
      <c r="G6943" s="9">
        <v>100</v>
      </c>
      <c r="H6943" s="16">
        <v>63.392857142856997</v>
      </c>
      <c r="I6943" s="18">
        <v>0</v>
      </c>
      <c r="J6943" s="2">
        <v>16.071428571428999</v>
      </c>
      <c r="K6943" s="18">
        <v>0</v>
      </c>
      <c r="L6943" s="23">
        <v>44.642857142856997</v>
      </c>
      <c r="M6943" s="2">
        <v>19.642857142857</v>
      </c>
      <c r="N6943" s="2">
        <v>0.89285714285700002</v>
      </c>
      <c r="O6943" s="13">
        <v>6.25</v>
      </c>
    </row>
    <row r="6944" spans="3:15" x14ac:dyDescent="0.2">
      <c r="D6944" s="175"/>
      <c r="E6944" s="4" t="s">
        <v>43</v>
      </c>
      <c r="F6944" s="6"/>
      <c r="G6944" s="5">
        <v>96</v>
      </c>
      <c r="H6944" s="7">
        <v>53</v>
      </c>
      <c r="I6944" s="1">
        <v>0</v>
      </c>
      <c r="J6944" s="1">
        <v>14</v>
      </c>
      <c r="K6944" s="1">
        <v>0</v>
      </c>
      <c r="L6944" s="1">
        <v>38</v>
      </c>
      <c r="M6944" s="1">
        <v>21</v>
      </c>
      <c r="N6944" s="1">
        <v>2</v>
      </c>
      <c r="O6944" s="8">
        <v>9</v>
      </c>
    </row>
    <row r="6945" spans="4:15" x14ac:dyDescent="0.2">
      <c r="D6945" s="175"/>
      <c r="E6945" s="11"/>
      <c r="F6945" s="10"/>
      <c r="G6945" s="9">
        <v>100</v>
      </c>
      <c r="H6945" s="73">
        <v>55.208333333333002</v>
      </c>
      <c r="I6945" s="18">
        <v>0</v>
      </c>
      <c r="J6945" s="2">
        <v>14.583333333333</v>
      </c>
      <c r="K6945" s="18">
        <v>0</v>
      </c>
      <c r="L6945" s="2">
        <v>39.583333333333002</v>
      </c>
      <c r="M6945" s="2">
        <v>21.875</v>
      </c>
      <c r="N6945" s="2">
        <v>2.083333333333</v>
      </c>
      <c r="O6945" s="13">
        <v>9.375</v>
      </c>
    </row>
    <row r="6946" spans="4:15" x14ac:dyDescent="0.2">
      <c r="D6946" s="175"/>
      <c r="E6946" s="4" t="s">
        <v>44</v>
      </c>
      <c r="F6946" s="6"/>
      <c r="G6946" s="5">
        <v>107</v>
      </c>
      <c r="H6946" s="7">
        <v>70</v>
      </c>
      <c r="I6946" s="1">
        <v>0</v>
      </c>
      <c r="J6946" s="1">
        <v>16</v>
      </c>
      <c r="K6946" s="1">
        <v>1</v>
      </c>
      <c r="L6946" s="1">
        <v>36</v>
      </c>
      <c r="M6946" s="1">
        <v>11</v>
      </c>
      <c r="N6946" s="1">
        <v>0</v>
      </c>
      <c r="O6946" s="8">
        <v>12</v>
      </c>
    </row>
    <row r="6947" spans="4:15" x14ac:dyDescent="0.2">
      <c r="D6947" s="175"/>
      <c r="E6947" s="11"/>
      <c r="F6947" s="10"/>
      <c r="G6947" s="9">
        <v>100</v>
      </c>
      <c r="H6947" s="16">
        <v>65.420560747663998</v>
      </c>
      <c r="I6947" s="18">
        <v>0</v>
      </c>
      <c r="J6947" s="2">
        <v>14.953271028036999</v>
      </c>
      <c r="K6947" s="2">
        <v>0.93457943925200004</v>
      </c>
      <c r="L6947" s="27">
        <v>33.644859813083997</v>
      </c>
      <c r="M6947" s="27">
        <v>10.280373831776</v>
      </c>
      <c r="N6947" s="18">
        <v>0</v>
      </c>
      <c r="O6947" s="13">
        <v>11.214953271028</v>
      </c>
    </row>
    <row r="6948" spans="4:15" x14ac:dyDescent="0.2">
      <c r="D6948" s="175"/>
      <c r="E6948" s="4" t="s">
        <v>45</v>
      </c>
      <c r="F6948" s="6"/>
      <c r="G6948" s="5">
        <v>71</v>
      </c>
      <c r="H6948" s="7">
        <v>48</v>
      </c>
      <c r="I6948" s="1">
        <v>2</v>
      </c>
      <c r="J6948" s="1">
        <v>13</v>
      </c>
      <c r="K6948" s="1">
        <v>2</v>
      </c>
      <c r="L6948" s="1">
        <v>10</v>
      </c>
      <c r="M6948" s="1">
        <v>5</v>
      </c>
      <c r="N6948" s="1">
        <v>1</v>
      </c>
      <c r="O6948" s="8">
        <v>8</v>
      </c>
    </row>
    <row r="6949" spans="4:15" x14ac:dyDescent="0.2">
      <c r="D6949" s="175"/>
      <c r="E6949" s="11"/>
      <c r="F6949" s="10"/>
      <c r="G6949" s="9">
        <v>100</v>
      </c>
      <c r="H6949" s="64">
        <v>67.605633802816996</v>
      </c>
      <c r="I6949" s="2">
        <v>2.8169014084509998</v>
      </c>
      <c r="J6949" s="2">
        <v>18.309859154929999</v>
      </c>
      <c r="K6949" s="2">
        <v>2.8169014084509998</v>
      </c>
      <c r="L6949" s="46">
        <v>14.084507042254</v>
      </c>
      <c r="M6949" s="46">
        <v>7.0422535211269999</v>
      </c>
      <c r="N6949" s="2">
        <v>1.4084507042250001</v>
      </c>
      <c r="O6949" s="13">
        <v>11.267605633803001</v>
      </c>
    </row>
    <row r="6950" spans="4:15" x14ac:dyDescent="0.2">
      <c r="D6950" s="174" t="s">
        <v>37</v>
      </c>
      <c r="E6950" s="20" t="s">
        <v>77</v>
      </c>
      <c r="F6950" s="22"/>
      <c r="G6950" s="21">
        <v>566</v>
      </c>
      <c r="H6950" s="25">
        <v>345</v>
      </c>
      <c r="I6950" s="3">
        <v>1</v>
      </c>
      <c r="J6950" s="3">
        <v>100</v>
      </c>
      <c r="K6950" s="3">
        <v>8</v>
      </c>
      <c r="L6950" s="3">
        <v>239</v>
      </c>
      <c r="M6950" s="3">
        <v>104</v>
      </c>
      <c r="N6950" s="3">
        <v>5</v>
      </c>
      <c r="O6950" s="26">
        <v>36</v>
      </c>
    </row>
    <row r="6951" spans="4:15" x14ac:dyDescent="0.2">
      <c r="D6951" s="175"/>
      <c r="E6951" s="11"/>
      <c r="F6951" s="10"/>
      <c r="G6951" s="9">
        <v>100</v>
      </c>
      <c r="H6951" s="16">
        <v>60.954063604239998</v>
      </c>
      <c r="I6951" s="2">
        <v>0.17667844523000001</v>
      </c>
      <c r="J6951" s="2">
        <v>17.667844522968</v>
      </c>
      <c r="K6951" s="2">
        <v>1.413427561837</v>
      </c>
      <c r="L6951" s="2">
        <v>42.226148409894002</v>
      </c>
      <c r="M6951" s="2">
        <v>18.374558303887</v>
      </c>
      <c r="N6951" s="2">
        <v>0.88339222614799995</v>
      </c>
      <c r="O6951" s="13">
        <v>6.3604240282689997</v>
      </c>
    </row>
    <row r="6952" spans="4:15" x14ac:dyDescent="0.2">
      <c r="D6952" s="175"/>
      <c r="E6952" s="4" t="s">
        <v>39</v>
      </c>
      <c r="F6952" s="6"/>
      <c r="G6952" s="5">
        <v>26</v>
      </c>
      <c r="H6952" s="7">
        <v>20</v>
      </c>
      <c r="I6952" s="1">
        <v>0</v>
      </c>
      <c r="J6952" s="1">
        <v>0</v>
      </c>
      <c r="K6952" s="1">
        <v>0</v>
      </c>
      <c r="L6952" s="1">
        <v>6</v>
      </c>
      <c r="M6952" s="1">
        <v>6</v>
      </c>
      <c r="N6952" s="1">
        <v>1</v>
      </c>
      <c r="O6952" s="8">
        <v>2</v>
      </c>
    </row>
    <row r="6953" spans="4:15" x14ac:dyDescent="0.2">
      <c r="D6953" s="175"/>
      <c r="E6953" s="11"/>
      <c r="F6953" s="10"/>
      <c r="G6953" s="9">
        <v>100</v>
      </c>
      <c r="H6953" s="86">
        <v>76.923076923077005</v>
      </c>
      <c r="I6953" s="18">
        <v>0</v>
      </c>
      <c r="J6953" s="76">
        <v>0</v>
      </c>
      <c r="K6953" s="18">
        <v>0</v>
      </c>
      <c r="L6953" s="46">
        <v>23.076923076922998</v>
      </c>
      <c r="M6953" s="2">
        <v>23.076923076922998</v>
      </c>
      <c r="N6953" s="2">
        <v>3.8461538461539999</v>
      </c>
      <c r="O6953" s="13">
        <v>7.6923076923079998</v>
      </c>
    </row>
    <row r="6954" spans="4:15" x14ac:dyDescent="0.2">
      <c r="D6954" s="175"/>
      <c r="E6954" s="4" t="s">
        <v>40</v>
      </c>
      <c r="F6954" s="6"/>
      <c r="G6954" s="5">
        <v>71</v>
      </c>
      <c r="H6954" s="7">
        <v>49</v>
      </c>
      <c r="I6954" s="1">
        <v>0</v>
      </c>
      <c r="J6954" s="1">
        <v>9</v>
      </c>
      <c r="K6954" s="1">
        <v>2</v>
      </c>
      <c r="L6954" s="1">
        <v>39</v>
      </c>
      <c r="M6954" s="1">
        <v>18</v>
      </c>
      <c r="N6954" s="1">
        <v>0</v>
      </c>
      <c r="O6954" s="8">
        <v>1</v>
      </c>
    </row>
    <row r="6955" spans="4:15" x14ac:dyDescent="0.2">
      <c r="D6955" s="175"/>
      <c r="E6955" s="11"/>
      <c r="F6955" s="10"/>
      <c r="G6955" s="9">
        <v>100</v>
      </c>
      <c r="H6955" s="64">
        <v>69.014084507042</v>
      </c>
      <c r="I6955" s="18">
        <v>0</v>
      </c>
      <c r="J6955" s="2">
        <v>12.676056338027999</v>
      </c>
      <c r="K6955" s="2">
        <v>2.8169014084509998</v>
      </c>
      <c r="L6955" s="35">
        <v>54.929577464788998</v>
      </c>
      <c r="M6955" s="23">
        <v>25.352112676055999</v>
      </c>
      <c r="N6955" s="18">
        <v>0</v>
      </c>
      <c r="O6955" s="93">
        <v>1.4084507042250001</v>
      </c>
    </row>
    <row r="6956" spans="4:15" x14ac:dyDescent="0.2">
      <c r="D6956" s="175"/>
      <c r="E6956" s="4" t="s">
        <v>41</v>
      </c>
      <c r="F6956" s="6"/>
      <c r="G6956" s="5">
        <v>96</v>
      </c>
      <c r="H6956" s="7">
        <v>49</v>
      </c>
      <c r="I6956" s="1">
        <v>0</v>
      </c>
      <c r="J6956" s="1">
        <v>26</v>
      </c>
      <c r="K6956" s="1">
        <v>1</v>
      </c>
      <c r="L6956" s="1">
        <v>51</v>
      </c>
      <c r="M6956" s="1">
        <v>24</v>
      </c>
      <c r="N6956" s="1">
        <v>1</v>
      </c>
      <c r="O6956" s="8">
        <v>4</v>
      </c>
    </row>
    <row r="6957" spans="4:15" x14ac:dyDescent="0.2">
      <c r="D6957" s="175"/>
      <c r="E6957" s="11"/>
      <c r="F6957" s="10"/>
      <c r="G6957" s="9">
        <v>100</v>
      </c>
      <c r="H6957" s="73">
        <v>51.041666666666998</v>
      </c>
      <c r="I6957" s="18">
        <v>0</v>
      </c>
      <c r="J6957" s="35">
        <v>27.083333333333002</v>
      </c>
      <c r="K6957" s="2">
        <v>1.041666666667</v>
      </c>
      <c r="L6957" s="35">
        <v>53.125</v>
      </c>
      <c r="M6957" s="23">
        <v>25</v>
      </c>
      <c r="N6957" s="2">
        <v>1.041666666667</v>
      </c>
      <c r="O6957" s="13">
        <v>4.166666666667</v>
      </c>
    </row>
    <row r="6958" spans="4:15" x14ac:dyDescent="0.2">
      <c r="D6958" s="175"/>
      <c r="E6958" s="4" t="s">
        <v>42</v>
      </c>
      <c r="F6958" s="6"/>
      <c r="G6958" s="5">
        <v>96</v>
      </c>
      <c r="H6958" s="7">
        <v>57</v>
      </c>
      <c r="I6958" s="1">
        <v>0</v>
      </c>
      <c r="J6958" s="1">
        <v>20</v>
      </c>
      <c r="K6958" s="1">
        <v>2</v>
      </c>
      <c r="L6958" s="1">
        <v>49</v>
      </c>
      <c r="M6958" s="1">
        <v>18</v>
      </c>
      <c r="N6958" s="1">
        <v>2</v>
      </c>
      <c r="O6958" s="8">
        <v>4</v>
      </c>
    </row>
    <row r="6959" spans="4:15" x14ac:dyDescent="0.2">
      <c r="D6959" s="175"/>
      <c r="E6959" s="11"/>
      <c r="F6959" s="10"/>
      <c r="G6959" s="9">
        <v>100</v>
      </c>
      <c r="H6959" s="16">
        <v>59.375</v>
      </c>
      <c r="I6959" s="18">
        <v>0</v>
      </c>
      <c r="J6959" s="2">
        <v>20.833333333333002</v>
      </c>
      <c r="K6959" s="2">
        <v>2.083333333333</v>
      </c>
      <c r="L6959" s="35">
        <v>51.041666666666998</v>
      </c>
      <c r="M6959" s="2">
        <v>18.75</v>
      </c>
      <c r="N6959" s="2">
        <v>2.083333333333</v>
      </c>
      <c r="O6959" s="13">
        <v>4.166666666667</v>
      </c>
    </row>
    <row r="6960" spans="4:15" x14ac:dyDescent="0.2">
      <c r="D6960" s="175"/>
      <c r="E6960" s="4" t="s">
        <v>43</v>
      </c>
      <c r="F6960" s="6"/>
      <c r="G6960" s="5">
        <v>103</v>
      </c>
      <c r="H6960" s="7">
        <v>62</v>
      </c>
      <c r="I6960" s="1">
        <v>0</v>
      </c>
      <c r="J6960" s="1">
        <v>21</v>
      </c>
      <c r="K6960" s="1">
        <v>1</v>
      </c>
      <c r="L6960" s="1">
        <v>44</v>
      </c>
      <c r="M6960" s="1">
        <v>23</v>
      </c>
      <c r="N6960" s="1">
        <v>1</v>
      </c>
      <c r="O6960" s="8">
        <v>6</v>
      </c>
    </row>
    <row r="6961" spans="2:15" x14ac:dyDescent="0.2">
      <c r="D6961" s="175"/>
      <c r="E6961" s="11"/>
      <c r="F6961" s="10"/>
      <c r="G6961" s="9">
        <v>100</v>
      </c>
      <c r="H6961" s="16">
        <v>60.194174757281999</v>
      </c>
      <c r="I6961" s="18">
        <v>0</v>
      </c>
      <c r="J6961" s="2">
        <v>20.388349514563</v>
      </c>
      <c r="K6961" s="2">
        <v>0.97087378640800004</v>
      </c>
      <c r="L6961" s="2">
        <v>42.718446601941999</v>
      </c>
      <c r="M6961" s="2">
        <v>22.330097087378999</v>
      </c>
      <c r="N6961" s="2">
        <v>0.97087378640800004</v>
      </c>
      <c r="O6961" s="13">
        <v>5.8252427184469999</v>
      </c>
    </row>
    <row r="6962" spans="2:15" x14ac:dyDescent="0.2">
      <c r="D6962" s="175"/>
      <c r="E6962" s="4" t="s">
        <v>44</v>
      </c>
      <c r="F6962" s="6"/>
      <c r="G6962" s="5">
        <v>104</v>
      </c>
      <c r="H6962" s="7">
        <v>64</v>
      </c>
      <c r="I6962" s="1">
        <v>1</v>
      </c>
      <c r="J6962" s="1">
        <v>15</v>
      </c>
      <c r="K6962" s="1">
        <v>1</v>
      </c>
      <c r="L6962" s="1">
        <v>37</v>
      </c>
      <c r="M6962" s="1">
        <v>12</v>
      </c>
      <c r="N6962" s="1">
        <v>0</v>
      </c>
      <c r="O6962" s="8">
        <v>7</v>
      </c>
    </row>
    <row r="6963" spans="2:15" x14ac:dyDescent="0.2">
      <c r="D6963" s="175"/>
      <c r="E6963" s="11"/>
      <c r="F6963" s="10"/>
      <c r="G6963" s="9">
        <v>100</v>
      </c>
      <c r="H6963" s="16">
        <v>61.538461538462002</v>
      </c>
      <c r="I6963" s="2">
        <v>0.96153846153800004</v>
      </c>
      <c r="J6963" s="2">
        <v>14.423076923077</v>
      </c>
      <c r="K6963" s="2">
        <v>0.96153846153800004</v>
      </c>
      <c r="L6963" s="2">
        <v>35.576923076923002</v>
      </c>
      <c r="M6963" s="27">
        <v>11.538461538462</v>
      </c>
      <c r="N6963" s="18">
        <v>0</v>
      </c>
      <c r="O6963" s="13">
        <v>6.7307692307689999</v>
      </c>
    </row>
    <row r="6964" spans="2:15" x14ac:dyDescent="0.2">
      <c r="D6964" s="175"/>
      <c r="E6964" s="4" t="s">
        <v>45</v>
      </c>
      <c r="F6964" s="6"/>
      <c r="G6964" s="5">
        <v>70</v>
      </c>
      <c r="H6964" s="7">
        <v>44</v>
      </c>
      <c r="I6964" s="1">
        <v>0</v>
      </c>
      <c r="J6964" s="1">
        <v>9</v>
      </c>
      <c r="K6964" s="1">
        <v>1</v>
      </c>
      <c r="L6964" s="1">
        <v>13</v>
      </c>
      <c r="M6964" s="1">
        <v>3</v>
      </c>
      <c r="N6964" s="1">
        <v>0</v>
      </c>
      <c r="O6964" s="8">
        <v>12</v>
      </c>
    </row>
    <row r="6965" spans="2:15" x14ac:dyDescent="0.2">
      <c r="D6965" s="176"/>
      <c r="E6965" s="57"/>
      <c r="F6965" s="54"/>
      <c r="G6965" s="67">
        <v>100</v>
      </c>
      <c r="H6965" s="82">
        <v>62.857142857143003</v>
      </c>
      <c r="I6965" s="81">
        <v>0</v>
      </c>
      <c r="J6965" s="48">
        <v>12.857142857143</v>
      </c>
      <c r="K6965" s="48">
        <v>1.4285714285710001</v>
      </c>
      <c r="L6965" s="91">
        <v>18.571428571428999</v>
      </c>
      <c r="M6965" s="91">
        <v>4.2857142857139996</v>
      </c>
      <c r="N6965" s="81">
        <v>0</v>
      </c>
      <c r="O6965" s="113">
        <v>17.142857142857</v>
      </c>
    </row>
    <row r="6967" spans="2:15" x14ac:dyDescent="0.2">
      <c r="B6967" s="43" t="str">
        <f xml:space="preserve"> HYPERLINK("#'目次'!B151", "[145]")</f>
        <v>[145]</v>
      </c>
      <c r="C6967" s="31" t="s">
        <v>300</v>
      </c>
    </row>
    <row r="6968" spans="2:15" x14ac:dyDescent="0.2">
      <c r="C6968" s="156" t="s">
        <v>292</v>
      </c>
    </row>
    <row r="6971" spans="2:15" ht="24" x14ac:dyDescent="0.2">
      <c r="D6971" s="177"/>
      <c r="E6971" s="178"/>
      <c r="F6971" s="178"/>
      <c r="G6971" s="40" t="s">
        <v>14</v>
      </c>
      <c r="H6971" s="42" t="s">
        <v>213</v>
      </c>
      <c r="I6971" s="15" t="s">
        <v>214</v>
      </c>
      <c r="J6971" s="15" t="s">
        <v>215</v>
      </c>
      <c r="K6971" s="15" t="s">
        <v>216</v>
      </c>
      <c r="L6971" s="15" t="s">
        <v>217</v>
      </c>
      <c r="M6971" s="15" t="s">
        <v>293</v>
      </c>
      <c r="N6971" s="15" t="s">
        <v>86</v>
      </c>
      <c r="O6971" s="44" t="s">
        <v>17</v>
      </c>
    </row>
    <row r="6972" spans="2:15" x14ac:dyDescent="0.2">
      <c r="D6972" s="179"/>
      <c r="E6972" s="180"/>
      <c r="F6972" s="180"/>
      <c r="G6972" s="39"/>
      <c r="H6972" s="41"/>
      <c r="I6972" s="14"/>
      <c r="J6972" s="14"/>
      <c r="K6972" s="14"/>
      <c r="L6972" s="14"/>
      <c r="M6972" s="14"/>
      <c r="N6972" s="14"/>
      <c r="O6972" s="38"/>
    </row>
    <row r="6973" spans="2:15" x14ac:dyDescent="0.2">
      <c r="D6973" s="70"/>
      <c r="E6973" s="72" t="s">
        <v>14</v>
      </c>
      <c r="F6973" s="69"/>
      <c r="G6973" s="37">
        <v>1163</v>
      </c>
      <c r="H6973" s="17">
        <v>701</v>
      </c>
      <c r="I6973" s="17">
        <v>2</v>
      </c>
      <c r="J6973" s="17">
        <v>453</v>
      </c>
      <c r="K6973" s="17">
        <v>16</v>
      </c>
      <c r="L6973" s="17">
        <v>352</v>
      </c>
      <c r="M6973" s="17">
        <v>148</v>
      </c>
      <c r="N6973" s="17">
        <v>8</v>
      </c>
      <c r="O6973" s="55">
        <v>80</v>
      </c>
    </row>
    <row r="6974" spans="2:15" x14ac:dyDescent="0.2">
      <c r="D6974" s="57"/>
      <c r="E6974" s="54"/>
      <c r="F6974" s="71"/>
      <c r="G6974" s="9">
        <v>100</v>
      </c>
      <c r="H6974" s="2">
        <v>60.275150472915001</v>
      </c>
      <c r="I6974" s="2">
        <v>0.17196904557199999</v>
      </c>
      <c r="J6974" s="2">
        <v>38.950988822012</v>
      </c>
      <c r="K6974" s="2">
        <v>1.375752364574</v>
      </c>
      <c r="L6974" s="2">
        <v>30.266552020635999</v>
      </c>
      <c r="M6974" s="2">
        <v>12.725709372313</v>
      </c>
      <c r="N6974" s="2">
        <v>0.68787618228699998</v>
      </c>
      <c r="O6974" s="13">
        <v>6.8787618228719998</v>
      </c>
    </row>
    <row r="6975" spans="2:15" x14ac:dyDescent="0.2">
      <c r="D6975" s="174" t="s">
        <v>18</v>
      </c>
      <c r="E6975" s="20" t="s">
        <v>19</v>
      </c>
      <c r="F6975" s="22"/>
      <c r="G6975" s="21">
        <v>52</v>
      </c>
      <c r="H6975" s="25">
        <v>35</v>
      </c>
      <c r="I6975" s="3">
        <v>0</v>
      </c>
      <c r="J6975" s="3">
        <v>24</v>
      </c>
      <c r="K6975" s="3">
        <v>1</v>
      </c>
      <c r="L6975" s="3">
        <v>23</v>
      </c>
      <c r="M6975" s="3">
        <v>4</v>
      </c>
      <c r="N6975" s="3">
        <v>0</v>
      </c>
      <c r="O6975" s="26">
        <v>3</v>
      </c>
    </row>
    <row r="6976" spans="2:15" x14ac:dyDescent="0.2">
      <c r="D6976" s="175"/>
      <c r="E6976" s="11"/>
      <c r="F6976" s="10"/>
      <c r="G6976" s="9">
        <v>100</v>
      </c>
      <c r="H6976" s="64">
        <v>67.307692307691994</v>
      </c>
      <c r="I6976" s="18">
        <v>0</v>
      </c>
      <c r="J6976" s="23">
        <v>46.153846153845997</v>
      </c>
      <c r="K6976" s="2">
        <v>1.923076923077</v>
      </c>
      <c r="L6976" s="35">
        <v>44.230769230768999</v>
      </c>
      <c r="M6976" s="27">
        <v>7.6923076923079998</v>
      </c>
      <c r="N6976" s="18">
        <v>0</v>
      </c>
      <c r="O6976" s="13">
        <v>5.7692307692310001</v>
      </c>
    </row>
    <row r="6977" spans="4:15" x14ac:dyDescent="0.2">
      <c r="D6977" s="175"/>
      <c r="E6977" s="4" t="s">
        <v>20</v>
      </c>
      <c r="F6977" s="6"/>
      <c r="G6977" s="5">
        <v>75</v>
      </c>
      <c r="H6977" s="7">
        <v>47</v>
      </c>
      <c r="I6977" s="1">
        <v>1</v>
      </c>
      <c r="J6977" s="1">
        <v>23</v>
      </c>
      <c r="K6977" s="1">
        <v>2</v>
      </c>
      <c r="L6977" s="1">
        <v>34</v>
      </c>
      <c r="M6977" s="1">
        <v>11</v>
      </c>
      <c r="N6977" s="1">
        <v>0</v>
      </c>
      <c r="O6977" s="8">
        <v>9</v>
      </c>
    </row>
    <row r="6978" spans="4:15" x14ac:dyDescent="0.2">
      <c r="D6978" s="175"/>
      <c r="E6978" s="11"/>
      <c r="F6978" s="10"/>
      <c r="G6978" s="9">
        <v>100</v>
      </c>
      <c r="H6978" s="16">
        <v>62.666666666666998</v>
      </c>
      <c r="I6978" s="2">
        <v>1.333333333333</v>
      </c>
      <c r="J6978" s="27">
        <v>30.666666666666998</v>
      </c>
      <c r="K6978" s="2">
        <v>2.666666666667</v>
      </c>
      <c r="L6978" s="35">
        <v>45.333333333333002</v>
      </c>
      <c r="M6978" s="2">
        <v>14.666666666667</v>
      </c>
      <c r="N6978" s="18">
        <v>0</v>
      </c>
      <c r="O6978" s="89">
        <v>12</v>
      </c>
    </row>
    <row r="6979" spans="4:15" x14ac:dyDescent="0.2">
      <c r="D6979" s="175"/>
      <c r="E6979" s="4" t="s">
        <v>21</v>
      </c>
      <c r="F6979" s="6"/>
      <c r="G6979" s="5">
        <v>469</v>
      </c>
      <c r="H6979" s="7">
        <v>270</v>
      </c>
      <c r="I6979" s="1">
        <v>1</v>
      </c>
      <c r="J6979" s="1">
        <v>201</v>
      </c>
      <c r="K6979" s="1">
        <v>7</v>
      </c>
      <c r="L6979" s="1">
        <v>122</v>
      </c>
      <c r="M6979" s="1">
        <v>61</v>
      </c>
      <c r="N6979" s="1">
        <v>3</v>
      </c>
      <c r="O6979" s="8">
        <v>25</v>
      </c>
    </row>
    <row r="6980" spans="4:15" x14ac:dyDescent="0.2">
      <c r="D6980" s="175"/>
      <c r="E6980" s="11"/>
      <c r="F6980" s="10"/>
      <c r="G6980" s="9">
        <v>100</v>
      </c>
      <c r="H6980" s="16">
        <v>57.569296375267001</v>
      </c>
      <c r="I6980" s="2">
        <v>0.21321961620499999</v>
      </c>
      <c r="J6980" s="2">
        <v>42.857142857143003</v>
      </c>
      <c r="K6980" s="2">
        <v>1.492537313433</v>
      </c>
      <c r="L6980" s="2">
        <v>26.012793176972</v>
      </c>
      <c r="M6980" s="2">
        <v>13.006396588486</v>
      </c>
      <c r="N6980" s="2">
        <v>0.63965884861400002</v>
      </c>
      <c r="O6980" s="13">
        <v>5.3304904051169997</v>
      </c>
    </row>
    <row r="6981" spans="4:15" x14ac:dyDescent="0.2">
      <c r="D6981" s="175"/>
      <c r="E6981" s="4" t="s">
        <v>22</v>
      </c>
      <c r="F6981" s="6"/>
      <c r="G6981" s="5">
        <v>34</v>
      </c>
      <c r="H6981" s="7">
        <v>17</v>
      </c>
      <c r="I6981" s="1">
        <v>0</v>
      </c>
      <c r="J6981" s="1">
        <v>8</v>
      </c>
      <c r="K6981" s="1">
        <v>0</v>
      </c>
      <c r="L6981" s="1">
        <v>12</v>
      </c>
      <c r="M6981" s="1">
        <v>4</v>
      </c>
      <c r="N6981" s="1">
        <v>0</v>
      </c>
      <c r="O6981" s="8">
        <v>5</v>
      </c>
    </row>
    <row r="6982" spans="4:15" x14ac:dyDescent="0.2">
      <c r="D6982" s="175"/>
      <c r="E6982" s="11"/>
      <c r="F6982" s="10"/>
      <c r="G6982" s="9">
        <v>100</v>
      </c>
      <c r="H6982" s="99">
        <v>50</v>
      </c>
      <c r="I6982" s="18">
        <v>0</v>
      </c>
      <c r="J6982" s="46">
        <v>23.529411764706001</v>
      </c>
      <c r="K6982" s="18">
        <v>0</v>
      </c>
      <c r="L6982" s="23">
        <v>35.294117647058997</v>
      </c>
      <c r="M6982" s="2">
        <v>11.764705882353001</v>
      </c>
      <c r="N6982" s="18">
        <v>0</v>
      </c>
      <c r="O6982" s="89">
        <v>14.705882352941</v>
      </c>
    </row>
    <row r="6983" spans="4:15" x14ac:dyDescent="0.2">
      <c r="D6983" s="175"/>
      <c r="E6983" s="4" t="s">
        <v>23</v>
      </c>
      <c r="F6983" s="6"/>
      <c r="G6983" s="5">
        <v>136</v>
      </c>
      <c r="H6983" s="7">
        <v>79</v>
      </c>
      <c r="I6983" s="1">
        <v>0</v>
      </c>
      <c r="J6983" s="1">
        <v>65</v>
      </c>
      <c r="K6983" s="1">
        <v>1</v>
      </c>
      <c r="L6983" s="1">
        <v>43</v>
      </c>
      <c r="M6983" s="1">
        <v>18</v>
      </c>
      <c r="N6983" s="1">
        <v>1</v>
      </c>
      <c r="O6983" s="8">
        <v>9</v>
      </c>
    </row>
    <row r="6984" spans="4:15" x14ac:dyDescent="0.2">
      <c r="D6984" s="175"/>
      <c r="E6984" s="11"/>
      <c r="F6984" s="10"/>
      <c r="G6984" s="9">
        <v>100</v>
      </c>
      <c r="H6984" s="16">
        <v>58.088235294118</v>
      </c>
      <c r="I6984" s="18">
        <v>0</v>
      </c>
      <c r="J6984" s="23">
        <v>47.794117647058997</v>
      </c>
      <c r="K6984" s="2">
        <v>0.73529411764700003</v>
      </c>
      <c r="L6984" s="2">
        <v>31.617647058824002</v>
      </c>
      <c r="M6984" s="2">
        <v>13.235294117646999</v>
      </c>
      <c r="N6984" s="2">
        <v>0.73529411764700003</v>
      </c>
      <c r="O6984" s="13">
        <v>6.6176470588239997</v>
      </c>
    </row>
    <row r="6985" spans="4:15" x14ac:dyDescent="0.2">
      <c r="D6985" s="175"/>
      <c r="E6985" s="4" t="s">
        <v>24</v>
      </c>
      <c r="F6985" s="6"/>
      <c r="G6985" s="5">
        <v>180</v>
      </c>
      <c r="H6985" s="7">
        <v>109</v>
      </c>
      <c r="I6985" s="1">
        <v>0</v>
      </c>
      <c r="J6985" s="1">
        <v>74</v>
      </c>
      <c r="K6985" s="1">
        <v>3</v>
      </c>
      <c r="L6985" s="1">
        <v>56</v>
      </c>
      <c r="M6985" s="1">
        <v>23</v>
      </c>
      <c r="N6985" s="1">
        <v>1</v>
      </c>
      <c r="O6985" s="8">
        <v>12</v>
      </c>
    </row>
    <row r="6986" spans="4:15" x14ac:dyDescent="0.2">
      <c r="D6986" s="175"/>
      <c r="E6986" s="11"/>
      <c r="F6986" s="10"/>
      <c r="G6986" s="9">
        <v>100</v>
      </c>
      <c r="H6986" s="16">
        <v>60.555555555555998</v>
      </c>
      <c r="I6986" s="18">
        <v>0</v>
      </c>
      <c r="J6986" s="2">
        <v>41.111111111111001</v>
      </c>
      <c r="K6986" s="2">
        <v>1.666666666667</v>
      </c>
      <c r="L6986" s="2">
        <v>31.111111111111001</v>
      </c>
      <c r="M6986" s="2">
        <v>12.777777777778001</v>
      </c>
      <c r="N6986" s="2">
        <v>0.555555555556</v>
      </c>
      <c r="O6986" s="13">
        <v>6.666666666667</v>
      </c>
    </row>
    <row r="6987" spans="4:15" x14ac:dyDescent="0.2">
      <c r="D6987" s="175"/>
      <c r="E6987" s="4" t="s">
        <v>25</v>
      </c>
      <c r="F6987" s="6"/>
      <c r="G6987" s="5">
        <v>69</v>
      </c>
      <c r="H6987" s="7">
        <v>42</v>
      </c>
      <c r="I6987" s="1">
        <v>0</v>
      </c>
      <c r="J6987" s="1">
        <v>19</v>
      </c>
      <c r="K6987" s="1">
        <v>0</v>
      </c>
      <c r="L6987" s="1">
        <v>25</v>
      </c>
      <c r="M6987" s="1">
        <v>14</v>
      </c>
      <c r="N6987" s="1">
        <v>1</v>
      </c>
      <c r="O6987" s="8">
        <v>5</v>
      </c>
    </row>
    <row r="6988" spans="4:15" x14ac:dyDescent="0.2">
      <c r="D6988" s="175"/>
      <c r="E6988" s="11"/>
      <c r="F6988" s="10"/>
      <c r="G6988" s="9">
        <v>100</v>
      </c>
      <c r="H6988" s="16">
        <v>60.869565217390999</v>
      </c>
      <c r="I6988" s="18">
        <v>0</v>
      </c>
      <c r="J6988" s="46">
        <v>27.536231884058001</v>
      </c>
      <c r="K6988" s="18">
        <v>0</v>
      </c>
      <c r="L6988" s="23">
        <v>36.231884057971001</v>
      </c>
      <c r="M6988" s="23">
        <v>20.289855072464</v>
      </c>
      <c r="N6988" s="2">
        <v>1.449275362319</v>
      </c>
      <c r="O6988" s="13">
        <v>7.2463768115939997</v>
      </c>
    </row>
    <row r="6989" spans="4:15" x14ac:dyDescent="0.2">
      <c r="D6989" s="175"/>
      <c r="E6989" s="4" t="s">
        <v>26</v>
      </c>
      <c r="F6989" s="6"/>
      <c r="G6989" s="5">
        <v>29</v>
      </c>
      <c r="H6989" s="7">
        <v>16</v>
      </c>
      <c r="I6989" s="1">
        <v>0</v>
      </c>
      <c r="J6989" s="1">
        <v>7</v>
      </c>
      <c r="K6989" s="1">
        <v>1</v>
      </c>
      <c r="L6989" s="1">
        <v>10</v>
      </c>
      <c r="M6989" s="1">
        <v>2</v>
      </c>
      <c r="N6989" s="1">
        <v>1</v>
      </c>
      <c r="O6989" s="8">
        <v>3</v>
      </c>
    </row>
    <row r="6990" spans="4:15" x14ac:dyDescent="0.2">
      <c r="D6990" s="175"/>
      <c r="E6990" s="11"/>
      <c r="F6990" s="10"/>
      <c r="G6990" s="9">
        <v>100</v>
      </c>
      <c r="H6990" s="73">
        <v>55.172413793102997</v>
      </c>
      <c r="I6990" s="18">
        <v>0</v>
      </c>
      <c r="J6990" s="46">
        <v>24.137931034483</v>
      </c>
      <c r="K6990" s="2">
        <v>3.4482758620689999</v>
      </c>
      <c r="L6990" s="2">
        <v>34.482758620689999</v>
      </c>
      <c r="M6990" s="27">
        <v>6.8965517241379999</v>
      </c>
      <c r="N6990" s="2">
        <v>3.4482758620689999</v>
      </c>
      <c r="O6990" s="13">
        <v>10.344827586207</v>
      </c>
    </row>
    <row r="6991" spans="4:15" x14ac:dyDescent="0.2">
      <c r="D6991" s="175"/>
      <c r="E6991" s="4" t="s">
        <v>27</v>
      </c>
      <c r="F6991" s="6"/>
      <c r="G6991" s="5">
        <v>64</v>
      </c>
      <c r="H6991" s="7">
        <v>47</v>
      </c>
      <c r="I6991" s="1">
        <v>0</v>
      </c>
      <c r="J6991" s="1">
        <v>14</v>
      </c>
      <c r="K6991" s="1">
        <v>1</v>
      </c>
      <c r="L6991" s="1">
        <v>16</v>
      </c>
      <c r="M6991" s="1">
        <v>10</v>
      </c>
      <c r="N6991" s="1">
        <v>0</v>
      </c>
      <c r="O6991" s="8">
        <v>6</v>
      </c>
    </row>
    <row r="6992" spans="4:15" x14ac:dyDescent="0.2">
      <c r="D6992" s="175"/>
      <c r="E6992" s="11"/>
      <c r="F6992" s="10"/>
      <c r="G6992" s="9">
        <v>100</v>
      </c>
      <c r="H6992" s="86">
        <v>73.4375</v>
      </c>
      <c r="I6992" s="18">
        <v>0</v>
      </c>
      <c r="J6992" s="46">
        <v>21.875</v>
      </c>
      <c r="K6992" s="2">
        <v>1.5625</v>
      </c>
      <c r="L6992" s="27">
        <v>25</v>
      </c>
      <c r="M6992" s="2">
        <v>15.625</v>
      </c>
      <c r="N6992" s="18">
        <v>0</v>
      </c>
      <c r="O6992" s="13">
        <v>9.375</v>
      </c>
    </row>
    <row r="6993" spans="4:15" x14ac:dyDescent="0.2">
      <c r="D6993" s="175"/>
      <c r="E6993" s="4" t="s">
        <v>28</v>
      </c>
      <c r="F6993" s="6"/>
      <c r="G6993" s="5">
        <v>48</v>
      </c>
      <c r="H6993" s="7">
        <v>36</v>
      </c>
      <c r="I6993" s="1">
        <v>0</v>
      </c>
      <c r="J6993" s="1">
        <v>15</v>
      </c>
      <c r="K6993" s="1">
        <v>0</v>
      </c>
      <c r="L6993" s="1">
        <v>10</v>
      </c>
      <c r="M6993" s="1">
        <v>1</v>
      </c>
      <c r="N6993" s="1">
        <v>1</v>
      </c>
      <c r="O6993" s="8">
        <v>2</v>
      </c>
    </row>
    <row r="6994" spans="4:15" x14ac:dyDescent="0.2">
      <c r="D6994" s="175"/>
      <c r="E6994" s="11"/>
      <c r="F6994" s="10"/>
      <c r="G6994" s="9">
        <v>100</v>
      </c>
      <c r="H6994" s="86">
        <v>75</v>
      </c>
      <c r="I6994" s="18">
        <v>0</v>
      </c>
      <c r="J6994" s="27">
        <v>31.25</v>
      </c>
      <c r="K6994" s="18">
        <v>0</v>
      </c>
      <c r="L6994" s="27">
        <v>20.833333333333002</v>
      </c>
      <c r="M6994" s="46">
        <v>2.083333333333</v>
      </c>
      <c r="N6994" s="2">
        <v>2.083333333333</v>
      </c>
      <c r="O6994" s="13">
        <v>4.166666666667</v>
      </c>
    </row>
    <row r="6995" spans="4:15" x14ac:dyDescent="0.2">
      <c r="D6995" s="175"/>
      <c r="E6995" s="4" t="s">
        <v>29</v>
      </c>
      <c r="F6995" s="6"/>
      <c r="G6995" s="5">
        <v>7</v>
      </c>
      <c r="H6995" s="7">
        <v>3</v>
      </c>
      <c r="I6995" s="1">
        <v>0</v>
      </c>
      <c r="J6995" s="1">
        <v>3</v>
      </c>
      <c r="K6995" s="1">
        <v>0</v>
      </c>
      <c r="L6995" s="1">
        <v>1</v>
      </c>
      <c r="M6995" s="1">
        <v>0</v>
      </c>
      <c r="N6995" s="1">
        <v>0</v>
      </c>
      <c r="O6995" s="8">
        <v>1</v>
      </c>
    </row>
    <row r="6996" spans="4:15" x14ac:dyDescent="0.2">
      <c r="D6996" s="175"/>
      <c r="E6996" s="11"/>
      <c r="F6996" s="10"/>
      <c r="G6996" s="9">
        <v>100</v>
      </c>
      <c r="H6996" s="99">
        <v>42.857142857143003</v>
      </c>
      <c r="I6996" s="18">
        <v>0</v>
      </c>
      <c r="J6996" s="2">
        <v>42.857142857143003</v>
      </c>
      <c r="K6996" s="18">
        <v>0</v>
      </c>
      <c r="L6996" s="46">
        <v>14.285714285714</v>
      </c>
      <c r="M6996" s="76">
        <v>0</v>
      </c>
      <c r="N6996" s="18">
        <v>0</v>
      </c>
      <c r="O6996" s="89">
        <v>14.285714285714</v>
      </c>
    </row>
    <row r="6997" spans="4:15" x14ac:dyDescent="0.2">
      <c r="D6997" s="174" t="s">
        <v>30</v>
      </c>
      <c r="E6997" s="20" t="s">
        <v>31</v>
      </c>
      <c r="F6997" s="22"/>
      <c r="G6997" s="21">
        <v>373</v>
      </c>
      <c r="H6997" s="25">
        <v>231</v>
      </c>
      <c r="I6997" s="3">
        <v>1</v>
      </c>
      <c r="J6997" s="3">
        <v>148</v>
      </c>
      <c r="K6997" s="3">
        <v>7</v>
      </c>
      <c r="L6997" s="3">
        <v>122</v>
      </c>
      <c r="M6997" s="3">
        <v>54</v>
      </c>
      <c r="N6997" s="3">
        <v>1</v>
      </c>
      <c r="O6997" s="26">
        <v>24</v>
      </c>
    </row>
    <row r="6998" spans="4:15" x14ac:dyDescent="0.2">
      <c r="D6998" s="175"/>
      <c r="E6998" s="11"/>
      <c r="F6998" s="10"/>
      <c r="G6998" s="9">
        <v>100</v>
      </c>
      <c r="H6998" s="16">
        <v>61.930294906165997</v>
      </c>
      <c r="I6998" s="2">
        <v>0.26809651474500001</v>
      </c>
      <c r="J6998" s="2">
        <v>39.678284182306001</v>
      </c>
      <c r="K6998" s="2">
        <v>1.876675603217</v>
      </c>
      <c r="L6998" s="2">
        <v>32.707774798928</v>
      </c>
      <c r="M6998" s="2">
        <v>14.477211796246999</v>
      </c>
      <c r="N6998" s="2">
        <v>0.26809651474500001</v>
      </c>
      <c r="O6998" s="13">
        <v>6.4343163538869996</v>
      </c>
    </row>
    <row r="6999" spans="4:15" x14ac:dyDescent="0.2">
      <c r="D6999" s="175"/>
      <c r="E6999" s="4" t="s">
        <v>32</v>
      </c>
      <c r="F6999" s="6"/>
      <c r="G6999" s="5">
        <v>339</v>
      </c>
      <c r="H6999" s="7">
        <v>210</v>
      </c>
      <c r="I6999" s="1">
        <v>0</v>
      </c>
      <c r="J6999" s="1">
        <v>126</v>
      </c>
      <c r="K6999" s="1">
        <v>3</v>
      </c>
      <c r="L6999" s="1">
        <v>98</v>
      </c>
      <c r="M6999" s="1">
        <v>41</v>
      </c>
      <c r="N6999" s="1">
        <v>4</v>
      </c>
      <c r="O6999" s="8">
        <v>27</v>
      </c>
    </row>
    <row r="7000" spans="4:15" x14ac:dyDescent="0.2">
      <c r="D7000" s="175"/>
      <c r="E7000" s="11"/>
      <c r="F7000" s="10"/>
      <c r="G7000" s="9">
        <v>100</v>
      </c>
      <c r="H7000" s="16">
        <v>61.946902654867003</v>
      </c>
      <c r="I7000" s="18">
        <v>0</v>
      </c>
      <c r="J7000" s="2">
        <v>37.168141592920001</v>
      </c>
      <c r="K7000" s="2">
        <v>0.88495575221199996</v>
      </c>
      <c r="L7000" s="2">
        <v>28.908554572271001</v>
      </c>
      <c r="M7000" s="2">
        <v>12.094395280236</v>
      </c>
      <c r="N7000" s="2">
        <v>1.1799410029499999</v>
      </c>
      <c r="O7000" s="13">
        <v>7.964601769912</v>
      </c>
    </row>
    <row r="7001" spans="4:15" x14ac:dyDescent="0.2">
      <c r="D7001" s="175"/>
      <c r="E7001" s="4" t="s">
        <v>33</v>
      </c>
      <c r="F7001" s="6"/>
      <c r="G7001" s="5">
        <v>365</v>
      </c>
      <c r="H7001" s="7">
        <v>206</v>
      </c>
      <c r="I7001" s="1">
        <v>0</v>
      </c>
      <c r="J7001" s="1">
        <v>146</v>
      </c>
      <c r="K7001" s="1">
        <v>6</v>
      </c>
      <c r="L7001" s="1">
        <v>108</v>
      </c>
      <c r="M7001" s="1">
        <v>49</v>
      </c>
      <c r="N7001" s="1">
        <v>2</v>
      </c>
      <c r="O7001" s="8">
        <v>24</v>
      </c>
    </row>
    <row r="7002" spans="4:15" x14ac:dyDescent="0.2">
      <c r="D7002" s="175"/>
      <c r="E7002" s="11"/>
      <c r="F7002" s="10"/>
      <c r="G7002" s="9">
        <v>100</v>
      </c>
      <c r="H7002" s="16">
        <v>56.438356164383997</v>
      </c>
      <c r="I7002" s="18">
        <v>0</v>
      </c>
      <c r="J7002" s="2">
        <v>40</v>
      </c>
      <c r="K7002" s="2">
        <v>1.6438356164379999</v>
      </c>
      <c r="L7002" s="2">
        <v>29.58904109589</v>
      </c>
      <c r="M7002" s="2">
        <v>13.424657534247</v>
      </c>
      <c r="N7002" s="2">
        <v>0.54794520547900005</v>
      </c>
      <c r="O7002" s="13">
        <v>6.5753424657529997</v>
      </c>
    </row>
    <row r="7003" spans="4:15" x14ac:dyDescent="0.2">
      <c r="D7003" s="175"/>
      <c r="E7003" s="4" t="s">
        <v>34</v>
      </c>
      <c r="F7003" s="6"/>
      <c r="G7003" s="5">
        <v>86</v>
      </c>
      <c r="H7003" s="7">
        <v>54</v>
      </c>
      <c r="I7003" s="1">
        <v>1</v>
      </c>
      <c r="J7003" s="1">
        <v>33</v>
      </c>
      <c r="K7003" s="1">
        <v>0</v>
      </c>
      <c r="L7003" s="1">
        <v>24</v>
      </c>
      <c r="M7003" s="1">
        <v>4</v>
      </c>
      <c r="N7003" s="1">
        <v>1</v>
      </c>
      <c r="O7003" s="8">
        <v>5</v>
      </c>
    </row>
    <row r="7004" spans="4:15" x14ac:dyDescent="0.2">
      <c r="D7004" s="175"/>
      <c r="E7004" s="11"/>
      <c r="F7004" s="10"/>
      <c r="G7004" s="9">
        <v>100</v>
      </c>
      <c r="H7004" s="16">
        <v>62.790697674419</v>
      </c>
      <c r="I7004" s="2">
        <v>1.1627906976739999</v>
      </c>
      <c r="J7004" s="2">
        <v>38.372093023255999</v>
      </c>
      <c r="K7004" s="18">
        <v>0</v>
      </c>
      <c r="L7004" s="2">
        <v>27.906976744186</v>
      </c>
      <c r="M7004" s="27">
        <v>4.6511627906979998</v>
      </c>
      <c r="N7004" s="2">
        <v>1.1627906976739999</v>
      </c>
      <c r="O7004" s="13">
        <v>5.8139534883720003</v>
      </c>
    </row>
    <row r="7005" spans="4:15" x14ac:dyDescent="0.2">
      <c r="D7005" s="174" t="s">
        <v>35</v>
      </c>
      <c r="E7005" s="20" t="s">
        <v>36</v>
      </c>
      <c r="F7005" s="22"/>
      <c r="G7005" s="21">
        <v>597</v>
      </c>
      <c r="H7005" s="25">
        <v>371</v>
      </c>
      <c r="I7005" s="3">
        <v>1</v>
      </c>
      <c r="J7005" s="3">
        <v>209</v>
      </c>
      <c r="K7005" s="3">
        <v>10</v>
      </c>
      <c r="L7005" s="3">
        <v>149</v>
      </c>
      <c r="M7005" s="3">
        <v>69</v>
      </c>
      <c r="N7005" s="3">
        <v>4</v>
      </c>
      <c r="O7005" s="26">
        <v>49</v>
      </c>
    </row>
    <row r="7006" spans="4:15" x14ac:dyDescent="0.2">
      <c r="D7006" s="175"/>
      <c r="E7006" s="11"/>
      <c r="F7006" s="10"/>
      <c r="G7006" s="9">
        <v>100</v>
      </c>
      <c r="H7006" s="16">
        <v>62.144053601339998</v>
      </c>
      <c r="I7006" s="2">
        <v>0.16750418760499999</v>
      </c>
      <c r="J7006" s="2">
        <v>35.008375209379999</v>
      </c>
      <c r="K7006" s="2">
        <v>1.6750418760470001</v>
      </c>
      <c r="L7006" s="27">
        <v>24.958123953099001</v>
      </c>
      <c r="M7006" s="2">
        <v>11.557788944724001</v>
      </c>
      <c r="N7006" s="2">
        <v>0.670016750419</v>
      </c>
      <c r="O7006" s="13">
        <v>8.2077051926299998</v>
      </c>
    </row>
    <row r="7007" spans="4:15" x14ac:dyDescent="0.2">
      <c r="D7007" s="175"/>
      <c r="E7007" s="4" t="s">
        <v>37</v>
      </c>
      <c r="F7007" s="6"/>
      <c r="G7007" s="5">
        <v>566</v>
      </c>
      <c r="H7007" s="7">
        <v>330</v>
      </c>
      <c r="I7007" s="1">
        <v>1</v>
      </c>
      <c r="J7007" s="1">
        <v>244</v>
      </c>
      <c r="K7007" s="1">
        <v>6</v>
      </c>
      <c r="L7007" s="1">
        <v>203</v>
      </c>
      <c r="M7007" s="1">
        <v>79</v>
      </c>
      <c r="N7007" s="1">
        <v>4</v>
      </c>
      <c r="O7007" s="8">
        <v>31</v>
      </c>
    </row>
    <row r="7008" spans="4:15" x14ac:dyDescent="0.2">
      <c r="D7008" s="175"/>
      <c r="E7008" s="11"/>
      <c r="F7008" s="10"/>
      <c r="G7008" s="9">
        <v>100</v>
      </c>
      <c r="H7008" s="16">
        <v>58.303886925794998</v>
      </c>
      <c r="I7008" s="2">
        <v>0.17667844523000001</v>
      </c>
      <c r="J7008" s="2">
        <v>43.109540636041999</v>
      </c>
      <c r="K7008" s="2">
        <v>1.0600706713779999</v>
      </c>
      <c r="L7008" s="23">
        <v>35.865724381625</v>
      </c>
      <c r="M7008" s="2">
        <v>13.957597173145</v>
      </c>
      <c r="N7008" s="2">
        <v>0.70671378091899995</v>
      </c>
      <c r="O7008" s="13">
        <v>5.47703180212</v>
      </c>
    </row>
    <row r="7009" spans="2:15" x14ac:dyDescent="0.2">
      <c r="D7009" s="174" t="s">
        <v>38</v>
      </c>
      <c r="E7009" s="20" t="s">
        <v>39</v>
      </c>
      <c r="F7009" s="22"/>
      <c r="G7009" s="21">
        <v>58</v>
      </c>
      <c r="H7009" s="25">
        <v>49</v>
      </c>
      <c r="I7009" s="3">
        <v>0</v>
      </c>
      <c r="J7009" s="3">
        <v>3</v>
      </c>
      <c r="K7009" s="3">
        <v>0</v>
      </c>
      <c r="L7009" s="3">
        <v>11</v>
      </c>
      <c r="M7009" s="3">
        <v>5</v>
      </c>
      <c r="N7009" s="3">
        <v>1</v>
      </c>
      <c r="O7009" s="26">
        <v>7</v>
      </c>
    </row>
    <row r="7010" spans="2:15" x14ac:dyDescent="0.2">
      <c r="D7010" s="175"/>
      <c r="E7010" s="11"/>
      <c r="F7010" s="10"/>
      <c r="G7010" s="9">
        <v>100</v>
      </c>
      <c r="H7010" s="86">
        <v>84.482758620690007</v>
      </c>
      <c r="I7010" s="18">
        <v>0</v>
      </c>
      <c r="J7010" s="46">
        <v>5.1724137931029999</v>
      </c>
      <c r="K7010" s="18">
        <v>0</v>
      </c>
      <c r="L7010" s="46">
        <v>18.965517241379001</v>
      </c>
      <c r="M7010" s="2">
        <v>8.6206896551720007</v>
      </c>
      <c r="N7010" s="2">
        <v>1.7241379310339999</v>
      </c>
      <c r="O7010" s="89">
        <v>12.068965517241001</v>
      </c>
    </row>
    <row r="7011" spans="2:15" x14ac:dyDescent="0.2">
      <c r="D7011" s="175"/>
      <c r="E7011" s="4" t="s">
        <v>40</v>
      </c>
      <c r="F7011" s="6"/>
      <c r="G7011" s="5">
        <v>144</v>
      </c>
      <c r="H7011" s="7">
        <v>111</v>
      </c>
      <c r="I7011" s="1">
        <v>0</v>
      </c>
      <c r="J7011" s="1">
        <v>45</v>
      </c>
      <c r="K7011" s="1">
        <v>4</v>
      </c>
      <c r="L7011" s="1">
        <v>47</v>
      </c>
      <c r="M7011" s="1">
        <v>30</v>
      </c>
      <c r="N7011" s="1">
        <v>1</v>
      </c>
      <c r="O7011" s="8">
        <v>3</v>
      </c>
    </row>
    <row r="7012" spans="2:15" x14ac:dyDescent="0.2">
      <c r="D7012" s="175"/>
      <c r="E7012" s="11"/>
      <c r="F7012" s="10"/>
      <c r="G7012" s="9">
        <v>100</v>
      </c>
      <c r="H7012" s="86">
        <v>77.083333333333002</v>
      </c>
      <c r="I7012" s="18">
        <v>0</v>
      </c>
      <c r="J7012" s="27">
        <v>31.25</v>
      </c>
      <c r="K7012" s="2">
        <v>2.7777777777780002</v>
      </c>
      <c r="L7012" s="2">
        <v>32.638888888888999</v>
      </c>
      <c r="M7012" s="23">
        <v>20.833333333333002</v>
      </c>
      <c r="N7012" s="2">
        <v>0.694444444444</v>
      </c>
      <c r="O7012" s="13">
        <v>2.083333333333</v>
      </c>
    </row>
    <row r="7013" spans="2:15" x14ac:dyDescent="0.2">
      <c r="D7013" s="175"/>
      <c r="E7013" s="4" t="s">
        <v>41</v>
      </c>
      <c r="F7013" s="6"/>
      <c r="G7013" s="5">
        <v>202</v>
      </c>
      <c r="H7013" s="7">
        <v>113</v>
      </c>
      <c r="I7013" s="1">
        <v>1</v>
      </c>
      <c r="J7013" s="1">
        <v>84</v>
      </c>
      <c r="K7013" s="1">
        <v>4</v>
      </c>
      <c r="L7013" s="1">
        <v>63</v>
      </c>
      <c r="M7013" s="1">
        <v>37</v>
      </c>
      <c r="N7013" s="1">
        <v>1</v>
      </c>
      <c r="O7013" s="8">
        <v>14</v>
      </c>
    </row>
    <row r="7014" spans="2:15" x14ac:dyDescent="0.2">
      <c r="D7014" s="175"/>
      <c r="E7014" s="11"/>
      <c r="F7014" s="10"/>
      <c r="G7014" s="9">
        <v>100</v>
      </c>
      <c r="H7014" s="16">
        <v>55.940594059406003</v>
      </c>
      <c r="I7014" s="2">
        <v>0.49504950495</v>
      </c>
      <c r="J7014" s="2">
        <v>41.584158415841998</v>
      </c>
      <c r="K7014" s="2">
        <v>1.9801980198019999</v>
      </c>
      <c r="L7014" s="2">
        <v>31.188118811881001</v>
      </c>
      <c r="M7014" s="23">
        <v>18.316831683168001</v>
      </c>
      <c r="N7014" s="2">
        <v>0.49504950495</v>
      </c>
      <c r="O7014" s="13">
        <v>6.9306930693069999</v>
      </c>
    </row>
    <row r="7015" spans="2:15" x14ac:dyDescent="0.2">
      <c r="D7015" s="175"/>
      <c r="E7015" s="4" t="s">
        <v>42</v>
      </c>
      <c r="F7015" s="6"/>
      <c r="G7015" s="5">
        <v>208</v>
      </c>
      <c r="H7015" s="7">
        <v>126</v>
      </c>
      <c r="I7015" s="1">
        <v>0</v>
      </c>
      <c r="J7015" s="1">
        <v>78</v>
      </c>
      <c r="K7015" s="1">
        <v>2</v>
      </c>
      <c r="L7015" s="1">
        <v>73</v>
      </c>
      <c r="M7015" s="1">
        <v>27</v>
      </c>
      <c r="N7015" s="1">
        <v>3</v>
      </c>
      <c r="O7015" s="8">
        <v>11</v>
      </c>
    </row>
    <row r="7016" spans="2:15" x14ac:dyDescent="0.2">
      <c r="D7016" s="175"/>
      <c r="E7016" s="11"/>
      <c r="F7016" s="10"/>
      <c r="G7016" s="9">
        <v>100</v>
      </c>
      <c r="H7016" s="16">
        <v>60.576923076923002</v>
      </c>
      <c r="I7016" s="18">
        <v>0</v>
      </c>
      <c r="J7016" s="2">
        <v>37.5</v>
      </c>
      <c r="K7016" s="2">
        <v>0.96153846153800004</v>
      </c>
      <c r="L7016" s="2">
        <v>35.096153846154003</v>
      </c>
      <c r="M7016" s="2">
        <v>12.980769230769001</v>
      </c>
      <c r="N7016" s="2">
        <v>1.442307692308</v>
      </c>
      <c r="O7016" s="13">
        <v>5.2884615384620002</v>
      </c>
    </row>
    <row r="7017" spans="2:15" x14ac:dyDescent="0.2">
      <c r="D7017" s="175"/>
      <c r="E7017" s="4" t="s">
        <v>43</v>
      </c>
      <c r="F7017" s="6"/>
      <c r="G7017" s="5">
        <v>199</v>
      </c>
      <c r="H7017" s="7">
        <v>118</v>
      </c>
      <c r="I7017" s="1">
        <v>0</v>
      </c>
      <c r="J7017" s="1">
        <v>94</v>
      </c>
      <c r="K7017" s="1">
        <v>2</v>
      </c>
      <c r="L7017" s="1">
        <v>59</v>
      </c>
      <c r="M7017" s="1">
        <v>29</v>
      </c>
      <c r="N7017" s="1">
        <v>0</v>
      </c>
      <c r="O7017" s="8">
        <v>13</v>
      </c>
    </row>
    <row r="7018" spans="2:15" x14ac:dyDescent="0.2">
      <c r="D7018" s="175"/>
      <c r="E7018" s="11"/>
      <c r="F7018" s="10"/>
      <c r="G7018" s="9">
        <v>100</v>
      </c>
      <c r="H7018" s="16">
        <v>59.296482412060001</v>
      </c>
      <c r="I7018" s="18">
        <v>0</v>
      </c>
      <c r="J7018" s="23">
        <v>47.236180904523003</v>
      </c>
      <c r="K7018" s="2">
        <v>1.0050251256280001</v>
      </c>
      <c r="L7018" s="2">
        <v>29.648241206030001</v>
      </c>
      <c r="M7018" s="2">
        <v>14.572864321608</v>
      </c>
      <c r="N7018" s="18">
        <v>0</v>
      </c>
      <c r="O7018" s="13">
        <v>6.5326633165830001</v>
      </c>
    </row>
    <row r="7019" spans="2:15" x14ac:dyDescent="0.2">
      <c r="D7019" s="175"/>
      <c r="E7019" s="4" t="s">
        <v>44</v>
      </c>
      <c r="F7019" s="6"/>
      <c r="G7019" s="5">
        <v>211</v>
      </c>
      <c r="H7019" s="7">
        <v>111</v>
      </c>
      <c r="I7019" s="1">
        <v>0</v>
      </c>
      <c r="J7019" s="1">
        <v>88</v>
      </c>
      <c r="K7019" s="1">
        <v>2</v>
      </c>
      <c r="L7019" s="1">
        <v>66</v>
      </c>
      <c r="M7019" s="1">
        <v>14</v>
      </c>
      <c r="N7019" s="1">
        <v>2</v>
      </c>
      <c r="O7019" s="8">
        <v>16</v>
      </c>
    </row>
    <row r="7020" spans="2:15" x14ac:dyDescent="0.2">
      <c r="D7020" s="175"/>
      <c r="E7020" s="11"/>
      <c r="F7020" s="10"/>
      <c r="G7020" s="9">
        <v>100</v>
      </c>
      <c r="H7020" s="73">
        <v>52.606635071089997</v>
      </c>
      <c r="I7020" s="18">
        <v>0</v>
      </c>
      <c r="J7020" s="2">
        <v>41.706161137441001</v>
      </c>
      <c r="K7020" s="2">
        <v>0.94786729857800001</v>
      </c>
      <c r="L7020" s="2">
        <v>31.279620853080999</v>
      </c>
      <c r="M7020" s="27">
        <v>6.635071090047</v>
      </c>
      <c r="N7020" s="2">
        <v>0.94786729857800001</v>
      </c>
      <c r="O7020" s="13">
        <v>7.5829383886260002</v>
      </c>
    </row>
    <row r="7021" spans="2:15" x14ac:dyDescent="0.2">
      <c r="D7021" s="175"/>
      <c r="E7021" s="4" t="s">
        <v>45</v>
      </c>
      <c r="F7021" s="6"/>
      <c r="G7021" s="5">
        <v>141</v>
      </c>
      <c r="H7021" s="7">
        <v>73</v>
      </c>
      <c r="I7021" s="1">
        <v>1</v>
      </c>
      <c r="J7021" s="1">
        <v>61</v>
      </c>
      <c r="K7021" s="1">
        <v>2</v>
      </c>
      <c r="L7021" s="1">
        <v>33</v>
      </c>
      <c r="M7021" s="1">
        <v>6</v>
      </c>
      <c r="N7021" s="1">
        <v>0</v>
      </c>
      <c r="O7021" s="8">
        <v>16</v>
      </c>
    </row>
    <row r="7022" spans="2:15" x14ac:dyDescent="0.2">
      <c r="D7022" s="176"/>
      <c r="E7022" s="57"/>
      <c r="F7022" s="54"/>
      <c r="G7022" s="67">
        <v>100</v>
      </c>
      <c r="H7022" s="127">
        <v>51.773049645390003</v>
      </c>
      <c r="I7022" s="48">
        <v>0.70921985815599997</v>
      </c>
      <c r="J7022" s="48">
        <v>43.262411347517997</v>
      </c>
      <c r="K7022" s="48">
        <v>1.4184397163119999</v>
      </c>
      <c r="L7022" s="96">
        <v>23.404255319149001</v>
      </c>
      <c r="M7022" s="96">
        <v>4.2553191489359996</v>
      </c>
      <c r="N7022" s="81">
        <v>0</v>
      </c>
      <c r="O7022" s="84">
        <v>11.347517730496</v>
      </c>
    </row>
    <row r="7024" spans="2:15" x14ac:dyDescent="0.2">
      <c r="B7024" s="43" t="str">
        <f xml:space="preserve"> HYPERLINK("#'目次'!B152", "[146]")</f>
        <v>[146]</v>
      </c>
      <c r="C7024" s="31" t="s">
        <v>300</v>
      </c>
    </row>
    <row r="7025" spans="3:15" x14ac:dyDescent="0.2">
      <c r="C7025" s="156" t="s">
        <v>292</v>
      </c>
    </row>
    <row r="7028" spans="3:15" ht="24" x14ac:dyDescent="0.2">
      <c r="D7028" s="177"/>
      <c r="E7028" s="178"/>
      <c r="F7028" s="178"/>
      <c r="G7028" s="40" t="s">
        <v>14</v>
      </c>
      <c r="H7028" s="42" t="s">
        <v>213</v>
      </c>
      <c r="I7028" s="15" t="s">
        <v>214</v>
      </c>
      <c r="J7028" s="15" t="s">
        <v>215</v>
      </c>
      <c r="K7028" s="15" t="s">
        <v>216</v>
      </c>
      <c r="L7028" s="15" t="s">
        <v>217</v>
      </c>
      <c r="M7028" s="15" t="s">
        <v>293</v>
      </c>
      <c r="N7028" s="15" t="s">
        <v>86</v>
      </c>
      <c r="O7028" s="44" t="s">
        <v>17</v>
      </c>
    </row>
    <row r="7029" spans="3:15" x14ac:dyDescent="0.2">
      <c r="D7029" s="179"/>
      <c r="E7029" s="180"/>
      <c r="F7029" s="180"/>
      <c r="G7029" s="39"/>
      <c r="H7029" s="41"/>
      <c r="I7029" s="14"/>
      <c r="J7029" s="14"/>
      <c r="K7029" s="14"/>
      <c r="L7029" s="14"/>
      <c r="M7029" s="14"/>
      <c r="N7029" s="14"/>
      <c r="O7029" s="38"/>
    </row>
    <row r="7030" spans="3:15" x14ac:dyDescent="0.2">
      <c r="D7030" s="70"/>
      <c r="E7030" s="72" t="s">
        <v>14</v>
      </c>
      <c r="F7030" s="69"/>
      <c r="G7030" s="37">
        <v>1163</v>
      </c>
      <c r="H7030" s="17">
        <v>701</v>
      </c>
      <c r="I7030" s="17">
        <v>2</v>
      </c>
      <c r="J7030" s="17">
        <v>453</v>
      </c>
      <c r="K7030" s="17">
        <v>16</v>
      </c>
      <c r="L7030" s="17">
        <v>352</v>
      </c>
      <c r="M7030" s="17">
        <v>148</v>
      </c>
      <c r="N7030" s="17">
        <v>8</v>
      </c>
      <c r="O7030" s="55">
        <v>80</v>
      </c>
    </row>
    <row r="7031" spans="3:15" x14ac:dyDescent="0.2">
      <c r="D7031" s="57"/>
      <c r="E7031" s="54"/>
      <c r="F7031" s="71"/>
      <c r="G7031" s="9">
        <v>100</v>
      </c>
      <c r="H7031" s="2">
        <v>60.275150472915001</v>
      </c>
      <c r="I7031" s="2">
        <v>0.17196904557199999</v>
      </c>
      <c r="J7031" s="2">
        <v>38.950988822012</v>
      </c>
      <c r="K7031" s="2">
        <v>1.375752364574</v>
      </c>
      <c r="L7031" s="2">
        <v>30.266552020635999</v>
      </c>
      <c r="M7031" s="2">
        <v>12.725709372313</v>
      </c>
      <c r="N7031" s="2">
        <v>0.68787618228699998</v>
      </c>
      <c r="O7031" s="13">
        <v>6.8787618228719998</v>
      </c>
    </row>
    <row r="7032" spans="3:15" x14ac:dyDescent="0.2">
      <c r="D7032" s="174" t="s">
        <v>52</v>
      </c>
      <c r="E7032" s="20" t="s">
        <v>53</v>
      </c>
      <c r="F7032" s="22"/>
      <c r="G7032" s="21">
        <v>15</v>
      </c>
      <c r="H7032" s="25">
        <v>11</v>
      </c>
      <c r="I7032" s="3">
        <v>0</v>
      </c>
      <c r="J7032" s="3">
        <v>4</v>
      </c>
      <c r="K7032" s="3">
        <v>0</v>
      </c>
      <c r="L7032" s="3">
        <v>2</v>
      </c>
      <c r="M7032" s="3">
        <v>1</v>
      </c>
      <c r="N7032" s="3">
        <v>0</v>
      </c>
      <c r="O7032" s="26">
        <v>1</v>
      </c>
    </row>
    <row r="7033" spans="3:15" x14ac:dyDescent="0.2">
      <c r="D7033" s="175"/>
      <c r="E7033" s="11"/>
      <c r="F7033" s="10"/>
      <c r="G7033" s="9">
        <v>100</v>
      </c>
      <c r="H7033" s="86">
        <v>73.333333333333002</v>
      </c>
      <c r="I7033" s="18">
        <v>0</v>
      </c>
      <c r="J7033" s="46">
        <v>26.666666666666998</v>
      </c>
      <c r="K7033" s="18">
        <v>0</v>
      </c>
      <c r="L7033" s="46">
        <v>13.333333333333</v>
      </c>
      <c r="M7033" s="27">
        <v>6.666666666667</v>
      </c>
      <c r="N7033" s="18">
        <v>0</v>
      </c>
      <c r="O7033" s="13">
        <v>6.666666666667</v>
      </c>
    </row>
    <row r="7034" spans="3:15" ht="24" x14ac:dyDescent="0.2">
      <c r="D7034" s="175"/>
      <c r="E7034" s="4" t="s">
        <v>54</v>
      </c>
      <c r="F7034" s="6"/>
      <c r="G7034" s="5">
        <v>116</v>
      </c>
      <c r="H7034" s="7">
        <v>64</v>
      </c>
      <c r="I7034" s="1">
        <v>0</v>
      </c>
      <c r="J7034" s="1">
        <v>39</v>
      </c>
      <c r="K7034" s="1">
        <v>1</v>
      </c>
      <c r="L7034" s="1">
        <v>26</v>
      </c>
      <c r="M7034" s="1">
        <v>15</v>
      </c>
      <c r="N7034" s="1">
        <v>0</v>
      </c>
      <c r="O7034" s="8">
        <v>13</v>
      </c>
    </row>
    <row r="7035" spans="3:15" x14ac:dyDescent="0.2">
      <c r="D7035" s="175"/>
      <c r="E7035" s="11"/>
      <c r="F7035" s="10"/>
      <c r="G7035" s="9">
        <v>100</v>
      </c>
      <c r="H7035" s="73">
        <v>55.172413793102997</v>
      </c>
      <c r="I7035" s="18">
        <v>0</v>
      </c>
      <c r="J7035" s="27">
        <v>33.620689655172001</v>
      </c>
      <c r="K7035" s="2">
        <v>0.86206896551699996</v>
      </c>
      <c r="L7035" s="27">
        <v>22.413793103448</v>
      </c>
      <c r="M7035" s="2">
        <v>12.931034482758999</v>
      </c>
      <c r="N7035" s="18">
        <v>0</v>
      </c>
      <c r="O7035" s="13">
        <v>11.206896551724</v>
      </c>
    </row>
    <row r="7036" spans="3:15" x14ac:dyDescent="0.2">
      <c r="D7036" s="175"/>
      <c r="E7036" s="4" t="s">
        <v>55</v>
      </c>
      <c r="F7036" s="6"/>
      <c r="G7036" s="5">
        <v>41</v>
      </c>
      <c r="H7036" s="7">
        <v>27</v>
      </c>
      <c r="I7036" s="1">
        <v>0</v>
      </c>
      <c r="J7036" s="1">
        <v>10</v>
      </c>
      <c r="K7036" s="1">
        <v>0</v>
      </c>
      <c r="L7036" s="1">
        <v>10</v>
      </c>
      <c r="M7036" s="1">
        <v>5</v>
      </c>
      <c r="N7036" s="1">
        <v>1</v>
      </c>
      <c r="O7036" s="8">
        <v>3</v>
      </c>
    </row>
    <row r="7037" spans="3:15" x14ac:dyDescent="0.2">
      <c r="D7037" s="175"/>
      <c r="E7037" s="11"/>
      <c r="F7037" s="10"/>
      <c r="G7037" s="9">
        <v>100</v>
      </c>
      <c r="H7037" s="64">
        <v>65.853658536585002</v>
      </c>
      <c r="I7037" s="18">
        <v>0</v>
      </c>
      <c r="J7037" s="46">
        <v>24.390243902439</v>
      </c>
      <c r="K7037" s="18">
        <v>0</v>
      </c>
      <c r="L7037" s="27">
        <v>24.390243902439</v>
      </c>
      <c r="M7037" s="2">
        <v>12.195121951220001</v>
      </c>
      <c r="N7037" s="2">
        <v>2.4390243902440001</v>
      </c>
      <c r="O7037" s="13">
        <v>7.3170731707319998</v>
      </c>
    </row>
    <row r="7038" spans="3:15" x14ac:dyDescent="0.2">
      <c r="D7038" s="175"/>
      <c r="E7038" s="4" t="s">
        <v>56</v>
      </c>
      <c r="F7038" s="6"/>
      <c r="G7038" s="5">
        <v>60</v>
      </c>
      <c r="H7038" s="7">
        <v>31</v>
      </c>
      <c r="I7038" s="1">
        <v>0</v>
      </c>
      <c r="J7038" s="1">
        <v>31</v>
      </c>
      <c r="K7038" s="1">
        <v>0</v>
      </c>
      <c r="L7038" s="1">
        <v>16</v>
      </c>
      <c r="M7038" s="1">
        <v>7</v>
      </c>
      <c r="N7038" s="1">
        <v>0</v>
      </c>
      <c r="O7038" s="8">
        <v>4</v>
      </c>
    </row>
    <row r="7039" spans="3:15" x14ac:dyDescent="0.2">
      <c r="D7039" s="175"/>
      <c r="E7039" s="11"/>
      <c r="F7039" s="10"/>
      <c r="G7039" s="9">
        <v>100</v>
      </c>
      <c r="H7039" s="73">
        <v>51.666666666666998</v>
      </c>
      <c r="I7039" s="18">
        <v>0</v>
      </c>
      <c r="J7039" s="35">
        <v>51.666666666666998</v>
      </c>
      <c r="K7039" s="18">
        <v>0</v>
      </c>
      <c r="L7039" s="2">
        <v>26.666666666666998</v>
      </c>
      <c r="M7039" s="2">
        <v>11.666666666667</v>
      </c>
      <c r="N7039" s="18">
        <v>0</v>
      </c>
      <c r="O7039" s="13">
        <v>6.666666666667</v>
      </c>
    </row>
    <row r="7040" spans="3:15" x14ac:dyDescent="0.2">
      <c r="D7040" s="175"/>
      <c r="E7040" s="4" t="s">
        <v>57</v>
      </c>
      <c r="F7040" s="6"/>
      <c r="G7040" s="5">
        <v>283</v>
      </c>
      <c r="H7040" s="7">
        <v>183</v>
      </c>
      <c r="I7040" s="1">
        <v>1</v>
      </c>
      <c r="J7040" s="1">
        <v>105</v>
      </c>
      <c r="K7040" s="1">
        <v>6</v>
      </c>
      <c r="L7040" s="1">
        <v>93</v>
      </c>
      <c r="M7040" s="1">
        <v>49</v>
      </c>
      <c r="N7040" s="1">
        <v>1</v>
      </c>
      <c r="O7040" s="8">
        <v>11</v>
      </c>
    </row>
    <row r="7041" spans="4:15" x14ac:dyDescent="0.2">
      <c r="D7041" s="175"/>
      <c r="E7041" s="11"/>
      <c r="F7041" s="10"/>
      <c r="G7041" s="9">
        <v>100</v>
      </c>
      <c r="H7041" s="16">
        <v>64.664310954064007</v>
      </c>
      <c r="I7041" s="2">
        <v>0.35335689045899998</v>
      </c>
      <c r="J7041" s="2">
        <v>37.102473498233003</v>
      </c>
      <c r="K7041" s="2">
        <v>2.1201413427559999</v>
      </c>
      <c r="L7041" s="2">
        <v>32.862190812721003</v>
      </c>
      <c r="M7041" s="2">
        <v>17.314487632509</v>
      </c>
      <c r="N7041" s="2">
        <v>0.35335689045899998</v>
      </c>
      <c r="O7041" s="13">
        <v>3.8869257950530001</v>
      </c>
    </row>
    <row r="7042" spans="4:15" x14ac:dyDescent="0.2">
      <c r="D7042" s="175"/>
      <c r="E7042" s="4" t="s">
        <v>58</v>
      </c>
      <c r="F7042" s="6"/>
      <c r="G7042" s="5">
        <v>123</v>
      </c>
      <c r="H7042" s="7">
        <v>77</v>
      </c>
      <c r="I7042" s="1">
        <v>0</v>
      </c>
      <c r="J7042" s="1">
        <v>48</v>
      </c>
      <c r="K7042" s="1">
        <v>2</v>
      </c>
      <c r="L7042" s="1">
        <v>32</v>
      </c>
      <c r="M7042" s="1">
        <v>13</v>
      </c>
      <c r="N7042" s="1">
        <v>1</v>
      </c>
      <c r="O7042" s="8">
        <v>13</v>
      </c>
    </row>
    <row r="7043" spans="4:15" x14ac:dyDescent="0.2">
      <c r="D7043" s="175"/>
      <c r="E7043" s="11"/>
      <c r="F7043" s="10"/>
      <c r="G7043" s="9">
        <v>100</v>
      </c>
      <c r="H7043" s="16">
        <v>62.601626016259999</v>
      </c>
      <c r="I7043" s="18">
        <v>0</v>
      </c>
      <c r="J7043" s="2">
        <v>39.024390243901998</v>
      </c>
      <c r="K7043" s="2">
        <v>1.6260162601629999</v>
      </c>
      <c r="L7043" s="2">
        <v>26.016260162601998</v>
      </c>
      <c r="M7043" s="2">
        <v>10.569105691057</v>
      </c>
      <c r="N7043" s="2">
        <v>0.81300813008100004</v>
      </c>
      <c r="O7043" s="13">
        <v>10.569105691057</v>
      </c>
    </row>
    <row r="7044" spans="4:15" x14ac:dyDescent="0.2">
      <c r="D7044" s="175"/>
      <c r="E7044" s="4" t="s">
        <v>59</v>
      </c>
      <c r="F7044" s="6"/>
      <c r="G7044" s="5">
        <v>186</v>
      </c>
      <c r="H7044" s="7">
        <v>109</v>
      </c>
      <c r="I7044" s="1">
        <v>0</v>
      </c>
      <c r="J7044" s="1">
        <v>77</v>
      </c>
      <c r="K7044" s="1">
        <v>3</v>
      </c>
      <c r="L7044" s="1">
        <v>66</v>
      </c>
      <c r="M7044" s="1">
        <v>21</v>
      </c>
      <c r="N7044" s="1">
        <v>2</v>
      </c>
      <c r="O7044" s="8">
        <v>14</v>
      </c>
    </row>
    <row r="7045" spans="4:15" x14ac:dyDescent="0.2">
      <c r="D7045" s="175"/>
      <c r="E7045" s="11"/>
      <c r="F7045" s="10"/>
      <c r="G7045" s="9">
        <v>100</v>
      </c>
      <c r="H7045" s="16">
        <v>58.602150537634003</v>
      </c>
      <c r="I7045" s="18">
        <v>0</v>
      </c>
      <c r="J7045" s="2">
        <v>41.397849462365997</v>
      </c>
      <c r="K7045" s="2">
        <v>1.6129032258060001</v>
      </c>
      <c r="L7045" s="23">
        <v>35.483870967742</v>
      </c>
      <c r="M7045" s="2">
        <v>11.290322580645</v>
      </c>
      <c r="N7045" s="2">
        <v>1.0752688172039999</v>
      </c>
      <c r="O7045" s="13">
        <v>7.5268817204299996</v>
      </c>
    </row>
    <row r="7046" spans="4:15" x14ac:dyDescent="0.2">
      <c r="D7046" s="175"/>
      <c r="E7046" s="4" t="s">
        <v>60</v>
      </c>
      <c r="F7046" s="6"/>
      <c r="G7046" s="5">
        <v>163</v>
      </c>
      <c r="H7046" s="7">
        <v>88</v>
      </c>
      <c r="I7046" s="1">
        <v>1</v>
      </c>
      <c r="J7046" s="1">
        <v>84</v>
      </c>
      <c r="K7046" s="1">
        <v>2</v>
      </c>
      <c r="L7046" s="1">
        <v>59</v>
      </c>
      <c r="M7046" s="1">
        <v>17</v>
      </c>
      <c r="N7046" s="1">
        <v>1</v>
      </c>
      <c r="O7046" s="8">
        <v>7</v>
      </c>
    </row>
    <row r="7047" spans="4:15" x14ac:dyDescent="0.2">
      <c r="D7047" s="175"/>
      <c r="E7047" s="11"/>
      <c r="F7047" s="10"/>
      <c r="G7047" s="9">
        <v>100</v>
      </c>
      <c r="H7047" s="73">
        <v>53.98773006135</v>
      </c>
      <c r="I7047" s="2">
        <v>0.61349693251500004</v>
      </c>
      <c r="J7047" s="35">
        <v>51.533742331288003</v>
      </c>
      <c r="K7047" s="2">
        <v>1.2269938650309999</v>
      </c>
      <c r="L7047" s="23">
        <v>36.196319018404999</v>
      </c>
      <c r="M7047" s="2">
        <v>10.429447852760999</v>
      </c>
      <c r="N7047" s="2">
        <v>0.61349693251500004</v>
      </c>
      <c r="O7047" s="13">
        <v>4.2944785276069997</v>
      </c>
    </row>
    <row r="7048" spans="4:15" x14ac:dyDescent="0.2">
      <c r="D7048" s="175"/>
      <c r="E7048" s="4" t="s">
        <v>61</v>
      </c>
      <c r="F7048" s="6"/>
      <c r="G7048" s="5">
        <v>72</v>
      </c>
      <c r="H7048" s="7">
        <v>61</v>
      </c>
      <c r="I7048" s="1">
        <v>0</v>
      </c>
      <c r="J7048" s="1">
        <v>5</v>
      </c>
      <c r="K7048" s="1">
        <v>2</v>
      </c>
      <c r="L7048" s="1">
        <v>19</v>
      </c>
      <c r="M7048" s="1">
        <v>9</v>
      </c>
      <c r="N7048" s="1">
        <v>2</v>
      </c>
      <c r="O7048" s="8">
        <v>7</v>
      </c>
    </row>
    <row r="7049" spans="4:15" x14ac:dyDescent="0.2">
      <c r="D7049" s="175"/>
      <c r="E7049" s="11"/>
      <c r="F7049" s="10"/>
      <c r="G7049" s="9">
        <v>100</v>
      </c>
      <c r="H7049" s="86">
        <v>84.722222222222001</v>
      </c>
      <c r="I7049" s="18">
        <v>0</v>
      </c>
      <c r="J7049" s="46">
        <v>6.9444444444439997</v>
      </c>
      <c r="K7049" s="2">
        <v>2.7777777777780002</v>
      </c>
      <c r="L7049" s="2">
        <v>26.388888888888999</v>
      </c>
      <c r="M7049" s="2">
        <v>12.5</v>
      </c>
      <c r="N7049" s="2">
        <v>2.7777777777780002</v>
      </c>
      <c r="O7049" s="13">
        <v>9.7222222222219994</v>
      </c>
    </row>
    <row r="7050" spans="4:15" x14ac:dyDescent="0.2">
      <c r="D7050" s="175"/>
      <c r="E7050" s="4" t="s">
        <v>62</v>
      </c>
      <c r="F7050" s="6"/>
      <c r="G7050" s="5">
        <v>103</v>
      </c>
      <c r="H7050" s="7">
        <v>50</v>
      </c>
      <c r="I7050" s="1">
        <v>0</v>
      </c>
      <c r="J7050" s="1">
        <v>49</v>
      </c>
      <c r="K7050" s="1">
        <v>0</v>
      </c>
      <c r="L7050" s="1">
        <v>29</v>
      </c>
      <c r="M7050" s="1">
        <v>11</v>
      </c>
      <c r="N7050" s="1">
        <v>0</v>
      </c>
      <c r="O7050" s="8">
        <v>7</v>
      </c>
    </row>
    <row r="7051" spans="4:15" x14ac:dyDescent="0.2">
      <c r="D7051" s="175"/>
      <c r="E7051" s="11"/>
      <c r="F7051" s="10"/>
      <c r="G7051" s="9">
        <v>100</v>
      </c>
      <c r="H7051" s="99">
        <v>48.543689320387998</v>
      </c>
      <c r="I7051" s="18">
        <v>0</v>
      </c>
      <c r="J7051" s="23">
        <v>47.572815533981</v>
      </c>
      <c r="K7051" s="18">
        <v>0</v>
      </c>
      <c r="L7051" s="2">
        <v>28.155339805825001</v>
      </c>
      <c r="M7051" s="2">
        <v>10.679611650485</v>
      </c>
      <c r="N7051" s="18">
        <v>0</v>
      </c>
      <c r="O7051" s="13">
        <v>6.796116504854</v>
      </c>
    </row>
    <row r="7052" spans="4:15" x14ac:dyDescent="0.2">
      <c r="D7052" s="174" t="s">
        <v>63</v>
      </c>
      <c r="E7052" s="20" t="s">
        <v>64</v>
      </c>
      <c r="F7052" s="22"/>
      <c r="G7052" s="21">
        <v>214</v>
      </c>
      <c r="H7052" s="25">
        <v>135</v>
      </c>
      <c r="I7052" s="3">
        <v>0</v>
      </c>
      <c r="J7052" s="3">
        <v>69</v>
      </c>
      <c r="K7052" s="3">
        <v>1</v>
      </c>
      <c r="L7052" s="3">
        <v>53</v>
      </c>
      <c r="M7052" s="3">
        <v>19</v>
      </c>
      <c r="N7052" s="3">
        <v>2</v>
      </c>
      <c r="O7052" s="26">
        <v>18</v>
      </c>
    </row>
    <row r="7053" spans="4:15" x14ac:dyDescent="0.2">
      <c r="D7053" s="175"/>
      <c r="E7053" s="11"/>
      <c r="F7053" s="10"/>
      <c r="G7053" s="9">
        <v>100</v>
      </c>
      <c r="H7053" s="16">
        <v>63.084112149532999</v>
      </c>
      <c r="I7053" s="18">
        <v>0</v>
      </c>
      <c r="J7053" s="27">
        <v>32.242990654205997</v>
      </c>
      <c r="K7053" s="2">
        <v>0.46728971962600002</v>
      </c>
      <c r="L7053" s="27">
        <v>24.766355140186999</v>
      </c>
      <c r="M7053" s="2">
        <v>8.8785046728969998</v>
      </c>
      <c r="N7053" s="2">
        <v>0.93457943925200004</v>
      </c>
      <c r="O7053" s="13">
        <v>8.4112149532709992</v>
      </c>
    </row>
    <row r="7054" spans="4:15" x14ac:dyDescent="0.2">
      <c r="D7054" s="175"/>
      <c r="E7054" s="4" t="s">
        <v>65</v>
      </c>
      <c r="F7054" s="6"/>
      <c r="G7054" s="5">
        <v>160</v>
      </c>
      <c r="H7054" s="7">
        <v>95</v>
      </c>
      <c r="I7054" s="1">
        <v>1</v>
      </c>
      <c r="J7054" s="1">
        <v>63</v>
      </c>
      <c r="K7054" s="1">
        <v>5</v>
      </c>
      <c r="L7054" s="1">
        <v>46</v>
      </c>
      <c r="M7054" s="1">
        <v>12</v>
      </c>
      <c r="N7054" s="1">
        <v>1</v>
      </c>
      <c r="O7054" s="8">
        <v>12</v>
      </c>
    </row>
    <row r="7055" spans="4:15" x14ac:dyDescent="0.2">
      <c r="D7055" s="175"/>
      <c r="E7055" s="11"/>
      <c r="F7055" s="10"/>
      <c r="G7055" s="9">
        <v>100</v>
      </c>
      <c r="H7055" s="16">
        <v>59.375</v>
      </c>
      <c r="I7055" s="2">
        <v>0.625</v>
      </c>
      <c r="J7055" s="2">
        <v>39.375</v>
      </c>
      <c r="K7055" s="2">
        <v>3.125</v>
      </c>
      <c r="L7055" s="2">
        <v>28.75</v>
      </c>
      <c r="M7055" s="27">
        <v>7.5</v>
      </c>
      <c r="N7055" s="2">
        <v>0.625</v>
      </c>
      <c r="O7055" s="13">
        <v>7.5</v>
      </c>
    </row>
    <row r="7056" spans="4:15" x14ac:dyDescent="0.2">
      <c r="D7056" s="175"/>
      <c r="E7056" s="4" t="s">
        <v>66</v>
      </c>
      <c r="F7056" s="6"/>
      <c r="G7056" s="5">
        <v>160</v>
      </c>
      <c r="H7056" s="7">
        <v>100</v>
      </c>
      <c r="I7056" s="1">
        <v>0</v>
      </c>
      <c r="J7056" s="1">
        <v>54</v>
      </c>
      <c r="K7056" s="1">
        <v>1</v>
      </c>
      <c r="L7056" s="1">
        <v>46</v>
      </c>
      <c r="M7056" s="1">
        <v>26</v>
      </c>
      <c r="N7056" s="1">
        <v>1</v>
      </c>
      <c r="O7056" s="8">
        <v>10</v>
      </c>
    </row>
    <row r="7057" spans="2:15" x14ac:dyDescent="0.2">
      <c r="D7057" s="175"/>
      <c r="E7057" s="11"/>
      <c r="F7057" s="10"/>
      <c r="G7057" s="9">
        <v>100</v>
      </c>
      <c r="H7057" s="16">
        <v>62.5</v>
      </c>
      <c r="I7057" s="18">
        <v>0</v>
      </c>
      <c r="J7057" s="27">
        <v>33.75</v>
      </c>
      <c r="K7057" s="2">
        <v>0.625</v>
      </c>
      <c r="L7057" s="2">
        <v>28.75</v>
      </c>
      <c r="M7057" s="2">
        <v>16.25</v>
      </c>
      <c r="N7057" s="2">
        <v>0.625</v>
      </c>
      <c r="O7057" s="13">
        <v>6.25</v>
      </c>
    </row>
    <row r="7058" spans="2:15" x14ac:dyDescent="0.2">
      <c r="D7058" s="175"/>
      <c r="E7058" s="4" t="s">
        <v>67</v>
      </c>
      <c r="F7058" s="6"/>
      <c r="G7058" s="5">
        <v>150</v>
      </c>
      <c r="H7058" s="7">
        <v>89</v>
      </c>
      <c r="I7058" s="1">
        <v>0</v>
      </c>
      <c r="J7058" s="1">
        <v>62</v>
      </c>
      <c r="K7058" s="1">
        <v>2</v>
      </c>
      <c r="L7058" s="1">
        <v>52</v>
      </c>
      <c r="M7058" s="1">
        <v>23</v>
      </c>
      <c r="N7058" s="1">
        <v>0</v>
      </c>
      <c r="O7058" s="8">
        <v>11</v>
      </c>
    </row>
    <row r="7059" spans="2:15" x14ac:dyDescent="0.2">
      <c r="D7059" s="175"/>
      <c r="E7059" s="11"/>
      <c r="F7059" s="10"/>
      <c r="G7059" s="9">
        <v>100</v>
      </c>
      <c r="H7059" s="16">
        <v>59.333333333333002</v>
      </c>
      <c r="I7059" s="18">
        <v>0</v>
      </c>
      <c r="J7059" s="2">
        <v>41.333333333333002</v>
      </c>
      <c r="K7059" s="2">
        <v>1.333333333333</v>
      </c>
      <c r="L7059" s="2">
        <v>34.666666666666998</v>
      </c>
      <c r="M7059" s="2">
        <v>15.333333333333</v>
      </c>
      <c r="N7059" s="18">
        <v>0</v>
      </c>
      <c r="O7059" s="13">
        <v>7.333333333333</v>
      </c>
    </row>
    <row r="7060" spans="2:15" x14ac:dyDescent="0.2">
      <c r="D7060" s="175"/>
      <c r="E7060" s="4" t="s">
        <v>68</v>
      </c>
      <c r="F7060" s="6"/>
      <c r="G7060" s="5">
        <v>110</v>
      </c>
      <c r="H7060" s="7">
        <v>68</v>
      </c>
      <c r="I7060" s="1">
        <v>0</v>
      </c>
      <c r="J7060" s="1">
        <v>46</v>
      </c>
      <c r="K7060" s="1">
        <v>2</v>
      </c>
      <c r="L7060" s="1">
        <v>34</v>
      </c>
      <c r="M7060" s="1">
        <v>11</v>
      </c>
      <c r="N7060" s="1">
        <v>2</v>
      </c>
      <c r="O7060" s="8">
        <v>8</v>
      </c>
    </row>
    <row r="7061" spans="2:15" x14ac:dyDescent="0.2">
      <c r="D7061" s="175"/>
      <c r="E7061" s="11"/>
      <c r="F7061" s="10"/>
      <c r="G7061" s="9">
        <v>100</v>
      </c>
      <c r="H7061" s="16">
        <v>61.818181818181998</v>
      </c>
      <c r="I7061" s="18">
        <v>0</v>
      </c>
      <c r="J7061" s="2">
        <v>41.818181818181998</v>
      </c>
      <c r="K7061" s="2">
        <v>1.818181818182</v>
      </c>
      <c r="L7061" s="2">
        <v>30.909090909090999</v>
      </c>
      <c r="M7061" s="2">
        <v>10</v>
      </c>
      <c r="N7061" s="2">
        <v>1.818181818182</v>
      </c>
      <c r="O7061" s="13">
        <v>7.2727272727269998</v>
      </c>
    </row>
    <row r="7062" spans="2:15" x14ac:dyDescent="0.2">
      <c r="D7062" s="175"/>
      <c r="E7062" s="4" t="s">
        <v>69</v>
      </c>
      <c r="F7062" s="6"/>
      <c r="G7062" s="5">
        <v>91</v>
      </c>
      <c r="H7062" s="7">
        <v>53</v>
      </c>
      <c r="I7062" s="1">
        <v>0</v>
      </c>
      <c r="J7062" s="1">
        <v>36</v>
      </c>
      <c r="K7062" s="1">
        <v>2</v>
      </c>
      <c r="L7062" s="1">
        <v>28</v>
      </c>
      <c r="M7062" s="1">
        <v>15</v>
      </c>
      <c r="N7062" s="1">
        <v>1</v>
      </c>
      <c r="O7062" s="8">
        <v>9</v>
      </c>
    </row>
    <row r="7063" spans="2:15" x14ac:dyDescent="0.2">
      <c r="D7063" s="175"/>
      <c r="E7063" s="11"/>
      <c r="F7063" s="10"/>
      <c r="G7063" s="9">
        <v>100</v>
      </c>
      <c r="H7063" s="16">
        <v>58.241758241757999</v>
      </c>
      <c r="I7063" s="18">
        <v>0</v>
      </c>
      <c r="J7063" s="2">
        <v>39.560439560440003</v>
      </c>
      <c r="K7063" s="2">
        <v>2.1978021978019999</v>
      </c>
      <c r="L7063" s="2">
        <v>30.769230769231001</v>
      </c>
      <c r="M7063" s="2">
        <v>16.483516483515999</v>
      </c>
      <c r="N7063" s="2">
        <v>1.098901098901</v>
      </c>
      <c r="O7063" s="13">
        <v>9.8901098901100006</v>
      </c>
    </row>
    <row r="7064" spans="2:15" x14ac:dyDescent="0.2">
      <c r="D7064" s="175"/>
      <c r="E7064" s="4" t="s">
        <v>70</v>
      </c>
      <c r="F7064" s="6"/>
      <c r="G7064" s="5">
        <v>127</v>
      </c>
      <c r="H7064" s="7">
        <v>75</v>
      </c>
      <c r="I7064" s="1">
        <v>1</v>
      </c>
      <c r="J7064" s="1">
        <v>54</v>
      </c>
      <c r="K7064" s="1">
        <v>1</v>
      </c>
      <c r="L7064" s="1">
        <v>42</v>
      </c>
      <c r="M7064" s="1">
        <v>20</v>
      </c>
      <c r="N7064" s="1">
        <v>0</v>
      </c>
      <c r="O7064" s="8">
        <v>6</v>
      </c>
    </row>
    <row r="7065" spans="2:15" x14ac:dyDescent="0.2">
      <c r="D7065" s="175"/>
      <c r="E7065" s="11"/>
      <c r="F7065" s="10"/>
      <c r="G7065" s="9">
        <v>100</v>
      </c>
      <c r="H7065" s="16">
        <v>59.055118110236002</v>
      </c>
      <c r="I7065" s="2">
        <v>0.78740157480299999</v>
      </c>
      <c r="J7065" s="2">
        <v>42.519685039370003</v>
      </c>
      <c r="K7065" s="2">
        <v>0.78740157480299999</v>
      </c>
      <c r="L7065" s="2">
        <v>33.070866141731997</v>
      </c>
      <c r="M7065" s="2">
        <v>15.748031496063</v>
      </c>
      <c r="N7065" s="18">
        <v>0</v>
      </c>
      <c r="O7065" s="13">
        <v>4.7244094488190003</v>
      </c>
    </row>
    <row r="7066" spans="2:15" x14ac:dyDescent="0.2">
      <c r="D7066" s="175"/>
      <c r="E7066" s="4" t="s">
        <v>71</v>
      </c>
      <c r="F7066" s="6"/>
      <c r="G7066" s="5">
        <v>70</v>
      </c>
      <c r="H7066" s="7">
        <v>41</v>
      </c>
      <c r="I7066" s="1">
        <v>0</v>
      </c>
      <c r="J7066" s="1">
        <v>31</v>
      </c>
      <c r="K7066" s="1">
        <v>0</v>
      </c>
      <c r="L7066" s="1">
        <v>23</v>
      </c>
      <c r="M7066" s="1">
        <v>11</v>
      </c>
      <c r="N7066" s="1">
        <v>0</v>
      </c>
      <c r="O7066" s="8">
        <v>3</v>
      </c>
    </row>
    <row r="7067" spans="2:15" x14ac:dyDescent="0.2">
      <c r="D7067" s="175"/>
      <c r="E7067" s="11"/>
      <c r="F7067" s="10"/>
      <c r="G7067" s="9">
        <v>100</v>
      </c>
      <c r="H7067" s="16">
        <v>58.571428571429003</v>
      </c>
      <c r="I7067" s="18">
        <v>0</v>
      </c>
      <c r="J7067" s="23">
        <v>44.285714285714</v>
      </c>
      <c r="K7067" s="18">
        <v>0</v>
      </c>
      <c r="L7067" s="2">
        <v>32.857142857143003</v>
      </c>
      <c r="M7067" s="2">
        <v>15.714285714286</v>
      </c>
      <c r="N7067" s="18">
        <v>0</v>
      </c>
      <c r="O7067" s="13">
        <v>4.2857142857139996</v>
      </c>
    </row>
    <row r="7068" spans="2:15" x14ac:dyDescent="0.2">
      <c r="D7068" s="175"/>
      <c r="E7068" s="4" t="s">
        <v>72</v>
      </c>
      <c r="F7068" s="6"/>
      <c r="G7068" s="5">
        <v>69</v>
      </c>
      <c r="H7068" s="7">
        <v>34</v>
      </c>
      <c r="I7068" s="1">
        <v>0</v>
      </c>
      <c r="J7068" s="1">
        <v>36</v>
      </c>
      <c r="K7068" s="1">
        <v>1</v>
      </c>
      <c r="L7068" s="1">
        <v>23</v>
      </c>
      <c r="M7068" s="1">
        <v>11</v>
      </c>
      <c r="N7068" s="1">
        <v>0</v>
      </c>
      <c r="O7068" s="8">
        <v>2</v>
      </c>
    </row>
    <row r="7069" spans="2:15" x14ac:dyDescent="0.2">
      <c r="D7069" s="176"/>
      <c r="E7069" s="57"/>
      <c r="F7069" s="54"/>
      <c r="G7069" s="67">
        <v>100</v>
      </c>
      <c r="H7069" s="135">
        <v>49.275362318840997</v>
      </c>
      <c r="I7069" s="81">
        <v>0</v>
      </c>
      <c r="J7069" s="108">
        <v>52.173913043478002</v>
      </c>
      <c r="K7069" s="48">
        <v>1.449275362319</v>
      </c>
      <c r="L7069" s="48">
        <v>33.333333333333002</v>
      </c>
      <c r="M7069" s="48">
        <v>15.942028985506999</v>
      </c>
      <c r="N7069" s="81">
        <v>0</v>
      </c>
      <c r="O7069" s="84">
        <v>2.898550724638</v>
      </c>
    </row>
    <row r="7071" spans="2:15" x14ac:dyDescent="0.2">
      <c r="B7071" s="43" t="str">
        <f xml:space="preserve"> HYPERLINK("#'目次'!B153", "[147]")</f>
        <v>[147]</v>
      </c>
      <c r="C7071" s="31" t="s">
        <v>300</v>
      </c>
    </row>
    <row r="7072" spans="2:15" x14ac:dyDescent="0.2">
      <c r="C7072" s="156" t="s">
        <v>292</v>
      </c>
    </row>
    <row r="7074" spans="3:15" x14ac:dyDescent="0.2">
      <c r="C7074" s="31" t="s">
        <v>75</v>
      </c>
    </row>
    <row r="7075" spans="3:15" ht="24" x14ac:dyDescent="0.2">
      <c r="D7075" s="177"/>
      <c r="E7075" s="178"/>
      <c r="F7075" s="178"/>
      <c r="G7075" s="40" t="s">
        <v>14</v>
      </c>
      <c r="H7075" s="42" t="s">
        <v>213</v>
      </c>
      <c r="I7075" s="15" t="s">
        <v>214</v>
      </c>
      <c r="J7075" s="15" t="s">
        <v>215</v>
      </c>
      <c r="K7075" s="15" t="s">
        <v>216</v>
      </c>
      <c r="L7075" s="15" t="s">
        <v>217</v>
      </c>
      <c r="M7075" s="15" t="s">
        <v>293</v>
      </c>
      <c r="N7075" s="15" t="s">
        <v>86</v>
      </c>
      <c r="O7075" s="44" t="s">
        <v>17</v>
      </c>
    </row>
    <row r="7076" spans="3:15" x14ac:dyDescent="0.2">
      <c r="D7076" s="179"/>
      <c r="E7076" s="180"/>
      <c r="F7076" s="180"/>
      <c r="G7076" s="39"/>
      <c r="H7076" s="41"/>
      <c r="I7076" s="14"/>
      <c r="J7076" s="14"/>
      <c r="K7076" s="14"/>
      <c r="L7076" s="14"/>
      <c r="M7076" s="14"/>
      <c r="N7076" s="14"/>
      <c r="O7076" s="38"/>
    </row>
    <row r="7077" spans="3:15" x14ac:dyDescent="0.2">
      <c r="D7077" s="70"/>
      <c r="E7077" s="72" t="s">
        <v>14</v>
      </c>
      <c r="F7077" s="69"/>
      <c r="G7077" s="37">
        <v>1163</v>
      </c>
      <c r="H7077" s="17">
        <v>701</v>
      </c>
      <c r="I7077" s="17">
        <v>2</v>
      </c>
      <c r="J7077" s="17">
        <v>453</v>
      </c>
      <c r="K7077" s="17">
        <v>16</v>
      </c>
      <c r="L7077" s="17">
        <v>352</v>
      </c>
      <c r="M7077" s="17">
        <v>148</v>
      </c>
      <c r="N7077" s="17">
        <v>8</v>
      </c>
      <c r="O7077" s="55">
        <v>80</v>
      </c>
    </row>
    <row r="7078" spans="3:15" x14ac:dyDescent="0.2">
      <c r="D7078" s="57"/>
      <c r="E7078" s="54"/>
      <c r="F7078" s="71"/>
      <c r="G7078" s="9">
        <v>100</v>
      </c>
      <c r="H7078" s="2">
        <v>60.275150472915001</v>
      </c>
      <c r="I7078" s="2">
        <v>0.17196904557199999</v>
      </c>
      <c r="J7078" s="2">
        <v>38.950988822012</v>
      </c>
      <c r="K7078" s="2">
        <v>1.375752364574</v>
      </c>
      <c r="L7078" s="2">
        <v>30.266552020635999</v>
      </c>
      <c r="M7078" s="2">
        <v>12.725709372313</v>
      </c>
      <c r="N7078" s="2">
        <v>0.68787618228699998</v>
      </c>
      <c r="O7078" s="13">
        <v>6.8787618228719998</v>
      </c>
    </row>
    <row r="7079" spans="3:15" x14ac:dyDescent="0.2">
      <c r="D7079" s="174" t="s">
        <v>36</v>
      </c>
      <c r="E7079" s="20" t="s">
        <v>76</v>
      </c>
      <c r="F7079" s="22"/>
      <c r="G7079" s="21">
        <v>597</v>
      </c>
      <c r="H7079" s="25">
        <v>371</v>
      </c>
      <c r="I7079" s="3">
        <v>1</v>
      </c>
      <c r="J7079" s="3">
        <v>209</v>
      </c>
      <c r="K7079" s="3">
        <v>10</v>
      </c>
      <c r="L7079" s="3">
        <v>149</v>
      </c>
      <c r="M7079" s="3">
        <v>69</v>
      </c>
      <c r="N7079" s="3">
        <v>4</v>
      </c>
      <c r="O7079" s="26">
        <v>49</v>
      </c>
    </row>
    <row r="7080" spans="3:15" x14ac:dyDescent="0.2">
      <c r="D7080" s="175"/>
      <c r="E7080" s="11"/>
      <c r="F7080" s="10"/>
      <c r="G7080" s="9">
        <v>100</v>
      </c>
      <c r="H7080" s="16">
        <v>62.144053601339998</v>
      </c>
      <c r="I7080" s="2">
        <v>0.16750418760499999</v>
      </c>
      <c r="J7080" s="2">
        <v>35.008375209379999</v>
      </c>
      <c r="K7080" s="2">
        <v>1.6750418760470001</v>
      </c>
      <c r="L7080" s="27">
        <v>24.958123953099001</v>
      </c>
      <c r="M7080" s="2">
        <v>11.557788944724001</v>
      </c>
      <c r="N7080" s="2">
        <v>0.670016750419</v>
      </c>
      <c r="O7080" s="13">
        <v>8.2077051926299998</v>
      </c>
    </row>
    <row r="7081" spans="3:15" x14ac:dyDescent="0.2">
      <c r="D7081" s="175"/>
      <c r="E7081" s="4" t="s">
        <v>39</v>
      </c>
      <c r="F7081" s="6"/>
      <c r="G7081" s="5">
        <v>32</v>
      </c>
      <c r="H7081" s="7">
        <v>25</v>
      </c>
      <c r="I7081" s="1">
        <v>0</v>
      </c>
      <c r="J7081" s="1">
        <v>1</v>
      </c>
      <c r="K7081" s="1">
        <v>0</v>
      </c>
      <c r="L7081" s="1">
        <v>6</v>
      </c>
      <c r="M7081" s="1">
        <v>2</v>
      </c>
      <c r="N7081" s="1">
        <v>1</v>
      </c>
      <c r="O7081" s="8">
        <v>5</v>
      </c>
    </row>
    <row r="7082" spans="3:15" x14ac:dyDescent="0.2">
      <c r="D7082" s="175"/>
      <c r="E7082" s="11"/>
      <c r="F7082" s="10"/>
      <c r="G7082" s="9">
        <v>100</v>
      </c>
      <c r="H7082" s="86">
        <v>78.125</v>
      </c>
      <c r="I7082" s="18">
        <v>0</v>
      </c>
      <c r="J7082" s="46">
        <v>3.125</v>
      </c>
      <c r="K7082" s="18">
        <v>0</v>
      </c>
      <c r="L7082" s="46">
        <v>18.75</v>
      </c>
      <c r="M7082" s="27">
        <v>6.25</v>
      </c>
      <c r="N7082" s="2">
        <v>3.125</v>
      </c>
      <c r="O7082" s="89">
        <v>15.625</v>
      </c>
    </row>
    <row r="7083" spans="3:15" x14ac:dyDescent="0.2">
      <c r="D7083" s="175"/>
      <c r="E7083" s="4" t="s">
        <v>40</v>
      </c>
      <c r="F7083" s="6"/>
      <c r="G7083" s="5">
        <v>73</v>
      </c>
      <c r="H7083" s="7">
        <v>57</v>
      </c>
      <c r="I7083" s="1">
        <v>0</v>
      </c>
      <c r="J7083" s="1">
        <v>22</v>
      </c>
      <c r="K7083" s="1">
        <v>3</v>
      </c>
      <c r="L7083" s="1">
        <v>23</v>
      </c>
      <c r="M7083" s="1">
        <v>17</v>
      </c>
      <c r="N7083" s="1">
        <v>1</v>
      </c>
      <c r="O7083" s="8">
        <v>2</v>
      </c>
    </row>
    <row r="7084" spans="3:15" x14ac:dyDescent="0.2">
      <c r="D7084" s="175"/>
      <c r="E7084" s="11"/>
      <c r="F7084" s="10"/>
      <c r="G7084" s="9">
        <v>100</v>
      </c>
      <c r="H7084" s="86">
        <v>78.082191780822001</v>
      </c>
      <c r="I7084" s="18">
        <v>0</v>
      </c>
      <c r="J7084" s="27">
        <v>30.136986301370001</v>
      </c>
      <c r="K7084" s="2">
        <v>4.1095890410960001</v>
      </c>
      <c r="L7084" s="2">
        <v>31.506849315067999</v>
      </c>
      <c r="M7084" s="35">
        <v>23.287671232876999</v>
      </c>
      <c r="N7084" s="2">
        <v>1.369863013699</v>
      </c>
      <c r="O7084" s="13">
        <v>2.7397260273969999</v>
      </c>
    </row>
    <row r="7085" spans="3:15" x14ac:dyDescent="0.2">
      <c r="D7085" s="175"/>
      <c r="E7085" s="4" t="s">
        <v>41</v>
      </c>
      <c r="F7085" s="6"/>
      <c r="G7085" s="5">
        <v>106</v>
      </c>
      <c r="H7085" s="7">
        <v>60</v>
      </c>
      <c r="I7085" s="1">
        <v>1</v>
      </c>
      <c r="J7085" s="1">
        <v>42</v>
      </c>
      <c r="K7085" s="1">
        <v>4</v>
      </c>
      <c r="L7085" s="1">
        <v>30</v>
      </c>
      <c r="M7085" s="1">
        <v>17</v>
      </c>
      <c r="N7085" s="1">
        <v>0</v>
      </c>
      <c r="O7085" s="8">
        <v>9</v>
      </c>
    </row>
    <row r="7086" spans="3:15" x14ac:dyDescent="0.2">
      <c r="D7086" s="175"/>
      <c r="E7086" s="11"/>
      <c r="F7086" s="10"/>
      <c r="G7086" s="9">
        <v>100</v>
      </c>
      <c r="H7086" s="16">
        <v>56.603773584906001</v>
      </c>
      <c r="I7086" s="2">
        <v>0.94339622641499998</v>
      </c>
      <c r="J7086" s="2">
        <v>39.622641509433997</v>
      </c>
      <c r="K7086" s="2">
        <v>3.7735849056599999</v>
      </c>
      <c r="L7086" s="2">
        <v>28.301886792453001</v>
      </c>
      <c r="M7086" s="2">
        <v>16.037735849057</v>
      </c>
      <c r="N7086" s="18">
        <v>0</v>
      </c>
      <c r="O7086" s="13">
        <v>8.4905660377360004</v>
      </c>
    </row>
    <row r="7087" spans="3:15" x14ac:dyDescent="0.2">
      <c r="D7087" s="175"/>
      <c r="E7087" s="4" t="s">
        <v>42</v>
      </c>
      <c r="F7087" s="6"/>
      <c r="G7087" s="5">
        <v>112</v>
      </c>
      <c r="H7087" s="7">
        <v>70</v>
      </c>
      <c r="I7087" s="1">
        <v>0</v>
      </c>
      <c r="J7087" s="1">
        <v>37</v>
      </c>
      <c r="K7087" s="1">
        <v>1</v>
      </c>
      <c r="L7087" s="1">
        <v>27</v>
      </c>
      <c r="M7087" s="1">
        <v>13</v>
      </c>
      <c r="N7087" s="1">
        <v>1</v>
      </c>
      <c r="O7087" s="8">
        <v>7</v>
      </c>
    </row>
    <row r="7088" spans="3:15" x14ac:dyDescent="0.2">
      <c r="D7088" s="175"/>
      <c r="E7088" s="11"/>
      <c r="F7088" s="10"/>
      <c r="G7088" s="9">
        <v>100</v>
      </c>
      <c r="H7088" s="16">
        <v>62.5</v>
      </c>
      <c r="I7088" s="18">
        <v>0</v>
      </c>
      <c r="J7088" s="27">
        <v>33.035714285714</v>
      </c>
      <c r="K7088" s="2">
        <v>0.89285714285700002</v>
      </c>
      <c r="L7088" s="27">
        <v>24.107142857143</v>
      </c>
      <c r="M7088" s="2">
        <v>11.607142857143</v>
      </c>
      <c r="N7088" s="2">
        <v>0.89285714285700002</v>
      </c>
      <c r="O7088" s="13">
        <v>6.25</v>
      </c>
    </row>
    <row r="7089" spans="4:15" x14ac:dyDescent="0.2">
      <c r="D7089" s="175"/>
      <c r="E7089" s="4" t="s">
        <v>43</v>
      </c>
      <c r="F7089" s="6"/>
      <c r="G7089" s="5">
        <v>96</v>
      </c>
      <c r="H7089" s="7">
        <v>59</v>
      </c>
      <c r="I7089" s="1">
        <v>0</v>
      </c>
      <c r="J7089" s="1">
        <v>39</v>
      </c>
      <c r="K7089" s="1">
        <v>0</v>
      </c>
      <c r="L7089" s="1">
        <v>20</v>
      </c>
      <c r="M7089" s="1">
        <v>10</v>
      </c>
      <c r="N7089" s="1">
        <v>0</v>
      </c>
      <c r="O7089" s="8">
        <v>7</v>
      </c>
    </row>
    <row r="7090" spans="4:15" x14ac:dyDescent="0.2">
      <c r="D7090" s="175"/>
      <c r="E7090" s="11"/>
      <c r="F7090" s="10"/>
      <c r="G7090" s="9">
        <v>100</v>
      </c>
      <c r="H7090" s="16">
        <v>61.458333333333002</v>
      </c>
      <c r="I7090" s="18">
        <v>0</v>
      </c>
      <c r="J7090" s="2">
        <v>40.625</v>
      </c>
      <c r="K7090" s="18">
        <v>0</v>
      </c>
      <c r="L7090" s="27">
        <v>20.833333333333002</v>
      </c>
      <c r="M7090" s="2">
        <v>10.416666666667</v>
      </c>
      <c r="N7090" s="18">
        <v>0</v>
      </c>
      <c r="O7090" s="13">
        <v>7.291666666667</v>
      </c>
    </row>
    <row r="7091" spans="4:15" x14ac:dyDescent="0.2">
      <c r="D7091" s="175"/>
      <c r="E7091" s="4" t="s">
        <v>44</v>
      </c>
      <c r="F7091" s="6"/>
      <c r="G7091" s="5">
        <v>107</v>
      </c>
      <c r="H7091" s="7">
        <v>62</v>
      </c>
      <c r="I7091" s="1">
        <v>0</v>
      </c>
      <c r="J7091" s="1">
        <v>37</v>
      </c>
      <c r="K7091" s="1">
        <v>0</v>
      </c>
      <c r="L7091" s="1">
        <v>31</v>
      </c>
      <c r="M7091" s="1">
        <v>4</v>
      </c>
      <c r="N7091" s="1">
        <v>1</v>
      </c>
      <c r="O7091" s="8">
        <v>11</v>
      </c>
    </row>
    <row r="7092" spans="4:15" x14ac:dyDescent="0.2">
      <c r="D7092" s="175"/>
      <c r="E7092" s="11"/>
      <c r="F7092" s="10"/>
      <c r="G7092" s="9">
        <v>100</v>
      </c>
      <c r="H7092" s="16">
        <v>57.943925233644997</v>
      </c>
      <c r="I7092" s="18">
        <v>0</v>
      </c>
      <c r="J7092" s="2">
        <v>34.579439252336002</v>
      </c>
      <c r="K7092" s="18">
        <v>0</v>
      </c>
      <c r="L7092" s="2">
        <v>28.971962616822001</v>
      </c>
      <c r="M7092" s="27">
        <v>3.7383177570089998</v>
      </c>
      <c r="N7092" s="2">
        <v>0.93457943925200004</v>
      </c>
      <c r="O7092" s="13">
        <v>10.280373831776</v>
      </c>
    </row>
    <row r="7093" spans="4:15" x14ac:dyDescent="0.2">
      <c r="D7093" s="175"/>
      <c r="E7093" s="4" t="s">
        <v>45</v>
      </c>
      <c r="F7093" s="6"/>
      <c r="G7093" s="5">
        <v>71</v>
      </c>
      <c r="H7093" s="7">
        <v>38</v>
      </c>
      <c r="I7093" s="1">
        <v>0</v>
      </c>
      <c r="J7093" s="1">
        <v>31</v>
      </c>
      <c r="K7093" s="1">
        <v>2</v>
      </c>
      <c r="L7093" s="1">
        <v>12</v>
      </c>
      <c r="M7093" s="1">
        <v>6</v>
      </c>
      <c r="N7093" s="1">
        <v>0</v>
      </c>
      <c r="O7093" s="8">
        <v>8</v>
      </c>
    </row>
    <row r="7094" spans="4:15" x14ac:dyDescent="0.2">
      <c r="D7094" s="175"/>
      <c r="E7094" s="11"/>
      <c r="F7094" s="10"/>
      <c r="G7094" s="9">
        <v>100</v>
      </c>
      <c r="H7094" s="73">
        <v>53.521126760563</v>
      </c>
      <c r="I7094" s="18">
        <v>0</v>
      </c>
      <c r="J7094" s="2">
        <v>43.661971830985998</v>
      </c>
      <c r="K7094" s="2">
        <v>2.8169014084509998</v>
      </c>
      <c r="L7094" s="46">
        <v>16.901408450704</v>
      </c>
      <c r="M7094" s="2">
        <v>8.4507042253520002</v>
      </c>
      <c r="N7094" s="18">
        <v>0</v>
      </c>
      <c r="O7094" s="13">
        <v>11.267605633803001</v>
      </c>
    </row>
    <row r="7095" spans="4:15" x14ac:dyDescent="0.2">
      <c r="D7095" s="174" t="s">
        <v>37</v>
      </c>
      <c r="E7095" s="20" t="s">
        <v>77</v>
      </c>
      <c r="F7095" s="22"/>
      <c r="G7095" s="21">
        <v>566</v>
      </c>
      <c r="H7095" s="25">
        <v>330</v>
      </c>
      <c r="I7095" s="3">
        <v>1</v>
      </c>
      <c r="J7095" s="3">
        <v>244</v>
      </c>
      <c r="K7095" s="3">
        <v>6</v>
      </c>
      <c r="L7095" s="3">
        <v>203</v>
      </c>
      <c r="M7095" s="3">
        <v>79</v>
      </c>
      <c r="N7095" s="3">
        <v>4</v>
      </c>
      <c r="O7095" s="26">
        <v>31</v>
      </c>
    </row>
    <row r="7096" spans="4:15" x14ac:dyDescent="0.2">
      <c r="D7096" s="175"/>
      <c r="E7096" s="11"/>
      <c r="F7096" s="10"/>
      <c r="G7096" s="9">
        <v>100</v>
      </c>
      <c r="H7096" s="16">
        <v>58.303886925794998</v>
      </c>
      <c r="I7096" s="2">
        <v>0.17667844523000001</v>
      </c>
      <c r="J7096" s="2">
        <v>43.109540636041999</v>
      </c>
      <c r="K7096" s="2">
        <v>1.0600706713779999</v>
      </c>
      <c r="L7096" s="23">
        <v>35.865724381625</v>
      </c>
      <c r="M7096" s="2">
        <v>13.957597173145</v>
      </c>
      <c r="N7096" s="2">
        <v>0.70671378091899995</v>
      </c>
      <c r="O7096" s="13">
        <v>5.47703180212</v>
      </c>
    </row>
    <row r="7097" spans="4:15" x14ac:dyDescent="0.2">
      <c r="D7097" s="175"/>
      <c r="E7097" s="4" t="s">
        <v>39</v>
      </c>
      <c r="F7097" s="6"/>
      <c r="G7097" s="5">
        <v>26</v>
      </c>
      <c r="H7097" s="7">
        <v>24</v>
      </c>
      <c r="I7097" s="1">
        <v>0</v>
      </c>
      <c r="J7097" s="1">
        <v>2</v>
      </c>
      <c r="K7097" s="1">
        <v>0</v>
      </c>
      <c r="L7097" s="1">
        <v>5</v>
      </c>
      <c r="M7097" s="1">
        <v>3</v>
      </c>
      <c r="N7097" s="1">
        <v>0</v>
      </c>
      <c r="O7097" s="8">
        <v>2</v>
      </c>
    </row>
    <row r="7098" spans="4:15" x14ac:dyDescent="0.2">
      <c r="D7098" s="175"/>
      <c r="E7098" s="11"/>
      <c r="F7098" s="10"/>
      <c r="G7098" s="9">
        <v>100</v>
      </c>
      <c r="H7098" s="86">
        <v>92.307692307691994</v>
      </c>
      <c r="I7098" s="18">
        <v>0</v>
      </c>
      <c r="J7098" s="46">
        <v>7.6923076923079998</v>
      </c>
      <c r="K7098" s="18">
        <v>0</v>
      </c>
      <c r="L7098" s="46">
        <v>19.230769230768999</v>
      </c>
      <c r="M7098" s="2">
        <v>11.538461538462</v>
      </c>
      <c r="N7098" s="18">
        <v>0</v>
      </c>
      <c r="O7098" s="13">
        <v>7.6923076923079998</v>
      </c>
    </row>
    <row r="7099" spans="4:15" x14ac:dyDescent="0.2">
      <c r="D7099" s="175"/>
      <c r="E7099" s="4" t="s">
        <v>40</v>
      </c>
      <c r="F7099" s="6"/>
      <c r="G7099" s="5">
        <v>71</v>
      </c>
      <c r="H7099" s="7">
        <v>54</v>
      </c>
      <c r="I7099" s="1">
        <v>0</v>
      </c>
      <c r="J7099" s="1">
        <v>23</v>
      </c>
      <c r="K7099" s="1">
        <v>1</v>
      </c>
      <c r="L7099" s="1">
        <v>24</v>
      </c>
      <c r="M7099" s="1">
        <v>13</v>
      </c>
      <c r="N7099" s="1">
        <v>0</v>
      </c>
      <c r="O7099" s="8">
        <v>1</v>
      </c>
    </row>
    <row r="7100" spans="4:15" x14ac:dyDescent="0.2">
      <c r="D7100" s="175"/>
      <c r="E7100" s="11"/>
      <c r="F7100" s="10"/>
      <c r="G7100" s="9">
        <v>100</v>
      </c>
      <c r="H7100" s="86">
        <v>76.056338028168994</v>
      </c>
      <c r="I7100" s="18">
        <v>0</v>
      </c>
      <c r="J7100" s="27">
        <v>32.394366197182997</v>
      </c>
      <c r="K7100" s="2">
        <v>1.4084507042250001</v>
      </c>
      <c r="L7100" s="2">
        <v>33.802816901408001</v>
      </c>
      <c r="M7100" s="23">
        <v>18.309859154929999</v>
      </c>
      <c r="N7100" s="18">
        <v>0</v>
      </c>
      <c r="O7100" s="93">
        <v>1.4084507042250001</v>
      </c>
    </row>
    <row r="7101" spans="4:15" x14ac:dyDescent="0.2">
      <c r="D7101" s="175"/>
      <c r="E7101" s="4" t="s">
        <v>41</v>
      </c>
      <c r="F7101" s="6"/>
      <c r="G7101" s="5">
        <v>96</v>
      </c>
      <c r="H7101" s="7">
        <v>53</v>
      </c>
      <c r="I7101" s="1">
        <v>0</v>
      </c>
      <c r="J7101" s="1">
        <v>42</v>
      </c>
      <c r="K7101" s="1">
        <v>0</v>
      </c>
      <c r="L7101" s="1">
        <v>33</v>
      </c>
      <c r="M7101" s="1">
        <v>20</v>
      </c>
      <c r="N7101" s="1">
        <v>1</v>
      </c>
      <c r="O7101" s="8">
        <v>5</v>
      </c>
    </row>
    <row r="7102" spans="4:15" x14ac:dyDescent="0.2">
      <c r="D7102" s="175"/>
      <c r="E7102" s="11"/>
      <c r="F7102" s="10"/>
      <c r="G7102" s="9">
        <v>100</v>
      </c>
      <c r="H7102" s="73">
        <v>55.208333333333002</v>
      </c>
      <c r="I7102" s="18">
        <v>0</v>
      </c>
      <c r="J7102" s="2">
        <v>43.75</v>
      </c>
      <c r="K7102" s="18">
        <v>0</v>
      </c>
      <c r="L7102" s="2">
        <v>34.375</v>
      </c>
      <c r="M7102" s="23">
        <v>20.833333333333002</v>
      </c>
      <c r="N7102" s="2">
        <v>1.041666666667</v>
      </c>
      <c r="O7102" s="13">
        <v>5.208333333333</v>
      </c>
    </row>
    <row r="7103" spans="4:15" x14ac:dyDescent="0.2">
      <c r="D7103" s="175"/>
      <c r="E7103" s="4" t="s">
        <v>42</v>
      </c>
      <c r="F7103" s="6"/>
      <c r="G7103" s="5">
        <v>96</v>
      </c>
      <c r="H7103" s="7">
        <v>56</v>
      </c>
      <c r="I7103" s="1">
        <v>0</v>
      </c>
      <c r="J7103" s="1">
        <v>41</v>
      </c>
      <c r="K7103" s="1">
        <v>1</v>
      </c>
      <c r="L7103" s="1">
        <v>46</v>
      </c>
      <c r="M7103" s="1">
        <v>14</v>
      </c>
      <c r="N7103" s="1">
        <v>2</v>
      </c>
      <c r="O7103" s="8">
        <v>4</v>
      </c>
    </row>
    <row r="7104" spans="4:15" x14ac:dyDescent="0.2">
      <c r="D7104" s="175"/>
      <c r="E7104" s="11"/>
      <c r="F7104" s="10"/>
      <c r="G7104" s="9">
        <v>100</v>
      </c>
      <c r="H7104" s="16">
        <v>58.333333333333002</v>
      </c>
      <c r="I7104" s="18">
        <v>0</v>
      </c>
      <c r="J7104" s="2">
        <v>42.708333333333002</v>
      </c>
      <c r="K7104" s="2">
        <v>1.041666666667</v>
      </c>
      <c r="L7104" s="35">
        <v>47.916666666666998</v>
      </c>
      <c r="M7104" s="2">
        <v>14.583333333333</v>
      </c>
      <c r="N7104" s="2">
        <v>2.083333333333</v>
      </c>
      <c r="O7104" s="13">
        <v>4.166666666667</v>
      </c>
    </row>
    <row r="7105" spans="2:15" x14ac:dyDescent="0.2">
      <c r="D7105" s="175"/>
      <c r="E7105" s="4" t="s">
        <v>43</v>
      </c>
      <c r="F7105" s="6"/>
      <c r="G7105" s="5">
        <v>103</v>
      </c>
      <c r="H7105" s="7">
        <v>59</v>
      </c>
      <c r="I7105" s="1">
        <v>0</v>
      </c>
      <c r="J7105" s="1">
        <v>55</v>
      </c>
      <c r="K7105" s="1">
        <v>2</v>
      </c>
      <c r="L7105" s="1">
        <v>39</v>
      </c>
      <c r="M7105" s="1">
        <v>19</v>
      </c>
      <c r="N7105" s="1">
        <v>0</v>
      </c>
      <c r="O7105" s="8">
        <v>6</v>
      </c>
    </row>
    <row r="7106" spans="2:15" x14ac:dyDescent="0.2">
      <c r="D7106" s="175"/>
      <c r="E7106" s="11"/>
      <c r="F7106" s="10"/>
      <c r="G7106" s="9">
        <v>100</v>
      </c>
      <c r="H7106" s="16">
        <v>57.281553398058001</v>
      </c>
      <c r="I7106" s="18">
        <v>0</v>
      </c>
      <c r="J7106" s="35">
        <v>53.398058252426999</v>
      </c>
      <c r="K7106" s="2">
        <v>1.9417475728160001</v>
      </c>
      <c r="L7106" s="23">
        <v>37.864077669902997</v>
      </c>
      <c r="M7106" s="23">
        <v>18.446601941748</v>
      </c>
      <c r="N7106" s="18">
        <v>0</v>
      </c>
      <c r="O7106" s="13">
        <v>5.8252427184469999</v>
      </c>
    </row>
    <row r="7107" spans="2:15" x14ac:dyDescent="0.2">
      <c r="D7107" s="175"/>
      <c r="E7107" s="4" t="s">
        <v>44</v>
      </c>
      <c r="F7107" s="6"/>
      <c r="G7107" s="5">
        <v>104</v>
      </c>
      <c r="H7107" s="7">
        <v>49</v>
      </c>
      <c r="I7107" s="1">
        <v>0</v>
      </c>
      <c r="J7107" s="1">
        <v>51</v>
      </c>
      <c r="K7107" s="1">
        <v>2</v>
      </c>
      <c r="L7107" s="1">
        <v>35</v>
      </c>
      <c r="M7107" s="1">
        <v>10</v>
      </c>
      <c r="N7107" s="1">
        <v>1</v>
      </c>
      <c r="O7107" s="8">
        <v>5</v>
      </c>
    </row>
    <row r="7108" spans="2:15" x14ac:dyDescent="0.2">
      <c r="D7108" s="175"/>
      <c r="E7108" s="11"/>
      <c r="F7108" s="10"/>
      <c r="G7108" s="9">
        <v>100</v>
      </c>
      <c r="H7108" s="99">
        <v>47.115384615384997</v>
      </c>
      <c r="I7108" s="18">
        <v>0</v>
      </c>
      <c r="J7108" s="35">
        <v>49.038461538462002</v>
      </c>
      <c r="K7108" s="2">
        <v>1.923076923077</v>
      </c>
      <c r="L7108" s="2">
        <v>33.653846153845997</v>
      </c>
      <c r="M7108" s="2">
        <v>9.6153846153850004</v>
      </c>
      <c r="N7108" s="2">
        <v>0.96153846153800004</v>
      </c>
      <c r="O7108" s="13">
        <v>4.8076923076920002</v>
      </c>
    </row>
    <row r="7109" spans="2:15" x14ac:dyDescent="0.2">
      <c r="D7109" s="175"/>
      <c r="E7109" s="4" t="s">
        <v>45</v>
      </c>
      <c r="F7109" s="6"/>
      <c r="G7109" s="5">
        <v>70</v>
      </c>
      <c r="H7109" s="7">
        <v>35</v>
      </c>
      <c r="I7109" s="1">
        <v>1</v>
      </c>
      <c r="J7109" s="1">
        <v>30</v>
      </c>
      <c r="K7109" s="1">
        <v>0</v>
      </c>
      <c r="L7109" s="1">
        <v>21</v>
      </c>
      <c r="M7109" s="1">
        <v>0</v>
      </c>
      <c r="N7109" s="1">
        <v>0</v>
      </c>
      <c r="O7109" s="8">
        <v>8</v>
      </c>
    </row>
    <row r="7110" spans="2:15" x14ac:dyDescent="0.2">
      <c r="D7110" s="176"/>
      <c r="E7110" s="57"/>
      <c r="F7110" s="54"/>
      <c r="G7110" s="67">
        <v>100</v>
      </c>
      <c r="H7110" s="135">
        <v>50</v>
      </c>
      <c r="I7110" s="48">
        <v>1.4285714285710001</v>
      </c>
      <c r="J7110" s="48">
        <v>42.857142857143003</v>
      </c>
      <c r="K7110" s="81">
        <v>0</v>
      </c>
      <c r="L7110" s="48">
        <v>30</v>
      </c>
      <c r="M7110" s="150">
        <v>0</v>
      </c>
      <c r="N7110" s="81">
        <v>0</v>
      </c>
      <c r="O7110" s="84">
        <v>11.428571428571001</v>
      </c>
    </row>
    <row r="7112" spans="2:15" x14ac:dyDescent="0.2">
      <c r="B7112" s="43" t="str">
        <f xml:space="preserve"> HYPERLINK("#'目次'!B154", "[148]")</f>
        <v>[148]</v>
      </c>
      <c r="C7112" s="31" t="s">
        <v>303</v>
      </c>
    </row>
    <row r="7113" spans="2:15" x14ac:dyDescent="0.2">
      <c r="C7113" s="156" t="s">
        <v>292</v>
      </c>
    </row>
    <row r="7116" spans="2:15" ht="24" x14ac:dyDescent="0.2">
      <c r="D7116" s="177"/>
      <c r="E7116" s="178"/>
      <c r="F7116" s="178"/>
      <c r="G7116" s="40" t="s">
        <v>14</v>
      </c>
      <c r="H7116" s="42" t="s">
        <v>213</v>
      </c>
      <c r="I7116" s="15" t="s">
        <v>214</v>
      </c>
      <c r="J7116" s="15" t="s">
        <v>215</v>
      </c>
      <c r="K7116" s="15" t="s">
        <v>216</v>
      </c>
      <c r="L7116" s="15" t="s">
        <v>217</v>
      </c>
      <c r="M7116" s="15" t="s">
        <v>293</v>
      </c>
      <c r="N7116" s="15" t="s">
        <v>86</v>
      </c>
      <c r="O7116" s="44" t="s">
        <v>17</v>
      </c>
    </row>
    <row r="7117" spans="2:15" x14ac:dyDescent="0.2">
      <c r="D7117" s="179"/>
      <c r="E7117" s="180"/>
      <c r="F7117" s="180"/>
      <c r="G7117" s="39"/>
      <c r="H7117" s="41"/>
      <c r="I7117" s="14"/>
      <c r="J7117" s="14"/>
      <c r="K7117" s="14"/>
      <c r="L7117" s="14"/>
      <c r="M7117" s="14"/>
      <c r="N7117" s="14"/>
      <c r="O7117" s="38"/>
    </row>
    <row r="7118" spans="2:15" x14ac:dyDescent="0.2">
      <c r="D7118" s="70"/>
      <c r="E7118" s="72" t="s">
        <v>14</v>
      </c>
      <c r="F7118" s="69"/>
      <c r="G7118" s="37">
        <v>1163</v>
      </c>
      <c r="H7118" s="17">
        <v>513</v>
      </c>
      <c r="I7118" s="17">
        <v>19</v>
      </c>
      <c r="J7118" s="17">
        <v>775</v>
      </c>
      <c r="K7118" s="17">
        <v>16</v>
      </c>
      <c r="L7118" s="17">
        <v>90</v>
      </c>
      <c r="M7118" s="17">
        <v>50</v>
      </c>
      <c r="N7118" s="17">
        <v>13</v>
      </c>
      <c r="O7118" s="55">
        <v>94</v>
      </c>
    </row>
    <row r="7119" spans="2:15" x14ac:dyDescent="0.2">
      <c r="D7119" s="57"/>
      <c r="E7119" s="54"/>
      <c r="F7119" s="71"/>
      <c r="G7119" s="9">
        <v>100</v>
      </c>
      <c r="H7119" s="2">
        <v>44.110060189165999</v>
      </c>
      <c r="I7119" s="2">
        <v>1.6337059329320001</v>
      </c>
      <c r="J7119" s="2">
        <v>66.638005159071</v>
      </c>
      <c r="K7119" s="2">
        <v>1.375752364574</v>
      </c>
      <c r="L7119" s="2">
        <v>7.7386070507309999</v>
      </c>
      <c r="M7119" s="2">
        <v>4.2992261392950004</v>
      </c>
      <c r="N7119" s="2">
        <v>1.117798796217</v>
      </c>
      <c r="O7119" s="13">
        <v>8.0825451418740002</v>
      </c>
    </row>
    <row r="7120" spans="2:15" x14ac:dyDescent="0.2">
      <c r="D7120" s="174" t="s">
        <v>18</v>
      </c>
      <c r="E7120" s="20" t="s">
        <v>19</v>
      </c>
      <c r="F7120" s="22"/>
      <c r="G7120" s="21">
        <v>52</v>
      </c>
      <c r="H7120" s="25">
        <v>23</v>
      </c>
      <c r="I7120" s="3">
        <v>1</v>
      </c>
      <c r="J7120" s="3">
        <v>39</v>
      </c>
      <c r="K7120" s="3">
        <v>1</v>
      </c>
      <c r="L7120" s="3">
        <v>5</v>
      </c>
      <c r="M7120" s="3">
        <v>2</v>
      </c>
      <c r="N7120" s="3">
        <v>0</v>
      </c>
      <c r="O7120" s="26">
        <v>4</v>
      </c>
    </row>
    <row r="7121" spans="4:15" x14ac:dyDescent="0.2">
      <c r="D7121" s="175"/>
      <c r="E7121" s="11"/>
      <c r="F7121" s="10"/>
      <c r="G7121" s="9">
        <v>100</v>
      </c>
      <c r="H7121" s="16">
        <v>44.230769230768999</v>
      </c>
      <c r="I7121" s="2">
        <v>1.923076923077</v>
      </c>
      <c r="J7121" s="23">
        <v>75</v>
      </c>
      <c r="K7121" s="2">
        <v>1.923076923077</v>
      </c>
      <c r="L7121" s="2">
        <v>9.6153846153850004</v>
      </c>
      <c r="M7121" s="2">
        <v>3.8461538461539999</v>
      </c>
      <c r="N7121" s="18">
        <v>0</v>
      </c>
      <c r="O7121" s="13">
        <v>7.6923076923079998</v>
      </c>
    </row>
    <row r="7122" spans="4:15" x14ac:dyDescent="0.2">
      <c r="D7122" s="175"/>
      <c r="E7122" s="4" t="s">
        <v>20</v>
      </c>
      <c r="F7122" s="6"/>
      <c r="G7122" s="5">
        <v>75</v>
      </c>
      <c r="H7122" s="7">
        <v>40</v>
      </c>
      <c r="I7122" s="1">
        <v>1</v>
      </c>
      <c r="J7122" s="1">
        <v>43</v>
      </c>
      <c r="K7122" s="1">
        <v>2</v>
      </c>
      <c r="L7122" s="1">
        <v>7</v>
      </c>
      <c r="M7122" s="1">
        <v>1</v>
      </c>
      <c r="N7122" s="1">
        <v>0</v>
      </c>
      <c r="O7122" s="8">
        <v>11</v>
      </c>
    </row>
    <row r="7123" spans="4:15" x14ac:dyDescent="0.2">
      <c r="D7123" s="175"/>
      <c r="E7123" s="11"/>
      <c r="F7123" s="10"/>
      <c r="G7123" s="9">
        <v>100</v>
      </c>
      <c r="H7123" s="64">
        <v>53.333333333333002</v>
      </c>
      <c r="I7123" s="2">
        <v>1.333333333333</v>
      </c>
      <c r="J7123" s="27">
        <v>57.333333333333002</v>
      </c>
      <c r="K7123" s="2">
        <v>2.666666666667</v>
      </c>
      <c r="L7123" s="2">
        <v>9.333333333333</v>
      </c>
      <c r="M7123" s="2">
        <v>1.333333333333</v>
      </c>
      <c r="N7123" s="18">
        <v>0</v>
      </c>
      <c r="O7123" s="89">
        <v>14.666666666667</v>
      </c>
    </row>
    <row r="7124" spans="4:15" x14ac:dyDescent="0.2">
      <c r="D7124" s="175"/>
      <c r="E7124" s="4" t="s">
        <v>21</v>
      </c>
      <c r="F7124" s="6"/>
      <c r="G7124" s="5">
        <v>469</v>
      </c>
      <c r="H7124" s="7">
        <v>196</v>
      </c>
      <c r="I7124" s="1">
        <v>7</v>
      </c>
      <c r="J7124" s="1">
        <v>324</v>
      </c>
      <c r="K7124" s="1">
        <v>3</v>
      </c>
      <c r="L7124" s="1">
        <v>38</v>
      </c>
      <c r="M7124" s="1">
        <v>18</v>
      </c>
      <c r="N7124" s="1">
        <v>3</v>
      </c>
      <c r="O7124" s="8">
        <v>31</v>
      </c>
    </row>
    <row r="7125" spans="4:15" x14ac:dyDescent="0.2">
      <c r="D7125" s="175"/>
      <c r="E7125" s="11"/>
      <c r="F7125" s="10"/>
      <c r="G7125" s="9">
        <v>100</v>
      </c>
      <c r="H7125" s="16">
        <v>41.791044776119001</v>
      </c>
      <c r="I7125" s="2">
        <v>1.492537313433</v>
      </c>
      <c r="J7125" s="2">
        <v>69.083155650319995</v>
      </c>
      <c r="K7125" s="2">
        <v>0.63965884861400002</v>
      </c>
      <c r="L7125" s="2">
        <v>8.1023454157780002</v>
      </c>
      <c r="M7125" s="2">
        <v>3.8379530916840001</v>
      </c>
      <c r="N7125" s="2">
        <v>0.63965884861400002</v>
      </c>
      <c r="O7125" s="13">
        <v>6.6098081023450002</v>
      </c>
    </row>
    <row r="7126" spans="4:15" x14ac:dyDescent="0.2">
      <c r="D7126" s="175"/>
      <c r="E7126" s="4" t="s">
        <v>22</v>
      </c>
      <c r="F7126" s="6"/>
      <c r="G7126" s="5">
        <v>34</v>
      </c>
      <c r="H7126" s="7">
        <v>10</v>
      </c>
      <c r="I7126" s="1">
        <v>1</v>
      </c>
      <c r="J7126" s="1">
        <v>19</v>
      </c>
      <c r="K7126" s="1">
        <v>1</v>
      </c>
      <c r="L7126" s="1">
        <v>3</v>
      </c>
      <c r="M7126" s="1">
        <v>3</v>
      </c>
      <c r="N7126" s="1">
        <v>1</v>
      </c>
      <c r="O7126" s="8">
        <v>6</v>
      </c>
    </row>
    <row r="7127" spans="4:15" x14ac:dyDescent="0.2">
      <c r="D7127" s="175"/>
      <c r="E7127" s="11"/>
      <c r="F7127" s="10"/>
      <c r="G7127" s="9">
        <v>100</v>
      </c>
      <c r="H7127" s="99">
        <v>29.411764705882</v>
      </c>
      <c r="I7127" s="2">
        <v>2.9411764705880001</v>
      </c>
      <c r="J7127" s="46">
        <v>55.882352941176002</v>
      </c>
      <c r="K7127" s="2">
        <v>2.9411764705880001</v>
      </c>
      <c r="L7127" s="2">
        <v>8.8235294117649996</v>
      </c>
      <c r="M7127" s="2">
        <v>8.8235294117649996</v>
      </c>
      <c r="N7127" s="2">
        <v>2.9411764705880001</v>
      </c>
      <c r="O7127" s="89">
        <v>17.647058823529001</v>
      </c>
    </row>
    <row r="7128" spans="4:15" x14ac:dyDescent="0.2">
      <c r="D7128" s="175"/>
      <c r="E7128" s="4" t="s">
        <v>23</v>
      </c>
      <c r="F7128" s="6"/>
      <c r="G7128" s="5">
        <v>136</v>
      </c>
      <c r="H7128" s="7">
        <v>57</v>
      </c>
      <c r="I7128" s="1">
        <v>1</v>
      </c>
      <c r="J7128" s="1">
        <v>96</v>
      </c>
      <c r="K7128" s="1">
        <v>1</v>
      </c>
      <c r="L7128" s="1">
        <v>10</v>
      </c>
      <c r="M7128" s="1">
        <v>4</v>
      </c>
      <c r="N7128" s="1">
        <v>1</v>
      </c>
      <c r="O7128" s="8">
        <v>12</v>
      </c>
    </row>
    <row r="7129" spans="4:15" x14ac:dyDescent="0.2">
      <c r="D7129" s="175"/>
      <c r="E7129" s="11"/>
      <c r="F7129" s="10"/>
      <c r="G7129" s="9">
        <v>100</v>
      </c>
      <c r="H7129" s="16">
        <v>41.911764705882</v>
      </c>
      <c r="I7129" s="2">
        <v>0.73529411764700003</v>
      </c>
      <c r="J7129" s="2">
        <v>70.588235294117993</v>
      </c>
      <c r="K7129" s="2">
        <v>0.73529411764700003</v>
      </c>
      <c r="L7129" s="2">
        <v>7.352941176471</v>
      </c>
      <c r="M7129" s="2">
        <v>2.9411764705880001</v>
      </c>
      <c r="N7129" s="2">
        <v>0.73529411764700003</v>
      </c>
      <c r="O7129" s="13">
        <v>8.8235294117649996</v>
      </c>
    </row>
    <row r="7130" spans="4:15" x14ac:dyDescent="0.2">
      <c r="D7130" s="175"/>
      <c r="E7130" s="4" t="s">
        <v>24</v>
      </c>
      <c r="F7130" s="6"/>
      <c r="G7130" s="5">
        <v>180</v>
      </c>
      <c r="H7130" s="7">
        <v>75</v>
      </c>
      <c r="I7130" s="1">
        <v>3</v>
      </c>
      <c r="J7130" s="1">
        <v>127</v>
      </c>
      <c r="K7130" s="1">
        <v>5</v>
      </c>
      <c r="L7130" s="1">
        <v>8</v>
      </c>
      <c r="M7130" s="1">
        <v>7</v>
      </c>
      <c r="N7130" s="1">
        <v>3</v>
      </c>
      <c r="O7130" s="8">
        <v>14</v>
      </c>
    </row>
    <row r="7131" spans="4:15" x14ac:dyDescent="0.2">
      <c r="D7131" s="175"/>
      <c r="E7131" s="11"/>
      <c r="F7131" s="10"/>
      <c r="G7131" s="9">
        <v>100</v>
      </c>
      <c r="H7131" s="16">
        <v>41.666666666666998</v>
      </c>
      <c r="I7131" s="2">
        <v>1.666666666667</v>
      </c>
      <c r="J7131" s="2">
        <v>70.555555555555998</v>
      </c>
      <c r="K7131" s="2">
        <v>2.7777777777780002</v>
      </c>
      <c r="L7131" s="2">
        <v>4.4444444444439997</v>
      </c>
      <c r="M7131" s="2">
        <v>3.8888888888889999</v>
      </c>
      <c r="N7131" s="2">
        <v>1.666666666667</v>
      </c>
      <c r="O7131" s="13">
        <v>7.7777777777779997</v>
      </c>
    </row>
    <row r="7132" spans="4:15" x14ac:dyDescent="0.2">
      <c r="D7132" s="175"/>
      <c r="E7132" s="4" t="s">
        <v>25</v>
      </c>
      <c r="F7132" s="6"/>
      <c r="G7132" s="5">
        <v>69</v>
      </c>
      <c r="H7132" s="7">
        <v>35</v>
      </c>
      <c r="I7132" s="1">
        <v>1</v>
      </c>
      <c r="J7132" s="1">
        <v>42</v>
      </c>
      <c r="K7132" s="1">
        <v>0</v>
      </c>
      <c r="L7132" s="1">
        <v>8</v>
      </c>
      <c r="M7132" s="1">
        <v>9</v>
      </c>
      <c r="N7132" s="1">
        <v>2</v>
      </c>
      <c r="O7132" s="8">
        <v>7</v>
      </c>
    </row>
    <row r="7133" spans="4:15" x14ac:dyDescent="0.2">
      <c r="D7133" s="175"/>
      <c r="E7133" s="11"/>
      <c r="F7133" s="10"/>
      <c r="G7133" s="9">
        <v>100</v>
      </c>
      <c r="H7133" s="64">
        <v>50.724637681159003</v>
      </c>
      <c r="I7133" s="2">
        <v>1.449275362319</v>
      </c>
      <c r="J7133" s="27">
        <v>60.869565217390999</v>
      </c>
      <c r="K7133" s="18">
        <v>0</v>
      </c>
      <c r="L7133" s="2">
        <v>11.594202898551</v>
      </c>
      <c r="M7133" s="23">
        <v>13.04347826087</v>
      </c>
      <c r="N7133" s="2">
        <v>2.898550724638</v>
      </c>
      <c r="O7133" s="13">
        <v>10.144927536232</v>
      </c>
    </row>
    <row r="7134" spans="4:15" x14ac:dyDescent="0.2">
      <c r="D7134" s="175"/>
      <c r="E7134" s="4" t="s">
        <v>26</v>
      </c>
      <c r="F7134" s="6"/>
      <c r="G7134" s="5">
        <v>29</v>
      </c>
      <c r="H7134" s="7">
        <v>16</v>
      </c>
      <c r="I7134" s="1">
        <v>1</v>
      </c>
      <c r="J7134" s="1">
        <v>15</v>
      </c>
      <c r="K7134" s="1">
        <v>2</v>
      </c>
      <c r="L7134" s="1">
        <v>1</v>
      </c>
      <c r="M7134" s="1">
        <v>1</v>
      </c>
      <c r="N7134" s="1">
        <v>1</v>
      </c>
      <c r="O7134" s="8">
        <v>2</v>
      </c>
    </row>
    <row r="7135" spans="4:15" x14ac:dyDescent="0.2">
      <c r="D7135" s="175"/>
      <c r="E7135" s="11"/>
      <c r="F7135" s="10"/>
      <c r="G7135" s="9">
        <v>100</v>
      </c>
      <c r="H7135" s="86">
        <v>55.172413793102997</v>
      </c>
      <c r="I7135" s="2">
        <v>3.4482758620689999</v>
      </c>
      <c r="J7135" s="46">
        <v>51.724137931034001</v>
      </c>
      <c r="K7135" s="23">
        <v>6.8965517241379999</v>
      </c>
      <c r="L7135" s="2">
        <v>3.4482758620689999</v>
      </c>
      <c r="M7135" s="2">
        <v>3.4482758620689999</v>
      </c>
      <c r="N7135" s="2">
        <v>3.4482758620689999</v>
      </c>
      <c r="O7135" s="13">
        <v>6.8965517241379999</v>
      </c>
    </row>
    <row r="7136" spans="4:15" x14ac:dyDescent="0.2">
      <c r="D7136" s="175"/>
      <c r="E7136" s="4" t="s">
        <v>27</v>
      </c>
      <c r="F7136" s="6"/>
      <c r="G7136" s="5">
        <v>64</v>
      </c>
      <c r="H7136" s="7">
        <v>31</v>
      </c>
      <c r="I7136" s="1">
        <v>1</v>
      </c>
      <c r="J7136" s="1">
        <v>37</v>
      </c>
      <c r="K7136" s="1">
        <v>1</v>
      </c>
      <c r="L7136" s="1">
        <v>7</v>
      </c>
      <c r="M7136" s="1">
        <v>4</v>
      </c>
      <c r="N7136" s="1">
        <v>2</v>
      </c>
      <c r="O7136" s="8">
        <v>4</v>
      </c>
    </row>
    <row r="7137" spans="4:15" x14ac:dyDescent="0.2">
      <c r="D7137" s="175"/>
      <c r="E7137" s="11"/>
      <c r="F7137" s="10"/>
      <c r="G7137" s="9">
        <v>100</v>
      </c>
      <c r="H7137" s="16">
        <v>48.4375</v>
      </c>
      <c r="I7137" s="2">
        <v>1.5625</v>
      </c>
      <c r="J7137" s="27">
        <v>57.8125</v>
      </c>
      <c r="K7137" s="2">
        <v>1.5625</v>
      </c>
      <c r="L7137" s="2">
        <v>10.9375</v>
      </c>
      <c r="M7137" s="2">
        <v>6.25</v>
      </c>
      <c r="N7137" s="2">
        <v>3.125</v>
      </c>
      <c r="O7137" s="13">
        <v>6.25</v>
      </c>
    </row>
    <row r="7138" spans="4:15" x14ac:dyDescent="0.2">
      <c r="D7138" s="175"/>
      <c r="E7138" s="4" t="s">
        <v>28</v>
      </c>
      <c r="F7138" s="6"/>
      <c r="G7138" s="5">
        <v>48</v>
      </c>
      <c r="H7138" s="7">
        <v>29</v>
      </c>
      <c r="I7138" s="1">
        <v>2</v>
      </c>
      <c r="J7138" s="1">
        <v>28</v>
      </c>
      <c r="K7138" s="1">
        <v>0</v>
      </c>
      <c r="L7138" s="1">
        <v>3</v>
      </c>
      <c r="M7138" s="1">
        <v>1</v>
      </c>
      <c r="N7138" s="1">
        <v>0</v>
      </c>
      <c r="O7138" s="8">
        <v>2</v>
      </c>
    </row>
    <row r="7139" spans="4:15" x14ac:dyDescent="0.2">
      <c r="D7139" s="175"/>
      <c r="E7139" s="11"/>
      <c r="F7139" s="10"/>
      <c r="G7139" s="9">
        <v>100</v>
      </c>
      <c r="H7139" s="86">
        <v>60.416666666666998</v>
      </c>
      <c r="I7139" s="2">
        <v>4.166666666667</v>
      </c>
      <c r="J7139" s="27">
        <v>58.333333333333002</v>
      </c>
      <c r="K7139" s="18">
        <v>0</v>
      </c>
      <c r="L7139" s="2">
        <v>6.25</v>
      </c>
      <c r="M7139" s="2">
        <v>2.083333333333</v>
      </c>
      <c r="N7139" s="18">
        <v>0</v>
      </c>
      <c r="O7139" s="13">
        <v>4.166666666667</v>
      </c>
    </row>
    <row r="7140" spans="4:15" x14ac:dyDescent="0.2">
      <c r="D7140" s="175"/>
      <c r="E7140" s="4" t="s">
        <v>29</v>
      </c>
      <c r="F7140" s="6"/>
      <c r="G7140" s="5">
        <v>7</v>
      </c>
      <c r="H7140" s="7">
        <v>1</v>
      </c>
      <c r="I7140" s="1">
        <v>0</v>
      </c>
      <c r="J7140" s="1">
        <v>5</v>
      </c>
      <c r="K7140" s="1">
        <v>0</v>
      </c>
      <c r="L7140" s="1">
        <v>0</v>
      </c>
      <c r="M7140" s="1">
        <v>0</v>
      </c>
      <c r="N7140" s="1">
        <v>0</v>
      </c>
      <c r="O7140" s="8">
        <v>1</v>
      </c>
    </row>
    <row r="7141" spans="4:15" x14ac:dyDescent="0.2">
      <c r="D7141" s="175"/>
      <c r="E7141" s="11"/>
      <c r="F7141" s="10"/>
      <c r="G7141" s="9">
        <v>100</v>
      </c>
      <c r="H7141" s="99">
        <v>14.285714285714</v>
      </c>
      <c r="I7141" s="18">
        <v>0</v>
      </c>
      <c r="J7141" s="2">
        <v>71.428571428571004</v>
      </c>
      <c r="K7141" s="18">
        <v>0</v>
      </c>
      <c r="L7141" s="79">
        <v>0</v>
      </c>
      <c r="M7141" s="18">
        <v>0</v>
      </c>
      <c r="N7141" s="18">
        <v>0</v>
      </c>
      <c r="O7141" s="89">
        <v>14.285714285714</v>
      </c>
    </row>
    <row r="7142" spans="4:15" x14ac:dyDescent="0.2">
      <c r="D7142" s="174" t="s">
        <v>30</v>
      </c>
      <c r="E7142" s="20" t="s">
        <v>31</v>
      </c>
      <c r="F7142" s="22"/>
      <c r="G7142" s="21">
        <v>373</v>
      </c>
      <c r="H7142" s="25">
        <v>161</v>
      </c>
      <c r="I7142" s="3">
        <v>5</v>
      </c>
      <c r="J7142" s="3">
        <v>269</v>
      </c>
      <c r="K7142" s="3">
        <v>4</v>
      </c>
      <c r="L7142" s="3">
        <v>35</v>
      </c>
      <c r="M7142" s="3">
        <v>20</v>
      </c>
      <c r="N7142" s="3">
        <v>1</v>
      </c>
      <c r="O7142" s="26">
        <v>27</v>
      </c>
    </row>
    <row r="7143" spans="4:15" x14ac:dyDescent="0.2">
      <c r="D7143" s="175"/>
      <c r="E7143" s="11"/>
      <c r="F7143" s="10"/>
      <c r="G7143" s="9">
        <v>100</v>
      </c>
      <c r="H7143" s="16">
        <v>43.163538873995002</v>
      </c>
      <c r="I7143" s="2">
        <v>1.3404825737270001</v>
      </c>
      <c r="J7143" s="23">
        <v>72.117962466487995</v>
      </c>
      <c r="K7143" s="2">
        <v>1.0723860589809999</v>
      </c>
      <c r="L7143" s="2">
        <v>9.3833780160860005</v>
      </c>
      <c r="M7143" s="2">
        <v>5.3619302949060001</v>
      </c>
      <c r="N7143" s="2">
        <v>0.26809651474500001</v>
      </c>
      <c r="O7143" s="13">
        <v>7.2386058981229997</v>
      </c>
    </row>
    <row r="7144" spans="4:15" x14ac:dyDescent="0.2">
      <c r="D7144" s="175"/>
      <c r="E7144" s="4" t="s">
        <v>32</v>
      </c>
      <c r="F7144" s="6"/>
      <c r="G7144" s="5">
        <v>339</v>
      </c>
      <c r="H7144" s="7">
        <v>142</v>
      </c>
      <c r="I7144" s="1">
        <v>7</v>
      </c>
      <c r="J7144" s="1">
        <v>222</v>
      </c>
      <c r="K7144" s="1">
        <v>8</v>
      </c>
      <c r="L7144" s="1">
        <v>23</v>
      </c>
      <c r="M7144" s="1">
        <v>11</v>
      </c>
      <c r="N7144" s="1">
        <v>5</v>
      </c>
      <c r="O7144" s="8">
        <v>30</v>
      </c>
    </row>
    <row r="7145" spans="4:15" x14ac:dyDescent="0.2">
      <c r="D7145" s="175"/>
      <c r="E7145" s="11"/>
      <c r="F7145" s="10"/>
      <c r="G7145" s="9">
        <v>100</v>
      </c>
      <c r="H7145" s="16">
        <v>41.887905604719997</v>
      </c>
      <c r="I7145" s="2">
        <v>2.0648967551620001</v>
      </c>
      <c r="J7145" s="2">
        <v>65.486725663716996</v>
      </c>
      <c r="K7145" s="2">
        <v>2.3598820058999999</v>
      </c>
      <c r="L7145" s="2">
        <v>6.7846607669620003</v>
      </c>
      <c r="M7145" s="2">
        <v>3.2448377581119998</v>
      </c>
      <c r="N7145" s="2">
        <v>1.474926253687</v>
      </c>
      <c r="O7145" s="13">
        <v>8.8495575221239999</v>
      </c>
    </row>
    <row r="7146" spans="4:15" x14ac:dyDescent="0.2">
      <c r="D7146" s="175"/>
      <c r="E7146" s="4" t="s">
        <v>33</v>
      </c>
      <c r="F7146" s="6"/>
      <c r="G7146" s="5">
        <v>365</v>
      </c>
      <c r="H7146" s="7">
        <v>163</v>
      </c>
      <c r="I7146" s="1">
        <v>6</v>
      </c>
      <c r="J7146" s="1">
        <v>235</v>
      </c>
      <c r="K7146" s="1">
        <v>4</v>
      </c>
      <c r="L7146" s="1">
        <v>29</v>
      </c>
      <c r="M7146" s="1">
        <v>16</v>
      </c>
      <c r="N7146" s="1">
        <v>5</v>
      </c>
      <c r="O7146" s="8">
        <v>32</v>
      </c>
    </row>
    <row r="7147" spans="4:15" x14ac:dyDescent="0.2">
      <c r="D7147" s="175"/>
      <c r="E7147" s="11"/>
      <c r="F7147" s="10"/>
      <c r="G7147" s="9">
        <v>100</v>
      </c>
      <c r="H7147" s="16">
        <v>44.657534246574997</v>
      </c>
      <c r="I7147" s="2">
        <v>1.6438356164379999</v>
      </c>
      <c r="J7147" s="2">
        <v>64.383561643836003</v>
      </c>
      <c r="K7147" s="2">
        <v>1.095890410959</v>
      </c>
      <c r="L7147" s="2">
        <v>7.9452054794520004</v>
      </c>
      <c r="M7147" s="2">
        <v>4.3835616438359999</v>
      </c>
      <c r="N7147" s="2">
        <v>1.369863013699</v>
      </c>
      <c r="O7147" s="13">
        <v>8.7671232876709997</v>
      </c>
    </row>
    <row r="7148" spans="4:15" x14ac:dyDescent="0.2">
      <c r="D7148" s="175"/>
      <c r="E7148" s="4" t="s">
        <v>34</v>
      </c>
      <c r="F7148" s="6"/>
      <c r="G7148" s="5">
        <v>86</v>
      </c>
      <c r="H7148" s="7">
        <v>47</v>
      </c>
      <c r="I7148" s="1">
        <v>1</v>
      </c>
      <c r="J7148" s="1">
        <v>49</v>
      </c>
      <c r="K7148" s="1">
        <v>0</v>
      </c>
      <c r="L7148" s="1">
        <v>3</v>
      </c>
      <c r="M7148" s="1">
        <v>3</v>
      </c>
      <c r="N7148" s="1">
        <v>2</v>
      </c>
      <c r="O7148" s="8">
        <v>5</v>
      </c>
    </row>
    <row r="7149" spans="4:15" x14ac:dyDescent="0.2">
      <c r="D7149" s="175"/>
      <c r="E7149" s="11"/>
      <c r="F7149" s="10"/>
      <c r="G7149" s="9">
        <v>100</v>
      </c>
      <c r="H7149" s="86">
        <v>54.651162790698002</v>
      </c>
      <c r="I7149" s="2">
        <v>1.1627906976739999</v>
      </c>
      <c r="J7149" s="27">
        <v>56.976744186047</v>
      </c>
      <c r="K7149" s="18">
        <v>0</v>
      </c>
      <c r="L7149" s="2">
        <v>3.488372093023</v>
      </c>
      <c r="M7149" s="2">
        <v>3.488372093023</v>
      </c>
      <c r="N7149" s="2">
        <v>2.3255813953489999</v>
      </c>
      <c r="O7149" s="13">
        <v>5.8139534883720003</v>
      </c>
    </row>
    <row r="7150" spans="4:15" x14ac:dyDescent="0.2">
      <c r="D7150" s="174" t="s">
        <v>35</v>
      </c>
      <c r="E7150" s="20" t="s">
        <v>36</v>
      </c>
      <c r="F7150" s="22"/>
      <c r="G7150" s="21">
        <v>597</v>
      </c>
      <c r="H7150" s="25">
        <v>274</v>
      </c>
      <c r="I7150" s="3">
        <v>11</v>
      </c>
      <c r="J7150" s="3">
        <v>394</v>
      </c>
      <c r="K7150" s="3">
        <v>11</v>
      </c>
      <c r="L7150" s="3">
        <v>42</v>
      </c>
      <c r="M7150" s="3">
        <v>27</v>
      </c>
      <c r="N7150" s="3">
        <v>8</v>
      </c>
      <c r="O7150" s="26">
        <v>55</v>
      </c>
    </row>
    <row r="7151" spans="4:15" x14ac:dyDescent="0.2">
      <c r="D7151" s="175"/>
      <c r="E7151" s="11"/>
      <c r="F7151" s="10"/>
      <c r="G7151" s="9">
        <v>100</v>
      </c>
      <c r="H7151" s="16">
        <v>45.896147403684999</v>
      </c>
      <c r="I7151" s="2">
        <v>1.8425460636519999</v>
      </c>
      <c r="J7151" s="2">
        <v>65.996649916248003</v>
      </c>
      <c r="K7151" s="2">
        <v>1.8425460636519999</v>
      </c>
      <c r="L7151" s="2">
        <v>7.0351758793970003</v>
      </c>
      <c r="M7151" s="2">
        <v>4.5226130653269996</v>
      </c>
      <c r="N7151" s="2">
        <v>1.340033500838</v>
      </c>
      <c r="O7151" s="13">
        <v>9.212730318258</v>
      </c>
    </row>
    <row r="7152" spans="4:15" x14ac:dyDescent="0.2">
      <c r="D7152" s="175"/>
      <c r="E7152" s="4" t="s">
        <v>37</v>
      </c>
      <c r="F7152" s="6"/>
      <c r="G7152" s="5">
        <v>566</v>
      </c>
      <c r="H7152" s="7">
        <v>239</v>
      </c>
      <c r="I7152" s="1">
        <v>8</v>
      </c>
      <c r="J7152" s="1">
        <v>381</v>
      </c>
      <c r="K7152" s="1">
        <v>5</v>
      </c>
      <c r="L7152" s="1">
        <v>48</v>
      </c>
      <c r="M7152" s="1">
        <v>23</v>
      </c>
      <c r="N7152" s="1">
        <v>5</v>
      </c>
      <c r="O7152" s="8">
        <v>39</v>
      </c>
    </row>
    <row r="7153" spans="4:15" x14ac:dyDescent="0.2">
      <c r="D7153" s="175"/>
      <c r="E7153" s="11"/>
      <c r="F7153" s="10"/>
      <c r="G7153" s="9">
        <v>100</v>
      </c>
      <c r="H7153" s="16">
        <v>42.226148409894002</v>
      </c>
      <c r="I7153" s="2">
        <v>1.413427561837</v>
      </c>
      <c r="J7153" s="2">
        <v>67.314487632509</v>
      </c>
      <c r="K7153" s="2">
        <v>0.88339222614799995</v>
      </c>
      <c r="L7153" s="2">
        <v>8.4805653710249995</v>
      </c>
      <c r="M7153" s="2">
        <v>4.0636042402830004</v>
      </c>
      <c r="N7153" s="2">
        <v>0.88339222614799995</v>
      </c>
      <c r="O7153" s="13">
        <v>6.8904593639579996</v>
      </c>
    </row>
    <row r="7154" spans="4:15" x14ac:dyDescent="0.2">
      <c r="D7154" s="174" t="s">
        <v>38</v>
      </c>
      <c r="E7154" s="20" t="s">
        <v>39</v>
      </c>
      <c r="F7154" s="22"/>
      <c r="G7154" s="21">
        <v>58</v>
      </c>
      <c r="H7154" s="25">
        <v>42</v>
      </c>
      <c r="I7154" s="3">
        <v>1</v>
      </c>
      <c r="J7154" s="3">
        <v>6</v>
      </c>
      <c r="K7154" s="3">
        <v>1</v>
      </c>
      <c r="L7154" s="3">
        <v>6</v>
      </c>
      <c r="M7154" s="3">
        <v>3</v>
      </c>
      <c r="N7154" s="3">
        <v>4</v>
      </c>
      <c r="O7154" s="26">
        <v>7</v>
      </c>
    </row>
    <row r="7155" spans="4:15" x14ac:dyDescent="0.2">
      <c r="D7155" s="175"/>
      <c r="E7155" s="11"/>
      <c r="F7155" s="10"/>
      <c r="G7155" s="9">
        <v>100</v>
      </c>
      <c r="H7155" s="86">
        <v>72.413793103448</v>
      </c>
      <c r="I7155" s="2">
        <v>1.7241379310339999</v>
      </c>
      <c r="J7155" s="46">
        <v>10.344827586207</v>
      </c>
      <c r="K7155" s="2">
        <v>1.7241379310339999</v>
      </c>
      <c r="L7155" s="2">
        <v>10.344827586207</v>
      </c>
      <c r="M7155" s="2">
        <v>5.1724137931029999</v>
      </c>
      <c r="N7155" s="23">
        <v>6.8965517241379999</v>
      </c>
      <c r="O7155" s="13">
        <v>12.068965517241001</v>
      </c>
    </row>
    <row r="7156" spans="4:15" x14ac:dyDescent="0.2">
      <c r="D7156" s="175"/>
      <c r="E7156" s="4" t="s">
        <v>40</v>
      </c>
      <c r="F7156" s="6"/>
      <c r="G7156" s="5">
        <v>144</v>
      </c>
      <c r="H7156" s="7">
        <v>85</v>
      </c>
      <c r="I7156" s="1">
        <v>1</v>
      </c>
      <c r="J7156" s="1">
        <v>90</v>
      </c>
      <c r="K7156" s="1">
        <v>4</v>
      </c>
      <c r="L7156" s="1">
        <v>15</v>
      </c>
      <c r="M7156" s="1">
        <v>12</v>
      </c>
      <c r="N7156" s="1">
        <v>3</v>
      </c>
      <c r="O7156" s="8">
        <v>5</v>
      </c>
    </row>
    <row r="7157" spans="4:15" x14ac:dyDescent="0.2">
      <c r="D7157" s="175"/>
      <c r="E7157" s="11"/>
      <c r="F7157" s="10"/>
      <c r="G7157" s="9">
        <v>100</v>
      </c>
      <c r="H7157" s="86">
        <v>59.027777777777999</v>
      </c>
      <c r="I7157" s="2">
        <v>0.694444444444</v>
      </c>
      <c r="J7157" s="2">
        <v>62.5</v>
      </c>
      <c r="K7157" s="2">
        <v>2.7777777777780002</v>
      </c>
      <c r="L7157" s="2">
        <v>10.416666666667</v>
      </c>
      <c r="M7157" s="2">
        <v>8.333333333333</v>
      </c>
      <c r="N7157" s="2">
        <v>2.083333333333</v>
      </c>
      <c r="O7157" s="13">
        <v>3.4722222222219998</v>
      </c>
    </row>
    <row r="7158" spans="4:15" x14ac:dyDescent="0.2">
      <c r="D7158" s="175"/>
      <c r="E7158" s="4" t="s">
        <v>41</v>
      </c>
      <c r="F7158" s="6"/>
      <c r="G7158" s="5">
        <v>202</v>
      </c>
      <c r="H7158" s="7">
        <v>82</v>
      </c>
      <c r="I7158" s="1">
        <v>3</v>
      </c>
      <c r="J7158" s="1">
        <v>143</v>
      </c>
      <c r="K7158" s="1">
        <v>2</v>
      </c>
      <c r="L7158" s="1">
        <v>19</v>
      </c>
      <c r="M7158" s="1">
        <v>13</v>
      </c>
      <c r="N7158" s="1">
        <v>1</v>
      </c>
      <c r="O7158" s="8">
        <v>15</v>
      </c>
    </row>
    <row r="7159" spans="4:15" x14ac:dyDescent="0.2">
      <c r="D7159" s="175"/>
      <c r="E7159" s="11"/>
      <c r="F7159" s="10"/>
      <c r="G7159" s="9">
        <v>100</v>
      </c>
      <c r="H7159" s="16">
        <v>40.594059405941003</v>
      </c>
      <c r="I7159" s="2">
        <v>1.485148514851</v>
      </c>
      <c r="J7159" s="2">
        <v>70.792079207921006</v>
      </c>
      <c r="K7159" s="2">
        <v>0.99009900990099997</v>
      </c>
      <c r="L7159" s="2">
        <v>9.4059405940590004</v>
      </c>
      <c r="M7159" s="2">
        <v>6.4356435643559999</v>
      </c>
      <c r="N7159" s="2">
        <v>0.49504950495</v>
      </c>
      <c r="O7159" s="13">
        <v>7.4257425742569998</v>
      </c>
    </row>
    <row r="7160" spans="4:15" x14ac:dyDescent="0.2">
      <c r="D7160" s="175"/>
      <c r="E7160" s="4" t="s">
        <v>42</v>
      </c>
      <c r="F7160" s="6"/>
      <c r="G7160" s="5">
        <v>208</v>
      </c>
      <c r="H7160" s="7">
        <v>94</v>
      </c>
      <c r="I7160" s="1">
        <v>2</v>
      </c>
      <c r="J7160" s="1">
        <v>139</v>
      </c>
      <c r="K7160" s="1">
        <v>2</v>
      </c>
      <c r="L7160" s="1">
        <v>13</v>
      </c>
      <c r="M7160" s="1">
        <v>9</v>
      </c>
      <c r="N7160" s="1">
        <v>1</v>
      </c>
      <c r="O7160" s="8">
        <v>15</v>
      </c>
    </row>
    <row r="7161" spans="4:15" x14ac:dyDescent="0.2">
      <c r="D7161" s="175"/>
      <c r="E7161" s="11"/>
      <c r="F7161" s="10"/>
      <c r="G7161" s="9">
        <v>100</v>
      </c>
      <c r="H7161" s="16">
        <v>45.192307692307999</v>
      </c>
      <c r="I7161" s="2">
        <v>0.96153846153800004</v>
      </c>
      <c r="J7161" s="2">
        <v>66.826923076922995</v>
      </c>
      <c r="K7161" s="2">
        <v>0.96153846153800004</v>
      </c>
      <c r="L7161" s="2">
        <v>6.25</v>
      </c>
      <c r="M7161" s="2">
        <v>4.3269230769230003</v>
      </c>
      <c r="N7161" s="2">
        <v>0.48076923076900002</v>
      </c>
      <c r="O7161" s="13">
        <v>7.2115384615379998</v>
      </c>
    </row>
    <row r="7162" spans="4:15" x14ac:dyDescent="0.2">
      <c r="D7162" s="175"/>
      <c r="E7162" s="4" t="s">
        <v>43</v>
      </c>
      <c r="F7162" s="6"/>
      <c r="G7162" s="5">
        <v>199</v>
      </c>
      <c r="H7162" s="7">
        <v>77</v>
      </c>
      <c r="I7162" s="1">
        <v>2</v>
      </c>
      <c r="J7162" s="1">
        <v>150</v>
      </c>
      <c r="K7162" s="1">
        <v>4</v>
      </c>
      <c r="L7162" s="1">
        <v>18</v>
      </c>
      <c r="M7162" s="1">
        <v>6</v>
      </c>
      <c r="N7162" s="1">
        <v>1</v>
      </c>
      <c r="O7162" s="8">
        <v>15</v>
      </c>
    </row>
    <row r="7163" spans="4:15" x14ac:dyDescent="0.2">
      <c r="D7163" s="175"/>
      <c r="E7163" s="11"/>
      <c r="F7163" s="10"/>
      <c r="G7163" s="9">
        <v>100</v>
      </c>
      <c r="H7163" s="73">
        <v>38.693467336683</v>
      </c>
      <c r="I7163" s="2">
        <v>1.0050251256280001</v>
      </c>
      <c r="J7163" s="23">
        <v>75.376884422111004</v>
      </c>
      <c r="K7163" s="2">
        <v>2.0100502512560001</v>
      </c>
      <c r="L7163" s="2">
        <v>9.0452261306530009</v>
      </c>
      <c r="M7163" s="2">
        <v>3.015075376884</v>
      </c>
      <c r="N7163" s="2">
        <v>0.50251256281400003</v>
      </c>
      <c r="O7163" s="13">
        <v>7.5376884422110004</v>
      </c>
    </row>
    <row r="7164" spans="4:15" x14ac:dyDescent="0.2">
      <c r="D7164" s="175"/>
      <c r="E7164" s="4" t="s">
        <v>44</v>
      </c>
      <c r="F7164" s="6"/>
      <c r="G7164" s="5">
        <v>211</v>
      </c>
      <c r="H7164" s="7">
        <v>80</v>
      </c>
      <c r="I7164" s="1">
        <v>4</v>
      </c>
      <c r="J7164" s="1">
        <v>153</v>
      </c>
      <c r="K7164" s="1">
        <v>2</v>
      </c>
      <c r="L7164" s="1">
        <v>12</v>
      </c>
      <c r="M7164" s="1">
        <v>4</v>
      </c>
      <c r="N7164" s="1">
        <v>2</v>
      </c>
      <c r="O7164" s="8">
        <v>18</v>
      </c>
    </row>
    <row r="7165" spans="4:15" x14ac:dyDescent="0.2">
      <c r="D7165" s="175"/>
      <c r="E7165" s="11"/>
      <c r="F7165" s="10"/>
      <c r="G7165" s="9">
        <v>100</v>
      </c>
      <c r="H7165" s="73">
        <v>37.914691943127998</v>
      </c>
      <c r="I7165" s="2">
        <v>1.895734597156</v>
      </c>
      <c r="J7165" s="23">
        <v>72.511848341231996</v>
      </c>
      <c r="K7165" s="2">
        <v>0.94786729857800001</v>
      </c>
      <c r="L7165" s="2">
        <v>5.6872037914689999</v>
      </c>
      <c r="M7165" s="2">
        <v>1.895734597156</v>
      </c>
      <c r="N7165" s="2">
        <v>0.94786729857800001</v>
      </c>
      <c r="O7165" s="13">
        <v>8.5308056872039995</v>
      </c>
    </row>
    <row r="7166" spans="4:15" x14ac:dyDescent="0.2">
      <c r="D7166" s="175"/>
      <c r="E7166" s="4" t="s">
        <v>45</v>
      </c>
      <c r="F7166" s="6"/>
      <c r="G7166" s="5">
        <v>141</v>
      </c>
      <c r="H7166" s="7">
        <v>53</v>
      </c>
      <c r="I7166" s="1">
        <v>6</v>
      </c>
      <c r="J7166" s="1">
        <v>94</v>
      </c>
      <c r="K7166" s="1">
        <v>1</v>
      </c>
      <c r="L7166" s="1">
        <v>7</v>
      </c>
      <c r="M7166" s="1">
        <v>3</v>
      </c>
      <c r="N7166" s="1">
        <v>1</v>
      </c>
      <c r="O7166" s="8">
        <v>19</v>
      </c>
    </row>
    <row r="7167" spans="4:15" x14ac:dyDescent="0.2">
      <c r="D7167" s="176"/>
      <c r="E7167" s="57"/>
      <c r="F7167" s="54"/>
      <c r="G7167" s="67">
        <v>100</v>
      </c>
      <c r="H7167" s="127">
        <v>37.58865248227</v>
      </c>
      <c r="I7167" s="48">
        <v>4.2553191489359996</v>
      </c>
      <c r="J7167" s="48">
        <v>66.666666666666998</v>
      </c>
      <c r="K7167" s="48">
        <v>0.70921985815599997</v>
      </c>
      <c r="L7167" s="48">
        <v>4.9645390070920001</v>
      </c>
      <c r="M7167" s="48">
        <v>2.1276595744679998</v>
      </c>
      <c r="N7167" s="48">
        <v>0.70921985815599997</v>
      </c>
      <c r="O7167" s="113">
        <v>13.475177304964999</v>
      </c>
    </row>
    <row r="7169" spans="2:15" x14ac:dyDescent="0.2">
      <c r="B7169" s="43" t="str">
        <f xml:space="preserve"> HYPERLINK("#'目次'!B155", "[149]")</f>
        <v>[149]</v>
      </c>
      <c r="C7169" s="31" t="s">
        <v>303</v>
      </c>
    </row>
    <row r="7170" spans="2:15" x14ac:dyDescent="0.2">
      <c r="C7170" s="156" t="s">
        <v>292</v>
      </c>
    </row>
    <row r="7173" spans="2:15" ht="24" x14ac:dyDescent="0.2">
      <c r="D7173" s="177"/>
      <c r="E7173" s="178"/>
      <c r="F7173" s="178"/>
      <c r="G7173" s="40" t="s">
        <v>14</v>
      </c>
      <c r="H7173" s="42" t="s">
        <v>213</v>
      </c>
      <c r="I7173" s="15" t="s">
        <v>214</v>
      </c>
      <c r="J7173" s="15" t="s">
        <v>215</v>
      </c>
      <c r="K7173" s="15" t="s">
        <v>216</v>
      </c>
      <c r="L7173" s="15" t="s">
        <v>217</v>
      </c>
      <c r="M7173" s="15" t="s">
        <v>293</v>
      </c>
      <c r="N7173" s="15" t="s">
        <v>86</v>
      </c>
      <c r="O7173" s="44" t="s">
        <v>17</v>
      </c>
    </row>
    <row r="7174" spans="2:15" x14ac:dyDescent="0.2">
      <c r="D7174" s="179"/>
      <c r="E7174" s="180"/>
      <c r="F7174" s="180"/>
      <c r="G7174" s="39"/>
      <c r="H7174" s="41"/>
      <c r="I7174" s="14"/>
      <c r="J7174" s="14"/>
      <c r="K7174" s="14"/>
      <c r="L7174" s="14"/>
      <c r="M7174" s="14"/>
      <c r="N7174" s="14"/>
      <c r="O7174" s="38"/>
    </row>
    <row r="7175" spans="2:15" x14ac:dyDescent="0.2">
      <c r="D7175" s="70"/>
      <c r="E7175" s="72" t="s">
        <v>14</v>
      </c>
      <c r="F7175" s="69"/>
      <c r="G7175" s="37">
        <v>1163</v>
      </c>
      <c r="H7175" s="17">
        <v>513</v>
      </c>
      <c r="I7175" s="17">
        <v>19</v>
      </c>
      <c r="J7175" s="17">
        <v>775</v>
      </c>
      <c r="K7175" s="17">
        <v>16</v>
      </c>
      <c r="L7175" s="17">
        <v>90</v>
      </c>
      <c r="M7175" s="17">
        <v>50</v>
      </c>
      <c r="N7175" s="17">
        <v>13</v>
      </c>
      <c r="O7175" s="55">
        <v>94</v>
      </c>
    </row>
    <row r="7176" spans="2:15" x14ac:dyDescent="0.2">
      <c r="D7176" s="57"/>
      <c r="E7176" s="54"/>
      <c r="F7176" s="71"/>
      <c r="G7176" s="9">
        <v>100</v>
      </c>
      <c r="H7176" s="2">
        <v>44.110060189165999</v>
      </c>
      <c r="I7176" s="2">
        <v>1.6337059329320001</v>
      </c>
      <c r="J7176" s="2">
        <v>66.638005159071</v>
      </c>
      <c r="K7176" s="2">
        <v>1.375752364574</v>
      </c>
      <c r="L7176" s="2">
        <v>7.7386070507309999</v>
      </c>
      <c r="M7176" s="2">
        <v>4.2992261392950004</v>
      </c>
      <c r="N7176" s="2">
        <v>1.117798796217</v>
      </c>
      <c r="O7176" s="13">
        <v>8.0825451418740002</v>
      </c>
    </row>
    <row r="7177" spans="2:15" x14ac:dyDescent="0.2">
      <c r="D7177" s="174" t="s">
        <v>52</v>
      </c>
      <c r="E7177" s="20" t="s">
        <v>53</v>
      </c>
      <c r="F7177" s="22"/>
      <c r="G7177" s="21">
        <v>15</v>
      </c>
      <c r="H7177" s="25">
        <v>10</v>
      </c>
      <c r="I7177" s="3">
        <v>0</v>
      </c>
      <c r="J7177" s="3">
        <v>9</v>
      </c>
      <c r="K7177" s="3">
        <v>0</v>
      </c>
      <c r="L7177" s="3">
        <v>2</v>
      </c>
      <c r="M7177" s="3">
        <v>0</v>
      </c>
      <c r="N7177" s="3">
        <v>0</v>
      </c>
      <c r="O7177" s="26">
        <v>1</v>
      </c>
    </row>
    <row r="7178" spans="2:15" x14ac:dyDescent="0.2">
      <c r="D7178" s="175"/>
      <c r="E7178" s="11"/>
      <c r="F7178" s="10"/>
      <c r="G7178" s="9">
        <v>100</v>
      </c>
      <c r="H7178" s="86">
        <v>66.666666666666998</v>
      </c>
      <c r="I7178" s="18">
        <v>0</v>
      </c>
      <c r="J7178" s="27">
        <v>60</v>
      </c>
      <c r="K7178" s="18">
        <v>0</v>
      </c>
      <c r="L7178" s="23">
        <v>13.333333333333</v>
      </c>
      <c r="M7178" s="18">
        <v>0</v>
      </c>
      <c r="N7178" s="18">
        <v>0</v>
      </c>
      <c r="O7178" s="13">
        <v>6.666666666667</v>
      </c>
    </row>
    <row r="7179" spans="2:15" ht="24" x14ac:dyDescent="0.2">
      <c r="D7179" s="175"/>
      <c r="E7179" s="4" t="s">
        <v>54</v>
      </c>
      <c r="F7179" s="6"/>
      <c r="G7179" s="5">
        <v>116</v>
      </c>
      <c r="H7179" s="7">
        <v>42</v>
      </c>
      <c r="I7179" s="1">
        <v>1</v>
      </c>
      <c r="J7179" s="1">
        <v>77</v>
      </c>
      <c r="K7179" s="1">
        <v>0</v>
      </c>
      <c r="L7179" s="1">
        <v>5</v>
      </c>
      <c r="M7179" s="1">
        <v>4</v>
      </c>
      <c r="N7179" s="1">
        <v>0</v>
      </c>
      <c r="O7179" s="8">
        <v>15</v>
      </c>
    </row>
    <row r="7180" spans="2:15" x14ac:dyDescent="0.2">
      <c r="D7180" s="175"/>
      <c r="E7180" s="11"/>
      <c r="F7180" s="10"/>
      <c r="G7180" s="9">
        <v>100</v>
      </c>
      <c r="H7180" s="73">
        <v>36.206896551724</v>
      </c>
      <c r="I7180" s="2">
        <v>0.86206896551699996</v>
      </c>
      <c r="J7180" s="2">
        <v>66.379310344827999</v>
      </c>
      <c r="K7180" s="18">
        <v>0</v>
      </c>
      <c r="L7180" s="2">
        <v>4.3103448275860003</v>
      </c>
      <c r="M7180" s="2">
        <v>3.4482758620689999</v>
      </c>
      <c r="N7180" s="18">
        <v>0</v>
      </c>
      <c r="O7180" s="13">
        <v>12.931034482758999</v>
      </c>
    </row>
    <row r="7181" spans="2:15" x14ac:dyDescent="0.2">
      <c r="D7181" s="175"/>
      <c r="E7181" s="4" t="s">
        <v>55</v>
      </c>
      <c r="F7181" s="6"/>
      <c r="G7181" s="5">
        <v>41</v>
      </c>
      <c r="H7181" s="7">
        <v>16</v>
      </c>
      <c r="I7181" s="1">
        <v>0</v>
      </c>
      <c r="J7181" s="1">
        <v>27</v>
      </c>
      <c r="K7181" s="1">
        <v>2</v>
      </c>
      <c r="L7181" s="1">
        <v>3</v>
      </c>
      <c r="M7181" s="1">
        <v>0</v>
      </c>
      <c r="N7181" s="1">
        <v>1</v>
      </c>
      <c r="O7181" s="8">
        <v>3</v>
      </c>
    </row>
    <row r="7182" spans="2:15" x14ac:dyDescent="0.2">
      <c r="D7182" s="175"/>
      <c r="E7182" s="11"/>
      <c r="F7182" s="10"/>
      <c r="G7182" s="9">
        <v>100</v>
      </c>
      <c r="H7182" s="73">
        <v>39.024390243901998</v>
      </c>
      <c r="I7182" s="18">
        <v>0</v>
      </c>
      <c r="J7182" s="2">
        <v>65.853658536585002</v>
      </c>
      <c r="K7182" s="2">
        <v>4.8780487804880002</v>
      </c>
      <c r="L7182" s="2">
        <v>7.3170731707319998</v>
      </c>
      <c r="M7182" s="18">
        <v>0</v>
      </c>
      <c r="N7182" s="2">
        <v>2.4390243902440001</v>
      </c>
      <c r="O7182" s="13">
        <v>7.3170731707319998</v>
      </c>
    </row>
    <row r="7183" spans="2:15" x14ac:dyDescent="0.2">
      <c r="D7183" s="175"/>
      <c r="E7183" s="4" t="s">
        <v>56</v>
      </c>
      <c r="F7183" s="6"/>
      <c r="G7183" s="5">
        <v>60</v>
      </c>
      <c r="H7183" s="7">
        <v>21</v>
      </c>
      <c r="I7183" s="1">
        <v>0</v>
      </c>
      <c r="J7183" s="1">
        <v>51</v>
      </c>
      <c r="K7183" s="1">
        <v>0</v>
      </c>
      <c r="L7183" s="1">
        <v>3</v>
      </c>
      <c r="M7183" s="1">
        <v>4</v>
      </c>
      <c r="N7183" s="1">
        <v>0</v>
      </c>
      <c r="O7183" s="8">
        <v>4</v>
      </c>
    </row>
    <row r="7184" spans="2:15" x14ac:dyDescent="0.2">
      <c r="D7184" s="175"/>
      <c r="E7184" s="11"/>
      <c r="F7184" s="10"/>
      <c r="G7184" s="9">
        <v>100</v>
      </c>
      <c r="H7184" s="73">
        <v>35</v>
      </c>
      <c r="I7184" s="18">
        <v>0</v>
      </c>
      <c r="J7184" s="35">
        <v>85</v>
      </c>
      <c r="K7184" s="18">
        <v>0</v>
      </c>
      <c r="L7184" s="2">
        <v>5</v>
      </c>
      <c r="M7184" s="2">
        <v>6.666666666667</v>
      </c>
      <c r="N7184" s="18">
        <v>0</v>
      </c>
      <c r="O7184" s="13">
        <v>6.666666666667</v>
      </c>
    </row>
    <row r="7185" spans="4:15" x14ac:dyDescent="0.2">
      <c r="D7185" s="175"/>
      <c r="E7185" s="4" t="s">
        <v>57</v>
      </c>
      <c r="F7185" s="6"/>
      <c r="G7185" s="5">
        <v>283</v>
      </c>
      <c r="H7185" s="7">
        <v>130</v>
      </c>
      <c r="I7185" s="1">
        <v>5</v>
      </c>
      <c r="J7185" s="1">
        <v>208</v>
      </c>
      <c r="K7185" s="1">
        <v>4</v>
      </c>
      <c r="L7185" s="1">
        <v>22</v>
      </c>
      <c r="M7185" s="1">
        <v>11</v>
      </c>
      <c r="N7185" s="1">
        <v>1</v>
      </c>
      <c r="O7185" s="8">
        <v>14</v>
      </c>
    </row>
    <row r="7186" spans="4:15" x14ac:dyDescent="0.2">
      <c r="D7186" s="175"/>
      <c r="E7186" s="11"/>
      <c r="F7186" s="10"/>
      <c r="G7186" s="9">
        <v>100</v>
      </c>
      <c r="H7186" s="16">
        <v>45.936395759717001</v>
      </c>
      <c r="I7186" s="2">
        <v>1.766784452297</v>
      </c>
      <c r="J7186" s="23">
        <v>73.498233215547998</v>
      </c>
      <c r="K7186" s="2">
        <v>1.413427561837</v>
      </c>
      <c r="L7186" s="2">
        <v>7.7738515901060001</v>
      </c>
      <c r="M7186" s="2">
        <v>3.8869257950530001</v>
      </c>
      <c r="N7186" s="2">
        <v>0.35335689045899998</v>
      </c>
      <c r="O7186" s="13">
        <v>4.946996466431</v>
      </c>
    </row>
    <row r="7187" spans="4:15" x14ac:dyDescent="0.2">
      <c r="D7187" s="175"/>
      <c r="E7187" s="4" t="s">
        <v>58</v>
      </c>
      <c r="F7187" s="6"/>
      <c r="G7187" s="5">
        <v>123</v>
      </c>
      <c r="H7187" s="7">
        <v>54</v>
      </c>
      <c r="I7187" s="1">
        <v>4</v>
      </c>
      <c r="J7187" s="1">
        <v>80</v>
      </c>
      <c r="K7187" s="1">
        <v>3</v>
      </c>
      <c r="L7187" s="1">
        <v>12</v>
      </c>
      <c r="M7187" s="1">
        <v>8</v>
      </c>
      <c r="N7187" s="1">
        <v>1</v>
      </c>
      <c r="O7187" s="8">
        <v>15</v>
      </c>
    </row>
    <row r="7188" spans="4:15" x14ac:dyDescent="0.2">
      <c r="D7188" s="175"/>
      <c r="E7188" s="11"/>
      <c r="F7188" s="10"/>
      <c r="G7188" s="9">
        <v>100</v>
      </c>
      <c r="H7188" s="16">
        <v>43.902439024389999</v>
      </c>
      <c r="I7188" s="2">
        <v>3.2520325203249998</v>
      </c>
      <c r="J7188" s="2">
        <v>65.040650406504</v>
      </c>
      <c r="K7188" s="2">
        <v>2.4390243902440001</v>
      </c>
      <c r="L7188" s="2">
        <v>9.7560975609760003</v>
      </c>
      <c r="M7188" s="2">
        <v>6.5040650406499996</v>
      </c>
      <c r="N7188" s="2">
        <v>0.81300813008100004</v>
      </c>
      <c r="O7188" s="13">
        <v>12.195121951220001</v>
      </c>
    </row>
    <row r="7189" spans="4:15" x14ac:dyDescent="0.2">
      <c r="D7189" s="175"/>
      <c r="E7189" s="4" t="s">
        <v>59</v>
      </c>
      <c r="F7189" s="6"/>
      <c r="G7189" s="5">
        <v>186</v>
      </c>
      <c r="H7189" s="7">
        <v>82</v>
      </c>
      <c r="I7189" s="1">
        <v>1</v>
      </c>
      <c r="J7189" s="1">
        <v>122</v>
      </c>
      <c r="K7189" s="1">
        <v>3</v>
      </c>
      <c r="L7189" s="1">
        <v>13</v>
      </c>
      <c r="M7189" s="1">
        <v>6</v>
      </c>
      <c r="N7189" s="1">
        <v>1</v>
      </c>
      <c r="O7189" s="8">
        <v>16</v>
      </c>
    </row>
    <row r="7190" spans="4:15" x14ac:dyDescent="0.2">
      <c r="D7190" s="175"/>
      <c r="E7190" s="11"/>
      <c r="F7190" s="10"/>
      <c r="G7190" s="9">
        <v>100</v>
      </c>
      <c r="H7190" s="16">
        <v>44.086021505376003</v>
      </c>
      <c r="I7190" s="2">
        <v>0.53763440860199996</v>
      </c>
      <c r="J7190" s="2">
        <v>65.591397849461998</v>
      </c>
      <c r="K7190" s="2">
        <v>1.6129032258060001</v>
      </c>
      <c r="L7190" s="2">
        <v>6.9892473118279996</v>
      </c>
      <c r="M7190" s="2">
        <v>3.2258064516129998</v>
      </c>
      <c r="N7190" s="2">
        <v>0.53763440860199996</v>
      </c>
      <c r="O7190" s="13">
        <v>8.6021505376339995</v>
      </c>
    </row>
    <row r="7191" spans="4:15" x14ac:dyDescent="0.2">
      <c r="D7191" s="175"/>
      <c r="E7191" s="4" t="s">
        <v>60</v>
      </c>
      <c r="F7191" s="6"/>
      <c r="G7191" s="5">
        <v>163</v>
      </c>
      <c r="H7191" s="7">
        <v>69</v>
      </c>
      <c r="I7191" s="1">
        <v>3</v>
      </c>
      <c r="J7191" s="1">
        <v>117</v>
      </c>
      <c r="K7191" s="1">
        <v>0</v>
      </c>
      <c r="L7191" s="1">
        <v>13</v>
      </c>
      <c r="M7191" s="1">
        <v>7</v>
      </c>
      <c r="N7191" s="1">
        <v>2</v>
      </c>
      <c r="O7191" s="8">
        <v>10</v>
      </c>
    </row>
    <row r="7192" spans="4:15" x14ac:dyDescent="0.2">
      <c r="D7192" s="175"/>
      <c r="E7192" s="11"/>
      <c r="F7192" s="10"/>
      <c r="G7192" s="9">
        <v>100</v>
      </c>
      <c r="H7192" s="16">
        <v>42.331288343558001</v>
      </c>
      <c r="I7192" s="2">
        <v>1.8404907975460001</v>
      </c>
      <c r="J7192" s="23">
        <v>71.779141104293998</v>
      </c>
      <c r="K7192" s="18">
        <v>0</v>
      </c>
      <c r="L7192" s="2">
        <v>7.9754601226990003</v>
      </c>
      <c r="M7192" s="2">
        <v>4.2944785276069997</v>
      </c>
      <c r="N7192" s="2">
        <v>1.2269938650309999</v>
      </c>
      <c r="O7192" s="13">
        <v>6.1349693251530004</v>
      </c>
    </row>
    <row r="7193" spans="4:15" x14ac:dyDescent="0.2">
      <c r="D7193" s="175"/>
      <c r="E7193" s="4" t="s">
        <v>61</v>
      </c>
      <c r="F7193" s="6"/>
      <c r="G7193" s="5">
        <v>72</v>
      </c>
      <c r="H7193" s="7">
        <v>53</v>
      </c>
      <c r="I7193" s="1">
        <v>1</v>
      </c>
      <c r="J7193" s="1">
        <v>11</v>
      </c>
      <c r="K7193" s="1">
        <v>3</v>
      </c>
      <c r="L7193" s="1">
        <v>9</v>
      </c>
      <c r="M7193" s="1">
        <v>5</v>
      </c>
      <c r="N7193" s="1">
        <v>5</v>
      </c>
      <c r="O7193" s="8">
        <v>7</v>
      </c>
    </row>
    <row r="7194" spans="4:15" x14ac:dyDescent="0.2">
      <c r="D7194" s="175"/>
      <c r="E7194" s="11"/>
      <c r="F7194" s="10"/>
      <c r="G7194" s="9">
        <v>100</v>
      </c>
      <c r="H7194" s="86">
        <v>73.611111111111001</v>
      </c>
      <c r="I7194" s="2">
        <v>1.3888888888890001</v>
      </c>
      <c r="J7194" s="46">
        <v>15.277777777778001</v>
      </c>
      <c r="K7194" s="2">
        <v>4.166666666667</v>
      </c>
      <c r="L7194" s="2">
        <v>12.5</v>
      </c>
      <c r="M7194" s="2">
        <v>6.9444444444439997</v>
      </c>
      <c r="N7194" s="23">
        <v>6.9444444444439997</v>
      </c>
      <c r="O7194" s="13">
        <v>9.7222222222219994</v>
      </c>
    </row>
    <row r="7195" spans="4:15" x14ac:dyDescent="0.2">
      <c r="D7195" s="175"/>
      <c r="E7195" s="4" t="s">
        <v>62</v>
      </c>
      <c r="F7195" s="6"/>
      <c r="G7195" s="5">
        <v>103</v>
      </c>
      <c r="H7195" s="7">
        <v>36</v>
      </c>
      <c r="I7195" s="1">
        <v>4</v>
      </c>
      <c r="J7195" s="1">
        <v>72</v>
      </c>
      <c r="K7195" s="1">
        <v>1</v>
      </c>
      <c r="L7195" s="1">
        <v>8</v>
      </c>
      <c r="M7195" s="1">
        <v>5</v>
      </c>
      <c r="N7195" s="1">
        <v>2</v>
      </c>
      <c r="O7195" s="8">
        <v>9</v>
      </c>
    </row>
    <row r="7196" spans="4:15" x14ac:dyDescent="0.2">
      <c r="D7196" s="175"/>
      <c r="E7196" s="11"/>
      <c r="F7196" s="10"/>
      <c r="G7196" s="9">
        <v>100</v>
      </c>
      <c r="H7196" s="73">
        <v>34.951456310680001</v>
      </c>
      <c r="I7196" s="2">
        <v>3.8834951456310001</v>
      </c>
      <c r="J7196" s="2">
        <v>69.902912621358993</v>
      </c>
      <c r="K7196" s="2">
        <v>0.97087378640800004</v>
      </c>
      <c r="L7196" s="2">
        <v>7.7669902912620001</v>
      </c>
      <c r="M7196" s="2">
        <v>4.8543689320389998</v>
      </c>
      <c r="N7196" s="2">
        <v>1.9417475728160001</v>
      </c>
      <c r="O7196" s="13">
        <v>8.7378640776700003</v>
      </c>
    </row>
    <row r="7197" spans="4:15" x14ac:dyDescent="0.2">
      <c r="D7197" s="174" t="s">
        <v>63</v>
      </c>
      <c r="E7197" s="20" t="s">
        <v>64</v>
      </c>
      <c r="F7197" s="22"/>
      <c r="G7197" s="21">
        <v>214</v>
      </c>
      <c r="H7197" s="25">
        <v>97</v>
      </c>
      <c r="I7197" s="3">
        <v>1</v>
      </c>
      <c r="J7197" s="3">
        <v>122</v>
      </c>
      <c r="K7197" s="3">
        <v>2</v>
      </c>
      <c r="L7197" s="3">
        <v>10</v>
      </c>
      <c r="M7197" s="3">
        <v>7</v>
      </c>
      <c r="N7197" s="3">
        <v>4</v>
      </c>
      <c r="O7197" s="26">
        <v>19</v>
      </c>
    </row>
    <row r="7198" spans="4:15" x14ac:dyDescent="0.2">
      <c r="D7198" s="175"/>
      <c r="E7198" s="11"/>
      <c r="F7198" s="10"/>
      <c r="G7198" s="9">
        <v>100</v>
      </c>
      <c r="H7198" s="16">
        <v>45.327102803738001</v>
      </c>
      <c r="I7198" s="2">
        <v>0.46728971962600002</v>
      </c>
      <c r="J7198" s="27">
        <v>57.009345794392999</v>
      </c>
      <c r="K7198" s="2">
        <v>0.93457943925200004</v>
      </c>
      <c r="L7198" s="2">
        <v>4.6728971962620003</v>
      </c>
      <c r="M7198" s="2">
        <v>3.2710280373830001</v>
      </c>
      <c r="N7198" s="2">
        <v>1.869158878505</v>
      </c>
      <c r="O7198" s="13">
        <v>8.8785046728969998</v>
      </c>
    </row>
    <row r="7199" spans="4:15" x14ac:dyDescent="0.2">
      <c r="D7199" s="175"/>
      <c r="E7199" s="4" t="s">
        <v>65</v>
      </c>
      <c r="F7199" s="6"/>
      <c r="G7199" s="5">
        <v>160</v>
      </c>
      <c r="H7199" s="7">
        <v>73</v>
      </c>
      <c r="I7199" s="1">
        <v>5</v>
      </c>
      <c r="J7199" s="1">
        <v>99</v>
      </c>
      <c r="K7199" s="1">
        <v>5</v>
      </c>
      <c r="L7199" s="1">
        <v>14</v>
      </c>
      <c r="M7199" s="1">
        <v>7</v>
      </c>
      <c r="N7199" s="1">
        <v>2</v>
      </c>
      <c r="O7199" s="8">
        <v>15</v>
      </c>
    </row>
    <row r="7200" spans="4:15" x14ac:dyDescent="0.2">
      <c r="D7200" s="175"/>
      <c r="E7200" s="11"/>
      <c r="F7200" s="10"/>
      <c r="G7200" s="9">
        <v>100</v>
      </c>
      <c r="H7200" s="16">
        <v>45.625</v>
      </c>
      <c r="I7200" s="2">
        <v>3.125</v>
      </c>
      <c r="J7200" s="2">
        <v>61.875</v>
      </c>
      <c r="K7200" s="2">
        <v>3.125</v>
      </c>
      <c r="L7200" s="2">
        <v>8.75</v>
      </c>
      <c r="M7200" s="2">
        <v>4.375</v>
      </c>
      <c r="N7200" s="2">
        <v>1.25</v>
      </c>
      <c r="O7200" s="13">
        <v>9.375</v>
      </c>
    </row>
    <row r="7201" spans="2:15" x14ac:dyDescent="0.2">
      <c r="D7201" s="175"/>
      <c r="E7201" s="4" t="s">
        <v>66</v>
      </c>
      <c r="F7201" s="6"/>
      <c r="G7201" s="5">
        <v>160</v>
      </c>
      <c r="H7201" s="7">
        <v>69</v>
      </c>
      <c r="I7201" s="1">
        <v>2</v>
      </c>
      <c r="J7201" s="1">
        <v>111</v>
      </c>
      <c r="K7201" s="1">
        <v>1</v>
      </c>
      <c r="L7201" s="1">
        <v>10</v>
      </c>
      <c r="M7201" s="1">
        <v>8</v>
      </c>
      <c r="N7201" s="1">
        <v>2</v>
      </c>
      <c r="O7201" s="8">
        <v>12</v>
      </c>
    </row>
    <row r="7202" spans="2:15" x14ac:dyDescent="0.2">
      <c r="D7202" s="175"/>
      <c r="E7202" s="11"/>
      <c r="F7202" s="10"/>
      <c r="G7202" s="9">
        <v>100</v>
      </c>
      <c r="H7202" s="16">
        <v>43.125</v>
      </c>
      <c r="I7202" s="2">
        <v>1.25</v>
      </c>
      <c r="J7202" s="2">
        <v>69.375</v>
      </c>
      <c r="K7202" s="2">
        <v>0.625</v>
      </c>
      <c r="L7202" s="2">
        <v>6.25</v>
      </c>
      <c r="M7202" s="2">
        <v>5</v>
      </c>
      <c r="N7202" s="2">
        <v>1.25</v>
      </c>
      <c r="O7202" s="13">
        <v>7.5</v>
      </c>
    </row>
    <row r="7203" spans="2:15" x14ac:dyDescent="0.2">
      <c r="D7203" s="175"/>
      <c r="E7203" s="4" t="s">
        <v>67</v>
      </c>
      <c r="F7203" s="6"/>
      <c r="G7203" s="5">
        <v>150</v>
      </c>
      <c r="H7203" s="7">
        <v>71</v>
      </c>
      <c r="I7203" s="1">
        <v>3</v>
      </c>
      <c r="J7203" s="1">
        <v>99</v>
      </c>
      <c r="K7203" s="1">
        <v>1</v>
      </c>
      <c r="L7203" s="1">
        <v>8</v>
      </c>
      <c r="M7203" s="1">
        <v>7</v>
      </c>
      <c r="N7203" s="1">
        <v>0</v>
      </c>
      <c r="O7203" s="8">
        <v>13</v>
      </c>
    </row>
    <row r="7204" spans="2:15" x14ac:dyDescent="0.2">
      <c r="D7204" s="175"/>
      <c r="E7204" s="11"/>
      <c r="F7204" s="10"/>
      <c r="G7204" s="9">
        <v>100</v>
      </c>
      <c r="H7204" s="16">
        <v>47.333333333333002</v>
      </c>
      <c r="I7204" s="2">
        <v>2</v>
      </c>
      <c r="J7204" s="2">
        <v>66</v>
      </c>
      <c r="K7204" s="2">
        <v>0.66666666666700003</v>
      </c>
      <c r="L7204" s="2">
        <v>5.333333333333</v>
      </c>
      <c r="M7204" s="2">
        <v>4.666666666667</v>
      </c>
      <c r="N7204" s="18">
        <v>0</v>
      </c>
      <c r="O7204" s="13">
        <v>8.666666666667</v>
      </c>
    </row>
    <row r="7205" spans="2:15" x14ac:dyDescent="0.2">
      <c r="D7205" s="175"/>
      <c r="E7205" s="4" t="s">
        <v>68</v>
      </c>
      <c r="F7205" s="6"/>
      <c r="G7205" s="5">
        <v>110</v>
      </c>
      <c r="H7205" s="7">
        <v>46</v>
      </c>
      <c r="I7205" s="1">
        <v>2</v>
      </c>
      <c r="J7205" s="1">
        <v>71</v>
      </c>
      <c r="K7205" s="1">
        <v>2</v>
      </c>
      <c r="L7205" s="1">
        <v>13</v>
      </c>
      <c r="M7205" s="1">
        <v>6</v>
      </c>
      <c r="N7205" s="1">
        <v>1</v>
      </c>
      <c r="O7205" s="8">
        <v>12</v>
      </c>
    </row>
    <row r="7206" spans="2:15" x14ac:dyDescent="0.2">
      <c r="D7206" s="175"/>
      <c r="E7206" s="11"/>
      <c r="F7206" s="10"/>
      <c r="G7206" s="9">
        <v>100</v>
      </c>
      <c r="H7206" s="16">
        <v>41.818181818181998</v>
      </c>
      <c r="I7206" s="2">
        <v>1.818181818182</v>
      </c>
      <c r="J7206" s="2">
        <v>64.545454545455001</v>
      </c>
      <c r="K7206" s="2">
        <v>1.818181818182</v>
      </c>
      <c r="L7206" s="2">
        <v>11.818181818182</v>
      </c>
      <c r="M7206" s="2">
        <v>5.4545454545450003</v>
      </c>
      <c r="N7206" s="2">
        <v>0.90909090909099999</v>
      </c>
      <c r="O7206" s="13">
        <v>10.909090909091001</v>
      </c>
    </row>
    <row r="7207" spans="2:15" x14ac:dyDescent="0.2">
      <c r="D7207" s="175"/>
      <c r="E7207" s="4" t="s">
        <v>69</v>
      </c>
      <c r="F7207" s="6"/>
      <c r="G7207" s="5">
        <v>91</v>
      </c>
      <c r="H7207" s="7">
        <v>48</v>
      </c>
      <c r="I7207" s="1">
        <v>2</v>
      </c>
      <c r="J7207" s="1">
        <v>58</v>
      </c>
      <c r="K7207" s="1">
        <v>2</v>
      </c>
      <c r="L7207" s="1">
        <v>8</v>
      </c>
      <c r="M7207" s="1">
        <v>4</v>
      </c>
      <c r="N7207" s="1">
        <v>0</v>
      </c>
      <c r="O7207" s="8">
        <v>9</v>
      </c>
    </row>
    <row r="7208" spans="2:15" x14ac:dyDescent="0.2">
      <c r="D7208" s="175"/>
      <c r="E7208" s="11"/>
      <c r="F7208" s="10"/>
      <c r="G7208" s="9">
        <v>100</v>
      </c>
      <c r="H7208" s="64">
        <v>52.747252747253</v>
      </c>
      <c r="I7208" s="2">
        <v>2.1978021978019999</v>
      </c>
      <c r="J7208" s="2">
        <v>63.736263736264</v>
      </c>
      <c r="K7208" s="2">
        <v>2.1978021978019999</v>
      </c>
      <c r="L7208" s="2">
        <v>8.7912087912089998</v>
      </c>
      <c r="M7208" s="2">
        <v>4.3956043956039998</v>
      </c>
      <c r="N7208" s="18">
        <v>0</v>
      </c>
      <c r="O7208" s="13">
        <v>9.8901098901100006</v>
      </c>
    </row>
    <row r="7209" spans="2:15" x14ac:dyDescent="0.2">
      <c r="D7209" s="175"/>
      <c r="E7209" s="4" t="s">
        <v>70</v>
      </c>
      <c r="F7209" s="6"/>
      <c r="G7209" s="5">
        <v>127</v>
      </c>
      <c r="H7209" s="7">
        <v>50</v>
      </c>
      <c r="I7209" s="1">
        <v>2</v>
      </c>
      <c r="J7209" s="1">
        <v>99</v>
      </c>
      <c r="K7209" s="1">
        <v>0</v>
      </c>
      <c r="L7209" s="1">
        <v>8</v>
      </c>
      <c r="M7209" s="1">
        <v>6</v>
      </c>
      <c r="N7209" s="1">
        <v>2</v>
      </c>
      <c r="O7209" s="8">
        <v>7</v>
      </c>
    </row>
    <row r="7210" spans="2:15" x14ac:dyDescent="0.2">
      <c r="D7210" s="175"/>
      <c r="E7210" s="11"/>
      <c r="F7210" s="10"/>
      <c r="G7210" s="9">
        <v>100</v>
      </c>
      <c r="H7210" s="16">
        <v>39.370078740156998</v>
      </c>
      <c r="I7210" s="2">
        <v>1.574803149606</v>
      </c>
      <c r="J7210" s="35">
        <v>77.952755905512007</v>
      </c>
      <c r="K7210" s="18">
        <v>0</v>
      </c>
      <c r="L7210" s="2">
        <v>6.299212598425</v>
      </c>
      <c r="M7210" s="2">
        <v>4.7244094488190003</v>
      </c>
      <c r="N7210" s="2">
        <v>1.574803149606</v>
      </c>
      <c r="O7210" s="13">
        <v>5.5118110236220001</v>
      </c>
    </row>
    <row r="7211" spans="2:15" x14ac:dyDescent="0.2">
      <c r="D7211" s="175"/>
      <c r="E7211" s="4" t="s">
        <v>71</v>
      </c>
      <c r="F7211" s="6"/>
      <c r="G7211" s="5">
        <v>70</v>
      </c>
      <c r="H7211" s="7">
        <v>24</v>
      </c>
      <c r="I7211" s="1">
        <v>1</v>
      </c>
      <c r="J7211" s="1">
        <v>54</v>
      </c>
      <c r="K7211" s="1">
        <v>2</v>
      </c>
      <c r="L7211" s="1">
        <v>8</v>
      </c>
      <c r="M7211" s="1">
        <v>4</v>
      </c>
      <c r="N7211" s="1">
        <v>0</v>
      </c>
      <c r="O7211" s="8">
        <v>3</v>
      </c>
    </row>
    <row r="7212" spans="2:15" x14ac:dyDescent="0.2">
      <c r="D7212" s="175"/>
      <c r="E7212" s="11"/>
      <c r="F7212" s="10"/>
      <c r="G7212" s="9">
        <v>100</v>
      </c>
      <c r="H7212" s="73">
        <v>34.285714285714</v>
      </c>
      <c r="I7212" s="2">
        <v>1.4285714285710001</v>
      </c>
      <c r="J7212" s="35">
        <v>77.142857142856997</v>
      </c>
      <c r="K7212" s="2">
        <v>2.8571428571430002</v>
      </c>
      <c r="L7212" s="2">
        <v>11.428571428571001</v>
      </c>
      <c r="M7212" s="2">
        <v>5.7142857142860004</v>
      </c>
      <c r="N7212" s="18">
        <v>0</v>
      </c>
      <c r="O7212" s="13">
        <v>4.2857142857139996</v>
      </c>
    </row>
    <row r="7213" spans="2:15" x14ac:dyDescent="0.2">
      <c r="D7213" s="175"/>
      <c r="E7213" s="4" t="s">
        <v>72</v>
      </c>
      <c r="F7213" s="6"/>
      <c r="G7213" s="5">
        <v>69</v>
      </c>
      <c r="H7213" s="7">
        <v>26</v>
      </c>
      <c r="I7213" s="1">
        <v>1</v>
      </c>
      <c r="J7213" s="1">
        <v>59</v>
      </c>
      <c r="K7213" s="1">
        <v>0</v>
      </c>
      <c r="L7213" s="1">
        <v>9</v>
      </c>
      <c r="M7213" s="1">
        <v>1</v>
      </c>
      <c r="N7213" s="1">
        <v>0</v>
      </c>
      <c r="O7213" s="8">
        <v>2</v>
      </c>
    </row>
    <row r="7214" spans="2:15" x14ac:dyDescent="0.2">
      <c r="D7214" s="176"/>
      <c r="E7214" s="57"/>
      <c r="F7214" s="54"/>
      <c r="G7214" s="67">
        <v>100</v>
      </c>
      <c r="H7214" s="127">
        <v>37.681159420290001</v>
      </c>
      <c r="I7214" s="48">
        <v>1.449275362319</v>
      </c>
      <c r="J7214" s="108">
        <v>85.507246376812006</v>
      </c>
      <c r="K7214" s="81">
        <v>0</v>
      </c>
      <c r="L7214" s="103">
        <v>13.04347826087</v>
      </c>
      <c r="M7214" s="48">
        <v>1.449275362319</v>
      </c>
      <c r="N7214" s="81">
        <v>0</v>
      </c>
      <c r="O7214" s="146">
        <v>2.898550724638</v>
      </c>
    </row>
    <row r="7216" spans="2:15" x14ac:dyDescent="0.2">
      <c r="B7216" s="43" t="str">
        <f xml:space="preserve"> HYPERLINK("#'目次'!B156", "[150]")</f>
        <v>[150]</v>
      </c>
      <c r="C7216" s="31" t="s">
        <v>303</v>
      </c>
    </row>
    <row r="7217" spans="3:15" x14ac:dyDescent="0.2">
      <c r="C7217" s="156" t="s">
        <v>292</v>
      </c>
    </row>
    <row r="7219" spans="3:15" x14ac:dyDescent="0.2">
      <c r="C7219" s="31" t="s">
        <v>75</v>
      </c>
    </row>
    <row r="7220" spans="3:15" ht="24" x14ac:dyDescent="0.2">
      <c r="D7220" s="177"/>
      <c r="E7220" s="178"/>
      <c r="F7220" s="178"/>
      <c r="G7220" s="40" t="s">
        <v>14</v>
      </c>
      <c r="H7220" s="42" t="s">
        <v>213</v>
      </c>
      <c r="I7220" s="15" t="s">
        <v>214</v>
      </c>
      <c r="J7220" s="15" t="s">
        <v>215</v>
      </c>
      <c r="K7220" s="15" t="s">
        <v>216</v>
      </c>
      <c r="L7220" s="15" t="s">
        <v>217</v>
      </c>
      <c r="M7220" s="15" t="s">
        <v>293</v>
      </c>
      <c r="N7220" s="15" t="s">
        <v>86</v>
      </c>
      <c r="O7220" s="44" t="s">
        <v>17</v>
      </c>
    </row>
    <row r="7221" spans="3:15" x14ac:dyDescent="0.2">
      <c r="D7221" s="179"/>
      <c r="E7221" s="180"/>
      <c r="F7221" s="180"/>
      <c r="G7221" s="39"/>
      <c r="H7221" s="41"/>
      <c r="I7221" s="14"/>
      <c r="J7221" s="14"/>
      <c r="K7221" s="14"/>
      <c r="L7221" s="14"/>
      <c r="M7221" s="14"/>
      <c r="N7221" s="14"/>
      <c r="O7221" s="38"/>
    </row>
    <row r="7222" spans="3:15" x14ac:dyDescent="0.2">
      <c r="D7222" s="70"/>
      <c r="E7222" s="72" t="s">
        <v>14</v>
      </c>
      <c r="F7222" s="69"/>
      <c r="G7222" s="37">
        <v>1163</v>
      </c>
      <c r="H7222" s="17">
        <v>513</v>
      </c>
      <c r="I7222" s="17">
        <v>19</v>
      </c>
      <c r="J7222" s="17">
        <v>775</v>
      </c>
      <c r="K7222" s="17">
        <v>16</v>
      </c>
      <c r="L7222" s="17">
        <v>90</v>
      </c>
      <c r="M7222" s="17">
        <v>50</v>
      </c>
      <c r="N7222" s="17">
        <v>13</v>
      </c>
      <c r="O7222" s="55">
        <v>94</v>
      </c>
    </row>
    <row r="7223" spans="3:15" x14ac:dyDescent="0.2">
      <c r="D7223" s="57"/>
      <c r="E7223" s="54"/>
      <c r="F7223" s="71"/>
      <c r="G7223" s="9">
        <v>100</v>
      </c>
      <c r="H7223" s="2">
        <v>44.110060189165999</v>
      </c>
      <c r="I7223" s="2">
        <v>1.6337059329320001</v>
      </c>
      <c r="J7223" s="2">
        <v>66.638005159071</v>
      </c>
      <c r="K7223" s="2">
        <v>1.375752364574</v>
      </c>
      <c r="L7223" s="2">
        <v>7.7386070507309999</v>
      </c>
      <c r="M7223" s="2">
        <v>4.2992261392950004</v>
      </c>
      <c r="N7223" s="2">
        <v>1.117798796217</v>
      </c>
      <c r="O7223" s="13">
        <v>8.0825451418740002</v>
      </c>
    </row>
    <row r="7224" spans="3:15" x14ac:dyDescent="0.2">
      <c r="D7224" s="174" t="s">
        <v>36</v>
      </c>
      <c r="E7224" s="20" t="s">
        <v>76</v>
      </c>
      <c r="F7224" s="22"/>
      <c r="G7224" s="21">
        <v>597</v>
      </c>
      <c r="H7224" s="25">
        <v>274</v>
      </c>
      <c r="I7224" s="3">
        <v>11</v>
      </c>
      <c r="J7224" s="3">
        <v>394</v>
      </c>
      <c r="K7224" s="3">
        <v>11</v>
      </c>
      <c r="L7224" s="3">
        <v>42</v>
      </c>
      <c r="M7224" s="3">
        <v>27</v>
      </c>
      <c r="N7224" s="3">
        <v>8</v>
      </c>
      <c r="O7224" s="26">
        <v>55</v>
      </c>
    </row>
    <row r="7225" spans="3:15" x14ac:dyDescent="0.2">
      <c r="D7225" s="175"/>
      <c r="E7225" s="11"/>
      <c r="F7225" s="10"/>
      <c r="G7225" s="9">
        <v>100</v>
      </c>
      <c r="H7225" s="16">
        <v>45.896147403684999</v>
      </c>
      <c r="I7225" s="2">
        <v>1.8425460636519999</v>
      </c>
      <c r="J7225" s="2">
        <v>65.996649916248003</v>
      </c>
      <c r="K7225" s="2">
        <v>1.8425460636519999</v>
      </c>
      <c r="L7225" s="2">
        <v>7.0351758793970003</v>
      </c>
      <c r="M7225" s="2">
        <v>4.5226130653269996</v>
      </c>
      <c r="N7225" s="2">
        <v>1.340033500838</v>
      </c>
      <c r="O7225" s="13">
        <v>9.212730318258</v>
      </c>
    </row>
    <row r="7226" spans="3:15" x14ac:dyDescent="0.2">
      <c r="D7226" s="175"/>
      <c r="E7226" s="4" t="s">
        <v>39</v>
      </c>
      <c r="F7226" s="6"/>
      <c r="G7226" s="5">
        <v>32</v>
      </c>
      <c r="H7226" s="7">
        <v>20</v>
      </c>
      <c r="I7226" s="1">
        <v>0</v>
      </c>
      <c r="J7226" s="1">
        <v>4</v>
      </c>
      <c r="K7226" s="1">
        <v>1</v>
      </c>
      <c r="L7226" s="1">
        <v>5</v>
      </c>
      <c r="M7226" s="1">
        <v>2</v>
      </c>
      <c r="N7226" s="1">
        <v>3</v>
      </c>
      <c r="O7226" s="8">
        <v>5</v>
      </c>
    </row>
    <row r="7227" spans="3:15" x14ac:dyDescent="0.2">
      <c r="D7227" s="175"/>
      <c r="E7227" s="11"/>
      <c r="F7227" s="10"/>
      <c r="G7227" s="9">
        <v>100</v>
      </c>
      <c r="H7227" s="86">
        <v>62.5</v>
      </c>
      <c r="I7227" s="18">
        <v>0</v>
      </c>
      <c r="J7227" s="46">
        <v>12.5</v>
      </c>
      <c r="K7227" s="2">
        <v>3.125</v>
      </c>
      <c r="L7227" s="23">
        <v>15.625</v>
      </c>
      <c r="M7227" s="2">
        <v>6.25</v>
      </c>
      <c r="N7227" s="23">
        <v>9.375</v>
      </c>
      <c r="O7227" s="89">
        <v>15.625</v>
      </c>
    </row>
    <row r="7228" spans="3:15" x14ac:dyDescent="0.2">
      <c r="D7228" s="175"/>
      <c r="E7228" s="4" t="s">
        <v>40</v>
      </c>
      <c r="F7228" s="6"/>
      <c r="G7228" s="5">
        <v>73</v>
      </c>
      <c r="H7228" s="7">
        <v>46</v>
      </c>
      <c r="I7228" s="1">
        <v>1</v>
      </c>
      <c r="J7228" s="1">
        <v>45</v>
      </c>
      <c r="K7228" s="1">
        <v>3</v>
      </c>
      <c r="L7228" s="1">
        <v>7</v>
      </c>
      <c r="M7228" s="1">
        <v>9</v>
      </c>
      <c r="N7228" s="1">
        <v>3</v>
      </c>
      <c r="O7228" s="8">
        <v>3</v>
      </c>
    </row>
    <row r="7229" spans="3:15" x14ac:dyDescent="0.2">
      <c r="D7229" s="175"/>
      <c r="E7229" s="11"/>
      <c r="F7229" s="10"/>
      <c r="G7229" s="9">
        <v>100</v>
      </c>
      <c r="H7229" s="86">
        <v>63.013698630137</v>
      </c>
      <c r="I7229" s="2">
        <v>1.369863013699</v>
      </c>
      <c r="J7229" s="2">
        <v>61.643835616437997</v>
      </c>
      <c r="K7229" s="2">
        <v>4.1095890410960001</v>
      </c>
      <c r="L7229" s="2">
        <v>9.5890410958899999</v>
      </c>
      <c r="M7229" s="23">
        <v>12.328767123287999</v>
      </c>
      <c r="N7229" s="2">
        <v>4.1095890410960001</v>
      </c>
      <c r="O7229" s="13">
        <v>4.1095890410960001</v>
      </c>
    </row>
    <row r="7230" spans="3:15" x14ac:dyDescent="0.2">
      <c r="D7230" s="175"/>
      <c r="E7230" s="4" t="s">
        <v>41</v>
      </c>
      <c r="F7230" s="6"/>
      <c r="G7230" s="5">
        <v>106</v>
      </c>
      <c r="H7230" s="7">
        <v>43</v>
      </c>
      <c r="I7230" s="1">
        <v>2</v>
      </c>
      <c r="J7230" s="1">
        <v>77</v>
      </c>
      <c r="K7230" s="1">
        <v>2</v>
      </c>
      <c r="L7230" s="1">
        <v>11</v>
      </c>
      <c r="M7230" s="1">
        <v>5</v>
      </c>
      <c r="N7230" s="1">
        <v>0</v>
      </c>
      <c r="O7230" s="8">
        <v>10</v>
      </c>
    </row>
    <row r="7231" spans="3:15" x14ac:dyDescent="0.2">
      <c r="D7231" s="175"/>
      <c r="E7231" s="11"/>
      <c r="F7231" s="10"/>
      <c r="G7231" s="9">
        <v>100</v>
      </c>
      <c r="H7231" s="16">
        <v>40.566037735849001</v>
      </c>
      <c r="I7231" s="2">
        <v>1.88679245283</v>
      </c>
      <c r="J7231" s="23">
        <v>72.641509433962</v>
      </c>
      <c r="K7231" s="2">
        <v>1.88679245283</v>
      </c>
      <c r="L7231" s="2">
        <v>10.377358490565999</v>
      </c>
      <c r="M7231" s="2">
        <v>4.7169811320750004</v>
      </c>
      <c r="N7231" s="18">
        <v>0</v>
      </c>
      <c r="O7231" s="13">
        <v>9.4339622641510008</v>
      </c>
    </row>
    <row r="7232" spans="3:15" x14ac:dyDescent="0.2">
      <c r="D7232" s="175"/>
      <c r="E7232" s="4" t="s">
        <v>42</v>
      </c>
      <c r="F7232" s="6"/>
      <c r="G7232" s="5">
        <v>112</v>
      </c>
      <c r="H7232" s="7">
        <v>55</v>
      </c>
      <c r="I7232" s="1">
        <v>1</v>
      </c>
      <c r="J7232" s="1">
        <v>70</v>
      </c>
      <c r="K7232" s="1">
        <v>2</v>
      </c>
      <c r="L7232" s="1">
        <v>5</v>
      </c>
      <c r="M7232" s="1">
        <v>6</v>
      </c>
      <c r="N7232" s="1">
        <v>0</v>
      </c>
      <c r="O7232" s="8">
        <v>9</v>
      </c>
    </row>
    <row r="7233" spans="4:15" x14ac:dyDescent="0.2">
      <c r="D7233" s="175"/>
      <c r="E7233" s="11"/>
      <c r="F7233" s="10"/>
      <c r="G7233" s="9">
        <v>100</v>
      </c>
      <c r="H7233" s="16">
        <v>49.107142857143003</v>
      </c>
      <c r="I7233" s="2">
        <v>0.89285714285700002</v>
      </c>
      <c r="J7233" s="2">
        <v>62.5</v>
      </c>
      <c r="K7233" s="2">
        <v>1.785714285714</v>
      </c>
      <c r="L7233" s="2">
        <v>4.4642857142860004</v>
      </c>
      <c r="M7233" s="2">
        <v>5.3571428571429998</v>
      </c>
      <c r="N7233" s="18">
        <v>0</v>
      </c>
      <c r="O7233" s="13">
        <v>8.0357142857140005</v>
      </c>
    </row>
    <row r="7234" spans="4:15" x14ac:dyDescent="0.2">
      <c r="D7234" s="175"/>
      <c r="E7234" s="4" t="s">
        <v>43</v>
      </c>
      <c r="F7234" s="6"/>
      <c r="G7234" s="5">
        <v>96</v>
      </c>
      <c r="H7234" s="7">
        <v>40</v>
      </c>
      <c r="I7234" s="1">
        <v>0</v>
      </c>
      <c r="J7234" s="1">
        <v>72</v>
      </c>
      <c r="K7234" s="1">
        <v>2</v>
      </c>
      <c r="L7234" s="1">
        <v>5</v>
      </c>
      <c r="M7234" s="1">
        <v>1</v>
      </c>
      <c r="N7234" s="1">
        <v>0</v>
      </c>
      <c r="O7234" s="8">
        <v>8</v>
      </c>
    </row>
    <row r="7235" spans="4:15" x14ac:dyDescent="0.2">
      <c r="D7235" s="175"/>
      <c r="E7235" s="11"/>
      <c r="F7235" s="10"/>
      <c r="G7235" s="9">
        <v>100</v>
      </c>
      <c r="H7235" s="16">
        <v>41.666666666666998</v>
      </c>
      <c r="I7235" s="18">
        <v>0</v>
      </c>
      <c r="J7235" s="23">
        <v>75</v>
      </c>
      <c r="K7235" s="2">
        <v>2.083333333333</v>
      </c>
      <c r="L7235" s="2">
        <v>5.208333333333</v>
      </c>
      <c r="M7235" s="2">
        <v>1.041666666667</v>
      </c>
      <c r="N7235" s="18">
        <v>0</v>
      </c>
      <c r="O7235" s="13">
        <v>8.333333333333</v>
      </c>
    </row>
    <row r="7236" spans="4:15" x14ac:dyDescent="0.2">
      <c r="D7236" s="175"/>
      <c r="E7236" s="4" t="s">
        <v>44</v>
      </c>
      <c r="F7236" s="6"/>
      <c r="G7236" s="5">
        <v>107</v>
      </c>
      <c r="H7236" s="7">
        <v>41</v>
      </c>
      <c r="I7236" s="1">
        <v>4</v>
      </c>
      <c r="J7236" s="1">
        <v>78</v>
      </c>
      <c r="K7236" s="1">
        <v>0</v>
      </c>
      <c r="L7236" s="1">
        <v>6</v>
      </c>
      <c r="M7236" s="1">
        <v>1</v>
      </c>
      <c r="N7236" s="1">
        <v>1</v>
      </c>
      <c r="O7236" s="8">
        <v>11</v>
      </c>
    </row>
    <row r="7237" spans="4:15" x14ac:dyDescent="0.2">
      <c r="D7237" s="175"/>
      <c r="E7237" s="11"/>
      <c r="F7237" s="10"/>
      <c r="G7237" s="9">
        <v>100</v>
      </c>
      <c r="H7237" s="73">
        <v>38.317757009346003</v>
      </c>
      <c r="I7237" s="2">
        <v>3.7383177570089998</v>
      </c>
      <c r="J7237" s="23">
        <v>72.897196261681998</v>
      </c>
      <c r="K7237" s="18">
        <v>0</v>
      </c>
      <c r="L7237" s="2">
        <v>5.6074766355139998</v>
      </c>
      <c r="M7237" s="2">
        <v>0.93457943925200004</v>
      </c>
      <c r="N7237" s="2">
        <v>0.93457943925200004</v>
      </c>
      <c r="O7237" s="13">
        <v>10.280373831776</v>
      </c>
    </row>
    <row r="7238" spans="4:15" x14ac:dyDescent="0.2">
      <c r="D7238" s="175"/>
      <c r="E7238" s="4" t="s">
        <v>45</v>
      </c>
      <c r="F7238" s="6"/>
      <c r="G7238" s="5">
        <v>71</v>
      </c>
      <c r="H7238" s="7">
        <v>29</v>
      </c>
      <c r="I7238" s="1">
        <v>3</v>
      </c>
      <c r="J7238" s="1">
        <v>48</v>
      </c>
      <c r="K7238" s="1">
        <v>1</v>
      </c>
      <c r="L7238" s="1">
        <v>3</v>
      </c>
      <c r="M7238" s="1">
        <v>3</v>
      </c>
      <c r="N7238" s="1">
        <v>1</v>
      </c>
      <c r="O7238" s="8">
        <v>9</v>
      </c>
    </row>
    <row r="7239" spans="4:15" x14ac:dyDescent="0.2">
      <c r="D7239" s="175"/>
      <c r="E7239" s="11"/>
      <c r="F7239" s="10"/>
      <c r="G7239" s="9">
        <v>100</v>
      </c>
      <c r="H7239" s="16">
        <v>40.845070422535002</v>
      </c>
      <c r="I7239" s="2">
        <v>4.2253521126760001</v>
      </c>
      <c r="J7239" s="2">
        <v>67.605633802816996</v>
      </c>
      <c r="K7239" s="2">
        <v>1.4084507042250001</v>
      </c>
      <c r="L7239" s="2">
        <v>4.2253521126760001</v>
      </c>
      <c r="M7239" s="2">
        <v>4.2253521126760001</v>
      </c>
      <c r="N7239" s="2">
        <v>1.4084507042250001</v>
      </c>
      <c r="O7239" s="13">
        <v>12.676056338027999</v>
      </c>
    </row>
    <row r="7240" spans="4:15" x14ac:dyDescent="0.2">
      <c r="D7240" s="174" t="s">
        <v>37</v>
      </c>
      <c r="E7240" s="20" t="s">
        <v>77</v>
      </c>
      <c r="F7240" s="22"/>
      <c r="G7240" s="21">
        <v>566</v>
      </c>
      <c r="H7240" s="25">
        <v>239</v>
      </c>
      <c r="I7240" s="3">
        <v>8</v>
      </c>
      <c r="J7240" s="3">
        <v>381</v>
      </c>
      <c r="K7240" s="3">
        <v>5</v>
      </c>
      <c r="L7240" s="3">
        <v>48</v>
      </c>
      <c r="M7240" s="3">
        <v>23</v>
      </c>
      <c r="N7240" s="3">
        <v>5</v>
      </c>
      <c r="O7240" s="26">
        <v>39</v>
      </c>
    </row>
    <row r="7241" spans="4:15" x14ac:dyDescent="0.2">
      <c r="D7241" s="175"/>
      <c r="E7241" s="11"/>
      <c r="F7241" s="10"/>
      <c r="G7241" s="9">
        <v>100</v>
      </c>
      <c r="H7241" s="16">
        <v>42.226148409894002</v>
      </c>
      <c r="I7241" s="2">
        <v>1.413427561837</v>
      </c>
      <c r="J7241" s="2">
        <v>67.314487632509</v>
      </c>
      <c r="K7241" s="2">
        <v>0.88339222614799995</v>
      </c>
      <c r="L7241" s="2">
        <v>8.4805653710249995</v>
      </c>
      <c r="M7241" s="2">
        <v>4.0636042402830004</v>
      </c>
      <c r="N7241" s="2">
        <v>0.88339222614799995</v>
      </c>
      <c r="O7241" s="13">
        <v>6.8904593639579996</v>
      </c>
    </row>
    <row r="7242" spans="4:15" x14ac:dyDescent="0.2">
      <c r="D7242" s="175"/>
      <c r="E7242" s="4" t="s">
        <v>39</v>
      </c>
      <c r="F7242" s="6"/>
      <c r="G7242" s="5">
        <v>26</v>
      </c>
      <c r="H7242" s="7">
        <v>22</v>
      </c>
      <c r="I7242" s="1">
        <v>1</v>
      </c>
      <c r="J7242" s="1">
        <v>2</v>
      </c>
      <c r="K7242" s="1">
        <v>0</v>
      </c>
      <c r="L7242" s="1">
        <v>1</v>
      </c>
      <c r="M7242" s="1">
        <v>1</v>
      </c>
      <c r="N7242" s="1">
        <v>1</v>
      </c>
      <c r="O7242" s="8">
        <v>2</v>
      </c>
    </row>
    <row r="7243" spans="4:15" x14ac:dyDescent="0.2">
      <c r="D7243" s="175"/>
      <c r="E7243" s="11"/>
      <c r="F7243" s="10"/>
      <c r="G7243" s="9">
        <v>100</v>
      </c>
      <c r="H7243" s="86">
        <v>84.615384615384997</v>
      </c>
      <c r="I7243" s="2">
        <v>3.8461538461539999</v>
      </c>
      <c r="J7243" s="46">
        <v>7.6923076923079998</v>
      </c>
      <c r="K7243" s="18">
        <v>0</v>
      </c>
      <c r="L7243" s="2">
        <v>3.8461538461539999</v>
      </c>
      <c r="M7243" s="2">
        <v>3.8461538461539999</v>
      </c>
      <c r="N7243" s="2">
        <v>3.8461538461539999</v>
      </c>
      <c r="O7243" s="13">
        <v>7.6923076923079998</v>
      </c>
    </row>
    <row r="7244" spans="4:15" x14ac:dyDescent="0.2">
      <c r="D7244" s="175"/>
      <c r="E7244" s="4" t="s">
        <v>40</v>
      </c>
      <c r="F7244" s="6"/>
      <c r="G7244" s="5">
        <v>71</v>
      </c>
      <c r="H7244" s="7">
        <v>39</v>
      </c>
      <c r="I7244" s="1">
        <v>0</v>
      </c>
      <c r="J7244" s="1">
        <v>45</v>
      </c>
      <c r="K7244" s="1">
        <v>1</v>
      </c>
      <c r="L7244" s="1">
        <v>8</v>
      </c>
      <c r="M7244" s="1">
        <v>3</v>
      </c>
      <c r="N7244" s="1">
        <v>0</v>
      </c>
      <c r="O7244" s="8">
        <v>2</v>
      </c>
    </row>
    <row r="7245" spans="4:15" x14ac:dyDescent="0.2">
      <c r="D7245" s="175"/>
      <c r="E7245" s="11"/>
      <c r="F7245" s="10"/>
      <c r="G7245" s="9">
        <v>100</v>
      </c>
      <c r="H7245" s="86">
        <v>54.929577464788998</v>
      </c>
      <c r="I7245" s="18">
        <v>0</v>
      </c>
      <c r="J7245" s="2">
        <v>63.380281690140997</v>
      </c>
      <c r="K7245" s="2">
        <v>1.4084507042250001</v>
      </c>
      <c r="L7245" s="2">
        <v>11.267605633803001</v>
      </c>
      <c r="M7245" s="2">
        <v>4.2253521126760001</v>
      </c>
      <c r="N7245" s="18">
        <v>0</v>
      </c>
      <c r="O7245" s="93">
        <v>2.8169014084509998</v>
      </c>
    </row>
    <row r="7246" spans="4:15" x14ac:dyDescent="0.2">
      <c r="D7246" s="175"/>
      <c r="E7246" s="4" t="s">
        <v>41</v>
      </c>
      <c r="F7246" s="6"/>
      <c r="G7246" s="5">
        <v>96</v>
      </c>
      <c r="H7246" s="7">
        <v>39</v>
      </c>
      <c r="I7246" s="1">
        <v>1</v>
      </c>
      <c r="J7246" s="1">
        <v>66</v>
      </c>
      <c r="K7246" s="1">
        <v>0</v>
      </c>
      <c r="L7246" s="1">
        <v>8</v>
      </c>
      <c r="M7246" s="1">
        <v>8</v>
      </c>
      <c r="N7246" s="1">
        <v>1</v>
      </c>
      <c r="O7246" s="8">
        <v>5</v>
      </c>
    </row>
    <row r="7247" spans="4:15" x14ac:dyDescent="0.2">
      <c r="D7247" s="175"/>
      <c r="E7247" s="11"/>
      <c r="F7247" s="10"/>
      <c r="G7247" s="9">
        <v>100</v>
      </c>
      <c r="H7247" s="16">
        <v>40.625</v>
      </c>
      <c r="I7247" s="2">
        <v>1.041666666667</v>
      </c>
      <c r="J7247" s="2">
        <v>68.75</v>
      </c>
      <c r="K7247" s="18">
        <v>0</v>
      </c>
      <c r="L7247" s="2">
        <v>8.333333333333</v>
      </c>
      <c r="M7247" s="2">
        <v>8.333333333333</v>
      </c>
      <c r="N7247" s="2">
        <v>1.041666666667</v>
      </c>
      <c r="O7247" s="13">
        <v>5.208333333333</v>
      </c>
    </row>
    <row r="7248" spans="4:15" x14ac:dyDescent="0.2">
      <c r="D7248" s="175"/>
      <c r="E7248" s="4" t="s">
        <v>42</v>
      </c>
      <c r="F7248" s="6"/>
      <c r="G7248" s="5">
        <v>96</v>
      </c>
      <c r="H7248" s="7">
        <v>39</v>
      </c>
      <c r="I7248" s="1">
        <v>1</v>
      </c>
      <c r="J7248" s="1">
        <v>69</v>
      </c>
      <c r="K7248" s="1">
        <v>0</v>
      </c>
      <c r="L7248" s="1">
        <v>8</v>
      </c>
      <c r="M7248" s="1">
        <v>3</v>
      </c>
      <c r="N7248" s="1">
        <v>1</v>
      </c>
      <c r="O7248" s="8">
        <v>6</v>
      </c>
    </row>
    <row r="7249" spans="2:15" x14ac:dyDescent="0.2">
      <c r="D7249" s="175"/>
      <c r="E7249" s="11"/>
      <c r="F7249" s="10"/>
      <c r="G7249" s="9">
        <v>100</v>
      </c>
      <c r="H7249" s="16">
        <v>40.625</v>
      </c>
      <c r="I7249" s="2">
        <v>1.041666666667</v>
      </c>
      <c r="J7249" s="23">
        <v>71.875</v>
      </c>
      <c r="K7249" s="18">
        <v>0</v>
      </c>
      <c r="L7249" s="2">
        <v>8.333333333333</v>
      </c>
      <c r="M7249" s="2">
        <v>3.125</v>
      </c>
      <c r="N7249" s="2">
        <v>1.041666666667</v>
      </c>
      <c r="O7249" s="13">
        <v>6.25</v>
      </c>
    </row>
    <row r="7250" spans="2:15" x14ac:dyDescent="0.2">
      <c r="D7250" s="175"/>
      <c r="E7250" s="4" t="s">
        <v>43</v>
      </c>
      <c r="F7250" s="6"/>
      <c r="G7250" s="5">
        <v>103</v>
      </c>
      <c r="H7250" s="7">
        <v>37</v>
      </c>
      <c r="I7250" s="1">
        <v>2</v>
      </c>
      <c r="J7250" s="1">
        <v>78</v>
      </c>
      <c r="K7250" s="1">
        <v>2</v>
      </c>
      <c r="L7250" s="1">
        <v>13</v>
      </c>
      <c r="M7250" s="1">
        <v>5</v>
      </c>
      <c r="N7250" s="1">
        <v>1</v>
      </c>
      <c r="O7250" s="8">
        <v>7</v>
      </c>
    </row>
    <row r="7251" spans="2:15" x14ac:dyDescent="0.2">
      <c r="D7251" s="175"/>
      <c r="E7251" s="11"/>
      <c r="F7251" s="10"/>
      <c r="G7251" s="9">
        <v>100</v>
      </c>
      <c r="H7251" s="73">
        <v>35.922330097086999</v>
      </c>
      <c r="I7251" s="2">
        <v>1.9417475728160001</v>
      </c>
      <c r="J7251" s="23">
        <v>75.728155339805994</v>
      </c>
      <c r="K7251" s="2">
        <v>1.9417475728160001</v>
      </c>
      <c r="L7251" s="2">
        <v>12.621359223301001</v>
      </c>
      <c r="M7251" s="2">
        <v>4.8543689320389998</v>
      </c>
      <c r="N7251" s="2">
        <v>0.97087378640800004</v>
      </c>
      <c r="O7251" s="13">
        <v>6.796116504854</v>
      </c>
    </row>
    <row r="7252" spans="2:15" x14ac:dyDescent="0.2">
      <c r="D7252" s="175"/>
      <c r="E7252" s="4" t="s">
        <v>44</v>
      </c>
      <c r="F7252" s="6"/>
      <c r="G7252" s="5">
        <v>104</v>
      </c>
      <c r="H7252" s="7">
        <v>39</v>
      </c>
      <c r="I7252" s="1">
        <v>0</v>
      </c>
      <c r="J7252" s="1">
        <v>75</v>
      </c>
      <c r="K7252" s="1">
        <v>2</v>
      </c>
      <c r="L7252" s="1">
        <v>6</v>
      </c>
      <c r="M7252" s="1">
        <v>3</v>
      </c>
      <c r="N7252" s="1">
        <v>1</v>
      </c>
      <c r="O7252" s="8">
        <v>7</v>
      </c>
    </row>
    <row r="7253" spans="2:15" x14ac:dyDescent="0.2">
      <c r="D7253" s="175"/>
      <c r="E7253" s="11"/>
      <c r="F7253" s="10"/>
      <c r="G7253" s="9">
        <v>100</v>
      </c>
      <c r="H7253" s="73">
        <v>37.5</v>
      </c>
      <c r="I7253" s="18">
        <v>0</v>
      </c>
      <c r="J7253" s="23">
        <v>72.115384615384997</v>
      </c>
      <c r="K7253" s="2">
        <v>1.923076923077</v>
      </c>
      <c r="L7253" s="2">
        <v>5.7692307692310001</v>
      </c>
      <c r="M7253" s="2">
        <v>2.884615384615</v>
      </c>
      <c r="N7253" s="2">
        <v>0.96153846153800004</v>
      </c>
      <c r="O7253" s="13">
        <v>6.7307692307689999</v>
      </c>
    </row>
    <row r="7254" spans="2:15" x14ac:dyDescent="0.2">
      <c r="D7254" s="175"/>
      <c r="E7254" s="4" t="s">
        <v>45</v>
      </c>
      <c r="F7254" s="6"/>
      <c r="G7254" s="5">
        <v>70</v>
      </c>
      <c r="H7254" s="7">
        <v>24</v>
      </c>
      <c r="I7254" s="1">
        <v>3</v>
      </c>
      <c r="J7254" s="1">
        <v>46</v>
      </c>
      <c r="K7254" s="1">
        <v>0</v>
      </c>
      <c r="L7254" s="1">
        <v>4</v>
      </c>
      <c r="M7254" s="1">
        <v>0</v>
      </c>
      <c r="N7254" s="1">
        <v>0</v>
      </c>
      <c r="O7254" s="8">
        <v>10</v>
      </c>
    </row>
    <row r="7255" spans="2:15" x14ac:dyDescent="0.2">
      <c r="D7255" s="176"/>
      <c r="E7255" s="57"/>
      <c r="F7255" s="54"/>
      <c r="G7255" s="67">
        <v>100</v>
      </c>
      <c r="H7255" s="127">
        <v>34.285714285714</v>
      </c>
      <c r="I7255" s="48">
        <v>4.2857142857139996</v>
      </c>
      <c r="J7255" s="48">
        <v>65.714285714286007</v>
      </c>
      <c r="K7255" s="81">
        <v>0</v>
      </c>
      <c r="L7255" s="48">
        <v>5.7142857142860004</v>
      </c>
      <c r="M7255" s="81">
        <v>0</v>
      </c>
      <c r="N7255" s="81">
        <v>0</v>
      </c>
      <c r="O7255" s="113">
        <v>14.285714285714</v>
      </c>
    </row>
    <row r="7257" spans="2:15" x14ac:dyDescent="0.2">
      <c r="B7257" s="43" t="str">
        <f xml:space="preserve"> HYPERLINK("#'目次'!B157", "[151]")</f>
        <v>[151]</v>
      </c>
      <c r="C7257" s="31" t="s">
        <v>306</v>
      </c>
    </row>
    <row r="7258" spans="2:15" x14ac:dyDescent="0.2">
      <c r="C7258" s="156" t="s">
        <v>292</v>
      </c>
    </row>
    <row r="7261" spans="2:15" ht="24" x14ac:dyDescent="0.2">
      <c r="D7261" s="177"/>
      <c r="E7261" s="178"/>
      <c r="F7261" s="178"/>
      <c r="G7261" s="40" t="s">
        <v>14</v>
      </c>
      <c r="H7261" s="42" t="s">
        <v>213</v>
      </c>
      <c r="I7261" s="15" t="s">
        <v>214</v>
      </c>
      <c r="J7261" s="15" t="s">
        <v>215</v>
      </c>
      <c r="K7261" s="15" t="s">
        <v>216</v>
      </c>
      <c r="L7261" s="15" t="s">
        <v>217</v>
      </c>
      <c r="M7261" s="15" t="s">
        <v>293</v>
      </c>
      <c r="N7261" s="15" t="s">
        <v>86</v>
      </c>
      <c r="O7261" s="44" t="s">
        <v>17</v>
      </c>
    </row>
    <row r="7262" spans="2:15" x14ac:dyDescent="0.2">
      <c r="D7262" s="179"/>
      <c r="E7262" s="180"/>
      <c r="F7262" s="180"/>
      <c r="G7262" s="39"/>
      <c r="H7262" s="41"/>
      <c r="I7262" s="14"/>
      <c r="J7262" s="14"/>
      <c r="K7262" s="14"/>
      <c r="L7262" s="14"/>
      <c r="M7262" s="14"/>
      <c r="N7262" s="14"/>
      <c r="O7262" s="38"/>
    </row>
    <row r="7263" spans="2:15" x14ac:dyDescent="0.2">
      <c r="D7263" s="70"/>
      <c r="E7263" s="72" t="s">
        <v>14</v>
      </c>
      <c r="F7263" s="69"/>
      <c r="G7263" s="37">
        <v>1163</v>
      </c>
      <c r="H7263" s="17">
        <v>940</v>
      </c>
      <c r="I7263" s="17">
        <v>2</v>
      </c>
      <c r="J7263" s="17">
        <v>148</v>
      </c>
      <c r="K7263" s="17">
        <v>1</v>
      </c>
      <c r="L7263" s="17">
        <v>85</v>
      </c>
      <c r="M7263" s="17">
        <v>65</v>
      </c>
      <c r="N7263" s="17">
        <v>7</v>
      </c>
      <c r="O7263" s="55">
        <v>103</v>
      </c>
    </row>
    <row r="7264" spans="2:15" x14ac:dyDescent="0.2">
      <c r="D7264" s="57"/>
      <c r="E7264" s="54"/>
      <c r="F7264" s="71"/>
      <c r="G7264" s="9">
        <v>100</v>
      </c>
      <c r="H7264" s="2">
        <v>80.825451418745004</v>
      </c>
      <c r="I7264" s="2">
        <v>0.17196904557199999</v>
      </c>
      <c r="J7264" s="2">
        <v>12.725709372313</v>
      </c>
      <c r="K7264" s="2">
        <v>8.5984522785999995E-2</v>
      </c>
      <c r="L7264" s="2">
        <v>7.3086844368010002</v>
      </c>
      <c r="M7264" s="2">
        <v>5.5889939810830001</v>
      </c>
      <c r="N7264" s="2">
        <v>0.60189165950099999</v>
      </c>
      <c r="O7264" s="13">
        <v>8.8564058469480003</v>
      </c>
    </row>
    <row r="7265" spans="4:15" x14ac:dyDescent="0.2">
      <c r="D7265" s="174" t="s">
        <v>18</v>
      </c>
      <c r="E7265" s="20" t="s">
        <v>19</v>
      </c>
      <c r="F7265" s="22"/>
      <c r="G7265" s="21">
        <v>52</v>
      </c>
      <c r="H7265" s="25">
        <v>42</v>
      </c>
      <c r="I7265" s="3">
        <v>0</v>
      </c>
      <c r="J7265" s="3">
        <v>9</v>
      </c>
      <c r="K7265" s="3">
        <v>0</v>
      </c>
      <c r="L7265" s="3">
        <v>4</v>
      </c>
      <c r="M7265" s="3">
        <v>1</v>
      </c>
      <c r="N7265" s="3">
        <v>0</v>
      </c>
      <c r="O7265" s="26">
        <v>5</v>
      </c>
    </row>
    <row r="7266" spans="4:15" x14ac:dyDescent="0.2">
      <c r="D7266" s="175"/>
      <c r="E7266" s="11"/>
      <c r="F7266" s="10"/>
      <c r="G7266" s="9">
        <v>100</v>
      </c>
      <c r="H7266" s="16">
        <v>80.769230769231001</v>
      </c>
      <c r="I7266" s="18">
        <v>0</v>
      </c>
      <c r="J7266" s="2">
        <v>17.307692307692001</v>
      </c>
      <c r="K7266" s="18">
        <v>0</v>
      </c>
      <c r="L7266" s="2">
        <v>7.6923076923079998</v>
      </c>
      <c r="M7266" s="2">
        <v>1.923076923077</v>
      </c>
      <c r="N7266" s="18">
        <v>0</v>
      </c>
      <c r="O7266" s="13">
        <v>9.6153846153850004</v>
      </c>
    </row>
    <row r="7267" spans="4:15" x14ac:dyDescent="0.2">
      <c r="D7267" s="175"/>
      <c r="E7267" s="4" t="s">
        <v>20</v>
      </c>
      <c r="F7267" s="6"/>
      <c r="G7267" s="5">
        <v>75</v>
      </c>
      <c r="H7267" s="7">
        <v>60</v>
      </c>
      <c r="I7267" s="1">
        <v>0</v>
      </c>
      <c r="J7267" s="1">
        <v>7</v>
      </c>
      <c r="K7267" s="1">
        <v>0</v>
      </c>
      <c r="L7267" s="1">
        <v>11</v>
      </c>
      <c r="M7267" s="1">
        <v>0</v>
      </c>
      <c r="N7267" s="1">
        <v>0</v>
      </c>
      <c r="O7267" s="8">
        <v>10</v>
      </c>
    </row>
    <row r="7268" spans="4:15" x14ac:dyDescent="0.2">
      <c r="D7268" s="175"/>
      <c r="E7268" s="11"/>
      <c r="F7268" s="10"/>
      <c r="G7268" s="9">
        <v>100</v>
      </c>
      <c r="H7268" s="16">
        <v>80</v>
      </c>
      <c r="I7268" s="18">
        <v>0</v>
      </c>
      <c r="J7268" s="2">
        <v>9.333333333333</v>
      </c>
      <c r="K7268" s="18">
        <v>0</v>
      </c>
      <c r="L7268" s="23">
        <v>14.666666666667</v>
      </c>
      <c r="M7268" s="79">
        <v>0</v>
      </c>
      <c r="N7268" s="18">
        <v>0</v>
      </c>
      <c r="O7268" s="13">
        <v>13.333333333333</v>
      </c>
    </row>
    <row r="7269" spans="4:15" x14ac:dyDescent="0.2">
      <c r="D7269" s="175"/>
      <c r="E7269" s="4" t="s">
        <v>21</v>
      </c>
      <c r="F7269" s="6"/>
      <c r="G7269" s="5">
        <v>469</v>
      </c>
      <c r="H7269" s="7">
        <v>380</v>
      </c>
      <c r="I7269" s="1">
        <v>1</v>
      </c>
      <c r="J7269" s="1">
        <v>63</v>
      </c>
      <c r="K7269" s="1">
        <v>1</v>
      </c>
      <c r="L7269" s="1">
        <v>34</v>
      </c>
      <c r="M7269" s="1">
        <v>30</v>
      </c>
      <c r="N7269" s="1">
        <v>2</v>
      </c>
      <c r="O7269" s="8">
        <v>38</v>
      </c>
    </row>
    <row r="7270" spans="4:15" x14ac:dyDescent="0.2">
      <c r="D7270" s="175"/>
      <c r="E7270" s="11"/>
      <c r="F7270" s="10"/>
      <c r="G7270" s="9">
        <v>100</v>
      </c>
      <c r="H7270" s="16">
        <v>81.023454157782993</v>
      </c>
      <c r="I7270" s="2">
        <v>0.21321961620499999</v>
      </c>
      <c r="J7270" s="2">
        <v>13.432835820896001</v>
      </c>
      <c r="K7270" s="2">
        <v>0.21321961620499999</v>
      </c>
      <c r="L7270" s="2">
        <v>7.2494669509590004</v>
      </c>
      <c r="M7270" s="2">
        <v>6.3965884861409998</v>
      </c>
      <c r="N7270" s="2">
        <v>0.426439232409</v>
      </c>
      <c r="O7270" s="13">
        <v>8.1023454157780002</v>
      </c>
    </row>
    <row r="7271" spans="4:15" x14ac:dyDescent="0.2">
      <c r="D7271" s="175"/>
      <c r="E7271" s="4" t="s">
        <v>22</v>
      </c>
      <c r="F7271" s="6"/>
      <c r="G7271" s="5">
        <v>34</v>
      </c>
      <c r="H7271" s="7">
        <v>24</v>
      </c>
      <c r="I7271" s="1">
        <v>0</v>
      </c>
      <c r="J7271" s="1">
        <v>2</v>
      </c>
      <c r="K7271" s="1">
        <v>0</v>
      </c>
      <c r="L7271" s="1">
        <v>3</v>
      </c>
      <c r="M7271" s="1">
        <v>3</v>
      </c>
      <c r="N7271" s="1">
        <v>1</v>
      </c>
      <c r="O7271" s="8">
        <v>6</v>
      </c>
    </row>
    <row r="7272" spans="4:15" x14ac:dyDescent="0.2">
      <c r="D7272" s="175"/>
      <c r="E7272" s="11"/>
      <c r="F7272" s="10"/>
      <c r="G7272" s="9">
        <v>100</v>
      </c>
      <c r="H7272" s="99">
        <v>70.588235294117993</v>
      </c>
      <c r="I7272" s="18">
        <v>0</v>
      </c>
      <c r="J7272" s="27">
        <v>5.8823529411760003</v>
      </c>
      <c r="K7272" s="18">
        <v>0</v>
      </c>
      <c r="L7272" s="2">
        <v>8.8235294117649996</v>
      </c>
      <c r="M7272" s="2">
        <v>8.8235294117649996</v>
      </c>
      <c r="N7272" s="2">
        <v>2.9411764705880001</v>
      </c>
      <c r="O7272" s="89">
        <v>17.647058823529001</v>
      </c>
    </row>
    <row r="7273" spans="4:15" x14ac:dyDescent="0.2">
      <c r="D7273" s="175"/>
      <c r="E7273" s="4" t="s">
        <v>23</v>
      </c>
      <c r="F7273" s="6"/>
      <c r="G7273" s="5">
        <v>136</v>
      </c>
      <c r="H7273" s="7">
        <v>112</v>
      </c>
      <c r="I7273" s="1">
        <v>0</v>
      </c>
      <c r="J7273" s="1">
        <v>22</v>
      </c>
      <c r="K7273" s="1">
        <v>0</v>
      </c>
      <c r="L7273" s="1">
        <v>8</v>
      </c>
      <c r="M7273" s="1">
        <v>4</v>
      </c>
      <c r="N7273" s="1">
        <v>0</v>
      </c>
      <c r="O7273" s="8">
        <v>13</v>
      </c>
    </row>
    <row r="7274" spans="4:15" x14ac:dyDescent="0.2">
      <c r="D7274" s="175"/>
      <c r="E7274" s="11"/>
      <c r="F7274" s="10"/>
      <c r="G7274" s="9">
        <v>100</v>
      </c>
      <c r="H7274" s="16">
        <v>82.352941176471006</v>
      </c>
      <c r="I7274" s="18">
        <v>0</v>
      </c>
      <c r="J7274" s="2">
        <v>16.176470588234999</v>
      </c>
      <c r="K7274" s="18">
        <v>0</v>
      </c>
      <c r="L7274" s="2">
        <v>5.8823529411760003</v>
      </c>
      <c r="M7274" s="2">
        <v>2.9411764705880001</v>
      </c>
      <c r="N7274" s="18">
        <v>0</v>
      </c>
      <c r="O7274" s="13">
        <v>9.5588235294120008</v>
      </c>
    </row>
    <row r="7275" spans="4:15" x14ac:dyDescent="0.2">
      <c r="D7275" s="175"/>
      <c r="E7275" s="4" t="s">
        <v>24</v>
      </c>
      <c r="F7275" s="6"/>
      <c r="G7275" s="5">
        <v>180</v>
      </c>
      <c r="H7275" s="7">
        <v>146</v>
      </c>
      <c r="I7275" s="1">
        <v>0</v>
      </c>
      <c r="J7275" s="1">
        <v>24</v>
      </c>
      <c r="K7275" s="1">
        <v>0</v>
      </c>
      <c r="L7275" s="1">
        <v>9</v>
      </c>
      <c r="M7275" s="1">
        <v>9</v>
      </c>
      <c r="N7275" s="1">
        <v>1</v>
      </c>
      <c r="O7275" s="8">
        <v>13</v>
      </c>
    </row>
    <row r="7276" spans="4:15" x14ac:dyDescent="0.2">
      <c r="D7276" s="175"/>
      <c r="E7276" s="11"/>
      <c r="F7276" s="10"/>
      <c r="G7276" s="9">
        <v>100</v>
      </c>
      <c r="H7276" s="16">
        <v>81.111111111111001</v>
      </c>
      <c r="I7276" s="18">
        <v>0</v>
      </c>
      <c r="J7276" s="2">
        <v>13.333333333333</v>
      </c>
      <c r="K7276" s="18">
        <v>0</v>
      </c>
      <c r="L7276" s="2">
        <v>5</v>
      </c>
      <c r="M7276" s="2">
        <v>5</v>
      </c>
      <c r="N7276" s="2">
        <v>0.555555555556</v>
      </c>
      <c r="O7276" s="13">
        <v>7.2222222222220003</v>
      </c>
    </row>
    <row r="7277" spans="4:15" x14ac:dyDescent="0.2">
      <c r="D7277" s="175"/>
      <c r="E7277" s="4" t="s">
        <v>25</v>
      </c>
      <c r="F7277" s="6"/>
      <c r="G7277" s="5">
        <v>69</v>
      </c>
      <c r="H7277" s="7">
        <v>53</v>
      </c>
      <c r="I7277" s="1">
        <v>1</v>
      </c>
      <c r="J7277" s="1">
        <v>7</v>
      </c>
      <c r="K7277" s="1">
        <v>0</v>
      </c>
      <c r="L7277" s="1">
        <v>8</v>
      </c>
      <c r="M7277" s="1">
        <v>12</v>
      </c>
      <c r="N7277" s="1">
        <v>1</v>
      </c>
      <c r="O7277" s="8">
        <v>7</v>
      </c>
    </row>
    <row r="7278" spans="4:15" x14ac:dyDescent="0.2">
      <c r="D7278" s="175"/>
      <c r="E7278" s="11"/>
      <c r="F7278" s="10"/>
      <c r="G7278" s="9">
        <v>100</v>
      </c>
      <c r="H7278" s="16">
        <v>76.811594202899002</v>
      </c>
      <c r="I7278" s="2">
        <v>1.449275362319</v>
      </c>
      <c r="J7278" s="2">
        <v>10.144927536232</v>
      </c>
      <c r="K7278" s="18">
        <v>0</v>
      </c>
      <c r="L7278" s="2">
        <v>11.594202898551</v>
      </c>
      <c r="M7278" s="35">
        <v>17.391304347826001</v>
      </c>
      <c r="N7278" s="2">
        <v>1.449275362319</v>
      </c>
      <c r="O7278" s="13">
        <v>10.144927536232</v>
      </c>
    </row>
    <row r="7279" spans="4:15" x14ac:dyDescent="0.2">
      <c r="D7279" s="175"/>
      <c r="E7279" s="4" t="s">
        <v>26</v>
      </c>
      <c r="F7279" s="6"/>
      <c r="G7279" s="5">
        <v>29</v>
      </c>
      <c r="H7279" s="7">
        <v>23</v>
      </c>
      <c r="I7279" s="1">
        <v>0</v>
      </c>
      <c r="J7279" s="1">
        <v>2</v>
      </c>
      <c r="K7279" s="1">
        <v>0</v>
      </c>
      <c r="L7279" s="1">
        <v>1</v>
      </c>
      <c r="M7279" s="1">
        <v>0</v>
      </c>
      <c r="N7279" s="1">
        <v>0</v>
      </c>
      <c r="O7279" s="8">
        <v>3</v>
      </c>
    </row>
    <row r="7280" spans="4:15" x14ac:dyDescent="0.2">
      <c r="D7280" s="175"/>
      <c r="E7280" s="11"/>
      <c r="F7280" s="10"/>
      <c r="G7280" s="9">
        <v>100</v>
      </c>
      <c r="H7280" s="16">
        <v>79.310344827585993</v>
      </c>
      <c r="I7280" s="18">
        <v>0</v>
      </c>
      <c r="J7280" s="27">
        <v>6.8965517241379999</v>
      </c>
      <c r="K7280" s="18">
        <v>0</v>
      </c>
      <c r="L7280" s="2">
        <v>3.4482758620689999</v>
      </c>
      <c r="M7280" s="79">
        <v>0</v>
      </c>
      <c r="N7280" s="18">
        <v>0</v>
      </c>
      <c r="O7280" s="13">
        <v>10.344827586207</v>
      </c>
    </row>
    <row r="7281" spans="4:15" x14ac:dyDescent="0.2">
      <c r="D7281" s="175"/>
      <c r="E7281" s="4" t="s">
        <v>27</v>
      </c>
      <c r="F7281" s="6"/>
      <c r="G7281" s="5">
        <v>64</v>
      </c>
      <c r="H7281" s="7">
        <v>53</v>
      </c>
      <c r="I7281" s="1">
        <v>0</v>
      </c>
      <c r="J7281" s="1">
        <v>5</v>
      </c>
      <c r="K7281" s="1">
        <v>0</v>
      </c>
      <c r="L7281" s="1">
        <v>4</v>
      </c>
      <c r="M7281" s="1">
        <v>5</v>
      </c>
      <c r="N7281" s="1">
        <v>2</v>
      </c>
      <c r="O7281" s="8">
        <v>4</v>
      </c>
    </row>
    <row r="7282" spans="4:15" x14ac:dyDescent="0.2">
      <c r="D7282" s="175"/>
      <c r="E7282" s="11"/>
      <c r="F7282" s="10"/>
      <c r="G7282" s="9">
        <v>100</v>
      </c>
      <c r="H7282" s="16">
        <v>82.8125</v>
      </c>
      <c r="I7282" s="18">
        <v>0</v>
      </c>
      <c r="J7282" s="2">
        <v>7.8125</v>
      </c>
      <c r="K7282" s="18">
        <v>0</v>
      </c>
      <c r="L7282" s="2">
        <v>6.25</v>
      </c>
      <c r="M7282" s="2">
        <v>7.8125</v>
      </c>
      <c r="N7282" s="2">
        <v>3.125</v>
      </c>
      <c r="O7282" s="13">
        <v>6.25</v>
      </c>
    </row>
    <row r="7283" spans="4:15" x14ac:dyDescent="0.2">
      <c r="D7283" s="175"/>
      <c r="E7283" s="4" t="s">
        <v>28</v>
      </c>
      <c r="F7283" s="6"/>
      <c r="G7283" s="5">
        <v>48</v>
      </c>
      <c r="H7283" s="7">
        <v>43</v>
      </c>
      <c r="I7283" s="1">
        <v>0</v>
      </c>
      <c r="J7283" s="1">
        <v>6</v>
      </c>
      <c r="K7283" s="1">
        <v>0</v>
      </c>
      <c r="L7283" s="1">
        <v>3</v>
      </c>
      <c r="M7283" s="1">
        <v>1</v>
      </c>
      <c r="N7283" s="1">
        <v>0</v>
      </c>
      <c r="O7283" s="8">
        <v>2</v>
      </c>
    </row>
    <row r="7284" spans="4:15" x14ac:dyDescent="0.2">
      <c r="D7284" s="175"/>
      <c r="E7284" s="11"/>
      <c r="F7284" s="10"/>
      <c r="G7284" s="9">
        <v>100</v>
      </c>
      <c r="H7284" s="64">
        <v>89.583333333333002</v>
      </c>
      <c r="I7284" s="18">
        <v>0</v>
      </c>
      <c r="J7284" s="2">
        <v>12.5</v>
      </c>
      <c r="K7284" s="18">
        <v>0</v>
      </c>
      <c r="L7284" s="2">
        <v>6.25</v>
      </c>
      <c r="M7284" s="2">
        <v>2.083333333333</v>
      </c>
      <c r="N7284" s="18">
        <v>0</v>
      </c>
      <c r="O7284" s="13">
        <v>4.166666666667</v>
      </c>
    </row>
    <row r="7285" spans="4:15" x14ac:dyDescent="0.2">
      <c r="D7285" s="175"/>
      <c r="E7285" s="4" t="s">
        <v>29</v>
      </c>
      <c r="F7285" s="6"/>
      <c r="G7285" s="5">
        <v>7</v>
      </c>
      <c r="H7285" s="7">
        <v>4</v>
      </c>
      <c r="I7285" s="1">
        <v>0</v>
      </c>
      <c r="J7285" s="1">
        <v>1</v>
      </c>
      <c r="K7285" s="1">
        <v>0</v>
      </c>
      <c r="L7285" s="1">
        <v>0</v>
      </c>
      <c r="M7285" s="1">
        <v>0</v>
      </c>
      <c r="N7285" s="1">
        <v>0</v>
      </c>
      <c r="O7285" s="8">
        <v>2</v>
      </c>
    </row>
    <row r="7286" spans="4:15" x14ac:dyDescent="0.2">
      <c r="D7286" s="175"/>
      <c r="E7286" s="11"/>
      <c r="F7286" s="10"/>
      <c r="G7286" s="9">
        <v>100</v>
      </c>
      <c r="H7286" s="99">
        <v>57.142857142856997</v>
      </c>
      <c r="I7286" s="18">
        <v>0</v>
      </c>
      <c r="J7286" s="2">
        <v>14.285714285714</v>
      </c>
      <c r="K7286" s="18">
        <v>0</v>
      </c>
      <c r="L7286" s="79">
        <v>0</v>
      </c>
      <c r="M7286" s="79">
        <v>0</v>
      </c>
      <c r="N7286" s="18">
        <v>0</v>
      </c>
      <c r="O7286" s="104">
        <v>28.571428571428999</v>
      </c>
    </row>
    <row r="7287" spans="4:15" x14ac:dyDescent="0.2">
      <c r="D7287" s="174" t="s">
        <v>30</v>
      </c>
      <c r="E7287" s="20" t="s">
        <v>31</v>
      </c>
      <c r="F7287" s="22"/>
      <c r="G7287" s="21">
        <v>373</v>
      </c>
      <c r="H7287" s="25">
        <v>303</v>
      </c>
      <c r="I7287" s="3">
        <v>2</v>
      </c>
      <c r="J7287" s="3">
        <v>42</v>
      </c>
      <c r="K7287" s="3">
        <v>0</v>
      </c>
      <c r="L7287" s="3">
        <v>33</v>
      </c>
      <c r="M7287" s="3">
        <v>22</v>
      </c>
      <c r="N7287" s="3">
        <v>0</v>
      </c>
      <c r="O7287" s="26">
        <v>34</v>
      </c>
    </row>
    <row r="7288" spans="4:15" x14ac:dyDescent="0.2">
      <c r="D7288" s="175"/>
      <c r="E7288" s="11"/>
      <c r="F7288" s="10"/>
      <c r="G7288" s="9">
        <v>100</v>
      </c>
      <c r="H7288" s="16">
        <v>81.233243967828002</v>
      </c>
      <c r="I7288" s="2">
        <v>0.53619302949100001</v>
      </c>
      <c r="J7288" s="2">
        <v>11.260053619302999</v>
      </c>
      <c r="K7288" s="18">
        <v>0</v>
      </c>
      <c r="L7288" s="2">
        <v>8.8471849865949999</v>
      </c>
      <c r="M7288" s="2">
        <v>5.8981233243969999</v>
      </c>
      <c r="N7288" s="18">
        <v>0</v>
      </c>
      <c r="O7288" s="13">
        <v>9.1152815013400001</v>
      </c>
    </row>
    <row r="7289" spans="4:15" x14ac:dyDescent="0.2">
      <c r="D7289" s="175"/>
      <c r="E7289" s="4" t="s">
        <v>32</v>
      </c>
      <c r="F7289" s="6"/>
      <c r="G7289" s="5">
        <v>339</v>
      </c>
      <c r="H7289" s="7">
        <v>270</v>
      </c>
      <c r="I7289" s="1">
        <v>0</v>
      </c>
      <c r="J7289" s="1">
        <v>42</v>
      </c>
      <c r="K7289" s="1">
        <v>0</v>
      </c>
      <c r="L7289" s="1">
        <v>30</v>
      </c>
      <c r="M7289" s="1">
        <v>22</v>
      </c>
      <c r="N7289" s="1">
        <v>4</v>
      </c>
      <c r="O7289" s="8">
        <v>28</v>
      </c>
    </row>
    <row r="7290" spans="4:15" x14ac:dyDescent="0.2">
      <c r="D7290" s="175"/>
      <c r="E7290" s="11"/>
      <c r="F7290" s="10"/>
      <c r="G7290" s="9">
        <v>100</v>
      </c>
      <c r="H7290" s="16">
        <v>79.646017699115006</v>
      </c>
      <c r="I7290" s="18">
        <v>0</v>
      </c>
      <c r="J7290" s="2">
        <v>12.389380530973</v>
      </c>
      <c r="K7290" s="18">
        <v>0</v>
      </c>
      <c r="L7290" s="2">
        <v>8.8495575221239999</v>
      </c>
      <c r="M7290" s="2">
        <v>6.4896755162239996</v>
      </c>
      <c r="N7290" s="2">
        <v>1.1799410029499999</v>
      </c>
      <c r="O7290" s="13">
        <v>8.2595870206490005</v>
      </c>
    </row>
    <row r="7291" spans="4:15" x14ac:dyDescent="0.2">
      <c r="D7291" s="175"/>
      <c r="E7291" s="4" t="s">
        <v>33</v>
      </c>
      <c r="F7291" s="6"/>
      <c r="G7291" s="5">
        <v>365</v>
      </c>
      <c r="H7291" s="7">
        <v>293</v>
      </c>
      <c r="I7291" s="1">
        <v>0</v>
      </c>
      <c r="J7291" s="1">
        <v>54</v>
      </c>
      <c r="K7291" s="1">
        <v>1</v>
      </c>
      <c r="L7291" s="1">
        <v>20</v>
      </c>
      <c r="M7291" s="1">
        <v>19</v>
      </c>
      <c r="N7291" s="1">
        <v>3</v>
      </c>
      <c r="O7291" s="8">
        <v>35</v>
      </c>
    </row>
    <row r="7292" spans="4:15" x14ac:dyDescent="0.2">
      <c r="D7292" s="175"/>
      <c r="E7292" s="11"/>
      <c r="F7292" s="10"/>
      <c r="G7292" s="9">
        <v>100</v>
      </c>
      <c r="H7292" s="16">
        <v>80.273972602740002</v>
      </c>
      <c r="I7292" s="18">
        <v>0</v>
      </c>
      <c r="J7292" s="2">
        <v>14.794520547945</v>
      </c>
      <c r="K7292" s="2">
        <v>0.27397260274000002</v>
      </c>
      <c r="L7292" s="2">
        <v>5.4794520547949999</v>
      </c>
      <c r="M7292" s="2">
        <v>5.2054794520550001</v>
      </c>
      <c r="N7292" s="2">
        <v>0.82191780821899996</v>
      </c>
      <c r="O7292" s="13">
        <v>9.5890410958899999</v>
      </c>
    </row>
    <row r="7293" spans="4:15" x14ac:dyDescent="0.2">
      <c r="D7293" s="175"/>
      <c r="E7293" s="4" t="s">
        <v>34</v>
      </c>
      <c r="F7293" s="6"/>
      <c r="G7293" s="5">
        <v>86</v>
      </c>
      <c r="H7293" s="7">
        <v>74</v>
      </c>
      <c r="I7293" s="1">
        <v>0</v>
      </c>
      <c r="J7293" s="1">
        <v>10</v>
      </c>
      <c r="K7293" s="1">
        <v>0</v>
      </c>
      <c r="L7293" s="1">
        <v>2</v>
      </c>
      <c r="M7293" s="1">
        <v>2</v>
      </c>
      <c r="N7293" s="1">
        <v>0</v>
      </c>
      <c r="O7293" s="8">
        <v>6</v>
      </c>
    </row>
    <row r="7294" spans="4:15" x14ac:dyDescent="0.2">
      <c r="D7294" s="175"/>
      <c r="E7294" s="11"/>
      <c r="F7294" s="10"/>
      <c r="G7294" s="9">
        <v>100</v>
      </c>
      <c r="H7294" s="64">
        <v>86.046511627906995</v>
      </c>
      <c r="I7294" s="18">
        <v>0</v>
      </c>
      <c r="J7294" s="2">
        <v>11.627906976744001</v>
      </c>
      <c r="K7294" s="18">
        <v>0</v>
      </c>
      <c r="L7294" s="2">
        <v>2.3255813953489999</v>
      </c>
      <c r="M7294" s="2">
        <v>2.3255813953489999</v>
      </c>
      <c r="N7294" s="18">
        <v>0</v>
      </c>
      <c r="O7294" s="13">
        <v>6.9767441860470001</v>
      </c>
    </row>
    <row r="7295" spans="4:15" x14ac:dyDescent="0.2">
      <c r="D7295" s="174" t="s">
        <v>35</v>
      </c>
      <c r="E7295" s="20" t="s">
        <v>36</v>
      </c>
      <c r="F7295" s="22"/>
      <c r="G7295" s="21">
        <v>597</v>
      </c>
      <c r="H7295" s="25">
        <v>478</v>
      </c>
      <c r="I7295" s="3">
        <v>1</v>
      </c>
      <c r="J7295" s="3">
        <v>83</v>
      </c>
      <c r="K7295" s="3">
        <v>1</v>
      </c>
      <c r="L7295" s="3">
        <v>40</v>
      </c>
      <c r="M7295" s="3">
        <v>36</v>
      </c>
      <c r="N7295" s="3">
        <v>4</v>
      </c>
      <c r="O7295" s="26">
        <v>55</v>
      </c>
    </row>
    <row r="7296" spans="4:15" x14ac:dyDescent="0.2">
      <c r="D7296" s="175"/>
      <c r="E7296" s="11"/>
      <c r="F7296" s="10"/>
      <c r="G7296" s="9">
        <v>100</v>
      </c>
      <c r="H7296" s="16">
        <v>80.067001675041993</v>
      </c>
      <c r="I7296" s="2">
        <v>0.16750418760499999</v>
      </c>
      <c r="J7296" s="2">
        <v>13.902847571189</v>
      </c>
      <c r="K7296" s="2">
        <v>0.16750418760499999</v>
      </c>
      <c r="L7296" s="2">
        <v>6.7001675041880002</v>
      </c>
      <c r="M7296" s="2">
        <v>6.030150753769</v>
      </c>
      <c r="N7296" s="2">
        <v>0.670016750419</v>
      </c>
      <c r="O7296" s="13">
        <v>9.212730318258</v>
      </c>
    </row>
    <row r="7297" spans="4:15" x14ac:dyDescent="0.2">
      <c r="D7297" s="175"/>
      <c r="E7297" s="4" t="s">
        <v>37</v>
      </c>
      <c r="F7297" s="6"/>
      <c r="G7297" s="5">
        <v>566</v>
      </c>
      <c r="H7297" s="7">
        <v>462</v>
      </c>
      <c r="I7297" s="1">
        <v>1</v>
      </c>
      <c r="J7297" s="1">
        <v>65</v>
      </c>
      <c r="K7297" s="1">
        <v>0</v>
      </c>
      <c r="L7297" s="1">
        <v>45</v>
      </c>
      <c r="M7297" s="1">
        <v>29</v>
      </c>
      <c r="N7297" s="1">
        <v>3</v>
      </c>
      <c r="O7297" s="8">
        <v>48</v>
      </c>
    </row>
    <row r="7298" spans="4:15" x14ac:dyDescent="0.2">
      <c r="D7298" s="175"/>
      <c r="E7298" s="11"/>
      <c r="F7298" s="10"/>
      <c r="G7298" s="9">
        <v>100</v>
      </c>
      <c r="H7298" s="16">
        <v>81.625441696113</v>
      </c>
      <c r="I7298" s="2">
        <v>0.17667844523000001</v>
      </c>
      <c r="J7298" s="2">
        <v>11.484098939929</v>
      </c>
      <c r="K7298" s="18">
        <v>0</v>
      </c>
      <c r="L7298" s="2">
        <v>7.9505300353359996</v>
      </c>
      <c r="M7298" s="2">
        <v>5.1236749116610003</v>
      </c>
      <c r="N7298" s="2">
        <v>0.53003533568899996</v>
      </c>
      <c r="O7298" s="13">
        <v>8.4805653710249995</v>
      </c>
    </row>
    <row r="7299" spans="4:15" x14ac:dyDescent="0.2">
      <c r="D7299" s="174" t="s">
        <v>38</v>
      </c>
      <c r="E7299" s="20" t="s">
        <v>39</v>
      </c>
      <c r="F7299" s="22"/>
      <c r="G7299" s="21">
        <v>58</v>
      </c>
      <c r="H7299" s="25">
        <v>47</v>
      </c>
      <c r="I7299" s="3">
        <v>0</v>
      </c>
      <c r="J7299" s="3">
        <v>0</v>
      </c>
      <c r="K7299" s="3">
        <v>0</v>
      </c>
      <c r="L7299" s="3">
        <v>4</v>
      </c>
      <c r="M7299" s="3">
        <v>3</v>
      </c>
      <c r="N7299" s="3">
        <v>3</v>
      </c>
      <c r="O7299" s="26">
        <v>7</v>
      </c>
    </row>
    <row r="7300" spans="4:15" x14ac:dyDescent="0.2">
      <c r="D7300" s="175"/>
      <c r="E7300" s="11"/>
      <c r="F7300" s="10"/>
      <c r="G7300" s="9">
        <v>100</v>
      </c>
      <c r="H7300" s="16">
        <v>81.034482758620996</v>
      </c>
      <c r="I7300" s="18">
        <v>0</v>
      </c>
      <c r="J7300" s="76">
        <v>0</v>
      </c>
      <c r="K7300" s="18">
        <v>0</v>
      </c>
      <c r="L7300" s="2">
        <v>6.8965517241379999</v>
      </c>
      <c r="M7300" s="2">
        <v>5.1724137931029999</v>
      </c>
      <c r="N7300" s="2">
        <v>5.1724137931029999</v>
      </c>
      <c r="O7300" s="13">
        <v>12.068965517241001</v>
      </c>
    </row>
    <row r="7301" spans="4:15" x14ac:dyDescent="0.2">
      <c r="D7301" s="175"/>
      <c r="E7301" s="4" t="s">
        <v>40</v>
      </c>
      <c r="F7301" s="6"/>
      <c r="G7301" s="5">
        <v>144</v>
      </c>
      <c r="H7301" s="7">
        <v>123</v>
      </c>
      <c r="I7301" s="1">
        <v>0</v>
      </c>
      <c r="J7301" s="1">
        <v>13</v>
      </c>
      <c r="K7301" s="1">
        <v>1</v>
      </c>
      <c r="L7301" s="1">
        <v>14</v>
      </c>
      <c r="M7301" s="1">
        <v>9</v>
      </c>
      <c r="N7301" s="1">
        <v>1</v>
      </c>
      <c r="O7301" s="8">
        <v>6</v>
      </c>
    </row>
    <row r="7302" spans="4:15" x14ac:dyDescent="0.2">
      <c r="D7302" s="175"/>
      <c r="E7302" s="11"/>
      <c r="F7302" s="10"/>
      <c r="G7302" s="9">
        <v>100</v>
      </c>
      <c r="H7302" s="16">
        <v>85.416666666666998</v>
      </c>
      <c r="I7302" s="18">
        <v>0</v>
      </c>
      <c r="J7302" s="2">
        <v>9.0277777777780006</v>
      </c>
      <c r="K7302" s="2">
        <v>0.694444444444</v>
      </c>
      <c r="L7302" s="2">
        <v>9.7222222222219994</v>
      </c>
      <c r="M7302" s="2">
        <v>6.25</v>
      </c>
      <c r="N7302" s="2">
        <v>0.694444444444</v>
      </c>
      <c r="O7302" s="13">
        <v>4.166666666667</v>
      </c>
    </row>
    <row r="7303" spans="4:15" x14ac:dyDescent="0.2">
      <c r="D7303" s="175"/>
      <c r="E7303" s="4" t="s">
        <v>41</v>
      </c>
      <c r="F7303" s="6"/>
      <c r="G7303" s="5">
        <v>202</v>
      </c>
      <c r="H7303" s="7">
        <v>157</v>
      </c>
      <c r="I7303" s="1">
        <v>1</v>
      </c>
      <c r="J7303" s="1">
        <v>33</v>
      </c>
      <c r="K7303" s="1">
        <v>0</v>
      </c>
      <c r="L7303" s="1">
        <v>15</v>
      </c>
      <c r="M7303" s="1">
        <v>16</v>
      </c>
      <c r="N7303" s="1">
        <v>0</v>
      </c>
      <c r="O7303" s="8">
        <v>18</v>
      </c>
    </row>
    <row r="7304" spans="4:15" x14ac:dyDescent="0.2">
      <c r="D7304" s="175"/>
      <c r="E7304" s="11"/>
      <c r="F7304" s="10"/>
      <c r="G7304" s="9">
        <v>100</v>
      </c>
      <c r="H7304" s="16">
        <v>77.722772277228003</v>
      </c>
      <c r="I7304" s="2">
        <v>0.49504950495</v>
      </c>
      <c r="J7304" s="2">
        <v>16.336633663366001</v>
      </c>
      <c r="K7304" s="18">
        <v>0</v>
      </c>
      <c r="L7304" s="2">
        <v>7.4257425742569998</v>
      </c>
      <c r="M7304" s="2">
        <v>7.9207920792079998</v>
      </c>
      <c r="N7304" s="18">
        <v>0</v>
      </c>
      <c r="O7304" s="13">
        <v>8.9108910891090005</v>
      </c>
    </row>
    <row r="7305" spans="4:15" x14ac:dyDescent="0.2">
      <c r="D7305" s="175"/>
      <c r="E7305" s="4" t="s">
        <v>42</v>
      </c>
      <c r="F7305" s="6"/>
      <c r="G7305" s="5">
        <v>208</v>
      </c>
      <c r="H7305" s="7">
        <v>173</v>
      </c>
      <c r="I7305" s="1">
        <v>0</v>
      </c>
      <c r="J7305" s="1">
        <v>34</v>
      </c>
      <c r="K7305" s="1">
        <v>0</v>
      </c>
      <c r="L7305" s="1">
        <v>21</v>
      </c>
      <c r="M7305" s="1">
        <v>15</v>
      </c>
      <c r="N7305" s="1">
        <v>0</v>
      </c>
      <c r="O7305" s="8">
        <v>14</v>
      </c>
    </row>
    <row r="7306" spans="4:15" x14ac:dyDescent="0.2">
      <c r="D7306" s="175"/>
      <c r="E7306" s="11"/>
      <c r="F7306" s="10"/>
      <c r="G7306" s="9">
        <v>100</v>
      </c>
      <c r="H7306" s="16">
        <v>83.173076923077005</v>
      </c>
      <c r="I7306" s="18">
        <v>0</v>
      </c>
      <c r="J7306" s="2">
        <v>16.346153846153999</v>
      </c>
      <c r="K7306" s="18">
        <v>0</v>
      </c>
      <c r="L7306" s="2">
        <v>10.096153846153999</v>
      </c>
      <c r="M7306" s="2">
        <v>7.2115384615379998</v>
      </c>
      <c r="N7306" s="18">
        <v>0</v>
      </c>
      <c r="O7306" s="13">
        <v>6.7307692307689999</v>
      </c>
    </row>
    <row r="7307" spans="4:15" x14ac:dyDescent="0.2">
      <c r="D7307" s="175"/>
      <c r="E7307" s="4" t="s">
        <v>43</v>
      </c>
      <c r="F7307" s="6"/>
      <c r="G7307" s="5">
        <v>199</v>
      </c>
      <c r="H7307" s="7">
        <v>163</v>
      </c>
      <c r="I7307" s="1">
        <v>1</v>
      </c>
      <c r="J7307" s="1">
        <v>28</v>
      </c>
      <c r="K7307" s="1">
        <v>0</v>
      </c>
      <c r="L7307" s="1">
        <v>13</v>
      </c>
      <c r="M7307" s="1">
        <v>7</v>
      </c>
      <c r="N7307" s="1">
        <v>1</v>
      </c>
      <c r="O7307" s="8">
        <v>16</v>
      </c>
    </row>
    <row r="7308" spans="4:15" x14ac:dyDescent="0.2">
      <c r="D7308" s="175"/>
      <c r="E7308" s="11"/>
      <c r="F7308" s="10"/>
      <c r="G7308" s="9">
        <v>100</v>
      </c>
      <c r="H7308" s="16">
        <v>81.909547738693007</v>
      </c>
      <c r="I7308" s="2">
        <v>0.50251256281400003</v>
      </c>
      <c r="J7308" s="2">
        <v>14.070351758794001</v>
      </c>
      <c r="K7308" s="18">
        <v>0</v>
      </c>
      <c r="L7308" s="2">
        <v>6.5326633165830001</v>
      </c>
      <c r="M7308" s="2">
        <v>3.5175879396980001</v>
      </c>
      <c r="N7308" s="2">
        <v>0.50251256281400003</v>
      </c>
      <c r="O7308" s="13">
        <v>8.0402010050250006</v>
      </c>
    </row>
    <row r="7309" spans="4:15" x14ac:dyDescent="0.2">
      <c r="D7309" s="175"/>
      <c r="E7309" s="4" t="s">
        <v>44</v>
      </c>
      <c r="F7309" s="6"/>
      <c r="G7309" s="5">
        <v>211</v>
      </c>
      <c r="H7309" s="7">
        <v>173</v>
      </c>
      <c r="I7309" s="1">
        <v>0</v>
      </c>
      <c r="J7309" s="1">
        <v>20</v>
      </c>
      <c r="K7309" s="1">
        <v>0</v>
      </c>
      <c r="L7309" s="1">
        <v>13</v>
      </c>
      <c r="M7309" s="1">
        <v>7</v>
      </c>
      <c r="N7309" s="1">
        <v>1</v>
      </c>
      <c r="O7309" s="8">
        <v>21</v>
      </c>
    </row>
    <row r="7310" spans="4:15" x14ac:dyDescent="0.2">
      <c r="D7310" s="175"/>
      <c r="E7310" s="11"/>
      <c r="F7310" s="10"/>
      <c r="G7310" s="9">
        <v>100</v>
      </c>
      <c r="H7310" s="16">
        <v>81.990521327013994</v>
      </c>
      <c r="I7310" s="18">
        <v>0</v>
      </c>
      <c r="J7310" s="2">
        <v>9.4786729857819996</v>
      </c>
      <c r="K7310" s="18">
        <v>0</v>
      </c>
      <c r="L7310" s="2">
        <v>6.161137440758</v>
      </c>
      <c r="M7310" s="2">
        <v>3.3175355450240001</v>
      </c>
      <c r="N7310" s="2">
        <v>0.473933649289</v>
      </c>
      <c r="O7310" s="13">
        <v>9.9526066350709996</v>
      </c>
    </row>
    <row r="7311" spans="4:15" x14ac:dyDescent="0.2">
      <c r="D7311" s="175"/>
      <c r="E7311" s="4" t="s">
        <v>45</v>
      </c>
      <c r="F7311" s="6"/>
      <c r="G7311" s="5">
        <v>141</v>
      </c>
      <c r="H7311" s="7">
        <v>104</v>
      </c>
      <c r="I7311" s="1">
        <v>0</v>
      </c>
      <c r="J7311" s="1">
        <v>20</v>
      </c>
      <c r="K7311" s="1">
        <v>0</v>
      </c>
      <c r="L7311" s="1">
        <v>5</v>
      </c>
      <c r="M7311" s="1">
        <v>8</v>
      </c>
      <c r="N7311" s="1">
        <v>1</v>
      </c>
      <c r="O7311" s="8">
        <v>21</v>
      </c>
    </row>
    <row r="7312" spans="4:15" x14ac:dyDescent="0.2">
      <c r="D7312" s="176"/>
      <c r="E7312" s="57"/>
      <c r="F7312" s="54"/>
      <c r="G7312" s="67">
        <v>100</v>
      </c>
      <c r="H7312" s="127">
        <v>73.758865248226996</v>
      </c>
      <c r="I7312" s="81">
        <v>0</v>
      </c>
      <c r="J7312" s="48">
        <v>14.184397163121</v>
      </c>
      <c r="K7312" s="81">
        <v>0</v>
      </c>
      <c r="L7312" s="48">
        <v>3.54609929078</v>
      </c>
      <c r="M7312" s="48">
        <v>5.6737588652479998</v>
      </c>
      <c r="N7312" s="48">
        <v>0.70921985815599997</v>
      </c>
      <c r="O7312" s="113">
        <v>14.893617021277</v>
      </c>
    </row>
    <row r="7314" spans="2:15" x14ac:dyDescent="0.2">
      <c r="B7314" s="43" t="str">
        <f xml:space="preserve"> HYPERLINK("#'目次'!B158", "[152]")</f>
        <v>[152]</v>
      </c>
      <c r="C7314" s="31" t="s">
        <v>306</v>
      </c>
    </row>
    <row r="7315" spans="2:15" x14ac:dyDescent="0.2">
      <c r="C7315" s="156" t="s">
        <v>292</v>
      </c>
    </row>
    <row r="7318" spans="2:15" ht="24" x14ac:dyDescent="0.2">
      <c r="D7318" s="177"/>
      <c r="E7318" s="178"/>
      <c r="F7318" s="178"/>
      <c r="G7318" s="40" t="s">
        <v>14</v>
      </c>
      <c r="H7318" s="42" t="s">
        <v>213</v>
      </c>
      <c r="I7318" s="15" t="s">
        <v>214</v>
      </c>
      <c r="J7318" s="15" t="s">
        <v>215</v>
      </c>
      <c r="K7318" s="15" t="s">
        <v>216</v>
      </c>
      <c r="L7318" s="15" t="s">
        <v>217</v>
      </c>
      <c r="M7318" s="15" t="s">
        <v>293</v>
      </c>
      <c r="N7318" s="15" t="s">
        <v>86</v>
      </c>
      <c r="O7318" s="44" t="s">
        <v>17</v>
      </c>
    </row>
    <row r="7319" spans="2:15" x14ac:dyDescent="0.2">
      <c r="D7319" s="179"/>
      <c r="E7319" s="180"/>
      <c r="F7319" s="180"/>
      <c r="G7319" s="39"/>
      <c r="H7319" s="41"/>
      <c r="I7319" s="14"/>
      <c r="J7319" s="14"/>
      <c r="K7319" s="14"/>
      <c r="L7319" s="14"/>
      <c r="M7319" s="14"/>
      <c r="N7319" s="14"/>
      <c r="O7319" s="38"/>
    </row>
    <row r="7320" spans="2:15" x14ac:dyDescent="0.2">
      <c r="D7320" s="70"/>
      <c r="E7320" s="72" t="s">
        <v>14</v>
      </c>
      <c r="F7320" s="69"/>
      <c r="G7320" s="37">
        <v>1163</v>
      </c>
      <c r="H7320" s="17">
        <v>940</v>
      </c>
      <c r="I7320" s="17">
        <v>2</v>
      </c>
      <c r="J7320" s="17">
        <v>148</v>
      </c>
      <c r="K7320" s="17">
        <v>1</v>
      </c>
      <c r="L7320" s="17">
        <v>85</v>
      </c>
      <c r="M7320" s="17">
        <v>65</v>
      </c>
      <c r="N7320" s="17">
        <v>7</v>
      </c>
      <c r="O7320" s="55">
        <v>103</v>
      </c>
    </row>
    <row r="7321" spans="2:15" x14ac:dyDescent="0.2">
      <c r="D7321" s="57"/>
      <c r="E7321" s="54"/>
      <c r="F7321" s="71"/>
      <c r="G7321" s="9">
        <v>100</v>
      </c>
      <c r="H7321" s="2">
        <v>80.825451418745004</v>
      </c>
      <c r="I7321" s="2">
        <v>0.17196904557199999</v>
      </c>
      <c r="J7321" s="2">
        <v>12.725709372313</v>
      </c>
      <c r="K7321" s="2">
        <v>8.5984522785999995E-2</v>
      </c>
      <c r="L7321" s="2">
        <v>7.3086844368010002</v>
      </c>
      <c r="M7321" s="2">
        <v>5.5889939810830001</v>
      </c>
      <c r="N7321" s="2">
        <v>0.60189165950099999</v>
      </c>
      <c r="O7321" s="13">
        <v>8.8564058469480003</v>
      </c>
    </row>
    <row r="7322" spans="2:15" x14ac:dyDescent="0.2">
      <c r="D7322" s="174" t="s">
        <v>52</v>
      </c>
      <c r="E7322" s="20" t="s">
        <v>53</v>
      </c>
      <c r="F7322" s="22"/>
      <c r="G7322" s="21">
        <v>15</v>
      </c>
      <c r="H7322" s="25">
        <v>10</v>
      </c>
      <c r="I7322" s="3">
        <v>0</v>
      </c>
      <c r="J7322" s="3">
        <v>2</v>
      </c>
      <c r="K7322" s="3">
        <v>0</v>
      </c>
      <c r="L7322" s="3">
        <v>2</v>
      </c>
      <c r="M7322" s="3">
        <v>0</v>
      </c>
      <c r="N7322" s="3">
        <v>0</v>
      </c>
      <c r="O7322" s="26">
        <v>2</v>
      </c>
    </row>
    <row r="7323" spans="2:15" x14ac:dyDescent="0.2">
      <c r="D7323" s="175"/>
      <c r="E7323" s="11"/>
      <c r="F7323" s="10"/>
      <c r="G7323" s="9">
        <v>100</v>
      </c>
      <c r="H7323" s="99">
        <v>66.666666666666998</v>
      </c>
      <c r="I7323" s="18">
        <v>0</v>
      </c>
      <c r="J7323" s="2">
        <v>13.333333333333</v>
      </c>
      <c r="K7323" s="18">
        <v>0</v>
      </c>
      <c r="L7323" s="23">
        <v>13.333333333333</v>
      </c>
      <c r="M7323" s="79">
        <v>0</v>
      </c>
      <c r="N7323" s="18">
        <v>0</v>
      </c>
      <c r="O7323" s="13">
        <v>13.333333333333</v>
      </c>
    </row>
    <row r="7324" spans="2:15" ht="24" x14ac:dyDescent="0.2">
      <c r="D7324" s="175"/>
      <c r="E7324" s="4" t="s">
        <v>54</v>
      </c>
      <c r="F7324" s="6"/>
      <c r="G7324" s="5">
        <v>116</v>
      </c>
      <c r="H7324" s="7">
        <v>94</v>
      </c>
      <c r="I7324" s="1">
        <v>0</v>
      </c>
      <c r="J7324" s="1">
        <v>13</v>
      </c>
      <c r="K7324" s="1">
        <v>0</v>
      </c>
      <c r="L7324" s="1">
        <v>6</v>
      </c>
      <c r="M7324" s="1">
        <v>9</v>
      </c>
      <c r="N7324" s="1">
        <v>0</v>
      </c>
      <c r="O7324" s="8">
        <v>12</v>
      </c>
    </row>
    <row r="7325" spans="2:15" x14ac:dyDescent="0.2">
      <c r="D7325" s="175"/>
      <c r="E7325" s="11"/>
      <c r="F7325" s="10"/>
      <c r="G7325" s="9">
        <v>100</v>
      </c>
      <c r="H7325" s="16">
        <v>81.034482758620996</v>
      </c>
      <c r="I7325" s="18">
        <v>0</v>
      </c>
      <c r="J7325" s="2">
        <v>11.206896551724</v>
      </c>
      <c r="K7325" s="18">
        <v>0</v>
      </c>
      <c r="L7325" s="2">
        <v>5.1724137931029999</v>
      </c>
      <c r="M7325" s="2">
        <v>7.7586206896550003</v>
      </c>
      <c r="N7325" s="18">
        <v>0</v>
      </c>
      <c r="O7325" s="13">
        <v>10.344827586207</v>
      </c>
    </row>
    <row r="7326" spans="2:15" x14ac:dyDescent="0.2">
      <c r="D7326" s="175"/>
      <c r="E7326" s="4" t="s">
        <v>55</v>
      </c>
      <c r="F7326" s="6"/>
      <c r="G7326" s="5">
        <v>41</v>
      </c>
      <c r="H7326" s="7">
        <v>33</v>
      </c>
      <c r="I7326" s="1">
        <v>0</v>
      </c>
      <c r="J7326" s="1">
        <v>6</v>
      </c>
      <c r="K7326" s="1">
        <v>0</v>
      </c>
      <c r="L7326" s="1">
        <v>3</v>
      </c>
      <c r="M7326" s="1">
        <v>2</v>
      </c>
      <c r="N7326" s="1">
        <v>0</v>
      </c>
      <c r="O7326" s="8">
        <v>3</v>
      </c>
    </row>
    <row r="7327" spans="2:15" x14ac:dyDescent="0.2">
      <c r="D7327" s="175"/>
      <c r="E7327" s="11"/>
      <c r="F7327" s="10"/>
      <c r="G7327" s="9">
        <v>100</v>
      </c>
      <c r="H7327" s="16">
        <v>80.487804878049005</v>
      </c>
      <c r="I7327" s="18">
        <v>0</v>
      </c>
      <c r="J7327" s="2">
        <v>14.634146341463</v>
      </c>
      <c r="K7327" s="18">
        <v>0</v>
      </c>
      <c r="L7327" s="2">
        <v>7.3170731707319998</v>
      </c>
      <c r="M7327" s="2">
        <v>4.8780487804880002</v>
      </c>
      <c r="N7327" s="18">
        <v>0</v>
      </c>
      <c r="O7327" s="13">
        <v>7.3170731707319998</v>
      </c>
    </row>
    <row r="7328" spans="2:15" x14ac:dyDescent="0.2">
      <c r="D7328" s="175"/>
      <c r="E7328" s="4" t="s">
        <v>56</v>
      </c>
      <c r="F7328" s="6"/>
      <c r="G7328" s="5">
        <v>60</v>
      </c>
      <c r="H7328" s="7">
        <v>44</v>
      </c>
      <c r="I7328" s="1">
        <v>0</v>
      </c>
      <c r="J7328" s="1">
        <v>16</v>
      </c>
      <c r="K7328" s="1">
        <v>0</v>
      </c>
      <c r="L7328" s="1">
        <v>3</v>
      </c>
      <c r="M7328" s="1">
        <v>7</v>
      </c>
      <c r="N7328" s="1">
        <v>0</v>
      </c>
      <c r="O7328" s="8">
        <v>4</v>
      </c>
    </row>
    <row r="7329" spans="4:15" x14ac:dyDescent="0.2">
      <c r="D7329" s="175"/>
      <c r="E7329" s="11"/>
      <c r="F7329" s="10"/>
      <c r="G7329" s="9">
        <v>100</v>
      </c>
      <c r="H7329" s="73">
        <v>73.333333333333002</v>
      </c>
      <c r="I7329" s="18">
        <v>0</v>
      </c>
      <c r="J7329" s="35">
        <v>26.666666666666998</v>
      </c>
      <c r="K7329" s="18">
        <v>0</v>
      </c>
      <c r="L7329" s="2">
        <v>5</v>
      </c>
      <c r="M7329" s="23">
        <v>11.666666666667</v>
      </c>
      <c r="N7329" s="18">
        <v>0</v>
      </c>
      <c r="O7329" s="13">
        <v>6.666666666667</v>
      </c>
    </row>
    <row r="7330" spans="4:15" x14ac:dyDescent="0.2">
      <c r="D7330" s="175"/>
      <c r="E7330" s="4" t="s">
        <v>57</v>
      </c>
      <c r="F7330" s="6"/>
      <c r="G7330" s="5">
        <v>283</v>
      </c>
      <c r="H7330" s="7">
        <v>239</v>
      </c>
      <c r="I7330" s="1">
        <v>2</v>
      </c>
      <c r="J7330" s="1">
        <v>40</v>
      </c>
      <c r="K7330" s="1">
        <v>0</v>
      </c>
      <c r="L7330" s="1">
        <v>30</v>
      </c>
      <c r="M7330" s="1">
        <v>17</v>
      </c>
      <c r="N7330" s="1">
        <v>0</v>
      </c>
      <c r="O7330" s="8">
        <v>14</v>
      </c>
    </row>
    <row r="7331" spans="4:15" x14ac:dyDescent="0.2">
      <c r="D7331" s="175"/>
      <c r="E7331" s="11"/>
      <c r="F7331" s="10"/>
      <c r="G7331" s="9">
        <v>100</v>
      </c>
      <c r="H7331" s="16">
        <v>84.452296819788003</v>
      </c>
      <c r="I7331" s="2">
        <v>0.70671378091899995</v>
      </c>
      <c r="J7331" s="2">
        <v>14.134275618375</v>
      </c>
      <c r="K7331" s="18">
        <v>0</v>
      </c>
      <c r="L7331" s="2">
        <v>10.600706713780999</v>
      </c>
      <c r="M7331" s="2">
        <v>6.0070671378089999</v>
      </c>
      <c r="N7331" s="18">
        <v>0</v>
      </c>
      <c r="O7331" s="13">
        <v>4.946996466431</v>
      </c>
    </row>
    <row r="7332" spans="4:15" x14ac:dyDescent="0.2">
      <c r="D7332" s="175"/>
      <c r="E7332" s="4" t="s">
        <v>58</v>
      </c>
      <c r="F7332" s="6"/>
      <c r="G7332" s="5">
        <v>123</v>
      </c>
      <c r="H7332" s="7">
        <v>93</v>
      </c>
      <c r="I7332" s="1">
        <v>0</v>
      </c>
      <c r="J7332" s="1">
        <v>14</v>
      </c>
      <c r="K7332" s="1">
        <v>1</v>
      </c>
      <c r="L7332" s="1">
        <v>8</v>
      </c>
      <c r="M7332" s="1">
        <v>5</v>
      </c>
      <c r="N7332" s="1">
        <v>1</v>
      </c>
      <c r="O7332" s="8">
        <v>17</v>
      </c>
    </row>
    <row r="7333" spans="4:15" x14ac:dyDescent="0.2">
      <c r="D7333" s="175"/>
      <c r="E7333" s="11"/>
      <c r="F7333" s="10"/>
      <c r="G7333" s="9">
        <v>100</v>
      </c>
      <c r="H7333" s="73">
        <v>75.609756097561004</v>
      </c>
      <c r="I7333" s="18">
        <v>0</v>
      </c>
      <c r="J7333" s="2">
        <v>11.382113821138001</v>
      </c>
      <c r="K7333" s="2">
        <v>0.81300813008100004</v>
      </c>
      <c r="L7333" s="2">
        <v>6.5040650406499996</v>
      </c>
      <c r="M7333" s="2">
        <v>4.065040650407</v>
      </c>
      <c r="N7333" s="2">
        <v>0.81300813008100004</v>
      </c>
      <c r="O7333" s="13">
        <v>13.821138211381999</v>
      </c>
    </row>
    <row r="7334" spans="4:15" x14ac:dyDescent="0.2">
      <c r="D7334" s="175"/>
      <c r="E7334" s="4" t="s">
        <v>59</v>
      </c>
      <c r="F7334" s="6"/>
      <c r="G7334" s="5">
        <v>186</v>
      </c>
      <c r="H7334" s="7">
        <v>154</v>
      </c>
      <c r="I7334" s="1">
        <v>0</v>
      </c>
      <c r="J7334" s="1">
        <v>17</v>
      </c>
      <c r="K7334" s="1">
        <v>0</v>
      </c>
      <c r="L7334" s="1">
        <v>13</v>
      </c>
      <c r="M7334" s="1">
        <v>7</v>
      </c>
      <c r="N7334" s="1">
        <v>0</v>
      </c>
      <c r="O7334" s="8">
        <v>21</v>
      </c>
    </row>
    <row r="7335" spans="4:15" x14ac:dyDescent="0.2">
      <c r="D7335" s="175"/>
      <c r="E7335" s="11"/>
      <c r="F7335" s="10"/>
      <c r="G7335" s="9">
        <v>100</v>
      </c>
      <c r="H7335" s="16">
        <v>82.795698924730999</v>
      </c>
      <c r="I7335" s="18">
        <v>0</v>
      </c>
      <c r="J7335" s="2">
        <v>9.1397849462370004</v>
      </c>
      <c r="K7335" s="18">
        <v>0</v>
      </c>
      <c r="L7335" s="2">
        <v>6.9892473118279996</v>
      </c>
      <c r="M7335" s="2">
        <v>3.7634408602149998</v>
      </c>
      <c r="N7335" s="18">
        <v>0</v>
      </c>
      <c r="O7335" s="13">
        <v>11.290322580645</v>
      </c>
    </row>
    <row r="7336" spans="4:15" x14ac:dyDescent="0.2">
      <c r="D7336" s="175"/>
      <c r="E7336" s="4" t="s">
        <v>60</v>
      </c>
      <c r="F7336" s="6"/>
      <c r="G7336" s="5">
        <v>163</v>
      </c>
      <c r="H7336" s="7">
        <v>132</v>
      </c>
      <c r="I7336" s="1">
        <v>0</v>
      </c>
      <c r="J7336" s="1">
        <v>20</v>
      </c>
      <c r="K7336" s="1">
        <v>0</v>
      </c>
      <c r="L7336" s="1">
        <v>10</v>
      </c>
      <c r="M7336" s="1">
        <v>7</v>
      </c>
      <c r="N7336" s="1">
        <v>2</v>
      </c>
      <c r="O7336" s="8">
        <v>13</v>
      </c>
    </row>
    <row r="7337" spans="4:15" x14ac:dyDescent="0.2">
      <c r="D7337" s="175"/>
      <c r="E7337" s="11"/>
      <c r="F7337" s="10"/>
      <c r="G7337" s="9">
        <v>100</v>
      </c>
      <c r="H7337" s="16">
        <v>80.981595092025003</v>
      </c>
      <c r="I7337" s="18">
        <v>0</v>
      </c>
      <c r="J7337" s="2">
        <v>12.269938650306999</v>
      </c>
      <c r="K7337" s="18">
        <v>0</v>
      </c>
      <c r="L7337" s="2">
        <v>6.1349693251530004</v>
      </c>
      <c r="M7337" s="2">
        <v>4.2944785276069997</v>
      </c>
      <c r="N7337" s="2">
        <v>1.2269938650309999</v>
      </c>
      <c r="O7337" s="13">
        <v>7.9754601226990003</v>
      </c>
    </row>
    <row r="7338" spans="4:15" x14ac:dyDescent="0.2">
      <c r="D7338" s="175"/>
      <c r="E7338" s="4" t="s">
        <v>61</v>
      </c>
      <c r="F7338" s="6"/>
      <c r="G7338" s="5">
        <v>72</v>
      </c>
      <c r="H7338" s="7">
        <v>60</v>
      </c>
      <c r="I7338" s="1">
        <v>0</v>
      </c>
      <c r="J7338" s="1">
        <v>0</v>
      </c>
      <c r="K7338" s="1">
        <v>0</v>
      </c>
      <c r="L7338" s="1">
        <v>6</v>
      </c>
      <c r="M7338" s="1">
        <v>4</v>
      </c>
      <c r="N7338" s="1">
        <v>3</v>
      </c>
      <c r="O7338" s="8">
        <v>7</v>
      </c>
    </row>
    <row r="7339" spans="4:15" x14ac:dyDescent="0.2">
      <c r="D7339" s="175"/>
      <c r="E7339" s="11"/>
      <c r="F7339" s="10"/>
      <c r="G7339" s="9">
        <v>100</v>
      </c>
      <c r="H7339" s="16">
        <v>83.333333333333002</v>
      </c>
      <c r="I7339" s="18">
        <v>0</v>
      </c>
      <c r="J7339" s="76">
        <v>0</v>
      </c>
      <c r="K7339" s="18">
        <v>0</v>
      </c>
      <c r="L7339" s="2">
        <v>8.333333333333</v>
      </c>
      <c r="M7339" s="2">
        <v>5.5555555555560003</v>
      </c>
      <c r="N7339" s="2">
        <v>4.166666666667</v>
      </c>
      <c r="O7339" s="13">
        <v>9.7222222222219994</v>
      </c>
    </row>
    <row r="7340" spans="4:15" x14ac:dyDescent="0.2">
      <c r="D7340" s="175"/>
      <c r="E7340" s="4" t="s">
        <v>62</v>
      </c>
      <c r="F7340" s="6"/>
      <c r="G7340" s="5">
        <v>103</v>
      </c>
      <c r="H7340" s="7">
        <v>81</v>
      </c>
      <c r="I7340" s="1">
        <v>0</v>
      </c>
      <c r="J7340" s="1">
        <v>19</v>
      </c>
      <c r="K7340" s="1">
        <v>0</v>
      </c>
      <c r="L7340" s="1">
        <v>4</v>
      </c>
      <c r="M7340" s="1">
        <v>7</v>
      </c>
      <c r="N7340" s="1">
        <v>1</v>
      </c>
      <c r="O7340" s="8">
        <v>10</v>
      </c>
    </row>
    <row r="7341" spans="4:15" x14ac:dyDescent="0.2">
      <c r="D7341" s="175"/>
      <c r="E7341" s="11"/>
      <c r="F7341" s="10"/>
      <c r="G7341" s="9">
        <v>100</v>
      </c>
      <c r="H7341" s="16">
        <v>78.640776699029004</v>
      </c>
      <c r="I7341" s="18">
        <v>0</v>
      </c>
      <c r="J7341" s="23">
        <v>18.446601941748</v>
      </c>
      <c r="K7341" s="18">
        <v>0</v>
      </c>
      <c r="L7341" s="2">
        <v>3.8834951456310001</v>
      </c>
      <c r="M7341" s="2">
        <v>6.796116504854</v>
      </c>
      <c r="N7341" s="2">
        <v>0.97087378640800004</v>
      </c>
      <c r="O7341" s="13">
        <v>9.7087378640779995</v>
      </c>
    </row>
    <row r="7342" spans="4:15" x14ac:dyDescent="0.2">
      <c r="D7342" s="174" t="s">
        <v>63</v>
      </c>
      <c r="E7342" s="20" t="s">
        <v>64</v>
      </c>
      <c r="F7342" s="22"/>
      <c r="G7342" s="21">
        <v>214</v>
      </c>
      <c r="H7342" s="25">
        <v>167</v>
      </c>
      <c r="I7342" s="3">
        <v>0</v>
      </c>
      <c r="J7342" s="3">
        <v>22</v>
      </c>
      <c r="K7342" s="3">
        <v>0</v>
      </c>
      <c r="L7342" s="3">
        <v>10</v>
      </c>
      <c r="M7342" s="3">
        <v>11</v>
      </c>
      <c r="N7342" s="3">
        <v>1</v>
      </c>
      <c r="O7342" s="26">
        <v>23</v>
      </c>
    </row>
    <row r="7343" spans="4:15" x14ac:dyDescent="0.2">
      <c r="D7343" s="175"/>
      <c r="E7343" s="11"/>
      <c r="F7343" s="10"/>
      <c r="G7343" s="9">
        <v>100</v>
      </c>
      <c r="H7343" s="16">
        <v>78.037383177570007</v>
      </c>
      <c r="I7343" s="18">
        <v>0</v>
      </c>
      <c r="J7343" s="2">
        <v>10.280373831776</v>
      </c>
      <c r="K7343" s="18">
        <v>0</v>
      </c>
      <c r="L7343" s="2">
        <v>4.6728971962620003</v>
      </c>
      <c r="M7343" s="2">
        <v>5.140186915888</v>
      </c>
      <c r="N7343" s="2">
        <v>0.46728971962600002</v>
      </c>
      <c r="O7343" s="13">
        <v>10.747663551402001</v>
      </c>
    </row>
    <row r="7344" spans="4:15" x14ac:dyDescent="0.2">
      <c r="D7344" s="175"/>
      <c r="E7344" s="4" t="s">
        <v>65</v>
      </c>
      <c r="F7344" s="6"/>
      <c r="G7344" s="5">
        <v>160</v>
      </c>
      <c r="H7344" s="7">
        <v>125</v>
      </c>
      <c r="I7344" s="1">
        <v>0</v>
      </c>
      <c r="J7344" s="1">
        <v>18</v>
      </c>
      <c r="K7344" s="1">
        <v>0</v>
      </c>
      <c r="L7344" s="1">
        <v>9</v>
      </c>
      <c r="M7344" s="1">
        <v>5</v>
      </c>
      <c r="N7344" s="1">
        <v>1</v>
      </c>
      <c r="O7344" s="8">
        <v>17</v>
      </c>
    </row>
    <row r="7345" spans="4:15" x14ac:dyDescent="0.2">
      <c r="D7345" s="175"/>
      <c r="E7345" s="11"/>
      <c r="F7345" s="10"/>
      <c r="G7345" s="9">
        <v>100</v>
      </c>
      <c r="H7345" s="16">
        <v>78.125</v>
      </c>
      <c r="I7345" s="18">
        <v>0</v>
      </c>
      <c r="J7345" s="2">
        <v>11.25</v>
      </c>
      <c r="K7345" s="18">
        <v>0</v>
      </c>
      <c r="L7345" s="2">
        <v>5.625</v>
      </c>
      <c r="M7345" s="2">
        <v>3.125</v>
      </c>
      <c r="N7345" s="2">
        <v>0.625</v>
      </c>
      <c r="O7345" s="13">
        <v>10.625</v>
      </c>
    </row>
    <row r="7346" spans="4:15" x14ac:dyDescent="0.2">
      <c r="D7346" s="175"/>
      <c r="E7346" s="4" t="s">
        <v>66</v>
      </c>
      <c r="F7346" s="6"/>
      <c r="G7346" s="5">
        <v>160</v>
      </c>
      <c r="H7346" s="7">
        <v>135</v>
      </c>
      <c r="I7346" s="1">
        <v>0</v>
      </c>
      <c r="J7346" s="1">
        <v>22</v>
      </c>
      <c r="K7346" s="1">
        <v>0</v>
      </c>
      <c r="L7346" s="1">
        <v>10</v>
      </c>
      <c r="M7346" s="1">
        <v>7</v>
      </c>
      <c r="N7346" s="1">
        <v>1</v>
      </c>
      <c r="O7346" s="8">
        <v>11</v>
      </c>
    </row>
    <row r="7347" spans="4:15" x14ac:dyDescent="0.2">
      <c r="D7347" s="175"/>
      <c r="E7347" s="11"/>
      <c r="F7347" s="10"/>
      <c r="G7347" s="9">
        <v>100</v>
      </c>
      <c r="H7347" s="16">
        <v>84.375</v>
      </c>
      <c r="I7347" s="18">
        <v>0</v>
      </c>
      <c r="J7347" s="2">
        <v>13.75</v>
      </c>
      <c r="K7347" s="18">
        <v>0</v>
      </c>
      <c r="L7347" s="2">
        <v>6.25</v>
      </c>
      <c r="M7347" s="2">
        <v>4.375</v>
      </c>
      <c r="N7347" s="2">
        <v>0.625</v>
      </c>
      <c r="O7347" s="13">
        <v>6.875</v>
      </c>
    </row>
    <row r="7348" spans="4:15" x14ac:dyDescent="0.2">
      <c r="D7348" s="175"/>
      <c r="E7348" s="4" t="s">
        <v>67</v>
      </c>
      <c r="F7348" s="6"/>
      <c r="G7348" s="5">
        <v>150</v>
      </c>
      <c r="H7348" s="7">
        <v>121</v>
      </c>
      <c r="I7348" s="1">
        <v>0</v>
      </c>
      <c r="J7348" s="1">
        <v>19</v>
      </c>
      <c r="K7348" s="1">
        <v>0</v>
      </c>
      <c r="L7348" s="1">
        <v>14</v>
      </c>
      <c r="M7348" s="1">
        <v>10</v>
      </c>
      <c r="N7348" s="1">
        <v>1</v>
      </c>
      <c r="O7348" s="8">
        <v>12</v>
      </c>
    </row>
    <row r="7349" spans="4:15" x14ac:dyDescent="0.2">
      <c r="D7349" s="175"/>
      <c r="E7349" s="11"/>
      <c r="F7349" s="10"/>
      <c r="G7349" s="9">
        <v>100</v>
      </c>
      <c r="H7349" s="16">
        <v>80.666666666666998</v>
      </c>
      <c r="I7349" s="18">
        <v>0</v>
      </c>
      <c r="J7349" s="2">
        <v>12.666666666667</v>
      </c>
      <c r="K7349" s="18">
        <v>0</v>
      </c>
      <c r="L7349" s="2">
        <v>9.333333333333</v>
      </c>
      <c r="M7349" s="2">
        <v>6.666666666667</v>
      </c>
      <c r="N7349" s="2">
        <v>0.66666666666700003</v>
      </c>
      <c r="O7349" s="13">
        <v>8</v>
      </c>
    </row>
    <row r="7350" spans="4:15" x14ac:dyDescent="0.2">
      <c r="D7350" s="175"/>
      <c r="E7350" s="4" t="s">
        <v>68</v>
      </c>
      <c r="F7350" s="6"/>
      <c r="G7350" s="5">
        <v>110</v>
      </c>
      <c r="H7350" s="7">
        <v>86</v>
      </c>
      <c r="I7350" s="1">
        <v>0</v>
      </c>
      <c r="J7350" s="1">
        <v>12</v>
      </c>
      <c r="K7350" s="1">
        <v>0</v>
      </c>
      <c r="L7350" s="1">
        <v>12</v>
      </c>
      <c r="M7350" s="1">
        <v>8</v>
      </c>
      <c r="N7350" s="1">
        <v>0</v>
      </c>
      <c r="O7350" s="8">
        <v>13</v>
      </c>
    </row>
    <row r="7351" spans="4:15" x14ac:dyDescent="0.2">
      <c r="D7351" s="175"/>
      <c r="E7351" s="11"/>
      <c r="F7351" s="10"/>
      <c r="G7351" s="9">
        <v>100</v>
      </c>
      <c r="H7351" s="16">
        <v>78.181818181818002</v>
      </c>
      <c r="I7351" s="18">
        <v>0</v>
      </c>
      <c r="J7351" s="2">
        <v>10.909090909091001</v>
      </c>
      <c r="K7351" s="18">
        <v>0</v>
      </c>
      <c r="L7351" s="2">
        <v>10.909090909091001</v>
      </c>
      <c r="M7351" s="2">
        <v>7.2727272727269998</v>
      </c>
      <c r="N7351" s="18">
        <v>0</v>
      </c>
      <c r="O7351" s="13">
        <v>11.818181818182</v>
      </c>
    </row>
    <row r="7352" spans="4:15" x14ac:dyDescent="0.2">
      <c r="D7352" s="175"/>
      <c r="E7352" s="4" t="s">
        <v>69</v>
      </c>
      <c r="F7352" s="6"/>
      <c r="G7352" s="5">
        <v>91</v>
      </c>
      <c r="H7352" s="7">
        <v>73</v>
      </c>
      <c r="I7352" s="1">
        <v>0</v>
      </c>
      <c r="J7352" s="1">
        <v>11</v>
      </c>
      <c r="K7352" s="1">
        <v>1</v>
      </c>
      <c r="L7352" s="1">
        <v>10</v>
      </c>
      <c r="M7352" s="1">
        <v>7</v>
      </c>
      <c r="N7352" s="1">
        <v>1</v>
      </c>
      <c r="O7352" s="8">
        <v>9</v>
      </c>
    </row>
    <row r="7353" spans="4:15" x14ac:dyDescent="0.2">
      <c r="D7353" s="175"/>
      <c r="E7353" s="11"/>
      <c r="F7353" s="10"/>
      <c r="G7353" s="9">
        <v>100</v>
      </c>
      <c r="H7353" s="16">
        <v>80.219780219780006</v>
      </c>
      <c r="I7353" s="18">
        <v>0</v>
      </c>
      <c r="J7353" s="2">
        <v>12.087912087912001</v>
      </c>
      <c r="K7353" s="2">
        <v>1.098901098901</v>
      </c>
      <c r="L7353" s="2">
        <v>10.989010989011</v>
      </c>
      <c r="M7353" s="2">
        <v>7.6923076923079998</v>
      </c>
      <c r="N7353" s="2">
        <v>1.098901098901</v>
      </c>
      <c r="O7353" s="13">
        <v>9.8901098901100006</v>
      </c>
    </row>
    <row r="7354" spans="4:15" x14ac:dyDescent="0.2">
      <c r="D7354" s="175"/>
      <c r="E7354" s="4" t="s">
        <v>70</v>
      </c>
      <c r="F7354" s="6"/>
      <c r="G7354" s="5">
        <v>127</v>
      </c>
      <c r="H7354" s="7">
        <v>109</v>
      </c>
      <c r="I7354" s="1">
        <v>2</v>
      </c>
      <c r="J7354" s="1">
        <v>15</v>
      </c>
      <c r="K7354" s="1">
        <v>0</v>
      </c>
      <c r="L7354" s="1">
        <v>5</v>
      </c>
      <c r="M7354" s="1">
        <v>7</v>
      </c>
      <c r="N7354" s="1">
        <v>0</v>
      </c>
      <c r="O7354" s="8">
        <v>7</v>
      </c>
    </row>
    <row r="7355" spans="4:15" x14ac:dyDescent="0.2">
      <c r="D7355" s="175"/>
      <c r="E7355" s="11"/>
      <c r="F7355" s="10"/>
      <c r="G7355" s="9">
        <v>100</v>
      </c>
      <c r="H7355" s="64">
        <v>85.826771653543005</v>
      </c>
      <c r="I7355" s="2">
        <v>1.574803149606</v>
      </c>
      <c r="J7355" s="2">
        <v>11.811023622046999</v>
      </c>
      <c r="K7355" s="18">
        <v>0</v>
      </c>
      <c r="L7355" s="2">
        <v>3.9370078740159999</v>
      </c>
      <c r="M7355" s="2">
        <v>5.5118110236220001</v>
      </c>
      <c r="N7355" s="18">
        <v>0</v>
      </c>
      <c r="O7355" s="13">
        <v>5.5118110236220001</v>
      </c>
    </row>
    <row r="7356" spans="4:15" x14ac:dyDescent="0.2">
      <c r="D7356" s="175"/>
      <c r="E7356" s="4" t="s">
        <v>71</v>
      </c>
      <c r="F7356" s="6"/>
      <c r="G7356" s="5">
        <v>70</v>
      </c>
      <c r="H7356" s="7">
        <v>53</v>
      </c>
      <c r="I7356" s="1">
        <v>0</v>
      </c>
      <c r="J7356" s="1">
        <v>16</v>
      </c>
      <c r="K7356" s="1">
        <v>0</v>
      </c>
      <c r="L7356" s="1">
        <v>9</v>
      </c>
      <c r="M7356" s="1">
        <v>7</v>
      </c>
      <c r="N7356" s="1">
        <v>0</v>
      </c>
      <c r="O7356" s="8">
        <v>5</v>
      </c>
    </row>
    <row r="7357" spans="4:15" x14ac:dyDescent="0.2">
      <c r="D7357" s="175"/>
      <c r="E7357" s="11"/>
      <c r="F7357" s="10"/>
      <c r="G7357" s="9">
        <v>100</v>
      </c>
      <c r="H7357" s="73">
        <v>75.714285714286007</v>
      </c>
      <c r="I7357" s="18">
        <v>0</v>
      </c>
      <c r="J7357" s="35">
        <v>22.857142857143</v>
      </c>
      <c r="K7357" s="18">
        <v>0</v>
      </c>
      <c r="L7357" s="23">
        <v>12.857142857143</v>
      </c>
      <c r="M7357" s="2">
        <v>10</v>
      </c>
      <c r="N7357" s="18">
        <v>0</v>
      </c>
      <c r="O7357" s="13">
        <v>7.1428571428570002</v>
      </c>
    </row>
    <row r="7358" spans="4:15" x14ac:dyDescent="0.2">
      <c r="D7358" s="175"/>
      <c r="E7358" s="4" t="s">
        <v>72</v>
      </c>
      <c r="F7358" s="6"/>
      <c r="G7358" s="5">
        <v>69</v>
      </c>
      <c r="H7358" s="7">
        <v>62</v>
      </c>
      <c r="I7358" s="1">
        <v>0</v>
      </c>
      <c r="J7358" s="1">
        <v>13</v>
      </c>
      <c r="K7358" s="1">
        <v>0</v>
      </c>
      <c r="L7358" s="1">
        <v>6</v>
      </c>
      <c r="M7358" s="1">
        <v>3</v>
      </c>
      <c r="N7358" s="1">
        <v>0</v>
      </c>
      <c r="O7358" s="8">
        <v>4</v>
      </c>
    </row>
    <row r="7359" spans="4:15" x14ac:dyDescent="0.2">
      <c r="D7359" s="176"/>
      <c r="E7359" s="57"/>
      <c r="F7359" s="54"/>
      <c r="G7359" s="67">
        <v>100</v>
      </c>
      <c r="H7359" s="131">
        <v>89.855072463767996</v>
      </c>
      <c r="I7359" s="81">
        <v>0</v>
      </c>
      <c r="J7359" s="103">
        <v>18.840579710145001</v>
      </c>
      <c r="K7359" s="81">
        <v>0</v>
      </c>
      <c r="L7359" s="48">
        <v>8.6956521739130004</v>
      </c>
      <c r="M7359" s="48">
        <v>4.3478260869570002</v>
      </c>
      <c r="N7359" s="81">
        <v>0</v>
      </c>
      <c r="O7359" s="84">
        <v>5.7971014492749999</v>
      </c>
    </row>
    <row r="7361" spans="2:15" x14ac:dyDescent="0.2">
      <c r="B7361" s="43" t="str">
        <f xml:space="preserve"> HYPERLINK("#'目次'!B159", "[153]")</f>
        <v>[153]</v>
      </c>
      <c r="C7361" s="31" t="s">
        <v>306</v>
      </c>
    </row>
    <row r="7362" spans="2:15" x14ac:dyDescent="0.2">
      <c r="C7362" s="156" t="s">
        <v>292</v>
      </c>
    </row>
    <row r="7364" spans="2:15" x14ac:dyDescent="0.2">
      <c r="C7364" s="31" t="s">
        <v>75</v>
      </c>
    </row>
    <row r="7365" spans="2:15" ht="24" x14ac:dyDescent="0.2">
      <c r="D7365" s="177"/>
      <c r="E7365" s="178"/>
      <c r="F7365" s="178"/>
      <c r="G7365" s="40" t="s">
        <v>14</v>
      </c>
      <c r="H7365" s="42" t="s">
        <v>213</v>
      </c>
      <c r="I7365" s="15" t="s">
        <v>214</v>
      </c>
      <c r="J7365" s="15" t="s">
        <v>215</v>
      </c>
      <c r="K7365" s="15" t="s">
        <v>216</v>
      </c>
      <c r="L7365" s="15" t="s">
        <v>217</v>
      </c>
      <c r="M7365" s="15" t="s">
        <v>293</v>
      </c>
      <c r="N7365" s="15" t="s">
        <v>86</v>
      </c>
      <c r="O7365" s="44" t="s">
        <v>17</v>
      </c>
    </row>
    <row r="7366" spans="2:15" x14ac:dyDescent="0.2">
      <c r="D7366" s="179"/>
      <c r="E7366" s="180"/>
      <c r="F7366" s="180"/>
      <c r="G7366" s="39"/>
      <c r="H7366" s="41"/>
      <c r="I7366" s="14"/>
      <c r="J7366" s="14"/>
      <c r="K7366" s="14"/>
      <c r="L7366" s="14"/>
      <c r="M7366" s="14"/>
      <c r="N7366" s="14"/>
      <c r="O7366" s="38"/>
    </row>
    <row r="7367" spans="2:15" x14ac:dyDescent="0.2">
      <c r="D7367" s="70"/>
      <c r="E7367" s="72" t="s">
        <v>14</v>
      </c>
      <c r="F7367" s="69"/>
      <c r="G7367" s="37">
        <v>1163</v>
      </c>
      <c r="H7367" s="17">
        <v>940</v>
      </c>
      <c r="I7367" s="17">
        <v>2</v>
      </c>
      <c r="J7367" s="17">
        <v>148</v>
      </c>
      <c r="K7367" s="17">
        <v>1</v>
      </c>
      <c r="L7367" s="17">
        <v>85</v>
      </c>
      <c r="M7367" s="17">
        <v>65</v>
      </c>
      <c r="N7367" s="17">
        <v>7</v>
      </c>
      <c r="O7367" s="55">
        <v>103</v>
      </c>
    </row>
    <row r="7368" spans="2:15" x14ac:dyDescent="0.2">
      <c r="D7368" s="57"/>
      <c r="E7368" s="54"/>
      <c r="F7368" s="71"/>
      <c r="G7368" s="9">
        <v>100</v>
      </c>
      <c r="H7368" s="2">
        <v>80.825451418745004</v>
      </c>
      <c r="I7368" s="2">
        <v>0.17196904557199999</v>
      </c>
      <c r="J7368" s="2">
        <v>12.725709372313</v>
      </c>
      <c r="K7368" s="2">
        <v>8.5984522785999995E-2</v>
      </c>
      <c r="L7368" s="2">
        <v>7.3086844368010002</v>
      </c>
      <c r="M7368" s="2">
        <v>5.5889939810830001</v>
      </c>
      <c r="N7368" s="2">
        <v>0.60189165950099999</v>
      </c>
      <c r="O7368" s="13">
        <v>8.8564058469480003</v>
      </c>
    </row>
    <row r="7369" spans="2:15" x14ac:dyDescent="0.2">
      <c r="D7369" s="174" t="s">
        <v>36</v>
      </c>
      <c r="E7369" s="20" t="s">
        <v>76</v>
      </c>
      <c r="F7369" s="22"/>
      <c r="G7369" s="21">
        <v>597</v>
      </c>
      <c r="H7369" s="25">
        <v>478</v>
      </c>
      <c r="I7369" s="3">
        <v>1</v>
      </c>
      <c r="J7369" s="3">
        <v>83</v>
      </c>
      <c r="K7369" s="3">
        <v>1</v>
      </c>
      <c r="L7369" s="3">
        <v>40</v>
      </c>
      <c r="M7369" s="3">
        <v>36</v>
      </c>
      <c r="N7369" s="3">
        <v>4</v>
      </c>
      <c r="O7369" s="26">
        <v>55</v>
      </c>
    </row>
    <row r="7370" spans="2:15" x14ac:dyDescent="0.2">
      <c r="D7370" s="175"/>
      <c r="E7370" s="11"/>
      <c r="F7370" s="10"/>
      <c r="G7370" s="9">
        <v>100</v>
      </c>
      <c r="H7370" s="16">
        <v>80.067001675041993</v>
      </c>
      <c r="I7370" s="2">
        <v>0.16750418760499999</v>
      </c>
      <c r="J7370" s="2">
        <v>13.902847571189</v>
      </c>
      <c r="K7370" s="2">
        <v>0.16750418760499999</v>
      </c>
      <c r="L7370" s="2">
        <v>6.7001675041880002</v>
      </c>
      <c r="M7370" s="2">
        <v>6.030150753769</v>
      </c>
      <c r="N7370" s="2">
        <v>0.670016750419</v>
      </c>
      <c r="O7370" s="13">
        <v>9.212730318258</v>
      </c>
    </row>
    <row r="7371" spans="2:15" x14ac:dyDescent="0.2">
      <c r="D7371" s="175"/>
      <c r="E7371" s="4" t="s">
        <v>39</v>
      </c>
      <c r="F7371" s="6"/>
      <c r="G7371" s="5">
        <v>32</v>
      </c>
      <c r="H7371" s="7">
        <v>24</v>
      </c>
      <c r="I7371" s="1">
        <v>0</v>
      </c>
      <c r="J7371" s="1">
        <v>0</v>
      </c>
      <c r="K7371" s="1">
        <v>0</v>
      </c>
      <c r="L7371" s="1">
        <v>2</v>
      </c>
      <c r="M7371" s="1">
        <v>2</v>
      </c>
      <c r="N7371" s="1">
        <v>2</v>
      </c>
      <c r="O7371" s="8">
        <v>5</v>
      </c>
    </row>
    <row r="7372" spans="2:15" x14ac:dyDescent="0.2">
      <c r="D7372" s="175"/>
      <c r="E7372" s="11"/>
      <c r="F7372" s="10"/>
      <c r="G7372" s="9">
        <v>100</v>
      </c>
      <c r="H7372" s="73">
        <v>75</v>
      </c>
      <c r="I7372" s="18">
        <v>0</v>
      </c>
      <c r="J7372" s="76">
        <v>0</v>
      </c>
      <c r="K7372" s="18">
        <v>0</v>
      </c>
      <c r="L7372" s="2">
        <v>6.25</v>
      </c>
      <c r="M7372" s="2">
        <v>6.25</v>
      </c>
      <c r="N7372" s="23">
        <v>6.25</v>
      </c>
      <c r="O7372" s="89">
        <v>15.625</v>
      </c>
    </row>
    <row r="7373" spans="2:15" x14ac:dyDescent="0.2">
      <c r="D7373" s="175"/>
      <c r="E7373" s="4" t="s">
        <v>40</v>
      </c>
      <c r="F7373" s="6"/>
      <c r="G7373" s="5">
        <v>73</v>
      </c>
      <c r="H7373" s="7">
        <v>63</v>
      </c>
      <c r="I7373" s="1">
        <v>0</v>
      </c>
      <c r="J7373" s="1">
        <v>9</v>
      </c>
      <c r="K7373" s="1">
        <v>1</v>
      </c>
      <c r="L7373" s="1">
        <v>9</v>
      </c>
      <c r="M7373" s="1">
        <v>6</v>
      </c>
      <c r="N7373" s="1">
        <v>1</v>
      </c>
      <c r="O7373" s="8">
        <v>2</v>
      </c>
    </row>
    <row r="7374" spans="2:15" x14ac:dyDescent="0.2">
      <c r="D7374" s="175"/>
      <c r="E7374" s="11"/>
      <c r="F7374" s="10"/>
      <c r="G7374" s="9">
        <v>100</v>
      </c>
      <c r="H7374" s="64">
        <v>86.301369863014003</v>
      </c>
      <c r="I7374" s="18">
        <v>0</v>
      </c>
      <c r="J7374" s="2">
        <v>12.328767123287999</v>
      </c>
      <c r="K7374" s="2">
        <v>1.369863013699</v>
      </c>
      <c r="L7374" s="23">
        <v>12.328767123287999</v>
      </c>
      <c r="M7374" s="2">
        <v>8.2191780821920002</v>
      </c>
      <c r="N7374" s="2">
        <v>1.369863013699</v>
      </c>
      <c r="O7374" s="93">
        <v>2.7397260273969999</v>
      </c>
    </row>
    <row r="7375" spans="2:15" x14ac:dyDescent="0.2">
      <c r="D7375" s="175"/>
      <c r="E7375" s="4" t="s">
        <v>41</v>
      </c>
      <c r="F7375" s="6"/>
      <c r="G7375" s="5">
        <v>106</v>
      </c>
      <c r="H7375" s="7">
        <v>84</v>
      </c>
      <c r="I7375" s="1">
        <v>1</v>
      </c>
      <c r="J7375" s="1">
        <v>16</v>
      </c>
      <c r="K7375" s="1">
        <v>0</v>
      </c>
      <c r="L7375" s="1">
        <v>5</v>
      </c>
      <c r="M7375" s="1">
        <v>7</v>
      </c>
      <c r="N7375" s="1">
        <v>0</v>
      </c>
      <c r="O7375" s="8">
        <v>11</v>
      </c>
    </row>
    <row r="7376" spans="2:15" x14ac:dyDescent="0.2">
      <c r="D7376" s="175"/>
      <c r="E7376" s="11"/>
      <c r="F7376" s="10"/>
      <c r="G7376" s="9">
        <v>100</v>
      </c>
      <c r="H7376" s="16">
        <v>79.245283018867994</v>
      </c>
      <c r="I7376" s="2">
        <v>0.94339622641499998</v>
      </c>
      <c r="J7376" s="2">
        <v>15.094339622642</v>
      </c>
      <c r="K7376" s="18">
        <v>0</v>
      </c>
      <c r="L7376" s="2">
        <v>4.7169811320750004</v>
      </c>
      <c r="M7376" s="2">
        <v>6.6037735849060004</v>
      </c>
      <c r="N7376" s="18">
        <v>0</v>
      </c>
      <c r="O7376" s="13">
        <v>10.377358490565999</v>
      </c>
    </row>
    <row r="7377" spans="4:15" x14ac:dyDescent="0.2">
      <c r="D7377" s="175"/>
      <c r="E7377" s="4" t="s">
        <v>42</v>
      </c>
      <c r="F7377" s="6"/>
      <c r="G7377" s="5">
        <v>112</v>
      </c>
      <c r="H7377" s="7">
        <v>86</v>
      </c>
      <c r="I7377" s="1">
        <v>0</v>
      </c>
      <c r="J7377" s="1">
        <v>19</v>
      </c>
      <c r="K7377" s="1">
        <v>0</v>
      </c>
      <c r="L7377" s="1">
        <v>9</v>
      </c>
      <c r="M7377" s="1">
        <v>9</v>
      </c>
      <c r="N7377" s="1">
        <v>0</v>
      </c>
      <c r="O7377" s="8">
        <v>9</v>
      </c>
    </row>
    <row r="7378" spans="4:15" x14ac:dyDescent="0.2">
      <c r="D7378" s="175"/>
      <c r="E7378" s="11"/>
      <c r="F7378" s="10"/>
      <c r="G7378" s="9">
        <v>100</v>
      </c>
      <c r="H7378" s="16">
        <v>76.785714285713993</v>
      </c>
      <c r="I7378" s="18">
        <v>0</v>
      </c>
      <c r="J7378" s="2">
        <v>16.964285714286</v>
      </c>
      <c r="K7378" s="18">
        <v>0</v>
      </c>
      <c r="L7378" s="2">
        <v>8.0357142857140005</v>
      </c>
      <c r="M7378" s="2">
        <v>8.0357142857140005</v>
      </c>
      <c r="N7378" s="18">
        <v>0</v>
      </c>
      <c r="O7378" s="13">
        <v>8.0357142857140005</v>
      </c>
    </row>
    <row r="7379" spans="4:15" x14ac:dyDescent="0.2">
      <c r="D7379" s="175"/>
      <c r="E7379" s="4" t="s">
        <v>43</v>
      </c>
      <c r="F7379" s="6"/>
      <c r="G7379" s="5">
        <v>96</v>
      </c>
      <c r="H7379" s="7">
        <v>78</v>
      </c>
      <c r="I7379" s="1">
        <v>0</v>
      </c>
      <c r="J7379" s="1">
        <v>14</v>
      </c>
      <c r="K7379" s="1">
        <v>0</v>
      </c>
      <c r="L7379" s="1">
        <v>6</v>
      </c>
      <c r="M7379" s="1">
        <v>3</v>
      </c>
      <c r="N7379" s="1">
        <v>0</v>
      </c>
      <c r="O7379" s="8">
        <v>8</v>
      </c>
    </row>
    <row r="7380" spans="4:15" x14ac:dyDescent="0.2">
      <c r="D7380" s="175"/>
      <c r="E7380" s="11"/>
      <c r="F7380" s="10"/>
      <c r="G7380" s="9">
        <v>100</v>
      </c>
      <c r="H7380" s="16">
        <v>81.25</v>
      </c>
      <c r="I7380" s="18">
        <v>0</v>
      </c>
      <c r="J7380" s="2">
        <v>14.583333333333</v>
      </c>
      <c r="K7380" s="18">
        <v>0</v>
      </c>
      <c r="L7380" s="2">
        <v>6.25</v>
      </c>
      <c r="M7380" s="2">
        <v>3.125</v>
      </c>
      <c r="N7380" s="18">
        <v>0</v>
      </c>
      <c r="O7380" s="13">
        <v>8.333333333333</v>
      </c>
    </row>
    <row r="7381" spans="4:15" x14ac:dyDescent="0.2">
      <c r="D7381" s="175"/>
      <c r="E7381" s="4" t="s">
        <v>44</v>
      </c>
      <c r="F7381" s="6"/>
      <c r="G7381" s="5">
        <v>107</v>
      </c>
      <c r="H7381" s="7">
        <v>90</v>
      </c>
      <c r="I7381" s="1">
        <v>0</v>
      </c>
      <c r="J7381" s="1">
        <v>10</v>
      </c>
      <c r="K7381" s="1">
        <v>0</v>
      </c>
      <c r="L7381" s="1">
        <v>8</v>
      </c>
      <c r="M7381" s="1">
        <v>2</v>
      </c>
      <c r="N7381" s="1">
        <v>1</v>
      </c>
      <c r="O7381" s="8">
        <v>11</v>
      </c>
    </row>
    <row r="7382" spans="4:15" x14ac:dyDescent="0.2">
      <c r="D7382" s="175"/>
      <c r="E7382" s="11"/>
      <c r="F7382" s="10"/>
      <c r="G7382" s="9">
        <v>100</v>
      </c>
      <c r="H7382" s="16">
        <v>84.112149532710006</v>
      </c>
      <c r="I7382" s="18">
        <v>0</v>
      </c>
      <c r="J7382" s="2">
        <v>9.3457943925230005</v>
      </c>
      <c r="K7382" s="18">
        <v>0</v>
      </c>
      <c r="L7382" s="2">
        <v>7.4766355140189997</v>
      </c>
      <c r="M7382" s="2">
        <v>1.869158878505</v>
      </c>
      <c r="N7382" s="2">
        <v>0.93457943925200004</v>
      </c>
      <c r="O7382" s="13">
        <v>10.280373831776</v>
      </c>
    </row>
    <row r="7383" spans="4:15" x14ac:dyDescent="0.2">
      <c r="D7383" s="175"/>
      <c r="E7383" s="4" t="s">
        <v>45</v>
      </c>
      <c r="F7383" s="6"/>
      <c r="G7383" s="5">
        <v>71</v>
      </c>
      <c r="H7383" s="7">
        <v>53</v>
      </c>
      <c r="I7383" s="1">
        <v>0</v>
      </c>
      <c r="J7383" s="1">
        <v>15</v>
      </c>
      <c r="K7383" s="1">
        <v>0</v>
      </c>
      <c r="L7383" s="1">
        <v>1</v>
      </c>
      <c r="M7383" s="1">
        <v>7</v>
      </c>
      <c r="N7383" s="1">
        <v>0</v>
      </c>
      <c r="O7383" s="8">
        <v>9</v>
      </c>
    </row>
    <row r="7384" spans="4:15" x14ac:dyDescent="0.2">
      <c r="D7384" s="175"/>
      <c r="E7384" s="11"/>
      <c r="F7384" s="10"/>
      <c r="G7384" s="9">
        <v>100</v>
      </c>
      <c r="H7384" s="73">
        <v>74.647887323944005</v>
      </c>
      <c r="I7384" s="18">
        <v>0</v>
      </c>
      <c r="J7384" s="23">
        <v>21.12676056338</v>
      </c>
      <c r="K7384" s="18">
        <v>0</v>
      </c>
      <c r="L7384" s="27">
        <v>1.4084507042250001</v>
      </c>
      <c r="M7384" s="2">
        <v>9.8591549295770005</v>
      </c>
      <c r="N7384" s="18">
        <v>0</v>
      </c>
      <c r="O7384" s="13">
        <v>12.676056338027999</v>
      </c>
    </row>
    <row r="7385" spans="4:15" x14ac:dyDescent="0.2">
      <c r="D7385" s="174" t="s">
        <v>37</v>
      </c>
      <c r="E7385" s="20" t="s">
        <v>77</v>
      </c>
      <c r="F7385" s="22"/>
      <c r="G7385" s="21">
        <v>566</v>
      </c>
      <c r="H7385" s="25">
        <v>462</v>
      </c>
      <c r="I7385" s="3">
        <v>1</v>
      </c>
      <c r="J7385" s="3">
        <v>65</v>
      </c>
      <c r="K7385" s="3">
        <v>0</v>
      </c>
      <c r="L7385" s="3">
        <v>45</v>
      </c>
      <c r="M7385" s="3">
        <v>29</v>
      </c>
      <c r="N7385" s="3">
        <v>3</v>
      </c>
      <c r="O7385" s="26">
        <v>48</v>
      </c>
    </row>
    <row r="7386" spans="4:15" x14ac:dyDescent="0.2">
      <c r="D7386" s="175"/>
      <c r="E7386" s="11"/>
      <c r="F7386" s="10"/>
      <c r="G7386" s="9">
        <v>100</v>
      </c>
      <c r="H7386" s="16">
        <v>81.625441696113</v>
      </c>
      <c r="I7386" s="2">
        <v>0.17667844523000001</v>
      </c>
      <c r="J7386" s="2">
        <v>11.484098939929</v>
      </c>
      <c r="K7386" s="18">
        <v>0</v>
      </c>
      <c r="L7386" s="2">
        <v>7.9505300353359996</v>
      </c>
      <c r="M7386" s="2">
        <v>5.1236749116610003</v>
      </c>
      <c r="N7386" s="2">
        <v>0.53003533568899996</v>
      </c>
      <c r="O7386" s="13">
        <v>8.4805653710249995</v>
      </c>
    </row>
    <row r="7387" spans="4:15" x14ac:dyDescent="0.2">
      <c r="D7387" s="175"/>
      <c r="E7387" s="4" t="s">
        <v>39</v>
      </c>
      <c r="F7387" s="6"/>
      <c r="G7387" s="5">
        <v>26</v>
      </c>
      <c r="H7387" s="7">
        <v>23</v>
      </c>
      <c r="I7387" s="1">
        <v>0</v>
      </c>
      <c r="J7387" s="1">
        <v>0</v>
      </c>
      <c r="K7387" s="1">
        <v>0</v>
      </c>
      <c r="L7387" s="1">
        <v>2</v>
      </c>
      <c r="M7387" s="1">
        <v>1</v>
      </c>
      <c r="N7387" s="1">
        <v>1</v>
      </c>
      <c r="O7387" s="8">
        <v>2</v>
      </c>
    </row>
    <row r="7388" spans="4:15" x14ac:dyDescent="0.2">
      <c r="D7388" s="175"/>
      <c r="E7388" s="11"/>
      <c r="F7388" s="10"/>
      <c r="G7388" s="9">
        <v>100</v>
      </c>
      <c r="H7388" s="64">
        <v>88.461538461537998</v>
      </c>
      <c r="I7388" s="18">
        <v>0</v>
      </c>
      <c r="J7388" s="76">
        <v>0</v>
      </c>
      <c r="K7388" s="18">
        <v>0</v>
      </c>
      <c r="L7388" s="2">
        <v>7.6923076923079998</v>
      </c>
      <c r="M7388" s="2">
        <v>3.8461538461539999</v>
      </c>
      <c r="N7388" s="2">
        <v>3.8461538461539999</v>
      </c>
      <c r="O7388" s="13">
        <v>7.6923076923079998</v>
      </c>
    </row>
    <row r="7389" spans="4:15" x14ac:dyDescent="0.2">
      <c r="D7389" s="175"/>
      <c r="E7389" s="4" t="s">
        <v>40</v>
      </c>
      <c r="F7389" s="6"/>
      <c r="G7389" s="5">
        <v>71</v>
      </c>
      <c r="H7389" s="7">
        <v>60</v>
      </c>
      <c r="I7389" s="1">
        <v>0</v>
      </c>
      <c r="J7389" s="1">
        <v>4</v>
      </c>
      <c r="K7389" s="1">
        <v>0</v>
      </c>
      <c r="L7389" s="1">
        <v>5</v>
      </c>
      <c r="M7389" s="1">
        <v>3</v>
      </c>
      <c r="N7389" s="1">
        <v>0</v>
      </c>
      <c r="O7389" s="8">
        <v>4</v>
      </c>
    </row>
    <row r="7390" spans="4:15" x14ac:dyDescent="0.2">
      <c r="D7390" s="175"/>
      <c r="E7390" s="11"/>
      <c r="F7390" s="10"/>
      <c r="G7390" s="9">
        <v>100</v>
      </c>
      <c r="H7390" s="16">
        <v>84.507042253521007</v>
      </c>
      <c r="I7390" s="18">
        <v>0</v>
      </c>
      <c r="J7390" s="27">
        <v>5.6338028169010004</v>
      </c>
      <c r="K7390" s="18">
        <v>0</v>
      </c>
      <c r="L7390" s="2">
        <v>7.0422535211269999</v>
      </c>
      <c r="M7390" s="2">
        <v>4.2253521126760001</v>
      </c>
      <c r="N7390" s="18">
        <v>0</v>
      </c>
      <c r="O7390" s="13">
        <v>5.6338028169010004</v>
      </c>
    </row>
    <row r="7391" spans="4:15" x14ac:dyDescent="0.2">
      <c r="D7391" s="175"/>
      <c r="E7391" s="4" t="s">
        <v>41</v>
      </c>
      <c r="F7391" s="6"/>
      <c r="G7391" s="5">
        <v>96</v>
      </c>
      <c r="H7391" s="7">
        <v>73</v>
      </c>
      <c r="I7391" s="1">
        <v>0</v>
      </c>
      <c r="J7391" s="1">
        <v>17</v>
      </c>
      <c r="K7391" s="1">
        <v>0</v>
      </c>
      <c r="L7391" s="1">
        <v>10</v>
      </c>
      <c r="M7391" s="1">
        <v>9</v>
      </c>
      <c r="N7391" s="1">
        <v>0</v>
      </c>
      <c r="O7391" s="8">
        <v>7</v>
      </c>
    </row>
    <row r="7392" spans="4:15" x14ac:dyDescent="0.2">
      <c r="D7392" s="175"/>
      <c r="E7392" s="11"/>
      <c r="F7392" s="10"/>
      <c r="G7392" s="9">
        <v>100</v>
      </c>
      <c r="H7392" s="16">
        <v>76.041666666666998</v>
      </c>
      <c r="I7392" s="18">
        <v>0</v>
      </c>
      <c r="J7392" s="2">
        <v>17.708333333333002</v>
      </c>
      <c r="K7392" s="18">
        <v>0</v>
      </c>
      <c r="L7392" s="2">
        <v>10.416666666667</v>
      </c>
      <c r="M7392" s="2">
        <v>9.375</v>
      </c>
      <c r="N7392" s="18">
        <v>0</v>
      </c>
      <c r="O7392" s="13">
        <v>7.291666666667</v>
      </c>
    </row>
    <row r="7393" spans="2:15" x14ac:dyDescent="0.2">
      <c r="D7393" s="175"/>
      <c r="E7393" s="4" t="s">
        <v>42</v>
      </c>
      <c r="F7393" s="6"/>
      <c r="G7393" s="5">
        <v>96</v>
      </c>
      <c r="H7393" s="7">
        <v>87</v>
      </c>
      <c r="I7393" s="1">
        <v>0</v>
      </c>
      <c r="J7393" s="1">
        <v>15</v>
      </c>
      <c r="K7393" s="1">
        <v>0</v>
      </c>
      <c r="L7393" s="1">
        <v>12</v>
      </c>
      <c r="M7393" s="1">
        <v>6</v>
      </c>
      <c r="N7393" s="1">
        <v>0</v>
      </c>
      <c r="O7393" s="8">
        <v>5</v>
      </c>
    </row>
    <row r="7394" spans="2:15" x14ac:dyDescent="0.2">
      <c r="D7394" s="175"/>
      <c r="E7394" s="11"/>
      <c r="F7394" s="10"/>
      <c r="G7394" s="9">
        <v>100</v>
      </c>
      <c r="H7394" s="64">
        <v>90.625</v>
      </c>
      <c r="I7394" s="18">
        <v>0</v>
      </c>
      <c r="J7394" s="2">
        <v>15.625</v>
      </c>
      <c r="K7394" s="18">
        <v>0</v>
      </c>
      <c r="L7394" s="23">
        <v>12.5</v>
      </c>
      <c r="M7394" s="2">
        <v>6.25</v>
      </c>
      <c r="N7394" s="18">
        <v>0</v>
      </c>
      <c r="O7394" s="13">
        <v>5.208333333333</v>
      </c>
    </row>
    <row r="7395" spans="2:15" x14ac:dyDescent="0.2">
      <c r="D7395" s="175"/>
      <c r="E7395" s="4" t="s">
        <v>43</v>
      </c>
      <c r="F7395" s="6"/>
      <c r="G7395" s="5">
        <v>103</v>
      </c>
      <c r="H7395" s="7">
        <v>85</v>
      </c>
      <c r="I7395" s="1">
        <v>1</v>
      </c>
      <c r="J7395" s="1">
        <v>14</v>
      </c>
      <c r="K7395" s="1">
        <v>0</v>
      </c>
      <c r="L7395" s="1">
        <v>7</v>
      </c>
      <c r="M7395" s="1">
        <v>4</v>
      </c>
      <c r="N7395" s="1">
        <v>1</v>
      </c>
      <c r="O7395" s="8">
        <v>8</v>
      </c>
    </row>
    <row r="7396" spans="2:15" x14ac:dyDescent="0.2">
      <c r="D7396" s="175"/>
      <c r="E7396" s="11"/>
      <c r="F7396" s="10"/>
      <c r="G7396" s="9">
        <v>100</v>
      </c>
      <c r="H7396" s="16">
        <v>82.524271844660007</v>
      </c>
      <c r="I7396" s="2">
        <v>0.97087378640800004</v>
      </c>
      <c r="J7396" s="2">
        <v>13.592233009709</v>
      </c>
      <c r="K7396" s="18">
        <v>0</v>
      </c>
      <c r="L7396" s="2">
        <v>6.796116504854</v>
      </c>
      <c r="M7396" s="2">
        <v>3.8834951456310001</v>
      </c>
      <c r="N7396" s="2">
        <v>0.97087378640800004</v>
      </c>
      <c r="O7396" s="13">
        <v>7.7669902912620001</v>
      </c>
    </row>
    <row r="7397" spans="2:15" x14ac:dyDescent="0.2">
      <c r="D7397" s="175"/>
      <c r="E7397" s="4" t="s">
        <v>44</v>
      </c>
      <c r="F7397" s="6"/>
      <c r="G7397" s="5">
        <v>104</v>
      </c>
      <c r="H7397" s="7">
        <v>83</v>
      </c>
      <c r="I7397" s="1">
        <v>0</v>
      </c>
      <c r="J7397" s="1">
        <v>10</v>
      </c>
      <c r="K7397" s="1">
        <v>0</v>
      </c>
      <c r="L7397" s="1">
        <v>5</v>
      </c>
      <c r="M7397" s="1">
        <v>5</v>
      </c>
      <c r="N7397" s="1">
        <v>0</v>
      </c>
      <c r="O7397" s="8">
        <v>10</v>
      </c>
    </row>
    <row r="7398" spans="2:15" x14ac:dyDescent="0.2">
      <c r="D7398" s="175"/>
      <c r="E7398" s="11"/>
      <c r="F7398" s="10"/>
      <c r="G7398" s="9">
        <v>100</v>
      </c>
      <c r="H7398" s="16">
        <v>79.807692307691994</v>
      </c>
      <c r="I7398" s="18">
        <v>0</v>
      </c>
      <c r="J7398" s="2">
        <v>9.6153846153850004</v>
      </c>
      <c r="K7398" s="18">
        <v>0</v>
      </c>
      <c r="L7398" s="2">
        <v>4.8076923076920002</v>
      </c>
      <c r="M7398" s="2">
        <v>4.8076923076920002</v>
      </c>
      <c r="N7398" s="18">
        <v>0</v>
      </c>
      <c r="O7398" s="13">
        <v>9.6153846153850004</v>
      </c>
    </row>
    <row r="7399" spans="2:15" x14ac:dyDescent="0.2">
      <c r="D7399" s="175"/>
      <c r="E7399" s="4" t="s">
        <v>45</v>
      </c>
      <c r="F7399" s="6"/>
      <c r="G7399" s="5">
        <v>70</v>
      </c>
      <c r="H7399" s="7">
        <v>51</v>
      </c>
      <c r="I7399" s="1">
        <v>0</v>
      </c>
      <c r="J7399" s="1">
        <v>5</v>
      </c>
      <c r="K7399" s="1">
        <v>0</v>
      </c>
      <c r="L7399" s="1">
        <v>4</v>
      </c>
      <c r="M7399" s="1">
        <v>1</v>
      </c>
      <c r="N7399" s="1">
        <v>1</v>
      </c>
      <c r="O7399" s="8">
        <v>12</v>
      </c>
    </row>
    <row r="7400" spans="2:15" x14ac:dyDescent="0.2">
      <c r="D7400" s="176"/>
      <c r="E7400" s="57"/>
      <c r="F7400" s="54"/>
      <c r="G7400" s="67">
        <v>100</v>
      </c>
      <c r="H7400" s="127">
        <v>72.857142857143003</v>
      </c>
      <c r="I7400" s="81">
        <v>0</v>
      </c>
      <c r="J7400" s="96">
        <v>7.1428571428570002</v>
      </c>
      <c r="K7400" s="81">
        <v>0</v>
      </c>
      <c r="L7400" s="48">
        <v>5.7142857142860004</v>
      </c>
      <c r="M7400" s="48">
        <v>1.4285714285710001</v>
      </c>
      <c r="N7400" s="48">
        <v>1.4285714285710001</v>
      </c>
      <c r="O7400" s="113">
        <v>17.142857142857</v>
      </c>
    </row>
    <row r="7402" spans="2:15" x14ac:dyDescent="0.2">
      <c r="B7402" s="43" t="str">
        <f xml:space="preserve"> HYPERLINK("#'目次'!B160", "[154]")</f>
        <v>[154]</v>
      </c>
      <c r="C7402" s="31" t="s">
        <v>309</v>
      </c>
    </row>
    <row r="7403" spans="2:15" x14ac:dyDescent="0.2">
      <c r="C7403" s="156" t="s">
        <v>292</v>
      </c>
    </row>
    <row r="7406" spans="2:15" ht="24" x14ac:dyDescent="0.2">
      <c r="D7406" s="177"/>
      <c r="E7406" s="178"/>
      <c r="F7406" s="178"/>
      <c r="G7406" s="40" t="s">
        <v>14</v>
      </c>
      <c r="H7406" s="42" t="s">
        <v>213</v>
      </c>
      <c r="I7406" s="15" t="s">
        <v>214</v>
      </c>
      <c r="J7406" s="15" t="s">
        <v>215</v>
      </c>
      <c r="K7406" s="15" t="s">
        <v>216</v>
      </c>
      <c r="L7406" s="15" t="s">
        <v>217</v>
      </c>
      <c r="M7406" s="15" t="s">
        <v>293</v>
      </c>
      <c r="N7406" s="15" t="s">
        <v>86</v>
      </c>
      <c r="O7406" s="44" t="s">
        <v>17</v>
      </c>
    </row>
    <row r="7407" spans="2:15" x14ac:dyDescent="0.2">
      <c r="D7407" s="179"/>
      <c r="E7407" s="180"/>
      <c r="F7407" s="180"/>
      <c r="G7407" s="39"/>
      <c r="H7407" s="41"/>
      <c r="I7407" s="14"/>
      <c r="J7407" s="14"/>
      <c r="K7407" s="14"/>
      <c r="L7407" s="14"/>
      <c r="M7407" s="14"/>
      <c r="N7407" s="14"/>
      <c r="O7407" s="38"/>
    </row>
    <row r="7408" spans="2:15" x14ac:dyDescent="0.2">
      <c r="D7408" s="70"/>
      <c r="E7408" s="72" t="s">
        <v>14</v>
      </c>
      <c r="F7408" s="69"/>
      <c r="G7408" s="37">
        <v>1163</v>
      </c>
      <c r="H7408" s="17">
        <v>798</v>
      </c>
      <c r="I7408" s="17">
        <v>1</v>
      </c>
      <c r="J7408" s="17">
        <v>86</v>
      </c>
      <c r="K7408" s="17">
        <v>4</v>
      </c>
      <c r="L7408" s="17">
        <v>313</v>
      </c>
      <c r="M7408" s="17">
        <v>79</v>
      </c>
      <c r="N7408" s="17">
        <v>11</v>
      </c>
      <c r="O7408" s="55">
        <v>112</v>
      </c>
    </row>
    <row r="7409" spans="4:15" x14ac:dyDescent="0.2">
      <c r="D7409" s="57"/>
      <c r="E7409" s="54"/>
      <c r="F7409" s="71"/>
      <c r="G7409" s="9">
        <v>100</v>
      </c>
      <c r="H7409" s="2">
        <v>68.615649183146999</v>
      </c>
      <c r="I7409" s="2">
        <v>8.5984522785999995E-2</v>
      </c>
      <c r="J7409" s="2">
        <v>7.3946689595870003</v>
      </c>
      <c r="K7409" s="2">
        <v>0.34393809114399998</v>
      </c>
      <c r="L7409" s="2">
        <v>26.913155631986001</v>
      </c>
      <c r="M7409" s="2">
        <v>6.7927773000859997</v>
      </c>
      <c r="N7409" s="2">
        <v>0.94582975064499997</v>
      </c>
      <c r="O7409" s="13">
        <v>9.6302665520210002</v>
      </c>
    </row>
    <row r="7410" spans="4:15" x14ac:dyDescent="0.2">
      <c r="D7410" s="174" t="s">
        <v>18</v>
      </c>
      <c r="E7410" s="20" t="s">
        <v>19</v>
      </c>
      <c r="F7410" s="22"/>
      <c r="G7410" s="21">
        <v>52</v>
      </c>
      <c r="H7410" s="25">
        <v>34</v>
      </c>
      <c r="I7410" s="3">
        <v>0</v>
      </c>
      <c r="J7410" s="3">
        <v>2</v>
      </c>
      <c r="K7410" s="3">
        <v>0</v>
      </c>
      <c r="L7410" s="3">
        <v>15</v>
      </c>
      <c r="M7410" s="3">
        <v>1</v>
      </c>
      <c r="N7410" s="3">
        <v>0</v>
      </c>
      <c r="O7410" s="26">
        <v>6</v>
      </c>
    </row>
    <row r="7411" spans="4:15" x14ac:dyDescent="0.2">
      <c r="D7411" s="175"/>
      <c r="E7411" s="11"/>
      <c r="F7411" s="10"/>
      <c r="G7411" s="9">
        <v>100</v>
      </c>
      <c r="H7411" s="16">
        <v>65.384615384615003</v>
      </c>
      <c r="I7411" s="18">
        <v>0</v>
      </c>
      <c r="J7411" s="2">
        <v>3.8461538461539999</v>
      </c>
      <c r="K7411" s="18">
        <v>0</v>
      </c>
      <c r="L7411" s="2">
        <v>28.846153846153999</v>
      </c>
      <c r="M7411" s="2">
        <v>1.923076923077</v>
      </c>
      <c r="N7411" s="18">
        <v>0</v>
      </c>
      <c r="O7411" s="13">
        <v>11.538461538462</v>
      </c>
    </row>
    <row r="7412" spans="4:15" x14ac:dyDescent="0.2">
      <c r="D7412" s="175"/>
      <c r="E7412" s="4" t="s">
        <v>20</v>
      </c>
      <c r="F7412" s="6"/>
      <c r="G7412" s="5">
        <v>75</v>
      </c>
      <c r="H7412" s="7">
        <v>53</v>
      </c>
      <c r="I7412" s="1">
        <v>0</v>
      </c>
      <c r="J7412" s="1">
        <v>4</v>
      </c>
      <c r="K7412" s="1">
        <v>0</v>
      </c>
      <c r="L7412" s="1">
        <v>18</v>
      </c>
      <c r="M7412" s="1">
        <v>3</v>
      </c>
      <c r="N7412" s="1">
        <v>0</v>
      </c>
      <c r="O7412" s="8">
        <v>11</v>
      </c>
    </row>
    <row r="7413" spans="4:15" x14ac:dyDescent="0.2">
      <c r="D7413" s="175"/>
      <c r="E7413" s="11"/>
      <c r="F7413" s="10"/>
      <c r="G7413" s="9">
        <v>100</v>
      </c>
      <c r="H7413" s="16">
        <v>70.666666666666998</v>
      </c>
      <c r="I7413" s="18">
        <v>0</v>
      </c>
      <c r="J7413" s="2">
        <v>5.333333333333</v>
      </c>
      <c r="K7413" s="18">
        <v>0</v>
      </c>
      <c r="L7413" s="2">
        <v>24</v>
      </c>
      <c r="M7413" s="2">
        <v>4</v>
      </c>
      <c r="N7413" s="18">
        <v>0</v>
      </c>
      <c r="O7413" s="89">
        <v>14.666666666667</v>
      </c>
    </row>
    <row r="7414" spans="4:15" x14ac:dyDescent="0.2">
      <c r="D7414" s="175"/>
      <c r="E7414" s="4" t="s">
        <v>21</v>
      </c>
      <c r="F7414" s="6"/>
      <c r="G7414" s="5">
        <v>469</v>
      </c>
      <c r="H7414" s="7">
        <v>286</v>
      </c>
      <c r="I7414" s="1">
        <v>1</v>
      </c>
      <c r="J7414" s="1">
        <v>40</v>
      </c>
      <c r="K7414" s="1">
        <v>2</v>
      </c>
      <c r="L7414" s="1">
        <v>186</v>
      </c>
      <c r="M7414" s="1">
        <v>33</v>
      </c>
      <c r="N7414" s="1">
        <v>2</v>
      </c>
      <c r="O7414" s="8">
        <v>38</v>
      </c>
    </row>
    <row r="7415" spans="4:15" x14ac:dyDescent="0.2">
      <c r="D7415" s="175"/>
      <c r="E7415" s="11"/>
      <c r="F7415" s="10"/>
      <c r="G7415" s="9">
        <v>100</v>
      </c>
      <c r="H7415" s="73">
        <v>60.980810234541998</v>
      </c>
      <c r="I7415" s="2">
        <v>0.21321961620499999</v>
      </c>
      <c r="J7415" s="2">
        <v>8.5287846481879992</v>
      </c>
      <c r="K7415" s="2">
        <v>0.426439232409</v>
      </c>
      <c r="L7415" s="35">
        <v>39.658848614071999</v>
      </c>
      <c r="M7415" s="2">
        <v>7.0362473347550001</v>
      </c>
      <c r="N7415" s="2">
        <v>0.426439232409</v>
      </c>
      <c r="O7415" s="13">
        <v>8.1023454157780002</v>
      </c>
    </row>
    <row r="7416" spans="4:15" x14ac:dyDescent="0.2">
      <c r="D7416" s="175"/>
      <c r="E7416" s="4" t="s">
        <v>22</v>
      </c>
      <c r="F7416" s="6"/>
      <c r="G7416" s="5">
        <v>34</v>
      </c>
      <c r="H7416" s="7">
        <v>21</v>
      </c>
      <c r="I7416" s="1">
        <v>0</v>
      </c>
      <c r="J7416" s="1">
        <v>3</v>
      </c>
      <c r="K7416" s="1">
        <v>0</v>
      </c>
      <c r="L7416" s="1">
        <v>7</v>
      </c>
      <c r="M7416" s="1">
        <v>3</v>
      </c>
      <c r="N7416" s="1">
        <v>0</v>
      </c>
      <c r="O7416" s="8">
        <v>7</v>
      </c>
    </row>
    <row r="7417" spans="4:15" x14ac:dyDescent="0.2">
      <c r="D7417" s="175"/>
      <c r="E7417" s="11"/>
      <c r="F7417" s="10"/>
      <c r="G7417" s="9">
        <v>100</v>
      </c>
      <c r="H7417" s="73">
        <v>61.764705882352999</v>
      </c>
      <c r="I7417" s="18">
        <v>0</v>
      </c>
      <c r="J7417" s="2">
        <v>8.8235294117649996</v>
      </c>
      <c r="K7417" s="18">
        <v>0</v>
      </c>
      <c r="L7417" s="27">
        <v>20.588235294118</v>
      </c>
      <c r="M7417" s="2">
        <v>8.8235294117649996</v>
      </c>
      <c r="N7417" s="18">
        <v>0</v>
      </c>
      <c r="O7417" s="104">
        <v>20.588235294118</v>
      </c>
    </row>
    <row r="7418" spans="4:15" x14ac:dyDescent="0.2">
      <c r="D7418" s="175"/>
      <c r="E7418" s="4" t="s">
        <v>23</v>
      </c>
      <c r="F7418" s="6"/>
      <c r="G7418" s="5">
        <v>136</v>
      </c>
      <c r="H7418" s="7">
        <v>99</v>
      </c>
      <c r="I7418" s="1">
        <v>0</v>
      </c>
      <c r="J7418" s="1">
        <v>10</v>
      </c>
      <c r="K7418" s="1">
        <v>1</v>
      </c>
      <c r="L7418" s="1">
        <v>27</v>
      </c>
      <c r="M7418" s="1">
        <v>7</v>
      </c>
      <c r="N7418" s="1">
        <v>2</v>
      </c>
      <c r="O7418" s="8">
        <v>13</v>
      </c>
    </row>
    <row r="7419" spans="4:15" x14ac:dyDescent="0.2">
      <c r="D7419" s="175"/>
      <c r="E7419" s="11"/>
      <c r="F7419" s="10"/>
      <c r="G7419" s="9">
        <v>100</v>
      </c>
      <c r="H7419" s="16">
        <v>72.794117647058997</v>
      </c>
      <c r="I7419" s="18">
        <v>0</v>
      </c>
      <c r="J7419" s="2">
        <v>7.352941176471</v>
      </c>
      <c r="K7419" s="2">
        <v>0.73529411764700003</v>
      </c>
      <c r="L7419" s="27">
        <v>19.852941176470999</v>
      </c>
      <c r="M7419" s="2">
        <v>5.147058823529</v>
      </c>
      <c r="N7419" s="2">
        <v>1.4705882352940001</v>
      </c>
      <c r="O7419" s="13">
        <v>9.5588235294120008</v>
      </c>
    </row>
    <row r="7420" spans="4:15" x14ac:dyDescent="0.2">
      <c r="D7420" s="175"/>
      <c r="E7420" s="4" t="s">
        <v>24</v>
      </c>
      <c r="F7420" s="6"/>
      <c r="G7420" s="5">
        <v>180</v>
      </c>
      <c r="H7420" s="7">
        <v>140</v>
      </c>
      <c r="I7420" s="1">
        <v>0</v>
      </c>
      <c r="J7420" s="1">
        <v>14</v>
      </c>
      <c r="K7420" s="1">
        <v>1</v>
      </c>
      <c r="L7420" s="1">
        <v>29</v>
      </c>
      <c r="M7420" s="1">
        <v>10</v>
      </c>
      <c r="N7420" s="1">
        <v>3</v>
      </c>
      <c r="O7420" s="8">
        <v>18</v>
      </c>
    </row>
    <row r="7421" spans="4:15" x14ac:dyDescent="0.2">
      <c r="D7421" s="175"/>
      <c r="E7421" s="11"/>
      <c r="F7421" s="10"/>
      <c r="G7421" s="9">
        <v>100</v>
      </c>
      <c r="H7421" s="64">
        <v>77.777777777777999</v>
      </c>
      <c r="I7421" s="18">
        <v>0</v>
      </c>
      <c r="J7421" s="2">
        <v>7.7777777777779997</v>
      </c>
      <c r="K7421" s="2">
        <v>0.555555555556</v>
      </c>
      <c r="L7421" s="46">
        <v>16.111111111111001</v>
      </c>
      <c r="M7421" s="2">
        <v>5.5555555555560003</v>
      </c>
      <c r="N7421" s="2">
        <v>1.666666666667</v>
      </c>
      <c r="O7421" s="13">
        <v>10</v>
      </c>
    </row>
    <row r="7422" spans="4:15" x14ac:dyDescent="0.2">
      <c r="D7422" s="175"/>
      <c r="E7422" s="4" t="s">
        <v>25</v>
      </c>
      <c r="F7422" s="6"/>
      <c r="G7422" s="5">
        <v>69</v>
      </c>
      <c r="H7422" s="7">
        <v>51</v>
      </c>
      <c r="I7422" s="1">
        <v>0</v>
      </c>
      <c r="J7422" s="1">
        <v>4</v>
      </c>
      <c r="K7422" s="1">
        <v>0</v>
      </c>
      <c r="L7422" s="1">
        <v>14</v>
      </c>
      <c r="M7422" s="1">
        <v>13</v>
      </c>
      <c r="N7422" s="1">
        <v>0</v>
      </c>
      <c r="O7422" s="8">
        <v>8</v>
      </c>
    </row>
    <row r="7423" spans="4:15" x14ac:dyDescent="0.2">
      <c r="D7423" s="175"/>
      <c r="E7423" s="11"/>
      <c r="F7423" s="10"/>
      <c r="G7423" s="9">
        <v>100</v>
      </c>
      <c r="H7423" s="64">
        <v>73.913043478261002</v>
      </c>
      <c r="I7423" s="18">
        <v>0</v>
      </c>
      <c r="J7423" s="2">
        <v>5.7971014492749999</v>
      </c>
      <c r="K7423" s="18">
        <v>0</v>
      </c>
      <c r="L7423" s="27">
        <v>20.289855072464</v>
      </c>
      <c r="M7423" s="35">
        <v>18.840579710145001</v>
      </c>
      <c r="N7423" s="18">
        <v>0</v>
      </c>
      <c r="O7423" s="13">
        <v>11.594202898551</v>
      </c>
    </row>
    <row r="7424" spans="4:15" x14ac:dyDescent="0.2">
      <c r="D7424" s="175"/>
      <c r="E7424" s="4" t="s">
        <v>26</v>
      </c>
      <c r="F7424" s="6"/>
      <c r="G7424" s="5">
        <v>29</v>
      </c>
      <c r="H7424" s="7">
        <v>23</v>
      </c>
      <c r="I7424" s="1">
        <v>0</v>
      </c>
      <c r="J7424" s="1">
        <v>1</v>
      </c>
      <c r="K7424" s="1">
        <v>0</v>
      </c>
      <c r="L7424" s="1">
        <v>4</v>
      </c>
      <c r="M7424" s="1">
        <v>2</v>
      </c>
      <c r="N7424" s="1">
        <v>0</v>
      </c>
      <c r="O7424" s="8">
        <v>3</v>
      </c>
    </row>
    <row r="7425" spans="4:15" x14ac:dyDescent="0.2">
      <c r="D7425" s="175"/>
      <c r="E7425" s="11"/>
      <c r="F7425" s="10"/>
      <c r="G7425" s="9">
        <v>100</v>
      </c>
      <c r="H7425" s="86">
        <v>79.310344827585993</v>
      </c>
      <c r="I7425" s="18">
        <v>0</v>
      </c>
      <c r="J7425" s="2">
        <v>3.4482758620689999</v>
      </c>
      <c r="K7425" s="18">
        <v>0</v>
      </c>
      <c r="L7425" s="46">
        <v>13.793103448276</v>
      </c>
      <c r="M7425" s="2">
        <v>6.8965517241379999</v>
      </c>
      <c r="N7425" s="18">
        <v>0</v>
      </c>
      <c r="O7425" s="13">
        <v>10.344827586207</v>
      </c>
    </row>
    <row r="7426" spans="4:15" x14ac:dyDescent="0.2">
      <c r="D7426" s="175"/>
      <c r="E7426" s="4" t="s">
        <v>27</v>
      </c>
      <c r="F7426" s="6"/>
      <c r="G7426" s="5">
        <v>64</v>
      </c>
      <c r="H7426" s="7">
        <v>48</v>
      </c>
      <c r="I7426" s="1">
        <v>0</v>
      </c>
      <c r="J7426" s="1">
        <v>3</v>
      </c>
      <c r="K7426" s="1">
        <v>0</v>
      </c>
      <c r="L7426" s="1">
        <v>8</v>
      </c>
      <c r="M7426" s="1">
        <v>6</v>
      </c>
      <c r="N7426" s="1">
        <v>2</v>
      </c>
      <c r="O7426" s="8">
        <v>4</v>
      </c>
    </row>
    <row r="7427" spans="4:15" x14ac:dyDescent="0.2">
      <c r="D7427" s="175"/>
      <c r="E7427" s="11"/>
      <c r="F7427" s="10"/>
      <c r="G7427" s="9">
        <v>100</v>
      </c>
      <c r="H7427" s="64">
        <v>75</v>
      </c>
      <c r="I7427" s="18">
        <v>0</v>
      </c>
      <c r="J7427" s="2">
        <v>4.6875</v>
      </c>
      <c r="K7427" s="18">
        <v>0</v>
      </c>
      <c r="L7427" s="46">
        <v>12.5</v>
      </c>
      <c r="M7427" s="2">
        <v>9.375</v>
      </c>
      <c r="N7427" s="2">
        <v>3.125</v>
      </c>
      <c r="O7427" s="13">
        <v>6.25</v>
      </c>
    </row>
    <row r="7428" spans="4:15" x14ac:dyDescent="0.2">
      <c r="D7428" s="175"/>
      <c r="E7428" s="4" t="s">
        <v>28</v>
      </c>
      <c r="F7428" s="6"/>
      <c r="G7428" s="5">
        <v>48</v>
      </c>
      <c r="H7428" s="7">
        <v>38</v>
      </c>
      <c r="I7428" s="1">
        <v>0</v>
      </c>
      <c r="J7428" s="1">
        <v>5</v>
      </c>
      <c r="K7428" s="1">
        <v>0</v>
      </c>
      <c r="L7428" s="1">
        <v>5</v>
      </c>
      <c r="M7428" s="1">
        <v>1</v>
      </c>
      <c r="N7428" s="1">
        <v>2</v>
      </c>
      <c r="O7428" s="8">
        <v>2</v>
      </c>
    </row>
    <row r="7429" spans="4:15" x14ac:dyDescent="0.2">
      <c r="D7429" s="175"/>
      <c r="E7429" s="11"/>
      <c r="F7429" s="10"/>
      <c r="G7429" s="9">
        <v>100</v>
      </c>
      <c r="H7429" s="86">
        <v>79.166666666666998</v>
      </c>
      <c r="I7429" s="18">
        <v>0</v>
      </c>
      <c r="J7429" s="2">
        <v>10.416666666667</v>
      </c>
      <c r="K7429" s="18">
        <v>0</v>
      </c>
      <c r="L7429" s="46">
        <v>10.416666666667</v>
      </c>
      <c r="M7429" s="2">
        <v>2.083333333333</v>
      </c>
      <c r="N7429" s="2">
        <v>4.166666666667</v>
      </c>
      <c r="O7429" s="93">
        <v>4.166666666667</v>
      </c>
    </row>
    <row r="7430" spans="4:15" x14ac:dyDescent="0.2">
      <c r="D7430" s="175"/>
      <c r="E7430" s="4" t="s">
        <v>29</v>
      </c>
      <c r="F7430" s="6"/>
      <c r="G7430" s="5">
        <v>7</v>
      </c>
      <c r="H7430" s="7">
        <v>5</v>
      </c>
      <c r="I7430" s="1">
        <v>0</v>
      </c>
      <c r="J7430" s="1">
        <v>0</v>
      </c>
      <c r="K7430" s="1">
        <v>0</v>
      </c>
      <c r="L7430" s="1">
        <v>0</v>
      </c>
      <c r="M7430" s="1">
        <v>0</v>
      </c>
      <c r="N7430" s="1">
        <v>0</v>
      </c>
      <c r="O7430" s="8">
        <v>2</v>
      </c>
    </row>
    <row r="7431" spans="4:15" x14ac:dyDescent="0.2">
      <c r="D7431" s="175"/>
      <c r="E7431" s="11"/>
      <c r="F7431" s="10"/>
      <c r="G7431" s="9">
        <v>100</v>
      </c>
      <c r="H7431" s="16">
        <v>71.428571428571004</v>
      </c>
      <c r="I7431" s="18">
        <v>0</v>
      </c>
      <c r="J7431" s="79">
        <v>0</v>
      </c>
      <c r="K7431" s="18">
        <v>0</v>
      </c>
      <c r="L7431" s="76">
        <v>0</v>
      </c>
      <c r="M7431" s="79">
        <v>0</v>
      </c>
      <c r="N7431" s="18">
        <v>0</v>
      </c>
      <c r="O7431" s="104">
        <v>28.571428571428999</v>
      </c>
    </row>
    <row r="7432" spans="4:15" x14ac:dyDescent="0.2">
      <c r="D7432" s="174" t="s">
        <v>30</v>
      </c>
      <c r="E7432" s="20" t="s">
        <v>31</v>
      </c>
      <c r="F7432" s="22"/>
      <c r="G7432" s="21">
        <v>373</v>
      </c>
      <c r="H7432" s="25">
        <v>252</v>
      </c>
      <c r="I7432" s="3">
        <v>1</v>
      </c>
      <c r="J7432" s="3">
        <v>31</v>
      </c>
      <c r="K7432" s="3">
        <v>2</v>
      </c>
      <c r="L7432" s="3">
        <v>117</v>
      </c>
      <c r="M7432" s="3">
        <v>28</v>
      </c>
      <c r="N7432" s="3">
        <v>3</v>
      </c>
      <c r="O7432" s="26">
        <v>33</v>
      </c>
    </row>
    <row r="7433" spans="4:15" x14ac:dyDescent="0.2">
      <c r="D7433" s="175"/>
      <c r="E7433" s="11"/>
      <c r="F7433" s="10"/>
      <c r="G7433" s="9">
        <v>100</v>
      </c>
      <c r="H7433" s="16">
        <v>67.560321715818006</v>
      </c>
      <c r="I7433" s="2">
        <v>0.26809651474500001</v>
      </c>
      <c r="J7433" s="2">
        <v>8.3109919571049993</v>
      </c>
      <c r="K7433" s="2">
        <v>0.53619302949100001</v>
      </c>
      <c r="L7433" s="2">
        <v>31.367292225200998</v>
      </c>
      <c r="M7433" s="2">
        <v>7.5067024128690001</v>
      </c>
      <c r="N7433" s="2">
        <v>0.80428954423599996</v>
      </c>
      <c r="O7433" s="13">
        <v>8.8471849865949999</v>
      </c>
    </row>
    <row r="7434" spans="4:15" x14ac:dyDescent="0.2">
      <c r="D7434" s="175"/>
      <c r="E7434" s="4" t="s">
        <v>32</v>
      </c>
      <c r="F7434" s="6"/>
      <c r="G7434" s="5">
        <v>339</v>
      </c>
      <c r="H7434" s="7">
        <v>230</v>
      </c>
      <c r="I7434" s="1">
        <v>0</v>
      </c>
      <c r="J7434" s="1">
        <v>20</v>
      </c>
      <c r="K7434" s="1">
        <v>0</v>
      </c>
      <c r="L7434" s="1">
        <v>97</v>
      </c>
      <c r="M7434" s="1">
        <v>29</v>
      </c>
      <c r="N7434" s="1">
        <v>3</v>
      </c>
      <c r="O7434" s="8">
        <v>32</v>
      </c>
    </row>
    <row r="7435" spans="4:15" x14ac:dyDescent="0.2">
      <c r="D7435" s="175"/>
      <c r="E7435" s="11"/>
      <c r="F7435" s="10"/>
      <c r="G7435" s="9">
        <v>100</v>
      </c>
      <c r="H7435" s="16">
        <v>67.846607669617001</v>
      </c>
      <c r="I7435" s="18">
        <v>0</v>
      </c>
      <c r="J7435" s="2">
        <v>5.8997050147490002</v>
      </c>
      <c r="K7435" s="18">
        <v>0</v>
      </c>
      <c r="L7435" s="2">
        <v>28.613569321534001</v>
      </c>
      <c r="M7435" s="2">
        <v>8.5545722713860002</v>
      </c>
      <c r="N7435" s="2">
        <v>0.88495575221199996</v>
      </c>
      <c r="O7435" s="13">
        <v>9.4395280235989993</v>
      </c>
    </row>
    <row r="7436" spans="4:15" x14ac:dyDescent="0.2">
      <c r="D7436" s="175"/>
      <c r="E7436" s="4" t="s">
        <v>33</v>
      </c>
      <c r="F7436" s="6"/>
      <c r="G7436" s="5">
        <v>365</v>
      </c>
      <c r="H7436" s="7">
        <v>249</v>
      </c>
      <c r="I7436" s="1">
        <v>0</v>
      </c>
      <c r="J7436" s="1">
        <v>27</v>
      </c>
      <c r="K7436" s="1">
        <v>2</v>
      </c>
      <c r="L7436" s="1">
        <v>85</v>
      </c>
      <c r="M7436" s="1">
        <v>19</v>
      </c>
      <c r="N7436" s="1">
        <v>4</v>
      </c>
      <c r="O7436" s="8">
        <v>40</v>
      </c>
    </row>
    <row r="7437" spans="4:15" x14ac:dyDescent="0.2">
      <c r="D7437" s="175"/>
      <c r="E7437" s="11"/>
      <c r="F7437" s="10"/>
      <c r="G7437" s="9">
        <v>100</v>
      </c>
      <c r="H7437" s="16">
        <v>68.219178082192002</v>
      </c>
      <c r="I7437" s="18">
        <v>0</v>
      </c>
      <c r="J7437" s="2">
        <v>7.397260273973</v>
      </c>
      <c r="K7437" s="2">
        <v>0.54794520547900005</v>
      </c>
      <c r="L7437" s="2">
        <v>23.287671232876999</v>
      </c>
      <c r="M7437" s="2">
        <v>5.2054794520550001</v>
      </c>
      <c r="N7437" s="2">
        <v>1.095890410959</v>
      </c>
      <c r="O7437" s="13">
        <v>10.958904109589</v>
      </c>
    </row>
    <row r="7438" spans="4:15" x14ac:dyDescent="0.2">
      <c r="D7438" s="175"/>
      <c r="E7438" s="4" t="s">
        <v>34</v>
      </c>
      <c r="F7438" s="6"/>
      <c r="G7438" s="5">
        <v>86</v>
      </c>
      <c r="H7438" s="7">
        <v>67</v>
      </c>
      <c r="I7438" s="1">
        <v>0</v>
      </c>
      <c r="J7438" s="1">
        <v>8</v>
      </c>
      <c r="K7438" s="1">
        <v>0</v>
      </c>
      <c r="L7438" s="1">
        <v>14</v>
      </c>
      <c r="M7438" s="1">
        <v>3</v>
      </c>
      <c r="N7438" s="1">
        <v>1</v>
      </c>
      <c r="O7438" s="8">
        <v>7</v>
      </c>
    </row>
    <row r="7439" spans="4:15" x14ac:dyDescent="0.2">
      <c r="D7439" s="175"/>
      <c r="E7439" s="11"/>
      <c r="F7439" s="10"/>
      <c r="G7439" s="9">
        <v>100</v>
      </c>
      <c r="H7439" s="64">
        <v>77.906976744185997</v>
      </c>
      <c r="I7439" s="18">
        <v>0</v>
      </c>
      <c r="J7439" s="2">
        <v>9.3023255813949994</v>
      </c>
      <c r="K7439" s="18">
        <v>0</v>
      </c>
      <c r="L7439" s="46">
        <v>16.279069767442</v>
      </c>
      <c r="M7439" s="2">
        <v>3.488372093023</v>
      </c>
      <c r="N7439" s="2">
        <v>1.1627906976739999</v>
      </c>
      <c r="O7439" s="13">
        <v>8.1395348837209998</v>
      </c>
    </row>
    <row r="7440" spans="4:15" x14ac:dyDescent="0.2">
      <c r="D7440" s="174" t="s">
        <v>35</v>
      </c>
      <c r="E7440" s="20" t="s">
        <v>36</v>
      </c>
      <c r="F7440" s="22"/>
      <c r="G7440" s="21">
        <v>597</v>
      </c>
      <c r="H7440" s="25">
        <v>416</v>
      </c>
      <c r="I7440" s="3">
        <v>1</v>
      </c>
      <c r="J7440" s="3">
        <v>44</v>
      </c>
      <c r="K7440" s="3">
        <v>2</v>
      </c>
      <c r="L7440" s="3">
        <v>153</v>
      </c>
      <c r="M7440" s="3">
        <v>52</v>
      </c>
      <c r="N7440" s="3">
        <v>4</v>
      </c>
      <c r="O7440" s="26">
        <v>58</v>
      </c>
    </row>
    <row r="7441" spans="4:15" x14ac:dyDescent="0.2">
      <c r="D7441" s="175"/>
      <c r="E7441" s="11"/>
      <c r="F7441" s="10"/>
      <c r="G7441" s="9">
        <v>100</v>
      </c>
      <c r="H7441" s="16">
        <v>69.681742043550997</v>
      </c>
      <c r="I7441" s="2">
        <v>0.16750418760499999</v>
      </c>
      <c r="J7441" s="2">
        <v>7.3701842546060004</v>
      </c>
      <c r="K7441" s="2">
        <v>0.33500837520900001</v>
      </c>
      <c r="L7441" s="2">
        <v>25.628140703518</v>
      </c>
      <c r="M7441" s="2">
        <v>8.7102177554440008</v>
      </c>
      <c r="N7441" s="2">
        <v>0.670016750419</v>
      </c>
      <c r="O7441" s="13">
        <v>9.7152428810719993</v>
      </c>
    </row>
    <row r="7442" spans="4:15" x14ac:dyDescent="0.2">
      <c r="D7442" s="175"/>
      <c r="E7442" s="4" t="s">
        <v>37</v>
      </c>
      <c r="F7442" s="6"/>
      <c r="G7442" s="5">
        <v>566</v>
      </c>
      <c r="H7442" s="7">
        <v>382</v>
      </c>
      <c r="I7442" s="1">
        <v>0</v>
      </c>
      <c r="J7442" s="1">
        <v>42</v>
      </c>
      <c r="K7442" s="1">
        <v>2</v>
      </c>
      <c r="L7442" s="1">
        <v>160</v>
      </c>
      <c r="M7442" s="1">
        <v>27</v>
      </c>
      <c r="N7442" s="1">
        <v>7</v>
      </c>
      <c r="O7442" s="8">
        <v>54</v>
      </c>
    </row>
    <row r="7443" spans="4:15" x14ac:dyDescent="0.2">
      <c r="D7443" s="175"/>
      <c r="E7443" s="11"/>
      <c r="F7443" s="10"/>
      <c r="G7443" s="9">
        <v>100</v>
      </c>
      <c r="H7443" s="16">
        <v>67.491166077738995</v>
      </c>
      <c r="I7443" s="18">
        <v>0</v>
      </c>
      <c r="J7443" s="2">
        <v>7.4204946996469996</v>
      </c>
      <c r="K7443" s="2">
        <v>0.35335689045899998</v>
      </c>
      <c r="L7443" s="2">
        <v>28.268551236749001</v>
      </c>
      <c r="M7443" s="2">
        <v>4.7703180212009997</v>
      </c>
      <c r="N7443" s="2">
        <v>1.236749116608</v>
      </c>
      <c r="O7443" s="13">
        <v>9.5406360424029995</v>
      </c>
    </row>
    <row r="7444" spans="4:15" x14ac:dyDescent="0.2">
      <c r="D7444" s="174" t="s">
        <v>38</v>
      </c>
      <c r="E7444" s="20" t="s">
        <v>39</v>
      </c>
      <c r="F7444" s="22"/>
      <c r="G7444" s="21">
        <v>58</v>
      </c>
      <c r="H7444" s="25">
        <v>46</v>
      </c>
      <c r="I7444" s="3">
        <v>0</v>
      </c>
      <c r="J7444" s="3">
        <v>1</v>
      </c>
      <c r="K7444" s="3">
        <v>0</v>
      </c>
      <c r="L7444" s="3">
        <v>12</v>
      </c>
      <c r="M7444" s="3">
        <v>2</v>
      </c>
      <c r="N7444" s="3">
        <v>1</v>
      </c>
      <c r="O7444" s="26">
        <v>7</v>
      </c>
    </row>
    <row r="7445" spans="4:15" x14ac:dyDescent="0.2">
      <c r="D7445" s="175"/>
      <c r="E7445" s="11"/>
      <c r="F7445" s="10"/>
      <c r="G7445" s="9">
        <v>100</v>
      </c>
      <c r="H7445" s="86">
        <v>79.310344827585993</v>
      </c>
      <c r="I7445" s="18">
        <v>0</v>
      </c>
      <c r="J7445" s="27">
        <v>1.7241379310339999</v>
      </c>
      <c r="K7445" s="18">
        <v>0</v>
      </c>
      <c r="L7445" s="27">
        <v>20.689655172414</v>
      </c>
      <c r="M7445" s="2">
        <v>3.4482758620689999</v>
      </c>
      <c r="N7445" s="2">
        <v>1.7241379310339999</v>
      </c>
      <c r="O7445" s="13">
        <v>12.068965517241001</v>
      </c>
    </row>
    <row r="7446" spans="4:15" x14ac:dyDescent="0.2">
      <c r="D7446" s="175"/>
      <c r="E7446" s="4" t="s">
        <v>40</v>
      </c>
      <c r="F7446" s="6"/>
      <c r="G7446" s="5">
        <v>144</v>
      </c>
      <c r="H7446" s="7">
        <v>110</v>
      </c>
      <c r="I7446" s="1">
        <v>0</v>
      </c>
      <c r="J7446" s="1">
        <v>10</v>
      </c>
      <c r="K7446" s="1">
        <v>3</v>
      </c>
      <c r="L7446" s="1">
        <v>47</v>
      </c>
      <c r="M7446" s="1">
        <v>14</v>
      </c>
      <c r="N7446" s="1">
        <v>1</v>
      </c>
      <c r="O7446" s="8">
        <v>4</v>
      </c>
    </row>
    <row r="7447" spans="4:15" x14ac:dyDescent="0.2">
      <c r="D7447" s="175"/>
      <c r="E7447" s="11"/>
      <c r="F7447" s="10"/>
      <c r="G7447" s="9">
        <v>100</v>
      </c>
      <c r="H7447" s="64">
        <v>76.388888888888999</v>
      </c>
      <c r="I7447" s="18">
        <v>0</v>
      </c>
      <c r="J7447" s="2">
        <v>6.9444444444439997</v>
      </c>
      <c r="K7447" s="2">
        <v>2.083333333333</v>
      </c>
      <c r="L7447" s="23">
        <v>32.638888888888999</v>
      </c>
      <c r="M7447" s="2">
        <v>9.7222222222219994</v>
      </c>
      <c r="N7447" s="2">
        <v>0.694444444444</v>
      </c>
      <c r="O7447" s="93">
        <v>2.7777777777780002</v>
      </c>
    </row>
    <row r="7448" spans="4:15" x14ac:dyDescent="0.2">
      <c r="D7448" s="175"/>
      <c r="E7448" s="4" t="s">
        <v>41</v>
      </c>
      <c r="F7448" s="6"/>
      <c r="G7448" s="5">
        <v>202</v>
      </c>
      <c r="H7448" s="7">
        <v>124</v>
      </c>
      <c r="I7448" s="1">
        <v>1</v>
      </c>
      <c r="J7448" s="1">
        <v>24</v>
      </c>
      <c r="K7448" s="1">
        <v>0</v>
      </c>
      <c r="L7448" s="1">
        <v>64</v>
      </c>
      <c r="M7448" s="1">
        <v>22</v>
      </c>
      <c r="N7448" s="1">
        <v>0</v>
      </c>
      <c r="O7448" s="8">
        <v>18</v>
      </c>
    </row>
    <row r="7449" spans="4:15" x14ac:dyDescent="0.2">
      <c r="D7449" s="175"/>
      <c r="E7449" s="11"/>
      <c r="F7449" s="10"/>
      <c r="G7449" s="9">
        <v>100</v>
      </c>
      <c r="H7449" s="73">
        <v>61.386138613861</v>
      </c>
      <c r="I7449" s="2">
        <v>0.49504950495</v>
      </c>
      <c r="J7449" s="2">
        <v>11.881188118812</v>
      </c>
      <c r="K7449" s="18">
        <v>0</v>
      </c>
      <c r="L7449" s="2">
        <v>31.683168316831999</v>
      </c>
      <c r="M7449" s="2">
        <v>10.891089108911</v>
      </c>
      <c r="N7449" s="18">
        <v>0</v>
      </c>
      <c r="O7449" s="13">
        <v>8.9108910891090005</v>
      </c>
    </row>
    <row r="7450" spans="4:15" x14ac:dyDescent="0.2">
      <c r="D7450" s="175"/>
      <c r="E7450" s="4" t="s">
        <v>42</v>
      </c>
      <c r="F7450" s="6"/>
      <c r="G7450" s="5">
        <v>208</v>
      </c>
      <c r="H7450" s="7">
        <v>140</v>
      </c>
      <c r="I7450" s="1">
        <v>0</v>
      </c>
      <c r="J7450" s="1">
        <v>18</v>
      </c>
      <c r="K7450" s="1">
        <v>0</v>
      </c>
      <c r="L7450" s="1">
        <v>67</v>
      </c>
      <c r="M7450" s="1">
        <v>16</v>
      </c>
      <c r="N7450" s="1">
        <v>3</v>
      </c>
      <c r="O7450" s="8">
        <v>16</v>
      </c>
    </row>
    <row r="7451" spans="4:15" x14ac:dyDescent="0.2">
      <c r="D7451" s="175"/>
      <c r="E7451" s="11"/>
      <c r="F7451" s="10"/>
      <c r="G7451" s="9">
        <v>100</v>
      </c>
      <c r="H7451" s="16">
        <v>67.307692307691994</v>
      </c>
      <c r="I7451" s="18">
        <v>0</v>
      </c>
      <c r="J7451" s="2">
        <v>8.6538461538460005</v>
      </c>
      <c r="K7451" s="18">
        <v>0</v>
      </c>
      <c r="L7451" s="23">
        <v>32.211538461537998</v>
      </c>
      <c r="M7451" s="2">
        <v>7.6923076923079998</v>
      </c>
      <c r="N7451" s="2">
        <v>1.442307692308</v>
      </c>
      <c r="O7451" s="13">
        <v>7.6923076923079998</v>
      </c>
    </row>
    <row r="7452" spans="4:15" x14ac:dyDescent="0.2">
      <c r="D7452" s="175"/>
      <c r="E7452" s="4" t="s">
        <v>43</v>
      </c>
      <c r="F7452" s="6"/>
      <c r="G7452" s="5">
        <v>199</v>
      </c>
      <c r="H7452" s="7">
        <v>136</v>
      </c>
      <c r="I7452" s="1">
        <v>0</v>
      </c>
      <c r="J7452" s="1">
        <v>12</v>
      </c>
      <c r="K7452" s="1">
        <v>0</v>
      </c>
      <c r="L7452" s="1">
        <v>59</v>
      </c>
      <c r="M7452" s="1">
        <v>13</v>
      </c>
      <c r="N7452" s="1">
        <v>3</v>
      </c>
      <c r="O7452" s="8">
        <v>17</v>
      </c>
    </row>
    <row r="7453" spans="4:15" x14ac:dyDescent="0.2">
      <c r="D7453" s="175"/>
      <c r="E7453" s="11"/>
      <c r="F7453" s="10"/>
      <c r="G7453" s="9">
        <v>100</v>
      </c>
      <c r="H7453" s="16">
        <v>68.341708542714002</v>
      </c>
      <c r="I7453" s="18">
        <v>0</v>
      </c>
      <c r="J7453" s="2">
        <v>6.030150753769</v>
      </c>
      <c r="K7453" s="18">
        <v>0</v>
      </c>
      <c r="L7453" s="2">
        <v>29.648241206030001</v>
      </c>
      <c r="M7453" s="2">
        <v>6.5326633165830001</v>
      </c>
      <c r="N7453" s="2">
        <v>1.507537688442</v>
      </c>
      <c r="O7453" s="13">
        <v>8.5427135678389998</v>
      </c>
    </row>
    <row r="7454" spans="4:15" x14ac:dyDescent="0.2">
      <c r="D7454" s="175"/>
      <c r="E7454" s="4" t="s">
        <v>44</v>
      </c>
      <c r="F7454" s="6"/>
      <c r="G7454" s="5">
        <v>211</v>
      </c>
      <c r="H7454" s="7">
        <v>144</v>
      </c>
      <c r="I7454" s="1">
        <v>0</v>
      </c>
      <c r="J7454" s="1">
        <v>11</v>
      </c>
      <c r="K7454" s="1">
        <v>1</v>
      </c>
      <c r="L7454" s="1">
        <v>47</v>
      </c>
      <c r="M7454" s="1">
        <v>10</v>
      </c>
      <c r="N7454" s="1">
        <v>2</v>
      </c>
      <c r="O7454" s="8">
        <v>25</v>
      </c>
    </row>
    <row r="7455" spans="4:15" x14ac:dyDescent="0.2">
      <c r="D7455" s="175"/>
      <c r="E7455" s="11"/>
      <c r="F7455" s="10"/>
      <c r="G7455" s="9">
        <v>100</v>
      </c>
      <c r="H7455" s="16">
        <v>68.246445497630006</v>
      </c>
      <c r="I7455" s="18">
        <v>0</v>
      </c>
      <c r="J7455" s="2">
        <v>5.2132701421799998</v>
      </c>
      <c r="K7455" s="2">
        <v>0.473933649289</v>
      </c>
      <c r="L7455" s="2">
        <v>22.274881516588</v>
      </c>
      <c r="M7455" s="2">
        <v>4.7393364928909998</v>
      </c>
      <c r="N7455" s="2">
        <v>0.94786729857800001</v>
      </c>
      <c r="O7455" s="13">
        <v>11.848341232227</v>
      </c>
    </row>
    <row r="7456" spans="4:15" x14ac:dyDescent="0.2">
      <c r="D7456" s="175"/>
      <c r="E7456" s="4" t="s">
        <v>45</v>
      </c>
      <c r="F7456" s="6"/>
      <c r="G7456" s="5">
        <v>141</v>
      </c>
      <c r="H7456" s="7">
        <v>98</v>
      </c>
      <c r="I7456" s="1">
        <v>0</v>
      </c>
      <c r="J7456" s="1">
        <v>10</v>
      </c>
      <c r="K7456" s="1">
        <v>0</v>
      </c>
      <c r="L7456" s="1">
        <v>17</v>
      </c>
      <c r="M7456" s="1">
        <v>2</v>
      </c>
      <c r="N7456" s="1">
        <v>1</v>
      </c>
      <c r="O7456" s="8">
        <v>25</v>
      </c>
    </row>
    <row r="7457" spans="2:15" x14ac:dyDescent="0.2">
      <c r="D7457" s="176"/>
      <c r="E7457" s="57"/>
      <c r="F7457" s="54"/>
      <c r="G7457" s="67">
        <v>100</v>
      </c>
      <c r="H7457" s="82">
        <v>69.503546099291</v>
      </c>
      <c r="I7457" s="81">
        <v>0</v>
      </c>
      <c r="J7457" s="48">
        <v>7.0921985815599999</v>
      </c>
      <c r="K7457" s="81">
        <v>0</v>
      </c>
      <c r="L7457" s="91">
        <v>12.056737588652</v>
      </c>
      <c r="M7457" s="96">
        <v>1.4184397163119999</v>
      </c>
      <c r="N7457" s="48">
        <v>0.70921985815599997</v>
      </c>
      <c r="O7457" s="113">
        <v>17.730496453901001</v>
      </c>
    </row>
    <row r="7459" spans="2:15" x14ac:dyDescent="0.2">
      <c r="B7459" s="43" t="str">
        <f xml:space="preserve"> HYPERLINK("#'目次'!B161", "[155]")</f>
        <v>[155]</v>
      </c>
      <c r="C7459" s="31" t="s">
        <v>309</v>
      </c>
    </row>
    <row r="7460" spans="2:15" x14ac:dyDescent="0.2">
      <c r="C7460" s="156" t="s">
        <v>292</v>
      </c>
    </row>
    <row r="7463" spans="2:15" ht="24" x14ac:dyDescent="0.2">
      <c r="D7463" s="177"/>
      <c r="E7463" s="178"/>
      <c r="F7463" s="178"/>
      <c r="G7463" s="40" t="s">
        <v>14</v>
      </c>
      <c r="H7463" s="42" t="s">
        <v>213</v>
      </c>
      <c r="I7463" s="15" t="s">
        <v>214</v>
      </c>
      <c r="J7463" s="15" t="s">
        <v>215</v>
      </c>
      <c r="K7463" s="15" t="s">
        <v>216</v>
      </c>
      <c r="L7463" s="15" t="s">
        <v>217</v>
      </c>
      <c r="M7463" s="15" t="s">
        <v>293</v>
      </c>
      <c r="N7463" s="15" t="s">
        <v>86</v>
      </c>
      <c r="O7463" s="44" t="s">
        <v>17</v>
      </c>
    </row>
    <row r="7464" spans="2:15" x14ac:dyDescent="0.2">
      <c r="D7464" s="179"/>
      <c r="E7464" s="180"/>
      <c r="F7464" s="180"/>
      <c r="G7464" s="39"/>
      <c r="H7464" s="41"/>
      <c r="I7464" s="14"/>
      <c r="J7464" s="14"/>
      <c r="K7464" s="14"/>
      <c r="L7464" s="14"/>
      <c r="M7464" s="14"/>
      <c r="N7464" s="14"/>
      <c r="O7464" s="38"/>
    </row>
    <row r="7465" spans="2:15" x14ac:dyDescent="0.2">
      <c r="D7465" s="70"/>
      <c r="E7465" s="72" t="s">
        <v>14</v>
      </c>
      <c r="F7465" s="69"/>
      <c r="G7465" s="37">
        <v>1163</v>
      </c>
      <c r="H7465" s="17">
        <v>798</v>
      </c>
      <c r="I7465" s="17">
        <v>1</v>
      </c>
      <c r="J7465" s="17">
        <v>86</v>
      </c>
      <c r="K7465" s="17">
        <v>4</v>
      </c>
      <c r="L7465" s="17">
        <v>313</v>
      </c>
      <c r="M7465" s="17">
        <v>79</v>
      </c>
      <c r="N7465" s="17">
        <v>11</v>
      </c>
      <c r="O7465" s="55">
        <v>112</v>
      </c>
    </row>
    <row r="7466" spans="2:15" x14ac:dyDescent="0.2">
      <c r="D7466" s="57"/>
      <c r="E7466" s="54"/>
      <c r="F7466" s="71"/>
      <c r="G7466" s="9">
        <v>100</v>
      </c>
      <c r="H7466" s="2">
        <v>68.615649183146999</v>
      </c>
      <c r="I7466" s="2">
        <v>8.5984522785999995E-2</v>
      </c>
      <c r="J7466" s="2">
        <v>7.3946689595870003</v>
      </c>
      <c r="K7466" s="2">
        <v>0.34393809114399998</v>
      </c>
      <c r="L7466" s="2">
        <v>26.913155631986001</v>
      </c>
      <c r="M7466" s="2">
        <v>6.7927773000859997</v>
      </c>
      <c r="N7466" s="2">
        <v>0.94582975064499997</v>
      </c>
      <c r="O7466" s="13">
        <v>9.6302665520210002</v>
      </c>
    </row>
    <row r="7467" spans="2:15" x14ac:dyDescent="0.2">
      <c r="D7467" s="174" t="s">
        <v>52</v>
      </c>
      <c r="E7467" s="20" t="s">
        <v>53</v>
      </c>
      <c r="F7467" s="22"/>
      <c r="G7467" s="21">
        <v>15</v>
      </c>
      <c r="H7467" s="25">
        <v>10</v>
      </c>
      <c r="I7467" s="3">
        <v>0</v>
      </c>
      <c r="J7467" s="3">
        <v>1</v>
      </c>
      <c r="K7467" s="3">
        <v>0</v>
      </c>
      <c r="L7467" s="3">
        <v>3</v>
      </c>
      <c r="M7467" s="3">
        <v>1</v>
      </c>
      <c r="N7467" s="3">
        <v>0</v>
      </c>
      <c r="O7467" s="26">
        <v>2</v>
      </c>
    </row>
    <row r="7468" spans="2:15" x14ac:dyDescent="0.2">
      <c r="D7468" s="175"/>
      <c r="E7468" s="11"/>
      <c r="F7468" s="10"/>
      <c r="G7468" s="9">
        <v>100</v>
      </c>
      <c r="H7468" s="16">
        <v>66.666666666666998</v>
      </c>
      <c r="I7468" s="18">
        <v>0</v>
      </c>
      <c r="J7468" s="2">
        <v>6.666666666667</v>
      </c>
      <c r="K7468" s="18">
        <v>0</v>
      </c>
      <c r="L7468" s="27">
        <v>20</v>
      </c>
      <c r="M7468" s="2">
        <v>6.666666666667</v>
      </c>
      <c r="N7468" s="18">
        <v>0</v>
      </c>
      <c r="O7468" s="13">
        <v>13.333333333333</v>
      </c>
    </row>
    <row r="7469" spans="2:15" ht="24" x14ac:dyDescent="0.2">
      <c r="D7469" s="175"/>
      <c r="E7469" s="4" t="s">
        <v>54</v>
      </c>
      <c r="F7469" s="6"/>
      <c r="G7469" s="5">
        <v>116</v>
      </c>
      <c r="H7469" s="7">
        <v>86</v>
      </c>
      <c r="I7469" s="1">
        <v>0</v>
      </c>
      <c r="J7469" s="1">
        <v>5</v>
      </c>
      <c r="K7469" s="1">
        <v>0</v>
      </c>
      <c r="L7469" s="1">
        <v>20</v>
      </c>
      <c r="M7469" s="1">
        <v>7</v>
      </c>
      <c r="N7469" s="1">
        <v>2</v>
      </c>
      <c r="O7469" s="8">
        <v>14</v>
      </c>
    </row>
    <row r="7470" spans="2:15" x14ac:dyDescent="0.2">
      <c r="D7470" s="175"/>
      <c r="E7470" s="11"/>
      <c r="F7470" s="10"/>
      <c r="G7470" s="9">
        <v>100</v>
      </c>
      <c r="H7470" s="64">
        <v>74.137931034483003</v>
      </c>
      <c r="I7470" s="18">
        <v>0</v>
      </c>
      <c r="J7470" s="2">
        <v>4.3103448275860003</v>
      </c>
      <c r="K7470" s="18">
        <v>0</v>
      </c>
      <c r="L7470" s="27">
        <v>17.241379310345</v>
      </c>
      <c r="M7470" s="2">
        <v>6.0344827586210004</v>
      </c>
      <c r="N7470" s="2">
        <v>1.7241379310339999</v>
      </c>
      <c r="O7470" s="13">
        <v>12.068965517241001</v>
      </c>
    </row>
    <row r="7471" spans="2:15" x14ac:dyDescent="0.2">
      <c r="D7471" s="175"/>
      <c r="E7471" s="4" t="s">
        <v>55</v>
      </c>
      <c r="F7471" s="6"/>
      <c r="G7471" s="5">
        <v>41</v>
      </c>
      <c r="H7471" s="7">
        <v>27</v>
      </c>
      <c r="I7471" s="1">
        <v>0</v>
      </c>
      <c r="J7471" s="1">
        <v>3</v>
      </c>
      <c r="K7471" s="1">
        <v>0</v>
      </c>
      <c r="L7471" s="1">
        <v>15</v>
      </c>
      <c r="M7471" s="1">
        <v>4</v>
      </c>
      <c r="N7471" s="1">
        <v>0</v>
      </c>
      <c r="O7471" s="8">
        <v>3</v>
      </c>
    </row>
    <row r="7472" spans="2:15" x14ac:dyDescent="0.2">
      <c r="D7472" s="175"/>
      <c r="E7472" s="11"/>
      <c r="F7472" s="10"/>
      <c r="G7472" s="9">
        <v>100</v>
      </c>
      <c r="H7472" s="16">
        <v>65.853658536585002</v>
      </c>
      <c r="I7472" s="18">
        <v>0</v>
      </c>
      <c r="J7472" s="2">
        <v>7.3170731707319998</v>
      </c>
      <c r="K7472" s="18">
        <v>0</v>
      </c>
      <c r="L7472" s="23">
        <v>36.585365853658999</v>
      </c>
      <c r="M7472" s="2">
        <v>9.7560975609760003</v>
      </c>
      <c r="N7472" s="18">
        <v>0</v>
      </c>
      <c r="O7472" s="13">
        <v>7.3170731707319998</v>
      </c>
    </row>
    <row r="7473" spans="4:15" x14ac:dyDescent="0.2">
      <c r="D7473" s="175"/>
      <c r="E7473" s="4" t="s">
        <v>56</v>
      </c>
      <c r="F7473" s="6"/>
      <c r="G7473" s="5">
        <v>60</v>
      </c>
      <c r="H7473" s="7">
        <v>32</v>
      </c>
      <c r="I7473" s="1">
        <v>0</v>
      </c>
      <c r="J7473" s="1">
        <v>11</v>
      </c>
      <c r="K7473" s="1">
        <v>0</v>
      </c>
      <c r="L7473" s="1">
        <v>25</v>
      </c>
      <c r="M7473" s="1">
        <v>7</v>
      </c>
      <c r="N7473" s="1">
        <v>0</v>
      </c>
      <c r="O7473" s="8">
        <v>5</v>
      </c>
    </row>
    <row r="7474" spans="4:15" x14ac:dyDescent="0.2">
      <c r="D7474" s="175"/>
      <c r="E7474" s="11"/>
      <c r="F7474" s="10"/>
      <c r="G7474" s="9">
        <v>100</v>
      </c>
      <c r="H7474" s="99">
        <v>53.333333333333002</v>
      </c>
      <c r="I7474" s="18">
        <v>0</v>
      </c>
      <c r="J7474" s="35">
        <v>18.333333333333002</v>
      </c>
      <c r="K7474" s="18">
        <v>0</v>
      </c>
      <c r="L7474" s="35">
        <v>41.666666666666998</v>
      </c>
      <c r="M7474" s="2">
        <v>11.666666666667</v>
      </c>
      <c r="N7474" s="18">
        <v>0</v>
      </c>
      <c r="O7474" s="13">
        <v>8.333333333333</v>
      </c>
    </row>
    <row r="7475" spans="4:15" x14ac:dyDescent="0.2">
      <c r="D7475" s="175"/>
      <c r="E7475" s="4" t="s">
        <v>57</v>
      </c>
      <c r="F7475" s="6"/>
      <c r="G7475" s="5">
        <v>283</v>
      </c>
      <c r="H7475" s="7">
        <v>195</v>
      </c>
      <c r="I7475" s="1">
        <v>1</v>
      </c>
      <c r="J7475" s="1">
        <v>18</v>
      </c>
      <c r="K7475" s="1">
        <v>0</v>
      </c>
      <c r="L7475" s="1">
        <v>106</v>
      </c>
      <c r="M7475" s="1">
        <v>28</v>
      </c>
      <c r="N7475" s="1">
        <v>0</v>
      </c>
      <c r="O7475" s="8">
        <v>13</v>
      </c>
    </row>
    <row r="7476" spans="4:15" x14ac:dyDescent="0.2">
      <c r="D7476" s="175"/>
      <c r="E7476" s="11"/>
      <c r="F7476" s="10"/>
      <c r="G7476" s="9">
        <v>100</v>
      </c>
      <c r="H7476" s="16">
        <v>68.904593639576007</v>
      </c>
      <c r="I7476" s="2">
        <v>0.35335689045899998</v>
      </c>
      <c r="J7476" s="2">
        <v>6.3604240282689997</v>
      </c>
      <c r="K7476" s="18">
        <v>0</v>
      </c>
      <c r="L7476" s="35">
        <v>37.455830388693002</v>
      </c>
      <c r="M7476" s="2">
        <v>9.893992932862</v>
      </c>
      <c r="N7476" s="18">
        <v>0</v>
      </c>
      <c r="O7476" s="93">
        <v>4.5936395759720003</v>
      </c>
    </row>
    <row r="7477" spans="4:15" x14ac:dyDescent="0.2">
      <c r="D7477" s="175"/>
      <c r="E7477" s="4" t="s">
        <v>58</v>
      </c>
      <c r="F7477" s="6"/>
      <c r="G7477" s="5">
        <v>123</v>
      </c>
      <c r="H7477" s="7">
        <v>84</v>
      </c>
      <c r="I7477" s="1">
        <v>0</v>
      </c>
      <c r="J7477" s="1">
        <v>10</v>
      </c>
      <c r="K7477" s="1">
        <v>1</v>
      </c>
      <c r="L7477" s="1">
        <v>28</v>
      </c>
      <c r="M7477" s="1">
        <v>11</v>
      </c>
      <c r="N7477" s="1">
        <v>1</v>
      </c>
      <c r="O7477" s="8">
        <v>14</v>
      </c>
    </row>
    <row r="7478" spans="4:15" x14ac:dyDescent="0.2">
      <c r="D7478" s="175"/>
      <c r="E7478" s="11"/>
      <c r="F7478" s="10"/>
      <c r="G7478" s="9">
        <v>100</v>
      </c>
      <c r="H7478" s="16">
        <v>68.292682926829002</v>
      </c>
      <c r="I7478" s="18">
        <v>0</v>
      </c>
      <c r="J7478" s="2">
        <v>8.130081300813</v>
      </c>
      <c r="K7478" s="2">
        <v>0.81300813008100004</v>
      </c>
      <c r="L7478" s="2">
        <v>22.764227642276001</v>
      </c>
      <c r="M7478" s="2">
        <v>8.9430894308940001</v>
      </c>
      <c r="N7478" s="2">
        <v>0.81300813008100004</v>
      </c>
      <c r="O7478" s="13">
        <v>11.382113821138001</v>
      </c>
    </row>
    <row r="7479" spans="4:15" x14ac:dyDescent="0.2">
      <c r="D7479" s="175"/>
      <c r="E7479" s="4" t="s">
        <v>59</v>
      </c>
      <c r="F7479" s="6"/>
      <c r="G7479" s="5">
        <v>186</v>
      </c>
      <c r="H7479" s="7">
        <v>128</v>
      </c>
      <c r="I7479" s="1">
        <v>0</v>
      </c>
      <c r="J7479" s="1">
        <v>9</v>
      </c>
      <c r="K7479" s="1">
        <v>0</v>
      </c>
      <c r="L7479" s="1">
        <v>39</v>
      </c>
      <c r="M7479" s="1">
        <v>12</v>
      </c>
      <c r="N7479" s="1">
        <v>4</v>
      </c>
      <c r="O7479" s="8">
        <v>21</v>
      </c>
    </row>
    <row r="7480" spans="4:15" x14ac:dyDescent="0.2">
      <c r="D7480" s="175"/>
      <c r="E7480" s="11"/>
      <c r="F7480" s="10"/>
      <c r="G7480" s="9">
        <v>100</v>
      </c>
      <c r="H7480" s="16">
        <v>68.817204301074995</v>
      </c>
      <c r="I7480" s="18">
        <v>0</v>
      </c>
      <c r="J7480" s="2">
        <v>4.8387096774189997</v>
      </c>
      <c r="K7480" s="18">
        <v>0</v>
      </c>
      <c r="L7480" s="27">
        <v>20.967741935484</v>
      </c>
      <c r="M7480" s="2">
        <v>6.4516129032259997</v>
      </c>
      <c r="N7480" s="2">
        <v>2.1505376344089999</v>
      </c>
      <c r="O7480" s="13">
        <v>11.290322580645</v>
      </c>
    </row>
    <row r="7481" spans="4:15" x14ac:dyDescent="0.2">
      <c r="D7481" s="175"/>
      <c r="E7481" s="4" t="s">
        <v>60</v>
      </c>
      <c r="F7481" s="6"/>
      <c r="G7481" s="5">
        <v>163</v>
      </c>
      <c r="H7481" s="7">
        <v>103</v>
      </c>
      <c r="I7481" s="1">
        <v>0</v>
      </c>
      <c r="J7481" s="1">
        <v>18</v>
      </c>
      <c r="K7481" s="1">
        <v>1</v>
      </c>
      <c r="L7481" s="1">
        <v>48</v>
      </c>
      <c r="M7481" s="1">
        <v>2</v>
      </c>
      <c r="N7481" s="1">
        <v>1</v>
      </c>
      <c r="O7481" s="8">
        <v>21</v>
      </c>
    </row>
    <row r="7482" spans="4:15" x14ac:dyDescent="0.2">
      <c r="D7482" s="175"/>
      <c r="E7482" s="11"/>
      <c r="F7482" s="10"/>
      <c r="G7482" s="9">
        <v>100</v>
      </c>
      <c r="H7482" s="73">
        <v>63.190184049080003</v>
      </c>
      <c r="I7482" s="18">
        <v>0</v>
      </c>
      <c r="J7482" s="2">
        <v>11.042944785275999</v>
      </c>
      <c r="K7482" s="2">
        <v>0.61349693251500004</v>
      </c>
      <c r="L7482" s="2">
        <v>29.447852760736001</v>
      </c>
      <c r="M7482" s="27">
        <v>1.2269938650309999</v>
      </c>
      <c r="N7482" s="2">
        <v>0.61349693251500004</v>
      </c>
      <c r="O7482" s="13">
        <v>12.883435582822001</v>
      </c>
    </row>
    <row r="7483" spans="4:15" x14ac:dyDescent="0.2">
      <c r="D7483" s="175"/>
      <c r="E7483" s="4" t="s">
        <v>61</v>
      </c>
      <c r="F7483" s="6"/>
      <c r="G7483" s="5">
        <v>72</v>
      </c>
      <c r="H7483" s="7">
        <v>57</v>
      </c>
      <c r="I7483" s="1">
        <v>0</v>
      </c>
      <c r="J7483" s="1">
        <v>1</v>
      </c>
      <c r="K7483" s="1">
        <v>2</v>
      </c>
      <c r="L7483" s="1">
        <v>18</v>
      </c>
      <c r="M7483" s="1">
        <v>4</v>
      </c>
      <c r="N7483" s="1">
        <v>1</v>
      </c>
      <c r="O7483" s="8">
        <v>7</v>
      </c>
    </row>
    <row r="7484" spans="4:15" x14ac:dyDescent="0.2">
      <c r="D7484" s="175"/>
      <c r="E7484" s="11"/>
      <c r="F7484" s="10"/>
      <c r="G7484" s="9">
        <v>100</v>
      </c>
      <c r="H7484" s="86">
        <v>79.166666666666998</v>
      </c>
      <c r="I7484" s="18">
        <v>0</v>
      </c>
      <c r="J7484" s="27">
        <v>1.3888888888890001</v>
      </c>
      <c r="K7484" s="2">
        <v>2.7777777777780002</v>
      </c>
      <c r="L7484" s="2">
        <v>25</v>
      </c>
      <c r="M7484" s="2">
        <v>5.5555555555560003</v>
      </c>
      <c r="N7484" s="2">
        <v>1.3888888888890001</v>
      </c>
      <c r="O7484" s="13">
        <v>9.7222222222219994</v>
      </c>
    </row>
    <row r="7485" spans="4:15" x14ac:dyDescent="0.2">
      <c r="D7485" s="175"/>
      <c r="E7485" s="4" t="s">
        <v>62</v>
      </c>
      <c r="F7485" s="6"/>
      <c r="G7485" s="5">
        <v>103</v>
      </c>
      <c r="H7485" s="7">
        <v>75</v>
      </c>
      <c r="I7485" s="1">
        <v>0</v>
      </c>
      <c r="J7485" s="1">
        <v>10</v>
      </c>
      <c r="K7485" s="1">
        <v>0</v>
      </c>
      <c r="L7485" s="1">
        <v>11</v>
      </c>
      <c r="M7485" s="1">
        <v>3</v>
      </c>
      <c r="N7485" s="1">
        <v>2</v>
      </c>
      <c r="O7485" s="8">
        <v>12</v>
      </c>
    </row>
    <row r="7486" spans="4:15" x14ac:dyDescent="0.2">
      <c r="D7486" s="175"/>
      <c r="E7486" s="11"/>
      <c r="F7486" s="10"/>
      <c r="G7486" s="9">
        <v>100</v>
      </c>
      <c r="H7486" s="16">
        <v>72.815533980582998</v>
      </c>
      <c r="I7486" s="18">
        <v>0</v>
      </c>
      <c r="J7486" s="2">
        <v>9.7087378640779995</v>
      </c>
      <c r="K7486" s="18">
        <v>0</v>
      </c>
      <c r="L7486" s="46">
        <v>10.679611650485</v>
      </c>
      <c r="M7486" s="2">
        <v>2.9126213592229999</v>
      </c>
      <c r="N7486" s="2">
        <v>1.9417475728160001</v>
      </c>
      <c r="O7486" s="13">
        <v>11.650485436893</v>
      </c>
    </row>
    <row r="7487" spans="4:15" x14ac:dyDescent="0.2">
      <c r="D7487" s="174" t="s">
        <v>63</v>
      </c>
      <c r="E7487" s="20" t="s">
        <v>64</v>
      </c>
      <c r="F7487" s="22"/>
      <c r="G7487" s="21">
        <v>214</v>
      </c>
      <c r="H7487" s="25">
        <v>152</v>
      </c>
      <c r="I7487" s="3">
        <v>0</v>
      </c>
      <c r="J7487" s="3">
        <v>12</v>
      </c>
      <c r="K7487" s="3">
        <v>0</v>
      </c>
      <c r="L7487" s="3">
        <v>35</v>
      </c>
      <c r="M7487" s="3">
        <v>12</v>
      </c>
      <c r="N7487" s="3">
        <v>1</v>
      </c>
      <c r="O7487" s="26">
        <v>27</v>
      </c>
    </row>
    <row r="7488" spans="4:15" x14ac:dyDescent="0.2">
      <c r="D7488" s="175"/>
      <c r="E7488" s="11"/>
      <c r="F7488" s="10"/>
      <c r="G7488" s="9">
        <v>100</v>
      </c>
      <c r="H7488" s="16">
        <v>71.028037383178003</v>
      </c>
      <c r="I7488" s="18">
        <v>0</v>
      </c>
      <c r="J7488" s="2">
        <v>5.6074766355139998</v>
      </c>
      <c r="K7488" s="18">
        <v>0</v>
      </c>
      <c r="L7488" s="46">
        <v>16.355140186916</v>
      </c>
      <c r="M7488" s="2">
        <v>5.6074766355139998</v>
      </c>
      <c r="N7488" s="2">
        <v>0.46728971962600002</v>
      </c>
      <c r="O7488" s="13">
        <v>12.616822429907</v>
      </c>
    </row>
    <row r="7489" spans="4:15" x14ac:dyDescent="0.2">
      <c r="D7489" s="175"/>
      <c r="E7489" s="4" t="s">
        <v>65</v>
      </c>
      <c r="F7489" s="6"/>
      <c r="G7489" s="5">
        <v>160</v>
      </c>
      <c r="H7489" s="7">
        <v>102</v>
      </c>
      <c r="I7489" s="1">
        <v>0</v>
      </c>
      <c r="J7489" s="1">
        <v>13</v>
      </c>
      <c r="K7489" s="1">
        <v>1</v>
      </c>
      <c r="L7489" s="1">
        <v>36</v>
      </c>
      <c r="M7489" s="1">
        <v>7</v>
      </c>
      <c r="N7489" s="1">
        <v>3</v>
      </c>
      <c r="O7489" s="8">
        <v>20</v>
      </c>
    </row>
    <row r="7490" spans="4:15" x14ac:dyDescent="0.2">
      <c r="D7490" s="175"/>
      <c r="E7490" s="11"/>
      <c r="F7490" s="10"/>
      <c r="G7490" s="9">
        <v>100</v>
      </c>
      <c r="H7490" s="16">
        <v>63.75</v>
      </c>
      <c r="I7490" s="18">
        <v>0</v>
      </c>
      <c r="J7490" s="2">
        <v>8.125</v>
      </c>
      <c r="K7490" s="2">
        <v>0.625</v>
      </c>
      <c r="L7490" s="2">
        <v>22.5</v>
      </c>
      <c r="M7490" s="2">
        <v>4.375</v>
      </c>
      <c r="N7490" s="2">
        <v>1.875</v>
      </c>
      <c r="O7490" s="13">
        <v>12.5</v>
      </c>
    </row>
    <row r="7491" spans="4:15" x14ac:dyDescent="0.2">
      <c r="D7491" s="175"/>
      <c r="E7491" s="4" t="s">
        <v>66</v>
      </c>
      <c r="F7491" s="6"/>
      <c r="G7491" s="5">
        <v>160</v>
      </c>
      <c r="H7491" s="7">
        <v>123</v>
      </c>
      <c r="I7491" s="1">
        <v>0</v>
      </c>
      <c r="J7491" s="1">
        <v>17</v>
      </c>
      <c r="K7491" s="1">
        <v>0</v>
      </c>
      <c r="L7491" s="1">
        <v>31</v>
      </c>
      <c r="M7491" s="1">
        <v>10</v>
      </c>
      <c r="N7491" s="1">
        <v>2</v>
      </c>
      <c r="O7491" s="8">
        <v>11</v>
      </c>
    </row>
    <row r="7492" spans="4:15" x14ac:dyDescent="0.2">
      <c r="D7492" s="175"/>
      <c r="E7492" s="11"/>
      <c r="F7492" s="10"/>
      <c r="G7492" s="9">
        <v>100</v>
      </c>
      <c r="H7492" s="64">
        <v>76.875</v>
      </c>
      <c r="I7492" s="18">
        <v>0</v>
      </c>
      <c r="J7492" s="2">
        <v>10.625</v>
      </c>
      <c r="K7492" s="18">
        <v>0</v>
      </c>
      <c r="L7492" s="27">
        <v>19.375</v>
      </c>
      <c r="M7492" s="2">
        <v>6.25</v>
      </c>
      <c r="N7492" s="2">
        <v>1.25</v>
      </c>
      <c r="O7492" s="13">
        <v>6.875</v>
      </c>
    </row>
    <row r="7493" spans="4:15" x14ac:dyDescent="0.2">
      <c r="D7493" s="175"/>
      <c r="E7493" s="4" t="s">
        <v>67</v>
      </c>
      <c r="F7493" s="6"/>
      <c r="G7493" s="5">
        <v>150</v>
      </c>
      <c r="H7493" s="7">
        <v>104</v>
      </c>
      <c r="I7493" s="1">
        <v>0</v>
      </c>
      <c r="J7493" s="1">
        <v>7</v>
      </c>
      <c r="K7493" s="1">
        <v>0</v>
      </c>
      <c r="L7493" s="1">
        <v>48</v>
      </c>
      <c r="M7493" s="1">
        <v>11</v>
      </c>
      <c r="N7493" s="1">
        <v>1</v>
      </c>
      <c r="O7493" s="8">
        <v>15</v>
      </c>
    </row>
    <row r="7494" spans="4:15" x14ac:dyDescent="0.2">
      <c r="D7494" s="175"/>
      <c r="E7494" s="11"/>
      <c r="F7494" s="10"/>
      <c r="G7494" s="9">
        <v>100</v>
      </c>
      <c r="H7494" s="16">
        <v>69.333333333333002</v>
      </c>
      <c r="I7494" s="18">
        <v>0</v>
      </c>
      <c r="J7494" s="2">
        <v>4.666666666667</v>
      </c>
      <c r="K7494" s="18">
        <v>0</v>
      </c>
      <c r="L7494" s="23">
        <v>32</v>
      </c>
      <c r="M7494" s="2">
        <v>7.333333333333</v>
      </c>
      <c r="N7494" s="2">
        <v>0.66666666666700003</v>
      </c>
      <c r="O7494" s="13">
        <v>10</v>
      </c>
    </row>
    <row r="7495" spans="4:15" x14ac:dyDescent="0.2">
      <c r="D7495" s="175"/>
      <c r="E7495" s="4" t="s">
        <v>68</v>
      </c>
      <c r="F7495" s="6"/>
      <c r="G7495" s="5">
        <v>110</v>
      </c>
      <c r="H7495" s="7">
        <v>69</v>
      </c>
      <c r="I7495" s="1">
        <v>0</v>
      </c>
      <c r="J7495" s="1">
        <v>7</v>
      </c>
      <c r="K7495" s="1">
        <v>1</v>
      </c>
      <c r="L7495" s="1">
        <v>30</v>
      </c>
      <c r="M7495" s="1">
        <v>8</v>
      </c>
      <c r="N7495" s="1">
        <v>0</v>
      </c>
      <c r="O7495" s="8">
        <v>12</v>
      </c>
    </row>
    <row r="7496" spans="4:15" x14ac:dyDescent="0.2">
      <c r="D7496" s="175"/>
      <c r="E7496" s="11"/>
      <c r="F7496" s="10"/>
      <c r="G7496" s="9">
        <v>100</v>
      </c>
      <c r="H7496" s="73">
        <v>62.727272727272997</v>
      </c>
      <c r="I7496" s="18">
        <v>0</v>
      </c>
      <c r="J7496" s="2">
        <v>6.363636363636</v>
      </c>
      <c r="K7496" s="2">
        <v>0.90909090909099999</v>
      </c>
      <c r="L7496" s="2">
        <v>27.272727272727</v>
      </c>
      <c r="M7496" s="2">
        <v>7.2727272727269998</v>
      </c>
      <c r="N7496" s="18">
        <v>0</v>
      </c>
      <c r="O7496" s="13">
        <v>10.909090909091001</v>
      </c>
    </row>
    <row r="7497" spans="4:15" x14ac:dyDescent="0.2">
      <c r="D7497" s="175"/>
      <c r="E7497" s="4" t="s">
        <v>69</v>
      </c>
      <c r="F7497" s="6"/>
      <c r="G7497" s="5">
        <v>91</v>
      </c>
      <c r="H7497" s="7">
        <v>68</v>
      </c>
      <c r="I7497" s="1">
        <v>0</v>
      </c>
      <c r="J7497" s="1">
        <v>6</v>
      </c>
      <c r="K7497" s="1">
        <v>1</v>
      </c>
      <c r="L7497" s="1">
        <v>26</v>
      </c>
      <c r="M7497" s="1">
        <v>7</v>
      </c>
      <c r="N7497" s="1">
        <v>1</v>
      </c>
      <c r="O7497" s="8">
        <v>8</v>
      </c>
    </row>
    <row r="7498" spans="4:15" x14ac:dyDescent="0.2">
      <c r="D7498" s="175"/>
      <c r="E7498" s="11"/>
      <c r="F7498" s="10"/>
      <c r="G7498" s="9">
        <v>100</v>
      </c>
      <c r="H7498" s="64">
        <v>74.725274725275</v>
      </c>
      <c r="I7498" s="18">
        <v>0</v>
      </c>
      <c r="J7498" s="2">
        <v>6.5934065934069999</v>
      </c>
      <c r="K7498" s="2">
        <v>1.098901098901</v>
      </c>
      <c r="L7498" s="2">
        <v>28.571428571428999</v>
      </c>
      <c r="M7498" s="2">
        <v>7.6923076923079998</v>
      </c>
      <c r="N7498" s="2">
        <v>1.098901098901</v>
      </c>
      <c r="O7498" s="13">
        <v>8.7912087912089998</v>
      </c>
    </row>
    <row r="7499" spans="4:15" x14ac:dyDescent="0.2">
      <c r="D7499" s="175"/>
      <c r="E7499" s="4" t="s">
        <v>70</v>
      </c>
      <c r="F7499" s="6"/>
      <c r="G7499" s="5">
        <v>127</v>
      </c>
      <c r="H7499" s="7">
        <v>86</v>
      </c>
      <c r="I7499" s="1">
        <v>1</v>
      </c>
      <c r="J7499" s="1">
        <v>8</v>
      </c>
      <c r="K7499" s="1">
        <v>0</v>
      </c>
      <c r="L7499" s="1">
        <v>44</v>
      </c>
      <c r="M7499" s="1">
        <v>10</v>
      </c>
      <c r="N7499" s="1">
        <v>1</v>
      </c>
      <c r="O7499" s="8">
        <v>7</v>
      </c>
    </row>
    <row r="7500" spans="4:15" x14ac:dyDescent="0.2">
      <c r="D7500" s="175"/>
      <c r="E7500" s="11"/>
      <c r="F7500" s="10"/>
      <c r="G7500" s="9">
        <v>100</v>
      </c>
      <c r="H7500" s="16">
        <v>67.716535433071002</v>
      </c>
      <c r="I7500" s="2">
        <v>0.78740157480299999</v>
      </c>
      <c r="J7500" s="2">
        <v>6.299212598425</v>
      </c>
      <c r="K7500" s="18">
        <v>0</v>
      </c>
      <c r="L7500" s="23">
        <v>34.645669291338997</v>
      </c>
      <c r="M7500" s="2">
        <v>7.8740157480309998</v>
      </c>
      <c r="N7500" s="2">
        <v>0.78740157480299999</v>
      </c>
      <c r="O7500" s="13">
        <v>5.5118110236220001</v>
      </c>
    </row>
    <row r="7501" spans="4:15" x14ac:dyDescent="0.2">
      <c r="D7501" s="175"/>
      <c r="E7501" s="4" t="s">
        <v>71</v>
      </c>
      <c r="F7501" s="6"/>
      <c r="G7501" s="5">
        <v>70</v>
      </c>
      <c r="H7501" s="7">
        <v>43</v>
      </c>
      <c r="I7501" s="1">
        <v>0</v>
      </c>
      <c r="J7501" s="1">
        <v>7</v>
      </c>
      <c r="K7501" s="1">
        <v>0</v>
      </c>
      <c r="L7501" s="1">
        <v>24</v>
      </c>
      <c r="M7501" s="1">
        <v>4</v>
      </c>
      <c r="N7501" s="1">
        <v>1</v>
      </c>
      <c r="O7501" s="8">
        <v>6</v>
      </c>
    </row>
    <row r="7502" spans="4:15" x14ac:dyDescent="0.2">
      <c r="D7502" s="175"/>
      <c r="E7502" s="11"/>
      <c r="F7502" s="10"/>
      <c r="G7502" s="9">
        <v>100</v>
      </c>
      <c r="H7502" s="73">
        <v>61.428571428570997</v>
      </c>
      <c r="I7502" s="18">
        <v>0</v>
      </c>
      <c r="J7502" s="2">
        <v>10</v>
      </c>
      <c r="K7502" s="18">
        <v>0</v>
      </c>
      <c r="L7502" s="23">
        <v>34.285714285714</v>
      </c>
      <c r="M7502" s="2">
        <v>5.7142857142860004</v>
      </c>
      <c r="N7502" s="2">
        <v>1.4285714285710001</v>
      </c>
      <c r="O7502" s="13">
        <v>8.5714285714289993</v>
      </c>
    </row>
    <row r="7503" spans="4:15" x14ac:dyDescent="0.2">
      <c r="D7503" s="175"/>
      <c r="E7503" s="4" t="s">
        <v>72</v>
      </c>
      <c r="F7503" s="6"/>
      <c r="G7503" s="5">
        <v>69</v>
      </c>
      <c r="H7503" s="7">
        <v>43</v>
      </c>
      <c r="I7503" s="1">
        <v>0</v>
      </c>
      <c r="J7503" s="1">
        <v>8</v>
      </c>
      <c r="K7503" s="1">
        <v>0</v>
      </c>
      <c r="L7503" s="1">
        <v>35</v>
      </c>
      <c r="M7503" s="1">
        <v>10</v>
      </c>
      <c r="N7503" s="1">
        <v>0</v>
      </c>
      <c r="O7503" s="8">
        <v>3</v>
      </c>
    </row>
    <row r="7504" spans="4:15" x14ac:dyDescent="0.2">
      <c r="D7504" s="176"/>
      <c r="E7504" s="57"/>
      <c r="F7504" s="54"/>
      <c r="G7504" s="67">
        <v>100</v>
      </c>
      <c r="H7504" s="127">
        <v>62.318840579709999</v>
      </c>
      <c r="I7504" s="81">
        <v>0</v>
      </c>
      <c r="J7504" s="48">
        <v>11.594202898551</v>
      </c>
      <c r="K7504" s="81">
        <v>0</v>
      </c>
      <c r="L7504" s="108">
        <v>50.724637681159003</v>
      </c>
      <c r="M7504" s="103">
        <v>14.492753623187999</v>
      </c>
      <c r="N7504" s="81">
        <v>0</v>
      </c>
      <c r="O7504" s="146">
        <v>4.3478260869570002</v>
      </c>
    </row>
    <row r="7506" spans="2:15" x14ac:dyDescent="0.2">
      <c r="B7506" s="43" t="str">
        <f xml:space="preserve"> HYPERLINK("#'目次'!B162", "[156]")</f>
        <v>[156]</v>
      </c>
      <c r="C7506" s="31" t="s">
        <v>309</v>
      </c>
    </row>
    <row r="7507" spans="2:15" x14ac:dyDescent="0.2">
      <c r="C7507" s="156" t="s">
        <v>292</v>
      </c>
    </row>
    <row r="7509" spans="2:15" x14ac:dyDescent="0.2">
      <c r="C7509" s="31" t="s">
        <v>75</v>
      </c>
    </row>
    <row r="7510" spans="2:15" ht="24" x14ac:dyDescent="0.2">
      <c r="D7510" s="177"/>
      <c r="E7510" s="178"/>
      <c r="F7510" s="178"/>
      <c r="G7510" s="40" t="s">
        <v>14</v>
      </c>
      <c r="H7510" s="42" t="s">
        <v>213</v>
      </c>
      <c r="I7510" s="15" t="s">
        <v>214</v>
      </c>
      <c r="J7510" s="15" t="s">
        <v>215</v>
      </c>
      <c r="K7510" s="15" t="s">
        <v>216</v>
      </c>
      <c r="L7510" s="15" t="s">
        <v>217</v>
      </c>
      <c r="M7510" s="15" t="s">
        <v>293</v>
      </c>
      <c r="N7510" s="15" t="s">
        <v>86</v>
      </c>
      <c r="O7510" s="44" t="s">
        <v>17</v>
      </c>
    </row>
    <row r="7511" spans="2:15" x14ac:dyDescent="0.2">
      <c r="D7511" s="179"/>
      <c r="E7511" s="180"/>
      <c r="F7511" s="180"/>
      <c r="G7511" s="39"/>
      <c r="H7511" s="41"/>
      <c r="I7511" s="14"/>
      <c r="J7511" s="14"/>
      <c r="K7511" s="14"/>
      <c r="L7511" s="14"/>
      <c r="M7511" s="14"/>
      <c r="N7511" s="14"/>
      <c r="O7511" s="38"/>
    </row>
    <row r="7512" spans="2:15" x14ac:dyDescent="0.2">
      <c r="D7512" s="70"/>
      <c r="E7512" s="72" t="s">
        <v>14</v>
      </c>
      <c r="F7512" s="69"/>
      <c r="G7512" s="37">
        <v>1163</v>
      </c>
      <c r="H7512" s="17">
        <v>798</v>
      </c>
      <c r="I7512" s="17">
        <v>1</v>
      </c>
      <c r="J7512" s="17">
        <v>86</v>
      </c>
      <c r="K7512" s="17">
        <v>4</v>
      </c>
      <c r="L7512" s="17">
        <v>313</v>
      </c>
      <c r="M7512" s="17">
        <v>79</v>
      </c>
      <c r="N7512" s="17">
        <v>11</v>
      </c>
      <c r="O7512" s="55">
        <v>112</v>
      </c>
    </row>
    <row r="7513" spans="2:15" x14ac:dyDescent="0.2">
      <c r="D7513" s="57"/>
      <c r="E7513" s="54"/>
      <c r="F7513" s="71"/>
      <c r="G7513" s="9">
        <v>100</v>
      </c>
      <c r="H7513" s="2">
        <v>68.615649183146999</v>
      </c>
      <c r="I7513" s="2">
        <v>8.5984522785999995E-2</v>
      </c>
      <c r="J7513" s="2">
        <v>7.3946689595870003</v>
      </c>
      <c r="K7513" s="2">
        <v>0.34393809114399998</v>
      </c>
      <c r="L7513" s="2">
        <v>26.913155631986001</v>
      </c>
      <c r="M7513" s="2">
        <v>6.7927773000859997</v>
      </c>
      <c r="N7513" s="2">
        <v>0.94582975064499997</v>
      </c>
      <c r="O7513" s="13">
        <v>9.6302665520210002</v>
      </c>
    </row>
    <row r="7514" spans="2:15" x14ac:dyDescent="0.2">
      <c r="D7514" s="174" t="s">
        <v>36</v>
      </c>
      <c r="E7514" s="20" t="s">
        <v>76</v>
      </c>
      <c r="F7514" s="22"/>
      <c r="G7514" s="21">
        <v>597</v>
      </c>
      <c r="H7514" s="25">
        <v>416</v>
      </c>
      <c r="I7514" s="3">
        <v>1</v>
      </c>
      <c r="J7514" s="3">
        <v>44</v>
      </c>
      <c r="K7514" s="3">
        <v>2</v>
      </c>
      <c r="L7514" s="3">
        <v>153</v>
      </c>
      <c r="M7514" s="3">
        <v>52</v>
      </c>
      <c r="N7514" s="3">
        <v>4</v>
      </c>
      <c r="O7514" s="26">
        <v>58</v>
      </c>
    </row>
    <row r="7515" spans="2:15" x14ac:dyDescent="0.2">
      <c r="D7515" s="175"/>
      <c r="E7515" s="11"/>
      <c r="F7515" s="10"/>
      <c r="G7515" s="9">
        <v>100</v>
      </c>
      <c r="H7515" s="16">
        <v>69.681742043550997</v>
      </c>
      <c r="I7515" s="2">
        <v>0.16750418760499999</v>
      </c>
      <c r="J7515" s="2">
        <v>7.3701842546060004</v>
      </c>
      <c r="K7515" s="2">
        <v>0.33500837520900001</v>
      </c>
      <c r="L7515" s="2">
        <v>25.628140703518</v>
      </c>
      <c r="M7515" s="2">
        <v>8.7102177554440008</v>
      </c>
      <c r="N7515" s="2">
        <v>0.670016750419</v>
      </c>
      <c r="O7515" s="13">
        <v>9.7152428810719993</v>
      </c>
    </row>
    <row r="7516" spans="2:15" x14ac:dyDescent="0.2">
      <c r="D7516" s="175"/>
      <c r="E7516" s="4" t="s">
        <v>39</v>
      </c>
      <c r="F7516" s="6"/>
      <c r="G7516" s="5">
        <v>32</v>
      </c>
      <c r="H7516" s="7">
        <v>23</v>
      </c>
      <c r="I7516" s="1">
        <v>0</v>
      </c>
      <c r="J7516" s="1">
        <v>0</v>
      </c>
      <c r="K7516" s="1">
        <v>0</v>
      </c>
      <c r="L7516" s="1">
        <v>8</v>
      </c>
      <c r="M7516" s="1">
        <v>1</v>
      </c>
      <c r="N7516" s="1">
        <v>1</v>
      </c>
      <c r="O7516" s="8">
        <v>5</v>
      </c>
    </row>
    <row r="7517" spans="2:15" x14ac:dyDescent="0.2">
      <c r="D7517" s="175"/>
      <c r="E7517" s="11"/>
      <c r="F7517" s="10"/>
      <c r="G7517" s="9">
        <v>100</v>
      </c>
      <c r="H7517" s="16">
        <v>71.875</v>
      </c>
      <c r="I7517" s="18">
        <v>0</v>
      </c>
      <c r="J7517" s="79">
        <v>0</v>
      </c>
      <c r="K7517" s="18">
        <v>0</v>
      </c>
      <c r="L7517" s="2">
        <v>25</v>
      </c>
      <c r="M7517" s="2">
        <v>3.125</v>
      </c>
      <c r="N7517" s="2">
        <v>3.125</v>
      </c>
      <c r="O7517" s="89">
        <v>15.625</v>
      </c>
    </row>
    <row r="7518" spans="2:15" x14ac:dyDescent="0.2">
      <c r="D7518" s="175"/>
      <c r="E7518" s="4" t="s">
        <v>40</v>
      </c>
      <c r="F7518" s="6"/>
      <c r="G7518" s="5">
        <v>73</v>
      </c>
      <c r="H7518" s="7">
        <v>56</v>
      </c>
      <c r="I7518" s="1">
        <v>0</v>
      </c>
      <c r="J7518" s="1">
        <v>7</v>
      </c>
      <c r="K7518" s="1">
        <v>2</v>
      </c>
      <c r="L7518" s="1">
        <v>24</v>
      </c>
      <c r="M7518" s="1">
        <v>11</v>
      </c>
      <c r="N7518" s="1">
        <v>1</v>
      </c>
      <c r="O7518" s="8">
        <v>2</v>
      </c>
    </row>
    <row r="7519" spans="2:15" x14ac:dyDescent="0.2">
      <c r="D7519" s="175"/>
      <c r="E7519" s="11"/>
      <c r="F7519" s="10"/>
      <c r="G7519" s="9">
        <v>100</v>
      </c>
      <c r="H7519" s="64">
        <v>76.712328767122997</v>
      </c>
      <c r="I7519" s="18">
        <v>0</v>
      </c>
      <c r="J7519" s="2">
        <v>9.5890410958899999</v>
      </c>
      <c r="K7519" s="2">
        <v>2.7397260273969999</v>
      </c>
      <c r="L7519" s="23">
        <v>32.876712328766999</v>
      </c>
      <c r="M7519" s="23">
        <v>15.068493150685001</v>
      </c>
      <c r="N7519" s="2">
        <v>1.369863013699</v>
      </c>
      <c r="O7519" s="93">
        <v>2.7397260273969999</v>
      </c>
    </row>
    <row r="7520" spans="2:15" x14ac:dyDescent="0.2">
      <c r="D7520" s="175"/>
      <c r="E7520" s="4" t="s">
        <v>41</v>
      </c>
      <c r="F7520" s="6"/>
      <c r="G7520" s="5">
        <v>106</v>
      </c>
      <c r="H7520" s="7">
        <v>65</v>
      </c>
      <c r="I7520" s="1">
        <v>1</v>
      </c>
      <c r="J7520" s="1">
        <v>14</v>
      </c>
      <c r="K7520" s="1">
        <v>0</v>
      </c>
      <c r="L7520" s="1">
        <v>28</v>
      </c>
      <c r="M7520" s="1">
        <v>13</v>
      </c>
      <c r="N7520" s="1">
        <v>0</v>
      </c>
      <c r="O7520" s="8">
        <v>10</v>
      </c>
    </row>
    <row r="7521" spans="4:15" x14ac:dyDescent="0.2">
      <c r="D7521" s="175"/>
      <c r="E7521" s="11"/>
      <c r="F7521" s="10"/>
      <c r="G7521" s="9">
        <v>100</v>
      </c>
      <c r="H7521" s="73">
        <v>61.320754716981</v>
      </c>
      <c r="I7521" s="2">
        <v>0.94339622641499998</v>
      </c>
      <c r="J7521" s="23">
        <v>13.207547169811001</v>
      </c>
      <c r="K7521" s="18">
        <v>0</v>
      </c>
      <c r="L7521" s="2">
        <v>26.415094339623</v>
      </c>
      <c r="M7521" s="23">
        <v>12.264150943396</v>
      </c>
      <c r="N7521" s="18">
        <v>0</v>
      </c>
      <c r="O7521" s="13">
        <v>9.4339622641510008</v>
      </c>
    </row>
    <row r="7522" spans="4:15" x14ac:dyDescent="0.2">
      <c r="D7522" s="175"/>
      <c r="E7522" s="4" t="s">
        <v>42</v>
      </c>
      <c r="F7522" s="6"/>
      <c r="G7522" s="5">
        <v>112</v>
      </c>
      <c r="H7522" s="7">
        <v>79</v>
      </c>
      <c r="I7522" s="1">
        <v>0</v>
      </c>
      <c r="J7522" s="1">
        <v>8</v>
      </c>
      <c r="K7522" s="1">
        <v>0</v>
      </c>
      <c r="L7522" s="1">
        <v>33</v>
      </c>
      <c r="M7522" s="1">
        <v>10</v>
      </c>
      <c r="N7522" s="1">
        <v>0</v>
      </c>
      <c r="O7522" s="8">
        <v>11</v>
      </c>
    </row>
    <row r="7523" spans="4:15" x14ac:dyDescent="0.2">
      <c r="D7523" s="175"/>
      <c r="E7523" s="11"/>
      <c r="F7523" s="10"/>
      <c r="G7523" s="9">
        <v>100</v>
      </c>
      <c r="H7523" s="16">
        <v>70.535714285713993</v>
      </c>
      <c r="I7523" s="18">
        <v>0</v>
      </c>
      <c r="J7523" s="2">
        <v>7.1428571428570002</v>
      </c>
      <c r="K7523" s="18">
        <v>0</v>
      </c>
      <c r="L7523" s="2">
        <v>29.464285714286</v>
      </c>
      <c r="M7523" s="2">
        <v>8.9285714285710007</v>
      </c>
      <c r="N7523" s="18">
        <v>0</v>
      </c>
      <c r="O7523" s="13">
        <v>9.8214285714289993</v>
      </c>
    </row>
    <row r="7524" spans="4:15" x14ac:dyDescent="0.2">
      <c r="D7524" s="175"/>
      <c r="E7524" s="4" t="s">
        <v>43</v>
      </c>
      <c r="F7524" s="6"/>
      <c r="G7524" s="5">
        <v>96</v>
      </c>
      <c r="H7524" s="7">
        <v>65</v>
      </c>
      <c r="I7524" s="1">
        <v>0</v>
      </c>
      <c r="J7524" s="1">
        <v>4</v>
      </c>
      <c r="K7524" s="1">
        <v>0</v>
      </c>
      <c r="L7524" s="1">
        <v>32</v>
      </c>
      <c r="M7524" s="1">
        <v>8</v>
      </c>
      <c r="N7524" s="1">
        <v>0</v>
      </c>
      <c r="O7524" s="8">
        <v>8</v>
      </c>
    </row>
    <row r="7525" spans="4:15" x14ac:dyDescent="0.2">
      <c r="D7525" s="175"/>
      <c r="E7525" s="11"/>
      <c r="F7525" s="10"/>
      <c r="G7525" s="9">
        <v>100</v>
      </c>
      <c r="H7525" s="16">
        <v>67.708333333333002</v>
      </c>
      <c r="I7525" s="18">
        <v>0</v>
      </c>
      <c r="J7525" s="2">
        <v>4.166666666667</v>
      </c>
      <c r="K7525" s="18">
        <v>0</v>
      </c>
      <c r="L7525" s="23">
        <v>33.333333333333002</v>
      </c>
      <c r="M7525" s="2">
        <v>8.333333333333</v>
      </c>
      <c r="N7525" s="18">
        <v>0</v>
      </c>
      <c r="O7525" s="13">
        <v>8.333333333333</v>
      </c>
    </row>
    <row r="7526" spans="4:15" x14ac:dyDescent="0.2">
      <c r="D7526" s="175"/>
      <c r="E7526" s="4" t="s">
        <v>44</v>
      </c>
      <c r="F7526" s="6"/>
      <c r="G7526" s="5">
        <v>107</v>
      </c>
      <c r="H7526" s="7">
        <v>77</v>
      </c>
      <c r="I7526" s="1">
        <v>0</v>
      </c>
      <c r="J7526" s="1">
        <v>3</v>
      </c>
      <c r="K7526" s="1">
        <v>0</v>
      </c>
      <c r="L7526" s="1">
        <v>21</v>
      </c>
      <c r="M7526" s="1">
        <v>7</v>
      </c>
      <c r="N7526" s="1">
        <v>1</v>
      </c>
      <c r="O7526" s="8">
        <v>11</v>
      </c>
    </row>
    <row r="7527" spans="4:15" x14ac:dyDescent="0.2">
      <c r="D7527" s="175"/>
      <c r="E7527" s="11"/>
      <c r="F7527" s="10"/>
      <c r="G7527" s="9">
        <v>100</v>
      </c>
      <c r="H7527" s="16">
        <v>71.962616822429993</v>
      </c>
      <c r="I7527" s="18">
        <v>0</v>
      </c>
      <c r="J7527" s="2">
        <v>2.8037383177569999</v>
      </c>
      <c r="K7527" s="18">
        <v>0</v>
      </c>
      <c r="L7527" s="27">
        <v>19.626168224299001</v>
      </c>
      <c r="M7527" s="2">
        <v>6.5420560747660002</v>
      </c>
      <c r="N7527" s="2">
        <v>0.93457943925200004</v>
      </c>
      <c r="O7527" s="13">
        <v>10.280373831776</v>
      </c>
    </row>
    <row r="7528" spans="4:15" x14ac:dyDescent="0.2">
      <c r="D7528" s="175"/>
      <c r="E7528" s="4" t="s">
        <v>45</v>
      </c>
      <c r="F7528" s="6"/>
      <c r="G7528" s="5">
        <v>71</v>
      </c>
      <c r="H7528" s="7">
        <v>51</v>
      </c>
      <c r="I7528" s="1">
        <v>0</v>
      </c>
      <c r="J7528" s="1">
        <v>8</v>
      </c>
      <c r="K7528" s="1">
        <v>0</v>
      </c>
      <c r="L7528" s="1">
        <v>7</v>
      </c>
      <c r="M7528" s="1">
        <v>2</v>
      </c>
      <c r="N7528" s="1">
        <v>1</v>
      </c>
      <c r="O7528" s="8">
        <v>11</v>
      </c>
    </row>
    <row r="7529" spans="4:15" x14ac:dyDescent="0.2">
      <c r="D7529" s="175"/>
      <c r="E7529" s="11"/>
      <c r="F7529" s="10"/>
      <c r="G7529" s="9">
        <v>100</v>
      </c>
      <c r="H7529" s="16">
        <v>71.830985915493002</v>
      </c>
      <c r="I7529" s="18">
        <v>0</v>
      </c>
      <c r="J7529" s="2">
        <v>11.267605633803001</v>
      </c>
      <c r="K7529" s="18">
        <v>0</v>
      </c>
      <c r="L7529" s="46">
        <v>9.8591549295770005</v>
      </c>
      <c r="M7529" s="2">
        <v>2.8169014084509998</v>
      </c>
      <c r="N7529" s="2">
        <v>1.4084507042250001</v>
      </c>
      <c r="O7529" s="89">
        <v>15.492957746479</v>
      </c>
    </row>
    <row r="7530" spans="4:15" x14ac:dyDescent="0.2">
      <c r="D7530" s="174" t="s">
        <v>37</v>
      </c>
      <c r="E7530" s="20" t="s">
        <v>77</v>
      </c>
      <c r="F7530" s="22"/>
      <c r="G7530" s="21">
        <v>566</v>
      </c>
      <c r="H7530" s="25">
        <v>382</v>
      </c>
      <c r="I7530" s="3">
        <v>0</v>
      </c>
      <c r="J7530" s="3">
        <v>42</v>
      </c>
      <c r="K7530" s="3">
        <v>2</v>
      </c>
      <c r="L7530" s="3">
        <v>160</v>
      </c>
      <c r="M7530" s="3">
        <v>27</v>
      </c>
      <c r="N7530" s="3">
        <v>7</v>
      </c>
      <c r="O7530" s="26">
        <v>54</v>
      </c>
    </row>
    <row r="7531" spans="4:15" x14ac:dyDescent="0.2">
      <c r="D7531" s="175"/>
      <c r="E7531" s="11"/>
      <c r="F7531" s="10"/>
      <c r="G7531" s="9">
        <v>100</v>
      </c>
      <c r="H7531" s="16">
        <v>67.491166077738995</v>
      </c>
      <c r="I7531" s="18">
        <v>0</v>
      </c>
      <c r="J7531" s="2">
        <v>7.4204946996469996</v>
      </c>
      <c r="K7531" s="2">
        <v>0.35335689045899998</v>
      </c>
      <c r="L7531" s="2">
        <v>28.268551236749001</v>
      </c>
      <c r="M7531" s="2">
        <v>4.7703180212009997</v>
      </c>
      <c r="N7531" s="2">
        <v>1.236749116608</v>
      </c>
      <c r="O7531" s="13">
        <v>9.5406360424029995</v>
      </c>
    </row>
    <row r="7532" spans="4:15" x14ac:dyDescent="0.2">
      <c r="D7532" s="175"/>
      <c r="E7532" s="4" t="s">
        <v>39</v>
      </c>
      <c r="F7532" s="6"/>
      <c r="G7532" s="5">
        <v>26</v>
      </c>
      <c r="H7532" s="7">
        <v>23</v>
      </c>
      <c r="I7532" s="1">
        <v>0</v>
      </c>
      <c r="J7532" s="1">
        <v>1</v>
      </c>
      <c r="K7532" s="1">
        <v>0</v>
      </c>
      <c r="L7532" s="1">
        <v>4</v>
      </c>
      <c r="M7532" s="1">
        <v>1</v>
      </c>
      <c r="N7532" s="1">
        <v>0</v>
      </c>
      <c r="O7532" s="8">
        <v>2</v>
      </c>
    </row>
    <row r="7533" spans="4:15" x14ac:dyDescent="0.2">
      <c r="D7533" s="175"/>
      <c r="E7533" s="11"/>
      <c r="F7533" s="10"/>
      <c r="G7533" s="9">
        <v>100</v>
      </c>
      <c r="H7533" s="86">
        <v>88.461538461537998</v>
      </c>
      <c r="I7533" s="18">
        <v>0</v>
      </c>
      <c r="J7533" s="2">
        <v>3.8461538461539999</v>
      </c>
      <c r="K7533" s="18">
        <v>0</v>
      </c>
      <c r="L7533" s="46">
        <v>15.384615384615</v>
      </c>
      <c r="M7533" s="2">
        <v>3.8461538461539999</v>
      </c>
      <c r="N7533" s="18">
        <v>0</v>
      </c>
      <c r="O7533" s="13">
        <v>7.6923076923079998</v>
      </c>
    </row>
    <row r="7534" spans="4:15" x14ac:dyDescent="0.2">
      <c r="D7534" s="175"/>
      <c r="E7534" s="4" t="s">
        <v>40</v>
      </c>
      <c r="F7534" s="6"/>
      <c r="G7534" s="5">
        <v>71</v>
      </c>
      <c r="H7534" s="7">
        <v>54</v>
      </c>
      <c r="I7534" s="1">
        <v>0</v>
      </c>
      <c r="J7534" s="1">
        <v>3</v>
      </c>
      <c r="K7534" s="1">
        <v>1</v>
      </c>
      <c r="L7534" s="1">
        <v>23</v>
      </c>
      <c r="M7534" s="1">
        <v>3</v>
      </c>
      <c r="N7534" s="1">
        <v>0</v>
      </c>
      <c r="O7534" s="8">
        <v>2</v>
      </c>
    </row>
    <row r="7535" spans="4:15" x14ac:dyDescent="0.2">
      <c r="D7535" s="175"/>
      <c r="E7535" s="11"/>
      <c r="F7535" s="10"/>
      <c r="G7535" s="9">
        <v>100</v>
      </c>
      <c r="H7535" s="64">
        <v>76.056338028168994</v>
      </c>
      <c r="I7535" s="18">
        <v>0</v>
      </c>
      <c r="J7535" s="2">
        <v>4.2253521126760001</v>
      </c>
      <c r="K7535" s="2">
        <v>1.4084507042250001</v>
      </c>
      <c r="L7535" s="23">
        <v>32.394366197182997</v>
      </c>
      <c r="M7535" s="2">
        <v>4.2253521126760001</v>
      </c>
      <c r="N7535" s="18">
        <v>0</v>
      </c>
      <c r="O7535" s="93">
        <v>2.8169014084509998</v>
      </c>
    </row>
    <row r="7536" spans="4:15" x14ac:dyDescent="0.2">
      <c r="D7536" s="175"/>
      <c r="E7536" s="4" t="s">
        <v>41</v>
      </c>
      <c r="F7536" s="6"/>
      <c r="G7536" s="5">
        <v>96</v>
      </c>
      <c r="H7536" s="7">
        <v>59</v>
      </c>
      <c r="I7536" s="1">
        <v>0</v>
      </c>
      <c r="J7536" s="1">
        <v>10</v>
      </c>
      <c r="K7536" s="1">
        <v>0</v>
      </c>
      <c r="L7536" s="1">
        <v>36</v>
      </c>
      <c r="M7536" s="1">
        <v>9</v>
      </c>
      <c r="N7536" s="1">
        <v>0</v>
      </c>
      <c r="O7536" s="8">
        <v>8</v>
      </c>
    </row>
    <row r="7537" spans="2:15" x14ac:dyDescent="0.2">
      <c r="D7537" s="175"/>
      <c r="E7537" s="11"/>
      <c r="F7537" s="10"/>
      <c r="G7537" s="9">
        <v>100</v>
      </c>
      <c r="H7537" s="73">
        <v>61.458333333333002</v>
      </c>
      <c r="I7537" s="18">
        <v>0</v>
      </c>
      <c r="J7537" s="2">
        <v>10.416666666667</v>
      </c>
      <c r="K7537" s="18">
        <v>0</v>
      </c>
      <c r="L7537" s="35">
        <v>37.5</v>
      </c>
      <c r="M7537" s="2">
        <v>9.375</v>
      </c>
      <c r="N7537" s="18">
        <v>0</v>
      </c>
      <c r="O7537" s="13">
        <v>8.333333333333</v>
      </c>
    </row>
    <row r="7538" spans="2:15" x14ac:dyDescent="0.2">
      <c r="D7538" s="175"/>
      <c r="E7538" s="4" t="s">
        <v>42</v>
      </c>
      <c r="F7538" s="6"/>
      <c r="G7538" s="5">
        <v>96</v>
      </c>
      <c r="H7538" s="7">
        <v>61</v>
      </c>
      <c r="I7538" s="1">
        <v>0</v>
      </c>
      <c r="J7538" s="1">
        <v>10</v>
      </c>
      <c r="K7538" s="1">
        <v>0</v>
      </c>
      <c r="L7538" s="1">
        <v>34</v>
      </c>
      <c r="M7538" s="1">
        <v>6</v>
      </c>
      <c r="N7538" s="1">
        <v>3</v>
      </c>
      <c r="O7538" s="8">
        <v>5</v>
      </c>
    </row>
    <row r="7539" spans="2:15" x14ac:dyDescent="0.2">
      <c r="D7539" s="175"/>
      <c r="E7539" s="11"/>
      <c r="F7539" s="10"/>
      <c r="G7539" s="9">
        <v>100</v>
      </c>
      <c r="H7539" s="73">
        <v>63.541666666666998</v>
      </c>
      <c r="I7539" s="18">
        <v>0</v>
      </c>
      <c r="J7539" s="2">
        <v>10.416666666667</v>
      </c>
      <c r="K7539" s="18">
        <v>0</v>
      </c>
      <c r="L7539" s="23">
        <v>35.416666666666998</v>
      </c>
      <c r="M7539" s="2">
        <v>6.25</v>
      </c>
      <c r="N7539" s="2">
        <v>3.125</v>
      </c>
      <c r="O7539" s="13">
        <v>5.208333333333</v>
      </c>
    </row>
    <row r="7540" spans="2:15" x14ac:dyDescent="0.2">
      <c r="D7540" s="175"/>
      <c r="E7540" s="4" t="s">
        <v>43</v>
      </c>
      <c r="F7540" s="6"/>
      <c r="G7540" s="5">
        <v>103</v>
      </c>
      <c r="H7540" s="7">
        <v>71</v>
      </c>
      <c r="I7540" s="1">
        <v>0</v>
      </c>
      <c r="J7540" s="1">
        <v>8</v>
      </c>
      <c r="K7540" s="1">
        <v>0</v>
      </c>
      <c r="L7540" s="1">
        <v>27</v>
      </c>
      <c r="M7540" s="1">
        <v>5</v>
      </c>
      <c r="N7540" s="1">
        <v>3</v>
      </c>
      <c r="O7540" s="8">
        <v>9</v>
      </c>
    </row>
    <row r="7541" spans="2:15" x14ac:dyDescent="0.2">
      <c r="D7541" s="175"/>
      <c r="E7541" s="11"/>
      <c r="F7541" s="10"/>
      <c r="G7541" s="9">
        <v>100</v>
      </c>
      <c r="H7541" s="16">
        <v>68.932038834951001</v>
      </c>
      <c r="I7541" s="18">
        <v>0</v>
      </c>
      <c r="J7541" s="2">
        <v>7.7669902912620001</v>
      </c>
      <c r="K7541" s="18">
        <v>0</v>
      </c>
      <c r="L7541" s="2">
        <v>26.213592233010001</v>
      </c>
      <c r="M7541" s="2">
        <v>4.8543689320389998</v>
      </c>
      <c r="N7541" s="2">
        <v>2.9126213592229999</v>
      </c>
      <c r="O7541" s="13">
        <v>8.7378640776700003</v>
      </c>
    </row>
    <row r="7542" spans="2:15" x14ac:dyDescent="0.2">
      <c r="D7542" s="175"/>
      <c r="E7542" s="4" t="s">
        <v>44</v>
      </c>
      <c r="F7542" s="6"/>
      <c r="G7542" s="5">
        <v>104</v>
      </c>
      <c r="H7542" s="7">
        <v>67</v>
      </c>
      <c r="I7542" s="1">
        <v>0</v>
      </c>
      <c r="J7542" s="1">
        <v>8</v>
      </c>
      <c r="K7542" s="1">
        <v>1</v>
      </c>
      <c r="L7542" s="1">
        <v>26</v>
      </c>
      <c r="M7542" s="1">
        <v>3</v>
      </c>
      <c r="N7542" s="1">
        <v>1</v>
      </c>
      <c r="O7542" s="8">
        <v>14</v>
      </c>
    </row>
    <row r="7543" spans="2:15" x14ac:dyDescent="0.2">
      <c r="D7543" s="175"/>
      <c r="E7543" s="11"/>
      <c r="F7543" s="10"/>
      <c r="G7543" s="9">
        <v>100</v>
      </c>
      <c r="H7543" s="16">
        <v>64.423076923077005</v>
      </c>
      <c r="I7543" s="18">
        <v>0</v>
      </c>
      <c r="J7543" s="2">
        <v>7.6923076923079998</v>
      </c>
      <c r="K7543" s="2">
        <v>0.96153846153800004</v>
      </c>
      <c r="L7543" s="2">
        <v>25</v>
      </c>
      <c r="M7543" s="2">
        <v>2.884615384615</v>
      </c>
      <c r="N7543" s="2">
        <v>0.96153846153800004</v>
      </c>
      <c r="O7543" s="13">
        <v>13.461538461538</v>
      </c>
    </row>
    <row r="7544" spans="2:15" x14ac:dyDescent="0.2">
      <c r="D7544" s="175"/>
      <c r="E7544" s="4" t="s">
        <v>45</v>
      </c>
      <c r="F7544" s="6"/>
      <c r="G7544" s="5">
        <v>70</v>
      </c>
      <c r="H7544" s="7">
        <v>47</v>
      </c>
      <c r="I7544" s="1">
        <v>0</v>
      </c>
      <c r="J7544" s="1">
        <v>2</v>
      </c>
      <c r="K7544" s="1">
        <v>0</v>
      </c>
      <c r="L7544" s="1">
        <v>10</v>
      </c>
      <c r="M7544" s="1">
        <v>0</v>
      </c>
      <c r="N7544" s="1">
        <v>0</v>
      </c>
      <c r="O7544" s="8">
        <v>14</v>
      </c>
    </row>
    <row r="7545" spans="2:15" x14ac:dyDescent="0.2">
      <c r="D7545" s="176"/>
      <c r="E7545" s="57"/>
      <c r="F7545" s="54"/>
      <c r="G7545" s="67">
        <v>100</v>
      </c>
      <c r="H7545" s="82">
        <v>67.142857142856997</v>
      </c>
      <c r="I7545" s="81">
        <v>0</v>
      </c>
      <c r="J7545" s="48">
        <v>2.8571428571430002</v>
      </c>
      <c r="K7545" s="81">
        <v>0</v>
      </c>
      <c r="L7545" s="91">
        <v>14.285714285714</v>
      </c>
      <c r="M7545" s="158">
        <v>0</v>
      </c>
      <c r="N7545" s="81">
        <v>0</v>
      </c>
      <c r="O7545" s="118">
        <v>20</v>
      </c>
    </row>
    <row r="7547" spans="2:15" x14ac:dyDescent="0.2">
      <c r="B7547" s="43" t="str">
        <f xml:space="preserve"> HYPERLINK("#'目次'!B163", "[157]")</f>
        <v>[157]</v>
      </c>
      <c r="C7547" s="31" t="s">
        <v>312</v>
      </c>
    </row>
    <row r="7548" spans="2:15" x14ac:dyDescent="0.2">
      <c r="C7548" s="156" t="s">
        <v>292</v>
      </c>
    </row>
    <row r="7551" spans="2:15" ht="24" x14ac:dyDescent="0.2">
      <c r="D7551" s="177"/>
      <c r="E7551" s="178"/>
      <c r="F7551" s="178"/>
      <c r="G7551" s="40" t="s">
        <v>14</v>
      </c>
      <c r="H7551" s="42" t="s">
        <v>213</v>
      </c>
      <c r="I7551" s="15" t="s">
        <v>214</v>
      </c>
      <c r="J7551" s="15" t="s">
        <v>215</v>
      </c>
      <c r="K7551" s="15" t="s">
        <v>216</v>
      </c>
      <c r="L7551" s="15" t="s">
        <v>217</v>
      </c>
      <c r="M7551" s="15" t="s">
        <v>293</v>
      </c>
      <c r="N7551" s="15" t="s">
        <v>86</v>
      </c>
      <c r="O7551" s="44" t="s">
        <v>17</v>
      </c>
    </row>
    <row r="7552" spans="2:15" x14ac:dyDescent="0.2">
      <c r="D7552" s="179"/>
      <c r="E7552" s="180"/>
      <c r="F7552" s="180"/>
      <c r="G7552" s="39"/>
      <c r="H7552" s="41"/>
      <c r="I7552" s="14"/>
      <c r="J7552" s="14"/>
      <c r="K7552" s="14"/>
      <c r="L7552" s="14"/>
      <c r="M7552" s="14"/>
      <c r="N7552" s="14"/>
      <c r="O7552" s="38"/>
    </row>
    <row r="7553" spans="4:15" x14ac:dyDescent="0.2">
      <c r="D7553" s="70"/>
      <c r="E7553" s="72" t="s">
        <v>14</v>
      </c>
      <c r="F7553" s="69"/>
      <c r="G7553" s="37">
        <v>1163</v>
      </c>
      <c r="H7553" s="17">
        <v>967</v>
      </c>
      <c r="I7553" s="17">
        <v>3</v>
      </c>
      <c r="J7553" s="17">
        <v>16</v>
      </c>
      <c r="K7553" s="17">
        <v>3</v>
      </c>
      <c r="L7553" s="17">
        <v>253</v>
      </c>
      <c r="M7553" s="17">
        <v>57</v>
      </c>
      <c r="N7553" s="17">
        <v>3</v>
      </c>
      <c r="O7553" s="55">
        <v>95</v>
      </c>
    </row>
    <row r="7554" spans="4:15" x14ac:dyDescent="0.2">
      <c r="D7554" s="57"/>
      <c r="E7554" s="54"/>
      <c r="F7554" s="71"/>
      <c r="G7554" s="9">
        <v>100</v>
      </c>
      <c r="H7554" s="2">
        <v>83.147033533964006</v>
      </c>
      <c r="I7554" s="2">
        <v>0.25795356835799998</v>
      </c>
      <c r="J7554" s="2">
        <v>1.375752364574</v>
      </c>
      <c r="K7554" s="2">
        <v>0.25795356835799998</v>
      </c>
      <c r="L7554" s="2">
        <v>21.754084264831999</v>
      </c>
      <c r="M7554" s="2">
        <v>4.9011177987960002</v>
      </c>
      <c r="N7554" s="2">
        <v>0.25795356835799998</v>
      </c>
      <c r="O7554" s="13">
        <v>8.1685296646599994</v>
      </c>
    </row>
    <row r="7555" spans="4:15" x14ac:dyDescent="0.2">
      <c r="D7555" s="174" t="s">
        <v>18</v>
      </c>
      <c r="E7555" s="20" t="s">
        <v>19</v>
      </c>
      <c r="F7555" s="22"/>
      <c r="G7555" s="21">
        <v>52</v>
      </c>
      <c r="H7555" s="25">
        <v>45</v>
      </c>
      <c r="I7555" s="3">
        <v>1</v>
      </c>
      <c r="J7555" s="3">
        <v>0</v>
      </c>
      <c r="K7555" s="3">
        <v>0</v>
      </c>
      <c r="L7555" s="3">
        <v>9</v>
      </c>
      <c r="M7555" s="3">
        <v>2</v>
      </c>
      <c r="N7555" s="3">
        <v>0</v>
      </c>
      <c r="O7555" s="26">
        <v>5</v>
      </c>
    </row>
    <row r="7556" spans="4:15" x14ac:dyDescent="0.2">
      <c r="D7556" s="175"/>
      <c r="E7556" s="11"/>
      <c r="F7556" s="10"/>
      <c r="G7556" s="9">
        <v>100</v>
      </c>
      <c r="H7556" s="16">
        <v>86.538461538462002</v>
      </c>
      <c r="I7556" s="2">
        <v>1.923076923077</v>
      </c>
      <c r="J7556" s="18">
        <v>0</v>
      </c>
      <c r="K7556" s="18">
        <v>0</v>
      </c>
      <c r="L7556" s="2">
        <v>17.307692307692001</v>
      </c>
      <c r="M7556" s="2">
        <v>3.8461538461539999</v>
      </c>
      <c r="N7556" s="18">
        <v>0</v>
      </c>
      <c r="O7556" s="13">
        <v>9.6153846153850004</v>
      </c>
    </row>
    <row r="7557" spans="4:15" x14ac:dyDescent="0.2">
      <c r="D7557" s="175"/>
      <c r="E7557" s="4" t="s">
        <v>20</v>
      </c>
      <c r="F7557" s="6"/>
      <c r="G7557" s="5">
        <v>75</v>
      </c>
      <c r="H7557" s="7">
        <v>64</v>
      </c>
      <c r="I7557" s="1">
        <v>0</v>
      </c>
      <c r="J7557" s="1">
        <v>1</v>
      </c>
      <c r="K7557" s="1">
        <v>0</v>
      </c>
      <c r="L7557" s="1">
        <v>16</v>
      </c>
      <c r="M7557" s="1">
        <v>3</v>
      </c>
      <c r="N7557" s="1">
        <v>0</v>
      </c>
      <c r="O7557" s="8">
        <v>9</v>
      </c>
    </row>
    <row r="7558" spans="4:15" x14ac:dyDescent="0.2">
      <c r="D7558" s="175"/>
      <c r="E7558" s="11"/>
      <c r="F7558" s="10"/>
      <c r="G7558" s="9">
        <v>100</v>
      </c>
      <c r="H7558" s="16">
        <v>85.333333333333002</v>
      </c>
      <c r="I7558" s="18">
        <v>0</v>
      </c>
      <c r="J7558" s="2">
        <v>1.333333333333</v>
      </c>
      <c r="K7558" s="18">
        <v>0</v>
      </c>
      <c r="L7558" s="2">
        <v>21.333333333333002</v>
      </c>
      <c r="M7558" s="2">
        <v>4</v>
      </c>
      <c r="N7558" s="18">
        <v>0</v>
      </c>
      <c r="O7558" s="13">
        <v>12</v>
      </c>
    </row>
    <row r="7559" spans="4:15" x14ac:dyDescent="0.2">
      <c r="D7559" s="175"/>
      <c r="E7559" s="4" t="s">
        <v>21</v>
      </c>
      <c r="F7559" s="6"/>
      <c r="G7559" s="5">
        <v>469</v>
      </c>
      <c r="H7559" s="7">
        <v>373</v>
      </c>
      <c r="I7559" s="1">
        <v>1</v>
      </c>
      <c r="J7559" s="1">
        <v>6</v>
      </c>
      <c r="K7559" s="1">
        <v>0</v>
      </c>
      <c r="L7559" s="1">
        <v>156</v>
      </c>
      <c r="M7559" s="1">
        <v>25</v>
      </c>
      <c r="N7559" s="1">
        <v>1</v>
      </c>
      <c r="O7559" s="8">
        <v>31</v>
      </c>
    </row>
    <row r="7560" spans="4:15" x14ac:dyDescent="0.2">
      <c r="D7560" s="175"/>
      <c r="E7560" s="11"/>
      <c r="F7560" s="10"/>
      <c r="G7560" s="9">
        <v>100</v>
      </c>
      <c r="H7560" s="16">
        <v>79.530916844350003</v>
      </c>
      <c r="I7560" s="2">
        <v>0.21321961620499999</v>
      </c>
      <c r="J7560" s="2">
        <v>1.279317697228</v>
      </c>
      <c r="K7560" s="18">
        <v>0</v>
      </c>
      <c r="L7560" s="35">
        <v>33.262260127932002</v>
      </c>
      <c r="M7560" s="2">
        <v>5.3304904051169997</v>
      </c>
      <c r="N7560" s="2">
        <v>0.21321961620499999</v>
      </c>
      <c r="O7560" s="13">
        <v>6.6098081023450002</v>
      </c>
    </row>
    <row r="7561" spans="4:15" x14ac:dyDescent="0.2">
      <c r="D7561" s="175"/>
      <c r="E7561" s="4" t="s">
        <v>22</v>
      </c>
      <c r="F7561" s="6"/>
      <c r="G7561" s="5">
        <v>34</v>
      </c>
      <c r="H7561" s="7">
        <v>25</v>
      </c>
      <c r="I7561" s="1">
        <v>0</v>
      </c>
      <c r="J7561" s="1">
        <v>0</v>
      </c>
      <c r="K7561" s="1">
        <v>0</v>
      </c>
      <c r="L7561" s="1">
        <v>4</v>
      </c>
      <c r="M7561" s="1">
        <v>3</v>
      </c>
      <c r="N7561" s="1">
        <v>0</v>
      </c>
      <c r="O7561" s="8">
        <v>6</v>
      </c>
    </row>
    <row r="7562" spans="4:15" x14ac:dyDescent="0.2">
      <c r="D7562" s="175"/>
      <c r="E7562" s="11"/>
      <c r="F7562" s="10"/>
      <c r="G7562" s="9">
        <v>100</v>
      </c>
      <c r="H7562" s="73">
        <v>73.529411764705998</v>
      </c>
      <c r="I7562" s="18">
        <v>0</v>
      </c>
      <c r="J7562" s="18">
        <v>0</v>
      </c>
      <c r="K7562" s="18">
        <v>0</v>
      </c>
      <c r="L7562" s="27">
        <v>11.764705882353001</v>
      </c>
      <c r="M7562" s="2">
        <v>8.8235294117649996</v>
      </c>
      <c r="N7562" s="18">
        <v>0</v>
      </c>
      <c r="O7562" s="89">
        <v>17.647058823529001</v>
      </c>
    </row>
    <row r="7563" spans="4:15" x14ac:dyDescent="0.2">
      <c r="D7563" s="175"/>
      <c r="E7563" s="4" t="s">
        <v>23</v>
      </c>
      <c r="F7563" s="6"/>
      <c r="G7563" s="5">
        <v>136</v>
      </c>
      <c r="H7563" s="7">
        <v>117</v>
      </c>
      <c r="I7563" s="1">
        <v>1</v>
      </c>
      <c r="J7563" s="1">
        <v>2</v>
      </c>
      <c r="K7563" s="1">
        <v>1</v>
      </c>
      <c r="L7563" s="1">
        <v>20</v>
      </c>
      <c r="M7563" s="1">
        <v>5</v>
      </c>
      <c r="N7563" s="1">
        <v>1</v>
      </c>
      <c r="O7563" s="8">
        <v>12</v>
      </c>
    </row>
    <row r="7564" spans="4:15" x14ac:dyDescent="0.2">
      <c r="D7564" s="175"/>
      <c r="E7564" s="11"/>
      <c r="F7564" s="10"/>
      <c r="G7564" s="9">
        <v>100</v>
      </c>
      <c r="H7564" s="16">
        <v>86.029411764705998</v>
      </c>
      <c r="I7564" s="2">
        <v>0.73529411764700003</v>
      </c>
      <c r="J7564" s="2">
        <v>1.4705882352940001</v>
      </c>
      <c r="K7564" s="2">
        <v>0.73529411764700003</v>
      </c>
      <c r="L7564" s="27">
        <v>14.705882352941</v>
      </c>
      <c r="M7564" s="2">
        <v>3.6764705882349999</v>
      </c>
      <c r="N7564" s="2">
        <v>0.73529411764700003</v>
      </c>
      <c r="O7564" s="13">
        <v>8.8235294117649996</v>
      </c>
    </row>
    <row r="7565" spans="4:15" x14ac:dyDescent="0.2">
      <c r="D7565" s="175"/>
      <c r="E7565" s="4" t="s">
        <v>24</v>
      </c>
      <c r="F7565" s="6"/>
      <c r="G7565" s="5">
        <v>180</v>
      </c>
      <c r="H7565" s="7">
        <v>157</v>
      </c>
      <c r="I7565" s="1">
        <v>0</v>
      </c>
      <c r="J7565" s="1">
        <v>3</v>
      </c>
      <c r="K7565" s="1">
        <v>0</v>
      </c>
      <c r="L7565" s="1">
        <v>20</v>
      </c>
      <c r="M7565" s="1">
        <v>2</v>
      </c>
      <c r="N7565" s="1">
        <v>0</v>
      </c>
      <c r="O7565" s="8">
        <v>16</v>
      </c>
    </row>
    <row r="7566" spans="4:15" x14ac:dyDescent="0.2">
      <c r="D7566" s="175"/>
      <c r="E7566" s="11"/>
      <c r="F7566" s="10"/>
      <c r="G7566" s="9">
        <v>100</v>
      </c>
      <c r="H7566" s="16">
        <v>87.222222222222001</v>
      </c>
      <c r="I7566" s="18">
        <v>0</v>
      </c>
      <c r="J7566" s="2">
        <v>1.666666666667</v>
      </c>
      <c r="K7566" s="18">
        <v>0</v>
      </c>
      <c r="L7566" s="46">
        <v>11.111111111111001</v>
      </c>
      <c r="M7566" s="2">
        <v>1.1111111111109999</v>
      </c>
      <c r="N7566" s="18">
        <v>0</v>
      </c>
      <c r="O7566" s="13">
        <v>8.8888888888889994</v>
      </c>
    </row>
    <row r="7567" spans="4:15" x14ac:dyDescent="0.2">
      <c r="D7567" s="175"/>
      <c r="E7567" s="4" t="s">
        <v>25</v>
      </c>
      <c r="F7567" s="6"/>
      <c r="G7567" s="5">
        <v>69</v>
      </c>
      <c r="H7567" s="7">
        <v>58</v>
      </c>
      <c r="I7567" s="1">
        <v>0</v>
      </c>
      <c r="J7567" s="1">
        <v>0</v>
      </c>
      <c r="K7567" s="1">
        <v>0</v>
      </c>
      <c r="L7567" s="1">
        <v>11</v>
      </c>
      <c r="M7567" s="1">
        <v>6</v>
      </c>
      <c r="N7567" s="1">
        <v>0</v>
      </c>
      <c r="O7567" s="8">
        <v>6</v>
      </c>
    </row>
    <row r="7568" spans="4:15" x14ac:dyDescent="0.2">
      <c r="D7568" s="175"/>
      <c r="E7568" s="11"/>
      <c r="F7568" s="10"/>
      <c r="G7568" s="9">
        <v>100</v>
      </c>
      <c r="H7568" s="16">
        <v>84.057971014493006</v>
      </c>
      <c r="I7568" s="18">
        <v>0</v>
      </c>
      <c r="J7568" s="18">
        <v>0</v>
      </c>
      <c r="K7568" s="18">
        <v>0</v>
      </c>
      <c r="L7568" s="27">
        <v>15.942028985506999</v>
      </c>
      <c r="M7568" s="2">
        <v>8.6956521739130004</v>
      </c>
      <c r="N7568" s="18">
        <v>0</v>
      </c>
      <c r="O7568" s="13">
        <v>8.6956521739130004</v>
      </c>
    </row>
    <row r="7569" spans="4:15" x14ac:dyDescent="0.2">
      <c r="D7569" s="175"/>
      <c r="E7569" s="4" t="s">
        <v>26</v>
      </c>
      <c r="F7569" s="6"/>
      <c r="G7569" s="5">
        <v>29</v>
      </c>
      <c r="H7569" s="7">
        <v>27</v>
      </c>
      <c r="I7569" s="1">
        <v>0</v>
      </c>
      <c r="J7569" s="1">
        <v>0</v>
      </c>
      <c r="K7569" s="1">
        <v>1</v>
      </c>
      <c r="L7569" s="1">
        <v>0</v>
      </c>
      <c r="M7569" s="1">
        <v>0</v>
      </c>
      <c r="N7569" s="1">
        <v>0</v>
      </c>
      <c r="O7569" s="8">
        <v>2</v>
      </c>
    </row>
    <row r="7570" spans="4:15" x14ac:dyDescent="0.2">
      <c r="D7570" s="175"/>
      <c r="E7570" s="11"/>
      <c r="F7570" s="10"/>
      <c r="G7570" s="9">
        <v>100</v>
      </c>
      <c r="H7570" s="64">
        <v>93.103448275861993</v>
      </c>
      <c r="I7570" s="18">
        <v>0</v>
      </c>
      <c r="J7570" s="18">
        <v>0</v>
      </c>
      <c r="K7570" s="2">
        <v>3.4482758620689999</v>
      </c>
      <c r="L7570" s="76">
        <v>0</v>
      </c>
      <c r="M7570" s="18">
        <v>0</v>
      </c>
      <c r="N7570" s="18">
        <v>0</v>
      </c>
      <c r="O7570" s="13">
        <v>6.8965517241379999</v>
      </c>
    </row>
    <row r="7571" spans="4:15" x14ac:dyDescent="0.2">
      <c r="D7571" s="175"/>
      <c r="E7571" s="4" t="s">
        <v>27</v>
      </c>
      <c r="F7571" s="6"/>
      <c r="G7571" s="5">
        <v>64</v>
      </c>
      <c r="H7571" s="7">
        <v>54</v>
      </c>
      <c r="I7571" s="1">
        <v>0</v>
      </c>
      <c r="J7571" s="1">
        <v>3</v>
      </c>
      <c r="K7571" s="1">
        <v>1</v>
      </c>
      <c r="L7571" s="1">
        <v>10</v>
      </c>
      <c r="M7571" s="1">
        <v>7</v>
      </c>
      <c r="N7571" s="1">
        <v>1</v>
      </c>
      <c r="O7571" s="8">
        <v>4</v>
      </c>
    </row>
    <row r="7572" spans="4:15" x14ac:dyDescent="0.2">
      <c r="D7572" s="175"/>
      <c r="E7572" s="11"/>
      <c r="F7572" s="10"/>
      <c r="G7572" s="9">
        <v>100</v>
      </c>
      <c r="H7572" s="16">
        <v>84.375</v>
      </c>
      <c r="I7572" s="18">
        <v>0</v>
      </c>
      <c r="J7572" s="2">
        <v>4.6875</v>
      </c>
      <c r="K7572" s="2">
        <v>1.5625</v>
      </c>
      <c r="L7572" s="27">
        <v>15.625</v>
      </c>
      <c r="M7572" s="23">
        <v>10.9375</v>
      </c>
      <c r="N7572" s="2">
        <v>1.5625</v>
      </c>
      <c r="O7572" s="13">
        <v>6.25</v>
      </c>
    </row>
    <row r="7573" spans="4:15" x14ac:dyDescent="0.2">
      <c r="D7573" s="175"/>
      <c r="E7573" s="4" t="s">
        <v>28</v>
      </c>
      <c r="F7573" s="6"/>
      <c r="G7573" s="5">
        <v>48</v>
      </c>
      <c r="H7573" s="7">
        <v>42</v>
      </c>
      <c r="I7573" s="1">
        <v>0</v>
      </c>
      <c r="J7573" s="1">
        <v>1</v>
      </c>
      <c r="K7573" s="1">
        <v>0</v>
      </c>
      <c r="L7573" s="1">
        <v>7</v>
      </c>
      <c r="M7573" s="1">
        <v>4</v>
      </c>
      <c r="N7573" s="1">
        <v>0</v>
      </c>
      <c r="O7573" s="8">
        <v>2</v>
      </c>
    </row>
    <row r="7574" spans="4:15" x14ac:dyDescent="0.2">
      <c r="D7574" s="175"/>
      <c r="E7574" s="11"/>
      <c r="F7574" s="10"/>
      <c r="G7574" s="9">
        <v>100</v>
      </c>
      <c r="H7574" s="16">
        <v>87.5</v>
      </c>
      <c r="I7574" s="18">
        <v>0</v>
      </c>
      <c r="J7574" s="2">
        <v>2.083333333333</v>
      </c>
      <c r="K7574" s="18">
        <v>0</v>
      </c>
      <c r="L7574" s="27">
        <v>14.583333333333</v>
      </c>
      <c r="M7574" s="2">
        <v>8.333333333333</v>
      </c>
      <c r="N7574" s="18">
        <v>0</v>
      </c>
      <c r="O7574" s="13">
        <v>4.166666666667</v>
      </c>
    </row>
    <row r="7575" spans="4:15" x14ac:dyDescent="0.2">
      <c r="D7575" s="175"/>
      <c r="E7575" s="4" t="s">
        <v>29</v>
      </c>
      <c r="F7575" s="6"/>
      <c r="G7575" s="5">
        <v>7</v>
      </c>
      <c r="H7575" s="7">
        <v>5</v>
      </c>
      <c r="I7575" s="1">
        <v>0</v>
      </c>
      <c r="J7575" s="1">
        <v>0</v>
      </c>
      <c r="K7575" s="1">
        <v>0</v>
      </c>
      <c r="L7575" s="1">
        <v>0</v>
      </c>
      <c r="M7575" s="1">
        <v>0</v>
      </c>
      <c r="N7575" s="1">
        <v>0</v>
      </c>
      <c r="O7575" s="8">
        <v>2</v>
      </c>
    </row>
    <row r="7576" spans="4:15" x14ac:dyDescent="0.2">
      <c r="D7576" s="175"/>
      <c r="E7576" s="11"/>
      <c r="F7576" s="10"/>
      <c r="G7576" s="9">
        <v>100</v>
      </c>
      <c r="H7576" s="99">
        <v>71.428571428571004</v>
      </c>
      <c r="I7576" s="18">
        <v>0</v>
      </c>
      <c r="J7576" s="18">
        <v>0</v>
      </c>
      <c r="K7576" s="18">
        <v>0</v>
      </c>
      <c r="L7576" s="76">
        <v>0</v>
      </c>
      <c r="M7576" s="18">
        <v>0</v>
      </c>
      <c r="N7576" s="18">
        <v>0</v>
      </c>
      <c r="O7576" s="104">
        <v>28.571428571428999</v>
      </c>
    </row>
    <row r="7577" spans="4:15" x14ac:dyDescent="0.2">
      <c r="D7577" s="174" t="s">
        <v>30</v>
      </c>
      <c r="E7577" s="20" t="s">
        <v>31</v>
      </c>
      <c r="F7577" s="22"/>
      <c r="G7577" s="21">
        <v>373</v>
      </c>
      <c r="H7577" s="25">
        <v>309</v>
      </c>
      <c r="I7577" s="3">
        <v>2</v>
      </c>
      <c r="J7577" s="3">
        <v>7</v>
      </c>
      <c r="K7577" s="3">
        <v>0</v>
      </c>
      <c r="L7577" s="3">
        <v>96</v>
      </c>
      <c r="M7577" s="3">
        <v>18</v>
      </c>
      <c r="N7577" s="3">
        <v>0</v>
      </c>
      <c r="O7577" s="26">
        <v>25</v>
      </c>
    </row>
    <row r="7578" spans="4:15" x14ac:dyDescent="0.2">
      <c r="D7578" s="175"/>
      <c r="E7578" s="11"/>
      <c r="F7578" s="10"/>
      <c r="G7578" s="9">
        <v>100</v>
      </c>
      <c r="H7578" s="16">
        <v>82.841823056300001</v>
      </c>
      <c r="I7578" s="2">
        <v>0.53619302949100001</v>
      </c>
      <c r="J7578" s="2">
        <v>1.876675603217</v>
      </c>
      <c r="K7578" s="18">
        <v>0</v>
      </c>
      <c r="L7578" s="2">
        <v>25.737265415549999</v>
      </c>
      <c r="M7578" s="2">
        <v>4.8257372654159996</v>
      </c>
      <c r="N7578" s="18">
        <v>0</v>
      </c>
      <c r="O7578" s="13">
        <v>6.702412868633</v>
      </c>
    </row>
    <row r="7579" spans="4:15" x14ac:dyDescent="0.2">
      <c r="D7579" s="175"/>
      <c r="E7579" s="4" t="s">
        <v>32</v>
      </c>
      <c r="F7579" s="6"/>
      <c r="G7579" s="5">
        <v>339</v>
      </c>
      <c r="H7579" s="7">
        <v>286</v>
      </c>
      <c r="I7579" s="1">
        <v>1</v>
      </c>
      <c r="J7579" s="1">
        <v>3</v>
      </c>
      <c r="K7579" s="1">
        <v>1</v>
      </c>
      <c r="L7579" s="1">
        <v>67</v>
      </c>
      <c r="M7579" s="1">
        <v>23</v>
      </c>
      <c r="N7579" s="1">
        <v>1</v>
      </c>
      <c r="O7579" s="8">
        <v>31</v>
      </c>
    </row>
    <row r="7580" spans="4:15" x14ac:dyDescent="0.2">
      <c r="D7580" s="175"/>
      <c r="E7580" s="11"/>
      <c r="F7580" s="10"/>
      <c r="G7580" s="9">
        <v>100</v>
      </c>
      <c r="H7580" s="16">
        <v>84.365781710914007</v>
      </c>
      <c r="I7580" s="2">
        <v>0.29498525073699999</v>
      </c>
      <c r="J7580" s="2">
        <v>0.88495575221199996</v>
      </c>
      <c r="K7580" s="2">
        <v>0.29498525073699999</v>
      </c>
      <c r="L7580" s="2">
        <v>19.76401179941</v>
      </c>
      <c r="M7580" s="2">
        <v>6.7846607669620003</v>
      </c>
      <c r="N7580" s="2">
        <v>0.29498525073699999</v>
      </c>
      <c r="O7580" s="13">
        <v>9.1445427728609996</v>
      </c>
    </row>
    <row r="7581" spans="4:15" x14ac:dyDescent="0.2">
      <c r="D7581" s="175"/>
      <c r="E7581" s="4" t="s">
        <v>33</v>
      </c>
      <c r="F7581" s="6"/>
      <c r="G7581" s="5">
        <v>365</v>
      </c>
      <c r="H7581" s="7">
        <v>296</v>
      </c>
      <c r="I7581" s="1">
        <v>0</v>
      </c>
      <c r="J7581" s="1">
        <v>6</v>
      </c>
      <c r="K7581" s="1">
        <v>1</v>
      </c>
      <c r="L7581" s="1">
        <v>79</v>
      </c>
      <c r="M7581" s="1">
        <v>16</v>
      </c>
      <c r="N7581" s="1">
        <v>2</v>
      </c>
      <c r="O7581" s="8">
        <v>34</v>
      </c>
    </row>
    <row r="7582" spans="4:15" x14ac:dyDescent="0.2">
      <c r="D7582" s="175"/>
      <c r="E7582" s="11"/>
      <c r="F7582" s="10"/>
      <c r="G7582" s="9">
        <v>100</v>
      </c>
      <c r="H7582" s="16">
        <v>81.095890410959001</v>
      </c>
      <c r="I7582" s="18">
        <v>0</v>
      </c>
      <c r="J7582" s="2">
        <v>1.6438356164379999</v>
      </c>
      <c r="K7582" s="2">
        <v>0.27397260274000002</v>
      </c>
      <c r="L7582" s="2">
        <v>21.643835616438</v>
      </c>
      <c r="M7582" s="2">
        <v>4.3835616438359999</v>
      </c>
      <c r="N7582" s="2">
        <v>0.54794520547900005</v>
      </c>
      <c r="O7582" s="13">
        <v>9.3150684931509993</v>
      </c>
    </row>
    <row r="7583" spans="4:15" x14ac:dyDescent="0.2">
      <c r="D7583" s="175"/>
      <c r="E7583" s="4" t="s">
        <v>34</v>
      </c>
      <c r="F7583" s="6"/>
      <c r="G7583" s="5">
        <v>86</v>
      </c>
      <c r="H7583" s="7">
        <v>76</v>
      </c>
      <c r="I7583" s="1">
        <v>0</v>
      </c>
      <c r="J7583" s="1">
        <v>0</v>
      </c>
      <c r="K7583" s="1">
        <v>1</v>
      </c>
      <c r="L7583" s="1">
        <v>11</v>
      </c>
      <c r="M7583" s="1">
        <v>0</v>
      </c>
      <c r="N7583" s="1">
        <v>0</v>
      </c>
      <c r="O7583" s="8">
        <v>5</v>
      </c>
    </row>
    <row r="7584" spans="4:15" x14ac:dyDescent="0.2">
      <c r="D7584" s="175"/>
      <c r="E7584" s="11"/>
      <c r="F7584" s="10"/>
      <c r="G7584" s="9">
        <v>100</v>
      </c>
      <c r="H7584" s="64">
        <v>88.372093023255999</v>
      </c>
      <c r="I7584" s="18">
        <v>0</v>
      </c>
      <c r="J7584" s="18">
        <v>0</v>
      </c>
      <c r="K7584" s="2">
        <v>1.1627906976739999</v>
      </c>
      <c r="L7584" s="27">
        <v>12.790697674419</v>
      </c>
      <c r="M7584" s="18">
        <v>0</v>
      </c>
      <c r="N7584" s="18">
        <v>0</v>
      </c>
      <c r="O7584" s="13">
        <v>5.8139534883720003</v>
      </c>
    </row>
    <row r="7585" spans="4:15" x14ac:dyDescent="0.2">
      <c r="D7585" s="174" t="s">
        <v>35</v>
      </c>
      <c r="E7585" s="20" t="s">
        <v>36</v>
      </c>
      <c r="F7585" s="22"/>
      <c r="G7585" s="21">
        <v>597</v>
      </c>
      <c r="H7585" s="25">
        <v>490</v>
      </c>
      <c r="I7585" s="3">
        <v>3</v>
      </c>
      <c r="J7585" s="3">
        <v>10</v>
      </c>
      <c r="K7585" s="3">
        <v>3</v>
      </c>
      <c r="L7585" s="3">
        <v>123</v>
      </c>
      <c r="M7585" s="3">
        <v>33</v>
      </c>
      <c r="N7585" s="3">
        <v>1</v>
      </c>
      <c r="O7585" s="26">
        <v>53</v>
      </c>
    </row>
    <row r="7586" spans="4:15" x14ac:dyDescent="0.2">
      <c r="D7586" s="175"/>
      <c r="E7586" s="11"/>
      <c r="F7586" s="10"/>
      <c r="G7586" s="9">
        <v>100</v>
      </c>
      <c r="H7586" s="16">
        <v>82.077051926297997</v>
      </c>
      <c r="I7586" s="2">
        <v>0.50251256281400003</v>
      </c>
      <c r="J7586" s="2">
        <v>1.6750418760470001</v>
      </c>
      <c r="K7586" s="2">
        <v>0.50251256281400003</v>
      </c>
      <c r="L7586" s="2">
        <v>20.603015075377002</v>
      </c>
      <c r="M7586" s="2">
        <v>5.5276381909549999</v>
      </c>
      <c r="N7586" s="2">
        <v>0.16750418760499999</v>
      </c>
      <c r="O7586" s="13">
        <v>8.877721943049</v>
      </c>
    </row>
    <row r="7587" spans="4:15" x14ac:dyDescent="0.2">
      <c r="D7587" s="175"/>
      <c r="E7587" s="4" t="s">
        <v>37</v>
      </c>
      <c r="F7587" s="6"/>
      <c r="G7587" s="5">
        <v>566</v>
      </c>
      <c r="H7587" s="7">
        <v>477</v>
      </c>
      <c r="I7587" s="1">
        <v>0</v>
      </c>
      <c r="J7587" s="1">
        <v>6</v>
      </c>
      <c r="K7587" s="1">
        <v>0</v>
      </c>
      <c r="L7587" s="1">
        <v>130</v>
      </c>
      <c r="M7587" s="1">
        <v>24</v>
      </c>
      <c r="N7587" s="1">
        <v>2</v>
      </c>
      <c r="O7587" s="8">
        <v>42</v>
      </c>
    </row>
    <row r="7588" spans="4:15" x14ac:dyDescent="0.2">
      <c r="D7588" s="175"/>
      <c r="E7588" s="11"/>
      <c r="F7588" s="10"/>
      <c r="G7588" s="9">
        <v>100</v>
      </c>
      <c r="H7588" s="16">
        <v>84.275618374557993</v>
      </c>
      <c r="I7588" s="18">
        <v>0</v>
      </c>
      <c r="J7588" s="2">
        <v>1.0600706713779999</v>
      </c>
      <c r="K7588" s="18">
        <v>0</v>
      </c>
      <c r="L7588" s="2">
        <v>22.968197879859002</v>
      </c>
      <c r="M7588" s="2">
        <v>4.2402826855119997</v>
      </c>
      <c r="N7588" s="2">
        <v>0.35335689045899998</v>
      </c>
      <c r="O7588" s="13">
        <v>7.4204946996469996</v>
      </c>
    </row>
    <row r="7589" spans="4:15" x14ac:dyDescent="0.2">
      <c r="D7589" s="174" t="s">
        <v>38</v>
      </c>
      <c r="E7589" s="20" t="s">
        <v>39</v>
      </c>
      <c r="F7589" s="22"/>
      <c r="G7589" s="21">
        <v>58</v>
      </c>
      <c r="H7589" s="25">
        <v>48</v>
      </c>
      <c r="I7589" s="3">
        <v>0</v>
      </c>
      <c r="J7589" s="3">
        <v>0</v>
      </c>
      <c r="K7589" s="3">
        <v>0</v>
      </c>
      <c r="L7589" s="3">
        <v>13</v>
      </c>
      <c r="M7589" s="3">
        <v>4</v>
      </c>
      <c r="N7589" s="3">
        <v>0</v>
      </c>
      <c r="O7589" s="26">
        <v>6</v>
      </c>
    </row>
    <row r="7590" spans="4:15" x14ac:dyDescent="0.2">
      <c r="D7590" s="175"/>
      <c r="E7590" s="11"/>
      <c r="F7590" s="10"/>
      <c r="G7590" s="9">
        <v>100</v>
      </c>
      <c r="H7590" s="16">
        <v>82.758620689655004</v>
      </c>
      <c r="I7590" s="18">
        <v>0</v>
      </c>
      <c r="J7590" s="18">
        <v>0</v>
      </c>
      <c r="K7590" s="18">
        <v>0</v>
      </c>
      <c r="L7590" s="2">
        <v>22.413793103448</v>
      </c>
      <c r="M7590" s="2">
        <v>6.8965517241379999</v>
      </c>
      <c r="N7590" s="18">
        <v>0</v>
      </c>
      <c r="O7590" s="13">
        <v>10.344827586207</v>
      </c>
    </row>
    <row r="7591" spans="4:15" x14ac:dyDescent="0.2">
      <c r="D7591" s="175"/>
      <c r="E7591" s="4" t="s">
        <v>40</v>
      </c>
      <c r="F7591" s="6"/>
      <c r="G7591" s="5">
        <v>144</v>
      </c>
      <c r="H7591" s="7">
        <v>120</v>
      </c>
      <c r="I7591" s="1">
        <v>1</v>
      </c>
      <c r="J7591" s="1">
        <v>2</v>
      </c>
      <c r="K7591" s="1">
        <v>0</v>
      </c>
      <c r="L7591" s="1">
        <v>54</v>
      </c>
      <c r="M7591" s="1">
        <v>13</v>
      </c>
      <c r="N7591" s="1">
        <v>0</v>
      </c>
      <c r="O7591" s="8">
        <v>5</v>
      </c>
    </row>
    <row r="7592" spans="4:15" x14ac:dyDescent="0.2">
      <c r="D7592" s="175"/>
      <c r="E7592" s="11"/>
      <c r="F7592" s="10"/>
      <c r="G7592" s="9">
        <v>100</v>
      </c>
      <c r="H7592" s="16">
        <v>83.333333333333002</v>
      </c>
      <c r="I7592" s="2">
        <v>0.694444444444</v>
      </c>
      <c r="J7592" s="2">
        <v>1.3888888888890001</v>
      </c>
      <c r="K7592" s="18">
        <v>0</v>
      </c>
      <c r="L7592" s="35">
        <v>37.5</v>
      </c>
      <c r="M7592" s="2">
        <v>9.0277777777780006</v>
      </c>
      <c r="N7592" s="18">
        <v>0</v>
      </c>
      <c r="O7592" s="13">
        <v>3.4722222222219998</v>
      </c>
    </row>
    <row r="7593" spans="4:15" x14ac:dyDescent="0.2">
      <c r="D7593" s="175"/>
      <c r="E7593" s="4" t="s">
        <v>41</v>
      </c>
      <c r="F7593" s="6"/>
      <c r="G7593" s="5">
        <v>202</v>
      </c>
      <c r="H7593" s="7">
        <v>158</v>
      </c>
      <c r="I7593" s="1">
        <v>1</v>
      </c>
      <c r="J7593" s="1">
        <v>3</v>
      </c>
      <c r="K7593" s="1">
        <v>0</v>
      </c>
      <c r="L7593" s="1">
        <v>57</v>
      </c>
      <c r="M7593" s="1">
        <v>18</v>
      </c>
      <c r="N7593" s="1">
        <v>0</v>
      </c>
      <c r="O7593" s="8">
        <v>15</v>
      </c>
    </row>
    <row r="7594" spans="4:15" x14ac:dyDescent="0.2">
      <c r="D7594" s="175"/>
      <c r="E7594" s="11"/>
      <c r="F7594" s="10"/>
      <c r="G7594" s="9">
        <v>100</v>
      </c>
      <c r="H7594" s="16">
        <v>78.217821782178007</v>
      </c>
      <c r="I7594" s="2">
        <v>0.49504950495</v>
      </c>
      <c r="J7594" s="2">
        <v>1.485148514851</v>
      </c>
      <c r="K7594" s="18">
        <v>0</v>
      </c>
      <c r="L7594" s="23">
        <v>28.217821782178</v>
      </c>
      <c r="M7594" s="2">
        <v>8.9108910891090005</v>
      </c>
      <c r="N7594" s="18">
        <v>0</v>
      </c>
      <c r="O7594" s="13">
        <v>7.4257425742569998</v>
      </c>
    </row>
    <row r="7595" spans="4:15" x14ac:dyDescent="0.2">
      <c r="D7595" s="175"/>
      <c r="E7595" s="4" t="s">
        <v>42</v>
      </c>
      <c r="F7595" s="6"/>
      <c r="G7595" s="5">
        <v>208</v>
      </c>
      <c r="H7595" s="7">
        <v>174</v>
      </c>
      <c r="I7595" s="1">
        <v>0</v>
      </c>
      <c r="J7595" s="1">
        <v>3</v>
      </c>
      <c r="K7595" s="1">
        <v>0</v>
      </c>
      <c r="L7595" s="1">
        <v>53</v>
      </c>
      <c r="M7595" s="1">
        <v>13</v>
      </c>
      <c r="N7595" s="1">
        <v>2</v>
      </c>
      <c r="O7595" s="8">
        <v>12</v>
      </c>
    </row>
    <row r="7596" spans="4:15" x14ac:dyDescent="0.2">
      <c r="D7596" s="175"/>
      <c r="E7596" s="11"/>
      <c r="F7596" s="10"/>
      <c r="G7596" s="9">
        <v>100</v>
      </c>
      <c r="H7596" s="16">
        <v>83.653846153846004</v>
      </c>
      <c r="I7596" s="18">
        <v>0</v>
      </c>
      <c r="J7596" s="2">
        <v>1.442307692308</v>
      </c>
      <c r="K7596" s="18">
        <v>0</v>
      </c>
      <c r="L7596" s="2">
        <v>25.480769230768999</v>
      </c>
      <c r="M7596" s="2">
        <v>6.25</v>
      </c>
      <c r="N7596" s="2">
        <v>0.96153846153800004</v>
      </c>
      <c r="O7596" s="13">
        <v>5.7692307692310001</v>
      </c>
    </row>
    <row r="7597" spans="4:15" x14ac:dyDescent="0.2">
      <c r="D7597" s="175"/>
      <c r="E7597" s="4" t="s">
        <v>43</v>
      </c>
      <c r="F7597" s="6"/>
      <c r="G7597" s="5">
        <v>199</v>
      </c>
      <c r="H7597" s="7">
        <v>171</v>
      </c>
      <c r="I7597" s="1">
        <v>0</v>
      </c>
      <c r="J7597" s="1">
        <v>3</v>
      </c>
      <c r="K7597" s="1">
        <v>1</v>
      </c>
      <c r="L7597" s="1">
        <v>43</v>
      </c>
      <c r="M7597" s="1">
        <v>5</v>
      </c>
      <c r="N7597" s="1">
        <v>0</v>
      </c>
      <c r="O7597" s="8">
        <v>15</v>
      </c>
    </row>
    <row r="7598" spans="4:15" x14ac:dyDescent="0.2">
      <c r="D7598" s="175"/>
      <c r="E7598" s="11"/>
      <c r="F7598" s="10"/>
      <c r="G7598" s="9">
        <v>100</v>
      </c>
      <c r="H7598" s="16">
        <v>85.929648241205996</v>
      </c>
      <c r="I7598" s="18">
        <v>0</v>
      </c>
      <c r="J7598" s="2">
        <v>1.507537688442</v>
      </c>
      <c r="K7598" s="2">
        <v>0.50251256281400003</v>
      </c>
      <c r="L7598" s="2">
        <v>21.608040201005</v>
      </c>
      <c r="M7598" s="2">
        <v>2.5125628140699998</v>
      </c>
      <c r="N7598" s="18">
        <v>0</v>
      </c>
      <c r="O7598" s="13">
        <v>7.5376884422110004</v>
      </c>
    </row>
    <row r="7599" spans="4:15" x14ac:dyDescent="0.2">
      <c r="D7599" s="175"/>
      <c r="E7599" s="4" t="s">
        <v>44</v>
      </c>
      <c r="F7599" s="6"/>
      <c r="G7599" s="5">
        <v>211</v>
      </c>
      <c r="H7599" s="7">
        <v>183</v>
      </c>
      <c r="I7599" s="1">
        <v>0</v>
      </c>
      <c r="J7599" s="1">
        <v>1</v>
      </c>
      <c r="K7599" s="1">
        <v>1</v>
      </c>
      <c r="L7599" s="1">
        <v>26</v>
      </c>
      <c r="M7599" s="1">
        <v>4</v>
      </c>
      <c r="N7599" s="1">
        <v>1</v>
      </c>
      <c r="O7599" s="8">
        <v>19</v>
      </c>
    </row>
    <row r="7600" spans="4:15" x14ac:dyDescent="0.2">
      <c r="D7600" s="175"/>
      <c r="E7600" s="11"/>
      <c r="F7600" s="10"/>
      <c r="G7600" s="9">
        <v>100</v>
      </c>
      <c r="H7600" s="16">
        <v>86.729857819905007</v>
      </c>
      <c r="I7600" s="18">
        <v>0</v>
      </c>
      <c r="J7600" s="2">
        <v>0.473933649289</v>
      </c>
      <c r="K7600" s="2">
        <v>0.473933649289</v>
      </c>
      <c r="L7600" s="27">
        <v>12.322274881517</v>
      </c>
      <c r="M7600" s="2">
        <v>1.895734597156</v>
      </c>
      <c r="N7600" s="2">
        <v>0.473933649289</v>
      </c>
      <c r="O7600" s="13">
        <v>9.0047393364929995</v>
      </c>
    </row>
    <row r="7601" spans="2:15" x14ac:dyDescent="0.2">
      <c r="D7601" s="175"/>
      <c r="E7601" s="4" t="s">
        <v>45</v>
      </c>
      <c r="F7601" s="6"/>
      <c r="G7601" s="5">
        <v>141</v>
      </c>
      <c r="H7601" s="7">
        <v>113</v>
      </c>
      <c r="I7601" s="1">
        <v>1</v>
      </c>
      <c r="J7601" s="1">
        <v>4</v>
      </c>
      <c r="K7601" s="1">
        <v>1</v>
      </c>
      <c r="L7601" s="1">
        <v>7</v>
      </c>
      <c r="M7601" s="1">
        <v>0</v>
      </c>
      <c r="N7601" s="1">
        <v>0</v>
      </c>
      <c r="O7601" s="8">
        <v>23</v>
      </c>
    </row>
    <row r="7602" spans="2:15" x14ac:dyDescent="0.2">
      <c r="D7602" s="176"/>
      <c r="E7602" s="57"/>
      <c r="F7602" s="54"/>
      <c r="G7602" s="67">
        <v>100</v>
      </c>
      <c r="H7602" s="82">
        <v>80.141843971631005</v>
      </c>
      <c r="I7602" s="48">
        <v>0.70921985815599997</v>
      </c>
      <c r="J7602" s="48">
        <v>2.8368794326239999</v>
      </c>
      <c r="K7602" s="48">
        <v>0.70921985815599997</v>
      </c>
      <c r="L7602" s="91">
        <v>4.9645390070920001</v>
      </c>
      <c r="M7602" s="81">
        <v>0</v>
      </c>
      <c r="N7602" s="81">
        <v>0</v>
      </c>
      <c r="O7602" s="113">
        <v>16.312056737589</v>
      </c>
    </row>
    <row r="7604" spans="2:15" x14ac:dyDescent="0.2">
      <c r="B7604" s="43" t="str">
        <f xml:space="preserve"> HYPERLINK("#'目次'!B164", "[158]")</f>
        <v>[158]</v>
      </c>
      <c r="C7604" s="31" t="s">
        <v>312</v>
      </c>
    </row>
    <row r="7605" spans="2:15" x14ac:dyDescent="0.2">
      <c r="C7605" s="156" t="s">
        <v>292</v>
      </c>
    </row>
    <row r="7608" spans="2:15" ht="24" x14ac:dyDescent="0.2">
      <c r="D7608" s="177"/>
      <c r="E7608" s="178"/>
      <c r="F7608" s="178"/>
      <c r="G7608" s="40" t="s">
        <v>14</v>
      </c>
      <c r="H7608" s="42" t="s">
        <v>213</v>
      </c>
      <c r="I7608" s="15" t="s">
        <v>214</v>
      </c>
      <c r="J7608" s="15" t="s">
        <v>215</v>
      </c>
      <c r="K7608" s="15" t="s">
        <v>216</v>
      </c>
      <c r="L7608" s="15" t="s">
        <v>217</v>
      </c>
      <c r="M7608" s="15" t="s">
        <v>293</v>
      </c>
      <c r="N7608" s="15" t="s">
        <v>86</v>
      </c>
      <c r="O7608" s="44" t="s">
        <v>17</v>
      </c>
    </row>
    <row r="7609" spans="2:15" x14ac:dyDescent="0.2">
      <c r="D7609" s="179"/>
      <c r="E7609" s="180"/>
      <c r="F7609" s="180"/>
      <c r="G7609" s="39"/>
      <c r="H7609" s="41"/>
      <c r="I7609" s="14"/>
      <c r="J7609" s="14"/>
      <c r="K7609" s="14"/>
      <c r="L7609" s="14"/>
      <c r="M7609" s="14"/>
      <c r="N7609" s="14"/>
      <c r="O7609" s="38"/>
    </row>
    <row r="7610" spans="2:15" x14ac:dyDescent="0.2">
      <c r="D7610" s="70"/>
      <c r="E7610" s="72" t="s">
        <v>14</v>
      </c>
      <c r="F7610" s="69"/>
      <c r="G7610" s="37">
        <v>1163</v>
      </c>
      <c r="H7610" s="17">
        <v>967</v>
      </c>
      <c r="I7610" s="17">
        <v>3</v>
      </c>
      <c r="J7610" s="17">
        <v>16</v>
      </c>
      <c r="K7610" s="17">
        <v>3</v>
      </c>
      <c r="L7610" s="17">
        <v>253</v>
      </c>
      <c r="M7610" s="17">
        <v>57</v>
      </c>
      <c r="N7610" s="17">
        <v>3</v>
      </c>
      <c r="O7610" s="55">
        <v>95</v>
      </c>
    </row>
    <row r="7611" spans="2:15" x14ac:dyDescent="0.2">
      <c r="D7611" s="57"/>
      <c r="E7611" s="54"/>
      <c r="F7611" s="71"/>
      <c r="G7611" s="9">
        <v>100</v>
      </c>
      <c r="H7611" s="2">
        <v>83.147033533964006</v>
      </c>
      <c r="I7611" s="2">
        <v>0.25795356835799998</v>
      </c>
      <c r="J7611" s="2">
        <v>1.375752364574</v>
      </c>
      <c r="K7611" s="2">
        <v>0.25795356835799998</v>
      </c>
      <c r="L7611" s="2">
        <v>21.754084264831999</v>
      </c>
      <c r="M7611" s="2">
        <v>4.9011177987960002</v>
      </c>
      <c r="N7611" s="2">
        <v>0.25795356835799998</v>
      </c>
      <c r="O7611" s="13">
        <v>8.1685296646599994</v>
      </c>
    </row>
    <row r="7612" spans="2:15" x14ac:dyDescent="0.2">
      <c r="D7612" s="174" t="s">
        <v>52</v>
      </c>
      <c r="E7612" s="20" t="s">
        <v>53</v>
      </c>
      <c r="F7612" s="22"/>
      <c r="G7612" s="21">
        <v>15</v>
      </c>
      <c r="H7612" s="25">
        <v>11</v>
      </c>
      <c r="I7612" s="3">
        <v>0</v>
      </c>
      <c r="J7612" s="3">
        <v>1</v>
      </c>
      <c r="K7612" s="3">
        <v>0</v>
      </c>
      <c r="L7612" s="3">
        <v>2</v>
      </c>
      <c r="M7612" s="3">
        <v>1</v>
      </c>
      <c r="N7612" s="3">
        <v>0</v>
      </c>
      <c r="O7612" s="26">
        <v>2</v>
      </c>
    </row>
    <row r="7613" spans="2:15" x14ac:dyDescent="0.2">
      <c r="D7613" s="175"/>
      <c r="E7613" s="11"/>
      <c r="F7613" s="10"/>
      <c r="G7613" s="9">
        <v>100</v>
      </c>
      <c r="H7613" s="73">
        <v>73.333333333333002</v>
      </c>
      <c r="I7613" s="18">
        <v>0</v>
      </c>
      <c r="J7613" s="23">
        <v>6.666666666667</v>
      </c>
      <c r="K7613" s="18">
        <v>0</v>
      </c>
      <c r="L7613" s="27">
        <v>13.333333333333</v>
      </c>
      <c r="M7613" s="2">
        <v>6.666666666667</v>
      </c>
      <c r="N7613" s="18">
        <v>0</v>
      </c>
      <c r="O7613" s="89">
        <v>13.333333333333</v>
      </c>
    </row>
    <row r="7614" spans="2:15" ht="24" x14ac:dyDescent="0.2">
      <c r="D7614" s="175"/>
      <c r="E7614" s="4" t="s">
        <v>54</v>
      </c>
      <c r="F7614" s="6"/>
      <c r="G7614" s="5">
        <v>116</v>
      </c>
      <c r="H7614" s="7">
        <v>100</v>
      </c>
      <c r="I7614" s="1">
        <v>0</v>
      </c>
      <c r="J7614" s="1">
        <v>1</v>
      </c>
      <c r="K7614" s="1">
        <v>1</v>
      </c>
      <c r="L7614" s="1">
        <v>14</v>
      </c>
      <c r="M7614" s="1">
        <v>2</v>
      </c>
      <c r="N7614" s="1">
        <v>0</v>
      </c>
      <c r="O7614" s="8">
        <v>13</v>
      </c>
    </row>
    <row r="7615" spans="2:15" x14ac:dyDescent="0.2">
      <c r="D7615" s="175"/>
      <c r="E7615" s="11"/>
      <c r="F7615" s="10"/>
      <c r="G7615" s="9">
        <v>100</v>
      </c>
      <c r="H7615" s="16">
        <v>86.206896551724</v>
      </c>
      <c r="I7615" s="18">
        <v>0</v>
      </c>
      <c r="J7615" s="2">
        <v>0.86206896551699996</v>
      </c>
      <c r="K7615" s="2">
        <v>0.86206896551699996</v>
      </c>
      <c r="L7615" s="27">
        <v>12.068965517241001</v>
      </c>
      <c r="M7615" s="2">
        <v>1.7241379310339999</v>
      </c>
      <c r="N7615" s="18">
        <v>0</v>
      </c>
      <c r="O7615" s="13">
        <v>11.206896551724</v>
      </c>
    </row>
    <row r="7616" spans="2:15" x14ac:dyDescent="0.2">
      <c r="D7616" s="175"/>
      <c r="E7616" s="4" t="s">
        <v>55</v>
      </c>
      <c r="F7616" s="6"/>
      <c r="G7616" s="5">
        <v>41</v>
      </c>
      <c r="H7616" s="7">
        <v>33</v>
      </c>
      <c r="I7616" s="1">
        <v>0</v>
      </c>
      <c r="J7616" s="1">
        <v>1</v>
      </c>
      <c r="K7616" s="1">
        <v>0</v>
      </c>
      <c r="L7616" s="1">
        <v>12</v>
      </c>
      <c r="M7616" s="1">
        <v>3</v>
      </c>
      <c r="N7616" s="1">
        <v>0</v>
      </c>
      <c r="O7616" s="8">
        <v>3</v>
      </c>
    </row>
    <row r="7617" spans="4:15" x14ac:dyDescent="0.2">
      <c r="D7617" s="175"/>
      <c r="E7617" s="11"/>
      <c r="F7617" s="10"/>
      <c r="G7617" s="9">
        <v>100</v>
      </c>
      <c r="H7617" s="16">
        <v>80.487804878049005</v>
      </c>
      <c r="I7617" s="18">
        <v>0</v>
      </c>
      <c r="J7617" s="2">
        <v>2.4390243902440001</v>
      </c>
      <c r="K7617" s="18">
        <v>0</v>
      </c>
      <c r="L7617" s="23">
        <v>29.268292682927001</v>
      </c>
      <c r="M7617" s="2">
        <v>7.3170731707319998</v>
      </c>
      <c r="N7617" s="18">
        <v>0</v>
      </c>
      <c r="O7617" s="13">
        <v>7.3170731707319998</v>
      </c>
    </row>
    <row r="7618" spans="4:15" x14ac:dyDescent="0.2">
      <c r="D7618" s="175"/>
      <c r="E7618" s="4" t="s">
        <v>56</v>
      </c>
      <c r="F7618" s="6"/>
      <c r="G7618" s="5">
        <v>60</v>
      </c>
      <c r="H7618" s="7">
        <v>50</v>
      </c>
      <c r="I7618" s="1">
        <v>1</v>
      </c>
      <c r="J7618" s="1">
        <v>3</v>
      </c>
      <c r="K7618" s="1">
        <v>1</v>
      </c>
      <c r="L7618" s="1">
        <v>18</v>
      </c>
      <c r="M7618" s="1">
        <v>3</v>
      </c>
      <c r="N7618" s="1">
        <v>0</v>
      </c>
      <c r="O7618" s="8">
        <v>4</v>
      </c>
    </row>
    <row r="7619" spans="4:15" x14ac:dyDescent="0.2">
      <c r="D7619" s="175"/>
      <c r="E7619" s="11"/>
      <c r="F7619" s="10"/>
      <c r="G7619" s="9">
        <v>100</v>
      </c>
      <c r="H7619" s="16">
        <v>83.333333333333002</v>
      </c>
      <c r="I7619" s="2">
        <v>1.666666666667</v>
      </c>
      <c r="J7619" s="2">
        <v>5</v>
      </c>
      <c r="K7619" s="2">
        <v>1.666666666667</v>
      </c>
      <c r="L7619" s="23">
        <v>30</v>
      </c>
      <c r="M7619" s="2">
        <v>5</v>
      </c>
      <c r="N7619" s="18">
        <v>0</v>
      </c>
      <c r="O7619" s="13">
        <v>6.666666666667</v>
      </c>
    </row>
    <row r="7620" spans="4:15" x14ac:dyDescent="0.2">
      <c r="D7620" s="175"/>
      <c r="E7620" s="4" t="s">
        <v>57</v>
      </c>
      <c r="F7620" s="6"/>
      <c r="G7620" s="5">
        <v>283</v>
      </c>
      <c r="H7620" s="7">
        <v>235</v>
      </c>
      <c r="I7620" s="1">
        <v>2</v>
      </c>
      <c r="J7620" s="1">
        <v>2</v>
      </c>
      <c r="K7620" s="1">
        <v>1</v>
      </c>
      <c r="L7620" s="1">
        <v>90</v>
      </c>
      <c r="M7620" s="1">
        <v>18</v>
      </c>
      <c r="N7620" s="1">
        <v>0</v>
      </c>
      <c r="O7620" s="8">
        <v>13</v>
      </c>
    </row>
    <row r="7621" spans="4:15" x14ac:dyDescent="0.2">
      <c r="D7621" s="175"/>
      <c r="E7621" s="11"/>
      <c r="F7621" s="10"/>
      <c r="G7621" s="9">
        <v>100</v>
      </c>
      <c r="H7621" s="16">
        <v>83.038869257951006</v>
      </c>
      <c r="I7621" s="2">
        <v>0.70671378091899995</v>
      </c>
      <c r="J7621" s="2">
        <v>0.70671378091899995</v>
      </c>
      <c r="K7621" s="2">
        <v>0.35335689045899998</v>
      </c>
      <c r="L7621" s="35">
        <v>31.802120141343</v>
      </c>
      <c r="M7621" s="2">
        <v>6.3604240282689997</v>
      </c>
      <c r="N7621" s="18">
        <v>0</v>
      </c>
      <c r="O7621" s="13">
        <v>4.5936395759720003</v>
      </c>
    </row>
    <row r="7622" spans="4:15" x14ac:dyDescent="0.2">
      <c r="D7622" s="175"/>
      <c r="E7622" s="4" t="s">
        <v>58</v>
      </c>
      <c r="F7622" s="6"/>
      <c r="G7622" s="5">
        <v>123</v>
      </c>
      <c r="H7622" s="7">
        <v>98</v>
      </c>
      <c r="I7622" s="1">
        <v>0</v>
      </c>
      <c r="J7622" s="1">
        <v>0</v>
      </c>
      <c r="K7622" s="1">
        <v>0</v>
      </c>
      <c r="L7622" s="1">
        <v>32</v>
      </c>
      <c r="M7622" s="1">
        <v>10</v>
      </c>
      <c r="N7622" s="1">
        <v>0</v>
      </c>
      <c r="O7622" s="8">
        <v>12</v>
      </c>
    </row>
    <row r="7623" spans="4:15" x14ac:dyDescent="0.2">
      <c r="D7623" s="175"/>
      <c r="E7623" s="11"/>
      <c r="F7623" s="10"/>
      <c r="G7623" s="9">
        <v>100</v>
      </c>
      <c r="H7623" s="16">
        <v>79.674796747966994</v>
      </c>
      <c r="I7623" s="18">
        <v>0</v>
      </c>
      <c r="J7623" s="18">
        <v>0</v>
      </c>
      <c r="K7623" s="18">
        <v>0</v>
      </c>
      <c r="L7623" s="2">
        <v>26.016260162601998</v>
      </c>
      <c r="M7623" s="2">
        <v>8.130081300813</v>
      </c>
      <c r="N7623" s="18">
        <v>0</v>
      </c>
      <c r="O7623" s="13">
        <v>9.7560975609760003</v>
      </c>
    </row>
    <row r="7624" spans="4:15" x14ac:dyDescent="0.2">
      <c r="D7624" s="175"/>
      <c r="E7624" s="4" t="s">
        <v>59</v>
      </c>
      <c r="F7624" s="6"/>
      <c r="G7624" s="5">
        <v>186</v>
      </c>
      <c r="H7624" s="7">
        <v>154</v>
      </c>
      <c r="I7624" s="1">
        <v>0</v>
      </c>
      <c r="J7624" s="1">
        <v>3</v>
      </c>
      <c r="K7624" s="1">
        <v>0</v>
      </c>
      <c r="L7624" s="1">
        <v>27</v>
      </c>
      <c r="M7624" s="1">
        <v>8</v>
      </c>
      <c r="N7624" s="1">
        <v>1</v>
      </c>
      <c r="O7624" s="8">
        <v>18</v>
      </c>
    </row>
    <row r="7625" spans="4:15" x14ac:dyDescent="0.2">
      <c r="D7625" s="175"/>
      <c r="E7625" s="11"/>
      <c r="F7625" s="10"/>
      <c r="G7625" s="9">
        <v>100</v>
      </c>
      <c r="H7625" s="16">
        <v>82.795698924730999</v>
      </c>
      <c r="I7625" s="18">
        <v>0</v>
      </c>
      <c r="J7625" s="2">
        <v>1.6129032258060001</v>
      </c>
      <c r="K7625" s="18">
        <v>0</v>
      </c>
      <c r="L7625" s="27">
        <v>14.516129032258</v>
      </c>
      <c r="M7625" s="2">
        <v>4.3010752688169998</v>
      </c>
      <c r="N7625" s="2">
        <v>0.53763440860199996</v>
      </c>
      <c r="O7625" s="13">
        <v>9.6774193548389995</v>
      </c>
    </row>
    <row r="7626" spans="4:15" x14ac:dyDescent="0.2">
      <c r="D7626" s="175"/>
      <c r="E7626" s="4" t="s">
        <v>60</v>
      </c>
      <c r="F7626" s="6"/>
      <c r="G7626" s="5">
        <v>163</v>
      </c>
      <c r="H7626" s="7">
        <v>139</v>
      </c>
      <c r="I7626" s="1">
        <v>0</v>
      </c>
      <c r="J7626" s="1">
        <v>2</v>
      </c>
      <c r="K7626" s="1">
        <v>0</v>
      </c>
      <c r="L7626" s="1">
        <v>32</v>
      </c>
      <c r="M7626" s="1">
        <v>6</v>
      </c>
      <c r="N7626" s="1">
        <v>1</v>
      </c>
      <c r="O7626" s="8">
        <v>13</v>
      </c>
    </row>
    <row r="7627" spans="4:15" x14ac:dyDescent="0.2">
      <c r="D7627" s="175"/>
      <c r="E7627" s="11"/>
      <c r="F7627" s="10"/>
      <c r="G7627" s="9">
        <v>100</v>
      </c>
      <c r="H7627" s="16">
        <v>85.276073619632001</v>
      </c>
      <c r="I7627" s="18">
        <v>0</v>
      </c>
      <c r="J7627" s="2">
        <v>1.2269938650309999</v>
      </c>
      <c r="K7627" s="18">
        <v>0</v>
      </c>
      <c r="L7627" s="2">
        <v>19.631901840491</v>
      </c>
      <c r="M7627" s="2">
        <v>3.6809815950920002</v>
      </c>
      <c r="N7627" s="2">
        <v>0.61349693251500004</v>
      </c>
      <c r="O7627" s="13">
        <v>7.9754601226990003</v>
      </c>
    </row>
    <row r="7628" spans="4:15" x14ac:dyDescent="0.2">
      <c r="D7628" s="175"/>
      <c r="E7628" s="4" t="s">
        <v>61</v>
      </c>
      <c r="F7628" s="6"/>
      <c r="G7628" s="5">
        <v>72</v>
      </c>
      <c r="H7628" s="7">
        <v>60</v>
      </c>
      <c r="I7628" s="1">
        <v>0</v>
      </c>
      <c r="J7628" s="1">
        <v>0</v>
      </c>
      <c r="K7628" s="1">
        <v>0</v>
      </c>
      <c r="L7628" s="1">
        <v>21</v>
      </c>
      <c r="M7628" s="1">
        <v>4</v>
      </c>
      <c r="N7628" s="1">
        <v>0</v>
      </c>
      <c r="O7628" s="8">
        <v>6</v>
      </c>
    </row>
    <row r="7629" spans="4:15" x14ac:dyDescent="0.2">
      <c r="D7629" s="175"/>
      <c r="E7629" s="11"/>
      <c r="F7629" s="10"/>
      <c r="G7629" s="9">
        <v>100</v>
      </c>
      <c r="H7629" s="16">
        <v>83.333333333333002</v>
      </c>
      <c r="I7629" s="18">
        <v>0</v>
      </c>
      <c r="J7629" s="18">
        <v>0</v>
      </c>
      <c r="K7629" s="18">
        <v>0</v>
      </c>
      <c r="L7629" s="23">
        <v>29.166666666666998</v>
      </c>
      <c r="M7629" s="2">
        <v>5.5555555555560003</v>
      </c>
      <c r="N7629" s="18">
        <v>0</v>
      </c>
      <c r="O7629" s="13">
        <v>8.333333333333</v>
      </c>
    </row>
    <row r="7630" spans="4:15" x14ac:dyDescent="0.2">
      <c r="D7630" s="175"/>
      <c r="E7630" s="4" t="s">
        <v>62</v>
      </c>
      <c r="F7630" s="6"/>
      <c r="G7630" s="5">
        <v>103</v>
      </c>
      <c r="H7630" s="7">
        <v>86</v>
      </c>
      <c r="I7630" s="1">
        <v>0</v>
      </c>
      <c r="J7630" s="1">
        <v>3</v>
      </c>
      <c r="K7630" s="1">
        <v>0</v>
      </c>
      <c r="L7630" s="1">
        <v>5</v>
      </c>
      <c r="M7630" s="1">
        <v>2</v>
      </c>
      <c r="N7630" s="1">
        <v>1</v>
      </c>
      <c r="O7630" s="8">
        <v>11</v>
      </c>
    </row>
    <row r="7631" spans="4:15" x14ac:dyDescent="0.2">
      <c r="D7631" s="175"/>
      <c r="E7631" s="11"/>
      <c r="F7631" s="10"/>
      <c r="G7631" s="9">
        <v>100</v>
      </c>
      <c r="H7631" s="16">
        <v>83.495145631067999</v>
      </c>
      <c r="I7631" s="18">
        <v>0</v>
      </c>
      <c r="J7631" s="2">
        <v>2.9126213592229999</v>
      </c>
      <c r="K7631" s="18">
        <v>0</v>
      </c>
      <c r="L7631" s="46">
        <v>4.8543689320389998</v>
      </c>
      <c r="M7631" s="2">
        <v>1.9417475728160001</v>
      </c>
      <c r="N7631" s="2">
        <v>0.97087378640800004</v>
      </c>
      <c r="O7631" s="13">
        <v>10.679611650485</v>
      </c>
    </row>
    <row r="7632" spans="4:15" x14ac:dyDescent="0.2">
      <c r="D7632" s="174" t="s">
        <v>63</v>
      </c>
      <c r="E7632" s="20" t="s">
        <v>64</v>
      </c>
      <c r="F7632" s="22"/>
      <c r="G7632" s="21">
        <v>214</v>
      </c>
      <c r="H7632" s="25">
        <v>176</v>
      </c>
      <c r="I7632" s="3">
        <v>0</v>
      </c>
      <c r="J7632" s="3">
        <v>1</v>
      </c>
      <c r="K7632" s="3">
        <v>0</v>
      </c>
      <c r="L7632" s="3">
        <v>23</v>
      </c>
      <c r="M7632" s="3">
        <v>11</v>
      </c>
      <c r="N7632" s="3">
        <v>1</v>
      </c>
      <c r="O7632" s="26">
        <v>23</v>
      </c>
    </row>
    <row r="7633" spans="4:15" x14ac:dyDescent="0.2">
      <c r="D7633" s="175"/>
      <c r="E7633" s="11"/>
      <c r="F7633" s="10"/>
      <c r="G7633" s="9">
        <v>100</v>
      </c>
      <c r="H7633" s="16">
        <v>82.242990654205997</v>
      </c>
      <c r="I7633" s="18">
        <v>0</v>
      </c>
      <c r="J7633" s="2">
        <v>0.46728971962600002</v>
      </c>
      <c r="K7633" s="18">
        <v>0</v>
      </c>
      <c r="L7633" s="46">
        <v>10.747663551402001</v>
      </c>
      <c r="M7633" s="2">
        <v>5.140186915888</v>
      </c>
      <c r="N7633" s="2">
        <v>0.46728971962600002</v>
      </c>
      <c r="O7633" s="13">
        <v>10.747663551402001</v>
      </c>
    </row>
    <row r="7634" spans="4:15" x14ac:dyDescent="0.2">
      <c r="D7634" s="175"/>
      <c r="E7634" s="4" t="s">
        <v>65</v>
      </c>
      <c r="F7634" s="6"/>
      <c r="G7634" s="5">
        <v>160</v>
      </c>
      <c r="H7634" s="7">
        <v>132</v>
      </c>
      <c r="I7634" s="1">
        <v>0</v>
      </c>
      <c r="J7634" s="1">
        <v>3</v>
      </c>
      <c r="K7634" s="1">
        <v>2</v>
      </c>
      <c r="L7634" s="1">
        <v>32</v>
      </c>
      <c r="M7634" s="1">
        <v>2</v>
      </c>
      <c r="N7634" s="1">
        <v>0</v>
      </c>
      <c r="O7634" s="8">
        <v>16</v>
      </c>
    </row>
    <row r="7635" spans="4:15" x14ac:dyDescent="0.2">
      <c r="D7635" s="175"/>
      <c r="E7635" s="11"/>
      <c r="F7635" s="10"/>
      <c r="G7635" s="9">
        <v>100</v>
      </c>
      <c r="H7635" s="16">
        <v>82.5</v>
      </c>
      <c r="I7635" s="18">
        <v>0</v>
      </c>
      <c r="J7635" s="2">
        <v>1.875</v>
      </c>
      <c r="K7635" s="2">
        <v>1.25</v>
      </c>
      <c r="L7635" s="2">
        <v>20</v>
      </c>
      <c r="M7635" s="2">
        <v>1.25</v>
      </c>
      <c r="N7635" s="18">
        <v>0</v>
      </c>
      <c r="O7635" s="13">
        <v>10</v>
      </c>
    </row>
    <row r="7636" spans="4:15" x14ac:dyDescent="0.2">
      <c r="D7636" s="175"/>
      <c r="E7636" s="4" t="s">
        <v>66</v>
      </c>
      <c r="F7636" s="6"/>
      <c r="G7636" s="5">
        <v>160</v>
      </c>
      <c r="H7636" s="7">
        <v>139</v>
      </c>
      <c r="I7636" s="1">
        <v>0</v>
      </c>
      <c r="J7636" s="1">
        <v>2</v>
      </c>
      <c r="K7636" s="1">
        <v>0</v>
      </c>
      <c r="L7636" s="1">
        <v>20</v>
      </c>
      <c r="M7636" s="1">
        <v>7</v>
      </c>
      <c r="N7636" s="1">
        <v>1</v>
      </c>
      <c r="O7636" s="8">
        <v>10</v>
      </c>
    </row>
    <row r="7637" spans="4:15" x14ac:dyDescent="0.2">
      <c r="D7637" s="175"/>
      <c r="E7637" s="11"/>
      <c r="F7637" s="10"/>
      <c r="G7637" s="9">
        <v>100</v>
      </c>
      <c r="H7637" s="16">
        <v>86.875</v>
      </c>
      <c r="I7637" s="18">
        <v>0</v>
      </c>
      <c r="J7637" s="2">
        <v>1.25</v>
      </c>
      <c r="K7637" s="18">
        <v>0</v>
      </c>
      <c r="L7637" s="27">
        <v>12.5</v>
      </c>
      <c r="M7637" s="2">
        <v>4.375</v>
      </c>
      <c r="N7637" s="2">
        <v>0.625</v>
      </c>
      <c r="O7637" s="13">
        <v>6.25</v>
      </c>
    </row>
    <row r="7638" spans="4:15" x14ac:dyDescent="0.2">
      <c r="D7638" s="175"/>
      <c r="E7638" s="4" t="s">
        <v>67</v>
      </c>
      <c r="F7638" s="6"/>
      <c r="G7638" s="5">
        <v>150</v>
      </c>
      <c r="H7638" s="7">
        <v>126</v>
      </c>
      <c r="I7638" s="1">
        <v>2</v>
      </c>
      <c r="J7638" s="1">
        <v>2</v>
      </c>
      <c r="K7638" s="1">
        <v>0</v>
      </c>
      <c r="L7638" s="1">
        <v>43</v>
      </c>
      <c r="M7638" s="1">
        <v>10</v>
      </c>
      <c r="N7638" s="1">
        <v>0</v>
      </c>
      <c r="O7638" s="8">
        <v>13</v>
      </c>
    </row>
    <row r="7639" spans="4:15" x14ac:dyDescent="0.2">
      <c r="D7639" s="175"/>
      <c r="E7639" s="11"/>
      <c r="F7639" s="10"/>
      <c r="G7639" s="9">
        <v>100</v>
      </c>
      <c r="H7639" s="16">
        <v>84</v>
      </c>
      <c r="I7639" s="2">
        <v>1.333333333333</v>
      </c>
      <c r="J7639" s="2">
        <v>1.333333333333</v>
      </c>
      <c r="K7639" s="18">
        <v>0</v>
      </c>
      <c r="L7639" s="23">
        <v>28.666666666666998</v>
      </c>
      <c r="M7639" s="2">
        <v>6.666666666667</v>
      </c>
      <c r="N7639" s="18">
        <v>0</v>
      </c>
      <c r="O7639" s="13">
        <v>8.666666666667</v>
      </c>
    </row>
    <row r="7640" spans="4:15" x14ac:dyDescent="0.2">
      <c r="D7640" s="175"/>
      <c r="E7640" s="4" t="s">
        <v>68</v>
      </c>
      <c r="F7640" s="6"/>
      <c r="G7640" s="5">
        <v>110</v>
      </c>
      <c r="H7640" s="7">
        <v>90</v>
      </c>
      <c r="I7640" s="1">
        <v>0</v>
      </c>
      <c r="J7640" s="1">
        <v>0</v>
      </c>
      <c r="K7640" s="1">
        <v>0</v>
      </c>
      <c r="L7640" s="1">
        <v>21</v>
      </c>
      <c r="M7640" s="1">
        <v>9</v>
      </c>
      <c r="N7640" s="1">
        <v>0</v>
      </c>
      <c r="O7640" s="8">
        <v>12</v>
      </c>
    </row>
    <row r="7641" spans="4:15" x14ac:dyDescent="0.2">
      <c r="D7641" s="175"/>
      <c r="E7641" s="11"/>
      <c r="F7641" s="10"/>
      <c r="G7641" s="9">
        <v>100</v>
      </c>
      <c r="H7641" s="16">
        <v>81.818181818181998</v>
      </c>
      <c r="I7641" s="18">
        <v>0</v>
      </c>
      <c r="J7641" s="18">
        <v>0</v>
      </c>
      <c r="K7641" s="18">
        <v>0</v>
      </c>
      <c r="L7641" s="2">
        <v>19.090909090909001</v>
      </c>
      <c r="M7641" s="2">
        <v>8.1818181818180005</v>
      </c>
      <c r="N7641" s="18">
        <v>0</v>
      </c>
      <c r="O7641" s="13">
        <v>10.909090909091001</v>
      </c>
    </row>
    <row r="7642" spans="4:15" x14ac:dyDescent="0.2">
      <c r="D7642" s="175"/>
      <c r="E7642" s="4" t="s">
        <v>69</v>
      </c>
      <c r="F7642" s="6"/>
      <c r="G7642" s="5">
        <v>91</v>
      </c>
      <c r="H7642" s="7">
        <v>76</v>
      </c>
      <c r="I7642" s="1">
        <v>0</v>
      </c>
      <c r="J7642" s="1">
        <v>1</v>
      </c>
      <c r="K7642" s="1">
        <v>0</v>
      </c>
      <c r="L7642" s="1">
        <v>27</v>
      </c>
      <c r="M7642" s="1">
        <v>4</v>
      </c>
      <c r="N7642" s="1">
        <v>0</v>
      </c>
      <c r="O7642" s="8">
        <v>7</v>
      </c>
    </row>
    <row r="7643" spans="4:15" x14ac:dyDescent="0.2">
      <c r="D7643" s="175"/>
      <c r="E7643" s="11"/>
      <c r="F7643" s="10"/>
      <c r="G7643" s="9">
        <v>100</v>
      </c>
      <c r="H7643" s="16">
        <v>83.516483516484001</v>
      </c>
      <c r="I7643" s="18">
        <v>0</v>
      </c>
      <c r="J7643" s="2">
        <v>1.098901098901</v>
      </c>
      <c r="K7643" s="18">
        <v>0</v>
      </c>
      <c r="L7643" s="23">
        <v>29.670329670329998</v>
      </c>
      <c r="M7643" s="2">
        <v>4.3956043956039998</v>
      </c>
      <c r="N7643" s="18">
        <v>0</v>
      </c>
      <c r="O7643" s="13">
        <v>7.6923076923079998</v>
      </c>
    </row>
    <row r="7644" spans="4:15" x14ac:dyDescent="0.2">
      <c r="D7644" s="175"/>
      <c r="E7644" s="4" t="s">
        <v>70</v>
      </c>
      <c r="F7644" s="6"/>
      <c r="G7644" s="5">
        <v>127</v>
      </c>
      <c r="H7644" s="7">
        <v>104</v>
      </c>
      <c r="I7644" s="1">
        <v>1</v>
      </c>
      <c r="J7644" s="1">
        <v>4</v>
      </c>
      <c r="K7644" s="1">
        <v>0</v>
      </c>
      <c r="L7644" s="1">
        <v>30</v>
      </c>
      <c r="M7644" s="1">
        <v>6</v>
      </c>
      <c r="N7644" s="1">
        <v>1</v>
      </c>
      <c r="O7644" s="8">
        <v>6</v>
      </c>
    </row>
    <row r="7645" spans="4:15" x14ac:dyDescent="0.2">
      <c r="D7645" s="175"/>
      <c r="E7645" s="11"/>
      <c r="F7645" s="10"/>
      <c r="G7645" s="9">
        <v>100</v>
      </c>
      <c r="H7645" s="16">
        <v>81.889763779527996</v>
      </c>
      <c r="I7645" s="2">
        <v>0.78740157480299999</v>
      </c>
      <c r="J7645" s="2">
        <v>3.1496062992130001</v>
      </c>
      <c r="K7645" s="18">
        <v>0</v>
      </c>
      <c r="L7645" s="2">
        <v>23.622047244093999</v>
      </c>
      <c r="M7645" s="2">
        <v>4.7244094488190003</v>
      </c>
      <c r="N7645" s="2">
        <v>0.78740157480299999</v>
      </c>
      <c r="O7645" s="13">
        <v>4.7244094488190003</v>
      </c>
    </row>
    <row r="7646" spans="4:15" x14ac:dyDescent="0.2">
      <c r="D7646" s="175"/>
      <c r="E7646" s="4" t="s">
        <v>71</v>
      </c>
      <c r="F7646" s="6"/>
      <c r="G7646" s="5">
        <v>70</v>
      </c>
      <c r="H7646" s="7">
        <v>57</v>
      </c>
      <c r="I7646" s="1">
        <v>0</v>
      </c>
      <c r="J7646" s="1">
        <v>1</v>
      </c>
      <c r="K7646" s="1">
        <v>0</v>
      </c>
      <c r="L7646" s="1">
        <v>23</v>
      </c>
      <c r="M7646" s="1">
        <v>2</v>
      </c>
      <c r="N7646" s="1">
        <v>0</v>
      </c>
      <c r="O7646" s="8">
        <v>4</v>
      </c>
    </row>
    <row r="7647" spans="4:15" x14ac:dyDescent="0.2">
      <c r="D7647" s="175"/>
      <c r="E7647" s="11"/>
      <c r="F7647" s="10"/>
      <c r="G7647" s="9">
        <v>100</v>
      </c>
      <c r="H7647" s="16">
        <v>81.428571428571004</v>
      </c>
      <c r="I7647" s="18">
        <v>0</v>
      </c>
      <c r="J7647" s="2">
        <v>1.4285714285710001</v>
      </c>
      <c r="K7647" s="18">
        <v>0</v>
      </c>
      <c r="L7647" s="35">
        <v>32.857142857143003</v>
      </c>
      <c r="M7647" s="2">
        <v>2.8571428571430002</v>
      </c>
      <c r="N7647" s="18">
        <v>0</v>
      </c>
      <c r="O7647" s="13">
        <v>5.7142857142860004</v>
      </c>
    </row>
    <row r="7648" spans="4:15" x14ac:dyDescent="0.2">
      <c r="D7648" s="175"/>
      <c r="E7648" s="4" t="s">
        <v>72</v>
      </c>
      <c r="F7648" s="6"/>
      <c r="G7648" s="5">
        <v>69</v>
      </c>
      <c r="H7648" s="7">
        <v>57</v>
      </c>
      <c r="I7648" s="1">
        <v>0</v>
      </c>
      <c r="J7648" s="1">
        <v>2</v>
      </c>
      <c r="K7648" s="1">
        <v>1</v>
      </c>
      <c r="L7648" s="1">
        <v>31</v>
      </c>
      <c r="M7648" s="1">
        <v>6</v>
      </c>
      <c r="N7648" s="1">
        <v>0</v>
      </c>
      <c r="O7648" s="8">
        <v>2</v>
      </c>
    </row>
    <row r="7649" spans="2:15" x14ac:dyDescent="0.2">
      <c r="D7649" s="176"/>
      <c r="E7649" s="57"/>
      <c r="F7649" s="54"/>
      <c r="G7649" s="67">
        <v>100</v>
      </c>
      <c r="H7649" s="82">
        <v>82.608695652174006</v>
      </c>
      <c r="I7649" s="81">
        <v>0</v>
      </c>
      <c r="J7649" s="48">
        <v>2.898550724638</v>
      </c>
      <c r="K7649" s="48">
        <v>1.449275362319</v>
      </c>
      <c r="L7649" s="108">
        <v>44.927536231883998</v>
      </c>
      <c r="M7649" s="48">
        <v>8.6956521739130004</v>
      </c>
      <c r="N7649" s="81">
        <v>0</v>
      </c>
      <c r="O7649" s="146">
        <v>2.898550724638</v>
      </c>
    </row>
    <row r="7651" spans="2:15" x14ac:dyDescent="0.2">
      <c r="B7651" s="43" t="str">
        <f xml:space="preserve"> HYPERLINK("#'目次'!B165", "[159]")</f>
        <v>[159]</v>
      </c>
      <c r="C7651" s="31" t="s">
        <v>312</v>
      </c>
    </row>
    <row r="7652" spans="2:15" x14ac:dyDescent="0.2">
      <c r="C7652" s="156" t="s">
        <v>292</v>
      </c>
    </row>
    <row r="7654" spans="2:15" x14ac:dyDescent="0.2">
      <c r="C7654" s="31" t="s">
        <v>75</v>
      </c>
    </row>
    <row r="7655" spans="2:15" ht="24" x14ac:dyDescent="0.2">
      <c r="D7655" s="177"/>
      <c r="E7655" s="178"/>
      <c r="F7655" s="178"/>
      <c r="G7655" s="40" t="s">
        <v>14</v>
      </c>
      <c r="H7655" s="42" t="s">
        <v>213</v>
      </c>
      <c r="I7655" s="15" t="s">
        <v>214</v>
      </c>
      <c r="J7655" s="15" t="s">
        <v>215</v>
      </c>
      <c r="K7655" s="15" t="s">
        <v>216</v>
      </c>
      <c r="L7655" s="15" t="s">
        <v>217</v>
      </c>
      <c r="M7655" s="15" t="s">
        <v>293</v>
      </c>
      <c r="N7655" s="15" t="s">
        <v>86</v>
      </c>
      <c r="O7655" s="44" t="s">
        <v>17</v>
      </c>
    </row>
    <row r="7656" spans="2:15" x14ac:dyDescent="0.2">
      <c r="D7656" s="179"/>
      <c r="E7656" s="180"/>
      <c r="F7656" s="180"/>
      <c r="G7656" s="39"/>
      <c r="H7656" s="41"/>
      <c r="I7656" s="14"/>
      <c r="J7656" s="14"/>
      <c r="K7656" s="14"/>
      <c r="L7656" s="14"/>
      <c r="M7656" s="14"/>
      <c r="N7656" s="14"/>
      <c r="O7656" s="38"/>
    </row>
    <row r="7657" spans="2:15" x14ac:dyDescent="0.2">
      <c r="D7657" s="70"/>
      <c r="E7657" s="72" t="s">
        <v>14</v>
      </c>
      <c r="F7657" s="69"/>
      <c r="G7657" s="37">
        <v>1163</v>
      </c>
      <c r="H7657" s="17">
        <v>967</v>
      </c>
      <c r="I7657" s="17">
        <v>3</v>
      </c>
      <c r="J7657" s="17">
        <v>16</v>
      </c>
      <c r="K7657" s="17">
        <v>3</v>
      </c>
      <c r="L7657" s="17">
        <v>253</v>
      </c>
      <c r="M7657" s="17">
        <v>57</v>
      </c>
      <c r="N7657" s="17">
        <v>3</v>
      </c>
      <c r="O7657" s="55">
        <v>95</v>
      </c>
    </row>
    <row r="7658" spans="2:15" x14ac:dyDescent="0.2">
      <c r="D7658" s="57"/>
      <c r="E7658" s="54"/>
      <c r="F7658" s="71"/>
      <c r="G7658" s="9">
        <v>100</v>
      </c>
      <c r="H7658" s="2">
        <v>83.147033533964006</v>
      </c>
      <c r="I7658" s="2">
        <v>0.25795356835799998</v>
      </c>
      <c r="J7658" s="2">
        <v>1.375752364574</v>
      </c>
      <c r="K7658" s="2">
        <v>0.25795356835799998</v>
      </c>
      <c r="L7658" s="2">
        <v>21.754084264831999</v>
      </c>
      <c r="M7658" s="2">
        <v>4.9011177987960002</v>
      </c>
      <c r="N7658" s="2">
        <v>0.25795356835799998</v>
      </c>
      <c r="O7658" s="13">
        <v>8.1685296646599994</v>
      </c>
    </row>
    <row r="7659" spans="2:15" x14ac:dyDescent="0.2">
      <c r="D7659" s="174" t="s">
        <v>36</v>
      </c>
      <c r="E7659" s="20" t="s">
        <v>76</v>
      </c>
      <c r="F7659" s="22"/>
      <c r="G7659" s="21">
        <v>597</v>
      </c>
      <c r="H7659" s="25">
        <v>490</v>
      </c>
      <c r="I7659" s="3">
        <v>3</v>
      </c>
      <c r="J7659" s="3">
        <v>10</v>
      </c>
      <c r="K7659" s="3">
        <v>3</v>
      </c>
      <c r="L7659" s="3">
        <v>123</v>
      </c>
      <c r="M7659" s="3">
        <v>33</v>
      </c>
      <c r="N7659" s="3">
        <v>1</v>
      </c>
      <c r="O7659" s="26">
        <v>53</v>
      </c>
    </row>
    <row r="7660" spans="2:15" x14ac:dyDescent="0.2">
      <c r="D7660" s="175"/>
      <c r="E7660" s="11"/>
      <c r="F7660" s="10"/>
      <c r="G7660" s="9">
        <v>100</v>
      </c>
      <c r="H7660" s="16">
        <v>82.077051926297997</v>
      </c>
      <c r="I7660" s="2">
        <v>0.50251256281400003</v>
      </c>
      <c r="J7660" s="2">
        <v>1.6750418760470001</v>
      </c>
      <c r="K7660" s="2">
        <v>0.50251256281400003</v>
      </c>
      <c r="L7660" s="2">
        <v>20.603015075377002</v>
      </c>
      <c r="M7660" s="2">
        <v>5.5276381909549999</v>
      </c>
      <c r="N7660" s="2">
        <v>0.16750418760499999</v>
      </c>
      <c r="O7660" s="13">
        <v>8.877721943049</v>
      </c>
    </row>
    <row r="7661" spans="2:15" x14ac:dyDescent="0.2">
      <c r="D7661" s="175"/>
      <c r="E7661" s="4" t="s">
        <v>39</v>
      </c>
      <c r="F7661" s="6"/>
      <c r="G7661" s="5">
        <v>32</v>
      </c>
      <c r="H7661" s="7">
        <v>24</v>
      </c>
      <c r="I7661" s="1">
        <v>0</v>
      </c>
      <c r="J7661" s="1">
        <v>0</v>
      </c>
      <c r="K7661" s="1">
        <v>0</v>
      </c>
      <c r="L7661" s="1">
        <v>9</v>
      </c>
      <c r="M7661" s="1">
        <v>3</v>
      </c>
      <c r="N7661" s="1">
        <v>0</v>
      </c>
      <c r="O7661" s="8">
        <v>4</v>
      </c>
    </row>
    <row r="7662" spans="2:15" x14ac:dyDescent="0.2">
      <c r="D7662" s="175"/>
      <c r="E7662" s="11"/>
      <c r="F7662" s="10"/>
      <c r="G7662" s="9">
        <v>100</v>
      </c>
      <c r="H7662" s="73">
        <v>75</v>
      </c>
      <c r="I7662" s="18">
        <v>0</v>
      </c>
      <c r="J7662" s="18">
        <v>0</v>
      </c>
      <c r="K7662" s="18">
        <v>0</v>
      </c>
      <c r="L7662" s="23">
        <v>28.125</v>
      </c>
      <c r="M7662" s="2">
        <v>9.375</v>
      </c>
      <c r="N7662" s="18">
        <v>0</v>
      </c>
      <c r="O7662" s="13">
        <v>12.5</v>
      </c>
    </row>
    <row r="7663" spans="2:15" x14ac:dyDescent="0.2">
      <c r="D7663" s="175"/>
      <c r="E7663" s="4" t="s">
        <v>40</v>
      </c>
      <c r="F7663" s="6"/>
      <c r="G7663" s="5">
        <v>73</v>
      </c>
      <c r="H7663" s="7">
        <v>64</v>
      </c>
      <c r="I7663" s="1">
        <v>1</v>
      </c>
      <c r="J7663" s="1">
        <v>1</v>
      </c>
      <c r="K7663" s="1">
        <v>0</v>
      </c>
      <c r="L7663" s="1">
        <v>20</v>
      </c>
      <c r="M7663" s="1">
        <v>9</v>
      </c>
      <c r="N7663" s="1">
        <v>0</v>
      </c>
      <c r="O7663" s="8">
        <v>3</v>
      </c>
    </row>
    <row r="7664" spans="2:15" x14ac:dyDescent="0.2">
      <c r="D7664" s="175"/>
      <c r="E7664" s="11"/>
      <c r="F7664" s="10"/>
      <c r="G7664" s="9">
        <v>100</v>
      </c>
      <c r="H7664" s="16">
        <v>87.671232876711997</v>
      </c>
      <c r="I7664" s="2">
        <v>1.369863013699</v>
      </c>
      <c r="J7664" s="2">
        <v>1.369863013699</v>
      </c>
      <c r="K7664" s="18">
        <v>0</v>
      </c>
      <c r="L7664" s="23">
        <v>27.397260273973</v>
      </c>
      <c r="M7664" s="23">
        <v>12.328767123287999</v>
      </c>
      <c r="N7664" s="18">
        <v>0</v>
      </c>
      <c r="O7664" s="13">
        <v>4.1095890410960001</v>
      </c>
    </row>
    <row r="7665" spans="4:15" x14ac:dyDescent="0.2">
      <c r="D7665" s="175"/>
      <c r="E7665" s="4" t="s">
        <v>41</v>
      </c>
      <c r="F7665" s="6"/>
      <c r="G7665" s="5">
        <v>106</v>
      </c>
      <c r="H7665" s="7">
        <v>78</v>
      </c>
      <c r="I7665" s="1">
        <v>1</v>
      </c>
      <c r="J7665" s="1">
        <v>3</v>
      </c>
      <c r="K7665" s="1">
        <v>0</v>
      </c>
      <c r="L7665" s="1">
        <v>26</v>
      </c>
      <c r="M7665" s="1">
        <v>9</v>
      </c>
      <c r="N7665" s="1">
        <v>0</v>
      </c>
      <c r="O7665" s="8">
        <v>10</v>
      </c>
    </row>
    <row r="7666" spans="4:15" x14ac:dyDescent="0.2">
      <c r="D7666" s="175"/>
      <c r="E7666" s="11"/>
      <c r="F7666" s="10"/>
      <c r="G7666" s="9">
        <v>100</v>
      </c>
      <c r="H7666" s="73">
        <v>73.584905660377004</v>
      </c>
      <c r="I7666" s="2">
        <v>0.94339622641499998</v>
      </c>
      <c r="J7666" s="2">
        <v>2.8301886792449999</v>
      </c>
      <c r="K7666" s="18">
        <v>0</v>
      </c>
      <c r="L7666" s="2">
        <v>24.528301886792001</v>
      </c>
      <c r="M7666" s="2">
        <v>8.4905660377360004</v>
      </c>
      <c r="N7666" s="18">
        <v>0</v>
      </c>
      <c r="O7666" s="13">
        <v>9.4339622641510008</v>
      </c>
    </row>
    <row r="7667" spans="4:15" x14ac:dyDescent="0.2">
      <c r="D7667" s="175"/>
      <c r="E7667" s="4" t="s">
        <v>42</v>
      </c>
      <c r="F7667" s="6"/>
      <c r="G7667" s="5">
        <v>112</v>
      </c>
      <c r="H7667" s="7">
        <v>93</v>
      </c>
      <c r="I7667" s="1">
        <v>0</v>
      </c>
      <c r="J7667" s="1">
        <v>2</v>
      </c>
      <c r="K7667" s="1">
        <v>0</v>
      </c>
      <c r="L7667" s="1">
        <v>29</v>
      </c>
      <c r="M7667" s="1">
        <v>7</v>
      </c>
      <c r="N7667" s="1">
        <v>0</v>
      </c>
      <c r="O7667" s="8">
        <v>7</v>
      </c>
    </row>
    <row r="7668" spans="4:15" x14ac:dyDescent="0.2">
      <c r="D7668" s="175"/>
      <c r="E7668" s="11"/>
      <c r="F7668" s="10"/>
      <c r="G7668" s="9">
        <v>100</v>
      </c>
      <c r="H7668" s="16">
        <v>83.035714285713993</v>
      </c>
      <c r="I7668" s="18">
        <v>0</v>
      </c>
      <c r="J7668" s="2">
        <v>1.785714285714</v>
      </c>
      <c r="K7668" s="18">
        <v>0</v>
      </c>
      <c r="L7668" s="2">
        <v>25.892857142857</v>
      </c>
      <c r="M7668" s="2">
        <v>6.25</v>
      </c>
      <c r="N7668" s="18">
        <v>0</v>
      </c>
      <c r="O7668" s="13">
        <v>6.25</v>
      </c>
    </row>
    <row r="7669" spans="4:15" x14ac:dyDescent="0.2">
      <c r="D7669" s="175"/>
      <c r="E7669" s="4" t="s">
        <v>43</v>
      </c>
      <c r="F7669" s="6"/>
      <c r="G7669" s="5">
        <v>96</v>
      </c>
      <c r="H7669" s="7">
        <v>81</v>
      </c>
      <c r="I7669" s="1">
        <v>0</v>
      </c>
      <c r="J7669" s="1">
        <v>1</v>
      </c>
      <c r="K7669" s="1">
        <v>1</v>
      </c>
      <c r="L7669" s="1">
        <v>24</v>
      </c>
      <c r="M7669" s="1">
        <v>2</v>
      </c>
      <c r="N7669" s="1">
        <v>0</v>
      </c>
      <c r="O7669" s="8">
        <v>8</v>
      </c>
    </row>
    <row r="7670" spans="4:15" x14ac:dyDescent="0.2">
      <c r="D7670" s="175"/>
      <c r="E7670" s="11"/>
      <c r="F7670" s="10"/>
      <c r="G7670" s="9">
        <v>100</v>
      </c>
      <c r="H7670" s="16">
        <v>84.375</v>
      </c>
      <c r="I7670" s="18">
        <v>0</v>
      </c>
      <c r="J7670" s="2">
        <v>1.041666666667</v>
      </c>
      <c r="K7670" s="2">
        <v>1.041666666667</v>
      </c>
      <c r="L7670" s="2">
        <v>25</v>
      </c>
      <c r="M7670" s="2">
        <v>2.083333333333</v>
      </c>
      <c r="N7670" s="18">
        <v>0</v>
      </c>
      <c r="O7670" s="13">
        <v>8.333333333333</v>
      </c>
    </row>
    <row r="7671" spans="4:15" x14ac:dyDescent="0.2">
      <c r="D7671" s="175"/>
      <c r="E7671" s="4" t="s">
        <v>44</v>
      </c>
      <c r="F7671" s="6"/>
      <c r="G7671" s="5">
        <v>107</v>
      </c>
      <c r="H7671" s="7">
        <v>90</v>
      </c>
      <c r="I7671" s="1">
        <v>0</v>
      </c>
      <c r="J7671" s="1">
        <v>0</v>
      </c>
      <c r="K7671" s="1">
        <v>1</v>
      </c>
      <c r="L7671" s="1">
        <v>14</v>
      </c>
      <c r="M7671" s="1">
        <v>3</v>
      </c>
      <c r="N7671" s="1">
        <v>1</v>
      </c>
      <c r="O7671" s="8">
        <v>11</v>
      </c>
    </row>
    <row r="7672" spans="4:15" x14ac:dyDescent="0.2">
      <c r="D7672" s="175"/>
      <c r="E7672" s="11"/>
      <c r="F7672" s="10"/>
      <c r="G7672" s="9">
        <v>100</v>
      </c>
      <c r="H7672" s="16">
        <v>84.112149532710006</v>
      </c>
      <c r="I7672" s="18">
        <v>0</v>
      </c>
      <c r="J7672" s="18">
        <v>0</v>
      </c>
      <c r="K7672" s="2">
        <v>0.93457943925200004</v>
      </c>
      <c r="L7672" s="27">
        <v>13.084112149533</v>
      </c>
      <c r="M7672" s="2">
        <v>2.8037383177569999</v>
      </c>
      <c r="N7672" s="2">
        <v>0.93457943925200004</v>
      </c>
      <c r="O7672" s="13">
        <v>10.280373831776</v>
      </c>
    </row>
    <row r="7673" spans="4:15" x14ac:dyDescent="0.2">
      <c r="D7673" s="175"/>
      <c r="E7673" s="4" t="s">
        <v>45</v>
      </c>
      <c r="F7673" s="6"/>
      <c r="G7673" s="5">
        <v>71</v>
      </c>
      <c r="H7673" s="7">
        <v>60</v>
      </c>
      <c r="I7673" s="1">
        <v>1</v>
      </c>
      <c r="J7673" s="1">
        <v>3</v>
      </c>
      <c r="K7673" s="1">
        <v>1</v>
      </c>
      <c r="L7673" s="1">
        <v>1</v>
      </c>
      <c r="M7673" s="1">
        <v>0</v>
      </c>
      <c r="N7673" s="1">
        <v>0</v>
      </c>
      <c r="O7673" s="8">
        <v>10</v>
      </c>
    </row>
    <row r="7674" spans="4:15" x14ac:dyDescent="0.2">
      <c r="D7674" s="175"/>
      <c r="E7674" s="11"/>
      <c r="F7674" s="10"/>
      <c r="G7674" s="9">
        <v>100</v>
      </c>
      <c r="H7674" s="16">
        <v>84.507042253521007</v>
      </c>
      <c r="I7674" s="2">
        <v>1.4084507042250001</v>
      </c>
      <c r="J7674" s="2">
        <v>4.2253521126760001</v>
      </c>
      <c r="K7674" s="2">
        <v>1.4084507042250001</v>
      </c>
      <c r="L7674" s="46">
        <v>1.4084507042250001</v>
      </c>
      <c r="M7674" s="18">
        <v>0</v>
      </c>
      <c r="N7674" s="18">
        <v>0</v>
      </c>
      <c r="O7674" s="89">
        <v>14.084507042254</v>
      </c>
    </row>
    <row r="7675" spans="4:15" x14ac:dyDescent="0.2">
      <c r="D7675" s="174" t="s">
        <v>37</v>
      </c>
      <c r="E7675" s="20" t="s">
        <v>77</v>
      </c>
      <c r="F7675" s="22"/>
      <c r="G7675" s="21">
        <v>566</v>
      </c>
      <c r="H7675" s="25">
        <v>477</v>
      </c>
      <c r="I7675" s="3">
        <v>0</v>
      </c>
      <c r="J7675" s="3">
        <v>6</v>
      </c>
      <c r="K7675" s="3">
        <v>0</v>
      </c>
      <c r="L7675" s="3">
        <v>130</v>
      </c>
      <c r="M7675" s="3">
        <v>24</v>
      </c>
      <c r="N7675" s="3">
        <v>2</v>
      </c>
      <c r="O7675" s="26">
        <v>42</v>
      </c>
    </row>
    <row r="7676" spans="4:15" x14ac:dyDescent="0.2">
      <c r="D7676" s="175"/>
      <c r="E7676" s="11"/>
      <c r="F7676" s="10"/>
      <c r="G7676" s="9">
        <v>100</v>
      </c>
      <c r="H7676" s="16">
        <v>84.275618374557993</v>
      </c>
      <c r="I7676" s="18">
        <v>0</v>
      </c>
      <c r="J7676" s="2">
        <v>1.0600706713779999</v>
      </c>
      <c r="K7676" s="18">
        <v>0</v>
      </c>
      <c r="L7676" s="2">
        <v>22.968197879859002</v>
      </c>
      <c r="M7676" s="2">
        <v>4.2402826855119997</v>
      </c>
      <c r="N7676" s="2">
        <v>0.35335689045899998</v>
      </c>
      <c r="O7676" s="13">
        <v>7.4204946996469996</v>
      </c>
    </row>
    <row r="7677" spans="4:15" x14ac:dyDescent="0.2">
      <c r="D7677" s="175"/>
      <c r="E7677" s="4" t="s">
        <v>39</v>
      </c>
      <c r="F7677" s="6"/>
      <c r="G7677" s="5">
        <v>26</v>
      </c>
      <c r="H7677" s="7">
        <v>24</v>
      </c>
      <c r="I7677" s="1">
        <v>0</v>
      </c>
      <c r="J7677" s="1">
        <v>0</v>
      </c>
      <c r="K7677" s="1">
        <v>0</v>
      </c>
      <c r="L7677" s="1">
        <v>4</v>
      </c>
      <c r="M7677" s="1">
        <v>1</v>
      </c>
      <c r="N7677" s="1">
        <v>0</v>
      </c>
      <c r="O7677" s="8">
        <v>2</v>
      </c>
    </row>
    <row r="7678" spans="4:15" x14ac:dyDescent="0.2">
      <c r="D7678" s="175"/>
      <c r="E7678" s="11"/>
      <c r="F7678" s="10"/>
      <c r="G7678" s="9">
        <v>100</v>
      </c>
      <c r="H7678" s="64">
        <v>92.307692307691994</v>
      </c>
      <c r="I7678" s="18">
        <v>0</v>
      </c>
      <c r="J7678" s="18">
        <v>0</v>
      </c>
      <c r="K7678" s="18">
        <v>0</v>
      </c>
      <c r="L7678" s="27">
        <v>15.384615384615</v>
      </c>
      <c r="M7678" s="2">
        <v>3.8461538461539999</v>
      </c>
      <c r="N7678" s="18">
        <v>0</v>
      </c>
      <c r="O7678" s="13">
        <v>7.6923076923079998</v>
      </c>
    </row>
    <row r="7679" spans="4:15" x14ac:dyDescent="0.2">
      <c r="D7679" s="175"/>
      <c r="E7679" s="4" t="s">
        <v>40</v>
      </c>
      <c r="F7679" s="6"/>
      <c r="G7679" s="5">
        <v>71</v>
      </c>
      <c r="H7679" s="7">
        <v>56</v>
      </c>
      <c r="I7679" s="1">
        <v>0</v>
      </c>
      <c r="J7679" s="1">
        <v>1</v>
      </c>
      <c r="K7679" s="1">
        <v>0</v>
      </c>
      <c r="L7679" s="1">
        <v>34</v>
      </c>
      <c r="M7679" s="1">
        <v>4</v>
      </c>
      <c r="N7679" s="1">
        <v>0</v>
      </c>
      <c r="O7679" s="8">
        <v>2</v>
      </c>
    </row>
    <row r="7680" spans="4:15" x14ac:dyDescent="0.2">
      <c r="D7680" s="175"/>
      <c r="E7680" s="11"/>
      <c r="F7680" s="10"/>
      <c r="G7680" s="9">
        <v>100</v>
      </c>
      <c r="H7680" s="16">
        <v>78.873239436619997</v>
      </c>
      <c r="I7680" s="18">
        <v>0</v>
      </c>
      <c r="J7680" s="2">
        <v>1.4084507042250001</v>
      </c>
      <c r="K7680" s="18">
        <v>0</v>
      </c>
      <c r="L7680" s="35">
        <v>47.887323943661997</v>
      </c>
      <c r="M7680" s="2">
        <v>5.6338028169010004</v>
      </c>
      <c r="N7680" s="18">
        <v>0</v>
      </c>
      <c r="O7680" s="93">
        <v>2.8169014084509998</v>
      </c>
    </row>
    <row r="7681" spans="2:15" x14ac:dyDescent="0.2">
      <c r="D7681" s="175"/>
      <c r="E7681" s="4" t="s">
        <v>41</v>
      </c>
      <c r="F7681" s="6"/>
      <c r="G7681" s="5">
        <v>96</v>
      </c>
      <c r="H7681" s="7">
        <v>80</v>
      </c>
      <c r="I7681" s="1">
        <v>0</v>
      </c>
      <c r="J7681" s="1">
        <v>0</v>
      </c>
      <c r="K7681" s="1">
        <v>0</v>
      </c>
      <c r="L7681" s="1">
        <v>31</v>
      </c>
      <c r="M7681" s="1">
        <v>9</v>
      </c>
      <c r="N7681" s="1">
        <v>0</v>
      </c>
      <c r="O7681" s="8">
        <v>5</v>
      </c>
    </row>
    <row r="7682" spans="2:15" x14ac:dyDescent="0.2">
      <c r="D7682" s="175"/>
      <c r="E7682" s="11"/>
      <c r="F7682" s="10"/>
      <c r="G7682" s="9">
        <v>100</v>
      </c>
      <c r="H7682" s="16">
        <v>83.333333333333002</v>
      </c>
      <c r="I7682" s="18">
        <v>0</v>
      </c>
      <c r="J7682" s="18">
        <v>0</v>
      </c>
      <c r="K7682" s="18">
        <v>0</v>
      </c>
      <c r="L7682" s="35">
        <v>32.291666666666998</v>
      </c>
      <c r="M7682" s="2">
        <v>9.375</v>
      </c>
      <c r="N7682" s="18">
        <v>0</v>
      </c>
      <c r="O7682" s="13">
        <v>5.208333333333</v>
      </c>
    </row>
    <row r="7683" spans="2:15" x14ac:dyDescent="0.2">
      <c r="D7683" s="175"/>
      <c r="E7683" s="4" t="s">
        <v>42</v>
      </c>
      <c r="F7683" s="6"/>
      <c r="G7683" s="5">
        <v>96</v>
      </c>
      <c r="H7683" s="7">
        <v>81</v>
      </c>
      <c r="I7683" s="1">
        <v>0</v>
      </c>
      <c r="J7683" s="1">
        <v>1</v>
      </c>
      <c r="K7683" s="1">
        <v>0</v>
      </c>
      <c r="L7683" s="1">
        <v>24</v>
      </c>
      <c r="M7683" s="1">
        <v>6</v>
      </c>
      <c r="N7683" s="1">
        <v>2</v>
      </c>
      <c r="O7683" s="8">
        <v>5</v>
      </c>
    </row>
    <row r="7684" spans="2:15" x14ac:dyDescent="0.2">
      <c r="D7684" s="175"/>
      <c r="E7684" s="11"/>
      <c r="F7684" s="10"/>
      <c r="G7684" s="9">
        <v>100</v>
      </c>
      <c r="H7684" s="16">
        <v>84.375</v>
      </c>
      <c r="I7684" s="18">
        <v>0</v>
      </c>
      <c r="J7684" s="2">
        <v>1.041666666667</v>
      </c>
      <c r="K7684" s="18">
        <v>0</v>
      </c>
      <c r="L7684" s="2">
        <v>25</v>
      </c>
      <c r="M7684" s="2">
        <v>6.25</v>
      </c>
      <c r="N7684" s="2">
        <v>2.083333333333</v>
      </c>
      <c r="O7684" s="13">
        <v>5.208333333333</v>
      </c>
    </row>
    <row r="7685" spans="2:15" x14ac:dyDescent="0.2">
      <c r="D7685" s="175"/>
      <c r="E7685" s="4" t="s">
        <v>43</v>
      </c>
      <c r="F7685" s="6"/>
      <c r="G7685" s="5">
        <v>103</v>
      </c>
      <c r="H7685" s="7">
        <v>90</v>
      </c>
      <c r="I7685" s="1">
        <v>0</v>
      </c>
      <c r="J7685" s="1">
        <v>2</v>
      </c>
      <c r="K7685" s="1">
        <v>0</v>
      </c>
      <c r="L7685" s="1">
        <v>19</v>
      </c>
      <c r="M7685" s="1">
        <v>3</v>
      </c>
      <c r="N7685" s="1">
        <v>0</v>
      </c>
      <c r="O7685" s="8">
        <v>7</v>
      </c>
    </row>
    <row r="7686" spans="2:15" x14ac:dyDescent="0.2">
      <c r="D7686" s="175"/>
      <c r="E7686" s="11"/>
      <c r="F7686" s="10"/>
      <c r="G7686" s="9">
        <v>100</v>
      </c>
      <c r="H7686" s="16">
        <v>87.378640776699001</v>
      </c>
      <c r="I7686" s="18">
        <v>0</v>
      </c>
      <c r="J7686" s="2">
        <v>1.9417475728160001</v>
      </c>
      <c r="K7686" s="18">
        <v>0</v>
      </c>
      <c r="L7686" s="2">
        <v>18.446601941748</v>
      </c>
      <c r="M7686" s="2">
        <v>2.9126213592229999</v>
      </c>
      <c r="N7686" s="18">
        <v>0</v>
      </c>
      <c r="O7686" s="13">
        <v>6.796116504854</v>
      </c>
    </row>
    <row r="7687" spans="2:15" x14ac:dyDescent="0.2">
      <c r="D7687" s="175"/>
      <c r="E7687" s="4" t="s">
        <v>44</v>
      </c>
      <c r="F7687" s="6"/>
      <c r="G7687" s="5">
        <v>104</v>
      </c>
      <c r="H7687" s="7">
        <v>93</v>
      </c>
      <c r="I7687" s="1">
        <v>0</v>
      </c>
      <c r="J7687" s="1">
        <v>1</v>
      </c>
      <c r="K7687" s="1">
        <v>0</v>
      </c>
      <c r="L7687" s="1">
        <v>12</v>
      </c>
      <c r="M7687" s="1">
        <v>1</v>
      </c>
      <c r="N7687" s="1">
        <v>0</v>
      </c>
      <c r="O7687" s="8">
        <v>8</v>
      </c>
    </row>
    <row r="7688" spans="2:15" x14ac:dyDescent="0.2">
      <c r="D7688" s="175"/>
      <c r="E7688" s="11"/>
      <c r="F7688" s="10"/>
      <c r="G7688" s="9">
        <v>100</v>
      </c>
      <c r="H7688" s="64">
        <v>89.423076923077005</v>
      </c>
      <c r="I7688" s="18">
        <v>0</v>
      </c>
      <c r="J7688" s="2">
        <v>0.96153846153800004</v>
      </c>
      <c r="K7688" s="18">
        <v>0</v>
      </c>
      <c r="L7688" s="46">
        <v>11.538461538462</v>
      </c>
      <c r="M7688" s="2">
        <v>0.96153846153800004</v>
      </c>
      <c r="N7688" s="18">
        <v>0</v>
      </c>
      <c r="O7688" s="13">
        <v>7.6923076923079998</v>
      </c>
    </row>
    <row r="7689" spans="2:15" x14ac:dyDescent="0.2">
      <c r="D7689" s="175"/>
      <c r="E7689" s="4" t="s">
        <v>45</v>
      </c>
      <c r="F7689" s="6"/>
      <c r="G7689" s="5">
        <v>70</v>
      </c>
      <c r="H7689" s="7">
        <v>53</v>
      </c>
      <c r="I7689" s="1">
        <v>0</v>
      </c>
      <c r="J7689" s="1">
        <v>1</v>
      </c>
      <c r="K7689" s="1">
        <v>0</v>
      </c>
      <c r="L7689" s="1">
        <v>6</v>
      </c>
      <c r="M7689" s="1">
        <v>0</v>
      </c>
      <c r="N7689" s="1">
        <v>0</v>
      </c>
      <c r="O7689" s="8">
        <v>13</v>
      </c>
    </row>
    <row r="7690" spans="2:15" x14ac:dyDescent="0.2">
      <c r="D7690" s="176"/>
      <c r="E7690" s="57"/>
      <c r="F7690" s="54"/>
      <c r="G7690" s="67">
        <v>100</v>
      </c>
      <c r="H7690" s="127">
        <v>75.714285714286007</v>
      </c>
      <c r="I7690" s="81">
        <v>0</v>
      </c>
      <c r="J7690" s="48">
        <v>1.4285714285710001</v>
      </c>
      <c r="K7690" s="81">
        <v>0</v>
      </c>
      <c r="L7690" s="91">
        <v>8.5714285714289993</v>
      </c>
      <c r="M7690" s="81">
        <v>0</v>
      </c>
      <c r="N7690" s="81">
        <v>0</v>
      </c>
      <c r="O7690" s="118">
        <v>18.571428571428999</v>
      </c>
    </row>
    <row r="7692" spans="2:15" x14ac:dyDescent="0.2">
      <c r="B7692" s="43" t="str">
        <f xml:space="preserve"> HYPERLINK("#'目次'!B166", "[160]")</f>
        <v>[160]</v>
      </c>
      <c r="C7692" s="31" t="s">
        <v>315</v>
      </c>
    </row>
    <row r="7693" spans="2:15" x14ac:dyDescent="0.2">
      <c r="C7693" s="156" t="s">
        <v>292</v>
      </c>
    </row>
    <row r="7696" spans="2:15" ht="24" x14ac:dyDescent="0.2">
      <c r="D7696" s="177"/>
      <c r="E7696" s="178"/>
      <c r="F7696" s="178"/>
      <c r="G7696" s="40" t="s">
        <v>14</v>
      </c>
      <c r="H7696" s="42" t="s">
        <v>213</v>
      </c>
      <c r="I7696" s="15" t="s">
        <v>214</v>
      </c>
      <c r="J7696" s="15" t="s">
        <v>215</v>
      </c>
      <c r="K7696" s="15" t="s">
        <v>216</v>
      </c>
      <c r="L7696" s="15" t="s">
        <v>217</v>
      </c>
      <c r="M7696" s="15" t="s">
        <v>293</v>
      </c>
      <c r="N7696" s="15" t="s">
        <v>86</v>
      </c>
      <c r="O7696" s="44" t="s">
        <v>17</v>
      </c>
    </row>
    <row r="7697" spans="4:15" x14ac:dyDescent="0.2">
      <c r="D7697" s="179"/>
      <c r="E7697" s="180"/>
      <c r="F7697" s="180"/>
      <c r="G7697" s="39"/>
      <c r="H7697" s="41"/>
      <c r="I7697" s="14"/>
      <c r="J7697" s="14"/>
      <c r="K7697" s="14"/>
      <c r="L7697" s="14"/>
      <c r="M7697" s="14"/>
      <c r="N7697" s="14"/>
      <c r="O7697" s="38"/>
    </row>
    <row r="7698" spans="4:15" x14ac:dyDescent="0.2">
      <c r="D7698" s="70"/>
      <c r="E7698" s="72" t="s">
        <v>14</v>
      </c>
      <c r="F7698" s="69"/>
      <c r="G7698" s="37">
        <v>1163</v>
      </c>
      <c r="H7698" s="17">
        <v>142</v>
      </c>
      <c r="I7698" s="17">
        <v>131</v>
      </c>
      <c r="J7698" s="17">
        <v>792</v>
      </c>
      <c r="K7698" s="17">
        <v>20</v>
      </c>
      <c r="L7698" s="17">
        <v>53</v>
      </c>
      <c r="M7698" s="17">
        <v>72</v>
      </c>
      <c r="N7698" s="17">
        <v>26</v>
      </c>
      <c r="O7698" s="55">
        <v>125</v>
      </c>
    </row>
    <row r="7699" spans="4:15" x14ac:dyDescent="0.2">
      <c r="D7699" s="57"/>
      <c r="E7699" s="54"/>
      <c r="F7699" s="71"/>
      <c r="G7699" s="9">
        <v>100</v>
      </c>
      <c r="H7699" s="2">
        <v>12.209802235598</v>
      </c>
      <c r="I7699" s="2">
        <v>11.263972484952999</v>
      </c>
      <c r="J7699" s="2">
        <v>68.099742046431999</v>
      </c>
      <c r="K7699" s="2">
        <v>1.7196904557179999</v>
      </c>
      <c r="L7699" s="2">
        <v>4.5571797076529998</v>
      </c>
      <c r="M7699" s="2">
        <v>6.1908856405849999</v>
      </c>
      <c r="N7699" s="2">
        <v>2.2355975924329998</v>
      </c>
      <c r="O7699" s="13">
        <v>10.748065348237001</v>
      </c>
    </row>
    <row r="7700" spans="4:15" x14ac:dyDescent="0.2">
      <c r="D7700" s="174" t="s">
        <v>18</v>
      </c>
      <c r="E7700" s="20" t="s">
        <v>19</v>
      </c>
      <c r="F7700" s="22"/>
      <c r="G7700" s="21">
        <v>52</v>
      </c>
      <c r="H7700" s="25">
        <v>5</v>
      </c>
      <c r="I7700" s="3">
        <v>5</v>
      </c>
      <c r="J7700" s="3">
        <v>33</v>
      </c>
      <c r="K7700" s="3">
        <v>1</v>
      </c>
      <c r="L7700" s="3">
        <v>2</v>
      </c>
      <c r="M7700" s="3">
        <v>1</v>
      </c>
      <c r="N7700" s="3">
        <v>0</v>
      </c>
      <c r="O7700" s="26">
        <v>8</v>
      </c>
    </row>
    <row r="7701" spans="4:15" x14ac:dyDescent="0.2">
      <c r="D7701" s="175"/>
      <c r="E7701" s="11"/>
      <c r="F7701" s="10"/>
      <c r="G7701" s="9">
        <v>100</v>
      </c>
      <c r="H7701" s="16">
        <v>9.6153846153850004</v>
      </c>
      <c r="I7701" s="2">
        <v>9.6153846153850004</v>
      </c>
      <c r="J7701" s="2">
        <v>63.461538461537998</v>
      </c>
      <c r="K7701" s="2">
        <v>1.923076923077</v>
      </c>
      <c r="L7701" s="2">
        <v>3.8461538461539999</v>
      </c>
      <c r="M7701" s="2">
        <v>1.923076923077</v>
      </c>
      <c r="N7701" s="18">
        <v>0</v>
      </c>
      <c r="O7701" s="13">
        <v>15.384615384615</v>
      </c>
    </row>
    <row r="7702" spans="4:15" x14ac:dyDescent="0.2">
      <c r="D7702" s="175"/>
      <c r="E7702" s="4" t="s">
        <v>20</v>
      </c>
      <c r="F7702" s="6"/>
      <c r="G7702" s="5">
        <v>75</v>
      </c>
      <c r="H7702" s="7">
        <v>10</v>
      </c>
      <c r="I7702" s="1">
        <v>10</v>
      </c>
      <c r="J7702" s="1">
        <v>50</v>
      </c>
      <c r="K7702" s="1">
        <v>0</v>
      </c>
      <c r="L7702" s="1">
        <v>5</v>
      </c>
      <c r="M7702" s="1">
        <v>5</v>
      </c>
      <c r="N7702" s="1">
        <v>0</v>
      </c>
      <c r="O7702" s="8">
        <v>11</v>
      </c>
    </row>
    <row r="7703" spans="4:15" x14ac:dyDescent="0.2">
      <c r="D7703" s="175"/>
      <c r="E7703" s="11"/>
      <c r="F7703" s="10"/>
      <c r="G7703" s="9">
        <v>100</v>
      </c>
      <c r="H7703" s="16">
        <v>13.333333333333</v>
      </c>
      <c r="I7703" s="2">
        <v>13.333333333333</v>
      </c>
      <c r="J7703" s="2">
        <v>66.666666666666998</v>
      </c>
      <c r="K7703" s="18">
        <v>0</v>
      </c>
      <c r="L7703" s="2">
        <v>6.666666666667</v>
      </c>
      <c r="M7703" s="2">
        <v>6.666666666667</v>
      </c>
      <c r="N7703" s="18">
        <v>0</v>
      </c>
      <c r="O7703" s="13">
        <v>14.666666666667</v>
      </c>
    </row>
    <row r="7704" spans="4:15" x14ac:dyDescent="0.2">
      <c r="D7704" s="175"/>
      <c r="E7704" s="4" t="s">
        <v>21</v>
      </c>
      <c r="F7704" s="6"/>
      <c r="G7704" s="5">
        <v>469</v>
      </c>
      <c r="H7704" s="7">
        <v>52</v>
      </c>
      <c r="I7704" s="1">
        <v>47</v>
      </c>
      <c r="J7704" s="1">
        <v>339</v>
      </c>
      <c r="K7704" s="1">
        <v>6</v>
      </c>
      <c r="L7704" s="1">
        <v>20</v>
      </c>
      <c r="M7704" s="1">
        <v>31</v>
      </c>
      <c r="N7704" s="1">
        <v>10</v>
      </c>
      <c r="O7704" s="8">
        <v>42</v>
      </c>
    </row>
    <row r="7705" spans="4:15" x14ac:dyDescent="0.2">
      <c r="D7705" s="175"/>
      <c r="E7705" s="11"/>
      <c r="F7705" s="10"/>
      <c r="G7705" s="9">
        <v>100</v>
      </c>
      <c r="H7705" s="16">
        <v>11.087420042644</v>
      </c>
      <c r="I7705" s="2">
        <v>10.02132196162</v>
      </c>
      <c r="J7705" s="2">
        <v>72.281449893390004</v>
      </c>
      <c r="K7705" s="2">
        <v>1.279317697228</v>
      </c>
      <c r="L7705" s="2">
        <v>4.2643923240939996</v>
      </c>
      <c r="M7705" s="2">
        <v>6.6098081023450002</v>
      </c>
      <c r="N7705" s="2">
        <v>2.1321961620469998</v>
      </c>
      <c r="O7705" s="13">
        <v>8.9552238805969999</v>
      </c>
    </row>
    <row r="7706" spans="4:15" x14ac:dyDescent="0.2">
      <c r="D7706" s="175"/>
      <c r="E7706" s="4" t="s">
        <v>22</v>
      </c>
      <c r="F7706" s="6"/>
      <c r="G7706" s="5">
        <v>34</v>
      </c>
      <c r="H7706" s="7">
        <v>3</v>
      </c>
      <c r="I7706" s="1">
        <v>3</v>
      </c>
      <c r="J7706" s="1">
        <v>22</v>
      </c>
      <c r="K7706" s="1">
        <v>2</v>
      </c>
      <c r="L7706" s="1">
        <v>1</v>
      </c>
      <c r="M7706" s="1">
        <v>3</v>
      </c>
      <c r="N7706" s="1">
        <v>0</v>
      </c>
      <c r="O7706" s="8">
        <v>5</v>
      </c>
    </row>
    <row r="7707" spans="4:15" x14ac:dyDescent="0.2">
      <c r="D7707" s="175"/>
      <c r="E7707" s="11"/>
      <c r="F7707" s="10"/>
      <c r="G7707" s="9">
        <v>100</v>
      </c>
      <c r="H7707" s="16">
        <v>8.8235294117649996</v>
      </c>
      <c r="I7707" s="2">
        <v>8.8235294117649996</v>
      </c>
      <c r="J7707" s="2">
        <v>64.705882352941003</v>
      </c>
      <c r="K7707" s="2">
        <v>5.8823529411760003</v>
      </c>
      <c r="L7707" s="2">
        <v>2.9411764705880001</v>
      </c>
      <c r="M7707" s="2">
        <v>8.8235294117649996</v>
      </c>
      <c r="N7707" s="18">
        <v>0</v>
      </c>
      <c r="O7707" s="13">
        <v>14.705882352941</v>
      </c>
    </row>
    <row r="7708" spans="4:15" x14ac:dyDescent="0.2">
      <c r="D7708" s="175"/>
      <c r="E7708" s="4" t="s">
        <v>23</v>
      </c>
      <c r="F7708" s="6"/>
      <c r="G7708" s="5">
        <v>136</v>
      </c>
      <c r="H7708" s="7">
        <v>14</v>
      </c>
      <c r="I7708" s="1">
        <v>14</v>
      </c>
      <c r="J7708" s="1">
        <v>97</v>
      </c>
      <c r="K7708" s="1">
        <v>3</v>
      </c>
      <c r="L7708" s="1">
        <v>5</v>
      </c>
      <c r="M7708" s="1">
        <v>5</v>
      </c>
      <c r="N7708" s="1">
        <v>3</v>
      </c>
      <c r="O7708" s="8">
        <v>14</v>
      </c>
    </row>
    <row r="7709" spans="4:15" x14ac:dyDescent="0.2">
      <c r="D7709" s="175"/>
      <c r="E7709" s="11"/>
      <c r="F7709" s="10"/>
      <c r="G7709" s="9">
        <v>100</v>
      </c>
      <c r="H7709" s="16">
        <v>10.294117647059</v>
      </c>
      <c r="I7709" s="2">
        <v>10.294117647059</v>
      </c>
      <c r="J7709" s="2">
        <v>71.323529411764994</v>
      </c>
      <c r="K7709" s="2">
        <v>2.2058823529409999</v>
      </c>
      <c r="L7709" s="2">
        <v>3.6764705882349999</v>
      </c>
      <c r="M7709" s="2">
        <v>3.6764705882349999</v>
      </c>
      <c r="N7709" s="2">
        <v>2.2058823529409999</v>
      </c>
      <c r="O7709" s="13">
        <v>10.294117647059</v>
      </c>
    </row>
    <row r="7710" spans="4:15" x14ac:dyDescent="0.2">
      <c r="D7710" s="175"/>
      <c r="E7710" s="4" t="s">
        <v>24</v>
      </c>
      <c r="F7710" s="6"/>
      <c r="G7710" s="5">
        <v>180</v>
      </c>
      <c r="H7710" s="7">
        <v>23</v>
      </c>
      <c r="I7710" s="1">
        <v>17</v>
      </c>
      <c r="J7710" s="1">
        <v>119</v>
      </c>
      <c r="K7710" s="1">
        <v>3</v>
      </c>
      <c r="L7710" s="1">
        <v>9</v>
      </c>
      <c r="M7710" s="1">
        <v>12</v>
      </c>
      <c r="N7710" s="1">
        <v>8</v>
      </c>
      <c r="O7710" s="8">
        <v>22</v>
      </c>
    </row>
    <row r="7711" spans="4:15" x14ac:dyDescent="0.2">
      <c r="D7711" s="175"/>
      <c r="E7711" s="11"/>
      <c r="F7711" s="10"/>
      <c r="G7711" s="9">
        <v>100</v>
      </c>
      <c r="H7711" s="16">
        <v>12.777777777778001</v>
      </c>
      <c r="I7711" s="2">
        <v>9.4444444444440006</v>
      </c>
      <c r="J7711" s="2">
        <v>66.111111111111001</v>
      </c>
      <c r="K7711" s="2">
        <v>1.666666666667</v>
      </c>
      <c r="L7711" s="2">
        <v>5</v>
      </c>
      <c r="M7711" s="2">
        <v>6.666666666667</v>
      </c>
      <c r="N7711" s="2">
        <v>4.4444444444439997</v>
      </c>
      <c r="O7711" s="13">
        <v>12.222222222221999</v>
      </c>
    </row>
    <row r="7712" spans="4:15" x14ac:dyDescent="0.2">
      <c r="D7712" s="175"/>
      <c r="E7712" s="4" t="s">
        <v>25</v>
      </c>
      <c r="F7712" s="6"/>
      <c r="G7712" s="5">
        <v>69</v>
      </c>
      <c r="H7712" s="7">
        <v>11</v>
      </c>
      <c r="I7712" s="1">
        <v>9</v>
      </c>
      <c r="J7712" s="1">
        <v>43</v>
      </c>
      <c r="K7712" s="1">
        <v>0</v>
      </c>
      <c r="L7712" s="1">
        <v>4</v>
      </c>
      <c r="M7712" s="1">
        <v>6</v>
      </c>
      <c r="N7712" s="1">
        <v>2</v>
      </c>
      <c r="O7712" s="8">
        <v>8</v>
      </c>
    </row>
    <row r="7713" spans="4:15" x14ac:dyDescent="0.2">
      <c r="D7713" s="175"/>
      <c r="E7713" s="11"/>
      <c r="F7713" s="10"/>
      <c r="G7713" s="9">
        <v>100</v>
      </c>
      <c r="H7713" s="16">
        <v>15.942028985506999</v>
      </c>
      <c r="I7713" s="2">
        <v>13.04347826087</v>
      </c>
      <c r="J7713" s="27">
        <v>62.318840579709999</v>
      </c>
      <c r="K7713" s="18">
        <v>0</v>
      </c>
      <c r="L7713" s="2">
        <v>5.7971014492749999</v>
      </c>
      <c r="M7713" s="2">
        <v>8.6956521739130004</v>
      </c>
      <c r="N7713" s="2">
        <v>2.898550724638</v>
      </c>
      <c r="O7713" s="13">
        <v>11.594202898551</v>
      </c>
    </row>
    <row r="7714" spans="4:15" x14ac:dyDescent="0.2">
      <c r="D7714" s="175"/>
      <c r="E7714" s="4" t="s">
        <v>26</v>
      </c>
      <c r="F7714" s="6"/>
      <c r="G7714" s="5">
        <v>29</v>
      </c>
      <c r="H7714" s="7">
        <v>3</v>
      </c>
      <c r="I7714" s="1">
        <v>6</v>
      </c>
      <c r="J7714" s="1">
        <v>19</v>
      </c>
      <c r="K7714" s="1">
        <v>2</v>
      </c>
      <c r="L7714" s="1">
        <v>1</v>
      </c>
      <c r="M7714" s="1">
        <v>0</v>
      </c>
      <c r="N7714" s="1">
        <v>0</v>
      </c>
      <c r="O7714" s="8">
        <v>4</v>
      </c>
    </row>
    <row r="7715" spans="4:15" x14ac:dyDescent="0.2">
      <c r="D7715" s="175"/>
      <c r="E7715" s="11"/>
      <c r="F7715" s="10"/>
      <c r="G7715" s="9">
        <v>100</v>
      </c>
      <c r="H7715" s="16">
        <v>10.344827586207</v>
      </c>
      <c r="I7715" s="23">
        <v>20.689655172414</v>
      </c>
      <c r="J7715" s="2">
        <v>65.517241379309993</v>
      </c>
      <c r="K7715" s="23">
        <v>6.8965517241379999</v>
      </c>
      <c r="L7715" s="2">
        <v>3.4482758620689999</v>
      </c>
      <c r="M7715" s="79">
        <v>0</v>
      </c>
      <c r="N7715" s="18">
        <v>0</v>
      </c>
      <c r="O7715" s="13">
        <v>13.793103448276</v>
      </c>
    </row>
    <row r="7716" spans="4:15" x14ac:dyDescent="0.2">
      <c r="D7716" s="175"/>
      <c r="E7716" s="4" t="s">
        <v>27</v>
      </c>
      <c r="F7716" s="6"/>
      <c r="G7716" s="5">
        <v>64</v>
      </c>
      <c r="H7716" s="7">
        <v>12</v>
      </c>
      <c r="I7716" s="1">
        <v>9</v>
      </c>
      <c r="J7716" s="1">
        <v>38</v>
      </c>
      <c r="K7716" s="1">
        <v>3</v>
      </c>
      <c r="L7716" s="1">
        <v>4</v>
      </c>
      <c r="M7716" s="1">
        <v>8</v>
      </c>
      <c r="N7716" s="1">
        <v>1</v>
      </c>
      <c r="O7716" s="8">
        <v>6</v>
      </c>
    </row>
    <row r="7717" spans="4:15" x14ac:dyDescent="0.2">
      <c r="D7717" s="175"/>
      <c r="E7717" s="11"/>
      <c r="F7717" s="10"/>
      <c r="G7717" s="9">
        <v>100</v>
      </c>
      <c r="H7717" s="64">
        <v>18.75</v>
      </c>
      <c r="I7717" s="2">
        <v>14.0625</v>
      </c>
      <c r="J7717" s="27">
        <v>59.375</v>
      </c>
      <c r="K7717" s="2">
        <v>4.6875</v>
      </c>
      <c r="L7717" s="2">
        <v>6.25</v>
      </c>
      <c r="M7717" s="23">
        <v>12.5</v>
      </c>
      <c r="N7717" s="2">
        <v>1.5625</v>
      </c>
      <c r="O7717" s="13">
        <v>9.375</v>
      </c>
    </row>
    <row r="7718" spans="4:15" x14ac:dyDescent="0.2">
      <c r="D7718" s="175"/>
      <c r="E7718" s="4" t="s">
        <v>28</v>
      </c>
      <c r="F7718" s="6"/>
      <c r="G7718" s="5">
        <v>48</v>
      </c>
      <c r="H7718" s="7">
        <v>6</v>
      </c>
      <c r="I7718" s="1">
        <v>11</v>
      </c>
      <c r="J7718" s="1">
        <v>30</v>
      </c>
      <c r="K7718" s="1">
        <v>0</v>
      </c>
      <c r="L7718" s="1">
        <v>2</v>
      </c>
      <c r="M7718" s="1">
        <v>1</v>
      </c>
      <c r="N7718" s="1">
        <v>2</v>
      </c>
      <c r="O7718" s="8">
        <v>3</v>
      </c>
    </row>
    <row r="7719" spans="4:15" x14ac:dyDescent="0.2">
      <c r="D7719" s="175"/>
      <c r="E7719" s="11"/>
      <c r="F7719" s="10"/>
      <c r="G7719" s="9">
        <v>100</v>
      </c>
      <c r="H7719" s="16">
        <v>12.5</v>
      </c>
      <c r="I7719" s="35">
        <v>22.916666666666998</v>
      </c>
      <c r="J7719" s="27">
        <v>62.5</v>
      </c>
      <c r="K7719" s="18">
        <v>0</v>
      </c>
      <c r="L7719" s="2">
        <v>4.166666666667</v>
      </c>
      <c r="M7719" s="2">
        <v>2.083333333333</v>
      </c>
      <c r="N7719" s="2">
        <v>4.166666666667</v>
      </c>
      <c r="O7719" s="13">
        <v>6.25</v>
      </c>
    </row>
    <row r="7720" spans="4:15" x14ac:dyDescent="0.2">
      <c r="D7720" s="175"/>
      <c r="E7720" s="4" t="s">
        <v>29</v>
      </c>
      <c r="F7720" s="6"/>
      <c r="G7720" s="5">
        <v>7</v>
      </c>
      <c r="H7720" s="7">
        <v>3</v>
      </c>
      <c r="I7720" s="1">
        <v>0</v>
      </c>
      <c r="J7720" s="1">
        <v>2</v>
      </c>
      <c r="K7720" s="1">
        <v>0</v>
      </c>
      <c r="L7720" s="1">
        <v>0</v>
      </c>
      <c r="M7720" s="1">
        <v>0</v>
      </c>
      <c r="N7720" s="1">
        <v>0</v>
      </c>
      <c r="O7720" s="8">
        <v>2</v>
      </c>
    </row>
    <row r="7721" spans="4:15" x14ac:dyDescent="0.2">
      <c r="D7721" s="175"/>
      <c r="E7721" s="11"/>
      <c r="F7721" s="10"/>
      <c r="G7721" s="9">
        <v>100</v>
      </c>
      <c r="H7721" s="86">
        <v>42.857142857143003</v>
      </c>
      <c r="I7721" s="76">
        <v>0</v>
      </c>
      <c r="J7721" s="46">
        <v>28.571428571428999</v>
      </c>
      <c r="K7721" s="18">
        <v>0</v>
      </c>
      <c r="L7721" s="18">
        <v>0</v>
      </c>
      <c r="M7721" s="79">
        <v>0</v>
      </c>
      <c r="N7721" s="18">
        <v>0</v>
      </c>
      <c r="O7721" s="104">
        <v>28.571428571428999</v>
      </c>
    </row>
    <row r="7722" spans="4:15" x14ac:dyDescent="0.2">
      <c r="D7722" s="174" t="s">
        <v>30</v>
      </c>
      <c r="E7722" s="20" t="s">
        <v>31</v>
      </c>
      <c r="F7722" s="22"/>
      <c r="G7722" s="21">
        <v>373</v>
      </c>
      <c r="H7722" s="25">
        <v>52</v>
      </c>
      <c r="I7722" s="3">
        <v>33</v>
      </c>
      <c r="J7722" s="3">
        <v>260</v>
      </c>
      <c r="K7722" s="3">
        <v>3</v>
      </c>
      <c r="L7722" s="3">
        <v>16</v>
      </c>
      <c r="M7722" s="3">
        <v>24</v>
      </c>
      <c r="N7722" s="3">
        <v>5</v>
      </c>
      <c r="O7722" s="26">
        <v>38</v>
      </c>
    </row>
    <row r="7723" spans="4:15" x14ac:dyDescent="0.2">
      <c r="D7723" s="175"/>
      <c r="E7723" s="11"/>
      <c r="F7723" s="10"/>
      <c r="G7723" s="9">
        <v>100</v>
      </c>
      <c r="H7723" s="16">
        <v>13.941018766756001</v>
      </c>
      <c r="I7723" s="2">
        <v>8.8471849865949999</v>
      </c>
      <c r="J7723" s="2">
        <v>69.705093833779998</v>
      </c>
      <c r="K7723" s="2">
        <v>0.80428954423599996</v>
      </c>
      <c r="L7723" s="2">
        <v>4.2895442359249998</v>
      </c>
      <c r="M7723" s="2">
        <v>6.4343163538869996</v>
      </c>
      <c r="N7723" s="2">
        <v>1.3404825737270001</v>
      </c>
      <c r="O7723" s="13">
        <v>10.187667560322</v>
      </c>
    </row>
    <row r="7724" spans="4:15" x14ac:dyDescent="0.2">
      <c r="D7724" s="175"/>
      <c r="E7724" s="4" t="s">
        <v>32</v>
      </c>
      <c r="F7724" s="6"/>
      <c r="G7724" s="5">
        <v>339</v>
      </c>
      <c r="H7724" s="7">
        <v>36</v>
      </c>
      <c r="I7724" s="1">
        <v>38</v>
      </c>
      <c r="J7724" s="1">
        <v>231</v>
      </c>
      <c r="K7724" s="1">
        <v>10</v>
      </c>
      <c r="L7724" s="1">
        <v>16</v>
      </c>
      <c r="M7724" s="1">
        <v>22</v>
      </c>
      <c r="N7724" s="1">
        <v>9</v>
      </c>
      <c r="O7724" s="8">
        <v>38</v>
      </c>
    </row>
    <row r="7725" spans="4:15" x14ac:dyDescent="0.2">
      <c r="D7725" s="175"/>
      <c r="E7725" s="11"/>
      <c r="F7725" s="10"/>
      <c r="G7725" s="9">
        <v>100</v>
      </c>
      <c r="H7725" s="16">
        <v>10.619469026549</v>
      </c>
      <c r="I7725" s="2">
        <v>11.209439528023999</v>
      </c>
      <c r="J7725" s="2">
        <v>68.141592920354</v>
      </c>
      <c r="K7725" s="2">
        <v>2.9498525073750002</v>
      </c>
      <c r="L7725" s="2">
        <v>4.7197640117989996</v>
      </c>
      <c r="M7725" s="2">
        <v>6.4896755162239996</v>
      </c>
      <c r="N7725" s="2">
        <v>2.654867256637</v>
      </c>
      <c r="O7725" s="13">
        <v>11.209439528023999</v>
      </c>
    </row>
    <row r="7726" spans="4:15" x14ac:dyDescent="0.2">
      <c r="D7726" s="175"/>
      <c r="E7726" s="4" t="s">
        <v>33</v>
      </c>
      <c r="F7726" s="6"/>
      <c r="G7726" s="5">
        <v>365</v>
      </c>
      <c r="H7726" s="7">
        <v>43</v>
      </c>
      <c r="I7726" s="1">
        <v>47</v>
      </c>
      <c r="J7726" s="1">
        <v>245</v>
      </c>
      <c r="K7726" s="1">
        <v>5</v>
      </c>
      <c r="L7726" s="1">
        <v>17</v>
      </c>
      <c r="M7726" s="1">
        <v>23</v>
      </c>
      <c r="N7726" s="1">
        <v>8</v>
      </c>
      <c r="O7726" s="8">
        <v>42</v>
      </c>
    </row>
    <row r="7727" spans="4:15" x14ac:dyDescent="0.2">
      <c r="D7727" s="175"/>
      <c r="E7727" s="11"/>
      <c r="F7727" s="10"/>
      <c r="G7727" s="9">
        <v>100</v>
      </c>
      <c r="H7727" s="16">
        <v>11.780821917808</v>
      </c>
      <c r="I7727" s="2">
        <v>12.876712328767001</v>
      </c>
      <c r="J7727" s="2">
        <v>67.123287671233001</v>
      </c>
      <c r="K7727" s="2">
        <v>1.369863013699</v>
      </c>
      <c r="L7727" s="2">
        <v>4.6575342465749996</v>
      </c>
      <c r="M7727" s="2">
        <v>6.301369863014</v>
      </c>
      <c r="N7727" s="2">
        <v>2.1917808219179999</v>
      </c>
      <c r="O7727" s="13">
        <v>11.506849315067999</v>
      </c>
    </row>
    <row r="7728" spans="4:15" x14ac:dyDescent="0.2">
      <c r="D7728" s="175"/>
      <c r="E7728" s="4" t="s">
        <v>34</v>
      </c>
      <c r="F7728" s="6"/>
      <c r="G7728" s="5">
        <v>86</v>
      </c>
      <c r="H7728" s="7">
        <v>11</v>
      </c>
      <c r="I7728" s="1">
        <v>13</v>
      </c>
      <c r="J7728" s="1">
        <v>56</v>
      </c>
      <c r="K7728" s="1">
        <v>2</v>
      </c>
      <c r="L7728" s="1">
        <v>4</v>
      </c>
      <c r="M7728" s="1">
        <v>3</v>
      </c>
      <c r="N7728" s="1">
        <v>4</v>
      </c>
      <c r="O7728" s="8">
        <v>7</v>
      </c>
    </row>
    <row r="7729" spans="4:15" x14ac:dyDescent="0.2">
      <c r="D7729" s="175"/>
      <c r="E7729" s="11"/>
      <c r="F7729" s="10"/>
      <c r="G7729" s="9">
        <v>100</v>
      </c>
      <c r="H7729" s="16">
        <v>12.790697674419</v>
      </c>
      <c r="I7729" s="2">
        <v>15.116279069767</v>
      </c>
      <c r="J7729" s="2">
        <v>65.116279069767003</v>
      </c>
      <c r="K7729" s="2">
        <v>2.3255813953489999</v>
      </c>
      <c r="L7729" s="2">
        <v>4.6511627906979998</v>
      </c>
      <c r="M7729" s="2">
        <v>3.488372093023</v>
      </c>
      <c r="N7729" s="2">
        <v>4.6511627906979998</v>
      </c>
      <c r="O7729" s="13">
        <v>8.1395348837209998</v>
      </c>
    </row>
    <row r="7730" spans="4:15" x14ac:dyDescent="0.2">
      <c r="D7730" s="174" t="s">
        <v>35</v>
      </c>
      <c r="E7730" s="20" t="s">
        <v>36</v>
      </c>
      <c r="F7730" s="22"/>
      <c r="G7730" s="21">
        <v>597</v>
      </c>
      <c r="H7730" s="25">
        <v>75</v>
      </c>
      <c r="I7730" s="3">
        <v>62</v>
      </c>
      <c r="J7730" s="3">
        <v>406</v>
      </c>
      <c r="K7730" s="3">
        <v>11</v>
      </c>
      <c r="L7730" s="3">
        <v>24</v>
      </c>
      <c r="M7730" s="3">
        <v>41</v>
      </c>
      <c r="N7730" s="3">
        <v>14</v>
      </c>
      <c r="O7730" s="26">
        <v>69</v>
      </c>
    </row>
    <row r="7731" spans="4:15" x14ac:dyDescent="0.2">
      <c r="D7731" s="175"/>
      <c r="E7731" s="11"/>
      <c r="F7731" s="10"/>
      <c r="G7731" s="9">
        <v>100</v>
      </c>
      <c r="H7731" s="16">
        <v>12.562814070351999</v>
      </c>
      <c r="I7731" s="2">
        <v>10.385259631491</v>
      </c>
      <c r="J7731" s="2">
        <v>68.006700167503993</v>
      </c>
      <c r="K7731" s="2">
        <v>1.8425460636519999</v>
      </c>
      <c r="L7731" s="2">
        <v>4.0201005025130003</v>
      </c>
      <c r="M7731" s="2">
        <v>6.8676716917920002</v>
      </c>
      <c r="N7731" s="2">
        <v>2.3450586264659998</v>
      </c>
      <c r="O7731" s="13">
        <v>11.557788944724001</v>
      </c>
    </row>
    <row r="7732" spans="4:15" x14ac:dyDescent="0.2">
      <c r="D7732" s="175"/>
      <c r="E7732" s="4" t="s">
        <v>37</v>
      </c>
      <c r="F7732" s="6"/>
      <c r="G7732" s="5">
        <v>566</v>
      </c>
      <c r="H7732" s="7">
        <v>67</v>
      </c>
      <c r="I7732" s="1">
        <v>69</v>
      </c>
      <c r="J7732" s="1">
        <v>386</v>
      </c>
      <c r="K7732" s="1">
        <v>9</v>
      </c>
      <c r="L7732" s="1">
        <v>29</v>
      </c>
      <c r="M7732" s="1">
        <v>31</v>
      </c>
      <c r="N7732" s="1">
        <v>12</v>
      </c>
      <c r="O7732" s="8">
        <v>56</v>
      </c>
    </row>
    <row r="7733" spans="4:15" x14ac:dyDescent="0.2">
      <c r="D7733" s="175"/>
      <c r="E7733" s="11"/>
      <c r="F7733" s="10"/>
      <c r="G7733" s="9">
        <v>100</v>
      </c>
      <c r="H7733" s="16">
        <v>11.837455830389001</v>
      </c>
      <c r="I7733" s="2">
        <v>12.190812720847999</v>
      </c>
      <c r="J7733" s="2">
        <v>68.197879858657004</v>
      </c>
      <c r="K7733" s="2">
        <v>1.5901060070669999</v>
      </c>
      <c r="L7733" s="2">
        <v>5.1236749116610003</v>
      </c>
      <c r="M7733" s="2">
        <v>5.47703180212</v>
      </c>
      <c r="N7733" s="2">
        <v>2.1201413427559999</v>
      </c>
      <c r="O7733" s="13">
        <v>9.893992932862</v>
      </c>
    </row>
    <row r="7734" spans="4:15" x14ac:dyDescent="0.2">
      <c r="D7734" s="174" t="s">
        <v>38</v>
      </c>
      <c r="E7734" s="20" t="s">
        <v>39</v>
      </c>
      <c r="F7734" s="22"/>
      <c r="G7734" s="21">
        <v>58</v>
      </c>
      <c r="H7734" s="25">
        <v>23</v>
      </c>
      <c r="I7734" s="3">
        <v>5</v>
      </c>
      <c r="J7734" s="3">
        <v>15</v>
      </c>
      <c r="K7734" s="3">
        <v>2</v>
      </c>
      <c r="L7734" s="3">
        <v>4</v>
      </c>
      <c r="M7734" s="3">
        <v>7</v>
      </c>
      <c r="N7734" s="3">
        <v>3</v>
      </c>
      <c r="O7734" s="26">
        <v>9</v>
      </c>
    </row>
    <row r="7735" spans="4:15" x14ac:dyDescent="0.2">
      <c r="D7735" s="175"/>
      <c r="E7735" s="11"/>
      <c r="F7735" s="10"/>
      <c r="G7735" s="9">
        <v>100</v>
      </c>
      <c r="H7735" s="86">
        <v>39.655172413792997</v>
      </c>
      <c r="I7735" s="2">
        <v>8.6206896551720007</v>
      </c>
      <c r="J7735" s="46">
        <v>25.862068965517</v>
      </c>
      <c r="K7735" s="2">
        <v>3.4482758620689999</v>
      </c>
      <c r="L7735" s="2">
        <v>6.8965517241379999</v>
      </c>
      <c r="M7735" s="23">
        <v>12.068965517241001</v>
      </c>
      <c r="N7735" s="2">
        <v>5.1724137931029999</v>
      </c>
      <c r="O7735" s="13">
        <v>15.517241379310001</v>
      </c>
    </row>
    <row r="7736" spans="4:15" x14ac:dyDescent="0.2">
      <c r="D7736" s="175"/>
      <c r="E7736" s="4" t="s">
        <v>40</v>
      </c>
      <c r="F7736" s="6"/>
      <c r="G7736" s="5">
        <v>144</v>
      </c>
      <c r="H7736" s="7">
        <v>22</v>
      </c>
      <c r="I7736" s="1">
        <v>14</v>
      </c>
      <c r="J7736" s="1">
        <v>117</v>
      </c>
      <c r="K7736" s="1">
        <v>5</v>
      </c>
      <c r="L7736" s="1">
        <v>12</v>
      </c>
      <c r="M7736" s="1">
        <v>8</v>
      </c>
      <c r="N7736" s="1">
        <v>1</v>
      </c>
      <c r="O7736" s="8">
        <v>4</v>
      </c>
    </row>
    <row r="7737" spans="4:15" x14ac:dyDescent="0.2">
      <c r="D7737" s="175"/>
      <c r="E7737" s="11"/>
      <c r="F7737" s="10"/>
      <c r="G7737" s="9">
        <v>100</v>
      </c>
      <c r="H7737" s="16">
        <v>15.277777777778001</v>
      </c>
      <c r="I7737" s="2">
        <v>9.7222222222219994</v>
      </c>
      <c r="J7737" s="35">
        <v>81.25</v>
      </c>
      <c r="K7737" s="2">
        <v>3.4722222222219998</v>
      </c>
      <c r="L7737" s="2">
        <v>8.333333333333</v>
      </c>
      <c r="M7737" s="2">
        <v>5.5555555555560003</v>
      </c>
      <c r="N7737" s="2">
        <v>0.694444444444</v>
      </c>
      <c r="O7737" s="93">
        <v>2.7777777777780002</v>
      </c>
    </row>
    <row r="7738" spans="4:15" x14ac:dyDescent="0.2">
      <c r="D7738" s="175"/>
      <c r="E7738" s="4" t="s">
        <v>41</v>
      </c>
      <c r="F7738" s="6"/>
      <c r="G7738" s="5">
        <v>202</v>
      </c>
      <c r="H7738" s="7">
        <v>10</v>
      </c>
      <c r="I7738" s="1">
        <v>13</v>
      </c>
      <c r="J7738" s="1">
        <v>161</v>
      </c>
      <c r="K7738" s="1">
        <v>2</v>
      </c>
      <c r="L7738" s="1">
        <v>11</v>
      </c>
      <c r="M7738" s="1">
        <v>17</v>
      </c>
      <c r="N7738" s="1">
        <v>3</v>
      </c>
      <c r="O7738" s="8">
        <v>14</v>
      </c>
    </row>
    <row r="7739" spans="4:15" x14ac:dyDescent="0.2">
      <c r="D7739" s="175"/>
      <c r="E7739" s="11"/>
      <c r="F7739" s="10"/>
      <c r="G7739" s="9">
        <v>100</v>
      </c>
      <c r="H7739" s="73">
        <v>4.9504950495050002</v>
      </c>
      <c r="I7739" s="2">
        <v>6.4356435643559999</v>
      </c>
      <c r="J7739" s="35">
        <v>79.702970297030006</v>
      </c>
      <c r="K7739" s="2">
        <v>0.99009900990099997</v>
      </c>
      <c r="L7739" s="2">
        <v>5.4455445544550001</v>
      </c>
      <c r="M7739" s="2">
        <v>8.4158415841580005</v>
      </c>
      <c r="N7739" s="2">
        <v>1.485148514851</v>
      </c>
      <c r="O7739" s="13">
        <v>6.9306930693069999</v>
      </c>
    </row>
    <row r="7740" spans="4:15" x14ac:dyDescent="0.2">
      <c r="D7740" s="175"/>
      <c r="E7740" s="4" t="s">
        <v>42</v>
      </c>
      <c r="F7740" s="6"/>
      <c r="G7740" s="5">
        <v>208</v>
      </c>
      <c r="H7740" s="7">
        <v>25</v>
      </c>
      <c r="I7740" s="1">
        <v>22</v>
      </c>
      <c r="J7740" s="1">
        <v>161</v>
      </c>
      <c r="K7740" s="1">
        <v>4</v>
      </c>
      <c r="L7740" s="1">
        <v>13</v>
      </c>
      <c r="M7740" s="1">
        <v>16</v>
      </c>
      <c r="N7740" s="1">
        <v>4</v>
      </c>
      <c r="O7740" s="8">
        <v>13</v>
      </c>
    </row>
    <row r="7741" spans="4:15" x14ac:dyDescent="0.2">
      <c r="D7741" s="175"/>
      <c r="E7741" s="11"/>
      <c r="F7741" s="10"/>
      <c r="G7741" s="9">
        <v>100</v>
      </c>
      <c r="H7741" s="16">
        <v>12.019230769230999</v>
      </c>
      <c r="I7741" s="2">
        <v>10.576923076923</v>
      </c>
      <c r="J7741" s="23">
        <v>77.403846153846004</v>
      </c>
      <c r="K7741" s="2">
        <v>1.923076923077</v>
      </c>
      <c r="L7741" s="2">
        <v>6.25</v>
      </c>
      <c r="M7741" s="2">
        <v>7.6923076923079998</v>
      </c>
      <c r="N7741" s="2">
        <v>1.923076923077</v>
      </c>
      <c r="O7741" s="13">
        <v>6.25</v>
      </c>
    </row>
    <row r="7742" spans="4:15" x14ac:dyDescent="0.2">
      <c r="D7742" s="175"/>
      <c r="E7742" s="4" t="s">
        <v>43</v>
      </c>
      <c r="F7742" s="6"/>
      <c r="G7742" s="5">
        <v>199</v>
      </c>
      <c r="H7742" s="7">
        <v>18</v>
      </c>
      <c r="I7742" s="1">
        <v>19</v>
      </c>
      <c r="J7742" s="1">
        <v>153</v>
      </c>
      <c r="K7742" s="1">
        <v>5</v>
      </c>
      <c r="L7742" s="1">
        <v>7</v>
      </c>
      <c r="M7742" s="1">
        <v>14</v>
      </c>
      <c r="N7742" s="1">
        <v>4</v>
      </c>
      <c r="O7742" s="8">
        <v>16</v>
      </c>
    </row>
    <row r="7743" spans="4:15" x14ac:dyDescent="0.2">
      <c r="D7743" s="175"/>
      <c r="E7743" s="11"/>
      <c r="F7743" s="10"/>
      <c r="G7743" s="9">
        <v>100</v>
      </c>
      <c r="H7743" s="16">
        <v>9.0452261306530009</v>
      </c>
      <c r="I7743" s="2">
        <v>9.5477386934670001</v>
      </c>
      <c r="J7743" s="23">
        <v>76.884422110553004</v>
      </c>
      <c r="K7743" s="2">
        <v>2.5125628140699998</v>
      </c>
      <c r="L7743" s="2">
        <v>3.5175879396980001</v>
      </c>
      <c r="M7743" s="2">
        <v>7.0351758793970003</v>
      </c>
      <c r="N7743" s="2">
        <v>2.0100502512560001</v>
      </c>
      <c r="O7743" s="13">
        <v>8.0402010050250006</v>
      </c>
    </row>
    <row r="7744" spans="4:15" x14ac:dyDescent="0.2">
      <c r="D7744" s="175"/>
      <c r="E7744" s="4" t="s">
        <v>44</v>
      </c>
      <c r="F7744" s="6"/>
      <c r="G7744" s="5">
        <v>211</v>
      </c>
      <c r="H7744" s="7">
        <v>23</v>
      </c>
      <c r="I7744" s="1">
        <v>35</v>
      </c>
      <c r="J7744" s="1">
        <v>123</v>
      </c>
      <c r="K7744" s="1">
        <v>1</v>
      </c>
      <c r="L7744" s="1">
        <v>5</v>
      </c>
      <c r="M7744" s="1">
        <v>5</v>
      </c>
      <c r="N7744" s="1">
        <v>6</v>
      </c>
      <c r="O7744" s="8">
        <v>31</v>
      </c>
    </row>
    <row r="7745" spans="2:15" x14ac:dyDescent="0.2">
      <c r="D7745" s="175"/>
      <c r="E7745" s="11"/>
      <c r="F7745" s="10"/>
      <c r="G7745" s="9">
        <v>100</v>
      </c>
      <c r="H7745" s="16">
        <v>10.900473933649</v>
      </c>
      <c r="I7745" s="23">
        <v>16.587677725117999</v>
      </c>
      <c r="J7745" s="27">
        <v>58.293838862558999</v>
      </c>
      <c r="K7745" s="2">
        <v>0.473933649289</v>
      </c>
      <c r="L7745" s="2">
        <v>2.3696682464449998</v>
      </c>
      <c r="M7745" s="2">
        <v>2.3696682464449998</v>
      </c>
      <c r="N7745" s="2">
        <v>2.843601895735</v>
      </c>
      <c r="O7745" s="13">
        <v>14.691943127962</v>
      </c>
    </row>
    <row r="7746" spans="2:15" x14ac:dyDescent="0.2">
      <c r="D7746" s="175"/>
      <c r="E7746" s="4" t="s">
        <v>45</v>
      </c>
      <c r="F7746" s="6"/>
      <c r="G7746" s="5">
        <v>141</v>
      </c>
      <c r="H7746" s="7">
        <v>21</v>
      </c>
      <c r="I7746" s="1">
        <v>23</v>
      </c>
      <c r="J7746" s="1">
        <v>62</v>
      </c>
      <c r="K7746" s="1">
        <v>1</v>
      </c>
      <c r="L7746" s="1">
        <v>1</v>
      </c>
      <c r="M7746" s="1">
        <v>5</v>
      </c>
      <c r="N7746" s="1">
        <v>5</v>
      </c>
      <c r="O7746" s="8">
        <v>38</v>
      </c>
    </row>
    <row r="7747" spans="2:15" x14ac:dyDescent="0.2">
      <c r="D7747" s="176"/>
      <c r="E7747" s="57"/>
      <c r="F7747" s="54"/>
      <c r="G7747" s="67">
        <v>100</v>
      </c>
      <c r="H7747" s="82">
        <v>14.893617021277</v>
      </c>
      <c r="I7747" s="103">
        <v>16.312056737589</v>
      </c>
      <c r="J7747" s="91">
        <v>43.971631205674001</v>
      </c>
      <c r="K7747" s="48">
        <v>0.70921985815599997</v>
      </c>
      <c r="L7747" s="48">
        <v>0.70921985815599997</v>
      </c>
      <c r="M7747" s="48">
        <v>3.54609929078</v>
      </c>
      <c r="N7747" s="48">
        <v>3.54609929078</v>
      </c>
      <c r="O7747" s="118">
        <v>26.950354609929001</v>
      </c>
    </row>
    <row r="7749" spans="2:15" x14ac:dyDescent="0.2">
      <c r="B7749" s="43" t="str">
        <f xml:space="preserve"> HYPERLINK("#'目次'!B167", "[161]")</f>
        <v>[161]</v>
      </c>
      <c r="C7749" s="31" t="s">
        <v>315</v>
      </c>
    </row>
    <row r="7750" spans="2:15" x14ac:dyDescent="0.2">
      <c r="C7750" s="156" t="s">
        <v>292</v>
      </c>
    </row>
    <row r="7753" spans="2:15" ht="24" x14ac:dyDescent="0.2">
      <c r="D7753" s="177"/>
      <c r="E7753" s="178"/>
      <c r="F7753" s="178"/>
      <c r="G7753" s="40" t="s">
        <v>14</v>
      </c>
      <c r="H7753" s="42" t="s">
        <v>213</v>
      </c>
      <c r="I7753" s="15" t="s">
        <v>214</v>
      </c>
      <c r="J7753" s="15" t="s">
        <v>215</v>
      </c>
      <c r="K7753" s="15" t="s">
        <v>216</v>
      </c>
      <c r="L7753" s="15" t="s">
        <v>217</v>
      </c>
      <c r="M7753" s="15" t="s">
        <v>293</v>
      </c>
      <c r="N7753" s="15" t="s">
        <v>86</v>
      </c>
      <c r="O7753" s="44" t="s">
        <v>17</v>
      </c>
    </row>
    <row r="7754" spans="2:15" x14ac:dyDescent="0.2">
      <c r="D7754" s="179"/>
      <c r="E7754" s="180"/>
      <c r="F7754" s="180"/>
      <c r="G7754" s="39"/>
      <c r="H7754" s="41"/>
      <c r="I7754" s="14"/>
      <c r="J7754" s="14"/>
      <c r="K7754" s="14"/>
      <c r="L7754" s="14"/>
      <c r="M7754" s="14"/>
      <c r="N7754" s="14"/>
      <c r="O7754" s="38"/>
    </row>
    <row r="7755" spans="2:15" x14ac:dyDescent="0.2">
      <c r="D7755" s="70"/>
      <c r="E7755" s="72" t="s">
        <v>14</v>
      </c>
      <c r="F7755" s="69"/>
      <c r="G7755" s="37">
        <v>1163</v>
      </c>
      <c r="H7755" s="17">
        <v>142</v>
      </c>
      <c r="I7755" s="17">
        <v>131</v>
      </c>
      <c r="J7755" s="17">
        <v>792</v>
      </c>
      <c r="K7755" s="17">
        <v>20</v>
      </c>
      <c r="L7755" s="17">
        <v>53</v>
      </c>
      <c r="M7755" s="17">
        <v>72</v>
      </c>
      <c r="N7755" s="17">
        <v>26</v>
      </c>
      <c r="O7755" s="55">
        <v>125</v>
      </c>
    </row>
    <row r="7756" spans="2:15" x14ac:dyDescent="0.2">
      <c r="D7756" s="57"/>
      <c r="E7756" s="54"/>
      <c r="F7756" s="71"/>
      <c r="G7756" s="9">
        <v>100</v>
      </c>
      <c r="H7756" s="2">
        <v>12.209802235598</v>
      </c>
      <c r="I7756" s="2">
        <v>11.263972484952999</v>
      </c>
      <c r="J7756" s="2">
        <v>68.099742046431999</v>
      </c>
      <c r="K7756" s="2">
        <v>1.7196904557179999</v>
      </c>
      <c r="L7756" s="2">
        <v>4.5571797076529998</v>
      </c>
      <c r="M7756" s="2">
        <v>6.1908856405849999</v>
      </c>
      <c r="N7756" s="2">
        <v>2.2355975924329998</v>
      </c>
      <c r="O7756" s="13">
        <v>10.748065348237001</v>
      </c>
    </row>
    <row r="7757" spans="2:15" x14ac:dyDescent="0.2">
      <c r="D7757" s="174" t="s">
        <v>52</v>
      </c>
      <c r="E7757" s="20" t="s">
        <v>53</v>
      </c>
      <c r="F7757" s="22"/>
      <c r="G7757" s="21">
        <v>15</v>
      </c>
      <c r="H7757" s="25">
        <v>2</v>
      </c>
      <c r="I7757" s="3">
        <v>3</v>
      </c>
      <c r="J7757" s="3">
        <v>8</v>
      </c>
      <c r="K7757" s="3">
        <v>1</v>
      </c>
      <c r="L7757" s="3">
        <v>1</v>
      </c>
      <c r="M7757" s="3">
        <v>0</v>
      </c>
      <c r="N7757" s="3">
        <v>0</v>
      </c>
      <c r="O7757" s="26">
        <v>3</v>
      </c>
    </row>
    <row r="7758" spans="2:15" x14ac:dyDescent="0.2">
      <c r="D7758" s="175"/>
      <c r="E7758" s="11"/>
      <c r="F7758" s="10"/>
      <c r="G7758" s="9">
        <v>100</v>
      </c>
      <c r="H7758" s="16">
        <v>13.333333333333</v>
      </c>
      <c r="I7758" s="23">
        <v>20</v>
      </c>
      <c r="J7758" s="46">
        <v>53.333333333333002</v>
      </c>
      <c r="K7758" s="2">
        <v>6.666666666667</v>
      </c>
      <c r="L7758" s="2">
        <v>6.666666666667</v>
      </c>
      <c r="M7758" s="79">
        <v>0</v>
      </c>
      <c r="N7758" s="18">
        <v>0</v>
      </c>
      <c r="O7758" s="89">
        <v>20</v>
      </c>
    </row>
    <row r="7759" spans="2:15" ht="24" x14ac:dyDescent="0.2">
      <c r="D7759" s="175"/>
      <c r="E7759" s="4" t="s">
        <v>54</v>
      </c>
      <c r="F7759" s="6"/>
      <c r="G7759" s="5">
        <v>116</v>
      </c>
      <c r="H7759" s="7">
        <v>13</v>
      </c>
      <c r="I7759" s="1">
        <v>15</v>
      </c>
      <c r="J7759" s="1">
        <v>74</v>
      </c>
      <c r="K7759" s="1">
        <v>4</v>
      </c>
      <c r="L7759" s="1">
        <v>6</v>
      </c>
      <c r="M7759" s="1">
        <v>6</v>
      </c>
      <c r="N7759" s="1">
        <v>2</v>
      </c>
      <c r="O7759" s="8">
        <v>16</v>
      </c>
    </row>
    <row r="7760" spans="2:15" x14ac:dyDescent="0.2">
      <c r="D7760" s="175"/>
      <c r="E7760" s="11"/>
      <c r="F7760" s="10"/>
      <c r="G7760" s="9">
        <v>100</v>
      </c>
      <c r="H7760" s="16">
        <v>11.206896551724</v>
      </c>
      <c r="I7760" s="2">
        <v>12.931034482758999</v>
      </c>
      <c r="J7760" s="2">
        <v>63.793103448276</v>
      </c>
      <c r="K7760" s="2">
        <v>3.4482758620689999</v>
      </c>
      <c r="L7760" s="2">
        <v>5.1724137931029999</v>
      </c>
      <c r="M7760" s="2">
        <v>5.1724137931029999</v>
      </c>
      <c r="N7760" s="2">
        <v>1.7241379310339999</v>
      </c>
      <c r="O7760" s="13">
        <v>13.793103448276</v>
      </c>
    </row>
    <row r="7761" spans="4:15" x14ac:dyDescent="0.2">
      <c r="D7761" s="175"/>
      <c r="E7761" s="4" t="s">
        <v>55</v>
      </c>
      <c r="F7761" s="6"/>
      <c r="G7761" s="5">
        <v>41</v>
      </c>
      <c r="H7761" s="7">
        <v>3</v>
      </c>
      <c r="I7761" s="1">
        <v>2</v>
      </c>
      <c r="J7761" s="1">
        <v>32</v>
      </c>
      <c r="K7761" s="1">
        <v>3</v>
      </c>
      <c r="L7761" s="1">
        <v>3</v>
      </c>
      <c r="M7761" s="1">
        <v>2</v>
      </c>
      <c r="N7761" s="1">
        <v>1</v>
      </c>
      <c r="O7761" s="8">
        <v>3</v>
      </c>
    </row>
    <row r="7762" spans="4:15" x14ac:dyDescent="0.2">
      <c r="D7762" s="175"/>
      <c r="E7762" s="11"/>
      <c r="F7762" s="10"/>
      <c r="G7762" s="9">
        <v>100</v>
      </c>
      <c r="H7762" s="16">
        <v>7.3170731707319998</v>
      </c>
      <c r="I7762" s="27">
        <v>4.8780487804880002</v>
      </c>
      <c r="J7762" s="23">
        <v>78.048780487805004</v>
      </c>
      <c r="K7762" s="23">
        <v>7.3170731707319998</v>
      </c>
      <c r="L7762" s="2">
        <v>7.3170731707319998</v>
      </c>
      <c r="M7762" s="2">
        <v>4.8780487804880002</v>
      </c>
      <c r="N7762" s="2">
        <v>2.4390243902440001</v>
      </c>
      <c r="O7762" s="13">
        <v>7.3170731707319998</v>
      </c>
    </row>
    <row r="7763" spans="4:15" x14ac:dyDescent="0.2">
      <c r="D7763" s="175"/>
      <c r="E7763" s="4" t="s">
        <v>56</v>
      </c>
      <c r="F7763" s="6"/>
      <c r="G7763" s="5">
        <v>60</v>
      </c>
      <c r="H7763" s="7">
        <v>4</v>
      </c>
      <c r="I7763" s="1">
        <v>4</v>
      </c>
      <c r="J7763" s="1">
        <v>51</v>
      </c>
      <c r="K7763" s="1">
        <v>0</v>
      </c>
      <c r="L7763" s="1">
        <v>2</v>
      </c>
      <c r="M7763" s="1">
        <v>5</v>
      </c>
      <c r="N7763" s="1">
        <v>1</v>
      </c>
      <c r="O7763" s="8">
        <v>6</v>
      </c>
    </row>
    <row r="7764" spans="4:15" x14ac:dyDescent="0.2">
      <c r="D7764" s="175"/>
      <c r="E7764" s="11"/>
      <c r="F7764" s="10"/>
      <c r="G7764" s="9">
        <v>100</v>
      </c>
      <c r="H7764" s="73">
        <v>6.666666666667</v>
      </c>
      <c r="I7764" s="2">
        <v>6.666666666667</v>
      </c>
      <c r="J7764" s="35">
        <v>85</v>
      </c>
      <c r="K7764" s="18">
        <v>0</v>
      </c>
      <c r="L7764" s="2">
        <v>3.333333333333</v>
      </c>
      <c r="M7764" s="2">
        <v>8.333333333333</v>
      </c>
      <c r="N7764" s="2">
        <v>1.666666666667</v>
      </c>
      <c r="O7764" s="13">
        <v>10</v>
      </c>
    </row>
    <row r="7765" spans="4:15" x14ac:dyDescent="0.2">
      <c r="D7765" s="175"/>
      <c r="E7765" s="4" t="s">
        <v>57</v>
      </c>
      <c r="F7765" s="6"/>
      <c r="G7765" s="5">
        <v>283</v>
      </c>
      <c r="H7765" s="7">
        <v>20</v>
      </c>
      <c r="I7765" s="1">
        <v>23</v>
      </c>
      <c r="J7765" s="1">
        <v>234</v>
      </c>
      <c r="K7765" s="1">
        <v>1</v>
      </c>
      <c r="L7765" s="1">
        <v>10</v>
      </c>
      <c r="M7765" s="1">
        <v>22</v>
      </c>
      <c r="N7765" s="1">
        <v>5</v>
      </c>
      <c r="O7765" s="8">
        <v>12</v>
      </c>
    </row>
    <row r="7766" spans="4:15" x14ac:dyDescent="0.2">
      <c r="D7766" s="175"/>
      <c r="E7766" s="11"/>
      <c r="F7766" s="10"/>
      <c r="G7766" s="9">
        <v>100</v>
      </c>
      <c r="H7766" s="73">
        <v>7.0671378091869999</v>
      </c>
      <c r="I7766" s="2">
        <v>8.1272084805650007</v>
      </c>
      <c r="J7766" s="35">
        <v>82.685512367491</v>
      </c>
      <c r="K7766" s="2">
        <v>0.35335689045899998</v>
      </c>
      <c r="L7766" s="2">
        <v>3.533568904594</v>
      </c>
      <c r="M7766" s="2">
        <v>7.7738515901060001</v>
      </c>
      <c r="N7766" s="2">
        <v>1.766784452297</v>
      </c>
      <c r="O7766" s="93">
        <v>4.2402826855119997</v>
      </c>
    </row>
    <row r="7767" spans="4:15" x14ac:dyDescent="0.2">
      <c r="D7767" s="175"/>
      <c r="E7767" s="4" t="s">
        <v>58</v>
      </c>
      <c r="F7767" s="6"/>
      <c r="G7767" s="5">
        <v>123</v>
      </c>
      <c r="H7767" s="7">
        <v>17</v>
      </c>
      <c r="I7767" s="1">
        <v>11</v>
      </c>
      <c r="J7767" s="1">
        <v>83</v>
      </c>
      <c r="K7767" s="1">
        <v>3</v>
      </c>
      <c r="L7767" s="1">
        <v>8</v>
      </c>
      <c r="M7767" s="1">
        <v>8</v>
      </c>
      <c r="N7767" s="1">
        <v>4</v>
      </c>
      <c r="O7767" s="8">
        <v>15</v>
      </c>
    </row>
    <row r="7768" spans="4:15" x14ac:dyDescent="0.2">
      <c r="D7768" s="175"/>
      <c r="E7768" s="11"/>
      <c r="F7768" s="10"/>
      <c r="G7768" s="9">
        <v>100</v>
      </c>
      <c r="H7768" s="16">
        <v>13.821138211381999</v>
      </c>
      <c r="I7768" s="2">
        <v>8.9430894308940001</v>
      </c>
      <c r="J7768" s="2">
        <v>67.479674796748</v>
      </c>
      <c r="K7768" s="2">
        <v>2.4390243902440001</v>
      </c>
      <c r="L7768" s="2">
        <v>6.5040650406499996</v>
      </c>
      <c r="M7768" s="2">
        <v>6.5040650406499996</v>
      </c>
      <c r="N7768" s="2">
        <v>3.2520325203249998</v>
      </c>
      <c r="O7768" s="13">
        <v>12.195121951220001</v>
      </c>
    </row>
    <row r="7769" spans="4:15" x14ac:dyDescent="0.2">
      <c r="D7769" s="175"/>
      <c r="E7769" s="4" t="s">
        <v>59</v>
      </c>
      <c r="F7769" s="6"/>
      <c r="G7769" s="5">
        <v>186</v>
      </c>
      <c r="H7769" s="7">
        <v>21</v>
      </c>
      <c r="I7769" s="1">
        <v>20</v>
      </c>
      <c r="J7769" s="1">
        <v>123</v>
      </c>
      <c r="K7769" s="1">
        <v>0</v>
      </c>
      <c r="L7769" s="1">
        <v>10</v>
      </c>
      <c r="M7769" s="1">
        <v>13</v>
      </c>
      <c r="N7769" s="1">
        <v>5</v>
      </c>
      <c r="O7769" s="8">
        <v>24</v>
      </c>
    </row>
    <row r="7770" spans="4:15" x14ac:dyDescent="0.2">
      <c r="D7770" s="175"/>
      <c r="E7770" s="11"/>
      <c r="F7770" s="10"/>
      <c r="G7770" s="9">
        <v>100</v>
      </c>
      <c r="H7770" s="16">
        <v>11.290322580645</v>
      </c>
      <c r="I7770" s="2">
        <v>10.752688172042999</v>
      </c>
      <c r="J7770" s="2">
        <v>66.129032258064996</v>
      </c>
      <c r="K7770" s="18">
        <v>0</v>
      </c>
      <c r="L7770" s="2">
        <v>5.3763440860219998</v>
      </c>
      <c r="M7770" s="2">
        <v>6.9892473118279996</v>
      </c>
      <c r="N7770" s="2">
        <v>2.6881720430109999</v>
      </c>
      <c r="O7770" s="13">
        <v>12.903225806451999</v>
      </c>
    </row>
    <row r="7771" spans="4:15" x14ac:dyDescent="0.2">
      <c r="D7771" s="175"/>
      <c r="E7771" s="4" t="s">
        <v>60</v>
      </c>
      <c r="F7771" s="6"/>
      <c r="G7771" s="5">
        <v>163</v>
      </c>
      <c r="H7771" s="7">
        <v>18</v>
      </c>
      <c r="I7771" s="1">
        <v>30</v>
      </c>
      <c r="J7771" s="1">
        <v>103</v>
      </c>
      <c r="K7771" s="1">
        <v>2</v>
      </c>
      <c r="L7771" s="1">
        <v>6</v>
      </c>
      <c r="M7771" s="1">
        <v>7</v>
      </c>
      <c r="N7771" s="1">
        <v>3</v>
      </c>
      <c r="O7771" s="8">
        <v>21</v>
      </c>
    </row>
    <row r="7772" spans="4:15" x14ac:dyDescent="0.2">
      <c r="D7772" s="175"/>
      <c r="E7772" s="11"/>
      <c r="F7772" s="10"/>
      <c r="G7772" s="9">
        <v>100</v>
      </c>
      <c r="H7772" s="16">
        <v>11.042944785275999</v>
      </c>
      <c r="I7772" s="23">
        <v>18.404907975459999</v>
      </c>
      <c r="J7772" s="2">
        <v>63.190184049080003</v>
      </c>
      <c r="K7772" s="2">
        <v>1.2269938650309999</v>
      </c>
      <c r="L7772" s="2">
        <v>3.6809815950920002</v>
      </c>
      <c r="M7772" s="2">
        <v>4.2944785276069997</v>
      </c>
      <c r="N7772" s="2">
        <v>1.8404907975460001</v>
      </c>
      <c r="O7772" s="13">
        <v>12.883435582822001</v>
      </c>
    </row>
    <row r="7773" spans="4:15" x14ac:dyDescent="0.2">
      <c r="D7773" s="175"/>
      <c r="E7773" s="4" t="s">
        <v>61</v>
      </c>
      <c r="F7773" s="6"/>
      <c r="G7773" s="5">
        <v>72</v>
      </c>
      <c r="H7773" s="7">
        <v>25</v>
      </c>
      <c r="I7773" s="1">
        <v>5</v>
      </c>
      <c r="J7773" s="1">
        <v>27</v>
      </c>
      <c r="K7773" s="1">
        <v>5</v>
      </c>
      <c r="L7773" s="1">
        <v>6</v>
      </c>
      <c r="M7773" s="1">
        <v>4</v>
      </c>
      <c r="N7773" s="1">
        <v>3</v>
      </c>
      <c r="O7773" s="8">
        <v>9</v>
      </c>
    </row>
    <row r="7774" spans="4:15" x14ac:dyDescent="0.2">
      <c r="D7774" s="175"/>
      <c r="E7774" s="11"/>
      <c r="F7774" s="10"/>
      <c r="G7774" s="9">
        <v>100</v>
      </c>
      <c r="H7774" s="86">
        <v>34.722222222222001</v>
      </c>
      <c r="I7774" s="2">
        <v>6.9444444444439997</v>
      </c>
      <c r="J7774" s="46">
        <v>37.5</v>
      </c>
      <c r="K7774" s="23">
        <v>6.9444444444439997</v>
      </c>
      <c r="L7774" s="2">
        <v>8.333333333333</v>
      </c>
      <c r="M7774" s="2">
        <v>5.5555555555560003</v>
      </c>
      <c r="N7774" s="2">
        <v>4.166666666667</v>
      </c>
      <c r="O7774" s="13">
        <v>12.5</v>
      </c>
    </row>
    <row r="7775" spans="4:15" x14ac:dyDescent="0.2">
      <c r="D7775" s="175"/>
      <c r="E7775" s="4" t="s">
        <v>62</v>
      </c>
      <c r="F7775" s="6"/>
      <c r="G7775" s="5">
        <v>103</v>
      </c>
      <c r="H7775" s="7">
        <v>19</v>
      </c>
      <c r="I7775" s="1">
        <v>18</v>
      </c>
      <c r="J7775" s="1">
        <v>56</v>
      </c>
      <c r="K7775" s="1">
        <v>1</v>
      </c>
      <c r="L7775" s="1">
        <v>1</v>
      </c>
      <c r="M7775" s="1">
        <v>5</v>
      </c>
      <c r="N7775" s="1">
        <v>2</v>
      </c>
      <c r="O7775" s="8">
        <v>16</v>
      </c>
    </row>
    <row r="7776" spans="4:15" x14ac:dyDescent="0.2">
      <c r="D7776" s="175"/>
      <c r="E7776" s="11"/>
      <c r="F7776" s="10"/>
      <c r="G7776" s="9">
        <v>100</v>
      </c>
      <c r="H7776" s="64">
        <v>18.446601941748</v>
      </c>
      <c r="I7776" s="23">
        <v>17.475728155340001</v>
      </c>
      <c r="J7776" s="46">
        <v>54.368932038834998</v>
      </c>
      <c r="K7776" s="2">
        <v>0.97087378640800004</v>
      </c>
      <c r="L7776" s="2">
        <v>0.97087378640800004</v>
      </c>
      <c r="M7776" s="2">
        <v>4.8543689320389998</v>
      </c>
      <c r="N7776" s="2">
        <v>1.9417475728160001</v>
      </c>
      <c r="O7776" s="13">
        <v>15.533980582524</v>
      </c>
    </row>
    <row r="7777" spans="4:15" x14ac:dyDescent="0.2">
      <c r="D7777" s="174" t="s">
        <v>63</v>
      </c>
      <c r="E7777" s="20" t="s">
        <v>64</v>
      </c>
      <c r="F7777" s="22"/>
      <c r="G7777" s="21">
        <v>214</v>
      </c>
      <c r="H7777" s="25">
        <v>47</v>
      </c>
      <c r="I7777" s="3">
        <v>26</v>
      </c>
      <c r="J7777" s="3">
        <v>111</v>
      </c>
      <c r="K7777" s="3">
        <v>3</v>
      </c>
      <c r="L7777" s="3">
        <v>10</v>
      </c>
      <c r="M7777" s="3">
        <v>13</v>
      </c>
      <c r="N7777" s="3">
        <v>3</v>
      </c>
      <c r="O7777" s="26">
        <v>35</v>
      </c>
    </row>
    <row r="7778" spans="4:15" x14ac:dyDescent="0.2">
      <c r="D7778" s="175"/>
      <c r="E7778" s="11"/>
      <c r="F7778" s="10"/>
      <c r="G7778" s="9">
        <v>100</v>
      </c>
      <c r="H7778" s="64">
        <v>21.96261682243</v>
      </c>
      <c r="I7778" s="2">
        <v>12.149532710280001</v>
      </c>
      <c r="J7778" s="46">
        <v>51.869158878504997</v>
      </c>
      <c r="K7778" s="2">
        <v>1.401869158879</v>
      </c>
      <c r="L7778" s="2">
        <v>4.6728971962620003</v>
      </c>
      <c r="M7778" s="2">
        <v>6.0747663551400004</v>
      </c>
      <c r="N7778" s="2">
        <v>1.401869158879</v>
      </c>
      <c r="O7778" s="89">
        <v>16.355140186916</v>
      </c>
    </row>
    <row r="7779" spans="4:15" x14ac:dyDescent="0.2">
      <c r="D7779" s="175"/>
      <c r="E7779" s="4" t="s">
        <v>65</v>
      </c>
      <c r="F7779" s="6"/>
      <c r="G7779" s="5">
        <v>160</v>
      </c>
      <c r="H7779" s="7">
        <v>18</v>
      </c>
      <c r="I7779" s="1">
        <v>22</v>
      </c>
      <c r="J7779" s="1">
        <v>97</v>
      </c>
      <c r="K7779" s="1">
        <v>5</v>
      </c>
      <c r="L7779" s="1">
        <v>7</v>
      </c>
      <c r="M7779" s="1">
        <v>8</v>
      </c>
      <c r="N7779" s="1">
        <v>4</v>
      </c>
      <c r="O7779" s="8">
        <v>24</v>
      </c>
    </row>
    <row r="7780" spans="4:15" x14ac:dyDescent="0.2">
      <c r="D7780" s="175"/>
      <c r="E7780" s="11"/>
      <c r="F7780" s="10"/>
      <c r="G7780" s="9">
        <v>100</v>
      </c>
      <c r="H7780" s="16">
        <v>11.25</v>
      </c>
      <c r="I7780" s="2">
        <v>13.75</v>
      </c>
      <c r="J7780" s="27">
        <v>60.625</v>
      </c>
      <c r="K7780" s="2">
        <v>3.125</v>
      </c>
      <c r="L7780" s="2">
        <v>4.375</v>
      </c>
      <c r="M7780" s="2">
        <v>5</v>
      </c>
      <c r="N7780" s="2">
        <v>2.5</v>
      </c>
      <c r="O7780" s="13">
        <v>15</v>
      </c>
    </row>
    <row r="7781" spans="4:15" x14ac:dyDescent="0.2">
      <c r="D7781" s="175"/>
      <c r="E7781" s="4" t="s">
        <v>66</v>
      </c>
      <c r="F7781" s="6"/>
      <c r="G7781" s="5">
        <v>160</v>
      </c>
      <c r="H7781" s="7">
        <v>18</v>
      </c>
      <c r="I7781" s="1">
        <v>17</v>
      </c>
      <c r="J7781" s="1">
        <v>106</v>
      </c>
      <c r="K7781" s="1">
        <v>2</v>
      </c>
      <c r="L7781" s="1">
        <v>9</v>
      </c>
      <c r="M7781" s="1">
        <v>9</v>
      </c>
      <c r="N7781" s="1">
        <v>6</v>
      </c>
      <c r="O7781" s="8">
        <v>12</v>
      </c>
    </row>
    <row r="7782" spans="4:15" x14ac:dyDescent="0.2">
      <c r="D7782" s="175"/>
      <c r="E7782" s="11"/>
      <c r="F7782" s="10"/>
      <c r="G7782" s="9">
        <v>100</v>
      </c>
      <c r="H7782" s="16">
        <v>11.25</v>
      </c>
      <c r="I7782" s="2">
        <v>10.625</v>
      </c>
      <c r="J7782" s="2">
        <v>66.25</v>
      </c>
      <c r="K7782" s="2">
        <v>1.25</v>
      </c>
      <c r="L7782" s="2">
        <v>5.625</v>
      </c>
      <c r="M7782" s="2">
        <v>5.625</v>
      </c>
      <c r="N7782" s="2">
        <v>3.75</v>
      </c>
      <c r="O7782" s="13">
        <v>7.5</v>
      </c>
    </row>
    <row r="7783" spans="4:15" x14ac:dyDescent="0.2">
      <c r="D7783" s="175"/>
      <c r="E7783" s="4" t="s">
        <v>67</v>
      </c>
      <c r="F7783" s="6"/>
      <c r="G7783" s="5">
        <v>150</v>
      </c>
      <c r="H7783" s="7">
        <v>15</v>
      </c>
      <c r="I7783" s="1">
        <v>18</v>
      </c>
      <c r="J7783" s="1">
        <v>103</v>
      </c>
      <c r="K7783" s="1">
        <v>2</v>
      </c>
      <c r="L7783" s="1">
        <v>4</v>
      </c>
      <c r="M7783" s="1">
        <v>14</v>
      </c>
      <c r="N7783" s="1">
        <v>8</v>
      </c>
      <c r="O7783" s="8">
        <v>13</v>
      </c>
    </row>
    <row r="7784" spans="4:15" x14ac:dyDescent="0.2">
      <c r="D7784" s="175"/>
      <c r="E7784" s="11"/>
      <c r="F7784" s="10"/>
      <c r="G7784" s="9">
        <v>100</v>
      </c>
      <c r="H7784" s="16">
        <v>10</v>
      </c>
      <c r="I7784" s="2">
        <v>12</v>
      </c>
      <c r="J7784" s="2">
        <v>68.666666666666998</v>
      </c>
      <c r="K7784" s="2">
        <v>1.333333333333</v>
      </c>
      <c r="L7784" s="2">
        <v>2.666666666667</v>
      </c>
      <c r="M7784" s="2">
        <v>9.333333333333</v>
      </c>
      <c r="N7784" s="2">
        <v>5.333333333333</v>
      </c>
      <c r="O7784" s="13">
        <v>8.666666666667</v>
      </c>
    </row>
    <row r="7785" spans="4:15" x14ac:dyDescent="0.2">
      <c r="D7785" s="175"/>
      <c r="E7785" s="4" t="s">
        <v>68</v>
      </c>
      <c r="F7785" s="6"/>
      <c r="G7785" s="5">
        <v>110</v>
      </c>
      <c r="H7785" s="7">
        <v>15</v>
      </c>
      <c r="I7785" s="1">
        <v>9</v>
      </c>
      <c r="J7785" s="1">
        <v>76</v>
      </c>
      <c r="K7785" s="1">
        <v>2</v>
      </c>
      <c r="L7785" s="1">
        <v>7</v>
      </c>
      <c r="M7785" s="1">
        <v>4</v>
      </c>
      <c r="N7785" s="1">
        <v>2</v>
      </c>
      <c r="O7785" s="8">
        <v>12</v>
      </c>
    </row>
    <row r="7786" spans="4:15" x14ac:dyDescent="0.2">
      <c r="D7786" s="175"/>
      <c r="E7786" s="11"/>
      <c r="F7786" s="10"/>
      <c r="G7786" s="9">
        <v>100</v>
      </c>
      <c r="H7786" s="16">
        <v>13.636363636364001</v>
      </c>
      <c r="I7786" s="2">
        <v>8.1818181818180005</v>
      </c>
      <c r="J7786" s="2">
        <v>69.090909090908994</v>
      </c>
      <c r="K7786" s="2">
        <v>1.818181818182</v>
      </c>
      <c r="L7786" s="2">
        <v>6.363636363636</v>
      </c>
      <c r="M7786" s="2">
        <v>3.636363636364</v>
      </c>
      <c r="N7786" s="2">
        <v>1.818181818182</v>
      </c>
      <c r="O7786" s="13">
        <v>10.909090909091001</v>
      </c>
    </row>
    <row r="7787" spans="4:15" x14ac:dyDescent="0.2">
      <c r="D7787" s="175"/>
      <c r="E7787" s="4" t="s">
        <v>69</v>
      </c>
      <c r="F7787" s="6"/>
      <c r="G7787" s="5">
        <v>91</v>
      </c>
      <c r="H7787" s="7">
        <v>9</v>
      </c>
      <c r="I7787" s="1">
        <v>8</v>
      </c>
      <c r="J7787" s="1">
        <v>69</v>
      </c>
      <c r="K7787" s="1">
        <v>3</v>
      </c>
      <c r="L7787" s="1">
        <v>5</v>
      </c>
      <c r="M7787" s="1">
        <v>5</v>
      </c>
      <c r="N7787" s="1">
        <v>1</v>
      </c>
      <c r="O7787" s="8">
        <v>10</v>
      </c>
    </row>
    <row r="7788" spans="4:15" x14ac:dyDescent="0.2">
      <c r="D7788" s="175"/>
      <c r="E7788" s="11"/>
      <c r="F7788" s="10"/>
      <c r="G7788" s="9">
        <v>100</v>
      </c>
      <c r="H7788" s="16">
        <v>9.8901098901100006</v>
      </c>
      <c r="I7788" s="2">
        <v>8.7912087912089998</v>
      </c>
      <c r="J7788" s="23">
        <v>75.824175824175995</v>
      </c>
      <c r="K7788" s="2">
        <v>3.2967032967029999</v>
      </c>
      <c r="L7788" s="2">
        <v>5.4945054945049998</v>
      </c>
      <c r="M7788" s="2">
        <v>5.4945054945049998</v>
      </c>
      <c r="N7788" s="2">
        <v>1.098901098901</v>
      </c>
      <c r="O7788" s="13">
        <v>10.989010989011</v>
      </c>
    </row>
    <row r="7789" spans="4:15" x14ac:dyDescent="0.2">
      <c r="D7789" s="175"/>
      <c r="E7789" s="4" t="s">
        <v>70</v>
      </c>
      <c r="F7789" s="6"/>
      <c r="G7789" s="5">
        <v>127</v>
      </c>
      <c r="H7789" s="7">
        <v>7</v>
      </c>
      <c r="I7789" s="1">
        <v>15</v>
      </c>
      <c r="J7789" s="1">
        <v>105</v>
      </c>
      <c r="K7789" s="1">
        <v>1</v>
      </c>
      <c r="L7789" s="1">
        <v>4</v>
      </c>
      <c r="M7789" s="1">
        <v>8</v>
      </c>
      <c r="N7789" s="1">
        <v>1</v>
      </c>
      <c r="O7789" s="8">
        <v>7</v>
      </c>
    </row>
    <row r="7790" spans="4:15" x14ac:dyDescent="0.2">
      <c r="D7790" s="175"/>
      <c r="E7790" s="11"/>
      <c r="F7790" s="10"/>
      <c r="G7790" s="9">
        <v>100</v>
      </c>
      <c r="H7790" s="73">
        <v>5.5118110236220001</v>
      </c>
      <c r="I7790" s="2">
        <v>11.811023622046999</v>
      </c>
      <c r="J7790" s="35">
        <v>82.677165354330995</v>
      </c>
      <c r="K7790" s="2">
        <v>0.78740157480299999</v>
      </c>
      <c r="L7790" s="2">
        <v>3.1496062992130001</v>
      </c>
      <c r="M7790" s="2">
        <v>6.299212598425</v>
      </c>
      <c r="N7790" s="2">
        <v>0.78740157480299999</v>
      </c>
      <c r="O7790" s="93">
        <v>5.5118110236220001</v>
      </c>
    </row>
    <row r="7791" spans="4:15" x14ac:dyDescent="0.2">
      <c r="D7791" s="175"/>
      <c r="E7791" s="4" t="s">
        <v>71</v>
      </c>
      <c r="F7791" s="6"/>
      <c r="G7791" s="5">
        <v>70</v>
      </c>
      <c r="H7791" s="7">
        <v>7</v>
      </c>
      <c r="I7791" s="1">
        <v>6</v>
      </c>
      <c r="J7791" s="1">
        <v>57</v>
      </c>
      <c r="K7791" s="1">
        <v>1</v>
      </c>
      <c r="L7791" s="1">
        <v>5</v>
      </c>
      <c r="M7791" s="1">
        <v>4</v>
      </c>
      <c r="N7791" s="1">
        <v>1</v>
      </c>
      <c r="O7791" s="8">
        <v>5</v>
      </c>
    </row>
    <row r="7792" spans="4:15" x14ac:dyDescent="0.2">
      <c r="D7792" s="175"/>
      <c r="E7792" s="11"/>
      <c r="F7792" s="10"/>
      <c r="G7792" s="9">
        <v>100</v>
      </c>
      <c r="H7792" s="16">
        <v>10</v>
      </c>
      <c r="I7792" s="2">
        <v>8.5714285714289993</v>
      </c>
      <c r="J7792" s="35">
        <v>81.428571428571004</v>
      </c>
      <c r="K7792" s="2">
        <v>1.4285714285710001</v>
      </c>
      <c r="L7792" s="2">
        <v>7.1428571428570002</v>
      </c>
      <c r="M7792" s="2">
        <v>5.7142857142860004</v>
      </c>
      <c r="N7792" s="2">
        <v>1.4285714285710001</v>
      </c>
      <c r="O7792" s="13">
        <v>7.1428571428570002</v>
      </c>
    </row>
    <row r="7793" spans="2:15" x14ac:dyDescent="0.2">
      <c r="D7793" s="175"/>
      <c r="E7793" s="4" t="s">
        <v>72</v>
      </c>
      <c r="F7793" s="6"/>
      <c r="G7793" s="5">
        <v>69</v>
      </c>
      <c r="H7793" s="7">
        <v>3</v>
      </c>
      <c r="I7793" s="1">
        <v>7</v>
      </c>
      <c r="J7793" s="1">
        <v>63</v>
      </c>
      <c r="K7793" s="1">
        <v>0</v>
      </c>
      <c r="L7793" s="1">
        <v>2</v>
      </c>
      <c r="M7793" s="1">
        <v>7</v>
      </c>
      <c r="N7793" s="1">
        <v>0</v>
      </c>
      <c r="O7793" s="8">
        <v>3</v>
      </c>
    </row>
    <row r="7794" spans="2:15" x14ac:dyDescent="0.2">
      <c r="D7794" s="176"/>
      <c r="E7794" s="57"/>
      <c r="F7794" s="54"/>
      <c r="G7794" s="67">
        <v>100</v>
      </c>
      <c r="H7794" s="127">
        <v>4.3478260869570002</v>
      </c>
      <c r="I7794" s="48">
        <v>10.144927536232</v>
      </c>
      <c r="J7794" s="108">
        <v>91.304347826086996</v>
      </c>
      <c r="K7794" s="81">
        <v>0</v>
      </c>
      <c r="L7794" s="48">
        <v>2.898550724638</v>
      </c>
      <c r="M7794" s="48">
        <v>10.144927536232</v>
      </c>
      <c r="N7794" s="81">
        <v>0</v>
      </c>
      <c r="O7794" s="146">
        <v>4.3478260869570002</v>
      </c>
    </row>
    <row r="7796" spans="2:15" x14ac:dyDescent="0.2">
      <c r="B7796" s="43" t="str">
        <f xml:space="preserve"> HYPERLINK("#'目次'!B168", "[162]")</f>
        <v>[162]</v>
      </c>
      <c r="C7796" s="31" t="s">
        <v>315</v>
      </c>
    </row>
    <row r="7797" spans="2:15" x14ac:dyDescent="0.2">
      <c r="C7797" s="156" t="s">
        <v>292</v>
      </c>
    </row>
    <row r="7799" spans="2:15" x14ac:dyDescent="0.2">
      <c r="C7799" s="31" t="s">
        <v>75</v>
      </c>
    </row>
    <row r="7800" spans="2:15" ht="24" x14ac:dyDescent="0.2">
      <c r="D7800" s="177"/>
      <c r="E7800" s="178"/>
      <c r="F7800" s="178"/>
      <c r="G7800" s="40" t="s">
        <v>14</v>
      </c>
      <c r="H7800" s="42" t="s">
        <v>213</v>
      </c>
      <c r="I7800" s="15" t="s">
        <v>214</v>
      </c>
      <c r="J7800" s="15" t="s">
        <v>215</v>
      </c>
      <c r="K7800" s="15" t="s">
        <v>216</v>
      </c>
      <c r="L7800" s="15" t="s">
        <v>217</v>
      </c>
      <c r="M7800" s="15" t="s">
        <v>293</v>
      </c>
      <c r="N7800" s="15" t="s">
        <v>86</v>
      </c>
      <c r="O7800" s="44" t="s">
        <v>17</v>
      </c>
    </row>
    <row r="7801" spans="2:15" x14ac:dyDescent="0.2">
      <c r="D7801" s="179"/>
      <c r="E7801" s="180"/>
      <c r="F7801" s="180"/>
      <c r="G7801" s="39"/>
      <c r="H7801" s="41"/>
      <c r="I7801" s="14"/>
      <c r="J7801" s="14"/>
      <c r="K7801" s="14"/>
      <c r="L7801" s="14"/>
      <c r="M7801" s="14"/>
      <c r="N7801" s="14"/>
      <c r="O7801" s="38"/>
    </row>
    <row r="7802" spans="2:15" x14ac:dyDescent="0.2">
      <c r="D7802" s="70"/>
      <c r="E7802" s="72" t="s">
        <v>14</v>
      </c>
      <c r="F7802" s="69"/>
      <c r="G7802" s="37">
        <v>1163</v>
      </c>
      <c r="H7802" s="17">
        <v>142</v>
      </c>
      <c r="I7802" s="17">
        <v>131</v>
      </c>
      <c r="J7802" s="17">
        <v>792</v>
      </c>
      <c r="K7802" s="17">
        <v>20</v>
      </c>
      <c r="L7802" s="17">
        <v>53</v>
      </c>
      <c r="M7802" s="17">
        <v>72</v>
      </c>
      <c r="N7802" s="17">
        <v>26</v>
      </c>
      <c r="O7802" s="55">
        <v>125</v>
      </c>
    </row>
    <row r="7803" spans="2:15" x14ac:dyDescent="0.2">
      <c r="D7803" s="57"/>
      <c r="E7803" s="54"/>
      <c r="F7803" s="71"/>
      <c r="G7803" s="9">
        <v>100</v>
      </c>
      <c r="H7803" s="2">
        <v>12.209802235598</v>
      </c>
      <c r="I7803" s="2">
        <v>11.263972484952999</v>
      </c>
      <c r="J7803" s="2">
        <v>68.099742046431999</v>
      </c>
      <c r="K7803" s="2">
        <v>1.7196904557179999</v>
      </c>
      <c r="L7803" s="2">
        <v>4.5571797076529998</v>
      </c>
      <c r="M7803" s="2">
        <v>6.1908856405849999</v>
      </c>
      <c r="N7803" s="2">
        <v>2.2355975924329998</v>
      </c>
      <c r="O7803" s="13">
        <v>10.748065348237001</v>
      </c>
    </row>
    <row r="7804" spans="2:15" x14ac:dyDescent="0.2">
      <c r="D7804" s="174" t="s">
        <v>36</v>
      </c>
      <c r="E7804" s="20" t="s">
        <v>76</v>
      </c>
      <c r="F7804" s="22"/>
      <c r="G7804" s="21">
        <v>597</v>
      </c>
      <c r="H7804" s="25">
        <v>75</v>
      </c>
      <c r="I7804" s="3">
        <v>62</v>
      </c>
      <c r="J7804" s="3">
        <v>406</v>
      </c>
      <c r="K7804" s="3">
        <v>11</v>
      </c>
      <c r="L7804" s="3">
        <v>24</v>
      </c>
      <c r="M7804" s="3">
        <v>41</v>
      </c>
      <c r="N7804" s="3">
        <v>14</v>
      </c>
      <c r="O7804" s="26">
        <v>69</v>
      </c>
    </row>
    <row r="7805" spans="2:15" x14ac:dyDescent="0.2">
      <c r="D7805" s="175"/>
      <c r="E7805" s="11"/>
      <c r="F7805" s="10"/>
      <c r="G7805" s="9">
        <v>100</v>
      </c>
      <c r="H7805" s="16">
        <v>12.562814070351999</v>
      </c>
      <c r="I7805" s="2">
        <v>10.385259631491</v>
      </c>
      <c r="J7805" s="2">
        <v>68.006700167503993</v>
      </c>
      <c r="K7805" s="2">
        <v>1.8425460636519999</v>
      </c>
      <c r="L7805" s="2">
        <v>4.0201005025130003</v>
      </c>
      <c r="M7805" s="2">
        <v>6.8676716917920002</v>
      </c>
      <c r="N7805" s="2">
        <v>2.3450586264659998</v>
      </c>
      <c r="O7805" s="13">
        <v>11.557788944724001</v>
      </c>
    </row>
    <row r="7806" spans="2:15" x14ac:dyDescent="0.2">
      <c r="D7806" s="175"/>
      <c r="E7806" s="4" t="s">
        <v>39</v>
      </c>
      <c r="F7806" s="6"/>
      <c r="G7806" s="5">
        <v>32</v>
      </c>
      <c r="H7806" s="7">
        <v>12</v>
      </c>
      <c r="I7806" s="1">
        <v>1</v>
      </c>
      <c r="J7806" s="1">
        <v>7</v>
      </c>
      <c r="K7806" s="1">
        <v>1</v>
      </c>
      <c r="L7806" s="1">
        <v>0</v>
      </c>
      <c r="M7806" s="1">
        <v>3</v>
      </c>
      <c r="N7806" s="1">
        <v>2</v>
      </c>
      <c r="O7806" s="8">
        <v>7</v>
      </c>
    </row>
    <row r="7807" spans="2:15" x14ac:dyDescent="0.2">
      <c r="D7807" s="175"/>
      <c r="E7807" s="11"/>
      <c r="F7807" s="10"/>
      <c r="G7807" s="9">
        <v>100</v>
      </c>
      <c r="H7807" s="86">
        <v>37.5</v>
      </c>
      <c r="I7807" s="27">
        <v>3.125</v>
      </c>
      <c r="J7807" s="46">
        <v>21.875</v>
      </c>
      <c r="K7807" s="2">
        <v>3.125</v>
      </c>
      <c r="L7807" s="18">
        <v>0</v>
      </c>
      <c r="M7807" s="2">
        <v>9.375</v>
      </c>
      <c r="N7807" s="2">
        <v>6.25</v>
      </c>
      <c r="O7807" s="104">
        <v>21.875</v>
      </c>
    </row>
    <row r="7808" spans="2:15" x14ac:dyDescent="0.2">
      <c r="D7808" s="175"/>
      <c r="E7808" s="4" t="s">
        <v>40</v>
      </c>
      <c r="F7808" s="6"/>
      <c r="G7808" s="5">
        <v>73</v>
      </c>
      <c r="H7808" s="7">
        <v>9</v>
      </c>
      <c r="I7808" s="1">
        <v>6</v>
      </c>
      <c r="J7808" s="1">
        <v>59</v>
      </c>
      <c r="K7808" s="1">
        <v>4</v>
      </c>
      <c r="L7808" s="1">
        <v>4</v>
      </c>
      <c r="M7808" s="1">
        <v>6</v>
      </c>
      <c r="N7808" s="1">
        <v>1</v>
      </c>
      <c r="O7808" s="8">
        <v>3</v>
      </c>
    </row>
    <row r="7809" spans="4:15" x14ac:dyDescent="0.2">
      <c r="D7809" s="175"/>
      <c r="E7809" s="11"/>
      <c r="F7809" s="10"/>
      <c r="G7809" s="9">
        <v>100</v>
      </c>
      <c r="H7809" s="16">
        <v>12.328767123287999</v>
      </c>
      <c r="I7809" s="2">
        <v>8.2191780821920002</v>
      </c>
      <c r="J7809" s="35">
        <v>80.821917808218998</v>
      </c>
      <c r="K7809" s="2">
        <v>5.4794520547949999</v>
      </c>
      <c r="L7809" s="2">
        <v>5.4794520547949999</v>
      </c>
      <c r="M7809" s="2">
        <v>8.2191780821920002</v>
      </c>
      <c r="N7809" s="2">
        <v>1.369863013699</v>
      </c>
      <c r="O7809" s="93">
        <v>4.1095890410960001</v>
      </c>
    </row>
    <row r="7810" spans="4:15" x14ac:dyDescent="0.2">
      <c r="D7810" s="175"/>
      <c r="E7810" s="4" t="s">
        <v>41</v>
      </c>
      <c r="F7810" s="6"/>
      <c r="G7810" s="5">
        <v>106</v>
      </c>
      <c r="H7810" s="7">
        <v>5</v>
      </c>
      <c r="I7810" s="1">
        <v>7</v>
      </c>
      <c r="J7810" s="1">
        <v>81</v>
      </c>
      <c r="K7810" s="1">
        <v>1</v>
      </c>
      <c r="L7810" s="1">
        <v>7</v>
      </c>
      <c r="M7810" s="1">
        <v>10</v>
      </c>
      <c r="N7810" s="1">
        <v>1</v>
      </c>
      <c r="O7810" s="8">
        <v>9</v>
      </c>
    </row>
    <row r="7811" spans="4:15" x14ac:dyDescent="0.2">
      <c r="D7811" s="175"/>
      <c r="E7811" s="11"/>
      <c r="F7811" s="10"/>
      <c r="G7811" s="9">
        <v>100</v>
      </c>
      <c r="H7811" s="73">
        <v>4.7169811320750004</v>
      </c>
      <c r="I7811" s="2">
        <v>6.6037735849060004</v>
      </c>
      <c r="J7811" s="23">
        <v>76.415094339622996</v>
      </c>
      <c r="K7811" s="2">
        <v>0.94339622641499998</v>
      </c>
      <c r="L7811" s="2">
        <v>6.6037735849060004</v>
      </c>
      <c r="M7811" s="2">
        <v>9.4339622641510008</v>
      </c>
      <c r="N7811" s="2">
        <v>0.94339622641499998</v>
      </c>
      <c r="O7811" s="13">
        <v>8.4905660377360004</v>
      </c>
    </row>
    <row r="7812" spans="4:15" x14ac:dyDescent="0.2">
      <c r="D7812" s="175"/>
      <c r="E7812" s="4" t="s">
        <v>42</v>
      </c>
      <c r="F7812" s="6"/>
      <c r="G7812" s="5">
        <v>112</v>
      </c>
      <c r="H7812" s="7">
        <v>18</v>
      </c>
      <c r="I7812" s="1">
        <v>11</v>
      </c>
      <c r="J7812" s="1">
        <v>86</v>
      </c>
      <c r="K7812" s="1">
        <v>2</v>
      </c>
      <c r="L7812" s="1">
        <v>6</v>
      </c>
      <c r="M7812" s="1">
        <v>8</v>
      </c>
      <c r="N7812" s="1">
        <v>2</v>
      </c>
      <c r="O7812" s="8">
        <v>8</v>
      </c>
    </row>
    <row r="7813" spans="4:15" x14ac:dyDescent="0.2">
      <c r="D7813" s="175"/>
      <c r="E7813" s="11"/>
      <c r="F7813" s="10"/>
      <c r="G7813" s="9">
        <v>100</v>
      </c>
      <c r="H7813" s="16">
        <v>16.071428571428999</v>
      </c>
      <c r="I7813" s="2">
        <v>9.8214285714289993</v>
      </c>
      <c r="J7813" s="23">
        <v>76.785714285713993</v>
      </c>
      <c r="K7813" s="2">
        <v>1.785714285714</v>
      </c>
      <c r="L7813" s="2">
        <v>5.3571428571429998</v>
      </c>
      <c r="M7813" s="2">
        <v>7.1428571428570002</v>
      </c>
      <c r="N7813" s="2">
        <v>1.785714285714</v>
      </c>
      <c r="O7813" s="13">
        <v>7.1428571428570002</v>
      </c>
    </row>
    <row r="7814" spans="4:15" x14ac:dyDescent="0.2">
      <c r="D7814" s="175"/>
      <c r="E7814" s="4" t="s">
        <v>43</v>
      </c>
      <c r="F7814" s="6"/>
      <c r="G7814" s="5">
        <v>96</v>
      </c>
      <c r="H7814" s="7">
        <v>9</v>
      </c>
      <c r="I7814" s="1">
        <v>7</v>
      </c>
      <c r="J7814" s="1">
        <v>76</v>
      </c>
      <c r="K7814" s="1">
        <v>1</v>
      </c>
      <c r="L7814" s="1">
        <v>3</v>
      </c>
      <c r="M7814" s="1">
        <v>6</v>
      </c>
      <c r="N7814" s="1">
        <v>3</v>
      </c>
      <c r="O7814" s="8">
        <v>8</v>
      </c>
    </row>
    <row r="7815" spans="4:15" x14ac:dyDescent="0.2">
      <c r="D7815" s="175"/>
      <c r="E7815" s="11"/>
      <c r="F7815" s="10"/>
      <c r="G7815" s="9">
        <v>100</v>
      </c>
      <c r="H7815" s="16">
        <v>9.375</v>
      </c>
      <c r="I7815" s="2">
        <v>7.291666666667</v>
      </c>
      <c r="J7815" s="35">
        <v>79.166666666666998</v>
      </c>
      <c r="K7815" s="2">
        <v>1.041666666667</v>
      </c>
      <c r="L7815" s="2">
        <v>3.125</v>
      </c>
      <c r="M7815" s="2">
        <v>6.25</v>
      </c>
      <c r="N7815" s="2">
        <v>3.125</v>
      </c>
      <c r="O7815" s="13">
        <v>8.333333333333</v>
      </c>
    </row>
    <row r="7816" spans="4:15" x14ac:dyDescent="0.2">
      <c r="D7816" s="175"/>
      <c r="E7816" s="4" t="s">
        <v>44</v>
      </c>
      <c r="F7816" s="6"/>
      <c r="G7816" s="5">
        <v>107</v>
      </c>
      <c r="H7816" s="7">
        <v>11</v>
      </c>
      <c r="I7816" s="1">
        <v>17</v>
      </c>
      <c r="J7816" s="1">
        <v>64</v>
      </c>
      <c r="K7816" s="1">
        <v>1</v>
      </c>
      <c r="L7816" s="1">
        <v>3</v>
      </c>
      <c r="M7816" s="1">
        <v>5</v>
      </c>
      <c r="N7816" s="1">
        <v>3</v>
      </c>
      <c r="O7816" s="8">
        <v>17</v>
      </c>
    </row>
    <row r="7817" spans="4:15" x14ac:dyDescent="0.2">
      <c r="D7817" s="175"/>
      <c r="E7817" s="11"/>
      <c r="F7817" s="10"/>
      <c r="G7817" s="9">
        <v>100</v>
      </c>
      <c r="H7817" s="16">
        <v>10.280373831776</v>
      </c>
      <c r="I7817" s="2">
        <v>15.887850467290001</v>
      </c>
      <c r="J7817" s="27">
        <v>59.813084112150001</v>
      </c>
      <c r="K7817" s="2">
        <v>0.93457943925200004</v>
      </c>
      <c r="L7817" s="2">
        <v>2.8037383177569999</v>
      </c>
      <c r="M7817" s="2">
        <v>4.6728971962620003</v>
      </c>
      <c r="N7817" s="2">
        <v>2.8037383177569999</v>
      </c>
      <c r="O7817" s="89">
        <v>15.887850467290001</v>
      </c>
    </row>
    <row r="7818" spans="4:15" x14ac:dyDescent="0.2">
      <c r="D7818" s="175"/>
      <c r="E7818" s="4" t="s">
        <v>45</v>
      </c>
      <c r="F7818" s="6"/>
      <c r="G7818" s="5">
        <v>71</v>
      </c>
      <c r="H7818" s="7">
        <v>11</v>
      </c>
      <c r="I7818" s="1">
        <v>13</v>
      </c>
      <c r="J7818" s="1">
        <v>33</v>
      </c>
      <c r="K7818" s="1">
        <v>1</v>
      </c>
      <c r="L7818" s="1">
        <v>1</v>
      </c>
      <c r="M7818" s="1">
        <v>3</v>
      </c>
      <c r="N7818" s="1">
        <v>2</v>
      </c>
      <c r="O7818" s="8">
        <v>17</v>
      </c>
    </row>
    <row r="7819" spans="4:15" x14ac:dyDescent="0.2">
      <c r="D7819" s="175"/>
      <c r="E7819" s="11"/>
      <c r="F7819" s="10"/>
      <c r="G7819" s="9">
        <v>100</v>
      </c>
      <c r="H7819" s="16">
        <v>15.492957746479</v>
      </c>
      <c r="I7819" s="23">
        <v>18.309859154929999</v>
      </c>
      <c r="J7819" s="46">
        <v>46.478873239437</v>
      </c>
      <c r="K7819" s="2">
        <v>1.4084507042250001</v>
      </c>
      <c r="L7819" s="2">
        <v>1.4084507042250001</v>
      </c>
      <c r="M7819" s="2">
        <v>4.2253521126760001</v>
      </c>
      <c r="N7819" s="2">
        <v>2.8169014084509998</v>
      </c>
      <c r="O7819" s="104">
        <v>23.943661971830998</v>
      </c>
    </row>
    <row r="7820" spans="4:15" x14ac:dyDescent="0.2">
      <c r="D7820" s="174" t="s">
        <v>37</v>
      </c>
      <c r="E7820" s="20" t="s">
        <v>77</v>
      </c>
      <c r="F7820" s="22"/>
      <c r="G7820" s="21">
        <v>566</v>
      </c>
      <c r="H7820" s="25">
        <v>67</v>
      </c>
      <c r="I7820" s="3">
        <v>69</v>
      </c>
      <c r="J7820" s="3">
        <v>386</v>
      </c>
      <c r="K7820" s="3">
        <v>9</v>
      </c>
      <c r="L7820" s="3">
        <v>29</v>
      </c>
      <c r="M7820" s="3">
        <v>31</v>
      </c>
      <c r="N7820" s="3">
        <v>12</v>
      </c>
      <c r="O7820" s="26">
        <v>56</v>
      </c>
    </row>
    <row r="7821" spans="4:15" x14ac:dyDescent="0.2">
      <c r="D7821" s="175"/>
      <c r="E7821" s="11"/>
      <c r="F7821" s="10"/>
      <c r="G7821" s="9">
        <v>100</v>
      </c>
      <c r="H7821" s="16">
        <v>11.837455830389001</v>
      </c>
      <c r="I7821" s="2">
        <v>12.190812720847999</v>
      </c>
      <c r="J7821" s="2">
        <v>68.197879858657004</v>
      </c>
      <c r="K7821" s="2">
        <v>1.5901060070669999</v>
      </c>
      <c r="L7821" s="2">
        <v>5.1236749116610003</v>
      </c>
      <c r="M7821" s="2">
        <v>5.47703180212</v>
      </c>
      <c r="N7821" s="2">
        <v>2.1201413427559999</v>
      </c>
      <c r="O7821" s="13">
        <v>9.893992932862</v>
      </c>
    </row>
    <row r="7822" spans="4:15" x14ac:dyDescent="0.2">
      <c r="D7822" s="175"/>
      <c r="E7822" s="4" t="s">
        <v>39</v>
      </c>
      <c r="F7822" s="6"/>
      <c r="G7822" s="5">
        <v>26</v>
      </c>
      <c r="H7822" s="7">
        <v>11</v>
      </c>
      <c r="I7822" s="1">
        <v>4</v>
      </c>
      <c r="J7822" s="1">
        <v>8</v>
      </c>
      <c r="K7822" s="1">
        <v>1</v>
      </c>
      <c r="L7822" s="1">
        <v>4</v>
      </c>
      <c r="M7822" s="1">
        <v>4</v>
      </c>
      <c r="N7822" s="1">
        <v>1</v>
      </c>
      <c r="O7822" s="8">
        <v>2</v>
      </c>
    </row>
    <row r="7823" spans="4:15" x14ac:dyDescent="0.2">
      <c r="D7823" s="175"/>
      <c r="E7823" s="11"/>
      <c r="F7823" s="10"/>
      <c r="G7823" s="9">
        <v>100</v>
      </c>
      <c r="H7823" s="86">
        <v>42.307692307692001</v>
      </c>
      <c r="I7823" s="2">
        <v>15.384615384615</v>
      </c>
      <c r="J7823" s="46">
        <v>30.769230769231001</v>
      </c>
      <c r="K7823" s="2">
        <v>3.8461538461539999</v>
      </c>
      <c r="L7823" s="35">
        <v>15.384615384615</v>
      </c>
      <c r="M7823" s="23">
        <v>15.384615384615</v>
      </c>
      <c r="N7823" s="2">
        <v>3.8461538461539999</v>
      </c>
      <c r="O7823" s="13">
        <v>7.6923076923079998</v>
      </c>
    </row>
    <row r="7824" spans="4:15" x14ac:dyDescent="0.2">
      <c r="D7824" s="175"/>
      <c r="E7824" s="4" t="s">
        <v>40</v>
      </c>
      <c r="F7824" s="6"/>
      <c r="G7824" s="5">
        <v>71</v>
      </c>
      <c r="H7824" s="7">
        <v>13</v>
      </c>
      <c r="I7824" s="1">
        <v>8</v>
      </c>
      <c r="J7824" s="1">
        <v>58</v>
      </c>
      <c r="K7824" s="1">
        <v>1</v>
      </c>
      <c r="L7824" s="1">
        <v>8</v>
      </c>
      <c r="M7824" s="1">
        <v>2</v>
      </c>
      <c r="N7824" s="1">
        <v>0</v>
      </c>
      <c r="O7824" s="8">
        <v>1</v>
      </c>
    </row>
    <row r="7825" spans="2:15" x14ac:dyDescent="0.2">
      <c r="D7825" s="175"/>
      <c r="E7825" s="11"/>
      <c r="F7825" s="10"/>
      <c r="G7825" s="9">
        <v>100</v>
      </c>
      <c r="H7825" s="64">
        <v>18.309859154929999</v>
      </c>
      <c r="I7825" s="2">
        <v>11.267605633803001</v>
      </c>
      <c r="J7825" s="35">
        <v>81.690140845070005</v>
      </c>
      <c r="K7825" s="2">
        <v>1.4084507042250001</v>
      </c>
      <c r="L7825" s="23">
        <v>11.267605633803001</v>
      </c>
      <c r="M7825" s="2">
        <v>2.8169014084509998</v>
      </c>
      <c r="N7825" s="18">
        <v>0</v>
      </c>
      <c r="O7825" s="93">
        <v>1.4084507042250001</v>
      </c>
    </row>
    <row r="7826" spans="2:15" x14ac:dyDescent="0.2">
      <c r="D7826" s="175"/>
      <c r="E7826" s="4" t="s">
        <v>41</v>
      </c>
      <c r="F7826" s="6"/>
      <c r="G7826" s="5">
        <v>96</v>
      </c>
      <c r="H7826" s="7">
        <v>5</v>
      </c>
      <c r="I7826" s="1">
        <v>6</v>
      </c>
      <c r="J7826" s="1">
        <v>80</v>
      </c>
      <c r="K7826" s="1">
        <v>1</v>
      </c>
      <c r="L7826" s="1">
        <v>4</v>
      </c>
      <c r="M7826" s="1">
        <v>7</v>
      </c>
      <c r="N7826" s="1">
        <v>2</v>
      </c>
      <c r="O7826" s="8">
        <v>5</v>
      </c>
    </row>
    <row r="7827" spans="2:15" x14ac:dyDescent="0.2">
      <c r="D7827" s="175"/>
      <c r="E7827" s="11"/>
      <c r="F7827" s="10"/>
      <c r="G7827" s="9">
        <v>100</v>
      </c>
      <c r="H7827" s="73">
        <v>5.208333333333</v>
      </c>
      <c r="I7827" s="27">
        <v>6.25</v>
      </c>
      <c r="J7827" s="35">
        <v>83.333333333333002</v>
      </c>
      <c r="K7827" s="2">
        <v>1.041666666667</v>
      </c>
      <c r="L7827" s="2">
        <v>4.166666666667</v>
      </c>
      <c r="M7827" s="2">
        <v>7.291666666667</v>
      </c>
      <c r="N7827" s="2">
        <v>2.083333333333</v>
      </c>
      <c r="O7827" s="93">
        <v>5.208333333333</v>
      </c>
    </row>
    <row r="7828" spans="2:15" x14ac:dyDescent="0.2">
      <c r="D7828" s="175"/>
      <c r="E7828" s="4" t="s">
        <v>42</v>
      </c>
      <c r="F7828" s="6"/>
      <c r="G7828" s="5">
        <v>96</v>
      </c>
      <c r="H7828" s="7">
        <v>7</v>
      </c>
      <c r="I7828" s="1">
        <v>11</v>
      </c>
      <c r="J7828" s="1">
        <v>75</v>
      </c>
      <c r="K7828" s="1">
        <v>2</v>
      </c>
      <c r="L7828" s="1">
        <v>7</v>
      </c>
      <c r="M7828" s="1">
        <v>8</v>
      </c>
      <c r="N7828" s="1">
        <v>2</v>
      </c>
      <c r="O7828" s="8">
        <v>5</v>
      </c>
    </row>
    <row r="7829" spans="2:15" x14ac:dyDescent="0.2">
      <c r="D7829" s="175"/>
      <c r="E7829" s="11"/>
      <c r="F7829" s="10"/>
      <c r="G7829" s="9">
        <v>100</v>
      </c>
      <c r="H7829" s="16">
        <v>7.291666666667</v>
      </c>
      <c r="I7829" s="2">
        <v>11.458333333333</v>
      </c>
      <c r="J7829" s="35">
        <v>78.125</v>
      </c>
      <c r="K7829" s="2">
        <v>2.083333333333</v>
      </c>
      <c r="L7829" s="2">
        <v>7.291666666667</v>
      </c>
      <c r="M7829" s="2">
        <v>8.333333333333</v>
      </c>
      <c r="N7829" s="2">
        <v>2.083333333333</v>
      </c>
      <c r="O7829" s="93">
        <v>5.208333333333</v>
      </c>
    </row>
    <row r="7830" spans="2:15" x14ac:dyDescent="0.2">
      <c r="D7830" s="175"/>
      <c r="E7830" s="4" t="s">
        <v>43</v>
      </c>
      <c r="F7830" s="6"/>
      <c r="G7830" s="5">
        <v>103</v>
      </c>
      <c r="H7830" s="7">
        <v>9</v>
      </c>
      <c r="I7830" s="1">
        <v>12</v>
      </c>
      <c r="J7830" s="1">
        <v>77</v>
      </c>
      <c r="K7830" s="1">
        <v>4</v>
      </c>
      <c r="L7830" s="1">
        <v>4</v>
      </c>
      <c r="M7830" s="1">
        <v>8</v>
      </c>
      <c r="N7830" s="1">
        <v>1</v>
      </c>
      <c r="O7830" s="8">
        <v>8</v>
      </c>
    </row>
    <row r="7831" spans="2:15" x14ac:dyDescent="0.2">
      <c r="D7831" s="175"/>
      <c r="E7831" s="11"/>
      <c r="F7831" s="10"/>
      <c r="G7831" s="9">
        <v>100</v>
      </c>
      <c r="H7831" s="16">
        <v>8.7378640776700003</v>
      </c>
      <c r="I7831" s="2">
        <v>11.650485436893</v>
      </c>
      <c r="J7831" s="23">
        <v>74.757281553398002</v>
      </c>
      <c r="K7831" s="2">
        <v>3.8834951456310001</v>
      </c>
      <c r="L7831" s="2">
        <v>3.8834951456310001</v>
      </c>
      <c r="M7831" s="2">
        <v>7.7669902912620001</v>
      </c>
      <c r="N7831" s="2">
        <v>0.97087378640800004</v>
      </c>
      <c r="O7831" s="13">
        <v>7.7669902912620001</v>
      </c>
    </row>
    <row r="7832" spans="2:15" x14ac:dyDescent="0.2">
      <c r="D7832" s="175"/>
      <c r="E7832" s="4" t="s">
        <v>44</v>
      </c>
      <c r="F7832" s="6"/>
      <c r="G7832" s="5">
        <v>104</v>
      </c>
      <c r="H7832" s="7">
        <v>12</v>
      </c>
      <c r="I7832" s="1">
        <v>18</v>
      </c>
      <c r="J7832" s="1">
        <v>59</v>
      </c>
      <c r="K7832" s="1">
        <v>0</v>
      </c>
      <c r="L7832" s="1">
        <v>2</v>
      </c>
      <c r="M7832" s="1">
        <v>0</v>
      </c>
      <c r="N7832" s="1">
        <v>3</v>
      </c>
      <c r="O7832" s="8">
        <v>14</v>
      </c>
    </row>
    <row r="7833" spans="2:15" x14ac:dyDescent="0.2">
      <c r="D7833" s="175"/>
      <c r="E7833" s="11"/>
      <c r="F7833" s="10"/>
      <c r="G7833" s="9">
        <v>100</v>
      </c>
      <c r="H7833" s="16">
        <v>11.538461538462</v>
      </c>
      <c r="I7833" s="23">
        <v>17.307692307692001</v>
      </c>
      <c r="J7833" s="46">
        <v>56.730769230768999</v>
      </c>
      <c r="K7833" s="18">
        <v>0</v>
      </c>
      <c r="L7833" s="2">
        <v>1.923076923077</v>
      </c>
      <c r="M7833" s="79">
        <v>0</v>
      </c>
      <c r="N7833" s="2">
        <v>2.884615384615</v>
      </c>
      <c r="O7833" s="13">
        <v>13.461538461538</v>
      </c>
    </row>
    <row r="7834" spans="2:15" x14ac:dyDescent="0.2">
      <c r="D7834" s="175"/>
      <c r="E7834" s="4" t="s">
        <v>45</v>
      </c>
      <c r="F7834" s="6"/>
      <c r="G7834" s="5">
        <v>70</v>
      </c>
      <c r="H7834" s="7">
        <v>10</v>
      </c>
      <c r="I7834" s="1">
        <v>10</v>
      </c>
      <c r="J7834" s="1">
        <v>29</v>
      </c>
      <c r="K7834" s="1">
        <v>0</v>
      </c>
      <c r="L7834" s="1">
        <v>0</v>
      </c>
      <c r="M7834" s="1">
        <v>2</v>
      </c>
      <c r="N7834" s="1">
        <v>3</v>
      </c>
      <c r="O7834" s="8">
        <v>21</v>
      </c>
    </row>
    <row r="7835" spans="2:15" x14ac:dyDescent="0.2">
      <c r="D7835" s="176"/>
      <c r="E7835" s="57"/>
      <c r="F7835" s="54"/>
      <c r="G7835" s="67">
        <v>100</v>
      </c>
      <c r="H7835" s="82">
        <v>14.285714285714</v>
      </c>
      <c r="I7835" s="48">
        <v>14.285714285714</v>
      </c>
      <c r="J7835" s="91">
        <v>41.428571428570997</v>
      </c>
      <c r="K7835" s="81">
        <v>0</v>
      </c>
      <c r="L7835" s="81">
        <v>0</v>
      </c>
      <c r="M7835" s="48">
        <v>2.8571428571430002</v>
      </c>
      <c r="N7835" s="48">
        <v>4.2857142857139996</v>
      </c>
      <c r="O7835" s="118">
        <v>30</v>
      </c>
    </row>
    <row r="7837" spans="2:15" x14ac:dyDescent="0.2">
      <c r="B7837" s="43" t="str">
        <f xml:space="preserve"> HYPERLINK("#'目次'!B169", "[163]")</f>
        <v>[163]</v>
      </c>
      <c r="C7837" s="31" t="s">
        <v>318</v>
      </c>
    </row>
    <row r="7838" spans="2:15" x14ac:dyDescent="0.2">
      <c r="C7838" s="156" t="s">
        <v>292</v>
      </c>
    </row>
    <row r="7841" spans="4:15" ht="24" x14ac:dyDescent="0.2">
      <c r="D7841" s="177"/>
      <c r="E7841" s="178"/>
      <c r="F7841" s="178"/>
      <c r="G7841" s="40" t="s">
        <v>14</v>
      </c>
      <c r="H7841" s="42" t="s">
        <v>213</v>
      </c>
      <c r="I7841" s="15" t="s">
        <v>214</v>
      </c>
      <c r="J7841" s="15" t="s">
        <v>215</v>
      </c>
      <c r="K7841" s="15" t="s">
        <v>216</v>
      </c>
      <c r="L7841" s="15" t="s">
        <v>217</v>
      </c>
      <c r="M7841" s="15" t="s">
        <v>293</v>
      </c>
      <c r="N7841" s="15" t="s">
        <v>86</v>
      </c>
      <c r="O7841" s="44" t="s">
        <v>17</v>
      </c>
    </row>
    <row r="7842" spans="4:15" x14ac:dyDescent="0.2">
      <c r="D7842" s="179"/>
      <c r="E7842" s="180"/>
      <c r="F7842" s="180"/>
      <c r="G7842" s="39"/>
      <c r="H7842" s="41"/>
      <c r="I7842" s="14"/>
      <c r="J7842" s="14"/>
      <c r="K7842" s="14"/>
      <c r="L7842" s="14"/>
      <c r="M7842" s="14"/>
      <c r="N7842" s="14"/>
      <c r="O7842" s="38"/>
    </row>
    <row r="7843" spans="4:15" x14ac:dyDescent="0.2">
      <c r="D7843" s="70"/>
      <c r="E7843" s="72" t="s">
        <v>14</v>
      </c>
      <c r="F7843" s="69"/>
      <c r="G7843" s="37">
        <v>1163</v>
      </c>
      <c r="H7843" s="17">
        <v>127</v>
      </c>
      <c r="I7843" s="17">
        <v>48</v>
      </c>
      <c r="J7843" s="17">
        <v>578</v>
      </c>
      <c r="K7843" s="17">
        <v>11</v>
      </c>
      <c r="L7843" s="17">
        <v>36</v>
      </c>
      <c r="M7843" s="17">
        <v>48</v>
      </c>
      <c r="N7843" s="17">
        <v>92</v>
      </c>
      <c r="O7843" s="55">
        <v>252</v>
      </c>
    </row>
    <row r="7844" spans="4:15" x14ac:dyDescent="0.2">
      <c r="D7844" s="57"/>
      <c r="E7844" s="54"/>
      <c r="F7844" s="71"/>
      <c r="G7844" s="9">
        <v>100</v>
      </c>
      <c r="H7844" s="2">
        <v>10.920034393809001</v>
      </c>
      <c r="I7844" s="2">
        <v>4.1272570937230002</v>
      </c>
      <c r="J7844" s="2">
        <v>49.699054170248999</v>
      </c>
      <c r="K7844" s="2">
        <v>0.94582975064499997</v>
      </c>
      <c r="L7844" s="2">
        <v>3.0954428202919999</v>
      </c>
      <c r="M7844" s="2">
        <v>4.1272570937230002</v>
      </c>
      <c r="N7844" s="2">
        <v>7.9105760963030001</v>
      </c>
      <c r="O7844" s="13">
        <v>21.668099742046</v>
      </c>
    </row>
    <row r="7845" spans="4:15" x14ac:dyDescent="0.2">
      <c r="D7845" s="174" t="s">
        <v>18</v>
      </c>
      <c r="E7845" s="20" t="s">
        <v>19</v>
      </c>
      <c r="F7845" s="22"/>
      <c r="G7845" s="21">
        <v>52</v>
      </c>
      <c r="H7845" s="25">
        <v>5</v>
      </c>
      <c r="I7845" s="3">
        <v>3</v>
      </c>
      <c r="J7845" s="3">
        <v>27</v>
      </c>
      <c r="K7845" s="3">
        <v>1</v>
      </c>
      <c r="L7845" s="3">
        <v>1</v>
      </c>
      <c r="M7845" s="3">
        <v>1</v>
      </c>
      <c r="N7845" s="3">
        <v>4</v>
      </c>
      <c r="O7845" s="26">
        <v>10</v>
      </c>
    </row>
    <row r="7846" spans="4:15" x14ac:dyDescent="0.2">
      <c r="D7846" s="175"/>
      <c r="E7846" s="11"/>
      <c r="F7846" s="10"/>
      <c r="G7846" s="9">
        <v>100</v>
      </c>
      <c r="H7846" s="16">
        <v>9.6153846153850004</v>
      </c>
      <c r="I7846" s="2">
        <v>5.7692307692310001</v>
      </c>
      <c r="J7846" s="2">
        <v>51.923076923076998</v>
      </c>
      <c r="K7846" s="2">
        <v>1.923076923077</v>
      </c>
      <c r="L7846" s="2">
        <v>1.923076923077</v>
      </c>
      <c r="M7846" s="2">
        <v>1.923076923077</v>
      </c>
      <c r="N7846" s="2">
        <v>7.6923076923079998</v>
      </c>
      <c r="O7846" s="13">
        <v>19.230769230768999</v>
      </c>
    </row>
    <row r="7847" spans="4:15" x14ac:dyDescent="0.2">
      <c r="D7847" s="175"/>
      <c r="E7847" s="4" t="s">
        <v>20</v>
      </c>
      <c r="F7847" s="6"/>
      <c r="G7847" s="5">
        <v>75</v>
      </c>
      <c r="H7847" s="7">
        <v>9</v>
      </c>
      <c r="I7847" s="1">
        <v>3</v>
      </c>
      <c r="J7847" s="1">
        <v>34</v>
      </c>
      <c r="K7847" s="1">
        <v>0</v>
      </c>
      <c r="L7847" s="1">
        <v>6</v>
      </c>
      <c r="M7847" s="1">
        <v>4</v>
      </c>
      <c r="N7847" s="1">
        <v>6</v>
      </c>
      <c r="O7847" s="8">
        <v>17</v>
      </c>
    </row>
    <row r="7848" spans="4:15" x14ac:dyDescent="0.2">
      <c r="D7848" s="175"/>
      <c r="E7848" s="11"/>
      <c r="F7848" s="10"/>
      <c r="G7848" s="9">
        <v>100</v>
      </c>
      <c r="H7848" s="16">
        <v>12</v>
      </c>
      <c r="I7848" s="2">
        <v>4</v>
      </c>
      <c r="J7848" s="2">
        <v>45.333333333333002</v>
      </c>
      <c r="K7848" s="18">
        <v>0</v>
      </c>
      <c r="L7848" s="2">
        <v>8</v>
      </c>
      <c r="M7848" s="2">
        <v>5.333333333333</v>
      </c>
      <c r="N7848" s="2">
        <v>8</v>
      </c>
      <c r="O7848" s="13">
        <v>22.666666666666998</v>
      </c>
    </row>
    <row r="7849" spans="4:15" x14ac:dyDescent="0.2">
      <c r="D7849" s="175"/>
      <c r="E7849" s="4" t="s">
        <v>21</v>
      </c>
      <c r="F7849" s="6"/>
      <c r="G7849" s="5">
        <v>469</v>
      </c>
      <c r="H7849" s="7">
        <v>45</v>
      </c>
      <c r="I7849" s="1">
        <v>22</v>
      </c>
      <c r="J7849" s="1">
        <v>243</v>
      </c>
      <c r="K7849" s="1">
        <v>3</v>
      </c>
      <c r="L7849" s="1">
        <v>11</v>
      </c>
      <c r="M7849" s="1">
        <v>19</v>
      </c>
      <c r="N7849" s="1">
        <v>41</v>
      </c>
      <c r="O7849" s="8">
        <v>97</v>
      </c>
    </row>
    <row r="7850" spans="4:15" x14ac:dyDescent="0.2">
      <c r="D7850" s="175"/>
      <c r="E7850" s="11"/>
      <c r="F7850" s="10"/>
      <c r="G7850" s="9">
        <v>100</v>
      </c>
      <c r="H7850" s="16">
        <v>9.5948827292109993</v>
      </c>
      <c r="I7850" s="2">
        <v>4.6908315565030003</v>
      </c>
      <c r="J7850" s="2">
        <v>51.81236673774</v>
      </c>
      <c r="K7850" s="2">
        <v>0.63965884861400002</v>
      </c>
      <c r="L7850" s="2">
        <v>2.3454157782520002</v>
      </c>
      <c r="M7850" s="2">
        <v>4.0511727078890001</v>
      </c>
      <c r="N7850" s="2">
        <v>8.7420042643919995</v>
      </c>
      <c r="O7850" s="13">
        <v>20.682302771854999</v>
      </c>
    </row>
    <row r="7851" spans="4:15" x14ac:dyDescent="0.2">
      <c r="D7851" s="175"/>
      <c r="E7851" s="4" t="s">
        <v>22</v>
      </c>
      <c r="F7851" s="6"/>
      <c r="G7851" s="5">
        <v>34</v>
      </c>
      <c r="H7851" s="7">
        <v>2</v>
      </c>
      <c r="I7851" s="1">
        <v>2</v>
      </c>
      <c r="J7851" s="1">
        <v>19</v>
      </c>
      <c r="K7851" s="1">
        <v>0</v>
      </c>
      <c r="L7851" s="1">
        <v>1</v>
      </c>
      <c r="M7851" s="1">
        <v>2</v>
      </c>
      <c r="N7851" s="1">
        <v>2</v>
      </c>
      <c r="O7851" s="8">
        <v>8</v>
      </c>
    </row>
    <row r="7852" spans="4:15" x14ac:dyDescent="0.2">
      <c r="D7852" s="175"/>
      <c r="E7852" s="11"/>
      <c r="F7852" s="10"/>
      <c r="G7852" s="9">
        <v>100</v>
      </c>
      <c r="H7852" s="73">
        <v>5.8823529411760003</v>
      </c>
      <c r="I7852" s="2">
        <v>5.8823529411760003</v>
      </c>
      <c r="J7852" s="23">
        <v>55.882352941176002</v>
      </c>
      <c r="K7852" s="18">
        <v>0</v>
      </c>
      <c r="L7852" s="2">
        <v>2.9411764705880001</v>
      </c>
      <c r="M7852" s="2">
        <v>5.8823529411760003</v>
      </c>
      <c r="N7852" s="2">
        <v>5.8823529411760003</v>
      </c>
      <c r="O7852" s="13">
        <v>23.529411764706001</v>
      </c>
    </row>
    <row r="7853" spans="4:15" x14ac:dyDescent="0.2">
      <c r="D7853" s="175"/>
      <c r="E7853" s="4" t="s">
        <v>23</v>
      </c>
      <c r="F7853" s="6"/>
      <c r="G7853" s="5">
        <v>136</v>
      </c>
      <c r="H7853" s="7">
        <v>17</v>
      </c>
      <c r="I7853" s="1">
        <v>4</v>
      </c>
      <c r="J7853" s="1">
        <v>62</v>
      </c>
      <c r="K7853" s="1">
        <v>0</v>
      </c>
      <c r="L7853" s="1">
        <v>3</v>
      </c>
      <c r="M7853" s="1">
        <v>4</v>
      </c>
      <c r="N7853" s="1">
        <v>15</v>
      </c>
      <c r="O7853" s="8">
        <v>32</v>
      </c>
    </row>
    <row r="7854" spans="4:15" x14ac:dyDescent="0.2">
      <c r="D7854" s="175"/>
      <c r="E7854" s="11"/>
      <c r="F7854" s="10"/>
      <c r="G7854" s="9">
        <v>100</v>
      </c>
      <c r="H7854" s="16">
        <v>12.5</v>
      </c>
      <c r="I7854" s="2">
        <v>2.9411764705880001</v>
      </c>
      <c r="J7854" s="2">
        <v>45.588235294118</v>
      </c>
      <c r="K7854" s="18">
        <v>0</v>
      </c>
      <c r="L7854" s="2">
        <v>2.2058823529409999</v>
      </c>
      <c r="M7854" s="2">
        <v>2.9411764705880001</v>
      </c>
      <c r="N7854" s="2">
        <v>11.029411764705999</v>
      </c>
      <c r="O7854" s="13">
        <v>23.529411764706001</v>
      </c>
    </row>
    <row r="7855" spans="4:15" x14ac:dyDescent="0.2">
      <c r="D7855" s="175"/>
      <c r="E7855" s="4" t="s">
        <v>24</v>
      </c>
      <c r="F7855" s="6"/>
      <c r="G7855" s="5">
        <v>180</v>
      </c>
      <c r="H7855" s="7">
        <v>16</v>
      </c>
      <c r="I7855" s="1">
        <v>3</v>
      </c>
      <c r="J7855" s="1">
        <v>92</v>
      </c>
      <c r="K7855" s="1">
        <v>3</v>
      </c>
      <c r="L7855" s="1">
        <v>10</v>
      </c>
      <c r="M7855" s="1">
        <v>4</v>
      </c>
      <c r="N7855" s="1">
        <v>15</v>
      </c>
      <c r="O7855" s="8">
        <v>42</v>
      </c>
    </row>
    <row r="7856" spans="4:15" x14ac:dyDescent="0.2">
      <c r="D7856" s="175"/>
      <c r="E7856" s="11"/>
      <c r="F7856" s="10"/>
      <c r="G7856" s="9">
        <v>100</v>
      </c>
      <c r="H7856" s="16">
        <v>8.8888888888889994</v>
      </c>
      <c r="I7856" s="2">
        <v>1.666666666667</v>
      </c>
      <c r="J7856" s="2">
        <v>51.111111111111001</v>
      </c>
      <c r="K7856" s="2">
        <v>1.666666666667</v>
      </c>
      <c r="L7856" s="2">
        <v>5.5555555555560003</v>
      </c>
      <c r="M7856" s="2">
        <v>2.2222222222219998</v>
      </c>
      <c r="N7856" s="2">
        <v>8.333333333333</v>
      </c>
      <c r="O7856" s="13">
        <v>23.333333333333002</v>
      </c>
    </row>
    <row r="7857" spans="4:15" x14ac:dyDescent="0.2">
      <c r="D7857" s="175"/>
      <c r="E7857" s="4" t="s">
        <v>25</v>
      </c>
      <c r="F7857" s="6"/>
      <c r="G7857" s="5">
        <v>69</v>
      </c>
      <c r="H7857" s="7">
        <v>8</v>
      </c>
      <c r="I7857" s="1">
        <v>0</v>
      </c>
      <c r="J7857" s="1">
        <v>34</v>
      </c>
      <c r="K7857" s="1">
        <v>0</v>
      </c>
      <c r="L7857" s="1">
        <v>3</v>
      </c>
      <c r="M7857" s="1">
        <v>6</v>
      </c>
      <c r="N7857" s="1">
        <v>4</v>
      </c>
      <c r="O7857" s="8">
        <v>16</v>
      </c>
    </row>
    <row r="7858" spans="4:15" x14ac:dyDescent="0.2">
      <c r="D7858" s="175"/>
      <c r="E7858" s="11"/>
      <c r="F7858" s="10"/>
      <c r="G7858" s="9">
        <v>100</v>
      </c>
      <c r="H7858" s="16">
        <v>11.594202898551</v>
      </c>
      <c r="I7858" s="18">
        <v>0</v>
      </c>
      <c r="J7858" s="2">
        <v>49.275362318840997</v>
      </c>
      <c r="K7858" s="18">
        <v>0</v>
      </c>
      <c r="L7858" s="2">
        <v>4.3478260869570002</v>
      </c>
      <c r="M7858" s="2">
        <v>8.6956521739130004</v>
      </c>
      <c r="N7858" s="2">
        <v>5.7971014492749999</v>
      </c>
      <c r="O7858" s="13">
        <v>23.188405797101002</v>
      </c>
    </row>
    <row r="7859" spans="4:15" x14ac:dyDescent="0.2">
      <c r="D7859" s="175"/>
      <c r="E7859" s="4" t="s">
        <v>26</v>
      </c>
      <c r="F7859" s="6"/>
      <c r="G7859" s="5">
        <v>29</v>
      </c>
      <c r="H7859" s="7">
        <v>4</v>
      </c>
      <c r="I7859" s="1">
        <v>1</v>
      </c>
      <c r="J7859" s="1">
        <v>15</v>
      </c>
      <c r="K7859" s="1">
        <v>2</v>
      </c>
      <c r="L7859" s="1">
        <v>0</v>
      </c>
      <c r="M7859" s="1">
        <v>0</v>
      </c>
      <c r="N7859" s="1">
        <v>0</v>
      </c>
      <c r="O7859" s="8">
        <v>7</v>
      </c>
    </row>
    <row r="7860" spans="4:15" x14ac:dyDescent="0.2">
      <c r="D7860" s="175"/>
      <c r="E7860" s="11"/>
      <c r="F7860" s="10"/>
      <c r="G7860" s="9">
        <v>100</v>
      </c>
      <c r="H7860" s="16">
        <v>13.793103448276</v>
      </c>
      <c r="I7860" s="2">
        <v>3.4482758620689999</v>
      </c>
      <c r="J7860" s="2">
        <v>51.724137931034001</v>
      </c>
      <c r="K7860" s="23">
        <v>6.8965517241379999</v>
      </c>
      <c r="L7860" s="18">
        <v>0</v>
      </c>
      <c r="M7860" s="18">
        <v>0</v>
      </c>
      <c r="N7860" s="79">
        <v>0</v>
      </c>
      <c r="O7860" s="13">
        <v>24.137931034483</v>
      </c>
    </row>
    <row r="7861" spans="4:15" x14ac:dyDescent="0.2">
      <c r="D7861" s="175"/>
      <c r="E7861" s="4" t="s">
        <v>27</v>
      </c>
      <c r="F7861" s="6"/>
      <c r="G7861" s="5">
        <v>64</v>
      </c>
      <c r="H7861" s="7">
        <v>11</v>
      </c>
      <c r="I7861" s="1">
        <v>4</v>
      </c>
      <c r="J7861" s="1">
        <v>30</v>
      </c>
      <c r="K7861" s="1">
        <v>2</v>
      </c>
      <c r="L7861" s="1">
        <v>0</v>
      </c>
      <c r="M7861" s="1">
        <v>6</v>
      </c>
      <c r="N7861" s="1">
        <v>3</v>
      </c>
      <c r="O7861" s="8">
        <v>11</v>
      </c>
    </row>
    <row r="7862" spans="4:15" x14ac:dyDescent="0.2">
      <c r="D7862" s="175"/>
      <c r="E7862" s="11"/>
      <c r="F7862" s="10"/>
      <c r="G7862" s="9">
        <v>100</v>
      </c>
      <c r="H7862" s="64">
        <v>17.1875</v>
      </c>
      <c r="I7862" s="2">
        <v>6.25</v>
      </c>
      <c r="J7862" s="2">
        <v>46.875</v>
      </c>
      <c r="K7862" s="2">
        <v>3.125</v>
      </c>
      <c r="L7862" s="18">
        <v>0</v>
      </c>
      <c r="M7862" s="23">
        <v>9.375</v>
      </c>
      <c r="N7862" s="2">
        <v>4.6875</v>
      </c>
      <c r="O7862" s="13">
        <v>17.1875</v>
      </c>
    </row>
    <row r="7863" spans="4:15" x14ac:dyDescent="0.2">
      <c r="D7863" s="175"/>
      <c r="E7863" s="4" t="s">
        <v>28</v>
      </c>
      <c r="F7863" s="6"/>
      <c r="G7863" s="5">
        <v>48</v>
      </c>
      <c r="H7863" s="7">
        <v>9</v>
      </c>
      <c r="I7863" s="1">
        <v>5</v>
      </c>
      <c r="J7863" s="1">
        <v>20</v>
      </c>
      <c r="K7863" s="1">
        <v>0</v>
      </c>
      <c r="L7863" s="1">
        <v>1</v>
      </c>
      <c r="M7863" s="1">
        <v>2</v>
      </c>
      <c r="N7863" s="1">
        <v>2</v>
      </c>
      <c r="O7863" s="8">
        <v>9</v>
      </c>
    </row>
    <row r="7864" spans="4:15" x14ac:dyDescent="0.2">
      <c r="D7864" s="175"/>
      <c r="E7864" s="11"/>
      <c r="F7864" s="10"/>
      <c r="G7864" s="9">
        <v>100</v>
      </c>
      <c r="H7864" s="64">
        <v>18.75</v>
      </c>
      <c r="I7864" s="23">
        <v>10.416666666667</v>
      </c>
      <c r="J7864" s="27">
        <v>41.666666666666998</v>
      </c>
      <c r="K7864" s="18">
        <v>0</v>
      </c>
      <c r="L7864" s="2">
        <v>2.083333333333</v>
      </c>
      <c r="M7864" s="2">
        <v>4.166666666667</v>
      </c>
      <c r="N7864" s="2">
        <v>4.166666666667</v>
      </c>
      <c r="O7864" s="13">
        <v>18.75</v>
      </c>
    </row>
    <row r="7865" spans="4:15" x14ac:dyDescent="0.2">
      <c r="D7865" s="175"/>
      <c r="E7865" s="4" t="s">
        <v>29</v>
      </c>
      <c r="F7865" s="6"/>
      <c r="G7865" s="5">
        <v>7</v>
      </c>
      <c r="H7865" s="7">
        <v>1</v>
      </c>
      <c r="I7865" s="1">
        <v>1</v>
      </c>
      <c r="J7865" s="1">
        <v>2</v>
      </c>
      <c r="K7865" s="1">
        <v>0</v>
      </c>
      <c r="L7865" s="1">
        <v>0</v>
      </c>
      <c r="M7865" s="1">
        <v>0</v>
      </c>
      <c r="N7865" s="1">
        <v>0</v>
      </c>
      <c r="O7865" s="8">
        <v>3</v>
      </c>
    </row>
    <row r="7866" spans="4:15" x14ac:dyDescent="0.2">
      <c r="D7866" s="175"/>
      <c r="E7866" s="11"/>
      <c r="F7866" s="10"/>
      <c r="G7866" s="9">
        <v>100</v>
      </c>
      <c r="H7866" s="16">
        <v>14.285714285714</v>
      </c>
      <c r="I7866" s="35">
        <v>14.285714285714</v>
      </c>
      <c r="J7866" s="46">
        <v>28.571428571428999</v>
      </c>
      <c r="K7866" s="18">
        <v>0</v>
      </c>
      <c r="L7866" s="18">
        <v>0</v>
      </c>
      <c r="M7866" s="18">
        <v>0</v>
      </c>
      <c r="N7866" s="79">
        <v>0</v>
      </c>
      <c r="O7866" s="104">
        <v>42.857142857143003</v>
      </c>
    </row>
    <row r="7867" spans="4:15" x14ac:dyDescent="0.2">
      <c r="D7867" s="174" t="s">
        <v>30</v>
      </c>
      <c r="E7867" s="20" t="s">
        <v>31</v>
      </c>
      <c r="F7867" s="22"/>
      <c r="G7867" s="21">
        <v>373</v>
      </c>
      <c r="H7867" s="25">
        <v>38</v>
      </c>
      <c r="I7867" s="3">
        <v>12</v>
      </c>
      <c r="J7867" s="3">
        <v>203</v>
      </c>
      <c r="K7867" s="3">
        <v>0</v>
      </c>
      <c r="L7867" s="3">
        <v>6</v>
      </c>
      <c r="M7867" s="3">
        <v>13</v>
      </c>
      <c r="N7867" s="3">
        <v>27</v>
      </c>
      <c r="O7867" s="26">
        <v>77</v>
      </c>
    </row>
    <row r="7868" spans="4:15" x14ac:dyDescent="0.2">
      <c r="D7868" s="175"/>
      <c r="E7868" s="11"/>
      <c r="F7868" s="10"/>
      <c r="G7868" s="9">
        <v>100</v>
      </c>
      <c r="H7868" s="16">
        <v>10.187667560322</v>
      </c>
      <c r="I7868" s="2">
        <v>3.2171581769439999</v>
      </c>
      <c r="J7868" s="2">
        <v>54.423592493298003</v>
      </c>
      <c r="K7868" s="18">
        <v>0</v>
      </c>
      <c r="L7868" s="2">
        <v>1.6085790884719999</v>
      </c>
      <c r="M7868" s="2">
        <v>3.4852546916890002</v>
      </c>
      <c r="N7868" s="2">
        <v>7.2386058981229997</v>
      </c>
      <c r="O7868" s="13">
        <v>20.643431635389</v>
      </c>
    </row>
    <row r="7869" spans="4:15" x14ac:dyDescent="0.2">
      <c r="D7869" s="175"/>
      <c r="E7869" s="4" t="s">
        <v>32</v>
      </c>
      <c r="F7869" s="6"/>
      <c r="G7869" s="5">
        <v>339</v>
      </c>
      <c r="H7869" s="7">
        <v>42</v>
      </c>
      <c r="I7869" s="1">
        <v>17</v>
      </c>
      <c r="J7869" s="1">
        <v>157</v>
      </c>
      <c r="K7869" s="1">
        <v>7</v>
      </c>
      <c r="L7869" s="1">
        <v>12</v>
      </c>
      <c r="M7869" s="1">
        <v>14</v>
      </c>
      <c r="N7869" s="1">
        <v>25</v>
      </c>
      <c r="O7869" s="8">
        <v>75</v>
      </c>
    </row>
    <row r="7870" spans="4:15" x14ac:dyDescent="0.2">
      <c r="D7870" s="175"/>
      <c r="E7870" s="11"/>
      <c r="F7870" s="10"/>
      <c r="G7870" s="9">
        <v>100</v>
      </c>
      <c r="H7870" s="16">
        <v>12.389380530973</v>
      </c>
      <c r="I7870" s="2">
        <v>5.0147492625370003</v>
      </c>
      <c r="J7870" s="2">
        <v>46.312684365781998</v>
      </c>
      <c r="K7870" s="2">
        <v>2.0648967551620001</v>
      </c>
      <c r="L7870" s="2">
        <v>3.53982300885</v>
      </c>
      <c r="M7870" s="2">
        <v>4.1297935103240002</v>
      </c>
      <c r="N7870" s="2">
        <v>7.3746312684369997</v>
      </c>
      <c r="O7870" s="13">
        <v>22.123893805310001</v>
      </c>
    </row>
    <row r="7871" spans="4:15" x14ac:dyDescent="0.2">
      <c r="D7871" s="175"/>
      <c r="E7871" s="4" t="s">
        <v>33</v>
      </c>
      <c r="F7871" s="6"/>
      <c r="G7871" s="5">
        <v>365</v>
      </c>
      <c r="H7871" s="7">
        <v>35</v>
      </c>
      <c r="I7871" s="1">
        <v>15</v>
      </c>
      <c r="J7871" s="1">
        <v>180</v>
      </c>
      <c r="K7871" s="1">
        <v>3</v>
      </c>
      <c r="L7871" s="1">
        <v>13</v>
      </c>
      <c r="M7871" s="1">
        <v>19</v>
      </c>
      <c r="N7871" s="1">
        <v>31</v>
      </c>
      <c r="O7871" s="8">
        <v>83</v>
      </c>
    </row>
    <row r="7872" spans="4:15" x14ac:dyDescent="0.2">
      <c r="D7872" s="175"/>
      <c r="E7872" s="11"/>
      <c r="F7872" s="10"/>
      <c r="G7872" s="9">
        <v>100</v>
      </c>
      <c r="H7872" s="16">
        <v>9.5890410958899999</v>
      </c>
      <c r="I7872" s="2">
        <v>4.1095890410960001</v>
      </c>
      <c r="J7872" s="2">
        <v>49.315068493151003</v>
      </c>
      <c r="K7872" s="2">
        <v>0.82191780821899996</v>
      </c>
      <c r="L7872" s="2">
        <v>3.5616438356160001</v>
      </c>
      <c r="M7872" s="2">
        <v>5.2054794520550001</v>
      </c>
      <c r="N7872" s="2">
        <v>8.4931506849320009</v>
      </c>
      <c r="O7872" s="13">
        <v>22.739726027397001</v>
      </c>
    </row>
    <row r="7873" spans="4:15" x14ac:dyDescent="0.2">
      <c r="D7873" s="175"/>
      <c r="E7873" s="4" t="s">
        <v>34</v>
      </c>
      <c r="F7873" s="6"/>
      <c r="G7873" s="5">
        <v>86</v>
      </c>
      <c r="H7873" s="7">
        <v>12</v>
      </c>
      <c r="I7873" s="1">
        <v>4</v>
      </c>
      <c r="J7873" s="1">
        <v>38</v>
      </c>
      <c r="K7873" s="1">
        <v>1</v>
      </c>
      <c r="L7873" s="1">
        <v>5</v>
      </c>
      <c r="M7873" s="1">
        <v>2</v>
      </c>
      <c r="N7873" s="1">
        <v>9</v>
      </c>
      <c r="O7873" s="8">
        <v>17</v>
      </c>
    </row>
    <row r="7874" spans="4:15" x14ac:dyDescent="0.2">
      <c r="D7874" s="175"/>
      <c r="E7874" s="11"/>
      <c r="F7874" s="10"/>
      <c r="G7874" s="9">
        <v>100</v>
      </c>
      <c r="H7874" s="16">
        <v>13.953488372093</v>
      </c>
      <c r="I7874" s="2">
        <v>4.6511627906979998</v>
      </c>
      <c r="J7874" s="27">
        <v>44.186046511628</v>
      </c>
      <c r="K7874" s="2">
        <v>1.1627906976739999</v>
      </c>
      <c r="L7874" s="2">
        <v>5.8139534883720003</v>
      </c>
      <c r="M7874" s="2">
        <v>2.3255813953489999</v>
      </c>
      <c r="N7874" s="2">
        <v>10.465116279069999</v>
      </c>
      <c r="O7874" s="13">
        <v>19.767441860464999</v>
      </c>
    </row>
    <row r="7875" spans="4:15" x14ac:dyDescent="0.2">
      <c r="D7875" s="174" t="s">
        <v>35</v>
      </c>
      <c r="E7875" s="20" t="s">
        <v>36</v>
      </c>
      <c r="F7875" s="22"/>
      <c r="G7875" s="21">
        <v>597</v>
      </c>
      <c r="H7875" s="25">
        <v>66</v>
      </c>
      <c r="I7875" s="3">
        <v>29</v>
      </c>
      <c r="J7875" s="3">
        <v>308</v>
      </c>
      <c r="K7875" s="3">
        <v>5</v>
      </c>
      <c r="L7875" s="3">
        <v>18</v>
      </c>
      <c r="M7875" s="3">
        <v>24</v>
      </c>
      <c r="N7875" s="3">
        <v>35</v>
      </c>
      <c r="O7875" s="26">
        <v>131</v>
      </c>
    </row>
    <row r="7876" spans="4:15" x14ac:dyDescent="0.2">
      <c r="D7876" s="175"/>
      <c r="E7876" s="11"/>
      <c r="F7876" s="10"/>
      <c r="G7876" s="9">
        <v>100</v>
      </c>
      <c r="H7876" s="16">
        <v>11.05527638191</v>
      </c>
      <c r="I7876" s="2">
        <v>4.8576214405359996</v>
      </c>
      <c r="J7876" s="2">
        <v>51.591289782244999</v>
      </c>
      <c r="K7876" s="2">
        <v>0.83752093802299998</v>
      </c>
      <c r="L7876" s="2">
        <v>3.015075376884</v>
      </c>
      <c r="M7876" s="2">
        <v>4.0201005025130003</v>
      </c>
      <c r="N7876" s="2">
        <v>5.8626465661639999</v>
      </c>
      <c r="O7876" s="13">
        <v>21.943048576214</v>
      </c>
    </row>
    <row r="7877" spans="4:15" x14ac:dyDescent="0.2">
      <c r="D7877" s="175"/>
      <c r="E7877" s="4" t="s">
        <v>37</v>
      </c>
      <c r="F7877" s="6"/>
      <c r="G7877" s="5">
        <v>566</v>
      </c>
      <c r="H7877" s="7">
        <v>61</v>
      </c>
      <c r="I7877" s="1">
        <v>19</v>
      </c>
      <c r="J7877" s="1">
        <v>270</v>
      </c>
      <c r="K7877" s="1">
        <v>6</v>
      </c>
      <c r="L7877" s="1">
        <v>18</v>
      </c>
      <c r="M7877" s="1">
        <v>24</v>
      </c>
      <c r="N7877" s="1">
        <v>57</v>
      </c>
      <c r="O7877" s="8">
        <v>121</v>
      </c>
    </row>
    <row r="7878" spans="4:15" x14ac:dyDescent="0.2">
      <c r="D7878" s="175"/>
      <c r="E7878" s="11"/>
      <c r="F7878" s="10"/>
      <c r="G7878" s="9">
        <v>100</v>
      </c>
      <c r="H7878" s="16">
        <v>10.777385159011001</v>
      </c>
      <c r="I7878" s="2">
        <v>3.3568904593640001</v>
      </c>
      <c r="J7878" s="2">
        <v>47.703180212013997</v>
      </c>
      <c r="K7878" s="2">
        <v>1.0600706713779999</v>
      </c>
      <c r="L7878" s="2">
        <v>3.1802120141339998</v>
      </c>
      <c r="M7878" s="2">
        <v>4.2402826855119997</v>
      </c>
      <c r="N7878" s="2">
        <v>10.070671378091999</v>
      </c>
      <c r="O7878" s="13">
        <v>21.378091872792002</v>
      </c>
    </row>
    <row r="7879" spans="4:15" x14ac:dyDescent="0.2">
      <c r="D7879" s="174" t="s">
        <v>38</v>
      </c>
      <c r="E7879" s="20" t="s">
        <v>39</v>
      </c>
      <c r="F7879" s="22"/>
      <c r="G7879" s="21">
        <v>58</v>
      </c>
      <c r="H7879" s="25">
        <v>21</v>
      </c>
      <c r="I7879" s="3">
        <v>1</v>
      </c>
      <c r="J7879" s="3">
        <v>13</v>
      </c>
      <c r="K7879" s="3">
        <v>2</v>
      </c>
      <c r="L7879" s="3">
        <v>4</v>
      </c>
      <c r="M7879" s="3">
        <v>6</v>
      </c>
      <c r="N7879" s="3">
        <v>2</v>
      </c>
      <c r="O7879" s="26">
        <v>11</v>
      </c>
    </row>
    <row r="7880" spans="4:15" x14ac:dyDescent="0.2">
      <c r="D7880" s="175"/>
      <c r="E7880" s="11"/>
      <c r="F7880" s="10"/>
      <c r="G7880" s="9">
        <v>100</v>
      </c>
      <c r="H7880" s="86">
        <v>36.206896551724</v>
      </c>
      <c r="I7880" s="2">
        <v>1.7241379310339999</v>
      </c>
      <c r="J7880" s="46">
        <v>22.413793103448</v>
      </c>
      <c r="K7880" s="2">
        <v>3.4482758620689999</v>
      </c>
      <c r="L7880" s="2">
        <v>6.8965517241379999</v>
      </c>
      <c r="M7880" s="23">
        <v>10.344827586207</v>
      </c>
      <c r="N7880" s="2">
        <v>3.4482758620689999</v>
      </c>
      <c r="O7880" s="13">
        <v>18.965517241379001</v>
      </c>
    </row>
    <row r="7881" spans="4:15" x14ac:dyDescent="0.2">
      <c r="D7881" s="175"/>
      <c r="E7881" s="4" t="s">
        <v>40</v>
      </c>
      <c r="F7881" s="6"/>
      <c r="G7881" s="5">
        <v>144</v>
      </c>
      <c r="H7881" s="7">
        <v>26</v>
      </c>
      <c r="I7881" s="1">
        <v>5</v>
      </c>
      <c r="J7881" s="1">
        <v>86</v>
      </c>
      <c r="K7881" s="1">
        <v>3</v>
      </c>
      <c r="L7881" s="1">
        <v>8</v>
      </c>
      <c r="M7881" s="1">
        <v>7</v>
      </c>
      <c r="N7881" s="1">
        <v>6</v>
      </c>
      <c r="O7881" s="8">
        <v>13</v>
      </c>
    </row>
    <row r="7882" spans="4:15" x14ac:dyDescent="0.2">
      <c r="D7882" s="175"/>
      <c r="E7882" s="11"/>
      <c r="F7882" s="10"/>
      <c r="G7882" s="9">
        <v>100</v>
      </c>
      <c r="H7882" s="64">
        <v>18.055555555556001</v>
      </c>
      <c r="I7882" s="2">
        <v>3.4722222222219998</v>
      </c>
      <c r="J7882" s="35">
        <v>59.722222222222001</v>
      </c>
      <c r="K7882" s="2">
        <v>2.083333333333</v>
      </c>
      <c r="L7882" s="2">
        <v>5.5555555555560003</v>
      </c>
      <c r="M7882" s="2">
        <v>4.8611111111109997</v>
      </c>
      <c r="N7882" s="2">
        <v>4.166666666667</v>
      </c>
      <c r="O7882" s="111">
        <v>9.0277777777780006</v>
      </c>
    </row>
    <row r="7883" spans="4:15" x14ac:dyDescent="0.2">
      <c r="D7883" s="175"/>
      <c r="E7883" s="4" t="s">
        <v>41</v>
      </c>
      <c r="F7883" s="6"/>
      <c r="G7883" s="5">
        <v>202</v>
      </c>
      <c r="H7883" s="7">
        <v>11</v>
      </c>
      <c r="I7883" s="1">
        <v>5</v>
      </c>
      <c r="J7883" s="1">
        <v>139</v>
      </c>
      <c r="K7883" s="1">
        <v>2</v>
      </c>
      <c r="L7883" s="1">
        <v>8</v>
      </c>
      <c r="M7883" s="1">
        <v>7</v>
      </c>
      <c r="N7883" s="1">
        <v>9</v>
      </c>
      <c r="O7883" s="8">
        <v>26</v>
      </c>
    </row>
    <row r="7884" spans="4:15" x14ac:dyDescent="0.2">
      <c r="D7884" s="175"/>
      <c r="E7884" s="11"/>
      <c r="F7884" s="10"/>
      <c r="G7884" s="9">
        <v>100</v>
      </c>
      <c r="H7884" s="73">
        <v>5.4455445544550001</v>
      </c>
      <c r="I7884" s="2">
        <v>2.4752475247520001</v>
      </c>
      <c r="J7884" s="35">
        <v>68.811881188119003</v>
      </c>
      <c r="K7884" s="2">
        <v>0.99009900990099997</v>
      </c>
      <c r="L7884" s="2">
        <v>3.9603960396039999</v>
      </c>
      <c r="M7884" s="2">
        <v>3.4653465346529999</v>
      </c>
      <c r="N7884" s="2">
        <v>4.4554455445540002</v>
      </c>
      <c r="O7884" s="93">
        <v>12.871287128713</v>
      </c>
    </row>
    <row r="7885" spans="4:15" x14ac:dyDescent="0.2">
      <c r="D7885" s="175"/>
      <c r="E7885" s="4" t="s">
        <v>42</v>
      </c>
      <c r="F7885" s="6"/>
      <c r="G7885" s="5">
        <v>208</v>
      </c>
      <c r="H7885" s="7">
        <v>24</v>
      </c>
      <c r="I7885" s="1">
        <v>6</v>
      </c>
      <c r="J7885" s="1">
        <v>123</v>
      </c>
      <c r="K7885" s="1">
        <v>1</v>
      </c>
      <c r="L7885" s="1">
        <v>5</v>
      </c>
      <c r="M7885" s="1">
        <v>11</v>
      </c>
      <c r="N7885" s="1">
        <v>12</v>
      </c>
      <c r="O7885" s="8">
        <v>32</v>
      </c>
    </row>
    <row r="7886" spans="4:15" x14ac:dyDescent="0.2">
      <c r="D7886" s="175"/>
      <c r="E7886" s="11"/>
      <c r="F7886" s="10"/>
      <c r="G7886" s="9">
        <v>100</v>
      </c>
      <c r="H7886" s="16">
        <v>11.538461538462</v>
      </c>
      <c r="I7886" s="2">
        <v>2.884615384615</v>
      </c>
      <c r="J7886" s="23">
        <v>59.134615384615003</v>
      </c>
      <c r="K7886" s="2">
        <v>0.48076923076900002</v>
      </c>
      <c r="L7886" s="2">
        <v>2.4038461538460001</v>
      </c>
      <c r="M7886" s="2">
        <v>5.2884615384620002</v>
      </c>
      <c r="N7886" s="2">
        <v>5.7692307692310001</v>
      </c>
      <c r="O7886" s="93">
        <v>15.384615384615</v>
      </c>
    </row>
    <row r="7887" spans="4:15" x14ac:dyDescent="0.2">
      <c r="D7887" s="175"/>
      <c r="E7887" s="4" t="s">
        <v>43</v>
      </c>
      <c r="F7887" s="6"/>
      <c r="G7887" s="5">
        <v>199</v>
      </c>
      <c r="H7887" s="7">
        <v>11</v>
      </c>
      <c r="I7887" s="1">
        <v>4</v>
      </c>
      <c r="J7887" s="1">
        <v>107</v>
      </c>
      <c r="K7887" s="1">
        <v>3</v>
      </c>
      <c r="L7887" s="1">
        <v>6</v>
      </c>
      <c r="M7887" s="1">
        <v>7</v>
      </c>
      <c r="N7887" s="1">
        <v>23</v>
      </c>
      <c r="O7887" s="8">
        <v>42</v>
      </c>
    </row>
    <row r="7888" spans="4:15" x14ac:dyDescent="0.2">
      <c r="D7888" s="175"/>
      <c r="E7888" s="11"/>
      <c r="F7888" s="10"/>
      <c r="G7888" s="9">
        <v>100</v>
      </c>
      <c r="H7888" s="73">
        <v>5.5276381909549999</v>
      </c>
      <c r="I7888" s="2">
        <v>2.0100502512560001</v>
      </c>
      <c r="J7888" s="2">
        <v>53.768844221106001</v>
      </c>
      <c r="K7888" s="2">
        <v>1.507537688442</v>
      </c>
      <c r="L7888" s="2">
        <v>3.015075376884</v>
      </c>
      <c r="M7888" s="2">
        <v>3.5175879396980001</v>
      </c>
      <c r="N7888" s="2">
        <v>11.557788944724001</v>
      </c>
      <c r="O7888" s="13">
        <v>21.105527638190999</v>
      </c>
    </row>
    <row r="7889" spans="2:15" x14ac:dyDescent="0.2">
      <c r="D7889" s="175"/>
      <c r="E7889" s="4" t="s">
        <v>44</v>
      </c>
      <c r="F7889" s="6"/>
      <c r="G7889" s="5">
        <v>211</v>
      </c>
      <c r="H7889" s="7">
        <v>21</v>
      </c>
      <c r="I7889" s="1">
        <v>16</v>
      </c>
      <c r="J7889" s="1">
        <v>76</v>
      </c>
      <c r="K7889" s="1">
        <v>0</v>
      </c>
      <c r="L7889" s="1">
        <v>5</v>
      </c>
      <c r="M7889" s="1">
        <v>7</v>
      </c>
      <c r="N7889" s="1">
        <v>25</v>
      </c>
      <c r="O7889" s="8">
        <v>62</v>
      </c>
    </row>
    <row r="7890" spans="2:15" x14ac:dyDescent="0.2">
      <c r="D7890" s="175"/>
      <c r="E7890" s="11"/>
      <c r="F7890" s="10"/>
      <c r="G7890" s="9">
        <v>100</v>
      </c>
      <c r="H7890" s="16">
        <v>9.9526066350709996</v>
      </c>
      <c r="I7890" s="2">
        <v>7.5829383886260002</v>
      </c>
      <c r="J7890" s="46">
        <v>36.018957345971998</v>
      </c>
      <c r="K7890" s="18">
        <v>0</v>
      </c>
      <c r="L7890" s="2">
        <v>2.3696682464449998</v>
      </c>
      <c r="M7890" s="2">
        <v>3.3175355450240001</v>
      </c>
      <c r="N7890" s="2">
        <v>11.848341232227</v>
      </c>
      <c r="O7890" s="89">
        <v>29.383886255924001</v>
      </c>
    </row>
    <row r="7891" spans="2:15" x14ac:dyDescent="0.2">
      <c r="D7891" s="175"/>
      <c r="E7891" s="4" t="s">
        <v>45</v>
      </c>
      <c r="F7891" s="6"/>
      <c r="G7891" s="5">
        <v>141</v>
      </c>
      <c r="H7891" s="7">
        <v>13</v>
      </c>
      <c r="I7891" s="1">
        <v>11</v>
      </c>
      <c r="J7891" s="1">
        <v>34</v>
      </c>
      <c r="K7891" s="1">
        <v>0</v>
      </c>
      <c r="L7891" s="1">
        <v>0</v>
      </c>
      <c r="M7891" s="1">
        <v>3</v>
      </c>
      <c r="N7891" s="1">
        <v>15</v>
      </c>
      <c r="O7891" s="8">
        <v>66</v>
      </c>
    </row>
    <row r="7892" spans="2:15" x14ac:dyDescent="0.2">
      <c r="D7892" s="176"/>
      <c r="E7892" s="57"/>
      <c r="F7892" s="54"/>
      <c r="G7892" s="67">
        <v>100</v>
      </c>
      <c r="H7892" s="82">
        <v>9.2198581560279997</v>
      </c>
      <c r="I7892" s="48">
        <v>7.8014184397159996</v>
      </c>
      <c r="J7892" s="91">
        <v>24.113475177304998</v>
      </c>
      <c r="K7892" s="81">
        <v>0</v>
      </c>
      <c r="L7892" s="81">
        <v>0</v>
      </c>
      <c r="M7892" s="48">
        <v>2.1276595744679998</v>
      </c>
      <c r="N7892" s="48">
        <v>10.638297872340001</v>
      </c>
      <c r="O7892" s="118">
        <v>46.808510638298003</v>
      </c>
    </row>
    <row r="7894" spans="2:15" x14ac:dyDescent="0.2">
      <c r="B7894" s="43" t="str">
        <f xml:space="preserve"> HYPERLINK("#'目次'!B170", "[164]")</f>
        <v>[164]</v>
      </c>
      <c r="C7894" s="31" t="s">
        <v>318</v>
      </c>
    </row>
    <row r="7895" spans="2:15" x14ac:dyDescent="0.2">
      <c r="C7895" s="156" t="s">
        <v>292</v>
      </c>
    </row>
    <row r="7898" spans="2:15" ht="24" x14ac:dyDescent="0.2">
      <c r="D7898" s="177"/>
      <c r="E7898" s="178"/>
      <c r="F7898" s="178"/>
      <c r="G7898" s="40" t="s">
        <v>14</v>
      </c>
      <c r="H7898" s="42" t="s">
        <v>213</v>
      </c>
      <c r="I7898" s="15" t="s">
        <v>214</v>
      </c>
      <c r="J7898" s="15" t="s">
        <v>215</v>
      </c>
      <c r="K7898" s="15" t="s">
        <v>216</v>
      </c>
      <c r="L7898" s="15" t="s">
        <v>217</v>
      </c>
      <c r="M7898" s="15" t="s">
        <v>293</v>
      </c>
      <c r="N7898" s="15" t="s">
        <v>86</v>
      </c>
      <c r="O7898" s="44" t="s">
        <v>17</v>
      </c>
    </row>
    <row r="7899" spans="2:15" x14ac:dyDescent="0.2">
      <c r="D7899" s="179"/>
      <c r="E7899" s="180"/>
      <c r="F7899" s="180"/>
      <c r="G7899" s="39"/>
      <c r="H7899" s="41"/>
      <c r="I7899" s="14"/>
      <c r="J7899" s="14"/>
      <c r="K7899" s="14"/>
      <c r="L7899" s="14"/>
      <c r="M7899" s="14"/>
      <c r="N7899" s="14"/>
      <c r="O7899" s="38"/>
    </row>
    <row r="7900" spans="2:15" x14ac:dyDescent="0.2">
      <c r="D7900" s="70"/>
      <c r="E7900" s="72" t="s">
        <v>14</v>
      </c>
      <c r="F7900" s="69"/>
      <c r="G7900" s="37">
        <v>1163</v>
      </c>
      <c r="H7900" s="17">
        <v>127</v>
      </c>
      <c r="I7900" s="17">
        <v>48</v>
      </c>
      <c r="J7900" s="17">
        <v>578</v>
      </c>
      <c r="K7900" s="17">
        <v>11</v>
      </c>
      <c r="L7900" s="17">
        <v>36</v>
      </c>
      <c r="M7900" s="17">
        <v>48</v>
      </c>
      <c r="N7900" s="17">
        <v>92</v>
      </c>
      <c r="O7900" s="55">
        <v>252</v>
      </c>
    </row>
    <row r="7901" spans="2:15" x14ac:dyDescent="0.2">
      <c r="D7901" s="57"/>
      <c r="E7901" s="54"/>
      <c r="F7901" s="71"/>
      <c r="G7901" s="9">
        <v>100</v>
      </c>
      <c r="H7901" s="2">
        <v>10.920034393809001</v>
      </c>
      <c r="I7901" s="2">
        <v>4.1272570937230002</v>
      </c>
      <c r="J7901" s="2">
        <v>49.699054170248999</v>
      </c>
      <c r="K7901" s="2">
        <v>0.94582975064499997</v>
      </c>
      <c r="L7901" s="2">
        <v>3.0954428202919999</v>
      </c>
      <c r="M7901" s="2">
        <v>4.1272570937230002</v>
      </c>
      <c r="N7901" s="2">
        <v>7.9105760963030001</v>
      </c>
      <c r="O7901" s="13">
        <v>21.668099742046</v>
      </c>
    </row>
    <row r="7902" spans="2:15" x14ac:dyDescent="0.2">
      <c r="D7902" s="174" t="s">
        <v>52</v>
      </c>
      <c r="E7902" s="20" t="s">
        <v>53</v>
      </c>
      <c r="F7902" s="22"/>
      <c r="G7902" s="21">
        <v>15</v>
      </c>
      <c r="H7902" s="25">
        <v>1</v>
      </c>
      <c r="I7902" s="3">
        <v>1</v>
      </c>
      <c r="J7902" s="3">
        <v>7</v>
      </c>
      <c r="K7902" s="3">
        <v>0</v>
      </c>
      <c r="L7902" s="3">
        <v>1</v>
      </c>
      <c r="M7902" s="3">
        <v>1</v>
      </c>
      <c r="N7902" s="3">
        <v>0</v>
      </c>
      <c r="O7902" s="26">
        <v>4</v>
      </c>
    </row>
    <row r="7903" spans="2:15" x14ac:dyDescent="0.2">
      <c r="D7903" s="175"/>
      <c r="E7903" s="11"/>
      <c r="F7903" s="10"/>
      <c r="G7903" s="9">
        <v>100</v>
      </c>
      <c r="H7903" s="16">
        <v>6.666666666667</v>
      </c>
      <c r="I7903" s="2">
        <v>6.666666666667</v>
      </c>
      <c r="J7903" s="2">
        <v>46.666666666666998</v>
      </c>
      <c r="K7903" s="18">
        <v>0</v>
      </c>
      <c r="L7903" s="2">
        <v>6.666666666667</v>
      </c>
      <c r="M7903" s="2">
        <v>6.666666666667</v>
      </c>
      <c r="N7903" s="79">
        <v>0</v>
      </c>
      <c r="O7903" s="13">
        <v>26.666666666666998</v>
      </c>
    </row>
    <row r="7904" spans="2:15" ht="24" x14ac:dyDescent="0.2">
      <c r="D7904" s="175"/>
      <c r="E7904" s="4" t="s">
        <v>54</v>
      </c>
      <c r="F7904" s="6"/>
      <c r="G7904" s="5">
        <v>116</v>
      </c>
      <c r="H7904" s="7">
        <v>10</v>
      </c>
      <c r="I7904" s="1">
        <v>4</v>
      </c>
      <c r="J7904" s="1">
        <v>60</v>
      </c>
      <c r="K7904" s="1">
        <v>2</v>
      </c>
      <c r="L7904" s="1">
        <v>3</v>
      </c>
      <c r="M7904" s="1">
        <v>2</v>
      </c>
      <c r="N7904" s="1">
        <v>8</v>
      </c>
      <c r="O7904" s="8">
        <v>29</v>
      </c>
    </row>
    <row r="7905" spans="4:15" x14ac:dyDescent="0.2">
      <c r="D7905" s="175"/>
      <c r="E7905" s="11"/>
      <c r="F7905" s="10"/>
      <c r="G7905" s="9">
        <v>100</v>
      </c>
      <c r="H7905" s="16">
        <v>8.6206896551720007</v>
      </c>
      <c r="I7905" s="2">
        <v>3.4482758620689999</v>
      </c>
      <c r="J7905" s="2">
        <v>51.724137931034001</v>
      </c>
      <c r="K7905" s="2">
        <v>1.7241379310339999</v>
      </c>
      <c r="L7905" s="2">
        <v>2.586206896552</v>
      </c>
      <c r="M7905" s="2">
        <v>1.7241379310339999</v>
      </c>
      <c r="N7905" s="2">
        <v>6.8965517241379999</v>
      </c>
      <c r="O7905" s="13">
        <v>25</v>
      </c>
    </row>
    <row r="7906" spans="4:15" x14ac:dyDescent="0.2">
      <c r="D7906" s="175"/>
      <c r="E7906" s="4" t="s">
        <v>55</v>
      </c>
      <c r="F7906" s="6"/>
      <c r="G7906" s="5">
        <v>41</v>
      </c>
      <c r="H7906" s="7">
        <v>1</v>
      </c>
      <c r="I7906" s="1">
        <v>1</v>
      </c>
      <c r="J7906" s="1">
        <v>26</v>
      </c>
      <c r="K7906" s="1">
        <v>1</v>
      </c>
      <c r="L7906" s="1">
        <v>3</v>
      </c>
      <c r="M7906" s="1">
        <v>2</v>
      </c>
      <c r="N7906" s="1">
        <v>0</v>
      </c>
      <c r="O7906" s="8">
        <v>8</v>
      </c>
    </row>
    <row r="7907" spans="4:15" x14ac:dyDescent="0.2">
      <c r="D7907" s="175"/>
      <c r="E7907" s="11"/>
      <c r="F7907" s="10"/>
      <c r="G7907" s="9">
        <v>100</v>
      </c>
      <c r="H7907" s="73">
        <v>2.4390243902440001</v>
      </c>
      <c r="I7907" s="2">
        <v>2.4390243902440001</v>
      </c>
      <c r="J7907" s="35">
        <v>63.414634146341001</v>
      </c>
      <c r="K7907" s="2">
        <v>2.4390243902440001</v>
      </c>
      <c r="L7907" s="2">
        <v>7.3170731707319998</v>
      </c>
      <c r="M7907" s="2">
        <v>4.8780487804880002</v>
      </c>
      <c r="N7907" s="79">
        <v>0</v>
      </c>
      <c r="O7907" s="13">
        <v>19.512195121950999</v>
      </c>
    </row>
    <row r="7908" spans="4:15" x14ac:dyDescent="0.2">
      <c r="D7908" s="175"/>
      <c r="E7908" s="4" t="s">
        <v>56</v>
      </c>
      <c r="F7908" s="6"/>
      <c r="G7908" s="5">
        <v>60</v>
      </c>
      <c r="H7908" s="7">
        <v>4</v>
      </c>
      <c r="I7908" s="1">
        <v>0</v>
      </c>
      <c r="J7908" s="1">
        <v>44</v>
      </c>
      <c r="K7908" s="1">
        <v>0</v>
      </c>
      <c r="L7908" s="1">
        <v>2</v>
      </c>
      <c r="M7908" s="1">
        <v>0</v>
      </c>
      <c r="N7908" s="1">
        <v>2</v>
      </c>
      <c r="O7908" s="8">
        <v>10</v>
      </c>
    </row>
    <row r="7909" spans="4:15" x14ac:dyDescent="0.2">
      <c r="D7909" s="175"/>
      <c r="E7909" s="11"/>
      <c r="F7909" s="10"/>
      <c r="G7909" s="9">
        <v>100</v>
      </c>
      <c r="H7909" s="16">
        <v>6.666666666667</v>
      </c>
      <c r="I7909" s="18">
        <v>0</v>
      </c>
      <c r="J7909" s="35">
        <v>73.333333333333002</v>
      </c>
      <c r="K7909" s="18">
        <v>0</v>
      </c>
      <c r="L7909" s="2">
        <v>3.333333333333</v>
      </c>
      <c r="M7909" s="18">
        <v>0</v>
      </c>
      <c r="N7909" s="2">
        <v>3.333333333333</v>
      </c>
      <c r="O7909" s="93">
        <v>16.666666666666998</v>
      </c>
    </row>
    <row r="7910" spans="4:15" x14ac:dyDescent="0.2">
      <c r="D7910" s="175"/>
      <c r="E7910" s="4" t="s">
        <v>57</v>
      </c>
      <c r="F7910" s="6"/>
      <c r="G7910" s="5">
        <v>283</v>
      </c>
      <c r="H7910" s="7">
        <v>24</v>
      </c>
      <c r="I7910" s="1">
        <v>10</v>
      </c>
      <c r="J7910" s="1">
        <v>175</v>
      </c>
      <c r="K7910" s="1">
        <v>1</v>
      </c>
      <c r="L7910" s="1">
        <v>11</v>
      </c>
      <c r="M7910" s="1">
        <v>13</v>
      </c>
      <c r="N7910" s="1">
        <v>19</v>
      </c>
      <c r="O7910" s="8">
        <v>38</v>
      </c>
    </row>
    <row r="7911" spans="4:15" x14ac:dyDescent="0.2">
      <c r="D7911" s="175"/>
      <c r="E7911" s="11"/>
      <c r="F7911" s="10"/>
      <c r="G7911" s="9">
        <v>100</v>
      </c>
      <c r="H7911" s="16">
        <v>8.4805653710249995</v>
      </c>
      <c r="I7911" s="2">
        <v>3.533568904594</v>
      </c>
      <c r="J7911" s="35">
        <v>61.837455830388997</v>
      </c>
      <c r="K7911" s="2">
        <v>0.35335689045899998</v>
      </c>
      <c r="L7911" s="2">
        <v>3.8869257950530001</v>
      </c>
      <c r="M7911" s="2">
        <v>4.5936395759720003</v>
      </c>
      <c r="N7911" s="2">
        <v>6.7137809187280002</v>
      </c>
      <c r="O7911" s="93">
        <v>13.427561837456</v>
      </c>
    </row>
    <row r="7912" spans="4:15" x14ac:dyDescent="0.2">
      <c r="D7912" s="175"/>
      <c r="E7912" s="4" t="s">
        <v>58</v>
      </c>
      <c r="F7912" s="6"/>
      <c r="G7912" s="5">
        <v>123</v>
      </c>
      <c r="H7912" s="7">
        <v>17</v>
      </c>
      <c r="I7912" s="1">
        <v>4</v>
      </c>
      <c r="J7912" s="1">
        <v>63</v>
      </c>
      <c r="K7912" s="1">
        <v>2</v>
      </c>
      <c r="L7912" s="1">
        <v>2</v>
      </c>
      <c r="M7912" s="1">
        <v>4</v>
      </c>
      <c r="N7912" s="1">
        <v>9</v>
      </c>
      <c r="O7912" s="8">
        <v>26</v>
      </c>
    </row>
    <row r="7913" spans="4:15" x14ac:dyDescent="0.2">
      <c r="D7913" s="175"/>
      <c r="E7913" s="11"/>
      <c r="F7913" s="10"/>
      <c r="G7913" s="9">
        <v>100</v>
      </c>
      <c r="H7913" s="16">
        <v>13.821138211381999</v>
      </c>
      <c r="I7913" s="2">
        <v>3.2520325203249998</v>
      </c>
      <c r="J7913" s="2">
        <v>51.219512195122</v>
      </c>
      <c r="K7913" s="2">
        <v>1.6260162601629999</v>
      </c>
      <c r="L7913" s="2">
        <v>1.6260162601629999</v>
      </c>
      <c r="M7913" s="2">
        <v>3.2520325203249998</v>
      </c>
      <c r="N7913" s="2">
        <v>7.3170731707319998</v>
      </c>
      <c r="O7913" s="13">
        <v>21.138211382114001</v>
      </c>
    </row>
    <row r="7914" spans="4:15" x14ac:dyDescent="0.2">
      <c r="D7914" s="175"/>
      <c r="E7914" s="4" t="s">
        <v>59</v>
      </c>
      <c r="F7914" s="6"/>
      <c r="G7914" s="5">
        <v>186</v>
      </c>
      <c r="H7914" s="7">
        <v>14</v>
      </c>
      <c r="I7914" s="1">
        <v>10</v>
      </c>
      <c r="J7914" s="1">
        <v>89</v>
      </c>
      <c r="K7914" s="1">
        <v>0</v>
      </c>
      <c r="L7914" s="1">
        <v>5</v>
      </c>
      <c r="M7914" s="1">
        <v>11</v>
      </c>
      <c r="N7914" s="1">
        <v>21</v>
      </c>
      <c r="O7914" s="8">
        <v>41</v>
      </c>
    </row>
    <row r="7915" spans="4:15" x14ac:dyDescent="0.2">
      <c r="D7915" s="175"/>
      <c r="E7915" s="11"/>
      <c r="F7915" s="10"/>
      <c r="G7915" s="9">
        <v>100</v>
      </c>
      <c r="H7915" s="16">
        <v>7.5268817204299996</v>
      </c>
      <c r="I7915" s="2">
        <v>5.3763440860219998</v>
      </c>
      <c r="J7915" s="2">
        <v>47.849462365591002</v>
      </c>
      <c r="K7915" s="18">
        <v>0</v>
      </c>
      <c r="L7915" s="2">
        <v>2.6881720430109999</v>
      </c>
      <c r="M7915" s="2">
        <v>5.9139784946239997</v>
      </c>
      <c r="N7915" s="2">
        <v>11.290322580645</v>
      </c>
      <c r="O7915" s="13">
        <v>22.043010752688001</v>
      </c>
    </row>
    <row r="7916" spans="4:15" x14ac:dyDescent="0.2">
      <c r="D7916" s="175"/>
      <c r="E7916" s="4" t="s">
        <v>60</v>
      </c>
      <c r="F7916" s="6"/>
      <c r="G7916" s="5">
        <v>163</v>
      </c>
      <c r="H7916" s="7">
        <v>16</v>
      </c>
      <c r="I7916" s="1">
        <v>6</v>
      </c>
      <c r="J7916" s="1">
        <v>60</v>
      </c>
      <c r="K7916" s="1">
        <v>1</v>
      </c>
      <c r="L7916" s="1">
        <v>3</v>
      </c>
      <c r="M7916" s="1">
        <v>9</v>
      </c>
      <c r="N7916" s="1">
        <v>17</v>
      </c>
      <c r="O7916" s="8">
        <v>52</v>
      </c>
    </row>
    <row r="7917" spans="4:15" x14ac:dyDescent="0.2">
      <c r="D7917" s="175"/>
      <c r="E7917" s="11"/>
      <c r="F7917" s="10"/>
      <c r="G7917" s="9">
        <v>100</v>
      </c>
      <c r="H7917" s="16">
        <v>9.8159509202449993</v>
      </c>
      <c r="I7917" s="2">
        <v>3.6809815950920002</v>
      </c>
      <c r="J7917" s="46">
        <v>36.809815950919997</v>
      </c>
      <c r="K7917" s="2">
        <v>0.61349693251500004</v>
      </c>
      <c r="L7917" s="2">
        <v>1.8404907975460001</v>
      </c>
      <c r="M7917" s="2">
        <v>5.5214723926379996</v>
      </c>
      <c r="N7917" s="2">
        <v>10.429447852760999</v>
      </c>
      <c r="O7917" s="104">
        <v>31.901840490798001</v>
      </c>
    </row>
    <row r="7918" spans="4:15" x14ac:dyDescent="0.2">
      <c r="D7918" s="175"/>
      <c r="E7918" s="4" t="s">
        <v>61</v>
      </c>
      <c r="F7918" s="6"/>
      <c r="G7918" s="5">
        <v>72</v>
      </c>
      <c r="H7918" s="7">
        <v>25</v>
      </c>
      <c r="I7918" s="1">
        <v>1</v>
      </c>
      <c r="J7918" s="1">
        <v>20</v>
      </c>
      <c r="K7918" s="1">
        <v>4</v>
      </c>
      <c r="L7918" s="1">
        <v>6</v>
      </c>
      <c r="M7918" s="1">
        <v>5</v>
      </c>
      <c r="N7918" s="1">
        <v>2</v>
      </c>
      <c r="O7918" s="8">
        <v>13</v>
      </c>
    </row>
    <row r="7919" spans="4:15" x14ac:dyDescent="0.2">
      <c r="D7919" s="175"/>
      <c r="E7919" s="11"/>
      <c r="F7919" s="10"/>
      <c r="G7919" s="9">
        <v>100</v>
      </c>
      <c r="H7919" s="86">
        <v>34.722222222222001</v>
      </c>
      <c r="I7919" s="2">
        <v>1.3888888888890001</v>
      </c>
      <c r="J7919" s="46">
        <v>27.777777777777999</v>
      </c>
      <c r="K7919" s="2">
        <v>5.5555555555560003</v>
      </c>
      <c r="L7919" s="23">
        <v>8.333333333333</v>
      </c>
      <c r="M7919" s="2">
        <v>6.9444444444439997</v>
      </c>
      <c r="N7919" s="27">
        <v>2.7777777777780002</v>
      </c>
      <c r="O7919" s="13">
        <v>18.055555555556001</v>
      </c>
    </row>
    <row r="7920" spans="4:15" x14ac:dyDescent="0.2">
      <c r="D7920" s="175"/>
      <c r="E7920" s="4" t="s">
        <v>62</v>
      </c>
      <c r="F7920" s="6"/>
      <c r="G7920" s="5">
        <v>103</v>
      </c>
      <c r="H7920" s="7">
        <v>15</v>
      </c>
      <c r="I7920" s="1">
        <v>11</v>
      </c>
      <c r="J7920" s="1">
        <v>33</v>
      </c>
      <c r="K7920" s="1">
        <v>0</v>
      </c>
      <c r="L7920" s="1">
        <v>0</v>
      </c>
      <c r="M7920" s="1">
        <v>1</v>
      </c>
      <c r="N7920" s="1">
        <v>14</v>
      </c>
      <c r="O7920" s="8">
        <v>31</v>
      </c>
    </row>
    <row r="7921" spans="4:15" x14ac:dyDescent="0.2">
      <c r="D7921" s="175"/>
      <c r="E7921" s="11"/>
      <c r="F7921" s="10"/>
      <c r="G7921" s="9">
        <v>100</v>
      </c>
      <c r="H7921" s="16">
        <v>14.563106796116999</v>
      </c>
      <c r="I7921" s="23">
        <v>10.679611650485</v>
      </c>
      <c r="J7921" s="46">
        <v>32.038834951456003</v>
      </c>
      <c r="K7921" s="18">
        <v>0</v>
      </c>
      <c r="L7921" s="18">
        <v>0</v>
      </c>
      <c r="M7921" s="2">
        <v>0.97087378640800004</v>
      </c>
      <c r="N7921" s="23">
        <v>13.592233009709</v>
      </c>
      <c r="O7921" s="89">
        <v>30.097087378641</v>
      </c>
    </row>
    <row r="7922" spans="4:15" x14ac:dyDescent="0.2">
      <c r="D7922" s="174" t="s">
        <v>63</v>
      </c>
      <c r="E7922" s="20" t="s">
        <v>64</v>
      </c>
      <c r="F7922" s="22"/>
      <c r="G7922" s="21">
        <v>214</v>
      </c>
      <c r="H7922" s="25">
        <v>34</v>
      </c>
      <c r="I7922" s="3">
        <v>15</v>
      </c>
      <c r="J7922" s="3">
        <v>73</v>
      </c>
      <c r="K7922" s="3">
        <v>2</v>
      </c>
      <c r="L7922" s="3">
        <v>5</v>
      </c>
      <c r="M7922" s="3">
        <v>11</v>
      </c>
      <c r="N7922" s="3">
        <v>17</v>
      </c>
      <c r="O7922" s="26">
        <v>63</v>
      </c>
    </row>
    <row r="7923" spans="4:15" x14ac:dyDescent="0.2">
      <c r="D7923" s="175"/>
      <c r="E7923" s="11"/>
      <c r="F7923" s="10"/>
      <c r="G7923" s="9">
        <v>100</v>
      </c>
      <c r="H7923" s="16">
        <v>15.887850467290001</v>
      </c>
      <c r="I7923" s="2">
        <v>7.009345794393</v>
      </c>
      <c r="J7923" s="46">
        <v>34.112149532709999</v>
      </c>
      <c r="K7923" s="2">
        <v>0.93457943925200004</v>
      </c>
      <c r="L7923" s="2">
        <v>2.3364485981310001</v>
      </c>
      <c r="M7923" s="2">
        <v>5.140186915888</v>
      </c>
      <c r="N7923" s="2">
        <v>7.9439252336450004</v>
      </c>
      <c r="O7923" s="89">
        <v>29.439252336449002</v>
      </c>
    </row>
    <row r="7924" spans="4:15" x14ac:dyDescent="0.2">
      <c r="D7924" s="175"/>
      <c r="E7924" s="4" t="s">
        <v>65</v>
      </c>
      <c r="F7924" s="6"/>
      <c r="G7924" s="5">
        <v>160</v>
      </c>
      <c r="H7924" s="7">
        <v>17</v>
      </c>
      <c r="I7924" s="1">
        <v>5</v>
      </c>
      <c r="J7924" s="1">
        <v>72</v>
      </c>
      <c r="K7924" s="1">
        <v>3</v>
      </c>
      <c r="L7924" s="1">
        <v>3</v>
      </c>
      <c r="M7924" s="1">
        <v>7</v>
      </c>
      <c r="N7924" s="1">
        <v>13</v>
      </c>
      <c r="O7924" s="8">
        <v>43</v>
      </c>
    </row>
    <row r="7925" spans="4:15" x14ac:dyDescent="0.2">
      <c r="D7925" s="175"/>
      <c r="E7925" s="11"/>
      <c r="F7925" s="10"/>
      <c r="G7925" s="9">
        <v>100</v>
      </c>
      <c r="H7925" s="16">
        <v>10.625</v>
      </c>
      <c r="I7925" s="2">
        <v>3.125</v>
      </c>
      <c r="J7925" s="2">
        <v>45</v>
      </c>
      <c r="K7925" s="2">
        <v>1.875</v>
      </c>
      <c r="L7925" s="2">
        <v>1.875</v>
      </c>
      <c r="M7925" s="2">
        <v>4.375</v>
      </c>
      <c r="N7925" s="2">
        <v>8.125</v>
      </c>
      <c r="O7925" s="89">
        <v>26.875</v>
      </c>
    </row>
    <row r="7926" spans="4:15" x14ac:dyDescent="0.2">
      <c r="D7926" s="175"/>
      <c r="E7926" s="4" t="s">
        <v>66</v>
      </c>
      <c r="F7926" s="6"/>
      <c r="G7926" s="5">
        <v>160</v>
      </c>
      <c r="H7926" s="7">
        <v>17</v>
      </c>
      <c r="I7926" s="1">
        <v>8</v>
      </c>
      <c r="J7926" s="1">
        <v>73</v>
      </c>
      <c r="K7926" s="1">
        <v>2</v>
      </c>
      <c r="L7926" s="1">
        <v>10</v>
      </c>
      <c r="M7926" s="1">
        <v>8</v>
      </c>
      <c r="N7926" s="1">
        <v>12</v>
      </c>
      <c r="O7926" s="8">
        <v>35</v>
      </c>
    </row>
    <row r="7927" spans="4:15" x14ac:dyDescent="0.2">
      <c r="D7927" s="175"/>
      <c r="E7927" s="11"/>
      <c r="F7927" s="10"/>
      <c r="G7927" s="9">
        <v>100</v>
      </c>
      <c r="H7927" s="16">
        <v>10.625</v>
      </c>
      <c r="I7927" s="2">
        <v>5</v>
      </c>
      <c r="J7927" s="2">
        <v>45.625</v>
      </c>
      <c r="K7927" s="2">
        <v>1.25</v>
      </c>
      <c r="L7927" s="2">
        <v>6.25</v>
      </c>
      <c r="M7927" s="2">
        <v>5</v>
      </c>
      <c r="N7927" s="2">
        <v>7.5</v>
      </c>
      <c r="O7927" s="13">
        <v>21.875</v>
      </c>
    </row>
    <row r="7928" spans="4:15" x14ac:dyDescent="0.2">
      <c r="D7928" s="175"/>
      <c r="E7928" s="4" t="s">
        <v>67</v>
      </c>
      <c r="F7928" s="6"/>
      <c r="G7928" s="5">
        <v>150</v>
      </c>
      <c r="H7928" s="7">
        <v>14</v>
      </c>
      <c r="I7928" s="1">
        <v>6</v>
      </c>
      <c r="J7928" s="1">
        <v>83</v>
      </c>
      <c r="K7928" s="1">
        <v>1</v>
      </c>
      <c r="L7928" s="1">
        <v>5</v>
      </c>
      <c r="M7928" s="1">
        <v>2</v>
      </c>
      <c r="N7928" s="1">
        <v>15</v>
      </c>
      <c r="O7928" s="8">
        <v>29</v>
      </c>
    </row>
    <row r="7929" spans="4:15" x14ac:dyDescent="0.2">
      <c r="D7929" s="175"/>
      <c r="E7929" s="11"/>
      <c r="F7929" s="10"/>
      <c r="G7929" s="9">
        <v>100</v>
      </c>
      <c r="H7929" s="16">
        <v>9.333333333333</v>
      </c>
      <c r="I7929" s="2">
        <v>4</v>
      </c>
      <c r="J7929" s="23">
        <v>55.333333333333002</v>
      </c>
      <c r="K7929" s="2">
        <v>0.66666666666700003</v>
      </c>
      <c r="L7929" s="2">
        <v>3.333333333333</v>
      </c>
      <c r="M7929" s="2">
        <v>1.333333333333</v>
      </c>
      <c r="N7929" s="2">
        <v>10</v>
      </c>
      <c r="O7929" s="13">
        <v>19.333333333333002</v>
      </c>
    </row>
    <row r="7930" spans="4:15" x14ac:dyDescent="0.2">
      <c r="D7930" s="175"/>
      <c r="E7930" s="4" t="s">
        <v>68</v>
      </c>
      <c r="F7930" s="6"/>
      <c r="G7930" s="5">
        <v>110</v>
      </c>
      <c r="H7930" s="7">
        <v>12</v>
      </c>
      <c r="I7930" s="1">
        <v>4</v>
      </c>
      <c r="J7930" s="1">
        <v>54</v>
      </c>
      <c r="K7930" s="1">
        <v>1</v>
      </c>
      <c r="L7930" s="1">
        <v>5</v>
      </c>
      <c r="M7930" s="1">
        <v>4</v>
      </c>
      <c r="N7930" s="1">
        <v>10</v>
      </c>
      <c r="O7930" s="8">
        <v>25</v>
      </c>
    </row>
    <row r="7931" spans="4:15" x14ac:dyDescent="0.2">
      <c r="D7931" s="175"/>
      <c r="E7931" s="11"/>
      <c r="F7931" s="10"/>
      <c r="G7931" s="9">
        <v>100</v>
      </c>
      <c r="H7931" s="16">
        <v>10.909090909091001</v>
      </c>
      <c r="I7931" s="2">
        <v>3.636363636364</v>
      </c>
      <c r="J7931" s="2">
        <v>49.090909090909001</v>
      </c>
      <c r="K7931" s="2">
        <v>0.90909090909099999</v>
      </c>
      <c r="L7931" s="2">
        <v>4.5454545454549997</v>
      </c>
      <c r="M7931" s="2">
        <v>3.636363636364</v>
      </c>
      <c r="N7931" s="2">
        <v>9.0909090909089993</v>
      </c>
      <c r="O7931" s="13">
        <v>22.727272727273</v>
      </c>
    </row>
    <row r="7932" spans="4:15" x14ac:dyDescent="0.2">
      <c r="D7932" s="175"/>
      <c r="E7932" s="4" t="s">
        <v>69</v>
      </c>
      <c r="F7932" s="6"/>
      <c r="G7932" s="5">
        <v>91</v>
      </c>
      <c r="H7932" s="7">
        <v>12</v>
      </c>
      <c r="I7932" s="1">
        <v>4</v>
      </c>
      <c r="J7932" s="1">
        <v>48</v>
      </c>
      <c r="K7932" s="1">
        <v>2</v>
      </c>
      <c r="L7932" s="1">
        <v>1</v>
      </c>
      <c r="M7932" s="1">
        <v>6</v>
      </c>
      <c r="N7932" s="1">
        <v>5</v>
      </c>
      <c r="O7932" s="8">
        <v>17</v>
      </c>
    </row>
    <row r="7933" spans="4:15" x14ac:dyDescent="0.2">
      <c r="D7933" s="175"/>
      <c r="E7933" s="11"/>
      <c r="F7933" s="10"/>
      <c r="G7933" s="9">
        <v>100</v>
      </c>
      <c r="H7933" s="16">
        <v>13.186813186813</v>
      </c>
      <c r="I7933" s="2">
        <v>4.3956043956039998</v>
      </c>
      <c r="J7933" s="2">
        <v>52.747252747253</v>
      </c>
      <c r="K7933" s="2">
        <v>2.1978021978019999</v>
      </c>
      <c r="L7933" s="2">
        <v>1.098901098901</v>
      </c>
      <c r="M7933" s="2">
        <v>6.5934065934069999</v>
      </c>
      <c r="N7933" s="2">
        <v>5.4945054945049998</v>
      </c>
      <c r="O7933" s="13">
        <v>18.681318681318999</v>
      </c>
    </row>
    <row r="7934" spans="4:15" x14ac:dyDescent="0.2">
      <c r="D7934" s="175"/>
      <c r="E7934" s="4" t="s">
        <v>70</v>
      </c>
      <c r="F7934" s="6"/>
      <c r="G7934" s="5">
        <v>127</v>
      </c>
      <c r="H7934" s="7">
        <v>7</v>
      </c>
      <c r="I7934" s="1">
        <v>2</v>
      </c>
      <c r="J7934" s="1">
        <v>84</v>
      </c>
      <c r="K7934" s="1">
        <v>0</v>
      </c>
      <c r="L7934" s="1">
        <v>3</v>
      </c>
      <c r="M7934" s="1">
        <v>5</v>
      </c>
      <c r="N7934" s="1">
        <v>7</v>
      </c>
      <c r="O7934" s="8">
        <v>19</v>
      </c>
    </row>
    <row r="7935" spans="4:15" x14ac:dyDescent="0.2">
      <c r="D7935" s="175"/>
      <c r="E7935" s="11"/>
      <c r="F7935" s="10"/>
      <c r="G7935" s="9">
        <v>100</v>
      </c>
      <c r="H7935" s="73">
        <v>5.5118110236220001</v>
      </c>
      <c r="I7935" s="2">
        <v>1.574803149606</v>
      </c>
      <c r="J7935" s="35">
        <v>66.141732283465004</v>
      </c>
      <c r="K7935" s="18">
        <v>0</v>
      </c>
      <c r="L7935" s="2">
        <v>2.3622047244090001</v>
      </c>
      <c r="M7935" s="2">
        <v>3.9370078740159999</v>
      </c>
      <c r="N7935" s="2">
        <v>5.5118110236220001</v>
      </c>
      <c r="O7935" s="93">
        <v>14.960629921260001</v>
      </c>
    </row>
    <row r="7936" spans="4:15" x14ac:dyDescent="0.2">
      <c r="D7936" s="175"/>
      <c r="E7936" s="4" t="s">
        <v>71</v>
      </c>
      <c r="F7936" s="6"/>
      <c r="G7936" s="5">
        <v>70</v>
      </c>
      <c r="H7936" s="7">
        <v>9</v>
      </c>
      <c r="I7936" s="1">
        <v>1</v>
      </c>
      <c r="J7936" s="1">
        <v>40</v>
      </c>
      <c r="K7936" s="1">
        <v>0</v>
      </c>
      <c r="L7936" s="1">
        <v>2</v>
      </c>
      <c r="M7936" s="1">
        <v>2</v>
      </c>
      <c r="N7936" s="1">
        <v>6</v>
      </c>
      <c r="O7936" s="8">
        <v>10</v>
      </c>
    </row>
    <row r="7937" spans="2:15" x14ac:dyDescent="0.2">
      <c r="D7937" s="175"/>
      <c r="E7937" s="11"/>
      <c r="F7937" s="10"/>
      <c r="G7937" s="9">
        <v>100</v>
      </c>
      <c r="H7937" s="16">
        <v>12.857142857143</v>
      </c>
      <c r="I7937" s="2">
        <v>1.4285714285710001</v>
      </c>
      <c r="J7937" s="23">
        <v>57.142857142856997</v>
      </c>
      <c r="K7937" s="18">
        <v>0</v>
      </c>
      <c r="L7937" s="2">
        <v>2.8571428571430002</v>
      </c>
      <c r="M7937" s="2">
        <v>2.8571428571430002</v>
      </c>
      <c r="N7937" s="2">
        <v>8.5714285714289993</v>
      </c>
      <c r="O7937" s="93">
        <v>14.285714285714</v>
      </c>
    </row>
    <row r="7938" spans="2:15" x14ac:dyDescent="0.2">
      <c r="D7938" s="175"/>
      <c r="E7938" s="4" t="s">
        <v>72</v>
      </c>
      <c r="F7938" s="6"/>
      <c r="G7938" s="5">
        <v>69</v>
      </c>
      <c r="H7938" s="7">
        <v>3</v>
      </c>
      <c r="I7938" s="1">
        <v>3</v>
      </c>
      <c r="J7938" s="1">
        <v>49</v>
      </c>
      <c r="K7938" s="1">
        <v>0</v>
      </c>
      <c r="L7938" s="1">
        <v>1</v>
      </c>
      <c r="M7938" s="1">
        <v>3</v>
      </c>
      <c r="N7938" s="1">
        <v>6</v>
      </c>
      <c r="O7938" s="8">
        <v>5</v>
      </c>
    </row>
    <row r="7939" spans="2:15" x14ac:dyDescent="0.2">
      <c r="D7939" s="176"/>
      <c r="E7939" s="57"/>
      <c r="F7939" s="54"/>
      <c r="G7939" s="67">
        <v>100</v>
      </c>
      <c r="H7939" s="127">
        <v>4.3478260869570002</v>
      </c>
      <c r="I7939" s="48">
        <v>4.3478260869570002</v>
      </c>
      <c r="J7939" s="108">
        <v>71.014492753623003</v>
      </c>
      <c r="K7939" s="81">
        <v>0</v>
      </c>
      <c r="L7939" s="48">
        <v>1.449275362319</v>
      </c>
      <c r="M7939" s="48">
        <v>4.3478260869570002</v>
      </c>
      <c r="N7939" s="48">
        <v>8.6956521739130004</v>
      </c>
      <c r="O7939" s="167">
        <v>7.2463768115939997</v>
      </c>
    </row>
    <row r="7941" spans="2:15" x14ac:dyDescent="0.2">
      <c r="B7941" s="43" t="str">
        <f xml:space="preserve"> HYPERLINK("#'目次'!B171", "[165]")</f>
        <v>[165]</v>
      </c>
      <c r="C7941" s="31" t="s">
        <v>318</v>
      </c>
    </row>
    <row r="7942" spans="2:15" x14ac:dyDescent="0.2">
      <c r="C7942" s="156" t="s">
        <v>292</v>
      </c>
    </row>
    <row r="7944" spans="2:15" x14ac:dyDescent="0.2">
      <c r="C7944" s="31" t="s">
        <v>75</v>
      </c>
    </row>
    <row r="7945" spans="2:15" ht="24" x14ac:dyDescent="0.2">
      <c r="D7945" s="177"/>
      <c r="E7945" s="178"/>
      <c r="F7945" s="178"/>
      <c r="G7945" s="40" t="s">
        <v>14</v>
      </c>
      <c r="H7945" s="42" t="s">
        <v>213</v>
      </c>
      <c r="I7945" s="15" t="s">
        <v>214</v>
      </c>
      <c r="J7945" s="15" t="s">
        <v>215</v>
      </c>
      <c r="K7945" s="15" t="s">
        <v>216</v>
      </c>
      <c r="L7945" s="15" t="s">
        <v>217</v>
      </c>
      <c r="M7945" s="15" t="s">
        <v>293</v>
      </c>
      <c r="N7945" s="15" t="s">
        <v>86</v>
      </c>
      <c r="O7945" s="44" t="s">
        <v>17</v>
      </c>
    </row>
    <row r="7946" spans="2:15" x14ac:dyDescent="0.2">
      <c r="D7946" s="179"/>
      <c r="E7946" s="180"/>
      <c r="F7946" s="180"/>
      <c r="G7946" s="39"/>
      <c r="H7946" s="41"/>
      <c r="I7946" s="14"/>
      <c r="J7946" s="14"/>
      <c r="K7946" s="14"/>
      <c r="L7946" s="14"/>
      <c r="M7946" s="14"/>
      <c r="N7946" s="14"/>
      <c r="O7946" s="38"/>
    </row>
    <row r="7947" spans="2:15" x14ac:dyDescent="0.2">
      <c r="D7947" s="70"/>
      <c r="E7947" s="72" t="s">
        <v>14</v>
      </c>
      <c r="F7947" s="69"/>
      <c r="G7947" s="37">
        <v>1163</v>
      </c>
      <c r="H7947" s="17">
        <v>127</v>
      </c>
      <c r="I7947" s="17">
        <v>48</v>
      </c>
      <c r="J7947" s="17">
        <v>578</v>
      </c>
      <c r="K7947" s="17">
        <v>11</v>
      </c>
      <c r="L7947" s="17">
        <v>36</v>
      </c>
      <c r="M7947" s="17">
        <v>48</v>
      </c>
      <c r="N7947" s="17">
        <v>92</v>
      </c>
      <c r="O7947" s="55">
        <v>252</v>
      </c>
    </row>
    <row r="7948" spans="2:15" x14ac:dyDescent="0.2">
      <c r="D7948" s="57"/>
      <c r="E7948" s="54"/>
      <c r="F7948" s="71"/>
      <c r="G7948" s="9">
        <v>100</v>
      </c>
      <c r="H7948" s="2">
        <v>10.920034393809001</v>
      </c>
      <c r="I7948" s="2">
        <v>4.1272570937230002</v>
      </c>
      <c r="J7948" s="2">
        <v>49.699054170248999</v>
      </c>
      <c r="K7948" s="2">
        <v>0.94582975064499997</v>
      </c>
      <c r="L7948" s="2">
        <v>3.0954428202919999</v>
      </c>
      <c r="M7948" s="2">
        <v>4.1272570937230002</v>
      </c>
      <c r="N7948" s="2">
        <v>7.9105760963030001</v>
      </c>
      <c r="O7948" s="13">
        <v>21.668099742046</v>
      </c>
    </row>
    <row r="7949" spans="2:15" x14ac:dyDescent="0.2">
      <c r="D7949" s="174" t="s">
        <v>36</v>
      </c>
      <c r="E7949" s="20" t="s">
        <v>76</v>
      </c>
      <c r="F7949" s="22"/>
      <c r="G7949" s="21">
        <v>597</v>
      </c>
      <c r="H7949" s="25">
        <v>66</v>
      </c>
      <c r="I7949" s="3">
        <v>29</v>
      </c>
      <c r="J7949" s="3">
        <v>308</v>
      </c>
      <c r="K7949" s="3">
        <v>5</v>
      </c>
      <c r="L7949" s="3">
        <v>18</v>
      </c>
      <c r="M7949" s="3">
        <v>24</v>
      </c>
      <c r="N7949" s="3">
        <v>35</v>
      </c>
      <c r="O7949" s="26">
        <v>131</v>
      </c>
    </row>
    <row r="7950" spans="2:15" x14ac:dyDescent="0.2">
      <c r="D7950" s="175"/>
      <c r="E7950" s="11"/>
      <c r="F7950" s="10"/>
      <c r="G7950" s="9">
        <v>100</v>
      </c>
      <c r="H7950" s="16">
        <v>11.05527638191</v>
      </c>
      <c r="I7950" s="2">
        <v>4.8576214405359996</v>
      </c>
      <c r="J7950" s="2">
        <v>51.591289782244999</v>
      </c>
      <c r="K7950" s="2">
        <v>0.83752093802299998</v>
      </c>
      <c r="L7950" s="2">
        <v>3.015075376884</v>
      </c>
      <c r="M7950" s="2">
        <v>4.0201005025130003</v>
      </c>
      <c r="N7950" s="2">
        <v>5.8626465661639999</v>
      </c>
      <c r="O7950" s="13">
        <v>21.943048576214</v>
      </c>
    </row>
    <row r="7951" spans="2:15" x14ac:dyDescent="0.2">
      <c r="D7951" s="175"/>
      <c r="E7951" s="4" t="s">
        <v>39</v>
      </c>
      <c r="F7951" s="6"/>
      <c r="G7951" s="5">
        <v>32</v>
      </c>
      <c r="H7951" s="7">
        <v>12</v>
      </c>
      <c r="I7951" s="1">
        <v>1</v>
      </c>
      <c r="J7951" s="1">
        <v>5</v>
      </c>
      <c r="K7951" s="1">
        <v>1</v>
      </c>
      <c r="L7951" s="1">
        <v>1</v>
      </c>
      <c r="M7951" s="1">
        <v>3</v>
      </c>
      <c r="N7951" s="1">
        <v>2</v>
      </c>
      <c r="O7951" s="8">
        <v>7</v>
      </c>
    </row>
    <row r="7952" spans="2:15" x14ac:dyDescent="0.2">
      <c r="D7952" s="175"/>
      <c r="E7952" s="11"/>
      <c r="F7952" s="10"/>
      <c r="G7952" s="9">
        <v>100</v>
      </c>
      <c r="H7952" s="86">
        <v>37.5</v>
      </c>
      <c r="I7952" s="2">
        <v>3.125</v>
      </c>
      <c r="J7952" s="46">
        <v>15.625</v>
      </c>
      <c r="K7952" s="2">
        <v>3.125</v>
      </c>
      <c r="L7952" s="2">
        <v>3.125</v>
      </c>
      <c r="M7952" s="23">
        <v>9.375</v>
      </c>
      <c r="N7952" s="2">
        <v>6.25</v>
      </c>
      <c r="O7952" s="13">
        <v>21.875</v>
      </c>
    </row>
    <row r="7953" spans="4:15" x14ac:dyDescent="0.2">
      <c r="D7953" s="175"/>
      <c r="E7953" s="4" t="s">
        <v>40</v>
      </c>
      <c r="F7953" s="6"/>
      <c r="G7953" s="5">
        <v>73</v>
      </c>
      <c r="H7953" s="7">
        <v>13</v>
      </c>
      <c r="I7953" s="1">
        <v>2</v>
      </c>
      <c r="J7953" s="1">
        <v>47</v>
      </c>
      <c r="K7953" s="1">
        <v>2</v>
      </c>
      <c r="L7953" s="1">
        <v>3</v>
      </c>
      <c r="M7953" s="1">
        <v>5</v>
      </c>
      <c r="N7953" s="1">
        <v>3</v>
      </c>
      <c r="O7953" s="8">
        <v>5</v>
      </c>
    </row>
    <row r="7954" spans="4:15" x14ac:dyDescent="0.2">
      <c r="D7954" s="175"/>
      <c r="E7954" s="11"/>
      <c r="F7954" s="10"/>
      <c r="G7954" s="9">
        <v>100</v>
      </c>
      <c r="H7954" s="64">
        <v>17.808219178081998</v>
      </c>
      <c r="I7954" s="2">
        <v>2.7397260273969999</v>
      </c>
      <c r="J7954" s="35">
        <v>64.383561643836003</v>
      </c>
      <c r="K7954" s="2">
        <v>2.7397260273969999</v>
      </c>
      <c r="L7954" s="2">
        <v>4.1095890410960001</v>
      </c>
      <c r="M7954" s="2">
        <v>6.8493150684930004</v>
      </c>
      <c r="N7954" s="2">
        <v>4.1095890410960001</v>
      </c>
      <c r="O7954" s="111">
        <v>6.8493150684930004</v>
      </c>
    </row>
    <row r="7955" spans="4:15" x14ac:dyDescent="0.2">
      <c r="D7955" s="175"/>
      <c r="E7955" s="4" t="s">
        <v>41</v>
      </c>
      <c r="F7955" s="6"/>
      <c r="G7955" s="5">
        <v>106</v>
      </c>
      <c r="H7955" s="7">
        <v>4</v>
      </c>
      <c r="I7955" s="1">
        <v>4</v>
      </c>
      <c r="J7955" s="1">
        <v>70</v>
      </c>
      <c r="K7955" s="1">
        <v>2</v>
      </c>
      <c r="L7955" s="1">
        <v>3</v>
      </c>
      <c r="M7955" s="1">
        <v>5</v>
      </c>
      <c r="N7955" s="1">
        <v>5</v>
      </c>
      <c r="O7955" s="8">
        <v>16</v>
      </c>
    </row>
    <row r="7956" spans="4:15" x14ac:dyDescent="0.2">
      <c r="D7956" s="175"/>
      <c r="E7956" s="11"/>
      <c r="F7956" s="10"/>
      <c r="G7956" s="9">
        <v>100</v>
      </c>
      <c r="H7956" s="73">
        <v>3.7735849056599999</v>
      </c>
      <c r="I7956" s="2">
        <v>3.7735849056599999</v>
      </c>
      <c r="J7956" s="35">
        <v>66.037735849057</v>
      </c>
      <c r="K7956" s="2">
        <v>1.88679245283</v>
      </c>
      <c r="L7956" s="2">
        <v>2.8301886792449999</v>
      </c>
      <c r="M7956" s="2">
        <v>4.7169811320750004</v>
      </c>
      <c r="N7956" s="2">
        <v>4.7169811320750004</v>
      </c>
      <c r="O7956" s="93">
        <v>15.094339622642</v>
      </c>
    </row>
    <row r="7957" spans="4:15" x14ac:dyDescent="0.2">
      <c r="D7957" s="175"/>
      <c r="E7957" s="4" t="s">
        <v>42</v>
      </c>
      <c r="F7957" s="6"/>
      <c r="G7957" s="5">
        <v>112</v>
      </c>
      <c r="H7957" s="7">
        <v>17</v>
      </c>
      <c r="I7957" s="1">
        <v>3</v>
      </c>
      <c r="J7957" s="1">
        <v>66</v>
      </c>
      <c r="K7957" s="1">
        <v>0</v>
      </c>
      <c r="L7957" s="1">
        <v>3</v>
      </c>
      <c r="M7957" s="1">
        <v>5</v>
      </c>
      <c r="N7957" s="1">
        <v>1</v>
      </c>
      <c r="O7957" s="8">
        <v>21</v>
      </c>
    </row>
    <row r="7958" spans="4:15" x14ac:dyDescent="0.2">
      <c r="D7958" s="175"/>
      <c r="E7958" s="11"/>
      <c r="F7958" s="10"/>
      <c r="G7958" s="9">
        <v>100</v>
      </c>
      <c r="H7958" s="16">
        <v>15.178571428571001</v>
      </c>
      <c r="I7958" s="2">
        <v>2.6785714285709998</v>
      </c>
      <c r="J7958" s="23">
        <v>58.928571428570997</v>
      </c>
      <c r="K7958" s="18">
        <v>0</v>
      </c>
      <c r="L7958" s="2">
        <v>2.6785714285709998</v>
      </c>
      <c r="M7958" s="2">
        <v>4.4642857142860004</v>
      </c>
      <c r="N7958" s="27">
        <v>0.89285714285700002</v>
      </c>
      <c r="O7958" s="13">
        <v>18.75</v>
      </c>
    </row>
    <row r="7959" spans="4:15" x14ac:dyDescent="0.2">
      <c r="D7959" s="175"/>
      <c r="E7959" s="4" t="s">
        <v>43</v>
      </c>
      <c r="F7959" s="6"/>
      <c r="G7959" s="5">
        <v>96</v>
      </c>
      <c r="H7959" s="7">
        <v>5</v>
      </c>
      <c r="I7959" s="1">
        <v>1</v>
      </c>
      <c r="J7959" s="1">
        <v>58</v>
      </c>
      <c r="K7959" s="1">
        <v>0</v>
      </c>
      <c r="L7959" s="1">
        <v>4</v>
      </c>
      <c r="M7959" s="1">
        <v>2</v>
      </c>
      <c r="N7959" s="1">
        <v>9</v>
      </c>
      <c r="O7959" s="8">
        <v>20</v>
      </c>
    </row>
    <row r="7960" spans="4:15" x14ac:dyDescent="0.2">
      <c r="D7960" s="175"/>
      <c r="E7960" s="11"/>
      <c r="F7960" s="10"/>
      <c r="G7960" s="9">
        <v>100</v>
      </c>
      <c r="H7960" s="73">
        <v>5.208333333333</v>
      </c>
      <c r="I7960" s="2">
        <v>1.041666666667</v>
      </c>
      <c r="J7960" s="35">
        <v>60.416666666666998</v>
      </c>
      <c r="K7960" s="18">
        <v>0</v>
      </c>
      <c r="L7960" s="2">
        <v>4.166666666667</v>
      </c>
      <c r="M7960" s="2">
        <v>2.083333333333</v>
      </c>
      <c r="N7960" s="2">
        <v>9.375</v>
      </c>
      <c r="O7960" s="13">
        <v>20.833333333333002</v>
      </c>
    </row>
    <row r="7961" spans="4:15" x14ac:dyDescent="0.2">
      <c r="D7961" s="175"/>
      <c r="E7961" s="4" t="s">
        <v>44</v>
      </c>
      <c r="F7961" s="6"/>
      <c r="G7961" s="5">
        <v>107</v>
      </c>
      <c r="H7961" s="7">
        <v>8</v>
      </c>
      <c r="I7961" s="1">
        <v>9</v>
      </c>
      <c r="J7961" s="1">
        <v>43</v>
      </c>
      <c r="K7961" s="1">
        <v>0</v>
      </c>
      <c r="L7961" s="1">
        <v>4</v>
      </c>
      <c r="M7961" s="1">
        <v>3</v>
      </c>
      <c r="N7961" s="1">
        <v>8</v>
      </c>
      <c r="O7961" s="8">
        <v>33</v>
      </c>
    </row>
    <row r="7962" spans="4:15" x14ac:dyDescent="0.2">
      <c r="D7962" s="175"/>
      <c r="E7962" s="11"/>
      <c r="F7962" s="10"/>
      <c r="G7962" s="9">
        <v>100</v>
      </c>
      <c r="H7962" s="16">
        <v>7.4766355140189997</v>
      </c>
      <c r="I7962" s="2">
        <v>8.4112149532709992</v>
      </c>
      <c r="J7962" s="27">
        <v>40.186915887849999</v>
      </c>
      <c r="K7962" s="18">
        <v>0</v>
      </c>
      <c r="L7962" s="2">
        <v>3.7383177570089998</v>
      </c>
      <c r="M7962" s="2">
        <v>2.8037383177569999</v>
      </c>
      <c r="N7962" s="2">
        <v>7.4766355140189997</v>
      </c>
      <c r="O7962" s="89">
        <v>30.841121495326998</v>
      </c>
    </row>
    <row r="7963" spans="4:15" x14ac:dyDescent="0.2">
      <c r="D7963" s="175"/>
      <c r="E7963" s="4" t="s">
        <v>45</v>
      </c>
      <c r="F7963" s="6"/>
      <c r="G7963" s="5">
        <v>71</v>
      </c>
      <c r="H7963" s="7">
        <v>7</v>
      </c>
      <c r="I7963" s="1">
        <v>9</v>
      </c>
      <c r="J7963" s="1">
        <v>19</v>
      </c>
      <c r="K7963" s="1">
        <v>0</v>
      </c>
      <c r="L7963" s="1">
        <v>0</v>
      </c>
      <c r="M7963" s="1">
        <v>1</v>
      </c>
      <c r="N7963" s="1">
        <v>7</v>
      </c>
      <c r="O7963" s="8">
        <v>29</v>
      </c>
    </row>
    <row r="7964" spans="4:15" x14ac:dyDescent="0.2">
      <c r="D7964" s="175"/>
      <c r="E7964" s="11"/>
      <c r="F7964" s="10"/>
      <c r="G7964" s="9">
        <v>100</v>
      </c>
      <c r="H7964" s="16">
        <v>9.8591549295770005</v>
      </c>
      <c r="I7964" s="23">
        <v>12.676056338027999</v>
      </c>
      <c r="J7964" s="46">
        <v>26.760563380282001</v>
      </c>
      <c r="K7964" s="18">
        <v>0</v>
      </c>
      <c r="L7964" s="18">
        <v>0</v>
      </c>
      <c r="M7964" s="2">
        <v>1.4084507042250001</v>
      </c>
      <c r="N7964" s="2">
        <v>9.8591549295770005</v>
      </c>
      <c r="O7964" s="104">
        <v>40.845070422535002</v>
      </c>
    </row>
    <row r="7965" spans="4:15" x14ac:dyDescent="0.2">
      <c r="D7965" s="174" t="s">
        <v>37</v>
      </c>
      <c r="E7965" s="20" t="s">
        <v>77</v>
      </c>
      <c r="F7965" s="22"/>
      <c r="G7965" s="21">
        <v>566</v>
      </c>
      <c r="H7965" s="25">
        <v>61</v>
      </c>
      <c r="I7965" s="3">
        <v>19</v>
      </c>
      <c r="J7965" s="3">
        <v>270</v>
      </c>
      <c r="K7965" s="3">
        <v>6</v>
      </c>
      <c r="L7965" s="3">
        <v>18</v>
      </c>
      <c r="M7965" s="3">
        <v>24</v>
      </c>
      <c r="N7965" s="3">
        <v>57</v>
      </c>
      <c r="O7965" s="26">
        <v>121</v>
      </c>
    </row>
    <row r="7966" spans="4:15" x14ac:dyDescent="0.2">
      <c r="D7966" s="175"/>
      <c r="E7966" s="11"/>
      <c r="F7966" s="10"/>
      <c r="G7966" s="9">
        <v>100</v>
      </c>
      <c r="H7966" s="16">
        <v>10.777385159011001</v>
      </c>
      <c r="I7966" s="2">
        <v>3.3568904593640001</v>
      </c>
      <c r="J7966" s="2">
        <v>47.703180212013997</v>
      </c>
      <c r="K7966" s="2">
        <v>1.0600706713779999</v>
      </c>
      <c r="L7966" s="2">
        <v>3.1802120141339998</v>
      </c>
      <c r="M7966" s="2">
        <v>4.2402826855119997</v>
      </c>
      <c r="N7966" s="2">
        <v>10.070671378091999</v>
      </c>
      <c r="O7966" s="13">
        <v>21.378091872792002</v>
      </c>
    </row>
    <row r="7967" spans="4:15" x14ac:dyDescent="0.2">
      <c r="D7967" s="175"/>
      <c r="E7967" s="4" t="s">
        <v>39</v>
      </c>
      <c r="F7967" s="6"/>
      <c r="G7967" s="5">
        <v>26</v>
      </c>
      <c r="H7967" s="7">
        <v>9</v>
      </c>
      <c r="I7967" s="1">
        <v>0</v>
      </c>
      <c r="J7967" s="1">
        <v>8</v>
      </c>
      <c r="K7967" s="1">
        <v>1</v>
      </c>
      <c r="L7967" s="1">
        <v>3</v>
      </c>
      <c r="M7967" s="1">
        <v>3</v>
      </c>
      <c r="N7967" s="1">
        <v>0</v>
      </c>
      <c r="O7967" s="8">
        <v>4</v>
      </c>
    </row>
    <row r="7968" spans="4:15" x14ac:dyDescent="0.2">
      <c r="D7968" s="175"/>
      <c r="E7968" s="11"/>
      <c r="F7968" s="10"/>
      <c r="G7968" s="9">
        <v>100</v>
      </c>
      <c r="H7968" s="86">
        <v>34.615384615384997</v>
      </c>
      <c r="I7968" s="18">
        <v>0</v>
      </c>
      <c r="J7968" s="46">
        <v>30.769230769231001</v>
      </c>
      <c r="K7968" s="2">
        <v>3.8461538461539999</v>
      </c>
      <c r="L7968" s="23">
        <v>11.538461538462</v>
      </c>
      <c r="M7968" s="23">
        <v>11.538461538462</v>
      </c>
      <c r="N7968" s="79">
        <v>0</v>
      </c>
      <c r="O7968" s="93">
        <v>15.384615384615</v>
      </c>
    </row>
    <row r="7969" spans="2:15" x14ac:dyDescent="0.2">
      <c r="D7969" s="175"/>
      <c r="E7969" s="4" t="s">
        <v>40</v>
      </c>
      <c r="F7969" s="6"/>
      <c r="G7969" s="5">
        <v>71</v>
      </c>
      <c r="H7969" s="7">
        <v>13</v>
      </c>
      <c r="I7969" s="1">
        <v>3</v>
      </c>
      <c r="J7969" s="1">
        <v>39</v>
      </c>
      <c r="K7969" s="1">
        <v>1</v>
      </c>
      <c r="L7969" s="1">
        <v>5</v>
      </c>
      <c r="M7969" s="1">
        <v>2</v>
      </c>
      <c r="N7969" s="1">
        <v>3</v>
      </c>
      <c r="O7969" s="8">
        <v>8</v>
      </c>
    </row>
    <row r="7970" spans="2:15" x14ac:dyDescent="0.2">
      <c r="D7970" s="175"/>
      <c r="E7970" s="11"/>
      <c r="F7970" s="10"/>
      <c r="G7970" s="9">
        <v>100</v>
      </c>
      <c r="H7970" s="64">
        <v>18.309859154929999</v>
      </c>
      <c r="I7970" s="2">
        <v>4.2253521126760001</v>
      </c>
      <c r="J7970" s="23">
        <v>54.929577464788998</v>
      </c>
      <c r="K7970" s="2">
        <v>1.4084507042250001</v>
      </c>
      <c r="L7970" s="2">
        <v>7.0422535211269999</v>
      </c>
      <c r="M7970" s="2">
        <v>2.8169014084509998</v>
      </c>
      <c r="N7970" s="2">
        <v>4.2253521126760001</v>
      </c>
      <c r="O7970" s="111">
        <v>11.267605633803001</v>
      </c>
    </row>
    <row r="7971" spans="2:15" x14ac:dyDescent="0.2">
      <c r="D7971" s="175"/>
      <c r="E7971" s="4" t="s">
        <v>41</v>
      </c>
      <c r="F7971" s="6"/>
      <c r="G7971" s="5">
        <v>96</v>
      </c>
      <c r="H7971" s="7">
        <v>7</v>
      </c>
      <c r="I7971" s="1">
        <v>1</v>
      </c>
      <c r="J7971" s="1">
        <v>69</v>
      </c>
      <c r="K7971" s="1">
        <v>0</v>
      </c>
      <c r="L7971" s="1">
        <v>5</v>
      </c>
      <c r="M7971" s="1">
        <v>2</v>
      </c>
      <c r="N7971" s="1">
        <v>4</v>
      </c>
      <c r="O7971" s="8">
        <v>10</v>
      </c>
    </row>
    <row r="7972" spans="2:15" x14ac:dyDescent="0.2">
      <c r="D7972" s="175"/>
      <c r="E7972" s="11"/>
      <c r="F7972" s="10"/>
      <c r="G7972" s="9">
        <v>100</v>
      </c>
      <c r="H7972" s="16">
        <v>7.291666666667</v>
      </c>
      <c r="I7972" s="2">
        <v>1.041666666667</v>
      </c>
      <c r="J7972" s="35">
        <v>71.875</v>
      </c>
      <c r="K7972" s="18">
        <v>0</v>
      </c>
      <c r="L7972" s="2">
        <v>5.208333333333</v>
      </c>
      <c r="M7972" s="2">
        <v>2.083333333333</v>
      </c>
      <c r="N7972" s="2">
        <v>4.166666666667</v>
      </c>
      <c r="O7972" s="111">
        <v>10.416666666667</v>
      </c>
    </row>
    <row r="7973" spans="2:15" x14ac:dyDescent="0.2">
      <c r="D7973" s="175"/>
      <c r="E7973" s="4" t="s">
        <v>42</v>
      </c>
      <c r="F7973" s="6"/>
      <c r="G7973" s="5">
        <v>96</v>
      </c>
      <c r="H7973" s="7">
        <v>7</v>
      </c>
      <c r="I7973" s="1">
        <v>3</v>
      </c>
      <c r="J7973" s="1">
        <v>57</v>
      </c>
      <c r="K7973" s="1">
        <v>1</v>
      </c>
      <c r="L7973" s="1">
        <v>2</v>
      </c>
      <c r="M7973" s="1">
        <v>6</v>
      </c>
      <c r="N7973" s="1">
        <v>11</v>
      </c>
      <c r="O7973" s="8">
        <v>11</v>
      </c>
    </row>
    <row r="7974" spans="2:15" x14ac:dyDescent="0.2">
      <c r="D7974" s="175"/>
      <c r="E7974" s="11"/>
      <c r="F7974" s="10"/>
      <c r="G7974" s="9">
        <v>100</v>
      </c>
      <c r="H7974" s="16">
        <v>7.291666666667</v>
      </c>
      <c r="I7974" s="2">
        <v>3.125</v>
      </c>
      <c r="J7974" s="23">
        <v>59.375</v>
      </c>
      <c r="K7974" s="2">
        <v>1.041666666667</v>
      </c>
      <c r="L7974" s="2">
        <v>2.083333333333</v>
      </c>
      <c r="M7974" s="2">
        <v>6.25</v>
      </c>
      <c r="N7974" s="2">
        <v>11.458333333333</v>
      </c>
      <c r="O7974" s="111">
        <v>11.458333333333</v>
      </c>
    </row>
    <row r="7975" spans="2:15" x14ac:dyDescent="0.2">
      <c r="D7975" s="175"/>
      <c r="E7975" s="4" t="s">
        <v>43</v>
      </c>
      <c r="F7975" s="6"/>
      <c r="G7975" s="5">
        <v>103</v>
      </c>
      <c r="H7975" s="7">
        <v>6</v>
      </c>
      <c r="I7975" s="1">
        <v>3</v>
      </c>
      <c r="J7975" s="1">
        <v>49</v>
      </c>
      <c r="K7975" s="1">
        <v>3</v>
      </c>
      <c r="L7975" s="1">
        <v>2</v>
      </c>
      <c r="M7975" s="1">
        <v>5</v>
      </c>
      <c r="N7975" s="1">
        <v>14</v>
      </c>
      <c r="O7975" s="8">
        <v>22</v>
      </c>
    </row>
    <row r="7976" spans="2:15" x14ac:dyDescent="0.2">
      <c r="D7976" s="175"/>
      <c r="E7976" s="11"/>
      <c r="F7976" s="10"/>
      <c r="G7976" s="9">
        <v>100</v>
      </c>
      <c r="H7976" s="73">
        <v>5.8252427184469999</v>
      </c>
      <c r="I7976" s="2">
        <v>2.9126213592229999</v>
      </c>
      <c r="J7976" s="2">
        <v>47.572815533981</v>
      </c>
      <c r="K7976" s="2">
        <v>2.9126213592229999</v>
      </c>
      <c r="L7976" s="2">
        <v>1.9417475728160001</v>
      </c>
      <c r="M7976" s="2">
        <v>4.8543689320389998</v>
      </c>
      <c r="N7976" s="23">
        <v>13.592233009709</v>
      </c>
      <c r="O7976" s="13">
        <v>21.359223300970999</v>
      </c>
    </row>
    <row r="7977" spans="2:15" x14ac:dyDescent="0.2">
      <c r="D7977" s="175"/>
      <c r="E7977" s="4" t="s">
        <v>44</v>
      </c>
      <c r="F7977" s="6"/>
      <c r="G7977" s="5">
        <v>104</v>
      </c>
      <c r="H7977" s="7">
        <v>13</v>
      </c>
      <c r="I7977" s="1">
        <v>7</v>
      </c>
      <c r="J7977" s="1">
        <v>33</v>
      </c>
      <c r="K7977" s="1">
        <v>0</v>
      </c>
      <c r="L7977" s="1">
        <v>1</v>
      </c>
      <c r="M7977" s="1">
        <v>4</v>
      </c>
      <c r="N7977" s="1">
        <v>17</v>
      </c>
      <c r="O7977" s="8">
        <v>29</v>
      </c>
    </row>
    <row r="7978" spans="2:15" x14ac:dyDescent="0.2">
      <c r="D7978" s="175"/>
      <c r="E7978" s="11"/>
      <c r="F7978" s="10"/>
      <c r="G7978" s="9">
        <v>100</v>
      </c>
      <c r="H7978" s="16">
        <v>12.5</v>
      </c>
      <c r="I7978" s="2">
        <v>6.7307692307689999</v>
      </c>
      <c r="J7978" s="46">
        <v>31.730769230768999</v>
      </c>
      <c r="K7978" s="18">
        <v>0</v>
      </c>
      <c r="L7978" s="2">
        <v>0.96153846153800004</v>
      </c>
      <c r="M7978" s="2">
        <v>3.8461538461539999</v>
      </c>
      <c r="N7978" s="23">
        <v>16.346153846153999</v>
      </c>
      <c r="O7978" s="89">
        <v>27.884615384615</v>
      </c>
    </row>
    <row r="7979" spans="2:15" x14ac:dyDescent="0.2">
      <c r="D7979" s="175"/>
      <c r="E7979" s="4" t="s">
        <v>45</v>
      </c>
      <c r="F7979" s="6"/>
      <c r="G7979" s="5">
        <v>70</v>
      </c>
      <c r="H7979" s="7">
        <v>6</v>
      </c>
      <c r="I7979" s="1">
        <v>2</v>
      </c>
      <c r="J7979" s="1">
        <v>15</v>
      </c>
      <c r="K7979" s="1">
        <v>0</v>
      </c>
      <c r="L7979" s="1">
        <v>0</v>
      </c>
      <c r="M7979" s="1">
        <v>2</v>
      </c>
      <c r="N7979" s="1">
        <v>8</v>
      </c>
      <c r="O7979" s="8">
        <v>37</v>
      </c>
    </row>
    <row r="7980" spans="2:15" x14ac:dyDescent="0.2">
      <c r="D7980" s="176"/>
      <c r="E7980" s="57"/>
      <c r="F7980" s="54"/>
      <c r="G7980" s="67">
        <v>100</v>
      </c>
      <c r="H7980" s="82">
        <v>8.5714285714289993</v>
      </c>
      <c r="I7980" s="48">
        <v>2.8571428571430002</v>
      </c>
      <c r="J7980" s="91">
        <v>21.428571428571001</v>
      </c>
      <c r="K7980" s="81">
        <v>0</v>
      </c>
      <c r="L7980" s="81">
        <v>0</v>
      </c>
      <c r="M7980" s="48">
        <v>2.8571428571430002</v>
      </c>
      <c r="N7980" s="48">
        <v>11.428571428571001</v>
      </c>
      <c r="O7980" s="118">
        <v>52.857142857143003</v>
      </c>
    </row>
    <row r="7982" spans="2:15" x14ac:dyDescent="0.2">
      <c r="B7982" s="43" t="str">
        <f xml:space="preserve"> HYPERLINK("#'目次'!B172", "[166]")</f>
        <v>[166]</v>
      </c>
      <c r="C7982" s="31" t="s">
        <v>321</v>
      </c>
    </row>
    <row r="7983" spans="2:15" x14ac:dyDescent="0.2">
      <c r="C7983" s="156" t="s">
        <v>292</v>
      </c>
    </row>
    <row r="7986" spans="4:15" ht="24" x14ac:dyDescent="0.2">
      <c r="D7986" s="177"/>
      <c r="E7986" s="178"/>
      <c r="F7986" s="178"/>
      <c r="G7986" s="40" t="s">
        <v>14</v>
      </c>
      <c r="H7986" s="42" t="s">
        <v>213</v>
      </c>
      <c r="I7986" s="15" t="s">
        <v>214</v>
      </c>
      <c r="J7986" s="15" t="s">
        <v>215</v>
      </c>
      <c r="K7986" s="15" t="s">
        <v>216</v>
      </c>
      <c r="L7986" s="15" t="s">
        <v>217</v>
      </c>
      <c r="M7986" s="15" t="s">
        <v>293</v>
      </c>
      <c r="N7986" s="15" t="s">
        <v>86</v>
      </c>
      <c r="O7986" s="44" t="s">
        <v>17</v>
      </c>
    </row>
    <row r="7987" spans="4:15" x14ac:dyDescent="0.2">
      <c r="D7987" s="179"/>
      <c r="E7987" s="180"/>
      <c r="F7987" s="180"/>
      <c r="G7987" s="39"/>
      <c r="H7987" s="41"/>
      <c r="I7987" s="14"/>
      <c r="J7987" s="14"/>
      <c r="K7987" s="14"/>
      <c r="L7987" s="14"/>
      <c r="M7987" s="14"/>
      <c r="N7987" s="14"/>
      <c r="O7987" s="38"/>
    </row>
    <row r="7988" spans="4:15" x14ac:dyDescent="0.2">
      <c r="D7988" s="70"/>
      <c r="E7988" s="72" t="s">
        <v>14</v>
      </c>
      <c r="F7988" s="69"/>
      <c r="G7988" s="37">
        <v>1163</v>
      </c>
      <c r="H7988" s="17">
        <v>850</v>
      </c>
      <c r="I7988" s="17">
        <v>2</v>
      </c>
      <c r="J7988" s="17">
        <v>177</v>
      </c>
      <c r="K7988" s="17">
        <v>0</v>
      </c>
      <c r="L7988" s="17">
        <v>88</v>
      </c>
      <c r="M7988" s="17">
        <v>37</v>
      </c>
      <c r="N7988" s="17">
        <v>43</v>
      </c>
      <c r="O7988" s="55">
        <v>146</v>
      </c>
    </row>
    <row r="7989" spans="4:15" x14ac:dyDescent="0.2">
      <c r="D7989" s="57"/>
      <c r="E7989" s="54"/>
      <c r="F7989" s="71"/>
      <c r="G7989" s="9">
        <v>100</v>
      </c>
      <c r="H7989" s="2">
        <v>73.086844368013999</v>
      </c>
      <c r="I7989" s="2">
        <v>0.17196904557199999</v>
      </c>
      <c r="J7989" s="2">
        <v>15.219260533104</v>
      </c>
      <c r="K7989" s="18">
        <v>0</v>
      </c>
      <c r="L7989" s="2">
        <v>7.5666380051589996</v>
      </c>
      <c r="M7989" s="2">
        <v>3.181427343078</v>
      </c>
      <c r="N7989" s="2">
        <v>3.6973344797940002</v>
      </c>
      <c r="O7989" s="13">
        <v>12.553740326741</v>
      </c>
    </row>
    <row r="7990" spans="4:15" x14ac:dyDescent="0.2">
      <c r="D7990" s="174" t="s">
        <v>18</v>
      </c>
      <c r="E7990" s="20" t="s">
        <v>19</v>
      </c>
      <c r="F7990" s="22"/>
      <c r="G7990" s="21">
        <v>52</v>
      </c>
      <c r="H7990" s="25">
        <v>40</v>
      </c>
      <c r="I7990" s="3">
        <v>0</v>
      </c>
      <c r="J7990" s="3">
        <v>9</v>
      </c>
      <c r="K7990" s="3">
        <v>0</v>
      </c>
      <c r="L7990" s="3">
        <v>7</v>
      </c>
      <c r="M7990" s="3">
        <v>1</v>
      </c>
      <c r="N7990" s="3">
        <v>0</v>
      </c>
      <c r="O7990" s="26">
        <v>6</v>
      </c>
    </row>
    <row r="7991" spans="4:15" x14ac:dyDescent="0.2">
      <c r="D7991" s="175"/>
      <c r="E7991" s="11"/>
      <c r="F7991" s="10"/>
      <c r="G7991" s="9">
        <v>100</v>
      </c>
      <c r="H7991" s="16">
        <v>76.923076923077005</v>
      </c>
      <c r="I7991" s="18">
        <v>0</v>
      </c>
      <c r="J7991" s="2">
        <v>17.307692307692001</v>
      </c>
      <c r="K7991" s="18">
        <v>0</v>
      </c>
      <c r="L7991" s="23">
        <v>13.461538461538</v>
      </c>
      <c r="M7991" s="2">
        <v>1.923076923077</v>
      </c>
      <c r="N7991" s="18">
        <v>0</v>
      </c>
      <c r="O7991" s="13">
        <v>11.538461538462</v>
      </c>
    </row>
    <row r="7992" spans="4:15" x14ac:dyDescent="0.2">
      <c r="D7992" s="175"/>
      <c r="E7992" s="4" t="s">
        <v>20</v>
      </c>
      <c r="F7992" s="6"/>
      <c r="G7992" s="5">
        <v>75</v>
      </c>
      <c r="H7992" s="7">
        <v>57</v>
      </c>
      <c r="I7992" s="1">
        <v>0</v>
      </c>
      <c r="J7992" s="1">
        <v>6</v>
      </c>
      <c r="K7992" s="1">
        <v>0</v>
      </c>
      <c r="L7992" s="1">
        <v>6</v>
      </c>
      <c r="M7992" s="1">
        <v>2</v>
      </c>
      <c r="N7992" s="1">
        <v>4</v>
      </c>
      <c r="O7992" s="8">
        <v>13</v>
      </c>
    </row>
    <row r="7993" spans="4:15" x14ac:dyDescent="0.2">
      <c r="D7993" s="175"/>
      <c r="E7993" s="11"/>
      <c r="F7993" s="10"/>
      <c r="G7993" s="9">
        <v>100</v>
      </c>
      <c r="H7993" s="16">
        <v>76</v>
      </c>
      <c r="I7993" s="18">
        <v>0</v>
      </c>
      <c r="J7993" s="27">
        <v>8</v>
      </c>
      <c r="K7993" s="18">
        <v>0</v>
      </c>
      <c r="L7993" s="2">
        <v>8</v>
      </c>
      <c r="M7993" s="2">
        <v>2.666666666667</v>
      </c>
      <c r="N7993" s="2">
        <v>5.333333333333</v>
      </c>
      <c r="O7993" s="13">
        <v>17.333333333333002</v>
      </c>
    </row>
    <row r="7994" spans="4:15" x14ac:dyDescent="0.2">
      <c r="D7994" s="175"/>
      <c r="E7994" s="4" t="s">
        <v>21</v>
      </c>
      <c r="F7994" s="6"/>
      <c r="G7994" s="5">
        <v>469</v>
      </c>
      <c r="H7994" s="7">
        <v>327</v>
      </c>
      <c r="I7994" s="1">
        <v>1</v>
      </c>
      <c r="J7994" s="1">
        <v>85</v>
      </c>
      <c r="K7994" s="1">
        <v>0</v>
      </c>
      <c r="L7994" s="1">
        <v>53</v>
      </c>
      <c r="M7994" s="1">
        <v>16</v>
      </c>
      <c r="N7994" s="1">
        <v>22</v>
      </c>
      <c r="O7994" s="8">
        <v>52</v>
      </c>
    </row>
    <row r="7995" spans="4:15" x14ac:dyDescent="0.2">
      <c r="D7995" s="175"/>
      <c r="E7995" s="11"/>
      <c r="F7995" s="10"/>
      <c r="G7995" s="9">
        <v>100</v>
      </c>
      <c r="H7995" s="16">
        <v>69.722814498934</v>
      </c>
      <c r="I7995" s="2">
        <v>0.21321961620499999</v>
      </c>
      <c r="J7995" s="2">
        <v>18.123667377398998</v>
      </c>
      <c r="K7995" s="18">
        <v>0</v>
      </c>
      <c r="L7995" s="2">
        <v>11.300639658849001</v>
      </c>
      <c r="M7995" s="2">
        <v>3.4115138592749998</v>
      </c>
      <c r="N7995" s="2">
        <v>4.6908315565030003</v>
      </c>
      <c r="O7995" s="13">
        <v>11.087420042644</v>
      </c>
    </row>
    <row r="7996" spans="4:15" x14ac:dyDescent="0.2">
      <c r="D7996" s="175"/>
      <c r="E7996" s="4" t="s">
        <v>22</v>
      </c>
      <c r="F7996" s="6"/>
      <c r="G7996" s="5">
        <v>34</v>
      </c>
      <c r="H7996" s="7">
        <v>21</v>
      </c>
      <c r="I7996" s="1">
        <v>0</v>
      </c>
      <c r="J7996" s="1">
        <v>5</v>
      </c>
      <c r="K7996" s="1">
        <v>0</v>
      </c>
      <c r="L7996" s="1">
        <v>2</v>
      </c>
      <c r="M7996" s="1">
        <v>1</v>
      </c>
      <c r="N7996" s="1">
        <v>1</v>
      </c>
      <c r="O7996" s="8">
        <v>8</v>
      </c>
    </row>
    <row r="7997" spans="4:15" x14ac:dyDescent="0.2">
      <c r="D7997" s="175"/>
      <c r="E7997" s="11"/>
      <c r="F7997" s="10"/>
      <c r="G7997" s="9">
        <v>100</v>
      </c>
      <c r="H7997" s="99">
        <v>61.764705882352999</v>
      </c>
      <c r="I7997" s="18">
        <v>0</v>
      </c>
      <c r="J7997" s="2">
        <v>14.705882352941</v>
      </c>
      <c r="K7997" s="18">
        <v>0</v>
      </c>
      <c r="L7997" s="2">
        <v>5.8823529411760003</v>
      </c>
      <c r="M7997" s="2">
        <v>2.9411764705880001</v>
      </c>
      <c r="N7997" s="2">
        <v>2.9411764705880001</v>
      </c>
      <c r="O7997" s="104">
        <v>23.529411764706001</v>
      </c>
    </row>
    <row r="7998" spans="4:15" x14ac:dyDescent="0.2">
      <c r="D7998" s="175"/>
      <c r="E7998" s="4" t="s">
        <v>23</v>
      </c>
      <c r="F7998" s="6"/>
      <c r="G7998" s="5">
        <v>136</v>
      </c>
      <c r="H7998" s="7">
        <v>94</v>
      </c>
      <c r="I7998" s="1">
        <v>0</v>
      </c>
      <c r="J7998" s="1">
        <v>26</v>
      </c>
      <c r="K7998" s="1">
        <v>0</v>
      </c>
      <c r="L7998" s="1">
        <v>4</v>
      </c>
      <c r="M7998" s="1">
        <v>4</v>
      </c>
      <c r="N7998" s="1">
        <v>8</v>
      </c>
      <c r="O7998" s="8">
        <v>22</v>
      </c>
    </row>
    <row r="7999" spans="4:15" x14ac:dyDescent="0.2">
      <c r="D7999" s="175"/>
      <c r="E7999" s="11"/>
      <c r="F7999" s="10"/>
      <c r="G7999" s="9">
        <v>100</v>
      </c>
      <c r="H7999" s="16">
        <v>69.117647058824005</v>
      </c>
      <c r="I7999" s="18">
        <v>0</v>
      </c>
      <c r="J7999" s="2">
        <v>19.117647058824002</v>
      </c>
      <c r="K7999" s="18">
        <v>0</v>
      </c>
      <c r="L7999" s="2">
        <v>2.9411764705880001</v>
      </c>
      <c r="M7999" s="2">
        <v>2.9411764705880001</v>
      </c>
      <c r="N7999" s="2">
        <v>5.8823529411760003</v>
      </c>
      <c r="O7999" s="13">
        <v>16.176470588234999</v>
      </c>
    </row>
    <row r="8000" spans="4:15" x14ac:dyDescent="0.2">
      <c r="D8000" s="175"/>
      <c r="E8000" s="4" t="s">
        <v>24</v>
      </c>
      <c r="F8000" s="6"/>
      <c r="G8000" s="5">
        <v>180</v>
      </c>
      <c r="H8000" s="7">
        <v>138</v>
      </c>
      <c r="I8000" s="1">
        <v>0</v>
      </c>
      <c r="J8000" s="1">
        <v>29</v>
      </c>
      <c r="K8000" s="1">
        <v>0</v>
      </c>
      <c r="L8000" s="1">
        <v>6</v>
      </c>
      <c r="M8000" s="1">
        <v>4</v>
      </c>
      <c r="N8000" s="1">
        <v>4</v>
      </c>
      <c r="O8000" s="8">
        <v>21</v>
      </c>
    </row>
    <row r="8001" spans="4:15" x14ac:dyDescent="0.2">
      <c r="D8001" s="175"/>
      <c r="E8001" s="11"/>
      <c r="F8001" s="10"/>
      <c r="G8001" s="9">
        <v>100</v>
      </c>
      <c r="H8001" s="16">
        <v>76.666666666666998</v>
      </c>
      <c r="I8001" s="18">
        <v>0</v>
      </c>
      <c r="J8001" s="2">
        <v>16.111111111111001</v>
      </c>
      <c r="K8001" s="18">
        <v>0</v>
      </c>
      <c r="L8001" s="2">
        <v>3.333333333333</v>
      </c>
      <c r="M8001" s="2">
        <v>2.2222222222219998</v>
      </c>
      <c r="N8001" s="2">
        <v>2.2222222222219998</v>
      </c>
      <c r="O8001" s="13">
        <v>11.666666666667</v>
      </c>
    </row>
    <row r="8002" spans="4:15" x14ac:dyDescent="0.2">
      <c r="D8002" s="175"/>
      <c r="E8002" s="4" t="s">
        <v>25</v>
      </c>
      <c r="F8002" s="6"/>
      <c r="G8002" s="5">
        <v>69</v>
      </c>
      <c r="H8002" s="7">
        <v>58</v>
      </c>
      <c r="I8002" s="1">
        <v>0</v>
      </c>
      <c r="J8002" s="1">
        <v>3</v>
      </c>
      <c r="K8002" s="1">
        <v>0</v>
      </c>
      <c r="L8002" s="1">
        <v>3</v>
      </c>
      <c r="M8002" s="1">
        <v>5</v>
      </c>
      <c r="N8002" s="1">
        <v>0</v>
      </c>
      <c r="O8002" s="8">
        <v>7</v>
      </c>
    </row>
    <row r="8003" spans="4:15" x14ac:dyDescent="0.2">
      <c r="D8003" s="175"/>
      <c r="E8003" s="11"/>
      <c r="F8003" s="10"/>
      <c r="G8003" s="9">
        <v>100</v>
      </c>
      <c r="H8003" s="86">
        <v>84.057971014493006</v>
      </c>
      <c r="I8003" s="18">
        <v>0</v>
      </c>
      <c r="J8003" s="46">
        <v>4.3478260869570002</v>
      </c>
      <c r="K8003" s="18">
        <v>0</v>
      </c>
      <c r="L8003" s="2">
        <v>4.3478260869570002</v>
      </c>
      <c r="M8003" s="2">
        <v>7.2463768115939997</v>
      </c>
      <c r="N8003" s="18">
        <v>0</v>
      </c>
      <c r="O8003" s="13">
        <v>10.144927536232</v>
      </c>
    </row>
    <row r="8004" spans="4:15" x14ac:dyDescent="0.2">
      <c r="D8004" s="175"/>
      <c r="E8004" s="4" t="s">
        <v>26</v>
      </c>
      <c r="F8004" s="6"/>
      <c r="G8004" s="5">
        <v>29</v>
      </c>
      <c r="H8004" s="7">
        <v>20</v>
      </c>
      <c r="I8004" s="1">
        <v>0</v>
      </c>
      <c r="J8004" s="1">
        <v>4</v>
      </c>
      <c r="K8004" s="1">
        <v>0</v>
      </c>
      <c r="L8004" s="1">
        <v>0</v>
      </c>
      <c r="M8004" s="1">
        <v>0</v>
      </c>
      <c r="N8004" s="1">
        <v>0</v>
      </c>
      <c r="O8004" s="8">
        <v>6</v>
      </c>
    </row>
    <row r="8005" spans="4:15" x14ac:dyDescent="0.2">
      <c r="D8005" s="175"/>
      <c r="E8005" s="11"/>
      <c r="F8005" s="10"/>
      <c r="G8005" s="9">
        <v>100</v>
      </c>
      <c r="H8005" s="16">
        <v>68.965517241379004</v>
      </c>
      <c r="I8005" s="18">
        <v>0</v>
      </c>
      <c r="J8005" s="2">
        <v>13.793103448276</v>
      </c>
      <c r="K8005" s="18">
        <v>0</v>
      </c>
      <c r="L8005" s="79">
        <v>0</v>
      </c>
      <c r="M8005" s="18">
        <v>0</v>
      </c>
      <c r="N8005" s="18">
        <v>0</v>
      </c>
      <c r="O8005" s="89">
        <v>20.689655172414</v>
      </c>
    </row>
    <row r="8006" spans="4:15" x14ac:dyDescent="0.2">
      <c r="D8006" s="175"/>
      <c r="E8006" s="4" t="s">
        <v>27</v>
      </c>
      <c r="F8006" s="6"/>
      <c r="G8006" s="5">
        <v>64</v>
      </c>
      <c r="H8006" s="7">
        <v>52</v>
      </c>
      <c r="I8006" s="1">
        <v>1</v>
      </c>
      <c r="J8006" s="1">
        <v>3</v>
      </c>
      <c r="K8006" s="1">
        <v>0</v>
      </c>
      <c r="L8006" s="1">
        <v>3</v>
      </c>
      <c r="M8006" s="1">
        <v>4</v>
      </c>
      <c r="N8006" s="1">
        <v>2</v>
      </c>
      <c r="O8006" s="8">
        <v>5</v>
      </c>
    </row>
    <row r="8007" spans="4:15" x14ac:dyDescent="0.2">
      <c r="D8007" s="175"/>
      <c r="E8007" s="11"/>
      <c r="F8007" s="10"/>
      <c r="G8007" s="9">
        <v>100</v>
      </c>
      <c r="H8007" s="64">
        <v>81.25</v>
      </c>
      <c r="I8007" s="2">
        <v>1.5625</v>
      </c>
      <c r="J8007" s="46">
        <v>4.6875</v>
      </c>
      <c r="K8007" s="18">
        <v>0</v>
      </c>
      <c r="L8007" s="2">
        <v>4.6875</v>
      </c>
      <c r="M8007" s="2">
        <v>6.25</v>
      </c>
      <c r="N8007" s="2">
        <v>3.125</v>
      </c>
      <c r="O8007" s="13">
        <v>7.8125</v>
      </c>
    </row>
    <row r="8008" spans="4:15" x14ac:dyDescent="0.2">
      <c r="D8008" s="175"/>
      <c r="E8008" s="4" t="s">
        <v>28</v>
      </c>
      <c r="F8008" s="6"/>
      <c r="G8008" s="5">
        <v>48</v>
      </c>
      <c r="H8008" s="7">
        <v>38</v>
      </c>
      <c r="I8008" s="1">
        <v>0</v>
      </c>
      <c r="J8008" s="1">
        <v>6</v>
      </c>
      <c r="K8008" s="1">
        <v>0</v>
      </c>
      <c r="L8008" s="1">
        <v>3</v>
      </c>
      <c r="M8008" s="1">
        <v>0</v>
      </c>
      <c r="N8008" s="1">
        <v>2</v>
      </c>
      <c r="O8008" s="8">
        <v>4</v>
      </c>
    </row>
    <row r="8009" spans="4:15" x14ac:dyDescent="0.2">
      <c r="D8009" s="175"/>
      <c r="E8009" s="11"/>
      <c r="F8009" s="10"/>
      <c r="G8009" s="9">
        <v>100</v>
      </c>
      <c r="H8009" s="64">
        <v>79.166666666666998</v>
      </c>
      <c r="I8009" s="18">
        <v>0</v>
      </c>
      <c r="J8009" s="2">
        <v>12.5</v>
      </c>
      <c r="K8009" s="18">
        <v>0</v>
      </c>
      <c r="L8009" s="2">
        <v>6.25</v>
      </c>
      <c r="M8009" s="18">
        <v>0</v>
      </c>
      <c r="N8009" s="2">
        <v>4.166666666667</v>
      </c>
      <c r="O8009" s="13">
        <v>8.333333333333</v>
      </c>
    </row>
    <row r="8010" spans="4:15" x14ac:dyDescent="0.2">
      <c r="D8010" s="175"/>
      <c r="E8010" s="4" t="s">
        <v>29</v>
      </c>
      <c r="F8010" s="6"/>
      <c r="G8010" s="5">
        <v>7</v>
      </c>
      <c r="H8010" s="7">
        <v>5</v>
      </c>
      <c r="I8010" s="1">
        <v>0</v>
      </c>
      <c r="J8010" s="1">
        <v>1</v>
      </c>
      <c r="K8010" s="1">
        <v>0</v>
      </c>
      <c r="L8010" s="1">
        <v>1</v>
      </c>
      <c r="M8010" s="1">
        <v>0</v>
      </c>
      <c r="N8010" s="1">
        <v>0</v>
      </c>
      <c r="O8010" s="8">
        <v>2</v>
      </c>
    </row>
    <row r="8011" spans="4:15" x14ac:dyDescent="0.2">
      <c r="D8011" s="175"/>
      <c r="E8011" s="11"/>
      <c r="F8011" s="10"/>
      <c r="G8011" s="9">
        <v>100</v>
      </c>
      <c r="H8011" s="16">
        <v>71.428571428571004</v>
      </c>
      <c r="I8011" s="18">
        <v>0</v>
      </c>
      <c r="J8011" s="2">
        <v>14.285714285714</v>
      </c>
      <c r="K8011" s="18">
        <v>0</v>
      </c>
      <c r="L8011" s="23">
        <v>14.285714285714</v>
      </c>
      <c r="M8011" s="18">
        <v>0</v>
      </c>
      <c r="N8011" s="18">
        <v>0</v>
      </c>
      <c r="O8011" s="104">
        <v>28.571428571428999</v>
      </c>
    </row>
    <row r="8012" spans="4:15" x14ac:dyDescent="0.2">
      <c r="D8012" s="174" t="s">
        <v>30</v>
      </c>
      <c r="E8012" s="20" t="s">
        <v>31</v>
      </c>
      <c r="F8012" s="22"/>
      <c r="G8012" s="21">
        <v>373</v>
      </c>
      <c r="H8012" s="25">
        <v>269</v>
      </c>
      <c r="I8012" s="3">
        <v>2</v>
      </c>
      <c r="J8012" s="3">
        <v>69</v>
      </c>
      <c r="K8012" s="3">
        <v>0</v>
      </c>
      <c r="L8012" s="3">
        <v>37</v>
      </c>
      <c r="M8012" s="3">
        <v>15</v>
      </c>
      <c r="N8012" s="3">
        <v>14</v>
      </c>
      <c r="O8012" s="26">
        <v>39</v>
      </c>
    </row>
    <row r="8013" spans="4:15" x14ac:dyDescent="0.2">
      <c r="D8013" s="175"/>
      <c r="E8013" s="11"/>
      <c r="F8013" s="10"/>
      <c r="G8013" s="9">
        <v>100</v>
      </c>
      <c r="H8013" s="16">
        <v>72.117962466487995</v>
      </c>
      <c r="I8013" s="2">
        <v>0.53619302949100001</v>
      </c>
      <c r="J8013" s="2">
        <v>18.498659517425999</v>
      </c>
      <c r="K8013" s="18">
        <v>0</v>
      </c>
      <c r="L8013" s="2">
        <v>9.9195710455759993</v>
      </c>
      <c r="M8013" s="2">
        <v>4.0214477211800004</v>
      </c>
      <c r="N8013" s="2">
        <v>3.753351206434</v>
      </c>
      <c r="O8013" s="13">
        <v>10.455764075067</v>
      </c>
    </row>
    <row r="8014" spans="4:15" x14ac:dyDescent="0.2">
      <c r="D8014" s="175"/>
      <c r="E8014" s="4" t="s">
        <v>32</v>
      </c>
      <c r="F8014" s="6"/>
      <c r="G8014" s="5">
        <v>339</v>
      </c>
      <c r="H8014" s="7">
        <v>252</v>
      </c>
      <c r="I8014" s="1">
        <v>0</v>
      </c>
      <c r="J8014" s="1">
        <v>51</v>
      </c>
      <c r="K8014" s="1">
        <v>0</v>
      </c>
      <c r="L8014" s="1">
        <v>26</v>
      </c>
      <c r="M8014" s="1">
        <v>11</v>
      </c>
      <c r="N8014" s="1">
        <v>11</v>
      </c>
      <c r="O8014" s="8">
        <v>40</v>
      </c>
    </row>
    <row r="8015" spans="4:15" x14ac:dyDescent="0.2">
      <c r="D8015" s="175"/>
      <c r="E8015" s="11"/>
      <c r="F8015" s="10"/>
      <c r="G8015" s="9">
        <v>100</v>
      </c>
      <c r="H8015" s="16">
        <v>74.336283185840998</v>
      </c>
      <c r="I8015" s="18">
        <v>0</v>
      </c>
      <c r="J8015" s="2">
        <v>15.044247787611001</v>
      </c>
      <c r="K8015" s="18">
        <v>0</v>
      </c>
      <c r="L8015" s="2">
        <v>7.6696165191740002</v>
      </c>
      <c r="M8015" s="2">
        <v>3.2448377581119998</v>
      </c>
      <c r="N8015" s="2">
        <v>3.2448377581119998</v>
      </c>
      <c r="O8015" s="13">
        <v>11.799410029499001</v>
      </c>
    </row>
    <row r="8016" spans="4:15" x14ac:dyDescent="0.2">
      <c r="D8016" s="175"/>
      <c r="E8016" s="4" t="s">
        <v>33</v>
      </c>
      <c r="F8016" s="6"/>
      <c r="G8016" s="5">
        <v>365</v>
      </c>
      <c r="H8016" s="7">
        <v>268</v>
      </c>
      <c r="I8016" s="1">
        <v>0</v>
      </c>
      <c r="J8016" s="1">
        <v>45</v>
      </c>
      <c r="K8016" s="1">
        <v>0</v>
      </c>
      <c r="L8016" s="1">
        <v>22</v>
      </c>
      <c r="M8016" s="1">
        <v>10</v>
      </c>
      <c r="N8016" s="1">
        <v>14</v>
      </c>
      <c r="O8016" s="8">
        <v>53</v>
      </c>
    </row>
    <row r="8017" spans="4:15" x14ac:dyDescent="0.2">
      <c r="D8017" s="175"/>
      <c r="E8017" s="11"/>
      <c r="F8017" s="10"/>
      <c r="G8017" s="9">
        <v>100</v>
      </c>
      <c r="H8017" s="16">
        <v>73.424657534247004</v>
      </c>
      <c r="I8017" s="18">
        <v>0</v>
      </c>
      <c r="J8017" s="2">
        <v>12.328767123287999</v>
      </c>
      <c r="K8017" s="18">
        <v>0</v>
      </c>
      <c r="L8017" s="2">
        <v>6.0273972602740002</v>
      </c>
      <c r="M8017" s="2">
        <v>2.7397260273969999</v>
      </c>
      <c r="N8017" s="2">
        <v>3.8356164383559999</v>
      </c>
      <c r="O8017" s="13">
        <v>14.520547945204999</v>
      </c>
    </row>
    <row r="8018" spans="4:15" x14ac:dyDescent="0.2">
      <c r="D8018" s="175"/>
      <c r="E8018" s="4" t="s">
        <v>34</v>
      </c>
      <c r="F8018" s="6"/>
      <c r="G8018" s="5">
        <v>86</v>
      </c>
      <c r="H8018" s="7">
        <v>61</v>
      </c>
      <c r="I8018" s="1">
        <v>0</v>
      </c>
      <c r="J8018" s="1">
        <v>12</v>
      </c>
      <c r="K8018" s="1">
        <v>0</v>
      </c>
      <c r="L8018" s="1">
        <v>3</v>
      </c>
      <c r="M8018" s="1">
        <v>1</v>
      </c>
      <c r="N8018" s="1">
        <v>4</v>
      </c>
      <c r="O8018" s="8">
        <v>14</v>
      </c>
    </row>
    <row r="8019" spans="4:15" x14ac:dyDescent="0.2">
      <c r="D8019" s="175"/>
      <c r="E8019" s="11"/>
      <c r="F8019" s="10"/>
      <c r="G8019" s="9">
        <v>100</v>
      </c>
      <c r="H8019" s="16">
        <v>70.930232558140005</v>
      </c>
      <c r="I8019" s="18">
        <v>0</v>
      </c>
      <c r="J8019" s="2">
        <v>13.953488372093</v>
      </c>
      <c r="K8019" s="18">
        <v>0</v>
      </c>
      <c r="L8019" s="2">
        <v>3.488372093023</v>
      </c>
      <c r="M8019" s="2">
        <v>1.1627906976739999</v>
      </c>
      <c r="N8019" s="2">
        <v>4.6511627906979998</v>
      </c>
      <c r="O8019" s="13">
        <v>16.279069767442</v>
      </c>
    </row>
    <row r="8020" spans="4:15" x14ac:dyDescent="0.2">
      <c r="D8020" s="174" t="s">
        <v>35</v>
      </c>
      <c r="E8020" s="20" t="s">
        <v>36</v>
      </c>
      <c r="F8020" s="22"/>
      <c r="G8020" s="21">
        <v>597</v>
      </c>
      <c r="H8020" s="25">
        <v>432</v>
      </c>
      <c r="I8020" s="3">
        <v>1</v>
      </c>
      <c r="J8020" s="3">
        <v>100</v>
      </c>
      <c r="K8020" s="3">
        <v>0</v>
      </c>
      <c r="L8020" s="3">
        <v>47</v>
      </c>
      <c r="M8020" s="3">
        <v>17</v>
      </c>
      <c r="N8020" s="3">
        <v>17</v>
      </c>
      <c r="O8020" s="26">
        <v>79</v>
      </c>
    </row>
    <row r="8021" spans="4:15" x14ac:dyDescent="0.2">
      <c r="D8021" s="175"/>
      <c r="E8021" s="11"/>
      <c r="F8021" s="10"/>
      <c r="G8021" s="9">
        <v>100</v>
      </c>
      <c r="H8021" s="16">
        <v>72.361809045225996</v>
      </c>
      <c r="I8021" s="2">
        <v>0.16750418760499999</v>
      </c>
      <c r="J8021" s="2">
        <v>16.750418760469</v>
      </c>
      <c r="K8021" s="18">
        <v>0</v>
      </c>
      <c r="L8021" s="2">
        <v>7.8726968174199996</v>
      </c>
      <c r="M8021" s="2">
        <v>2.84757118928</v>
      </c>
      <c r="N8021" s="2">
        <v>2.84757118928</v>
      </c>
      <c r="O8021" s="13">
        <v>13.232830820770999</v>
      </c>
    </row>
    <row r="8022" spans="4:15" x14ac:dyDescent="0.2">
      <c r="D8022" s="175"/>
      <c r="E8022" s="4" t="s">
        <v>37</v>
      </c>
      <c r="F8022" s="6"/>
      <c r="G8022" s="5">
        <v>566</v>
      </c>
      <c r="H8022" s="7">
        <v>418</v>
      </c>
      <c r="I8022" s="1">
        <v>1</v>
      </c>
      <c r="J8022" s="1">
        <v>77</v>
      </c>
      <c r="K8022" s="1">
        <v>0</v>
      </c>
      <c r="L8022" s="1">
        <v>41</v>
      </c>
      <c r="M8022" s="1">
        <v>20</v>
      </c>
      <c r="N8022" s="1">
        <v>26</v>
      </c>
      <c r="O8022" s="8">
        <v>67</v>
      </c>
    </row>
    <row r="8023" spans="4:15" x14ac:dyDescent="0.2">
      <c r="D8023" s="175"/>
      <c r="E8023" s="11"/>
      <c r="F8023" s="10"/>
      <c r="G8023" s="9">
        <v>100</v>
      </c>
      <c r="H8023" s="16">
        <v>73.851590106006995</v>
      </c>
      <c r="I8023" s="2">
        <v>0.17667844523000001</v>
      </c>
      <c r="J8023" s="2">
        <v>13.604240282686</v>
      </c>
      <c r="K8023" s="18">
        <v>0</v>
      </c>
      <c r="L8023" s="2">
        <v>7.2438162544170002</v>
      </c>
      <c r="M8023" s="2">
        <v>3.533568904594</v>
      </c>
      <c r="N8023" s="2">
        <v>4.5936395759720003</v>
      </c>
      <c r="O8023" s="13">
        <v>11.837455830389001</v>
      </c>
    </row>
    <row r="8024" spans="4:15" x14ac:dyDescent="0.2">
      <c r="D8024" s="174" t="s">
        <v>38</v>
      </c>
      <c r="E8024" s="20" t="s">
        <v>39</v>
      </c>
      <c r="F8024" s="22"/>
      <c r="G8024" s="21">
        <v>58</v>
      </c>
      <c r="H8024" s="25">
        <v>44</v>
      </c>
      <c r="I8024" s="3">
        <v>0</v>
      </c>
      <c r="J8024" s="3">
        <v>1</v>
      </c>
      <c r="K8024" s="3">
        <v>0</v>
      </c>
      <c r="L8024" s="3">
        <v>2</v>
      </c>
      <c r="M8024" s="3">
        <v>3</v>
      </c>
      <c r="N8024" s="3">
        <v>2</v>
      </c>
      <c r="O8024" s="26">
        <v>10</v>
      </c>
    </row>
    <row r="8025" spans="4:15" x14ac:dyDescent="0.2">
      <c r="D8025" s="175"/>
      <c r="E8025" s="11"/>
      <c r="F8025" s="10"/>
      <c r="G8025" s="9">
        <v>100</v>
      </c>
      <c r="H8025" s="16">
        <v>75.862068965516997</v>
      </c>
      <c r="I8025" s="18">
        <v>0</v>
      </c>
      <c r="J8025" s="46">
        <v>1.7241379310339999</v>
      </c>
      <c r="K8025" s="18">
        <v>0</v>
      </c>
      <c r="L8025" s="2">
        <v>3.4482758620689999</v>
      </c>
      <c r="M8025" s="2">
        <v>5.1724137931029999</v>
      </c>
      <c r="N8025" s="2">
        <v>3.4482758620689999</v>
      </c>
      <c r="O8025" s="13">
        <v>17.241379310345</v>
      </c>
    </row>
    <row r="8026" spans="4:15" x14ac:dyDescent="0.2">
      <c r="D8026" s="175"/>
      <c r="E8026" s="4" t="s">
        <v>40</v>
      </c>
      <c r="F8026" s="6"/>
      <c r="G8026" s="5">
        <v>144</v>
      </c>
      <c r="H8026" s="7">
        <v>111</v>
      </c>
      <c r="I8026" s="1">
        <v>0</v>
      </c>
      <c r="J8026" s="1">
        <v>21</v>
      </c>
      <c r="K8026" s="1">
        <v>0</v>
      </c>
      <c r="L8026" s="1">
        <v>21</v>
      </c>
      <c r="M8026" s="1">
        <v>9</v>
      </c>
      <c r="N8026" s="1">
        <v>6</v>
      </c>
      <c r="O8026" s="8">
        <v>10</v>
      </c>
    </row>
    <row r="8027" spans="4:15" x14ac:dyDescent="0.2">
      <c r="D8027" s="175"/>
      <c r="E8027" s="11"/>
      <c r="F8027" s="10"/>
      <c r="G8027" s="9">
        <v>100</v>
      </c>
      <c r="H8027" s="16">
        <v>77.083333333333002</v>
      </c>
      <c r="I8027" s="18">
        <v>0</v>
      </c>
      <c r="J8027" s="2">
        <v>14.583333333333</v>
      </c>
      <c r="K8027" s="18">
        <v>0</v>
      </c>
      <c r="L8027" s="23">
        <v>14.583333333333</v>
      </c>
      <c r="M8027" s="2">
        <v>6.25</v>
      </c>
      <c r="N8027" s="2">
        <v>4.166666666667</v>
      </c>
      <c r="O8027" s="93">
        <v>6.9444444444439997</v>
      </c>
    </row>
    <row r="8028" spans="4:15" x14ac:dyDescent="0.2">
      <c r="D8028" s="175"/>
      <c r="E8028" s="4" t="s">
        <v>41</v>
      </c>
      <c r="F8028" s="6"/>
      <c r="G8028" s="5">
        <v>202</v>
      </c>
      <c r="H8028" s="7">
        <v>140</v>
      </c>
      <c r="I8028" s="1">
        <v>1</v>
      </c>
      <c r="J8028" s="1">
        <v>46</v>
      </c>
      <c r="K8028" s="1">
        <v>0</v>
      </c>
      <c r="L8028" s="1">
        <v>23</v>
      </c>
      <c r="M8028" s="1">
        <v>12</v>
      </c>
      <c r="N8028" s="1">
        <v>4</v>
      </c>
      <c r="O8028" s="8">
        <v>24</v>
      </c>
    </row>
    <row r="8029" spans="4:15" x14ac:dyDescent="0.2">
      <c r="D8029" s="175"/>
      <c r="E8029" s="11"/>
      <c r="F8029" s="10"/>
      <c r="G8029" s="9">
        <v>100</v>
      </c>
      <c r="H8029" s="16">
        <v>69.306930693069006</v>
      </c>
      <c r="I8029" s="2">
        <v>0.49504950495</v>
      </c>
      <c r="J8029" s="23">
        <v>22.772277227722999</v>
      </c>
      <c r="K8029" s="18">
        <v>0</v>
      </c>
      <c r="L8029" s="2">
        <v>11.386138613861</v>
      </c>
      <c r="M8029" s="2">
        <v>5.940594059406</v>
      </c>
      <c r="N8029" s="2">
        <v>1.9801980198019999</v>
      </c>
      <c r="O8029" s="13">
        <v>11.881188118812</v>
      </c>
    </row>
    <row r="8030" spans="4:15" x14ac:dyDescent="0.2">
      <c r="D8030" s="175"/>
      <c r="E8030" s="4" t="s">
        <v>42</v>
      </c>
      <c r="F8030" s="6"/>
      <c r="G8030" s="5">
        <v>208</v>
      </c>
      <c r="H8030" s="7">
        <v>153</v>
      </c>
      <c r="I8030" s="1">
        <v>0</v>
      </c>
      <c r="J8030" s="1">
        <v>36</v>
      </c>
      <c r="K8030" s="1">
        <v>0</v>
      </c>
      <c r="L8030" s="1">
        <v>16</v>
      </c>
      <c r="M8030" s="1">
        <v>5</v>
      </c>
      <c r="N8030" s="1">
        <v>8</v>
      </c>
      <c r="O8030" s="8">
        <v>21</v>
      </c>
    </row>
    <row r="8031" spans="4:15" x14ac:dyDescent="0.2">
      <c r="D8031" s="175"/>
      <c r="E8031" s="11"/>
      <c r="F8031" s="10"/>
      <c r="G8031" s="9">
        <v>100</v>
      </c>
      <c r="H8031" s="16">
        <v>73.557692307691994</v>
      </c>
      <c r="I8031" s="18">
        <v>0</v>
      </c>
      <c r="J8031" s="2">
        <v>17.307692307692001</v>
      </c>
      <c r="K8031" s="18">
        <v>0</v>
      </c>
      <c r="L8031" s="2">
        <v>7.6923076923079998</v>
      </c>
      <c r="M8031" s="2">
        <v>2.4038461538460001</v>
      </c>
      <c r="N8031" s="2">
        <v>3.8461538461539999</v>
      </c>
      <c r="O8031" s="13">
        <v>10.096153846153999</v>
      </c>
    </row>
    <row r="8032" spans="4:15" x14ac:dyDescent="0.2">
      <c r="D8032" s="175"/>
      <c r="E8032" s="4" t="s">
        <v>43</v>
      </c>
      <c r="F8032" s="6"/>
      <c r="G8032" s="5">
        <v>199</v>
      </c>
      <c r="H8032" s="7">
        <v>141</v>
      </c>
      <c r="I8032" s="1">
        <v>0</v>
      </c>
      <c r="J8032" s="1">
        <v>36</v>
      </c>
      <c r="K8032" s="1">
        <v>0</v>
      </c>
      <c r="L8032" s="1">
        <v>12</v>
      </c>
      <c r="M8032" s="1">
        <v>6</v>
      </c>
      <c r="N8032" s="1">
        <v>12</v>
      </c>
      <c r="O8032" s="8">
        <v>24</v>
      </c>
    </row>
    <row r="8033" spans="2:15" x14ac:dyDescent="0.2">
      <c r="D8033" s="175"/>
      <c r="E8033" s="11"/>
      <c r="F8033" s="10"/>
      <c r="G8033" s="9">
        <v>100</v>
      </c>
      <c r="H8033" s="16">
        <v>70.854271356783997</v>
      </c>
      <c r="I8033" s="18">
        <v>0</v>
      </c>
      <c r="J8033" s="2">
        <v>18.090452261307</v>
      </c>
      <c r="K8033" s="18">
        <v>0</v>
      </c>
      <c r="L8033" s="2">
        <v>6.030150753769</v>
      </c>
      <c r="M8033" s="2">
        <v>3.015075376884</v>
      </c>
      <c r="N8033" s="2">
        <v>6.030150753769</v>
      </c>
      <c r="O8033" s="13">
        <v>12.060301507538</v>
      </c>
    </row>
    <row r="8034" spans="2:15" x14ac:dyDescent="0.2">
      <c r="D8034" s="175"/>
      <c r="E8034" s="4" t="s">
        <v>44</v>
      </c>
      <c r="F8034" s="6"/>
      <c r="G8034" s="5">
        <v>211</v>
      </c>
      <c r="H8034" s="7">
        <v>162</v>
      </c>
      <c r="I8034" s="1">
        <v>0</v>
      </c>
      <c r="J8034" s="1">
        <v>22</v>
      </c>
      <c r="K8034" s="1">
        <v>0</v>
      </c>
      <c r="L8034" s="1">
        <v>12</v>
      </c>
      <c r="M8034" s="1">
        <v>2</v>
      </c>
      <c r="N8034" s="1">
        <v>7</v>
      </c>
      <c r="O8034" s="8">
        <v>28</v>
      </c>
    </row>
    <row r="8035" spans="2:15" x14ac:dyDescent="0.2">
      <c r="D8035" s="175"/>
      <c r="E8035" s="11"/>
      <c r="F8035" s="10"/>
      <c r="G8035" s="9">
        <v>100</v>
      </c>
      <c r="H8035" s="16">
        <v>76.777251184834</v>
      </c>
      <c r="I8035" s="18">
        <v>0</v>
      </c>
      <c r="J8035" s="2">
        <v>10.42654028436</v>
      </c>
      <c r="K8035" s="18">
        <v>0</v>
      </c>
      <c r="L8035" s="2">
        <v>5.6872037914689999</v>
      </c>
      <c r="M8035" s="2">
        <v>0.94786729857800001</v>
      </c>
      <c r="N8035" s="2">
        <v>3.3175355450240001</v>
      </c>
      <c r="O8035" s="13">
        <v>13.270142180095</v>
      </c>
    </row>
    <row r="8036" spans="2:15" x14ac:dyDescent="0.2">
      <c r="D8036" s="175"/>
      <c r="E8036" s="4" t="s">
        <v>45</v>
      </c>
      <c r="F8036" s="6"/>
      <c r="G8036" s="5">
        <v>141</v>
      </c>
      <c r="H8036" s="7">
        <v>99</v>
      </c>
      <c r="I8036" s="1">
        <v>1</v>
      </c>
      <c r="J8036" s="1">
        <v>15</v>
      </c>
      <c r="K8036" s="1">
        <v>0</v>
      </c>
      <c r="L8036" s="1">
        <v>2</v>
      </c>
      <c r="M8036" s="1">
        <v>0</v>
      </c>
      <c r="N8036" s="1">
        <v>4</v>
      </c>
      <c r="O8036" s="8">
        <v>29</v>
      </c>
    </row>
    <row r="8037" spans="2:15" x14ac:dyDescent="0.2">
      <c r="D8037" s="176"/>
      <c r="E8037" s="57"/>
      <c r="F8037" s="54"/>
      <c r="G8037" s="67">
        <v>100</v>
      </c>
      <c r="H8037" s="82">
        <v>70.212765957447004</v>
      </c>
      <c r="I8037" s="48">
        <v>0.70921985815599997</v>
      </c>
      <c r="J8037" s="48">
        <v>10.638297872340001</v>
      </c>
      <c r="K8037" s="81">
        <v>0</v>
      </c>
      <c r="L8037" s="96">
        <v>1.4184397163119999</v>
      </c>
      <c r="M8037" s="81">
        <v>0</v>
      </c>
      <c r="N8037" s="48">
        <v>2.8368794326239999</v>
      </c>
      <c r="O8037" s="113">
        <v>20.567375886524999</v>
      </c>
    </row>
    <row r="8039" spans="2:15" x14ac:dyDescent="0.2">
      <c r="B8039" s="43" t="str">
        <f xml:space="preserve"> HYPERLINK("#'目次'!B173", "[167]")</f>
        <v>[167]</v>
      </c>
      <c r="C8039" s="31" t="s">
        <v>321</v>
      </c>
    </row>
    <row r="8040" spans="2:15" x14ac:dyDescent="0.2">
      <c r="C8040" s="156" t="s">
        <v>292</v>
      </c>
    </row>
    <row r="8043" spans="2:15" ht="24" x14ac:dyDescent="0.2">
      <c r="D8043" s="177"/>
      <c r="E8043" s="178"/>
      <c r="F8043" s="178"/>
      <c r="G8043" s="40" t="s">
        <v>14</v>
      </c>
      <c r="H8043" s="42" t="s">
        <v>213</v>
      </c>
      <c r="I8043" s="15" t="s">
        <v>214</v>
      </c>
      <c r="J8043" s="15" t="s">
        <v>215</v>
      </c>
      <c r="K8043" s="15" t="s">
        <v>216</v>
      </c>
      <c r="L8043" s="15" t="s">
        <v>217</v>
      </c>
      <c r="M8043" s="15" t="s">
        <v>293</v>
      </c>
      <c r="N8043" s="15" t="s">
        <v>86</v>
      </c>
      <c r="O8043" s="44" t="s">
        <v>17</v>
      </c>
    </row>
    <row r="8044" spans="2:15" x14ac:dyDescent="0.2">
      <c r="D8044" s="179"/>
      <c r="E8044" s="180"/>
      <c r="F8044" s="180"/>
      <c r="G8044" s="39"/>
      <c r="H8044" s="41"/>
      <c r="I8044" s="14"/>
      <c r="J8044" s="14"/>
      <c r="K8044" s="14"/>
      <c r="L8044" s="14"/>
      <c r="M8044" s="14"/>
      <c r="N8044" s="14"/>
      <c r="O8044" s="38"/>
    </row>
    <row r="8045" spans="2:15" x14ac:dyDescent="0.2">
      <c r="D8045" s="70"/>
      <c r="E8045" s="72" t="s">
        <v>14</v>
      </c>
      <c r="F8045" s="69"/>
      <c r="G8045" s="37">
        <v>1163</v>
      </c>
      <c r="H8045" s="17">
        <v>850</v>
      </c>
      <c r="I8045" s="17">
        <v>2</v>
      </c>
      <c r="J8045" s="17">
        <v>177</v>
      </c>
      <c r="K8045" s="17">
        <v>0</v>
      </c>
      <c r="L8045" s="17">
        <v>88</v>
      </c>
      <c r="M8045" s="17">
        <v>37</v>
      </c>
      <c r="N8045" s="17">
        <v>43</v>
      </c>
      <c r="O8045" s="55">
        <v>146</v>
      </c>
    </row>
    <row r="8046" spans="2:15" x14ac:dyDescent="0.2">
      <c r="D8046" s="57"/>
      <c r="E8046" s="54"/>
      <c r="F8046" s="71"/>
      <c r="G8046" s="9">
        <v>100</v>
      </c>
      <c r="H8046" s="2">
        <v>73.086844368013999</v>
      </c>
      <c r="I8046" s="2">
        <v>0.17196904557199999</v>
      </c>
      <c r="J8046" s="2">
        <v>15.219260533104</v>
      </c>
      <c r="K8046" s="18">
        <v>0</v>
      </c>
      <c r="L8046" s="2">
        <v>7.5666380051589996</v>
      </c>
      <c r="M8046" s="2">
        <v>3.181427343078</v>
      </c>
      <c r="N8046" s="2">
        <v>3.6973344797940002</v>
      </c>
      <c r="O8046" s="13">
        <v>12.553740326741</v>
      </c>
    </row>
    <row r="8047" spans="2:15" x14ac:dyDescent="0.2">
      <c r="D8047" s="174" t="s">
        <v>52</v>
      </c>
      <c r="E8047" s="20" t="s">
        <v>53</v>
      </c>
      <c r="F8047" s="22"/>
      <c r="G8047" s="21">
        <v>15</v>
      </c>
      <c r="H8047" s="25">
        <v>9</v>
      </c>
      <c r="I8047" s="3">
        <v>0</v>
      </c>
      <c r="J8047" s="3">
        <v>3</v>
      </c>
      <c r="K8047" s="3">
        <v>0</v>
      </c>
      <c r="L8047" s="3">
        <v>2</v>
      </c>
      <c r="M8047" s="3">
        <v>1</v>
      </c>
      <c r="N8047" s="3">
        <v>0</v>
      </c>
      <c r="O8047" s="26">
        <v>3</v>
      </c>
    </row>
    <row r="8048" spans="2:15" x14ac:dyDescent="0.2">
      <c r="D8048" s="175"/>
      <c r="E8048" s="11"/>
      <c r="F8048" s="10"/>
      <c r="G8048" s="9">
        <v>100</v>
      </c>
      <c r="H8048" s="99">
        <v>60</v>
      </c>
      <c r="I8048" s="18">
        <v>0</v>
      </c>
      <c r="J8048" s="2">
        <v>20</v>
      </c>
      <c r="K8048" s="18">
        <v>0</v>
      </c>
      <c r="L8048" s="23">
        <v>13.333333333333</v>
      </c>
      <c r="M8048" s="2">
        <v>6.666666666667</v>
      </c>
      <c r="N8048" s="18">
        <v>0</v>
      </c>
      <c r="O8048" s="89">
        <v>20</v>
      </c>
    </row>
    <row r="8049" spans="4:15" ht="24" x14ac:dyDescent="0.2">
      <c r="D8049" s="175"/>
      <c r="E8049" s="4" t="s">
        <v>54</v>
      </c>
      <c r="F8049" s="6"/>
      <c r="G8049" s="5">
        <v>116</v>
      </c>
      <c r="H8049" s="7">
        <v>81</v>
      </c>
      <c r="I8049" s="1">
        <v>0</v>
      </c>
      <c r="J8049" s="1">
        <v>17</v>
      </c>
      <c r="K8049" s="1">
        <v>0</v>
      </c>
      <c r="L8049" s="1">
        <v>8</v>
      </c>
      <c r="M8049" s="1">
        <v>1</v>
      </c>
      <c r="N8049" s="1">
        <v>4</v>
      </c>
      <c r="O8049" s="8">
        <v>18</v>
      </c>
    </row>
    <row r="8050" spans="4:15" x14ac:dyDescent="0.2">
      <c r="D8050" s="175"/>
      <c r="E8050" s="11"/>
      <c r="F8050" s="10"/>
      <c r="G8050" s="9">
        <v>100</v>
      </c>
      <c r="H8050" s="16">
        <v>69.827586206896996</v>
      </c>
      <c r="I8050" s="18">
        <v>0</v>
      </c>
      <c r="J8050" s="2">
        <v>14.655172413793</v>
      </c>
      <c r="K8050" s="18">
        <v>0</v>
      </c>
      <c r="L8050" s="2">
        <v>6.8965517241379999</v>
      </c>
      <c r="M8050" s="2">
        <v>0.86206896551699996</v>
      </c>
      <c r="N8050" s="2">
        <v>3.4482758620689999</v>
      </c>
      <c r="O8050" s="13">
        <v>15.517241379310001</v>
      </c>
    </row>
    <row r="8051" spans="4:15" x14ac:dyDescent="0.2">
      <c r="D8051" s="175"/>
      <c r="E8051" s="4" t="s">
        <v>55</v>
      </c>
      <c r="F8051" s="6"/>
      <c r="G8051" s="5">
        <v>41</v>
      </c>
      <c r="H8051" s="7">
        <v>32</v>
      </c>
      <c r="I8051" s="1">
        <v>0</v>
      </c>
      <c r="J8051" s="1">
        <v>6</v>
      </c>
      <c r="K8051" s="1">
        <v>0</v>
      </c>
      <c r="L8051" s="1">
        <v>9</v>
      </c>
      <c r="M8051" s="1">
        <v>2</v>
      </c>
      <c r="N8051" s="1">
        <v>0</v>
      </c>
      <c r="O8051" s="8">
        <v>4</v>
      </c>
    </row>
    <row r="8052" spans="4:15" x14ac:dyDescent="0.2">
      <c r="D8052" s="175"/>
      <c r="E8052" s="11"/>
      <c r="F8052" s="10"/>
      <c r="G8052" s="9">
        <v>100</v>
      </c>
      <c r="H8052" s="16">
        <v>78.048780487805004</v>
      </c>
      <c r="I8052" s="18">
        <v>0</v>
      </c>
      <c r="J8052" s="2">
        <v>14.634146341463</v>
      </c>
      <c r="K8052" s="18">
        <v>0</v>
      </c>
      <c r="L8052" s="35">
        <v>21.951219512194999</v>
      </c>
      <c r="M8052" s="2">
        <v>4.8780487804880002</v>
      </c>
      <c r="N8052" s="18">
        <v>0</v>
      </c>
      <c r="O8052" s="13">
        <v>9.7560975609760003</v>
      </c>
    </row>
    <row r="8053" spans="4:15" x14ac:dyDescent="0.2">
      <c r="D8053" s="175"/>
      <c r="E8053" s="4" t="s">
        <v>56</v>
      </c>
      <c r="F8053" s="6"/>
      <c r="G8053" s="5">
        <v>60</v>
      </c>
      <c r="H8053" s="7">
        <v>45</v>
      </c>
      <c r="I8053" s="1">
        <v>0</v>
      </c>
      <c r="J8053" s="1">
        <v>22</v>
      </c>
      <c r="K8053" s="1">
        <v>0</v>
      </c>
      <c r="L8053" s="1">
        <v>7</v>
      </c>
      <c r="M8053" s="1">
        <v>3</v>
      </c>
      <c r="N8053" s="1">
        <v>0</v>
      </c>
      <c r="O8053" s="8">
        <v>4</v>
      </c>
    </row>
    <row r="8054" spans="4:15" x14ac:dyDescent="0.2">
      <c r="D8054" s="175"/>
      <c r="E8054" s="11"/>
      <c r="F8054" s="10"/>
      <c r="G8054" s="9">
        <v>100</v>
      </c>
      <c r="H8054" s="16">
        <v>75</v>
      </c>
      <c r="I8054" s="18">
        <v>0</v>
      </c>
      <c r="J8054" s="35">
        <v>36.666666666666998</v>
      </c>
      <c r="K8054" s="18">
        <v>0</v>
      </c>
      <c r="L8054" s="2">
        <v>11.666666666667</v>
      </c>
      <c r="M8054" s="2">
        <v>5</v>
      </c>
      <c r="N8054" s="18">
        <v>0</v>
      </c>
      <c r="O8054" s="93">
        <v>6.666666666667</v>
      </c>
    </row>
    <row r="8055" spans="4:15" x14ac:dyDescent="0.2">
      <c r="D8055" s="175"/>
      <c r="E8055" s="4" t="s">
        <v>57</v>
      </c>
      <c r="F8055" s="6"/>
      <c r="G8055" s="5">
        <v>283</v>
      </c>
      <c r="H8055" s="7">
        <v>207</v>
      </c>
      <c r="I8055" s="1">
        <v>1</v>
      </c>
      <c r="J8055" s="1">
        <v>55</v>
      </c>
      <c r="K8055" s="1">
        <v>0</v>
      </c>
      <c r="L8055" s="1">
        <v>27</v>
      </c>
      <c r="M8055" s="1">
        <v>10</v>
      </c>
      <c r="N8055" s="1">
        <v>10</v>
      </c>
      <c r="O8055" s="8">
        <v>23</v>
      </c>
    </row>
    <row r="8056" spans="4:15" x14ac:dyDescent="0.2">
      <c r="D8056" s="175"/>
      <c r="E8056" s="11"/>
      <c r="F8056" s="10"/>
      <c r="G8056" s="9">
        <v>100</v>
      </c>
      <c r="H8056" s="16">
        <v>73.144876325088006</v>
      </c>
      <c r="I8056" s="2">
        <v>0.35335689045899998</v>
      </c>
      <c r="J8056" s="2">
        <v>19.434628975264999</v>
      </c>
      <c r="K8056" s="18">
        <v>0</v>
      </c>
      <c r="L8056" s="2">
        <v>9.5406360424029995</v>
      </c>
      <c r="M8056" s="2">
        <v>3.533568904594</v>
      </c>
      <c r="N8056" s="2">
        <v>3.533568904594</v>
      </c>
      <c r="O8056" s="13">
        <v>8.1272084805650007</v>
      </c>
    </row>
    <row r="8057" spans="4:15" x14ac:dyDescent="0.2">
      <c r="D8057" s="175"/>
      <c r="E8057" s="4" t="s">
        <v>58</v>
      </c>
      <c r="F8057" s="6"/>
      <c r="G8057" s="5">
        <v>123</v>
      </c>
      <c r="H8057" s="7">
        <v>86</v>
      </c>
      <c r="I8057" s="1">
        <v>0</v>
      </c>
      <c r="J8057" s="1">
        <v>17</v>
      </c>
      <c r="K8057" s="1">
        <v>0</v>
      </c>
      <c r="L8057" s="1">
        <v>8</v>
      </c>
      <c r="M8057" s="1">
        <v>4</v>
      </c>
      <c r="N8057" s="1">
        <v>7</v>
      </c>
      <c r="O8057" s="8">
        <v>20</v>
      </c>
    </row>
    <row r="8058" spans="4:15" x14ac:dyDescent="0.2">
      <c r="D8058" s="175"/>
      <c r="E8058" s="11"/>
      <c r="F8058" s="10"/>
      <c r="G8058" s="9">
        <v>100</v>
      </c>
      <c r="H8058" s="16">
        <v>69.918699186992001</v>
      </c>
      <c r="I8058" s="18">
        <v>0</v>
      </c>
      <c r="J8058" s="2">
        <v>13.821138211381999</v>
      </c>
      <c r="K8058" s="18">
        <v>0</v>
      </c>
      <c r="L8058" s="2">
        <v>6.5040650406499996</v>
      </c>
      <c r="M8058" s="2">
        <v>3.2520325203249998</v>
      </c>
      <c r="N8058" s="2">
        <v>5.6910569105690003</v>
      </c>
      <c r="O8058" s="13">
        <v>16.260162601626</v>
      </c>
    </row>
    <row r="8059" spans="4:15" x14ac:dyDescent="0.2">
      <c r="D8059" s="175"/>
      <c r="E8059" s="4" t="s">
        <v>59</v>
      </c>
      <c r="F8059" s="6"/>
      <c r="G8059" s="5">
        <v>186</v>
      </c>
      <c r="H8059" s="7">
        <v>134</v>
      </c>
      <c r="I8059" s="1">
        <v>0</v>
      </c>
      <c r="J8059" s="1">
        <v>20</v>
      </c>
      <c r="K8059" s="1">
        <v>0</v>
      </c>
      <c r="L8059" s="1">
        <v>10</v>
      </c>
      <c r="M8059" s="1">
        <v>5</v>
      </c>
      <c r="N8059" s="1">
        <v>10</v>
      </c>
      <c r="O8059" s="8">
        <v>23</v>
      </c>
    </row>
    <row r="8060" spans="4:15" x14ac:dyDescent="0.2">
      <c r="D8060" s="175"/>
      <c r="E8060" s="11"/>
      <c r="F8060" s="10"/>
      <c r="G8060" s="9">
        <v>100</v>
      </c>
      <c r="H8060" s="16">
        <v>72.043010752688005</v>
      </c>
      <c r="I8060" s="18">
        <v>0</v>
      </c>
      <c r="J8060" s="2">
        <v>10.752688172042999</v>
      </c>
      <c r="K8060" s="18">
        <v>0</v>
      </c>
      <c r="L8060" s="2">
        <v>5.3763440860219998</v>
      </c>
      <c r="M8060" s="2">
        <v>2.6881720430109999</v>
      </c>
      <c r="N8060" s="2">
        <v>5.3763440860219998</v>
      </c>
      <c r="O8060" s="13">
        <v>12.365591397849</v>
      </c>
    </row>
    <row r="8061" spans="4:15" x14ac:dyDescent="0.2">
      <c r="D8061" s="175"/>
      <c r="E8061" s="4" t="s">
        <v>60</v>
      </c>
      <c r="F8061" s="6"/>
      <c r="G8061" s="5">
        <v>163</v>
      </c>
      <c r="H8061" s="7">
        <v>126</v>
      </c>
      <c r="I8061" s="1">
        <v>1</v>
      </c>
      <c r="J8061" s="1">
        <v>19</v>
      </c>
      <c r="K8061" s="1">
        <v>0</v>
      </c>
      <c r="L8061" s="1">
        <v>7</v>
      </c>
      <c r="M8061" s="1">
        <v>5</v>
      </c>
      <c r="N8061" s="1">
        <v>4</v>
      </c>
      <c r="O8061" s="8">
        <v>23</v>
      </c>
    </row>
    <row r="8062" spans="4:15" x14ac:dyDescent="0.2">
      <c r="D8062" s="175"/>
      <c r="E8062" s="11"/>
      <c r="F8062" s="10"/>
      <c r="G8062" s="9">
        <v>100</v>
      </c>
      <c r="H8062" s="16">
        <v>77.300613496932996</v>
      </c>
      <c r="I8062" s="2">
        <v>0.61349693251500004</v>
      </c>
      <c r="J8062" s="2">
        <v>11.656441717790999</v>
      </c>
      <c r="K8062" s="18">
        <v>0</v>
      </c>
      <c r="L8062" s="2">
        <v>4.2944785276069997</v>
      </c>
      <c r="M8062" s="2">
        <v>3.0674846625769998</v>
      </c>
      <c r="N8062" s="2">
        <v>2.4539877300609998</v>
      </c>
      <c r="O8062" s="13">
        <v>14.110429447853001</v>
      </c>
    </row>
    <row r="8063" spans="4:15" x14ac:dyDescent="0.2">
      <c r="D8063" s="175"/>
      <c r="E8063" s="4" t="s">
        <v>61</v>
      </c>
      <c r="F8063" s="6"/>
      <c r="G8063" s="5">
        <v>72</v>
      </c>
      <c r="H8063" s="7">
        <v>55</v>
      </c>
      <c r="I8063" s="1">
        <v>0</v>
      </c>
      <c r="J8063" s="1">
        <v>2</v>
      </c>
      <c r="K8063" s="1">
        <v>0</v>
      </c>
      <c r="L8063" s="1">
        <v>8</v>
      </c>
      <c r="M8063" s="1">
        <v>5</v>
      </c>
      <c r="N8063" s="1">
        <v>2</v>
      </c>
      <c r="O8063" s="8">
        <v>12</v>
      </c>
    </row>
    <row r="8064" spans="4:15" x14ac:dyDescent="0.2">
      <c r="D8064" s="175"/>
      <c r="E8064" s="11"/>
      <c r="F8064" s="10"/>
      <c r="G8064" s="9">
        <v>100</v>
      </c>
      <c r="H8064" s="16">
        <v>76.388888888888999</v>
      </c>
      <c r="I8064" s="18">
        <v>0</v>
      </c>
      <c r="J8064" s="46">
        <v>2.7777777777780002</v>
      </c>
      <c r="K8064" s="18">
        <v>0</v>
      </c>
      <c r="L8064" s="2">
        <v>11.111111111111001</v>
      </c>
      <c r="M8064" s="2">
        <v>6.9444444444439997</v>
      </c>
      <c r="N8064" s="2">
        <v>2.7777777777780002</v>
      </c>
      <c r="O8064" s="13">
        <v>16.666666666666998</v>
      </c>
    </row>
    <row r="8065" spans="4:15" x14ac:dyDescent="0.2">
      <c r="D8065" s="175"/>
      <c r="E8065" s="4" t="s">
        <v>62</v>
      </c>
      <c r="F8065" s="6"/>
      <c r="G8065" s="5">
        <v>103</v>
      </c>
      <c r="H8065" s="7">
        <v>75</v>
      </c>
      <c r="I8065" s="1">
        <v>0</v>
      </c>
      <c r="J8065" s="1">
        <v>15</v>
      </c>
      <c r="K8065" s="1">
        <v>0</v>
      </c>
      <c r="L8065" s="1">
        <v>2</v>
      </c>
      <c r="M8065" s="1">
        <v>1</v>
      </c>
      <c r="N8065" s="1">
        <v>6</v>
      </c>
      <c r="O8065" s="8">
        <v>16</v>
      </c>
    </row>
    <row r="8066" spans="4:15" x14ac:dyDescent="0.2">
      <c r="D8066" s="175"/>
      <c r="E8066" s="11"/>
      <c r="F8066" s="10"/>
      <c r="G8066" s="9">
        <v>100</v>
      </c>
      <c r="H8066" s="16">
        <v>72.815533980582998</v>
      </c>
      <c r="I8066" s="18">
        <v>0</v>
      </c>
      <c r="J8066" s="2">
        <v>14.563106796116999</v>
      </c>
      <c r="K8066" s="18">
        <v>0</v>
      </c>
      <c r="L8066" s="27">
        <v>1.9417475728160001</v>
      </c>
      <c r="M8066" s="2">
        <v>0.97087378640800004</v>
      </c>
      <c r="N8066" s="2">
        <v>5.8252427184469999</v>
      </c>
      <c r="O8066" s="13">
        <v>15.533980582524</v>
      </c>
    </row>
    <row r="8067" spans="4:15" x14ac:dyDescent="0.2">
      <c r="D8067" s="174" t="s">
        <v>63</v>
      </c>
      <c r="E8067" s="20" t="s">
        <v>64</v>
      </c>
      <c r="F8067" s="22"/>
      <c r="G8067" s="21">
        <v>214</v>
      </c>
      <c r="H8067" s="25">
        <v>159</v>
      </c>
      <c r="I8067" s="3">
        <v>0</v>
      </c>
      <c r="J8067" s="3">
        <v>21</v>
      </c>
      <c r="K8067" s="3">
        <v>0</v>
      </c>
      <c r="L8067" s="3">
        <v>12</v>
      </c>
      <c r="M8067" s="3">
        <v>7</v>
      </c>
      <c r="N8067" s="3">
        <v>5</v>
      </c>
      <c r="O8067" s="26">
        <v>36</v>
      </c>
    </row>
    <row r="8068" spans="4:15" x14ac:dyDescent="0.2">
      <c r="D8068" s="175"/>
      <c r="E8068" s="11"/>
      <c r="F8068" s="10"/>
      <c r="G8068" s="9">
        <v>100</v>
      </c>
      <c r="H8068" s="16">
        <v>74.299065420561007</v>
      </c>
      <c r="I8068" s="18">
        <v>0</v>
      </c>
      <c r="J8068" s="27">
        <v>9.8130841121499994</v>
      </c>
      <c r="K8068" s="18">
        <v>0</v>
      </c>
      <c r="L8068" s="2">
        <v>5.6074766355139998</v>
      </c>
      <c r="M8068" s="2">
        <v>3.2710280373830001</v>
      </c>
      <c r="N8068" s="2">
        <v>2.3364485981310001</v>
      </c>
      <c r="O8068" s="13">
        <v>16.822429906541998</v>
      </c>
    </row>
    <row r="8069" spans="4:15" x14ac:dyDescent="0.2">
      <c r="D8069" s="175"/>
      <c r="E8069" s="4" t="s">
        <v>65</v>
      </c>
      <c r="F8069" s="6"/>
      <c r="G8069" s="5">
        <v>160</v>
      </c>
      <c r="H8069" s="7">
        <v>113</v>
      </c>
      <c r="I8069" s="1">
        <v>1</v>
      </c>
      <c r="J8069" s="1">
        <v>25</v>
      </c>
      <c r="K8069" s="1">
        <v>0</v>
      </c>
      <c r="L8069" s="1">
        <v>8</v>
      </c>
      <c r="M8069" s="1">
        <v>2</v>
      </c>
      <c r="N8069" s="1">
        <v>7</v>
      </c>
      <c r="O8069" s="8">
        <v>25</v>
      </c>
    </row>
    <row r="8070" spans="4:15" x14ac:dyDescent="0.2">
      <c r="D8070" s="175"/>
      <c r="E8070" s="11"/>
      <c r="F8070" s="10"/>
      <c r="G8070" s="9">
        <v>100</v>
      </c>
      <c r="H8070" s="16">
        <v>70.625</v>
      </c>
      <c r="I8070" s="2">
        <v>0.625</v>
      </c>
      <c r="J8070" s="2">
        <v>15.625</v>
      </c>
      <c r="K8070" s="18">
        <v>0</v>
      </c>
      <c r="L8070" s="2">
        <v>5</v>
      </c>
      <c r="M8070" s="2">
        <v>1.25</v>
      </c>
      <c r="N8070" s="2">
        <v>4.375</v>
      </c>
      <c r="O8070" s="13">
        <v>15.625</v>
      </c>
    </row>
    <row r="8071" spans="4:15" x14ac:dyDescent="0.2">
      <c r="D8071" s="175"/>
      <c r="E8071" s="4" t="s">
        <v>66</v>
      </c>
      <c r="F8071" s="6"/>
      <c r="G8071" s="5">
        <v>160</v>
      </c>
      <c r="H8071" s="7">
        <v>119</v>
      </c>
      <c r="I8071" s="1">
        <v>0</v>
      </c>
      <c r="J8071" s="1">
        <v>26</v>
      </c>
      <c r="K8071" s="1">
        <v>0</v>
      </c>
      <c r="L8071" s="1">
        <v>9</v>
      </c>
      <c r="M8071" s="1">
        <v>3</v>
      </c>
      <c r="N8071" s="1">
        <v>5</v>
      </c>
      <c r="O8071" s="8">
        <v>14</v>
      </c>
    </row>
    <row r="8072" spans="4:15" x14ac:dyDescent="0.2">
      <c r="D8072" s="175"/>
      <c r="E8072" s="11"/>
      <c r="F8072" s="10"/>
      <c r="G8072" s="9">
        <v>100</v>
      </c>
      <c r="H8072" s="16">
        <v>74.375</v>
      </c>
      <c r="I8072" s="18">
        <v>0</v>
      </c>
      <c r="J8072" s="2">
        <v>16.25</v>
      </c>
      <c r="K8072" s="18">
        <v>0</v>
      </c>
      <c r="L8072" s="2">
        <v>5.625</v>
      </c>
      <c r="M8072" s="2">
        <v>1.875</v>
      </c>
      <c r="N8072" s="2">
        <v>3.125</v>
      </c>
      <c r="O8072" s="13">
        <v>8.75</v>
      </c>
    </row>
    <row r="8073" spans="4:15" x14ac:dyDescent="0.2">
      <c r="D8073" s="175"/>
      <c r="E8073" s="4" t="s">
        <v>67</v>
      </c>
      <c r="F8073" s="6"/>
      <c r="G8073" s="5">
        <v>150</v>
      </c>
      <c r="H8073" s="7">
        <v>111</v>
      </c>
      <c r="I8073" s="1">
        <v>0</v>
      </c>
      <c r="J8073" s="1">
        <v>20</v>
      </c>
      <c r="K8073" s="1">
        <v>0</v>
      </c>
      <c r="L8073" s="1">
        <v>10</v>
      </c>
      <c r="M8073" s="1">
        <v>5</v>
      </c>
      <c r="N8073" s="1">
        <v>8</v>
      </c>
      <c r="O8073" s="8">
        <v>19</v>
      </c>
    </row>
    <row r="8074" spans="4:15" x14ac:dyDescent="0.2">
      <c r="D8074" s="175"/>
      <c r="E8074" s="11"/>
      <c r="F8074" s="10"/>
      <c r="G8074" s="9">
        <v>100</v>
      </c>
      <c r="H8074" s="16">
        <v>74</v>
      </c>
      <c r="I8074" s="18">
        <v>0</v>
      </c>
      <c r="J8074" s="2">
        <v>13.333333333333</v>
      </c>
      <c r="K8074" s="18">
        <v>0</v>
      </c>
      <c r="L8074" s="2">
        <v>6.666666666667</v>
      </c>
      <c r="M8074" s="2">
        <v>3.333333333333</v>
      </c>
      <c r="N8074" s="2">
        <v>5.333333333333</v>
      </c>
      <c r="O8074" s="13">
        <v>12.666666666667</v>
      </c>
    </row>
    <row r="8075" spans="4:15" x14ac:dyDescent="0.2">
      <c r="D8075" s="175"/>
      <c r="E8075" s="4" t="s">
        <v>68</v>
      </c>
      <c r="F8075" s="6"/>
      <c r="G8075" s="5">
        <v>110</v>
      </c>
      <c r="H8075" s="7">
        <v>79</v>
      </c>
      <c r="I8075" s="1">
        <v>0</v>
      </c>
      <c r="J8075" s="1">
        <v>13</v>
      </c>
      <c r="K8075" s="1">
        <v>0</v>
      </c>
      <c r="L8075" s="1">
        <v>9</v>
      </c>
      <c r="M8075" s="1">
        <v>4</v>
      </c>
      <c r="N8075" s="1">
        <v>4</v>
      </c>
      <c r="O8075" s="8">
        <v>15</v>
      </c>
    </row>
    <row r="8076" spans="4:15" x14ac:dyDescent="0.2">
      <c r="D8076" s="175"/>
      <c r="E8076" s="11"/>
      <c r="F8076" s="10"/>
      <c r="G8076" s="9">
        <v>100</v>
      </c>
      <c r="H8076" s="16">
        <v>71.818181818181998</v>
      </c>
      <c r="I8076" s="18">
        <v>0</v>
      </c>
      <c r="J8076" s="2">
        <v>11.818181818182</v>
      </c>
      <c r="K8076" s="18">
        <v>0</v>
      </c>
      <c r="L8076" s="2">
        <v>8.1818181818180005</v>
      </c>
      <c r="M8076" s="2">
        <v>3.636363636364</v>
      </c>
      <c r="N8076" s="2">
        <v>3.636363636364</v>
      </c>
      <c r="O8076" s="13">
        <v>13.636363636364001</v>
      </c>
    </row>
    <row r="8077" spans="4:15" x14ac:dyDescent="0.2">
      <c r="D8077" s="175"/>
      <c r="E8077" s="4" t="s">
        <v>69</v>
      </c>
      <c r="F8077" s="6"/>
      <c r="G8077" s="5">
        <v>91</v>
      </c>
      <c r="H8077" s="7">
        <v>63</v>
      </c>
      <c r="I8077" s="1">
        <v>0</v>
      </c>
      <c r="J8077" s="1">
        <v>12</v>
      </c>
      <c r="K8077" s="1">
        <v>0</v>
      </c>
      <c r="L8077" s="1">
        <v>2</v>
      </c>
      <c r="M8077" s="1">
        <v>3</v>
      </c>
      <c r="N8077" s="1">
        <v>3</v>
      </c>
      <c r="O8077" s="8">
        <v>17</v>
      </c>
    </row>
    <row r="8078" spans="4:15" x14ac:dyDescent="0.2">
      <c r="D8078" s="175"/>
      <c r="E8078" s="11"/>
      <c r="F8078" s="10"/>
      <c r="G8078" s="9">
        <v>100</v>
      </c>
      <c r="H8078" s="16">
        <v>69.230769230768999</v>
      </c>
      <c r="I8078" s="18">
        <v>0</v>
      </c>
      <c r="J8078" s="2">
        <v>13.186813186813</v>
      </c>
      <c r="K8078" s="18">
        <v>0</v>
      </c>
      <c r="L8078" s="27">
        <v>2.1978021978019999</v>
      </c>
      <c r="M8078" s="2">
        <v>3.2967032967029999</v>
      </c>
      <c r="N8078" s="2">
        <v>3.2967032967029999</v>
      </c>
      <c r="O8078" s="89">
        <v>18.681318681318999</v>
      </c>
    </row>
    <row r="8079" spans="4:15" x14ac:dyDescent="0.2">
      <c r="D8079" s="175"/>
      <c r="E8079" s="4" t="s">
        <v>70</v>
      </c>
      <c r="F8079" s="6"/>
      <c r="G8079" s="5">
        <v>127</v>
      </c>
      <c r="H8079" s="7">
        <v>100</v>
      </c>
      <c r="I8079" s="1">
        <v>1</v>
      </c>
      <c r="J8079" s="1">
        <v>23</v>
      </c>
      <c r="K8079" s="1">
        <v>0</v>
      </c>
      <c r="L8079" s="1">
        <v>12</v>
      </c>
      <c r="M8079" s="1">
        <v>5</v>
      </c>
      <c r="N8079" s="1">
        <v>3</v>
      </c>
      <c r="O8079" s="8">
        <v>7</v>
      </c>
    </row>
    <row r="8080" spans="4:15" x14ac:dyDescent="0.2">
      <c r="D8080" s="175"/>
      <c r="E8080" s="11"/>
      <c r="F8080" s="10"/>
      <c r="G8080" s="9">
        <v>100</v>
      </c>
      <c r="H8080" s="64">
        <v>78.740157480315006</v>
      </c>
      <c r="I8080" s="2">
        <v>0.78740157480299999</v>
      </c>
      <c r="J8080" s="2">
        <v>18.110236220472</v>
      </c>
      <c r="K8080" s="18">
        <v>0</v>
      </c>
      <c r="L8080" s="2">
        <v>9.4488188976380005</v>
      </c>
      <c r="M8080" s="2">
        <v>3.9370078740159999</v>
      </c>
      <c r="N8080" s="2">
        <v>2.3622047244090001</v>
      </c>
      <c r="O8080" s="93">
        <v>5.5118110236220001</v>
      </c>
    </row>
    <row r="8081" spans="2:15" x14ac:dyDescent="0.2">
      <c r="D8081" s="175"/>
      <c r="E8081" s="4" t="s">
        <v>71</v>
      </c>
      <c r="F8081" s="6"/>
      <c r="G8081" s="5">
        <v>70</v>
      </c>
      <c r="H8081" s="7">
        <v>49</v>
      </c>
      <c r="I8081" s="1">
        <v>0</v>
      </c>
      <c r="J8081" s="1">
        <v>13</v>
      </c>
      <c r="K8081" s="1">
        <v>0</v>
      </c>
      <c r="L8081" s="1">
        <v>10</v>
      </c>
      <c r="M8081" s="1">
        <v>4</v>
      </c>
      <c r="N8081" s="1">
        <v>4</v>
      </c>
      <c r="O8081" s="8">
        <v>7</v>
      </c>
    </row>
    <row r="8082" spans="2:15" x14ac:dyDescent="0.2">
      <c r="D8082" s="175"/>
      <c r="E8082" s="11"/>
      <c r="F8082" s="10"/>
      <c r="G8082" s="9">
        <v>100</v>
      </c>
      <c r="H8082" s="16">
        <v>70</v>
      </c>
      <c r="I8082" s="18">
        <v>0</v>
      </c>
      <c r="J8082" s="2">
        <v>18.571428571428999</v>
      </c>
      <c r="K8082" s="18">
        <v>0</v>
      </c>
      <c r="L8082" s="23">
        <v>14.285714285714</v>
      </c>
      <c r="M8082" s="2">
        <v>5.7142857142860004</v>
      </c>
      <c r="N8082" s="2">
        <v>5.7142857142860004</v>
      </c>
      <c r="O8082" s="13">
        <v>10</v>
      </c>
    </row>
    <row r="8083" spans="2:15" x14ac:dyDescent="0.2">
      <c r="D8083" s="175"/>
      <c r="E8083" s="4" t="s">
        <v>72</v>
      </c>
      <c r="F8083" s="6"/>
      <c r="G8083" s="5">
        <v>69</v>
      </c>
      <c r="H8083" s="7">
        <v>49</v>
      </c>
      <c r="I8083" s="1">
        <v>0</v>
      </c>
      <c r="J8083" s="1">
        <v>24</v>
      </c>
      <c r="K8083" s="1">
        <v>0</v>
      </c>
      <c r="L8083" s="1">
        <v>16</v>
      </c>
      <c r="M8083" s="1">
        <v>4</v>
      </c>
      <c r="N8083" s="1">
        <v>2</v>
      </c>
      <c r="O8083" s="8">
        <v>3</v>
      </c>
    </row>
    <row r="8084" spans="2:15" x14ac:dyDescent="0.2">
      <c r="D8084" s="176"/>
      <c r="E8084" s="57"/>
      <c r="F8084" s="54"/>
      <c r="G8084" s="67">
        <v>100</v>
      </c>
      <c r="H8084" s="82">
        <v>71.014492753623003</v>
      </c>
      <c r="I8084" s="81">
        <v>0</v>
      </c>
      <c r="J8084" s="108">
        <v>34.782608695652002</v>
      </c>
      <c r="K8084" s="81">
        <v>0</v>
      </c>
      <c r="L8084" s="108">
        <v>23.188405797101002</v>
      </c>
      <c r="M8084" s="48">
        <v>5.7971014492749999</v>
      </c>
      <c r="N8084" s="48">
        <v>2.898550724638</v>
      </c>
      <c r="O8084" s="146">
        <v>4.3478260869570002</v>
      </c>
    </row>
    <row r="8086" spans="2:15" x14ac:dyDescent="0.2">
      <c r="B8086" s="43" t="str">
        <f xml:space="preserve"> HYPERLINK("#'目次'!B174", "[168]")</f>
        <v>[168]</v>
      </c>
      <c r="C8086" s="31" t="s">
        <v>321</v>
      </c>
    </row>
    <row r="8087" spans="2:15" x14ac:dyDescent="0.2">
      <c r="C8087" s="156" t="s">
        <v>292</v>
      </c>
    </row>
    <row r="8089" spans="2:15" x14ac:dyDescent="0.2">
      <c r="C8089" s="31" t="s">
        <v>75</v>
      </c>
    </row>
    <row r="8090" spans="2:15" ht="24" x14ac:dyDescent="0.2">
      <c r="D8090" s="177"/>
      <c r="E8090" s="178"/>
      <c r="F8090" s="178"/>
      <c r="G8090" s="40" t="s">
        <v>14</v>
      </c>
      <c r="H8090" s="42" t="s">
        <v>213</v>
      </c>
      <c r="I8090" s="15" t="s">
        <v>214</v>
      </c>
      <c r="J8090" s="15" t="s">
        <v>215</v>
      </c>
      <c r="K8090" s="15" t="s">
        <v>216</v>
      </c>
      <c r="L8090" s="15" t="s">
        <v>217</v>
      </c>
      <c r="M8090" s="15" t="s">
        <v>293</v>
      </c>
      <c r="N8090" s="15" t="s">
        <v>86</v>
      </c>
      <c r="O8090" s="44" t="s">
        <v>17</v>
      </c>
    </row>
    <row r="8091" spans="2:15" x14ac:dyDescent="0.2">
      <c r="D8091" s="179"/>
      <c r="E8091" s="180"/>
      <c r="F8091" s="180"/>
      <c r="G8091" s="39"/>
      <c r="H8091" s="41"/>
      <c r="I8091" s="14"/>
      <c r="J8091" s="14"/>
      <c r="K8091" s="14"/>
      <c r="L8091" s="14"/>
      <c r="M8091" s="14"/>
      <c r="N8091" s="14"/>
      <c r="O8091" s="38"/>
    </row>
    <row r="8092" spans="2:15" x14ac:dyDescent="0.2">
      <c r="D8092" s="70"/>
      <c r="E8092" s="72" t="s">
        <v>14</v>
      </c>
      <c r="F8092" s="69"/>
      <c r="G8092" s="37">
        <v>1163</v>
      </c>
      <c r="H8092" s="17">
        <v>850</v>
      </c>
      <c r="I8092" s="17">
        <v>2</v>
      </c>
      <c r="J8092" s="17">
        <v>177</v>
      </c>
      <c r="K8092" s="17">
        <v>0</v>
      </c>
      <c r="L8092" s="17">
        <v>88</v>
      </c>
      <c r="M8092" s="17">
        <v>37</v>
      </c>
      <c r="N8092" s="17">
        <v>43</v>
      </c>
      <c r="O8092" s="55">
        <v>146</v>
      </c>
    </row>
    <row r="8093" spans="2:15" x14ac:dyDescent="0.2">
      <c r="D8093" s="57"/>
      <c r="E8093" s="54"/>
      <c r="F8093" s="71"/>
      <c r="G8093" s="9">
        <v>100</v>
      </c>
      <c r="H8093" s="2">
        <v>73.086844368013999</v>
      </c>
      <c r="I8093" s="2">
        <v>0.17196904557199999</v>
      </c>
      <c r="J8093" s="2">
        <v>15.219260533104</v>
      </c>
      <c r="K8093" s="18">
        <v>0</v>
      </c>
      <c r="L8093" s="2">
        <v>7.5666380051589996</v>
      </c>
      <c r="M8093" s="2">
        <v>3.181427343078</v>
      </c>
      <c r="N8093" s="2">
        <v>3.6973344797940002</v>
      </c>
      <c r="O8093" s="13">
        <v>12.553740326741</v>
      </c>
    </row>
    <row r="8094" spans="2:15" x14ac:dyDescent="0.2">
      <c r="D8094" s="174" t="s">
        <v>36</v>
      </c>
      <c r="E8094" s="20" t="s">
        <v>76</v>
      </c>
      <c r="F8094" s="22"/>
      <c r="G8094" s="21">
        <v>597</v>
      </c>
      <c r="H8094" s="25">
        <v>432</v>
      </c>
      <c r="I8094" s="3">
        <v>1</v>
      </c>
      <c r="J8094" s="3">
        <v>100</v>
      </c>
      <c r="K8094" s="3">
        <v>0</v>
      </c>
      <c r="L8094" s="3">
        <v>47</v>
      </c>
      <c r="M8094" s="3">
        <v>17</v>
      </c>
      <c r="N8094" s="3">
        <v>17</v>
      </c>
      <c r="O8094" s="26">
        <v>79</v>
      </c>
    </row>
    <row r="8095" spans="2:15" x14ac:dyDescent="0.2">
      <c r="D8095" s="175"/>
      <c r="E8095" s="11"/>
      <c r="F8095" s="10"/>
      <c r="G8095" s="9">
        <v>100</v>
      </c>
      <c r="H8095" s="16">
        <v>72.361809045225996</v>
      </c>
      <c r="I8095" s="2">
        <v>0.16750418760499999</v>
      </c>
      <c r="J8095" s="2">
        <v>16.750418760469</v>
      </c>
      <c r="K8095" s="18">
        <v>0</v>
      </c>
      <c r="L8095" s="2">
        <v>7.8726968174199996</v>
      </c>
      <c r="M8095" s="2">
        <v>2.84757118928</v>
      </c>
      <c r="N8095" s="2">
        <v>2.84757118928</v>
      </c>
      <c r="O8095" s="13">
        <v>13.232830820770999</v>
      </c>
    </row>
    <row r="8096" spans="2:15" x14ac:dyDescent="0.2">
      <c r="D8096" s="175"/>
      <c r="E8096" s="4" t="s">
        <v>39</v>
      </c>
      <c r="F8096" s="6"/>
      <c r="G8096" s="5">
        <v>32</v>
      </c>
      <c r="H8096" s="7">
        <v>22</v>
      </c>
      <c r="I8096" s="1">
        <v>0</v>
      </c>
      <c r="J8096" s="1">
        <v>0</v>
      </c>
      <c r="K8096" s="1">
        <v>0</v>
      </c>
      <c r="L8096" s="1">
        <v>2</v>
      </c>
      <c r="M8096" s="1">
        <v>2</v>
      </c>
      <c r="N8096" s="1">
        <v>2</v>
      </c>
      <c r="O8096" s="8">
        <v>6</v>
      </c>
    </row>
    <row r="8097" spans="4:15" x14ac:dyDescent="0.2">
      <c r="D8097" s="175"/>
      <c r="E8097" s="11"/>
      <c r="F8097" s="10"/>
      <c r="G8097" s="9">
        <v>100</v>
      </c>
      <c r="H8097" s="16">
        <v>68.75</v>
      </c>
      <c r="I8097" s="18">
        <v>0</v>
      </c>
      <c r="J8097" s="76">
        <v>0</v>
      </c>
      <c r="K8097" s="18">
        <v>0</v>
      </c>
      <c r="L8097" s="2">
        <v>6.25</v>
      </c>
      <c r="M8097" s="2">
        <v>6.25</v>
      </c>
      <c r="N8097" s="2">
        <v>6.25</v>
      </c>
      <c r="O8097" s="89">
        <v>18.75</v>
      </c>
    </row>
    <row r="8098" spans="4:15" x14ac:dyDescent="0.2">
      <c r="D8098" s="175"/>
      <c r="E8098" s="4" t="s">
        <v>40</v>
      </c>
      <c r="F8098" s="6"/>
      <c r="G8098" s="5">
        <v>73</v>
      </c>
      <c r="H8098" s="7">
        <v>58</v>
      </c>
      <c r="I8098" s="1">
        <v>0</v>
      </c>
      <c r="J8098" s="1">
        <v>12</v>
      </c>
      <c r="K8098" s="1">
        <v>0</v>
      </c>
      <c r="L8098" s="1">
        <v>10</v>
      </c>
      <c r="M8098" s="1">
        <v>5</v>
      </c>
      <c r="N8098" s="1">
        <v>4</v>
      </c>
      <c r="O8098" s="8">
        <v>4</v>
      </c>
    </row>
    <row r="8099" spans="4:15" x14ac:dyDescent="0.2">
      <c r="D8099" s="175"/>
      <c r="E8099" s="11"/>
      <c r="F8099" s="10"/>
      <c r="G8099" s="9">
        <v>100</v>
      </c>
      <c r="H8099" s="64">
        <v>79.452054794521004</v>
      </c>
      <c r="I8099" s="18">
        <v>0</v>
      </c>
      <c r="J8099" s="2">
        <v>16.438356164384</v>
      </c>
      <c r="K8099" s="18">
        <v>0</v>
      </c>
      <c r="L8099" s="23">
        <v>13.698630136986001</v>
      </c>
      <c r="M8099" s="2">
        <v>6.8493150684930004</v>
      </c>
      <c r="N8099" s="2">
        <v>5.4794520547949999</v>
      </c>
      <c r="O8099" s="93">
        <v>5.4794520547949999</v>
      </c>
    </row>
    <row r="8100" spans="4:15" x14ac:dyDescent="0.2">
      <c r="D8100" s="175"/>
      <c r="E8100" s="4" t="s">
        <v>41</v>
      </c>
      <c r="F8100" s="6"/>
      <c r="G8100" s="5">
        <v>106</v>
      </c>
      <c r="H8100" s="7">
        <v>68</v>
      </c>
      <c r="I8100" s="1">
        <v>1</v>
      </c>
      <c r="J8100" s="1">
        <v>23</v>
      </c>
      <c r="K8100" s="1">
        <v>0</v>
      </c>
      <c r="L8100" s="1">
        <v>12</v>
      </c>
      <c r="M8100" s="1">
        <v>4</v>
      </c>
      <c r="N8100" s="1">
        <v>2</v>
      </c>
      <c r="O8100" s="8">
        <v>15</v>
      </c>
    </row>
    <row r="8101" spans="4:15" x14ac:dyDescent="0.2">
      <c r="D8101" s="175"/>
      <c r="E8101" s="11"/>
      <c r="F8101" s="10"/>
      <c r="G8101" s="9">
        <v>100</v>
      </c>
      <c r="H8101" s="73">
        <v>64.150943396225998</v>
      </c>
      <c r="I8101" s="2">
        <v>0.94339622641499998</v>
      </c>
      <c r="J8101" s="23">
        <v>21.698113207546999</v>
      </c>
      <c r="K8101" s="18">
        <v>0</v>
      </c>
      <c r="L8101" s="2">
        <v>11.320754716981</v>
      </c>
      <c r="M8101" s="2">
        <v>3.7735849056599999</v>
      </c>
      <c r="N8101" s="2">
        <v>1.88679245283</v>
      </c>
      <c r="O8101" s="13">
        <v>14.150943396225999</v>
      </c>
    </row>
    <row r="8102" spans="4:15" x14ac:dyDescent="0.2">
      <c r="D8102" s="175"/>
      <c r="E8102" s="4" t="s">
        <v>42</v>
      </c>
      <c r="F8102" s="6"/>
      <c r="G8102" s="5">
        <v>112</v>
      </c>
      <c r="H8102" s="7">
        <v>85</v>
      </c>
      <c r="I8102" s="1">
        <v>0</v>
      </c>
      <c r="J8102" s="1">
        <v>20</v>
      </c>
      <c r="K8102" s="1">
        <v>0</v>
      </c>
      <c r="L8102" s="1">
        <v>8</v>
      </c>
      <c r="M8102" s="1">
        <v>2</v>
      </c>
      <c r="N8102" s="1">
        <v>1</v>
      </c>
      <c r="O8102" s="8">
        <v>14</v>
      </c>
    </row>
    <row r="8103" spans="4:15" x14ac:dyDescent="0.2">
      <c r="D8103" s="175"/>
      <c r="E8103" s="11"/>
      <c r="F8103" s="10"/>
      <c r="G8103" s="9">
        <v>100</v>
      </c>
      <c r="H8103" s="16">
        <v>75.892857142856997</v>
      </c>
      <c r="I8103" s="18">
        <v>0</v>
      </c>
      <c r="J8103" s="2">
        <v>17.857142857143</v>
      </c>
      <c r="K8103" s="18">
        <v>0</v>
      </c>
      <c r="L8103" s="2">
        <v>7.1428571428570002</v>
      </c>
      <c r="M8103" s="2">
        <v>1.785714285714</v>
      </c>
      <c r="N8103" s="2">
        <v>0.89285714285700002</v>
      </c>
      <c r="O8103" s="13">
        <v>12.5</v>
      </c>
    </row>
    <row r="8104" spans="4:15" x14ac:dyDescent="0.2">
      <c r="D8104" s="175"/>
      <c r="E8104" s="4" t="s">
        <v>43</v>
      </c>
      <c r="F8104" s="6"/>
      <c r="G8104" s="5">
        <v>96</v>
      </c>
      <c r="H8104" s="7">
        <v>66</v>
      </c>
      <c r="I8104" s="1">
        <v>0</v>
      </c>
      <c r="J8104" s="1">
        <v>20</v>
      </c>
      <c r="K8104" s="1">
        <v>0</v>
      </c>
      <c r="L8104" s="1">
        <v>7</v>
      </c>
      <c r="M8104" s="1">
        <v>4</v>
      </c>
      <c r="N8104" s="1">
        <v>3</v>
      </c>
      <c r="O8104" s="8">
        <v>12</v>
      </c>
    </row>
    <row r="8105" spans="4:15" x14ac:dyDescent="0.2">
      <c r="D8105" s="175"/>
      <c r="E8105" s="11"/>
      <c r="F8105" s="10"/>
      <c r="G8105" s="9">
        <v>100</v>
      </c>
      <c r="H8105" s="16">
        <v>68.75</v>
      </c>
      <c r="I8105" s="18">
        <v>0</v>
      </c>
      <c r="J8105" s="23">
        <v>20.833333333333002</v>
      </c>
      <c r="K8105" s="18">
        <v>0</v>
      </c>
      <c r="L8105" s="2">
        <v>7.291666666667</v>
      </c>
      <c r="M8105" s="2">
        <v>4.166666666667</v>
      </c>
      <c r="N8105" s="2">
        <v>3.125</v>
      </c>
      <c r="O8105" s="13">
        <v>12.5</v>
      </c>
    </row>
    <row r="8106" spans="4:15" x14ac:dyDescent="0.2">
      <c r="D8106" s="175"/>
      <c r="E8106" s="4" t="s">
        <v>44</v>
      </c>
      <c r="F8106" s="6"/>
      <c r="G8106" s="5">
        <v>107</v>
      </c>
      <c r="H8106" s="7">
        <v>83</v>
      </c>
      <c r="I8106" s="1">
        <v>0</v>
      </c>
      <c r="J8106" s="1">
        <v>13</v>
      </c>
      <c r="K8106" s="1">
        <v>0</v>
      </c>
      <c r="L8106" s="1">
        <v>7</v>
      </c>
      <c r="M8106" s="1">
        <v>0</v>
      </c>
      <c r="N8106" s="1">
        <v>3</v>
      </c>
      <c r="O8106" s="8">
        <v>15</v>
      </c>
    </row>
    <row r="8107" spans="4:15" x14ac:dyDescent="0.2">
      <c r="D8107" s="175"/>
      <c r="E8107" s="11"/>
      <c r="F8107" s="10"/>
      <c r="G8107" s="9">
        <v>100</v>
      </c>
      <c r="H8107" s="16">
        <v>77.570093457943997</v>
      </c>
      <c r="I8107" s="18">
        <v>0</v>
      </c>
      <c r="J8107" s="2">
        <v>12.149532710280001</v>
      </c>
      <c r="K8107" s="18">
        <v>0</v>
      </c>
      <c r="L8107" s="2">
        <v>6.5420560747660002</v>
      </c>
      <c r="M8107" s="18">
        <v>0</v>
      </c>
      <c r="N8107" s="2">
        <v>2.8037383177569999</v>
      </c>
      <c r="O8107" s="13">
        <v>14.018691588785</v>
      </c>
    </row>
    <row r="8108" spans="4:15" x14ac:dyDescent="0.2">
      <c r="D8108" s="175"/>
      <c r="E8108" s="4" t="s">
        <v>45</v>
      </c>
      <c r="F8108" s="6"/>
      <c r="G8108" s="5">
        <v>71</v>
      </c>
      <c r="H8108" s="7">
        <v>50</v>
      </c>
      <c r="I8108" s="1">
        <v>0</v>
      </c>
      <c r="J8108" s="1">
        <v>12</v>
      </c>
      <c r="K8108" s="1">
        <v>0</v>
      </c>
      <c r="L8108" s="1">
        <v>1</v>
      </c>
      <c r="M8108" s="1">
        <v>0</v>
      </c>
      <c r="N8108" s="1">
        <v>2</v>
      </c>
      <c r="O8108" s="8">
        <v>13</v>
      </c>
    </row>
    <row r="8109" spans="4:15" x14ac:dyDescent="0.2">
      <c r="D8109" s="175"/>
      <c r="E8109" s="11"/>
      <c r="F8109" s="10"/>
      <c r="G8109" s="9">
        <v>100</v>
      </c>
      <c r="H8109" s="16">
        <v>70.422535211267999</v>
      </c>
      <c r="I8109" s="18">
        <v>0</v>
      </c>
      <c r="J8109" s="2">
        <v>16.901408450704</v>
      </c>
      <c r="K8109" s="18">
        <v>0</v>
      </c>
      <c r="L8109" s="27">
        <v>1.4084507042250001</v>
      </c>
      <c r="M8109" s="18">
        <v>0</v>
      </c>
      <c r="N8109" s="2">
        <v>2.8169014084509998</v>
      </c>
      <c r="O8109" s="89">
        <v>18.309859154929999</v>
      </c>
    </row>
    <row r="8110" spans="4:15" x14ac:dyDescent="0.2">
      <c r="D8110" s="174" t="s">
        <v>37</v>
      </c>
      <c r="E8110" s="20" t="s">
        <v>77</v>
      </c>
      <c r="F8110" s="22"/>
      <c r="G8110" s="21">
        <v>566</v>
      </c>
      <c r="H8110" s="25">
        <v>418</v>
      </c>
      <c r="I8110" s="3">
        <v>1</v>
      </c>
      <c r="J8110" s="3">
        <v>77</v>
      </c>
      <c r="K8110" s="3">
        <v>0</v>
      </c>
      <c r="L8110" s="3">
        <v>41</v>
      </c>
      <c r="M8110" s="3">
        <v>20</v>
      </c>
      <c r="N8110" s="3">
        <v>26</v>
      </c>
      <c r="O8110" s="26">
        <v>67</v>
      </c>
    </row>
    <row r="8111" spans="4:15" x14ac:dyDescent="0.2">
      <c r="D8111" s="175"/>
      <c r="E8111" s="11"/>
      <c r="F8111" s="10"/>
      <c r="G8111" s="9">
        <v>100</v>
      </c>
      <c r="H8111" s="16">
        <v>73.851590106006995</v>
      </c>
      <c r="I8111" s="2">
        <v>0.17667844523000001</v>
      </c>
      <c r="J8111" s="2">
        <v>13.604240282686</v>
      </c>
      <c r="K8111" s="18">
        <v>0</v>
      </c>
      <c r="L8111" s="2">
        <v>7.2438162544170002</v>
      </c>
      <c r="M8111" s="2">
        <v>3.533568904594</v>
      </c>
      <c r="N8111" s="2">
        <v>4.5936395759720003</v>
      </c>
      <c r="O8111" s="13">
        <v>11.837455830389001</v>
      </c>
    </row>
    <row r="8112" spans="4:15" x14ac:dyDescent="0.2">
      <c r="D8112" s="175"/>
      <c r="E8112" s="4" t="s">
        <v>39</v>
      </c>
      <c r="F8112" s="6"/>
      <c r="G8112" s="5">
        <v>26</v>
      </c>
      <c r="H8112" s="7">
        <v>22</v>
      </c>
      <c r="I8112" s="1">
        <v>0</v>
      </c>
      <c r="J8112" s="1">
        <v>1</v>
      </c>
      <c r="K8112" s="1">
        <v>0</v>
      </c>
      <c r="L8112" s="1">
        <v>0</v>
      </c>
      <c r="M8112" s="1">
        <v>1</v>
      </c>
      <c r="N8112" s="1">
        <v>0</v>
      </c>
      <c r="O8112" s="8">
        <v>4</v>
      </c>
    </row>
    <row r="8113" spans="2:15" x14ac:dyDescent="0.2">
      <c r="D8113" s="175"/>
      <c r="E8113" s="11"/>
      <c r="F8113" s="10"/>
      <c r="G8113" s="9">
        <v>100</v>
      </c>
      <c r="H8113" s="86">
        <v>84.615384615384997</v>
      </c>
      <c r="I8113" s="18">
        <v>0</v>
      </c>
      <c r="J8113" s="46">
        <v>3.8461538461539999</v>
      </c>
      <c r="K8113" s="18">
        <v>0</v>
      </c>
      <c r="L8113" s="79">
        <v>0</v>
      </c>
      <c r="M8113" s="2">
        <v>3.8461538461539999</v>
      </c>
      <c r="N8113" s="18">
        <v>0</v>
      </c>
      <c r="O8113" s="13">
        <v>15.384615384615</v>
      </c>
    </row>
    <row r="8114" spans="2:15" x14ac:dyDescent="0.2">
      <c r="D8114" s="175"/>
      <c r="E8114" s="4" t="s">
        <v>40</v>
      </c>
      <c r="F8114" s="6"/>
      <c r="G8114" s="5">
        <v>71</v>
      </c>
      <c r="H8114" s="7">
        <v>53</v>
      </c>
      <c r="I8114" s="1">
        <v>0</v>
      </c>
      <c r="J8114" s="1">
        <v>9</v>
      </c>
      <c r="K8114" s="1">
        <v>0</v>
      </c>
      <c r="L8114" s="1">
        <v>11</v>
      </c>
      <c r="M8114" s="1">
        <v>4</v>
      </c>
      <c r="N8114" s="1">
        <v>2</v>
      </c>
      <c r="O8114" s="8">
        <v>6</v>
      </c>
    </row>
    <row r="8115" spans="2:15" x14ac:dyDescent="0.2">
      <c r="D8115" s="175"/>
      <c r="E8115" s="11"/>
      <c r="F8115" s="10"/>
      <c r="G8115" s="9">
        <v>100</v>
      </c>
      <c r="H8115" s="16">
        <v>74.647887323944005</v>
      </c>
      <c r="I8115" s="18">
        <v>0</v>
      </c>
      <c r="J8115" s="2">
        <v>12.676056338027999</v>
      </c>
      <c r="K8115" s="18">
        <v>0</v>
      </c>
      <c r="L8115" s="23">
        <v>15.492957746479</v>
      </c>
      <c r="M8115" s="2">
        <v>5.6338028169010004</v>
      </c>
      <c r="N8115" s="2">
        <v>2.8169014084509998</v>
      </c>
      <c r="O8115" s="13">
        <v>8.4507042253520002</v>
      </c>
    </row>
    <row r="8116" spans="2:15" x14ac:dyDescent="0.2">
      <c r="D8116" s="175"/>
      <c r="E8116" s="4" t="s">
        <v>41</v>
      </c>
      <c r="F8116" s="6"/>
      <c r="G8116" s="5">
        <v>96</v>
      </c>
      <c r="H8116" s="7">
        <v>72</v>
      </c>
      <c r="I8116" s="1">
        <v>0</v>
      </c>
      <c r="J8116" s="1">
        <v>23</v>
      </c>
      <c r="K8116" s="1">
        <v>0</v>
      </c>
      <c r="L8116" s="1">
        <v>11</v>
      </c>
      <c r="M8116" s="1">
        <v>8</v>
      </c>
      <c r="N8116" s="1">
        <v>2</v>
      </c>
      <c r="O8116" s="8">
        <v>9</v>
      </c>
    </row>
    <row r="8117" spans="2:15" x14ac:dyDescent="0.2">
      <c r="D8117" s="175"/>
      <c r="E8117" s="11"/>
      <c r="F8117" s="10"/>
      <c r="G8117" s="9">
        <v>100</v>
      </c>
      <c r="H8117" s="16">
        <v>75</v>
      </c>
      <c r="I8117" s="18">
        <v>0</v>
      </c>
      <c r="J8117" s="23">
        <v>23.958333333333002</v>
      </c>
      <c r="K8117" s="18">
        <v>0</v>
      </c>
      <c r="L8117" s="2">
        <v>11.458333333333</v>
      </c>
      <c r="M8117" s="23">
        <v>8.333333333333</v>
      </c>
      <c r="N8117" s="2">
        <v>2.083333333333</v>
      </c>
      <c r="O8117" s="13">
        <v>9.375</v>
      </c>
    </row>
    <row r="8118" spans="2:15" x14ac:dyDescent="0.2">
      <c r="D8118" s="175"/>
      <c r="E8118" s="4" t="s">
        <v>42</v>
      </c>
      <c r="F8118" s="6"/>
      <c r="G8118" s="5">
        <v>96</v>
      </c>
      <c r="H8118" s="7">
        <v>68</v>
      </c>
      <c r="I8118" s="1">
        <v>0</v>
      </c>
      <c r="J8118" s="1">
        <v>16</v>
      </c>
      <c r="K8118" s="1">
        <v>0</v>
      </c>
      <c r="L8118" s="1">
        <v>8</v>
      </c>
      <c r="M8118" s="1">
        <v>3</v>
      </c>
      <c r="N8118" s="1">
        <v>7</v>
      </c>
      <c r="O8118" s="8">
        <v>7</v>
      </c>
    </row>
    <row r="8119" spans="2:15" x14ac:dyDescent="0.2">
      <c r="D8119" s="175"/>
      <c r="E8119" s="11"/>
      <c r="F8119" s="10"/>
      <c r="G8119" s="9">
        <v>100</v>
      </c>
      <c r="H8119" s="16">
        <v>70.833333333333002</v>
      </c>
      <c r="I8119" s="18">
        <v>0</v>
      </c>
      <c r="J8119" s="2">
        <v>16.666666666666998</v>
      </c>
      <c r="K8119" s="18">
        <v>0</v>
      </c>
      <c r="L8119" s="2">
        <v>8.333333333333</v>
      </c>
      <c r="M8119" s="2">
        <v>3.125</v>
      </c>
      <c r="N8119" s="2">
        <v>7.291666666667</v>
      </c>
      <c r="O8119" s="93">
        <v>7.291666666667</v>
      </c>
    </row>
    <row r="8120" spans="2:15" x14ac:dyDescent="0.2">
      <c r="D8120" s="175"/>
      <c r="E8120" s="4" t="s">
        <v>43</v>
      </c>
      <c r="F8120" s="6"/>
      <c r="G8120" s="5">
        <v>103</v>
      </c>
      <c r="H8120" s="7">
        <v>75</v>
      </c>
      <c r="I8120" s="1">
        <v>0</v>
      </c>
      <c r="J8120" s="1">
        <v>16</v>
      </c>
      <c r="K8120" s="1">
        <v>0</v>
      </c>
      <c r="L8120" s="1">
        <v>5</v>
      </c>
      <c r="M8120" s="1">
        <v>2</v>
      </c>
      <c r="N8120" s="1">
        <v>9</v>
      </c>
      <c r="O8120" s="8">
        <v>12</v>
      </c>
    </row>
    <row r="8121" spans="2:15" x14ac:dyDescent="0.2">
      <c r="D8121" s="175"/>
      <c r="E8121" s="11"/>
      <c r="F8121" s="10"/>
      <c r="G8121" s="9">
        <v>100</v>
      </c>
      <c r="H8121" s="16">
        <v>72.815533980582998</v>
      </c>
      <c r="I8121" s="18">
        <v>0</v>
      </c>
      <c r="J8121" s="2">
        <v>15.533980582524</v>
      </c>
      <c r="K8121" s="18">
        <v>0</v>
      </c>
      <c r="L8121" s="2">
        <v>4.8543689320389998</v>
      </c>
      <c r="M8121" s="2">
        <v>1.9417475728160001</v>
      </c>
      <c r="N8121" s="23">
        <v>8.7378640776700003</v>
      </c>
      <c r="O8121" s="13">
        <v>11.650485436893</v>
      </c>
    </row>
    <row r="8122" spans="2:15" x14ac:dyDescent="0.2">
      <c r="D8122" s="175"/>
      <c r="E8122" s="4" t="s">
        <v>44</v>
      </c>
      <c r="F8122" s="6"/>
      <c r="G8122" s="5">
        <v>104</v>
      </c>
      <c r="H8122" s="7">
        <v>79</v>
      </c>
      <c r="I8122" s="1">
        <v>0</v>
      </c>
      <c r="J8122" s="1">
        <v>9</v>
      </c>
      <c r="K8122" s="1">
        <v>0</v>
      </c>
      <c r="L8122" s="1">
        <v>5</v>
      </c>
      <c r="M8122" s="1">
        <v>2</v>
      </c>
      <c r="N8122" s="1">
        <v>4</v>
      </c>
      <c r="O8122" s="8">
        <v>13</v>
      </c>
    </row>
    <row r="8123" spans="2:15" x14ac:dyDescent="0.2">
      <c r="D8123" s="175"/>
      <c r="E8123" s="11"/>
      <c r="F8123" s="10"/>
      <c r="G8123" s="9">
        <v>100</v>
      </c>
      <c r="H8123" s="16">
        <v>75.961538461537998</v>
      </c>
      <c r="I8123" s="18">
        <v>0</v>
      </c>
      <c r="J8123" s="27">
        <v>8.6538461538460005</v>
      </c>
      <c r="K8123" s="18">
        <v>0</v>
      </c>
      <c r="L8123" s="2">
        <v>4.8076923076920002</v>
      </c>
      <c r="M8123" s="2">
        <v>1.923076923077</v>
      </c>
      <c r="N8123" s="2">
        <v>3.8461538461539999</v>
      </c>
      <c r="O8123" s="13">
        <v>12.5</v>
      </c>
    </row>
    <row r="8124" spans="2:15" x14ac:dyDescent="0.2">
      <c r="D8124" s="175"/>
      <c r="E8124" s="4" t="s">
        <v>45</v>
      </c>
      <c r="F8124" s="6"/>
      <c r="G8124" s="5">
        <v>70</v>
      </c>
      <c r="H8124" s="7">
        <v>49</v>
      </c>
      <c r="I8124" s="1">
        <v>1</v>
      </c>
      <c r="J8124" s="1">
        <v>3</v>
      </c>
      <c r="K8124" s="1">
        <v>0</v>
      </c>
      <c r="L8124" s="1">
        <v>1</v>
      </c>
      <c r="M8124" s="1">
        <v>0</v>
      </c>
      <c r="N8124" s="1">
        <v>2</v>
      </c>
      <c r="O8124" s="8">
        <v>16</v>
      </c>
    </row>
    <row r="8125" spans="2:15" x14ac:dyDescent="0.2">
      <c r="D8125" s="176"/>
      <c r="E8125" s="57"/>
      <c r="F8125" s="54"/>
      <c r="G8125" s="67">
        <v>100</v>
      </c>
      <c r="H8125" s="82">
        <v>70</v>
      </c>
      <c r="I8125" s="48">
        <v>1.4285714285710001</v>
      </c>
      <c r="J8125" s="91">
        <v>4.2857142857139996</v>
      </c>
      <c r="K8125" s="81">
        <v>0</v>
      </c>
      <c r="L8125" s="96">
        <v>1.4285714285710001</v>
      </c>
      <c r="M8125" s="81">
        <v>0</v>
      </c>
      <c r="N8125" s="48">
        <v>2.8571428571430002</v>
      </c>
      <c r="O8125" s="118">
        <v>22.857142857143</v>
      </c>
    </row>
    <row r="8127" spans="2:15" x14ac:dyDescent="0.2">
      <c r="B8127" s="43" t="str">
        <f xml:space="preserve"> HYPERLINK("#'目次'!B175", "[169]")</f>
        <v>[169]</v>
      </c>
      <c r="C8127" s="31" t="s">
        <v>324</v>
      </c>
    </row>
    <row r="8128" spans="2:15" x14ac:dyDescent="0.2">
      <c r="C8128" s="156" t="s">
        <v>292</v>
      </c>
    </row>
    <row r="8131" spans="4:19" ht="48" x14ac:dyDescent="0.2">
      <c r="D8131" s="177"/>
      <c r="E8131" s="178"/>
      <c r="F8131" s="178"/>
      <c r="G8131" s="40" t="s">
        <v>14</v>
      </c>
      <c r="H8131" s="42" t="s">
        <v>325</v>
      </c>
      <c r="I8131" s="15" t="s">
        <v>326</v>
      </c>
      <c r="J8131" s="15" t="s">
        <v>327</v>
      </c>
      <c r="K8131" s="15" t="s">
        <v>328</v>
      </c>
      <c r="L8131" s="15" t="s">
        <v>329</v>
      </c>
      <c r="M8131" s="15" t="s">
        <v>330</v>
      </c>
      <c r="N8131" s="15" t="s">
        <v>331</v>
      </c>
      <c r="O8131" s="15" t="s">
        <v>332</v>
      </c>
      <c r="P8131" s="15" t="s">
        <v>333</v>
      </c>
      <c r="Q8131" s="15" t="s">
        <v>86</v>
      </c>
      <c r="R8131" s="15" t="s">
        <v>334</v>
      </c>
      <c r="S8131" s="44" t="s">
        <v>17</v>
      </c>
    </row>
    <row r="8132" spans="4:19" x14ac:dyDescent="0.2">
      <c r="D8132" s="179"/>
      <c r="E8132" s="180"/>
      <c r="F8132" s="180"/>
      <c r="G8132" s="39"/>
      <c r="H8132" s="41"/>
      <c r="I8132" s="14"/>
      <c r="J8132" s="14"/>
      <c r="K8132" s="14"/>
      <c r="L8132" s="14"/>
      <c r="M8132" s="14"/>
      <c r="N8132" s="14"/>
      <c r="O8132" s="14"/>
      <c r="P8132" s="14"/>
      <c r="Q8132" s="14"/>
      <c r="R8132" s="14"/>
      <c r="S8132" s="38"/>
    </row>
    <row r="8133" spans="4:19" x14ac:dyDescent="0.2">
      <c r="D8133" s="70"/>
      <c r="E8133" s="72" t="s">
        <v>14</v>
      </c>
      <c r="F8133" s="69"/>
      <c r="G8133" s="37">
        <v>1163</v>
      </c>
      <c r="H8133" s="17">
        <v>220</v>
      </c>
      <c r="I8133" s="17">
        <v>125</v>
      </c>
      <c r="J8133" s="17">
        <v>25</v>
      </c>
      <c r="K8133" s="17">
        <v>124</v>
      </c>
      <c r="L8133" s="17">
        <v>121</v>
      </c>
      <c r="M8133" s="17">
        <v>13</v>
      </c>
      <c r="N8133" s="17">
        <v>90</v>
      </c>
      <c r="O8133" s="17">
        <v>15</v>
      </c>
      <c r="P8133" s="17">
        <v>53</v>
      </c>
      <c r="Q8133" s="17">
        <v>41</v>
      </c>
      <c r="R8133" s="17">
        <v>435</v>
      </c>
      <c r="S8133" s="55">
        <v>115</v>
      </c>
    </row>
    <row r="8134" spans="4:19" x14ac:dyDescent="0.2">
      <c r="D8134" s="57"/>
      <c r="E8134" s="54"/>
      <c r="F8134" s="71"/>
      <c r="G8134" s="9">
        <v>100</v>
      </c>
      <c r="H8134" s="2">
        <v>18.916595012898</v>
      </c>
      <c r="I8134" s="2">
        <v>10.748065348237001</v>
      </c>
      <c r="J8134" s="2">
        <v>2.1496130696470002</v>
      </c>
      <c r="K8134" s="2">
        <v>10.662080825451</v>
      </c>
      <c r="L8134" s="2">
        <v>10.404127257094</v>
      </c>
      <c r="M8134" s="2">
        <v>1.117798796217</v>
      </c>
      <c r="N8134" s="2">
        <v>7.7386070507309999</v>
      </c>
      <c r="O8134" s="2">
        <v>1.2897678417880001</v>
      </c>
      <c r="P8134" s="2">
        <v>4.5571797076529998</v>
      </c>
      <c r="Q8134" s="2">
        <v>3.525365434222</v>
      </c>
      <c r="R8134" s="2">
        <v>37.403267411865997</v>
      </c>
      <c r="S8134" s="13">
        <v>9.8882201203779996</v>
      </c>
    </row>
    <row r="8135" spans="4:19" x14ac:dyDescent="0.2">
      <c r="D8135" s="174" t="s">
        <v>18</v>
      </c>
      <c r="E8135" s="20" t="s">
        <v>19</v>
      </c>
      <c r="F8135" s="22"/>
      <c r="G8135" s="21">
        <v>52</v>
      </c>
      <c r="H8135" s="25">
        <v>8</v>
      </c>
      <c r="I8135" s="3">
        <v>1</v>
      </c>
      <c r="J8135" s="3">
        <v>1</v>
      </c>
      <c r="K8135" s="3">
        <v>6</v>
      </c>
      <c r="L8135" s="3">
        <v>4</v>
      </c>
      <c r="M8135" s="3">
        <v>0</v>
      </c>
      <c r="N8135" s="3">
        <v>3</v>
      </c>
      <c r="O8135" s="3">
        <v>1</v>
      </c>
      <c r="P8135" s="3">
        <v>3</v>
      </c>
      <c r="Q8135" s="3">
        <v>2</v>
      </c>
      <c r="R8135" s="3">
        <v>22</v>
      </c>
      <c r="S8135" s="26">
        <v>7</v>
      </c>
    </row>
    <row r="8136" spans="4:19" x14ac:dyDescent="0.2">
      <c r="D8136" s="175"/>
      <c r="E8136" s="11"/>
      <c r="F8136" s="10"/>
      <c r="G8136" s="9">
        <v>100</v>
      </c>
      <c r="H8136" s="16">
        <v>15.384615384615</v>
      </c>
      <c r="I8136" s="27">
        <v>1.923076923077</v>
      </c>
      <c r="J8136" s="2">
        <v>1.923076923077</v>
      </c>
      <c r="K8136" s="2">
        <v>11.538461538462</v>
      </c>
      <c r="L8136" s="2">
        <v>7.6923076923079998</v>
      </c>
      <c r="M8136" s="18">
        <v>0</v>
      </c>
      <c r="N8136" s="2">
        <v>5.7692307692310001</v>
      </c>
      <c r="O8136" s="2">
        <v>1.923076923077</v>
      </c>
      <c r="P8136" s="2">
        <v>5.7692307692310001</v>
      </c>
      <c r="Q8136" s="2">
        <v>3.8461538461539999</v>
      </c>
      <c r="R8136" s="2">
        <v>42.307692307692001</v>
      </c>
      <c r="S8136" s="13">
        <v>13.461538461538</v>
      </c>
    </row>
    <row r="8137" spans="4:19" x14ac:dyDescent="0.2">
      <c r="D8137" s="175"/>
      <c r="E8137" s="4" t="s">
        <v>20</v>
      </c>
      <c r="F8137" s="6"/>
      <c r="G8137" s="5">
        <v>75</v>
      </c>
      <c r="H8137" s="7">
        <v>8</v>
      </c>
      <c r="I8137" s="1">
        <v>11</v>
      </c>
      <c r="J8137" s="1">
        <v>1</v>
      </c>
      <c r="K8137" s="1">
        <v>6</v>
      </c>
      <c r="L8137" s="1">
        <v>8</v>
      </c>
      <c r="M8137" s="1">
        <v>0</v>
      </c>
      <c r="N8137" s="1">
        <v>4</v>
      </c>
      <c r="O8137" s="1">
        <v>3</v>
      </c>
      <c r="P8137" s="1">
        <v>4</v>
      </c>
      <c r="Q8137" s="1">
        <v>2</v>
      </c>
      <c r="R8137" s="1">
        <v>28</v>
      </c>
      <c r="S8137" s="8">
        <v>13</v>
      </c>
    </row>
    <row r="8138" spans="4:19" x14ac:dyDescent="0.2">
      <c r="D8138" s="175"/>
      <c r="E8138" s="11"/>
      <c r="F8138" s="10"/>
      <c r="G8138" s="9">
        <v>100</v>
      </c>
      <c r="H8138" s="73">
        <v>10.666666666667</v>
      </c>
      <c r="I8138" s="2">
        <v>14.666666666667</v>
      </c>
      <c r="J8138" s="2">
        <v>1.333333333333</v>
      </c>
      <c r="K8138" s="2">
        <v>8</v>
      </c>
      <c r="L8138" s="2">
        <v>10.666666666667</v>
      </c>
      <c r="M8138" s="18">
        <v>0</v>
      </c>
      <c r="N8138" s="2">
        <v>5.333333333333</v>
      </c>
      <c r="O8138" s="2">
        <v>4</v>
      </c>
      <c r="P8138" s="2">
        <v>5.333333333333</v>
      </c>
      <c r="Q8138" s="2">
        <v>2.666666666667</v>
      </c>
      <c r="R8138" s="2">
        <v>37.333333333333002</v>
      </c>
      <c r="S8138" s="89">
        <v>17.333333333333002</v>
      </c>
    </row>
    <row r="8139" spans="4:19" x14ac:dyDescent="0.2">
      <c r="D8139" s="175"/>
      <c r="E8139" s="4" t="s">
        <v>21</v>
      </c>
      <c r="F8139" s="6"/>
      <c r="G8139" s="5">
        <v>469</v>
      </c>
      <c r="H8139" s="7">
        <v>85</v>
      </c>
      <c r="I8139" s="1">
        <v>56</v>
      </c>
      <c r="J8139" s="1">
        <v>13</v>
      </c>
      <c r="K8139" s="1">
        <v>56</v>
      </c>
      <c r="L8139" s="1">
        <v>48</v>
      </c>
      <c r="M8139" s="1">
        <v>7</v>
      </c>
      <c r="N8139" s="1">
        <v>40</v>
      </c>
      <c r="O8139" s="1">
        <v>6</v>
      </c>
      <c r="P8139" s="1">
        <v>25</v>
      </c>
      <c r="Q8139" s="1">
        <v>21</v>
      </c>
      <c r="R8139" s="1">
        <v>164</v>
      </c>
      <c r="S8139" s="8">
        <v>39</v>
      </c>
    </row>
    <row r="8140" spans="4:19" x14ac:dyDescent="0.2">
      <c r="D8140" s="175"/>
      <c r="E8140" s="11"/>
      <c r="F8140" s="10"/>
      <c r="G8140" s="9">
        <v>100</v>
      </c>
      <c r="H8140" s="16">
        <v>18.123667377398998</v>
      </c>
      <c r="I8140" s="2">
        <v>11.940298507463</v>
      </c>
      <c r="J8140" s="2">
        <v>2.771855010661</v>
      </c>
      <c r="K8140" s="2">
        <v>11.940298507463</v>
      </c>
      <c r="L8140" s="2">
        <v>10.234541577825</v>
      </c>
      <c r="M8140" s="2">
        <v>1.492537313433</v>
      </c>
      <c r="N8140" s="2">
        <v>8.5287846481879992</v>
      </c>
      <c r="O8140" s="2">
        <v>1.279317697228</v>
      </c>
      <c r="P8140" s="2">
        <v>5.3304904051169997</v>
      </c>
      <c r="Q8140" s="2">
        <v>4.477611940299</v>
      </c>
      <c r="R8140" s="2">
        <v>34.968017057569</v>
      </c>
      <c r="S8140" s="13">
        <v>8.3155650319830006</v>
      </c>
    </row>
    <row r="8141" spans="4:19" x14ac:dyDescent="0.2">
      <c r="D8141" s="175"/>
      <c r="E8141" s="4" t="s">
        <v>22</v>
      </c>
      <c r="F8141" s="6"/>
      <c r="G8141" s="5">
        <v>34</v>
      </c>
      <c r="H8141" s="7">
        <v>8</v>
      </c>
      <c r="I8141" s="1">
        <v>3</v>
      </c>
      <c r="J8141" s="1">
        <v>0</v>
      </c>
      <c r="K8141" s="1">
        <v>2</v>
      </c>
      <c r="L8141" s="1">
        <v>3</v>
      </c>
      <c r="M8141" s="1">
        <v>0</v>
      </c>
      <c r="N8141" s="1">
        <v>3</v>
      </c>
      <c r="O8141" s="1">
        <v>0</v>
      </c>
      <c r="P8141" s="1">
        <v>2</v>
      </c>
      <c r="Q8141" s="1">
        <v>0</v>
      </c>
      <c r="R8141" s="1">
        <v>15</v>
      </c>
      <c r="S8141" s="8">
        <v>4</v>
      </c>
    </row>
    <row r="8142" spans="4:19" x14ac:dyDescent="0.2">
      <c r="D8142" s="175"/>
      <c r="E8142" s="11"/>
      <c r="F8142" s="10"/>
      <c r="G8142" s="9">
        <v>100</v>
      </c>
      <c r="H8142" s="16">
        <v>23.529411764706001</v>
      </c>
      <c r="I8142" s="2">
        <v>8.8235294117649996</v>
      </c>
      <c r="J8142" s="18">
        <v>0</v>
      </c>
      <c r="K8142" s="2">
        <v>5.8823529411760003</v>
      </c>
      <c r="L8142" s="2">
        <v>8.8235294117649996</v>
      </c>
      <c r="M8142" s="18">
        <v>0</v>
      </c>
      <c r="N8142" s="2">
        <v>8.8235294117649996</v>
      </c>
      <c r="O8142" s="18">
        <v>0</v>
      </c>
      <c r="P8142" s="2">
        <v>5.8823529411760003</v>
      </c>
      <c r="Q8142" s="18">
        <v>0</v>
      </c>
      <c r="R8142" s="23">
        <v>44.117647058823998</v>
      </c>
      <c r="S8142" s="13">
        <v>11.764705882353001</v>
      </c>
    </row>
    <row r="8143" spans="4:19" x14ac:dyDescent="0.2">
      <c r="D8143" s="175"/>
      <c r="E8143" s="4" t="s">
        <v>23</v>
      </c>
      <c r="F8143" s="6"/>
      <c r="G8143" s="5">
        <v>136</v>
      </c>
      <c r="H8143" s="7">
        <v>27</v>
      </c>
      <c r="I8143" s="1">
        <v>10</v>
      </c>
      <c r="J8143" s="1">
        <v>1</v>
      </c>
      <c r="K8143" s="1">
        <v>12</v>
      </c>
      <c r="L8143" s="1">
        <v>15</v>
      </c>
      <c r="M8143" s="1">
        <v>1</v>
      </c>
      <c r="N8143" s="1">
        <v>9</v>
      </c>
      <c r="O8143" s="1">
        <v>0</v>
      </c>
      <c r="P8143" s="1">
        <v>4</v>
      </c>
      <c r="Q8143" s="1">
        <v>4</v>
      </c>
      <c r="R8143" s="1">
        <v>58</v>
      </c>
      <c r="S8143" s="8">
        <v>16</v>
      </c>
    </row>
    <row r="8144" spans="4:19" x14ac:dyDescent="0.2">
      <c r="D8144" s="175"/>
      <c r="E8144" s="11"/>
      <c r="F8144" s="10"/>
      <c r="G8144" s="9">
        <v>100</v>
      </c>
      <c r="H8144" s="16">
        <v>19.852941176470999</v>
      </c>
      <c r="I8144" s="2">
        <v>7.352941176471</v>
      </c>
      <c r="J8144" s="2">
        <v>0.73529411764700003</v>
      </c>
      <c r="K8144" s="2">
        <v>8.8235294117649996</v>
      </c>
      <c r="L8144" s="2">
        <v>11.029411764705999</v>
      </c>
      <c r="M8144" s="2">
        <v>0.73529411764700003</v>
      </c>
      <c r="N8144" s="2">
        <v>6.6176470588239997</v>
      </c>
      <c r="O8144" s="18">
        <v>0</v>
      </c>
      <c r="P8144" s="2">
        <v>2.9411764705880001</v>
      </c>
      <c r="Q8144" s="2">
        <v>2.9411764705880001</v>
      </c>
      <c r="R8144" s="23">
        <v>42.647058823529001</v>
      </c>
      <c r="S8144" s="13">
        <v>11.764705882353001</v>
      </c>
    </row>
    <row r="8145" spans="4:19" x14ac:dyDescent="0.2">
      <c r="D8145" s="175"/>
      <c r="E8145" s="4" t="s">
        <v>24</v>
      </c>
      <c r="F8145" s="6"/>
      <c r="G8145" s="5">
        <v>180</v>
      </c>
      <c r="H8145" s="7">
        <v>43</v>
      </c>
      <c r="I8145" s="1">
        <v>22</v>
      </c>
      <c r="J8145" s="1">
        <v>3</v>
      </c>
      <c r="K8145" s="1">
        <v>19</v>
      </c>
      <c r="L8145" s="1">
        <v>22</v>
      </c>
      <c r="M8145" s="1">
        <v>2</v>
      </c>
      <c r="N8145" s="1">
        <v>12</v>
      </c>
      <c r="O8145" s="1">
        <v>2</v>
      </c>
      <c r="P8145" s="1">
        <v>10</v>
      </c>
      <c r="Q8145" s="1">
        <v>6</v>
      </c>
      <c r="R8145" s="1">
        <v>59</v>
      </c>
      <c r="S8145" s="8">
        <v>16</v>
      </c>
    </row>
    <row r="8146" spans="4:19" x14ac:dyDescent="0.2">
      <c r="D8146" s="175"/>
      <c r="E8146" s="11"/>
      <c r="F8146" s="10"/>
      <c r="G8146" s="9">
        <v>100</v>
      </c>
      <c r="H8146" s="16">
        <v>23.888888888888999</v>
      </c>
      <c r="I8146" s="2">
        <v>12.222222222221999</v>
      </c>
      <c r="J8146" s="2">
        <v>1.666666666667</v>
      </c>
      <c r="K8146" s="2">
        <v>10.555555555555999</v>
      </c>
      <c r="L8146" s="2">
        <v>12.222222222221999</v>
      </c>
      <c r="M8146" s="2">
        <v>1.1111111111109999</v>
      </c>
      <c r="N8146" s="2">
        <v>6.666666666667</v>
      </c>
      <c r="O8146" s="2">
        <v>1.1111111111109999</v>
      </c>
      <c r="P8146" s="2">
        <v>5.5555555555560003</v>
      </c>
      <c r="Q8146" s="2">
        <v>3.333333333333</v>
      </c>
      <c r="R8146" s="2">
        <v>32.777777777777999</v>
      </c>
      <c r="S8146" s="13">
        <v>8.8888888888889994</v>
      </c>
    </row>
    <row r="8147" spans="4:19" x14ac:dyDescent="0.2">
      <c r="D8147" s="175"/>
      <c r="E8147" s="4" t="s">
        <v>25</v>
      </c>
      <c r="F8147" s="6"/>
      <c r="G8147" s="5">
        <v>69</v>
      </c>
      <c r="H8147" s="7">
        <v>11</v>
      </c>
      <c r="I8147" s="1">
        <v>7</v>
      </c>
      <c r="J8147" s="1">
        <v>0</v>
      </c>
      <c r="K8147" s="1">
        <v>10</v>
      </c>
      <c r="L8147" s="1">
        <v>9</v>
      </c>
      <c r="M8147" s="1">
        <v>1</v>
      </c>
      <c r="N8147" s="1">
        <v>6</v>
      </c>
      <c r="O8147" s="1">
        <v>1</v>
      </c>
      <c r="P8147" s="1">
        <v>0</v>
      </c>
      <c r="Q8147" s="1">
        <v>4</v>
      </c>
      <c r="R8147" s="1">
        <v>28</v>
      </c>
      <c r="S8147" s="8">
        <v>6</v>
      </c>
    </row>
    <row r="8148" spans="4:19" x14ac:dyDescent="0.2">
      <c r="D8148" s="175"/>
      <c r="E8148" s="11"/>
      <c r="F8148" s="10"/>
      <c r="G8148" s="9">
        <v>100</v>
      </c>
      <c r="H8148" s="16">
        <v>15.942028985506999</v>
      </c>
      <c r="I8148" s="2">
        <v>10.144927536232</v>
      </c>
      <c r="J8148" s="18">
        <v>0</v>
      </c>
      <c r="K8148" s="2">
        <v>14.492753623187999</v>
      </c>
      <c r="L8148" s="2">
        <v>13.04347826087</v>
      </c>
      <c r="M8148" s="2">
        <v>1.449275362319</v>
      </c>
      <c r="N8148" s="2">
        <v>8.6956521739130004</v>
      </c>
      <c r="O8148" s="2">
        <v>1.449275362319</v>
      </c>
      <c r="P8148" s="18">
        <v>0</v>
      </c>
      <c r="Q8148" s="2">
        <v>5.7971014492749999</v>
      </c>
      <c r="R8148" s="2">
        <v>40.579710144928001</v>
      </c>
      <c r="S8148" s="13">
        <v>8.6956521739130004</v>
      </c>
    </row>
    <row r="8149" spans="4:19" x14ac:dyDescent="0.2">
      <c r="D8149" s="175"/>
      <c r="E8149" s="4" t="s">
        <v>26</v>
      </c>
      <c r="F8149" s="6"/>
      <c r="G8149" s="5">
        <v>29</v>
      </c>
      <c r="H8149" s="7">
        <v>6</v>
      </c>
      <c r="I8149" s="1">
        <v>2</v>
      </c>
      <c r="J8149" s="1">
        <v>0</v>
      </c>
      <c r="K8149" s="1">
        <v>5</v>
      </c>
      <c r="L8149" s="1">
        <v>3</v>
      </c>
      <c r="M8149" s="1">
        <v>2</v>
      </c>
      <c r="N8149" s="1">
        <v>1</v>
      </c>
      <c r="O8149" s="1">
        <v>1</v>
      </c>
      <c r="P8149" s="1">
        <v>0</v>
      </c>
      <c r="Q8149" s="1">
        <v>0</v>
      </c>
      <c r="R8149" s="1">
        <v>12</v>
      </c>
      <c r="S8149" s="8">
        <v>2</v>
      </c>
    </row>
    <row r="8150" spans="4:19" x14ac:dyDescent="0.2">
      <c r="D8150" s="175"/>
      <c r="E8150" s="11"/>
      <c r="F8150" s="10"/>
      <c r="G8150" s="9">
        <v>100</v>
      </c>
      <c r="H8150" s="16">
        <v>20.689655172414</v>
      </c>
      <c r="I8150" s="2">
        <v>6.8965517241379999</v>
      </c>
      <c r="J8150" s="18">
        <v>0</v>
      </c>
      <c r="K8150" s="23">
        <v>17.241379310345</v>
      </c>
      <c r="L8150" s="2">
        <v>10.344827586207</v>
      </c>
      <c r="M8150" s="23">
        <v>6.8965517241379999</v>
      </c>
      <c r="N8150" s="2">
        <v>3.4482758620689999</v>
      </c>
      <c r="O8150" s="2">
        <v>3.4482758620689999</v>
      </c>
      <c r="P8150" s="18">
        <v>0</v>
      </c>
      <c r="Q8150" s="18">
        <v>0</v>
      </c>
      <c r="R8150" s="2">
        <v>41.379310344827999</v>
      </c>
      <c r="S8150" s="13">
        <v>6.8965517241379999</v>
      </c>
    </row>
    <row r="8151" spans="4:19" x14ac:dyDescent="0.2">
      <c r="D8151" s="175"/>
      <c r="E8151" s="4" t="s">
        <v>27</v>
      </c>
      <c r="F8151" s="6"/>
      <c r="G8151" s="5">
        <v>64</v>
      </c>
      <c r="H8151" s="7">
        <v>16</v>
      </c>
      <c r="I8151" s="1">
        <v>10</v>
      </c>
      <c r="J8151" s="1">
        <v>4</v>
      </c>
      <c r="K8151" s="1">
        <v>3</v>
      </c>
      <c r="L8151" s="1">
        <v>4</v>
      </c>
      <c r="M8151" s="1">
        <v>0</v>
      </c>
      <c r="N8151" s="1">
        <v>6</v>
      </c>
      <c r="O8151" s="1">
        <v>1</v>
      </c>
      <c r="P8151" s="1">
        <v>2</v>
      </c>
      <c r="Q8151" s="1">
        <v>1</v>
      </c>
      <c r="R8151" s="1">
        <v>25</v>
      </c>
      <c r="S8151" s="8">
        <v>5</v>
      </c>
    </row>
    <row r="8152" spans="4:19" x14ac:dyDescent="0.2">
      <c r="D8152" s="175"/>
      <c r="E8152" s="11"/>
      <c r="F8152" s="10"/>
      <c r="G8152" s="9">
        <v>100</v>
      </c>
      <c r="H8152" s="64">
        <v>25</v>
      </c>
      <c r="I8152" s="2">
        <v>15.625</v>
      </c>
      <c r="J8152" s="2">
        <v>6.25</v>
      </c>
      <c r="K8152" s="27">
        <v>4.6875</v>
      </c>
      <c r="L8152" s="2">
        <v>6.25</v>
      </c>
      <c r="M8152" s="18">
        <v>0</v>
      </c>
      <c r="N8152" s="2">
        <v>9.375</v>
      </c>
      <c r="O8152" s="2">
        <v>1.5625</v>
      </c>
      <c r="P8152" s="2">
        <v>3.125</v>
      </c>
      <c r="Q8152" s="2">
        <v>1.5625</v>
      </c>
      <c r="R8152" s="2">
        <v>39.0625</v>
      </c>
      <c r="S8152" s="13">
        <v>7.8125</v>
      </c>
    </row>
    <row r="8153" spans="4:19" x14ac:dyDescent="0.2">
      <c r="D8153" s="175"/>
      <c r="E8153" s="4" t="s">
        <v>28</v>
      </c>
      <c r="F8153" s="6"/>
      <c r="G8153" s="5">
        <v>48</v>
      </c>
      <c r="H8153" s="7">
        <v>8</v>
      </c>
      <c r="I8153" s="1">
        <v>3</v>
      </c>
      <c r="J8153" s="1">
        <v>2</v>
      </c>
      <c r="K8153" s="1">
        <v>5</v>
      </c>
      <c r="L8153" s="1">
        <v>4</v>
      </c>
      <c r="M8153" s="1">
        <v>0</v>
      </c>
      <c r="N8153" s="1">
        <v>5</v>
      </c>
      <c r="O8153" s="1">
        <v>0</v>
      </c>
      <c r="P8153" s="1">
        <v>3</v>
      </c>
      <c r="Q8153" s="1">
        <v>1</v>
      </c>
      <c r="R8153" s="1">
        <v>21</v>
      </c>
      <c r="S8153" s="8">
        <v>5</v>
      </c>
    </row>
    <row r="8154" spans="4:19" x14ac:dyDescent="0.2">
      <c r="D8154" s="175"/>
      <c r="E8154" s="11"/>
      <c r="F8154" s="10"/>
      <c r="G8154" s="9">
        <v>100</v>
      </c>
      <c r="H8154" s="16">
        <v>16.666666666666998</v>
      </c>
      <c r="I8154" s="2">
        <v>6.25</v>
      </c>
      <c r="J8154" s="2">
        <v>4.166666666667</v>
      </c>
      <c r="K8154" s="2">
        <v>10.416666666667</v>
      </c>
      <c r="L8154" s="2">
        <v>8.333333333333</v>
      </c>
      <c r="M8154" s="18">
        <v>0</v>
      </c>
      <c r="N8154" s="2">
        <v>10.416666666667</v>
      </c>
      <c r="O8154" s="18">
        <v>0</v>
      </c>
      <c r="P8154" s="2">
        <v>6.25</v>
      </c>
      <c r="Q8154" s="2">
        <v>2.083333333333</v>
      </c>
      <c r="R8154" s="23">
        <v>43.75</v>
      </c>
      <c r="S8154" s="13">
        <v>10.416666666667</v>
      </c>
    </row>
    <row r="8155" spans="4:19" x14ac:dyDescent="0.2">
      <c r="D8155" s="175"/>
      <c r="E8155" s="4" t="s">
        <v>29</v>
      </c>
      <c r="F8155" s="6"/>
      <c r="G8155" s="5">
        <v>7</v>
      </c>
      <c r="H8155" s="7">
        <v>0</v>
      </c>
      <c r="I8155" s="1">
        <v>0</v>
      </c>
      <c r="J8155" s="1">
        <v>0</v>
      </c>
      <c r="K8155" s="1">
        <v>0</v>
      </c>
      <c r="L8155" s="1">
        <v>1</v>
      </c>
      <c r="M8155" s="1">
        <v>0</v>
      </c>
      <c r="N8155" s="1">
        <v>1</v>
      </c>
      <c r="O8155" s="1">
        <v>0</v>
      </c>
      <c r="P8155" s="1">
        <v>0</v>
      </c>
      <c r="Q8155" s="1">
        <v>0</v>
      </c>
      <c r="R8155" s="1">
        <v>3</v>
      </c>
      <c r="S8155" s="8">
        <v>2</v>
      </c>
    </row>
    <row r="8156" spans="4:19" x14ac:dyDescent="0.2">
      <c r="D8156" s="175"/>
      <c r="E8156" s="11"/>
      <c r="F8156" s="10"/>
      <c r="G8156" s="9">
        <v>100</v>
      </c>
      <c r="H8156" s="116">
        <v>0</v>
      </c>
      <c r="I8156" s="76">
        <v>0</v>
      </c>
      <c r="J8156" s="18">
        <v>0</v>
      </c>
      <c r="K8156" s="76">
        <v>0</v>
      </c>
      <c r="L8156" s="2">
        <v>14.285714285714</v>
      </c>
      <c r="M8156" s="18">
        <v>0</v>
      </c>
      <c r="N8156" s="23">
        <v>14.285714285714</v>
      </c>
      <c r="O8156" s="18">
        <v>0</v>
      </c>
      <c r="P8156" s="18">
        <v>0</v>
      </c>
      <c r="Q8156" s="18">
        <v>0</v>
      </c>
      <c r="R8156" s="23">
        <v>42.857142857143003</v>
      </c>
      <c r="S8156" s="104">
        <v>28.571428571428999</v>
      </c>
    </row>
    <row r="8157" spans="4:19" x14ac:dyDescent="0.2">
      <c r="D8157" s="174" t="s">
        <v>30</v>
      </c>
      <c r="E8157" s="20" t="s">
        <v>31</v>
      </c>
      <c r="F8157" s="22"/>
      <c r="G8157" s="21">
        <v>373</v>
      </c>
      <c r="H8157" s="25">
        <v>68</v>
      </c>
      <c r="I8157" s="3">
        <v>46</v>
      </c>
      <c r="J8157" s="3">
        <v>10</v>
      </c>
      <c r="K8157" s="3">
        <v>36</v>
      </c>
      <c r="L8157" s="3">
        <v>34</v>
      </c>
      <c r="M8157" s="3">
        <v>4</v>
      </c>
      <c r="N8157" s="3">
        <v>36</v>
      </c>
      <c r="O8157" s="3">
        <v>6</v>
      </c>
      <c r="P8157" s="3">
        <v>22</v>
      </c>
      <c r="Q8157" s="3">
        <v>19</v>
      </c>
      <c r="R8157" s="3">
        <v>131</v>
      </c>
      <c r="S8157" s="26">
        <v>31</v>
      </c>
    </row>
    <row r="8158" spans="4:19" x14ac:dyDescent="0.2">
      <c r="D8158" s="175"/>
      <c r="E8158" s="11"/>
      <c r="F8158" s="10"/>
      <c r="G8158" s="9">
        <v>100</v>
      </c>
      <c r="H8158" s="16">
        <v>18.230563002680999</v>
      </c>
      <c r="I8158" s="2">
        <v>12.332439678284</v>
      </c>
      <c r="J8158" s="2">
        <v>2.6809651474530001</v>
      </c>
      <c r="K8158" s="2">
        <v>9.6514745308310008</v>
      </c>
      <c r="L8158" s="2">
        <v>9.1152815013400001</v>
      </c>
      <c r="M8158" s="2">
        <v>1.0723860589809999</v>
      </c>
      <c r="N8158" s="2">
        <v>9.6514745308310008</v>
      </c>
      <c r="O8158" s="2">
        <v>1.6085790884719999</v>
      </c>
      <c r="P8158" s="2">
        <v>5.8981233243969999</v>
      </c>
      <c r="Q8158" s="2">
        <v>5.0938337801609999</v>
      </c>
      <c r="R8158" s="2">
        <v>35.120643431635003</v>
      </c>
      <c r="S8158" s="13">
        <v>8.3109919571049993</v>
      </c>
    </row>
    <row r="8159" spans="4:19" x14ac:dyDescent="0.2">
      <c r="D8159" s="175"/>
      <c r="E8159" s="4" t="s">
        <v>32</v>
      </c>
      <c r="F8159" s="6"/>
      <c r="G8159" s="5">
        <v>339</v>
      </c>
      <c r="H8159" s="7">
        <v>51</v>
      </c>
      <c r="I8159" s="1">
        <v>30</v>
      </c>
      <c r="J8159" s="1">
        <v>10</v>
      </c>
      <c r="K8159" s="1">
        <v>45</v>
      </c>
      <c r="L8159" s="1">
        <v>33</v>
      </c>
      <c r="M8159" s="1">
        <v>5</v>
      </c>
      <c r="N8159" s="1">
        <v>27</v>
      </c>
      <c r="O8159" s="1">
        <v>6</v>
      </c>
      <c r="P8159" s="1">
        <v>19</v>
      </c>
      <c r="Q8159" s="1">
        <v>10</v>
      </c>
      <c r="R8159" s="1">
        <v>135</v>
      </c>
      <c r="S8159" s="8">
        <v>34</v>
      </c>
    </row>
    <row r="8160" spans="4:19" x14ac:dyDescent="0.2">
      <c r="D8160" s="175"/>
      <c r="E8160" s="11"/>
      <c r="F8160" s="10"/>
      <c r="G8160" s="9">
        <v>100</v>
      </c>
      <c r="H8160" s="16">
        <v>15.044247787611001</v>
      </c>
      <c r="I8160" s="2">
        <v>8.8495575221239999</v>
      </c>
      <c r="J8160" s="2">
        <v>2.9498525073750002</v>
      </c>
      <c r="K8160" s="2">
        <v>13.274336283186001</v>
      </c>
      <c r="L8160" s="2">
        <v>9.7345132743360008</v>
      </c>
      <c r="M8160" s="2">
        <v>1.474926253687</v>
      </c>
      <c r="N8160" s="2">
        <v>7.964601769912</v>
      </c>
      <c r="O8160" s="2">
        <v>1.769911504425</v>
      </c>
      <c r="P8160" s="2">
        <v>5.6047197640119997</v>
      </c>
      <c r="Q8160" s="2">
        <v>2.9498525073750002</v>
      </c>
      <c r="R8160" s="2">
        <v>39.823008849558001</v>
      </c>
      <c r="S8160" s="13">
        <v>10.029498525074001</v>
      </c>
    </row>
    <row r="8161" spans="4:19" x14ac:dyDescent="0.2">
      <c r="D8161" s="175"/>
      <c r="E8161" s="4" t="s">
        <v>33</v>
      </c>
      <c r="F8161" s="6"/>
      <c r="G8161" s="5">
        <v>365</v>
      </c>
      <c r="H8161" s="7">
        <v>87</v>
      </c>
      <c r="I8161" s="1">
        <v>33</v>
      </c>
      <c r="J8161" s="1">
        <v>3</v>
      </c>
      <c r="K8161" s="1">
        <v>37</v>
      </c>
      <c r="L8161" s="1">
        <v>47</v>
      </c>
      <c r="M8161" s="1">
        <v>4</v>
      </c>
      <c r="N8161" s="1">
        <v>21</v>
      </c>
      <c r="O8161" s="1">
        <v>1</v>
      </c>
      <c r="P8161" s="1">
        <v>9</v>
      </c>
      <c r="Q8161" s="1">
        <v>11</v>
      </c>
      <c r="R8161" s="1">
        <v>135</v>
      </c>
      <c r="S8161" s="8">
        <v>42</v>
      </c>
    </row>
    <row r="8162" spans="4:19" x14ac:dyDescent="0.2">
      <c r="D8162" s="175"/>
      <c r="E8162" s="11"/>
      <c r="F8162" s="10"/>
      <c r="G8162" s="9">
        <v>100</v>
      </c>
      <c r="H8162" s="16">
        <v>23.835616438355999</v>
      </c>
      <c r="I8162" s="2">
        <v>9.0410958904110004</v>
      </c>
      <c r="J8162" s="2">
        <v>0.82191780821899996</v>
      </c>
      <c r="K8162" s="2">
        <v>10.136986301369999</v>
      </c>
      <c r="L8162" s="2">
        <v>12.876712328767001</v>
      </c>
      <c r="M8162" s="2">
        <v>1.095890410959</v>
      </c>
      <c r="N8162" s="2">
        <v>5.7534246575339996</v>
      </c>
      <c r="O8162" s="2">
        <v>0.27397260274000002</v>
      </c>
      <c r="P8162" s="2">
        <v>2.4657534246580002</v>
      </c>
      <c r="Q8162" s="2">
        <v>3.0136986301370001</v>
      </c>
      <c r="R8162" s="2">
        <v>36.986301369863</v>
      </c>
      <c r="S8162" s="13">
        <v>11.506849315067999</v>
      </c>
    </row>
    <row r="8163" spans="4:19" x14ac:dyDescent="0.2">
      <c r="D8163" s="175"/>
      <c r="E8163" s="4" t="s">
        <v>34</v>
      </c>
      <c r="F8163" s="6"/>
      <c r="G8163" s="5">
        <v>86</v>
      </c>
      <c r="H8163" s="7">
        <v>14</v>
      </c>
      <c r="I8163" s="1">
        <v>16</v>
      </c>
      <c r="J8163" s="1">
        <v>2</v>
      </c>
      <c r="K8163" s="1">
        <v>6</v>
      </c>
      <c r="L8163" s="1">
        <v>7</v>
      </c>
      <c r="M8163" s="1">
        <v>0</v>
      </c>
      <c r="N8163" s="1">
        <v>6</v>
      </c>
      <c r="O8163" s="1">
        <v>2</v>
      </c>
      <c r="P8163" s="1">
        <v>3</v>
      </c>
      <c r="Q8163" s="1">
        <v>1</v>
      </c>
      <c r="R8163" s="1">
        <v>34</v>
      </c>
      <c r="S8163" s="8">
        <v>8</v>
      </c>
    </row>
    <row r="8164" spans="4:19" x14ac:dyDescent="0.2">
      <c r="D8164" s="175"/>
      <c r="E8164" s="11"/>
      <c r="F8164" s="10"/>
      <c r="G8164" s="9">
        <v>100</v>
      </c>
      <c r="H8164" s="16">
        <v>16.279069767442</v>
      </c>
      <c r="I8164" s="23">
        <v>18.604651162791001</v>
      </c>
      <c r="J8164" s="2">
        <v>2.3255813953489999</v>
      </c>
      <c r="K8164" s="2">
        <v>6.9767441860470001</v>
      </c>
      <c r="L8164" s="2">
        <v>8.1395348837209998</v>
      </c>
      <c r="M8164" s="18">
        <v>0</v>
      </c>
      <c r="N8164" s="2">
        <v>6.9767441860470001</v>
      </c>
      <c r="O8164" s="2">
        <v>2.3255813953489999</v>
      </c>
      <c r="P8164" s="2">
        <v>3.488372093023</v>
      </c>
      <c r="Q8164" s="2">
        <v>1.1627906976739999</v>
      </c>
      <c r="R8164" s="2">
        <v>39.534883720929997</v>
      </c>
      <c r="S8164" s="13">
        <v>9.3023255813949994</v>
      </c>
    </row>
    <row r="8165" spans="4:19" x14ac:dyDescent="0.2">
      <c r="D8165" s="174" t="s">
        <v>35</v>
      </c>
      <c r="E8165" s="20" t="s">
        <v>36</v>
      </c>
      <c r="F8165" s="22"/>
      <c r="G8165" s="21">
        <v>597</v>
      </c>
      <c r="H8165" s="25">
        <v>127</v>
      </c>
      <c r="I8165" s="3">
        <v>56</v>
      </c>
      <c r="J8165" s="3">
        <v>14</v>
      </c>
      <c r="K8165" s="3">
        <v>63</v>
      </c>
      <c r="L8165" s="3">
        <v>73</v>
      </c>
      <c r="M8165" s="3">
        <v>7</v>
      </c>
      <c r="N8165" s="3">
        <v>43</v>
      </c>
      <c r="O8165" s="3">
        <v>6</v>
      </c>
      <c r="P8165" s="3">
        <v>22</v>
      </c>
      <c r="Q8165" s="3">
        <v>19</v>
      </c>
      <c r="R8165" s="3">
        <v>227</v>
      </c>
      <c r="S8165" s="26">
        <v>61</v>
      </c>
    </row>
    <row r="8166" spans="4:19" x14ac:dyDescent="0.2">
      <c r="D8166" s="175"/>
      <c r="E8166" s="11"/>
      <c r="F8166" s="10"/>
      <c r="G8166" s="9">
        <v>100</v>
      </c>
      <c r="H8166" s="16">
        <v>21.273031825796</v>
      </c>
      <c r="I8166" s="2">
        <v>9.3802345058629992</v>
      </c>
      <c r="J8166" s="2">
        <v>2.3450586264659998</v>
      </c>
      <c r="K8166" s="2">
        <v>10.552763819095</v>
      </c>
      <c r="L8166" s="2">
        <v>12.227805695142001</v>
      </c>
      <c r="M8166" s="2">
        <v>1.1725293132329999</v>
      </c>
      <c r="N8166" s="2">
        <v>7.2026800670020004</v>
      </c>
      <c r="O8166" s="2">
        <v>1.0050251256280001</v>
      </c>
      <c r="P8166" s="2">
        <v>3.6850921273030002</v>
      </c>
      <c r="Q8166" s="2">
        <v>3.182579564489</v>
      </c>
      <c r="R8166" s="2">
        <v>38.023450586265</v>
      </c>
      <c r="S8166" s="13">
        <v>10.217755443886</v>
      </c>
    </row>
    <row r="8167" spans="4:19" x14ac:dyDescent="0.2">
      <c r="D8167" s="175"/>
      <c r="E8167" s="4" t="s">
        <v>37</v>
      </c>
      <c r="F8167" s="6"/>
      <c r="G8167" s="5">
        <v>566</v>
      </c>
      <c r="H8167" s="7">
        <v>93</v>
      </c>
      <c r="I8167" s="1">
        <v>69</v>
      </c>
      <c r="J8167" s="1">
        <v>11</v>
      </c>
      <c r="K8167" s="1">
        <v>61</v>
      </c>
      <c r="L8167" s="1">
        <v>48</v>
      </c>
      <c r="M8167" s="1">
        <v>6</v>
      </c>
      <c r="N8167" s="1">
        <v>47</v>
      </c>
      <c r="O8167" s="1">
        <v>9</v>
      </c>
      <c r="P8167" s="1">
        <v>31</v>
      </c>
      <c r="Q8167" s="1">
        <v>22</v>
      </c>
      <c r="R8167" s="1">
        <v>208</v>
      </c>
      <c r="S8167" s="8">
        <v>54</v>
      </c>
    </row>
    <row r="8168" spans="4:19" x14ac:dyDescent="0.2">
      <c r="D8168" s="175"/>
      <c r="E8168" s="11"/>
      <c r="F8168" s="10"/>
      <c r="G8168" s="9">
        <v>100</v>
      </c>
      <c r="H8168" s="16">
        <v>16.431095406360001</v>
      </c>
      <c r="I8168" s="2">
        <v>12.190812720847999</v>
      </c>
      <c r="J8168" s="2">
        <v>1.9434628975270001</v>
      </c>
      <c r="K8168" s="2">
        <v>10.777385159011001</v>
      </c>
      <c r="L8168" s="2">
        <v>8.4805653710249995</v>
      </c>
      <c r="M8168" s="2">
        <v>1.0600706713779999</v>
      </c>
      <c r="N8168" s="2">
        <v>8.3038869257950001</v>
      </c>
      <c r="O8168" s="2">
        <v>1.5901060070669999</v>
      </c>
      <c r="P8168" s="2">
        <v>5.47703180212</v>
      </c>
      <c r="Q8168" s="2">
        <v>3.8869257950530001</v>
      </c>
      <c r="R8168" s="2">
        <v>36.749116607773999</v>
      </c>
      <c r="S8168" s="13">
        <v>9.5406360424029995</v>
      </c>
    </row>
    <row r="8169" spans="4:19" x14ac:dyDescent="0.2">
      <c r="D8169" s="174" t="s">
        <v>38</v>
      </c>
      <c r="E8169" s="20" t="s">
        <v>39</v>
      </c>
      <c r="F8169" s="22"/>
      <c r="G8169" s="21">
        <v>58</v>
      </c>
      <c r="H8169" s="25">
        <v>1</v>
      </c>
      <c r="I8169" s="3">
        <v>5</v>
      </c>
      <c r="J8169" s="3">
        <v>0</v>
      </c>
      <c r="K8169" s="3">
        <v>4</v>
      </c>
      <c r="L8169" s="3">
        <v>4</v>
      </c>
      <c r="M8169" s="3">
        <v>2</v>
      </c>
      <c r="N8169" s="3">
        <v>1</v>
      </c>
      <c r="O8169" s="3">
        <v>1</v>
      </c>
      <c r="P8169" s="3">
        <v>1</v>
      </c>
      <c r="Q8169" s="3">
        <v>1</v>
      </c>
      <c r="R8169" s="3">
        <v>36</v>
      </c>
      <c r="S8169" s="26">
        <v>8</v>
      </c>
    </row>
    <row r="8170" spans="4:19" x14ac:dyDescent="0.2">
      <c r="D8170" s="175"/>
      <c r="E8170" s="11"/>
      <c r="F8170" s="10"/>
      <c r="G8170" s="9">
        <v>100</v>
      </c>
      <c r="H8170" s="99">
        <v>1.7241379310339999</v>
      </c>
      <c r="I8170" s="2">
        <v>8.6206896551720007</v>
      </c>
      <c r="J8170" s="18">
        <v>0</v>
      </c>
      <c r="K8170" s="2">
        <v>6.8965517241379999</v>
      </c>
      <c r="L8170" s="2">
        <v>6.8965517241379999</v>
      </c>
      <c r="M8170" s="2">
        <v>3.4482758620689999</v>
      </c>
      <c r="N8170" s="27">
        <v>1.7241379310339999</v>
      </c>
      <c r="O8170" s="2">
        <v>1.7241379310339999</v>
      </c>
      <c r="P8170" s="2">
        <v>1.7241379310339999</v>
      </c>
      <c r="Q8170" s="2">
        <v>1.7241379310339999</v>
      </c>
      <c r="R8170" s="35">
        <v>62.068965517240997</v>
      </c>
      <c r="S8170" s="13">
        <v>13.793103448276</v>
      </c>
    </row>
    <row r="8171" spans="4:19" x14ac:dyDescent="0.2">
      <c r="D8171" s="175"/>
      <c r="E8171" s="4" t="s">
        <v>40</v>
      </c>
      <c r="F8171" s="6"/>
      <c r="G8171" s="5">
        <v>144</v>
      </c>
      <c r="H8171" s="7">
        <v>24</v>
      </c>
      <c r="I8171" s="1">
        <v>20</v>
      </c>
      <c r="J8171" s="1">
        <v>2</v>
      </c>
      <c r="K8171" s="1">
        <v>11</v>
      </c>
      <c r="L8171" s="1">
        <v>12</v>
      </c>
      <c r="M8171" s="1">
        <v>1</v>
      </c>
      <c r="N8171" s="1">
        <v>13</v>
      </c>
      <c r="O8171" s="1">
        <v>3</v>
      </c>
      <c r="P8171" s="1">
        <v>6</v>
      </c>
      <c r="Q8171" s="1">
        <v>3</v>
      </c>
      <c r="R8171" s="1">
        <v>71</v>
      </c>
      <c r="S8171" s="8">
        <v>3</v>
      </c>
    </row>
    <row r="8172" spans="4:19" x14ac:dyDescent="0.2">
      <c r="D8172" s="175"/>
      <c r="E8172" s="11"/>
      <c r="F8172" s="10"/>
      <c r="G8172" s="9">
        <v>100</v>
      </c>
      <c r="H8172" s="16">
        <v>16.666666666666998</v>
      </c>
      <c r="I8172" s="2">
        <v>13.888888888888999</v>
      </c>
      <c r="J8172" s="2">
        <v>1.3888888888890001</v>
      </c>
      <c r="K8172" s="2">
        <v>7.6388888888890003</v>
      </c>
      <c r="L8172" s="2">
        <v>8.333333333333</v>
      </c>
      <c r="M8172" s="2">
        <v>0.694444444444</v>
      </c>
      <c r="N8172" s="2">
        <v>9.0277777777780006</v>
      </c>
      <c r="O8172" s="2">
        <v>2.083333333333</v>
      </c>
      <c r="P8172" s="2">
        <v>4.166666666667</v>
      </c>
      <c r="Q8172" s="2">
        <v>2.083333333333</v>
      </c>
      <c r="R8172" s="35">
        <v>49.305555555555998</v>
      </c>
      <c r="S8172" s="93">
        <v>2.083333333333</v>
      </c>
    </row>
    <row r="8173" spans="4:19" x14ac:dyDescent="0.2">
      <c r="D8173" s="175"/>
      <c r="E8173" s="4" t="s">
        <v>41</v>
      </c>
      <c r="F8173" s="6"/>
      <c r="G8173" s="5">
        <v>202</v>
      </c>
      <c r="H8173" s="7">
        <v>22</v>
      </c>
      <c r="I8173" s="1">
        <v>16</v>
      </c>
      <c r="J8173" s="1">
        <v>6</v>
      </c>
      <c r="K8173" s="1">
        <v>16</v>
      </c>
      <c r="L8173" s="1">
        <v>23</v>
      </c>
      <c r="M8173" s="1">
        <v>0</v>
      </c>
      <c r="N8173" s="1">
        <v>17</v>
      </c>
      <c r="O8173" s="1">
        <v>2</v>
      </c>
      <c r="P8173" s="1">
        <v>13</v>
      </c>
      <c r="Q8173" s="1">
        <v>6</v>
      </c>
      <c r="R8173" s="1">
        <v>92</v>
      </c>
      <c r="S8173" s="8">
        <v>18</v>
      </c>
    </row>
    <row r="8174" spans="4:19" x14ac:dyDescent="0.2">
      <c r="D8174" s="175"/>
      <c r="E8174" s="11"/>
      <c r="F8174" s="10"/>
      <c r="G8174" s="9">
        <v>100</v>
      </c>
      <c r="H8174" s="73">
        <v>10.891089108911</v>
      </c>
      <c r="I8174" s="2">
        <v>7.9207920792079998</v>
      </c>
      <c r="J8174" s="2">
        <v>2.970297029703</v>
      </c>
      <c r="K8174" s="2">
        <v>7.9207920792079998</v>
      </c>
      <c r="L8174" s="2">
        <v>11.386138613861</v>
      </c>
      <c r="M8174" s="18">
        <v>0</v>
      </c>
      <c r="N8174" s="2">
        <v>8.4158415841580005</v>
      </c>
      <c r="O8174" s="2">
        <v>0.99009900990099997</v>
      </c>
      <c r="P8174" s="2">
        <v>6.4356435643559999</v>
      </c>
      <c r="Q8174" s="2">
        <v>2.970297029703</v>
      </c>
      <c r="R8174" s="23">
        <v>45.544554455445997</v>
      </c>
      <c r="S8174" s="13">
        <v>8.9108910891090005</v>
      </c>
    </row>
    <row r="8175" spans="4:19" x14ac:dyDescent="0.2">
      <c r="D8175" s="175"/>
      <c r="E8175" s="4" t="s">
        <v>42</v>
      </c>
      <c r="F8175" s="6"/>
      <c r="G8175" s="5">
        <v>208</v>
      </c>
      <c r="H8175" s="7">
        <v>33</v>
      </c>
      <c r="I8175" s="1">
        <v>21</v>
      </c>
      <c r="J8175" s="1">
        <v>3</v>
      </c>
      <c r="K8175" s="1">
        <v>22</v>
      </c>
      <c r="L8175" s="1">
        <v>18</v>
      </c>
      <c r="M8175" s="1">
        <v>1</v>
      </c>
      <c r="N8175" s="1">
        <v>11</v>
      </c>
      <c r="O8175" s="1">
        <v>3</v>
      </c>
      <c r="P8175" s="1">
        <v>8</v>
      </c>
      <c r="Q8175" s="1">
        <v>10</v>
      </c>
      <c r="R8175" s="1">
        <v>93</v>
      </c>
      <c r="S8175" s="8">
        <v>15</v>
      </c>
    </row>
    <row r="8176" spans="4:19" x14ac:dyDescent="0.2">
      <c r="D8176" s="175"/>
      <c r="E8176" s="11"/>
      <c r="F8176" s="10"/>
      <c r="G8176" s="9">
        <v>100</v>
      </c>
      <c r="H8176" s="16">
        <v>15.865384615385</v>
      </c>
      <c r="I8176" s="2">
        <v>10.096153846153999</v>
      </c>
      <c r="J8176" s="2">
        <v>1.442307692308</v>
      </c>
      <c r="K8176" s="2">
        <v>10.576923076923</v>
      </c>
      <c r="L8176" s="2">
        <v>8.6538461538460005</v>
      </c>
      <c r="M8176" s="2">
        <v>0.48076923076900002</v>
      </c>
      <c r="N8176" s="2">
        <v>5.2884615384620002</v>
      </c>
      <c r="O8176" s="2">
        <v>1.442307692308</v>
      </c>
      <c r="P8176" s="2">
        <v>3.8461538461539999</v>
      </c>
      <c r="Q8176" s="2">
        <v>4.8076923076920002</v>
      </c>
      <c r="R8176" s="23">
        <v>44.711538461537998</v>
      </c>
      <c r="S8176" s="13">
        <v>7.2115384615379998</v>
      </c>
    </row>
    <row r="8177" spans="2:19" x14ac:dyDescent="0.2">
      <c r="D8177" s="175"/>
      <c r="E8177" s="4" t="s">
        <v>43</v>
      </c>
      <c r="F8177" s="6"/>
      <c r="G8177" s="5">
        <v>199</v>
      </c>
      <c r="H8177" s="7">
        <v>43</v>
      </c>
      <c r="I8177" s="1">
        <v>21</v>
      </c>
      <c r="J8177" s="1">
        <v>7</v>
      </c>
      <c r="K8177" s="1">
        <v>25</v>
      </c>
      <c r="L8177" s="1">
        <v>13</v>
      </c>
      <c r="M8177" s="1">
        <v>1</v>
      </c>
      <c r="N8177" s="1">
        <v>16</v>
      </c>
      <c r="O8177" s="1">
        <v>2</v>
      </c>
      <c r="P8177" s="1">
        <v>7</v>
      </c>
      <c r="Q8177" s="1">
        <v>13</v>
      </c>
      <c r="R8177" s="1">
        <v>69</v>
      </c>
      <c r="S8177" s="8">
        <v>19</v>
      </c>
    </row>
    <row r="8178" spans="2:19" x14ac:dyDescent="0.2">
      <c r="D8178" s="175"/>
      <c r="E8178" s="11"/>
      <c r="F8178" s="10"/>
      <c r="G8178" s="9">
        <v>100</v>
      </c>
      <c r="H8178" s="16">
        <v>21.608040201005</v>
      </c>
      <c r="I8178" s="2">
        <v>10.552763819095</v>
      </c>
      <c r="J8178" s="2">
        <v>3.5175879396980001</v>
      </c>
      <c r="K8178" s="2">
        <v>12.562814070351999</v>
      </c>
      <c r="L8178" s="2">
        <v>6.5326633165830001</v>
      </c>
      <c r="M8178" s="2">
        <v>0.50251256281400003</v>
      </c>
      <c r="N8178" s="2">
        <v>8.0402010050250006</v>
      </c>
      <c r="O8178" s="2">
        <v>1.0050251256280001</v>
      </c>
      <c r="P8178" s="2">
        <v>3.5175879396980001</v>
      </c>
      <c r="Q8178" s="2">
        <v>6.5326633165830001</v>
      </c>
      <c r="R8178" s="2">
        <v>34.673366834170999</v>
      </c>
      <c r="S8178" s="13">
        <v>9.5477386934670001</v>
      </c>
    </row>
    <row r="8179" spans="2:19" x14ac:dyDescent="0.2">
      <c r="D8179" s="175"/>
      <c r="E8179" s="4" t="s">
        <v>44</v>
      </c>
      <c r="F8179" s="6"/>
      <c r="G8179" s="5">
        <v>211</v>
      </c>
      <c r="H8179" s="7">
        <v>59</v>
      </c>
      <c r="I8179" s="1">
        <v>27</v>
      </c>
      <c r="J8179" s="1">
        <v>2</v>
      </c>
      <c r="K8179" s="1">
        <v>27</v>
      </c>
      <c r="L8179" s="1">
        <v>33</v>
      </c>
      <c r="M8179" s="1">
        <v>3</v>
      </c>
      <c r="N8179" s="1">
        <v>23</v>
      </c>
      <c r="O8179" s="1">
        <v>2</v>
      </c>
      <c r="P8179" s="1">
        <v>11</v>
      </c>
      <c r="Q8179" s="1">
        <v>4</v>
      </c>
      <c r="R8179" s="1">
        <v>42</v>
      </c>
      <c r="S8179" s="8">
        <v>27</v>
      </c>
    </row>
    <row r="8180" spans="2:19" x14ac:dyDescent="0.2">
      <c r="D8180" s="175"/>
      <c r="E8180" s="11"/>
      <c r="F8180" s="10"/>
      <c r="G8180" s="9">
        <v>100</v>
      </c>
      <c r="H8180" s="64">
        <v>27.962085308056999</v>
      </c>
      <c r="I8180" s="2">
        <v>12.796208530806</v>
      </c>
      <c r="J8180" s="2">
        <v>0.94786729857800001</v>
      </c>
      <c r="K8180" s="2">
        <v>12.796208530806</v>
      </c>
      <c r="L8180" s="23">
        <v>15.63981042654</v>
      </c>
      <c r="M8180" s="2">
        <v>1.421800947867</v>
      </c>
      <c r="N8180" s="2">
        <v>10.900473933649</v>
      </c>
      <c r="O8180" s="2">
        <v>0.94786729857800001</v>
      </c>
      <c r="P8180" s="2">
        <v>5.2132701421799998</v>
      </c>
      <c r="Q8180" s="2">
        <v>1.895734597156</v>
      </c>
      <c r="R8180" s="46">
        <v>19.905213270141999</v>
      </c>
      <c r="S8180" s="13">
        <v>12.796208530806</v>
      </c>
    </row>
    <row r="8181" spans="2:19" x14ac:dyDescent="0.2">
      <c r="D8181" s="175"/>
      <c r="E8181" s="4" t="s">
        <v>45</v>
      </c>
      <c r="F8181" s="6"/>
      <c r="G8181" s="5">
        <v>141</v>
      </c>
      <c r="H8181" s="7">
        <v>38</v>
      </c>
      <c r="I8181" s="1">
        <v>15</v>
      </c>
      <c r="J8181" s="1">
        <v>5</v>
      </c>
      <c r="K8181" s="1">
        <v>19</v>
      </c>
      <c r="L8181" s="1">
        <v>18</v>
      </c>
      <c r="M8181" s="1">
        <v>5</v>
      </c>
      <c r="N8181" s="1">
        <v>9</v>
      </c>
      <c r="O8181" s="1">
        <v>2</v>
      </c>
      <c r="P8181" s="1">
        <v>7</v>
      </c>
      <c r="Q8181" s="1">
        <v>4</v>
      </c>
      <c r="R8181" s="1">
        <v>32</v>
      </c>
      <c r="S8181" s="8">
        <v>25</v>
      </c>
    </row>
    <row r="8182" spans="2:19" x14ac:dyDescent="0.2">
      <c r="D8182" s="176"/>
      <c r="E8182" s="57"/>
      <c r="F8182" s="54"/>
      <c r="G8182" s="67">
        <v>100</v>
      </c>
      <c r="H8182" s="131">
        <v>26.950354609929001</v>
      </c>
      <c r="I8182" s="48">
        <v>10.638297872340001</v>
      </c>
      <c r="J8182" s="48">
        <v>3.54609929078</v>
      </c>
      <c r="K8182" s="48">
        <v>13.475177304964999</v>
      </c>
      <c r="L8182" s="48">
        <v>12.765957446809001</v>
      </c>
      <c r="M8182" s="48">
        <v>3.54609929078</v>
      </c>
      <c r="N8182" s="48">
        <v>6.3829787234040003</v>
      </c>
      <c r="O8182" s="48">
        <v>1.4184397163119999</v>
      </c>
      <c r="P8182" s="48">
        <v>4.9645390070920001</v>
      </c>
      <c r="Q8182" s="48">
        <v>2.8368794326239999</v>
      </c>
      <c r="R8182" s="91">
        <v>22.695035460993001</v>
      </c>
      <c r="S8182" s="113">
        <v>17.730496453901001</v>
      </c>
    </row>
    <row r="8184" spans="2:19" x14ac:dyDescent="0.2">
      <c r="B8184" s="43" t="str">
        <f xml:space="preserve"> HYPERLINK("#'目次'!B176", "[170]")</f>
        <v>[170]</v>
      </c>
      <c r="C8184" s="31" t="s">
        <v>324</v>
      </c>
    </row>
    <row r="8185" spans="2:19" x14ac:dyDescent="0.2">
      <c r="C8185" s="156" t="s">
        <v>292</v>
      </c>
    </row>
    <row r="8188" spans="2:19" ht="48" x14ac:dyDescent="0.2">
      <c r="D8188" s="177"/>
      <c r="E8188" s="178"/>
      <c r="F8188" s="178"/>
      <c r="G8188" s="40" t="s">
        <v>14</v>
      </c>
      <c r="H8188" s="42" t="s">
        <v>325</v>
      </c>
      <c r="I8188" s="15" t="s">
        <v>326</v>
      </c>
      <c r="J8188" s="15" t="s">
        <v>327</v>
      </c>
      <c r="K8188" s="15" t="s">
        <v>328</v>
      </c>
      <c r="L8188" s="15" t="s">
        <v>329</v>
      </c>
      <c r="M8188" s="15" t="s">
        <v>330</v>
      </c>
      <c r="N8188" s="15" t="s">
        <v>331</v>
      </c>
      <c r="O8188" s="15" t="s">
        <v>332</v>
      </c>
      <c r="P8188" s="15" t="s">
        <v>333</v>
      </c>
      <c r="Q8188" s="15" t="s">
        <v>86</v>
      </c>
      <c r="R8188" s="15" t="s">
        <v>334</v>
      </c>
      <c r="S8188" s="44" t="s">
        <v>17</v>
      </c>
    </row>
    <row r="8189" spans="2:19" x14ac:dyDescent="0.2">
      <c r="D8189" s="179"/>
      <c r="E8189" s="180"/>
      <c r="F8189" s="180"/>
      <c r="G8189" s="39"/>
      <c r="H8189" s="41"/>
      <c r="I8189" s="14"/>
      <c r="J8189" s="14"/>
      <c r="K8189" s="14"/>
      <c r="L8189" s="14"/>
      <c r="M8189" s="14"/>
      <c r="N8189" s="14"/>
      <c r="O8189" s="14"/>
      <c r="P8189" s="14"/>
      <c r="Q8189" s="14"/>
      <c r="R8189" s="14"/>
      <c r="S8189" s="38"/>
    </row>
    <row r="8190" spans="2:19" x14ac:dyDescent="0.2">
      <c r="D8190" s="70"/>
      <c r="E8190" s="72" t="s">
        <v>14</v>
      </c>
      <c r="F8190" s="69"/>
      <c r="G8190" s="37">
        <v>1163</v>
      </c>
      <c r="H8190" s="17">
        <v>220</v>
      </c>
      <c r="I8190" s="17">
        <v>125</v>
      </c>
      <c r="J8190" s="17">
        <v>25</v>
      </c>
      <c r="K8190" s="17">
        <v>124</v>
      </c>
      <c r="L8190" s="17">
        <v>121</v>
      </c>
      <c r="M8190" s="17">
        <v>13</v>
      </c>
      <c r="N8190" s="17">
        <v>90</v>
      </c>
      <c r="O8190" s="17">
        <v>15</v>
      </c>
      <c r="P8190" s="17">
        <v>53</v>
      </c>
      <c r="Q8190" s="17">
        <v>41</v>
      </c>
      <c r="R8190" s="17">
        <v>435</v>
      </c>
      <c r="S8190" s="55">
        <v>115</v>
      </c>
    </row>
    <row r="8191" spans="2:19" x14ac:dyDescent="0.2">
      <c r="D8191" s="57"/>
      <c r="E8191" s="54"/>
      <c r="F8191" s="71"/>
      <c r="G8191" s="9">
        <v>100</v>
      </c>
      <c r="H8191" s="2">
        <v>18.916595012898</v>
      </c>
      <c r="I8191" s="2">
        <v>10.748065348237001</v>
      </c>
      <c r="J8191" s="2">
        <v>2.1496130696470002</v>
      </c>
      <c r="K8191" s="2">
        <v>10.662080825451</v>
      </c>
      <c r="L8191" s="2">
        <v>10.404127257094</v>
      </c>
      <c r="M8191" s="2">
        <v>1.117798796217</v>
      </c>
      <c r="N8191" s="2">
        <v>7.7386070507309999</v>
      </c>
      <c r="O8191" s="2">
        <v>1.2897678417880001</v>
      </c>
      <c r="P8191" s="2">
        <v>4.5571797076529998</v>
      </c>
      <c r="Q8191" s="2">
        <v>3.525365434222</v>
      </c>
      <c r="R8191" s="2">
        <v>37.403267411865997</v>
      </c>
      <c r="S8191" s="13">
        <v>9.8882201203779996</v>
      </c>
    </row>
    <row r="8192" spans="2:19" x14ac:dyDescent="0.2">
      <c r="D8192" s="174" t="s">
        <v>52</v>
      </c>
      <c r="E8192" s="20" t="s">
        <v>53</v>
      </c>
      <c r="F8192" s="22"/>
      <c r="G8192" s="21">
        <v>15</v>
      </c>
      <c r="H8192" s="25">
        <v>4</v>
      </c>
      <c r="I8192" s="3">
        <v>2</v>
      </c>
      <c r="J8192" s="3">
        <v>0</v>
      </c>
      <c r="K8192" s="3">
        <v>0</v>
      </c>
      <c r="L8192" s="3">
        <v>0</v>
      </c>
      <c r="M8192" s="3">
        <v>0</v>
      </c>
      <c r="N8192" s="3">
        <v>1</v>
      </c>
      <c r="O8192" s="3">
        <v>0</v>
      </c>
      <c r="P8192" s="3">
        <v>0</v>
      </c>
      <c r="Q8192" s="3">
        <v>0</v>
      </c>
      <c r="R8192" s="3">
        <v>6</v>
      </c>
      <c r="S8192" s="26">
        <v>2</v>
      </c>
    </row>
    <row r="8193" spans="4:19" x14ac:dyDescent="0.2">
      <c r="D8193" s="175"/>
      <c r="E8193" s="11"/>
      <c r="F8193" s="10"/>
      <c r="G8193" s="9">
        <v>100</v>
      </c>
      <c r="H8193" s="64">
        <v>26.666666666666998</v>
      </c>
      <c r="I8193" s="2">
        <v>13.333333333333</v>
      </c>
      <c r="J8193" s="18">
        <v>0</v>
      </c>
      <c r="K8193" s="76">
        <v>0</v>
      </c>
      <c r="L8193" s="76">
        <v>0</v>
      </c>
      <c r="M8193" s="18">
        <v>0</v>
      </c>
      <c r="N8193" s="2">
        <v>6.666666666667</v>
      </c>
      <c r="O8193" s="18">
        <v>0</v>
      </c>
      <c r="P8193" s="18">
        <v>0</v>
      </c>
      <c r="Q8193" s="18">
        <v>0</v>
      </c>
      <c r="R8193" s="2">
        <v>40</v>
      </c>
      <c r="S8193" s="13">
        <v>13.333333333333</v>
      </c>
    </row>
    <row r="8194" spans="4:19" ht="24" x14ac:dyDescent="0.2">
      <c r="D8194" s="175"/>
      <c r="E8194" s="4" t="s">
        <v>54</v>
      </c>
      <c r="F8194" s="6"/>
      <c r="G8194" s="5">
        <v>116</v>
      </c>
      <c r="H8194" s="7">
        <v>28</v>
      </c>
      <c r="I8194" s="1">
        <v>16</v>
      </c>
      <c r="J8194" s="1">
        <v>4</v>
      </c>
      <c r="K8194" s="1">
        <v>13</v>
      </c>
      <c r="L8194" s="1">
        <v>12</v>
      </c>
      <c r="M8194" s="1">
        <v>0</v>
      </c>
      <c r="N8194" s="1">
        <v>6</v>
      </c>
      <c r="O8194" s="1">
        <v>0</v>
      </c>
      <c r="P8194" s="1">
        <v>9</v>
      </c>
      <c r="Q8194" s="1">
        <v>8</v>
      </c>
      <c r="R8194" s="1">
        <v>29</v>
      </c>
      <c r="S8194" s="8">
        <v>10</v>
      </c>
    </row>
    <row r="8195" spans="4:19" x14ac:dyDescent="0.2">
      <c r="D8195" s="175"/>
      <c r="E8195" s="11"/>
      <c r="F8195" s="10"/>
      <c r="G8195" s="9">
        <v>100</v>
      </c>
      <c r="H8195" s="64">
        <v>24.137931034483</v>
      </c>
      <c r="I8195" s="2">
        <v>13.793103448276</v>
      </c>
      <c r="J8195" s="2">
        <v>3.4482758620689999</v>
      </c>
      <c r="K8195" s="2">
        <v>11.206896551724</v>
      </c>
      <c r="L8195" s="2">
        <v>10.344827586207</v>
      </c>
      <c r="M8195" s="18">
        <v>0</v>
      </c>
      <c r="N8195" s="2">
        <v>5.1724137931029999</v>
      </c>
      <c r="O8195" s="18">
        <v>0</v>
      </c>
      <c r="P8195" s="2">
        <v>7.7586206896550003</v>
      </c>
      <c r="Q8195" s="2">
        <v>6.8965517241379999</v>
      </c>
      <c r="R8195" s="46">
        <v>25</v>
      </c>
      <c r="S8195" s="13">
        <v>8.6206896551720007</v>
      </c>
    </row>
    <row r="8196" spans="4:19" x14ac:dyDescent="0.2">
      <c r="D8196" s="175"/>
      <c r="E8196" s="4" t="s">
        <v>55</v>
      </c>
      <c r="F8196" s="6"/>
      <c r="G8196" s="5">
        <v>41</v>
      </c>
      <c r="H8196" s="7">
        <v>11</v>
      </c>
      <c r="I8196" s="1">
        <v>5</v>
      </c>
      <c r="J8196" s="1">
        <v>1</v>
      </c>
      <c r="K8196" s="1">
        <v>3</v>
      </c>
      <c r="L8196" s="1">
        <v>5</v>
      </c>
      <c r="M8196" s="1">
        <v>0</v>
      </c>
      <c r="N8196" s="1">
        <v>8</v>
      </c>
      <c r="O8196" s="1">
        <v>1</v>
      </c>
      <c r="P8196" s="1">
        <v>1</v>
      </c>
      <c r="Q8196" s="1">
        <v>0</v>
      </c>
      <c r="R8196" s="1">
        <v>13</v>
      </c>
      <c r="S8196" s="8">
        <v>4</v>
      </c>
    </row>
    <row r="8197" spans="4:19" x14ac:dyDescent="0.2">
      <c r="D8197" s="175"/>
      <c r="E8197" s="11"/>
      <c r="F8197" s="10"/>
      <c r="G8197" s="9">
        <v>100</v>
      </c>
      <c r="H8197" s="64">
        <v>26.829268292683</v>
      </c>
      <c r="I8197" s="2">
        <v>12.195121951220001</v>
      </c>
      <c r="J8197" s="2">
        <v>2.4390243902440001</v>
      </c>
      <c r="K8197" s="2">
        <v>7.3170731707319998</v>
      </c>
      <c r="L8197" s="2">
        <v>12.195121951220001</v>
      </c>
      <c r="M8197" s="18">
        <v>0</v>
      </c>
      <c r="N8197" s="35">
        <v>19.512195121950999</v>
      </c>
      <c r="O8197" s="2">
        <v>2.4390243902440001</v>
      </c>
      <c r="P8197" s="2">
        <v>2.4390243902440001</v>
      </c>
      <c r="Q8197" s="18">
        <v>0</v>
      </c>
      <c r="R8197" s="27">
        <v>31.707317073171001</v>
      </c>
      <c r="S8197" s="13">
        <v>9.7560975609760003</v>
      </c>
    </row>
    <row r="8198" spans="4:19" x14ac:dyDescent="0.2">
      <c r="D8198" s="175"/>
      <c r="E8198" s="4" t="s">
        <v>56</v>
      </c>
      <c r="F8198" s="6"/>
      <c r="G8198" s="5">
        <v>60</v>
      </c>
      <c r="H8198" s="7">
        <v>12</v>
      </c>
      <c r="I8198" s="1">
        <v>6</v>
      </c>
      <c r="J8198" s="1">
        <v>1</v>
      </c>
      <c r="K8198" s="1">
        <v>8</v>
      </c>
      <c r="L8198" s="1">
        <v>4</v>
      </c>
      <c r="M8198" s="1">
        <v>1</v>
      </c>
      <c r="N8198" s="1">
        <v>5</v>
      </c>
      <c r="O8198" s="1">
        <v>0</v>
      </c>
      <c r="P8198" s="1">
        <v>2</v>
      </c>
      <c r="Q8198" s="1">
        <v>8</v>
      </c>
      <c r="R8198" s="1">
        <v>18</v>
      </c>
      <c r="S8198" s="8">
        <v>7</v>
      </c>
    </row>
    <row r="8199" spans="4:19" x14ac:dyDescent="0.2">
      <c r="D8199" s="175"/>
      <c r="E8199" s="11"/>
      <c r="F8199" s="10"/>
      <c r="G8199" s="9">
        <v>100</v>
      </c>
      <c r="H8199" s="16">
        <v>20</v>
      </c>
      <c r="I8199" s="2">
        <v>10</v>
      </c>
      <c r="J8199" s="2">
        <v>1.666666666667</v>
      </c>
      <c r="K8199" s="2">
        <v>13.333333333333</v>
      </c>
      <c r="L8199" s="2">
        <v>6.666666666667</v>
      </c>
      <c r="M8199" s="2">
        <v>1.666666666667</v>
      </c>
      <c r="N8199" s="2">
        <v>8.333333333333</v>
      </c>
      <c r="O8199" s="18">
        <v>0</v>
      </c>
      <c r="P8199" s="2">
        <v>3.333333333333</v>
      </c>
      <c r="Q8199" s="23">
        <v>13.333333333333</v>
      </c>
      <c r="R8199" s="27">
        <v>30</v>
      </c>
      <c r="S8199" s="13">
        <v>11.666666666667</v>
      </c>
    </row>
    <row r="8200" spans="4:19" x14ac:dyDescent="0.2">
      <c r="D8200" s="175"/>
      <c r="E8200" s="4" t="s">
        <v>57</v>
      </c>
      <c r="F8200" s="6"/>
      <c r="G8200" s="5">
        <v>283</v>
      </c>
      <c r="H8200" s="7">
        <v>47</v>
      </c>
      <c r="I8200" s="1">
        <v>23</v>
      </c>
      <c r="J8200" s="1">
        <v>6</v>
      </c>
      <c r="K8200" s="1">
        <v>32</v>
      </c>
      <c r="L8200" s="1">
        <v>35</v>
      </c>
      <c r="M8200" s="1">
        <v>2</v>
      </c>
      <c r="N8200" s="1">
        <v>25</v>
      </c>
      <c r="O8200" s="1">
        <v>3</v>
      </c>
      <c r="P8200" s="1">
        <v>7</v>
      </c>
      <c r="Q8200" s="1">
        <v>10</v>
      </c>
      <c r="R8200" s="1">
        <v>131</v>
      </c>
      <c r="S8200" s="8">
        <v>14</v>
      </c>
    </row>
    <row r="8201" spans="4:19" x14ac:dyDescent="0.2">
      <c r="D8201" s="175"/>
      <c r="E8201" s="11"/>
      <c r="F8201" s="10"/>
      <c r="G8201" s="9">
        <v>100</v>
      </c>
      <c r="H8201" s="16">
        <v>16.60777385159</v>
      </c>
      <c r="I8201" s="2">
        <v>8.1272084805650007</v>
      </c>
      <c r="J8201" s="2">
        <v>2.1201413427559999</v>
      </c>
      <c r="K8201" s="2">
        <v>11.307420494700001</v>
      </c>
      <c r="L8201" s="2">
        <v>12.367491166078</v>
      </c>
      <c r="M8201" s="2">
        <v>0.70671378091899995</v>
      </c>
      <c r="N8201" s="2">
        <v>8.8339222614840001</v>
      </c>
      <c r="O8201" s="2">
        <v>1.0600706713779999</v>
      </c>
      <c r="P8201" s="2">
        <v>2.473498233216</v>
      </c>
      <c r="Q8201" s="2">
        <v>3.533568904594</v>
      </c>
      <c r="R8201" s="23">
        <v>46.289752650177</v>
      </c>
      <c r="S8201" s="13">
        <v>4.946996466431</v>
      </c>
    </row>
    <row r="8202" spans="4:19" x14ac:dyDescent="0.2">
      <c r="D8202" s="175"/>
      <c r="E8202" s="4" t="s">
        <v>58</v>
      </c>
      <c r="F8202" s="6"/>
      <c r="G8202" s="5">
        <v>123</v>
      </c>
      <c r="H8202" s="7">
        <v>16</v>
      </c>
      <c r="I8202" s="1">
        <v>8</v>
      </c>
      <c r="J8202" s="1">
        <v>2</v>
      </c>
      <c r="K8202" s="1">
        <v>15</v>
      </c>
      <c r="L8202" s="1">
        <v>12</v>
      </c>
      <c r="M8202" s="1">
        <v>1</v>
      </c>
      <c r="N8202" s="1">
        <v>7</v>
      </c>
      <c r="O8202" s="1">
        <v>2</v>
      </c>
      <c r="P8202" s="1">
        <v>5</v>
      </c>
      <c r="Q8202" s="1">
        <v>2</v>
      </c>
      <c r="R8202" s="1">
        <v>53</v>
      </c>
      <c r="S8202" s="8">
        <v>15</v>
      </c>
    </row>
    <row r="8203" spans="4:19" x14ac:dyDescent="0.2">
      <c r="D8203" s="175"/>
      <c r="E8203" s="11"/>
      <c r="F8203" s="10"/>
      <c r="G8203" s="9">
        <v>100</v>
      </c>
      <c r="H8203" s="73">
        <v>13.008130081300999</v>
      </c>
      <c r="I8203" s="2">
        <v>6.5040650406499996</v>
      </c>
      <c r="J8203" s="2">
        <v>1.6260162601629999</v>
      </c>
      <c r="K8203" s="2">
        <v>12.195121951220001</v>
      </c>
      <c r="L8203" s="2">
        <v>9.7560975609760003</v>
      </c>
      <c r="M8203" s="2">
        <v>0.81300813008100004</v>
      </c>
      <c r="N8203" s="2">
        <v>5.6910569105690003</v>
      </c>
      <c r="O8203" s="2">
        <v>1.6260162601629999</v>
      </c>
      <c r="P8203" s="2">
        <v>4.065040650407</v>
      </c>
      <c r="Q8203" s="2">
        <v>1.6260162601629999</v>
      </c>
      <c r="R8203" s="23">
        <v>43.089430894308997</v>
      </c>
      <c r="S8203" s="13">
        <v>12.195121951220001</v>
      </c>
    </row>
    <row r="8204" spans="4:19" x14ac:dyDescent="0.2">
      <c r="D8204" s="175"/>
      <c r="E8204" s="4" t="s">
        <v>59</v>
      </c>
      <c r="F8204" s="6"/>
      <c r="G8204" s="5">
        <v>186</v>
      </c>
      <c r="H8204" s="7">
        <v>32</v>
      </c>
      <c r="I8204" s="1">
        <v>19</v>
      </c>
      <c r="J8204" s="1">
        <v>3</v>
      </c>
      <c r="K8204" s="1">
        <v>19</v>
      </c>
      <c r="L8204" s="1">
        <v>17</v>
      </c>
      <c r="M8204" s="1">
        <v>0</v>
      </c>
      <c r="N8204" s="1">
        <v>9</v>
      </c>
      <c r="O8204" s="1">
        <v>4</v>
      </c>
      <c r="P8204" s="1">
        <v>10</v>
      </c>
      <c r="Q8204" s="1">
        <v>5</v>
      </c>
      <c r="R8204" s="1">
        <v>79</v>
      </c>
      <c r="S8204" s="8">
        <v>18</v>
      </c>
    </row>
    <row r="8205" spans="4:19" x14ac:dyDescent="0.2">
      <c r="D8205" s="175"/>
      <c r="E8205" s="11"/>
      <c r="F8205" s="10"/>
      <c r="G8205" s="9">
        <v>100</v>
      </c>
      <c r="H8205" s="16">
        <v>17.204301075269001</v>
      </c>
      <c r="I8205" s="2">
        <v>10.215053763441</v>
      </c>
      <c r="J8205" s="2">
        <v>1.6129032258060001</v>
      </c>
      <c r="K8205" s="2">
        <v>10.215053763441</v>
      </c>
      <c r="L8205" s="2">
        <v>9.1397849462370004</v>
      </c>
      <c r="M8205" s="18">
        <v>0</v>
      </c>
      <c r="N8205" s="2">
        <v>4.8387096774189997</v>
      </c>
      <c r="O8205" s="2">
        <v>2.1505376344089999</v>
      </c>
      <c r="P8205" s="2">
        <v>5.3763440860219998</v>
      </c>
      <c r="Q8205" s="2">
        <v>2.6881720430109999</v>
      </c>
      <c r="R8205" s="23">
        <v>42.473118279570002</v>
      </c>
      <c r="S8205" s="13">
        <v>9.6774193548389995</v>
      </c>
    </row>
    <row r="8206" spans="4:19" x14ac:dyDescent="0.2">
      <c r="D8206" s="175"/>
      <c r="E8206" s="4" t="s">
        <v>60</v>
      </c>
      <c r="F8206" s="6"/>
      <c r="G8206" s="5">
        <v>163</v>
      </c>
      <c r="H8206" s="7">
        <v>31</v>
      </c>
      <c r="I8206" s="1">
        <v>22</v>
      </c>
      <c r="J8206" s="1">
        <v>4</v>
      </c>
      <c r="K8206" s="1">
        <v>16</v>
      </c>
      <c r="L8206" s="1">
        <v>18</v>
      </c>
      <c r="M8206" s="1">
        <v>3</v>
      </c>
      <c r="N8206" s="1">
        <v>21</v>
      </c>
      <c r="O8206" s="1">
        <v>2</v>
      </c>
      <c r="P8206" s="1">
        <v>13</v>
      </c>
      <c r="Q8206" s="1">
        <v>7</v>
      </c>
      <c r="R8206" s="1">
        <v>36</v>
      </c>
      <c r="S8206" s="8">
        <v>23</v>
      </c>
    </row>
    <row r="8207" spans="4:19" x14ac:dyDescent="0.2">
      <c r="D8207" s="175"/>
      <c r="E8207" s="11"/>
      <c r="F8207" s="10"/>
      <c r="G8207" s="9">
        <v>100</v>
      </c>
      <c r="H8207" s="16">
        <v>19.018404907975</v>
      </c>
      <c r="I8207" s="2">
        <v>13.496932515337001</v>
      </c>
      <c r="J8207" s="2">
        <v>2.4539877300609998</v>
      </c>
      <c r="K8207" s="2">
        <v>9.8159509202449993</v>
      </c>
      <c r="L8207" s="2">
        <v>11.042944785275999</v>
      </c>
      <c r="M8207" s="2">
        <v>1.8404907975460001</v>
      </c>
      <c r="N8207" s="23">
        <v>12.883435582822001</v>
      </c>
      <c r="O8207" s="2">
        <v>1.2269938650309999</v>
      </c>
      <c r="P8207" s="2">
        <v>7.9754601226990003</v>
      </c>
      <c r="Q8207" s="2">
        <v>4.2944785276069997</v>
      </c>
      <c r="R8207" s="46">
        <v>22.085889570551998</v>
      </c>
      <c r="S8207" s="13">
        <v>14.110429447853001</v>
      </c>
    </row>
    <row r="8208" spans="4:19" x14ac:dyDescent="0.2">
      <c r="D8208" s="175"/>
      <c r="E8208" s="4" t="s">
        <v>61</v>
      </c>
      <c r="F8208" s="6"/>
      <c r="G8208" s="5">
        <v>72</v>
      </c>
      <c r="H8208" s="7">
        <v>3</v>
      </c>
      <c r="I8208" s="1">
        <v>5</v>
      </c>
      <c r="J8208" s="1">
        <v>0</v>
      </c>
      <c r="K8208" s="1">
        <v>4</v>
      </c>
      <c r="L8208" s="1">
        <v>5</v>
      </c>
      <c r="M8208" s="1">
        <v>3</v>
      </c>
      <c r="N8208" s="1">
        <v>0</v>
      </c>
      <c r="O8208" s="1">
        <v>1</v>
      </c>
      <c r="P8208" s="1">
        <v>1</v>
      </c>
      <c r="Q8208" s="1">
        <v>1</v>
      </c>
      <c r="R8208" s="1">
        <v>47</v>
      </c>
      <c r="S8208" s="8">
        <v>8</v>
      </c>
    </row>
    <row r="8209" spans="4:19" x14ac:dyDescent="0.2">
      <c r="D8209" s="175"/>
      <c r="E8209" s="11"/>
      <c r="F8209" s="10"/>
      <c r="G8209" s="9">
        <v>100</v>
      </c>
      <c r="H8209" s="99">
        <v>4.166666666667</v>
      </c>
      <c r="I8209" s="2">
        <v>6.9444444444439997</v>
      </c>
      <c r="J8209" s="18">
        <v>0</v>
      </c>
      <c r="K8209" s="27">
        <v>5.5555555555560003</v>
      </c>
      <c r="L8209" s="2">
        <v>6.9444444444439997</v>
      </c>
      <c r="M8209" s="2">
        <v>4.166666666667</v>
      </c>
      <c r="N8209" s="79">
        <v>0</v>
      </c>
      <c r="O8209" s="2">
        <v>1.3888888888890001</v>
      </c>
      <c r="P8209" s="2">
        <v>1.3888888888890001</v>
      </c>
      <c r="Q8209" s="2">
        <v>1.3888888888890001</v>
      </c>
      <c r="R8209" s="35">
        <v>65.277777777777999</v>
      </c>
      <c r="S8209" s="13">
        <v>11.111111111111001</v>
      </c>
    </row>
    <row r="8210" spans="4:19" x14ac:dyDescent="0.2">
      <c r="D8210" s="175"/>
      <c r="E8210" s="4" t="s">
        <v>62</v>
      </c>
      <c r="F8210" s="6"/>
      <c r="G8210" s="5">
        <v>103</v>
      </c>
      <c r="H8210" s="7">
        <v>35</v>
      </c>
      <c r="I8210" s="1">
        <v>19</v>
      </c>
      <c r="J8210" s="1">
        <v>4</v>
      </c>
      <c r="K8210" s="1">
        <v>14</v>
      </c>
      <c r="L8210" s="1">
        <v>13</v>
      </c>
      <c r="M8210" s="1">
        <v>3</v>
      </c>
      <c r="N8210" s="1">
        <v>8</v>
      </c>
      <c r="O8210" s="1">
        <v>2</v>
      </c>
      <c r="P8210" s="1">
        <v>5</v>
      </c>
      <c r="Q8210" s="1">
        <v>0</v>
      </c>
      <c r="R8210" s="1">
        <v>23</v>
      </c>
      <c r="S8210" s="8">
        <v>14</v>
      </c>
    </row>
    <row r="8211" spans="4:19" x14ac:dyDescent="0.2">
      <c r="D8211" s="175"/>
      <c r="E8211" s="11"/>
      <c r="F8211" s="10"/>
      <c r="G8211" s="9">
        <v>100</v>
      </c>
      <c r="H8211" s="86">
        <v>33.980582524272002</v>
      </c>
      <c r="I8211" s="23">
        <v>18.446601941748</v>
      </c>
      <c r="J8211" s="2">
        <v>3.8834951456310001</v>
      </c>
      <c r="K8211" s="2">
        <v>13.592233009709</v>
      </c>
      <c r="L8211" s="2">
        <v>12.621359223301001</v>
      </c>
      <c r="M8211" s="2">
        <v>2.9126213592229999</v>
      </c>
      <c r="N8211" s="2">
        <v>7.7669902912620001</v>
      </c>
      <c r="O8211" s="2">
        <v>1.9417475728160001</v>
      </c>
      <c r="P8211" s="2">
        <v>4.8543689320389998</v>
      </c>
      <c r="Q8211" s="18">
        <v>0</v>
      </c>
      <c r="R8211" s="46">
        <v>22.330097087378999</v>
      </c>
      <c r="S8211" s="13">
        <v>13.592233009709</v>
      </c>
    </row>
    <row r="8212" spans="4:19" x14ac:dyDescent="0.2">
      <c r="D8212" s="174" t="s">
        <v>63</v>
      </c>
      <c r="E8212" s="20" t="s">
        <v>64</v>
      </c>
      <c r="F8212" s="22"/>
      <c r="G8212" s="21">
        <v>214</v>
      </c>
      <c r="H8212" s="25">
        <v>43</v>
      </c>
      <c r="I8212" s="3">
        <v>32</v>
      </c>
      <c r="J8212" s="3">
        <v>2</v>
      </c>
      <c r="K8212" s="3">
        <v>25</v>
      </c>
      <c r="L8212" s="3">
        <v>22</v>
      </c>
      <c r="M8212" s="3">
        <v>4</v>
      </c>
      <c r="N8212" s="3">
        <v>13</v>
      </c>
      <c r="O8212" s="3">
        <v>3</v>
      </c>
      <c r="P8212" s="3">
        <v>9</v>
      </c>
      <c r="Q8212" s="3">
        <v>2</v>
      </c>
      <c r="R8212" s="3">
        <v>82</v>
      </c>
      <c r="S8212" s="26">
        <v>23</v>
      </c>
    </row>
    <row r="8213" spans="4:19" x14ac:dyDescent="0.2">
      <c r="D8213" s="175"/>
      <c r="E8213" s="11"/>
      <c r="F8213" s="10"/>
      <c r="G8213" s="9">
        <v>100</v>
      </c>
      <c r="H8213" s="16">
        <v>20.093457943924999</v>
      </c>
      <c r="I8213" s="2">
        <v>14.953271028036999</v>
      </c>
      <c r="J8213" s="2">
        <v>0.93457943925200004</v>
      </c>
      <c r="K8213" s="2">
        <v>11.682242990654</v>
      </c>
      <c r="L8213" s="2">
        <v>10.280373831776</v>
      </c>
      <c r="M8213" s="2">
        <v>1.869158878505</v>
      </c>
      <c r="N8213" s="2">
        <v>6.0747663551400004</v>
      </c>
      <c r="O8213" s="2">
        <v>1.401869158879</v>
      </c>
      <c r="P8213" s="2">
        <v>4.2056074766359997</v>
      </c>
      <c r="Q8213" s="2">
        <v>0.93457943925200004</v>
      </c>
      <c r="R8213" s="2">
        <v>38.317757009346003</v>
      </c>
      <c r="S8213" s="13">
        <v>10.747663551402001</v>
      </c>
    </row>
    <row r="8214" spans="4:19" x14ac:dyDescent="0.2">
      <c r="D8214" s="175"/>
      <c r="E8214" s="4" t="s">
        <v>65</v>
      </c>
      <c r="F8214" s="6"/>
      <c r="G8214" s="5">
        <v>160</v>
      </c>
      <c r="H8214" s="7">
        <v>41</v>
      </c>
      <c r="I8214" s="1">
        <v>17</v>
      </c>
      <c r="J8214" s="1">
        <v>5</v>
      </c>
      <c r="K8214" s="1">
        <v>17</v>
      </c>
      <c r="L8214" s="1">
        <v>13</v>
      </c>
      <c r="M8214" s="1">
        <v>2</v>
      </c>
      <c r="N8214" s="1">
        <v>9</v>
      </c>
      <c r="O8214" s="1">
        <v>2</v>
      </c>
      <c r="P8214" s="1">
        <v>8</v>
      </c>
      <c r="Q8214" s="1">
        <v>5</v>
      </c>
      <c r="R8214" s="1">
        <v>51</v>
      </c>
      <c r="S8214" s="8">
        <v>20</v>
      </c>
    </row>
    <row r="8215" spans="4:19" x14ac:dyDescent="0.2">
      <c r="D8215" s="175"/>
      <c r="E8215" s="11"/>
      <c r="F8215" s="10"/>
      <c r="G8215" s="9">
        <v>100</v>
      </c>
      <c r="H8215" s="64">
        <v>25.625</v>
      </c>
      <c r="I8215" s="2">
        <v>10.625</v>
      </c>
      <c r="J8215" s="2">
        <v>3.125</v>
      </c>
      <c r="K8215" s="2">
        <v>10.625</v>
      </c>
      <c r="L8215" s="2">
        <v>8.125</v>
      </c>
      <c r="M8215" s="2">
        <v>1.25</v>
      </c>
      <c r="N8215" s="2">
        <v>5.625</v>
      </c>
      <c r="O8215" s="2">
        <v>1.25</v>
      </c>
      <c r="P8215" s="2">
        <v>5</v>
      </c>
      <c r="Q8215" s="2">
        <v>3.125</v>
      </c>
      <c r="R8215" s="27">
        <v>31.875</v>
      </c>
      <c r="S8215" s="13">
        <v>12.5</v>
      </c>
    </row>
    <row r="8216" spans="4:19" x14ac:dyDescent="0.2">
      <c r="D8216" s="175"/>
      <c r="E8216" s="4" t="s">
        <v>66</v>
      </c>
      <c r="F8216" s="6"/>
      <c r="G8216" s="5">
        <v>160</v>
      </c>
      <c r="H8216" s="7">
        <v>34</v>
      </c>
      <c r="I8216" s="1">
        <v>17</v>
      </c>
      <c r="J8216" s="1">
        <v>5</v>
      </c>
      <c r="K8216" s="1">
        <v>11</v>
      </c>
      <c r="L8216" s="1">
        <v>19</v>
      </c>
      <c r="M8216" s="1">
        <v>2</v>
      </c>
      <c r="N8216" s="1">
        <v>10</v>
      </c>
      <c r="O8216" s="1">
        <v>2</v>
      </c>
      <c r="P8216" s="1">
        <v>9</v>
      </c>
      <c r="Q8216" s="1">
        <v>5</v>
      </c>
      <c r="R8216" s="1">
        <v>56</v>
      </c>
      <c r="S8216" s="8">
        <v>15</v>
      </c>
    </row>
    <row r="8217" spans="4:19" x14ac:dyDescent="0.2">
      <c r="D8217" s="175"/>
      <c r="E8217" s="11"/>
      <c r="F8217" s="10"/>
      <c r="G8217" s="9">
        <v>100</v>
      </c>
      <c r="H8217" s="16">
        <v>21.25</v>
      </c>
      <c r="I8217" s="2">
        <v>10.625</v>
      </c>
      <c r="J8217" s="2">
        <v>3.125</v>
      </c>
      <c r="K8217" s="2">
        <v>6.875</v>
      </c>
      <c r="L8217" s="2">
        <v>11.875</v>
      </c>
      <c r="M8217" s="2">
        <v>1.25</v>
      </c>
      <c r="N8217" s="2">
        <v>6.25</v>
      </c>
      <c r="O8217" s="2">
        <v>1.25</v>
      </c>
      <c r="P8217" s="2">
        <v>5.625</v>
      </c>
      <c r="Q8217" s="2">
        <v>3.125</v>
      </c>
      <c r="R8217" s="2">
        <v>35</v>
      </c>
      <c r="S8217" s="13">
        <v>9.375</v>
      </c>
    </row>
    <row r="8218" spans="4:19" x14ac:dyDescent="0.2">
      <c r="D8218" s="175"/>
      <c r="E8218" s="4" t="s">
        <v>67</v>
      </c>
      <c r="F8218" s="6"/>
      <c r="G8218" s="5">
        <v>150</v>
      </c>
      <c r="H8218" s="7">
        <v>16</v>
      </c>
      <c r="I8218" s="1">
        <v>12</v>
      </c>
      <c r="J8218" s="1">
        <v>2</v>
      </c>
      <c r="K8218" s="1">
        <v>21</v>
      </c>
      <c r="L8218" s="1">
        <v>17</v>
      </c>
      <c r="M8218" s="1">
        <v>2</v>
      </c>
      <c r="N8218" s="1">
        <v>15</v>
      </c>
      <c r="O8218" s="1">
        <v>1</v>
      </c>
      <c r="P8218" s="1">
        <v>11</v>
      </c>
      <c r="Q8218" s="1">
        <v>5</v>
      </c>
      <c r="R8218" s="1">
        <v>57</v>
      </c>
      <c r="S8218" s="8">
        <v>16</v>
      </c>
    </row>
    <row r="8219" spans="4:19" x14ac:dyDescent="0.2">
      <c r="D8219" s="175"/>
      <c r="E8219" s="11"/>
      <c r="F8219" s="10"/>
      <c r="G8219" s="9">
        <v>100</v>
      </c>
      <c r="H8219" s="73">
        <v>10.666666666667</v>
      </c>
      <c r="I8219" s="2">
        <v>8</v>
      </c>
      <c r="J8219" s="2">
        <v>1.333333333333</v>
      </c>
      <c r="K8219" s="2">
        <v>14</v>
      </c>
      <c r="L8219" s="2">
        <v>11.333333333333</v>
      </c>
      <c r="M8219" s="2">
        <v>1.333333333333</v>
      </c>
      <c r="N8219" s="2">
        <v>10</v>
      </c>
      <c r="O8219" s="2">
        <v>0.66666666666700003</v>
      </c>
      <c r="P8219" s="2">
        <v>7.333333333333</v>
      </c>
      <c r="Q8219" s="2">
        <v>3.333333333333</v>
      </c>
      <c r="R8219" s="2">
        <v>38</v>
      </c>
      <c r="S8219" s="13">
        <v>10.666666666667</v>
      </c>
    </row>
    <row r="8220" spans="4:19" x14ac:dyDescent="0.2">
      <c r="D8220" s="175"/>
      <c r="E8220" s="4" t="s">
        <v>68</v>
      </c>
      <c r="F8220" s="6"/>
      <c r="G8220" s="5">
        <v>110</v>
      </c>
      <c r="H8220" s="7">
        <v>16</v>
      </c>
      <c r="I8220" s="1">
        <v>8</v>
      </c>
      <c r="J8220" s="1">
        <v>4</v>
      </c>
      <c r="K8220" s="1">
        <v>14</v>
      </c>
      <c r="L8220" s="1">
        <v>17</v>
      </c>
      <c r="M8220" s="1">
        <v>0</v>
      </c>
      <c r="N8220" s="1">
        <v>10</v>
      </c>
      <c r="O8220" s="1">
        <v>0</v>
      </c>
      <c r="P8220" s="1">
        <v>1</v>
      </c>
      <c r="Q8220" s="1">
        <v>1</v>
      </c>
      <c r="R8220" s="1">
        <v>51</v>
      </c>
      <c r="S8220" s="8">
        <v>11</v>
      </c>
    </row>
    <row r="8221" spans="4:19" x14ac:dyDescent="0.2">
      <c r="D8221" s="175"/>
      <c r="E8221" s="11"/>
      <c r="F8221" s="10"/>
      <c r="G8221" s="9">
        <v>100</v>
      </c>
      <c r="H8221" s="16">
        <v>14.545454545455</v>
      </c>
      <c r="I8221" s="2">
        <v>7.2727272727269998</v>
      </c>
      <c r="J8221" s="2">
        <v>3.636363636364</v>
      </c>
      <c r="K8221" s="2">
        <v>12.727272727273</v>
      </c>
      <c r="L8221" s="23">
        <v>15.454545454545</v>
      </c>
      <c r="M8221" s="18">
        <v>0</v>
      </c>
      <c r="N8221" s="2">
        <v>9.0909090909089993</v>
      </c>
      <c r="O8221" s="18">
        <v>0</v>
      </c>
      <c r="P8221" s="2">
        <v>0.90909090909099999</v>
      </c>
      <c r="Q8221" s="2">
        <v>0.90909090909099999</v>
      </c>
      <c r="R8221" s="23">
        <v>46.363636363635997</v>
      </c>
      <c r="S8221" s="13">
        <v>10</v>
      </c>
    </row>
    <row r="8222" spans="4:19" x14ac:dyDescent="0.2">
      <c r="D8222" s="175"/>
      <c r="E8222" s="4" t="s">
        <v>69</v>
      </c>
      <c r="F8222" s="6"/>
      <c r="G8222" s="5">
        <v>91</v>
      </c>
      <c r="H8222" s="7">
        <v>15</v>
      </c>
      <c r="I8222" s="1">
        <v>6</v>
      </c>
      <c r="J8222" s="1">
        <v>1</v>
      </c>
      <c r="K8222" s="1">
        <v>9</v>
      </c>
      <c r="L8222" s="1">
        <v>7</v>
      </c>
      <c r="M8222" s="1">
        <v>1</v>
      </c>
      <c r="N8222" s="1">
        <v>5</v>
      </c>
      <c r="O8222" s="1">
        <v>5</v>
      </c>
      <c r="P8222" s="1">
        <v>3</v>
      </c>
      <c r="Q8222" s="1">
        <v>3</v>
      </c>
      <c r="R8222" s="1">
        <v>42</v>
      </c>
      <c r="S8222" s="8">
        <v>10</v>
      </c>
    </row>
    <row r="8223" spans="4:19" x14ac:dyDescent="0.2">
      <c r="D8223" s="175"/>
      <c r="E8223" s="11"/>
      <c r="F8223" s="10"/>
      <c r="G8223" s="9">
        <v>100</v>
      </c>
      <c r="H8223" s="16">
        <v>16.483516483515999</v>
      </c>
      <c r="I8223" s="2">
        <v>6.5934065934069999</v>
      </c>
      <c r="J8223" s="2">
        <v>1.098901098901</v>
      </c>
      <c r="K8223" s="2">
        <v>9.8901098901100006</v>
      </c>
      <c r="L8223" s="2">
        <v>7.6923076923079998</v>
      </c>
      <c r="M8223" s="2">
        <v>1.098901098901</v>
      </c>
      <c r="N8223" s="2">
        <v>5.4945054945049998</v>
      </c>
      <c r="O8223" s="2">
        <v>5.4945054945049998</v>
      </c>
      <c r="P8223" s="2">
        <v>3.2967032967029999</v>
      </c>
      <c r="Q8223" s="2">
        <v>3.2967032967029999</v>
      </c>
      <c r="R8223" s="23">
        <v>46.153846153845997</v>
      </c>
      <c r="S8223" s="13">
        <v>10.989010989011</v>
      </c>
    </row>
    <row r="8224" spans="4:19" x14ac:dyDescent="0.2">
      <c r="D8224" s="175"/>
      <c r="E8224" s="4" t="s">
        <v>70</v>
      </c>
      <c r="F8224" s="6"/>
      <c r="G8224" s="5">
        <v>127</v>
      </c>
      <c r="H8224" s="7">
        <v>27</v>
      </c>
      <c r="I8224" s="1">
        <v>16</v>
      </c>
      <c r="J8224" s="1">
        <v>1</v>
      </c>
      <c r="K8224" s="1">
        <v>15</v>
      </c>
      <c r="L8224" s="1">
        <v>8</v>
      </c>
      <c r="M8224" s="1">
        <v>1</v>
      </c>
      <c r="N8224" s="1">
        <v>11</v>
      </c>
      <c r="O8224" s="1">
        <v>2</v>
      </c>
      <c r="P8224" s="1">
        <v>4</v>
      </c>
      <c r="Q8224" s="1">
        <v>10</v>
      </c>
      <c r="R8224" s="1">
        <v>44</v>
      </c>
      <c r="S8224" s="8">
        <v>9</v>
      </c>
    </row>
    <row r="8225" spans="2:19" x14ac:dyDescent="0.2">
      <c r="D8225" s="175"/>
      <c r="E8225" s="11"/>
      <c r="F8225" s="10"/>
      <c r="G8225" s="9">
        <v>100</v>
      </c>
      <c r="H8225" s="16">
        <v>21.259842519685002</v>
      </c>
      <c r="I8225" s="2">
        <v>12.59842519685</v>
      </c>
      <c r="J8225" s="2">
        <v>0.78740157480299999</v>
      </c>
      <c r="K8225" s="2">
        <v>11.811023622046999</v>
      </c>
      <c r="L8225" s="2">
        <v>6.299212598425</v>
      </c>
      <c r="M8225" s="2">
        <v>0.78740157480299999</v>
      </c>
      <c r="N8225" s="2">
        <v>8.6614173228349998</v>
      </c>
      <c r="O8225" s="2">
        <v>1.574803149606</v>
      </c>
      <c r="P8225" s="2">
        <v>3.1496062992130001</v>
      </c>
      <c r="Q8225" s="2">
        <v>7.8740157480309998</v>
      </c>
      <c r="R8225" s="2">
        <v>34.645669291338997</v>
      </c>
      <c r="S8225" s="13">
        <v>7.0866141732279999</v>
      </c>
    </row>
    <row r="8226" spans="2:19" x14ac:dyDescent="0.2">
      <c r="D8226" s="175"/>
      <c r="E8226" s="4" t="s">
        <v>71</v>
      </c>
      <c r="F8226" s="6"/>
      <c r="G8226" s="5">
        <v>70</v>
      </c>
      <c r="H8226" s="7">
        <v>15</v>
      </c>
      <c r="I8226" s="1">
        <v>8</v>
      </c>
      <c r="J8226" s="1">
        <v>4</v>
      </c>
      <c r="K8226" s="1">
        <v>4</v>
      </c>
      <c r="L8226" s="1">
        <v>8</v>
      </c>
      <c r="M8226" s="1">
        <v>0</v>
      </c>
      <c r="N8226" s="1">
        <v>7</v>
      </c>
      <c r="O8226" s="1">
        <v>0</v>
      </c>
      <c r="P8226" s="1">
        <v>3</v>
      </c>
      <c r="Q8226" s="1">
        <v>3</v>
      </c>
      <c r="R8226" s="1">
        <v>28</v>
      </c>
      <c r="S8226" s="8">
        <v>5</v>
      </c>
    </row>
    <row r="8227" spans="2:19" x14ac:dyDescent="0.2">
      <c r="D8227" s="175"/>
      <c r="E8227" s="11"/>
      <c r="F8227" s="10"/>
      <c r="G8227" s="9">
        <v>100</v>
      </c>
      <c r="H8227" s="16">
        <v>21.428571428571001</v>
      </c>
      <c r="I8227" s="2">
        <v>11.428571428571001</v>
      </c>
      <c r="J8227" s="2">
        <v>5.7142857142860004</v>
      </c>
      <c r="K8227" s="2">
        <v>5.7142857142860004</v>
      </c>
      <c r="L8227" s="2">
        <v>11.428571428571001</v>
      </c>
      <c r="M8227" s="18">
        <v>0</v>
      </c>
      <c r="N8227" s="2">
        <v>10</v>
      </c>
      <c r="O8227" s="18">
        <v>0</v>
      </c>
      <c r="P8227" s="2">
        <v>4.2857142857139996</v>
      </c>
      <c r="Q8227" s="2">
        <v>4.2857142857139996</v>
      </c>
      <c r="R8227" s="2">
        <v>40</v>
      </c>
      <c r="S8227" s="13">
        <v>7.1428571428570002</v>
      </c>
    </row>
    <row r="8228" spans="2:19" x14ac:dyDescent="0.2">
      <c r="D8228" s="175"/>
      <c r="E8228" s="4" t="s">
        <v>72</v>
      </c>
      <c r="F8228" s="6"/>
      <c r="G8228" s="5">
        <v>69</v>
      </c>
      <c r="H8228" s="7">
        <v>13</v>
      </c>
      <c r="I8228" s="1">
        <v>8</v>
      </c>
      <c r="J8228" s="1">
        <v>1</v>
      </c>
      <c r="K8228" s="1">
        <v>7</v>
      </c>
      <c r="L8228" s="1">
        <v>10</v>
      </c>
      <c r="M8228" s="1">
        <v>1</v>
      </c>
      <c r="N8228" s="1">
        <v>9</v>
      </c>
      <c r="O8228" s="1">
        <v>0</v>
      </c>
      <c r="P8228" s="1">
        <v>3</v>
      </c>
      <c r="Q8228" s="1">
        <v>7</v>
      </c>
      <c r="R8228" s="1">
        <v>19</v>
      </c>
      <c r="S8228" s="8">
        <v>4</v>
      </c>
    </row>
    <row r="8229" spans="2:19" x14ac:dyDescent="0.2">
      <c r="D8229" s="176"/>
      <c r="E8229" s="57"/>
      <c r="F8229" s="54"/>
      <c r="G8229" s="67">
        <v>100</v>
      </c>
      <c r="H8229" s="82">
        <v>18.840579710145001</v>
      </c>
      <c r="I8229" s="48">
        <v>11.594202898551</v>
      </c>
      <c r="J8229" s="48">
        <v>1.449275362319</v>
      </c>
      <c r="K8229" s="48">
        <v>10.144927536232</v>
      </c>
      <c r="L8229" s="48">
        <v>14.492753623187999</v>
      </c>
      <c r="M8229" s="48">
        <v>1.449275362319</v>
      </c>
      <c r="N8229" s="103">
        <v>13.04347826087</v>
      </c>
      <c r="O8229" s="81">
        <v>0</v>
      </c>
      <c r="P8229" s="48">
        <v>4.3478260869570002</v>
      </c>
      <c r="Q8229" s="103">
        <v>10.144927536232</v>
      </c>
      <c r="R8229" s="96">
        <v>27.536231884058001</v>
      </c>
      <c r="S8229" s="84">
        <v>5.7971014492749999</v>
      </c>
    </row>
    <row r="8231" spans="2:19" x14ac:dyDescent="0.2">
      <c r="B8231" s="43" t="str">
        <f xml:space="preserve"> HYPERLINK("#'目次'!B177", "[171]")</f>
        <v>[171]</v>
      </c>
      <c r="C8231" s="31" t="s">
        <v>324</v>
      </c>
    </row>
    <row r="8232" spans="2:19" x14ac:dyDescent="0.2">
      <c r="C8232" s="156" t="s">
        <v>292</v>
      </c>
    </row>
    <row r="8234" spans="2:19" x14ac:dyDescent="0.2">
      <c r="C8234" s="31" t="s">
        <v>75</v>
      </c>
    </row>
    <row r="8235" spans="2:19" ht="48" x14ac:dyDescent="0.2">
      <c r="D8235" s="177"/>
      <c r="E8235" s="178"/>
      <c r="F8235" s="178"/>
      <c r="G8235" s="40" t="s">
        <v>14</v>
      </c>
      <c r="H8235" s="42" t="s">
        <v>325</v>
      </c>
      <c r="I8235" s="15" t="s">
        <v>326</v>
      </c>
      <c r="J8235" s="15" t="s">
        <v>327</v>
      </c>
      <c r="K8235" s="15" t="s">
        <v>328</v>
      </c>
      <c r="L8235" s="15" t="s">
        <v>329</v>
      </c>
      <c r="M8235" s="15" t="s">
        <v>330</v>
      </c>
      <c r="N8235" s="15" t="s">
        <v>331</v>
      </c>
      <c r="O8235" s="15" t="s">
        <v>332</v>
      </c>
      <c r="P8235" s="15" t="s">
        <v>333</v>
      </c>
      <c r="Q8235" s="15" t="s">
        <v>86</v>
      </c>
      <c r="R8235" s="15" t="s">
        <v>334</v>
      </c>
      <c r="S8235" s="44" t="s">
        <v>17</v>
      </c>
    </row>
    <row r="8236" spans="2:19" x14ac:dyDescent="0.2">
      <c r="D8236" s="179"/>
      <c r="E8236" s="180"/>
      <c r="F8236" s="180"/>
      <c r="G8236" s="39"/>
      <c r="H8236" s="41"/>
      <c r="I8236" s="14"/>
      <c r="J8236" s="14"/>
      <c r="K8236" s="14"/>
      <c r="L8236" s="14"/>
      <c r="M8236" s="14"/>
      <c r="N8236" s="14"/>
      <c r="O8236" s="14"/>
      <c r="P8236" s="14"/>
      <c r="Q8236" s="14"/>
      <c r="R8236" s="14"/>
      <c r="S8236" s="38"/>
    </row>
    <row r="8237" spans="2:19" x14ac:dyDescent="0.2">
      <c r="D8237" s="70"/>
      <c r="E8237" s="72" t="s">
        <v>14</v>
      </c>
      <c r="F8237" s="69"/>
      <c r="G8237" s="37">
        <v>1163</v>
      </c>
      <c r="H8237" s="17">
        <v>220</v>
      </c>
      <c r="I8237" s="17">
        <v>125</v>
      </c>
      <c r="J8237" s="17">
        <v>25</v>
      </c>
      <c r="K8237" s="17">
        <v>124</v>
      </c>
      <c r="L8237" s="17">
        <v>121</v>
      </c>
      <c r="M8237" s="17">
        <v>13</v>
      </c>
      <c r="N8237" s="17">
        <v>90</v>
      </c>
      <c r="O8237" s="17">
        <v>15</v>
      </c>
      <c r="P8237" s="17">
        <v>53</v>
      </c>
      <c r="Q8237" s="17">
        <v>41</v>
      </c>
      <c r="R8237" s="17">
        <v>435</v>
      </c>
      <c r="S8237" s="55">
        <v>115</v>
      </c>
    </row>
    <row r="8238" spans="2:19" x14ac:dyDescent="0.2">
      <c r="D8238" s="57"/>
      <c r="E8238" s="54"/>
      <c r="F8238" s="71"/>
      <c r="G8238" s="9">
        <v>100</v>
      </c>
      <c r="H8238" s="2">
        <v>18.916595012898</v>
      </c>
      <c r="I8238" s="2">
        <v>10.748065348237001</v>
      </c>
      <c r="J8238" s="2">
        <v>2.1496130696470002</v>
      </c>
      <c r="K8238" s="2">
        <v>10.662080825451</v>
      </c>
      <c r="L8238" s="2">
        <v>10.404127257094</v>
      </c>
      <c r="M8238" s="2">
        <v>1.117798796217</v>
      </c>
      <c r="N8238" s="2">
        <v>7.7386070507309999</v>
      </c>
      <c r="O8238" s="2">
        <v>1.2897678417880001</v>
      </c>
      <c r="P8238" s="2">
        <v>4.5571797076529998</v>
      </c>
      <c r="Q8238" s="2">
        <v>3.525365434222</v>
      </c>
      <c r="R8238" s="2">
        <v>37.403267411865997</v>
      </c>
      <c r="S8238" s="13">
        <v>9.8882201203779996</v>
      </c>
    </row>
    <row r="8239" spans="2:19" x14ac:dyDescent="0.2">
      <c r="D8239" s="174" t="s">
        <v>36</v>
      </c>
      <c r="E8239" s="20" t="s">
        <v>76</v>
      </c>
      <c r="F8239" s="22"/>
      <c r="G8239" s="21">
        <v>597</v>
      </c>
      <c r="H8239" s="25">
        <v>127</v>
      </c>
      <c r="I8239" s="3">
        <v>56</v>
      </c>
      <c r="J8239" s="3">
        <v>14</v>
      </c>
      <c r="K8239" s="3">
        <v>63</v>
      </c>
      <c r="L8239" s="3">
        <v>73</v>
      </c>
      <c r="M8239" s="3">
        <v>7</v>
      </c>
      <c r="N8239" s="3">
        <v>43</v>
      </c>
      <c r="O8239" s="3">
        <v>6</v>
      </c>
      <c r="P8239" s="3">
        <v>22</v>
      </c>
      <c r="Q8239" s="3">
        <v>19</v>
      </c>
      <c r="R8239" s="3">
        <v>227</v>
      </c>
      <c r="S8239" s="26">
        <v>61</v>
      </c>
    </row>
    <row r="8240" spans="2:19" x14ac:dyDescent="0.2">
      <c r="D8240" s="175"/>
      <c r="E8240" s="11"/>
      <c r="F8240" s="10"/>
      <c r="G8240" s="9">
        <v>100</v>
      </c>
      <c r="H8240" s="16">
        <v>21.273031825796</v>
      </c>
      <c r="I8240" s="2">
        <v>9.3802345058629992</v>
      </c>
      <c r="J8240" s="2">
        <v>2.3450586264659998</v>
      </c>
      <c r="K8240" s="2">
        <v>10.552763819095</v>
      </c>
      <c r="L8240" s="2">
        <v>12.227805695142001</v>
      </c>
      <c r="M8240" s="2">
        <v>1.1725293132329999</v>
      </c>
      <c r="N8240" s="2">
        <v>7.2026800670020004</v>
      </c>
      <c r="O8240" s="2">
        <v>1.0050251256280001</v>
      </c>
      <c r="P8240" s="2">
        <v>3.6850921273030002</v>
      </c>
      <c r="Q8240" s="2">
        <v>3.182579564489</v>
      </c>
      <c r="R8240" s="2">
        <v>38.023450586265</v>
      </c>
      <c r="S8240" s="13">
        <v>10.217755443886</v>
      </c>
    </row>
    <row r="8241" spans="4:19" x14ac:dyDescent="0.2">
      <c r="D8241" s="175"/>
      <c r="E8241" s="4" t="s">
        <v>39</v>
      </c>
      <c r="F8241" s="6"/>
      <c r="G8241" s="5">
        <v>32</v>
      </c>
      <c r="H8241" s="7">
        <v>1</v>
      </c>
      <c r="I8241" s="1">
        <v>2</v>
      </c>
      <c r="J8241" s="1">
        <v>0</v>
      </c>
      <c r="K8241" s="1">
        <v>1</v>
      </c>
      <c r="L8241" s="1">
        <v>3</v>
      </c>
      <c r="M8241" s="1">
        <v>1</v>
      </c>
      <c r="N8241" s="1">
        <v>1</v>
      </c>
      <c r="O8241" s="1">
        <v>0</v>
      </c>
      <c r="P8241" s="1">
        <v>0</v>
      </c>
      <c r="Q8241" s="1">
        <v>0</v>
      </c>
      <c r="R8241" s="1">
        <v>23</v>
      </c>
      <c r="S8241" s="8">
        <v>4</v>
      </c>
    </row>
    <row r="8242" spans="4:19" x14ac:dyDescent="0.2">
      <c r="D8242" s="175"/>
      <c r="E8242" s="11"/>
      <c r="F8242" s="10"/>
      <c r="G8242" s="9">
        <v>100</v>
      </c>
      <c r="H8242" s="99">
        <v>3.125</v>
      </c>
      <c r="I8242" s="2">
        <v>6.25</v>
      </c>
      <c r="J8242" s="18">
        <v>0</v>
      </c>
      <c r="K8242" s="27">
        <v>3.125</v>
      </c>
      <c r="L8242" s="2">
        <v>9.375</v>
      </c>
      <c r="M8242" s="2">
        <v>3.125</v>
      </c>
      <c r="N8242" s="2">
        <v>3.125</v>
      </c>
      <c r="O8242" s="18">
        <v>0</v>
      </c>
      <c r="P8242" s="18">
        <v>0</v>
      </c>
      <c r="Q8242" s="18">
        <v>0</v>
      </c>
      <c r="R8242" s="35">
        <v>71.875</v>
      </c>
      <c r="S8242" s="13">
        <v>12.5</v>
      </c>
    </row>
    <row r="8243" spans="4:19" x14ac:dyDescent="0.2">
      <c r="D8243" s="175"/>
      <c r="E8243" s="4" t="s">
        <v>40</v>
      </c>
      <c r="F8243" s="6"/>
      <c r="G8243" s="5">
        <v>73</v>
      </c>
      <c r="H8243" s="7">
        <v>13</v>
      </c>
      <c r="I8243" s="1">
        <v>10</v>
      </c>
      <c r="J8243" s="1">
        <v>2</v>
      </c>
      <c r="K8243" s="1">
        <v>6</v>
      </c>
      <c r="L8243" s="1">
        <v>6</v>
      </c>
      <c r="M8243" s="1">
        <v>0</v>
      </c>
      <c r="N8243" s="1">
        <v>8</v>
      </c>
      <c r="O8243" s="1">
        <v>1</v>
      </c>
      <c r="P8243" s="1">
        <v>4</v>
      </c>
      <c r="Q8243" s="1">
        <v>1</v>
      </c>
      <c r="R8243" s="1">
        <v>36</v>
      </c>
      <c r="S8243" s="8">
        <v>2</v>
      </c>
    </row>
    <row r="8244" spans="4:19" x14ac:dyDescent="0.2">
      <c r="D8244" s="175"/>
      <c r="E8244" s="11"/>
      <c r="F8244" s="10"/>
      <c r="G8244" s="9">
        <v>100</v>
      </c>
      <c r="H8244" s="16">
        <v>17.808219178081998</v>
      </c>
      <c r="I8244" s="2">
        <v>13.698630136986001</v>
      </c>
      <c r="J8244" s="2">
        <v>2.7397260273969999</v>
      </c>
      <c r="K8244" s="2">
        <v>8.2191780821920002</v>
      </c>
      <c r="L8244" s="2">
        <v>8.2191780821920002</v>
      </c>
      <c r="M8244" s="18">
        <v>0</v>
      </c>
      <c r="N8244" s="2">
        <v>10.958904109589</v>
      </c>
      <c r="O8244" s="2">
        <v>1.369863013699</v>
      </c>
      <c r="P8244" s="2">
        <v>5.4794520547949999</v>
      </c>
      <c r="Q8244" s="2">
        <v>1.369863013699</v>
      </c>
      <c r="R8244" s="35">
        <v>49.315068493151003</v>
      </c>
      <c r="S8244" s="93">
        <v>2.7397260273969999</v>
      </c>
    </row>
    <row r="8245" spans="4:19" x14ac:dyDescent="0.2">
      <c r="D8245" s="175"/>
      <c r="E8245" s="4" t="s">
        <v>41</v>
      </c>
      <c r="F8245" s="6"/>
      <c r="G8245" s="5">
        <v>106</v>
      </c>
      <c r="H8245" s="7">
        <v>11</v>
      </c>
      <c r="I8245" s="1">
        <v>7</v>
      </c>
      <c r="J8245" s="1">
        <v>3</v>
      </c>
      <c r="K8245" s="1">
        <v>7</v>
      </c>
      <c r="L8245" s="1">
        <v>15</v>
      </c>
      <c r="M8245" s="1">
        <v>0</v>
      </c>
      <c r="N8245" s="1">
        <v>8</v>
      </c>
      <c r="O8245" s="1">
        <v>1</v>
      </c>
      <c r="P8245" s="1">
        <v>5</v>
      </c>
      <c r="Q8245" s="1">
        <v>3</v>
      </c>
      <c r="R8245" s="1">
        <v>48</v>
      </c>
      <c r="S8245" s="8">
        <v>12</v>
      </c>
    </row>
    <row r="8246" spans="4:19" x14ac:dyDescent="0.2">
      <c r="D8246" s="175"/>
      <c r="E8246" s="11"/>
      <c r="F8246" s="10"/>
      <c r="G8246" s="9">
        <v>100</v>
      </c>
      <c r="H8246" s="73">
        <v>10.377358490565999</v>
      </c>
      <c r="I8246" s="2">
        <v>6.6037735849060004</v>
      </c>
      <c r="J8246" s="2">
        <v>2.8301886792449999</v>
      </c>
      <c r="K8246" s="2">
        <v>6.6037735849060004</v>
      </c>
      <c r="L8246" s="2">
        <v>14.150943396225999</v>
      </c>
      <c r="M8246" s="18">
        <v>0</v>
      </c>
      <c r="N8246" s="2">
        <v>7.547169811321</v>
      </c>
      <c r="O8246" s="2">
        <v>0.94339622641499998</v>
      </c>
      <c r="P8246" s="2">
        <v>4.7169811320750004</v>
      </c>
      <c r="Q8246" s="2">
        <v>2.8301886792449999</v>
      </c>
      <c r="R8246" s="23">
        <v>45.283018867925001</v>
      </c>
      <c r="S8246" s="13">
        <v>11.320754716981</v>
      </c>
    </row>
    <row r="8247" spans="4:19" x14ac:dyDescent="0.2">
      <c r="D8247" s="175"/>
      <c r="E8247" s="4" t="s">
        <v>42</v>
      </c>
      <c r="F8247" s="6"/>
      <c r="G8247" s="5">
        <v>112</v>
      </c>
      <c r="H8247" s="7">
        <v>19</v>
      </c>
      <c r="I8247" s="1">
        <v>8</v>
      </c>
      <c r="J8247" s="1">
        <v>2</v>
      </c>
      <c r="K8247" s="1">
        <v>12</v>
      </c>
      <c r="L8247" s="1">
        <v>11</v>
      </c>
      <c r="M8247" s="1">
        <v>1</v>
      </c>
      <c r="N8247" s="1">
        <v>5</v>
      </c>
      <c r="O8247" s="1">
        <v>1</v>
      </c>
      <c r="P8247" s="1">
        <v>3</v>
      </c>
      <c r="Q8247" s="1">
        <v>6</v>
      </c>
      <c r="R8247" s="1">
        <v>50</v>
      </c>
      <c r="S8247" s="8">
        <v>10</v>
      </c>
    </row>
    <row r="8248" spans="4:19" x14ac:dyDescent="0.2">
      <c r="D8248" s="175"/>
      <c r="E8248" s="11"/>
      <c r="F8248" s="10"/>
      <c r="G8248" s="9">
        <v>100</v>
      </c>
      <c r="H8248" s="16">
        <v>16.964285714286</v>
      </c>
      <c r="I8248" s="2">
        <v>7.1428571428570002</v>
      </c>
      <c r="J8248" s="2">
        <v>1.785714285714</v>
      </c>
      <c r="K8248" s="2">
        <v>10.714285714286</v>
      </c>
      <c r="L8248" s="2">
        <v>9.8214285714289993</v>
      </c>
      <c r="M8248" s="2">
        <v>0.89285714285700002</v>
      </c>
      <c r="N8248" s="2">
        <v>4.4642857142860004</v>
      </c>
      <c r="O8248" s="2">
        <v>0.89285714285700002</v>
      </c>
      <c r="P8248" s="2">
        <v>2.6785714285709998</v>
      </c>
      <c r="Q8248" s="2">
        <v>5.3571428571429998</v>
      </c>
      <c r="R8248" s="23">
        <v>44.642857142856997</v>
      </c>
      <c r="S8248" s="13">
        <v>8.9285714285710007</v>
      </c>
    </row>
    <row r="8249" spans="4:19" x14ac:dyDescent="0.2">
      <c r="D8249" s="175"/>
      <c r="E8249" s="4" t="s">
        <v>43</v>
      </c>
      <c r="F8249" s="6"/>
      <c r="G8249" s="5">
        <v>96</v>
      </c>
      <c r="H8249" s="7">
        <v>29</v>
      </c>
      <c r="I8249" s="1">
        <v>8</v>
      </c>
      <c r="J8249" s="1">
        <v>4</v>
      </c>
      <c r="K8249" s="1">
        <v>13</v>
      </c>
      <c r="L8249" s="1">
        <v>5</v>
      </c>
      <c r="M8249" s="1">
        <v>1</v>
      </c>
      <c r="N8249" s="1">
        <v>5</v>
      </c>
      <c r="O8249" s="1">
        <v>1</v>
      </c>
      <c r="P8249" s="1">
        <v>4</v>
      </c>
      <c r="Q8249" s="1">
        <v>6</v>
      </c>
      <c r="R8249" s="1">
        <v>34</v>
      </c>
      <c r="S8249" s="8">
        <v>7</v>
      </c>
    </row>
    <row r="8250" spans="4:19" x14ac:dyDescent="0.2">
      <c r="D8250" s="175"/>
      <c r="E8250" s="11"/>
      <c r="F8250" s="10"/>
      <c r="G8250" s="9">
        <v>100</v>
      </c>
      <c r="H8250" s="86">
        <v>30.208333333333002</v>
      </c>
      <c r="I8250" s="2">
        <v>8.333333333333</v>
      </c>
      <c r="J8250" s="2">
        <v>4.166666666667</v>
      </c>
      <c r="K8250" s="2">
        <v>13.541666666667</v>
      </c>
      <c r="L8250" s="27">
        <v>5.208333333333</v>
      </c>
      <c r="M8250" s="2">
        <v>1.041666666667</v>
      </c>
      <c r="N8250" s="2">
        <v>5.208333333333</v>
      </c>
      <c r="O8250" s="2">
        <v>1.041666666667</v>
      </c>
      <c r="P8250" s="2">
        <v>4.166666666667</v>
      </c>
      <c r="Q8250" s="2">
        <v>6.25</v>
      </c>
      <c r="R8250" s="2">
        <v>35.416666666666998</v>
      </c>
      <c r="S8250" s="13">
        <v>7.291666666667</v>
      </c>
    </row>
    <row r="8251" spans="4:19" x14ac:dyDescent="0.2">
      <c r="D8251" s="175"/>
      <c r="E8251" s="4" t="s">
        <v>44</v>
      </c>
      <c r="F8251" s="6"/>
      <c r="G8251" s="5">
        <v>107</v>
      </c>
      <c r="H8251" s="7">
        <v>31</v>
      </c>
      <c r="I8251" s="1">
        <v>12</v>
      </c>
      <c r="J8251" s="1">
        <v>0</v>
      </c>
      <c r="K8251" s="1">
        <v>12</v>
      </c>
      <c r="L8251" s="1">
        <v>20</v>
      </c>
      <c r="M8251" s="1">
        <v>1</v>
      </c>
      <c r="N8251" s="1">
        <v>9</v>
      </c>
      <c r="O8251" s="1">
        <v>1</v>
      </c>
      <c r="P8251" s="1">
        <v>4</v>
      </c>
      <c r="Q8251" s="1">
        <v>2</v>
      </c>
      <c r="R8251" s="1">
        <v>22</v>
      </c>
      <c r="S8251" s="8">
        <v>16</v>
      </c>
    </row>
    <row r="8252" spans="4:19" x14ac:dyDescent="0.2">
      <c r="D8252" s="175"/>
      <c r="E8252" s="11"/>
      <c r="F8252" s="10"/>
      <c r="G8252" s="9">
        <v>100</v>
      </c>
      <c r="H8252" s="86">
        <v>28.971962616822001</v>
      </c>
      <c r="I8252" s="2">
        <v>11.214953271028</v>
      </c>
      <c r="J8252" s="18">
        <v>0</v>
      </c>
      <c r="K8252" s="2">
        <v>11.214953271028</v>
      </c>
      <c r="L8252" s="23">
        <v>18.691588785046999</v>
      </c>
      <c r="M8252" s="2">
        <v>0.93457943925200004</v>
      </c>
      <c r="N8252" s="2">
        <v>8.4112149532709992</v>
      </c>
      <c r="O8252" s="2">
        <v>0.93457943925200004</v>
      </c>
      <c r="P8252" s="2">
        <v>3.7383177570089998</v>
      </c>
      <c r="Q8252" s="2">
        <v>1.869158878505</v>
      </c>
      <c r="R8252" s="46">
        <v>20.560747663550998</v>
      </c>
      <c r="S8252" s="89">
        <v>14.953271028036999</v>
      </c>
    </row>
    <row r="8253" spans="4:19" x14ac:dyDescent="0.2">
      <c r="D8253" s="175"/>
      <c r="E8253" s="4" t="s">
        <v>45</v>
      </c>
      <c r="F8253" s="6"/>
      <c r="G8253" s="5">
        <v>71</v>
      </c>
      <c r="H8253" s="7">
        <v>23</v>
      </c>
      <c r="I8253" s="1">
        <v>9</v>
      </c>
      <c r="J8253" s="1">
        <v>3</v>
      </c>
      <c r="K8253" s="1">
        <v>12</v>
      </c>
      <c r="L8253" s="1">
        <v>13</v>
      </c>
      <c r="M8253" s="1">
        <v>3</v>
      </c>
      <c r="N8253" s="1">
        <v>7</v>
      </c>
      <c r="O8253" s="1">
        <v>1</v>
      </c>
      <c r="P8253" s="1">
        <v>2</v>
      </c>
      <c r="Q8253" s="1">
        <v>1</v>
      </c>
      <c r="R8253" s="1">
        <v>14</v>
      </c>
      <c r="S8253" s="8">
        <v>10</v>
      </c>
    </row>
    <row r="8254" spans="4:19" x14ac:dyDescent="0.2">
      <c r="D8254" s="175"/>
      <c r="E8254" s="11"/>
      <c r="F8254" s="10"/>
      <c r="G8254" s="9">
        <v>100</v>
      </c>
      <c r="H8254" s="86">
        <v>32.394366197182997</v>
      </c>
      <c r="I8254" s="2">
        <v>12.676056338027999</v>
      </c>
      <c r="J8254" s="2">
        <v>4.2253521126760001</v>
      </c>
      <c r="K8254" s="23">
        <v>16.901408450704</v>
      </c>
      <c r="L8254" s="23">
        <v>18.309859154929999</v>
      </c>
      <c r="M8254" s="2">
        <v>4.2253521126760001</v>
      </c>
      <c r="N8254" s="2">
        <v>9.8591549295770005</v>
      </c>
      <c r="O8254" s="2">
        <v>1.4084507042250001</v>
      </c>
      <c r="P8254" s="2">
        <v>2.8169014084509998</v>
      </c>
      <c r="Q8254" s="2">
        <v>1.4084507042250001</v>
      </c>
      <c r="R8254" s="46">
        <v>19.718309859154999</v>
      </c>
      <c r="S8254" s="13">
        <v>14.084507042254</v>
      </c>
    </row>
    <row r="8255" spans="4:19" x14ac:dyDescent="0.2">
      <c r="D8255" s="174" t="s">
        <v>37</v>
      </c>
      <c r="E8255" s="20" t="s">
        <v>77</v>
      </c>
      <c r="F8255" s="22"/>
      <c r="G8255" s="21">
        <v>566</v>
      </c>
      <c r="H8255" s="25">
        <v>93</v>
      </c>
      <c r="I8255" s="3">
        <v>69</v>
      </c>
      <c r="J8255" s="3">
        <v>11</v>
      </c>
      <c r="K8255" s="3">
        <v>61</v>
      </c>
      <c r="L8255" s="3">
        <v>48</v>
      </c>
      <c r="M8255" s="3">
        <v>6</v>
      </c>
      <c r="N8255" s="3">
        <v>47</v>
      </c>
      <c r="O8255" s="3">
        <v>9</v>
      </c>
      <c r="P8255" s="3">
        <v>31</v>
      </c>
      <c r="Q8255" s="3">
        <v>22</v>
      </c>
      <c r="R8255" s="3">
        <v>208</v>
      </c>
      <c r="S8255" s="26">
        <v>54</v>
      </c>
    </row>
    <row r="8256" spans="4:19" x14ac:dyDescent="0.2">
      <c r="D8256" s="175"/>
      <c r="E8256" s="11"/>
      <c r="F8256" s="10"/>
      <c r="G8256" s="9">
        <v>100</v>
      </c>
      <c r="H8256" s="16">
        <v>16.431095406360001</v>
      </c>
      <c r="I8256" s="2">
        <v>12.190812720847999</v>
      </c>
      <c r="J8256" s="2">
        <v>1.9434628975270001</v>
      </c>
      <c r="K8256" s="2">
        <v>10.777385159011001</v>
      </c>
      <c r="L8256" s="2">
        <v>8.4805653710249995</v>
      </c>
      <c r="M8256" s="2">
        <v>1.0600706713779999</v>
      </c>
      <c r="N8256" s="2">
        <v>8.3038869257950001</v>
      </c>
      <c r="O8256" s="2">
        <v>1.5901060070669999</v>
      </c>
      <c r="P8256" s="2">
        <v>5.47703180212</v>
      </c>
      <c r="Q8256" s="2">
        <v>3.8869257950530001</v>
      </c>
      <c r="R8256" s="2">
        <v>36.749116607773999</v>
      </c>
      <c r="S8256" s="13">
        <v>9.5406360424029995</v>
      </c>
    </row>
    <row r="8257" spans="2:19" x14ac:dyDescent="0.2">
      <c r="D8257" s="175"/>
      <c r="E8257" s="4" t="s">
        <v>39</v>
      </c>
      <c r="F8257" s="6"/>
      <c r="G8257" s="5">
        <v>26</v>
      </c>
      <c r="H8257" s="7">
        <v>0</v>
      </c>
      <c r="I8257" s="1">
        <v>3</v>
      </c>
      <c r="J8257" s="1">
        <v>0</v>
      </c>
      <c r="K8257" s="1">
        <v>3</v>
      </c>
      <c r="L8257" s="1">
        <v>1</v>
      </c>
      <c r="M8257" s="1">
        <v>1</v>
      </c>
      <c r="N8257" s="1">
        <v>0</v>
      </c>
      <c r="O8257" s="1">
        <v>1</v>
      </c>
      <c r="P8257" s="1">
        <v>1</v>
      </c>
      <c r="Q8257" s="1">
        <v>1</v>
      </c>
      <c r="R8257" s="1">
        <v>13</v>
      </c>
      <c r="S8257" s="8">
        <v>4</v>
      </c>
    </row>
    <row r="8258" spans="2:19" x14ac:dyDescent="0.2">
      <c r="D8258" s="175"/>
      <c r="E8258" s="11"/>
      <c r="F8258" s="10"/>
      <c r="G8258" s="9">
        <v>100</v>
      </c>
      <c r="H8258" s="116">
        <v>0</v>
      </c>
      <c r="I8258" s="2">
        <v>11.538461538462</v>
      </c>
      <c r="J8258" s="18">
        <v>0</v>
      </c>
      <c r="K8258" s="2">
        <v>11.538461538462</v>
      </c>
      <c r="L8258" s="27">
        <v>3.8461538461539999</v>
      </c>
      <c r="M8258" s="2">
        <v>3.8461538461539999</v>
      </c>
      <c r="N8258" s="79">
        <v>0</v>
      </c>
      <c r="O8258" s="2">
        <v>3.8461538461539999</v>
      </c>
      <c r="P8258" s="2">
        <v>3.8461538461539999</v>
      </c>
      <c r="Q8258" s="2">
        <v>3.8461538461539999</v>
      </c>
      <c r="R8258" s="35">
        <v>50</v>
      </c>
      <c r="S8258" s="89">
        <v>15.384615384615</v>
      </c>
    </row>
    <row r="8259" spans="2:19" x14ac:dyDescent="0.2">
      <c r="D8259" s="175"/>
      <c r="E8259" s="4" t="s">
        <v>40</v>
      </c>
      <c r="F8259" s="6"/>
      <c r="G8259" s="5">
        <v>71</v>
      </c>
      <c r="H8259" s="7">
        <v>11</v>
      </c>
      <c r="I8259" s="1">
        <v>10</v>
      </c>
      <c r="J8259" s="1">
        <v>0</v>
      </c>
      <c r="K8259" s="1">
        <v>5</v>
      </c>
      <c r="L8259" s="1">
        <v>6</v>
      </c>
      <c r="M8259" s="1">
        <v>1</v>
      </c>
      <c r="N8259" s="1">
        <v>5</v>
      </c>
      <c r="O8259" s="1">
        <v>2</v>
      </c>
      <c r="P8259" s="1">
        <v>2</v>
      </c>
      <c r="Q8259" s="1">
        <v>2</v>
      </c>
      <c r="R8259" s="1">
        <v>35</v>
      </c>
      <c r="S8259" s="8">
        <v>1</v>
      </c>
    </row>
    <row r="8260" spans="2:19" x14ac:dyDescent="0.2">
      <c r="D8260" s="175"/>
      <c r="E8260" s="11"/>
      <c r="F8260" s="10"/>
      <c r="G8260" s="9">
        <v>100</v>
      </c>
      <c r="H8260" s="16">
        <v>15.492957746479</v>
      </c>
      <c r="I8260" s="2">
        <v>14.084507042254</v>
      </c>
      <c r="J8260" s="18">
        <v>0</v>
      </c>
      <c r="K8260" s="2">
        <v>7.0422535211269999</v>
      </c>
      <c r="L8260" s="2">
        <v>8.4507042253520002</v>
      </c>
      <c r="M8260" s="2">
        <v>1.4084507042250001</v>
      </c>
      <c r="N8260" s="2">
        <v>7.0422535211269999</v>
      </c>
      <c r="O8260" s="2">
        <v>2.8169014084509998</v>
      </c>
      <c r="P8260" s="2">
        <v>2.8169014084509998</v>
      </c>
      <c r="Q8260" s="2">
        <v>2.8169014084509998</v>
      </c>
      <c r="R8260" s="35">
        <v>49.295774647887001</v>
      </c>
      <c r="S8260" s="93">
        <v>1.4084507042250001</v>
      </c>
    </row>
    <row r="8261" spans="2:19" x14ac:dyDescent="0.2">
      <c r="D8261" s="175"/>
      <c r="E8261" s="4" t="s">
        <v>41</v>
      </c>
      <c r="F8261" s="6"/>
      <c r="G8261" s="5">
        <v>96</v>
      </c>
      <c r="H8261" s="7">
        <v>11</v>
      </c>
      <c r="I8261" s="1">
        <v>9</v>
      </c>
      <c r="J8261" s="1">
        <v>3</v>
      </c>
      <c r="K8261" s="1">
        <v>9</v>
      </c>
      <c r="L8261" s="1">
        <v>8</v>
      </c>
      <c r="M8261" s="1">
        <v>0</v>
      </c>
      <c r="N8261" s="1">
        <v>9</v>
      </c>
      <c r="O8261" s="1">
        <v>1</v>
      </c>
      <c r="P8261" s="1">
        <v>8</v>
      </c>
      <c r="Q8261" s="1">
        <v>3</v>
      </c>
      <c r="R8261" s="1">
        <v>44</v>
      </c>
      <c r="S8261" s="8">
        <v>6</v>
      </c>
    </row>
    <row r="8262" spans="2:19" x14ac:dyDescent="0.2">
      <c r="D8262" s="175"/>
      <c r="E8262" s="11"/>
      <c r="F8262" s="10"/>
      <c r="G8262" s="9">
        <v>100</v>
      </c>
      <c r="H8262" s="73">
        <v>11.458333333333</v>
      </c>
      <c r="I8262" s="2">
        <v>9.375</v>
      </c>
      <c r="J8262" s="2">
        <v>3.125</v>
      </c>
      <c r="K8262" s="2">
        <v>9.375</v>
      </c>
      <c r="L8262" s="2">
        <v>8.333333333333</v>
      </c>
      <c r="M8262" s="18">
        <v>0</v>
      </c>
      <c r="N8262" s="2">
        <v>9.375</v>
      </c>
      <c r="O8262" s="2">
        <v>1.041666666667</v>
      </c>
      <c r="P8262" s="2">
        <v>8.333333333333</v>
      </c>
      <c r="Q8262" s="2">
        <v>3.125</v>
      </c>
      <c r="R8262" s="23">
        <v>45.833333333333002</v>
      </c>
      <c r="S8262" s="13">
        <v>6.25</v>
      </c>
    </row>
    <row r="8263" spans="2:19" x14ac:dyDescent="0.2">
      <c r="D8263" s="175"/>
      <c r="E8263" s="4" t="s">
        <v>42</v>
      </c>
      <c r="F8263" s="6"/>
      <c r="G8263" s="5">
        <v>96</v>
      </c>
      <c r="H8263" s="7">
        <v>14</v>
      </c>
      <c r="I8263" s="1">
        <v>13</v>
      </c>
      <c r="J8263" s="1">
        <v>1</v>
      </c>
      <c r="K8263" s="1">
        <v>10</v>
      </c>
      <c r="L8263" s="1">
        <v>7</v>
      </c>
      <c r="M8263" s="1">
        <v>0</v>
      </c>
      <c r="N8263" s="1">
        <v>6</v>
      </c>
      <c r="O8263" s="1">
        <v>2</v>
      </c>
      <c r="P8263" s="1">
        <v>5</v>
      </c>
      <c r="Q8263" s="1">
        <v>4</v>
      </c>
      <c r="R8263" s="1">
        <v>43</v>
      </c>
      <c r="S8263" s="8">
        <v>5</v>
      </c>
    </row>
    <row r="8264" spans="2:19" x14ac:dyDescent="0.2">
      <c r="D8264" s="175"/>
      <c r="E8264" s="11"/>
      <c r="F8264" s="10"/>
      <c r="G8264" s="9">
        <v>100</v>
      </c>
      <c r="H8264" s="16">
        <v>14.583333333333</v>
      </c>
      <c r="I8264" s="2">
        <v>13.541666666667</v>
      </c>
      <c r="J8264" s="2">
        <v>1.041666666667</v>
      </c>
      <c r="K8264" s="2">
        <v>10.416666666667</v>
      </c>
      <c r="L8264" s="2">
        <v>7.291666666667</v>
      </c>
      <c r="M8264" s="18">
        <v>0</v>
      </c>
      <c r="N8264" s="2">
        <v>6.25</v>
      </c>
      <c r="O8264" s="2">
        <v>2.083333333333</v>
      </c>
      <c r="P8264" s="2">
        <v>5.208333333333</v>
      </c>
      <c r="Q8264" s="2">
        <v>4.166666666667</v>
      </c>
      <c r="R8264" s="23">
        <v>44.791666666666998</v>
      </c>
      <c r="S8264" s="13">
        <v>5.208333333333</v>
      </c>
    </row>
    <row r="8265" spans="2:19" x14ac:dyDescent="0.2">
      <c r="D8265" s="175"/>
      <c r="E8265" s="4" t="s">
        <v>43</v>
      </c>
      <c r="F8265" s="6"/>
      <c r="G8265" s="5">
        <v>103</v>
      </c>
      <c r="H8265" s="7">
        <v>14</v>
      </c>
      <c r="I8265" s="1">
        <v>13</v>
      </c>
      <c r="J8265" s="1">
        <v>3</v>
      </c>
      <c r="K8265" s="1">
        <v>12</v>
      </c>
      <c r="L8265" s="1">
        <v>8</v>
      </c>
      <c r="M8265" s="1">
        <v>0</v>
      </c>
      <c r="N8265" s="1">
        <v>11</v>
      </c>
      <c r="O8265" s="1">
        <v>1</v>
      </c>
      <c r="P8265" s="1">
        <v>3</v>
      </c>
      <c r="Q8265" s="1">
        <v>7</v>
      </c>
      <c r="R8265" s="1">
        <v>35</v>
      </c>
      <c r="S8265" s="8">
        <v>12</v>
      </c>
    </row>
    <row r="8266" spans="2:19" x14ac:dyDescent="0.2">
      <c r="D8266" s="175"/>
      <c r="E8266" s="11"/>
      <c r="F8266" s="10"/>
      <c r="G8266" s="9">
        <v>100</v>
      </c>
      <c r="H8266" s="73">
        <v>13.592233009709</v>
      </c>
      <c r="I8266" s="2">
        <v>12.621359223301001</v>
      </c>
      <c r="J8266" s="2">
        <v>2.9126213592229999</v>
      </c>
      <c r="K8266" s="2">
        <v>11.650485436893</v>
      </c>
      <c r="L8266" s="2">
        <v>7.7669902912620001</v>
      </c>
      <c r="M8266" s="18">
        <v>0</v>
      </c>
      <c r="N8266" s="2">
        <v>10.679611650485</v>
      </c>
      <c r="O8266" s="2">
        <v>0.97087378640800004</v>
      </c>
      <c r="P8266" s="2">
        <v>2.9126213592229999</v>
      </c>
      <c r="Q8266" s="2">
        <v>6.796116504854</v>
      </c>
      <c r="R8266" s="2">
        <v>33.980582524272002</v>
      </c>
      <c r="S8266" s="13">
        <v>11.650485436893</v>
      </c>
    </row>
    <row r="8267" spans="2:19" x14ac:dyDescent="0.2">
      <c r="D8267" s="175"/>
      <c r="E8267" s="4" t="s">
        <v>44</v>
      </c>
      <c r="F8267" s="6"/>
      <c r="G8267" s="5">
        <v>104</v>
      </c>
      <c r="H8267" s="7">
        <v>28</v>
      </c>
      <c r="I8267" s="1">
        <v>15</v>
      </c>
      <c r="J8267" s="1">
        <v>2</v>
      </c>
      <c r="K8267" s="1">
        <v>15</v>
      </c>
      <c r="L8267" s="1">
        <v>13</v>
      </c>
      <c r="M8267" s="1">
        <v>2</v>
      </c>
      <c r="N8267" s="1">
        <v>14</v>
      </c>
      <c r="O8267" s="1">
        <v>1</v>
      </c>
      <c r="P8267" s="1">
        <v>7</v>
      </c>
      <c r="Q8267" s="1">
        <v>2</v>
      </c>
      <c r="R8267" s="1">
        <v>20</v>
      </c>
      <c r="S8267" s="8">
        <v>11</v>
      </c>
    </row>
    <row r="8268" spans="2:19" x14ac:dyDescent="0.2">
      <c r="D8268" s="175"/>
      <c r="E8268" s="11"/>
      <c r="F8268" s="10"/>
      <c r="G8268" s="9">
        <v>100</v>
      </c>
      <c r="H8268" s="64">
        <v>26.923076923077002</v>
      </c>
      <c r="I8268" s="2">
        <v>14.423076923077</v>
      </c>
      <c r="J8268" s="2">
        <v>1.923076923077</v>
      </c>
      <c r="K8268" s="2">
        <v>14.423076923077</v>
      </c>
      <c r="L8268" s="2">
        <v>12.5</v>
      </c>
      <c r="M8268" s="2">
        <v>1.923076923077</v>
      </c>
      <c r="N8268" s="23">
        <v>13.461538461538</v>
      </c>
      <c r="O8268" s="2">
        <v>0.96153846153800004</v>
      </c>
      <c r="P8268" s="2">
        <v>6.7307692307689999</v>
      </c>
      <c r="Q8268" s="2">
        <v>1.923076923077</v>
      </c>
      <c r="R8268" s="46">
        <v>19.230769230768999</v>
      </c>
      <c r="S8268" s="13">
        <v>10.576923076923</v>
      </c>
    </row>
    <row r="8269" spans="2:19" x14ac:dyDescent="0.2">
      <c r="D8269" s="175"/>
      <c r="E8269" s="4" t="s">
        <v>45</v>
      </c>
      <c r="F8269" s="6"/>
      <c r="G8269" s="5">
        <v>70</v>
      </c>
      <c r="H8269" s="7">
        <v>15</v>
      </c>
      <c r="I8269" s="1">
        <v>6</v>
      </c>
      <c r="J8269" s="1">
        <v>2</v>
      </c>
      <c r="K8269" s="1">
        <v>7</v>
      </c>
      <c r="L8269" s="1">
        <v>5</v>
      </c>
      <c r="M8269" s="1">
        <v>2</v>
      </c>
      <c r="N8269" s="1">
        <v>2</v>
      </c>
      <c r="O8269" s="1">
        <v>1</v>
      </c>
      <c r="P8269" s="1">
        <v>5</v>
      </c>
      <c r="Q8269" s="1">
        <v>3</v>
      </c>
      <c r="R8269" s="1">
        <v>18</v>
      </c>
      <c r="S8269" s="8">
        <v>15</v>
      </c>
    </row>
    <row r="8270" spans="2:19" x14ac:dyDescent="0.2">
      <c r="D8270" s="176"/>
      <c r="E8270" s="57"/>
      <c r="F8270" s="54"/>
      <c r="G8270" s="67">
        <v>100</v>
      </c>
      <c r="H8270" s="82">
        <v>21.428571428571001</v>
      </c>
      <c r="I8270" s="48">
        <v>8.5714285714289993</v>
      </c>
      <c r="J8270" s="48">
        <v>2.8571428571430002</v>
      </c>
      <c r="K8270" s="48">
        <v>10</v>
      </c>
      <c r="L8270" s="48">
        <v>7.1428571428570002</v>
      </c>
      <c r="M8270" s="48">
        <v>2.8571428571430002</v>
      </c>
      <c r="N8270" s="48">
        <v>2.8571428571430002</v>
      </c>
      <c r="O8270" s="48">
        <v>1.4285714285710001</v>
      </c>
      <c r="P8270" s="48">
        <v>7.1428571428570002</v>
      </c>
      <c r="Q8270" s="48">
        <v>4.2857142857139996</v>
      </c>
      <c r="R8270" s="91">
        <v>25.714285714286</v>
      </c>
      <c r="S8270" s="118">
        <v>21.428571428571001</v>
      </c>
    </row>
    <row r="8272" spans="2:19" x14ac:dyDescent="0.2">
      <c r="B8272" s="43" t="str">
        <f xml:space="preserve"> HYPERLINK("#'目次'!B178", "[172]")</f>
        <v>[172]</v>
      </c>
      <c r="C8272" s="31" t="s">
        <v>337</v>
      </c>
    </row>
    <row r="8273" spans="3:19" x14ac:dyDescent="0.2">
      <c r="C8273" s="156" t="s">
        <v>292</v>
      </c>
    </row>
    <row r="8276" spans="3:19" ht="48" x14ac:dyDescent="0.2">
      <c r="D8276" s="177"/>
      <c r="E8276" s="178"/>
      <c r="F8276" s="178"/>
      <c r="G8276" s="40" t="s">
        <v>14</v>
      </c>
      <c r="H8276" s="42" t="s">
        <v>325</v>
      </c>
      <c r="I8276" s="15" t="s">
        <v>326</v>
      </c>
      <c r="J8276" s="15" t="s">
        <v>327</v>
      </c>
      <c r="K8276" s="15" t="s">
        <v>328</v>
      </c>
      <c r="L8276" s="15" t="s">
        <v>329</v>
      </c>
      <c r="M8276" s="15" t="s">
        <v>330</v>
      </c>
      <c r="N8276" s="15" t="s">
        <v>331</v>
      </c>
      <c r="O8276" s="15" t="s">
        <v>332</v>
      </c>
      <c r="P8276" s="15" t="s">
        <v>333</v>
      </c>
      <c r="Q8276" s="15" t="s">
        <v>86</v>
      </c>
      <c r="R8276" s="15" t="s">
        <v>334</v>
      </c>
      <c r="S8276" s="44" t="s">
        <v>17</v>
      </c>
    </row>
    <row r="8277" spans="3:19" x14ac:dyDescent="0.2">
      <c r="D8277" s="179"/>
      <c r="E8277" s="180"/>
      <c r="F8277" s="180"/>
      <c r="G8277" s="39"/>
      <c r="H8277" s="41"/>
      <c r="I8277" s="14"/>
      <c r="J8277" s="14"/>
      <c r="K8277" s="14"/>
      <c r="L8277" s="14"/>
      <c r="M8277" s="14"/>
      <c r="N8277" s="14"/>
      <c r="O8277" s="14"/>
      <c r="P8277" s="14"/>
      <c r="Q8277" s="14"/>
      <c r="R8277" s="14"/>
      <c r="S8277" s="38"/>
    </row>
    <row r="8278" spans="3:19" x14ac:dyDescent="0.2">
      <c r="D8278" s="70"/>
      <c r="E8278" s="72" t="s">
        <v>14</v>
      </c>
      <c r="F8278" s="69"/>
      <c r="G8278" s="37">
        <v>1163</v>
      </c>
      <c r="H8278" s="17">
        <v>374</v>
      </c>
      <c r="I8278" s="17">
        <v>376</v>
      </c>
      <c r="J8278" s="17">
        <v>716</v>
      </c>
      <c r="K8278" s="17">
        <v>59</v>
      </c>
      <c r="L8278" s="17">
        <v>81</v>
      </c>
      <c r="M8278" s="17">
        <v>26</v>
      </c>
      <c r="N8278" s="17">
        <v>5</v>
      </c>
      <c r="O8278" s="17">
        <v>86</v>
      </c>
      <c r="P8278" s="17">
        <v>56</v>
      </c>
      <c r="Q8278" s="17">
        <v>26</v>
      </c>
      <c r="R8278" s="17">
        <v>131</v>
      </c>
      <c r="S8278" s="55">
        <v>80</v>
      </c>
    </row>
    <row r="8279" spans="3:19" x14ac:dyDescent="0.2">
      <c r="D8279" s="57"/>
      <c r="E8279" s="54"/>
      <c r="F8279" s="71"/>
      <c r="G8279" s="9">
        <v>100</v>
      </c>
      <c r="H8279" s="2">
        <v>32.158211521925999</v>
      </c>
      <c r="I8279" s="2">
        <v>32.330180567497997</v>
      </c>
      <c r="J8279" s="2">
        <v>61.564918314703</v>
      </c>
      <c r="K8279" s="2">
        <v>5.0730868443680004</v>
      </c>
      <c r="L8279" s="2">
        <v>6.9647463456579999</v>
      </c>
      <c r="M8279" s="2">
        <v>2.2355975924329998</v>
      </c>
      <c r="N8279" s="2">
        <v>0.429922613929</v>
      </c>
      <c r="O8279" s="2">
        <v>7.3946689595870003</v>
      </c>
      <c r="P8279" s="2">
        <v>4.8151332760100001</v>
      </c>
      <c r="Q8279" s="2">
        <v>2.2355975924329998</v>
      </c>
      <c r="R8279" s="2">
        <v>11.263972484952999</v>
      </c>
      <c r="S8279" s="13">
        <v>6.8787618228719998</v>
      </c>
    </row>
    <row r="8280" spans="3:19" x14ac:dyDescent="0.2">
      <c r="D8280" s="174" t="s">
        <v>18</v>
      </c>
      <c r="E8280" s="20" t="s">
        <v>19</v>
      </c>
      <c r="F8280" s="22"/>
      <c r="G8280" s="21">
        <v>52</v>
      </c>
      <c r="H8280" s="25">
        <v>19</v>
      </c>
      <c r="I8280" s="3">
        <v>19</v>
      </c>
      <c r="J8280" s="3">
        <v>35</v>
      </c>
      <c r="K8280" s="3">
        <v>2</v>
      </c>
      <c r="L8280" s="3">
        <v>6</v>
      </c>
      <c r="M8280" s="3">
        <v>2</v>
      </c>
      <c r="N8280" s="3">
        <v>0</v>
      </c>
      <c r="O8280" s="3">
        <v>6</v>
      </c>
      <c r="P8280" s="3">
        <v>2</v>
      </c>
      <c r="Q8280" s="3">
        <v>2</v>
      </c>
      <c r="R8280" s="3">
        <v>4</v>
      </c>
      <c r="S8280" s="26">
        <v>4</v>
      </c>
    </row>
    <row r="8281" spans="3:19" x14ac:dyDescent="0.2">
      <c r="D8281" s="175"/>
      <c r="E8281" s="11"/>
      <c r="F8281" s="10"/>
      <c r="G8281" s="9">
        <v>100</v>
      </c>
      <c r="H8281" s="16">
        <v>36.538461538462002</v>
      </c>
      <c r="I8281" s="2">
        <v>36.538461538462002</v>
      </c>
      <c r="J8281" s="23">
        <v>67.307692307691994</v>
      </c>
      <c r="K8281" s="2">
        <v>3.8461538461539999</v>
      </c>
      <c r="L8281" s="2">
        <v>11.538461538462</v>
      </c>
      <c r="M8281" s="2">
        <v>3.8461538461539999</v>
      </c>
      <c r="N8281" s="18">
        <v>0</v>
      </c>
      <c r="O8281" s="2">
        <v>11.538461538462</v>
      </c>
      <c r="P8281" s="2">
        <v>3.8461538461539999</v>
      </c>
      <c r="Q8281" s="2">
        <v>3.8461538461539999</v>
      </c>
      <c r="R8281" s="2">
        <v>7.6923076923079998</v>
      </c>
      <c r="S8281" s="13">
        <v>7.6923076923079998</v>
      </c>
    </row>
    <row r="8282" spans="3:19" x14ac:dyDescent="0.2">
      <c r="D8282" s="175"/>
      <c r="E8282" s="4" t="s">
        <v>20</v>
      </c>
      <c r="F8282" s="6"/>
      <c r="G8282" s="5">
        <v>75</v>
      </c>
      <c r="H8282" s="7">
        <v>21</v>
      </c>
      <c r="I8282" s="1">
        <v>21</v>
      </c>
      <c r="J8282" s="1">
        <v>45</v>
      </c>
      <c r="K8282" s="1">
        <v>4</v>
      </c>
      <c r="L8282" s="1">
        <v>7</v>
      </c>
      <c r="M8282" s="1">
        <v>0</v>
      </c>
      <c r="N8282" s="1">
        <v>0</v>
      </c>
      <c r="O8282" s="1">
        <v>5</v>
      </c>
      <c r="P8282" s="1">
        <v>2</v>
      </c>
      <c r="Q8282" s="1">
        <v>4</v>
      </c>
      <c r="R8282" s="1">
        <v>6</v>
      </c>
      <c r="S8282" s="8">
        <v>11</v>
      </c>
    </row>
    <row r="8283" spans="3:19" x14ac:dyDescent="0.2">
      <c r="D8283" s="175"/>
      <c r="E8283" s="11"/>
      <c r="F8283" s="10"/>
      <c r="G8283" s="9">
        <v>100</v>
      </c>
      <c r="H8283" s="16">
        <v>28</v>
      </c>
      <c r="I8283" s="2">
        <v>28</v>
      </c>
      <c r="J8283" s="2">
        <v>60</v>
      </c>
      <c r="K8283" s="2">
        <v>5.333333333333</v>
      </c>
      <c r="L8283" s="2">
        <v>9.333333333333</v>
      </c>
      <c r="M8283" s="18">
        <v>0</v>
      </c>
      <c r="N8283" s="18">
        <v>0</v>
      </c>
      <c r="O8283" s="2">
        <v>6.666666666667</v>
      </c>
      <c r="P8283" s="2">
        <v>2.666666666667</v>
      </c>
      <c r="Q8283" s="2">
        <v>5.333333333333</v>
      </c>
      <c r="R8283" s="2">
        <v>8</v>
      </c>
      <c r="S8283" s="89">
        <v>14.666666666667</v>
      </c>
    </row>
    <row r="8284" spans="3:19" x14ac:dyDescent="0.2">
      <c r="D8284" s="175"/>
      <c r="E8284" s="4" t="s">
        <v>21</v>
      </c>
      <c r="F8284" s="6"/>
      <c r="G8284" s="5">
        <v>469</v>
      </c>
      <c r="H8284" s="7">
        <v>167</v>
      </c>
      <c r="I8284" s="1">
        <v>164</v>
      </c>
      <c r="J8284" s="1">
        <v>291</v>
      </c>
      <c r="K8284" s="1">
        <v>27</v>
      </c>
      <c r="L8284" s="1">
        <v>36</v>
      </c>
      <c r="M8284" s="1">
        <v>14</v>
      </c>
      <c r="N8284" s="1">
        <v>4</v>
      </c>
      <c r="O8284" s="1">
        <v>43</v>
      </c>
      <c r="P8284" s="1">
        <v>28</v>
      </c>
      <c r="Q8284" s="1">
        <v>12</v>
      </c>
      <c r="R8284" s="1">
        <v>47</v>
      </c>
      <c r="S8284" s="8">
        <v>24</v>
      </c>
    </row>
    <row r="8285" spans="3:19" x14ac:dyDescent="0.2">
      <c r="D8285" s="175"/>
      <c r="E8285" s="11"/>
      <c r="F8285" s="10"/>
      <c r="G8285" s="9">
        <v>100</v>
      </c>
      <c r="H8285" s="16">
        <v>35.607675906182997</v>
      </c>
      <c r="I8285" s="2">
        <v>34.968017057569</v>
      </c>
      <c r="J8285" s="2">
        <v>62.046908315564998</v>
      </c>
      <c r="K8285" s="2">
        <v>5.7569296375269996</v>
      </c>
      <c r="L8285" s="2">
        <v>7.6759061833690003</v>
      </c>
      <c r="M8285" s="2">
        <v>2.985074626866</v>
      </c>
      <c r="N8285" s="2">
        <v>0.85287846481899998</v>
      </c>
      <c r="O8285" s="2">
        <v>9.1684434968020003</v>
      </c>
      <c r="P8285" s="2">
        <v>5.9701492537309999</v>
      </c>
      <c r="Q8285" s="2">
        <v>2.5586353944560001</v>
      </c>
      <c r="R8285" s="2">
        <v>10.02132196162</v>
      </c>
      <c r="S8285" s="13">
        <v>5.1172707889130002</v>
      </c>
    </row>
    <row r="8286" spans="3:19" x14ac:dyDescent="0.2">
      <c r="D8286" s="175"/>
      <c r="E8286" s="4" t="s">
        <v>22</v>
      </c>
      <c r="F8286" s="6"/>
      <c r="G8286" s="5">
        <v>34</v>
      </c>
      <c r="H8286" s="7">
        <v>11</v>
      </c>
      <c r="I8286" s="1">
        <v>10</v>
      </c>
      <c r="J8286" s="1">
        <v>15</v>
      </c>
      <c r="K8286" s="1">
        <v>3</v>
      </c>
      <c r="L8286" s="1">
        <v>2</v>
      </c>
      <c r="M8286" s="1">
        <v>0</v>
      </c>
      <c r="N8286" s="1">
        <v>0</v>
      </c>
      <c r="O8286" s="1">
        <v>3</v>
      </c>
      <c r="P8286" s="1">
        <v>2</v>
      </c>
      <c r="Q8286" s="1">
        <v>0</v>
      </c>
      <c r="R8286" s="1">
        <v>4</v>
      </c>
      <c r="S8286" s="8">
        <v>5</v>
      </c>
    </row>
    <row r="8287" spans="3:19" x14ac:dyDescent="0.2">
      <c r="D8287" s="175"/>
      <c r="E8287" s="11"/>
      <c r="F8287" s="10"/>
      <c r="G8287" s="9">
        <v>100</v>
      </c>
      <c r="H8287" s="16">
        <v>32.352941176470999</v>
      </c>
      <c r="I8287" s="2">
        <v>29.411764705882</v>
      </c>
      <c r="J8287" s="46">
        <v>44.117647058823998</v>
      </c>
      <c r="K8287" s="2">
        <v>8.8235294117649996</v>
      </c>
      <c r="L8287" s="2">
        <v>5.8823529411760003</v>
      </c>
      <c r="M8287" s="18">
        <v>0</v>
      </c>
      <c r="N8287" s="18">
        <v>0</v>
      </c>
      <c r="O8287" s="2">
        <v>8.8235294117649996</v>
      </c>
      <c r="P8287" s="2">
        <v>5.8823529411760003</v>
      </c>
      <c r="Q8287" s="18">
        <v>0</v>
      </c>
      <c r="R8287" s="2">
        <v>11.764705882353001</v>
      </c>
      <c r="S8287" s="89">
        <v>14.705882352941</v>
      </c>
    </row>
    <row r="8288" spans="3:19" x14ac:dyDescent="0.2">
      <c r="D8288" s="175"/>
      <c r="E8288" s="4" t="s">
        <v>23</v>
      </c>
      <c r="F8288" s="6"/>
      <c r="G8288" s="5">
        <v>136</v>
      </c>
      <c r="H8288" s="7">
        <v>43</v>
      </c>
      <c r="I8288" s="1">
        <v>50</v>
      </c>
      <c r="J8288" s="1">
        <v>96</v>
      </c>
      <c r="K8288" s="1">
        <v>4</v>
      </c>
      <c r="L8288" s="1">
        <v>8</v>
      </c>
      <c r="M8288" s="1">
        <v>3</v>
      </c>
      <c r="N8288" s="1">
        <v>0</v>
      </c>
      <c r="O8288" s="1">
        <v>6</v>
      </c>
      <c r="P8288" s="1">
        <v>3</v>
      </c>
      <c r="Q8288" s="1">
        <v>2</v>
      </c>
      <c r="R8288" s="1">
        <v>9</v>
      </c>
      <c r="S8288" s="8">
        <v>10</v>
      </c>
    </row>
    <row r="8289" spans="4:19" x14ac:dyDescent="0.2">
      <c r="D8289" s="175"/>
      <c r="E8289" s="11"/>
      <c r="F8289" s="10"/>
      <c r="G8289" s="9">
        <v>100</v>
      </c>
      <c r="H8289" s="16">
        <v>31.617647058824002</v>
      </c>
      <c r="I8289" s="2">
        <v>36.764705882352999</v>
      </c>
      <c r="J8289" s="23">
        <v>70.588235294117993</v>
      </c>
      <c r="K8289" s="2">
        <v>2.9411764705880001</v>
      </c>
      <c r="L8289" s="2">
        <v>5.8823529411760003</v>
      </c>
      <c r="M8289" s="2">
        <v>2.2058823529409999</v>
      </c>
      <c r="N8289" s="18">
        <v>0</v>
      </c>
      <c r="O8289" s="2">
        <v>4.4117647058819998</v>
      </c>
      <c r="P8289" s="2">
        <v>2.2058823529409999</v>
      </c>
      <c r="Q8289" s="2">
        <v>1.4705882352940001</v>
      </c>
      <c r="R8289" s="2">
        <v>6.6176470588239997</v>
      </c>
      <c r="S8289" s="13">
        <v>7.352941176471</v>
      </c>
    </row>
    <row r="8290" spans="4:19" x14ac:dyDescent="0.2">
      <c r="D8290" s="175"/>
      <c r="E8290" s="4" t="s">
        <v>24</v>
      </c>
      <c r="F8290" s="6"/>
      <c r="G8290" s="5">
        <v>180</v>
      </c>
      <c r="H8290" s="7">
        <v>53</v>
      </c>
      <c r="I8290" s="1">
        <v>52</v>
      </c>
      <c r="J8290" s="1">
        <v>118</v>
      </c>
      <c r="K8290" s="1">
        <v>6</v>
      </c>
      <c r="L8290" s="1">
        <v>12</v>
      </c>
      <c r="M8290" s="1">
        <v>2</v>
      </c>
      <c r="N8290" s="1">
        <v>0</v>
      </c>
      <c r="O8290" s="1">
        <v>10</v>
      </c>
      <c r="P8290" s="1">
        <v>10</v>
      </c>
      <c r="Q8290" s="1">
        <v>2</v>
      </c>
      <c r="R8290" s="1">
        <v>27</v>
      </c>
      <c r="S8290" s="8">
        <v>9</v>
      </c>
    </row>
    <row r="8291" spans="4:19" x14ac:dyDescent="0.2">
      <c r="D8291" s="175"/>
      <c r="E8291" s="11"/>
      <c r="F8291" s="10"/>
      <c r="G8291" s="9">
        <v>100</v>
      </c>
      <c r="H8291" s="16">
        <v>29.444444444443999</v>
      </c>
      <c r="I8291" s="2">
        <v>28.888888888888999</v>
      </c>
      <c r="J8291" s="2">
        <v>65.555555555555998</v>
      </c>
      <c r="K8291" s="2">
        <v>3.333333333333</v>
      </c>
      <c r="L8291" s="2">
        <v>6.666666666667</v>
      </c>
      <c r="M8291" s="2">
        <v>1.1111111111109999</v>
      </c>
      <c r="N8291" s="18">
        <v>0</v>
      </c>
      <c r="O8291" s="2">
        <v>5.5555555555560003</v>
      </c>
      <c r="P8291" s="2">
        <v>5.5555555555560003</v>
      </c>
      <c r="Q8291" s="2">
        <v>1.1111111111109999</v>
      </c>
      <c r="R8291" s="2">
        <v>15</v>
      </c>
      <c r="S8291" s="13">
        <v>5</v>
      </c>
    </row>
    <row r="8292" spans="4:19" x14ac:dyDescent="0.2">
      <c r="D8292" s="175"/>
      <c r="E8292" s="4" t="s">
        <v>25</v>
      </c>
      <c r="F8292" s="6"/>
      <c r="G8292" s="5">
        <v>69</v>
      </c>
      <c r="H8292" s="7">
        <v>23</v>
      </c>
      <c r="I8292" s="1">
        <v>23</v>
      </c>
      <c r="J8292" s="1">
        <v>32</v>
      </c>
      <c r="K8292" s="1">
        <v>4</v>
      </c>
      <c r="L8292" s="1">
        <v>4</v>
      </c>
      <c r="M8292" s="1">
        <v>1</v>
      </c>
      <c r="N8292" s="1">
        <v>1</v>
      </c>
      <c r="O8292" s="1">
        <v>4</v>
      </c>
      <c r="P8292" s="1">
        <v>3</v>
      </c>
      <c r="Q8292" s="1">
        <v>2</v>
      </c>
      <c r="R8292" s="1">
        <v>12</v>
      </c>
      <c r="S8292" s="8">
        <v>7</v>
      </c>
    </row>
    <row r="8293" spans="4:19" x14ac:dyDescent="0.2">
      <c r="D8293" s="175"/>
      <c r="E8293" s="11"/>
      <c r="F8293" s="10"/>
      <c r="G8293" s="9">
        <v>100</v>
      </c>
      <c r="H8293" s="16">
        <v>33.333333333333002</v>
      </c>
      <c r="I8293" s="2">
        <v>33.333333333333002</v>
      </c>
      <c r="J8293" s="46">
        <v>46.376811594202998</v>
      </c>
      <c r="K8293" s="2">
        <v>5.7971014492749999</v>
      </c>
      <c r="L8293" s="2">
        <v>5.7971014492749999</v>
      </c>
      <c r="M8293" s="2">
        <v>1.449275362319</v>
      </c>
      <c r="N8293" s="2">
        <v>1.449275362319</v>
      </c>
      <c r="O8293" s="2">
        <v>5.7971014492749999</v>
      </c>
      <c r="P8293" s="2">
        <v>4.3478260869570002</v>
      </c>
      <c r="Q8293" s="2">
        <v>2.898550724638</v>
      </c>
      <c r="R8293" s="23">
        <v>17.391304347826001</v>
      </c>
      <c r="S8293" s="13">
        <v>10.144927536232</v>
      </c>
    </row>
    <row r="8294" spans="4:19" x14ac:dyDescent="0.2">
      <c r="D8294" s="175"/>
      <c r="E8294" s="4" t="s">
        <v>26</v>
      </c>
      <c r="F8294" s="6"/>
      <c r="G8294" s="5">
        <v>29</v>
      </c>
      <c r="H8294" s="7">
        <v>6</v>
      </c>
      <c r="I8294" s="1">
        <v>9</v>
      </c>
      <c r="J8294" s="1">
        <v>14</v>
      </c>
      <c r="K8294" s="1">
        <v>1</v>
      </c>
      <c r="L8294" s="1">
        <v>1</v>
      </c>
      <c r="M8294" s="1">
        <v>0</v>
      </c>
      <c r="N8294" s="1">
        <v>0</v>
      </c>
      <c r="O8294" s="1">
        <v>2</v>
      </c>
      <c r="P8294" s="1">
        <v>1</v>
      </c>
      <c r="Q8294" s="1">
        <v>0</v>
      </c>
      <c r="R8294" s="1">
        <v>5</v>
      </c>
      <c r="S8294" s="8">
        <v>2</v>
      </c>
    </row>
    <row r="8295" spans="4:19" x14ac:dyDescent="0.2">
      <c r="D8295" s="175"/>
      <c r="E8295" s="11"/>
      <c r="F8295" s="10"/>
      <c r="G8295" s="9">
        <v>100</v>
      </c>
      <c r="H8295" s="99">
        <v>20.689655172414</v>
      </c>
      <c r="I8295" s="2">
        <v>31.034482758620999</v>
      </c>
      <c r="J8295" s="46">
        <v>48.275862068965999</v>
      </c>
      <c r="K8295" s="2">
        <v>3.4482758620689999</v>
      </c>
      <c r="L8295" s="2">
        <v>3.4482758620689999</v>
      </c>
      <c r="M8295" s="18">
        <v>0</v>
      </c>
      <c r="N8295" s="18">
        <v>0</v>
      </c>
      <c r="O8295" s="2">
        <v>6.8965517241379999</v>
      </c>
      <c r="P8295" s="2">
        <v>3.4482758620689999</v>
      </c>
      <c r="Q8295" s="18">
        <v>0</v>
      </c>
      <c r="R8295" s="23">
        <v>17.241379310345</v>
      </c>
      <c r="S8295" s="13">
        <v>6.8965517241379999</v>
      </c>
    </row>
    <row r="8296" spans="4:19" x14ac:dyDescent="0.2">
      <c r="D8296" s="175"/>
      <c r="E8296" s="4" t="s">
        <v>27</v>
      </c>
      <c r="F8296" s="6"/>
      <c r="G8296" s="5">
        <v>64</v>
      </c>
      <c r="H8296" s="7">
        <v>19</v>
      </c>
      <c r="I8296" s="1">
        <v>17</v>
      </c>
      <c r="J8296" s="1">
        <v>40</v>
      </c>
      <c r="K8296" s="1">
        <v>4</v>
      </c>
      <c r="L8296" s="1">
        <v>4</v>
      </c>
      <c r="M8296" s="1">
        <v>3</v>
      </c>
      <c r="N8296" s="1">
        <v>0</v>
      </c>
      <c r="O8296" s="1">
        <v>3</v>
      </c>
      <c r="P8296" s="1">
        <v>3</v>
      </c>
      <c r="Q8296" s="1">
        <v>1</v>
      </c>
      <c r="R8296" s="1">
        <v>7</v>
      </c>
      <c r="S8296" s="8">
        <v>3</v>
      </c>
    </row>
    <row r="8297" spans="4:19" x14ac:dyDescent="0.2">
      <c r="D8297" s="175"/>
      <c r="E8297" s="11"/>
      <c r="F8297" s="10"/>
      <c r="G8297" s="9">
        <v>100</v>
      </c>
      <c r="H8297" s="16">
        <v>29.6875</v>
      </c>
      <c r="I8297" s="27">
        <v>26.5625</v>
      </c>
      <c r="J8297" s="2">
        <v>62.5</v>
      </c>
      <c r="K8297" s="2">
        <v>6.25</v>
      </c>
      <c r="L8297" s="2">
        <v>6.25</v>
      </c>
      <c r="M8297" s="2">
        <v>4.6875</v>
      </c>
      <c r="N8297" s="18">
        <v>0</v>
      </c>
      <c r="O8297" s="2">
        <v>4.6875</v>
      </c>
      <c r="P8297" s="2">
        <v>4.6875</v>
      </c>
      <c r="Q8297" s="2">
        <v>1.5625</v>
      </c>
      <c r="R8297" s="2">
        <v>10.9375</v>
      </c>
      <c r="S8297" s="13">
        <v>4.6875</v>
      </c>
    </row>
    <row r="8298" spans="4:19" x14ac:dyDescent="0.2">
      <c r="D8298" s="175"/>
      <c r="E8298" s="4" t="s">
        <v>28</v>
      </c>
      <c r="F8298" s="6"/>
      <c r="G8298" s="5">
        <v>48</v>
      </c>
      <c r="H8298" s="7">
        <v>11</v>
      </c>
      <c r="I8298" s="1">
        <v>9</v>
      </c>
      <c r="J8298" s="1">
        <v>28</v>
      </c>
      <c r="K8298" s="1">
        <v>3</v>
      </c>
      <c r="L8298" s="1">
        <v>1</v>
      </c>
      <c r="M8298" s="1">
        <v>1</v>
      </c>
      <c r="N8298" s="1">
        <v>0</v>
      </c>
      <c r="O8298" s="1">
        <v>3</v>
      </c>
      <c r="P8298" s="1">
        <v>2</v>
      </c>
      <c r="Q8298" s="1">
        <v>0</v>
      </c>
      <c r="R8298" s="1">
        <v>8</v>
      </c>
      <c r="S8298" s="8">
        <v>4</v>
      </c>
    </row>
    <row r="8299" spans="4:19" x14ac:dyDescent="0.2">
      <c r="D8299" s="175"/>
      <c r="E8299" s="11"/>
      <c r="F8299" s="10"/>
      <c r="G8299" s="9">
        <v>100</v>
      </c>
      <c r="H8299" s="73">
        <v>22.916666666666998</v>
      </c>
      <c r="I8299" s="46">
        <v>18.75</v>
      </c>
      <c r="J8299" s="2">
        <v>58.333333333333002</v>
      </c>
      <c r="K8299" s="2">
        <v>6.25</v>
      </c>
      <c r="L8299" s="2">
        <v>2.083333333333</v>
      </c>
      <c r="M8299" s="2">
        <v>2.083333333333</v>
      </c>
      <c r="N8299" s="18">
        <v>0</v>
      </c>
      <c r="O8299" s="2">
        <v>6.25</v>
      </c>
      <c r="P8299" s="2">
        <v>4.166666666667</v>
      </c>
      <c r="Q8299" s="18">
        <v>0</v>
      </c>
      <c r="R8299" s="23">
        <v>16.666666666666998</v>
      </c>
      <c r="S8299" s="13">
        <v>8.333333333333</v>
      </c>
    </row>
    <row r="8300" spans="4:19" x14ac:dyDescent="0.2">
      <c r="D8300" s="175"/>
      <c r="E8300" s="4" t="s">
        <v>29</v>
      </c>
      <c r="F8300" s="6"/>
      <c r="G8300" s="5">
        <v>7</v>
      </c>
      <c r="H8300" s="7">
        <v>1</v>
      </c>
      <c r="I8300" s="1">
        <v>2</v>
      </c>
      <c r="J8300" s="1">
        <v>2</v>
      </c>
      <c r="K8300" s="1">
        <v>1</v>
      </c>
      <c r="L8300" s="1">
        <v>0</v>
      </c>
      <c r="M8300" s="1">
        <v>0</v>
      </c>
      <c r="N8300" s="1">
        <v>0</v>
      </c>
      <c r="O8300" s="1">
        <v>1</v>
      </c>
      <c r="P8300" s="1">
        <v>0</v>
      </c>
      <c r="Q8300" s="1">
        <v>1</v>
      </c>
      <c r="R8300" s="1">
        <v>2</v>
      </c>
      <c r="S8300" s="8">
        <v>1</v>
      </c>
    </row>
    <row r="8301" spans="4:19" x14ac:dyDescent="0.2">
      <c r="D8301" s="175"/>
      <c r="E8301" s="11"/>
      <c r="F8301" s="10"/>
      <c r="G8301" s="9">
        <v>100</v>
      </c>
      <c r="H8301" s="99">
        <v>14.285714285714</v>
      </c>
      <c r="I8301" s="2">
        <v>28.571428571428999</v>
      </c>
      <c r="J8301" s="46">
        <v>28.571428571428999</v>
      </c>
      <c r="K8301" s="23">
        <v>14.285714285714</v>
      </c>
      <c r="L8301" s="79">
        <v>0</v>
      </c>
      <c r="M8301" s="18">
        <v>0</v>
      </c>
      <c r="N8301" s="18">
        <v>0</v>
      </c>
      <c r="O8301" s="23">
        <v>14.285714285714</v>
      </c>
      <c r="P8301" s="18">
        <v>0</v>
      </c>
      <c r="Q8301" s="35">
        <v>14.285714285714</v>
      </c>
      <c r="R8301" s="35">
        <v>28.571428571428999</v>
      </c>
      <c r="S8301" s="89">
        <v>14.285714285714</v>
      </c>
    </row>
    <row r="8302" spans="4:19" x14ac:dyDescent="0.2">
      <c r="D8302" s="174" t="s">
        <v>30</v>
      </c>
      <c r="E8302" s="20" t="s">
        <v>31</v>
      </c>
      <c r="F8302" s="22"/>
      <c r="G8302" s="21">
        <v>373</v>
      </c>
      <c r="H8302" s="25">
        <v>131</v>
      </c>
      <c r="I8302" s="3">
        <v>129</v>
      </c>
      <c r="J8302" s="3">
        <v>244</v>
      </c>
      <c r="K8302" s="3">
        <v>17</v>
      </c>
      <c r="L8302" s="3">
        <v>32</v>
      </c>
      <c r="M8302" s="3">
        <v>10</v>
      </c>
      <c r="N8302" s="3">
        <v>2</v>
      </c>
      <c r="O8302" s="3">
        <v>29</v>
      </c>
      <c r="P8302" s="3">
        <v>24</v>
      </c>
      <c r="Q8302" s="3">
        <v>5</v>
      </c>
      <c r="R8302" s="3">
        <v>35</v>
      </c>
      <c r="S8302" s="26">
        <v>21</v>
      </c>
    </row>
    <row r="8303" spans="4:19" x14ac:dyDescent="0.2">
      <c r="D8303" s="175"/>
      <c r="E8303" s="11"/>
      <c r="F8303" s="10"/>
      <c r="G8303" s="9">
        <v>100</v>
      </c>
      <c r="H8303" s="16">
        <v>35.120643431635003</v>
      </c>
      <c r="I8303" s="2">
        <v>34.584450402145002</v>
      </c>
      <c r="J8303" s="2">
        <v>65.415549597855005</v>
      </c>
      <c r="K8303" s="2">
        <v>4.5576407506700001</v>
      </c>
      <c r="L8303" s="2">
        <v>8.5790884718499996</v>
      </c>
      <c r="M8303" s="2">
        <v>2.6809651474530001</v>
      </c>
      <c r="N8303" s="2">
        <v>0.53619302949100001</v>
      </c>
      <c r="O8303" s="2">
        <v>7.7747989276140004</v>
      </c>
      <c r="P8303" s="2">
        <v>6.4343163538869996</v>
      </c>
      <c r="Q8303" s="2">
        <v>1.3404825737270001</v>
      </c>
      <c r="R8303" s="2">
        <v>9.3833780160860005</v>
      </c>
      <c r="S8303" s="13">
        <v>5.6300268096510004</v>
      </c>
    </row>
    <row r="8304" spans="4:19" x14ac:dyDescent="0.2">
      <c r="D8304" s="175"/>
      <c r="E8304" s="4" t="s">
        <v>32</v>
      </c>
      <c r="F8304" s="6"/>
      <c r="G8304" s="5">
        <v>339</v>
      </c>
      <c r="H8304" s="7">
        <v>90</v>
      </c>
      <c r="I8304" s="1">
        <v>108</v>
      </c>
      <c r="J8304" s="1">
        <v>207</v>
      </c>
      <c r="K8304" s="1">
        <v>17</v>
      </c>
      <c r="L8304" s="1">
        <v>25</v>
      </c>
      <c r="M8304" s="1">
        <v>4</v>
      </c>
      <c r="N8304" s="1">
        <v>1</v>
      </c>
      <c r="O8304" s="1">
        <v>27</v>
      </c>
      <c r="P8304" s="1">
        <v>17</v>
      </c>
      <c r="Q8304" s="1">
        <v>9</v>
      </c>
      <c r="R8304" s="1">
        <v>39</v>
      </c>
      <c r="S8304" s="8">
        <v>26</v>
      </c>
    </row>
    <row r="8305" spans="4:19" x14ac:dyDescent="0.2">
      <c r="D8305" s="175"/>
      <c r="E8305" s="11"/>
      <c r="F8305" s="10"/>
      <c r="G8305" s="9">
        <v>100</v>
      </c>
      <c r="H8305" s="73">
        <v>26.548672566372002</v>
      </c>
      <c r="I8305" s="2">
        <v>31.858407079646</v>
      </c>
      <c r="J8305" s="2">
        <v>61.061946902655002</v>
      </c>
      <c r="K8305" s="2">
        <v>5.0147492625370003</v>
      </c>
      <c r="L8305" s="2">
        <v>7.3746312684369997</v>
      </c>
      <c r="M8305" s="2">
        <v>1.1799410029499999</v>
      </c>
      <c r="N8305" s="2">
        <v>0.29498525073699999</v>
      </c>
      <c r="O8305" s="2">
        <v>7.964601769912</v>
      </c>
      <c r="P8305" s="2">
        <v>5.0147492625370003</v>
      </c>
      <c r="Q8305" s="2">
        <v>2.654867256637</v>
      </c>
      <c r="R8305" s="2">
        <v>11.504424778761001</v>
      </c>
      <c r="S8305" s="13">
        <v>7.6696165191740002</v>
      </c>
    </row>
    <row r="8306" spans="4:19" x14ac:dyDescent="0.2">
      <c r="D8306" s="175"/>
      <c r="E8306" s="4" t="s">
        <v>33</v>
      </c>
      <c r="F8306" s="6"/>
      <c r="G8306" s="5">
        <v>365</v>
      </c>
      <c r="H8306" s="7">
        <v>127</v>
      </c>
      <c r="I8306" s="1">
        <v>109</v>
      </c>
      <c r="J8306" s="1">
        <v>215</v>
      </c>
      <c r="K8306" s="1">
        <v>21</v>
      </c>
      <c r="L8306" s="1">
        <v>18</v>
      </c>
      <c r="M8306" s="1">
        <v>11</v>
      </c>
      <c r="N8306" s="1">
        <v>1</v>
      </c>
      <c r="O8306" s="1">
        <v>28</v>
      </c>
      <c r="P8306" s="1">
        <v>11</v>
      </c>
      <c r="Q8306" s="1">
        <v>9</v>
      </c>
      <c r="R8306" s="1">
        <v>46</v>
      </c>
      <c r="S8306" s="8">
        <v>28</v>
      </c>
    </row>
    <row r="8307" spans="4:19" x14ac:dyDescent="0.2">
      <c r="D8307" s="175"/>
      <c r="E8307" s="11"/>
      <c r="F8307" s="10"/>
      <c r="G8307" s="9">
        <v>100</v>
      </c>
      <c r="H8307" s="16">
        <v>34.794520547944998</v>
      </c>
      <c r="I8307" s="2">
        <v>29.863013698629999</v>
      </c>
      <c r="J8307" s="2">
        <v>58.904109589040999</v>
      </c>
      <c r="K8307" s="2">
        <v>5.7534246575339996</v>
      </c>
      <c r="L8307" s="2">
        <v>4.9315068493150003</v>
      </c>
      <c r="M8307" s="2">
        <v>3.0136986301370001</v>
      </c>
      <c r="N8307" s="2">
        <v>0.27397260274000002</v>
      </c>
      <c r="O8307" s="2">
        <v>7.6712328767119997</v>
      </c>
      <c r="P8307" s="2">
        <v>3.0136986301370001</v>
      </c>
      <c r="Q8307" s="2">
        <v>2.4657534246580002</v>
      </c>
      <c r="R8307" s="2">
        <v>12.602739726027</v>
      </c>
      <c r="S8307" s="13">
        <v>7.6712328767119997</v>
      </c>
    </row>
    <row r="8308" spans="4:19" x14ac:dyDescent="0.2">
      <c r="D8308" s="175"/>
      <c r="E8308" s="4" t="s">
        <v>34</v>
      </c>
      <c r="F8308" s="6"/>
      <c r="G8308" s="5">
        <v>86</v>
      </c>
      <c r="H8308" s="7">
        <v>26</v>
      </c>
      <c r="I8308" s="1">
        <v>30</v>
      </c>
      <c r="J8308" s="1">
        <v>50</v>
      </c>
      <c r="K8308" s="1">
        <v>4</v>
      </c>
      <c r="L8308" s="1">
        <v>6</v>
      </c>
      <c r="M8308" s="1">
        <v>1</v>
      </c>
      <c r="N8308" s="1">
        <v>1</v>
      </c>
      <c r="O8308" s="1">
        <v>2</v>
      </c>
      <c r="P8308" s="1">
        <v>4</v>
      </c>
      <c r="Q8308" s="1">
        <v>3</v>
      </c>
      <c r="R8308" s="1">
        <v>11</v>
      </c>
      <c r="S8308" s="8">
        <v>5</v>
      </c>
    </row>
    <row r="8309" spans="4:19" x14ac:dyDescent="0.2">
      <c r="D8309" s="175"/>
      <c r="E8309" s="11"/>
      <c r="F8309" s="10"/>
      <c r="G8309" s="9">
        <v>100</v>
      </c>
      <c r="H8309" s="16">
        <v>30.232558139535001</v>
      </c>
      <c r="I8309" s="2">
        <v>34.883720930232997</v>
      </c>
      <c r="J8309" s="2">
        <v>58.139534883720998</v>
      </c>
      <c r="K8309" s="2">
        <v>4.6511627906979998</v>
      </c>
      <c r="L8309" s="2">
        <v>6.9767441860470001</v>
      </c>
      <c r="M8309" s="2">
        <v>1.1627906976739999</v>
      </c>
      <c r="N8309" s="2">
        <v>1.1627906976739999</v>
      </c>
      <c r="O8309" s="27">
        <v>2.3255813953489999</v>
      </c>
      <c r="P8309" s="2">
        <v>4.6511627906979998</v>
      </c>
      <c r="Q8309" s="2">
        <v>3.488372093023</v>
      </c>
      <c r="R8309" s="2">
        <v>12.790697674419</v>
      </c>
      <c r="S8309" s="13">
        <v>5.8139534883720003</v>
      </c>
    </row>
    <row r="8310" spans="4:19" x14ac:dyDescent="0.2">
      <c r="D8310" s="174" t="s">
        <v>35</v>
      </c>
      <c r="E8310" s="20" t="s">
        <v>36</v>
      </c>
      <c r="F8310" s="22"/>
      <c r="G8310" s="21">
        <v>597</v>
      </c>
      <c r="H8310" s="25">
        <v>200</v>
      </c>
      <c r="I8310" s="3">
        <v>192</v>
      </c>
      <c r="J8310" s="3">
        <v>341</v>
      </c>
      <c r="K8310" s="3">
        <v>34</v>
      </c>
      <c r="L8310" s="3">
        <v>46</v>
      </c>
      <c r="M8310" s="3">
        <v>11</v>
      </c>
      <c r="N8310" s="3">
        <v>5</v>
      </c>
      <c r="O8310" s="3">
        <v>28</v>
      </c>
      <c r="P8310" s="3">
        <v>37</v>
      </c>
      <c r="Q8310" s="3">
        <v>12</v>
      </c>
      <c r="R8310" s="3">
        <v>72</v>
      </c>
      <c r="S8310" s="26">
        <v>45</v>
      </c>
    </row>
    <row r="8311" spans="4:19" x14ac:dyDescent="0.2">
      <c r="D8311" s="175"/>
      <c r="E8311" s="11"/>
      <c r="F8311" s="10"/>
      <c r="G8311" s="9">
        <v>100</v>
      </c>
      <c r="H8311" s="16">
        <v>33.500837520937999</v>
      </c>
      <c r="I8311" s="2">
        <v>32.160804020100997</v>
      </c>
      <c r="J8311" s="2">
        <v>57.118927973199</v>
      </c>
      <c r="K8311" s="2">
        <v>5.6951423785589999</v>
      </c>
      <c r="L8311" s="2">
        <v>7.7051926298159996</v>
      </c>
      <c r="M8311" s="2">
        <v>1.8425460636519999</v>
      </c>
      <c r="N8311" s="2">
        <v>0.83752093802299998</v>
      </c>
      <c r="O8311" s="2">
        <v>4.6901172529309996</v>
      </c>
      <c r="P8311" s="2">
        <v>6.1976549413740001</v>
      </c>
      <c r="Q8311" s="2">
        <v>2.0100502512560001</v>
      </c>
      <c r="R8311" s="2">
        <v>12.060301507538</v>
      </c>
      <c r="S8311" s="13">
        <v>7.5376884422110004</v>
      </c>
    </row>
    <row r="8312" spans="4:19" x14ac:dyDescent="0.2">
      <c r="D8312" s="175"/>
      <c r="E8312" s="4" t="s">
        <v>37</v>
      </c>
      <c r="F8312" s="6"/>
      <c r="G8312" s="5">
        <v>566</v>
      </c>
      <c r="H8312" s="7">
        <v>174</v>
      </c>
      <c r="I8312" s="1">
        <v>184</v>
      </c>
      <c r="J8312" s="1">
        <v>375</v>
      </c>
      <c r="K8312" s="1">
        <v>25</v>
      </c>
      <c r="L8312" s="1">
        <v>35</v>
      </c>
      <c r="M8312" s="1">
        <v>15</v>
      </c>
      <c r="N8312" s="1">
        <v>0</v>
      </c>
      <c r="O8312" s="1">
        <v>58</v>
      </c>
      <c r="P8312" s="1">
        <v>19</v>
      </c>
      <c r="Q8312" s="1">
        <v>14</v>
      </c>
      <c r="R8312" s="1">
        <v>59</v>
      </c>
      <c r="S8312" s="8">
        <v>35</v>
      </c>
    </row>
    <row r="8313" spans="4:19" x14ac:dyDescent="0.2">
      <c r="D8313" s="175"/>
      <c r="E8313" s="11"/>
      <c r="F8313" s="10"/>
      <c r="G8313" s="9">
        <v>100</v>
      </c>
      <c r="H8313" s="16">
        <v>30.742049469965</v>
      </c>
      <c r="I8313" s="2">
        <v>32.508833922260997</v>
      </c>
      <c r="J8313" s="2">
        <v>66.254416961131</v>
      </c>
      <c r="K8313" s="2">
        <v>4.416961130742</v>
      </c>
      <c r="L8313" s="2">
        <v>6.1837455830390002</v>
      </c>
      <c r="M8313" s="2">
        <v>2.6501766784449998</v>
      </c>
      <c r="N8313" s="18">
        <v>0</v>
      </c>
      <c r="O8313" s="2">
        <v>10.247349823322001</v>
      </c>
      <c r="P8313" s="2">
        <v>3.3568904593640001</v>
      </c>
      <c r="Q8313" s="2">
        <v>2.473498233216</v>
      </c>
      <c r="R8313" s="2">
        <v>10.424028268551</v>
      </c>
      <c r="S8313" s="13">
        <v>6.1837455830390002</v>
      </c>
    </row>
    <row r="8314" spans="4:19" x14ac:dyDescent="0.2">
      <c r="D8314" s="174" t="s">
        <v>38</v>
      </c>
      <c r="E8314" s="20" t="s">
        <v>39</v>
      </c>
      <c r="F8314" s="22"/>
      <c r="G8314" s="21">
        <v>58</v>
      </c>
      <c r="H8314" s="25">
        <v>1</v>
      </c>
      <c r="I8314" s="3">
        <v>8</v>
      </c>
      <c r="J8314" s="3">
        <v>6</v>
      </c>
      <c r="K8314" s="3">
        <v>2</v>
      </c>
      <c r="L8314" s="3">
        <v>1</v>
      </c>
      <c r="M8314" s="3">
        <v>0</v>
      </c>
      <c r="N8314" s="3">
        <v>0</v>
      </c>
      <c r="O8314" s="3">
        <v>1</v>
      </c>
      <c r="P8314" s="3">
        <v>1</v>
      </c>
      <c r="Q8314" s="3">
        <v>0</v>
      </c>
      <c r="R8314" s="3">
        <v>35</v>
      </c>
      <c r="S8314" s="26">
        <v>8</v>
      </c>
    </row>
    <row r="8315" spans="4:19" x14ac:dyDescent="0.2">
      <c r="D8315" s="175"/>
      <c r="E8315" s="11"/>
      <c r="F8315" s="10"/>
      <c r="G8315" s="9">
        <v>100</v>
      </c>
      <c r="H8315" s="99">
        <v>1.7241379310339999</v>
      </c>
      <c r="I8315" s="46">
        <v>13.793103448276</v>
      </c>
      <c r="J8315" s="46">
        <v>10.344827586207</v>
      </c>
      <c r="K8315" s="2">
        <v>3.4482758620689999</v>
      </c>
      <c r="L8315" s="27">
        <v>1.7241379310339999</v>
      </c>
      <c r="M8315" s="18">
        <v>0</v>
      </c>
      <c r="N8315" s="18">
        <v>0</v>
      </c>
      <c r="O8315" s="27">
        <v>1.7241379310339999</v>
      </c>
      <c r="P8315" s="2">
        <v>1.7241379310339999</v>
      </c>
      <c r="Q8315" s="18">
        <v>0</v>
      </c>
      <c r="R8315" s="35">
        <v>60.344827586207003</v>
      </c>
      <c r="S8315" s="89">
        <v>13.793103448276</v>
      </c>
    </row>
    <row r="8316" spans="4:19" x14ac:dyDescent="0.2">
      <c r="D8316" s="175"/>
      <c r="E8316" s="4" t="s">
        <v>40</v>
      </c>
      <c r="F8316" s="6"/>
      <c r="G8316" s="5">
        <v>144</v>
      </c>
      <c r="H8316" s="7">
        <v>59</v>
      </c>
      <c r="I8316" s="1">
        <v>56</v>
      </c>
      <c r="J8316" s="1">
        <v>87</v>
      </c>
      <c r="K8316" s="1">
        <v>6</v>
      </c>
      <c r="L8316" s="1">
        <v>4</v>
      </c>
      <c r="M8316" s="1">
        <v>2</v>
      </c>
      <c r="N8316" s="1">
        <v>1</v>
      </c>
      <c r="O8316" s="1">
        <v>12</v>
      </c>
      <c r="P8316" s="1">
        <v>9</v>
      </c>
      <c r="Q8316" s="1">
        <v>3</v>
      </c>
      <c r="R8316" s="1">
        <v>17</v>
      </c>
      <c r="S8316" s="8">
        <v>2</v>
      </c>
    </row>
    <row r="8317" spans="4:19" x14ac:dyDescent="0.2">
      <c r="D8317" s="175"/>
      <c r="E8317" s="11"/>
      <c r="F8317" s="10"/>
      <c r="G8317" s="9">
        <v>100</v>
      </c>
      <c r="H8317" s="64">
        <v>40.972222222222001</v>
      </c>
      <c r="I8317" s="23">
        <v>38.888888888888999</v>
      </c>
      <c r="J8317" s="2">
        <v>60.416666666666998</v>
      </c>
      <c r="K8317" s="2">
        <v>4.166666666667</v>
      </c>
      <c r="L8317" s="2">
        <v>2.7777777777780002</v>
      </c>
      <c r="M8317" s="2">
        <v>1.3888888888890001</v>
      </c>
      <c r="N8317" s="2">
        <v>0.694444444444</v>
      </c>
      <c r="O8317" s="2">
        <v>8.333333333333</v>
      </c>
      <c r="P8317" s="2">
        <v>6.25</v>
      </c>
      <c r="Q8317" s="2">
        <v>2.083333333333</v>
      </c>
      <c r="R8317" s="2">
        <v>11.805555555555999</v>
      </c>
      <c r="S8317" s="93">
        <v>1.3888888888890001</v>
      </c>
    </row>
    <row r="8318" spans="4:19" x14ac:dyDescent="0.2">
      <c r="D8318" s="175"/>
      <c r="E8318" s="4" t="s">
        <v>41</v>
      </c>
      <c r="F8318" s="6"/>
      <c r="G8318" s="5">
        <v>202</v>
      </c>
      <c r="H8318" s="7">
        <v>77</v>
      </c>
      <c r="I8318" s="1">
        <v>71</v>
      </c>
      <c r="J8318" s="1">
        <v>147</v>
      </c>
      <c r="K8318" s="1">
        <v>12</v>
      </c>
      <c r="L8318" s="1">
        <v>11</v>
      </c>
      <c r="M8318" s="1">
        <v>3</v>
      </c>
      <c r="N8318" s="1">
        <v>3</v>
      </c>
      <c r="O8318" s="1">
        <v>16</v>
      </c>
      <c r="P8318" s="1">
        <v>12</v>
      </c>
      <c r="Q8318" s="1">
        <v>3</v>
      </c>
      <c r="R8318" s="1">
        <v>9</v>
      </c>
      <c r="S8318" s="8">
        <v>13</v>
      </c>
    </row>
    <row r="8319" spans="4:19" x14ac:dyDescent="0.2">
      <c r="D8319" s="175"/>
      <c r="E8319" s="11"/>
      <c r="F8319" s="10"/>
      <c r="G8319" s="9">
        <v>100</v>
      </c>
      <c r="H8319" s="64">
        <v>38.118811881188002</v>
      </c>
      <c r="I8319" s="2">
        <v>35.148514851484997</v>
      </c>
      <c r="J8319" s="35">
        <v>72.772277227722995</v>
      </c>
      <c r="K8319" s="2">
        <v>5.940594059406</v>
      </c>
      <c r="L8319" s="2">
        <v>5.4455445544550001</v>
      </c>
      <c r="M8319" s="2">
        <v>1.485148514851</v>
      </c>
      <c r="N8319" s="2">
        <v>1.485148514851</v>
      </c>
      <c r="O8319" s="2">
        <v>7.9207920792079998</v>
      </c>
      <c r="P8319" s="2">
        <v>5.940594059406</v>
      </c>
      <c r="Q8319" s="2">
        <v>1.485148514851</v>
      </c>
      <c r="R8319" s="27">
        <v>4.4554455445540002</v>
      </c>
      <c r="S8319" s="13">
        <v>6.4356435643559999</v>
      </c>
    </row>
    <row r="8320" spans="4:19" x14ac:dyDescent="0.2">
      <c r="D8320" s="175"/>
      <c r="E8320" s="4" t="s">
        <v>42</v>
      </c>
      <c r="F8320" s="6"/>
      <c r="G8320" s="5">
        <v>208</v>
      </c>
      <c r="H8320" s="7">
        <v>59</v>
      </c>
      <c r="I8320" s="1">
        <v>59</v>
      </c>
      <c r="J8320" s="1">
        <v>138</v>
      </c>
      <c r="K8320" s="1">
        <v>9</v>
      </c>
      <c r="L8320" s="1">
        <v>20</v>
      </c>
      <c r="M8320" s="1">
        <v>3</v>
      </c>
      <c r="N8320" s="1">
        <v>0</v>
      </c>
      <c r="O8320" s="1">
        <v>15</v>
      </c>
      <c r="P8320" s="1">
        <v>10</v>
      </c>
      <c r="Q8320" s="1">
        <v>6</v>
      </c>
      <c r="R8320" s="1">
        <v>19</v>
      </c>
      <c r="S8320" s="8">
        <v>10</v>
      </c>
    </row>
    <row r="8321" spans="2:19" x14ac:dyDescent="0.2">
      <c r="D8321" s="175"/>
      <c r="E8321" s="11"/>
      <c r="F8321" s="10"/>
      <c r="G8321" s="9">
        <v>100</v>
      </c>
      <c r="H8321" s="16">
        <v>28.365384615385</v>
      </c>
      <c r="I8321" s="2">
        <v>28.365384615385</v>
      </c>
      <c r="J8321" s="2">
        <v>66.346153846153996</v>
      </c>
      <c r="K8321" s="2">
        <v>4.3269230769230003</v>
      </c>
      <c r="L8321" s="2">
        <v>9.6153846153850004</v>
      </c>
      <c r="M8321" s="2">
        <v>1.442307692308</v>
      </c>
      <c r="N8321" s="18">
        <v>0</v>
      </c>
      <c r="O8321" s="2">
        <v>7.2115384615379998</v>
      </c>
      <c r="P8321" s="2">
        <v>4.8076923076920002</v>
      </c>
      <c r="Q8321" s="2">
        <v>2.884615384615</v>
      </c>
      <c r="R8321" s="2">
        <v>9.1346153846149996</v>
      </c>
      <c r="S8321" s="13">
        <v>4.8076923076920002</v>
      </c>
    </row>
    <row r="8322" spans="2:19" x14ac:dyDescent="0.2">
      <c r="D8322" s="175"/>
      <c r="E8322" s="4" t="s">
        <v>43</v>
      </c>
      <c r="F8322" s="6"/>
      <c r="G8322" s="5">
        <v>199</v>
      </c>
      <c r="H8322" s="7">
        <v>66</v>
      </c>
      <c r="I8322" s="1">
        <v>70</v>
      </c>
      <c r="J8322" s="1">
        <v>138</v>
      </c>
      <c r="K8322" s="1">
        <v>5</v>
      </c>
      <c r="L8322" s="1">
        <v>14</v>
      </c>
      <c r="M8322" s="1">
        <v>6</v>
      </c>
      <c r="N8322" s="1">
        <v>1</v>
      </c>
      <c r="O8322" s="1">
        <v>17</v>
      </c>
      <c r="P8322" s="1">
        <v>6</v>
      </c>
      <c r="Q8322" s="1">
        <v>7</v>
      </c>
      <c r="R8322" s="1">
        <v>14</v>
      </c>
      <c r="S8322" s="8">
        <v>14</v>
      </c>
    </row>
    <row r="8323" spans="2:19" x14ac:dyDescent="0.2">
      <c r="D8323" s="175"/>
      <c r="E8323" s="11"/>
      <c r="F8323" s="10"/>
      <c r="G8323" s="9">
        <v>100</v>
      </c>
      <c r="H8323" s="16">
        <v>33.165829145728999</v>
      </c>
      <c r="I8323" s="2">
        <v>35.175879396985003</v>
      </c>
      <c r="J8323" s="23">
        <v>69.346733668341997</v>
      </c>
      <c r="K8323" s="2">
        <v>2.5125628140699998</v>
      </c>
      <c r="L8323" s="2">
        <v>7.0351758793970003</v>
      </c>
      <c r="M8323" s="2">
        <v>3.015075376884</v>
      </c>
      <c r="N8323" s="2">
        <v>0.50251256281400003</v>
      </c>
      <c r="O8323" s="2">
        <v>8.5427135678389998</v>
      </c>
      <c r="P8323" s="2">
        <v>3.015075376884</v>
      </c>
      <c r="Q8323" s="2">
        <v>3.5175879396980001</v>
      </c>
      <c r="R8323" s="2">
        <v>7.0351758793970003</v>
      </c>
      <c r="S8323" s="13">
        <v>7.0351758793970003</v>
      </c>
    </row>
    <row r="8324" spans="2:19" x14ac:dyDescent="0.2">
      <c r="D8324" s="175"/>
      <c r="E8324" s="4" t="s">
        <v>44</v>
      </c>
      <c r="F8324" s="6"/>
      <c r="G8324" s="5">
        <v>211</v>
      </c>
      <c r="H8324" s="7">
        <v>69</v>
      </c>
      <c r="I8324" s="1">
        <v>67</v>
      </c>
      <c r="J8324" s="1">
        <v>133</v>
      </c>
      <c r="K8324" s="1">
        <v>14</v>
      </c>
      <c r="L8324" s="1">
        <v>16</v>
      </c>
      <c r="M8324" s="1">
        <v>4</v>
      </c>
      <c r="N8324" s="1">
        <v>0</v>
      </c>
      <c r="O8324" s="1">
        <v>18</v>
      </c>
      <c r="P8324" s="1">
        <v>14</v>
      </c>
      <c r="Q8324" s="1">
        <v>5</v>
      </c>
      <c r="R8324" s="1">
        <v>20</v>
      </c>
      <c r="S8324" s="8">
        <v>15</v>
      </c>
    </row>
    <row r="8325" spans="2:19" x14ac:dyDescent="0.2">
      <c r="D8325" s="175"/>
      <c r="E8325" s="11"/>
      <c r="F8325" s="10"/>
      <c r="G8325" s="9">
        <v>100</v>
      </c>
      <c r="H8325" s="16">
        <v>32.701421800947998</v>
      </c>
      <c r="I8325" s="2">
        <v>31.753554502370001</v>
      </c>
      <c r="J8325" s="2">
        <v>63.033175355449998</v>
      </c>
      <c r="K8325" s="2">
        <v>6.635071090047</v>
      </c>
      <c r="L8325" s="2">
        <v>7.5829383886260002</v>
      </c>
      <c r="M8325" s="2">
        <v>1.895734597156</v>
      </c>
      <c r="N8325" s="18">
        <v>0</v>
      </c>
      <c r="O8325" s="2">
        <v>8.5308056872039995</v>
      </c>
      <c r="P8325" s="2">
        <v>6.635071090047</v>
      </c>
      <c r="Q8325" s="2">
        <v>2.3696682464449998</v>
      </c>
      <c r="R8325" s="2">
        <v>9.4786729857819996</v>
      </c>
      <c r="S8325" s="13">
        <v>7.1090047393360001</v>
      </c>
    </row>
    <row r="8326" spans="2:19" x14ac:dyDescent="0.2">
      <c r="D8326" s="175"/>
      <c r="E8326" s="4" t="s">
        <v>45</v>
      </c>
      <c r="F8326" s="6"/>
      <c r="G8326" s="5">
        <v>141</v>
      </c>
      <c r="H8326" s="7">
        <v>43</v>
      </c>
      <c r="I8326" s="1">
        <v>45</v>
      </c>
      <c r="J8326" s="1">
        <v>67</v>
      </c>
      <c r="K8326" s="1">
        <v>11</v>
      </c>
      <c r="L8326" s="1">
        <v>15</v>
      </c>
      <c r="M8326" s="1">
        <v>8</v>
      </c>
      <c r="N8326" s="1">
        <v>0</v>
      </c>
      <c r="O8326" s="1">
        <v>7</v>
      </c>
      <c r="P8326" s="1">
        <v>4</v>
      </c>
      <c r="Q8326" s="1">
        <v>2</v>
      </c>
      <c r="R8326" s="1">
        <v>17</v>
      </c>
      <c r="S8326" s="8">
        <v>18</v>
      </c>
    </row>
    <row r="8327" spans="2:19" x14ac:dyDescent="0.2">
      <c r="D8327" s="176"/>
      <c r="E8327" s="57"/>
      <c r="F8327" s="54"/>
      <c r="G8327" s="67">
        <v>100</v>
      </c>
      <c r="H8327" s="82">
        <v>30.496453900709</v>
      </c>
      <c r="I8327" s="48">
        <v>31.914893617021001</v>
      </c>
      <c r="J8327" s="91">
        <v>47.517730496454</v>
      </c>
      <c r="K8327" s="48">
        <v>7.8014184397159996</v>
      </c>
      <c r="L8327" s="48">
        <v>10.638297872340001</v>
      </c>
      <c r="M8327" s="48">
        <v>5.6737588652479998</v>
      </c>
      <c r="N8327" s="81">
        <v>0</v>
      </c>
      <c r="O8327" s="48">
        <v>4.9645390070920001</v>
      </c>
      <c r="P8327" s="48">
        <v>2.8368794326239999</v>
      </c>
      <c r="Q8327" s="48">
        <v>1.4184397163119999</v>
      </c>
      <c r="R8327" s="48">
        <v>12.056737588652</v>
      </c>
      <c r="S8327" s="113">
        <v>12.765957446809001</v>
      </c>
    </row>
    <row r="8329" spans="2:19" x14ac:dyDescent="0.2">
      <c r="B8329" s="43" t="str">
        <f xml:space="preserve"> HYPERLINK("#'目次'!B179", "[173]")</f>
        <v>[173]</v>
      </c>
      <c r="C8329" s="31" t="s">
        <v>337</v>
      </c>
    </row>
    <row r="8330" spans="2:19" x14ac:dyDescent="0.2">
      <c r="C8330" s="156" t="s">
        <v>292</v>
      </c>
    </row>
    <row r="8333" spans="2:19" ht="48" x14ac:dyDescent="0.2">
      <c r="D8333" s="177"/>
      <c r="E8333" s="178"/>
      <c r="F8333" s="178"/>
      <c r="G8333" s="40" t="s">
        <v>14</v>
      </c>
      <c r="H8333" s="42" t="s">
        <v>325</v>
      </c>
      <c r="I8333" s="15" t="s">
        <v>326</v>
      </c>
      <c r="J8333" s="15" t="s">
        <v>327</v>
      </c>
      <c r="K8333" s="15" t="s">
        <v>328</v>
      </c>
      <c r="L8333" s="15" t="s">
        <v>329</v>
      </c>
      <c r="M8333" s="15" t="s">
        <v>330</v>
      </c>
      <c r="N8333" s="15" t="s">
        <v>331</v>
      </c>
      <c r="O8333" s="15" t="s">
        <v>332</v>
      </c>
      <c r="P8333" s="15" t="s">
        <v>333</v>
      </c>
      <c r="Q8333" s="15" t="s">
        <v>86</v>
      </c>
      <c r="R8333" s="15" t="s">
        <v>334</v>
      </c>
      <c r="S8333" s="44" t="s">
        <v>17</v>
      </c>
    </row>
    <row r="8334" spans="2:19" x14ac:dyDescent="0.2">
      <c r="D8334" s="179"/>
      <c r="E8334" s="180"/>
      <c r="F8334" s="180"/>
      <c r="G8334" s="39"/>
      <c r="H8334" s="41"/>
      <c r="I8334" s="14"/>
      <c r="J8334" s="14"/>
      <c r="K8334" s="14"/>
      <c r="L8334" s="14"/>
      <c r="M8334" s="14"/>
      <c r="N8334" s="14"/>
      <c r="O8334" s="14"/>
      <c r="P8334" s="14"/>
      <c r="Q8334" s="14"/>
      <c r="R8334" s="14"/>
      <c r="S8334" s="38"/>
    </row>
    <row r="8335" spans="2:19" x14ac:dyDescent="0.2">
      <c r="D8335" s="70"/>
      <c r="E8335" s="72" t="s">
        <v>14</v>
      </c>
      <c r="F8335" s="69"/>
      <c r="G8335" s="37">
        <v>1163</v>
      </c>
      <c r="H8335" s="17">
        <v>374</v>
      </c>
      <c r="I8335" s="17">
        <v>376</v>
      </c>
      <c r="J8335" s="17">
        <v>716</v>
      </c>
      <c r="K8335" s="17">
        <v>59</v>
      </c>
      <c r="L8335" s="17">
        <v>81</v>
      </c>
      <c r="M8335" s="17">
        <v>26</v>
      </c>
      <c r="N8335" s="17">
        <v>5</v>
      </c>
      <c r="O8335" s="17">
        <v>86</v>
      </c>
      <c r="P8335" s="17">
        <v>56</v>
      </c>
      <c r="Q8335" s="17">
        <v>26</v>
      </c>
      <c r="R8335" s="17">
        <v>131</v>
      </c>
      <c r="S8335" s="55">
        <v>80</v>
      </c>
    </row>
    <row r="8336" spans="2:19" x14ac:dyDescent="0.2">
      <c r="D8336" s="57"/>
      <c r="E8336" s="54"/>
      <c r="F8336" s="71"/>
      <c r="G8336" s="9">
        <v>100</v>
      </c>
      <c r="H8336" s="2">
        <v>32.158211521925999</v>
      </c>
      <c r="I8336" s="2">
        <v>32.330180567497997</v>
      </c>
      <c r="J8336" s="2">
        <v>61.564918314703</v>
      </c>
      <c r="K8336" s="2">
        <v>5.0730868443680004</v>
      </c>
      <c r="L8336" s="2">
        <v>6.9647463456579999</v>
      </c>
      <c r="M8336" s="2">
        <v>2.2355975924329998</v>
      </c>
      <c r="N8336" s="2">
        <v>0.429922613929</v>
      </c>
      <c r="O8336" s="2">
        <v>7.3946689595870003</v>
      </c>
      <c r="P8336" s="2">
        <v>4.8151332760100001</v>
      </c>
      <c r="Q8336" s="2">
        <v>2.2355975924329998</v>
      </c>
      <c r="R8336" s="2">
        <v>11.263972484952999</v>
      </c>
      <c r="S8336" s="13">
        <v>6.8787618228719998</v>
      </c>
    </row>
    <row r="8337" spans="4:19" x14ac:dyDescent="0.2">
      <c r="D8337" s="174" t="s">
        <v>52</v>
      </c>
      <c r="E8337" s="20" t="s">
        <v>53</v>
      </c>
      <c r="F8337" s="22"/>
      <c r="G8337" s="21">
        <v>15</v>
      </c>
      <c r="H8337" s="25">
        <v>7</v>
      </c>
      <c r="I8337" s="3">
        <v>4</v>
      </c>
      <c r="J8337" s="3">
        <v>9</v>
      </c>
      <c r="K8337" s="3">
        <v>1</v>
      </c>
      <c r="L8337" s="3">
        <v>1</v>
      </c>
      <c r="M8337" s="3">
        <v>1</v>
      </c>
      <c r="N8337" s="3">
        <v>1</v>
      </c>
      <c r="O8337" s="3">
        <v>2</v>
      </c>
      <c r="P8337" s="3">
        <v>1</v>
      </c>
      <c r="Q8337" s="3">
        <v>1</v>
      </c>
      <c r="R8337" s="3">
        <v>2</v>
      </c>
      <c r="S8337" s="26">
        <v>1</v>
      </c>
    </row>
    <row r="8338" spans="4:19" x14ac:dyDescent="0.2">
      <c r="D8338" s="175"/>
      <c r="E8338" s="11"/>
      <c r="F8338" s="10"/>
      <c r="G8338" s="9">
        <v>100</v>
      </c>
      <c r="H8338" s="86">
        <v>46.666666666666998</v>
      </c>
      <c r="I8338" s="27">
        <v>26.666666666666998</v>
      </c>
      <c r="J8338" s="2">
        <v>60</v>
      </c>
      <c r="K8338" s="2">
        <v>6.666666666667</v>
      </c>
      <c r="L8338" s="2">
        <v>6.666666666667</v>
      </c>
      <c r="M8338" s="2">
        <v>6.666666666667</v>
      </c>
      <c r="N8338" s="23">
        <v>6.666666666667</v>
      </c>
      <c r="O8338" s="23">
        <v>13.333333333333</v>
      </c>
      <c r="P8338" s="2">
        <v>6.666666666667</v>
      </c>
      <c r="Q8338" s="2">
        <v>6.666666666667</v>
      </c>
      <c r="R8338" s="2">
        <v>13.333333333333</v>
      </c>
      <c r="S8338" s="13">
        <v>6.666666666667</v>
      </c>
    </row>
    <row r="8339" spans="4:19" ht="24" x14ac:dyDescent="0.2">
      <c r="D8339" s="175"/>
      <c r="E8339" s="4" t="s">
        <v>54</v>
      </c>
      <c r="F8339" s="6"/>
      <c r="G8339" s="5">
        <v>116</v>
      </c>
      <c r="H8339" s="7">
        <v>36</v>
      </c>
      <c r="I8339" s="1">
        <v>34</v>
      </c>
      <c r="J8339" s="1">
        <v>64</v>
      </c>
      <c r="K8339" s="1">
        <v>6</v>
      </c>
      <c r="L8339" s="1">
        <v>12</v>
      </c>
      <c r="M8339" s="1">
        <v>1</v>
      </c>
      <c r="N8339" s="1">
        <v>0</v>
      </c>
      <c r="O8339" s="1">
        <v>7</v>
      </c>
      <c r="P8339" s="1">
        <v>9</v>
      </c>
      <c r="Q8339" s="1">
        <v>1</v>
      </c>
      <c r="R8339" s="1">
        <v>14</v>
      </c>
      <c r="S8339" s="8">
        <v>10</v>
      </c>
    </row>
    <row r="8340" spans="4:19" x14ac:dyDescent="0.2">
      <c r="D8340" s="175"/>
      <c r="E8340" s="11"/>
      <c r="F8340" s="10"/>
      <c r="G8340" s="9">
        <v>100</v>
      </c>
      <c r="H8340" s="16">
        <v>31.034482758620999</v>
      </c>
      <c r="I8340" s="2">
        <v>29.310344827586</v>
      </c>
      <c r="J8340" s="27">
        <v>55.172413793102997</v>
      </c>
      <c r="K8340" s="2">
        <v>5.1724137931029999</v>
      </c>
      <c r="L8340" s="2">
        <v>10.344827586207</v>
      </c>
      <c r="M8340" s="2">
        <v>0.86206896551699996</v>
      </c>
      <c r="N8340" s="18">
        <v>0</v>
      </c>
      <c r="O8340" s="2">
        <v>6.0344827586210004</v>
      </c>
      <c r="P8340" s="2">
        <v>7.7586206896550003</v>
      </c>
      <c r="Q8340" s="2">
        <v>0.86206896551699996</v>
      </c>
      <c r="R8340" s="2">
        <v>12.068965517241001</v>
      </c>
      <c r="S8340" s="13">
        <v>8.6206896551720007</v>
      </c>
    </row>
    <row r="8341" spans="4:19" x14ac:dyDescent="0.2">
      <c r="D8341" s="175"/>
      <c r="E8341" s="4" t="s">
        <v>55</v>
      </c>
      <c r="F8341" s="6"/>
      <c r="G8341" s="5">
        <v>41</v>
      </c>
      <c r="H8341" s="7">
        <v>17</v>
      </c>
      <c r="I8341" s="1">
        <v>11</v>
      </c>
      <c r="J8341" s="1">
        <v>20</v>
      </c>
      <c r="K8341" s="1">
        <v>4</v>
      </c>
      <c r="L8341" s="1">
        <v>4</v>
      </c>
      <c r="M8341" s="1">
        <v>1</v>
      </c>
      <c r="N8341" s="1">
        <v>0</v>
      </c>
      <c r="O8341" s="1">
        <v>2</v>
      </c>
      <c r="P8341" s="1">
        <v>1</v>
      </c>
      <c r="Q8341" s="1">
        <v>0</v>
      </c>
      <c r="R8341" s="1">
        <v>4</v>
      </c>
      <c r="S8341" s="8">
        <v>3</v>
      </c>
    </row>
    <row r="8342" spans="4:19" x14ac:dyDescent="0.2">
      <c r="D8342" s="175"/>
      <c r="E8342" s="11"/>
      <c r="F8342" s="10"/>
      <c r="G8342" s="9">
        <v>100</v>
      </c>
      <c r="H8342" s="64">
        <v>41.463414634145998</v>
      </c>
      <c r="I8342" s="27">
        <v>26.829268292683</v>
      </c>
      <c r="J8342" s="46">
        <v>48.780487804878</v>
      </c>
      <c r="K8342" s="2">
        <v>9.7560975609760003</v>
      </c>
      <c r="L8342" s="2">
        <v>9.7560975609760003</v>
      </c>
      <c r="M8342" s="2">
        <v>2.4390243902440001</v>
      </c>
      <c r="N8342" s="18">
        <v>0</v>
      </c>
      <c r="O8342" s="2">
        <v>4.8780487804880002</v>
      </c>
      <c r="P8342" s="2">
        <v>2.4390243902440001</v>
      </c>
      <c r="Q8342" s="18">
        <v>0</v>
      </c>
      <c r="R8342" s="2">
        <v>9.7560975609760003</v>
      </c>
      <c r="S8342" s="13">
        <v>7.3170731707319998</v>
      </c>
    </row>
    <row r="8343" spans="4:19" x14ac:dyDescent="0.2">
      <c r="D8343" s="175"/>
      <c r="E8343" s="4" t="s">
        <v>56</v>
      </c>
      <c r="F8343" s="6"/>
      <c r="G8343" s="5">
        <v>60</v>
      </c>
      <c r="H8343" s="7">
        <v>22</v>
      </c>
      <c r="I8343" s="1">
        <v>30</v>
      </c>
      <c r="J8343" s="1">
        <v>47</v>
      </c>
      <c r="K8343" s="1">
        <v>3</v>
      </c>
      <c r="L8343" s="1">
        <v>6</v>
      </c>
      <c r="M8343" s="1">
        <v>1</v>
      </c>
      <c r="N8343" s="1">
        <v>0</v>
      </c>
      <c r="O8343" s="1">
        <v>2</v>
      </c>
      <c r="P8343" s="1">
        <v>4</v>
      </c>
      <c r="Q8343" s="1">
        <v>3</v>
      </c>
      <c r="R8343" s="1">
        <v>0</v>
      </c>
      <c r="S8343" s="8">
        <v>4</v>
      </c>
    </row>
    <row r="8344" spans="4:19" x14ac:dyDescent="0.2">
      <c r="D8344" s="175"/>
      <c r="E8344" s="11"/>
      <c r="F8344" s="10"/>
      <c r="G8344" s="9">
        <v>100</v>
      </c>
      <c r="H8344" s="16">
        <v>36.666666666666998</v>
      </c>
      <c r="I8344" s="35">
        <v>50</v>
      </c>
      <c r="J8344" s="35">
        <v>78.333333333333002</v>
      </c>
      <c r="K8344" s="2">
        <v>5</v>
      </c>
      <c r="L8344" s="2">
        <v>10</v>
      </c>
      <c r="M8344" s="2">
        <v>1.666666666667</v>
      </c>
      <c r="N8344" s="18">
        <v>0</v>
      </c>
      <c r="O8344" s="2">
        <v>3.333333333333</v>
      </c>
      <c r="P8344" s="2">
        <v>6.666666666667</v>
      </c>
      <c r="Q8344" s="2">
        <v>5</v>
      </c>
      <c r="R8344" s="76">
        <v>0</v>
      </c>
      <c r="S8344" s="13">
        <v>6.666666666667</v>
      </c>
    </row>
    <row r="8345" spans="4:19" x14ac:dyDescent="0.2">
      <c r="D8345" s="175"/>
      <c r="E8345" s="4" t="s">
        <v>57</v>
      </c>
      <c r="F8345" s="6"/>
      <c r="G8345" s="5">
        <v>283</v>
      </c>
      <c r="H8345" s="7">
        <v>111</v>
      </c>
      <c r="I8345" s="1">
        <v>99</v>
      </c>
      <c r="J8345" s="1">
        <v>196</v>
      </c>
      <c r="K8345" s="1">
        <v>14</v>
      </c>
      <c r="L8345" s="1">
        <v>17</v>
      </c>
      <c r="M8345" s="1">
        <v>6</v>
      </c>
      <c r="N8345" s="1">
        <v>2</v>
      </c>
      <c r="O8345" s="1">
        <v>22</v>
      </c>
      <c r="P8345" s="1">
        <v>10</v>
      </c>
      <c r="Q8345" s="1">
        <v>5</v>
      </c>
      <c r="R8345" s="1">
        <v>14</v>
      </c>
      <c r="S8345" s="8">
        <v>11</v>
      </c>
    </row>
    <row r="8346" spans="4:19" x14ac:dyDescent="0.2">
      <c r="D8346" s="175"/>
      <c r="E8346" s="11"/>
      <c r="F8346" s="10"/>
      <c r="G8346" s="9">
        <v>100</v>
      </c>
      <c r="H8346" s="64">
        <v>39.222614840989003</v>
      </c>
      <c r="I8346" s="2">
        <v>34.982332155477003</v>
      </c>
      <c r="J8346" s="23">
        <v>69.257950530035004</v>
      </c>
      <c r="K8346" s="2">
        <v>4.946996466431</v>
      </c>
      <c r="L8346" s="2">
        <v>6.0070671378089999</v>
      </c>
      <c r="M8346" s="2">
        <v>2.1201413427559999</v>
      </c>
      <c r="N8346" s="2">
        <v>0.70671378091899995</v>
      </c>
      <c r="O8346" s="2">
        <v>7.7738515901060001</v>
      </c>
      <c r="P8346" s="2">
        <v>3.533568904594</v>
      </c>
      <c r="Q8346" s="2">
        <v>1.766784452297</v>
      </c>
      <c r="R8346" s="27">
        <v>4.946996466431</v>
      </c>
      <c r="S8346" s="13">
        <v>3.8869257950530001</v>
      </c>
    </row>
    <row r="8347" spans="4:19" x14ac:dyDescent="0.2">
      <c r="D8347" s="175"/>
      <c r="E8347" s="4" t="s">
        <v>58</v>
      </c>
      <c r="F8347" s="6"/>
      <c r="G8347" s="5">
        <v>123</v>
      </c>
      <c r="H8347" s="7">
        <v>35</v>
      </c>
      <c r="I8347" s="1">
        <v>39</v>
      </c>
      <c r="J8347" s="1">
        <v>74</v>
      </c>
      <c r="K8347" s="1">
        <v>4</v>
      </c>
      <c r="L8347" s="1">
        <v>4</v>
      </c>
      <c r="M8347" s="1">
        <v>1</v>
      </c>
      <c r="N8347" s="1">
        <v>1</v>
      </c>
      <c r="O8347" s="1">
        <v>5</v>
      </c>
      <c r="P8347" s="1">
        <v>8</v>
      </c>
      <c r="Q8347" s="1">
        <v>5</v>
      </c>
      <c r="R8347" s="1">
        <v>11</v>
      </c>
      <c r="S8347" s="8">
        <v>12</v>
      </c>
    </row>
    <row r="8348" spans="4:19" x14ac:dyDescent="0.2">
      <c r="D8348" s="175"/>
      <c r="E8348" s="11"/>
      <c r="F8348" s="10"/>
      <c r="G8348" s="9">
        <v>100</v>
      </c>
      <c r="H8348" s="16">
        <v>28.455284552845999</v>
      </c>
      <c r="I8348" s="2">
        <v>31.707317073171001</v>
      </c>
      <c r="J8348" s="2">
        <v>60.162601626015999</v>
      </c>
      <c r="K8348" s="2">
        <v>3.2520325203249998</v>
      </c>
      <c r="L8348" s="2">
        <v>3.2520325203249998</v>
      </c>
      <c r="M8348" s="2">
        <v>0.81300813008100004</v>
      </c>
      <c r="N8348" s="2">
        <v>0.81300813008100004</v>
      </c>
      <c r="O8348" s="2">
        <v>4.065040650407</v>
      </c>
      <c r="P8348" s="2">
        <v>6.5040650406499996</v>
      </c>
      <c r="Q8348" s="2">
        <v>4.065040650407</v>
      </c>
      <c r="R8348" s="2">
        <v>8.9430894308940001</v>
      </c>
      <c r="S8348" s="13">
        <v>9.7560975609760003</v>
      </c>
    </row>
    <row r="8349" spans="4:19" x14ac:dyDescent="0.2">
      <c r="D8349" s="175"/>
      <c r="E8349" s="4" t="s">
        <v>59</v>
      </c>
      <c r="F8349" s="6"/>
      <c r="G8349" s="5">
        <v>186</v>
      </c>
      <c r="H8349" s="7">
        <v>48</v>
      </c>
      <c r="I8349" s="1">
        <v>50</v>
      </c>
      <c r="J8349" s="1">
        <v>124</v>
      </c>
      <c r="K8349" s="1">
        <v>7</v>
      </c>
      <c r="L8349" s="1">
        <v>13</v>
      </c>
      <c r="M8349" s="1">
        <v>4</v>
      </c>
      <c r="N8349" s="1">
        <v>0</v>
      </c>
      <c r="O8349" s="1">
        <v>16</v>
      </c>
      <c r="P8349" s="1">
        <v>8</v>
      </c>
      <c r="Q8349" s="1">
        <v>6</v>
      </c>
      <c r="R8349" s="1">
        <v>21</v>
      </c>
      <c r="S8349" s="8">
        <v>12</v>
      </c>
    </row>
    <row r="8350" spans="4:19" x14ac:dyDescent="0.2">
      <c r="D8350" s="175"/>
      <c r="E8350" s="11"/>
      <c r="F8350" s="10"/>
      <c r="G8350" s="9">
        <v>100</v>
      </c>
      <c r="H8350" s="73">
        <v>25.806451612903</v>
      </c>
      <c r="I8350" s="27">
        <v>26.881720430108</v>
      </c>
      <c r="J8350" s="23">
        <v>66.666666666666998</v>
      </c>
      <c r="K8350" s="2">
        <v>3.7634408602149998</v>
      </c>
      <c r="L8350" s="2">
        <v>6.9892473118279996</v>
      </c>
      <c r="M8350" s="2">
        <v>2.1505376344089999</v>
      </c>
      <c r="N8350" s="18">
        <v>0</v>
      </c>
      <c r="O8350" s="2">
        <v>8.6021505376339995</v>
      </c>
      <c r="P8350" s="2">
        <v>4.3010752688169998</v>
      </c>
      <c r="Q8350" s="2">
        <v>3.2258064516129998</v>
      </c>
      <c r="R8350" s="2">
        <v>11.290322580645</v>
      </c>
      <c r="S8350" s="13">
        <v>6.4516129032259997</v>
      </c>
    </row>
    <row r="8351" spans="4:19" x14ac:dyDescent="0.2">
      <c r="D8351" s="175"/>
      <c r="E8351" s="4" t="s">
        <v>60</v>
      </c>
      <c r="F8351" s="6"/>
      <c r="G8351" s="5">
        <v>163</v>
      </c>
      <c r="H8351" s="7">
        <v>60</v>
      </c>
      <c r="I8351" s="1">
        <v>61</v>
      </c>
      <c r="J8351" s="1">
        <v>105</v>
      </c>
      <c r="K8351" s="1">
        <v>9</v>
      </c>
      <c r="L8351" s="1">
        <v>11</v>
      </c>
      <c r="M8351" s="1">
        <v>4</v>
      </c>
      <c r="N8351" s="1">
        <v>0</v>
      </c>
      <c r="O8351" s="1">
        <v>19</v>
      </c>
      <c r="P8351" s="1">
        <v>8</v>
      </c>
      <c r="Q8351" s="1">
        <v>3</v>
      </c>
      <c r="R8351" s="1">
        <v>14</v>
      </c>
      <c r="S8351" s="8">
        <v>10</v>
      </c>
    </row>
    <row r="8352" spans="4:19" x14ac:dyDescent="0.2">
      <c r="D8352" s="175"/>
      <c r="E8352" s="11"/>
      <c r="F8352" s="10"/>
      <c r="G8352" s="9">
        <v>100</v>
      </c>
      <c r="H8352" s="16">
        <v>36.809815950919997</v>
      </c>
      <c r="I8352" s="23">
        <v>37.423312883435997</v>
      </c>
      <c r="J8352" s="2">
        <v>64.417177914109999</v>
      </c>
      <c r="K8352" s="2">
        <v>5.5214723926379996</v>
      </c>
      <c r="L8352" s="2">
        <v>6.7484662576690004</v>
      </c>
      <c r="M8352" s="2">
        <v>2.4539877300609998</v>
      </c>
      <c r="N8352" s="18">
        <v>0</v>
      </c>
      <c r="O8352" s="2">
        <v>11.656441717790999</v>
      </c>
      <c r="P8352" s="2">
        <v>4.9079754601229997</v>
      </c>
      <c r="Q8352" s="2">
        <v>1.8404907975460001</v>
      </c>
      <c r="R8352" s="2">
        <v>8.5889570552149994</v>
      </c>
      <c r="S8352" s="13">
        <v>6.1349693251530004</v>
      </c>
    </row>
    <row r="8353" spans="4:19" x14ac:dyDescent="0.2">
      <c r="D8353" s="175"/>
      <c r="E8353" s="4" t="s">
        <v>61</v>
      </c>
      <c r="F8353" s="6"/>
      <c r="G8353" s="5">
        <v>72</v>
      </c>
      <c r="H8353" s="7">
        <v>5</v>
      </c>
      <c r="I8353" s="1">
        <v>14</v>
      </c>
      <c r="J8353" s="1">
        <v>14</v>
      </c>
      <c r="K8353" s="1">
        <v>3</v>
      </c>
      <c r="L8353" s="1">
        <v>1</v>
      </c>
      <c r="M8353" s="1">
        <v>0</v>
      </c>
      <c r="N8353" s="1">
        <v>0</v>
      </c>
      <c r="O8353" s="1">
        <v>2</v>
      </c>
      <c r="P8353" s="1">
        <v>2</v>
      </c>
      <c r="Q8353" s="1">
        <v>0</v>
      </c>
      <c r="R8353" s="1">
        <v>39</v>
      </c>
      <c r="S8353" s="8">
        <v>8</v>
      </c>
    </row>
    <row r="8354" spans="4:19" x14ac:dyDescent="0.2">
      <c r="D8354" s="175"/>
      <c r="E8354" s="11"/>
      <c r="F8354" s="10"/>
      <c r="G8354" s="9">
        <v>100</v>
      </c>
      <c r="H8354" s="99">
        <v>6.9444444444439997</v>
      </c>
      <c r="I8354" s="46">
        <v>19.444444444443999</v>
      </c>
      <c r="J8354" s="46">
        <v>19.444444444443999</v>
      </c>
      <c r="K8354" s="2">
        <v>4.166666666667</v>
      </c>
      <c r="L8354" s="27">
        <v>1.3888888888890001</v>
      </c>
      <c r="M8354" s="18">
        <v>0</v>
      </c>
      <c r="N8354" s="18">
        <v>0</v>
      </c>
      <c r="O8354" s="2">
        <v>2.7777777777780002</v>
      </c>
      <c r="P8354" s="2">
        <v>2.7777777777780002</v>
      </c>
      <c r="Q8354" s="18">
        <v>0</v>
      </c>
      <c r="R8354" s="35">
        <v>54.166666666666998</v>
      </c>
      <c r="S8354" s="13">
        <v>11.111111111111001</v>
      </c>
    </row>
    <row r="8355" spans="4:19" x14ac:dyDescent="0.2">
      <c r="D8355" s="175"/>
      <c r="E8355" s="4" t="s">
        <v>62</v>
      </c>
      <c r="F8355" s="6"/>
      <c r="G8355" s="5">
        <v>103</v>
      </c>
      <c r="H8355" s="7">
        <v>33</v>
      </c>
      <c r="I8355" s="1">
        <v>34</v>
      </c>
      <c r="J8355" s="1">
        <v>63</v>
      </c>
      <c r="K8355" s="1">
        <v>8</v>
      </c>
      <c r="L8355" s="1">
        <v>11</v>
      </c>
      <c r="M8355" s="1">
        <v>7</v>
      </c>
      <c r="N8355" s="1">
        <v>1</v>
      </c>
      <c r="O8355" s="1">
        <v>9</v>
      </c>
      <c r="P8355" s="1">
        <v>5</v>
      </c>
      <c r="Q8355" s="1">
        <v>2</v>
      </c>
      <c r="R8355" s="1">
        <v>12</v>
      </c>
      <c r="S8355" s="8">
        <v>9</v>
      </c>
    </row>
    <row r="8356" spans="4:19" x14ac:dyDescent="0.2">
      <c r="D8356" s="175"/>
      <c r="E8356" s="11"/>
      <c r="F8356" s="10"/>
      <c r="G8356" s="9">
        <v>100</v>
      </c>
      <c r="H8356" s="16">
        <v>32.038834951456003</v>
      </c>
      <c r="I8356" s="2">
        <v>33.009708737864003</v>
      </c>
      <c r="J8356" s="2">
        <v>61.165048543688997</v>
      </c>
      <c r="K8356" s="2">
        <v>7.7669902912620001</v>
      </c>
      <c r="L8356" s="2">
        <v>10.679611650485</v>
      </c>
      <c r="M8356" s="2">
        <v>6.796116504854</v>
      </c>
      <c r="N8356" s="2">
        <v>0.97087378640800004</v>
      </c>
      <c r="O8356" s="2">
        <v>8.7378640776700003</v>
      </c>
      <c r="P8356" s="2">
        <v>4.8543689320389998</v>
      </c>
      <c r="Q8356" s="2">
        <v>1.9417475728160001</v>
      </c>
      <c r="R8356" s="2">
        <v>11.650485436893</v>
      </c>
      <c r="S8356" s="13">
        <v>8.7378640776700003</v>
      </c>
    </row>
    <row r="8357" spans="4:19" x14ac:dyDescent="0.2">
      <c r="D8357" s="174" t="s">
        <v>63</v>
      </c>
      <c r="E8357" s="20" t="s">
        <v>64</v>
      </c>
      <c r="F8357" s="22"/>
      <c r="G8357" s="21">
        <v>214</v>
      </c>
      <c r="H8357" s="25">
        <v>57</v>
      </c>
      <c r="I8357" s="3">
        <v>54</v>
      </c>
      <c r="J8357" s="3">
        <v>114</v>
      </c>
      <c r="K8357" s="3">
        <v>12</v>
      </c>
      <c r="L8357" s="3">
        <v>16</v>
      </c>
      <c r="M8357" s="3">
        <v>6</v>
      </c>
      <c r="N8357" s="3">
        <v>0</v>
      </c>
      <c r="O8357" s="3">
        <v>16</v>
      </c>
      <c r="P8357" s="3">
        <v>11</v>
      </c>
      <c r="Q8357" s="3">
        <v>5</v>
      </c>
      <c r="R8357" s="3">
        <v>39</v>
      </c>
      <c r="S8357" s="26">
        <v>18</v>
      </c>
    </row>
    <row r="8358" spans="4:19" x14ac:dyDescent="0.2">
      <c r="D8358" s="175"/>
      <c r="E8358" s="11"/>
      <c r="F8358" s="10"/>
      <c r="G8358" s="9">
        <v>100</v>
      </c>
      <c r="H8358" s="73">
        <v>26.635514018692</v>
      </c>
      <c r="I8358" s="27">
        <v>25.233644859813001</v>
      </c>
      <c r="J8358" s="27">
        <v>53.271028037382997</v>
      </c>
      <c r="K8358" s="2">
        <v>5.6074766355139998</v>
      </c>
      <c r="L8358" s="2">
        <v>7.4766355140189997</v>
      </c>
      <c r="M8358" s="2">
        <v>2.8037383177569999</v>
      </c>
      <c r="N8358" s="18">
        <v>0</v>
      </c>
      <c r="O8358" s="2">
        <v>7.4766355140189997</v>
      </c>
      <c r="P8358" s="2">
        <v>5.140186915888</v>
      </c>
      <c r="Q8358" s="2">
        <v>2.3364485981310001</v>
      </c>
      <c r="R8358" s="23">
        <v>18.224299065421</v>
      </c>
      <c r="S8358" s="13">
        <v>8.4112149532709992</v>
      </c>
    </row>
    <row r="8359" spans="4:19" x14ac:dyDescent="0.2">
      <c r="D8359" s="175"/>
      <c r="E8359" s="4" t="s">
        <v>65</v>
      </c>
      <c r="F8359" s="6"/>
      <c r="G8359" s="5">
        <v>160</v>
      </c>
      <c r="H8359" s="7">
        <v>50</v>
      </c>
      <c r="I8359" s="1">
        <v>49</v>
      </c>
      <c r="J8359" s="1">
        <v>86</v>
      </c>
      <c r="K8359" s="1">
        <v>11</v>
      </c>
      <c r="L8359" s="1">
        <v>10</v>
      </c>
      <c r="M8359" s="1">
        <v>6</v>
      </c>
      <c r="N8359" s="1">
        <v>0</v>
      </c>
      <c r="O8359" s="1">
        <v>10</v>
      </c>
      <c r="P8359" s="1">
        <v>12</v>
      </c>
      <c r="Q8359" s="1">
        <v>3</v>
      </c>
      <c r="R8359" s="1">
        <v>21</v>
      </c>
      <c r="S8359" s="8">
        <v>13</v>
      </c>
    </row>
    <row r="8360" spans="4:19" x14ac:dyDescent="0.2">
      <c r="D8360" s="175"/>
      <c r="E8360" s="11"/>
      <c r="F8360" s="10"/>
      <c r="G8360" s="9">
        <v>100</v>
      </c>
      <c r="H8360" s="16">
        <v>31.25</v>
      </c>
      <c r="I8360" s="2">
        <v>30.625</v>
      </c>
      <c r="J8360" s="27">
        <v>53.75</v>
      </c>
      <c r="K8360" s="2">
        <v>6.875</v>
      </c>
      <c r="L8360" s="2">
        <v>6.25</v>
      </c>
      <c r="M8360" s="2">
        <v>3.75</v>
      </c>
      <c r="N8360" s="18">
        <v>0</v>
      </c>
      <c r="O8360" s="2">
        <v>6.25</v>
      </c>
      <c r="P8360" s="2">
        <v>7.5</v>
      </c>
      <c r="Q8360" s="2">
        <v>1.875</v>
      </c>
      <c r="R8360" s="2">
        <v>13.125</v>
      </c>
      <c r="S8360" s="13">
        <v>8.125</v>
      </c>
    </row>
    <row r="8361" spans="4:19" x14ac:dyDescent="0.2">
      <c r="D8361" s="175"/>
      <c r="E8361" s="4" t="s">
        <v>66</v>
      </c>
      <c r="F8361" s="6"/>
      <c r="G8361" s="5">
        <v>160</v>
      </c>
      <c r="H8361" s="7">
        <v>57</v>
      </c>
      <c r="I8361" s="1">
        <v>48</v>
      </c>
      <c r="J8361" s="1">
        <v>103</v>
      </c>
      <c r="K8361" s="1">
        <v>6</v>
      </c>
      <c r="L8361" s="1">
        <v>10</v>
      </c>
      <c r="M8361" s="1">
        <v>6</v>
      </c>
      <c r="N8361" s="1">
        <v>0</v>
      </c>
      <c r="O8361" s="1">
        <v>12</v>
      </c>
      <c r="P8361" s="1">
        <v>9</v>
      </c>
      <c r="Q8361" s="1">
        <v>8</v>
      </c>
      <c r="R8361" s="1">
        <v>15</v>
      </c>
      <c r="S8361" s="8">
        <v>10</v>
      </c>
    </row>
    <row r="8362" spans="4:19" x14ac:dyDescent="0.2">
      <c r="D8362" s="175"/>
      <c r="E8362" s="11"/>
      <c r="F8362" s="10"/>
      <c r="G8362" s="9">
        <v>100</v>
      </c>
      <c r="H8362" s="16">
        <v>35.625</v>
      </c>
      <c r="I8362" s="2">
        <v>30</v>
      </c>
      <c r="J8362" s="2">
        <v>64.375</v>
      </c>
      <c r="K8362" s="2">
        <v>3.75</v>
      </c>
      <c r="L8362" s="2">
        <v>6.25</v>
      </c>
      <c r="M8362" s="2">
        <v>3.75</v>
      </c>
      <c r="N8362" s="18">
        <v>0</v>
      </c>
      <c r="O8362" s="2">
        <v>7.5</v>
      </c>
      <c r="P8362" s="2">
        <v>5.625</v>
      </c>
      <c r="Q8362" s="2">
        <v>5</v>
      </c>
      <c r="R8362" s="2">
        <v>9.375</v>
      </c>
      <c r="S8362" s="13">
        <v>6.25</v>
      </c>
    </row>
    <row r="8363" spans="4:19" x14ac:dyDescent="0.2">
      <c r="D8363" s="175"/>
      <c r="E8363" s="4" t="s">
        <v>67</v>
      </c>
      <c r="F8363" s="6"/>
      <c r="G8363" s="5">
        <v>150</v>
      </c>
      <c r="H8363" s="7">
        <v>39</v>
      </c>
      <c r="I8363" s="1">
        <v>58</v>
      </c>
      <c r="J8363" s="1">
        <v>99</v>
      </c>
      <c r="K8363" s="1">
        <v>5</v>
      </c>
      <c r="L8363" s="1">
        <v>9</v>
      </c>
      <c r="M8363" s="1">
        <v>2</v>
      </c>
      <c r="N8363" s="1">
        <v>1</v>
      </c>
      <c r="O8363" s="1">
        <v>9</v>
      </c>
      <c r="P8363" s="1">
        <v>4</v>
      </c>
      <c r="Q8363" s="1">
        <v>3</v>
      </c>
      <c r="R8363" s="1">
        <v>13</v>
      </c>
      <c r="S8363" s="8">
        <v>11</v>
      </c>
    </row>
    <row r="8364" spans="4:19" x14ac:dyDescent="0.2">
      <c r="D8364" s="175"/>
      <c r="E8364" s="11"/>
      <c r="F8364" s="10"/>
      <c r="G8364" s="9">
        <v>100</v>
      </c>
      <c r="H8364" s="73">
        <v>26</v>
      </c>
      <c r="I8364" s="23">
        <v>38.666666666666998</v>
      </c>
      <c r="J8364" s="2">
        <v>66</v>
      </c>
      <c r="K8364" s="2">
        <v>3.333333333333</v>
      </c>
      <c r="L8364" s="2">
        <v>6</v>
      </c>
      <c r="M8364" s="2">
        <v>1.333333333333</v>
      </c>
      <c r="N8364" s="2">
        <v>0.66666666666700003</v>
      </c>
      <c r="O8364" s="2">
        <v>6</v>
      </c>
      <c r="P8364" s="2">
        <v>2.666666666667</v>
      </c>
      <c r="Q8364" s="2">
        <v>2</v>
      </c>
      <c r="R8364" s="2">
        <v>8.666666666667</v>
      </c>
      <c r="S8364" s="13">
        <v>7.333333333333</v>
      </c>
    </row>
    <row r="8365" spans="4:19" x14ac:dyDescent="0.2">
      <c r="D8365" s="175"/>
      <c r="E8365" s="4" t="s">
        <v>68</v>
      </c>
      <c r="F8365" s="6"/>
      <c r="G8365" s="5">
        <v>110</v>
      </c>
      <c r="H8365" s="7">
        <v>40</v>
      </c>
      <c r="I8365" s="1">
        <v>29</v>
      </c>
      <c r="J8365" s="1">
        <v>71</v>
      </c>
      <c r="K8365" s="1">
        <v>3</v>
      </c>
      <c r="L8365" s="1">
        <v>9</v>
      </c>
      <c r="M8365" s="1">
        <v>4</v>
      </c>
      <c r="N8365" s="1">
        <v>0</v>
      </c>
      <c r="O8365" s="1">
        <v>6</v>
      </c>
      <c r="P8365" s="1">
        <v>2</v>
      </c>
      <c r="Q8365" s="1">
        <v>4</v>
      </c>
      <c r="R8365" s="1">
        <v>10</v>
      </c>
      <c r="S8365" s="8">
        <v>7</v>
      </c>
    </row>
    <row r="8366" spans="4:19" x14ac:dyDescent="0.2">
      <c r="D8366" s="175"/>
      <c r="E8366" s="11"/>
      <c r="F8366" s="10"/>
      <c r="G8366" s="9">
        <v>100</v>
      </c>
      <c r="H8366" s="16">
        <v>36.363636363635997</v>
      </c>
      <c r="I8366" s="27">
        <v>26.363636363636001</v>
      </c>
      <c r="J8366" s="2">
        <v>64.545454545455001</v>
      </c>
      <c r="K8366" s="2">
        <v>2.7272727272730002</v>
      </c>
      <c r="L8366" s="2">
        <v>8.1818181818180005</v>
      </c>
      <c r="M8366" s="2">
        <v>3.636363636364</v>
      </c>
      <c r="N8366" s="18">
        <v>0</v>
      </c>
      <c r="O8366" s="2">
        <v>5.4545454545450003</v>
      </c>
      <c r="P8366" s="2">
        <v>1.818181818182</v>
      </c>
      <c r="Q8366" s="2">
        <v>3.636363636364</v>
      </c>
      <c r="R8366" s="2">
        <v>9.0909090909089993</v>
      </c>
      <c r="S8366" s="13">
        <v>6.363636363636</v>
      </c>
    </row>
    <row r="8367" spans="4:19" x14ac:dyDescent="0.2">
      <c r="D8367" s="175"/>
      <c r="E8367" s="4" t="s">
        <v>69</v>
      </c>
      <c r="F8367" s="6"/>
      <c r="G8367" s="5">
        <v>91</v>
      </c>
      <c r="H8367" s="7">
        <v>30</v>
      </c>
      <c r="I8367" s="1">
        <v>34</v>
      </c>
      <c r="J8367" s="1">
        <v>49</v>
      </c>
      <c r="K8367" s="1">
        <v>5</v>
      </c>
      <c r="L8367" s="1">
        <v>2</v>
      </c>
      <c r="M8367" s="1">
        <v>0</v>
      </c>
      <c r="N8367" s="1">
        <v>1</v>
      </c>
      <c r="O8367" s="1">
        <v>9</v>
      </c>
      <c r="P8367" s="1">
        <v>6</v>
      </c>
      <c r="Q8367" s="1">
        <v>1</v>
      </c>
      <c r="R8367" s="1">
        <v>16</v>
      </c>
      <c r="S8367" s="8">
        <v>6</v>
      </c>
    </row>
    <row r="8368" spans="4:19" x14ac:dyDescent="0.2">
      <c r="D8368" s="175"/>
      <c r="E8368" s="11"/>
      <c r="F8368" s="10"/>
      <c r="G8368" s="9">
        <v>100</v>
      </c>
      <c r="H8368" s="16">
        <v>32.967032967032999</v>
      </c>
      <c r="I8368" s="23">
        <v>37.362637362637003</v>
      </c>
      <c r="J8368" s="27">
        <v>53.846153846154003</v>
      </c>
      <c r="K8368" s="2">
        <v>5.4945054945049998</v>
      </c>
      <c r="L8368" s="2">
        <v>2.1978021978019999</v>
      </c>
      <c r="M8368" s="18">
        <v>0</v>
      </c>
      <c r="N8368" s="2">
        <v>1.098901098901</v>
      </c>
      <c r="O8368" s="2">
        <v>9.8901098901100006</v>
      </c>
      <c r="P8368" s="2">
        <v>6.5934065934069999</v>
      </c>
      <c r="Q8368" s="2">
        <v>1.098901098901</v>
      </c>
      <c r="R8368" s="23">
        <v>17.582417582418</v>
      </c>
      <c r="S8368" s="13">
        <v>6.5934065934069999</v>
      </c>
    </row>
    <row r="8369" spans="2:19" x14ac:dyDescent="0.2">
      <c r="D8369" s="175"/>
      <c r="E8369" s="4" t="s">
        <v>70</v>
      </c>
      <c r="F8369" s="6"/>
      <c r="G8369" s="5">
        <v>127</v>
      </c>
      <c r="H8369" s="7">
        <v>36</v>
      </c>
      <c r="I8369" s="1">
        <v>47</v>
      </c>
      <c r="J8369" s="1">
        <v>90</v>
      </c>
      <c r="K8369" s="1">
        <v>6</v>
      </c>
      <c r="L8369" s="1">
        <v>9</v>
      </c>
      <c r="M8369" s="1">
        <v>1</v>
      </c>
      <c r="N8369" s="1">
        <v>2</v>
      </c>
      <c r="O8369" s="1">
        <v>8</v>
      </c>
      <c r="P8369" s="1">
        <v>4</v>
      </c>
      <c r="Q8369" s="1">
        <v>0</v>
      </c>
      <c r="R8369" s="1">
        <v>8</v>
      </c>
      <c r="S8369" s="8">
        <v>7</v>
      </c>
    </row>
    <row r="8370" spans="2:19" x14ac:dyDescent="0.2">
      <c r="D8370" s="175"/>
      <c r="E8370" s="11"/>
      <c r="F8370" s="10"/>
      <c r="G8370" s="9">
        <v>100</v>
      </c>
      <c r="H8370" s="16">
        <v>28.346456692913002</v>
      </c>
      <c r="I8370" s="2">
        <v>37.007874015748001</v>
      </c>
      <c r="J8370" s="23">
        <v>70.866141732282998</v>
      </c>
      <c r="K8370" s="2">
        <v>4.7244094488190003</v>
      </c>
      <c r="L8370" s="2">
        <v>7.0866141732279999</v>
      </c>
      <c r="M8370" s="2">
        <v>0.78740157480299999</v>
      </c>
      <c r="N8370" s="2">
        <v>1.574803149606</v>
      </c>
      <c r="O8370" s="2">
        <v>6.299212598425</v>
      </c>
      <c r="P8370" s="2">
        <v>3.1496062992130001</v>
      </c>
      <c r="Q8370" s="18">
        <v>0</v>
      </c>
      <c r="R8370" s="2">
        <v>6.299212598425</v>
      </c>
      <c r="S8370" s="13">
        <v>5.5118110236220001</v>
      </c>
    </row>
    <row r="8371" spans="2:19" x14ac:dyDescent="0.2">
      <c r="D8371" s="175"/>
      <c r="E8371" s="4" t="s">
        <v>71</v>
      </c>
      <c r="F8371" s="6"/>
      <c r="G8371" s="5">
        <v>70</v>
      </c>
      <c r="H8371" s="7">
        <v>26</v>
      </c>
      <c r="I8371" s="1">
        <v>24</v>
      </c>
      <c r="J8371" s="1">
        <v>50</v>
      </c>
      <c r="K8371" s="1">
        <v>2</v>
      </c>
      <c r="L8371" s="1">
        <v>5</v>
      </c>
      <c r="M8371" s="1">
        <v>0</v>
      </c>
      <c r="N8371" s="1">
        <v>0</v>
      </c>
      <c r="O8371" s="1">
        <v>6</v>
      </c>
      <c r="P8371" s="1">
        <v>4</v>
      </c>
      <c r="Q8371" s="1">
        <v>2</v>
      </c>
      <c r="R8371" s="1">
        <v>4</v>
      </c>
      <c r="S8371" s="8">
        <v>4</v>
      </c>
    </row>
    <row r="8372" spans="2:19" x14ac:dyDescent="0.2">
      <c r="D8372" s="175"/>
      <c r="E8372" s="11"/>
      <c r="F8372" s="10"/>
      <c r="G8372" s="9">
        <v>100</v>
      </c>
      <c r="H8372" s="16">
        <v>37.142857142856997</v>
      </c>
      <c r="I8372" s="2">
        <v>34.285714285714</v>
      </c>
      <c r="J8372" s="23">
        <v>71.428571428571004</v>
      </c>
      <c r="K8372" s="2">
        <v>2.8571428571430002</v>
      </c>
      <c r="L8372" s="2">
        <v>7.1428571428570002</v>
      </c>
      <c r="M8372" s="18">
        <v>0</v>
      </c>
      <c r="N8372" s="18">
        <v>0</v>
      </c>
      <c r="O8372" s="2">
        <v>8.5714285714289993</v>
      </c>
      <c r="P8372" s="2">
        <v>5.7142857142860004</v>
      </c>
      <c r="Q8372" s="2">
        <v>2.8571428571430002</v>
      </c>
      <c r="R8372" s="27">
        <v>5.7142857142860004</v>
      </c>
      <c r="S8372" s="13">
        <v>5.7142857142860004</v>
      </c>
    </row>
    <row r="8373" spans="2:19" x14ac:dyDescent="0.2">
      <c r="D8373" s="175"/>
      <c r="E8373" s="4" t="s">
        <v>72</v>
      </c>
      <c r="F8373" s="6"/>
      <c r="G8373" s="5">
        <v>69</v>
      </c>
      <c r="H8373" s="7">
        <v>37</v>
      </c>
      <c r="I8373" s="1">
        <v>29</v>
      </c>
      <c r="J8373" s="1">
        <v>51</v>
      </c>
      <c r="K8373" s="1">
        <v>9</v>
      </c>
      <c r="L8373" s="1">
        <v>11</v>
      </c>
      <c r="M8373" s="1">
        <v>1</v>
      </c>
      <c r="N8373" s="1">
        <v>1</v>
      </c>
      <c r="O8373" s="1">
        <v>9</v>
      </c>
      <c r="P8373" s="1">
        <v>4</v>
      </c>
      <c r="Q8373" s="1">
        <v>0</v>
      </c>
      <c r="R8373" s="1">
        <v>1</v>
      </c>
      <c r="S8373" s="8">
        <v>2</v>
      </c>
    </row>
    <row r="8374" spans="2:19" x14ac:dyDescent="0.2">
      <c r="D8374" s="176"/>
      <c r="E8374" s="57"/>
      <c r="F8374" s="54"/>
      <c r="G8374" s="67">
        <v>100</v>
      </c>
      <c r="H8374" s="140">
        <v>53.623188405797002</v>
      </c>
      <c r="I8374" s="103">
        <v>42.028985507245999</v>
      </c>
      <c r="J8374" s="108">
        <v>73.913043478261002</v>
      </c>
      <c r="K8374" s="103">
        <v>13.04347826087</v>
      </c>
      <c r="L8374" s="103">
        <v>15.942028985506999</v>
      </c>
      <c r="M8374" s="48">
        <v>1.449275362319</v>
      </c>
      <c r="N8374" s="48">
        <v>1.449275362319</v>
      </c>
      <c r="O8374" s="103">
        <v>13.04347826087</v>
      </c>
      <c r="P8374" s="48">
        <v>5.7971014492749999</v>
      </c>
      <c r="Q8374" s="81">
        <v>0</v>
      </c>
      <c r="R8374" s="96">
        <v>1.449275362319</v>
      </c>
      <c r="S8374" s="84">
        <v>2.898550724638</v>
      </c>
    </row>
    <row r="8376" spans="2:19" x14ac:dyDescent="0.2">
      <c r="B8376" s="43" t="str">
        <f xml:space="preserve"> HYPERLINK("#'目次'!B180", "[174]")</f>
        <v>[174]</v>
      </c>
      <c r="C8376" s="31" t="s">
        <v>337</v>
      </c>
    </row>
    <row r="8377" spans="2:19" x14ac:dyDescent="0.2">
      <c r="C8377" s="156" t="s">
        <v>292</v>
      </c>
    </row>
    <row r="8379" spans="2:19" x14ac:dyDescent="0.2">
      <c r="C8379" s="31" t="s">
        <v>75</v>
      </c>
    </row>
    <row r="8380" spans="2:19" ht="48" x14ac:dyDescent="0.2">
      <c r="D8380" s="177"/>
      <c r="E8380" s="178"/>
      <c r="F8380" s="178"/>
      <c r="G8380" s="40" t="s">
        <v>14</v>
      </c>
      <c r="H8380" s="42" t="s">
        <v>325</v>
      </c>
      <c r="I8380" s="15" t="s">
        <v>326</v>
      </c>
      <c r="J8380" s="15" t="s">
        <v>327</v>
      </c>
      <c r="K8380" s="15" t="s">
        <v>328</v>
      </c>
      <c r="L8380" s="15" t="s">
        <v>329</v>
      </c>
      <c r="M8380" s="15" t="s">
        <v>330</v>
      </c>
      <c r="N8380" s="15" t="s">
        <v>331</v>
      </c>
      <c r="O8380" s="15" t="s">
        <v>332</v>
      </c>
      <c r="P8380" s="15" t="s">
        <v>333</v>
      </c>
      <c r="Q8380" s="15" t="s">
        <v>86</v>
      </c>
      <c r="R8380" s="15" t="s">
        <v>334</v>
      </c>
      <c r="S8380" s="44" t="s">
        <v>17</v>
      </c>
    </row>
    <row r="8381" spans="2:19" x14ac:dyDescent="0.2">
      <c r="D8381" s="179"/>
      <c r="E8381" s="180"/>
      <c r="F8381" s="180"/>
      <c r="G8381" s="39"/>
      <c r="H8381" s="41"/>
      <c r="I8381" s="14"/>
      <c r="J8381" s="14"/>
      <c r="K8381" s="14"/>
      <c r="L8381" s="14"/>
      <c r="M8381" s="14"/>
      <c r="N8381" s="14"/>
      <c r="O8381" s="14"/>
      <c r="P8381" s="14"/>
      <c r="Q8381" s="14"/>
      <c r="R8381" s="14"/>
      <c r="S8381" s="38"/>
    </row>
    <row r="8382" spans="2:19" x14ac:dyDescent="0.2">
      <c r="D8382" s="70"/>
      <c r="E8382" s="72" t="s">
        <v>14</v>
      </c>
      <c r="F8382" s="69"/>
      <c r="G8382" s="37">
        <v>1163</v>
      </c>
      <c r="H8382" s="17">
        <v>374</v>
      </c>
      <c r="I8382" s="17">
        <v>376</v>
      </c>
      <c r="J8382" s="17">
        <v>716</v>
      </c>
      <c r="K8382" s="17">
        <v>59</v>
      </c>
      <c r="L8382" s="17">
        <v>81</v>
      </c>
      <c r="M8382" s="17">
        <v>26</v>
      </c>
      <c r="N8382" s="17">
        <v>5</v>
      </c>
      <c r="O8382" s="17">
        <v>86</v>
      </c>
      <c r="P8382" s="17">
        <v>56</v>
      </c>
      <c r="Q8382" s="17">
        <v>26</v>
      </c>
      <c r="R8382" s="17">
        <v>131</v>
      </c>
      <c r="S8382" s="55">
        <v>80</v>
      </c>
    </row>
    <row r="8383" spans="2:19" x14ac:dyDescent="0.2">
      <c r="D8383" s="57"/>
      <c r="E8383" s="54"/>
      <c r="F8383" s="71"/>
      <c r="G8383" s="9">
        <v>100</v>
      </c>
      <c r="H8383" s="2">
        <v>32.158211521925999</v>
      </c>
      <c r="I8383" s="2">
        <v>32.330180567497997</v>
      </c>
      <c r="J8383" s="2">
        <v>61.564918314703</v>
      </c>
      <c r="K8383" s="2">
        <v>5.0730868443680004</v>
      </c>
      <c r="L8383" s="2">
        <v>6.9647463456579999</v>
      </c>
      <c r="M8383" s="2">
        <v>2.2355975924329998</v>
      </c>
      <c r="N8383" s="2">
        <v>0.429922613929</v>
      </c>
      <c r="O8383" s="2">
        <v>7.3946689595870003</v>
      </c>
      <c r="P8383" s="2">
        <v>4.8151332760100001</v>
      </c>
      <c r="Q8383" s="2">
        <v>2.2355975924329998</v>
      </c>
      <c r="R8383" s="2">
        <v>11.263972484952999</v>
      </c>
      <c r="S8383" s="13">
        <v>6.8787618228719998</v>
      </c>
    </row>
    <row r="8384" spans="2:19" x14ac:dyDescent="0.2">
      <c r="D8384" s="174" t="s">
        <v>36</v>
      </c>
      <c r="E8384" s="20" t="s">
        <v>76</v>
      </c>
      <c r="F8384" s="22"/>
      <c r="G8384" s="21">
        <v>597</v>
      </c>
      <c r="H8384" s="25">
        <v>200</v>
      </c>
      <c r="I8384" s="3">
        <v>192</v>
      </c>
      <c r="J8384" s="3">
        <v>341</v>
      </c>
      <c r="K8384" s="3">
        <v>34</v>
      </c>
      <c r="L8384" s="3">
        <v>46</v>
      </c>
      <c r="M8384" s="3">
        <v>11</v>
      </c>
      <c r="N8384" s="3">
        <v>5</v>
      </c>
      <c r="O8384" s="3">
        <v>28</v>
      </c>
      <c r="P8384" s="3">
        <v>37</v>
      </c>
      <c r="Q8384" s="3">
        <v>12</v>
      </c>
      <c r="R8384" s="3">
        <v>72</v>
      </c>
      <c r="S8384" s="26">
        <v>45</v>
      </c>
    </row>
    <row r="8385" spans="4:19" x14ac:dyDescent="0.2">
      <c r="D8385" s="175"/>
      <c r="E8385" s="11"/>
      <c r="F8385" s="10"/>
      <c r="G8385" s="9">
        <v>100</v>
      </c>
      <c r="H8385" s="16">
        <v>33.500837520937999</v>
      </c>
      <c r="I8385" s="2">
        <v>32.160804020100997</v>
      </c>
      <c r="J8385" s="2">
        <v>57.118927973199</v>
      </c>
      <c r="K8385" s="2">
        <v>5.6951423785589999</v>
      </c>
      <c r="L8385" s="2">
        <v>7.7051926298159996</v>
      </c>
      <c r="M8385" s="2">
        <v>1.8425460636519999</v>
      </c>
      <c r="N8385" s="2">
        <v>0.83752093802299998</v>
      </c>
      <c r="O8385" s="2">
        <v>4.6901172529309996</v>
      </c>
      <c r="P8385" s="2">
        <v>6.1976549413740001</v>
      </c>
      <c r="Q8385" s="2">
        <v>2.0100502512560001</v>
      </c>
      <c r="R8385" s="2">
        <v>12.060301507538</v>
      </c>
      <c r="S8385" s="13">
        <v>7.5376884422110004</v>
      </c>
    </row>
    <row r="8386" spans="4:19" x14ac:dyDescent="0.2">
      <c r="D8386" s="175"/>
      <c r="E8386" s="4" t="s">
        <v>39</v>
      </c>
      <c r="F8386" s="6"/>
      <c r="G8386" s="5">
        <v>32</v>
      </c>
      <c r="H8386" s="7">
        <v>1</v>
      </c>
      <c r="I8386" s="1">
        <v>5</v>
      </c>
      <c r="J8386" s="1">
        <v>2</v>
      </c>
      <c r="K8386" s="1">
        <v>1</v>
      </c>
      <c r="L8386" s="1">
        <v>1</v>
      </c>
      <c r="M8386" s="1">
        <v>0</v>
      </c>
      <c r="N8386" s="1">
        <v>0</v>
      </c>
      <c r="O8386" s="1">
        <v>1</v>
      </c>
      <c r="P8386" s="1">
        <v>1</v>
      </c>
      <c r="Q8386" s="1">
        <v>0</v>
      </c>
      <c r="R8386" s="1">
        <v>20</v>
      </c>
      <c r="S8386" s="8">
        <v>4</v>
      </c>
    </row>
    <row r="8387" spans="4:19" x14ac:dyDescent="0.2">
      <c r="D8387" s="175"/>
      <c r="E8387" s="11"/>
      <c r="F8387" s="10"/>
      <c r="G8387" s="9">
        <v>100</v>
      </c>
      <c r="H8387" s="99">
        <v>3.125</v>
      </c>
      <c r="I8387" s="46">
        <v>15.625</v>
      </c>
      <c r="J8387" s="46">
        <v>6.25</v>
      </c>
      <c r="K8387" s="2">
        <v>3.125</v>
      </c>
      <c r="L8387" s="2">
        <v>3.125</v>
      </c>
      <c r="M8387" s="18">
        <v>0</v>
      </c>
      <c r="N8387" s="18">
        <v>0</v>
      </c>
      <c r="O8387" s="2">
        <v>3.125</v>
      </c>
      <c r="P8387" s="2">
        <v>3.125</v>
      </c>
      <c r="Q8387" s="18">
        <v>0</v>
      </c>
      <c r="R8387" s="35">
        <v>62.5</v>
      </c>
      <c r="S8387" s="89">
        <v>12.5</v>
      </c>
    </row>
    <row r="8388" spans="4:19" x14ac:dyDescent="0.2">
      <c r="D8388" s="175"/>
      <c r="E8388" s="4" t="s">
        <v>40</v>
      </c>
      <c r="F8388" s="6"/>
      <c r="G8388" s="5">
        <v>73</v>
      </c>
      <c r="H8388" s="7">
        <v>33</v>
      </c>
      <c r="I8388" s="1">
        <v>29</v>
      </c>
      <c r="J8388" s="1">
        <v>41</v>
      </c>
      <c r="K8388" s="1">
        <v>3</v>
      </c>
      <c r="L8388" s="1">
        <v>1</v>
      </c>
      <c r="M8388" s="1">
        <v>0</v>
      </c>
      <c r="N8388" s="1">
        <v>1</v>
      </c>
      <c r="O8388" s="1">
        <v>4</v>
      </c>
      <c r="P8388" s="1">
        <v>7</v>
      </c>
      <c r="Q8388" s="1">
        <v>3</v>
      </c>
      <c r="R8388" s="1">
        <v>11</v>
      </c>
      <c r="S8388" s="8">
        <v>1</v>
      </c>
    </row>
    <row r="8389" spans="4:19" x14ac:dyDescent="0.2">
      <c r="D8389" s="175"/>
      <c r="E8389" s="11"/>
      <c r="F8389" s="10"/>
      <c r="G8389" s="9">
        <v>100</v>
      </c>
      <c r="H8389" s="86">
        <v>45.205479452055002</v>
      </c>
      <c r="I8389" s="23">
        <v>39.726027397259998</v>
      </c>
      <c r="J8389" s="27">
        <v>56.164383561644001</v>
      </c>
      <c r="K8389" s="2">
        <v>4.1095890410960001</v>
      </c>
      <c r="L8389" s="27">
        <v>1.369863013699</v>
      </c>
      <c r="M8389" s="18">
        <v>0</v>
      </c>
      <c r="N8389" s="2">
        <v>1.369863013699</v>
      </c>
      <c r="O8389" s="2">
        <v>5.4794520547949999</v>
      </c>
      <c r="P8389" s="2">
        <v>9.5890410958899999</v>
      </c>
      <c r="Q8389" s="2">
        <v>4.1095890410960001</v>
      </c>
      <c r="R8389" s="2">
        <v>15.068493150685001</v>
      </c>
      <c r="S8389" s="93">
        <v>1.369863013699</v>
      </c>
    </row>
    <row r="8390" spans="4:19" x14ac:dyDescent="0.2">
      <c r="D8390" s="175"/>
      <c r="E8390" s="4" t="s">
        <v>41</v>
      </c>
      <c r="F8390" s="6"/>
      <c r="G8390" s="5">
        <v>106</v>
      </c>
      <c r="H8390" s="7">
        <v>38</v>
      </c>
      <c r="I8390" s="1">
        <v>37</v>
      </c>
      <c r="J8390" s="1">
        <v>77</v>
      </c>
      <c r="K8390" s="1">
        <v>7</v>
      </c>
      <c r="L8390" s="1">
        <v>7</v>
      </c>
      <c r="M8390" s="1">
        <v>1</v>
      </c>
      <c r="N8390" s="1">
        <v>3</v>
      </c>
      <c r="O8390" s="1">
        <v>5</v>
      </c>
      <c r="P8390" s="1">
        <v>7</v>
      </c>
      <c r="Q8390" s="1">
        <v>0</v>
      </c>
      <c r="R8390" s="1">
        <v>4</v>
      </c>
      <c r="S8390" s="8">
        <v>9</v>
      </c>
    </row>
    <row r="8391" spans="4:19" x14ac:dyDescent="0.2">
      <c r="D8391" s="175"/>
      <c r="E8391" s="11"/>
      <c r="F8391" s="10"/>
      <c r="G8391" s="9">
        <v>100</v>
      </c>
      <c r="H8391" s="16">
        <v>35.849056603774002</v>
      </c>
      <c r="I8391" s="2">
        <v>34.905660377357997</v>
      </c>
      <c r="J8391" s="35">
        <v>72.641509433962</v>
      </c>
      <c r="K8391" s="2">
        <v>6.6037735849060004</v>
      </c>
      <c r="L8391" s="2">
        <v>6.6037735849060004</v>
      </c>
      <c r="M8391" s="2">
        <v>0.94339622641499998</v>
      </c>
      <c r="N8391" s="2">
        <v>2.8301886792449999</v>
      </c>
      <c r="O8391" s="2">
        <v>4.7169811320750004</v>
      </c>
      <c r="P8391" s="2">
        <v>6.6037735849060004</v>
      </c>
      <c r="Q8391" s="18">
        <v>0</v>
      </c>
      <c r="R8391" s="27">
        <v>3.7735849056599999</v>
      </c>
      <c r="S8391" s="13">
        <v>8.4905660377360004</v>
      </c>
    </row>
    <row r="8392" spans="4:19" x14ac:dyDescent="0.2">
      <c r="D8392" s="175"/>
      <c r="E8392" s="4" t="s">
        <v>42</v>
      </c>
      <c r="F8392" s="6"/>
      <c r="G8392" s="5">
        <v>112</v>
      </c>
      <c r="H8392" s="7">
        <v>33</v>
      </c>
      <c r="I8392" s="1">
        <v>29</v>
      </c>
      <c r="J8392" s="1">
        <v>66</v>
      </c>
      <c r="K8392" s="1">
        <v>7</v>
      </c>
      <c r="L8392" s="1">
        <v>12</v>
      </c>
      <c r="M8392" s="1">
        <v>1</v>
      </c>
      <c r="N8392" s="1">
        <v>0</v>
      </c>
      <c r="O8392" s="1">
        <v>5</v>
      </c>
      <c r="P8392" s="1">
        <v>4</v>
      </c>
      <c r="Q8392" s="1">
        <v>2</v>
      </c>
      <c r="R8392" s="1">
        <v>11</v>
      </c>
      <c r="S8392" s="8">
        <v>6</v>
      </c>
    </row>
    <row r="8393" spans="4:19" x14ac:dyDescent="0.2">
      <c r="D8393" s="175"/>
      <c r="E8393" s="11"/>
      <c r="F8393" s="10"/>
      <c r="G8393" s="9">
        <v>100</v>
      </c>
      <c r="H8393" s="16">
        <v>29.464285714286</v>
      </c>
      <c r="I8393" s="27">
        <v>25.892857142857</v>
      </c>
      <c r="J8393" s="2">
        <v>58.928571428570997</v>
      </c>
      <c r="K8393" s="2">
        <v>6.25</v>
      </c>
      <c r="L8393" s="2">
        <v>10.714285714286</v>
      </c>
      <c r="M8393" s="2">
        <v>0.89285714285700002</v>
      </c>
      <c r="N8393" s="18">
        <v>0</v>
      </c>
      <c r="O8393" s="2">
        <v>4.4642857142860004</v>
      </c>
      <c r="P8393" s="2">
        <v>3.5714285714290002</v>
      </c>
      <c r="Q8393" s="2">
        <v>1.785714285714</v>
      </c>
      <c r="R8393" s="2">
        <v>9.8214285714289993</v>
      </c>
      <c r="S8393" s="13">
        <v>5.3571428571429998</v>
      </c>
    </row>
    <row r="8394" spans="4:19" x14ac:dyDescent="0.2">
      <c r="D8394" s="175"/>
      <c r="E8394" s="4" t="s">
        <v>43</v>
      </c>
      <c r="F8394" s="6"/>
      <c r="G8394" s="5">
        <v>96</v>
      </c>
      <c r="H8394" s="7">
        <v>36</v>
      </c>
      <c r="I8394" s="1">
        <v>37</v>
      </c>
      <c r="J8394" s="1">
        <v>63</v>
      </c>
      <c r="K8394" s="1">
        <v>1</v>
      </c>
      <c r="L8394" s="1">
        <v>5</v>
      </c>
      <c r="M8394" s="1">
        <v>2</v>
      </c>
      <c r="N8394" s="1">
        <v>1</v>
      </c>
      <c r="O8394" s="1">
        <v>4</v>
      </c>
      <c r="P8394" s="1">
        <v>5</v>
      </c>
      <c r="Q8394" s="1">
        <v>4</v>
      </c>
      <c r="R8394" s="1">
        <v>5</v>
      </c>
      <c r="S8394" s="8">
        <v>7</v>
      </c>
    </row>
    <row r="8395" spans="4:19" x14ac:dyDescent="0.2">
      <c r="D8395" s="175"/>
      <c r="E8395" s="11"/>
      <c r="F8395" s="10"/>
      <c r="G8395" s="9">
        <v>100</v>
      </c>
      <c r="H8395" s="64">
        <v>37.5</v>
      </c>
      <c r="I8395" s="23">
        <v>38.541666666666998</v>
      </c>
      <c r="J8395" s="2">
        <v>65.625</v>
      </c>
      <c r="K8395" s="2">
        <v>1.041666666667</v>
      </c>
      <c r="L8395" s="2">
        <v>5.208333333333</v>
      </c>
      <c r="M8395" s="2">
        <v>2.083333333333</v>
      </c>
      <c r="N8395" s="2">
        <v>1.041666666667</v>
      </c>
      <c r="O8395" s="2">
        <v>4.166666666667</v>
      </c>
      <c r="P8395" s="2">
        <v>5.208333333333</v>
      </c>
      <c r="Q8395" s="2">
        <v>4.166666666667</v>
      </c>
      <c r="R8395" s="27">
        <v>5.208333333333</v>
      </c>
      <c r="S8395" s="13">
        <v>7.291666666667</v>
      </c>
    </row>
    <row r="8396" spans="4:19" x14ac:dyDescent="0.2">
      <c r="D8396" s="175"/>
      <c r="E8396" s="4" t="s">
        <v>44</v>
      </c>
      <c r="F8396" s="6"/>
      <c r="G8396" s="5">
        <v>107</v>
      </c>
      <c r="H8396" s="7">
        <v>33</v>
      </c>
      <c r="I8396" s="1">
        <v>30</v>
      </c>
      <c r="J8396" s="1">
        <v>62</v>
      </c>
      <c r="K8396" s="1">
        <v>9</v>
      </c>
      <c r="L8396" s="1">
        <v>11</v>
      </c>
      <c r="M8396" s="1">
        <v>2</v>
      </c>
      <c r="N8396" s="1">
        <v>0</v>
      </c>
      <c r="O8396" s="1">
        <v>7</v>
      </c>
      <c r="P8396" s="1">
        <v>10</v>
      </c>
      <c r="Q8396" s="1">
        <v>3</v>
      </c>
      <c r="R8396" s="1">
        <v>11</v>
      </c>
      <c r="S8396" s="8">
        <v>9</v>
      </c>
    </row>
    <row r="8397" spans="4:19" x14ac:dyDescent="0.2">
      <c r="D8397" s="175"/>
      <c r="E8397" s="11"/>
      <c r="F8397" s="10"/>
      <c r="G8397" s="9">
        <v>100</v>
      </c>
      <c r="H8397" s="16">
        <v>30.841121495326998</v>
      </c>
      <c r="I8397" s="2">
        <v>28.03738317757</v>
      </c>
      <c r="J8397" s="2">
        <v>57.943925233644997</v>
      </c>
      <c r="K8397" s="2">
        <v>8.4112149532709992</v>
      </c>
      <c r="L8397" s="2">
        <v>10.280373831776</v>
      </c>
      <c r="M8397" s="2">
        <v>1.869158878505</v>
      </c>
      <c r="N8397" s="18">
        <v>0</v>
      </c>
      <c r="O8397" s="2">
        <v>6.5420560747660002</v>
      </c>
      <c r="P8397" s="2">
        <v>9.3457943925230005</v>
      </c>
      <c r="Q8397" s="2">
        <v>2.8037383177569999</v>
      </c>
      <c r="R8397" s="2">
        <v>10.280373831776</v>
      </c>
      <c r="S8397" s="13">
        <v>8.4112149532709992</v>
      </c>
    </row>
    <row r="8398" spans="4:19" x14ac:dyDescent="0.2">
      <c r="D8398" s="175"/>
      <c r="E8398" s="4" t="s">
        <v>45</v>
      </c>
      <c r="F8398" s="6"/>
      <c r="G8398" s="5">
        <v>71</v>
      </c>
      <c r="H8398" s="7">
        <v>26</v>
      </c>
      <c r="I8398" s="1">
        <v>25</v>
      </c>
      <c r="J8398" s="1">
        <v>30</v>
      </c>
      <c r="K8398" s="1">
        <v>6</v>
      </c>
      <c r="L8398" s="1">
        <v>9</v>
      </c>
      <c r="M8398" s="1">
        <v>5</v>
      </c>
      <c r="N8398" s="1">
        <v>0</v>
      </c>
      <c r="O8398" s="1">
        <v>2</v>
      </c>
      <c r="P8398" s="1">
        <v>3</v>
      </c>
      <c r="Q8398" s="1">
        <v>0</v>
      </c>
      <c r="R8398" s="1">
        <v>10</v>
      </c>
      <c r="S8398" s="8">
        <v>9</v>
      </c>
    </row>
    <row r="8399" spans="4:19" x14ac:dyDescent="0.2">
      <c r="D8399" s="175"/>
      <c r="E8399" s="11"/>
      <c r="F8399" s="10"/>
      <c r="G8399" s="9">
        <v>100</v>
      </c>
      <c r="H8399" s="16">
        <v>36.619718309859003</v>
      </c>
      <c r="I8399" s="2">
        <v>35.211267605633999</v>
      </c>
      <c r="J8399" s="46">
        <v>42.253521126761001</v>
      </c>
      <c r="K8399" s="2">
        <v>8.4507042253520002</v>
      </c>
      <c r="L8399" s="23">
        <v>12.676056338027999</v>
      </c>
      <c r="M8399" s="2">
        <v>7.0422535211269999</v>
      </c>
      <c r="N8399" s="18">
        <v>0</v>
      </c>
      <c r="O8399" s="2">
        <v>2.8169014084509998</v>
      </c>
      <c r="P8399" s="2">
        <v>4.2253521126760001</v>
      </c>
      <c r="Q8399" s="18">
        <v>0</v>
      </c>
      <c r="R8399" s="2">
        <v>14.084507042254</v>
      </c>
      <c r="S8399" s="89">
        <v>12.676056338027999</v>
      </c>
    </row>
    <row r="8400" spans="4:19" x14ac:dyDescent="0.2">
      <c r="D8400" s="174" t="s">
        <v>37</v>
      </c>
      <c r="E8400" s="20" t="s">
        <v>77</v>
      </c>
      <c r="F8400" s="22"/>
      <c r="G8400" s="21">
        <v>566</v>
      </c>
      <c r="H8400" s="25">
        <v>174</v>
      </c>
      <c r="I8400" s="3">
        <v>184</v>
      </c>
      <c r="J8400" s="3">
        <v>375</v>
      </c>
      <c r="K8400" s="3">
        <v>25</v>
      </c>
      <c r="L8400" s="3">
        <v>35</v>
      </c>
      <c r="M8400" s="3">
        <v>15</v>
      </c>
      <c r="N8400" s="3">
        <v>0</v>
      </c>
      <c r="O8400" s="3">
        <v>58</v>
      </c>
      <c r="P8400" s="3">
        <v>19</v>
      </c>
      <c r="Q8400" s="3">
        <v>14</v>
      </c>
      <c r="R8400" s="3">
        <v>59</v>
      </c>
      <c r="S8400" s="26">
        <v>35</v>
      </c>
    </row>
    <row r="8401" spans="4:19" x14ac:dyDescent="0.2">
      <c r="D8401" s="175"/>
      <c r="E8401" s="11"/>
      <c r="F8401" s="10"/>
      <c r="G8401" s="9">
        <v>100</v>
      </c>
      <c r="H8401" s="16">
        <v>30.742049469965</v>
      </c>
      <c r="I8401" s="2">
        <v>32.508833922260997</v>
      </c>
      <c r="J8401" s="2">
        <v>66.254416961131</v>
      </c>
      <c r="K8401" s="2">
        <v>4.416961130742</v>
      </c>
      <c r="L8401" s="2">
        <v>6.1837455830390002</v>
      </c>
      <c r="M8401" s="2">
        <v>2.6501766784449998</v>
      </c>
      <c r="N8401" s="18">
        <v>0</v>
      </c>
      <c r="O8401" s="2">
        <v>10.247349823322001</v>
      </c>
      <c r="P8401" s="2">
        <v>3.3568904593640001</v>
      </c>
      <c r="Q8401" s="2">
        <v>2.473498233216</v>
      </c>
      <c r="R8401" s="2">
        <v>10.424028268551</v>
      </c>
      <c r="S8401" s="13">
        <v>6.1837455830390002</v>
      </c>
    </row>
    <row r="8402" spans="4:19" x14ac:dyDescent="0.2">
      <c r="D8402" s="175"/>
      <c r="E8402" s="4" t="s">
        <v>39</v>
      </c>
      <c r="F8402" s="6"/>
      <c r="G8402" s="5">
        <v>26</v>
      </c>
      <c r="H8402" s="7">
        <v>0</v>
      </c>
      <c r="I8402" s="1">
        <v>3</v>
      </c>
      <c r="J8402" s="1">
        <v>4</v>
      </c>
      <c r="K8402" s="1">
        <v>1</v>
      </c>
      <c r="L8402" s="1">
        <v>0</v>
      </c>
      <c r="M8402" s="1">
        <v>0</v>
      </c>
      <c r="N8402" s="1">
        <v>0</v>
      </c>
      <c r="O8402" s="1">
        <v>0</v>
      </c>
      <c r="P8402" s="1">
        <v>0</v>
      </c>
      <c r="Q8402" s="1">
        <v>0</v>
      </c>
      <c r="R8402" s="1">
        <v>15</v>
      </c>
      <c r="S8402" s="8">
        <v>4</v>
      </c>
    </row>
    <row r="8403" spans="4:19" x14ac:dyDescent="0.2">
      <c r="D8403" s="175"/>
      <c r="E8403" s="11"/>
      <c r="F8403" s="10"/>
      <c r="G8403" s="9">
        <v>100</v>
      </c>
      <c r="H8403" s="116">
        <v>0</v>
      </c>
      <c r="I8403" s="46">
        <v>11.538461538462</v>
      </c>
      <c r="J8403" s="46">
        <v>15.384615384615</v>
      </c>
      <c r="K8403" s="2">
        <v>3.8461538461539999</v>
      </c>
      <c r="L8403" s="79">
        <v>0</v>
      </c>
      <c r="M8403" s="18">
        <v>0</v>
      </c>
      <c r="N8403" s="18">
        <v>0</v>
      </c>
      <c r="O8403" s="79">
        <v>0</v>
      </c>
      <c r="P8403" s="18">
        <v>0</v>
      </c>
      <c r="Q8403" s="18">
        <v>0</v>
      </c>
      <c r="R8403" s="35">
        <v>57.692307692307999</v>
      </c>
      <c r="S8403" s="89">
        <v>15.384615384615</v>
      </c>
    </row>
    <row r="8404" spans="4:19" x14ac:dyDescent="0.2">
      <c r="D8404" s="175"/>
      <c r="E8404" s="4" t="s">
        <v>40</v>
      </c>
      <c r="F8404" s="6"/>
      <c r="G8404" s="5">
        <v>71</v>
      </c>
      <c r="H8404" s="7">
        <v>26</v>
      </c>
      <c r="I8404" s="1">
        <v>27</v>
      </c>
      <c r="J8404" s="1">
        <v>46</v>
      </c>
      <c r="K8404" s="1">
        <v>3</v>
      </c>
      <c r="L8404" s="1">
        <v>3</v>
      </c>
      <c r="M8404" s="1">
        <v>2</v>
      </c>
      <c r="N8404" s="1">
        <v>0</v>
      </c>
      <c r="O8404" s="1">
        <v>8</v>
      </c>
      <c r="P8404" s="1">
        <v>2</v>
      </c>
      <c r="Q8404" s="1">
        <v>0</v>
      </c>
      <c r="R8404" s="1">
        <v>6</v>
      </c>
      <c r="S8404" s="8">
        <v>1</v>
      </c>
    </row>
    <row r="8405" spans="4:19" x14ac:dyDescent="0.2">
      <c r="D8405" s="175"/>
      <c r="E8405" s="11"/>
      <c r="F8405" s="10"/>
      <c r="G8405" s="9">
        <v>100</v>
      </c>
      <c r="H8405" s="16">
        <v>36.619718309859003</v>
      </c>
      <c r="I8405" s="23">
        <v>38.028169014085002</v>
      </c>
      <c r="J8405" s="2">
        <v>64.788732394365994</v>
      </c>
      <c r="K8405" s="2">
        <v>4.2253521126760001</v>
      </c>
      <c r="L8405" s="2">
        <v>4.2253521126760001</v>
      </c>
      <c r="M8405" s="2">
        <v>2.8169014084509998</v>
      </c>
      <c r="N8405" s="18">
        <v>0</v>
      </c>
      <c r="O8405" s="2">
        <v>11.267605633803001</v>
      </c>
      <c r="P8405" s="2">
        <v>2.8169014084509998</v>
      </c>
      <c r="Q8405" s="18">
        <v>0</v>
      </c>
      <c r="R8405" s="2">
        <v>8.4507042253520002</v>
      </c>
      <c r="S8405" s="93">
        <v>1.4084507042250001</v>
      </c>
    </row>
    <row r="8406" spans="4:19" x14ac:dyDescent="0.2">
      <c r="D8406" s="175"/>
      <c r="E8406" s="4" t="s">
        <v>41</v>
      </c>
      <c r="F8406" s="6"/>
      <c r="G8406" s="5">
        <v>96</v>
      </c>
      <c r="H8406" s="7">
        <v>39</v>
      </c>
      <c r="I8406" s="1">
        <v>34</v>
      </c>
      <c r="J8406" s="1">
        <v>70</v>
      </c>
      <c r="K8406" s="1">
        <v>5</v>
      </c>
      <c r="L8406" s="1">
        <v>4</v>
      </c>
      <c r="M8406" s="1">
        <v>2</v>
      </c>
      <c r="N8406" s="1">
        <v>0</v>
      </c>
      <c r="O8406" s="1">
        <v>11</v>
      </c>
      <c r="P8406" s="1">
        <v>5</v>
      </c>
      <c r="Q8406" s="1">
        <v>3</v>
      </c>
      <c r="R8406" s="1">
        <v>5</v>
      </c>
      <c r="S8406" s="8">
        <v>4</v>
      </c>
    </row>
    <row r="8407" spans="4:19" x14ac:dyDescent="0.2">
      <c r="D8407" s="175"/>
      <c r="E8407" s="11"/>
      <c r="F8407" s="10"/>
      <c r="G8407" s="9">
        <v>100</v>
      </c>
      <c r="H8407" s="64">
        <v>40.625</v>
      </c>
      <c r="I8407" s="2">
        <v>35.416666666666998</v>
      </c>
      <c r="J8407" s="35">
        <v>72.916666666666998</v>
      </c>
      <c r="K8407" s="2">
        <v>5.208333333333</v>
      </c>
      <c r="L8407" s="2">
        <v>4.166666666667</v>
      </c>
      <c r="M8407" s="2">
        <v>2.083333333333</v>
      </c>
      <c r="N8407" s="18">
        <v>0</v>
      </c>
      <c r="O8407" s="2">
        <v>11.458333333333</v>
      </c>
      <c r="P8407" s="2">
        <v>5.208333333333</v>
      </c>
      <c r="Q8407" s="2">
        <v>3.125</v>
      </c>
      <c r="R8407" s="27">
        <v>5.208333333333</v>
      </c>
      <c r="S8407" s="13">
        <v>4.166666666667</v>
      </c>
    </row>
    <row r="8408" spans="4:19" x14ac:dyDescent="0.2">
      <c r="D8408" s="175"/>
      <c r="E8408" s="4" t="s">
        <v>42</v>
      </c>
      <c r="F8408" s="6"/>
      <c r="G8408" s="5">
        <v>96</v>
      </c>
      <c r="H8408" s="7">
        <v>26</v>
      </c>
      <c r="I8408" s="1">
        <v>30</v>
      </c>
      <c r="J8408" s="1">
        <v>72</v>
      </c>
      <c r="K8408" s="1">
        <v>2</v>
      </c>
      <c r="L8408" s="1">
        <v>8</v>
      </c>
      <c r="M8408" s="1">
        <v>2</v>
      </c>
      <c r="N8408" s="1">
        <v>0</v>
      </c>
      <c r="O8408" s="1">
        <v>10</v>
      </c>
      <c r="P8408" s="1">
        <v>6</v>
      </c>
      <c r="Q8408" s="1">
        <v>4</v>
      </c>
      <c r="R8408" s="1">
        <v>8</v>
      </c>
      <c r="S8408" s="8">
        <v>4</v>
      </c>
    </row>
    <row r="8409" spans="4:19" x14ac:dyDescent="0.2">
      <c r="D8409" s="175"/>
      <c r="E8409" s="11"/>
      <c r="F8409" s="10"/>
      <c r="G8409" s="9">
        <v>100</v>
      </c>
      <c r="H8409" s="73">
        <v>27.083333333333002</v>
      </c>
      <c r="I8409" s="2">
        <v>31.25</v>
      </c>
      <c r="J8409" s="35">
        <v>75</v>
      </c>
      <c r="K8409" s="2">
        <v>2.083333333333</v>
      </c>
      <c r="L8409" s="2">
        <v>8.333333333333</v>
      </c>
      <c r="M8409" s="2">
        <v>2.083333333333</v>
      </c>
      <c r="N8409" s="18">
        <v>0</v>
      </c>
      <c r="O8409" s="2">
        <v>10.416666666667</v>
      </c>
      <c r="P8409" s="2">
        <v>6.25</v>
      </c>
      <c r="Q8409" s="2">
        <v>4.166666666667</v>
      </c>
      <c r="R8409" s="2">
        <v>8.333333333333</v>
      </c>
      <c r="S8409" s="13">
        <v>4.166666666667</v>
      </c>
    </row>
    <row r="8410" spans="4:19" x14ac:dyDescent="0.2">
      <c r="D8410" s="175"/>
      <c r="E8410" s="4" t="s">
        <v>43</v>
      </c>
      <c r="F8410" s="6"/>
      <c r="G8410" s="5">
        <v>103</v>
      </c>
      <c r="H8410" s="7">
        <v>30</v>
      </c>
      <c r="I8410" s="1">
        <v>33</v>
      </c>
      <c r="J8410" s="1">
        <v>75</v>
      </c>
      <c r="K8410" s="1">
        <v>4</v>
      </c>
      <c r="L8410" s="1">
        <v>9</v>
      </c>
      <c r="M8410" s="1">
        <v>4</v>
      </c>
      <c r="N8410" s="1">
        <v>0</v>
      </c>
      <c r="O8410" s="1">
        <v>13</v>
      </c>
      <c r="P8410" s="1">
        <v>1</v>
      </c>
      <c r="Q8410" s="1">
        <v>3</v>
      </c>
      <c r="R8410" s="1">
        <v>9</v>
      </c>
      <c r="S8410" s="8">
        <v>7</v>
      </c>
    </row>
    <row r="8411" spans="4:19" x14ac:dyDescent="0.2">
      <c r="D8411" s="175"/>
      <c r="E8411" s="11"/>
      <c r="F8411" s="10"/>
      <c r="G8411" s="9">
        <v>100</v>
      </c>
      <c r="H8411" s="16">
        <v>29.126213592233</v>
      </c>
      <c r="I8411" s="2">
        <v>32.038834951456003</v>
      </c>
      <c r="J8411" s="35">
        <v>72.815533980582998</v>
      </c>
      <c r="K8411" s="2">
        <v>3.8834951456310001</v>
      </c>
      <c r="L8411" s="2">
        <v>8.7378640776700003</v>
      </c>
      <c r="M8411" s="2">
        <v>3.8834951456310001</v>
      </c>
      <c r="N8411" s="18">
        <v>0</v>
      </c>
      <c r="O8411" s="23">
        <v>12.621359223301001</v>
      </c>
      <c r="P8411" s="2">
        <v>0.97087378640800004</v>
      </c>
      <c r="Q8411" s="2">
        <v>2.9126213592229999</v>
      </c>
      <c r="R8411" s="2">
        <v>8.7378640776700003</v>
      </c>
      <c r="S8411" s="13">
        <v>6.796116504854</v>
      </c>
    </row>
    <row r="8412" spans="4:19" x14ac:dyDescent="0.2">
      <c r="D8412" s="175"/>
      <c r="E8412" s="4" t="s">
        <v>44</v>
      </c>
      <c r="F8412" s="6"/>
      <c r="G8412" s="5">
        <v>104</v>
      </c>
      <c r="H8412" s="7">
        <v>36</v>
      </c>
      <c r="I8412" s="1">
        <v>37</v>
      </c>
      <c r="J8412" s="1">
        <v>71</v>
      </c>
      <c r="K8412" s="1">
        <v>5</v>
      </c>
      <c r="L8412" s="1">
        <v>5</v>
      </c>
      <c r="M8412" s="1">
        <v>2</v>
      </c>
      <c r="N8412" s="1">
        <v>0</v>
      </c>
      <c r="O8412" s="1">
        <v>11</v>
      </c>
      <c r="P8412" s="1">
        <v>4</v>
      </c>
      <c r="Q8412" s="1">
        <v>2</v>
      </c>
      <c r="R8412" s="1">
        <v>9</v>
      </c>
      <c r="S8412" s="8">
        <v>6</v>
      </c>
    </row>
    <row r="8413" spans="4:19" x14ac:dyDescent="0.2">
      <c r="D8413" s="175"/>
      <c r="E8413" s="11"/>
      <c r="F8413" s="10"/>
      <c r="G8413" s="9">
        <v>100</v>
      </c>
      <c r="H8413" s="16">
        <v>34.615384615384997</v>
      </c>
      <c r="I8413" s="2">
        <v>35.576923076923002</v>
      </c>
      <c r="J8413" s="23">
        <v>68.269230769231001</v>
      </c>
      <c r="K8413" s="2">
        <v>4.8076923076920002</v>
      </c>
      <c r="L8413" s="2">
        <v>4.8076923076920002</v>
      </c>
      <c r="M8413" s="2">
        <v>1.923076923077</v>
      </c>
      <c r="N8413" s="18">
        <v>0</v>
      </c>
      <c r="O8413" s="2">
        <v>10.576923076923</v>
      </c>
      <c r="P8413" s="2">
        <v>3.8461538461539999</v>
      </c>
      <c r="Q8413" s="2">
        <v>1.923076923077</v>
      </c>
      <c r="R8413" s="2">
        <v>8.6538461538460005</v>
      </c>
      <c r="S8413" s="13">
        <v>5.7692307692310001</v>
      </c>
    </row>
    <row r="8414" spans="4:19" x14ac:dyDescent="0.2">
      <c r="D8414" s="175"/>
      <c r="E8414" s="4" t="s">
        <v>45</v>
      </c>
      <c r="F8414" s="6"/>
      <c r="G8414" s="5">
        <v>70</v>
      </c>
      <c r="H8414" s="7">
        <v>17</v>
      </c>
      <c r="I8414" s="1">
        <v>20</v>
      </c>
      <c r="J8414" s="1">
        <v>37</v>
      </c>
      <c r="K8414" s="1">
        <v>5</v>
      </c>
      <c r="L8414" s="1">
        <v>6</v>
      </c>
      <c r="M8414" s="1">
        <v>3</v>
      </c>
      <c r="N8414" s="1">
        <v>0</v>
      </c>
      <c r="O8414" s="1">
        <v>5</v>
      </c>
      <c r="P8414" s="1">
        <v>1</v>
      </c>
      <c r="Q8414" s="1">
        <v>2</v>
      </c>
      <c r="R8414" s="1">
        <v>7</v>
      </c>
      <c r="S8414" s="8">
        <v>9</v>
      </c>
    </row>
    <row r="8415" spans="4:19" x14ac:dyDescent="0.2">
      <c r="D8415" s="176"/>
      <c r="E8415" s="57"/>
      <c r="F8415" s="54"/>
      <c r="G8415" s="67">
        <v>100</v>
      </c>
      <c r="H8415" s="127">
        <v>24.285714285714</v>
      </c>
      <c r="I8415" s="48">
        <v>28.571428571428999</v>
      </c>
      <c r="J8415" s="96">
        <v>52.857142857143003</v>
      </c>
      <c r="K8415" s="48">
        <v>7.1428571428570002</v>
      </c>
      <c r="L8415" s="48">
        <v>8.5714285714289993</v>
      </c>
      <c r="M8415" s="48">
        <v>4.2857142857139996</v>
      </c>
      <c r="N8415" s="81">
        <v>0</v>
      </c>
      <c r="O8415" s="48">
        <v>7.1428571428570002</v>
      </c>
      <c r="P8415" s="48">
        <v>1.4285714285710001</v>
      </c>
      <c r="Q8415" s="48">
        <v>2.8571428571430002</v>
      </c>
      <c r="R8415" s="48">
        <v>10</v>
      </c>
      <c r="S8415" s="113">
        <v>12.857142857143</v>
      </c>
    </row>
    <row r="8417" spans="2:19" x14ac:dyDescent="0.2">
      <c r="B8417" s="43" t="str">
        <f xml:space="preserve"> HYPERLINK("#'目次'!B181", "[175]")</f>
        <v>[175]</v>
      </c>
      <c r="C8417" s="31" t="s">
        <v>340</v>
      </c>
    </row>
    <row r="8418" spans="2:19" x14ac:dyDescent="0.2">
      <c r="C8418" s="156" t="s">
        <v>292</v>
      </c>
    </row>
    <row r="8421" spans="2:19" ht="48" x14ac:dyDescent="0.2">
      <c r="D8421" s="177"/>
      <c r="E8421" s="178"/>
      <c r="F8421" s="178"/>
      <c r="G8421" s="40" t="s">
        <v>14</v>
      </c>
      <c r="H8421" s="42" t="s">
        <v>325</v>
      </c>
      <c r="I8421" s="15" t="s">
        <v>326</v>
      </c>
      <c r="J8421" s="15" t="s">
        <v>327</v>
      </c>
      <c r="K8421" s="15" t="s">
        <v>328</v>
      </c>
      <c r="L8421" s="15" t="s">
        <v>329</v>
      </c>
      <c r="M8421" s="15" t="s">
        <v>330</v>
      </c>
      <c r="N8421" s="15" t="s">
        <v>331</v>
      </c>
      <c r="O8421" s="15" t="s">
        <v>332</v>
      </c>
      <c r="P8421" s="15" t="s">
        <v>333</v>
      </c>
      <c r="Q8421" s="15" t="s">
        <v>86</v>
      </c>
      <c r="R8421" s="15" t="s">
        <v>334</v>
      </c>
      <c r="S8421" s="44" t="s">
        <v>17</v>
      </c>
    </row>
    <row r="8422" spans="2:19" x14ac:dyDescent="0.2">
      <c r="D8422" s="179"/>
      <c r="E8422" s="180"/>
      <c r="F8422" s="180"/>
      <c r="G8422" s="39"/>
      <c r="H8422" s="41"/>
      <c r="I8422" s="14"/>
      <c r="J8422" s="14"/>
      <c r="K8422" s="14"/>
      <c r="L8422" s="14"/>
      <c r="M8422" s="14"/>
      <c r="N8422" s="14"/>
      <c r="O8422" s="14"/>
      <c r="P8422" s="14"/>
      <c r="Q8422" s="14"/>
      <c r="R8422" s="14"/>
      <c r="S8422" s="38"/>
    </row>
    <row r="8423" spans="2:19" x14ac:dyDescent="0.2">
      <c r="D8423" s="70"/>
      <c r="E8423" s="72" t="s">
        <v>14</v>
      </c>
      <c r="F8423" s="69"/>
      <c r="G8423" s="37">
        <v>1163</v>
      </c>
      <c r="H8423" s="17">
        <v>65</v>
      </c>
      <c r="I8423" s="17">
        <v>61</v>
      </c>
      <c r="J8423" s="17">
        <v>48</v>
      </c>
      <c r="K8423" s="17">
        <v>10</v>
      </c>
      <c r="L8423" s="17">
        <v>12</v>
      </c>
      <c r="M8423" s="17">
        <v>8</v>
      </c>
      <c r="N8423" s="17">
        <v>2</v>
      </c>
      <c r="O8423" s="17">
        <v>15</v>
      </c>
      <c r="P8423" s="17">
        <v>9</v>
      </c>
      <c r="Q8423" s="17">
        <v>5</v>
      </c>
      <c r="R8423" s="17">
        <v>855</v>
      </c>
      <c r="S8423" s="55">
        <v>136</v>
      </c>
    </row>
    <row r="8424" spans="2:19" x14ac:dyDescent="0.2">
      <c r="D8424" s="57"/>
      <c r="E8424" s="54"/>
      <c r="F8424" s="71"/>
      <c r="G8424" s="9">
        <v>100</v>
      </c>
      <c r="H8424" s="2">
        <v>5.5889939810830001</v>
      </c>
      <c r="I8424" s="2">
        <v>5.2450558899399997</v>
      </c>
      <c r="J8424" s="2">
        <v>4.1272570937230002</v>
      </c>
      <c r="K8424" s="2">
        <v>0.85984522785899997</v>
      </c>
      <c r="L8424" s="2">
        <v>1.0318142734310001</v>
      </c>
      <c r="M8424" s="2">
        <v>0.68787618228699998</v>
      </c>
      <c r="N8424" s="2">
        <v>0.17196904557199999</v>
      </c>
      <c r="O8424" s="2">
        <v>1.2897678417880001</v>
      </c>
      <c r="P8424" s="2">
        <v>0.77386070507299998</v>
      </c>
      <c r="Q8424" s="2">
        <v>0.429922613929</v>
      </c>
      <c r="R8424" s="2">
        <v>73.516766981942993</v>
      </c>
      <c r="S8424" s="13">
        <v>11.693895098882001</v>
      </c>
    </row>
    <row r="8425" spans="2:19" x14ac:dyDescent="0.2">
      <c r="D8425" s="174" t="s">
        <v>18</v>
      </c>
      <c r="E8425" s="20" t="s">
        <v>19</v>
      </c>
      <c r="F8425" s="22"/>
      <c r="G8425" s="21">
        <v>52</v>
      </c>
      <c r="H8425" s="25">
        <v>2</v>
      </c>
      <c r="I8425" s="3">
        <v>1</v>
      </c>
      <c r="J8425" s="3">
        <v>1</v>
      </c>
      <c r="K8425" s="3">
        <v>0</v>
      </c>
      <c r="L8425" s="3">
        <v>2</v>
      </c>
      <c r="M8425" s="3">
        <v>0</v>
      </c>
      <c r="N8425" s="3">
        <v>0</v>
      </c>
      <c r="O8425" s="3">
        <v>4</v>
      </c>
      <c r="P8425" s="3">
        <v>0</v>
      </c>
      <c r="Q8425" s="3">
        <v>0</v>
      </c>
      <c r="R8425" s="3">
        <v>37</v>
      </c>
      <c r="S8425" s="26">
        <v>9</v>
      </c>
    </row>
    <row r="8426" spans="2:19" x14ac:dyDescent="0.2">
      <c r="D8426" s="175"/>
      <c r="E8426" s="11"/>
      <c r="F8426" s="10"/>
      <c r="G8426" s="9">
        <v>100</v>
      </c>
      <c r="H8426" s="16">
        <v>3.8461538461539999</v>
      </c>
      <c r="I8426" s="2">
        <v>1.923076923077</v>
      </c>
      <c r="J8426" s="2">
        <v>1.923076923077</v>
      </c>
      <c r="K8426" s="18">
        <v>0</v>
      </c>
      <c r="L8426" s="2">
        <v>3.8461538461539999</v>
      </c>
      <c r="M8426" s="18">
        <v>0</v>
      </c>
      <c r="N8426" s="18">
        <v>0</v>
      </c>
      <c r="O8426" s="23">
        <v>7.6923076923079998</v>
      </c>
      <c r="P8426" s="18">
        <v>0</v>
      </c>
      <c r="Q8426" s="18">
        <v>0</v>
      </c>
      <c r="R8426" s="2">
        <v>71.153846153846004</v>
      </c>
      <c r="S8426" s="89">
        <v>17.307692307692001</v>
      </c>
    </row>
    <row r="8427" spans="2:19" x14ac:dyDescent="0.2">
      <c r="D8427" s="175"/>
      <c r="E8427" s="4" t="s">
        <v>20</v>
      </c>
      <c r="F8427" s="6"/>
      <c r="G8427" s="5">
        <v>75</v>
      </c>
      <c r="H8427" s="7">
        <v>7</v>
      </c>
      <c r="I8427" s="1">
        <v>4</v>
      </c>
      <c r="J8427" s="1">
        <v>4</v>
      </c>
      <c r="K8427" s="1">
        <v>1</v>
      </c>
      <c r="L8427" s="1">
        <v>2</v>
      </c>
      <c r="M8427" s="1">
        <v>0</v>
      </c>
      <c r="N8427" s="1">
        <v>0</v>
      </c>
      <c r="O8427" s="1">
        <v>0</v>
      </c>
      <c r="P8427" s="1">
        <v>1</v>
      </c>
      <c r="Q8427" s="1">
        <v>0</v>
      </c>
      <c r="R8427" s="1">
        <v>49</v>
      </c>
      <c r="S8427" s="8">
        <v>14</v>
      </c>
    </row>
    <row r="8428" spans="2:19" x14ac:dyDescent="0.2">
      <c r="D8428" s="175"/>
      <c r="E8428" s="11"/>
      <c r="F8428" s="10"/>
      <c r="G8428" s="9">
        <v>100</v>
      </c>
      <c r="H8428" s="16">
        <v>9.333333333333</v>
      </c>
      <c r="I8428" s="2">
        <v>5.333333333333</v>
      </c>
      <c r="J8428" s="2">
        <v>5.333333333333</v>
      </c>
      <c r="K8428" s="2">
        <v>1.333333333333</v>
      </c>
      <c r="L8428" s="2">
        <v>2.666666666667</v>
      </c>
      <c r="M8428" s="18">
        <v>0</v>
      </c>
      <c r="N8428" s="18">
        <v>0</v>
      </c>
      <c r="O8428" s="18">
        <v>0</v>
      </c>
      <c r="P8428" s="2">
        <v>1.333333333333</v>
      </c>
      <c r="Q8428" s="18">
        <v>0</v>
      </c>
      <c r="R8428" s="27">
        <v>65.333333333333002</v>
      </c>
      <c r="S8428" s="89">
        <v>18.666666666666998</v>
      </c>
    </row>
    <row r="8429" spans="2:19" x14ac:dyDescent="0.2">
      <c r="D8429" s="175"/>
      <c r="E8429" s="4" t="s">
        <v>21</v>
      </c>
      <c r="F8429" s="6"/>
      <c r="G8429" s="5">
        <v>469</v>
      </c>
      <c r="H8429" s="7">
        <v>30</v>
      </c>
      <c r="I8429" s="1">
        <v>27</v>
      </c>
      <c r="J8429" s="1">
        <v>18</v>
      </c>
      <c r="K8429" s="1">
        <v>3</v>
      </c>
      <c r="L8429" s="1">
        <v>4</v>
      </c>
      <c r="M8429" s="1">
        <v>5</v>
      </c>
      <c r="N8429" s="1">
        <v>2</v>
      </c>
      <c r="O8429" s="1">
        <v>7</v>
      </c>
      <c r="P8429" s="1">
        <v>5</v>
      </c>
      <c r="Q8429" s="1">
        <v>3</v>
      </c>
      <c r="R8429" s="1">
        <v>347</v>
      </c>
      <c r="S8429" s="8">
        <v>47</v>
      </c>
    </row>
    <row r="8430" spans="2:19" x14ac:dyDescent="0.2">
      <c r="D8430" s="175"/>
      <c r="E8430" s="11"/>
      <c r="F8430" s="10"/>
      <c r="G8430" s="9">
        <v>100</v>
      </c>
      <c r="H8430" s="16">
        <v>6.3965884861409998</v>
      </c>
      <c r="I8430" s="2">
        <v>5.7569296375269996</v>
      </c>
      <c r="J8430" s="2">
        <v>3.8379530916840001</v>
      </c>
      <c r="K8430" s="2">
        <v>0.63965884861400002</v>
      </c>
      <c r="L8430" s="2">
        <v>0.85287846481899998</v>
      </c>
      <c r="M8430" s="2">
        <v>1.0660980810230001</v>
      </c>
      <c r="N8430" s="2">
        <v>0.426439232409</v>
      </c>
      <c r="O8430" s="2">
        <v>1.492537313433</v>
      </c>
      <c r="P8430" s="2">
        <v>1.0660980810230001</v>
      </c>
      <c r="Q8430" s="2">
        <v>0.63965884861400002</v>
      </c>
      <c r="R8430" s="2">
        <v>73.987206823028004</v>
      </c>
      <c r="S8430" s="13">
        <v>10.02132196162</v>
      </c>
    </row>
    <row r="8431" spans="2:19" x14ac:dyDescent="0.2">
      <c r="D8431" s="175"/>
      <c r="E8431" s="4" t="s">
        <v>22</v>
      </c>
      <c r="F8431" s="6"/>
      <c r="G8431" s="5">
        <v>34</v>
      </c>
      <c r="H8431" s="7">
        <v>2</v>
      </c>
      <c r="I8431" s="1">
        <v>4</v>
      </c>
      <c r="J8431" s="1">
        <v>1</v>
      </c>
      <c r="K8431" s="1">
        <v>1</v>
      </c>
      <c r="L8431" s="1">
        <v>0</v>
      </c>
      <c r="M8431" s="1">
        <v>0</v>
      </c>
      <c r="N8431" s="1">
        <v>0</v>
      </c>
      <c r="O8431" s="1">
        <v>0</v>
      </c>
      <c r="P8431" s="1">
        <v>0</v>
      </c>
      <c r="Q8431" s="1">
        <v>0</v>
      </c>
      <c r="R8431" s="1">
        <v>21</v>
      </c>
      <c r="S8431" s="8">
        <v>8</v>
      </c>
    </row>
    <row r="8432" spans="2:19" x14ac:dyDescent="0.2">
      <c r="D8432" s="175"/>
      <c r="E8432" s="11"/>
      <c r="F8432" s="10"/>
      <c r="G8432" s="9">
        <v>100</v>
      </c>
      <c r="H8432" s="16">
        <v>5.8823529411760003</v>
      </c>
      <c r="I8432" s="23">
        <v>11.764705882353001</v>
      </c>
      <c r="J8432" s="2">
        <v>2.9411764705880001</v>
      </c>
      <c r="K8432" s="2">
        <v>2.9411764705880001</v>
      </c>
      <c r="L8432" s="18">
        <v>0</v>
      </c>
      <c r="M8432" s="18">
        <v>0</v>
      </c>
      <c r="N8432" s="18">
        <v>0</v>
      </c>
      <c r="O8432" s="18">
        <v>0</v>
      </c>
      <c r="P8432" s="18">
        <v>0</v>
      </c>
      <c r="Q8432" s="18">
        <v>0</v>
      </c>
      <c r="R8432" s="46">
        <v>61.764705882352999</v>
      </c>
      <c r="S8432" s="104">
        <v>23.529411764706001</v>
      </c>
    </row>
    <row r="8433" spans="4:19" x14ac:dyDescent="0.2">
      <c r="D8433" s="175"/>
      <c r="E8433" s="4" t="s">
        <v>23</v>
      </c>
      <c r="F8433" s="6"/>
      <c r="G8433" s="5">
        <v>136</v>
      </c>
      <c r="H8433" s="7">
        <v>9</v>
      </c>
      <c r="I8433" s="1">
        <v>5</v>
      </c>
      <c r="J8433" s="1">
        <v>6</v>
      </c>
      <c r="K8433" s="1">
        <v>0</v>
      </c>
      <c r="L8433" s="1">
        <v>1</v>
      </c>
      <c r="M8433" s="1">
        <v>0</v>
      </c>
      <c r="N8433" s="1">
        <v>0</v>
      </c>
      <c r="O8433" s="1">
        <v>0</v>
      </c>
      <c r="P8433" s="1">
        <v>2</v>
      </c>
      <c r="Q8433" s="1">
        <v>0</v>
      </c>
      <c r="R8433" s="1">
        <v>103</v>
      </c>
      <c r="S8433" s="8">
        <v>16</v>
      </c>
    </row>
    <row r="8434" spans="4:19" x14ac:dyDescent="0.2">
      <c r="D8434" s="175"/>
      <c r="E8434" s="11"/>
      <c r="F8434" s="10"/>
      <c r="G8434" s="9">
        <v>100</v>
      </c>
      <c r="H8434" s="16">
        <v>6.6176470588239997</v>
      </c>
      <c r="I8434" s="2">
        <v>3.6764705882349999</v>
      </c>
      <c r="J8434" s="2">
        <v>4.4117647058819998</v>
      </c>
      <c r="K8434" s="18">
        <v>0</v>
      </c>
      <c r="L8434" s="2">
        <v>0.73529411764700003</v>
      </c>
      <c r="M8434" s="18">
        <v>0</v>
      </c>
      <c r="N8434" s="18">
        <v>0</v>
      </c>
      <c r="O8434" s="18">
        <v>0</v>
      </c>
      <c r="P8434" s="2">
        <v>1.4705882352940001</v>
      </c>
      <c r="Q8434" s="18">
        <v>0</v>
      </c>
      <c r="R8434" s="2">
        <v>75.735294117647001</v>
      </c>
      <c r="S8434" s="13">
        <v>11.764705882353001</v>
      </c>
    </row>
    <row r="8435" spans="4:19" x14ac:dyDescent="0.2">
      <c r="D8435" s="175"/>
      <c r="E8435" s="4" t="s">
        <v>24</v>
      </c>
      <c r="F8435" s="6"/>
      <c r="G8435" s="5">
        <v>180</v>
      </c>
      <c r="H8435" s="7">
        <v>9</v>
      </c>
      <c r="I8435" s="1">
        <v>11</v>
      </c>
      <c r="J8435" s="1">
        <v>10</v>
      </c>
      <c r="K8435" s="1">
        <v>3</v>
      </c>
      <c r="L8435" s="1">
        <v>1</v>
      </c>
      <c r="M8435" s="1">
        <v>1</v>
      </c>
      <c r="N8435" s="1">
        <v>0</v>
      </c>
      <c r="O8435" s="1">
        <v>2</v>
      </c>
      <c r="P8435" s="1">
        <v>0</v>
      </c>
      <c r="Q8435" s="1">
        <v>2</v>
      </c>
      <c r="R8435" s="1">
        <v>131</v>
      </c>
      <c r="S8435" s="8">
        <v>19</v>
      </c>
    </row>
    <row r="8436" spans="4:19" x14ac:dyDescent="0.2">
      <c r="D8436" s="175"/>
      <c r="E8436" s="11"/>
      <c r="F8436" s="10"/>
      <c r="G8436" s="9">
        <v>100</v>
      </c>
      <c r="H8436" s="16">
        <v>5</v>
      </c>
      <c r="I8436" s="2">
        <v>6.1111111111109997</v>
      </c>
      <c r="J8436" s="2">
        <v>5.5555555555560003</v>
      </c>
      <c r="K8436" s="2">
        <v>1.666666666667</v>
      </c>
      <c r="L8436" s="2">
        <v>0.555555555556</v>
      </c>
      <c r="M8436" s="2">
        <v>0.555555555556</v>
      </c>
      <c r="N8436" s="18">
        <v>0</v>
      </c>
      <c r="O8436" s="2">
        <v>1.1111111111109999</v>
      </c>
      <c r="P8436" s="18">
        <v>0</v>
      </c>
      <c r="Q8436" s="2">
        <v>1.1111111111109999</v>
      </c>
      <c r="R8436" s="2">
        <v>72.777777777777999</v>
      </c>
      <c r="S8436" s="13">
        <v>10.555555555555999</v>
      </c>
    </row>
    <row r="8437" spans="4:19" x14ac:dyDescent="0.2">
      <c r="D8437" s="175"/>
      <c r="E8437" s="4" t="s">
        <v>25</v>
      </c>
      <c r="F8437" s="6"/>
      <c r="G8437" s="5">
        <v>69</v>
      </c>
      <c r="H8437" s="7">
        <v>3</v>
      </c>
      <c r="I8437" s="1">
        <v>2</v>
      </c>
      <c r="J8437" s="1">
        <v>0</v>
      </c>
      <c r="K8437" s="1">
        <v>1</v>
      </c>
      <c r="L8437" s="1">
        <v>0</v>
      </c>
      <c r="M8437" s="1">
        <v>1</v>
      </c>
      <c r="N8437" s="1">
        <v>0</v>
      </c>
      <c r="O8437" s="1">
        <v>2</v>
      </c>
      <c r="P8437" s="1">
        <v>0</v>
      </c>
      <c r="Q8437" s="1">
        <v>0</v>
      </c>
      <c r="R8437" s="1">
        <v>53</v>
      </c>
      <c r="S8437" s="8">
        <v>8</v>
      </c>
    </row>
    <row r="8438" spans="4:19" x14ac:dyDescent="0.2">
      <c r="D8438" s="175"/>
      <c r="E8438" s="11"/>
      <c r="F8438" s="10"/>
      <c r="G8438" s="9">
        <v>100</v>
      </c>
      <c r="H8438" s="16">
        <v>4.3478260869570002</v>
      </c>
      <c r="I8438" s="2">
        <v>2.898550724638</v>
      </c>
      <c r="J8438" s="18">
        <v>0</v>
      </c>
      <c r="K8438" s="2">
        <v>1.449275362319</v>
      </c>
      <c r="L8438" s="18">
        <v>0</v>
      </c>
      <c r="M8438" s="2">
        <v>1.449275362319</v>
      </c>
      <c r="N8438" s="18">
        <v>0</v>
      </c>
      <c r="O8438" s="2">
        <v>2.898550724638</v>
      </c>
      <c r="P8438" s="18">
        <v>0</v>
      </c>
      <c r="Q8438" s="18">
        <v>0</v>
      </c>
      <c r="R8438" s="2">
        <v>76.811594202899002</v>
      </c>
      <c r="S8438" s="13">
        <v>11.594202898551</v>
      </c>
    </row>
    <row r="8439" spans="4:19" x14ac:dyDescent="0.2">
      <c r="D8439" s="175"/>
      <c r="E8439" s="4" t="s">
        <v>26</v>
      </c>
      <c r="F8439" s="6"/>
      <c r="G8439" s="5">
        <v>29</v>
      </c>
      <c r="H8439" s="7">
        <v>1</v>
      </c>
      <c r="I8439" s="1">
        <v>4</v>
      </c>
      <c r="J8439" s="1">
        <v>2</v>
      </c>
      <c r="K8439" s="1">
        <v>0</v>
      </c>
      <c r="L8439" s="1">
        <v>0</v>
      </c>
      <c r="M8439" s="1">
        <v>0</v>
      </c>
      <c r="N8439" s="1">
        <v>0</v>
      </c>
      <c r="O8439" s="1">
        <v>0</v>
      </c>
      <c r="P8439" s="1">
        <v>0</v>
      </c>
      <c r="Q8439" s="1">
        <v>0</v>
      </c>
      <c r="R8439" s="1">
        <v>22</v>
      </c>
      <c r="S8439" s="8">
        <v>2</v>
      </c>
    </row>
    <row r="8440" spans="4:19" x14ac:dyDescent="0.2">
      <c r="D8440" s="175"/>
      <c r="E8440" s="11"/>
      <c r="F8440" s="10"/>
      <c r="G8440" s="9">
        <v>100</v>
      </c>
      <c r="H8440" s="16">
        <v>3.4482758620689999</v>
      </c>
      <c r="I8440" s="23">
        <v>13.793103448276</v>
      </c>
      <c r="J8440" s="2">
        <v>6.8965517241379999</v>
      </c>
      <c r="K8440" s="18">
        <v>0</v>
      </c>
      <c r="L8440" s="18">
        <v>0</v>
      </c>
      <c r="M8440" s="18">
        <v>0</v>
      </c>
      <c r="N8440" s="18">
        <v>0</v>
      </c>
      <c r="O8440" s="18">
        <v>0</v>
      </c>
      <c r="P8440" s="18">
        <v>0</v>
      </c>
      <c r="Q8440" s="18">
        <v>0</v>
      </c>
      <c r="R8440" s="2">
        <v>75.862068965516997</v>
      </c>
      <c r="S8440" s="13">
        <v>6.8965517241379999</v>
      </c>
    </row>
    <row r="8441" spans="4:19" x14ac:dyDescent="0.2">
      <c r="D8441" s="175"/>
      <c r="E8441" s="4" t="s">
        <v>27</v>
      </c>
      <c r="F8441" s="6"/>
      <c r="G8441" s="5">
        <v>64</v>
      </c>
      <c r="H8441" s="7">
        <v>0</v>
      </c>
      <c r="I8441" s="1">
        <v>3</v>
      </c>
      <c r="J8441" s="1">
        <v>5</v>
      </c>
      <c r="K8441" s="1">
        <v>1</v>
      </c>
      <c r="L8441" s="1">
        <v>2</v>
      </c>
      <c r="M8441" s="1">
        <v>1</v>
      </c>
      <c r="N8441" s="1">
        <v>0</v>
      </c>
      <c r="O8441" s="1">
        <v>0</v>
      </c>
      <c r="P8441" s="1">
        <v>0</v>
      </c>
      <c r="Q8441" s="1">
        <v>0</v>
      </c>
      <c r="R8441" s="1">
        <v>49</v>
      </c>
      <c r="S8441" s="8">
        <v>5</v>
      </c>
    </row>
    <row r="8442" spans="4:19" x14ac:dyDescent="0.2">
      <c r="D8442" s="175"/>
      <c r="E8442" s="11"/>
      <c r="F8442" s="10"/>
      <c r="G8442" s="9">
        <v>100</v>
      </c>
      <c r="H8442" s="121">
        <v>0</v>
      </c>
      <c r="I8442" s="2">
        <v>4.6875</v>
      </c>
      <c r="J8442" s="2">
        <v>7.8125</v>
      </c>
      <c r="K8442" s="2">
        <v>1.5625</v>
      </c>
      <c r="L8442" s="2">
        <v>3.125</v>
      </c>
      <c r="M8442" s="2">
        <v>1.5625</v>
      </c>
      <c r="N8442" s="18">
        <v>0</v>
      </c>
      <c r="O8442" s="18">
        <v>0</v>
      </c>
      <c r="P8442" s="18">
        <v>0</v>
      </c>
      <c r="Q8442" s="18">
        <v>0</v>
      </c>
      <c r="R8442" s="2">
        <v>76.5625</v>
      </c>
      <c r="S8442" s="13">
        <v>7.8125</v>
      </c>
    </row>
    <row r="8443" spans="4:19" x14ac:dyDescent="0.2">
      <c r="D8443" s="175"/>
      <c r="E8443" s="4" t="s">
        <v>28</v>
      </c>
      <c r="F8443" s="6"/>
      <c r="G8443" s="5">
        <v>48</v>
      </c>
      <c r="H8443" s="7">
        <v>1</v>
      </c>
      <c r="I8443" s="1">
        <v>0</v>
      </c>
      <c r="J8443" s="1">
        <v>1</v>
      </c>
      <c r="K8443" s="1">
        <v>0</v>
      </c>
      <c r="L8443" s="1">
        <v>0</v>
      </c>
      <c r="M8443" s="1">
        <v>0</v>
      </c>
      <c r="N8443" s="1">
        <v>0</v>
      </c>
      <c r="O8443" s="1">
        <v>0</v>
      </c>
      <c r="P8443" s="1">
        <v>1</v>
      </c>
      <c r="Q8443" s="1">
        <v>0</v>
      </c>
      <c r="R8443" s="1">
        <v>39</v>
      </c>
      <c r="S8443" s="8">
        <v>6</v>
      </c>
    </row>
    <row r="8444" spans="4:19" x14ac:dyDescent="0.2">
      <c r="D8444" s="175"/>
      <c r="E8444" s="11"/>
      <c r="F8444" s="10"/>
      <c r="G8444" s="9">
        <v>100</v>
      </c>
      <c r="H8444" s="16">
        <v>2.083333333333</v>
      </c>
      <c r="I8444" s="79">
        <v>0</v>
      </c>
      <c r="J8444" s="2">
        <v>2.083333333333</v>
      </c>
      <c r="K8444" s="18">
        <v>0</v>
      </c>
      <c r="L8444" s="18">
        <v>0</v>
      </c>
      <c r="M8444" s="18">
        <v>0</v>
      </c>
      <c r="N8444" s="18">
        <v>0</v>
      </c>
      <c r="O8444" s="18">
        <v>0</v>
      </c>
      <c r="P8444" s="2">
        <v>2.083333333333</v>
      </c>
      <c r="Q8444" s="18">
        <v>0</v>
      </c>
      <c r="R8444" s="23">
        <v>81.25</v>
      </c>
      <c r="S8444" s="13">
        <v>12.5</v>
      </c>
    </row>
    <row r="8445" spans="4:19" x14ac:dyDescent="0.2">
      <c r="D8445" s="175"/>
      <c r="E8445" s="4" t="s">
        <v>29</v>
      </c>
      <c r="F8445" s="6"/>
      <c r="G8445" s="5">
        <v>7</v>
      </c>
      <c r="H8445" s="7">
        <v>1</v>
      </c>
      <c r="I8445" s="1">
        <v>0</v>
      </c>
      <c r="J8445" s="1">
        <v>0</v>
      </c>
      <c r="K8445" s="1">
        <v>0</v>
      </c>
      <c r="L8445" s="1">
        <v>0</v>
      </c>
      <c r="M8445" s="1">
        <v>0</v>
      </c>
      <c r="N8445" s="1">
        <v>0</v>
      </c>
      <c r="O8445" s="1">
        <v>0</v>
      </c>
      <c r="P8445" s="1">
        <v>0</v>
      </c>
      <c r="Q8445" s="1">
        <v>0</v>
      </c>
      <c r="R8445" s="1">
        <v>4</v>
      </c>
      <c r="S8445" s="8">
        <v>2</v>
      </c>
    </row>
    <row r="8446" spans="4:19" x14ac:dyDescent="0.2">
      <c r="D8446" s="175"/>
      <c r="E8446" s="11"/>
      <c r="F8446" s="10"/>
      <c r="G8446" s="9">
        <v>100</v>
      </c>
      <c r="H8446" s="64">
        <v>14.285714285714</v>
      </c>
      <c r="I8446" s="79">
        <v>0</v>
      </c>
      <c r="J8446" s="18">
        <v>0</v>
      </c>
      <c r="K8446" s="18">
        <v>0</v>
      </c>
      <c r="L8446" s="18">
        <v>0</v>
      </c>
      <c r="M8446" s="18">
        <v>0</v>
      </c>
      <c r="N8446" s="18">
        <v>0</v>
      </c>
      <c r="O8446" s="18">
        <v>0</v>
      </c>
      <c r="P8446" s="18">
        <v>0</v>
      </c>
      <c r="Q8446" s="18">
        <v>0</v>
      </c>
      <c r="R8446" s="46">
        <v>57.142857142856997</v>
      </c>
      <c r="S8446" s="104">
        <v>28.571428571428999</v>
      </c>
    </row>
    <row r="8447" spans="4:19" x14ac:dyDescent="0.2">
      <c r="D8447" s="174" t="s">
        <v>30</v>
      </c>
      <c r="E8447" s="20" t="s">
        <v>31</v>
      </c>
      <c r="F8447" s="22"/>
      <c r="G8447" s="21">
        <v>373</v>
      </c>
      <c r="H8447" s="25">
        <v>25</v>
      </c>
      <c r="I8447" s="3">
        <v>20</v>
      </c>
      <c r="J8447" s="3">
        <v>15</v>
      </c>
      <c r="K8447" s="3">
        <v>5</v>
      </c>
      <c r="L8447" s="3">
        <v>4</v>
      </c>
      <c r="M8447" s="3">
        <v>5</v>
      </c>
      <c r="N8447" s="3">
        <v>1</v>
      </c>
      <c r="O8447" s="3">
        <v>6</v>
      </c>
      <c r="P8447" s="3">
        <v>3</v>
      </c>
      <c r="Q8447" s="3">
        <v>2</v>
      </c>
      <c r="R8447" s="3">
        <v>273</v>
      </c>
      <c r="S8447" s="26">
        <v>39</v>
      </c>
    </row>
    <row r="8448" spans="4:19" x14ac:dyDescent="0.2">
      <c r="D8448" s="175"/>
      <c r="E8448" s="11"/>
      <c r="F8448" s="10"/>
      <c r="G8448" s="9">
        <v>100</v>
      </c>
      <c r="H8448" s="16">
        <v>6.702412868633</v>
      </c>
      <c r="I8448" s="2">
        <v>5.3619302949060001</v>
      </c>
      <c r="J8448" s="2">
        <v>4.0214477211800004</v>
      </c>
      <c r="K8448" s="2">
        <v>1.3404825737270001</v>
      </c>
      <c r="L8448" s="2">
        <v>1.0723860589809999</v>
      </c>
      <c r="M8448" s="2">
        <v>1.3404825737270001</v>
      </c>
      <c r="N8448" s="2">
        <v>0.26809651474500001</v>
      </c>
      <c r="O8448" s="2">
        <v>1.6085790884719999</v>
      </c>
      <c r="P8448" s="2">
        <v>0.80428954423599996</v>
      </c>
      <c r="Q8448" s="2">
        <v>0.53619302949100001</v>
      </c>
      <c r="R8448" s="2">
        <v>73.190348525469005</v>
      </c>
      <c r="S8448" s="13">
        <v>10.455764075067</v>
      </c>
    </row>
    <row r="8449" spans="4:19" x14ac:dyDescent="0.2">
      <c r="D8449" s="175"/>
      <c r="E8449" s="4" t="s">
        <v>32</v>
      </c>
      <c r="F8449" s="6"/>
      <c r="G8449" s="5">
        <v>339</v>
      </c>
      <c r="H8449" s="7">
        <v>19</v>
      </c>
      <c r="I8449" s="1">
        <v>17</v>
      </c>
      <c r="J8449" s="1">
        <v>18</v>
      </c>
      <c r="K8449" s="1">
        <v>3</v>
      </c>
      <c r="L8449" s="1">
        <v>2</v>
      </c>
      <c r="M8449" s="1">
        <v>0</v>
      </c>
      <c r="N8449" s="1">
        <v>1</v>
      </c>
      <c r="O8449" s="1">
        <v>6</v>
      </c>
      <c r="P8449" s="1">
        <v>4</v>
      </c>
      <c r="Q8449" s="1">
        <v>3</v>
      </c>
      <c r="R8449" s="1">
        <v>249</v>
      </c>
      <c r="S8449" s="8">
        <v>38</v>
      </c>
    </row>
    <row r="8450" spans="4:19" x14ac:dyDescent="0.2">
      <c r="D8450" s="175"/>
      <c r="E8450" s="11"/>
      <c r="F8450" s="10"/>
      <c r="G8450" s="9">
        <v>100</v>
      </c>
      <c r="H8450" s="16">
        <v>5.6047197640119997</v>
      </c>
      <c r="I8450" s="2">
        <v>5.0147492625370003</v>
      </c>
      <c r="J8450" s="2">
        <v>5.3097345132739999</v>
      </c>
      <c r="K8450" s="2">
        <v>0.88495575221199996</v>
      </c>
      <c r="L8450" s="2">
        <v>0.58997050147499996</v>
      </c>
      <c r="M8450" s="18">
        <v>0</v>
      </c>
      <c r="N8450" s="2">
        <v>0.29498525073699999</v>
      </c>
      <c r="O8450" s="2">
        <v>1.769911504425</v>
      </c>
      <c r="P8450" s="2">
        <v>1.1799410029499999</v>
      </c>
      <c r="Q8450" s="2">
        <v>0.88495575221199996</v>
      </c>
      <c r="R8450" s="2">
        <v>73.451327433627995</v>
      </c>
      <c r="S8450" s="13">
        <v>11.209439528023999</v>
      </c>
    </row>
    <row r="8451" spans="4:19" x14ac:dyDescent="0.2">
      <c r="D8451" s="175"/>
      <c r="E8451" s="4" t="s">
        <v>33</v>
      </c>
      <c r="F8451" s="6"/>
      <c r="G8451" s="5">
        <v>365</v>
      </c>
      <c r="H8451" s="7">
        <v>21</v>
      </c>
      <c r="I8451" s="1">
        <v>20</v>
      </c>
      <c r="J8451" s="1">
        <v>12</v>
      </c>
      <c r="K8451" s="1">
        <v>2</v>
      </c>
      <c r="L8451" s="1">
        <v>5</v>
      </c>
      <c r="M8451" s="1">
        <v>3</v>
      </c>
      <c r="N8451" s="1">
        <v>0</v>
      </c>
      <c r="O8451" s="1">
        <v>3</v>
      </c>
      <c r="P8451" s="1">
        <v>1</v>
      </c>
      <c r="Q8451" s="1">
        <v>0</v>
      </c>
      <c r="R8451" s="1">
        <v>267</v>
      </c>
      <c r="S8451" s="8">
        <v>48</v>
      </c>
    </row>
    <row r="8452" spans="4:19" x14ac:dyDescent="0.2">
      <c r="D8452" s="175"/>
      <c r="E8452" s="11"/>
      <c r="F8452" s="10"/>
      <c r="G8452" s="9">
        <v>100</v>
      </c>
      <c r="H8452" s="16">
        <v>5.7534246575339996</v>
      </c>
      <c r="I8452" s="2">
        <v>5.4794520547949999</v>
      </c>
      <c r="J8452" s="2">
        <v>3.2876712328769999</v>
      </c>
      <c r="K8452" s="2">
        <v>0.54794520547900005</v>
      </c>
      <c r="L8452" s="2">
        <v>1.369863013699</v>
      </c>
      <c r="M8452" s="2">
        <v>0.82191780821899996</v>
      </c>
      <c r="N8452" s="18">
        <v>0</v>
      </c>
      <c r="O8452" s="2">
        <v>0.82191780821899996</v>
      </c>
      <c r="P8452" s="2">
        <v>0.27397260274000002</v>
      </c>
      <c r="Q8452" s="18">
        <v>0</v>
      </c>
      <c r="R8452" s="2">
        <v>73.150684931507001</v>
      </c>
      <c r="S8452" s="13">
        <v>13.150684931507</v>
      </c>
    </row>
    <row r="8453" spans="4:19" x14ac:dyDescent="0.2">
      <c r="D8453" s="175"/>
      <c r="E8453" s="4" t="s">
        <v>34</v>
      </c>
      <c r="F8453" s="6"/>
      <c r="G8453" s="5">
        <v>86</v>
      </c>
      <c r="H8453" s="7">
        <v>0</v>
      </c>
      <c r="I8453" s="1">
        <v>4</v>
      </c>
      <c r="J8453" s="1">
        <v>3</v>
      </c>
      <c r="K8453" s="1">
        <v>0</v>
      </c>
      <c r="L8453" s="1">
        <v>1</v>
      </c>
      <c r="M8453" s="1">
        <v>0</v>
      </c>
      <c r="N8453" s="1">
        <v>0</v>
      </c>
      <c r="O8453" s="1">
        <v>0</v>
      </c>
      <c r="P8453" s="1">
        <v>1</v>
      </c>
      <c r="Q8453" s="1">
        <v>0</v>
      </c>
      <c r="R8453" s="1">
        <v>66</v>
      </c>
      <c r="S8453" s="8">
        <v>11</v>
      </c>
    </row>
    <row r="8454" spans="4:19" x14ac:dyDescent="0.2">
      <c r="D8454" s="175"/>
      <c r="E8454" s="11"/>
      <c r="F8454" s="10"/>
      <c r="G8454" s="9">
        <v>100</v>
      </c>
      <c r="H8454" s="121">
        <v>0</v>
      </c>
      <c r="I8454" s="2">
        <v>4.6511627906979998</v>
      </c>
      <c r="J8454" s="2">
        <v>3.488372093023</v>
      </c>
      <c r="K8454" s="18">
        <v>0</v>
      </c>
      <c r="L8454" s="2">
        <v>1.1627906976739999</v>
      </c>
      <c r="M8454" s="18">
        <v>0</v>
      </c>
      <c r="N8454" s="18">
        <v>0</v>
      </c>
      <c r="O8454" s="18">
        <v>0</v>
      </c>
      <c r="P8454" s="2">
        <v>1.1627906976739999</v>
      </c>
      <c r="Q8454" s="18">
        <v>0</v>
      </c>
      <c r="R8454" s="2">
        <v>76.744186046511999</v>
      </c>
      <c r="S8454" s="13">
        <v>12.790697674419</v>
      </c>
    </row>
    <row r="8455" spans="4:19" x14ac:dyDescent="0.2">
      <c r="D8455" s="174" t="s">
        <v>35</v>
      </c>
      <c r="E8455" s="20" t="s">
        <v>36</v>
      </c>
      <c r="F8455" s="22"/>
      <c r="G8455" s="21">
        <v>597</v>
      </c>
      <c r="H8455" s="25">
        <v>37</v>
      </c>
      <c r="I8455" s="3">
        <v>32</v>
      </c>
      <c r="J8455" s="3">
        <v>25</v>
      </c>
      <c r="K8455" s="3">
        <v>6</v>
      </c>
      <c r="L8455" s="3">
        <v>6</v>
      </c>
      <c r="M8455" s="3">
        <v>5</v>
      </c>
      <c r="N8455" s="3">
        <v>0</v>
      </c>
      <c r="O8455" s="3">
        <v>5</v>
      </c>
      <c r="P8455" s="3">
        <v>5</v>
      </c>
      <c r="Q8455" s="3">
        <v>2</v>
      </c>
      <c r="R8455" s="3">
        <v>432</v>
      </c>
      <c r="S8455" s="26">
        <v>75</v>
      </c>
    </row>
    <row r="8456" spans="4:19" x14ac:dyDescent="0.2">
      <c r="D8456" s="175"/>
      <c r="E8456" s="11"/>
      <c r="F8456" s="10"/>
      <c r="G8456" s="9">
        <v>100</v>
      </c>
      <c r="H8456" s="16">
        <v>6.1976549413740001</v>
      </c>
      <c r="I8456" s="2">
        <v>5.3601340033499998</v>
      </c>
      <c r="J8456" s="2">
        <v>4.1876046901170003</v>
      </c>
      <c r="K8456" s="2">
        <v>1.0050251256280001</v>
      </c>
      <c r="L8456" s="2">
        <v>1.0050251256280001</v>
      </c>
      <c r="M8456" s="2">
        <v>0.83752093802299998</v>
      </c>
      <c r="N8456" s="18">
        <v>0</v>
      </c>
      <c r="O8456" s="2">
        <v>0.83752093802299998</v>
      </c>
      <c r="P8456" s="2">
        <v>0.83752093802299998</v>
      </c>
      <c r="Q8456" s="2">
        <v>0.33500837520900001</v>
      </c>
      <c r="R8456" s="2">
        <v>72.361809045225996</v>
      </c>
      <c r="S8456" s="13">
        <v>12.562814070351999</v>
      </c>
    </row>
    <row r="8457" spans="4:19" x14ac:dyDescent="0.2">
      <c r="D8457" s="175"/>
      <c r="E8457" s="4" t="s">
        <v>37</v>
      </c>
      <c r="F8457" s="6"/>
      <c r="G8457" s="5">
        <v>566</v>
      </c>
      <c r="H8457" s="7">
        <v>28</v>
      </c>
      <c r="I8457" s="1">
        <v>29</v>
      </c>
      <c r="J8457" s="1">
        <v>23</v>
      </c>
      <c r="K8457" s="1">
        <v>4</v>
      </c>
      <c r="L8457" s="1">
        <v>6</v>
      </c>
      <c r="M8457" s="1">
        <v>3</v>
      </c>
      <c r="N8457" s="1">
        <v>2</v>
      </c>
      <c r="O8457" s="1">
        <v>10</v>
      </c>
      <c r="P8457" s="1">
        <v>4</v>
      </c>
      <c r="Q8457" s="1">
        <v>3</v>
      </c>
      <c r="R8457" s="1">
        <v>423</v>
      </c>
      <c r="S8457" s="8">
        <v>61</v>
      </c>
    </row>
    <row r="8458" spans="4:19" x14ac:dyDescent="0.2">
      <c r="D8458" s="175"/>
      <c r="E8458" s="11"/>
      <c r="F8458" s="10"/>
      <c r="G8458" s="9">
        <v>100</v>
      </c>
      <c r="H8458" s="16">
        <v>4.946996466431</v>
      </c>
      <c r="I8458" s="2">
        <v>5.1236749116610003</v>
      </c>
      <c r="J8458" s="2">
        <v>4.0636042402830004</v>
      </c>
      <c r="K8458" s="2">
        <v>0.70671378091899995</v>
      </c>
      <c r="L8458" s="2">
        <v>1.0600706713779999</v>
      </c>
      <c r="M8458" s="2">
        <v>0.53003533568899996</v>
      </c>
      <c r="N8458" s="2">
        <v>0.35335689045899998</v>
      </c>
      <c r="O8458" s="2">
        <v>1.766784452297</v>
      </c>
      <c r="P8458" s="2">
        <v>0.70671378091899995</v>
      </c>
      <c r="Q8458" s="2">
        <v>0.53003533568899996</v>
      </c>
      <c r="R8458" s="2">
        <v>74.734982332154999</v>
      </c>
      <c r="S8458" s="13">
        <v>10.777385159011001</v>
      </c>
    </row>
    <row r="8459" spans="4:19" x14ac:dyDescent="0.2">
      <c r="D8459" s="174" t="s">
        <v>38</v>
      </c>
      <c r="E8459" s="20" t="s">
        <v>39</v>
      </c>
      <c r="F8459" s="22"/>
      <c r="G8459" s="21">
        <v>58</v>
      </c>
      <c r="H8459" s="25">
        <v>0</v>
      </c>
      <c r="I8459" s="3">
        <v>5</v>
      </c>
      <c r="J8459" s="3">
        <v>2</v>
      </c>
      <c r="K8459" s="3">
        <v>1</v>
      </c>
      <c r="L8459" s="3">
        <v>2</v>
      </c>
      <c r="M8459" s="3">
        <v>0</v>
      </c>
      <c r="N8459" s="3">
        <v>1</v>
      </c>
      <c r="O8459" s="3">
        <v>1</v>
      </c>
      <c r="P8459" s="3">
        <v>0</v>
      </c>
      <c r="Q8459" s="3">
        <v>0</v>
      </c>
      <c r="R8459" s="3">
        <v>44</v>
      </c>
      <c r="S8459" s="26">
        <v>8</v>
      </c>
    </row>
    <row r="8460" spans="4:19" x14ac:dyDescent="0.2">
      <c r="D8460" s="175"/>
      <c r="E8460" s="11"/>
      <c r="F8460" s="10"/>
      <c r="G8460" s="9">
        <v>100</v>
      </c>
      <c r="H8460" s="121">
        <v>0</v>
      </c>
      <c r="I8460" s="2">
        <v>8.6206896551720007</v>
      </c>
      <c r="J8460" s="2">
        <v>3.4482758620689999</v>
      </c>
      <c r="K8460" s="2">
        <v>1.7241379310339999</v>
      </c>
      <c r="L8460" s="2">
        <v>3.4482758620689999</v>
      </c>
      <c r="M8460" s="18">
        <v>0</v>
      </c>
      <c r="N8460" s="2">
        <v>1.7241379310339999</v>
      </c>
      <c r="O8460" s="2">
        <v>1.7241379310339999</v>
      </c>
      <c r="P8460" s="18">
        <v>0</v>
      </c>
      <c r="Q8460" s="18">
        <v>0</v>
      </c>
      <c r="R8460" s="2">
        <v>75.862068965516997</v>
      </c>
      <c r="S8460" s="13">
        <v>13.793103448276</v>
      </c>
    </row>
    <row r="8461" spans="4:19" x14ac:dyDescent="0.2">
      <c r="D8461" s="175"/>
      <c r="E8461" s="4" t="s">
        <v>40</v>
      </c>
      <c r="F8461" s="6"/>
      <c r="G8461" s="5">
        <v>144</v>
      </c>
      <c r="H8461" s="7">
        <v>13</v>
      </c>
      <c r="I8461" s="1">
        <v>16</v>
      </c>
      <c r="J8461" s="1">
        <v>8</v>
      </c>
      <c r="K8461" s="1">
        <v>1</v>
      </c>
      <c r="L8461" s="1">
        <v>0</v>
      </c>
      <c r="M8461" s="1">
        <v>0</v>
      </c>
      <c r="N8461" s="1">
        <v>0</v>
      </c>
      <c r="O8461" s="1">
        <v>5</v>
      </c>
      <c r="P8461" s="1">
        <v>2</v>
      </c>
      <c r="Q8461" s="1">
        <v>0</v>
      </c>
      <c r="R8461" s="1">
        <v>103</v>
      </c>
      <c r="S8461" s="8">
        <v>4</v>
      </c>
    </row>
    <row r="8462" spans="4:19" x14ac:dyDescent="0.2">
      <c r="D8462" s="175"/>
      <c r="E8462" s="11"/>
      <c r="F8462" s="10"/>
      <c r="G8462" s="9">
        <v>100</v>
      </c>
      <c r="H8462" s="16">
        <v>9.0277777777780006</v>
      </c>
      <c r="I8462" s="23">
        <v>11.111111111111001</v>
      </c>
      <c r="J8462" s="2">
        <v>5.5555555555560003</v>
      </c>
      <c r="K8462" s="2">
        <v>0.694444444444</v>
      </c>
      <c r="L8462" s="18">
        <v>0</v>
      </c>
      <c r="M8462" s="18">
        <v>0</v>
      </c>
      <c r="N8462" s="18">
        <v>0</v>
      </c>
      <c r="O8462" s="2">
        <v>3.4722222222219998</v>
      </c>
      <c r="P8462" s="2">
        <v>1.3888888888890001</v>
      </c>
      <c r="Q8462" s="18">
        <v>0</v>
      </c>
      <c r="R8462" s="2">
        <v>71.527777777777999</v>
      </c>
      <c r="S8462" s="93">
        <v>2.7777777777780002</v>
      </c>
    </row>
    <row r="8463" spans="4:19" x14ac:dyDescent="0.2">
      <c r="D8463" s="175"/>
      <c r="E8463" s="4" t="s">
        <v>41</v>
      </c>
      <c r="F8463" s="6"/>
      <c r="G8463" s="5">
        <v>202</v>
      </c>
      <c r="H8463" s="7">
        <v>16</v>
      </c>
      <c r="I8463" s="1">
        <v>5</v>
      </c>
      <c r="J8463" s="1">
        <v>13</v>
      </c>
      <c r="K8463" s="1">
        <v>2</v>
      </c>
      <c r="L8463" s="1">
        <v>3</v>
      </c>
      <c r="M8463" s="1">
        <v>1</v>
      </c>
      <c r="N8463" s="1">
        <v>0</v>
      </c>
      <c r="O8463" s="1">
        <v>3</v>
      </c>
      <c r="P8463" s="1">
        <v>3</v>
      </c>
      <c r="Q8463" s="1">
        <v>1</v>
      </c>
      <c r="R8463" s="1">
        <v>155</v>
      </c>
      <c r="S8463" s="8">
        <v>19</v>
      </c>
    </row>
    <row r="8464" spans="4:19" x14ac:dyDescent="0.2">
      <c r="D8464" s="175"/>
      <c r="E8464" s="11"/>
      <c r="F8464" s="10"/>
      <c r="G8464" s="9">
        <v>100</v>
      </c>
      <c r="H8464" s="16">
        <v>7.9207920792079998</v>
      </c>
      <c r="I8464" s="2">
        <v>2.4752475247520001</v>
      </c>
      <c r="J8464" s="2">
        <v>6.4356435643559999</v>
      </c>
      <c r="K8464" s="2">
        <v>0.99009900990099997</v>
      </c>
      <c r="L8464" s="2">
        <v>1.485148514851</v>
      </c>
      <c r="M8464" s="2">
        <v>0.49504950495</v>
      </c>
      <c r="N8464" s="18">
        <v>0</v>
      </c>
      <c r="O8464" s="2">
        <v>1.485148514851</v>
      </c>
      <c r="P8464" s="2">
        <v>1.485148514851</v>
      </c>
      <c r="Q8464" s="2">
        <v>0.49504950495</v>
      </c>
      <c r="R8464" s="2">
        <v>76.732673267327002</v>
      </c>
      <c r="S8464" s="13">
        <v>9.4059405940590004</v>
      </c>
    </row>
    <row r="8465" spans="2:19" x14ac:dyDescent="0.2">
      <c r="D8465" s="175"/>
      <c r="E8465" s="4" t="s">
        <v>42</v>
      </c>
      <c r="F8465" s="6"/>
      <c r="G8465" s="5">
        <v>208</v>
      </c>
      <c r="H8465" s="7">
        <v>8</v>
      </c>
      <c r="I8465" s="1">
        <v>11</v>
      </c>
      <c r="J8465" s="1">
        <v>8</v>
      </c>
      <c r="K8465" s="1">
        <v>2</v>
      </c>
      <c r="L8465" s="1">
        <v>0</v>
      </c>
      <c r="M8465" s="1">
        <v>1</v>
      </c>
      <c r="N8465" s="1">
        <v>0</v>
      </c>
      <c r="O8465" s="1">
        <v>2</v>
      </c>
      <c r="P8465" s="1">
        <v>1</v>
      </c>
      <c r="Q8465" s="1">
        <v>0</v>
      </c>
      <c r="R8465" s="1">
        <v>164</v>
      </c>
      <c r="S8465" s="8">
        <v>16</v>
      </c>
    </row>
    <row r="8466" spans="2:19" x14ac:dyDescent="0.2">
      <c r="D8466" s="175"/>
      <c r="E8466" s="11"/>
      <c r="F8466" s="10"/>
      <c r="G8466" s="9">
        <v>100</v>
      </c>
      <c r="H8466" s="16">
        <v>3.8461538461539999</v>
      </c>
      <c r="I8466" s="2">
        <v>5.2884615384620002</v>
      </c>
      <c r="J8466" s="2">
        <v>3.8461538461539999</v>
      </c>
      <c r="K8466" s="2">
        <v>0.96153846153800004</v>
      </c>
      <c r="L8466" s="18">
        <v>0</v>
      </c>
      <c r="M8466" s="2">
        <v>0.48076923076900002</v>
      </c>
      <c r="N8466" s="18">
        <v>0</v>
      </c>
      <c r="O8466" s="2">
        <v>0.96153846153800004</v>
      </c>
      <c r="P8466" s="2">
        <v>0.48076923076900002</v>
      </c>
      <c r="Q8466" s="18">
        <v>0</v>
      </c>
      <c r="R8466" s="23">
        <v>78.846153846153996</v>
      </c>
      <c r="S8466" s="13">
        <v>7.6923076923079998</v>
      </c>
    </row>
    <row r="8467" spans="2:19" x14ac:dyDescent="0.2">
      <c r="D8467" s="175"/>
      <c r="E8467" s="4" t="s">
        <v>43</v>
      </c>
      <c r="F8467" s="6"/>
      <c r="G8467" s="5">
        <v>199</v>
      </c>
      <c r="H8467" s="7">
        <v>14</v>
      </c>
      <c r="I8467" s="1">
        <v>15</v>
      </c>
      <c r="J8467" s="1">
        <v>11</v>
      </c>
      <c r="K8467" s="1">
        <v>0</v>
      </c>
      <c r="L8467" s="1">
        <v>1</v>
      </c>
      <c r="M8467" s="1">
        <v>0</v>
      </c>
      <c r="N8467" s="1">
        <v>0</v>
      </c>
      <c r="O8467" s="1">
        <v>2</v>
      </c>
      <c r="P8467" s="1">
        <v>2</v>
      </c>
      <c r="Q8467" s="1">
        <v>3</v>
      </c>
      <c r="R8467" s="1">
        <v>145</v>
      </c>
      <c r="S8467" s="8">
        <v>20</v>
      </c>
    </row>
    <row r="8468" spans="2:19" x14ac:dyDescent="0.2">
      <c r="D8468" s="175"/>
      <c r="E8468" s="11"/>
      <c r="F8468" s="10"/>
      <c r="G8468" s="9">
        <v>100</v>
      </c>
      <c r="H8468" s="16">
        <v>7.0351758793970003</v>
      </c>
      <c r="I8468" s="2">
        <v>7.5376884422110004</v>
      </c>
      <c r="J8468" s="2">
        <v>5.5276381909549999</v>
      </c>
      <c r="K8468" s="18">
        <v>0</v>
      </c>
      <c r="L8468" s="2">
        <v>0.50251256281400003</v>
      </c>
      <c r="M8468" s="18">
        <v>0</v>
      </c>
      <c r="N8468" s="18">
        <v>0</v>
      </c>
      <c r="O8468" s="2">
        <v>1.0050251256280001</v>
      </c>
      <c r="P8468" s="2">
        <v>1.0050251256280001</v>
      </c>
      <c r="Q8468" s="2">
        <v>1.507537688442</v>
      </c>
      <c r="R8468" s="2">
        <v>72.864321608040001</v>
      </c>
      <c r="S8468" s="13">
        <v>10.050251256280999</v>
      </c>
    </row>
    <row r="8469" spans="2:19" x14ac:dyDescent="0.2">
      <c r="D8469" s="175"/>
      <c r="E8469" s="4" t="s">
        <v>44</v>
      </c>
      <c r="F8469" s="6"/>
      <c r="G8469" s="5">
        <v>211</v>
      </c>
      <c r="H8469" s="7">
        <v>9</v>
      </c>
      <c r="I8469" s="1">
        <v>4</v>
      </c>
      <c r="J8469" s="1">
        <v>3</v>
      </c>
      <c r="K8469" s="1">
        <v>4</v>
      </c>
      <c r="L8469" s="1">
        <v>5</v>
      </c>
      <c r="M8469" s="1">
        <v>4</v>
      </c>
      <c r="N8469" s="1">
        <v>1</v>
      </c>
      <c r="O8469" s="1">
        <v>2</v>
      </c>
      <c r="P8469" s="1">
        <v>1</v>
      </c>
      <c r="Q8469" s="1">
        <v>1</v>
      </c>
      <c r="R8469" s="1">
        <v>155</v>
      </c>
      <c r="S8469" s="8">
        <v>32</v>
      </c>
    </row>
    <row r="8470" spans="2:19" x14ac:dyDescent="0.2">
      <c r="D8470" s="175"/>
      <c r="E8470" s="11"/>
      <c r="F8470" s="10"/>
      <c r="G8470" s="9">
        <v>100</v>
      </c>
      <c r="H8470" s="16">
        <v>4.2654028436019997</v>
      </c>
      <c r="I8470" s="2">
        <v>1.895734597156</v>
      </c>
      <c r="J8470" s="2">
        <v>1.421800947867</v>
      </c>
      <c r="K8470" s="2">
        <v>1.895734597156</v>
      </c>
      <c r="L8470" s="2">
        <v>2.3696682464449998</v>
      </c>
      <c r="M8470" s="2">
        <v>1.895734597156</v>
      </c>
      <c r="N8470" s="2">
        <v>0.473933649289</v>
      </c>
      <c r="O8470" s="2">
        <v>0.94786729857800001</v>
      </c>
      <c r="P8470" s="2">
        <v>0.473933649289</v>
      </c>
      <c r="Q8470" s="2">
        <v>0.473933649289</v>
      </c>
      <c r="R8470" s="2">
        <v>73.45971563981</v>
      </c>
      <c r="S8470" s="13">
        <v>15.165876777251</v>
      </c>
    </row>
    <row r="8471" spans="2:19" x14ac:dyDescent="0.2">
      <c r="D8471" s="175"/>
      <c r="E8471" s="4" t="s">
        <v>45</v>
      </c>
      <c r="F8471" s="6"/>
      <c r="G8471" s="5">
        <v>141</v>
      </c>
      <c r="H8471" s="7">
        <v>5</v>
      </c>
      <c r="I8471" s="1">
        <v>5</v>
      </c>
      <c r="J8471" s="1">
        <v>3</v>
      </c>
      <c r="K8471" s="1">
        <v>0</v>
      </c>
      <c r="L8471" s="1">
        <v>1</v>
      </c>
      <c r="M8471" s="1">
        <v>2</v>
      </c>
      <c r="N8471" s="1">
        <v>0</v>
      </c>
      <c r="O8471" s="1">
        <v>0</v>
      </c>
      <c r="P8471" s="1">
        <v>0</v>
      </c>
      <c r="Q8471" s="1">
        <v>0</v>
      </c>
      <c r="R8471" s="1">
        <v>89</v>
      </c>
      <c r="S8471" s="8">
        <v>37</v>
      </c>
    </row>
    <row r="8472" spans="2:19" x14ac:dyDescent="0.2">
      <c r="D8472" s="176"/>
      <c r="E8472" s="57"/>
      <c r="F8472" s="54"/>
      <c r="G8472" s="67">
        <v>100</v>
      </c>
      <c r="H8472" s="82">
        <v>3.54609929078</v>
      </c>
      <c r="I8472" s="48">
        <v>3.54609929078</v>
      </c>
      <c r="J8472" s="48">
        <v>2.1276595744679998</v>
      </c>
      <c r="K8472" s="81">
        <v>0</v>
      </c>
      <c r="L8472" s="48">
        <v>0.70921985815599997</v>
      </c>
      <c r="M8472" s="48">
        <v>1.4184397163119999</v>
      </c>
      <c r="N8472" s="81">
        <v>0</v>
      </c>
      <c r="O8472" s="81">
        <v>0</v>
      </c>
      <c r="P8472" s="81">
        <v>0</v>
      </c>
      <c r="Q8472" s="81">
        <v>0</v>
      </c>
      <c r="R8472" s="91">
        <v>63.120567375886999</v>
      </c>
      <c r="S8472" s="118">
        <v>26.241134751773</v>
      </c>
    </row>
    <row r="8474" spans="2:19" x14ac:dyDescent="0.2">
      <c r="B8474" s="43" t="str">
        <f xml:space="preserve"> HYPERLINK("#'目次'!B182", "[176]")</f>
        <v>[176]</v>
      </c>
      <c r="C8474" s="31" t="s">
        <v>340</v>
      </c>
    </row>
    <row r="8475" spans="2:19" x14ac:dyDescent="0.2">
      <c r="C8475" s="156" t="s">
        <v>292</v>
      </c>
    </row>
    <row r="8478" spans="2:19" ht="48" x14ac:dyDescent="0.2">
      <c r="D8478" s="177"/>
      <c r="E8478" s="178"/>
      <c r="F8478" s="178"/>
      <c r="G8478" s="40" t="s">
        <v>14</v>
      </c>
      <c r="H8478" s="42" t="s">
        <v>325</v>
      </c>
      <c r="I8478" s="15" t="s">
        <v>326</v>
      </c>
      <c r="J8478" s="15" t="s">
        <v>327</v>
      </c>
      <c r="K8478" s="15" t="s">
        <v>328</v>
      </c>
      <c r="L8478" s="15" t="s">
        <v>329</v>
      </c>
      <c r="M8478" s="15" t="s">
        <v>330</v>
      </c>
      <c r="N8478" s="15" t="s">
        <v>331</v>
      </c>
      <c r="O8478" s="15" t="s">
        <v>332</v>
      </c>
      <c r="P8478" s="15" t="s">
        <v>333</v>
      </c>
      <c r="Q8478" s="15" t="s">
        <v>86</v>
      </c>
      <c r="R8478" s="15" t="s">
        <v>334</v>
      </c>
      <c r="S8478" s="44" t="s">
        <v>17</v>
      </c>
    </row>
    <row r="8479" spans="2:19" x14ac:dyDescent="0.2">
      <c r="D8479" s="179"/>
      <c r="E8479" s="180"/>
      <c r="F8479" s="180"/>
      <c r="G8479" s="39"/>
      <c r="H8479" s="41"/>
      <c r="I8479" s="14"/>
      <c r="J8479" s="14"/>
      <c r="K8479" s="14"/>
      <c r="L8479" s="14"/>
      <c r="M8479" s="14"/>
      <c r="N8479" s="14"/>
      <c r="O8479" s="14"/>
      <c r="P8479" s="14"/>
      <c r="Q8479" s="14"/>
      <c r="R8479" s="14"/>
      <c r="S8479" s="38"/>
    </row>
    <row r="8480" spans="2:19" x14ac:dyDescent="0.2">
      <c r="D8480" s="70"/>
      <c r="E8480" s="72" t="s">
        <v>14</v>
      </c>
      <c r="F8480" s="69"/>
      <c r="G8480" s="37">
        <v>1163</v>
      </c>
      <c r="H8480" s="17">
        <v>65</v>
      </c>
      <c r="I8480" s="17">
        <v>61</v>
      </c>
      <c r="J8480" s="17">
        <v>48</v>
      </c>
      <c r="K8480" s="17">
        <v>10</v>
      </c>
      <c r="L8480" s="17">
        <v>12</v>
      </c>
      <c r="M8480" s="17">
        <v>8</v>
      </c>
      <c r="N8480" s="17">
        <v>2</v>
      </c>
      <c r="O8480" s="17">
        <v>15</v>
      </c>
      <c r="P8480" s="17">
        <v>9</v>
      </c>
      <c r="Q8480" s="17">
        <v>5</v>
      </c>
      <c r="R8480" s="17">
        <v>855</v>
      </c>
      <c r="S8480" s="55">
        <v>136</v>
      </c>
    </row>
    <row r="8481" spans="4:19" x14ac:dyDescent="0.2">
      <c r="D8481" s="57"/>
      <c r="E8481" s="54"/>
      <c r="F8481" s="71"/>
      <c r="G8481" s="9">
        <v>100</v>
      </c>
      <c r="H8481" s="2">
        <v>5.5889939810830001</v>
      </c>
      <c r="I8481" s="2">
        <v>5.2450558899399997</v>
      </c>
      <c r="J8481" s="2">
        <v>4.1272570937230002</v>
      </c>
      <c r="K8481" s="2">
        <v>0.85984522785899997</v>
      </c>
      <c r="L8481" s="2">
        <v>1.0318142734310001</v>
      </c>
      <c r="M8481" s="2">
        <v>0.68787618228699998</v>
      </c>
      <c r="N8481" s="2">
        <v>0.17196904557199999</v>
      </c>
      <c r="O8481" s="2">
        <v>1.2897678417880001</v>
      </c>
      <c r="P8481" s="2">
        <v>0.77386070507299998</v>
      </c>
      <c r="Q8481" s="2">
        <v>0.429922613929</v>
      </c>
      <c r="R8481" s="2">
        <v>73.516766981942993</v>
      </c>
      <c r="S8481" s="13">
        <v>11.693895098882001</v>
      </c>
    </row>
    <row r="8482" spans="4:19" x14ac:dyDescent="0.2">
      <c r="D8482" s="174" t="s">
        <v>52</v>
      </c>
      <c r="E8482" s="20" t="s">
        <v>53</v>
      </c>
      <c r="F8482" s="22"/>
      <c r="G8482" s="21">
        <v>15</v>
      </c>
      <c r="H8482" s="25">
        <v>1</v>
      </c>
      <c r="I8482" s="3">
        <v>1</v>
      </c>
      <c r="J8482" s="3">
        <v>2</v>
      </c>
      <c r="K8482" s="3">
        <v>0</v>
      </c>
      <c r="L8482" s="3">
        <v>0</v>
      </c>
      <c r="M8482" s="3">
        <v>1</v>
      </c>
      <c r="N8482" s="3">
        <v>0</v>
      </c>
      <c r="O8482" s="3">
        <v>0</v>
      </c>
      <c r="P8482" s="3">
        <v>0</v>
      </c>
      <c r="Q8482" s="3">
        <v>0</v>
      </c>
      <c r="R8482" s="3">
        <v>9</v>
      </c>
      <c r="S8482" s="26">
        <v>2</v>
      </c>
    </row>
    <row r="8483" spans="4:19" x14ac:dyDescent="0.2">
      <c r="D8483" s="175"/>
      <c r="E8483" s="11"/>
      <c r="F8483" s="10"/>
      <c r="G8483" s="9">
        <v>100</v>
      </c>
      <c r="H8483" s="16">
        <v>6.666666666667</v>
      </c>
      <c r="I8483" s="2">
        <v>6.666666666667</v>
      </c>
      <c r="J8483" s="23">
        <v>13.333333333333</v>
      </c>
      <c r="K8483" s="18">
        <v>0</v>
      </c>
      <c r="L8483" s="18">
        <v>0</v>
      </c>
      <c r="M8483" s="23">
        <v>6.666666666667</v>
      </c>
      <c r="N8483" s="18">
        <v>0</v>
      </c>
      <c r="O8483" s="18">
        <v>0</v>
      </c>
      <c r="P8483" s="18">
        <v>0</v>
      </c>
      <c r="Q8483" s="18">
        <v>0</v>
      </c>
      <c r="R8483" s="46">
        <v>60</v>
      </c>
      <c r="S8483" s="13">
        <v>13.333333333333</v>
      </c>
    </row>
    <row r="8484" spans="4:19" ht="24" x14ac:dyDescent="0.2">
      <c r="D8484" s="175"/>
      <c r="E8484" s="4" t="s">
        <v>54</v>
      </c>
      <c r="F8484" s="6"/>
      <c r="G8484" s="5">
        <v>116</v>
      </c>
      <c r="H8484" s="7">
        <v>4</v>
      </c>
      <c r="I8484" s="1">
        <v>3</v>
      </c>
      <c r="J8484" s="1">
        <v>4</v>
      </c>
      <c r="K8484" s="1">
        <v>0</v>
      </c>
      <c r="L8484" s="1">
        <v>0</v>
      </c>
      <c r="M8484" s="1">
        <v>1</v>
      </c>
      <c r="N8484" s="1">
        <v>0</v>
      </c>
      <c r="O8484" s="1">
        <v>0</v>
      </c>
      <c r="P8484" s="1">
        <v>2</v>
      </c>
      <c r="Q8484" s="1">
        <v>0</v>
      </c>
      <c r="R8484" s="1">
        <v>89</v>
      </c>
      <c r="S8484" s="8">
        <v>14</v>
      </c>
    </row>
    <row r="8485" spans="4:19" x14ac:dyDescent="0.2">
      <c r="D8485" s="175"/>
      <c r="E8485" s="11"/>
      <c r="F8485" s="10"/>
      <c r="G8485" s="9">
        <v>100</v>
      </c>
      <c r="H8485" s="16">
        <v>3.4482758620689999</v>
      </c>
      <c r="I8485" s="2">
        <v>2.586206896552</v>
      </c>
      <c r="J8485" s="2">
        <v>3.4482758620689999</v>
      </c>
      <c r="K8485" s="18">
        <v>0</v>
      </c>
      <c r="L8485" s="18">
        <v>0</v>
      </c>
      <c r="M8485" s="2">
        <v>0.86206896551699996</v>
      </c>
      <c r="N8485" s="18">
        <v>0</v>
      </c>
      <c r="O8485" s="18">
        <v>0</v>
      </c>
      <c r="P8485" s="2">
        <v>1.7241379310339999</v>
      </c>
      <c r="Q8485" s="18">
        <v>0</v>
      </c>
      <c r="R8485" s="2">
        <v>76.724137931033994</v>
      </c>
      <c r="S8485" s="13">
        <v>12.068965517241001</v>
      </c>
    </row>
    <row r="8486" spans="4:19" x14ac:dyDescent="0.2">
      <c r="D8486" s="175"/>
      <c r="E8486" s="4" t="s">
        <v>55</v>
      </c>
      <c r="F8486" s="6"/>
      <c r="G8486" s="5">
        <v>41</v>
      </c>
      <c r="H8486" s="7">
        <v>5</v>
      </c>
      <c r="I8486" s="1">
        <v>4</v>
      </c>
      <c r="J8486" s="1">
        <v>1</v>
      </c>
      <c r="K8486" s="1">
        <v>0</v>
      </c>
      <c r="L8486" s="1">
        <v>0</v>
      </c>
      <c r="M8486" s="1">
        <v>2</v>
      </c>
      <c r="N8486" s="1">
        <v>0</v>
      </c>
      <c r="O8486" s="1">
        <v>0</v>
      </c>
      <c r="P8486" s="1">
        <v>1</v>
      </c>
      <c r="Q8486" s="1">
        <v>0</v>
      </c>
      <c r="R8486" s="1">
        <v>23</v>
      </c>
      <c r="S8486" s="8">
        <v>5</v>
      </c>
    </row>
    <row r="8487" spans="4:19" x14ac:dyDescent="0.2">
      <c r="D8487" s="175"/>
      <c r="E8487" s="11"/>
      <c r="F8487" s="10"/>
      <c r="G8487" s="9">
        <v>100</v>
      </c>
      <c r="H8487" s="64">
        <v>12.195121951220001</v>
      </c>
      <c r="I8487" s="2">
        <v>9.7560975609760003</v>
      </c>
      <c r="J8487" s="2">
        <v>2.4390243902440001</v>
      </c>
      <c r="K8487" s="18">
        <v>0</v>
      </c>
      <c r="L8487" s="18">
        <v>0</v>
      </c>
      <c r="M8487" s="2">
        <v>4.8780487804880002</v>
      </c>
      <c r="N8487" s="18">
        <v>0</v>
      </c>
      <c r="O8487" s="18">
        <v>0</v>
      </c>
      <c r="P8487" s="2">
        <v>2.4390243902440001</v>
      </c>
      <c r="Q8487" s="18">
        <v>0</v>
      </c>
      <c r="R8487" s="46">
        <v>56.097560975610001</v>
      </c>
      <c r="S8487" s="13">
        <v>12.195121951220001</v>
      </c>
    </row>
    <row r="8488" spans="4:19" x14ac:dyDescent="0.2">
      <c r="D8488" s="175"/>
      <c r="E8488" s="4" t="s">
        <v>56</v>
      </c>
      <c r="F8488" s="6"/>
      <c r="G8488" s="5">
        <v>60</v>
      </c>
      <c r="H8488" s="7">
        <v>2</v>
      </c>
      <c r="I8488" s="1">
        <v>4</v>
      </c>
      <c r="J8488" s="1">
        <v>2</v>
      </c>
      <c r="K8488" s="1">
        <v>1</v>
      </c>
      <c r="L8488" s="1">
        <v>0</v>
      </c>
      <c r="M8488" s="1">
        <v>0</v>
      </c>
      <c r="N8488" s="1">
        <v>0</v>
      </c>
      <c r="O8488" s="1">
        <v>0</v>
      </c>
      <c r="P8488" s="1">
        <v>0</v>
      </c>
      <c r="Q8488" s="1">
        <v>0</v>
      </c>
      <c r="R8488" s="1">
        <v>41</v>
      </c>
      <c r="S8488" s="8">
        <v>11</v>
      </c>
    </row>
    <row r="8489" spans="4:19" x14ac:dyDescent="0.2">
      <c r="D8489" s="175"/>
      <c r="E8489" s="11"/>
      <c r="F8489" s="10"/>
      <c r="G8489" s="9">
        <v>100</v>
      </c>
      <c r="H8489" s="16">
        <v>3.333333333333</v>
      </c>
      <c r="I8489" s="2">
        <v>6.666666666667</v>
      </c>
      <c r="J8489" s="2">
        <v>3.333333333333</v>
      </c>
      <c r="K8489" s="2">
        <v>1.666666666667</v>
      </c>
      <c r="L8489" s="18">
        <v>0</v>
      </c>
      <c r="M8489" s="18">
        <v>0</v>
      </c>
      <c r="N8489" s="18">
        <v>0</v>
      </c>
      <c r="O8489" s="18">
        <v>0</v>
      </c>
      <c r="P8489" s="18">
        <v>0</v>
      </c>
      <c r="Q8489" s="18">
        <v>0</v>
      </c>
      <c r="R8489" s="27">
        <v>68.333333333333002</v>
      </c>
      <c r="S8489" s="89">
        <v>18.333333333333002</v>
      </c>
    </row>
    <row r="8490" spans="4:19" x14ac:dyDescent="0.2">
      <c r="D8490" s="175"/>
      <c r="E8490" s="4" t="s">
        <v>57</v>
      </c>
      <c r="F8490" s="6"/>
      <c r="G8490" s="5">
        <v>283</v>
      </c>
      <c r="H8490" s="7">
        <v>20</v>
      </c>
      <c r="I8490" s="1">
        <v>13</v>
      </c>
      <c r="J8490" s="1">
        <v>16</v>
      </c>
      <c r="K8490" s="1">
        <v>3</v>
      </c>
      <c r="L8490" s="1">
        <v>4</v>
      </c>
      <c r="M8490" s="1">
        <v>1</v>
      </c>
      <c r="N8490" s="1">
        <v>0</v>
      </c>
      <c r="O8490" s="1">
        <v>5</v>
      </c>
      <c r="P8490" s="1">
        <v>0</v>
      </c>
      <c r="Q8490" s="1">
        <v>2</v>
      </c>
      <c r="R8490" s="1">
        <v>221</v>
      </c>
      <c r="S8490" s="8">
        <v>17</v>
      </c>
    </row>
    <row r="8491" spans="4:19" x14ac:dyDescent="0.2">
      <c r="D8491" s="175"/>
      <c r="E8491" s="11"/>
      <c r="F8491" s="10"/>
      <c r="G8491" s="9">
        <v>100</v>
      </c>
      <c r="H8491" s="16">
        <v>7.0671378091869999</v>
      </c>
      <c r="I8491" s="2">
        <v>4.5936395759720003</v>
      </c>
      <c r="J8491" s="2">
        <v>5.6537102473500003</v>
      </c>
      <c r="K8491" s="2">
        <v>1.0600706713779999</v>
      </c>
      <c r="L8491" s="2">
        <v>1.413427561837</v>
      </c>
      <c r="M8491" s="2">
        <v>0.35335689045899998</v>
      </c>
      <c r="N8491" s="18">
        <v>0</v>
      </c>
      <c r="O8491" s="2">
        <v>1.766784452297</v>
      </c>
      <c r="P8491" s="18">
        <v>0</v>
      </c>
      <c r="Q8491" s="2">
        <v>0.70671378091899995</v>
      </c>
      <c r="R8491" s="2">
        <v>78.091872791518995</v>
      </c>
      <c r="S8491" s="93">
        <v>6.0070671378089999</v>
      </c>
    </row>
    <row r="8492" spans="4:19" x14ac:dyDescent="0.2">
      <c r="D8492" s="175"/>
      <c r="E8492" s="4" t="s">
        <v>58</v>
      </c>
      <c r="F8492" s="6"/>
      <c r="G8492" s="5">
        <v>123</v>
      </c>
      <c r="H8492" s="7">
        <v>10</v>
      </c>
      <c r="I8492" s="1">
        <v>8</v>
      </c>
      <c r="J8492" s="1">
        <v>7</v>
      </c>
      <c r="K8492" s="1">
        <v>1</v>
      </c>
      <c r="L8492" s="1">
        <v>0</v>
      </c>
      <c r="M8492" s="1">
        <v>0</v>
      </c>
      <c r="N8492" s="1">
        <v>0</v>
      </c>
      <c r="O8492" s="1">
        <v>3</v>
      </c>
      <c r="P8492" s="1">
        <v>2</v>
      </c>
      <c r="Q8492" s="1">
        <v>0</v>
      </c>
      <c r="R8492" s="1">
        <v>90</v>
      </c>
      <c r="S8492" s="8">
        <v>13</v>
      </c>
    </row>
    <row r="8493" spans="4:19" x14ac:dyDescent="0.2">
      <c r="D8493" s="175"/>
      <c r="E8493" s="11"/>
      <c r="F8493" s="10"/>
      <c r="G8493" s="9">
        <v>100</v>
      </c>
      <c r="H8493" s="16">
        <v>8.130081300813</v>
      </c>
      <c r="I8493" s="2">
        <v>6.5040650406499996</v>
      </c>
      <c r="J8493" s="2">
        <v>5.6910569105690003</v>
      </c>
      <c r="K8493" s="2">
        <v>0.81300813008100004</v>
      </c>
      <c r="L8493" s="18">
        <v>0</v>
      </c>
      <c r="M8493" s="18">
        <v>0</v>
      </c>
      <c r="N8493" s="18">
        <v>0</v>
      </c>
      <c r="O8493" s="2">
        <v>2.4390243902440001</v>
      </c>
      <c r="P8493" s="2">
        <v>1.6260162601629999</v>
      </c>
      <c r="Q8493" s="18">
        <v>0</v>
      </c>
      <c r="R8493" s="2">
        <v>73.170731707317003</v>
      </c>
      <c r="S8493" s="13">
        <v>10.569105691057</v>
      </c>
    </row>
    <row r="8494" spans="4:19" x14ac:dyDescent="0.2">
      <c r="D8494" s="175"/>
      <c r="E8494" s="4" t="s">
        <v>59</v>
      </c>
      <c r="F8494" s="6"/>
      <c r="G8494" s="5">
        <v>186</v>
      </c>
      <c r="H8494" s="7">
        <v>9</v>
      </c>
      <c r="I8494" s="1">
        <v>8</v>
      </c>
      <c r="J8494" s="1">
        <v>6</v>
      </c>
      <c r="K8494" s="1">
        <v>2</v>
      </c>
      <c r="L8494" s="1">
        <v>3</v>
      </c>
      <c r="M8494" s="1">
        <v>1</v>
      </c>
      <c r="N8494" s="1">
        <v>0</v>
      </c>
      <c r="O8494" s="1">
        <v>2</v>
      </c>
      <c r="P8494" s="1">
        <v>1</v>
      </c>
      <c r="Q8494" s="1">
        <v>1</v>
      </c>
      <c r="R8494" s="1">
        <v>137</v>
      </c>
      <c r="S8494" s="8">
        <v>22</v>
      </c>
    </row>
    <row r="8495" spans="4:19" x14ac:dyDescent="0.2">
      <c r="D8495" s="175"/>
      <c r="E8495" s="11"/>
      <c r="F8495" s="10"/>
      <c r="G8495" s="9">
        <v>100</v>
      </c>
      <c r="H8495" s="16">
        <v>4.8387096774189997</v>
      </c>
      <c r="I8495" s="2">
        <v>4.3010752688169998</v>
      </c>
      <c r="J8495" s="2">
        <v>3.2258064516129998</v>
      </c>
      <c r="K8495" s="2">
        <v>1.0752688172039999</v>
      </c>
      <c r="L8495" s="2">
        <v>1.6129032258060001</v>
      </c>
      <c r="M8495" s="2">
        <v>0.53763440860199996</v>
      </c>
      <c r="N8495" s="18">
        <v>0</v>
      </c>
      <c r="O8495" s="2">
        <v>1.0752688172039999</v>
      </c>
      <c r="P8495" s="2">
        <v>0.53763440860199996</v>
      </c>
      <c r="Q8495" s="2">
        <v>0.53763440860199996</v>
      </c>
      <c r="R8495" s="2">
        <v>73.655913978494993</v>
      </c>
      <c r="S8495" s="13">
        <v>11.827956989246999</v>
      </c>
    </row>
    <row r="8496" spans="4:19" x14ac:dyDescent="0.2">
      <c r="D8496" s="175"/>
      <c r="E8496" s="4" t="s">
        <v>60</v>
      </c>
      <c r="F8496" s="6"/>
      <c r="G8496" s="5">
        <v>163</v>
      </c>
      <c r="H8496" s="7">
        <v>8</v>
      </c>
      <c r="I8496" s="1">
        <v>8</v>
      </c>
      <c r="J8496" s="1">
        <v>3</v>
      </c>
      <c r="K8496" s="1">
        <v>1</v>
      </c>
      <c r="L8496" s="1">
        <v>1</v>
      </c>
      <c r="M8496" s="1">
        <v>2</v>
      </c>
      <c r="N8496" s="1">
        <v>1</v>
      </c>
      <c r="O8496" s="1">
        <v>2</v>
      </c>
      <c r="P8496" s="1">
        <v>1</v>
      </c>
      <c r="Q8496" s="1">
        <v>1</v>
      </c>
      <c r="R8496" s="1">
        <v>119</v>
      </c>
      <c r="S8496" s="8">
        <v>27</v>
      </c>
    </row>
    <row r="8497" spans="4:19" x14ac:dyDescent="0.2">
      <c r="D8497" s="175"/>
      <c r="E8497" s="11"/>
      <c r="F8497" s="10"/>
      <c r="G8497" s="9">
        <v>100</v>
      </c>
      <c r="H8497" s="16">
        <v>4.9079754601229997</v>
      </c>
      <c r="I8497" s="2">
        <v>4.9079754601229997</v>
      </c>
      <c r="J8497" s="2">
        <v>1.8404907975460001</v>
      </c>
      <c r="K8497" s="2">
        <v>0.61349693251500004</v>
      </c>
      <c r="L8497" s="2">
        <v>0.61349693251500004</v>
      </c>
      <c r="M8497" s="2">
        <v>1.2269938650309999</v>
      </c>
      <c r="N8497" s="2">
        <v>0.61349693251500004</v>
      </c>
      <c r="O8497" s="2">
        <v>1.2269938650309999</v>
      </c>
      <c r="P8497" s="2">
        <v>0.61349693251500004</v>
      </c>
      <c r="Q8497" s="2">
        <v>0.61349693251500004</v>
      </c>
      <c r="R8497" s="2">
        <v>73.006134969325004</v>
      </c>
      <c r="S8497" s="13">
        <v>16.564417177913999</v>
      </c>
    </row>
    <row r="8498" spans="4:19" x14ac:dyDescent="0.2">
      <c r="D8498" s="175"/>
      <c r="E8498" s="4" t="s">
        <v>61</v>
      </c>
      <c r="F8498" s="6"/>
      <c r="G8498" s="5">
        <v>72</v>
      </c>
      <c r="H8498" s="7">
        <v>1</v>
      </c>
      <c r="I8498" s="1">
        <v>10</v>
      </c>
      <c r="J8498" s="1">
        <v>3</v>
      </c>
      <c r="K8498" s="1">
        <v>1</v>
      </c>
      <c r="L8498" s="1">
        <v>2</v>
      </c>
      <c r="M8498" s="1">
        <v>0</v>
      </c>
      <c r="N8498" s="1">
        <v>1</v>
      </c>
      <c r="O8498" s="1">
        <v>2</v>
      </c>
      <c r="P8498" s="1">
        <v>1</v>
      </c>
      <c r="Q8498" s="1">
        <v>0</v>
      </c>
      <c r="R8498" s="1">
        <v>52</v>
      </c>
      <c r="S8498" s="8">
        <v>8</v>
      </c>
    </row>
    <row r="8499" spans="4:19" x14ac:dyDescent="0.2">
      <c r="D8499" s="175"/>
      <c r="E8499" s="11"/>
      <c r="F8499" s="10"/>
      <c r="G8499" s="9">
        <v>100</v>
      </c>
      <c r="H8499" s="16">
        <v>1.3888888888890001</v>
      </c>
      <c r="I8499" s="23">
        <v>13.888888888888999</v>
      </c>
      <c r="J8499" s="2">
        <v>4.166666666667</v>
      </c>
      <c r="K8499" s="2">
        <v>1.3888888888890001</v>
      </c>
      <c r="L8499" s="2">
        <v>2.7777777777780002</v>
      </c>
      <c r="M8499" s="18">
        <v>0</v>
      </c>
      <c r="N8499" s="2">
        <v>1.3888888888890001</v>
      </c>
      <c r="O8499" s="2">
        <v>2.7777777777780002</v>
      </c>
      <c r="P8499" s="2">
        <v>1.3888888888890001</v>
      </c>
      <c r="Q8499" s="18">
        <v>0</v>
      </c>
      <c r="R8499" s="2">
        <v>72.222222222222001</v>
      </c>
      <c r="S8499" s="13">
        <v>11.111111111111001</v>
      </c>
    </row>
    <row r="8500" spans="4:19" x14ac:dyDescent="0.2">
      <c r="D8500" s="175"/>
      <c r="E8500" s="4" t="s">
        <v>62</v>
      </c>
      <c r="F8500" s="6"/>
      <c r="G8500" s="5">
        <v>103</v>
      </c>
      <c r="H8500" s="7">
        <v>5</v>
      </c>
      <c r="I8500" s="1">
        <v>2</v>
      </c>
      <c r="J8500" s="1">
        <v>4</v>
      </c>
      <c r="K8500" s="1">
        <v>1</v>
      </c>
      <c r="L8500" s="1">
        <v>2</v>
      </c>
      <c r="M8500" s="1">
        <v>0</v>
      </c>
      <c r="N8500" s="1">
        <v>0</v>
      </c>
      <c r="O8500" s="1">
        <v>1</v>
      </c>
      <c r="P8500" s="1">
        <v>1</v>
      </c>
      <c r="Q8500" s="1">
        <v>1</v>
      </c>
      <c r="R8500" s="1">
        <v>73</v>
      </c>
      <c r="S8500" s="8">
        <v>17</v>
      </c>
    </row>
    <row r="8501" spans="4:19" x14ac:dyDescent="0.2">
      <c r="D8501" s="175"/>
      <c r="E8501" s="11"/>
      <c r="F8501" s="10"/>
      <c r="G8501" s="9">
        <v>100</v>
      </c>
      <c r="H8501" s="16">
        <v>4.8543689320389998</v>
      </c>
      <c r="I8501" s="2">
        <v>1.9417475728160001</v>
      </c>
      <c r="J8501" s="2">
        <v>3.8834951456310001</v>
      </c>
      <c r="K8501" s="2">
        <v>0.97087378640800004</v>
      </c>
      <c r="L8501" s="2">
        <v>1.9417475728160001</v>
      </c>
      <c r="M8501" s="18">
        <v>0</v>
      </c>
      <c r="N8501" s="18">
        <v>0</v>
      </c>
      <c r="O8501" s="2">
        <v>0.97087378640800004</v>
      </c>
      <c r="P8501" s="2">
        <v>0.97087378640800004</v>
      </c>
      <c r="Q8501" s="2">
        <v>0.97087378640800004</v>
      </c>
      <c r="R8501" s="2">
        <v>70.873786407767</v>
      </c>
      <c r="S8501" s="13">
        <v>16.504854368932001</v>
      </c>
    </row>
    <row r="8502" spans="4:19" x14ac:dyDescent="0.2">
      <c r="D8502" s="174" t="s">
        <v>63</v>
      </c>
      <c r="E8502" s="20" t="s">
        <v>64</v>
      </c>
      <c r="F8502" s="22"/>
      <c r="G8502" s="21">
        <v>214</v>
      </c>
      <c r="H8502" s="25">
        <v>5</v>
      </c>
      <c r="I8502" s="3">
        <v>7</v>
      </c>
      <c r="J8502" s="3">
        <v>8</v>
      </c>
      <c r="K8502" s="3">
        <v>3</v>
      </c>
      <c r="L8502" s="3">
        <v>8</v>
      </c>
      <c r="M8502" s="3">
        <v>2</v>
      </c>
      <c r="N8502" s="3">
        <v>0</v>
      </c>
      <c r="O8502" s="3">
        <v>4</v>
      </c>
      <c r="P8502" s="3">
        <v>2</v>
      </c>
      <c r="Q8502" s="3">
        <v>1</v>
      </c>
      <c r="R8502" s="3">
        <v>156</v>
      </c>
      <c r="S8502" s="26">
        <v>29</v>
      </c>
    </row>
    <row r="8503" spans="4:19" x14ac:dyDescent="0.2">
      <c r="D8503" s="175"/>
      <c r="E8503" s="11"/>
      <c r="F8503" s="10"/>
      <c r="G8503" s="9">
        <v>100</v>
      </c>
      <c r="H8503" s="16">
        <v>2.3364485981310001</v>
      </c>
      <c r="I8503" s="2">
        <v>3.2710280373830001</v>
      </c>
      <c r="J8503" s="2">
        <v>3.7383177570089998</v>
      </c>
      <c r="K8503" s="2">
        <v>1.401869158879</v>
      </c>
      <c r="L8503" s="2">
        <v>3.7383177570089998</v>
      </c>
      <c r="M8503" s="2">
        <v>0.93457943925200004</v>
      </c>
      <c r="N8503" s="18">
        <v>0</v>
      </c>
      <c r="O8503" s="2">
        <v>1.869158878505</v>
      </c>
      <c r="P8503" s="2">
        <v>0.93457943925200004</v>
      </c>
      <c r="Q8503" s="2">
        <v>0.46728971962600002</v>
      </c>
      <c r="R8503" s="2">
        <v>72.897196261681998</v>
      </c>
      <c r="S8503" s="13">
        <v>13.551401869158999</v>
      </c>
    </row>
    <row r="8504" spans="4:19" x14ac:dyDescent="0.2">
      <c r="D8504" s="175"/>
      <c r="E8504" s="4" t="s">
        <v>65</v>
      </c>
      <c r="F8504" s="6"/>
      <c r="G8504" s="5">
        <v>160</v>
      </c>
      <c r="H8504" s="7">
        <v>15</v>
      </c>
      <c r="I8504" s="1">
        <v>10</v>
      </c>
      <c r="J8504" s="1">
        <v>9</v>
      </c>
      <c r="K8504" s="1">
        <v>0</v>
      </c>
      <c r="L8504" s="1">
        <v>2</v>
      </c>
      <c r="M8504" s="1">
        <v>3</v>
      </c>
      <c r="N8504" s="1">
        <v>0</v>
      </c>
      <c r="O8504" s="1">
        <v>1</v>
      </c>
      <c r="P8504" s="1">
        <v>2</v>
      </c>
      <c r="Q8504" s="1">
        <v>2</v>
      </c>
      <c r="R8504" s="1">
        <v>106</v>
      </c>
      <c r="S8504" s="8">
        <v>24</v>
      </c>
    </row>
    <row r="8505" spans="4:19" x14ac:dyDescent="0.2">
      <c r="D8505" s="175"/>
      <c r="E8505" s="11"/>
      <c r="F8505" s="10"/>
      <c r="G8505" s="9">
        <v>100</v>
      </c>
      <c r="H8505" s="16">
        <v>9.375</v>
      </c>
      <c r="I8505" s="2">
        <v>6.25</v>
      </c>
      <c r="J8505" s="2">
        <v>5.625</v>
      </c>
      <c r="K8505" s="18">
        <v>0</v>
      </c>
      <c r="L8505" s="2">
        <v>1.25</v>
      </c>
      <c r="M8505" s="2">
        <v>1.875</v>
      </c>
      <c r="N8505" s="18">
        <v>0</v>
      </c>
      <c r="O8505" s="2">
        <v>0.625</v>
      </c>
      <c r="P8505" s="2">
        <v>1.25</v>
      </c>
      <c r="Q8505" s="2">
        <v>1.25</v>
      </c>
      <c r="R8505" s="27">
        <v>66.25</v>
      </c>
      <c r="S8505" s="13">
        <v>15</v>
      </c>
    </row>
    <row r="8506" spans="4:19" x14ac:dyDescent="0.2">
      <c r="D8506" s="175"/>
      <c r="E8506" s="4" t="s">
        <v>66</v>
      </c>
      <c r="F8506" s="6"/>
      <c r="G8506" s="5">
        <v>160</v>
      </c>
      <c r="H8506" s="7">
        <v>7</v>
      </c>
      <c r="I8506" s="1">
        <v>9</v>
      </c>
      <c r="J8506" s="1">
        <v>8</v>
      </c>
      <c r="K8506" s="1">
        <v>1</v>
      </c>
      <c r="L8506" s="1">
        <v>0</v>
      </c>
      <c r="M8506" s="1">
        <v>1</v>
      </c>
      <c r="N8506" s="1">
        <v>0</v>
      </c>
      <c r="O8506" s="1">
        <v>2</v>
      </c>
      <c r="P8506" s="1">
        <v>1</v>
      </c>
      <c r="Q8506" s="1">
        <v>1</v>
      </c>
      <c r="R8506" s="1">
        <v>124</v>
      </c>
      <c r="S8506" s="8">
        <v>16</v>
      </c>
    </row>
    <row r="8507" spans="4:19" x14ac:dyDescent="0.2">
      <c r="D8507" s="175"/>
      <c r="E8507" s="11"/>
      <c r="F8507" s="10"/>
      <c r="G8507" s="9">
        <v>100</v>
      </c>
      <c r="H8507" s="16">
        <v>4.375</v>
      </c>
      <c r="I8507" s="2">
        <v>5.625</v>
      </c>
      <c r="J8507" s="2">
        <v>5</v>
      </c>
      <c r="K8507" s="2">
        <v>0.625</v>
      </c>
      <c r="L8507" s="18">
        <v>0</v>
      </c>
      <c r="M8507" s="2">
        <v>0.625</v>
      </c>
      <c r="N8507" s="18">
        <v>0</v>
      </c>
      <c r="O8507" s="2">
        <v>1.25</v>
      </c>
      <c r="P8507" s="2">
        <v>0.625</v>
      </c>
      <c r="Q8507" s="2">
        <v>0.625</v>
      </c>
      <c r="R8507" s="2">
        <v>77.5</v>
      </c>
      <c r="S8507" s="13">
        <v>10</v>
      </c>
    </row>
    <row r="8508" spans="4:19" x14ac:dyDescent="0.2">
      <c r="D8508" s="175"/>
      <c r="E8508" s="4" t="s">
        <v>67</v>
      </c>
      <c r="F8508" s="6"/>
      <c r="G8508" s="5">
        <v>150</v>
      </c>
      <c r="H8508" s="7">
        <v>10</v>
      </c>
      <c r="I8508" s="1">
        <v>8</v>
      </c>
      <c r="J8508" s="1">
        <v>5</v>
      </c>
      <c r="K8508" s="1">
        <v>0</v>
      </c>
      <c r="L8508" s="1">
        <v>0</v>
      </c>
      <c r="M8508" s="1">
        <v>1</v>
      </c>
      <c r="N8508" s="1">
        <v>0</v>
      </c>
      <c r="O8508" s="1">
        <v>1</v>
      </c>
      <c r="P8508" s="1">
        <v>1</v>
      </c>
      <c r="Q8508" s="1">
        <v>1</v>
      </c>
      <c r="R8508" s="1">
        <v>109</v>
      </c>
      <c r="S8508" s="8">
        <v>18</v>
      </c>
    </row>
    <row r="8509" spans="4:19" x14ac:dyDescent="0.2">
      <c r="D8509" s="175"/>
      <c r="E8509" s="11"/>
      <c r="F8509" s="10"/>
      <c r="G8509" s="9">
        <v>100</v>
      </c>
      <c r="H8509" s="16">
        <v>6.666666666667</v>
      </c>
      <c r="I8509" s="2">
        <v>5.333333333333</v>
      </c>
      <c r="J8509" s="2">
        <v>3.333333333333</v>
      </c>
      <c r="K8509" s="18">
        <v>0</v>
      </c>
      <c r="L8509" s="18">
        <v>0</v>
      </c>
      <c r="M8509" s="2">
        <v>0.66666666666700003</v>
      </c>
      <c r="N8509" s="18">
        <v>0</v>
      </c>
      <c r="O8509" s="2">
        <v>0.66666666666700003</v>
      </c>
      <c r="P8509" s="2">
        <v>0.66666666666700003</v>
      </c>
      <c r="Q8509" s="2">
        <v>0.66666666666700003</v>
      </c>
      <c r="R8509" s="2">
        <v>72.666666666666998</v>
      </c>
      <c r="S8509" s="13">
        <v>12</v>
      </c>
    </row>
    <row r="8510" spans="4:19" x14ac:dyDescent="0.2">
      <c r="D8510" s="175"/>
      <c r="E8510" s="4" t="s">
        <v>68</v>
      </c>
      <c r="F8510" s="6"/>
      <c r="G8510" s="5">
        <v>110</v>
      </c>
      <c r="H8510" s="7">
        <v>8</v>
      </c>
      <c r="I8510" s="1">
        <v>4</v>
      </c>
      <c r="J8510" s="1">
        <v>5</v>
      </c>
      <c r="K8510" s="1">
        <v>2</v>
      </c>
      <c r="L8510" s="1">
        <v>1</v>
      </c>
      <c r="M8510" s="1">
        <v>1</v>
      </c>
      <c r="N8510" s="1">
        <v>1</v>
      </c>
      <c r="O8510" s="1">
        <v>1</v>
      </c>
      <c r="P8510" s="1">
        <v>0</v>
      </c>
      <c r="Q8510" s="1">
        <v>0</v>
      </c>
      <c r="R8510" s="1">
        <v>84</v>
      </c>
      <c r="S8510" s="8">
        <v>12</v>
      </c>
    </row>
    <row r="8511" spans="4:19" x14ac:dyDescent="0.2">
      <c r="D8511" s="175"/>
      <c r="E8511" s="11"/>
      <c r="F8511" s="10"/>
      <c r="G8511" s="9">
        <v>100</v>
      </c>
      <c r="H8511" s="16">
        <v>7.2727272727269998</v>
      </c>
      <c r="I8511" s="2">
        <v>3.636363636364</v>
      </c>
      <c r="J8511" s="2">
        <v>4.5454545454549997</v>
      </c>
      <c r="K8511" s="2">
        <v>1.818181818182</v>
      </c>
      <c r="L8511" s="2">
        <v>0.90909090909099999</v>
      </c>
      <c r="M8511" s="2">
        <v>0.90909090909099999</v>
      </c>
      <c r="N8511" s="2">
        <v>0.90909090909099999</v>
      </c>
      <c r="O8511" s="2">
        <v>0.90909090909099999</v>
      </c>
      <c r="P8511" s="18">
        <v>0</v>
      </c>
      <c r="Q8511" s="18">
        <v>0</v>
      </c>
      <c r="R8511" s="2">
        <v>76.363636363636004</v>
      </c>
      <c r="S8511" s="13">
        <v>10.909090909091001</v>
      </c>
    </row>
    <row r="8512" spans="4:19" x14ac:dyDescent="0.2">
      <c r="D8512" s="175"/>
      <c r="E8512" s="4" t="s">
        <v>69</v>
      </c>
      <c r="F8512" s="6"/>
      <c r="G8512" s="5">
        <v>91</v>
      </c>
      <c r="H8512" s="7">
        <v>4</v>
      </c>
      <c r="I8512" s="1">
        <v>3</v>
      </c>
      <c r="J8512" s="1">
        <v>2</v>
      </c>
      <c r="K8512" s="1">
        <v>0</v>
      </c>
      <c r="L8512" s="1">
        <v>0</v>
      </c>
      <c r="M8512" s="1">
        <v>0</v>
      </c>
      <c r="N8512" s="1">
        <v>1</v>
      </c>
      <c r="O8512" s="1">
        <v>2</v>
      </c>
      <c r="P8512" s="1">
        <v>2</v>
      </c>
      <c r="Q8512" s="1">
        <v>0</v>
      </c>
      <c r="R8512" s="1">
        <v>69</v>
      </c>
      <c r="S8512" s="8">
        <v>9</v>
      </c>
    </row>
    <row r="8513" spans="2:19" x14ac:dyDescent="0.2">
      <c r="D8513" s="175"/>
      <c r="E8513" s="11"/>
      <c r="F8513" s="10"/>
      <c r="G8513" s="9">
        <v>100</v>
      </c>
      <c r="H8513" s="16">
        <v>4.3956043956039998</v>
      </c>
      <c r="I8513" s="2">
        <v>3.2967032967029999</v>
      </c>
      <c r="J8513" s="2">
        <v>2.1978021978019999</v>
      </c>
      <c r="K8513" s="18">
        <v>0</v>
      </c>
      <c r="L8513" s="18">
        <v>0</v>
      </c>
      <c r="M8513" s="18">
        <v>0</v>
      </c>
      <c r="N8513" s="2">
        <v>1.098901098901</v>
      </c>
      <c r="O8513" s="2">
        <v>2.1978021978019999</v>
      </c>
      <c r="P8513" s="2">
        <v>2.1978021978019999</v>
      </c>
      <c r="Q8513" s="18">
        <v>0</v>
      </c>
      <c r="R8513" s="2">
        <v>75.824175824175995</v>
      </c>
      <c r="S8513" s="13">
        <v>9.8901098901100006</v>
      </c>
    </row>
    <row r="8514" spans="2:19" x14ac:dyDescent="0.2">
      <c r="D8514" s="175"/>
      <c r="E8514" s="4" t="s">
        <v>70</v>
      </c>
      <c r="F8514" s="6"/>
      <c r="G8514" s="5">
        <v>127</v>
      </c>
      <c r="H8514" s="7">
        <v>9</v>
      </c>
      <c r="I8514" s="1">
        <v>10</v>
      </c>
      <c r="J8514" s="1">
        <v>5</v>
      </c>
      <c r="K8514" s="1">
        <v>3</v>
      </c>
      <c r="L8514" s="1">
        <v>0</v>
      </c>
      <c r="M8514" s="1">
        <v>0</v>
      </c>
      <c r="N8514" s="1">
        <v>0</v>
      </c>
      <c r="O8514" s="1">
        <v>3</v>
      </c>
      <c r="P8514" s="1">
        <v>0</v>
      </c>
      <c r="Q8514" s="1">
        <v>0</v>
      </c>
      <c r="R8514" s="1">
        <v>92</v>
      </c>
      <c r="S8514" s="8">
        <v>12</v>
      </c>
    </row>
    <row r="8515" spans="2:19" x14ac:dyDescent="0.2">
      <c r="D8515" s="175"/>
      <c r="E8515" s="11"/>
      <c r="F8515" s="10"/>
      <c r="G8515" s="9">
        <v>100</v>
      </c>
      <c r="H8515" s="16">
        <v>7.0866141732279999</v>
      </c>
      <c r="I8515" s="2">
        <v>7.8740157480309998</v>
      </c>
      <c r="J8515" s="2">
        <v>3.9370078740159999</v>
      </c>
      <c r="K8515" s="2">
        <v>2.3622047244090001</v>
      </c>
      <c r="L8515" s="18">
        <v>0</v>
      </c>
      <c r="M8515" s="18">
        <v>0</v>
      </c>
      <c r="N8515" s="18">
        <v>0</v>
      </c>
      <c r="O8515" s="2">
        <v>2.3622047244090001</v>
      </c>
      <c r="P8515" s="18">
        <v>0</v>
      </c>
      <c r="Q8515" s="18">
        <v>0</v>
      </c>
      <c r="R8515" s="2">
        <v>72.440944881890005</v>
      </c>
      <c r="S8515" s="13">
        <v>9.4488188976380005</v>
      </c>
    </row>
    <row r="8516" spans="2:19" x14ac:dyDescent="0.2">
      <c r="D8516" s="175"/>
      <c r="E8516" s="4" t="s">
        <v>71</v>
      </c>
      <c r="F8516" s="6"/>
      <c r="G8516" s="5">
        <v>70</v>
      </c>
      <c r="H8516" s="7">
        <v>5</v>
      </c>
      <c r="I8516" s="1">
        <v>4</v>
      </c>
      <c r="J8516" s="1">
        <v>4</v>
      </c>
      <c r="K8516" s="1">
        <v>1</v>
      </c>
      <c r="L8516" s="1">
        <v>0</v>
      </c>
      <c r="M8516" s="1">
        <v>0</v>
      </c>
      <c r="N8516" s="1">
        <v>0</v>
      </c>
      <c r="O8516" s="1">
        <v>1</v>
      </c>
      <c r="P8516" s="1">
        <v>1</v>
      </c>
      <c r="Q8516" s="1">
        <v>0</v>
      </c>
      <c r="R8516" s="1">
        <v>50</v>
      </c>
      <c r="S8516" s="8">
        <v>8</v>
      </c>
    </row>
    <row r="8517" spans="2:19" x14ac:dyDescent="0.2">
      <c r="D8517" s="175"/>
      <c r="E8517" s="11"/>
      <c r="F8517" s="10"/>
      <c r="G8517" s="9">
        <v>100</v>
      </c>
      <c r="H8517" s="16">
        <v>7.1428571428570002</v>
      </c>
      <c r="I8517" s="2">
        <v>5.7142857142860004</v>
      </c>
      <c r="J8517" s="2">
        <v>5.7142857142860004</v>
      </c>
      <c r="K8517" s="2">
        <v>1.4285714285710001</v>
      </c>
      <c r="L8517" s="18">
        <v>0</v>
      </c>
      <c r="M8517" s="18">
        <v>0</v>
      </c>
      <c r="N8517" s="18">
        <v>0</v>
      </c>
      <c r="O8517" s="2">
        <v>1.4285714285710001</v>
      </c>
      <c r="P8517" s="2">
        <v>1.4285714285710001</v>
      </c>
      <c r="Q8517" s="18">
        <v>0</v>
      </c>
      <c r="R8517" s="2">
        <v>71.428571428571004</v>
      </c>
      <c r="S8517" s="13">
        <v>11.428571428571001</v>
      </c>
    </row>
    <row r="8518" spans="2:19" x14ac:dyDescent="0.2">
      <c r="D8518" s="175"/>
      <c r="E8518" s="4" t="s">
        <v>72</v>
      </c>
      <c r="F8518" s="6"/>
      <c r="G8518" s="5">
        <v>69</v>
      </c>
      <c r="H8518" s="7">
        <v>2</v>
      </c>
      <c r="I8518" s="1">
        <v>4</v>
      </c>
      <c r="J8518" s="1">
        <v>1</v>
      </c>
      <c r="K8518" s="1">
        <v>0</v>
      </c>
      <c r="L8518" s="1">
        <v>1</v>
      </c>
      <c r="M8518" s="1">
        <v>0</v>
      </c>
      <c r="N8518" s="1">
        <v>0</v>
      </c>
      <c r="O8518" s="1">
        <v>0</v>
      </c>
      <c r="P8518" s="1">
        <v>0</v>
      </c>
      <c r="Q8518" s="1">
        <v>0</v>
      </c>
      <c r="R8518" s="1">
        <v>57</v>
      </c>
      <c r="S8518" s="8">
        <v>6</v>
      </c>
    </row>
    <row r="8519" spans="2:19" x14ac:dyDescent="0.2">
      <c r="D8519" s="176"/>
      <c r="E8519" s="57"/>
      <c r="F8519" s="54"/>
      <c r="G8519" s="67">
        <v>100</v>
      </c>
      <c r="H8519" s="82">
        <v>2.898550724638</v>
      </c>
      <c r="I8519" s="48">
        <v>5.7971014492749999</v>
      </c>
      <c r="J8519" s="48">
        <v>1.449275362319</v>
      </c>
      <c r="K8519" s="81">
        <v>0</v>
      </c>
      <c r="L8519" s="48">
        <v>1.449275362319</v>
      </c>
      <c r="M8519" s="81">
        <v>0</v>
      </c>
      <c r="N8519" s="81">
        <v>0</v>
      </c>
      <c r="O8519" s="81">
        <v>0</v>
      </c>
      <c r="P8519" s="81">
        <v>0</v>
      </c>
      <c r="Q8519" s="81">
        <v>0</v>
      </c>
      <c r="R8519" s="103">
        <v>82.608695652174006</v>
      </c>
      <c r="S8519" s="84">
        <v>8.6956521739130004</v>
      </c>
    </row>
    <row r="8521" spans="2:19" x14ac:dyDescent="0.2">
      <c r="B8521" s="43" t="str">
        <f xml:space="preserve"> HYPERLINK("#'目次'!B183", "[177]")</f>
        <v>[177]</v>
      </c>
      <c r="C8521" s="31" t="s">
        <v>340</v>
      </c>
    </row>
    <row r="8522" spans="2:19" x14ac:dyDescent="0.2">
      <c r="C8522" s="156" t="s">
        <v>292</v>
      </c>
    </row>
    <row r="8524" spans="2:19" x14ac:dyDescent="0.2">
      <c r="C8524" s="31" t="s">
        <v>75</v>
      </c>
    </row>
    <row r="8525" spans="2:19" ht="48" x14ac:dyDescent="0.2">
      <c r="D8525" s="177"/>
      <c r="E8525" s="178"/>
      <c r="F8525" s="178"/>
      <c r="G8525" s="40" t="s">
        <v>14</v>
      </c>
      <c r="H8525" s="42" t="s">
        <v>325</v>
      </c>
      <c r="I8525" s="15" t="s">
        <v>326</v>
      </c>
      <c r="J8525" s="15" t="s">
        <v>327</v>
      </c>
      <c r="K8525" s="15" t="s">
        <v>328</v>
      </c>
      <c r="L8525" s="15" t="s">
        <v>329</v>
      </c>
      <c r="M8525" s="15" t="s">
        <v>330</v>
      </c>
      <c r="N8525" s="15" t="s">
        <v>331</v>
      </c>
      <c r="O8525" s="15" t="s">
        <v>332</v>
      </c>
      <c r="P8525" s="15" t="s">
        <v>333</v>
      </c>
      <c r="Q8525" s="15" t="s">
        <v>86</v>
      </c>
      <c r="R8525" s="15" t="s">
        <v>334</v>
      </c>
      <c r="S8525" s="44" t="s">
        <v>17</v>
      </c>
    </row>
    <row r="8526" spans="2:19" x14ac:dyDescent="0.2">
      <c r="D8526" s="179"/>
      <c r="E8526" s="180"/>
      <c r="F8526" s="180"/>
      <c r="G8526" s="39"/>
      <c r="H8526" s="41"/>
      <c r="I8526" s="14"/>
      <c r="J8526" s="14"/>
      <c r="K8526" s="14"/>
      <c r="L8526" s="14"/>
      <c r="M8526" s="14"/>
      <c r="N8526" s="14"/>
      <c r="O8526" s="14"/>
      <c r="P8526" s="14"/>
      <c r="Q8526" s="14"/>
      <c r="R8526" s="14"/>
      <c r="S8526" s="38"/>
    </row>
    <row r="8527" spans="2:19" x14ac:dyDescent="0.2">
      <c r="D8527" s="70"/>
      <c r="E8527" s="72" t="s">
        <v>14</v>
      </c>
      <c r="F8527" s="69"/>
      <c r="G8527" s="37">
        <v>1163</v>
      </c>
      <c r="H8527" s="17">
        <v>65</v>
      </c>
      <c r="I8527" s="17">
        <v>61</v>
      </c>
      <c r="J8527" s="17">
        <v>48</v>
      </c>
      <c r="K8527" s="17">
        <v>10</v>
      </c>
      <c r="L8527" s="17">
        <v>12</v>
      </c>
      <c r="M8527" s="17">
        <v>8</v>
      </c>
      <c r="N8527" s="17">
        <v>2</v>
      </c>
      <c r="O8527" s="17">
        <v>15</v>
      </c>
      <c r="P8527" s="17">
        <v>9</v>
      </c>
      <c r="Q8527" s="17">
        <v>5</v>
      </c>
      <c r="R8527" s="17">
        <v>855</v>
      </c>
      <c r="S8527" s="55">
        <v>136</v>
      </c>
    </row>
    <row r="8528" spans="2:19" x14ac:dyDescent="0.2">
      <c r="D8528" s="57"/>
      <c r="E8528" s="54"/>
      <c r="F8528" s="71"/>
      <c r="G8528" s="9">
        <v>100</v>
      </c>
      <c r="H8528" s="2">
        <v>5.5889939810830001</v>
      </c>
      <c r="I8528" s="2">
        <v>5.2450558899399997</v>
      </c>
      <c r="J8528" s="2">
        <v>4.1272570937230002</v>
      </c>
      <c r="K8528" s="2">
        <v>0.85984522785899997</v>
      </c>
      <c r="L8528" s="2">
        <v>1.0318142734310001</v>
      </c>
      <c r="M8528" s="2">
        <v>0.68787618228699998</v>
      </c>
      <c r="N8528" s="2">
        <v>0.17196904557199999</v>
      </c>
      <c r="O8528" s="2">
        <v>1.2897678417880001</v>
      </c>
      <c r="P8528" s="2">
        <v>0.77386070507299998</v>
      </c>
      <c r="Q8528" s="2">
        <v>0.429922613929</v>
      </c>
      <c r="R8528" s="2">
        <v>73.516766981942993</v>
      </c>
      <c r="S8528" s="13">
        <v>11.693895098882001</v>
      </c>
    </row>
    <row r="8529" spans="4:19" x14ac:dyDescent="0.2">
      <c r="D8529" s="174" t="s">
        <v>36</v>
      </c>
      <c r="E8529" s="20" t="s">
        <v>76</v>
      </c>
      <c r="F8529" s="22"/>
      <c r="G8529" s="21">
        <v>597</v>
      </c>
      <c r="H8529" s="25">
        <v>37</v>
      </c>
      <c r="I8529" s="3">
        <v>32</v>
      </c>
      <c r="J8529" s="3">
        <v>25</v>
      </c>
      <c r="K8529" s="3">
        <v>6</v>
      </c>
      <c r="L8529" s="3">
        <v>6</v>
      </c>
      <c r="M8529" s="3">
        <v>5</v>
      </c>
      <c r="N8529" s="3">
        <v>0</v>
      </c>
      <c r="O8529" s="3">
        <v>5</v>
      </c>
      <c r="P8529" s="3">
        <v>5</v>
      </c>
      <c r="Q8529" s="3">
        <v>2</v>
      </c>
      <c r="R8529" s="3">
        <v>432</v>
      </c>
      <c r="S8529" s="26">
        <v>75</v>
      </c>
    </row>
    <row r="8530" spans="4:19" x14ac:dyDescent="0.2">
      <c r="D8530" s="175"/>
      <c r="E8530" s="11"/>
      <c r="F8530" s="10"/>
      <c r="G8530" s="9">
        <v>100</v>
      </c>
      <c r="H8530" s="16">
        <v>6.1976549413740001</v>
      </c>
      <c r="I8530" s="2">
        <v>5.3601340033499998</v>
      </c>
      <c r="J8530" s="2">
        <v>4.1876046901170003</v>
      </c>
      <c r="K8530" s="2">
        <v>1.0050251256280001</v>
      </c>
      <c r="L8530" s="2">
        <v>1.0050251256280001</v>
      </c>
      <c r="M8530" s="2">
        <v>0.83752093802299998</v>
      </c>
      <c r="N8530" s="18">
        <v>0</v>
      </c>
      <c r="O8530" s="2">
        <v>0.83752093802299998</v>
      </c>
      <c r="P8530" s="2">
        <v>0.83752093802299998</v>
      </c>
      <c r="Q8530" s="2">
        <v>0.33500837520900001</v>
      </c>
      <c r="R8530" s="2">
        <v>72.361809045225996</v>
      </c>
      <c r="S8530" s="13">
        <v>12.562814070351999</v>
      </c>
    </row>
    <row r="8531" spans="4:19" x14ac:dyDescent="0.2">
      <c r="D8531" s="175"/>
      <c r="E8531" s="4" t="s">
        <v>39</v>
      </c>
      <c r="F8531" s="6"/>
      <c r="G8531" s="5">
        <v>32</v>
      </c>
      <c r="H8531" s="7">
        <v>0</v>
      </c>
      <c r="I8531" s="1">
        <v>3</v>
      </c>
      <c r="J8531" s="1">
        <v>0</v>
      </c>
      <c r="K8531" s="1">
        <v>1</v>
      </c>
      <c r="L8531" s="1">
        <v>2</v>
      </c>
      <c r="M8531" s="1">
        <v>0</v>
      </c>
      <c r="N8531" s="1">
        <v>0</v>
      </c>
      <c r="O8531" s="1">
        <v>1</v>
      </c>
      <c r="P8531" s="1">
        <v>0</v>
      </c>
      <c r="Q8531" s="1">
        <v>0</v>
      </c>
      <c r="R8531" s="1">
        <v>25</v>
      </c>
      <c r="S8531" s="8">
        <v>4</v>
      </c>
    </row>
    <row r="8532" spans="4:19" x14ac:dyDescent="0.2">
      <c r="D8532" s="175"/>
      <c r="E8532" s="11"/>
      <c r="F8532" s="10"/>
      <c r="G8532" s="9">
        <v>100</v>
      </c>
      <c r="H8532" s="121">
        <v>0</v>
      </c>
      <c r="I8532" s="2">
        <v>9.375</v>
      </c>
      <c r="J8532" s="18">
        <v>0</v>
      </c>
      <c r="K8532" s="2">
        <v>3.125</v>
      </c>
      <c r="L8532" s="23">
        <v>6.25</v>
      </c>
      <c r="M8532" s="18">
        <v>0</v>
      </c>
      <c r="N8532" s="18">
        <v>0</v>
      </c>
      <c r="O8532" s="2">
        <v>3.125</v>
      </c>
      <c r="P8532" s="18">
        <v>0</v>
      </c>
      <c r="Q8532" s="18">
        <v>0</v>
      </c>
      <c r="R8532" s="2">
        <v>78.125</v>
      </c>
      <c r="S8532" s="13">
        <v>12.5</v>
      </c>
    </row>
    <row r="8533" spans="4:19" x14ac:dyDescent="0.2">
      <c r="D8533" s="175"/>
      <c r="E8533" s="4" t="s">
        <v>40</v>
      </c>
      <c r="F8533" s="6"/>
      <c r="G8533" s="5">
        <v>73</v>
      </c>
      <c r="H8533" s="7">
        <v>7</v>
      </c>
      <c r="I8533" s="1">
        <v>10</v>
      </c>
      <c r="J8533" s="1">
        <v>3</v>
      </c>
      <c r="K8533" s="1">
        <v>0</v>
      </c>
      <c r="L8533" s="1">
        <v>0</v>
      </c>
      <c r="M8533" s="1">
        <v>0</v>
      </c>
      <c r="N8533" s="1">
        <v>0</v>
      </c>
      <c r="O8533" s="1">
        <v>1</v>
      </c>
      <c r="P8533" s="1">
        <v>1</v>
      </c>
      <c r="Q8533" s="1">
        <v>0</v>
      </c>
      <c r="R8533" s="1">
        <v>54</v>
      </c>
      <c r="S8533" s="8">
        <v>2</v>
      </c>
    </row>
    <row r="8534" spans="4:19" x14ac:dyDescent="0.2">
      <c r="D8534" s="175"/>
      <c r="E8534" s="11"/>
      <c r="F8534" s="10"/>
      <c r="G8534" s="9">
        <v>100</v>
      </c>
      <c r="H8534" s="16">
        <v>9.5890410958899999</v>
      </c>
      <c r="I8534" s="23">
        <v>13.698630136986001</v>
      </c>
      <c r="J8534" s="2">
        <v>4.1095890410960001</v>
      </c>
      <c r="K8534" s="18">
        <v>0</v>
      </c>
      <c r="L8534" s="18">
        <v>0</v>
      </c>
      <c r="M8534" s="18">
        <v>0</v>
      </c>
      <c r="N8534" s="18">
        <v>0</v>
      </c>
      <c r="O8534" s="2">
        <v>1.369863013699</v>
      </c>
      <c r="P8534" s="2">
        <v>1.369863013699</v>
      </c>
      <c r="Q8534" s="18">
        <v>0</v>
      </c>
      <c r="R8534" s="2">
        <v>73.972602739726</v>
      </c>
      <c r="S8534" s="93">
        <v>2.7397260273969999</v>
      </c>
    </row>
    <row r="8535" spans="4:19" x14ac:dyDescent="0.2">
      <c r="D8535" s="175"/>
      <c r="E8535" s="4" t="s">
        <v>41</v>
      </c>
      <c r="F8535" s="6"/>
      <c r="G8535" s="5">
        <v>106</v>
      </c>
      <c r="H8535" s="7">
        <v>10</v>
      </c>
      <c r="I8535" s="1">
        <v>4</v>
      </c>
      <c r="J8535" s="1">
        <v>8</v>
      </c>
      <c r="K8535" s="1">
        <v>2</v>
      </c>
      <c r="L8535" s="1">
        <v>0</v>
      </c>
      <c r="M8535" s="1">
        <v>1</v>
      </c>
      <c r="N8535" s="1">
        <v>0</v>
      </c>
      <c r="O8535" s="1">
        <v>1</v>
      </c>
      <c r="P8535" s="1">
        <v>2</v>
      </c>
      <c r="Q8535" s="1">
        <v>0</v>
      </c>
      <c r="R8535" s="1">
        <v>78</v>
      </c>
      <c r="S8535" s="8">
        <v>12</v>
      </c>
    </row>
    <row r="8536" spans="4:19" x14ac:dyDescent="0.2">
      <c r="D8536" s="175"/>
      <c r="E8536" s="11"/>
      <c r="F8536" s="10"/>
      <c r="G8536" s="9">
        <v>100</v>
      </c>
      <c r="H8536" s="16">
        <v>9.4339622641510008</v>
      </c>
      <c r="I8536" s="2">
        <v>3.7735849056599999</v>
      </c>
      <c r="J8536" s="2">
        <v>7.547169811321</v>
      </c>
      <c r="K8536" s="2">
        <v>1.88679245283</v>
      </c>
      <c r="L8536" s="18">
        <v>0</v>
      </c>
      <c r="M8536" s="2">
        <v>0.94339622641499998</v>
      </c>
      <c r="N8536" s="18">
        <v>0</v>
      </c>
      <c r="O8536" s="2">
        <v>0.94339622641499998</v>
      </c>
      <c r="P8536" s="2">
        <v>1.88679245283</v>
      </c>
      <c r="Q8536" s="18">
        <v>0</v>
      </c>
      <c r="R8536" s="2">
        <v>73.584905660377004</v>
      </c>
      <c r="S8536" s="13">
        <v>11.320754716981</v>
      </c>
    </row>
    <row r="8537" spans="4:19" x14ac:dyDescent="0.2">
      <c r="D8537" s="175"/>
      <c r="E8537" s="4" t="s">
        <v>42</v>
      </c>
      <c r="F8537" s="6"/>
      <c r="G8537" s="5">
        <v>112</v>
      </c>
      <c r="H8537" s="7">
        <v>4</v>
      </c>
      <c r="I8537" s="1">
        <v>5</v>
      </c>
      <c r="J8537" s="1">
        <v>6</v>
      </c>
      <c r="K8537" s="1">
        <v>2</v>
      </c>
      <c r="L8537" s="1">
        <v>0</v>
      </c>
      <c r="M8537" s="1">
        <v>0</v>
      </c>
      <c r="N8537" s="1">
        <v>0</v>
      </c>
      <c r="O8537" s="1">
        <v>1</v>
      </c>
      <c r="P8537" s="1">
        <v>1</v>
      </c>
      <c r="Q8537" s="1">
        <v>0</v>
      </c>
      <c r="R8537" s="1">
        <v>85</v>
      </c>
      <c r="S8537" s="8">
        <v>11</v>
      </c>
    </row>
    <row r="8538" spans="4:19" x14ac:dyDescent="0.2">
      <c r="D8538" s="175"/>
      <c r="E8538" s="11"/>
      <c r="F8538" s="10"/>
      <c r="G8538" s="9">
        <v>100</v>
      </c>
      <c r="H8538" s="16">
        <v>3.5714285714290002</v>
      </c>
      <c r="I8538" s="2">
        <v>4.4642857142860004</v>
      </c>
      <c r="J8538" s="2">
        <v>5.3571428571429998</v>
      </c>
      <c r="K8538" s="2">
        <v>1.785714285714</v>
      </c>
      <c r="L8538" s="18">
        <v>0</v>
      </c>
      <c r="M8538" s="18">
        <v>0</v>
      </c>
      <c r="N8538" s="18">
        <v>0</v>
      </c>
      <c r="O8538" s="2">
        <v>0.89285714285700002</v>
      </c>
      <c r="P8538" s="2">
        <v>0.89285714285700002</v>
      </c>
      <c r="Q8538" s="18">
        <v>0</v>
      </c>
      <c r="R8538" s="2">
        <v>75.892857142856997</v>
      </c>
      <c r="S8538" s="13">
        <v>9.8214285714289993</v>
      </c>
    </row>
    <row r="8539" spans="4:19" x14ac:dyDescent="0.2">
      <c r="D8539" s="175"/>
      <c r="E8539" s="4" t="s">
        <v>43</v>
      </c>
      <c r="F8539" s="6"/>
      <c r="G8539" s="5">
        <v>96</v>
      </c>
      <c r="H8539" s="7">
        <v>7</v>
      </c>
      <c r="I8539" s="1">
        <v>5</v>
      </c>
      <c r="J8539" s="1">
        <v>5</v>
      </c>
      <c r="K8539" s="1">
        <v>0</v>
      </c>
      <c r="L8539" s="1">
        <v>1</v>
      </c>
      <c r="M8539" s="1">
        <v>0</v>
      </c>
      <c r="N8539" s="1">
        <v>0</v>
      </c>
      <c r="O8539" s="1">
        <v>1</v>
      </c>
      <c r="P8539" s="1">
        <v>0</v>
      </c>
      <c r="Q8539" s="1">
        <v>2</v>
      </c>
      <c r="R8539" s="1">
        <v>71</v>
      </c>
      <c r="S8539" s="8">
        <v>10</v>
      </c>
    </row>
    <row r="8540" spans="4:19" x14ac:dyDescent="0.2">
      <c r="D8540" s="175"/>
      <c r="E8540" s="11"/>
      <c r="F8540" s="10"/>
      <c r="G8540" s="9">
        <v>100</v>
      </c>
      <c r="H8540" s="16">
        <v>7.291666666667</v>
      </c>
      <c r="I8540" s="2">
        <v>5.208333333333</v>
      </c>
      <c r="J8540" s="2">
        <v>5.208333333333</v>
      </c>
      <c r="K8540" s="18">
        <v>0</v>
      </c>
      <c r="L8540" s="2">
        <v>1.041666666667</v>
      </c>
      <c r="M8540" s="18">
        <v>0</v>
      </c>
      <c r="N8540" s="18">
        <v>0</v>
      </c>
      <c r="O8540" s="2">
        <v>1.041666666667</v>
      </c>
      <c r="P8540" s="18">
        <v>0</v>
      </c>
      <c r="Q8540" s="2">
        <v>2.083333333333</v>
      </c>
      <c r="R8540" s="2">
        <v>73.958333333333002</v>
      </c>
      <c r="S8540" s="13">
        <v>10.416666666667</v>
      </c>
    </row>
    <row r="8541" spans="4:19" x14ac:dyDescent="0.2">
      <c r="D8541" s="175"/>
      <c r="E8541" s="4" t="s">
        <v>44</v>
      </c>
      <c r="F8541" s="6"/>
      <c r="G8541" s="5">
        <v>107</v>
      </c>
      <c r="H8541" s="7">
        <v>5</v>
      </c>
      <c r="I8541" s="1">
        <v>2</v>
      </c>
      <c r="J8541" s="1">
        <v>1</v>
      </c>
      <c r="K8541" s="1">
        <v>1</v>
      </c>
      <c r="L8541" s="1">
        <v>3</v>
      </c>
      <c r="M8541" s="1">
        <v>2</v>
      </c>
      <c r="N8541" s="1">
        <v>0</v>
      </c>
      <c r="O8541" s="1">
        <v>0</v>
      </c>
      <c r="P8541" s="1">
        <v>1</v>
      </c>
      <c r="Q8541" s="1">
        <v>0</v>
      </c>
      <c r="R8541" s="1">
        <v>75</v>
      </c>
      <c r="S8541" s="8">
        <v>19</v>
      </c>
    </row>
    <row r="8542" spans="4:19" x14ac:dyDescent="0.2">
      <c r="D8542" s="175"/>
      <c r="E8542" s="11"/>
      <c r="F8542" s="10"/>
      <c r="G8542" s="9">
        <v>100</v>
      </c>
      <c r="H8542" s="16">
        <v>4.6728971962620003</v>
      </c>
      <c r="I8542" s="2">
        <v>1.869158878505</v>
      </c>
      <c r="J8542" s="2">
        <v>0.93457943925200004</v>
      </c>
      <c r="K8542" s="2">
        <v>0.93457943925200004</v>
      </c>
      <c r="L8542" s="2">
        <v>2.8037383177569999</v>
      </c>
      <c r="M8542" s="2">
        <v>1.869158878505</v>
      </c>
      <c r="N8542" s="18">
        <v>0</v>
      </c>
      <c r="O8542" s="18">
        <v>0</v>
      </c>
      <c r="P8542" s="2">
        <v>0.93457943925200004</v>
      </c>
      <c r="Q8542" s="18">
        <v>0</v>
      </c>
      <c r="R8542" s="2">
        <v>70.093457943925003</v>
      </c>
      <c r="S8542" s="89">
        <v>17.757009345794</v>
      </c>
    </row>
    <row r="8543" spans="4:19" x14ac:dyDescent="0.2">
      <c r="D8543" s="175"/>
      <c r="E8543" s="4" t="s">
        <v>45</v>
      </c>
      <c r="F8543" s="6"/>
      <c r="G8543" s="5">
        <v>71</v>
      </c>
      <c r="H8543" s="7">
        <v>4</v>
      </c>
      <c r="I8543" s="1">
        <v>3</v>
      </c>
      <c r="J8543" s="1">
        <v>2</v>
      </c>
      <c r="K8543" s="1">
        <v>0</v>
      </c>
      <c r="L8543" s="1">
        <v>0</v>
      </c>
      <c r="M8543" s="1">
        <v>2</v>
      </c>
      <c r="N8543" s="1">
        <v>0</v>
      </c>
      <c r="O8543" s="1">
        <v>0</v>
      </c>
      <c r="P8543" s="1">
        <v>0</v>
      </c>
      <c r="Q8543" s="1">
        <v>0</v>
      </c>
      <c r="R8543" s="1">
        <v>44</v>
      </c>
      <c r="S8543" s="8">
        <v>17</v>
      </c>
    </row>
    <row r="8544" spans="4:19" x14ac:dyDescent="0.2">
      <c r="D8544" s="175"/>
      <c r="E8544" s="11"/>
      <c r="F8544" s="10"/>
      <c r="G8544" s="9">
        <v>100</v>
      </c>
      <c r="H8544" s="16">
        <v>5.6338028169010004</v>
      </c>
      <c r="I8544" s="2">
        <v>4.2253521126760001</v>
      </c>
      <c r="J8544" s="2">
        <v>2.8169014084509998</v>
      </c>
      <c r="K8544" s="18">
        <v>0</v>
      </c>
      <c r="L8544" s="18">
        <v>0</v>
      </c>
      <c r="M8544" s="2">
        <v>2.8169014084509998</v>
      </c>
      <c r="N8544" s="18">
        <v>0</v>
      </c>
      <c r="O8544" s="18">
        <v>0</v>
      </c>
      <c r="P8544" s="18">
        <v>0</v>
      </c>
      <c r="Q8544" s="18">
        <v>0</v>
      </c>
      <c r="R8544" s="46">
        <v>61.971830985914998</v>
      </c>
      <c r="S8544" s="104">
        <v>23.943661971830998</v>
      </c>
    </row>
    <row r="8545" spans="4:19" x14ac:dyDescent="0.2">
      <c r="D8545" s="174" t="s">
        <v>37</v>
      </c>
      <c r="E8545" s="20" t="s">
        <v>77</v>
      </c>
      <c r="F8545" s="22"/>
      <c r="G8545" s="21">
        <v>566</v>
      </c>
      <c r="H8545" s="25">
        <v>28</v>
      </c>
      <c r="I8545" s="3">
        <v>29</v>
      </c>
      <c r="J8545" s="3">
        <v>23</v>
      </c>
      <c r="K8545" s="3">
        <v>4</v>
      </c>
      <c r="L8545" s="3">
        <v>6</v>
      </c>
      <c r="M8545" s="3">
        <v>3</v>
      </c>
      <c r="N8545" s="3">
        <v>2</v>
      </c>
      <c r="O8545" s="3">
        <v>10</v>
      </c>
      <c r="P8545" s="3">
        <v>4</v>
      </c>
      <c r="Q8545" s="3">
        <v>3</v>
      </c>
      <c r="R8545" s="3">
        <v>423</v>
      </c>
      <c r="S8545" s="26">
        <v>61</v>
      </c>
    </row>
    <row r="8546" spans="4:19" x14ac:dyDescent="0.2">
      <c r="D8546" s="175"/>
      <c r="E8546" s="11"/>
      <c r="F8546" s="10"/>
      <c r="G8546" s="9">
        <v>100</v>
      </c>
      <c r="H8546" s="16">
        <v>4.946996466431</v>
      </c>
      <c r="I8546" s="2">
        <v>5.1236749116610003</v>
      </c>
      <c r="J8546" s="2">
        <v>4.0636042402830004</v>
      </c>
      <c r="K8546" s="2">
        <v>0.70671378091899995</v>
      </c>
      <c r="L8546" s="2">
        <v>1.0600706713779999</v>
      </c>
      <c r="M8546" s="2">
        <v>0.53003533568899996</v>
      </c>
      <c r="N8546" s="2">
        <v>0.35335689045899998</v>
      </c>
      <c r="O8546" s="2">
        <v>1.766784452297</v>
      </c>
      <c r="P8546" s="2">
        <v>0.70671378091899995</v>
      </c>
      <c r="Q8546" s="2">
        <v>0.53003533568899996</v>
      </c>
      <c r="R8546" s="2">
        <v>74.734982332154999</v>
      </c>
      <c r="S8546" s="13">
        <v>10.777385159011001</v>
      </c>
    </row>
    <row r="8547" spans="4:19" x14ac:dyDescent="0.2">
      <c r="D8547" s="175"/>
      <c r="E8547" s="4" t="s">
        <v>39</v>
      </c>
      <c r="F8547" s="6"/>
      <c r="G8547" s="5">
        <v>26</v>
      </c>
      <c r="H8547" s="7">
        <v>0</v>
      </c>
      <c r="I8547" s="1">
        <v>2</v>
      </c>
      <c r="J8547" s="1">
        <v>2</v>
      </c>
      <c r="K8547" s="1">
        <v>0</v>
      </c>
      <c r="L8547" s="1">
        <v>0</v>
      </c>
      <c r="M8547" s="1">
        <v>0</v>
      </c>
      <c r="N8547" s="1">
        <v>1</v>
      </c>
      <c r="O8547" s="1">
        <v>0</v>
      </c>
      <c r="P8547" s="1">
        <v>0</v>
      </c>
      <c r="Q8547" s="1">
        <v>0</v>
      </c>
      <c r="R8547" s="1">
        <v>19</v>
      </c>
      <c r="S8547" s="8">
        <v>4</v>
      </c>
    </row>
    <row r="8548" spans="4:19" x14ac:dyDescent="0.2">
      <c r="D8548" s="175"/>
      <c r="E8548" s="11"/>
      <c r="F8548" s="10"/>
      <c r="G8548" s="9">
        <v>100</v>
      </c>
      <c r="H8548" s="121">
        <v>0</v>
      </c>
      <c r="I8548" s="2">
        <v>7.6923076923079998</v>
      </c>
      <c r="J8548" s="2">
        <v>7.6923076923079998</v>
      </c>
      <c r="K8548" s="18">
        <v>0</v>
      </c>
      <c r="L8548" s="18">
        <v>0</v>
      </c>
      <c r="M8548" s="18">
        <v>0</v>
      </c>
      <c r="N8548" s="2">
        <v>3.8461538461539999</v>
      </c>
      <c r="O8548" s="18">
        <v>0</v>
      </c>
      <c r="P8548" s="18">
        <v>0</v>
      </c>
      <c r="Q8548" s="18">
        <v>0</v>
      </c>
      <c r="R8548" s="2">
        <v>73.076923076922995</v>
      </c>
      <c r="S8548" s="13">
        <v>15.384615384615</v>
      </c>
    </row>
    <row r="8549" spans="4:19" x14ac:dyDescent="0.2">
      <c r="D8549" s="175"/>
      <c r="E8549" s="4" t="s">
        <v>40</v>
      </c>
      <c r="F8549" s="6"/>
      <c r="G8549" s="5">
        <v>71</v>
      </c>
      <c r="H8549" s="7">
        <v>6</v>
      </c>
      <c r="I8549" s="1">
        <v>6</v>
      </c>
      <c r="J8549" s="1">
        <v>5</v>
      </c>
      <c r="K8549" s="1">
        <v>1</v>
      </c>
      <c r="L8549" s="1">
        <v>0</v>
      </c>
      <c r="M8549" s="1">
        <v>0</v>
      </c>
      <c r="N8549" s="1">
        <v>0</v>
      </c>
      <c r="O8549" s="1">
        <v>4</v>
      </c>
      <c r="P8549" s="1">
        <v>1</v>
      </c>
      <c r="Q8549" s="1">
        <v>0</v>
      </c>
      <c r="R8549" s="1">
        <v>49</v>
      </c>
      <c r="S8549" s="8">
        <v>2</v>
      </c>
    </row>
    <row r="8550" spans="4:19" x14ac:dyDescent="0.2">
      <c r="D8550" s="175"/>
      <c r="E8550" s="11"/>
      <c r="F8550" s="10"/>
      <c r="G8550" s="9">
        <v>100</v>
      </c>
      <c r="H8550" s="16">
        <v>8.4507042253520002</v>
      </c>
      <c r="I8550" s="2">
        <v>8.4507042253520002</v>
      </c>
      <c r="J8550" s="2">
        <v>7.0422535211269999</v>
      </c>
      <c r="K8550" s="2">
        <v>1.4084507042250001</v>
      </c>
      <c r="L8550" s="18">
        <v>0</v>
      </c>
      <c r="M8550" s="18">
        <v>0</v>
      </c>
      <c r="N8550" s="18">
        <v>0</v>
      </c>
      <c r="O8550" s="2">
        <v>5.6338028169010004</v>
      </c>
      <c r="P8550" s="2">
        <v>1.4084507042250001</v>
      </c>
      <c r="Q8550" s="18">
        <v>0</v>
      </c>
      <c r="R8550" s="2">
        <v>69.014084507042</v>
      </c>
      <c r="S8550" s="93">
        <v>2.8169014084509998</v>
      </c>
    </row>
    <row r="8551" spans="4:19" x14ac:dyDescent="0.2">
      <c r="D8551" s="175"/>
      <c r="E8551" s="4" t="s">
        <v>41</v>
      </c>
      <c r="F8551" s="6"/>
      <c r="G8551" s="5">
        <v>96</v>
      </c>
      <c r="H8551" s="7">
        <v>6</v>
      </c>
      <c r="I8551" s="1">
        <v>1</v>
      </c>
      <c r="J8551" s="1">
        <v>5</v>
      </c>
      <c r="K8551" s="1">
        <v>0</v>
      </c>
      <c r="L8551" s="1">
        <v>3</v>
      </c>
      <c r="M8551" s="1">
        <v>0</v>
      </c>
      <c r="N8551" s="1">
        <v>0</v>
      </c>
      <c r="O8551" s="1">
        <v>2</v>
      </c>
      <c r="P8551" s="1">
        <v>1</v>
      </c>
      <c r="Q8551" s="1">
        <v>1</v>
      </c>
      <c r="R8551" s="1">
        <v>77</v>
      </c>
      <c r="S8551" s="8">
        <v>7</v>
      </c>
    </row>
    <row r="8552" spans="4:19" x14ac:dyDescent="0.2">
      <c r="D8552" s="175"/>
      <c r="E8552" s="11"/>
      <c r="F8552" s="10"/>
      <c r="G8552" s="9">
        <v>100</v>
      </c>
      <c r="H8552" s="16">
        <v>6.25</v>
      </c>
      <c r="I8552" s="2">
        <v>1.041666666667</v>
      </c>
      <c r="J8552" s="2">
        <v>5.208333333333</v>
      </c>
      <c r="K8552" s="18">
        <v>0</v>
      </c>
      <c r="L8552" s="2">
        <v>3.125</v>
      </c>
      <c r="M8552" s="18">
        <v>0</v>
      </c>
      <c r="N8552" s="18">
        <v>0</v>
      </c>
      <c r="O8552" s="2">
        <v>2.083333333333</v>
      </c>
      <c r="P8552" s="2">
        <v>1.041666666667</v>
      </c>
      <c r="Q8552" s="2">
        <v>1.041666666667</v>
      </c>
      <c r="R8552" s="23">
        <v>80.208333333333002</v>
      </c>
      <c r="S8552" s="13">
        <v>7.291666666667</v>
      </c>
    </row>
    <row r="8553" spans="4:19" x14ac:dyDescent="0.2">
      <c r="D8553" s="175"/>
      <c r="E8553" s="4" t="s">
        <v>42</v>
      </c>
      <c r="F8553" s="6"/>
      <c r="G8553" s="5">
        <v>96</v>
      </c>
      <c r="H8553" s="7">
        <v>4</v>
      </c>
      <c r="I8553" s="1">
        <v>6</v>
      </c>
      <c r="J8553" s="1">
        <v>2</v>
      </c>
      <c r="K8553" s="1">
        <v>0</v>
      </c>
      <c r="L8553" s="1">
        <v>0</v>
      </c>
      <c r="M8553" s="1">
        <v>1</v>
      </c>
      <c r="N8553" s="1">
        <v>0</v>
      </c>
      <c r="O8553" s="1">
        <v>1</v>
      </c>
      <c r="P8553" s="1">
        <v>0</v>
      </c>
      <c r="Q8553" s="1">
        <v>0</v>
      </c>
      <c r="R8553" s="1">
        <v>79</v>
      </c>
      <c r="S8553" s="8">
        <v>5</v>
      </c>
    </row>
    <row r="8554" spans="4:19" x14ac:dyDescent="0.2">
      <c r="D8554" s="175"/>
      <c r="E8554" s="11"/>
      <c r="F8554" s="10"/>
      <c r="G8554" s="9">
        <v>100</v>
      </c>
      <c r="H8554" s="16">
        <v>4.166666666667</v>
      </c>
      <c r="I8554" s="2">
        <v>6.25</v>
      </c>
      <c r="J8554" s="2">
        <v>2.083333333333</v>
      </c>
      <c r="K8554" s="18">
        <v>0</v>
      </c>
      <c r="L8554" s="18">
        <v>0</v>
      </c>
      <c r="M8554" s="2">
        <v>1.041666666667</v>
      </c>
      <c r="N8554" s="18">
        <v>0</v>
      </c>
      <c r="O8554" s="2">
        <v>1.041666666667</v>
      </c>
      <c r="P8554" s="18">
        <v>0</v>
      </c>
      <c r="Q8554" s="18">
        <v>0</v>
      </c>
      <c r="R8554" s="23">
        <v>82.291666666666998</v>
      </c>
      <c r="S8554" s="93">
        <v>5.208333333333</v>
      </c>
    </row>
    <row r="8555" spans="4:19" x14ac:dyDescent="0.2">
      <c r="D8555" s="175"/>
      <c r="E8555" s="4" t="s">
        <v>43</v>
      </c>
      <c r="F8555" s="6"/>
      <c r="G8555" s="5">
        <v>103</v>
      </c>
      <c r="H8555" s="7">
        <v>7</v>
      </c>
      <c r="I8555" s="1">
        <v>10</v>
      </c>
      <c r="J8555" s="1">
        <v>6</v>
      </c>
      <c r="K8555" s="1">
        <v>0</v>
      </c>
      <c r="L8555" s="1">
        <v>0</v>
      </c>
      <c r="M8555" s="1">
        <v>0</v>
      </c>
      <c r="N8555" s="1">
        <v>0</v>
      </c>
      <c r="O8555" s="1">
        <v>1</v>
      </c>
      <c r="P8555" s="1">
        <v>2</v>
      </c>
      <c r="Q8555" s="1">
        <v>1</v>
      </c>
      <c r="R8555" s="1">
        <v>74</v>
      </c>
      <c r="S8555" s="8">
        <v>10</v>
      </c>
    </row>
    <row r="8556" spans="4:19" x14ac:dyDescent="0.2">
      <c r="D8556" s="175"/>
      <c r="E8556" s="11"/>
      <c r="F8556" s="10"/>
      <c r="G8556" s="9">
        <v>100</v>
      </c>
      <c r="H8556" s="16">
        <v>6.796116504854</v>
      </c>
      <c r="I8556" s="2">
        <v>9.7087378640779995</v>
      </c>
      <c r="J8556" s="2">
        <v>5.8252427184469999</v>
      </c>
      <c r="K8556" s="18">
        <v>0</v>
      </c>
      <c r="L8556" s="18">
        <v>0</v>
      </c>
      <c r="M8556" s="18">
        <v>0</v>
      </c>
      <c r="N8556" s="18">
        <v>0</v>
      </c>
      <c r="O8556" s="2">
        <v>0.97087378640800004</v>
      </c>
      <c r="P8556" s="2">
        <v>1.9417475728160001</v>
      </c>
      <c r="Q8556" s="2">
        <v>0.97087378640800004</v>
      </c>
      <c r="R8556" s="2">
        <v>71.844660194175006</v>
      </c>
      <c r="S8556" s="13">
        <v>9.7087378640779995</v>
      </c>
    </row>
    <row r="8557" spans="4:19" x14ac:dyDescent="0.2">
      <c r="D8557" s="175"/>
      <c r="E8557" s="4" t="s">
        <v>44</v>
      </c>
      <c r="F8557" s="6"/>
      <c r="G8557" s="5">
        <v>104</v>
      </c>
      <c r="H8557" s="7">
        <v>4</v>
      </c>
      <c r="I8557" s="1">
        <v>2</v>
      </c>
      <c r="J8557" s="1">
        <v>2</v>
      </c>
      <c r="K8557" s="1">
        <v>3</v>
      </c>
      <c r="L8557" s="1">
        <v>2</v>
      </c>
      <c r="M8557" s="1">
        <v>2</v>
      </c>
      <c r="N8557" s="1">
        <v>1</v>
      </c>
      <c r="O8557" s="1">
        <v>2</v>
      </c>
      <c r="P8557" s="1">
        <v>0</v>
      </c>
      <c r="Q8557" s="1">
        <v>1</v>
      </c>
      <c r="R8557" s="1">
        <v>80</v>
      </c>
      <c r="S8557" s="8">
        <v>13</v>
      </c>
    </row>
    <row r="8558" spans="4:19" x14ac:dyDescent="0.2">
      <c r="D8558" s="175"/>
      <c r="E8558" s="11"/>
      <c r="F8558" s="10"/>
      <c r="G8558" s="9">
        <v>100</v>
      </c>
      <c r="H8558" s="16">
        <v>3.8461538461539999</v>
      </c>
      <c r="I8558" s="2">
        <v>1.923076923077</v>
      </c>
      <c r="J8558" s="2">
        <v>1.923076923077</v>
      </c>
      <c r="K8558" s="2">
        <v>2.884615384615</v>
      </c>
      <c r="L8558" s="2">
        <v>1.923076923077</v>
      </c>
      <c r="M8558" s="2">
        <v>1.923076923077</v>
      </c>
      <c r="N8558" s="2">
        <v>0.96153846153800004</v>
      </c>
      <c r="O8558" s="2">
        <v>1.923076923077</v>
      </c>
      <c r="P8558" s="18">
        <v>0</v>
      </c>
      <c r="Q8558" s="2">
        <v>0.96153846153800004</v>
      </c>
      <c r="R8558" s="2">
        <v>76.923076923077005</v>
      </c>
      <c r="S8558" s="13">
        <v>12.5</v>
      </c>
    </row>
    <row r="8559" spans="4:19" x14ac:dyDescent="0.2">
      <c r="D8559" s="175"/>
      <c r="E8559" s="4" t="s">
        <v>45</v>
      </c>
      <c r="F8559" s="6"/>
      <c r="G8559" s="5">
        <v>70</v>
      </c>
      <c r="H8559" s="7">
        <v>1</v>
      </c>
      <c r="I8559" s="1">
        <v>2</v>
      </c>
      <c r="J8559" s="1">
        <v>1</v>
      </c>
      <c r="K8559" s="1">
        <v>0</v>
      </c>
      <c r="L8559" s="1">
        <v>1</v>
      </c>
      <c r="M8559" s="1">
        <v>0</v>
      </c>
      <c r="N8559" s="1">
        <v>0</v>
      </c>
      <c r="O8559" s="1">
        <v>0</v>
      </c>
      <c r="P8559" s="1">
        <v>0</v>
      </c>
      <c r="Q8559" s="1">
        <v>0</v>
      </c>
      <c r="R8559" s="1">
        <v>45</v>
      </c>
      <c r="S8559" s="8">
        <v>20</v>
      </c>
    </row>
    <row r="8560" spans="4:19" x14ac:dyDescent="0.2">
      <c r="D8560" s="176"/>
      <c r="E8560" s="57"/>
      <c r="F8560" s="54"/>
      <c r="G8560" s="67">
        <v>100</v>
      </c>
      <c r="H8560" s="82">
        <v>1.4285714285710001</v>
      </c>
      <c r="I8560" s="48">
        <v>2.8571428571430002</v>
      </c>
      <c r="J8560" s="48">
        <v>1.4285714285710001</v>
      </c>
      <c r="K8560" s="81">
        <v>0</v>
      </c>
      <c r="L8560" s="48">
        <v>1.4285714285710001</v>
      </c>
      <c r="M8560" s="81">
        <v>0</v>
      </c>
      <c r="N8560" s="81">
        <v>0</v>
      </c>
      <c r="O8560" s="81">
        <v>0</v>
      </c>
      <c r="P8560" s="81">
        <v>0</v>
      </c>
      <c r="Q8560" s="81">
        <v>0</v>
      </c>
      <c r="R8560" s="96">
        <v>64.285714285713993</v>
      </c>
      <c r="S8560" s="118">
        <v>28.571428571428999</v>
      </c>
    </row>
    <row r="8562" spans="2:19" x14ac:dyDescent="0.2">
      <c r="B8562" s="43" t="str">
        <f xml:space="preserve"> HYPERLINK("#'目次'!B184", "[178]")</f>
        <v>[178]</v>
      </c>
      <c r="C8562" s="31" t="s">
        <v>343</v>
      </c>
    </row>
    <row r="8563" spans="2:19" x14ac:dyDescent="0.2">
      <c r="C8563" s="156" t="s">
        <v>292</v>
      </c>
    </row>
    <row r="8566" spans="2:19" ht="48" x14ac:dyDescent="0.2">
      <c r="D8566" s="177"/>
      <c r="E8566" s="178"/>
      <c r="F8566" s="178"/>
      <c r="G8566" s="40" t="s">
        <v>14</v>
      </c>
      <c r="H8566" s="42" t="s">
        <v>325</v>
      </c>
      <c r="I8566" s="15" t="s">
        <v>326</v>
      </c>
      <c r="J8566" s="15" t="s">
        <v>327</v>
      </c>
      <c r="K8566" s="15" t="s">
        <v>328</v>
      </c>
      <c r="L8566" s="15" t="s">
        <v>329</v>
      </c>
      <c r="M8566" s="15" t="s">
        <v>330</v>
      </c>
      <c r="N8566" s="15" t="s">
        <v>331</v>
      </c>
      <c r="O8566" s="15" t="s">
        <v>332</v>
      </c>
      <c r="P8566" s="15" t="s">
        <v>333</v>
      </c>
      <c r="Q8566" s="15" t="s">
        <v>86</v>
      </c>
      <c r="R8566" s="15" t="s">
        <v>334</v>
      </c>
      <c r="S8566" s="44" t="s">
        <v>17</v>
      </c>
    </row>
    <row r="8567" spans="2:19" x14ac:dyDescent="0.2">
      <c r="D8567" s="179"/>
      <c r="E8567" s="180"/>
      <c r="F8567" s="180"/>
      <c r="G8567" s="39"/>
      <c r="H8567" s="41"/>
      <c r="I8567" s="14"/>
      <c r="J8567" s="14"/>
      <c r="K8567" s="14"/>
      <c r="L8567" s="14"/>
      <c r="M8567" s="14"/>
      <c r="N8567" s="14"/>
      <c r="O8567" s="14"/>
      <c r="P8567" s="14"/>
      <c r="Q8567" s="14"/>
      <c r="R8567" s="14"/>
      <c r="S8567" s="38"/>
    </row>
    <row r="8568" spans="2:19" x14ac:dyDescent="0.2">
      <c r="D8568" s="70"/>
      <c r="E8568" s="72" t="s">
        <v>14</v>
      </c>
      <c r="F8568" s="69"/>
      <c r="G8568" s="37">
        <v>1163</v>
      </c>
      <c r="H8568" s="17">
        <v>274</v>
      </c>
      <c r="I8568" s="17">
        <v>471</v>
      </c>
      <c r="J8568" s="17">
        <v>424</v>
      </c>
      <c r="K8568" s="17">
        <v>45</v>
      </c>
      <c r="L8568" s="17">
        <v>27</v>
      </c>
      <c r="M8568" s="17">
        <v>184</v>
      </c>
      <c r="N8568" s="17">
        <v>23</v>
      </c>
      <c r="O8568" s="17">
        <v>95</v>
      </c>
      <c r="P8568" s="17">
        <v>28</v>
      </c>
      <c r="Q8568" s="17">
        <v>14</v>
      </c>
      <c r="R8568" s="17">
        <v>303</v>
      </c>
      <c r="S8568" s="55">
        <v>104</v>
      </c>
    </row>
    <row r="8569" spans="2:19" x14ac:dyDescent="0.2">
      <c r="D8569" s="57"/>
      <c r="E8569" s="54"/>
      <c r="F8569" s="71"/>
      <c r="G8569" s="9">
        <v>100</v>
      </c>
      <c r="H8569" s="2">
        <v>23.559759243336</v>
      </c>
      <c r="I8569" s="2">
        <v>40.498710232157997</v>
      </c>
      <c r="J8569" s="2">
        <v>36.457437661221</v>
      </c>
      <c r="K8569" s="2">
        <v>3.8693035253649999</v>
      </c>
      <c r="L8569" s="2">
        <v>2.3215821152189999</v>
      </c>
      <c r="M8569" s="2">
        <v>15.821152192605</v>
      </c>
      <c r="N8569" s="2">
        <v>1.977644024076</v>
      </c>
      <c r="O8569" s="2">
        <v>8.1685296646599994</v>
      </c>
      <c r="P8569" s="2">
        <v>2.407566638005</v>
      </c>
      <c r="Q8569" s="2">
        <v>1.2037833190030001</v>
      </c>
      <c r="R8569" s="2">
        <v>26.053310404127</v>
      </c>
      <c r="S8569" s="13">
        <v>8.9423903697329994</v>
      </c>
    </row>
    <row r="8570" spans="2:19" x14ac:dyDescent="0.2">
      <c r="D8570" s="174" t="s">
        <v>18</v>
      </c>
      <c r="E8570" s="20" t="s">
        <v>19</v>
      </c>
      <c r="F8570" s="22"/>
      <c r="G8570" s="21">
        <v>52</v>
      </c>
      <c r="H8570" s="25">
        <v>12</v>
      </c>
      <c r="I8570" s="3">
        <v>23</v>
      </c>
      <c r="J8570" s="3">
        <v>20</v>
      </c>
      <c r="K8570" s="3">
        <v>3</v>
      </c>
      <c r="L8570" s="3">
        <v>2</v>
      </c>
      <c r="M8570" s="3">
        <v>11</v>
      </c>
      <c r="N8570" s="3">
        <v>2</v>
      </c>
      <c r="O8570" s="3">
        <v>8</v>
      </c>
      <c r="P8570" s="3">
        <v>0</v>
      </c>
      <c r="Q8570" s="3">
        <v>1</v>
      </c>
      <c r="R8570" s="3">
        <v>14</v>
      </c>
      <c r="S8570" s="26">
        <v>6</v>
      </c>
    </row>
    <row r="8571" spans="2:19" x14ac:dyDescent="0.2">
      <c r="D8571" s="175"/>
      <c r="E8571" s="11"/>
      <c r="F8571" s="10"/>
      <c r="G8571" s="9">
        <v>100</v>
      </c>
      <c r="H8571" s="16">
        <v>23.076923076922998</v>
      </c>
      <c r="I8571" s="2">
        <v>44.230769230768999</v>
      </c>
      <c r="J8571" s="2">
        <v>38.461538461537998</v>
      </c>
      <c r="K8571" s="2">
        <v>5.7692307692310001</v>
      </c>
      <c r="L8571" s="2">
        <v>3.8461538461539999</v>
      </c>
      <c r="M8571" s="23">
        <v>21.153846153846001</v>
      </c>
      <c r="N8571" s="2">
        <v>3.8461538461539999</v>
      </c>
      <c r="O8571" s="23">
        <v>15.384615384615</v>
      </c>
      <c r="P8571" s="18">
        <v>0</v>
      </c>
      <c r="Q8571" s="2">
        <v>1.923076923077</v>
      </c>
      <c r="R8571" s="2">
        <v>26.923076923077002</v>
      </c>
      <c r="S8571" s="13">
        <v>11.538461538462</v>
      </c>
    </row>
    <row r="8572" spans="2:19" x14ac:dyDescent="0.2">
      <c r="D8572" s="175"/>
      <c r="E8572" s="4" t="s">
        <v>20</v>
      </c>
      <c r="F8572" s="6"/>
      <c r="G8572" s="5">
        <v>75</v>
      </c>
      <c r="H8572" s="7">
        <v>21</v>
      </c>
      <c r="I8572" s="1">
        <v>28</v>
      </c>
      <c r="J8572" s="1">
        <v>32</v>
      </c>
      <c r="K8572" s="1">
        <v>3</v>
      </c>
      <c r="L8572" s="1">
        <v>4</v>
      </c>
      <c r="M8572" s="1">
        <v>9</v>
      </c>
      <c r="N8572" s="1">
        <v>2</v>
      </c>
      <c r="O8572" s="1">
        <v>5</v>
      </c>
      <c r="P8572" s="1">
        <v>2</v>
      </c>
      <c r="Q8572" s="1">
        <v>2</v>
      </c>
      <c r="R8572" s="1">
        <v>15</v>
      </c>
      <c r="S8572" s="8">
        <v>11</v>
      </c>
    </row>
    <row r="8573" spans="2:19" x14ac:dyDescent="0.2">
      <c r="D8573" s="175"/>
      <c r="E8573" s="11"/>
      <c r="F8573" s="10"/>
      <c r="G8573" s="9">
        <v>100</v>
      </c>
      <c r="H8573" s="16">
        <v>28</v>
      </c>
      <c r="I8573" s="2">
        <v>37.333333333333002</v>
      </c>
      <c r="J8573" s="23">
        <v>42.666666666666998</v>
      </c>
      <c r="K8573" s="2">
        <v>4</v>
      </c>
      <c r="L8573" s="2">
        <v>5.333333333333</v>
      </c>
      <c r="M8573" s="2">
        <v>12</v>
      </c>
      <c r="N8573" s="2">
        <v>2.666666666667</v>
      </c>
      <c r="O8573" s="2">
        <v>6.666666666667</v>
      </c>
      <c r="P8573" s="2">
        <v>2.666666666667</v>
      </c>
      <c r="Q8573" s="2">
        <v>2.666666666667</v>
      </c>
      <c r="R8573" s="27">
        <v>20</v>
      </c>
      <c r="S8573" s="89">
        <v>14.666666666667</v>
      </c>
    </row>
    <row r="8574" spans="2:19" x14ac:dyDescent="0.2">
      <c r="D8574" s="175"/>
      <c r="E8574" s="4" t="s">
        <v>21</v>
      </c>
      <c r="F8574" s="6"/>
      <c r="G8574" s="5">
        <v>469</v>
      </c>
      <c r="H8574" s="7">
        <v>125</v>
      </c>
      <c r="I8574" s="1">
        <v>204</v>
      </c>
      <c r="J8574" s="1">
        <v>164</v>
      </c>
      <c r="K8574" s="1">
        <v>17</v>
      </c>
      <c r="L8574" s="1">
        <v>9</v>
      </c>
      <c r="M8574" s="1">
        <v>86</v>
      </c>
      <c r="N8574" s="1">
        <v>8</v>
      </c>
      <c r="O8574" s="1">
        <v>45</v>
      </c>
      <c r="P8574" s="1">
        <v>15</v>
      </c>
      <c r="Q8574" s="1">
        <v>3</v>
      </c>
      <c r="R8574" s="1">
        <v>106</v>
      </c>
      <c r="S8574" s="8">
        <v>34</v>
      </c>
    </row>
    <row r="8575" spans="2:19" x14ac:dyDescent="0.2">
      <c r="D8575" s="175"/>
      <c r="E8575" s="11"/>
      <c r="F8575" s="10"/>
      <c r="G8575" s="9">
        <v>100</v>
      </c>
      <c r="H8575" s="16">
        <v>26.652452025586001</v>
      </c>
      <c r="I8575" s="2">
        <v>43.496801705757001</v>
      </c>
      <c r="J8575" s="2">
        <v>34.968017057569</v>
      </c>
      <c r="K8575" s="2">
        <v>3.6247334754799998</v>
      </c>
      <c r="L8575" s="2">
        <v>1.9189765458420001</v>
      </c>
      <c r="M8575" s="2">
        <v>18.336886993602999</v>
      </c>
      <c r="N8575" s="2">
        <v>1.705756929638</v>
      </c>
      <c r="O8575" s="2">
        <v>9.5948827292109993</v>
      </c>
      <c r="P8575" s="2">
        <v>3.1982942430699999</v>
      </c>
      <c r="Q8575" s="2">
        <v>0.63965884861400002</v>
      </c>
      <c r="R8575" s="2">
        <v>22.601279317696999</v>
      </c>
      <c r="S8575" s="13">
        <v>7.2494669509590004</v>
      </c>
    </row>
    <row r="8576" spans="2:19" x14ac:dyDescent="0.2">
      <c r="D8576" s="175"/>
      <c r="E8576" s="4" t="s">
        <v>22</v>
      </c>
      <c r="F8576" s="6"/>
      <c r="G8576" s="5">
        <v>34</v>
      </c>
      <c r="H8576" s="7">
        <v>10</v>
      </c>
      <c r="I8576" s="1">
        <v>9</v>
      </c>
      <c r="J8576" s="1">
        <v>8</v>
      </c>
      <c r="K8576" s="1">
        <v>1</v>
      </c>
      <c r="L8576" s="1">
        <v>1</v>
      </c>
      <c r="M8576" s="1">
        <v>5</v>
      </c>
      <c r="N8576" s="1">
        <v>0</v>
      </c>
      <c r="O8576" s="1">
        <v>1</v>
      </c>
      <c r="P8576" s="1">
        <v>0</v>
      </c>
      <c r="Q8576" s="1">
        <v>0</v>
      </c>
      <c r="R8576" s="1">
        <v>8</v>
      </c>
      <c r="S8576" s="8">
        <v>7</v>
      </c>
    </row>
    <row r="8577" spans="4:19" x14ac:dyDescent="0.2">
      <c r="D8577" s="175"/>
      <c r="E8577" s="11"/>
      <c r="F8577" s="10"/>
      <c r="G8577" s="9">
        <v>100</v>
      </c>
      <c r="H8577" s="64">
        <v>29.411764705882</v>
      </c>
      <c r="I8577" s="46">
        <v>26.470588235293999</v>
      </c>
      <c r="J8577" s="46">
        <v>23.529411764706001</v>
      </c>
      <c r="K8577" s="2">
        <v>2.9411764705880001</v>
      </c>
      <c r="L8577" s="2">
        <v>2.9411764705880001</v>
      </c>
      <c r="M8577" s="2">
        <v>14.705882352941</v>
      </c>
      <c r="N8577" s="18">
        <v>0</v>
      </c>
      <c r="O8577" s="27">
        <v>2.9411764705880001</v>
      </c>
      <c r="P8577" s="18">
        <v>0</v>
      </c>
      <c r="Q8577" s="18">
        <v>0</v>
      </c>
      <c r="R8577" s="2">
        <v>23.529411764706001</v>
      </c>
      <c r="S8577" s="104">
        <v>20.588235294118</v>
      </c>
    </row>
    <row r="8578" spans="4:19" x14ac:dyDescent="0.2">
      <c r="D8578" s="175"/>
      <c r="E8578" s="4" t="s">
        <v>23</v>
      </c>
      <c r="F8578" s="6"/>
      <c r="G8578" s="5">
        <v>136</v>
      </c>
      <c r="H8578" s="7">
        <v>27</v>
      </c>
      <c r="I8578" s="1">
        <v>51</v>
      </c>
      <c r="J8578" s="1">
        <v>54</v>
      </c>
      <c r="K8578" s="1">
        <v>3</v>
      </c>
      <c r="L8578" s="1">
        <v>3</v>
      </c>
      <c r="M8578" s="1">
        <v>17</v>
      </c>
      <c r="N8578" s="1">
        <v>3</v>
      </c>
      <c r="O8578" s="1">
        <v>7</v>
      </c>
      <c r="P8578" s="1">
        <v>3</v>
      </c>
      <c r="Q8578" s="1">
        <v>1</v>
      </c>
      <c r="R8578" s="1">
        <v>42</v>
      </c>
      <c r="S8578" s="8">
        <v>12</v>
      </c>
    </row>
    <row r="8579" spans="4:19" x14ac:dyDescent="0.2">
      <c r="D8579" s="175"/>
      <c r="E8579" s="11"/>
      <c r="F8579" s="10"/>
      <c r="G8579" s="9">
        <v>100</v>
      </c>
      <c r="H8579" s="16">
        <v>19.852941176470999</v>
      </c>
      <c r="I8579" s="2">
        <v>37.5</v>
      </c>
      <c r="J8579" s="2">
        <v>39.705882352941003</v>
      </c>
      <c r="K8579" s="2">
        <v>2.2058823529409999</v>
      </c>
      <c r="L8579" s="2">
        <v>2.2058823529409999</v>
      </c>
      <c r="M8579" s="2">
        <v>12.5</v>
      </c>
      <c r="N8579" s="2">
        <v>2.2058823529409999</v>
      </c>
      <c r="O8579" s="2">
        <v>5.147058823529</v>
      </c>
      <c r="P8579" s="2">
        <v>2.2058823529409999</v>
      </c>
      <c r="Q8579" s="2">
        <v>0.73529411764700003</v>
      </c>
      <c r="R8579" s="2">
        <v>30.882352941175998</v>
      </c>
      <c r="S8579" s="13">
        <v>8.8235294117649996</v>
      </c>
    </row>
    <row r="8580" spans="4:19" x14ac:dyDescent="0.2">
      <c r="D8580" s="175"/>
      <c r="E8580" s="4" t="s">
        <v>24</v>
      </c>
      <c r="F8580" s="6"/>
      <c r="G8580" s="5">
        <v>180</v>
      </c>
      <c r="H8580" s="7">
        <v>40</v>
      </c>
      <c r="I8580" s="1">
        <v>70</v>
      </c>
      <c r="J8580" s="1">
        <v>64</v>
      </c>
      <c r="K8580" s="1">
        <v>5</v>
      </c>
      <c r="L8580" s="1">
        <v>3</v>
      </c>
      <c r="M8580" s="1">
        <v>28</v>
      </c>
      <c r="N8580" s="1">
        <v>5</v>
      </c>
      <c r="O8580" s="1">
        <v>12</v>
      </c>
      <c r="P8580" s="1">
        <v>4</v>
      </c>
      <c r="Q8580" s="1">
        <v>2</v>
      </c>
      <c r="R8580" s="1">
        <v>57</v>
      </c>
      <c r="S8580" s="8">
        <v>14</v>
      </c>
    </row>
    <row r="8581" spans="4:19" x14ac:dyDescent="0.2">
      <c r="D8581" s="175"/>
      <c r="E8581" s="11"/>
      <c r="F8581" s="10"/>
      <c r="G8581" s="9">
        <v>100</v>
      </c>
      <c r="H8581" s="16">
        <v>22.222222222222001</v>
      </c>
      <c r="I8581" s="2">
        <v>38.888888888888999</v>
      </c>
      <c r="J8581" s="2">
        <v>35.555555555555998</v>
      </c>
      <c r="K8581" s="2">
        <v>2.7777777777780002</v>
      </c>
      <c r="L8581" s="2">
        <v>1.666666666667</v>
      </c>
      <c r="M8581" s="2">
        <v>15.555555555555999</v>
      </c>
      <c r="N8581" s="2">
        <v>2.7777777777780002</v>
      </c>
      <c r="O8581" s="2">
        <v>6.666666666667</v>
      </c>
      <c r="P8581" s="2">
        <v>2.2222222222219998</v>
      </c>
      <c r="Q8581" s="2">
        <v>1.1111111111109999</v>
      </c>
      <c r="R8581" s="23">
        <v>31.666666666666998</v>
      </c>
      <c r="S8581" s="13">
        <v>7.7777777777779997</v>
      </c>
    </row>
    <row r="8582" spans="4:19" x14ac:dyDescent="0.2">
      <c r="D8582" s="175"/>
      <c r="E8582" s="4" t="s">
        <v>25</v>
      </c>
      <c r="F8582" s="6"/>
      <c r="G8582" s="5">
        <v>69</v>
      </c>
      <c r="H8582" s="7">
        <v>16</v>
      </c>
      <c r="I8582" s="1">
        <v>30</v>
      </c>
      <c r="J8582" s="1">
        <v>32</v>
      </c>
      <c r="K8582" s="1">
        <v>5</v>
      </c>
      <c r="L8582" s="1">
        <v>2</v>
      </c>
      <c r="M8582" s="1">
        <v>8</v>
      </c>
      <c r="N8582" s="1">
        <v>0</v>
      </c>
      <c r="O8582" s="1">
        <v>6</v>
      </c>
      <c r="P8582" s="1">
        <v>2</v>
      </c>
      <c r="Q8582" s="1">
        <v>4</v>
      </c>
      <c r="R8582" s="1">
        <v>19</v>
      </c>
      <c r="S8582" s="8">
        <v>6</v>
      </c>
    </row>
    <row r="8583" spans="4:19" x14ac:dyDescent="0.2">
      <c r="D8583" s="175"/>
      <c r="E8583" s="11"/>
      <c r="F8583" s="10"/>
      <c r="G8583" s="9">
        <v>100</v>
      </c>
      <c r="H8583" s="16">
        <v>23.188405797101002</v>
      </c>
      <c r="I8583" s="2">
        <v>43.478260869564998</v>
      </c>
      <c r="J8583" s="23">
        <v>46.376811594202998</v>
      </c>
      <c r="K8583" s="2">
        <v>7.2463768115939997</v>
      </c>
      <c r="L8583" s="2">
        <v>2.898550724638</v>
      </c>
      <c r="M8583" s="2">
        <v>11.594202898551</v>
      </c>
      <c r="N8583" s="18">
        <v>0</v>
      </c>
      <c r="O8583" s="2">
        <v>8.6956521739130004</v>
      </c>
      <c r="P8583" s="2">
        <v>2.898550724638</v>
      </c>
      <c r="Q8583" s="2">
        <v>5.7971014492749999</v>
      </c>
      <c r="R8583" s="2">
        <v>27.536231884058001</v>
      </c>
      <c r="S8583" s="13">
        <v>8.6956521739130004</v>
      </c>
    </row>
    <row r="8584" spans="4:19" x14ac:dyDescent="0.2">
      <c r="D8584" s="175"/>
      <c r="E8584" s="4" t="s">
        <v>26</v>
      </c>
      <c r="F8584" s="6"/>
      <c r="G8584" s="5">
        <v>29</v>
      </c>
      <c r="H8584" s="7">
        <v>6</v>
      </c>
      <c r="I8584" s="1">
        <v>14</v>
      </c>
      <c r="J8584" s="1">
        <v>12</v>
      </c>
      <c r="K8584" s="1">
        <v>2</v>
      </c>
      <c r="L8584" s="1">
        <v>2</v>
      </c>
      <c r="M8584" s="1">
        <v>6</v>
      </c>
      <c r="N8584" s="1">
        <v>2</v>
      </c>
      <c r="O8584" s="1">
        <v>3</v>
      </c>
      <c r="P8584" s="1">
        <v>1</v>
      </c>
      <c r="Q8584" s="1">
        <v>0</v>
      </c>
      <c r="R8584" s="1">
        <v>8</v>
      </c>
      <c r="S8584" s="8">
        <v>2</v>
      </c>
    </row>
    <row r="8585" spans="4:19" x14ac:dyDescent="0.2">
      <c r="D8585" s="175"/>
      <c r="E8585" s="11"/>
      <c r="F8585" s="10"/>
      <c r="G8585" s="9">
        <v>100</v>
      </c>
      <c r="H8585" s="16">
        <v>20.689655172414</v>
      </c>
      <c r="I8585" s="23">
        <v>48.275862068965999</v>
      </c>
      <c r="J8585" s="2">
        <v>41.379310344827999</v>
      </c>
      <c r="K8585" s="2">
        <v>6.8965517241379999</v>
      </c>
      <c r="L8585" s="2">
        <v>6.8965517241379999</v>
      </c>
      <c r="M8585" s="2">
        <v>20.689655172414</v>
      </c>
      <c r="N8585" s="2">
        <v>6.8965517241379999</v>
      </c>
      <c r="O8585" s="2">
        <v>10.344827586207</v>
      </c>
      <c r="P8585" s="2">
        <v>3.4482758620689999</v>
      </c>
      <c r="Q8585" s="18">
        <v>0</v>
      </c>
      <c r="R8585" s="2">
        <v>27.586206896552</v>
      </c>
      <c r="S8585" s="13">
        <v>6.8965517241379999</v>
      </c>
    </row>
    <row r="8586" spans="4:19" x14ac:dyDescent="0.2">
      <c r="D8586" s="175"/>
      <c r="E8586" s="4" t="s">
        <v>27</v>
      </c>
      <c r="F8586" s="6"/>
      <c r="G8586" s="5">
        <v>64</v>
      </c>
      <c r="H8586" s="7">
        <v>6</v>
      </c>
      <c r="I8586" s="1">
        <v>26</v>
      </c>
      <c r="J8586" s="1">
        <v>21</v>
      </c>
      <c r="K8586" s="1">
        <v>3</v>
      </c>
      <c r="L8586" s="1">
        <v>1</v>
      </c>
      <c r="M8586" s="1">
        <v>9</v>
      </c>
      <c r="N8586" s="1">
        <v>1</v>
      </c>
      <c r="O8586" s="1">
        <v>3</v>
      </c>
      <c r="P8586" s="1">
        <v>0</v>
      </c>
      <c r="Q8586" s="1">
        <v>0</v>
      </c>
      <c r="R8586" s="1">
        <v>15</v>
      </c>
      <c r="S8586" s="8">
        <v>5</v>
      </c>
    </row>
    <row r="8587" spans="4:19" x14ac:dyDescent="0.2">
      <c r="D8587" s="175"/>
      <c r="E8587" s="11"/>
      <c r="F8587" s="10"/>
      <c r="G8587" s="9">
        <v>100</v>
      </c>
      <c r="H8587" s="99">
        <v>9.375</v>
      </c>
      <c r="I8587" s="2">
        <v>40.625</v>
      </c>
      <c r="J8587" s="2">
        <v>32.8125</v>
      </c>
      <c r="K8587" s="2">
        <v>4.6875</v>
      </c>
      <c r="L8587" s="2">
        <v>1.5625</v>
      </c>
      <c r="M8587" s="2">
        <v>14.0625</v>
      </c>
      <c r="N8587" s="2">
        <v>1.5625</v>
      </c>
      <c r="O8587" s="2">
        <v>4.6875</v>
      </c>
      <c r="P8587" s="18">
        <v>0</v>
      </c>
      <c r="Q8587" s="18">
        <v>0</v>
      </c>
      <c r="R8587" s="2">
        <v>23.4375</v>
      </c>
      <c r="S8587" s="13">
        <v>7.8125</v>
      </c>
    </row>
    <row r="8588" spans="4:19" x14ac:dyDescent="0.2">
      <c r="D8588" s="175"/>
      <c r="E8588" s="4" t="s">
        <v>28</v>
      </c>
      <c r="F8588" s="6"/>
      <c r="G8588" s="5">
        <v>48</v>
      </c>
      <c r="H8588" s="7">
        <v>11</v>
      </c>
      <c r="I8588" s="1">
        <v>14</v>
      </c>
      <c r="J8588" s="1">
        <v>16</v>
      </c>
      <c r="K8588" s="1">
        <v>3</v>
      </c>
      <c r="L8588" s="1">
        <v>0</v>
      </c>
      <c r="M8588" s="1">
        <v>4</v>
      </c>
      <c r="N8588" s="1">
        <v>0</v>
      </c>
      <c r="O8588" s="1">
        <v>5</v>
      </c>
      <c r="P8588" s="1">
        <v>1</v>
      </c>
      <c r="Q8588" s="1">
        <v>0</v>
      </c>
      <c r="R8588" s="1">
        <v>17</v>
      </c>
      <c r="S8588" s="8">
        <v>5</v>
      </c>
    </row>
    <row r="8589" spans="4:19" x14ac:dyDescent="0.2">
      <c r="D8589" s="175"/>
      <c r="E8589" s="11"/>
      <c r="F8589" s="10"/>
      <c r="G8589" s="9">
        <v>100</v>
      </c>
      <c r="H8589" s="16">
        <v>22.916666666666998</v>
      </c>
      <c r="I8589" s="46">
        <v>29.166666666666998</v>
      </c>
      <c r="J8589" s="2">
        <v>33.333333333333002</v>
      </c>
      <c r="K8589" s="2">
        <v>6.25</v>
      </c>
      <c r="L8589" s="18">
        <v>0</v>
      </c>
      <c r="M8589" s="27">
        <v>8.333333333333</v>
      </c>
      <c r="N8589" s="18">
        <v>0</v>
      </c>
      <c r="O8589" s="2">
        <v>10.416666666667</v>
      </c>
      <c r="P8589" s="2">
        <v>2.083333333333</v>
      </c>
      <c r="Q8589" s="18">
        <v>0</v>
      </c>
      <c r="R8589" s="23">
        <v>35.416666666666998</v>
      </c>
      <c r="S8589" s="13">
        <v>10.416666666667</v>
      </c>
    </row>
    <row r="8590" spans="4:19" x14ac:dyDescent="0.2">
      <c r="D8590" s="175"/>
      <c r="E8590" s="4" t="s">
        <v>29</v>
      </c>
      <c r="F8590" s="6"/>
      <c r="G8590" s="5">
        <v>7</v>
      </c>
      <c r="H8590" s="7">
        <v>0</v>
      </c>
      <c r="I8590" s="1">
        <v>2</v>
      </c>
      <c r="J8590" s="1">
        <v>1</v>
      </c>
      <c r="K8590" s="1">
        <v>0</v>
      </c>
      <c r="L8590" s="1">
        <v>0</v>
      </c>
      <c r="M8590" s="1">
        <v>1</v>
      </c>
      <c r="N8590" s="1">
        <v>0</v>
      </c>
      <c r="O8590" s="1">
        <v>0</v>
      </c>
      <c r="P8590" s="1">
        <v>0</v>
      </c>
      <c r="Q8590" s="1">
        <v>1</v>
      </c>
      <c r="R8590" s="1">
        <v>2</v>
      </c>
      <c r="S8590" s="8">
        <v>2</v>
      </c>
    </row>
    <row r="8591" spans="4:19" x14ac:dyDescent="0.2">
      <c r="D8591" s="175"/>
      <c r="E8591" s="11"/>
      <c r="F8591" s="10"/>
      <c r="G8591" s="9">
        <v>100</v>
      </c>
      <c r="H8591" s="116">
        <v>0</v>
      </c>
      <c r="I8591" s="46">
        <v>28.571428571428999</v>
      </c>
      <c r="J8591" s="46">
        <v>14.285714285714</v>
      </c>
      <c r="K8591" s="18">
        <v>0</v>
      </c>
      <c r="L8591" s="18">
        <v>0</v>
      </c>
      <c r="M8591" s="2">
        <v>14.285714285714</v>
      </c>
      <c r="N8591" s="18">
        <v>0</v>
      </c>
      <c r="O8591" s="79">
        <v>0</v>
      </c>
      <c r="P8591" s="18">
        <v>0</v>
      </c>
      <c r="Q8591" s="35">
        <v>14.285714285714</v>
      </c>
      <c r="R8591" s="2">
        <v>28.571428571428999</v>
      </c>
      <c r="S8591" s="104">
        <v>28.571428571428999</v>
      </c>
    </row>
    <row r="8592" spans="4:19" x14ac:dyDescent="0.2">
      <c r="D8592" s="174" t="s">
        <v>30</v>
      </c>
      <c r="E8592" s="20" t="s">
        <v>31</v>
      </c>
      <c r="F8592" s="22"/>
      <c r="G8592" s="21">
        <v>373</v>
      </c>
      <c r="H8592" s="25">
        <v>87</v>
      </c>
      <c r="I8592" s="3">
        <v>163</v>
      </c>
      <c r="J8592" s="3">
        <v>144</v>
      </c>
      <c r="K8592" s="3">
        <v>17</v>
      </c>
      <c r="L8592" s="3">
        <v>5</v>
      </c>
      <c r="M8592" s="3">
        <v>69</v>
      </c>
      <c r="N8592" s="3">
        <v>8</v>
      </c>
      <c r="O8592" s="3">
        <v>32</v>
      </c>
      <c r="P8592" s="3">
        <v>11</v>
      </c>
      <c r="Q8592" s="3">
        <v>3</v>
      </c>
      <c r="R8592" s="3">
        <v>92</v>
      </c>
      <c r="S8592" s="26">
        <v>27</v>
      </c>
    </row>
    <row r="8593" spans="4:19" x14ac:dyDescent="0.2">
      <c r="D8593" s="175"/>
      <c r="E8593" s="11"/>
      <c r="F8593" s="10"/>
      <c r="G8593" s="9">
        <v>100</v>
      </c>
      <c r="H8593" s="16">
        <v>23.324396782842001</v>
      </c>
      <c r="I8593" s="2">
        <v>43.699731903485002</v>
      </c>
      <c r="J8593" s="2">
        <v>38.605898123324003</v>
      </c>
      <c r="K8593" s="2">
        <v>4.5576407506700001</v>
      </c>
      <c r="L8593" s="2">
        <v>1.3404825737270001</v>
      </c>
      <c r="M8593" s="2">
        <v>18.498659517425999</v>
      </c>
      <c r="N8593" s="2">
        <v>2.1447721179619998</v>
      </c>
      <c r="O8593" s="2">
        <v>8.5790884718499996</v>
      </c>
      <c r="P8593" s="2">
        <v>2.9490616621979999</v>
      </c>
      <c r="Q8593" s="2">
        <v>0.80428954423599996</v>
      </c>
      <c r="R8593" s="2">
        <v>24.664879356568001</v>
      </c>
      <c r="S8593" s="13">
        <v>7.2386058981229997</v>
      </c>
    </row>
    <row r="8594" spans="4:19" x14ac:dyDescent="0.2">
      <c r="D8594" s="175"/>
      <c r="E8594" s="4" t="s">
        <v>32</v>
      </c>
      <c r="F8594" s="6"/>
      <c r="G8594" s="5">
        <v>339</v>
      </c>
      <c r="H8594" s="7">
        <v>85</v>
      </c>
      <c r="I8594" s="1">
        <v>137</v>
      </c>
      <c r="J8594" s="1">
        <v>114</v>
      </c>
      <c r="K8594" s="1">
        <v>17</v>
      </c>
      <c r="L8594" s="1">
        <v>12</v>
      </c>
      <c r="M8594" s="1">
        <v>43</v>
      </c>
      <c r="N8594" s="1">
        <v>5</v>
      </c>
      <c r="O8594" s="1">
        <v>29</v>
      </c>
      <c r="P8594" s="1">
        <v>5</v>
      </c>
      <c r="Q8594" s="1">
        <v>7</v>
      </c>
      <c r="R8594" s="1">
        <v>96</v>
      </c>
      <c r="S8594" s="8">
        <v>29</v>
      </c>
    </row>
    <row r="8595" spans="4:19" x14ac:dyDescent="0.2">
      <c r="D8595" s="175"/>
      <c r="E8595" s="11"/>
      <c r="F8595" s="10"/>
      <c r="G8595" s="9">
        <v>100</v>
      </c>
      <c r="H8595" s="16">
        <v>25.073746312684001</v>
      </c>
      <c r="I8595" s="2">
        <v>40.412979351032</v>
      </c>
      <c r="J8595" s="2">
        <v>33.628318584071003</v>
      </c>
      <c r="K8595" s="2">
        <v>5.0147492625370003</v>
      </c>
      <c r="L8595" s="2">
        <v>3.53982300885</v>
      </c>
      <c r="M8595" s="2">
        <v>12.684365781711</v>
      </c>
      <c r="N8595" s="2">
        <v>1.474926253687</v>
      </c>
      <c r="O8595" s="2">
        <v>8.5545722713860002</v>
      </c>
      <c r="P8595" s="2">
        <v>1.474926253687</v>
      </c>
      <c r="Q8595" s="2">
        <v>2.0648967551620001</v>
      </c>
      <c r="R8595" s="2">
        <v>28.318584070796</v>
      </c>
      <c r="S8595" s="13">
        <v>8.5545722713860002</v>
      </c>
    </row>
    <row r="8596" spans="4:19" x14ac:dyDescent="0.2">
      <c r="D8596" s="175"/>
      <c r="E8596" s="4" t="s">
        <v>33</v>
      </c>
      <c r="F8596" s="6"/>
      <c r="G8596" s="5">
        <v>365</v>
      </c>
      <c r="H8596" s="7">
        <v>88</v>
      </c>
      <c r="I8596" s="1">
        <v>143</v>
      </c>
      <c r="J8596" s="1">
        <v>140</v>
      </c>
      <c r="K8596" s="1">
        <v>8</v>
      </c>
      <c r="L8596" s="1">
        <v>9</v>
      </c>
      <c r="M8596" s="1">
        <v>54</v>
      </c>
      <c r="N8596" s="1">
        <v>9</v>
      </c>
      <c r="O8596" s="1">
        <v>30</v>
      </c>
      <c r="P8596" s="1">
        <v>8</v>
      </c>
      <c r="Q8596" s="1">
        <v>4</v>
      </c>
      <c r="R8596" s="1">
        <v>88</v>
      </c>
      <c r="S8596" s="8">
        <v>39</v>
      </c>
    </row>
    <row r="8597" spans="4:19" x14ac:dyDescent="0.2">
      <c r="D8597" s="175"/>
      <c r="E8597" s="11"/>
      <c r="F8597" s="10"/>
      <c r="G8597" s="9">
        <v>100</v>
      </c>
      <c r="H8597" s="16">
        <v>24.109589041096001</v>
      </c>
      <c r="I8597" s="2">
        <v>39.178082191781002</v>
      </c>
      <c r="J8597" s="2">
        <v>38.356164383562003</v>
      </c>
      <c r="K8597" s="2">
        <v>2.1917808219179999</v>
      </c>
      <c r="L8597" s="2">
        <v>2.4657534246580002</v>
      </c>
      <c r="M8597" s="2">
        <v>14.794520547945</v>
      </c>
      <c r="N8597" s="2">
        <v>2.4657534246580002</v>
      </c>
      <c r="O8597" s="2">
        <v>8.2191780821920002</v>
      </c>
      <c r="P8597" s="2">
        <v>2.1917808219179999</v>
      </c>
      <c r="Q8597" s="2">
        <v>1.095890410959</v>
      </c>
      <c r="R8597" s="2">
        <v>24.109589041096001</v>
      </c>
      <c r="S8597" s="13">
        <v>10.684931506849001</v>
      </c>
    </row>
    <row r="8598" spans="4:19" x14ac:dyDescent="0.2">
      <c r="D8598" s="175"/>
      <c r="E8598" s="4" t="s">
        <v>34</v>
      </c>
      <c r="F8598" s="6"/>
      <c r="G8598" s="5">
        <v>86</v>
      </c>
      <c r="H8598" s="7">
        <v>14</v>
      </c>
      <c r="I8598" s="1">
        <v>28</v>
      </c>
      <c r="J8598" s="1">
        <v>26</v>
      </c>
      <c r="K8598" s="1">
        <v>3</v>
      </c>
      <c r="L8598" s="1">
        <v>1</v>
      </c>
      <c r="M8598" s="1">
        <v>18</v>
      </c>
      <c r="N8598" s="1">
        <v>1</v>
      </c>
      <c r="O8598" s="1">
        <v>4</v>
      </c>
      <c r="P8598" s="1">
        <v>4</v>
      </c>
      <c r="Q8598" s="1">
        <v>0</v>
      </c>
      <c r="R8598" s="1">
        <v>27</v>
      </c>
      <c r="S8598" s="8">
        <v>9</v>
      </c>
    </row>
    <row r="8599" spans="4:19" x14ac:dyDescent="0.2">
      <c r="D8599" s="175"/>
      <c r="E8599" s="11"/>
      <c r="F8599" s="10"/>
      <c r="G8599" s="9">
        <v>100</v>
      </c>
      <c r="H8599" s="73">
        <v>16.279069767442</v>
      </c>
      <c r="I8599" s="27">
        <v>32.558139534883999</v>
      </c>
      <c r="J8599" s="27">
        <v>30.232558139535001</v>
      </c>
      <c r="K8599" s="2">
        <v>3.488372093023</v>
      </c>
      <c r="L8599" s="2">
        <v>1.1627906976739999</v>
      </c>
      <c r="M8599" s="23">
        <v>20.930232558139998</v>
      </c>
      <c r="N8599" s="2">
        <v>1.1627906976739999</v>
      </c>
      <c r="O8599" s="2">
        <v>4.6511627906979998</v>
      </c>
      <c r="P8599" s="2">
        <v>4.6511627906979998</v>
      </c>
      <c r="Q8599" s="18">
        <v>0</v>
      </c>
      <c r="R8599" s="23">
        <v>31.395348837208999</v>
      </c>
      <c r="S8599" s="13">
        <v>10.465116279069999</v>
      </c>
    </row>
    <row r="8600" spans="4:19" x14ac:dyDescent="0.2">
      <c r="D8600" s="174" t="s">
        <v>35</v>
      </c>
      <c r="E8600" s="20" t="s">
        <v>36</v>
      </c>
      <c r="F8600" s="22"/>
      <c r="G8600" s="21">
        <v>597</v>
      </c>
      <c r="H8600" s="25">
        <v>131</v>
      </c>
      <c r="I8600" s="3">
        <v>213</v>
      </c>
      <c r="J8600" s="3">
        <v>185</v>
      </c>
      <c r="K8600" s="3">
        <v>27</v>
      </c>
      <c r="L8600" s="3">
        <v>13</v>
      </c>
      <c r="M8600" s="3">
        <v>82</v>
      </c>
      <c r="N8600" s="3">
        <v>12</v>
      </c>
      <c r="O8600" s="3">
        <v>33</v>
      </c>
      <c r="P8600" s="3">
        <v>17</v>
      </c>
      <c r="Q8600" s="3">
        <v>6</v>
      </c>
      <c r="R8600" s="3">
        <v>184</v>
      </c>
      <c r="S8600" s="26">
        <v>58</v>
      </c>
    </row>
    <row r="8601" spans="4:19" x14ac:dyDescent="0.2">
      <c r="D8601" s="175"/>
      <c r="E8601" s="11"/>
      <c r="F8601" s="10"/>
      <c r="G8601" s="9">
        <v>100</v>
      </c>
      <c r="H8601" s="16">
        <v>21.943048576214</v>
      </c>
      <c r="I8601" s="2">
        <v>35.678391959799001</v>
      </c>
      <c r="J8601" s="27">
        <v>30.988274706868001</v>
      </c>
      <c r="K8601" s="2">
        <v>4.5226130653269996</v>
      </c>
      <c r="L8601" s="2">
        <v>2.1775544388610002</v>
      </c>
      <c r="M8601" s="2">
        <v>13.735343383585001</v>
      </c>
      <c r="N8601" s="2">
        <v>2.0100502512560001</v>
      </c>
      <c r="O8601" s="2">
        <v>5.5276381909549999</v>
      </c>
      <c r="P8601" s="2">
        <v>2.84757118928</v>
      </c>
      <c r="Q8601" s="2">
        <v>1.0050251256280001</v>
      </c>
      <c r="R8601" s="2">
        <v>30.820770519263</v>
      </c>
      <c r="S8601" s="13">
        <v>9.7152428810719993</v>
      </c>
    </row>
    <row r="8602" spans="4:19" x14ac:dyDescent="0.2">
      <c r="D8602" s="175"/>
      <c r="E8602" s="4" t="s">
        <v>37</v>
      </c>
      <c r="F8602" s="6"/>
      <c r="G8602" s="5">
        <v>566</v>
      </c>
      <c r="H8602" s="7">
        <v>143</v>
      </c>
      <c r="I8602" s="1">
        <v>258</v>
      </c>
      <c r="J8602" s="1">
        <v>239</v>
      </c>
      <c r="K8602" s="1">
        <v>18</v>
      </c>
      <c r="L8602" s="1">
        <v>14</v>
      </c>
      <c r="M8602" s="1">
        <v>102</v>
      </c>
      <c r="N8602" s="1">
        <v>11</v>
      </c>
      <c r="O8602" s="1">
        <v>62</v>
      </c>
      <c r="P8602" s="1">
        <v>11</v>
      </c>
      <c r="Q8602" s="1">
        <v>8</v>
      </c>
      <c r="R8602" s="1">
        <v>119</v>
      </c>
      <c r="S8602" s="8">
        <v>46</v>
      </c>
    </row>
    <row r="8603" spans="4:19" x14ac:dyDescent="0.2">
      <c r="D8603" s="175"/>
      <c r="E8603" s="11"/>
      <c r="F8603" s="10"/>
      <c r="G8603" s="9">
        <v>100</v>
      </c>
      <c r="H8603" s="16">
        <v>25.265017667845001</v>
      </c>
      <c r="I8603" s="23">
        <v>45.583038869257997</v>
      </c>
      <c r="J8603" s="23">
        <v>42.226148409894002</v>
      </c>
      <c r="K8603" s="2">
        <v>3.1802120141339998</v>
      </c>
      <c r="L8603" s="2">
        <v>2.473498233216</v>
      </c>
      <c r="M8603" s="2">
        <v>18.021201413427999</v>
      </c>
      <c r="N8603" s="2">
        <v>1.9434628975270001</v>
      </c>
      <c r="O8603" s="2">
        <v>10.95406360424</v>
      </c>
      <c r="P8603" s="2">
        <v>1.9434628975270001</v>
      </c>
      <c r="Q8603" s="2">
        <v>1.413427561837</v>
      </c>
      <c r="R8603" s="27">
        <v>21.024734982331999</v>
      </c>
      <c r="S8603" s="13">
        <v>8.1272084805650007</v>
      </c>
    </row>
    <row r="8604" spans="4:19" x14ac:dyDescent="0.2">
      <c r="D8604" s="174" t="s">
        <v>38</v>
      </c>
      <c r="E8604" s="20" t="s">
        <v>39</v>
      </c>
      <c r="F8604" s="22"/>
      <c r="G8604" s="21">
        <v>58</v>
      </c>
      <c r="H8604" s="25">
        <v>10</v>
      </c>
      <c r="I8604" s="3">
        <v>20</v>
      </c>
      <c r="J8604" s="3">
        <v>10</v>
      </c>
      <c r="K8604" s="3">
        <v>1</v>
      </c>
      <c r="L8604" s="3">
        <v>1</v>
      </c>
      <c r="M8604" s="3">
        <v>4</v>
      </c>
      <c r="N8604" s="3">
        <v>1</v>
      </c>
      <c r="O8604" s="3">
        <v>3</v>
      </c>
      <c r="P8604" s="3">
        <v>1</v>
      </c>
      <c r="Q8604" s="3">
        <v>5</v>
      </c>
      <c r="R8604" s="3">
        <v>16</v>
      </c>
      <c r="S8604" s="26">
        <v>8</v>
      </c>
    </row>
    <row r="8605" spans="4:19" x14ac:dyDescent="0.2">
      <c r="D8605" s="175"/>
      <c r="E8605" s="11"/>
      <c r="F8605" s="10"/>
      <c r="G8605" s="9">
        <v>100</v>
      </c>
      <c r="H8605" s="73">
        <v>17.241379310345</v>
      </c>
      <c r="I8605" s="27">
        <v>34.482758620689999</v>
      </c>
      <c r="J8605" s="46">
        <v>17.241379310345</v>
      </c>
      <c r="K8605" s="2">
        <v>1.7241379310339999</v>
      </c>
      <c r="L8605" s="2">
        <v>1.7241379310339999</v>
      </c>
      <c r="M8605" s="27">
        <v>6.8965517241379999</v>
      </c>
      <c r="N8605" s="2">
        <v>1.7241379310339999</v>
      </c>
      <c r="O8605" s="2">
        <v>5.1724137931029999</v>
      </c>
      <c r="P8605" s="2">
        <v>1.7241379310339999</v>
      </c>
      <c r="Q8605" s="23">
        <v>8.6206896551720007</v>
      </c>
      <c r="R8605" s="2">
        <v>27.586206896552</v>
      </c>
      <c r="S8605" s="13">
        <v>13.793103448276</v>
      </c>
    </row>
    <row r="8606" spans="4:19" x14ac:dyDescent="0.2">
      <c r="D8606" s="175"/>
      <c r="E8606" s="4" t="s">
        <v>40</v>
      </c>
      <c r="F8606" s="6"/>
      <c r="G8606" s="5">
        <v>144</v>
      </c>
      <c r="H8606" s="7">
        <v>49</v>
      </c>
      <c r="I8606" s="1">
        <v>77</v>
      </c>
      <c r="J8606" s="1">
        <v>47</v>
      </c>
      <c r="K8606" s="1">
        <v>6</v>
      </c>
      <c r="L8606" s="1">
        <v>3</v>
      </c>
      <c r="M8606" s="1">
        <v>19</v>
      </c>
      <c r="N8606" s="1">
        <v>3</v>
      </c>
      <c r="O8606" s="1">
        <v>14</v>
      </c>
      <c r="P8606" s="1">
        <v>6</v>
      </c>
      <c r="Q8606" s="1">
        <v>1</v>
      </c>
      <c r="R8606" s="1">
        <v>31</v>
      </c>
      <c r="S8606" s="8">
        <v>3</v>
      </c>
    </row>
    <row r="8607" spans="4:19" x14ac:dyDescent="0.2">
      <c r="D8607" s="175"/>
      <c r="E8607" s="11"/>
      <c r="F8607" s="10"/>
      <c r="G8607" s="9">
        <v>100</v>
      </c>
      <c r="H8607" s="86">
        <v>34.027777777777999</v>
      </c>
      <c r="I8607" s="35">
        <v>53.472222222222001</v>
      </c>
      <c r="J8607" s="2">
        <v>32.638888888888999</v>
      </c>
      <c r="K8607" s="2">
        <v>4.166666666667</v>
      </c>
      <c r="L8607" s="2">
        <v>2.083333333333</v>
      </c>
      <c r="M8607" s="2">
        <v>13.194444444444001</v>
      </c>
      <c r="N8607" s="2">
        <v>2.083333333333</v>
      </c>
      <c r="O8607" s="2">
        <v>9.7222222222219994</v>
      </c>
      <c r="P8607" s="2">
        <v>4.166666666667</v>
      </c>
      <c r="Q8607" s="2">
        <v>0.694444444444</v>
      </c>
      <c r="R8607" s="2">
        <v>21.527777777777999</v>
      </c>
      <c r="S8607" s="93">
        <v>2.083333333333</v>
      </c>
    </row>
    <row r="8608" spans="4:19" x14ac:dyDescent="0.2">
      <c r="D8608" s="175"/>
      <c r="E8608" s="4" t="s">
        <v>41</v>
      </c>
      <c r="F8608" s="6"/>
      <c r="G8608" s="5">
        <v>202</v>
      </c>
      <c r="H8608" s="7">
        <v>59</v>
      </c>
      <c r="I8608" s="1">
        <v>87</v>
      </c>
      <c r="J8608" s="1">
        <v>82</v>
      </c>
      <c r="K8608" s="1">
        <v>7</v>
      </c>
      <c r="L8608" s="1">
        <v>4</v>
      </c>
      <c r="M8608" s="1">
        <v>27</v>
      </c>
      <c r="N8608" s="1">
        <v>4</v>
      </c>
      <c r="O8608" s="1">
        <v>21</v>
      </c>
      <c r="P8608" s="1">
        <v>8</v>
      </c>
      <c r="Q8608" s="1">
        <v>1</v>
      </c>
      <c r="R8608" s="1">
        <v>41</v>
      </c>
      <c r="S8608" s="8">
        <v>17</v>
      </c>
    </row>
    <row r="8609" spans="2:19" x14ac:dyDescent="0.2">
      <c r="D8609" s="175"/>
      <c r="E8609" s="11"/>
      <c r="F8609" s="10"/>
      <c r="G8609" s="9">
        <v>100</v>
      </c>
      <c r="H8609" s="64">
        <v>29.207920792079001</v>
      </c>
      <c r="I8609" s="2">
        <v>43.069306930693003</v>
      </c>
      <c r="J8609" s="2">
        <v>40.594059405941003</v>
      </c>
      <c r="K8609" s="2">
        <v>3.4653465346529999</v>
      </c>
      <c r="L8609" s="2">
        <v>1.9801980198019999</v>
      </c>
      <c r="M8609" s="2">
        <v>13.366336633663</v>
      </c>
      <c r="N8609" s="2">
        <v>1.9801980198019999</v>
      </c>
      <c r="O8609" s="2">
        <v>10.39603960396</v>
      </c>
      <c r="P8609" s="2">
        <v>3.9603960396039999</v>
      </c>
      <c r="Q8609" s="2">
        <v>0.49504950495</v>
      </c>
      <c r="R8609" s="27">
        <v>20.297029702970001</v>
      </c>
      <c r="S8609" s="13">
        <v>8.4158415841580005</v>
      </c>
    </row>
    <row r="8610" spans="2:19" x14ac:dyDescent="0.2">
      <c r="D8610" s="175"/>
      <c r="E8610" s="4" t="s">
        <v>42</v>
      </c>
      <c r="F8610" s="6"/>
      <c r="G8610" s="5">
        <v>208</v>
      </c>
      <c r="H8610" s="7">
        <v>56</v>
      </c>
      <c r="I8610" s="1">
        <v>88</v>
      </c>
      <c r="J8610" s="1">
        <v>94</v>
      </c>
      <c r="K8610" s="1">
        <v>8</v>
      </c>
      <c r="L8610" s="1">
        <v>6</v>
      </c>
      <c r="M8610" s="1">
        <v>26</v>
      </c>
      <c r="N8610" s="1">
        <v>4</v>
      </c>
      <c r="O8610" s="1">
        <v>16</v>
      </c>
      <c r="P8610" s="1">
        <v>4</v>
      </c>
      <c r="Q8610" s="1">
        <v>1</v>
      </c>
      <c r="R8610" s="1">
        <v>48</v>
      </c>
      <c r="S8610" s="8">
        <v>11</v>
      </c>
    </row>
    <row r="8611" spans="2:19" x14ac:dyDescent="0.2">
      <c r="D8611" s="175"/>
      <c r="E8611" s="11"/>
      <c r="F8611" s="10"/>
      <c r="G8611" s="9">
        <v>100</v>
      </c>
      <c r="H8611" s="16">
        <v>26.923076923077002</v>
      </c>
      <c r="I8611" s="2">
        <v>42.307692307692001</v>
      </c>
      <c r="J8611" s="23">
        <v>45.192307692307999</v>
      </c>
      <c r="K8611" s="2">
        <v>3.8461538461539999</v>
      </c>
      <c r="L8611" s="2">
        <v>2.884615384615</v>
      </c>
      <c r="M8611" s="2">
        <v>12.5</v>
      </c>
      <c r="N8611" s="2">
        <v>1.923076923077</v>
      </c>
      <c r="O8611" s="2">
        <v>7.6923076923079998</v>
      </c>
      <c r="P8611" s="2">
        <v>1.923076923077</v>
      </c>
      <c r="Q8611" s="2">
        <v>0.48076923076900002</v>
      </c>
      <c r="R8611" s="2">
        <v>23.076923076922998</v>
      </c>
      <c r="S8611" s="13">
        <v>5.2884615384620002</v>
      </c>
    </row>
    <row r="8612" spans="2:19" x14ac:dyDescent="0.2">
      <c r="D8612" s="175"/>
      <c r="E8612" s="4" t="s">
        <v>43</v>
      </c>
      <c r="F8612" s="6"/>
      <c r="G8612" s="5">
        <v>199</v>
      </c>
      <c r="H8612" s="7">
        <v>48</v>
      </c>
      <c r="I8612" s="1">
        <v>92</v>
      </c>
      <c r="J8612" s="1">
        <v>77</v>
      </c>
      <c r="K8612" s="1">
        <v>9</v>
      </c>
      <c r="L8612" s="1">
        <v>6</v>
      </c>
      <c r="M8612" s="1">
        <v>41</v>
      </c>
      <c r="N8612" s="1">
        <v>5</v>
      </c>
      <c r="O8612" s="1">
        <v>19</v>
      </c>
      <c r="P8612" s="1">
        <v>4</v>
      </c>
      <c r="Q8612" s="1">
        <v>4</v>
      </c>
      <c r="R8612" s="1">
        <v>50</v>
      </c>
      <c r="S8612" s="8">
        <v>16</v>
      </c>
    </row>
    <row r="8613" spans="2:19" x14ac:dyDescent="0.2">
      <c r="D8613" s="175"/>
      <c r="E8613" s="11"/>
      <c r="F8613" s="10"/>
      <c r="G8613" s="9">
        <v>100</v>
      </c>
      <c r="H8613" s="16">
        <v>24.120603015075002</v>
      </c>
      <c r="I8613" s="23">
        <v>46.231155778893999</v>
      </c>
      <c r="J8613" s="2">
        <v>38.693467336683</v>
      </c>
      <c r="K8613" s="2">
        <v>4.5226130653269996</v>
      </c>
      <c r="L8613" s="2">
        <v>3.015075376884</v>
      </c>
      <c r="M8613" s="2">
        <v>20.603015075377002</v>
      </c>
      <c r="N8613" s="2">
        <v>2.5125628140699998</v>
      </c>
      <c r="O8613" s="2">
        <v>9.5477386934670001</v>
      </c>
      <c r="P8613" s="2">
        <v>2.0100502512560001</v>
      </c>
      <c r="Q8613" s="2">
        <v>2.0100502512560001</v>
      </c>
      <c r="R8613" s="2">
        <v>25.125628140703999</v>
      </c>
      <c r="S8613" s="13">
        <v>8.0402010050250006</v>
      </c>
    </row>
    <row r="8614" spans="2:19" x14ac:dyDescent="0.2">
      <c r="D8614" s="175"/>
      <c r="E8614" s="4" t="s">
        <v>44</v>
      </c>
      <c r="F8614" s="6"/>
      <c r="G8614" s="5">
        <v>211</v>
      </c>
      <c r="H8614" s="7">
        <v>35</v>
      </c>
      <c r="I8614" s="1">
        <v>76</v>
      </c>
      <c r="J8614" s="1">
        <v>80</v>
      </c>
      <c r="K8614" s="1">
        <v>10</v>
      </c>
      <c r="L8614" s="1">
        <v>6</v>
      </c>
      <c r="M8614" s="1">
        <v>48</v>
      </c>
      <c r="N8614" s="1">
        <v>5</v>
      </c>
      <c r="O8614" s="1">
        <v>19</v>
      </c>
      <c r="P8614" s="1">
        <v>3</v>
      </c>
      <c r="Q8614" s="1">
        <v>2</v>
      </c>
      <c r="R8614" s="1">
        <v>58</v>
      </c>
      <c r="S8614" s="8">
        <v>23</v>
      </c>
    </row>
    <row r="8615" spans="2:19" x14ac:dyDescent="0.2">
      <c r="D8615" s="175"/>
      <c r="E8615" s="11"/>
      <c r="F8615" s="10"/>
      <c r="G8615" s="9">
        <v>100</v>
      </c>
      <c r="H8615" s="73">
        <v>16.587677725117999</v>
      </c>
      <c r="I8615" s="2">
        <v>36.018957345971998</v>
      </c>
      <c r="J8615" s="2">
        <v>37.914691943127998</v>
      </c>
      <c r="K8615" s="2">
        <v>4.7393364928909998</v>
      </c>
      <c r="L8615" s="2">
        <v>2.843601895735</v>
      </c>
      <c r="M8615" s="23">
        <v>22.748815165877001</v>
      </c>
      <c r="N8615" s="2">
        <v>2.3696682464449998</v>
      </c>
      <c r="O8615" s="2">
        <v>9.0047393364929995</v>
      </c>
      <c r="P8615" s="2">
        <v>1.421800947867</v>
      </c>
      <c r="Q8615" s="2">
        <v>0.94786729857800001</v>
      </c>
      <c r="R8615" s="2">
        <v>27.488151658768</v>
      </c>
      <c r="S8615" s="13">
        <v>10.900473933649</v>
      </c>
    </row>
    <row r="8616" spans="2:19" x14ac:dyDescent="0.2">
      <c r="D8616" s="175"/>
      <c r="E8616" s="4" t="s">
        <v>45</v>
      </c>
      <c r="F8616" s="6"/>
      <c r="G8616" s="5">
        <v>141</v>
      </c>
      <c r="H8616" s="7">
        <v>17</v>
      </c>
      <c r="I8616" s="1">
        <v>31</v>
      </c>
      <c r="J8616" s="1">
        <v>34</v>
      </c>
      <c r="K8616" s="1">
        <v>4</v>
      </c>
      <c r="L8616" s="1">
        <v>1</v>
      </c>
      <c r="M8616" s="1">
        <v>19</v>
      </c>
      <c r="N8616" s="1">
        <v>1</v>
      </c>
      <c r="O8616" s="1">
        <v>3</v>
      </c>
      <c r="P8616" s="1">
        <v>2</v>
      </c>
      <c r="Q8616" s="1">
        <v>0</v>
      </c>
      <c r="R8616" s="1">
        <v>59</v>
      </c>
      <c r="S8616" s="8">
        <v>26</v>
      </c>
    </row>
    <row r="8617" spans="2:19" x14ac:dyDescent="0.2">
      <c r="D8617" s="176"/>
      <c r="E8617" s="57"/>
      <c r="F8617" s="54"/>
      <c r="G8617" s="67">
        <v>100</v>
      </c>
      <c r="H8617" s="135">
        <v>12.056737588652</v>
      </c>
      <c r="I8617" s="91">
        <v>21.985815602837</v>
      </c>
      <c r="J8617" s="91">
        <v>24.113475177304998</v>
      </c>
      <c r="K8617" s="48">
        <v>2.8368794326239999</v>
      </c>
      <c r="L8617" s="48">
        <v>0.70921985815599997</v>
      </c>
      <c r="M8617" s="48">
        <v>13.475177304964999</v>
      </c>
      <c r="N8617" s="48">
        <v>0.70921985815599997</v>
      </c>
      <c r="O8617" s="96">
        <v>2.1276595744679998</v>
      </c>
      <c r="P8617" s="48">
        <v>1.4184397163119999</v>
      </c>
      <c r="Q8617" s="81">
        <v>0</v>
      </c>
      <c r="R8617" s="108">
        <v>41.843971631206003</v>
      </c>
      <c r="S8617" s="113">
        <v>18.439716312057001</v>
      </c>
    </row>
    <row r="8619" spans="2:19" x14ac:dyDescent="0.2">
      <c r="B8619" s="43" t="str">
        <f xml:space="preserve"> HYPERLINK("#'目次'!B185", "[179]")</f>
        <v>[179]</v>
      </c>
      <c r="C8619" s="31" t="s">
        <v>343</v>
      </c>
    </row>
    <row r="8620" spans="2:19" x14ac:dyDescent="0.2">
      <c r="C8620" s="156" t="s">
        <v>292</v>
      </c>
    </row>
    <row r="8623" spans="2:19" ht="48" x14ac:dyDescent="0.2">
      <c r="D8623" s="177"/>
      <c r="E8623" s="178"/>
      <c r="F8623" s="178"/>
      <c r="G8623" s="40" t="s">
        <v>14</v>
      </c>
      <c r="H8623" s="42" t="s">
        <v>325</v>
      </c>
      <c r="I8623" s="15" t="s">
        <v>326</v>
      </c>
      <c r="J8623" s="15" t="s">
        <v>327</v>
      </c>
      <c r="K8623" s="15" t="s">
        <v>328</v>
      </c>
      <c r="L8623" s="15" t="s">
        <v>329</v>
      </c>
      <c r="M8623" s="15" t="s">
        <v>330</v>
      </c>
      <c r="N8623" s="15" t="s">
        <v>331</v>
      </c>
      <c r="O8623" s="15" t="s">
        <v>332</v>
      </c>
      <c r="P8623" s="15" t="s">
        <v>333</v>
      </c>
      <c r="Q8623" s="15" t="s">
        <v>86</v>
      </c>
      <c r="R8623" s="15" t="s">
        <v>334</v>
      </c>
      <c r="S8623" s="44" t="s">
        <v>17</v>
      </c>
    </row>
    <row r="8624" spans="2:19" x14ac:dyDescent="0.2">
      <c r="D8624" s="179"/>
      <c r="E8624" s="180"/>
      <c r="F8624" s="180"/>
      <c r="G8624" s="39"/>
      <c r="H8624" s="41"/>
      <c r="I8624" s="14"/>
      <c r="J8624" s="14"/>
      <c r="K8624" s="14"/>
      <c r="L8624" s="14"/>
      <c r="M8624" s="14"/>
      <c r="N8624" s="14"/>
      <c r="O8624" s="14"/>
      <c r="P8624" s="14"/>
      <c r="Q8624" s="14"/>
      <c r="R8624" s="14"/>
      <c r="S8624" s="38"/>
    </row>
    <row r="8625" spans="4:19" x14ac:dyDescent="0.2">
      <c r="D8625" s="70"/>
      <c r="E8625" s="72" t="s">
        <v>14</v>
      </c>
      <c r="F8625" s="69"/>
      <c r="G8625" s="37">
        <v>1163</v>
      </c>
      <c r="H8625" s="17">
        <v>274</v>
      </c>
      <c r="I8625" s="17">
        <v>471</v>
      </c>
      <c r="J8625" s="17">
        <v>424</v>
      </c>
      <c r="K8625" s="17">
        <v>45</v>
      </c>
      <c r="L8625" s="17">
        <v>27</v>
      </c>
      <c r="M8625" s="17">
        <v>184</v>
      </c>
      <c r="N8625" s="17">
        <v>23</v>
      </c>
      <c r="O8625" s="17">
        <v>95</v>
      </c>
      <c r="P8625" s="17">
        <v>28</v>
      </c>
      <c r="Q8625" s="17">
        <v>14</v>
      </c>
      <c r="R8625" s="17">
        <v>303</v>
      </c>
      <c r="S8625" s="55">
        <v>104</v>
      </c>
    </row>
    <row r="8626" spans="4:19" x14ac:dyDescent="0.2">
      <c r="D8626" s="57"/>
      <c r="E8626" s="54"/>
      <c r="F8626" s="71"/>
      <c r="G8626" s="9">
        <v>100</v>
      </c>
      <c r="H8626" s="2">
        <v>23.559759243336</v>
      </c>
      <c r="I8626" s="2">
        <v>40.498710232157997</v>
      </c>
      <c r="J8626" s="2">
        <v>36.457437661221</v>
      </c>
      <c r="K8626" s="2">
        <v>3.8693035253649999</v>
      </c>
      <c r="L8626" s="2">
        <v>2.3215821152189999</v>
      </c>
      <c r="M8626" s="2">
        <v>15.821152192605</v>
      </c>
      <c r="N8626" s="2">
        <v>1.977644024076</v>
      </c>
      <c r="O8626" s="2">
        <v>8.1685296646599994</v>
      </c>
      <c r="P8626" s="2">
        <v>2.407566638005</v>
      </c>
      <c r="Q8626" s="2">
        <v>1.2037833190030001</v>
      </c>
      <c r="R8626" s="2">
        <v>26.053310404127</v>
      </c>
      <c r="S8626" s="13">
        <v>8.9423903697329994</v>
      </c>
    </row>
    <row r="8627" spans="4:19" x14ac:dyDescent="0.2">
      <c r="D8627" s="174" t="s">
        <v>52</v>
      </c>
      <c r="E8627" s="20" t="s">
        <v>53</v>
      </c>
      <c r="F8627" s="22"/>
      <c r="G8627" s="21">
        <v>15</v>
      </c>
      <c r="H8627" s="25">
        <v>1</v>
      </c>
      <c r="I8627" s="3">
        <v>5</v>
      </c>
      <c r="J8627" s="3">
        <v>1</v>
      </c>
      <c r="K8627" s="3">
        <v>0</v>
      </c>
      <c r="L8627" s="3">
        <v>1</v>
      </c>
      <c r="M8627" s="3">
        <v>1</v>
      </c>
      <c r="N8627" s="3">
        <v>0</v>
      </c>
      <c r="O8627" s="3">
        <v>0</v>
      </c>
      <c r="P8627" s="3">
        <v>0</v>
      </c>
      <c r="Q8627" s="3">
        <v>0</v>
      </c>
      <c r="R8627" s="3">
        <v>7</v>
      </c>
      <c r="S8627" s="26">
        <v>3</v>
      </c>
    </row>
    <row r="8628" spans="4:19" x14ac:dyDescent="0.2">
      <c r="D8628" s="175"/>
      <c r="E8628" s="11"/>
      <c r="F8628" s="10"/>
      <c r="G8628" s="9">
        <v>100</v>
      </c>
      <c r="H8628" s="99">
        <v>6.666666666667</v>
      </c>
      <c r="I8628" s="27">
        <v>33.333333333333002</v>
      </c>
      <c r="J8628" s="46">
        <v>6.666666666667</v>
      </c>
      <c r="K8628" s="18">
        <v>0</v>
      </c>
      <c r="L8628" s="2">
        <v>6.666666666667</v>
      </c>
      <c r="M8628" s="27">
        <v>6.666666666667</v>
      </c>
      <c r="N8628" s="18">
        <v>0</v>
      </c>
      <c r="O8628" s="79">
        <v>0</v>
      </c>
      <c r="P8628" s="18">
        <v>0</v>
      </c>
      <c r="Q8628" s="18">
        <v>0</v>
      </c>
      <c r="R8628" s="35">
        <v>46.666666666666998</v>
      </c>
      <c r="S8628" s="104">
        <v>20</v>
      </c>
    </row>
    <row r="8629" spans="4:19" ht="24" x14ac:dyDescent="0.2">
      <c r="D8629" s="175"/>
      <c r="E8629" s="4" t="s">
        <v>54</v>
      </c>
      <c r="F8629" s="6"/>
      <c r="G8629" s="5">
        <v>116</v>
      </c>
      <c r="H8629" s="7">
        <v>17</v>
      </c>
      <c r="I8629" s="1">
        <v>34</v>
      </c>
      <c r="J8629" s="1">
        <v>32</v>
      </c>
      <c r="K8629" s="1">
        <v>3</v>
      </c>
      <c r="L8629" s="1">
        <v>1</v>
      </c>
      <c r="M8629" s="1">
        <v>10</v>
      </c>
      <c r="N8629" s="1">
        <v>5</v>
      </c>
      <c r="O8629" s="1">
        <v>5</v>
      </c>
      <c r="P8629" s="1">
        <v>6</v>
      </c>
      <c r="Q8629" s="1">
        <v>0</v>
      </c>
      <c r="R8629" s="1">
        <v>43</v>
      </c>
      <c r="S8629" s="8">
        <v>12</v>
      </c>
    </row>
    <row r="8630" spans="4:19" x14ac:dyDescent="0.2">
      <c r="D8630" s="175"/>
      <c r="E8630" s="11"/>
      <c r="F8630" s="10"/>
      <c r="G8630" s="9">
        <v>100</v>
      </c>
      <c r="H8630" s="73">
        <v>14.655172413793</v>
      </c>
      <c r="I8630" s="46">
        <v>29.310344827586</v>
      </c>
      <c r="J8630" s="27">
        <v>27.586206896552</v>
      </c>
      <c r="K8630" s="2">
        <v>2.586206896552</v>
      </c>
      <c r="L8630" s="2">
        <v>0.86206896551699996</v>
      </c>
      <c r="M8630" s="27">
        <v>8.6206896551720007</v>
      </c>
      <c r="N8630" s="2">
        <v>4.3103448275860003</v>
      </c>
      <c r="O8630" s="2">
        <v>4.3103448275860003</v>
      </c>
      <c r="P8630" s="2">
        <v>5.1724137931029999</v>
      </c>
      <c r="Q8630" s="18">
        <v>0</v>
      </c>
      <c r="R8630" s="35">
        <v>37.068965517240997</v>
      </c>
      <c r="S8630" s="13">
        <v>10.344827586207</v>
      </c>
    </row>
    <row r="8631" spans="4:19" x14ac:dyDescent="0.2">
      <c r="D8631" s="175"/>
      <c r="E8631" s="4" t="s">
        <v>55</v>
      </c>
      <c r="F8631" s="6"/>
      <c r="G8631" s="5">
        <v>41</v>
      </c>
      <c r="H8631" s="7">
        <v>9</v>
      </c>
      <c r="I8631" s="1">
        <v>18</v>
      </c>
      <c r="J8631" s="1">
        <v>9</v>
      </c>
      <c r="K8631" s="1">
        <v>1</v>
      </c>
      <c r="L8631" s="1">
        <v>1</v>
      </c>
      <c r="M8631" s="1">
        <v>13</v>
      </c>
      <c r="N8631" s="1">
        <v>2</v>
      </c>
      <c r="O8631" s="1">
        <v>3</v>
      </c>
      <c r="P8631" s="1">
        <v>1</v>
      </c>
      <c r="Q8631" s="1">
        <v>0</v>
      </c>
      <c r="R8631" s="1">
        <v>7</v>
      </c>
      <c r="S8631" s="8">
        <v>5</v>
      </c>
    </row>
    <row r="8632" spans="4:19" x14ac:dyDescent="0.2">
      <c r="D8632" s="175"/>
      <c r="E8632" s="11"/>
      <c r="F8632" s="10"/>
      <c r="G8632" s="9">
        <v>100</v>
      </c>
      <c r="H8632" s="16">
        <v>21.951219512194999</v>
      </c>
      <c r="I8632" s="2">
        <v>43.902439024389999</v>
      </c>
      <c r="J8632" s="46">
        <v>21.951219512194999</v>
      </c>
      <c r="K8632" s="2">
        <v>2.4390243902440001</v>
      </c>
      <c r="L8632" s="2">
        <v>2.4390243902440001</v>
      </c>
      <c r="M8632" s="35">
        <v>31.707317073171001</v>
      </c>
      <c r="N8632" s="2">
        <v>4.8780487804880002</v>
      </c>
      <c r="O8632" s="2">
        <v>7.3170731707319998</v>
      </c>
      <c r="P8632" s="2">
        <v>2.4390243902440001</v>
      </c>
      <c r="Q8632" s="18">
        <v>0</v>
      </c>
      <c r="R8632" s="27">
        <v>17.073170731706998</v>
      </c>
      <c r="S8632" s="13">
        <v>12.195121951220001</v>
      </c>
    </row>
    <row r="8633" spans="4:19" x14ac:dyDescent="0.2">
      <c r="D8633" s="175"/>
      <c r="E8633" s="4" t="s">
        <v>56</v>
      </c>
      <c r="F8633" s="6"/>
      <c r="G8633" s="5">
        <v>60</v>
      </c>
      <c r="H8633" s="7">
        <v>18</v>
      </c>
      <c r="I8633" s="1">
        <v>31</v>
      </c>
      <c r="J8633" s="1">
        <v>25</v>
      </c>
      <c r="K8633" s="1">
        <v>5</v>
      </c>
      <c r="L8633" s="1">
        <v>2</v>
      </c>
      <c r="M8633" s="1">
        <v>10</v>
      </c>
      <c r="N8633" s="1">
        <v>1</v>
      </c>
      <c r="O8633" s="1">
        <v>4</v>
      </c>
      <c r="P8633" s="1">
        <v>0</v>
      </c>
      <c r="Q8633" s="1">
        <v>2</v>
      </c>
      <c r="R8633" s="1">
        <v>11</v>
      </c>
      <c r="S8633" s="8">
        <v>7</v>
      </c>
    </row>
    <row r="8634" spans="4:19" x14ac:dyDescent="0.2">
      <c r="D8634" s="175"/>
      <c r="E8634" s="11"/>
      <c r="F8634" s="10"/>
      <c r="G8634" s="9">
        <v>100</v>
      </c>
      <c r="H8634" s="64">
        <v>30</v>
      </c>
      <c r="I8634" s="35">
        <v>51.666666666666998</v>
      </c>
      <c r="J8634" s="23">
        <v>41.666666666666998</v>
      </c>
      <c r="K8634" s="2">
        <v>8.333333333333</v>
      </c>
      <c r="L8634" s="2">
        <v>3.333333333333</v>
      </c>
      <c r="M8634" s="2">
        <v>16.666666666666998</v>
      </c>
      <c r="N8634" s="2">
        <v>1.666666666667</v>
      </c>
      <c r="O8634" s="2">
        <v>6.666666666667</v>
      </c>
      <c r="P8634" s="18">
        <v>0</v>
      </c>
      <c r="Q8634" s="2">
        <v>3.333333333333</v>
      </c>
      <c r="R8634" s="27">
        <v>18.333333333333002</v>
      </c>
      <c r="S8634" s="13">
        <v>11.666666666667</v>
      </c>
    </row>
    <row r="8635" spans="4:19" x14ac:dyDescent="0.2">
      <c r="D8635" s="175"/>
      <c r="E8635" s="4" t="s">
        <v>57</v>
      </c>
      <c r="F8635" s="6"/>
      <c r="G8635" s="5">
        <v>283</v>
      </c>
      <c r="H8635" s="7">
        <v>87</v>
      </c>
      <c r="I8635" s="1">
        <v>131</v>
      </c>
      <c r="J8635" s="1">
        <v>112</v>
      </c>
      <c r="K8635" s="1">
        <v>13</v>
      </c>
      <c r="L8635" s="1">
        <v>7</v>
      </c>
      <c r="M8635" s="1">
        <v>54</v>
      </c>
      <c r="N8635" s="1">
        <v>6</v>
      </c>
      <c r="O8635" s="1">
        <v>29</v>
      </c>
      <c r="P8635" s="1">
        <v>5</v>
      </c>
      <c r="Q8635" s="1">
        <v>1</v>
      </c>
      <c r="R8635" s="1">
        <v>61</v>
      </c>
      <c r="S8635" s="8">
        <v>12</v>
      </c>
    </row>
    <row r="8636" spans="4:19" x14ac:dyDescent="0.2">
      <c r="D8636" s="175"/>
      <c r="E8636" s="11"/>
      <c r="F8636" s="10"/>
      <c r="G8636" s="9">
        <v>100</v>
      </c>
      <c r="H8636" s="64">
        <v>30.742049469965</v>
      </c>
      <c r="I8636" s="23">
        <v>46.289752650177</v>
      </c>
      <c r="J8636" s="2">
        <v>39.575971731449002</v>
      </c>
      <c r="K8636" s="2">
        <v>4.5936395759720003</v>
      </c>
      <c r="L8636" s="2">
        <v>2.473498233216</v>
      </c>
      <c r="M8636" s="2">
        <v>19.081272084805999</v>
      </c>
      <c r="N8636" s="2">
        <v>2.1201413427559999</v>
      </c>
      <c r="O8636" s="2">
        <v>10.247349823322001</v>
      </c>
      <c r="P8636" s="2">
        <v>1.766784452297</v>
      </c>
      <c r="Q8636" s="2">
        <v>0.35335689045899998</v>
      </c>
      <c r="R8636" s="2">
        <v>21.554770318020999</v>
      </c>
      <c r="S8636" s="13">
        <v>4.2402826855119997</v>
      </c>
    </row>
    <row r="8637" spans="4:19" x14ac:dyDescent="0.2">
      <c r="D8637" s="175"/>
      <c r="E8637" s="4" t="s">
        <v>58</v>
      </c>
      <c r="F8637" s="6"/>
      <c r="G8637" s="5">
        <v>123</v>
      </c>
      <c r="H8637" s="7">
        <v>27</v>
      </c>
      <c r="I8637" s="1">
        <v>50</v>
      </c>
      <c r="J8637" s="1">
        <v>42</v>
      </c>
      <c r="K8637" s="1">
        <v>3</v>
      </c>
      <c r="L8637" s="1">
        <v>3</v>
      </c>
      <c r="M8637" s="1">
        <v>15</v>
      </c>
      <c r="N8637" s="1">
        <v>2</v>
      </c>
      <c r="O8637" s="1">
        <v>9</v>
      </c>
      <c r="P8637" s="1">
        <v>9</v>
      </c>
      <c r="Q8637" s="1">
        <v>3</v>
      </c>
      <c r="R8637" s="1">
        <v>32</v>
      </c>
      <c r="S8637" s="8">
        <v>13</v>
      </c>
    </row>
    <row r="8638" spans="4:19" x14ac:dyDescent="0.2">
      <c r="D8638" s="175"/>
      <c r="E8638" s="11"/>
      <c r="F8638" s="10"/>
      <c r="G8638" s="9">
        <v>100</v>
      </c>
      <c r="H8638" s="16">
        <v>21.951219512194999</v>
      </c>
      <c r="I8638" s="2">
        <v>40.650406504065003</v>
      </c>
      <c r="J8638" s="2">
        <v>34.146341463414998</v>
      </c>
      <c r="K8638" s="2">
        <v>2.4390243902440001</v>
      </c>
      <c r="L8638" s="2">
        <v>2.4390243902440001</v>
      </c>
      <c r="M8638" s="2">
        <v>12.195121951220001</v>
      </c>
      <c r="N8638" s="2">
        <v>1.6260162601629999</v>
      </c>
      <c r="O8638" s="2">
        <v>7.3170731707319998</v>
      </c>
      <c r="P8638" s="2">
        <v>7.3170731707319998</v>
      </c>
      <c r="Q8638" s="2">
        <v>2.4390243902440001</v>
      </c>
      <c r="R8638" s="2">
        <v>26.016260162601998</v>
      </c>
      <c r="S8638" s="13">
        <v>10.569105691057</v>
      </c>
    </row>
    <row r="8639" spans="4:19" x14ac:dyDescent="0.2">
      <c r="D8639" s="175"/>
      <c r="E8639" s="4" t="s">
        <v>59</v>
      </c>
      <c r="F8639" s="6"/>
      <c r="G8639" s="5">
        <v>186</v>
      </c>
      <c r="H8639" s="7">
        <v>36</v>
      </c>
      <c r="I8639" s="1">
        <v>73</v>
      </c>
      <c r="J8639" s="1">
        <v>85</v>
      </c>
      <c r="K8639" s="1">
        <v>7</v>
      </c>
      <c r="L8639" s="1">
        <v>6</v>
      </c>
      <c r="M8639" s="1">
        <v>24</v>
      </c>
      <c r="N8639" s="1">
        <v>4</v>
      </c>
      <c r="O8639" s="1">
        <v>14</v>
      </c>
      <c r="P8639" s="1">
        <v>3</v>
      </c>
      <c r="Q8639" s="1">
        <v>3</v>
      </c>
      <c r="R8639" s="1">
        <v>44</v>
      </c>
      <c r="S8639" s="8">
        <v>16</v>
      </c>
    </row>
    <row r="8640" spans="4:19" x14ac:dyDescent="0.2">
      <c r="D8640" s="175"/>
      <c r="E8640" s="11"/>
      <c r="F8640" s="10"/>
      <c r="G8640" s="9">
        <v>100</v>
      </c>
      <c r="H8640" s="16">
        <v>19.354838709677001</v>
      </c>
      <c r="I8640" s="2">
        <v>39.247311827956999</v>
      </c>
      <c r="J8640" s="23">
        <v>45.698924731182998</v>
      </c>
      <c r="K8640" s="2">
        <v>3.7634408602149998</v>
      </c>
      <c r="L8640" s="2">
        <v>3.2258064516129998</v>
      </c>
      <c r="M8640" s="2">
        <v>12.903225806451999</v>
      </c>
      <c r="N8640" s="2">
        <v>2.1505376344089999</v>
      </c>
      <c r="O8640" s="2">
        <v>7.5268817204299996</v>
      </c>
      <c r="P8640" s="2">
        <v>1.6129032258060001</v>
      </c>
      <c r="Q8640" s="2">
        <v>1.6129032258060001</v>
      </c>
      <c r="R8640" s="2">
        <v>23.655913978495001</v>
      </c>
      <c r="S8640" s="13">
        <v>8.6021505376339995</v>
      </c>
    </row>
    <row r="8641" spans="4:19" x14ac:dyDescent="0.2">
      <c r="D8641" s="175"/>
      <c r="E8641" s="4" t="s">
        <v>60</v>
      </c>
      <c r="F8641" s="6"/>
      <c r="G8641" s="5">
        <v>163</v>
      </c>
      <c r="H8641" s="7">
        <v>38</v>
      </c>
      <c r="I8641" s="1">
        <v>70</v>
      </c>
      <c r="J8641" s="1">
        <v>68</v>
      </c>
      <c r="K8641" s="1">
        <v>8</v>
      </c>
      <c r="L8641" s="1">
        <v>2</v>
      </c>
      <c r="M8641" s="1">
        <v>37</v>
      </c>
      <c r="N8641" s="1">
        <v>2</v>
      </c>
      <c r="O8641" s="1">
        <v>18</v>
      </c>
      <c r="P8641" s="1">
        <v>3</v>
      </c>
      <c r="Q8641" s="1">
        <v>0</v>
      </c>
      <c r="R8641" s="1">
        <v>40</v>
      </c>
      <c r="S8641" s="8">
        <v>17</v>
      </c>
    </row>
    <row r="8642" spans="4:19" x14ac:dyDescent="0.2">
      <c r="D8642" s="175"/>
      <c r="E8642" s="11"/>
      <c r="F8642" s="10"/>
      <c r="G8642" s="9">
        <v>100</v>
      </c>
      <c r="H8642" s="16">
        <v>23.312883435583</v>
      </c>
      <c r="I8642" s="2">
        <v>42.944785276074001</v>
      </c>
      <c r="J8642" s="23">
        <v>41.717791411043002</v>
      </c>
      <c r="K8642" s="2">
        <v>4.9079754601229997</v>
      </c>
      <c r="L8642" s="2">
        <v>1.2269938650309999</v>
      </c>
      <c r="M8642" s="23">
        <v>22.699386503067</v>
      </c>
      <c r="N8642" s="2">
        <v>1.2269938650309999</v>
      </c>
      <c r="O8642" s="2">
        <v>11.042944785275999</v>
      </c>
      <c r="P8642" s="2">
        <v>1.8404907975460001</v>
      </c>
      <c r="Q8642" s="18">
        <v>0</v>
      </c>
      <c r="R8642" s="2">
        <v>24.539877300613</v>
      </c>
      <c r="S8642" s="13">
        <v>10.429447852760999</v>
      </c>
    </row>
    <row r="8643" spans="4:19" x14ac:dyDescent="0.2">
      <c r="D8643" s="175"/>
      <c r="E8643" s="4" t="s">
        <v>61</v>
      </c>
      <c r="F8643" s="6"/>
      <c r="G8643" s="5">
        <v>72</v>
      </c>
      <c r="H8643" s="7">
        <v>18</v>
      </c>
      <c r="I8643" s="1">
        <v>29</v>
      </c>
      <c r="J8643" s="1">
        <v>16</v>
      </c>
      <c r="K8643" s="1">
        <v>2</v>
      </c>
      <c r="L8643" s="1">
        <v>2</v>
      </c>
      <c r="M8643" s="1">
        <v>4</v>
      </c>
      <c r="N8643" s="1">
        <v>1</v>
      </c>
      <c r="O8643" s="1">
        <v>4</v>
      </c>
      <c r="P8643" s="1">
        <v>0</v>
      </c>
      <c r="Q8643" s="1">
        <v>4</v>
      </c>
      <c r="R8643" s="1">
        <v>19</v>
      </c>
      <c r="S8643" s="8">
        <v>8</v>
      </c>
    </row>
    <row r="8644" spans="4:19" x14ac:dyDescent="0.2">
      <c r="D8644" s="175"/>
      <c r="E8644" s="11"/>
      <c r="F8644" s="10"/>
      <c r="G8644" s="9">
        <v>100</v>
      </c>
      <c r="H8644" s="16">
        <v>25</v>
      </c>
      <c r="I8644" s="2">
        <v>40.277777777777999</v>
      </c>
      <c r="J8644" s="46">
        <v>22.222222222222001</v>
      </c>
      <c r="K8644" s="2">
        <v>2.7777777777780002</v>
      </c>
      <c r="L8644" s="2">
        <v>2.7777777777780002</v>
      </c>
      <c r="M8644" s="46">
        <v>5.5555555555560003</v>
      </c>
      <c r="N8644" s="2">
        <v>1.3888888888890001</v>
      </c>
      <c r="O8644" s="2">
        <v>5.5555555555560003</v>
      </c>
      <c r="P8644" s="18">
        <v>0</v>
      </c>
      <c r="Q8644" s="2">
        <v>5.5555555555560003</v>
      </c>
      <c r="R8644" s="2">
        <v>26.388888888888999</v>
      </c>
      <c r="S8644" s="13">
        <v>11.111111111111001</v>
      </c>
    </row>
    <row r="8645" spans="4:19" x14ac:dyDescent="0.2">
      <c r="D8645" s="175"/>
      <c r="E8645" s="4" t="s">
        <v>62</v>
      </c>
      <c r="F8645" s="6"/>
      <c r="G8645" s="5">
        <v>103</v>
      </c>
      <c r="H8645" s="7">
        <v>22</v>
      </c>
      <c r="I8645" s="1">
        <v>30</v>
      </c>
      <c r="J8645" s="1">
        <v>34</v>
      </c>
      <c r="K8645" s="1">
        <v>3</v>
      </c>
      <c r="L8645" s="1">
        <v>2</v>
      </c>
      <c r="M8645" s="1">
        <v>16</v>
      </c>
      <c r="N8645" s="1">
        <v>0</v>
      </c>
      <c r="O8645" s="1">
        <v>9</v>
      </c>
      <c r="P8645" s="1">
        <v>1</v>
      </c>
      <c r="Q8645" s="1">
        <v>1</v>
      </c>
      <c r="R8645" s="1">
        <v>39</v>
      </c>
      <c r="S8645" s="8">
        <v>11</v>
      </c>
    </row>
    <row r="8646" spans="4:19" x14ac:dyDescent="0.2">
      <c r="D8646" s="175"/>
      <c r="E8646" s="11"/>
      <c r="F8646" s="10"/>
      <c r="G8646" s="9">
        <v>100</v>
      </c>
      <c r="H8646" s="16">
        <v>21.359223300970999</v>
      </c>
      <c r="I8646" s="46">
        <v>29.126213592233</v>
      </c>
      <c r="J8646" s="2">
        <v>33.009708737864003</v>
      </c>
      <c r="K8646" s="2">
        <v>2.9126213592229999</v>
      </c>
      <c r="L8646" s="2">
        <v>1.9417475728160001</v>
      </c>
      <c r="M8646" s="2">
        <v>15.533980582524</v>
      </c>
      <c r="N8646" s="18">
        <v>0</v>
      </c>
      <c r="O8646" s="2">
        <v>8.7378640776700003</v>
      </c>
      <c r="P8646" s="2">
        <v>0.97087378640800004</v>
      </c>
      <c r="Q8646" s="2">
        <v>0.97087378640800004</v>
      </c>
      <c r="R8646" s="35">
        <v>37.864077669902997</v>
      </c>
      <c r="S8646" s="13">
        <v>10.679611650485</v>
      </c>
    </row>
    <row r="8647" spans="4:19" x14ac:dyDescent="0.2">
      <c r="D8647" s="174" t="s">
        <v>63</v>
      </c>
      <c r="E8647" s="20" t="s">
        <v>64</v>
      </c>
      <c r="F8647" s="22"/>
      <c r="G8647" s="21">
        <v>214</v>
      </c>
      <c r="H8647" s="25">
        <v>35</v>
      </c>
      <c r="I8647" s="3">
        <v>72</v>
      </c>
      <c r="J8647" s="3">
        <v>74</v>
      </c>
      <c r="K8647" s="3">
        <v>7</v>
      </c>
      <c r="L8647" s="3">
        <v>8</v>
      </c>
      <c r="M8647" s="3">
        <v>28</v>
      </c>
      <c r="N8647" s="3">
        <v>7</v>
      </c>
      <c r="O8647" s="3">
        <v>17</v>
      </c>
      <c r="P8647" s="3">
        <v>9</v>
      </c>
      <c r="Q8647" s="3">
        <v>3</v>
      </c>
      <c r="R8647" s="3">
        <v>64</v>
      </c>
      <c r="S8647" s="26">
        <v>24</v>
      </c>
    </row>
    <row r="8648" spans="4:19" x14ac:dyDescent="0.2">
      <c r="D8648" s="175"/>
      <c r="E8648" s="11"/>
      <c r="F8648" s="10"/>
      <c r="G8648" s="9">
        <v>100</v>
      </c>
      <c r="H8648" s="73">
        <v>16.355140186916</v>
      </c>
      <c r="I8648" s="27">
        <v>33.644859813083997</v>
      </c>
      <c r="J8648" s="2">
        <v>34.579439252336002</v>
      </c>
      <c r="K8648" s="2">
        <v>3.2710280373830001</v>
      </c>
      <c r="L8648" s="2">
        <v>3.7383177570089998</v>
      </c>
      <c r="M8648" s="2">
        <v>13.084112149533</v>
      </c>
      <c r="N8648" s="2">
        <v>3.2710280373830001</v>
      </c>
      <c r="O8648" s="2">
        <v>7.9439252336450004</v>
      </c>
      <c r="P8648" s="2">
        <v>4.2056074766359997</v>
      </c>
      <c r="Q8648" s="2">
        <v>1.401869158879</v>
      </c>
      <c r="R8648" s="2">
        <v>29.906542056075001</v>
      </c>
      <c r="S8648" s="13">
        <v>11.214953271028</v>
      </c>
    </row>
    <row r="8649" spans="4:19" x14ac:dyDescent="0.2">
      <c r="D8649" s="175"/>
      <c r="E8649" s="4" t="s">
        <v>65</v>
      </c>
      <c r="F8649" s="6"/>
      <c r="G8649" s="5">
        <v>160</v>
      </c>
      <c r="H8649" s="7">
        <v>36</v>
      </c>
      <c r="I8649" s="1">
        <v>52</v>
      </c>
      <c r="J8649" s="1">
        <v>51</v>
      </c>
      <c r="K8649" s="1">
        <v>5</v>
      </c>
      <c r="L8649" s="1">
        <v>1</v>
      </c>
      <c r="M8649" s="1">
        <v>26</v>
      </c>
      <c r="N8649" s="1">
        <v>3</v>
      </c>
      <c r="O8649" s="1">
        <v>9</v>
      </c>
      <c r="P8649" s="1">
        <v>5</v>
      </c>
      <c r="Q8649" s="1">
        <v>2</v>
      </c>
      <c r="R8649" s="1">
        <v>47</v>
      </c>
      <c r="S8649" s="8">
        <v>19</v>
      </c>
    </row>
    <row r="8650" spans="4:19" x14ac:dyDescent="0.2">
      <c r="D8650" s="175"/>
      <c r="E8650" s="11"/>
      <c r="F8650" s="10"/>
      <c r="G8650" s="9">
        <v>100</v>
      </c>
      <c r="H8650" s="16">
        <v>22.5</v>
      </c>
      <c r="I8650" s="27">
        <v>32.5</v>
      </c>
      <c r="J8650" s="2">
        <v>31.875</v>
      </c>
      <c r="K8650" s="2">
        <v>3.125</v>
      </c>
      <c r="L8650" s="2">
        <v>0.625</v>
      </c>
      <c r="M8650" s="2">
        <v>16.25</v>
      </c>
      <c r="N8650" s="2">
        <v>1.875</v>
      </c>
      <c r="O8650" s="2">
        <v>5.625</v>
      </c>
      <c r="P8650" s="2">
        <v>3.125</v>
      </c>
      <c r="Q8650" s="2">
        <v>1.25</v>
      </c>
      <c r="R8650" s="2">
        <v>29.375</v>
      </c>
      <c r="S8650" s="13">
        <v>11.875</v>
      </c>
    </row>
    <row r="8651" spans="4:19" x14ac:dyDescent="0.2">
      <c r="D8651" s="175"/>
      <c r="E8651" s="4" t="s">
        <v>66</v>
      </c>
      <c r="F8651" s="6"/>
      <c r="G8651" s="5">
        <v>160</v>
      </c>
      <c r="H8651" s="7">
        <v>26</v>
      </c>
      <c r="I8651" s="1">
        <v>63</v>
      </c>
      <c r="J8651" s="1">
        <v>58</v>
      </c>
      <c r="K8651" s="1">
        <v>11</v>
      </c>
      <c r="L8651" s="1">
        <v>3</v>
      </c>
      <c r="M8651" s="1">
        <v>26</v>
      </c>
      <c r="N8651" s="1">
        <v>2</v>
      </c>
      <c r="O8651" s="1">
        <v>11</v>
      </c>
      <c r="P8651" s="1">
        <v>1</v>
      </c>
      <c r="Q8651" s="1">
        <v>1</v>
      </c>
      <c r="R8651" s="1">
        <v>44</v>
      </c>
      <c r="S8651" s="8">
        <v>14</v>
      </c>
    </row>
    <row r="8652" spans="4:19" x14ac:dyDescent="0.2">
      <c r="D8652" s="175"/>
      <c r="E8652" s="11"/>
      <c r="F8652" s="10"/>
      <c r="G8652" s="9">
        <v>100</v>
      </c>
      <c r="H8652" s="73">
        <v>16.25</v>
      </c>
      <c r="I8652" s="2">
        <v>39.375</v>
      </c>
      <c r="J8652" s="2">
        <v>36.25</v>
      </c>
      <c r="K8652" s="2">
        <v>6.875</v>
      </c>
      <c r="L8652" s="2">
        <v>1.875</v>
      </c>
      <c r="M8652" s="2">
        <v>16.25</v>
      </c>
      <c r="N8652" s="2">
        <v>1.25</v>
      </c>
      <c r="O8652" s="2">
        <v>6.875</v>
      </c>
      <c r="P8652" s="2">
        <v>0.625</v>
      </c>
      <c r="Q8652" s="2">
        <v>0.625</v>
      </c>
      <c r="R8652" s="2">
        <v>27.5</v>
      </c>
      <c r="S8652" s="13">
        <v>8.75</v>
      </c>
    </row>
    <row r="8653" spans="4:19" x14ac:dyDescent="0.2">
      <c r="D8653" s="175"/>
      <c r="E8653" s="4" t="s">
        <v>67</v>
      </c>
      <c r="F8653" s="6"/>
      <c r="G8653" s="5">
        <v>150</v>
      </c>
      <c r="H8653" s="7">
        <v>30</v>
      </c>
      <c r="I8653" s="1">
        <v>76</v>
      </c>
      <c r="J8653" s="1">
        <v>55</v>
      </c>
      <c r="K8653" s="1">
        <v>4</v>
      </c>
      <c r="L8653" s="1">
        <v>5</v>
      </c>
      <c r="M8653" s="1">
        <v>28</v>
      </c>
      <c r="N8653" s="1">
        <v>0</v>
      </c>
      <c r="O8653" s="1">
        <v>9</v>
      </c>
      <c r="P8653" s="1">
        <v>3</v>
      </c>
      <c r="Q8653" s="1">
        <v>3</v>
      </c>
      <c r="R8653" s="1">
        <v>30</v>
      </c>
      <c r="S8653" s="8">
        <v>12</v>
      </c>
    </row>
    <row r="8654" spans="4:19" x14ac:dyDescent="0.2">
      <c r="D8654" s="175"/>
      <c r="E8654" s="11"/>
      <c r="F8654" s="10"/>
      <c r="G8654" s="9">
        <v>100</v>
      </c>
      <c r="H8654" s="16">
        <v>20</v>
      </c>
      <c r="I8654" s="35">
        <v>50.666666666666998</v>
      </c>
      <c r="J8654" s="2">
        <v>36.666666666666998</v>
      </c>
      <c r="K8654" s="2">
        <v>2.666666666667</v>
      </c>
      <c r="L8654" s="2">
        <v>3.333333333333</v>
      </c>
      <c r="M8654" s="2">
        <v>18.666666666666998</v>
      </c>
      <c r="N8654" s="18">
        <v>0</v>
      </c>
      <c r="O8654" s="2">
        <v>6</v>
      </c>
      <c r="P8654" s="2">
        <v>2</v>
      </c>
      <c r="Q8654" s="2">
        <v>2</v>
      </c>
      <c r="R8654" s="27">
        <v>20</v>
      </c>
      <c r="S8654" s="13">
        <v>8</v>
      </c>
    </row>
    <row r="8655" spans="4:19" x14ac:dyDescent="0.2">
      <c r="D8655" s="175"/>
      <c r="E8655" s="4" t="s">
        <v>68</v>
      </c>
      <c r="F8655" s="6"/>
      <c r="G8655" s="5">
        <v>110</v>
      </c>
      <c r="H8655" s="7">
        <v>29</v>
      </c>
      <c r="I8655" s="1">
        <v>41</v>
      </c>
      <c r="J8655" s="1">
        <v>47</v>
      </c>
      <c r="K8655" s="1">
        <v>5</v>
      </c>
      <c r="L8655" s="1">
        <v>3</v>
      </c>
      <c r="M8655" s="1">
        <v>18</v>
      </c>
      <c r="N8655" s="1">
        <v>2</v>
      </c>
      <c r="O8655" s="1">
        <v>9</v>
      </c>
      <c r="P8655" s="1">
        <v>0</v>
      </c>
      <c r="Q8655" s="1">
        <v>0</v>
      </c>
      <c r="R8655" s="1">
        <v>30</v>
      </c>
      <c r="S8655" s="8">
        <v>8</v>
      </c>
    </row>
    <row r="8656" spans="4:19" x14ac:dyDescent="0.2">
      <c r="D8656" s="175"/>
      <c r="E8656" s="11"/>
      <c r="F8656" s="10"/>
      <c r="G8656" s="9">
        <v>100</v>
      </c>
      <c r="H8656" s="16">
        <v>26.363636363636001</v>
      </c>
      <c r="I8656" s="2">
        <v>37.272727272727003</v>
      </c>
      <c r="J8656" s="23">
        <v>42.727272727272997</v>
      </c>
      <c r="K8656" s="2">
        <v>4.5454545454549997</v>
      </c>
      <c r="L8656" s="2">
        <v>2.7272727272730002</v>
      </c>
      <c r="M8656" s="2">
        <v>16.363636363636001</v>
      </c>
      <c r="N8656" s="2">
        <v>1.818181818182</v>
      </c>
      <c r="O8656" s="2">
        <v>8.1818181818180005</v>
      </c>
      <c r="P8656" s="18">
        <v>0</v>
      </c>
      <c r="Q8656" s="18">
        <v>0</v>
      </c>
      <c r="R8656" s="2">
        <v>27.272727272727</v>
      </c>
      <c r="S8656" s="13">
        <v>7.2727272727269998</v>
      </c>
    </row>
    <row r="8657" spans="2:19" x14ac:dyDescent="0.2">
      <c r="D8657" s="175"/>
      <c r="E8657" s="4" t="s">
        <v>69</v>
      </c>
      <c r="F8657" s="6"/>
      <c r="G8657" s="5">
        <v>91</v>
      </c>
      <c r="H8657" s="7">
        <v>30</v>
      </c>
      <c r="I8657" s="1">
        <v>40</v>
      </c>
      <c r="J8657" s="1">
        <v>34</v>
      </c>
      <c r="K8657" s="1">
        <v>4</v>
      </c>
      <c r="L8657" s="1">
        <v>4</v>
      </c>
      <c r="M8657" s="1">
        <v>14</v>
      </c>
      <c r="N8657" s="1">
        <v>4</v>
      </c>
      <c r="O8657" s="1">
        <v>12</v>
      </c>
      <c r="P8657" s="1">
        <v>5</v>
      </c>
      <c r="Q8657" s="1">
        <v>1</v>
      </c>
      <c r="R8657" s="1">
        <v>22</v>
      </c>
      <c r="S8657" s="8">
        <v>8</v>
      </c>
    </row>
    <row r="8658" spans="2:19" x14ac:dyDescent="0.2">
      <c r="D8658" s="175"/>
      <c r="E8658" s="11"/>
      <c r="F8658" s="10"/>
      <c r="G8658" s="9">
        <v>100</v>
      </c>
      <c r="H8658" s="64">
        <v>32.967032967032999</v>
      </c>
      <c r="I8658" s="2">
        <v>43.956043956043999</v>
      </c>
      <c r="J8658" s="2">
        <v>37.362637362637003</v>
      </c>
      <c r="K8658" s="2">
        <v>4.3956043956039998</v>
      </c>
      <c r="L8658" s="2">
        <v>4.3956043956039998</v>
      </c>
      <c r="M8658" s="2">
        <v>15.384615384615</v>
      </c>
      <c r="N8658" s="2">
        <v>4.3956043956039998</v>
      </c>
      <c r="O8658" s="23">
        <v>13.186813186813</v>
      </c>
      <c r="P8658" s="2">
        <v>5.4945054945049998</v>
      </c>
      <c r="Q8658" s="2">
        <v>1.098901098901</v>
      </c>
      <c r="R8658" s="2">
        <v>24.175824175824001</v>
      </c>
      <c r="S8658" s="13">
        <v>8.7912087912089998</v>
      </c>
    </row>
    <row r="8659" spans="2:19" x14ac:dyDescent="0.2">
      <c r="D8659" s="175"/>
      <c r="E8659" s="4" t="s">
        <v>70</v>
      </c>
      <c r="F8659" s="6"/>
      <c r="G8659" s="5">
        <v>127</v>
      </c>
      <c r="H8659" s="7">
        <v>33</v>
      </c>
      <c r="I8659" s="1">
        <v>48</v>
      </c>
      <c r="J8659" s="1">
        <v>45</v>
      </c>
      <c r="K8659" s="1">
        <v>5</v>
      </c>
      <c r="L8659" s="1">
        <v>1</v>
      </c>
      <c r="M8659" s="1">
        <v>22</v>
      </c>
      <c r="N8659" s="1">
        <v>1</v>
      </c>
      <c r="O8659" s="1">
        <v>9</v>
      </c>
      <c r="P8659" s="1">
        <v>3</v>
      </c>
      <c r="Q8659" s="1">
        <v>1</v>
      </c>
      <c r="R8659" s="1">
        <v>38</v>
      </c>
      <c r="S8659" s="8">
        <v>9</v>
      </c>
    </row>
    <row r="8660" spans="2:19" x14ac:dyDescent="0.2">
      <c r="D8660" s="175"/>
      <c r="E8660" s="11"/>
      <c r="F8660" s="10"/>
      <c r="G8660" s="9">
        <v>100</v>
      </c>
      <c r="H8660" s="16">
        <v>25.984251968504001</v>
      </c>
      <c r="I8660" s="2">
        <v>37.795275590551</v>
      </c>
      <c r="J8660" s="2">
        <v>35.433070866142003</v>
      </c>
      <c r="K8660" s="2">
        <v>3.9370078740159999</v>
      </c>
      <c r="L8660" s="2">
        <v>0.78740157480299999</v>
      </c>
      <c r="M8660" s="2">
        <v>17.322834645669001</v>
      </c>
      <c r="N8660" s="2">
        <v>0.78740157480299999</v>
      </c>
      <c r="O8660" s="2">
        <v>7.0866141732279999</v>
      </c>
      <c r="P8660" s="2">
        <v>2.3622047244090001</v>
      </c>
      <c r="Q8660" s="2">
        <v>0.78740157480299999</v>
      </c>
      <c r="R8660" s="2">
        <v>29.921259842520001</v>
      </c>
      <c r="S8660" s="13">
        <v>7.0866141732279999</v>
      </c>
    </row>
    <row r="8661" spans="2:19" x14ac:dyDescent="0.2">
      <c r="D8661" s="175"/>
      <c r="E8661" s="4" t="s">
        <v>71</v>
      </c>
      <c r="F8661" s="6"/>
      <c r="G8661" s="5">
        <v>70</v>
      </c>
      <c r="H8661" s="7">
        <v>26</v>
      </c>
      <c r="I8661" s="1">
        <v>33</v>
      </c>
      <c r="J8661" s="1">
        <v>26</v>
      </c>
      <c r="K8661" s="1">
        <v>0</v>
      </c>
      <c r="L8661" s="1">
        <v>2</v>
      </c>
      <c r="M8661" s="1">
        <v>9</v>
      </c>
      <c r="N8661" s="1">
        <v>2</v>
      </c>
      <c r="O8661" s="1">
        <v>7</v>
      </c>
      <c r="P8661" s="1">
        <v>1</v>
      </c>
      <c r="Q8661" s="1">
        <v>1</v>
      </c>
      <c r="R8661" s="1">
        <v>14</v>
      </c>
      <c r="S8661" s="8">
        <v>5</v>
      </c>
    </row>
    <row r="8662" spans="2:19" x14ac:dyDescent="0.2">
      <c r="D8662" s="175"/>
      <c r="E8662" s="11"/>
      <c r="F8662" s="10"/>
      <c r="G8662" s="9">
        <v>100</v>
      </c>
      <c r="H8662" s="86">
        <v>37.142857142856997</v>
      </c>
      <c r="I8662" s="23">
        <v>47.142857142856997</v>
      </c>
      <c r="J8662" s="2">
        <v>37.142857142856997</v>
      </c>
      <c r="K8662" s="18">
        <v>0</v>
      </c>
      <c r="L8662" s="2">
        <v>2.8571428571430002</v>
      </c>
      <c r="M8662" s="2">
        <v>12.857142857143</v>
      </c>
      <c r="N8662" s="2">
        <v>2.8571428571430002</v>
      </c>
      <c r="O8662" s="2">
        <v>10</v>
      </c>
      <c r="P8662" s="2">
        <v>1.4285714285710001</v>
      </c>
      <c r="Q8662" s="2">
        <v>1.4285714285710001</v>
      </c>
      <c r="R8662" s="27">
        <v>20</v>
      </c>
      <c r="S8662" s="13">
        <v>7.1428571428570002</v>
      </c>
    </row>
    <row r="8663" spans="2:19" x14ac:dyDescent="0.2">
      <c r="D8663" s="175"/>
      <c r="E8663" s="4" t="s">
        <v>72</v>
      </c>
      <c r="F8663" s="6"/>
      <c r="G8663" s="5">
        <v>69</v>
      </c>
      <c r="H8663" s="7">
        <v>26</v>
      </c>
      <c r="I8663" s="1">
        <v>40</v>
      </c>
      <c r="J8663" s="1">
        <v>29</v>
      </c>
      <c r="K8663" s="1">
        <v>4</v>
      </c>
      <c r="L8663" s="1">
        <v>0</v>
      </c>
      <c r="M8663" s="1">
        <v>12</v>
      </c>
      <c r="N8663" s="1">
        <v>2</v>
      </c>
      <c r="O8663" s="1">
        <v>11</v>
      </c>
      <c r="P8663" s="1">
        <v>1</v>
      </c>
      <c r="Q8663" s="1">
        <v>0</v>
      </c>
      <c r="R8663" s="1">
        <v>12</v>
      </c>
      <c r="S8663" s="8">
        <v>4</v>
      </c>
    </row>
    <row r="8664" spans="2:19" x14ac:dyDescent="0.2">
      <c r="D8664" s="176"/>
      <c r="E8664" s="57"/>
      <c r="F8664" s="54"/>
      <c r="G8664" s="67">
        <v>100</v>
      </c>
      <c r="H8664" s="140">
        <v>37.681159420290001</v>
      </c>
      <c r="I8664" s="108">
        <v>57.971014492754001</v>
      </c>
      <c r="J8664" s="103">
        <v>42.028985507245999</v>
      </c>
      <c r="K8664" s="48">
        <v>5.7971014492749999</v>
      </c>
      <c r="L8664" s="81">
        <v>0</v>
      </c>
      <c r="M8664" s="48">
        <v>17.391304347826001</v>
      </c>
      <c r="N8664" s="48">
        <v>2.898550724638</v>
      </c>
      <c r="O8664" s="103">
        <v>15.942028985506999</v>
      </c>
      <c r="P8664" s="48">
        <v>1.449275362319</v>
      </c>
      <c r="Q8664" s="81">
        <v>0</v>
      </c>
      <c r="R8664" s="96">
        <v>17.391304347826001</v>
      </c>
      <c r="S8664" s="84">
        <v>5.7971014492749999</v>
      </c>
    </row>
    <row r="8666" spans="2:19" x14ac:dyDescent="0.2">
      <c r="B8666" s="43" t="str">
        <f xml:space="preserve"> HYPERLINK("#'目次'!B186", "[180]")</f>
        <v>[180]</v>
      </c>
      <c r="C8666" s="31" t="s">
        <v>343</v>
      </c>
    </row>
    <row r="8667" spans="2:19" x14ac:dyDescent="0.2">
      <c r="C8667" s="156" t="s">
        <v>292</v>
      </c>
    </row>
    <row r="8669" spans="2:19" x14ac:dyDescent="0.2">
      <c r="C8669" s="31" t="s">
        <v>75</v>
      </c>
    </row>
    <row r="8670" spans="2:19" ht="48" x14ac:dyDescent="0.2">
      <c r="D8670" s="177"/>
      <c r="E8670" s="178"/>
      <c r="F8670" s="178"/>
      <c r="G8670" s="40" t="s">
        <v>14</v>
      </c>
      <c r="H8670" s="42" t="s">
        <v>325</v>
      </c>
      <c r="I8670" s="15" t="s">
        <v>326</v>
      </c>
      <c r="J8670" s="15" t="s">
        <v>327</v>
      </c>
      <c r="K8670" s="15" t="s">
        <v>328</v>
      </c>
      <c r="L8670" s="15" t="s">
        <v>329</v>
      </c>
      <c r="M8670" s="15" t="s">
        <v>330</v>
      </c>
      <c r="N8670" s="15" t="s">
        <v>331</v>
      </c>
      <c r="O8670" s="15" t="s">
        <v>332</v>
      </c>
      <c r="P8670" s="15" t="s">
        <v>333</v>
      </c>
      <c r="Q8670" s="15" t="s">
        <v>86</v>
      </c>
      <c r="R8670" s="15" t="s">
        <v>334</v>
      </c>
      <c r="S8670" s="44" t="s">
        <v>17</v>
      </c>
    </row>
    <row r="8671" spans="2:19" x14ac:dyDescent="0.2">
      <c r="D8671" s="179"/>
      <c r="E8671" s="180"/>
      <c r="F8671" s="180"/>
      <c r="G8671" s="39"/>
      <c r="H8671" s="41"/>
      <c r="I8671" s="14"/>
      <c r="J8671" s="14"/>
      <c r="K8671" s="14"/>
      <c r="L8671" s="14"/>
      <c r="M8671" s="14"/>
      <c r="N8671" s="14"/>
      <c r="O8671" s="14"/>
      <c r="P8671" s="14"/>
      <c r="Q8671" s="14"/>
      <c r="R8671" s="14"/>
      <c r="S8671" s="38"/>
    </row>
    <row r="8672" spans="2:19" x14ac:dyDescent="0.2">
      <c r="D8672" s="70"/>
      <c r="E8672" s="72" t="s">
        <v>14</v>
      </c>
      <c r="F8672" s="69"/>
      <c r="G8672" s="37">
        <v>1163</v>
      </c>
      <c r="H8672" s="17">
        <v>274</v>
      </c>
      <c r="I8672" s="17">
        <v>471</v>
      </c>
      <c r="J8672" s="17">
        <v>424</v>
      </c>
      <c r="K8672" s="17">
        <v>45</v>
      </c>
      <c r="L8672" s="17">
        <v>27</v>
      </c>
      <c r="M8672" s="17">
        <v>184</v>
      </c>
      <c r="N8672" s="17">
        <v>23</v>
      </c>
      <c r="O8672" s="17">
        <v>95</v>
      </c>
      <c r="P8672" s="17">
        <v>28</v>
      </c>
      <c r="Q8672" s="17">
        <v>14</v>
      </c>
      <c r="R8672" s="17">
        <v>303</v>
      </c>
      <c r="S8672" s="55">
        <v>104</v>
      </c>
    </row>
    <row r="8673" spans="4:19" x14ac:dyDescent="0.2">
      <c r="D8673" s="57"/>
      <c r="E8673" s="54"/>
      <c r="F8673" s="71"/>
      <c r="G8673" s="9">
        <v>100</v>
      </c>
      <c r="H8673" s="2">
        <v>23.559759243336</v>
      </c>
      <c r="I8673" s="2">
        <v>40.498710232157997</v>
      </c>
      <c r="J8673" s="2">
        <v>36.457437661221</v>
      </c>
      <c r="K8673" s="2">
        <v>3.8693035253649999</v>
      </c>
      <c r="L8673" s="2">
        <v>2.3215821152189999</v>
      </c>
      <c r="M8673" s="2">
        <v>15.821152192605</v>
      </c>
      <c r="N8673" s="2">
        <v>1.977644024076</v>
      </c>
      <c r="O8673" s="2">
        <v>8.1685296646599994</v>
      </c>
      <c r="P8673" s="2">
        <v>2.407566638005</v>
      </c>
      <c r="Q8673" s="2">
        <v>1.2037833190030001</v>
      </c>
      <c r="R8673" s="2">
        <v>26.053310404127</v>
      </c>
      <c r="S8673" s="13">
        <v>8.9423903697329994</v>
      </c>
    </row>
    <row r="8674" spans="4:19" x14ac:dyDescent="0.2">
      <c r="D8674" s="174" t="s">
        <v>36</v>
      </c>
      <c r="E8674" s="20" t="s">
        <v>76</v>
      </c>
      <c r="F8674" s="22"/>
      <c r="G8674" s="21">
        <v>597</v>
      </c>
      <c r="H8674" s="25">
        <v>131</v>
      </c>
      <c r="I8674" s="3">
        <v>213</v>
      </c>
      <c r="J8674" s="3">
        <v>185</v>
      </c>
      <c r="K8674" s="3">
        <v>27</v>
      </c>
      <c r="L8674" s="3">
        <v>13</v>
      </c>
      <c r="M8674" s="3">
        <v>82</v>
      </c>
      <c r="N8674" s="3">
        <v>12</v>
      </c>
      <c r="O8674" s="3">
        <v>33</v>
      </c>
      <c r="P8674" s="3">
        <v>17</v>
      </c>
      <c r="Q8674" s="3">
        <v>6</v>
      </c>
      <c r="R8674" s="3">
        <v>184</v>
      </c>
      <c r="S8674" s="26">
        <v>58</v>
      </c>
    </row>
    <row r="8675" spans="4:19" x14ac:dyDescent="0.2">
      <c r="D8675" s="175"/>
      <c r="E8675" s="11"/>
      <c r="F8675" s="10"/>
      <c r="G8675" s="9">
        <v>100</v>
      </c>
      <c r="H8675" s="16">
        <v>21.943048576214</v>
      </c>
      <c r="I8675" s="2">
        <v>35.678391959799001</v>
      </c>
      <c r="J8675" s="27">
        <v>30.988274706868001</v>
      </c>
      <c r="K8675" s="2">
        <v>4.5226130653269996</v>
      </c>
      <c r="L8675" s="2">
        <v>2.1775544388610002</v>
      </c>
      <c r="M8675" s="2">
        <v>13.735343383585001</v>
      </c>
      <c r="N8675" s="2">
        <v>2.0100502512560001</v>
      </c>
      <c r="O8675" s="2">
        <v>5.5276381909549999</v>
      </c>
      <c r="P8675" s="2">
        <v>2.84757118928</v>
      </c>
      <c r="Q8675" s="2">
        <v>1.0050251256280001</v>
      </c>
      <c r="R8675" s="2">
        <v>30.820770519263</v>
      </c>
      <c r="S8675" s="13">
        <v>9.7152428810719993</v>
      </c>
    </row>
    <row r="8676" spans="4:19" x14ac:dyDescent="0.2">
      <c r="D8676" s="175"/>
      <c r="E8676" s="4" t="s">
        <v>39</v>
      </c>
      <c r="F8676" s="6"/>
      <c r="G8676" s="5">
        <v>32</v>
      </c>
      <c r="H8676" s="7">
        <v>6</v>
      </c>
      <c r="I8676" s="1">
        <v>11</v>
      </c>
      <c r="J8676" s="1">
        <v>5</v>
      </c>
      <c r="K8676" s="1">
        <v>1</v>
      </c>
      <c r="L8676" s="1">
        <v>1</v>
      </c>
      <c r="M8676" s="1">
        <v>1</v>
      </c>
      <c r="N8676" s="1">
        <v>0</v>
      </c>
      <c r="O8676" s="1">
        <v>1</v>
      </c>
      <c r="P8676" s="1">
        <v>0</v>
      </c>
      <c r="Q8676" s="1">
        <v>2</v>
      </c>
      <c r="R8676" s="1">
        <v>12</v>
      </c>
      <c r="S8676" s="8">
        <v>4</v>
      </c>
    </row>
    <row r="8677" spans="4:19" x14ac:dyDescent="0.2">
      <c r="D8677" s="175"/>
      <c r="E8677" s="11"/>
      <c r="F8677" s="10"/>
      <c r="G8677" s="9">
        <v>100</v>
      </c>
      <c r="H8677" s="16">
        <v>18.75</v>
      </c>
      <c r="I8677" s="27">
        <v>34.375</v>
      </c>
      <c r="J8677" s="46">
        <v>15.625</v>
      </c>
      <c r="K8677" s="2">
        <v>3.125</v>
      </c>
      <c r="L8677" s="2">
        <v>3.125</v>
      </c>
      <c r="M8677" s="46">
        <v>3.125</v>
      </c>
      <c r="N8677" s="18">
        <v>0</v>
      </c>
      <c r="O8677" s="27">
        <v>3.125</v>
      </c>
      <c r="P8677" s="18">
        <v>0</v>
      </c>
      <c r="Q8677" s="23">
        <v>6.25</v>
      </c>
      <c r="R8677" s="35">
        <v>37.5</v>
      </c>
      <c r="S8677" s="13">
        <v>12.5</v>
      </c>
    </row>
    <row r="8678" spans="4:19" x14ac:dyDescent="0.2">
      <c r="D8678" s="175"/>
      <c r="E8678" s="4" t="s">
        <v>40</v>
      </c>
      <c r="F8678" s="6"/>
      <c r="G8678" s="5">
        <v>73</v>
      </c>
      <c r="H8678" s="7">
        <v>22</v>
      </c>
      <c r="I8678" s="1">
        <v>33</v>
      </c>
      <c r="J8678" s="1">
        <v>21</v>
      </c>
      <c r="K8678" s="1">
        <v>4</v>
      </c>
      <c r="L8678" s="1">
        <v>0</v>
      </c>
      <c r="M8678" s="1">
        <v>8</v>
      </c>
      <c r="N8678" s="1">
        <v>0</v>
      </c>
      <c r="O8678" s="1">
        <v>5</v>
      </c>
      <c r="P8678" s="1">
        <v>4</v>
      </c>
      <c r="Q8678" s="1">
        <v>1</v>
      </c>
      <c r="R8678" s="1">
        <v>24</v>
      </c>
      <c r="S8678" s="8">
        <v>2</v>
      </c>
    </row>
    <row r="8679" spans="4:19" x14ac:dyDescent="0.2">
      <c r="D8679" s="175"/>
      <c r="E8679" s="11"/>
      <c r="F8679" s="10"/>
      <c r="G8679" s="9">
        <v>100</v>
      </c>
      <c r="H8679" s="64">
        <v>30.136986301370001</v>
      </c>
      <c r="I8679" s="2">
        <v>45.205479452055002</v>
      </c>
      <c r="J8679" s="27">
        <v>28.767123287671001</v>
      </c>
      <c r="K8679" s="2">
        <v>5.4794520547949999</v>
      </c>
      <c r="L8679" s="18">
        <v>0</v>
      </c>
      <c r="M8679" s="2">
        <v>10.958904109589</v>
      </c>
      <c r="N8679" s="18">
        <v>0</v>
      </c>
      <c r="O8679" s="2">
        <v>6.8493150684930004</v>
      </c>
      <c r="P8679" s="2">
        <v>5.4794520547949999</v>
      </c>
      <c r="Q8679" s="2">
        <v>1.369863013699</v>
      </c>
      <c r="R8679" s="23">
        <v>32.876712328766999</v>
      </c>
      <c r="S8679" s="93">
        <v>2.7397260273969999</v>
      </c>
    </row>
    <row r="8680" spans="4:19" x14ac:dyDescent="0.2">
      <c r="D8680" s="175"/>
      <c r="E8680" s="4" t="s">
        <v>41</v>
      </c>
      <c r="F8680" s="6"/>
      <c r="G8680" s="5">
        <v>106</v>
      </c>
      <c r="H8680" s="7">
        <v>24</v>
      </c>
      <c r="I8680" s="1">
        <v>39</v>
      </c>
      <c r="J8680" s="1">
        <v>40</v>
      </c>
      <c r="K8680" s="1">
        <v>6</v>
      </c>
      <c r="L8680" s="1">
        <v>1</v>
      </c>
      <c r="M8680" s="1">
        <v>16</v>
      </c>
      <c r="N8680" s="1">
        <v>2</v>
      </c>
      <c r="O8680" s="1">
        <v>9</v>
      </c>
      <c r="P8680" s="1">
        <v>6</v>
      </c>
      <c r="Q8680" s="1">
        <v>0</v>
      </c>
      <c r="R8680" s="1">
        <v>28</v>
      </c>
      <c r="S8680" s="8">
        <v>11</v>
      </c>
    </row>
    <row r="8681" spans="4:19" x14ac:dyDescent="0.2">
      <c r="D8681" s="175"/>
      <c r="E8681" s="11"/>
      <c r="F8681" s="10"/>
      <c r="G8681" s="9">
        <v>100</v>
      </c>
      <c r="H8681" s="16">
        <v>22.641509433962</v>
      </c>
      <c r="I8681" s="2">
        <v>36.792452830188999</v>
      </c>
      <c r="J8681" s="2">
        <v>37.735849056604003</v>
      </c>
      <c r="K8681" s="2">
        <v>5.660377358491</v>
      </c>
      <c r="L8681" s="2">
        <v>0.94339622641499998</v>
      </c>
      <c r="M8681" s="2">
        <v>15.094339622642</v>
      </c>
      <c r="N8681" s="2">
        <v>1.88679245283</v>
      </c>
      <c r="O8681" s="2">
        <v>8.4905660377360004</v>
      </c>
      <c r="P8681" s="2">
        <v>5.660377358491</v>
      </c>
      <c r="Q8681" s="18">
        <v>0</v>
      </c>
      <c r="R8681" s="2">
        <v>26.415094339623</v>
      </c>
      <c r="S8681" s="13">
        <v>10.377358490565999</v>
      </c>
    </row>
    <row r="8682" spans="4:19" x14ac:dyDescent="0.2">
      <c r="D8682" s="175"/>
      <c r="E8682" s="4" t="s">
        <v>42</v>
      </c>
      <c r="F8682" s="6"/>
      <c r="G8682" s="5">
        <v>112</v>
      </c>
      <c r="H8682" s="7">
        <v>28</v>
      </c>
      <c r="I8682" s="1">
        <v>41</v>
      </c>
      <c r="J8682" s="1">
        <v>41</v>
      </c>
      <c r="K8682" s="1">
        <v>5</v>
      </c>
      <c r="L8682" s="1">
        <v>2</v>
      </c>
      <c r="M8682" s="1">
        <v>13</v>
      </c>
      <c r="N8682" s="1">
        <v>2</v>
      </c>
      <c r="O8682" s="1">
        <v>8</v>
      </c>
      <c r="P8682" s="1">
        <v>2</v>
      </c>
      <c r="Q8682" s="1">
        <v>1</v>
      </c>
      <c r="R8682" s="1">
        <v>32</v>
      </c>
      <c r="S8682" s="8">
        <v>7</v>
      </c>
    </row>
    <row r="8683" spans="4:19" x14ac:dyDescent="0.2">
      <c r="D8683" s="175"/>
      <c r="E8683" s="11"/>
      <c r="F8683" s="10"/>
      <c r="G8683" s="9">
        <v>100</v>
      </c>
      <c r="H8683" s="16">
        <v>25</v>
      </c>
      <c r="I8683" s="2">
        <v>36.607142857143003</v>
      </c>
      <c r="J8683" s="2">
        <v>36.607142857143003</v>
      </c>
      <c r="K8683" s="2">
        <v>4.4642857142860004</v>
      </c>
      <c r="L8683" s="2">
        <v>1.785714285714</v>
      </c>
      <c r="M8683" s="2">
        <v>11.607142857143</v>
      </c>
      <c r="N8683" s="2">
        <v>1.785714285714</v>
      </c>
      <c r="O8683" s="2">
        <v>7.1428571428570002</v>
      </c>
      <c r="P8683" s="2">
        <v>1.785714285714</v>
      </c>
      <c r="Q8683" s="2">
        <v>0.89285714285700002</v>
      </c>
      <c r="R8683" s="2">
        <v>28.571428571428999</v>
      </c>
      <c r="S8683" s="13">
        <v>6.25</v>
      </c>
    </row>
    <row r="8684" spans="4:19" x14ac:dyDescent="0.2">
      <c r="D8684" s="175"/>
      <c r="E8684" s="4" t="s">
        <v>43</v>
      </c>
      <c r="F8684" s="6"/>
      <c r="G8684" s="5">
        <v>96</v>
      </c>
      <c r="H8684" s="7">
        <v>27</v>
      </c>
      <c r="I8684" s="1">
        <v>44</v>
      </c>
      <c r="J8684" s="1">
        <v>35</v>
      </c>
      <c r="K8684" s="1">
        <v>4</v>
      </c>
      <c r="L8684" s="1">
        <v>4</v>
      </c>
      <c r="M8684" s="1">
        <v>17</v>
      </c>
      <c r="N8684" s="1">
        <v>4</v>
      </c>
      <c r="O8684" s="1">
        <v>4</v>
      </c>
      <c r="P8684" s="1">
        <v>2</v>
      </c>
      <c r="Q8684" s="1">
        <v>1</v>
      </c>
      <c r="R8684" s="1">
        <v>26</v>
      </c>
      <c r="S8684" s="8">
        <v>7</v>
      </c>
    </row>
    <row r="8685" spans="4:19" x14ac:dyDescent="0.2">
      <c r="D8685" s="175"/>
      <c r="E8685" s="11"/>
      <c r="F8685" s="10"/>
      <c r="G8685" s="9">
        <v>100</v>
      </c>
      <c r="H8685" s="16">
        <v>28.125</v>
      </c>
      <c r="I8685" s="23">
        <v>45.833333333333002</v>
      </c>
      <c r="J8685" s="2">
        <v>36.458333333333002</v>
      </c>
      <c r="K8685" s="2">
        <v>4.166666666667</v>
      </c>
      <c r="L8685" s="2">
        <v>4.166666666667</v>
      </c>
      <c r="M8685" s="2">
        <v>17.708333333333002</v>
      </c>
      <c r="N8685" s="2">
        <v>4.166666666667</v>
      </c>
      <c r="O8685" s="2">
        <v>4.166666666667</v>
      </c>
      <c r="P8685" s="2">
        <v>2.083333333333</v>
      </c>
      <c r="Q8685" s="2">
        <v>1.041666666667</v>
      </c>
      <c r="R8685" s="2">
        <v>27.083333333333002</v>
      </c>
      <c r="S8685" s="13">
        <v>7.291666666667</v>
      </c>
    </row>
    <row r="8686" spans="4:19" x14ac:dyDescent="0.2">
      <c r="D8686" s="175"/>
      <c r="E8686" s="4" t="s">
        <v>44</v>
      </c>
      <c r="F8686" s="6"/>
      <c r="G8686" s="5">
        <v>107</v>
      </c>
      <c r="H8686" s="7">
        <v>14</v>
      </c>
      <c r="I8686" s="1">
        <v>33</v>
      </c>
      <c r="J8686" s="1">
        <v>32</v>
      </c>
      <c r="K8686" s="1">
        <v>6</v>
      </c>
      <c r="L8686" s="1">
        <v>4</v>
      </c>
      <c r="M8686" s="1">
        <v>21</v>
      </c>
      <c r="N8686" s="1">
        <v>4</v>
      </c>
      <c r="O8686" s="1">
        <v>6</v>
      </c>
      <c r="P8686" s="1">
        <v>2</v>
      </c>
      <c r="Q8686" s="1">
        <v>1</v>
      </c>
      <c r="R8686" s="1">
        <v>32</v>
      </c>
      <c r="S8686" s="8">
        <v>13</v>
      </c>
    </row>
    <row r="8687" spans="4:19" x14ac:dyDescent="0.2">
      <c r="D8687" s="175"/>
      <c r="E8687" s="11"/>
      <c r="F8687" s="10"/>
      <c r="G8687" s="9">
        <v>100</v>
      </c>
      <c r="H8687" s="99">
        <v>13.084112149533</v>
      </c>
      <c r="I8687" s="27">
        <v>30.841121495326998</v>
      </c>
      <c r="J8687" s="27">
        <v>29.906542056075001</v>
      </c>
      <c r="K8687" s="2">
        <v>5.6074766355139998</v>
      </c>
      <c r="L8687" s="2">
        <v>3.7383177570089998</v>
      </c>
      <c r="M8687" s="2">
        <v>19.626168224299001</v>
      </c>
      <c r="N8687" s="2">
        <v>3.7383177570089998</v>
      </c>
      <c r="O8687" s="2">
        <v>5.6074766355139998</v>
      </c>
      <c r="P8687" s="2">
        <v>1.869158878505</v>
      </c>
      <c r="Q8687" s="2">
        <v>0.93457943925200004</v>
      </c>
      <c r="R8687" s="2">
        <v>29.906542056075001</v>
      </c>
      <c r="S8687" s="13">
        <v>12.149532710280001</v>
      </c>
    </row>
    <row r="8688" spans="4:19" x14ac:dyDescent="0.2">
      <c r="D8688" s="175"/>
      <c r="E8688" s="4" t="s">
        <v>45</v>
      </c>
      <c r="F8688" s="6"/>
      <c r="G8688" s="5">
        <v>71</v>
      </c>
      <c r="H8688" s="7">
        <v>10</v>
      </c>
      <c r="I8688" s="1">
        <v>12</v>
      </c>
      <c r="J8688" s="1">
        <v>11</v>
      </c>
      <c r="K8688" s="1">
        <v>1</v>
      </c>
      <c r="L8688" s="1">
        <v>1</v>
      </c>
      <c r="M8688" s="1">
        <v>6</v>
      </c>
      <c r="N8688" s="1">
        <v>0</v>
      </c>
      <c r="O8688" s="1">
        <v>0</v>
      </c>
      <c r="P8688" s="1">
        <v>1</v>
      </c>
      <c r="Q8688" s="1">
        <v>0</v>
      </c>
      <c r="R8688" s="1">
        <v>30</v>
      </c>
      <c r="S8688" s="8">
        <v>14</v>
      </c>
    </row>
    <row r="8689" spans="4:19" x14ac:dyDescent="0.2">
      <c r="D8689" s="175"/>
      <c r="E8689" s="11"/>
      <c r="F8689" s="10"/>
      <c r="G8689" s="9">
        <v>100</v>
      </c>
      <c r="H8689" s="73">
        <v>14.084507042254</v>
      </c>
      <c r="I8689" s="46">
        <v>16.901408450704</v>
      </c>
      <c r="J8689" s="46">
        <v>15.492957746479</v>
      </c>
      <c r="K8689" s="2">
        <v>1.4084507042250001</v>
      </c>
      <c r="L8689" s="2">
        <v>1.4084507042250001</v>
      </c>
      <c r="M8689" s="27">
        <v>8.4507042253520002</v>
      </c>
      <c r="N8689" s="18">
        <v>0</v>
      </c>
      <c r="O8689" s="79">
        <v>0</v>
      </c>
      <c r="P8689" s="2">
        <v>1.4084507042250001</v>
      </c>
      <c r="Q8689" s="18">
        <v>0</v>
      </c>
      <c r="R8689" s="35">
        <v>42.253521126761001</v>
      </c>
      <c r="S8689" s="104">
        <v>19.718309859154999</v>
      </c>
    </row>
    <row r="8690" spans="4:19" x14ac:dyDescent="0.2">
      <c r="D8690" s="174" t="s">
        <v>37</v>
      </c>
      <c r="E8690" s="20" t="s">
        <v>77</v>
      </c>
      <c r="F8690" s="22"/>
      <c r="G8690" s="21">
        <v>566</v>
      </c>
      <c r="H8690" s="25">
        <v>143</v>
      </c>
      <c r="I8690" s="3">
        <v>258</v>
      </c>
      <c r="J8690" s="3">
        <v>239</v>
      </c>
      <c r="K8690" s="3">
        <v>18</v>
      </c>
      <c r="L8690" s="3">
        <v>14</v>
      </c>
      <c r="M8690" s="3">
        <v>102</v>
      </c>
      <c r="N8690" s="3">
        <v>11</v>
      </c>
      <c r="O8690" s="3">
        <v>62</v>
      </c>
      <c r="P8690" s="3">
        <v>11</v>
      </c>
      <c r="Q8690" s="3">
        <v>8</v>
      </c>
      <c r="R8690" s="3">
        <v>119</v>
      </c>
      <c r="S8690" s="26">
        <v>46</v>
      </c>
    </row>
    <row r="8691" spans="4:19" x14ac:dyDescent="0.2">
      <c r="D8691" s="175"/>
      <c r="E8691" s="11"/>
      <c r="F8691" s="10"/>
      <c r="G8691" s="9">
        <v>100</v>
      </c>
      <c r="H8691" s="16">
        <v>25.265017667845001</v>
      </c>
      <c r="I8691" s="23">
        <v>45.583038869257997</v>
      </c>
      <c r="J8691" s="23">
        <v>42.226148409894002</v>
      </c>
      <c r="K8691" s="2">
        <v>3.1802120141339998</v>
      </c>
      <c r="L8691" s="2">
        <v>2.473498233216</v>
      </c>
      <c r="M8691" s="2">
        <v>18.021201413427999</v>
      </c>
      <c r="N8691" s="2">
        <v>1.9434628975270001</v>
      </c>
      <c r="O8691" s="2">
        <v>10.95406360424</v>
      </c>
      <c r="P8691" s="2">
        <v>1.9434628975270001</v>
      </c>
      <c r="Q8691" s="2">
        <v>1.413427561837</v>
      </c>
      <c r="R8691" s="27">
        <v>21.024734982331999</v>
      </c>
      <c r="S8691" s="13">
        <v>8.1272084805650007</v>
      </c>
    </row>
    <row r="8692" spans="4:19" x14ac:dyDescent="0.2">
      <c r="D8692" s="175"/>
      <c r="E8692" s="4" t="s">
        <v>39</v>
      </c>
      <c r="F8692" s="6"/>
      <c r="G8692" s="5">
        <v>26</v>
      </c>
      <c r="H8692" s="7">
        <v>4</v>
      </c>
      <c r="I8692" s="1">
        <v>9</v>
      </c>
      <c r="J8692" s="1">
        <v>5</v>
      </c>
      <c r="K8692" s="1">
        <v>0</v>
      </c>
      <c r="L8692" s="1">
        <v>0</v>
      </c>
      <c r="M8692" s="1">
        <v>3</v>
      </c>
      <c r="N8692" s="1">
        <v>1</v>
      </c>
      <c r="O8692" s="1">
        <v>2</v>
      </c>
      <c r="P8692" s="1">
        <v>1</v>
      </c>
      <c r="Q8692" s="1">
        <v>3</v>
      </c>
      <c r="R8692" s="1">
        <v>4</v>
      </c>
      <c r="S8692" s="8">
        <v>4</v>
      </c>
    </row>
    <row r="8693" spans="4:19" x14ac:dyDescent="0.2">
      <c r="D8693" s="175"/>
      <c r="E8693" s="11"/>
      <c r="F8693" s="10"/>
      <c r="G8693" s="9">
        <v>100</v>
      </c>
      <c r="H8693" s="73">
        <v>15.384615384615</v>
      </c>
      <c r="I8693" s="27">
        <v>34.615384615384997</v>
      </c>
      <c r="J8693" s="46">
        <v>19.230769230768999</v>
      </c>
      <c r="K8693" s="18">
        <v>0</v>
      </c>
      <c r="L8693" s="18">
        <v>0</v>
      </c>
      <c r="M8693" s="2">
        <v>11.538461538462</v>
      </c>
      <c r="N8693" s="2">
        <v>3.8461538461539999</v>
      </c>
      <c r="O8693" s="2">
        <v>7.6923076923079998</v>
      </c>
      <c r="P8693" s="2">
        <v>3.8461538461539999</v>
      </c>
      <c r="Q8693" s="35">
        <v>11.538461538462</v>
      </c>
      <c r="R8693" s="46">
        <v>15.384615384615</v>
      </c>
      <c r="S8693" s="89">
        <v>15.384615384615</v>
      </c>
    </row>
    <row r="8694" spans="4:19" x14ac:dyDescent="0.2">
      <c r="D8694" s="175"/>
      <c r="E8694" s="4" t="s">
        <v>40</v>
      </c>
      <c r="F8694" s="6"/>
      <c r="G8694" s="5">
        <v>71</v>
      </c>
      <c r="H8694" s="7">
        <v>27</v>
      </c>
      <c r="I8694" s="1">
        <v>44</v>
      </c>
      <c r="J8694" s="1">
        <v>26</v>
      </c>
      <c r="K8694" s="1">
        <v>2</v>
      </c>
      <c r="L8694" s="1">
        <v>3</v>
      </c>
      <c r="M8694" s="1">
        <v>11</v>
      </c>
      <c r="N8694" s="1">
        <v>3</v>
      </c>
      <c r="O8694" s="1">
        <v>9</v>
      </c>
      <c r="P8694" s="1">
        <v>2</v>
      </c>
      <c r="Q8694" s="1">
        <v>0</v>
      </c>
      <c r="R8694" s="1">
        <v>7</v>
      </c>
      <c r="S8694" s="8">
        <v>1</v>
      </c>
    </row>
    <row r="8695" spans="4:19" x14ac:dyDescent="0.2">
      <c r="D8695" s="175"/>
      <c r="E8695" s="11"/>
      <c r="F8695" s="10"/>
      <c r="G8695" s="9">
        <v>100</v>
      </c>
      <c r="H8695" s="86">
        <v>38.028169014085002</v>
      </c>
      <c r="I8695" s="35">
        <v>61.971830985914998</v>
      </c>
      <c r="J8695" s="2">
        <v>36.619718309859003</v>
      </c>
      <c r="K8695" s="2">
        <v>2.8169014084509998</v>
      </c>
      <c r="L8695" s="2">
        <v>4.2253521126760001</v>
      </c>
      <c r="M8695" s="2">
        <v>15.492957746479</v>
      </c>
      <c r="N8695" s="2">
        <v>4.2253521126760001</v>
      </c>
      <c r="O8695" s="2">
        <v>12.676056338027999</v>
      </c>
      <c r="P8695" s="2">
        <v>2.8169014084509998</v>
      </c>
      <c r="Q8695" s="18">
        <v>0</v>
      </c>
      <c r="R8695" s="46">
        <v>9.8591549295770005</v>
      </c>
      <c r="S8695" s="93">
        <v>1.4084507042250001</v>
      </c>
    </row>
    <row r="8696" spans="4:19" x14ac:dyDescent="0.2">
      <c r="D8696" s="175"/>
      <c r="E8696" s="4" t="s">
        <v>41</v>
      </c>
      <c r="F8696" s="6"/>
      <c r="G8696" s="5">
        <v>96</v>
      </c>
      <c r="H8696" s="7">
        <v>35</v>
      </c>
      <c r="I8696" s="1">
        <v>48</v>
      </c>
      <c r="J8696" s="1">
        <v>42</v>
      </c>
      <c r="K8696" s="1">
        <v>1</v>
      </c>
      <c r="L8696" s="1">
        <v>3</v>
      </c>
      <c r="M8696" s="1">
        <v>11</v>
      </c>
      <c r="N8696" s="1">
        <v>2</v>
      </c>
      <c r="O8696" s="1">
        <v>12</v>
      </c>
      <c r="P8696" s="1">
        <v>2</v>
      </c>
      <c r="Q8696" s="1">
        <v>1</v>
      </c>
      <c r="R8696" s="1">
        <v>13</v>
      </c>
      <c r="S8696" s="8">
        <v>6</v>
      </c>
    </row>
    <row r="8697" spans="4:19" x14ac:dyDescent="0.2">
      <c r="D8697" s="175"/>
      <c r="E8697" s="11"/>
      <c r="F8697" s="10"/>
      <c r="G8697" s="9">
        <v>100</v>
      </c>
      <c r="H8697" s="86">
        <v>36.458333333333002</v>
      </c>
      <c r="I8697" s="23">
        <v>50</v>
      </c>
      <c r="J8697" s="23">
        <v>43.75</v>
      </c>
      <c r="K8697" s="2">
        <v>1.041666666667</v>
      </c>
      <c r="L8697" s="2">
        <v>3.125</v>
      </c>
      <c r="M8697" s="2">
        <v>11.458333333333</v>
      </c>
      <c r="N8697" s="2">
        <v>2.083333333333</v>
      </c>
      <c r="O8697" s="2">
        <v>12.5</v>
      </c>
      <c r="P8697" s="2">
        <v>2.083333333333</v>
      </c>
      <c r="Q8697" s="2">
        <v>1.041666666667</v>
      </c>
      <c r="R8697" s="46">
        <v>13.541666666667</v>
      </c>
      <c r="S8697" s="13">
        <v>6.25</v>
      </c>
    </row>
    <row r="8698" spans="4:19" x14ac:dyDescent="0.2">
      <c r="D8698" s="175"/>
      <c r="E8698" s="4" t="s">
        <v>42</v>
      </c>
      <c r="F8698" s="6"/>
      <c r="G8698" s="5">
        <v>96</v>
      </c>
      <c r="H8698" s="7">
        <v>28</v>
      </c>
      <c r="I8698" s="1">
        <v>47</v>
      </c>
      <c r="J8698" s="1">
        <v>53</v>
      </c>
      <c r="K8698" s="1">
        <v>3</v>
      </c>
      <c r="L8698" s="1">
        <v>4</v>
      </c>
      <c r="M8698" s="1">
        <v>13</v>
      </c>
      <c r="N8698" s="1">
        <v>2</v>
      </c>
      <c r="O8698" s="1">
        <v>8</v>
      </c>
      <c r="P8698" s="1">
        <v>2</v>
      </c>
      <c r="Q8698" s="1">
        <v>0</v>
      </c>
      <c r="R8698" s="1">
        <v>16</v>
      </c>
      <c r="S8698" s="8">
        <v>4</v>
      </c>
    </row>
    <row r="8699" spans="4:19" x14ac:dyDescent="0.2">
      <c r="D8699" s="175"/>
      <c r="E8699" s="11"/>
      <c r="F8699" s="10"/>
      <c r="G8699" s="9">
        <v>100</v>
      </c>
      <c r="H8699" s="64">
        <v>29.166666666666998</v>
      </c>
      <c r="I8699" s="23">
        <v>48.958333333333002</v>
      </c>
      <c r="J8699" s="35">
        <v>55.208333333333002</v>
      </c>
      <c r="K8699" s="2">
        <v>3.125</v>
      </c>
      <c r="L8699" s="2">
        <v>4.166666666667</v>
      </c>
      <c r="M8699" s="2">
        <v>13.541666666667</v>
      </c>
      <c r="N8699" s="2">
        <v>2.083333333333</v>
      </c>
      <c r="O8699" s="2">
        <v>8.333333333333</v>
      </c>
      <c r="P8699" s="2">
        <v>2.083333333333</v>
      </c>
      <c r="Q8699" s="18">
        <v>0</v>
      </c>
      <c r="R8699" s="27">
        <v>16.666666666666998</v>
      </c>
      <c r="S8699" s="13">
        <v>4.166666666667</v>
      </c>
    </row>
    <row r="8700" spans="4:19" x14ac:dyDescent="0.2">
      <c r="D8700" s="175"/>
      <c r="E8700" s="4" t="s">
        <v>43</v>
      </c>
      <c r="F8700" s="6"/>
      <c r="G8700" s="5">
        <v>103</v>
      </c>
      <c r="H8700" s="7">
        <v>21</v>
      </c>
      <c r="I8700" s="1">
        <v>48</v>
      </c>
      <c r="J8700" s="1">
        <v>42</v>
      </c>
      <c r="K8700" s="1">
        <v>5</v>
      </c>
      <c r="L8700" s="1">
        <v>2</v>
      </c>
      <c r="M8700" s="1">
        <v>24</v>
      </c>
      <c r="N8700" s="1">
        <v>1</v>
      </c>
      <c r="O8700" s="1">
        <v>15</v>
      </c>
      <c r="P8700" s="1">
        <v>2</v>
      </c>
      <c r="Q8700" s="1">
        <v>3</v>
      </c>
      <c r="R8700" s="1">
        <v>24</v>
      </c>
      <c r="S8700" s="8">
        <v>9</v>
      </c>
    </row>
    <row r="8701" spans="4:19" x14ac:dyDescent="0.2">
      <c r="D8701" s="175"/>
      <c r="E8701" s="11"/>
      <c r="F8701" s="10"/>
      <c r="G8701" s="9">
        <v>100</v>
      </c>
      <c r="H8701" s="16">
        <v>20.388349514563</v>
      </c>
      <c r="I8701" s="23">
        <v>46.601941747573001</v>
      </c>
      <c r="J8701" s="2">
        <v>40.776699029126</v>
      </c>
      <c r="K8701" s="2">
        <v>4.8543689320389998</v>
      </c>
      <c r="L8701" s="2">
        <v>1.9417475728160001</v>
      </c>
      <c r="M8701" s="23">
        <v>23.300970873786</v>
      </c>
      <c r="N8701" s="2">
        <v>0.97087378640800004</v>
      </c>
      <c r="O8701" s="23">
        <v>14.563106796116999</v>
      </c>
      <c r="P8701" s="2">
        <v>1.9417475728160001</v>
      </c>
      <c r="Q8701" s="2">
        <v>2.9126213592229999</v>
      </c>
      <c r="R8701" s="2">
        <v>23.300970873786</v>
      </c>
      <c r="S8701" s="13">
        <v>8.7378640776700003</v>
      </c>
    </row>
    <row r="8702" spans="4:19" x14ac:dyDescent="0.2">
      <c r="D8702" s="175"/>
      <c r="E8702" s="4" t="s">
        <v>44</v>
      </c>
      <c r="F8702" s="6"/>
      <c r="G8702" s="5">
        <v>104</v>
      </c>
      <c r="H8702" s="7">
        <v>21</v>
      </c>
      <c r="I8702" s="1">
        <v>43</v>
      </c>
      <c r="J8702" s="1">
        <v>48</v>
      </c>
      <c r="K8702" s="1">
        <v>4</v>
      </c>
      <c r="L8702" s="1">
        <v>2</v>
      </c>
      <c r="M8702" s="1">
        <v>27</v>
      </c>
      <c r="N8702" s="1">
        <v>1</v>
      </c>
      <c r="O8702" s="1">
        <v>13</v>
      </c>
      <c r="P8702" s="1">
        <v>1</v>
      </c>
      <c r="Q8702" s="1">
        <v>1</v>
      </c>
      <c r="R8702" s="1">
        <v>26</v>
      </c>
      <c r="S8702" s="8">
        <v>10</v>
      </c>
    </row>
    <row r="8703" spans="4:19" x14ac:dyDescent="0.2">
      <c r="D8703" s="175"/>
      <c r="E8703" s="11"/>
      <c r="F8703" s="10"/>
      <c r="G8703" s="9">
        <v>100</v>
      </c>
      <c r="H8703" s="16">
        <v>20.192307692307999</v>
      </c>
      <c r="I8703" s="2">
        <v>41.346153846154003</v>
      </c>
      <c r="J8703" s="23">
        <v>46.153846153845997</v>
      </c>
      <c r="K8703" s="2">
        <v>3.8461538461539999</v>
      </c>
      <c r="L8703" s="2">
        <v>1.923076923077</v>
      </c>
      <c r="M8703" s="35">
        <v>25.961538461538002</v>
      </c>
      <c r="N8703" s="2">
        <v>0.96153846153800004</v>
      </c>
      <c r="O8703" s="2">
        <v>12.5</v>
      </c>
      <c r="P8703" s="2">
        <v>0.96153846153800004</v>
      </c>
      <c r="Q8703" s="2">
        <v>0.96153846153800004</v>
      </c>
      <c r="R8703" s="2">
        <v>25</v>
      </c>
      <c r="S8703" s="13">
        <v>9.6153846153850004</v>
      </c>
    </row>
    <row r="8704" spans="4:19" x14ac:dyDescent="0.2">
      <c r="D8704" s="175"/>
      <c r="E8704" s="4" t="s">
        <v>45</v>
      </c>
      <c r="F8704" s="6"/>
      <c r="G8704" s="5">
        <v>70</v>
      </c>
      <c r="H8704" s="7">
        <v>7</v>
      </c>
      <c r="I8704" s="1">
        <v>19</v>
      </c>
      <c r="J8704" s="1">
        <v>23</v>
      </c>
      <c r="K8704" s="1">
        <v>3</v>
      </c>
      <c r="L8704" s="1">
        <v>0</v>
      </c>
      <c r="M8704" s="1">
        <v>13</v>
      </c>
      <c r="N8704" s="1">
        <v>1</v>
      </c>
      <c r="O8704" s="1">
        <v>3</v>
      </c>
      <c r="P8704" s="1">
        <v>1</v>
      </c>
      <c r="Q8704" s="1">
        <v>0</v>
      </c>
      <c r="R8704" s="1">
        <v>29</v>
      </c>
      <c r="S8704" s="8">
        <v>12</v>
      </c>
    </row>
    <row r="8705" spans="2:19" x14ac:dyDescent="0.2">
      <c r="D8705" s="176"/>
      <c r="E8705" s="57"/>
      <c r="F8705" s="54"/>
      <c r="G8705" s="67">
        <v>100</v>
      </c>
      <c r="H8705" s="135">
        <v>10</v>
      </c>
      <c r="I8705" s="91">
        <v>27.142857142857</v>
      </c>
      <c r="J8705" s="48">
        <v>32.857142857143003</v>
      </c>
      <c r="K8705" s="48">
        <v>4.2857142857139996</v>
      </c>
      <c r="L8705" s="81">
        <v>0</v>
      </c>
      <c r="M8705" s="48">
        <v>18.571428571428999</v>
      </c>
      <c r="N8705" s="48">
        <v>1.4285714285710001</v>
      </c>
      <c r="O8705" s="48">
        <v>4.2857142857139996</v>
      </c>
      <c r="P8705" s="48">
        <v>1.4285714285710001</v>
      </c>
      <c r="Q8705" s="81">
        <v>0</v>
      </c>
      <c r="R8705" s="108">
        <v>41.428571428570997</v>
      </c>
      <c r="S8705" s="113">
        <v>17.142857142857</v>
      </c>
    </row>
    <row r="8707" spans="2:19" x14ac:dyDescent="0.2">
      <c r="B8707" s="43" t="str">
        <f xml:space="preserve"> HYPERLINK("#'目次'!B187", "[181]")</f>
        <v>[181]</v>
      </c>
      <c r="C8707" s="31" t="s">
        <v>346</v>
      </c>
    </row>
    <row r="8708" spans="2:19" x14ac:dyDescent="0.2">
      <c r="C8708" s="156" t="s">
        <v>292</v>
      </c>
    </row>
    <row r="8711" spans="2:19" ht="48" x14ac:dyDescent="0.2">
      <c r="D8711" s="177"/>
      <c r="E8711" s="178"/>
      <c r="F8711" s="178"/>
      <c r="G8711" s="40" t="s">
        <v>14</v>
      </c>
      <c r="H8711" s="42" t="s">
        <v>325</v>
      </c>
      <c r="I8711" s="15" t="s">
        <v>326</v>
      </c>
      <c r="J8711" s="15" t="s">
        <v>327</v>
      </c>
      <c r="K8711" s="15" t="s">
        <v>328</v>
      </c>
      <c r="L8711" s="15" t="s">
        <v>329</v>
      </c>
      <c r="M8711" s="15" t="s">
        <v>330</v>
      </c>
      <c r="N8711" s="15" t="s">
        <v>331</v>
      </c>
      <c r="O8711" s="15" t="s">
        <v>332</v>
      </c>
      <c r="P8711" s="15" t="s">
        <v>333</v>
      </c>
      <c r="Q8711" s="15" t="s">
        <v>86</v>
      </c>
      <c r="R8711" s="15" t="s">
        <v>334</v>
      </c>
      <c r="S8711" s="44" t="s">
        <v>17</v>
      </c>
    </row>
    <row r="8712" spans="2:19" x14ac:dyDescent="0.2">
      <c r="D8712" s="179"/>
      <c r="E8712" s="180"/>
      <c r="F8712" s="180"/>
      <c r="G8712" s="39"/>
      <c r="H8712" s="41"/>
      <c r="I8712" s="14"/>
      <c r="J8712" s="14"/>
      <c r="K8712" s="14"/>
      <c r="L8712" s="14"/>
      <c r="M8712" s="14"/>
      <c r="N8712" s="14"/>
      <c r="O8712" s="14"/>
      <c r="P8712" s="14"/>
      <c r="Q8712" s="14"/>
      <c r="R8712" s="14"/>
      <c r="S8712" s="38"/>
    </row>
    <row r="8713" spans="2:19" x14ac:dyDescent="0.2">
      <c r="D8713" s="70"/>
      <c r="E8713" s="72" t="s">
        <v>14</v>
      </c>
      <c r="F8713" s="69"/>
      <c r="G8713" s="37">
        <v>1163</v>
      </c>
      <c r="H8713" s="17">
        <v>159</v>
      </c>
      <c r="I8713" s="17">
        <v>237</v>
      </c>
      <c r="J8713" s="17">
        <v>227</v>
      </c>
      <c r="K8713" s="17">
        <v>27</v>
      </c>
      <c r="L8713" s="17">
        <v>18</v>
      </c>
      <c r="M8713" s="17">
        <v>64</v>
      </c>
      <c r="N8713" s="17">
        <v>26</v>
      </c>
      <c r="O8713" s="17">
        <v>53</v>
      </c>
      <c r="P8713" s="17">
        <v>13</v>
      </c>
      <c r="Q8713" s="17">
        <v>10</v>
      </c>
      <c r="R8713" s="17">
        <v>636</v>
      </c>
      <c r="S8713" s="55">
        <v>130</v>
      </c>
    </row>
    <row r="8714" spans="2:19" x14ac:dyDescent="0.2">
      <c r="D8714" s="57"/>
      <c r="E8714" s="54"/>
      <c r="F8714" s="71"/>
      <c r="G8714" s="9">
        <v>100</v>
      </c>
      <c r="H8714" s="2">
        <v>13.671539122958</v>
      </c>
      <c r="I8714" s="2">
        <v>20.378331900258001</v>
      </c>
      <c r="J8714" s="2">
        <v>19.518486672399</v>
      </c>
      <c r="K8714" s="2">
        <v>2.3215821152189999</v>
      </c>
      <c r="L8714" s="2">
        <v>1.547721410146</v>
      </c>
      <c r="M8714" s="2">
        <v>5.503009458298</v>
      </c>
      <c r="N8714" s="2">
        <v>2.2355975924329998</v>
      </c>
      <c r="O8714" s="2">
        <v>4.5571797076529998</v>
      </c>
      <c r="P8714" s="2">
        <v>1.117798796217</v>
      </c>
      <c r="Q8714" s="2">
        <v>0.85984522785899997</v>
      </c>
      <c r="R8714" s="2">
        <v>54.686156491830999</v>
      </c>
      <c r="S8714" s="13">
        <v>11.177987962167</v>
      </c>
    </row>
    <row r="8715" spans="2:19" x14ac:dyDescent="0.2">
      <c r="D8715" s="174" t="s">
        <v>18</v>
      </c>
      <c r="E8715" s="20" t="s">
        <v>19</v>
      </c>
      <c r="F8715" s="22"/>
      <c r="G8715" s="21">
        <v>52</v>
      </c>
      <c r="H8715" s="25">
        <v>5</v>
      </c>
      <c r="I8715" s="3">
        <v>9</v>
      </c>
      <c r="J8715" s="3">
        <v>5</v>
      </c>
      <c r="K8715" s="3">
        <v>1</v>
      </c>
      <c r="L8715" s="3">
        <v>0</v>
      </c>
      <c r="M8715" s="3">
        <v>4</v>
      </c>
      <c r="N8715" s="3">
        <v>2</v>
      </c>
      <c r="O8715" s="3">
        <v>3</v>
      </c>
      <c r="P8715" s="3">
        <v>0</v>
      </c>
      <c r="Q8715" s="3">
        <v>0</v>
      </c>
      <c r="R8715" s="3">
        <v>29</v>
      </c>
      <c r="S8715" s="26">
        <v>10</v>
      </c>
    </row>
    <row r="8716" spans="2:19" x14ac:dyDescent="0.2">
      <c r="D8716" s="175"/>
      <c r="E8716" s="11"/>
      <c r="F8716" s="10"/>
      <c r="G8716" s="9">
        <v>100</v>
      </c>
      <c r="H8716" s="16">
        <v>9.6153846153850004</v>
      </c>
      <c r="I8716" s="2">
        <v>17.307692307692001</v>
      </c>
      <c r="J8716" s="27">
        <v>9.6153846153850004</v>
      </c>
      <c r="K8716" s="2">
        <v>1.923076923077</v>
      </c>
      <c r="L8716" s="18">
        <v>0</v>
      </c>
      <c r="M8716" s="2">
        <v>7.6923076923079998</v>
      </c>
      <c r="N8716" s="2">
        <v>3.8461538461539999</v>
      </c>
      <c r="O8716" s="2">
        <v>5.7692307692310001</v>
      </c>
      <c r="P8716" s="18">
        <v>0</v>
      </c>
      <c r="Q8716" s="18">
        <v>0</v>
      </c>
      <c r="R8716" s="2">
        <v>55.769230769231001</v>
      </c>
      <c r="S8716" s="89">
        <v>19.230769230768999</v>
      </c>
    </row>
    <row r="8717" spans="2:19" x14ac:dyDescent="0.2">
      <c r="D8717" s="175"/>
      <c r="E8717" s="4" t="s">
        <v>20</v>
      </c>
      <c r="F8717" s="6"/>
      <c r="G8717" s="5">
        <v>75</v>
      </c>
      <c r="H8717" s="7">
        <v>12</v>
      </c>
      <c r="I8717" s="1">
        <v>20</v>
      </c>
      <c r="J8717" s="1">
        <v>23</v>
      </c>
      <c r="K8717" s="1">
        <v>2</v>
      </c>
      <c r="L8717" s="1">
        <v>2</v>
      </c>
      <c r="M8717" s="1">
        <v>3</v>
      </c>
      <c r="N8717" s="1">
        <v>2</v>
      </c>
      <c r="O8717" s="1">
        <v>3</v>
      </c>
      <c r="P8717" s="1">
        <v>0</v>
      </c>
      <c r="Q8717" s="1">
        <v>3</v>
      </c>
      <c r="R8717" s="1">
        <v>31</v>
      </c>
      <c r="S8717" s="8">
        <v>12</v>
      </c>
    </row>
    <row r="8718" spans="2:19" x14ac:dyDescent="0.2">
      <c r="D8718" s="175"/>
      <c r="E8718" s="11"/>
      <c r="F8718" s="10"/>
      <c r="G8718" s="9">
        <v>100</v>
      </c>
      <c r="H8718" s="16">
        <v>16</v>
      </c>
      <c r="I8718" s="23">
        <v>26.666666666666998</v>
      </c>
      <c r="J8718" s="35">
        <v>30.666666666666998</v>
      </c>
      <c r="K8718" s="2">
        <v>2.666666666667</v>
      </c>
      <c r="L8718" s="2">
        <v>2.666666666667</v>
      </c>
      <c r="M8718" s="2">
        <v>4</v>
      </c>
      <c r="N8718" s="2">
        <v>2.666666666667</v>
      </c>
      <c r="O8718" s="2">
        <v>4</v>
      </c>
      <c r="P8718" s="18">
        <v>0</v>
      </c>
      <c r="Q8718" s="2">
        <v>4</v>
      </c>
      <c r="R8718" s="46">
        <v>41.333333333333002</v>
      </c>
      <c r="S8718" s="13">
        <v>16</v>
      </c>
    </row>
    <row r="8719" spans="2:19" x14ac:dyDescent="0.2">
      <c r="D8719" s="175"/>
      <c r="E8719" s="4" t="s">
        <v>21</v>
      </c>
      <c r="F8719" s="6"/>
      <c r="G8719" s="5">
        <v>469</v>
      </c>
      <c r="H8719" s="7">
        <v>63</v>
      </c>
      <c r="I8719" s="1">
        <v>94</v>
      </c>
      <c r="J8719" s="1">
        <v>86</v>
      </c>
      <c r="K8719" s="1">
        <v>11</v>
      </c>
      <c r="L8719" s="1">
        <v>6</v>
      </c>
      <c r="M8719" s="1">
        <v>22</v>
      </c>
      <c r="N8719" s="1">
        <v>10</v>
      </c>
      <c r="O8719" s="1">
        <v>24</v>
      </c>
      <c r="P8719" s="1">
        <v>6</v>
      </c>
      <c r="Q8719" s="1">
        <v>3</v>
      </c>
      <c r="R8719" s="1">
        <v>267</v>
      </c>
      <c r="S8719" s="8">
        <v>45</v>
      </c>
    </row>
    <row r="8720" spans="2:19" x14ac:dyDescent="0.2">
      <c r="D8720" s="175"/>
      <c r="E8720" s="11"/>
      <c r="F8720" s="10"/>
      <c r="G8720" s="9">
        <v>100</v>
      </c>
      <c r="H8720" s="16">
        <v>13.432835820896001</v>
      </c>
      <c r="I8720" s="2">
        <v>20.042643923240998</v>
      </c>
      <c r="J8720" s="2">
        <v>18.336886993602999</v>
      </c>
      <c r="K8720" s="2">
        <v>2.3454157782520002</v>
      </c>
      <c r="L8720" s="2">
        <v>1.279317697228</v>
      </c>
      <c r="M8720" s="2">
        <v>4.6908315565030003</v>
      </c>
      <c r="N8720" s="2">
        <v>2.1321961620469998</v>
      </c>
      <c r="O8720" s="2">
        <v>5.1172707889130002</v>
      </c>
      <c r="P8720" s="2">
        <v>1.279317697228</v>
      </c>
      <c r="Q8720" s="2">
        <v>0.63965884861400002</v>
      </c>
      <c r="R8720" s="2">
        <v>56.929637526652002</v>
      </c>
      <c r="S8720" s="13">
        <v>9.5948827292109993</v>
      </c>
    </row>
    <row r="8721" spans="4:19" x14ac:dyDescent="0.2">
      <c r="D8721" s="175"/>
      <c r="E8721" s="4" t="s">
        <v>22</v>
      </c>
      <c r="F8721" s="6"/>
      <c r="G8721" s="5">
        <v>34</v>
      </c>
      <c r="H8721" s="7">
        <v>6</v>
      </c>
      <c r="I8721" s="1">
        <v>4</v>
      </c>
      <c r="J8721" s="1">
        <v>6</v>
      </c>
      <c r="K8721" s="1">
        <v>2</v>
      </c>
      <c r="L8721" s="1">
        <v>1</v>
      </c>
      <c r="M8721" s="1">
        <v>2</v>
      </c>
      <c r="N8721" s="1">
        <v>0</v>
      </c>
      <c r="O8721" s="1">
        <v>2</v>
      </c>
      <c r="P8721" s="1">
        <v>0</v>
      </c>
      <c r="Q8721" s="1">
        <v>0</v>
      </c>
      <c r="R8721" s="1">
        <v>15</v>
      </c>
      <c r="S8721" s="8">
        <v>7</v>
      </c>
    </row>
    <row r="8722" spans="4:19" x14ac:dyDescent="0.2">
      <c r="D8722" s="175"/>
      <c r="E8722" s="11"/>
      <c r="F8722" s="10"/>
      <c r="G8722" s="9">
        <v>100</v>
      </c>
      <c r="H8722" s="16">
        <v>17.647058823529001</v>
      </c>
      <c r="I8722" s="27">
        <v>11.764705882353001</v>
      </c>
      <c r="J8722" s="2">
        <v>17.647058823529001</v>
      </c>
      <c r="K8722" s="2">
        <v>5.8823529411760003</v>
      </c>
      <c r="L8722" s="2">
        <v>2.9411764705880001</v>
      </c>
      <c r="M8722" s="2">
        <v>5.8823529411760003</v>
      </c>
      <c r="N8722" s="18">
        <v>0</v>
      </c>
      <c r="O8722" s="2">
        <v>5.8823529411760003</v>
      </c>
      <c r="P8722" s="18">
        <v>0</v>
      </c>
      <c r="Q8722" s="18">
        <v>0</v>
      </c>
      <c r="R8722" s="46">
        <v>44.117647058823998</v>
      </c>
      <c r="S8722" s="89">
        <v>20.588235294118</v>
      </c>
    </row>
    <row r="8723" spans="4:19" x14ac:dyDescent="0.2">
      <c r="D8723" s="175"/>
      <c r="E8723" s="4" t="s">
        <v>23</v>
      </c>
      <c r="F8723" s="6"/>
      <c r="G8723" s="5">
        <v>136</v>
      </c>
      <c r="H8723" s="7">
        <v>16</v>
      </c>
      <c r="I8723" s="1">
        <v>25</v>
      </c>
      <c r="J8723" s="1">
        <v>27</v>
      </c>
      <c r="K8723" s="1">
        <v>5</v>
      </c>
      <c r="L8723" s="1">
        <v>3</v>
      </c>
      <c r="M8723" s="1">
        <v>7</v>
      </c>
      <c r="N8723" s="1">
        <v>1</v>
      </c>
      <c r="O8723" s="1">
        <v>4</v>
      </c>
      <c r="P8723" s="1">
        <v>1</v>
      </c>
      <c r="Q8723" s="1">
        <v>1</v>
      </c>
      <c r="R8723" s="1">
        <v>75</v>
      </c>
      <c r="S8723" s="8">
        <v>16</v>
      </c>
    </row>
    <row r="8724" spans="4:19" x14ac:dyDescent="0.2">
      <c r="D8724" s="175"/>
      <c r="E8724" s="11"/>
      <c r="F8724" s="10"/>
      <c r="G8724" s="9">
        <v>100</v>
      </c>
      <c r="H8724" s="16">
        <v>11.764705882353001</v>
      </c>
      <c r="I8724" s="2">
        <v>18.382352941175998</v>
      </c>
      <c r="J8724" s="2">
        <v>19.852941176470999</v>
      </c>
      <c r="K8724" s="2">
        <v>3.6764705882349999</v>
      </c>
      <c r="L8724" s="2">
        <v>2.2058823529409999</v>
      </c>
      <c r="M8724" s="2">
        <v>5.147058823529</v>
      </c>
      <c r="N8724" s="2">
        <v>0.73529411764700003</v>
      </c>
      <c r="O8724" s="2">
        <v>2.9411764705880001</v>
      </c>
      <c r="P8724" s="2">
        <v>0.73529411764700003</v>
      </c>
      <c r="Q8724" s="2">
        <v>0.73529411764700003</v>
      </c>
      <c r="R8724" s="2">
        <v>55.147058823529001</v>
      </c>
      <c r="S8724" s="13">
        <v>11.764705882353001</v>
      </c>
    </row>
    <row r="8725" spans="4:19" x14ac:dyDescent="0.2">
      <c r="D8725" s="175"/>
      <c r="E8725" s="4" t="s">
        <v>24</v>
      </c>
      <c r="F8725" s="6"/>
      <c r="G8725" s="5">
        <v>180</v>
      </c>
      <c r="H8725" s="7">
        <v>25</v>
      </c>
      <c r="I8725" s="1">
        <v>39</v>
      </c>
      <c r="J8725" s="1">
        <v>35</v>
      </c>
      <c r="K8725" s="1">
        <v>0</v>
      </c>
      <c r="L8725" s="1">
        <v>2</v>
      </c>
      <c r="M8725" s="1">
        <v>13</v>
      </c>
      <c r="N8725" s="1">
        <v>5</v>
      </c>
      <c r="O8725" s="1">
        <v>9</v>
      </c>
      <c r="P8725" s="1">
        <v>2</v>
      </c>
      <c r="Q8725" s="1">
        <v>0</v>
      </c>
      <c r="R8725" s="1">
        <v>103</v>
      </c>
      <c r="S8725" s="8">
        <v>17</v>
      </c>
    </row>
    <row r="8726" spans="4:19" x14ac:dyDescent="0.2">
      <c r="D8726" s="175"/>
      <c r="E8726" s="11"/>
      <c r="F8726" s="10"/>
      <c r="G8726" s="9">
        <v>100</v>
      </c>
      <c r="H8726" s="16">
        <v>13.888888888888999</v>
      </c>
      <c r="I8726" s="2">
        <v>21.666666666666998</v>
      </c>
      <c r="J8726" s="2">
        <v>19.444444444443999</v>
      </c>
      <c r="K8726" s="18">
        <v>0</v>
      </c>
      <c r="L8726" s="2">
        <v>1.1111111111109999</v>
      </c>
      <c r="M8726" s="2">
        <v>7.2222222222220003</v>
      </c>
      <c r="N8726" s="2">
        <v>2.7777777777780002</v>
      </c>
      <c r="O8726" s="2">
        <v>5</v>
      </c>
      <c r="P8726" s="2">
        <v>1.1111111111109999</v>
      </c>
      <c r="Q8726" s="18">
        <v>0</v>
      </c>
      <c r="R8726" s="2">
        <v>57.222222222222001</v>
      </c>
      <c r="S8726" s="13">
        <v>9.4444444444440006</v>
      </c>
    </row>
    <row r="8727" spans="4:19" x14ac:dyDescent="0.2">
      <c r="D8727" s="175"/>
      <c r="E8727" s="4" t="s">
        <v>25</v>
      </c>
      <c r="F8727" s="6"/>
      <c r="G8727" s="5">
        <v>69</v>
      </c>
      <c r="H8727" s="7">
        <v>15</v>
      </c>
      <c r="I8727" s="1">
        <v>18</v>
      </c>
      <c r="J8727" s="1">
        <v>20</v>
      </c>
      <c r="K8727" s="1">
        <v>3</v>
      </c>
      <c r="L8727" s="1">
        <v>2</v>
      </c>
      <c r="M8727" s="1">
        <v>4</v>
      </c>
      <c r="N8727" s="1">
        <v>1</v>
      </c>
      <c r="O8727" s="1">
        <v>4</v>
      </c>
      <c r="P8727" s="1">
        <v>2</v>
      </c>
      <c r="Q8727" s="1">
        <v>2</v>
      </c>
      <c r="R8727" s="1">
        <v>33</v>
      </c>
      <c r="S8727" s="8">
        <v>8</v>
      </c>
    </row>
    <row r="8728" spans="4:19" x14ac:dyDescent="0.2">
      <c r="D8728" s="175"/>
      <c r="E8728" s="11"/>
      <c r="F8728" s="10"/>
      <c r="G8728" s="9">
        <v>100</v>
      </c>
      <c r="H8728" s="64">
        <v>21.739130434783</v>
      </c>
      <c r="I8728" s="23">
        <v>26.086956521739001</v>
      </c>
      <c r="J8728" s="23">
        <v>28.985507246377001</v>
      </c>
      <c r="K8728" s="2">
        <v>4.3478260869570002</v>
      </c>
      <c r="L8728" s="2">
        <v>2.898550724638</v>
      </c>
      <c r="M8728" s="2">
        <v>5.7971014492749999</v>
      </c>
      <c r="N8728" s="2">
        <v>1.449275362319</v>
      </c>
      <c r="O8728" s="2">
        <v>5.7971014492749999</v>
      </c>
      <c r="P8728" s="2">
        <v>2.898550724638</v>
      </c>
      <c r="Q8728" s="2">
        <v>2.898550724638</v>
      </c>
      <c r="R8728" s="27">
        <v>47.826086956521998</v>
      </c>
      <c r="S8728" s="13">
        <v>11.594202898551</v>
      </c>
    </row>
    <row r="8729" spans="4:19" x14ac:dyDescent="0.2">
      <c r="D8729" s="175"/>
      <c r="E8729" s="4" t="s">
        <v>26</v>
      </c>
      <c r="F8729" s="6"/>
      <c r="G8729" s="5">
        <v>29</v>
      </c>
      <c r="H8729" s="7">
        <v>1</v>
      </c>
      <c r="I8729" s="1">
        <v>4</v>
      </c>
      <c r="J8729" s="1">
        <v>4</v>
      </c>
      <c r="K8729" s="1">
        <v>0</v>
      </c>
      <c r="L8729" s="1">
        <v>0</v>
      </c>
      <c r="M8729" s="1">
        <v>0</v>
      </c>
      <c r="N8729" s="1">
        <v>0</v>
      </c>
      <c r="O8729" s="1">
        <v>1</v>
      </c>
      <c r="P8729" s="1">
        <v>0</v>
      </c>
      <c r="Q8729" s="1">
        <v>0</v>
      </c>
      <c r="R8729" s="1">
        <v>22</v>
      </c>
      <c r="S8729" s="8">
        <v>2</v>
      </c>
    </row>
    <row r="8730" spans="4:19" x14ac:dyDescent="0.2">
      <c r="D8730" s="175"/>
      <c r="E8730" s="11"/>
      <c r="F8730" s="10"/>
      <c r="G8730" s="9">
        <v>100</v>
      </c>
      <c r="H8730" s="99">
        <v>3.4482758620689999</v>
      </c>
      <c r="I8730" s="27">
        <v>13.793103448276</v>
      </c>
      <c r="J8730" s="27">
        <v>13.793103448276</v>
      </c>
      <c r="K8730" s="18">
        <v>0</v>
      </c>
      <c r="L8730" s="18">
        <v>0</v>
      </c>
      <c r="M8730" s="79">
        <v>0</v>
      </c>
      <c r="N8730" s="18">
        <v>0</v>
      </c>
      <c r="O8730" s="2">
        <v>3.4482758620689999</v>
      </c>
      <c r="P8730" s="18">
        <v>0</v>
      </c>
      <c r="Q8730" s="18">
        <v>0</v>
      </c>
      <c r="R8730" s="35">
        <v>75.862068965516997</v>
      </c>
      <c r="S8730" s="13">
        <v>6.8965517241379999</v>
      </c>
    </row>
    <row r="8731" spans="4:19" x14ac:dyDescent="0.2">
      <c r="D8731" s="175"/>
      <c r="E8731" s="4" t="s">
        <v>27</v>
      </c>
      <c r="F8731" s="6"/>
      <c r="G8731" s="5">
        <v>64</v>
      </c>
      <c r="H8731" s="7">
        <v>8</v>
      </c>
      <c r="I8731" s="1">
        <v>14</v>
      </c>
      <c r="J8731" s="1">
        <v>11</v>
      </c>
      <c r="K8731" s="1">
        <v>1</v>
      </c>
      <c r="L8731" s="1">
        <v>2</v>
      </c>
      <c r="M8731" s="1">
        <v>5</v>
      </c>
      <c r="N8731" s="1">
        <v>5</v>
      </c>
      <c r="O8731" s="1">
        <v>0</v>
      </c>
      <c r="P8731" s="1">
        <v>1</v>
      </c>
      <c r="Q8731" s="1">
        <v>1</v>
      </c>
      <c r="R8731" s="1">
        <v>30</v>
      </c>
      <c r="S8731" s="8">
        <v>6</v>
      </c>
    </row>
    <row r="8732" spans="4:19" x14ac:dyDescent="0.2">
      <c r="D8732" s="175"/>
      <c r="E8732" s="11"/>
      <c r="F8732" s="10"/>
      <c r="G8732" s="9">
        <v>100</v>
      </c>
      <c r="H8732" s="16">
        <v>12.5</v>
      </c>
      <c r="I8732" s="2">
        <v>21.875</v>
      </c>
      <c r="J8732" s="2">
        <v>17.1875</v>
      </c>
      <c r="K8732" s="2">
        <v>1.5625</v>
      </c>
      <c r="L8732" s="2">
        <v>3.125</v>
      </c>
      <c r="M8732" s="2">
        <v>7.8125</v>
      </c>
      <c r="N8732" s="23">
        <v>7.8125</v>
      </c>
      <c r="O8732" s="18">
        <v>0</v>
      </c>
      <c r="P8732" s="2">
        <v>1.5625</v>
      </c>
      <c r="Q8732" s="2">
        <v>1.5625</v>
      </c>
      <c r="R8732" s="27">
        <v>46.875</v>
      </c>
      <c r="S8732" s="13">
        <v>9.375</v>
      </c>
    </row>
    <row r="8733" spans="4:19" x14ac:dyDescent="0.2">
      <c r="D8733" s="175"/>
      <c r="E8733" s="4" t="s">
        <v>28</v>
      </c>
      <c r="F8733" s="6"/>
      <c r="G8733" s="5">
        <v>48</v>
      </c>
      <c r="H8733" s="7">
        <v>8</v>
      </c>
      <c r="I8733" s="1">
        <v>9</v>
      </c>
      <c r="J8733" s="1">
        <v>10</v>
      </c>
      <c r="K8733" s="1">
        <v>2</v>
      </c>
      <c r="L8733" s="1">
        <v>0</v>
      </c>
      <c r="M8733" s="1">
        <v>4</v>
      </c>
      <c r="N8733" s="1">
        <v>0</v>
      </c>
      <c r="O8733" s="1">
        <v>3</v>
      </c>
      <c r="P8733" s="1">
        <v>1</v>
      </c>
      <c r="Q8733" s="1">
        <v>0</v>
      </c>
      <c r="R8733" s="1">
        <v>27</v>
      </c>
      <c r="S8733" s="8">
        <v>5</v>
      </c>
    </row>
    <row r="8734" spans="4:19" x14ac:dyDescent="0.2">
      <c r="D8734" s="175"/>
      <c r="E8734" s="11"/>
      <c r="F8734" s="10"/>
      <c r="G8734" s="9">
        <v>100</v>
      </c>
      <c r="H8734" s="16">
        <v>16.666666666666998</v>
      </c>
      <c r="I8734" s="2">
        <v>18.75</v>
      </c>
      <c r="J8734" s="2">
        <v>20.833333333333002</v>
      </c>
      <c r="K8734" s="2">
        <v>4.166666666667</v>
      </c>
      <c r="L8734" s="18">
        <v>0</v>
      </c>
      <c r="M8734" s="2">
        <v>8.333333333333</v>
      </c>
      <c r="N8734" s="18">
        <v>0</v>
      </c>
      <c r="O8734" s="2">
        <v>6.25</v>
      </c>
      <c r="P8734" s="2">
        <v>2.083333333333</v>
      </c>
      <c r="Q8734" s="18">
        <v>0</v>
      </c>
      <c r="R8734" s="2">
        <v>56.25</v>
      </c>
      <c r="S8734" s="13">
        <v>10.416666666667</v>
      </c>
    </row>
    <row r="8735" spans="4:19" x14ac:dyDescent="0.2">
      <c r="D8735" s="175"/>
      <c r="E8735" s="4" t="s">
        <v>29</v>
      </c>
      <c r="F8735" s="6"/>
      <c r="G8735" s="5">
        <v>7</v>
      </c>
      <c r="H8735" s="7">
        <v>0</v>
      </c>
      <c r="I8735" s="1">
        <v>1</v>
      </c>
      <c r="J8735" s="1">
        <v>0</v>
      </c>
      <c r="K8735" s="1">
        <v>0</v>
      </c>
      <c r="L8735" s="1">
        <v>0</v>
      </c>
      <c r="M8735" s="1">
        <v>0</v>
      </c>
      <c r="N8735" s="1">
        <v>0</v>
      </c>
      <c r="O8735" s="1">
        <v>0</v>
      </c>
      <c r="P8735" s="1">
        <v>0</v>
      </c>
      <c r="Q8735" s="1">
        <v>0</v>
      </c>
      <c r="R8735" s="1">
        <v>4</v>
      </c>
      <c r="S8735" s="8">
        <v>2</v>
      </c>
    </row>
    <row r="8736" spans="4:19" x14ac:dyDescent="0.2">
      <c r="D8736" s="175"/>
      <c r="E8736" s="11"/>
      <c r="F8736" s="10"/>
      <c r="G8736" s="9">
        <v>100</v>
      </c>
      <c r="H8736" s="116">
        <v>0</v>
      </c>
      <c r="I8736" s="27">
        <v>14.285714285714</v>
      </c>
      <c r="J8736" s="76">
        <v>0</v>
      </c>
      <c r="K8736" s="18">
        <v>0</v>
      </c>
      <c r="L8736" s="18">
        <v>0</v>
      </c>
      <c r="M8736" s="79">
        <v>0</v>
      </c>
      <c r="N8736" s="18">
        <v>0</v>
      </c>
      <c r="O8736" s="18">
        <v>0</v>
      </c>
      <c r="P8736" s="18">
        <v>0</v>
      </c>
      <c r="Q8736" s="18">
        <v>0</v>
      </c>
      <c r="R8736" s="2">
        <v>57.142857142856997</v>
      </c>
      <c r="S8736" s="104">
        <v>28.571428571428999</v>
      </c>
    </row>
    <row r="8737" spans="4:19" x14ac:dyDescent="0.2">
      <c r="D8737" s="174" t="s">
        <v>30</v>
      </c>
      <c r="E8737" s="20" t="s">
        <v>31</v>
      </c>
      <c r="F8737" s="22"/>
      <c r="G8737" s="21">
        <v>373</v>
      </c>
      <c r="H8737" s="25">
        <v>59</v>
      </c>
      <c r="I8737" s="3">
        <v>93</v>
      </c>
      <c r="J8737" s="3">
        <v>91</v>
      </c>
      <c r="K8737" s="3">
        <v>8</v>
      </c>
      <c r="L8737" s="3">
        <v>3</v>
      </c>
      <c r="M8737" s="3">
        <v>27</v>
      </c>
      <c r="N8737" s="3">
        <v>15</v>
      </c>
      <c r="O8737" s="3">
        <v>21</v>
      </c>
      <c r="P8737" s="3">
        <v>8</v>
      </c>
      <c r="Q8737" s="3">
        <v>5</v>
      </c>
      <c r="R8737" s="3">
        <v>183</v>
      </c>
      <c r="S8737" s="26">
        <v>34</v>
      </c>
    </row>
    <row r="8738" spans="4:19" x14ac:dyDescent="0.2">
      <c r="D8738" s="175"/>
      <c r="E8738" s="11"/>
      <c r="F8738" s="10"/>
      <c r="G8738" s="9">
        <v>100</v>
      </c>
      <c r="H8738" s="16">
        <v>15.817694369972999</v>
      </c>
      <c r="I8738" s="2">
        <v>24.932975871314</v>
      </c>
      <c r="J8738" s="2">
        <v>24.396782841823001</v>
      </c>
      <c r="K8738" s="2">
        <v>2.1447721179619998</v>
      </c>
      <c r="L8738" s="2">
        <v>0.80428954423599996</v>
      </c>
      <c r="M8738" s="2">
        <v>7.2386058981229997</v>
      </c>
      <c r="N8738" s="2">
        <v>4.0214477211800004</v>
      </c>
      <c r="O8738" s="2">
        <v>5.6300268096510004</v>
      </c>
      <c r="P8738" s="2">
        <v>2.1447721179619998</v>
      </c>
      <c r="Q8738" s="2">
        <v>1.3404825737270001</v>
      </c>
      <c r="R8738" s="27">
        <v>49.061662198390998</v>
      </c>
      <c r="S8738" s="13">
        <v>9.1152815013400001</v>
      </c>
    </row>
    <row r="8739" spans="4:19" x14ac:dyDescent="0.2">
      <c r="D8739" s="175"/>
      <c r="E8739" s="4" t="s">
        <v>32</v>
      </c>
      <c r="F8739" s="6"/>
      <c r="G8739" s="5">
        <v>339</v>
      </c>
      <c r="H8739" s="7">
        <v>40</v>
      </c>
      <c r="I8739" s="1">
        <v>60</v>
      </c>
      <c r="J8739" s="1">
        <v>59</v>
      </c>
      <c r="K8739" s="1">
        <v>8</v>
      </c>
      <c r="L8739" s="1">
        <v>4</v>
      </c>
      <c r="M8739" s="1">
        <v>11</v>
      </c>
      <c r="N8739" s="1">
        <v>5</v>
      </c>
      <c r="O8739" s="1">
        <v>13</v>
      </c>
      <c r="P8739" s="1">
        <v>3</v>
      </c>
      <c r="Q8739" s="1">
        <v>4</v>
      </c>
      <c r="R8739" s="1">
        <v>198</v>
      </c>
      <c r="S8739" s="8">
        <v>38</v>
      </c>
    </row>
    <row r="8740" spans="4:19" x14ac:dyDescent="0.2">
      <c r="D8740" s="175"/>
      <c r="E8740" s="11"/>
      <c r="F8740" s="10"/>
      <c r="G8740" s="9">
        <v>100</v>
      </c>
      <c r="H8740" s="16">
        <v>11.799410029499001</v>
      </c>
      <c r="I8740" s="2">
        <v>17.699115044248</v>
      </c>
      <c r="J8740" s="2">
        <v>17.404129793509998</v>
      </c>
      <c r="K8740" s="2">
        <v>2.3598820058999999</v>
      </c>
      <c r="L8740" s="2">
        <v>1.1799410029499999</v>
      </c>
      <c r="M8740" s="2">
        <v>3.2448377581119998</v>
      </c>
      <c r="N8740" s="2">
        <v>1.474926253687</v>
      </c>
      <c r="O8740" s="2">
        <v>3.8348082595870001</v>
      </c>
      <c r="P8740" s="2">
        <v>0.88495575221199996</v>
      </c>
      <c r="Q8740" s="2">
        <v>1.1799410029499999</v>
      </c>
      <c r="R8740" s="2">
        <v>58.407079646017998</v>
      </c>
      <c r="S8740" s="13">
        <v>11.209439528023999</v>
      </c>
    </row>
    <row r="8741" spans="4:19" x14ac:dyDescent="0.2">
      <c r="D8741" s="175"/>
      <c r="E8741" s="4" t="s">
        <v>33</v>
      </c>
      <c r="F8741" s="6"/>
      <c r="G8741" s="5">
        <v>365</v>
      </c>
      <c r="H8741" s="7">
        <v>54</v>
      </c>
      <c r="I8741" s="1">
        <v>73</v>
      </c>
      <c r="J8741" s="1">
        <v>67</v>
      </c>
      <c r="K8741" s="1">
        <v>10</v>
      </c>
      <c r="L8741" s="1">
        <v>9</v>
      </c>
      <c r="M8741" s="1">
        <v>19</v>
      </c>
      <c r="N8741" s="1">
        <v>5</v>
      </c>
      <c r="O8741" s="1">
        <v>17</v>
      </c>
      <c r="P8741" s="1">
        <v>1</v>
      </c>
      <c r="Q8741" s="1">
        <v>0</v>
      </c>
      <c r="R8741" s="1">
        <v>197</v>
      </c>
      <c r="S8741" s="8">
        <v>49</v>
      </c>
    </row>
    <row r="8742" spans="4:19" x14ac:dyDescent="0.2">
      <c r="D8742" s="175"/>
      <c r="E8742" s="11"/>
      <c r="F8742" s="10"/>
      <c r="G8742" s="9">
        <v>100</v>
      </c>
      <c r="H8742" s="16">
        <v>14.794520547945</v>
      </c>
      <c r="I8742" s="2">
        <v>20</v>
      </c>
      <c r="J8742" s="2">
        <v>18.356164383562</v>
      </c>
      <c r="K8742" s="2">
        <v>2.7397260273969999</v>
      </c>
      <c r="L8742" s="2">
        <v>2.4657534246580002</v>
      </c>
      <c r="M8742" s="2">
        <v>5.2054794520550001</v>
      </c>
      <c r="N8742" s="2">
        <v>1.369863013699</v>
      </c>
      <c r="O8742" s="2">
        <v>4.6575342465749996</v>
      </c>
      <c r="P8742" s="2">
        <v>0.27397260274000002</v>
      </c>
      <c r="Q8742" s="18">
        <v>0</v>
      </c>
      <c r="R8742" s="2">
        <v>53.972602739726</v>
      </c>
      <c r="S8742" s="13">
        <v>13.424657534247</v>
      </c>
    </row>
    <row r="8743" spans="4:19" x14ac:dyDescent="0.2">
      <c r="D8743" s="175"/>
      <c r="E8743" s="4" t="s">
        <v>34</v>
      </c>
      <c r="F8743" s="6"/>
      <c r="G8743" s="5">
        <v>86</v>
      </c>
      <c r="H8743" s="7">
        <v>6</v>
      </c>
      <c r="I8743" s="1">
        <v>11</v>
      </c>
      <c r="J8743" s="1">
        <v>10</v>
      </c>
      <c r="K8743" s="1">
        <v>1</v>
      </c>
      <c r="L8743" s="1">
        <v>2</v>
      </c>
      <c r="M8743" s="1">
        <v>7</v>
      </c>
      <c r="N8743" s="1">
        <v>1</v>
      </c>
      <c r="O8743" s="1">
        <v>2</v>
      </c>
      <c r="P8743" s="1">
        <v>1</v>
      </c>
      <c r="Q8743" s="1">
        <v>1</v>
      </c>
      <c r="R8743" s="1">
        <v>58</v>
      </c>
      <c r="S8743" s="8">
        <v>9</v>
      </c>
    </row>
    <row r="8744" spans="4:19" x14ac:dyDescent="0.2">
      <c r="D8744" s="175"/>
      <c r="E8744" s="11"/>
      <c r="F8744" s="10"/>
      <c r="G8744" s="9">
        <v>100</v>
      </c>
      <c r="H8744" s="73">
        <v>6.9767441860470001</v>
      </c>
      <c r="I8744" s="27">
        <v>12.790697674419</v>
      </c>
      <c r="J8744" s="27">
        <v>11.627906976744001</v>
      </c>
      <c r="K8744" s="2">
        <v>1.1627906976739999</v>
      </c>
      <c r="L8744" s="2">
        <v>2.3255813953489999</v>
      </c>
      <c r="M8744" s="2">
        <v>8.1395348837209998</v>
      </c>
      <c r="N8744" s="2">
        <v>1.1627906976739999</v>
      </c>
      <c r="O8744" s="2">
        <v>2.3255813953489999</v>
      </c>
      <c r="P8744" s="2">
        <v>1.1627906976739999</v>
      </c>
      <c r="Q8744" s="2">
        <v>1.1627906976739999</v>
      </c>
      <c r="R8744" s="35">
        <v>67.441860465115994</v>
      </c>
      <c r="S8744" s="13">
        <v>10.465116279069999</v>
      </c>
    </row>
    <row r="8745" spans="4:19" x14ac:dyDescent="0.2">
      <c r="D8745" s="174" t="s">
        <v>35</v>
      </c>
      <c r="E8745" s="20" t="s">
        <v>36</v>
      </c>
      <c r="F8745" s="22"/>
      <c r="G8745" s="21">
        <v>597</v>
      </c>
      <c r="H8745" s="25">
        <v>87</v>
      </c>
      <c r="I8745" s="3">
        <v>129</v>
      </c>
      <c r="J8745" s="3">
        <v>119</v>
      </c>
      <c r="K8745" s="3">
        <v>17</v>
      </c>
      <c r="L8745" s="3">
        <v>10</v>
      </c>
      <c r="M8745" s="3">
        <v>33</v>
      </c>
      <c r="N8745" s="3">
        <v>11</v>
      </c>
      <c r="O8745" s="3">
        <v>24</v>
      </c>
      <c r="P8745" s="3">
        <v>10</v>
      </c>
      <c r="Q8745" s="3">
        <v>4</v>
      </c>
      <c r="R8745" s="3">
        <v>318</v>
      </c>
      <c r="S8745" s="26">
        <v>70</v>
      </c>
    </row>
    <row r="8746" spans="4:19" x14ac:dyDescent="0.2">
      <c r="D8746" s="175"/>
      <c r="E8746" s="11"/>
      <c r="F8746" s="10"/>
      <c r="G8746" s="9">
        <v>100</v>
      </c>
      <c r="H8746" s="16">
        <v>14.572864321608</v>
      </c>
      <c r="I8746" s="2">
        <v>21.608040201005</v>
      </c>
      <c r="J8746" s="2">
        <v>19.932998324958</v>
      </c>
      <c r="K8746" s="2">
        <v>2.84757118928</v>
      </c>
      <c r="L8746" s="2">
        <v>1.6750418760470001</v>
      </c>
      <c r="M8746" s="2">
        <v>5.5276381909549999</v>
      </c>
      <c r="N8746" s="2">
        <v>1.8425460636519999</v>
      </c>
      <c r="O8746" s="2">
        <v>4.0201005025130003</v>
      </c>
      <c r="P8746" s="2">
        <v>1.6750418760470001</v>
      </c>
      <c r="Q8746" s="2">
        <v>0.670016750419</v>
      </c>
      <c r="R8746" s="2">
        <v>53.266331658291001</v>
      </c>
      <c r="S8746" s="13">
        <v>11.725293132328</v>
      </c>
    </row>
    <row r="8747" spans="4:19" x14ac:dyDescent="0.2">
      <c r="D8747" s="175"/>
      <c r="E8747" s="4" t="s">
        <v>37</v>
      </c>
      <c r="F8747" s="6"/>
      <c r="G8747" s="5">
        <v>566</v>
      </c>
      <c r="H8747" s="7">
        <v>72</v>
      </c>
      <c r="I8747" s="1">
        <v>108</v>
      </c>
      <c r="J8747" s="1">
        <v>108</v>
      </c>
      <c r="K8747" s="1">
        <v>10</v>
      </c>
      <c r="L8747" s="1">
        <v>8</v>
      </c>
      <c r="M8747" s="1">
        <v>31</v>
      </c>
      <c r="N8747" s="1">
        <v>15</v>
      </c>
      <c r="O8747" s="1">
        <v>29</v>
      </c>
      <c r="P8747" s="1">
        <v>3</v>
      </c>
      <c r="Q8747" s="1">
        <v>6</v>
      </c>
      <c r="R8747" s="1">
        <v>318</v>
      </c>
      <c r="S8747" s="8">
        <v>60</v>
      </c>
    </row>
    <row r="8748" spans="4:19" x14ac:dyDescent="0.2">
      <c r="D8748" s="175"/>
      <c r="E8748" s="11"/>
      <c r="F8748" s="10"/>
      <c r="G8748" s="9">
        <v>100</v>
      </c>
      <c r="H8748" s="16">
        <v>12.720848056536999</v>
      </c>
      <c r="I8748" s="2">
        <v>19.081272084805999</v>
      </c>
      <c r="J8748" s="2">
        <v>19.081272084805999</v>
      </c>
      <c r="K8748" s="2">
        <v>1.766784452297</v>
      </c>
      <c r="L8748" s="2">
        <v>1.413427561837</v>
      </c>
      <c r="M8748" s="2">
        <v>5.47703180212</v>
      </c>
      <c r="N8748" s="2">
        <v>2.6501766784449998</v>
      </c>
      <c r="O8748" s="2">
        <v>5.1236749116610003</v>
      </c>
      <c r="P8748" s="2">
        <v>0.53003533568899996</v>
      </c>
      <c r="Q8748" s="2">
        <v>1.0600706713779999</v>
      </c>
      <c r="R8748" s="2">
        <v>56.183745583038998</v>
      </c>
      <c r="S8748" s="13">
        <v>10.600706713780999</v>
      </c>
    </row>
    <row r="8749" spans="4:19" x14ac:dyDescent="0.2">
      <c r="D8749" s="174" t="s">
        <v>38</v>
      </c>
      <c r="E8749" s="20" t="s">
        <v>39</v>
      </c>
      <c r="F8749" s="22"/>
      <c r="G8749" s="21">
        <v>58</v>
      </c>
      <c r="H8749" s="25">
        <v>6</v>
      </c>
      <c r="I8749" s="3">
        <v>10</v>
      </c>
      <c r="J8749" s="3">
        <v>7</v>
      </c>
      <c r="K8749" s="3">
        <v>1</v>
      </c>
      <c r="L8749" s="3">
        <v>2</v>
      </c>
      <c r="M8749" s="3">
        <v>2</v>
      </c>
      <c r="N8749" s="3">
        <v>0</v>
      </c>
      <c r="O8749" s="3">
        <v>0</v>
      </c>
      <c r="P8749" s="3">
        <v>0</v>
      </c>
      <c r="Q8749" s="3">
        <v>0</v>
      </c>
      <c r="R8749" s="3">
        <v>33</v>
      </c>
      <c r="S8749" s="26">
        <v>9</v>
      </c>
    </row>
    <row r="8750" spans="4:19" x14ac:dyDescent="0.2">
      <c r="D8750" s="175"/>
      <c r="E8750" s="11"/>
      <c r="F8750" s="10"/>
      <c r="G8750" s="9">
        <v>100</v>
      </c>
      <c r="H8750" s="16">
        <v>10.344827586207</v>
      </c>
      <c r="I8750" s="2">
        <v>17.241379310345</v>
      </c>
      <c r="J8750" s="27">
        <v>12.068965517241001</v>
      </c>
      <c r="K8750" s="2">
        <v>1.7241379310339999</v>
      </c>
      <c r="L8750" s="2">
        <v>3.4482758620689999</v>
      </c>
      <c r="M8750" s="2">
        <v>3.4482758620689999</v>
      </c>
      <c r="N8750" s="18">
        <v>0</v>
      </c>
      <c r="O8750" s="18">
        <v>0</v>
      </c>
      <c r="P8750" s="18">
        <v>0</v>
      </c>
      <c r="Q8750" s="18">
        <v>0</v>
      </c>
      <c r="R8750" s="2">
        <v>56.896551724138</v>
      </c>
      <c r="S8750" s="13">
        <v>15.517241379310001</v>
      </c>
    </row>
    <row r="8751" spans="4:19" x14ac:dyDescent="0.2">
      <c r="D8751" s="175"/>
      <c r="E8751" s="4" t="s">
        <v>40</v>
      </c>
      <c r="F8751" s="6"/>
      <c r="G8751" s="5">
        <v>144</v>
      </c>
      <c r="H8751" s="7">
        <v>31</v>
      </c>
      <c r="I8751" s="1">
        <v>48</v>
      </c>
      <c r="J8751" s="1">
        <v>40</v>
      </c>
      <c r="K8751" s="1">
        <v>4</v>
      </c>
      <c r="L8751" s="1">
        <v>4</v>
      </c>
      <c r="M8751" s="1">
        <v>15</v>
      </c>
      <c r="N8751" s="1">
        <v>6</v>
      </c>
      <c r="O8751" s="1">
        <v>9</v>
      </c>
      <c r="P8751" s="1">
        <v>6</v>
      </c>
      <c r="Q8751" s="1">
        <v>1</v>
      </c>
      <c r="R8751" s="1">
        <v>65</v>
      </c>
      <c r="S8751" s="8">
        <v>4</v>
      </c>
    </row>
    <row r="8752" spans="4:19" x14ac:dyDescent="0.2">
      <c r="D8752" s="175"/>
      <c r="E8752" s="11"/>
      <c r="F8752" s="10"/>
      <c r="G8752" s="9">
        <v>100</v>
      </c>
      <c r="H8752" s="64">
        <v>21.527777777777999</v>
      </c>
      <c r="I8752" s="35">
        <v>33.333333333333002</v>
      </c>
      <c r="J8752" s="23">
        <v>27.777777777777999</v>
      </c>
      <c r="K8752" s="2">
        <v>2.7777777777780002</v>
      </c>
      <c r="L8752" s="2">
        <v>2.7777777777780002</v>
      </c>
      <c r="M8752" s="2">
        <v>10.416666666667</v>
      </c>
      <c r="N8752" s="2">
        <v>4.166666666667</v>
      </c>
      <c r="O8752" s="2">
        <v>6.25</v>
      </c>
      <c r="P8752" s="2">
        <v>4.166666666667</v>
      </c>
      <c r="Q8752" s="2">
        <v>0.694444444444</v>
      </c>
      <c r="R8752" s="27">
        <v>45.138888888888999</v>
      </c>
      <c r="S8752" s="93">
        <v>2.7777777777780002</v>
      </c>
    </row>
    <row r="8753" spans="2:19" x14ac:dyDescent="0.2">
      <c r="D8753" s="175"/>
      <c r="E8753" s="4" t="s">
        <v>41</v>
      </c>
      <c r="F8753" s="6"/>
      <c r="G8753" s="5">
        <v>202</v>
      </c>
      <c r="H8753" s="7">
        <v>44</v>
      </c>
      <c r="I8753" s="1">
        <v>47</v>
      </c>
      <c r="J8753" s="1">
        <v>52</v>
      </c>
      <c r="K8753" s="1">
        <v>8</v>
      </c>
      <c r="L8753" s="1">
        <v>6</v>
      </c>
      <c r="M8753" s="1">
        <v>11</v>
      </c>
      <c r="N8753" s="1">
        <v>7</v>
      </c>
      <c r="O8753" s="1">
        <v>13</v>
      </c>
      <c r="P8753" s="1">
        <v>4</v>
      </c>
      <c r="Q8753" s="1">
        <v>2</v>
      </c>
      <c r="R8753" s="1">
        <v>100</v>
      </c>
      <c r="S8753" s="8">
        <v>17</v>
      </c>
    </row>
    <row r="8754" spans="2:19" x14ac:dyDescent="0.2">
      <c r="D8754" s="175"/>
      <c r="E8754" s="11"/>
      <c r="F8754" s="10"/>
      <c r="G8754" s="9">
        <v>100</v>
      </c>
      <c r="H8754" s="64">
        <v>21.782178217822</v>
      </c>
      <c r="I8754" s="2">
        <v>23.267326732672998</v>
      </c>
      <c r="J8754" s="23">
        <v>25.742574257426</v>
      </c>
      <c r="K8754" s="2">
        <v>3.9603960396039999</v>
      </c>
      <c r="L8754" s="2">
        <v>2.970297029703</v>
      </c>
      <c r="M8754" s="2">
        <v>5.4455445544550001</v>
      </c>
      <c r="N8754" s="2">
        <v>3.4653465346529999</v>
      </c>
      <c r="O8754" s="2">
        <v>6.4356435643559999</v>
      </c>
      <c r="P8754" s="2">
        <v>1.9801980198019999</v>
      </c>
      <c r="Q8754" s="2">
        <v>0.99009900990099997</v>
      </c>
      <c r="R8754" s="27">
        <v>49.504950495049997</v>
      </c>
      <c r="S8754" s="13">
        <v>8.4158415841580005</v>
      </c>
    </row>
    <row r="8755" spans="2:19" x14ac:dyDescent="0.2">
      <c r="D8755" s="175"/>
      <c r="E8755" s="4" t="s">
        <v>42</v>
      </c>
      <c r="F8755" s="6"/>
      <c r="G8755" s="5">
        <v>208</v>
      </c>
      <c r="H8755" s="7">
        <v>30</v>
      </c>
      <c r="I8755" s="1">
        <v>48</v>
      </c>
      <c r="J8755" s="1">
        <v>45</v>
      </c>
      <c r="K8755" s="1">
        <v>5</v>
      </c>
      <c r="L8755" s="1">
        <v>0</v>
      </c>
      <c r="M8755" s="1">
        <v>6</v>
      </c>
      <c r="N8755" s="1">
        <v>2</v>
      </c>
      <c r="O8755" s="1">
        <v>9</v>
      </c>
      <c r="P8755" s="1">
        <v>1</v>
      </c>
      <c r="Q8755" s="1">
        <v>3</v>
      </c>
      <c r="R8755" s="1">
        <v>121</v>
      </c>
      <c r="S8755" s="8">
        <v>14</v>
      </c>
    </row>
    <row r="8756" spans="2:19" x14ac:dyDescent="0.2">
      <c r="D8756" s="175"/>
      <c r="E8756" s="11"/>
      <c r="F8756" s="10"/>
      <c r="G8756" s="9">
        <v>100</v>
      </c>
      <c r="H8756" s="16">
        <v>14.423076923077</v>
      </c>
      <c r="I8756" s="2">
        <v>23.076923076922998</v>
      </c>
      <c r="J8756" s="2">
        <v>21.634615384615</v>
      </c>
      <c r="K8756" s="2">
        <v>2.4038461538460001</v>
      </c>
      <c r="L8756" s="18">
        <v>0</v>
      </c>
      <c r="M8756" s="2">
        <v>2.884615384615</v>
      </c>
      <c r="N8756" s="2">
        <v>0.96153846153800004</v>
      </c>
      <c r="O8756" s="2">
        <v>4.3269230769230003</v>
      </c>
      <c r="P8756" s="2">
        <v>0.48076923076900002</v>
      </c>
      <c r="Q8756" s="2">
        <v>1.442307692308</v>
      </c>
      <c r="R8756" s="2">
        <v>58.173076923076998</v>
      </c>
      <c r="S8756" s="13">
        <v>6.7307692307689999</v>
      </c>
    </row>
    <row r="8757" spans="2:19" x14ac:dyDescent="0.2">
      <c r="D8757" s="175"/>
      <c r="E8757" s="4" t="s">
        <v>43</v>
      </c>
      <c r="F8757" s="6"/>
      <c r="G8757" s="5">
        <v>199</v>
      </c>
      <c r="H8757" s="7">
        <v>22</v>
      </c>
      <c r="I8757" s="1">
        <v>43</v>
      </c>
      <c r="J8757" s="1">
        <v>42</v>
      </c>
      <c r="K8757" s="1">
        <v>6</v>
      </c>
      <c r="L8757" s="1">
        <v>4</v>
      </c>
      <c r="M8757" s="1">
        <v>12</v>
      </c>
      <c r="N8757" s="1">
        <v>7</v>
      </c>
      <c r="O8757" s="1">
        <v>11</v>
      </c>
      <c r="P8757" s="1">
        <v>1</v>
      </c>
      <c r="Q8757" s="1">
        <v>3</v>
      </c>
      <c r="R8757" s="1">
        <v>109</v>
      </c>
      <c r="S8757" s="8">
        <v>19</v>
      </c>
    </row>
    <row r="8758" spans="2:19" x14ac:dyDescent="0.2">
      <c r="D8758" s="175"/>
      <c r="E8758" s="11"/>
      <c r="F8758" s="10"/>
      <c r="G8758" s="9">
        <v>100</v>
      </c>
      <c r="H8758" s="16">
        <v>11.05527638191</v>
      </c>
      <c r="I8758" s="2">
        <v>21.608040201005</v>
      </c>
      <c r="J8758" s="2">
        <v>21.105527638190999</v>
      </c>
      <c r="K8758" s="2">
        <v>3.015075376884</v>
      </c>
      <c r="L8758" s="2">
        <v>2.0100502512560001</v>
      </c>
      <c r="M8758" s="2">
        <v>6.030150753769</v>
      </c>
      <c r="N8758" s="2">
        <v>3.5175879396980001</v>
      </c>
      <c r="O8758" s="2">
        <v>5.5276381909549999</v>
      </c>
      <c r="P8758" s="2">
        <v>0.50251256281400003</v>
      </c>
      <c r="Q8758" s="2">
        <v>1.507537688442</v>
      </c>
      <c r="R8758" s="2">
        <v>54.773869346734003</v>
      </c>
      <c r="S8758" s="13">
        <v>9.5477386934670001</v>
      </c>
    </row>
    <row r="8759" spans="2:19" x14ac:dyDescent="0.2">
      <c r="D8759" s="175"/>
      <c r="E8759" s="4" t="s">
        <v>44</v>
      </c>
      <c r="F8759" s="6"/>
      <c r="G8759" s="5">
        <v>211</v>
      </c>
      <c r="H8759" s="7">
        <v>17</v>
      </c>
      <c r="I8759" s="1">
        <v>29</v>
      </c>
      <c r="J8759" s="1">
        <v>29</v>
      </c>
      <c r="K8759" s="1">
        <v>1</v>
      </c>
      <c r="L8759" s="1">
        <v>0</v>
      </c>
      <c r="M8759" s="1">
        <v>10</v>
      </c>
      <c r="N8759" s="1">
        <v>4</v>
      </c>
      <c r="O8759" s="1">
        <v>8</v>
      </c>
      <c r="P8759" s="1">
        <v>0</v>
      </c>
      <c r="Q8759" s="1">
        <v>1</v>
      </c>
      <c r="R8759" s="1">
        <v>124</v>
      </c>
      <c r="S8759" s="8">
        <v>31</v>
      </c>
    </row>
    <row r="8760" spans="2:19" x14ac:dyDescent="0.2">
      <c r="D8760" s="175"/>
      <c r="E8760" s="11"/>
      <c r="F8760" s="10"/>
      <c r="G8760" s="9">
        <v>100</v>
      </c>
      <c r="H8760" s="73">
        <v>8.0568720379149994</v>
      </c>
      <c r="I8760" s="27">
        <v>13.744075829384</v>
      </c>
      <c r="J8760" s="27">
        <v>13.744075829384</v>
      </c>
      <c r="K8760" s="2">
        <v>0.473933649289</v>
      </c>
      <c r="L8760" s="18">
        <v>0</v>
      </c>
      <c r="M8760" s="2">
        <v>4.7393364928909998</v>
      </c>
      <c r="N8760" s="2">
        <v>1.895734597156</v>
      </c>
      <c r="O8760" s="2">
        <v>3.7914691943130001</v>
      </c>
      <c r="P8760" s="18">
        <v>0</v>
      </c>
      <c r="Q8760" s="2">
        <v>0.473933649289</v>
      </c>
      <c r="R8760" s="2">
        <v>58.767772511848001</v>
      </c>
      <c r="S8760" s="13">
        <v>14.691943127962</v>
      </c>
    </row>
    <row r="8761" spans="2:19" x14ac:dyDescent="0.2">
      <c r="D8761" s="175"/>
      <c r="E8761" s="4" t="s">
        <v>45</v>
      </c>
      <c r="F8761" s="6"/>
      <c r="G8761" s="5">
        <v>141</v>
      </c>
      <c r="H8761" s="7">
        <v>9</v>
      </c>
      <c r="I8761" s="1">
        <v>12</v>
      </c>
      <c r="J8761" s="1">
        <v>12</v>
      </c>
      <c r="K8761" s="1">
        <v>2</v>
      </c>
      <c r="L8761" s="1">
        <v>2</v>
      </c>
      <c r="M8761" s="1">
        <v>8</v>
      </c>
      <c r="N8761" s="1">
        <v>0</v>
      </c>
      <c r="O8761" s="1">
        <v>3</v>
      </c>
      <c r="P8761" s="1">
        <v>1</v>
      </c>
      <c r="Q8761" s="1">
        <v>0</v>
      </c>
      <c r="R8761" s="1">
        <v>84</v>
      </c>
      <c r="S8761" s="8">
        <v>36</v>
      </c>
    </row>
    <row r="8762" spans="2:19" x14ac:dyDescent="0.2">
      <c r="D8762" s="176"/>
      <c r="E8762" s="57"/>
      <c r="F8762" s="54"/>
      <c r="G8762" s="67">
        <v>100</v>
      </c>
      <c r="H8762" s="127">
        <v>6.3829787234040003</v>
      </c>
      <c r="I8762" s="91">
        <v>8.5106382978719992</v>
      </c>
      <c r="J8762" s="91">
        <v>8.5106382978719992</v>
      </c>
      <c r="K8762" s="48">
        <v>1.4184397163119999</v>
      </c>
      <c r="L8762" s="48">
        <v>1.4184397163119999</v>
      </c>
      <c r="M8762" s="48">
        <v>5.6737588652479998</v>
      </c>
      <c r="N8762" s="81">
        <v>0</v>
      </c>
      <c r="O8762" s="48">
        <v>2.1276595744679998</v>
      </c>
      <c r="P8762" s="48">
        <v>0.70921985815599997</v>
      </c>
      <c r="Q8762" s="81">
        <v>0</v>
      </c>
      <c r="R8762" s="48">
        <v>59.574468085105998</v>
      </c>
      <c r="S8762" s="118">
        <v>25.531914893617</v>
      </c>
    </row>
    <row r="8764" spans="2:19" x14ac:dyDescent="0.2">
      <c r="B8764" s="43" t="str">
        <f xml:space="preserve"> HYPERLINK("#'目次'!B188", "[182]")</f>
        <v>[182]</v>
      </c>
      <c r="C8764" s="31" t="s">
        <v>346</v>
      </c>
    </row>
    <row r="8765" spans="2:19" x14ac:dyDescent="0.2">
      <c r="C8765" s="156" t="s">
        <v>292</v>
      </c>
    </row>
    <row r="8768" spans="2:19" ht="48" x14ac:dyDescent="0.2">
      <c r="D8768" s="177"/>
      <c r="E8768" s="178"/>
      <c r="F8768" s="178"/>
      <c r="G8768" s="40" t="s">
        <v>14</v>
      </c>
      <c r="H8768" s="42" t="s">
        <v>325</v>
      </c>
      <c r="I8768" s="15" t="s">
        <v>326</v>
      </c>
      <c r="J8768" s="15" t="s">
        <v>327</v>
      </c>
      <c r="K8768" s="15" t="s">
        <v>328</v>
      </c>
      <c r="L8768" s="15" t="s">
        <v>329</v>
      </c>
      <c r="M8768" s="15" t="s">
        <v>330</v>
      </c>
      <c r="N8768" s="15" t="s">
        <v>331</v>
      </c>
      <c r="O8768" s="15" t="s">
        <v>332</v>
      </c>
      <c r="P8768" s="15" t="s">
        <v>333</v>
      </c>
      <c r="Q8768" s="15" t="s">
        <v>86</v>
      </c>
      <c r="R8768" s="15" t="s">
        <v>334</v>
      </c>
      <c r="S8768" s="44" t="s">
        <v>17</v>
      </c>
    </row>
    <row r="8769" spans="4:19" x14ac:dyDescent="0.2">
      <c r="D8769" s="179"/>
      <c r="E8769" s="180"/>
      <c r="F8769" s="180"/>
      <c r="G8769" s="39"/>
      <c r="H8769" s="41"/>
      <c r="I8769" s="14"/>
      <c r="J8769" s="14"/>
      <c r="K8769" s="14"/>
      <c r="L8769" s="14"/>
      <c r="M8769" s="14"/>
      <c r="N8769" s="14"/>
      <c r="O8769" s="14"/>
      <c r="P8769" s="14"/>
      <c r="Q8769" s="14"/>
      <c r="R8769" s="14"/>
      <c r="S8769" s="38"/>
    </row>
    <row r="8770" spans="4:19" x14ac:dyDescent="0.2">
      <c r="D8770" s="70"/>
      <c r="E8770" s="72" t="s">
        <v>14</v>
      </c>
      <c r="F8770" s="69"/>
      <c r="G8770" s="37">
        <v>1163</v>
      </c>
      <c r="H8770" s="17">
        <v>159</v>
      </c>
      <c r="I8770" s="17">
        <v>237</v>
      </c>
      <c r="J8770" s="17">
        <v>227</v>
      </c>
      <c r="K8770" s="17">
        <v>27</v>
      </c>
      <c r="L8770" s="17">
        <v>18</v>
      </c>
      <c r="M8770" s="17">
        <v>64</v>
      </c>
      <c r="N8770" s="17">
        <v>26</v>
      </c>
      <c r="O8770" s="17">
        <v>53</v>
      </c>
      <c r="P8770" s="17">
        <v>13</v>
      </c>
      <c r="Q8770" s="17">
        <v>10</v>
      </c>
      <c r="R8770" s="17">
        <v>636</v>
      </c>
      <c r="S8770" s="55">
        <v>130</v>
      </c>
    </row>
    <row r="8771" spans="4:19" x14ac:dyDescent="0.2">
      <c r="D8771" s="57"/>
      <c r="E8771" s="54"/>
      <c r="F8771" s="71"/>
      <c r="G8771" s="9">
        <v>100</v>
      </c>
      <c r="H8771" s="2">
        <v>13.671539122958</v>
      </c>
      <c r="I8771" s="2">
        <v>20.378331900258001</v>
      </c>
      <c r="J8771" s="2">
        <v>19.518486672399</v>
      </c>
      <c r="K8771" s="2">
        <v>2.3215821152189999</v>
      </c>
      <c r="L8771" s="2">
        <v>1.547721410146</v>
      </c>
      <c r="M8771" s="2">
        <v>5.503009458298</v>
      </c>
      <c r="N8771" s="2">
        <v>2.2355975924329998</v>
      </c>
      <c r="O8771" s="2">
        <v>4.5571797076529998</v>
      </c>
      <c r="P8771" s="2">
        <v>1.117798796217</v>
      </c>
      <c r="Q8771" s="2">
        <v>0.85984522785899997</v>
      </c>
      <c r="R8771" s="2">
        <v>54.686156491830999</v>
      </c>
      <c r="S8771" s="13">
        <v>11.177987962167</v>
      </c>
    </row>
    <row r="8772" spans="4:19" x14ac:dyDescent="0.2">
      <c r="D8772" s="174" t="s">
        <v>52</v>
      </c>
      <c r="E8772" s="20" t="s">
        <v>53</v>
      </c>
      <c r="F8772" s="22"/>
      <c r="G8772" s="21">
        <v>15</v>
      </c>
      <c r="H8772" s="25">
        <v>2</v>
      </c>
      <c r="I8772" s="3">
        <v>2</v>
      </c>
      <c r="J8772" s="3">
        <v>2</v>
      </c>
      <c r="K8772" s="3">
        <v>0</v>
      </c>
      <c r="L8772" s="3">
        <v>0</v>
      </c>
      <c r="M8772" s="3">
        <v>0</v>
      </c>
      <c r="N8772" s="3">
        <v>0</v>
      </c>
      <c r="O8772" s="3">
        <v>1</v>
      </c>
      <c r="P8772" s="3">
        <v>1</v>
      </c>
      <c r="Q8772" s="3">
        <v>0</v>
      </c>
      <c r="R8772" s="3">
        <v>8</v>
      </c>
      <c r="S8772" s="26">
        <v>3</v>
      </c>
    </row>
    <row r="8773" spans="4:19" x14ac:dyDescent="0.2">
      <c r="D8773" s="175"/>
      <c r="E8773" s="11"/>
      <c r="F8773" s="10"/>
      <c r="G8773" s="9">
        <v>100</v>
      </c>
      <c r="H8773" s="16">
        <v>13.333333333333</v>
      </c>
      <c r="I8773" s="27">
        <v>13.333333333333</v>
      </c>
      <c r="J8773" s="27">
        <v>13.333333333333</v>
      </c>
      <c r="K8773" s="18">
        <v>0</v>
      </c>
      <c r="L8773" s="18">
        <v>0</v>
      </c>
      <c r="M8773" s="79">
        <v>0</v>
      </c>
      <c r="N8773" s="18">
        <v>0</v>
      </c>
      <c r="O8773" s="2">
        <v>6.666666666667</v>
      </c>
      <c r="P8773" s="23">
        <v>6.666666666667</v>
      </c>
      <c r="Q8773" s="18">
        <v>0</v>
      </c>
      <c r="R8773" s="2">
        <v>53.333333333333002</v>
      </c>
      <c r="S8773" s="89">
        <v>20</v>
      </c>
    </row>
    <row r="8774" spans="4:19" ht="24" x14ac:dyDescent="0.2">
      <c r="D8774" s="175"/>
      <c r="E8774" s="4" t="s">
        <v>54</v>
      </c>
      <c r="F8774" s="6"/>
      <c r="G8774" s="5">
        <v>116</v>
      </c>
      <c r="H8774" s="7">
        <v>12</v>
      </c>
      <c r="I8774" s="1">
        <v>19</v>
      </c>
      <c r="J8774" s="1">
        <v>18</v>
      </c>
      <c r="K8774" s="1">
        <v>2</v>
      </c>
      <c r="L8774" s="1">
        <v>1</v>
      </c>
      <c r="M8774" s="1">
        <v>11</v>
      </c>
      <c r="N8774" s="1">
        <v>1</v>
      </c>
      <c r="O8774" s="1">
        <v>2</v>
      </c>
      <c r="P8774" s="1">
        <v>2</v>
      </c>
      <c r="Q8774" s="1">
        <v>2</v>
      </c>
      <c r="R8774" s="1">
        <v>63</v>
      </c>
      <c r="S8774" s="8">
        <v>13</v>
      </c>
    </row>
    <row r="8775" spans="4:19" x14ac:dyDescent="0.2">
      <c r="D8775" s="175"/>
      <c r="E8775" s="11"/>
      <c r="F8775" s="10"/>
      <c r="G8775" s="9">
        <v>100</v>
      </c>
      <c r="H8775" s="16">
        <v>10.344827586207</v>
      </c>
      <c r="I8775" s="2">
        <v>16.379310344827999</v>
      </c>
      <c r="J8775" s="2">
        <v>15.517241379310001</v>
      </c>
      <c r="K8775" s="2">
        <v>1.7241379310339999</v>
      </c>
      <c r="L8775" s="2">
        <v>0.86206896551699996</v>
      </c>
      <c r="M8775" s="2">
        <v>9.4827586206899994</v>
      </c>
      <c r="N8775" s="2">
        <v>0.86206896551699996</v>
      </c>
      <c r="O8775" s="2">
        <v>1.7241379310339999</v>
      </c>
      <c r="P8775" s="2">
        <v>1.7241379310339999</v>
      </c>
      <c r="Q8775" s="2">
        <v>1.7241379310339999</v>
      </c>
      <c r="R8775" s="2">
        <v>54.310344827586</v>
      </c>
      <c r="S8775" s="13">
        <v>11.206896551724</v>
      </c>
    </row>
    <row r="8776" spans="4:19" x14ac:dyDescent="0.2">
      <c r="D8776" s="175"/>
      <c r="E8776" s="4" t="s">
        <v>55</v>
      </c>
      <c r="F8776" s="6"/>
      <c r="G8776" s="5">
        <v>41</v>
      </c>
      <c r="H8776" s="7">
        <v>6</v>
      </c>
      <c r="I8776" s="1">
        <v>9</v>
      </c>
      <c r="J8776" s="1">
        <v>4</v>
      </c>
      <c r="K8776" s="1">
        <v>0</v>
      </c>
      <c r="L8776" s="1">
        <v>0</v>
      </c>
      <c r="M8776" s="1">
        <v>2</v>
      </c>
      <c r="N8776" s="1">
        <v>1</v>
      </c>
      <c r="O8776" s="1">
        <v>0</v>
      </c>
      <c r="P8776" s="1">
        <v>0</v>
      </c>
      <c r="Q8776" s="1">
        <v>0</v>
      </c>
      <c r="R8776" s="1">
        <v>22</v>
      </c>
      <c r="S8776" s="8">
        <v>5</v>
      </c>
    </row>
    <row r="8777" spans="4:19" x14ac:dyDescent="0.2">
      <c r="D8777" s="175"/>
      <c r="E8777" s="11"/>
      <c r="F8777" s="10"/>
      <c r="G8777" s="9">
        <v>100</v>
      </c>
      <c r="H8777" s="16">
        <v>14.634146341463</v>
      </c>
      <c r="I8777" s="2">
        <v>21.951219512194999</v>
      </c>
      <c r="J8777" s="27">
        <v>9.7560975609760003</v>
      </c>
      <c r="K8777" s="18">
        <v>0</v>
      </c>
      <c r="L8777" s="18">
        <v>0</v>
      </c>
      <c r="M8777" s="2">
        <v>4.8780487804880002</v>
      </c>
      <c r="N8777" s="2">
        <v>2.4390243902440001</v>
      </c>
      <c r="O8777" s="18">
        <v>0</v>
      </c>
      <c r="P8777" s="18">
        <v>0</v>
      </c>
      <c r="Q8777" s="18">
        <v>0</v>
      </c>
      <c r="R8777" s="2">
        <v>53.658536585366001</v>
      </c>
      <c r="S8777" s="13">
        <v>12.195121951220001</v>
      </c>
    </row>
    <row r="8778" spans="4:19" x14ac:dyDescent="0.2">
      <c r="D8778" s="175"/>
      <c r="E8778" s="4" t="s">
        <v>56</v>
      </c>
      <c r="F8778" s="6"/>
      <c r="G8778" s="5">
        <v>60</v>
      </c>
      <c r="H8778" s="7">
        <v>8</v>
      </c>
      <c r="I8778" s="1">
        <v>12</v>
      </c>
      <c r="J8778" s="1">
        <v>14</v>
      </c>
      <c r="K8778" s="1">
        <v>1</v>
      </c>
      <c r="L8778" s="1">
        <v>0</v>
      </c>
      <c r="M8778" s="1">
        <v>2</v>
      </c>
      <c r="N8778" s="1">
        <v>1</v>
      </c>
      <c r="O8778" s="1">
        <v>3</v>
      </c>
      <c r="P8778" s="1">
        <v>0</v>
      </c>
      <c r="Q8778" s="1">
        <v>1</v>
      </c>
      <c r="R8778" s="1">
        <v>30</v>
      </c>
      <c r="S8778" s="8">
        <v>9</v>
      </c>
    </row>
    <row r="8779" spans="4:19" x14ac:dyDescent="0.2">
      <c r="D8779" s="175"/>
      <c r="E8779" s="11"/>
      <c r="F8779" s="10"/>
      <c r="G8779" s="9">
        <v>100</v>
      </c>
      <c r="H8779" s="16">
        <v>13.333333333333</v>
      </c>
      <c r="I8779" s="2">
        <v>20</v>
      </c>
      <c r="J8779" s="2">
        <v>23.333333333333002</v>
      </c>
      <c r="K8779" s="2">
        <v>1.666666666667</v>
      </c>
      <c r="L8779" s="18">
        <v>0</v>
      </c>
      <c r="M8779" s="2">
        <v>3.333333333333</v>
      </c>
      <c r="N8779" s="2">
        <v>1.666666666667</v>
      </c>
      <c r="O8779" s="2">
        <v>5</v>
      </c>
      <c r="P8779" s="18">
        <v>0</v>
      </c>
      <c r="Q8779" s="2">
        <v>1.666666666667</v>
      </c>
      <c r="R8779" s="2">
        <v>50</v>
      </c>
      <c r="S8779" s="13">
        <v>15</v>
      </c>
    </row>
    <row r="8780" spans="4:19" x14ac:dyDescent="0.2">
      <c r="D8780" s="175"/>
      <c r="E8780" s="4" t="s">
        <v>57</v>
      </c>
      <c r="F8780" s="6"/>
      <c r="G8780" s="5">
        <v>283</v>
      </c>
      <c r="H8780" s="7">
        <v>51</v>
      </c>
      <c r="I8780" s="1">
        <v>70</v>
      </c>
      <c r="J8780" s="1">
        <v>73</v>
      </c>
      <c r="K8780" s="1">
        <v>11</v>
      </c>
      <c r="L8780" s="1">
        <v>5</v>
      </c>
      <c r="M8780" s="1">
        <v>19</v>
      </c>
      <c r="N8780" s="1">
        <v>10</v>
      </c>
      <c r="O8780" s="1">
        <v>19</v>
      </c>
      <c r="P8780" s="1">
        <v>2</v>
      </c>
      <c r="Q8780" s="1">
        <v>3</v>
      </c>
      <c r="R8780" s="1">
        <v>145</v>
      </c>
      <c r="S8780" s="8">
        <v>14</v>
      </c>
    </row>
    <row r="8781" spans="4:19" x14ac:dyDescent="0.2">
      <c r="D8781" s="175"/>
      <c r="E8781" s="11"/>
      <c r="F8781" s="10"/>
      <c r="G8781" s="9">
        <v>100</v>
      </c>
      <c r="H8781" s="16">
        <v>18.021201413427999</v>
      </c>
      <c r="I8781" s="2">
        <v>24.734982332154999</v>
      </c>
      <c r="J8781" s="23">
        <v>25.795053003534001</v>
      </c>
      <c r="K8781" s="2">
        <v>3.8869257950530001</v>
      </c>
      <c r="L8781" s="2">
        <v>1.766784452297</v>
      </c>
      <c r="M8781" s="2">
        <v>6.7137809187280002</v>
      </c>
      <c r="N8781" s="2">
        <v>3.533568904594</v>
      </c>
      <c r="O8781" s="2">
        <v>6.7137809187280002</v>
      </c>
      <c r="P8781" s="2">
        <v>0.70671378091899995</v>
      </c>
      <c r="Q8781" s="2">
        <v>1.0600706713779999</v>
      </c>
      <c r="R8781" s="2">
        <v>51.236749116608003</v>
      </c>
      <c r="S8781" s="93">
        <v>4.946996466431</v>
      </c>
    </row>
    <row r="8782" spans="4:19" x14ac:dyDescent="0.2">
      <c r="D8782" s="175"/>
      <c r="E8782" s="4" t="s">
        <v>58</v>
      </c>
      <c r="F8782" s="6"/>
      <c r="G8782" s="5">
        <v>123</v>
      </c>
      <c r="H8782" s="7">
        <v>21</v>
      </c>
      <c r="I8782" s="1">
        <v>37</v>
      </c>
      <c r="J8782" s="1">
        <v>35</v>
      </c>
      <c r="K8782" s="1">
        <v>6</v>
      </c>
      <c r="L8782" s="1">
        <v>4</v>
      </c>
      <c r="M8782" s="1">
        <v>8</v>
      </c>
      <c r="N8782" s="1">
        <v>3</v>
      </c>
      <c r="O8782" s="1">
        <v>7</v>
      </c>
      <c r="P8782" s="1">
        <v>4</v>
      </c>
      <c r="Q8782" s="1">
        <v>2</v>
      </c>
      <c r="R8782" s="1">
        <v>58</v>
      </c>
      <c r="S8782" s="8">
        <v>14</v>
      </c>
    </row>
    <row r="8783" spans="4:19" x14ac:dyDescent="0.2">
      <c r="D8783" s="175"/>
      <c r="E8783" s="11"/>
      <c r="F8783" s="10"/>
      <c r="G8783" s="9">
        <v>100</v>
      </c>
      <c r="H8783" s="16">
        <v>17.073170731706998</v>
      </c>
      <c r="I8783" s="23">
        <v>30.081300813007999</v>
      </c>
      <c r="J8783" s="23">
        <v>28.455284552845999</v>
      </c>
      <c r="K8783" s="2">
        <v>4.8780487804880002</v>
      </c>
      <c r="L8783" s="2">
        <v>3.2520325203249998</v>
      </c>
      <c r="M8783" s="2">
        <v>6.5040650406499996</v>
      </c>
      <c r="N8783" s="2">
        <v>2.4390243902440001</v>
      </c>
      <c r="O8783" s="2">
        <v>5.6910569105690003</v>
      </c>
      <c r="P8783" s="2">
        <v>3.2520325203249998</v>
      </c>
      <c r="Q8783" s="2">
        <v>1.6260162601629999</v>
      </c>
      <c r="R8783" s="27">
        <v>47.154471544715001</v>
      </c>
      <c r="S8783" s="13">
        <v>11.382113821138001</v>
      </c>
    </row>
    <row r="8784" spans="4:19" x14ac:dyDescent="0.2">
      <c r="D8784" s="175"/>
      <c r="E8784" s="4" t="s">
        <v>59</v>
      </c>
      <c r="F8784" s="6"/>
      <c r="G8784" s="5">
        <v>186</v>
      </c>
      <c r="H8784" s="7">
        <v>17</v>
      </c>
      <c r="I8784" s="1">
        <v>31</v>
      </c>
      <c r="J8784" s="1">
        <v>34</v>
      </c>
      <c r="K8784" s="1">
        <v>2</v>
      </c>
      <c r="L8784" s="1">
        <v>2</v>
      </c>
      <c r="M8784" s="1">
        <v>7</v>
      </c>
      <c r="N8784" s="1">
        <v>2</v>
      </c>
      <c r="O8784" s="1">
        <v>6</v>
      </c>
      <c r="P8784" s="1">
        <v>1</v>
      </c>
      <c r="Q8784" s="1">
        <v>1</v>
      </c>
      <c r="R8784" s="1">
        <v>110</v>
      </c>
      <c r="S8784" s="8">
        <v>21</v>
      </c>
    </row>
    <row r="8785" spans="4:19" x14ac:dyDescent="0.2">
      <c r="D8785" s="175"/>
      <c r="E8785" s="11"/>
      <c r="F8785" s="10"/>
      <c r="G8785" s="9">
        <v>100</v>
      </c>
      <c r="H8785" s="16">
        <v>9.1397849462370004</v>
      </c>
      <c r="I8785" s="2">
        <v>16.666666666666998</v>
      </c>
      <c r="J8785" s="2">
        <v>18.279569892472999</v>
      </c>
      <c r="K8785" s="2">
        <v>1.0752688172039999</v>
      </c>
      <c r="L8785" s="2">
        <v>1.0752688172039999</v>
      </c>
      <c r="M8785" s="2">
        <v>3.7634408602149998</v>
      </c>
      <c r="N8785" s="2">
        <v>1.0752688172039999</v>
      </c>
      <c r="O8785" s="2">
        <v>3.2258064516129998</v>
      </c>
      <c r="P8785" s="2">
        <v>0.53763440860199996</v>
      </c>
      <c r="Q8785" s="2">
        <v>0.53763440860199996</v>
      </c>
      <c r="R8785" s="2">
        <v>59.139784946237</v>
      </c>
      <c r="S8785" s="13">
        <v>11.290322580645</v>
      </c>
    </row>
    <row r="8786" spans="4:19" x14ac:dyDescent="0.2">
      <c r="D8786" s="175"/>
      <c r="E8786" s="4" t="s">
        <v>60</v>
      </c>
      <c r="F8786" s="6"/>
      <c r="G8786" s="5">
        <v>163</v>
      </c>
      <c r="H8786" s="7">
        <v>19</v>
      </c>
      <c r="I8786" s="1">
        <v>30</v>
      </c>
      <c r="J8786" s="1">
        <v>23</v>
      </c>
      <c r="K8786" s="1">
        <v>2</v>
      </c>
      <c r="L8786" s="1">
        <v>2</v>
      </c>
      <c r="M8786" s="1">
        <v>5</v>
      </c>
      <c r="N8786" s="1">
        <v>6</v>
      </c>
      <c r="O8786" s="1">
        <v>8</v>
      </c>
      <c r="P8786" s="1">
        <v>2</v>
      </c>
      <c r="Q8786" s="1">
        <v>1</v>
      </c>
      <c r="R8786" s="1">
        <v>90</v>
      </c>
      <c r="S8786" s="8">
        <v>28</v>
      </c>
    </row>
    <row r="8787" spans="4:19" x14ac:dyDescent="0.2">
      <c r="D8787" s="175"/>
      <c r="E8787" s="11"/>
      <c r="F8787" s="10"/>
      <c r="G8787" s="9">
        <v>100</v>
      </c>
      <c r="H8787" s="16">
        <v>11.656441717790999</v>
      </c>
      <c r="I8787" s="2">
        <v>18.404907975459999</v>
      </c>
      <c r="J8787" s="27">
        <v>14.110429447853001</v>
      </c>
      <c r="K8787" s="2">
        <v>1.2269938650309999</v>
      </c>
      <c r="L8787" s="2">
        <v>1.2269938650309999</v>
      </c>
      <c r="M8787" s="2">
        <v>3.0674846625769998</v>
      </c>
      <c r="N8787" s="2">
        <v>3.6809815950920002</v>
      </c>
      <c r="O8787" s="2">
        <v>4.9079754601229997</v>
      </c>
      <c r="P8787" s="2">
        <v>1.2269938650309999</v>
      </c>
      <c r="Q8787" s="2">
        <v>0.61349693251500004</v>
      </c>
      <c r="R8787" s="2">
        <v>55.214723926380003</v>
      </c>
      <c r="S8787" s="89">
        <v>17.177914110429001</v>
      </c>
    </row>
    <row r="8788" spans="4:19" x14ac:dyDescent="0.2">
      <c r="D8788" s="175"/>
      <c r="E8788" s="4" t="s">
        <v>61</v>
      </c>
      <c r="F8788" s="6"/>
      <c r="G8788" s="5">
        <v>72</v>
      </c>
      <c r="H8788" s="7">
        <v>9</v>
      </c>
      <c r="I8788" s="1">
        <v>14</v>
      </c>
      <c r="J8788" s="1">
        <v>10</v>
      </c>
      <c r="K8788" s="1">
        <v>2</v>
      </c>
      <c r="L8788" s="1">
        <v>2</v>
      </c>
      <c r="M8788" s="1">
        <v>4</v>
      </c>
      <c r="N8788" s="1">
        <v>1</v>
      </c>
      <c r="O8788" s="1">
        <v>2</v>
      </c>
      <c r="P8788" s="1">
        <v>0</v>
      </c>
      <c r="Q8788" s="1">
        <v>0</v>
      </c>
      <c r="R8788" s="1">
        <v>42</v>
      </c>
      <c r="S8788" s="8">
        <v>9</v>
      </c>
    </row>
    <row r="8789" spans="4:19" x14ac:dyDescent="0.2">
      <c r="D8789" s="175"/>
      <c r="E8789" s="11"/>
      <c r="F8789" s="10"/>
      <c r="G8789" s="9">
        <v>100</v>
      </c>
      <c r="H8789" s="16">
        <v>12.5</v>
      </c>
      <c r="I8789" s="2">
        <v>19.444444444443999</v>
      </c>
      <c r="J8789" s="27">
        <v>13.888888888888999</v>
      </c>
      <c r="K8789" s="2">
        <v>2.7777777777780002</v>
      </c>
      <c r="L8789" s="2">
        <v>2.7777777777780002</v>
      </c>
      <c r="M8789" s="2">
        <v>5.5555555555560003</v>
      </c>
      <c r="N8789" s="2">
        <v>1.3888888888890001</v>
      </c>
      <c r="O8789" s="2">
        <v>2.7777777777780002</v>
      </c>
      <c r="P8789" s="18">
        <v>0</v>
      </c>
      <c r="Q8789" s="18">
        <v>0</v>
      </c>
      <c r="R8789" s="2">
        <v>58.333333333333002</v>
      </c>
      <c r="S8789" s="13">
        <v>12.5</v>
      </c>
    </row>
    <row r="8790" spans="4:19" x14ac:dyDescent="0.2">
      <c r="D8790" s="175"/>
      <c r="E8790" s="4" t="s">
        <v>62</v>
      </c>
      <c r="F8790" s="6"/>
      <c r="G8790" s="5">
        <v>103</v>
      </c>
      <c r="H8790" s="7">
        <v>14</v>
      </c>
      <c r="I8790" s="1">
        <v>13</v>
      </c>
      <c r="J8790" s="1">
        <v>14</v>
      </c>
      <c r="K8790" s="1">
        <v>1</v>
      </c>
      <c r="L8790" s="1">
        <v>2</v>
      </c>
      <c r="M8790" s="1">
        <v>6</v>
      </c>
      <c r="N8790" s="1">
        <v>1</v>
      </c>
      <c r="O8790" s="1">
        <v>5</v>
      </c>
      <c r="P8790" s="1">
        <v>1</v>
      </c>
      <c r="Q8790" s="1">
        <v>0</v>
      </c>
      <c r="R8790" s="1">
        <v>67</v>
      </c>
      <c r="S8790" s="8">
        <v>14</v>
      </c>
    </row>
    <row r="8791" spans="4:19" x14ac:dyDescent="0.2">
      <c r="D8791" s="175"/>
      <c r="E8791" s="11"/>
      <c r="F8791" s="10"/>
      <c r="G8791" s="9">
        <v>100</v>
      </c>
      <c r="H8791" s="16">
        <v>13.592233009709</v>
      </c>
      <c r="I8791" s="27">
        <v>12.621359223301001</v>
      </c>
      <c r="J8791" s="27">
        <v>13.592233009709</v>
      </c>
      <c r="K8791" s="2">
        <v>0.97087378640800004</v>
      </c>
      <c r="L8791" s="2">
        <v>1.9417475728160001</v>
      </c>
      <c r="M8791" s="2">
        <v>5.8252427184469999</v>
      </c>
      <c r="N8791" s="2">
        <v>0.97087378640800004</v>
      </c>
      <c r="O8791" s="2">
        <v>4.8543689320389998</v>
      </c>
      <c r="P8791" s="2">
        <v>0.97087378640800004</v>
      </c>
      <c r="Q8791" s="18">
        <v>0</v>
      </c>
      <c r="R8791" s="35">
        <v>65.048543689319999</v>
      </c>
      <c r="S8791" s="13">
        <v>13.592233009709</v>
      </c>
    </row>
    <row r="8792" spans="4:19" x14ac:dyDescent="0.2">
      <c r="D8792" s="174" t="s">
        <v>63</v>
      </c>
      <c r="E8792" s="20" t="s">
        <v>64</v>
      </c>
      <c r="F8792" s="22"/>
      <c r="G8792" s="21">
        <v>214</v>
      </c>
      <c r="H8792" s="25">
        <v>21</v>
      </c>
      <c r="I8792" s="3">
        <v>27</v>
      </c>
      <c r="J8792" s="3">
        <v>29</v>
      </c>
      <c r="K8792" s="3">
        <v>3</v>
      </c>
      <c r="L8792" s="3">
        <v>7</v>
      </c>
      <c r="M8792" s="3">
        <v>11</v>
      </c>
      <c r="N8792" s="3">
        <v>1</v>
      </c>
      <c r="O8792" s="3">
        <v>8</v>
      </c>
      <c r="P8792" s="3">
        <v>4</v>
      </c>
      <c r="Q8792" s="3">
        <v>1</v>
      </c>
      <c r="R8792" s="3">
        <v>130</v>
      </c>
      <c r="S8792" s="26">
        <v>29</v>
      </c>
    </row>
    <row r="8793" spans="4:19" x14ac:dyDescent="0.2">
      <c r="D8793" s="175"/>
      <c r="E8793" s="11"/>
      <c r="F8793" s="10"/>
      <c r="G8793" s="9">
        <v>100</v>
      </c>
      <c r="H8793" s="16">
        <v>9.8130841121499994</v>
      </c>
      <c r="I8793" s="27">
        <v>12.616822429907</v>
      </c>
      <c r="J8793" s="27">
        <v>13.551401869158999</v>
      </c>
      <c r="K8793" s="2">
        <v>1.401869158879</v>
      </c>
      <c r="L8793" s="2">
        <v>3.2710280373830001</v>
      </c>
      <c r="M8793" s="2">
        <v>5.140186915888</v>
      </c>
      <c r="N8793" s="2">
        <v>0.46728971962600002</v>
      </c>
      <c r="O8793" s="2">
        <v>3.7383177570089998</v>
      </c>
      <c r="P8793" s="2">
        <v>1.869158878505</v>
      </c>
      <c r="Q8793" s="2">
        <v>0.46728971962600002</v>
      </c>
      <c r="R8793" s="23">
        <v>60.747663551401999</v>
      </c>
      <c r="S8793" s="13">
        <v>13.551401869158999</v>
      </c>
    </row>
    <row r="8794" spans="4:19" x14ac:dyDescent="0.2">
      <c r="D8794" s="175"/>
      <c r="E8794" s="4" t="s">
        <v>65</v>
      </c>
      <c r="F8794" s="6"/>
      <c r="G8794" s="5">
        <v>160</v>
      </c>
      <c r="H8794" s="7">
        <v>22</v>
      </c>
      <c r="I8794" s="1">
        <v>31</v>
      </c>
      <c r="J8794" s="1">
        <v>26</v>
      </c>
      <c r="K8794" s="1">
        <v>3</v>
      </c>
      <c r="L8794" s="1">
        <v>2</v>
      </c>
      <c r="M8794" s="1">
        <v>7</v>
      </c>
      <c r="N8794" s="1">
        <v>4</v>
      </c>
      <c r="O8794" s="1">
        <v>6</v>
      </c>
      <c r="P8794" s="1">
        <v>1</v>
      </c>
      <c r="Q8794" s="1">
        <v>1</v>
      </c>
      <c r="R8794" s="1">
        <v>87</v>
      </c>
      <c r="S8794" s="8">
        <v>23</v>
      </c>
    </row>
    <row r="8795" spans="4:19" x14ac:dyDescent="0.2">
      <c r="D8795" s="175"/>
      <c r="E8795" s="11"/>
      <c r="F8795" s="10"/>
      <c r="G8795" s="9">
        <v>100</v>
      </c>
      <c r="H8795" s="16">
        <v>13.75</v>
      </c>
      <c r="I8795" s="2">
        <v>19.375</v>
      </c>
      <c r="J8795" s="2">
        <v>16.25</v>
      </c>
      <c r="K8795" s="2">
        <v>1.875</v>
      </c>
      <c r="L8795" s="2">
        <v>1.25</v>
      </c>
      <c r="M8795" s="2">
        <v>4.375</v>
      </c>
      <c r="N8795" s="2">
        <v>2.5</v>
      </c>
      <c r="O8795" s="2">
        <v>3.75</v>
      </c>
      <c r="P8795" s="2">
        <v>0.625</v>
      </c>
      <c r="Q8795" s="2">
        <v>0.625</v>
      </c>
      <c r="R8795" s="2">
        <v>54.375</v>
      </c>
      <c r="S8795" s="13">
        <v>14.375</v>
      </c>
    </row>
    <row r="8796" spans="4:19" x14ac:dyDescent="0.2">
      <c r="D8796" s="175"/>
      <c r="E8796" s="4" t="s">
        <v>66</v>
      </c>
      <c r="F8796" s="6"/>
      <c r="G8796" s="5">
        <v>160</v>
      </c>
      <c r="H8796" s="7">
        <v>18</v>
      </c>
      <c r="I8796" s="1">
        <v>30</v>
      </c>
      <c r="J8796" s="1">
        <v>35</v>
      </c>
      <c r="K8796" s="1">
        <v>5</v>
      </c>
      <c r="L8796" s="1">
        <v>2</v>
      </c>
      <c r="M8796" s="1">
        <v>15</v>
      </c>
      <c r="N8796" s="1">
        <v>2</v>
      </c>
      <c r="O8796" s="1">
        <v>10</v>
      </c>
      <c r="P8796" s="1">
        <v>2</v>
      </c>
      <c r="Q8796" s="1">
        <v>3</v>
      </c>
      <c r="R8796" s="1">
        <v>86</v>
      </c>
      <c r="S8796" s="8">
        <v>15</v>
      </c>
    </row>
    <row r="8797" spans="4:19" x14ac:dyDescent="0.2">
      <c r="D8797" s="175"/>
      <c r="E8797" s="11"/>
      <c r="F8797" s="10"/>
      <c r="G8797" s="9">
        <v>100</v>
      </c>
      <c r="H8797" s="16">
        <v>11.25</v>
      </c>
      <c r="I8797" s="2">
        <v>18.75</v>
      </c>
      <c r="J8797" s="2">
        <v>21.875</v>
      </c>
      <c r="K8797" s="2">
        <v>3.125</v>
      </c>
      <c r="L8797" s="2">
        <v>1.25</v>
      </c>
      <c r="M8797" s="2">
        <v>9.375</v>
      </c>
      <c r="N8797" s="2">
        <v>1.25</v>
      </c>
      <c r="O8797" s="2">
        <v>6.25</v>
      </c>
      <c r="P8797" s="2">
        <v>1.25</v>
      </c>
      <c r="Q8797" s="2">
        <v>1.875</v>
      </c>
      <c r="R8797" s="2">
        <v>53.75</v>
      </c>
      <c r="S8797" s="13">
        <v>9.375</v>
      </c>
    </row>
    <row r="8798" spans="4:19" x14ac:dyDescent="0.2">
      <c r="D8798" s="175"/>
      <c r="E8798" s="4" t="s">
        <v>67</v>
      </c>
      <c r="F8798" s="6"/>
      <c r="G8798" s="5">
        <v>150</v>
      </c>
      <c r="H8798" s="7">
        <v>21</v>
      </c>
      <c r="I8798" s="1">
        <v>41</v>
      </c>
      <c r="J8798" s="1">
        <v>36</v>
      </c>
      <c r="K8798" s="1">
        <v>3</v>
      </c>
      <c r="L8798" s="1">
        <v>3</v>
      </c>
      <c r="M8798" s="1">
        <v>6</v>
      </c>
      <c r="N8798" s="1">
        <v>3</v>
      </c>
      <c r="O8798" s="1">
        <v>3</v>
      </c>
      <c r="P8798" s="1">
        <v>3</v>
      </c>
      <c r="Q8798" s="1">
        <v>3</v>
      </c>
      <c r="R8798" s="1">
        <v>71</v>
      </c>
      <c r="S8798" s="8">
        <v>18</v>
      </c>
    </row>
    <row r="8799" spans="4:19" x14ac:dyDescent="0.2">
      <c r="D8799" s="175"/>
      <c r="E8799" s="11"/>
      <c r="F8799" s="10"/>
      <c r="G8799" s="9">
        <v>100</v>
      </c>
      <c r="H8799" s="16">
        <v>14</v>
      </c>
      <c r="I8799" s="23">
        <v>27.333333333333002</v>
      </c>
      <c r="J8799" s="2">
        <v>24</v>
      </c>
      <c r="K8799" s="2">
        <v>2</v>
      </c>
      <c r="L8799" s="2">
        <v>2</v>
      </c>
      <c r="M8799" s="2">
        <v>4</v>
      </c>
      <c r="N8799" s="2">
        <v>2</v>
      </c>
      <c r="O8799" s="2">
        <v>2</v>
      </c>
      <c r="P8799" s="2">
        <v>2</v>
      </c>
      <c r="Q8799" s="2">
        <v>2</v>
      </c>
      <c r="R8799" s="27">
        <v>47.333333333333002</v>
      </c>
      <c r="S8799" s="13">
        <v>12</v>
      </c>
    </row>
    <row r="8800" spans="4:19" x14ac:dyDescent="0.2">
      <c r="D8800" s="175"/>
      <c r="E8800" s="4" t="s">
        <v>68</v>
      </c>
      <c r="F8800" s="6"/>
      <c r="G8800" s="5">
        <v>110</v>
      </c>
      <c r="H8800" s="7">
        <v>17</v>
      </c>
      <c r="I8800" s="1">
        <v>19</v>
      </c>
      <c r="J8800" s="1">
        <v>22</v>
      </c>
      <c r="K8800" s="1">
        <v>4</v>
      </c>
      <c r="L8800" s="1">
        <v>3</v>
      </c>
      <c r="M8800" s="1">
        <v>1</v>
      </c>
      <c r="N8800" s="1">
        <v>3</v>
      </c>
      <c r="O8800" s="1">
        <v>5</v>
      </c>
      <c r="P8800" s="1">
        <v>0</v>
      </c>
      <c r="Q8800" s="1">
        <v>0</v>
      </c>
      <c r="R8800" s="1">
        <v>64</v>
      </c>
      <c r="S8800" s="8">
        <v>11</v>
      </c>
    </row>
    <row r="8801" spans="2:19" x14ac:dyDescent="0.2">
      <c r="D8801" s="175"/>
      <c r="E8801" s="11"/>
      <c r="F8801" s="10"/>
      <c r="G8801" s="9">
        <v>100</v>
      </c>
      <c r="H8801" s="16">
        <v>15.454545454545</v>
      </c>
      <c r="I8801" s="2">
        <v>17.272727272727</v>
      </c>
      <c r="J8801" s="2">
        <v>20</v>
      </c>
      <c r="K8801" s="2">
        <v>3.636363636364</v>
      </c>
      <c r="L8801" s="2">
        <v>2.7272727272730002</v>
      </c>
      <c r="M8801" s="2">
        <v>0.90909090909099999</v>
      </c>
      <c r="N8801" s="2">
        <v>2.7272727272730002</v>
      </c>
      <c r="O8801" s="2">
        <v>4.5454545454549997</v>
      </c>
      <c r="P8801" s="18">
        <v>0</v>
      </c>
      <c r="Q8801" s="18">
        <v>0</v>
      </c>
      <c r="R8801" s="2">
        <v>58.181818181818002</v>
      </c>
      <c r="S8801" s="13">
        <v>10</v>
      </c>
    </row>
    <row r="8802" spans="2:19" x14ac:dyDescent="0.2">
      <c r="D8802" s="175"/>
      <c r="E8802" s="4" t="s">
        <v>69</v>
      </c>
      <c r="F8802" s="6"/>
      <c r="G8802" s="5">
        <v>91</v>
      </c>
      <c r="H8802" s="7">
        <v>15</v>
      </c>
      <c r="I8802" s="1">
        <v>27</v>
      </c>
      <c r="J8802" s="1">
        <v>21</v>
      </c>
      <c r="K8802" s="1">
        <v>4</v>
      </c>
      <c r="L8802" s="1">
        <v>0</v>
      </c>
      <c r="M8802" s="1">
        <v>9</v>
      </c>
      <c r="N8802" s="1">
        <v>3</v>
      </c>
      <c r="O8802" s="1">
        <v>5</v>
      </c>
      <c r="P8802" s="1">
        <v>2</v>
      </c>
      <c r="Q8802" s="1">
        <v>2</v>
      </c>
      <c r="R8802" s="1">
        <v>46</v>
      </c>
      <c r="S8802" s="8">
        <v>9</v>
      </c>
    </row>
    <row r="8803" spans="2:19" x14ac:dyDescent="0.2">
      <c r="D8803" s="175"/>
      <c r="E8803" s="11"/>
      <c r="F8803" s="10"/>
      <c r="G8803" s="9">
        <v>100</v>
      </c>
      <c r="H8803" s="16">
        <v>16.483516483515999</v>
      </c>
      <c r="I8803" s="23">
        <v>29.670329670329998</v>
      </c>
      <c r="J8803" s="2">
        <v>23.076923076922998</v>
      </c>
      <c r="K8803" s="2">
        <v>4.3956043956039998</v>
      </c>
      <c r="L8803" s="18">
        <v>0</v>
      </c>
      <c r="M8803" s="2">
        <v>9.8901098901100006</v>
      </c>
      <c r="N8803" s="2">
        <v>3.2967032967029999</v>
      </c>
      <c r="O8803" s="2">
        <v>5.4945054945049998</v>
      </c>
      <c r="P8803" s="2">
        <v>2.1978021978019999</v>
      </c>
      <c r="Q8803" s="2">
        <v>2.1978021978019999</v>
      </c>
      <c r="R8803" s="2">
        <v>50.549450549451002</v>
      </c>
      <c r="S8803" s="13">
        <v>9.8901098901100006</v>
      </c>
    </row>
    <row r="8804" spans="2:19" x14ac:dyDescent="0.2">
      <c r="D8804" s="175"/>
      <c r="E8804" s="4" t="s">
        <v>70</v>
      </c>
      <c r="F8804" s="6"/>
      <c r="G8804" s="5">
        <v>127</v>
      </c>
      <c r="H8804" s="7">
        <v>20</v>
      </c>
      <c r="I8804" s="1">
        <v>29</v>
      </c>
      <c r="J8804" s="1">
        <v>30</v>
      </c>
      <c r="K8804" s="1">
        <v>4</v>
      </c>
      <c r="L8804" s="1">
        <v>0</v>
      </c>
      <c r="M8804" s="1">
        <v>6</v>
      </c>
      <c r="N8804" s="1">
        <v>3</v>
      </c>
      <c r="O8804" s="1">
        <v>8</v>
      </c>
      <c r="P8804" s="1">
        <v>1</v>
      </c>
      <c r="Q8804" s="1">
        <v>0</v>
      </c>
      <c r="R8804" s="1">
        <v>65</v>
      </c>
      <c r="S8804" s="8">
        <v>11</v>
      </c>
    </row>
    <row r="8805" spans="2:19" x14ac:dyDescent="0.2">
      <c r="D8805" s="175"/>
      <c r="E8805" s="11"/>
      <c r="F8805" s="10"/>
      <c r="G8805" s="9">
        <v>100</v>
      </c>
      <c r="H8805" s="16">
        <v>15.748031496063</v>
      </c>
      <c r="I8805" s="2">
        <v>22.834645669291</v>
      </c>
      <c r="J8805" s="2">
        <v>23.622047244093999</v>
      </c>
      <c r="K8805" s="2">
        <v>3.1496062992130001</v>
      </c>
      <c r="L8805" s="18">
        <v>0</v>
      </c>
      <c r="M8805" s="2">
        <v>4.7244094488190003</v>
      </c>
      <c r="N8805" s="2">
        <v>2.3622047244090001</v>
      </c>
      <c r="O8805" s="2">
        <v>6.299212598425</v>
      </c>
      <c r="P8805" s="2">
        <v>0.78740157480299999</v>
      </c>
      <c r="Q8805" s="18">
        <v>0</v>
      </c>
      <c r="R8805" s="2">
        <v>51.181102362205003</v>
      </c>
      <c r="S8805" s="13">
        <v>8.6614173228349998</v>
      </c>
    </row>
    <row r="8806" spans="2:19" x14ac:dyDescent="0.2">
      <c r="D8806" s="175"/>
      <c r="E8806" s="4" t="s">
        <v>71</v>
      </c>
      <c r="F8806" s="6"/>
      <c r="G8806" s="5">
        <v>70</v>
      </c>
      <c r="H8806" s="7">
        <v>12</v>
      </c>
      <c r="I8806" s="1">
        <v>17</v>
      </c>
      <c r="J8806" s="1">
        <v>14</v>
      </c>
      <c r="K8806" s="1">
        <v>0</v>
      </c>
      <c r="L8806" s="1">
        <v>1</v>
      </c>
      <c r="M8806" s="1">
        <v>5</v>
      </c>
      <c r="N8806" s="1">
        <v>4</v>
      </c>
      <c r="O8806" s="1">
        <v>3</v>
      </c>
      <c r="P8806" s="1">
        <v>0</v>
      </c>
      <c r="Q8806" s="1">
        <v>0</v>
      </c>
      <c r="R8806" s="1">
        <v>40</v>
      </c>
      <c r="S8806" s="8">
        <v>7</v>
      </c>
    </row>
    <row r="8807" spans="2:19" x14ac:dyDescent="0.2">
      <c r="D8807" s="175"/>
      <c r="E8807" s="11"/>
      <c r="F8807" s="10"/>
      <c r="G8807" s="9">
        <v>100</v>
      </c>
      <c r="H8807" s="16">
        <v>17.142857142857</v>
      </c>
      <c r="I8807" s="2">
        <v>24.285714285714</v>
      </c>
      <c r="J8807" s="2">
        <v>20</v>
      </c>
      <c r="K8807" s="18">
        <v>0</v>
      </c>
      <c r="L8807" s="2">
        <v>1.4285714285710001</v>
      </c>
      <c r="M8807" s="2">
        <v>7.1428571428570002</v>
      </c>
      <c r="N8807" s="2">
        <v>5.7142857142860004</v>
      </c>
      <c r="O8807" s="2">
        <v>4.2857142857139996</v>
      </c>
      <c r="P8807" s="18">
        <v>0</v>
      </c>
      <c r="Q8807" s="18">
        <v>0</v>
      </c>
      <c r="R8807" s="2">
        <v>57.142857142856997</v>
      </c>
      <c r="S8807" s="13">
        <v>10</v>
      </c>
    </row>
    <row r="8808" spans="2:19" x14ac:dyDescent="0.2">
      <c r="D8808" s="175"/>
      <c r="E8808" s="4" t="s">
        <v>72</v>
      </c>
      <c r="F8808" s="6"/>
      <c r="G8808" s="5">
        <v>69</v>
      </c>
      <c r="H8808" s="7">
        <v>13</v>
      </c>
      <c r="I8808" s="1">
        <v>16</v>
      </c>
      <c r="J8808" s="1">
        <v>14</v>
      </c>
      <c r="K8808" s="1">
        <v>1</v>
      </c>
      <c r="L8808" s="1">
        <v>0</v>
      </c>
      <c r="M8808" s="1">
        <v>4</v>
      </c>
      <c r="N8808" s="1">
        <v>3</v>
      </c>
      <c r="O8808" s="1">
        <v>5</v>
      </c>
      <c r="P8808" s="1">
        <v>0</v>
      </c>
      <c r="Q8808" s="1">
        <v>0</v>
      </c>
      <c r="R8808" s="1">
        <v>37</v>
      </c>
      <c r="S8808" s="8">
        <v>5</v>
      </c>
    </row>
    <row r="8809" spans="2:19" x14ac:dyDescent="0.2">
      <c r="D8809" s="176"/>
      <c r="E8809" s="57"/>
      <c r="F8809" s="54"/>
      <c r="G8809" s="67">
        <v>100</v>
      </c>
      <c r="H8809" s="131">
        <v>18.840579710145001</v>
      </c>
      <c r="I8809" s="48">
        <v>23.188405797101002</v>
      </c>
      <c r="J8809" s="48">
        <v>20.289855072464</v>
      </c>
      <c r="K8809" s="48">
        <v>1.449275362319</v>
      </c>
      <c r="L8809" s="81">
        <v>0</v>
      </c>
      <c r="M8809" s="48">
        <v>5.7971014492749999</v>
      </c>
      <c r="N8809" s="48">
        <v>4.3478260869570002</v>
      </c>
      <c r="O8809" s="48">
        <v>7.2463768115939997</v>
      </c>
      <c r="P8809" s="81">
        <v>0</v>
      </c>
      <c r="Q8809" s="81">
        <v>0</v>
      </c>
      <c r="R8809" s="48">
        <v>53.623188405797002</v>
      </c>
      <c r="S8809" s="84">
        <v>7.2463768115939997</v>
      </c>
    </row>
    <row r="8811" spans="2:19" x14ac:dyDescent="0.2">
      <c r="B8811" s="43" t="str">
        <f xml:space="preserve"> HYPERLINK("#'目次'!B189", "[183]")</f>
        <v>[183]</v>
      </c>
      <c r="C8811" s="31" t="s">
        <v>346</v>
      </c>
    </row>
    <row r="8812" spans="2:19" x14ac:dyDescent="0.2">
      <c r="C8812" s="156" t="s">
        <v>292</v>
      </c>
    </row>
    <row r="8814" spans="2:19" x14ac:dyDescent="0.2">
      <c r="C8814" s="31" t="s">
        <v>75</v>
      </c>
    </row>
    <row r="8815" spans="2:19" ht="48" x14ac:dyDescent="0.2">
      <c r="D8815" s="177"/>
      <c r="E8815" s="178"/>
      <c r="F8815" s="178"/>
      <c r="G8815" s="40" t="s">
        <v>14</v>
      </c>
      <c r="H8815" s="42" t="s">
        <v>325</v>
      </c>
      <c r="I8815" s="15" t="s">
        <v>326</v>
      </c>
      <c r="J8815" s="15" t="s">
        <v>327</v>
      </c>
      <c r="K8815" s="15" t="s">
        <v>328</v>
      </c>
      <c r="L8815" s="15" t="s">
        <v>329</v>
      </c>
      <c r="M8815" s="15" t="s">
        <v>330</v>
      </c>
      <c r="N8815" s="15" t="s">
        <v>331</v>
      </c>
      <c r="O8815" s="15" t="s">
        <v>332</v>
      </c>
      <c r="P8815" s="15" t="s">
        <v>333</v>
      </c>
      <c r="Q8815" s="15" t="s">
        <v>86</v>
      </c>
      <c r="R8815" s="15" t="s">
        <v>334</v>
      </c>
      <c r="S8815" s="44" t="s">
        <v>17</v>
      </c>
    </row>
    <row r="8816" spans="2:19" x14ac:dyDescent="0.2">
      <c r="D8816" s="179"/>
      <c r="E8816" s="180"/>
      <c r="F8816" s="180"/>
      <c r="G8816" s="39"/>
      <c r="H8816" s="41"/>
      <c r="I8816" s="14"/>
      <c r="J8816" s="14"/>
      <c r="K8816" s="14"/>
      <c r="L8816" s="14"/>
      <c r="M8816" s="14"/>
      <c r="N8816" s="14"/>
      <c r="O8816" s="14"/>
      <c r="P8816" s="14"/>
      <c r="Q8816" s="14"/>
      <c r="R8816" s="14"/>
      <c r="S8816" s="38"/>
    </row>
    <row r="8817" spans="4:19" x14ac:dyDescent="0.2">
      <c r="D8817" s="70"/>
      <c r="E8817" s="72" t="s">
        <v>14</v>
      </c>
      <c r="F8817" s="69"/>
      <c r="G8817" s="37">
        <v>1163</v>
      </c>
      <c r="H8817" s="17">
        <v>159</v>
      </c>
      <c r="I8817" s="17">
        <v>237</v>
      </c>
      <c r="J8817" s="17">
        <v>227</v>
      </c>
      <c r="K8817" s="17">
        <v>27</v>
      </c>
      <c r="L8817" s="17">
        <v>18</v>
      </c>
      <c r="M8817" s="17">
        <v>64</v>
      </c>
      <c r="N8817" s="17">
        <v>26</v>
      </c>
      <c r="O8817" s="17">
        <v>53</v>
      </c>
      <c r="P8817" s="17">
        <v>13</v>
      </c>
      <c r="Q8817" s="17">
        <v>10</v>
      </c>
      <c r="R8817" s="17">
        <v>636</v>
      </c>
      <c r="S8817" s="55">
        <v>130</v>
      </c>
    </row>
    <row r="8818" spans="4:19" x14ac:dyDescent="0.2">
      <c r="D8818" s="57"/>
      <c r="E8818" s="54"/>
      <c r="F8818" s="71"/>
      <c r="G8818" s="9">
        <v>100</v>
      </c>
      <c r="H8818" s="2">
        <v>13.671539122958</v>
      </c>
      <c r="I8818" s="2">
        <v>20.378331900258001</v>
      </c>
      <c r="J8818" s="2">
        <v>19.518486672399</v>
      </c>
      <c r="K8818" s="2">
        <v>2.3215821152189999</v>
      </c>
      <c r="L8818" s="2">
        <v>1.547721410146</v>
      </c>
      <c r="M8818" s="2">
        <v>5.503009458298</v>
      </c>
      <c r="N8818" s="2">
        <v>2.2355975924329998</v>
      </c>
      <c r="O8818" s="2">
        <v>4.5571797076529998</v>
      </c>
      <c r="P8818" s="2">
        <v>1.117798796217</v>
      </c>
      <c r="Q8818" s="2">
        <v>0.85984522785899997</v>
      </c>
      <c r="R8818" s="2">
        <v>54.686156491830999</v>
      </c>
      <c r="S8818" s="13">
        <v>11.177987962167</v>
      </c>
    </row>
    <row r="8819" spans="4:19" x14ac:dyDescent="0.2">
      <c r="D8819" s="174" t="s">
        <v>36</v>
      </c>
      <c r="E8819" s="20" t="s">
        <v>76</v>
      </c>
      <c r="F8819" s="22"/>
      <c r="G8819" s="21">
        <v>597</v>
      </c>
      <c r="H8819" s="25">
        <v>87</v>
      </c>
      <c r="I8819" s="3">
        <v>129</v>
      </c>
      <c r="J8819" s="3">
        <v>119</v>
      </c>
      <c r="K8819" s="3">
        <v>17</v>
      </c>
      <c r="L8819" s="3">
        <v>10</v>
      </c>
      <c r="M8819" s="3">
        <v>33</v>
      </c>
      <c r="N8819" s="3">
        <v>11</v>
      </c>
      <c r="O8819" s="3">
        <v>24</v>
      </c>
      <c r="P8819" s="3">
        <v>10</v>
      </c>
      <c r="Q8819" s="3">
        <v>4</v>
      </c>
      <c r="R8819" s="3">
        <v>318</v>
      </c>
      <c r="S8819" s="26">
        <v>70</v>
      </c>
    </row>
    <row r="8820" spans="4:19" x14ac:dyDescent="0.2">
      <c r="D8820" s="175"/>
      <c r="E8820" s="11"/>
      <c r="F8820" s="10"/>
      <c r="G8820" s="9">
        <v>100</v>
      </c>
      <c r="H8820" s="16">
        <v>14.572864321608</v>
      </c>
      <c r="I8820" s="2">
        <v>21.608040201005</v>
      </c>
      <c r="J8820" s="2">
        <v>19.932998324958</v>
      </c>
      <c r="K8820" s="2">
        <v>2.84757118928</v>
      </c>
      <c r="L8820" s="2">
        <v>1.6750418760470001</v>
      </c>
      <c r="M8820" s="2">
        <v>5.5276381909549999</v>
      </c>
      <c r="N8820" s="2">
        <v>1.8425460636519999</v>
      </c>
      <c r="O8820" s="2">
        <v>4.0201005025130003</v>
      </c>
      <c r="P8820" s="2">
        <v>1.6750418760470001</v>
      </c>
      <c r="Q8820" s="2">
        <v>0.670016750419</v>
      </c>
      <c r="R8820" s="2">
        <v>53.266331658291001</v>
      </c>
      <c r="S8820" s="13">
        <v>11.725293132328</v>
      </c>
    </row>
    <row r="8821" spans="4:19" x14ac:dyDescent="0.2">
      <c r="D8821" s="175"/>
      <c r="E8821" s="4" t="s">
        <v>39</v>
      </c>
      <c r="F8821" s="6"/>
      <c r="G8821" s="5">
        <v>32</v>
      </c>
      <c r="H8821" s="7">
        <v>4</v>
      </c>
      <c r="I8821" s="1">
        <v>5</v>
      </c>
      <c r="J8821" s="1">
        <v>2</v>
      </c>
      <c r="K8821" s="1">
        <v>1</v>
      </c>
      <c r="L8821" s="1">
        <v>1</v>
      </c>
      <c r="M8821" s="1">
        <v>1</v>
      </c>
      <c r="N8821" s="1">
        <v>0</v>
      </c>
      <c r="O8821" s="1">
        <v>0</v>
      </c>
      <c r="P8821" s="1">
        <v>0</v>
      </c>
      <c r="Q8821" s="1">
        <v>0</v>
      </c>
      <c r="R8821" s="1">
        <v>19</v>
      </c>
      <c r="S8821" s="8">
        <v>5</v>
      </c>
    </row>
    <row r="8822" spans="4:19" x14ac:dyDescent="0.2">
      <c r="D8822" s="175"/>
      <c r="E8822" s="11"/>
      <c r="F8822" s="10"/>
      <c r="G8822" s="9">
        <v>100</v>
      </c>
      <c r="H8822" s="16">
        <v>12.5</v>
      </c>
      <c r="I8822" s="2">
        <v>15.625</v>
      </c>
      <c r="J8822" s="46">
        <v>6.25</v>
      </c>
      <c r="K8822" s="2">
        <v>3.125</v>
      </c>
      <c r="L8822" s="2">
        <v>3.125</v>
      </c>
      <c r="M8822" s="2">
        <v>3.125</v>
      </c>
      <c r="N8822" s="18">
        <v>0</v>
      </c>
      <c r="O8822" s="18">
        <v>0</v>
      </c>
      <c r="P8822" s="18">
        <v>0</v>
      </c>
      <c r="Q8822" s="18">
        <v>0</v>
      </c>
      <c r="R8822" s="2">
        <v>59.375</v>
      </c>
      <c r="S8822" s="13">
        <v>15.625</v>
      </c>
    </row>
    <row r="8823" spans="4:19" x14ac:dyDescent="0.2">
      <c r="D8823" s="175"/>
      <c r="E8823" s="4" t="s">
        <v>40</v>
      </c>
      <c r="F8823" s="6"/>
      <c r="G8823" s="5">
        <v>73</v>
      </c>
      <c r="H8823" s="7">
        <v>17</v>
      </c>
      <c r="I8823" s="1">
        <v>26</v>
      </c>
      <c r="J8823" s="1">
        <v>22</v>
      </c>
      <c r="K8823" s="1">
        <v>3</v>
      </c>
      <c r="L8823" s="1">
        <v>2</v>
      </c>
      <c r="M8823" s="1">
        <v>7</v>
      </c>
      <c r="N8823" s="1">
        <v>4</v>
      </c>
      <c r="O8823" s="1">
        <v>3</v>
      </c>
      <c r="P8823" s="1">
        <v>5</v>
      </c>
      <c r="Q8823" s="1">
        <v>1</v>
      </c>
      <c r="R8823" s="1">
        <v>36</v>
      </c>
      <c r="S8823" s="8">
        <v>3</v>
      </c>
    </row>
    <row r="8824" spans="4:19" x14ac:dyDescent="0.2">
      <c r="D8824" s="175"/>
      <c r="E8824" s="11"/>
      <c r="F8824" s="10"/>
      <c r="G8824" s="9">
        <v>100</v>
      </c>
      <c r="H8824" s="64">
        <v>23.287671232876999</v>
      </c>
      <c r="I8824" s="35">
        <v>35.616438356163997</v>
      </c>
      <c r="J8824" s="35">
        <v>30.136986301370001</v>
      </c>
      <c r="K8824" s="2">
        <v>4.1095890410960001</v>
      </c>
      <c r="L8824" s="2">
        <v>2.7397260273969999</v>
      </c>
      <c r="M8824" s="2">
        <v>9.5890410958899999</v>
      </c>
      <c r="N8824" s="2">
        <v>5.4794520547949999</v>
      </c>
      <c r="O8824" s="2">
        <v>4.1095890410960001</v>
      </c>
      <c r="P8824" s="23">
        <v>6.8493150684930004</v>
      </c>
      <c r="Q8824" s="2">
        <v>1.369863013699</v>
      </c>
      <c r="R8824" s="27">
        <v>49.315068493151003</v>
      </c>
      <c r="S8824" s="93">
        <v>4.1095890410960001</v>
      </c>
    </row>
    <row r="8825" spans="4:19" x14ac:dyDescent="0.2">
      <c r="D8825" s="175"/>
      <c r="E8825" s="4" t="s">
        <v>41</v>
      </c>
      <c r="F8825" s="6"/>
      <c r="G8825" s="5">
        <v>106</v>
      </c>
      <c r="H8825" s="7">
        <v>24</v>
      </c>
      <c r="I8825" s="1">
        <v>26</v>
      </c>
      <c r="J8825" s="1">
        <v>25</v>
      </c>
      <c r="K8825" s="1">
        <v>5</v>
      </c>
      <c r="L8825" s="1">
        <v>3</v>
      </c>
      <c r="M8825" s="1">
        <v>7</v>
      </c>
      <c r="N8825" s="1">
        <v>3</v>
      </c>
      <c r="O8825" s="1">
        <v>8</v>
      </c>
      <c r="P8825" s="1">
        <v>3</v>
      </c>
      <c r="Q8825" s="1">
        <v>0</v>
      </c>
      <c r="R8825" s="1">
        <v>48</v>
      </c>
      <c r="S8825" s="8">
        <v>10</v>
      </c>
    </row>
    <row r="8826" spans="4:19" x14ac:dyDescent="0.2">
      <c r="D8826" s="175"/>
      <c r="E8826" s="11"/>
      <c r="F8826" s="10"/>
      <c r="G8826" s="9">
        <v>100</v>
      </c>
      <c r="H8826" s="64">
        <v>22.641509433962</v>
      </c>
      <c r="I8826" s="2">
        <v>24.528301886792001</v>
      </c>
      <c r="J8826" s="2">
        <v>23.584905660377</v>
      </c>
      <c r="K8826" s="2">
        <v>4.7169811320750004</v>
      </c>
      <c r="L8826" s="2">
        <v>2.8301886792449999</v>
      </c>
      <c r="M8826" s="2">
        <v>6.6037735849060004</v>
      </c>
      <c r="N8826" s="2">
        <v>2.8301886792449999</v>
      </c>
      <c r="O8826" s="2">
        <v>7.547169811321</v>
      </c>
      <c r="P8826" s="2">
        <v>2.8301886792449999</v>
      </c>
      <c r="Q8826" s="18">
        <v>0</v>
      </c>
      <c r="R8826" s="27">
        <v>45.283018867925001</v>
      </c>
      <c r="S8826" s="13">
        <v>9.4339622641510008</v>
      </c>
    </row>
    <row r="8827" spans="4:19" x14ac:dyDescent="0.2">
      <c r="D8827" s="175"/>
      <c r="E8827" s="4" t="s">
        <v>42</v>
      </c>
      <c r="F8827" s="6"/>
      <c r="G8827" s="5">
        <v>112</v>
      </c>
      <c r="H8827" s="7">
        <v>16</v>
      </c>
      <c r="I8827" s="1">
        <v>27</v>
      </c>
      <c r="J8827" s="1">
        <v>26</v>
      </c>
      <c r="K8827" s="1">
        <v>3</v>
      </c>
      <c r="L8827" s="1">
        <v>0</v>
      </c>
      <c r="M8827" s="1">
        <v>3</v>
      </c>
      <c r="N8827" s="1">
        <v>1</v>
      </c>
      <c r="O8827" s="1">
        <v>4</v>
      </c>
      <c r="P8827" s="1">
        <v>1</v>
      </c>
      <c r="Q8827" s="1">
        <v>2</v>
      </c>
      <c r="R8827" s="1">
        <v>60</v>
      </c>
      <c r="S8827" s="8">
        <v>9</v>
      </c>
    </row>
    <row r="8828" spans="4:19" x14ac:dyDescent="0.2">
      <c r="D8828" s="175"/>
      <c r="E8828" s="11"/>
      <c r="F8828" s="10"/>
      <c r="G8828" s="9">
        <v>100</v>
      </c>
      <c r="H8828" s="16">
        <v>14.285714285714</v>
      </c>
      <c r="I8828" s="2">
        <v>24.107142857143</v>
      </c>
      <c r="J8828" s="2">
        <v>23.214285714286</v>
      </c>
      <c r="K8828" s="2">
        <v>2.6785714285709998</v>
      </c>
      <c r="L8828" s="18">
        <v>0</v>
      </c>
      <c r="M8828" s="2">
        <v>2.6785714285709998</v>
      </c>
      <c r="N8828" s="2">
        <v>0.89285714285700002</v>
      </c>
      <c r="O8828" s="2">
        <v>3.5714285714290002</v>
      </c>
      <c r="P8828" s="2">
        <v>0.89285714285700002</v>
      </c>
      <c r="Q8828" s="2">
        <v>1.785714285714</v>
      </c>
      <c r="R8828" s="2">
        <v>53.571428571429003</v>
      </c>
      <c r="S8828" s="13">
        <v>8.0357142857140005</v>
      </c>
    </row>
    <row r="8829" spans="4:19" x14ac:dyDescent="0.2">
      <c r="D8829" s="175"/>
      <c r="E8829" s="4" t="s">
        <v>43</v>
      </c>
      <c r="F8829" s="6"/>
      <c r="G8829" s="5">
        <v>96</v>
      </c>
      <c r="H8829" s="7">
        <v>13</v>
      </c>
      <c r="I8829" s="1">
        <v>20</v>
      </c>
      <c r="J8829" s="1">
        <v>22</v>
      </c>
      <c r="K8829" s="1">
        <v>4</v>
      </c>
      <c r="L8829" s="1">
        <v>3</v>
      </c>
      <c r="M8829" s="1">
        <v>4</v>
      </c>
      <c r="N8829" s="1">
        <v>2</v>
      </c>
      <c r="O8829" s="1">
        <v>5</v>
      </c>
      <c r="P8829" s="1">
        <v>1</v>
      </c>
      <c r="Q8829" s="1">
        <v>1</v>
      </c>
      <c r="R8829" s="1">
        <v>50</v>
      </c>
      <c r="S8829" s="8">
        <v>9</v>
      </c>
    </row>
    <row r="8830" spans="4:19" x14ac:dyDescent="0.2">
      <c r="D8830" s="175"/>
      <c r="E8830" s="11"/>
      <c r="F8830" s="10"/>
      <c r="G8830" s="9">
        <v>100</v>
      </c>
      <c r="H8830" s="16">
        <v>13.541666666667</v>
      </c>
      <c r="I8830" s="2">
        <v>20.833333333333002</v>
      </c>
      <c r="J8830" s="2">
        <v>22.916666666666998</v>
      </c>
      <c r="K8830" s="2">
        <v>4.166666666667</v>
      </c>
      <c r="L8830" s="2">
        <v>3.125</v>
      </c>
      <c r="M8830" s="2">
        <v>4.166666666667</v>
      </c>
      <c r="N8830" s="2">
        <v>2.083333333333</v>
      </c>
      <c r="O8830" s="2">
        <v>5.208333333333</v>
      </c>
      <c r="P8830" s="2">
        <v>1.041666666667</v>
      </c>
      <c r="Q8830" s="2">
        <v>1.041666666667</v>
      </c>
      <c r="R8830" s="2">
        <v>52.083333333333002</v>
      </c>
      <c r="S8830" s="13">
        <v>9.375</v>
      </c>
    </row>
    <row r="8831" spans="4:19" x14ac:dyDescent="0.2">
      <c r="D8831" s="175"/>
      <c r="E8831" s="4" t="s">
        <v>44</v>
      </c>
      <c r="F8831" s="6"/>
      <c r="G8831" s="5">
        <v>107</v>
      </c>
      <c r="H8831" s="7">
        <v>5</v>
      </c>
      <c r="I8831" s="1">
        <v>14</v>
      </c>
      <c r="J8831" s="1">
        <v>13</v>
      </c>
      <c r="K8831" s="1">
        <v>0</v>
      </c>
      <c r="L8831" s="1">
        <v>0</v>
      </c>
      <c r="M8831" s="1">
        <v>5</v>
      </c>
      <c r="N8831" s="1">
        <v>1</v>
      </c>
      <c r="O8831" s="1">
        <v>2</v>
      </c>
      <c r="P8831" s="1">
        <v>0</v>
      </c>
      <c r="Q8831" s="1">
        <v>0</v>
      </c>
      <c r="R8831" s="1">
        <v>64</v>
      </c>
      <c r="S8831" s="8">
        <v>19</v>
      </c>
    </row>
    <row r="8832" spans="4:19" x14ac:dyDescent="0.2">
      <c r="D8832" s="175"/>
      <c r="E8832" s="11"/>
      <c r="F8832" s="10"/>
      <c r="G8832" s="9">
        <v>100</v>
      </c>
      <c r="H8832" s="73">
        <v>4.6728971962620003</v>
      </c>
      <c r="I8832" s="27">
        <v>13.084112149533</v>
      </c>
      <c r="J8832" s="27">
        <v>12.149532710280001</v>
      </c>
      <c r="K8832" s="18">
        <v>0</v>
      </c>
      <c r="L8832" s="18">
        <v>0</v>
      </c>
      <c r="M8832" s="2">
        <v>4.6728971962620003</v>
      </c>
      <c r="N8832" s="2">
        <v>0.93457943925200004</v>
      </c>
      <c r="O8832" s="2">
        <v>1.869158878505</v>
      </c>
      <c r="P8832" s="18">
        <v>0</v>
      </c>
      <c r="Q8832" s="18">
        <v>0</v>
      </c>
      <c r="R8832" s="23">
        <v>59.813084112150001</v>
      </c>
      <c r="S8832" s="89">
        <v>17.757009345794</v>
      </c>
    </row>
    <row r="8833" spans="4:19" x14ac:dyDescent="0.2">
      <c r="D8833" s="175"/>
      <c r="E8833" s="4" t="s">
        <v>45</v>
      </c>
      <c r="F8833" s="6"/>
      <c r="G8833" s="5">
        <v>71</v>
      </c>
      <c r="H8833" s="7">
        <v>8</v>
      </c>
      <c r="I8833" s="1">
        <v>11</v>
      </c>
      <c r="J8833" s="1">
        <v>9</v>
      </c>
      <c r="K8833" s="1">
        <v>1</v>
      </c>
      <c r="L8833" s="1">
        <v>1</v>
      </c>
      <c r="M8833" s="1">
        <v>6</v>
      </c>
      <c r="N8833" s="1">
        <v>0</v>
      </c>
      <c r="O8833" s="1">
        <v>2</v>
      </c>
      <c r="P8833" s="1">
        <v>0</v>
      </c>
      <c r="Q8833" s="1">
        <v>0</v>
      </c>
      <c r="R8833" s="1">
        <v>41</v>
      </c>
      <c r="S8833" s="8">
        <v>15</v>
      </c>
    </row>
    <row r="8834" spans="4:19" x14ac:dyDescent="0.2">
      <c r="D8834" s="175"/>
      <c r="E8834" s="11"/>
      <c r="F8834" s="10"/>
      <c r="G8834" s="9">
        <v>100</v>
      </c>
      <c r="H8834" s="16">
        <v>11.267605633803001</v>
      </c>
      <c r="I8834" s="2">
        <v>15.492957746479</v>
      </c>
      <c r="J8834" s="27">
        <v>12.676056338027999</v>
      </c>
      <c r="K8834" s="2">
        <v>1.4084507042250001</v>
      </c>
      <c r="L8834" s="2">
        <v>1.4084507042250001</v>
      </c>
      <c r="M8834" s="2">
        <v>8.4507042253520002</v>
      </c>
      <c r="N8834" s="18">
        <v>0</v>
      </c>
      <c r="O8834" s="2">
        <v>2.8169014084509998</v>
      </c>
      <c r="P8834" s="18">
        <v>0</v>
      </c>
      <c r="Q8834" s="18">
        <v>0</v>
      </c>
      <c r="R8834" s="2">
        <v>57.746478873238999</v>
      </c>
      <c r="S8834" s="89">
        <v>21.12676056338</v>
      </c>
    </row>
    <row r="8835" spans="4:19" x14ac:dyDescent="0.2">
      <c r="D8835" s="174" t="s">
        <v>37</v>
      </c>
      <c r="E8835" s="20" t="s">
        <v>77</v>
      </c>
      <c r="F8835" s="22"/>
      <c r="G8835" s="21">
        <v>566</v>
      </c>
      <c r="H8835" s="25">
        <v>72</v>
      </c>
      <c r="I8835" s="3">
        <v>108</v>
      </c>
      <c r="J8835" s="3">
        <v>108</v>
      </c>
      <c r="K8835" s="3">
        <v>10</v>
      </c>
      <c r="L8835" s="3">
        <v>8</v>
      </c>
      <c r="M8835" s="3">
        <v>31</v>
      </c>
      <c r="N8835" s="3">
        <v>15</v>
      </c>
      <c r="O8835" s="3">
        <v>29</v>
      </c>
      <c r="P8835" s="3">
        <v>3</v>
      </c>
      <c r="Q8835" s="3">
        <v>6</v>
      </c>
      <c r="R8835" s="3">
        <v>318</v>
      </c>
      <c r="S8835" s="26">
        <v>60</v>
      </c>
    </row>
    <row r="8836" spans="4:19" x14ac:dyDescent="0.2">
      <c r="D8836" s="175"/>
      <c r="E8836" s="11"/>
      <c r="F8836" s="10"/>
      <c r="G8836" s="9">
        <v>100</v>
      </c>
      <c r="H8836" s="16">
        <v>12.720848056536999</v>
      </c>
      <c r="I8836" s="2">
        <v>19.081272084805999</v>
      </c>
      <c r="J8836" s="2">
        <v>19.081272084805999</v>
      </c>
      <c r="K8836" s="2">
        <v>1.766784452297</v>
      </c>
      <c r="L8836" s="2">
        <v>1.413427561837</v>
      </c>
      <c r="M8836" s="2">
        <v>5.47703180212</v>
      </c>
      <c r="N8836" s="2">
        <v>2.6501766784449998</v>
      </c>
      <c r="O8836" s="2">
        <v>5.1236749116610003</v>
      </c>
      <c r="P8836" s="2">
        <v>0.53003533568899996</v>
      </c>
      <c r="Q8836" s="2">
        <v>1.0600706713779999</v>
      </c>
      <c r="R8836" s="2">
        <v>56.183745583038998</v>
      </c>
      <c r="S8836" s="13">
        <v>10.600706713780999</v>
      </c>
    </row>
    <row r="8837" spans="4:19" x14ac:dyDescent="0.2">
      <c r="D8837" s="175"/>
      <c r="E8837" s="4" t="s">
        <v>39</v>
      </c>
      <c r="F8837" s="6"/>
      <c r="G8837" s="5">
        <v>26</v>
      </c>
      <c r="H8837" s="7">
        <v>2</v>
      </c>
      <c r="I8837" s="1">
        <v>5</v>
      </c>
      <c r="J8837" s="1">
        <v>5</v>
      </c>
      <c r="K8837" s="1">
        <v>0</v>
      </c>
      <c r="L8837" s="1">
        <v>1</v>
      </c>
      <c r="M8837" s="1">
        <v>1</v>
      </c>
      <c r="N8837" s="1">
        <v>0</v>
      </c>
      <c r="O8837" s="1">
        <v>0</v>
      </c>
      <c r="P8837" s="1">
        <v>0</v>
      </c>
      <c r="Q8837" s="1">
        <v>0</v>
      </c>
      <c r="R8837" s="1">
        <v>14</v>
      </c>
      <c r="S8837" s="8">
        <v>4</v>
      </c>
    </row>
    <row r="8838" spans="4:19" x14ac:dyDescent="0.2">
      <c r="D8838" s="175"/>
      <c r="E8838" s="11"/>
      <c r="F8838" s="10"/>
      <c r="G8838" s="9">
        <v>100</v>
      </c>
      <c r="H8838" s="73">
        <v>7.6923076923079998</v>
      </c>
      <c r="I8838" s="2">
        <v>19.230769230768999</v>
      </c>
      <c r="J8838" s="2">
        <v>19.230769230768999</v>
      </c>
      <c r="K8838" s="18">
        <v>0</v>
      </c>
      <c r="L8838" s="2">
        <v>3.8461538461539999</v>
      </c>
      <c r="M8838" s="2">
        <v>3.8461538461539999</v>
      </c>
      <c r="N8838" s="18">
        <v>0</v>
      </c>
      <c r="O8838" s="18">
        <v>0</v>
      </c>
      <c r="P8838" s="18">
        <v>0</v>
      </c>
      <c r="Q8838" s="18">
        <v>0</v>
      </c>
      <c r="R8838" s="2">
        <v>53.846153846154003</v>
      </c>
      <c r="S8838" s="13">
        <v>15.384615384615</v>
      </c>
    </row>
    <row r="8839" spans="4:19" x14ac:dyDescent="0.2">
      <c r="D8839" s="175"/>
      <c r="E8839" s="4" t="s">
        <v>40</v>
      </c>
      <c r="F8839" s="6"/>
      <c r="G8839" s="5">
        <v>71</v>
      </c>
      <c r="H8839" s="7">
        <v>14</v>
      </c>
      <c r="I8839" s="1">
        <v>22</v>
      </c>
      <c r="J8839" s="1">
        <v>18</v>
      </c>
      <c r="K8839" s="1">
        <v>1</v>
      </c>
      <c r="L8839" s="1">
        <v>2</v>
      </c>
      <c r="M8839" s="1">
        <v>8</v>
      </c>
      <c r="N8839" s="1">
        <v>2</v>
      </c>
      <c r="O8839" s="1">
        <v>6</v>
      </c>
      <c r="P8839" s="1">
        <v>1</v>
      </c>
      <c r="Q8839" s="1">
        <v>0</v>
      </c>
      <c r="R8839" s="1">
        <v>29</v>
      </c>
      <c r="S8839" s="8">
        <v>1</v>
      </c>
    </row>
    <row r="8840" spans="4:19" x14ac:dyDescent="0.2">
      <c r="D8840" s="175"/>
      <c r="E8840" s="11"/>
      <c r="F8840" s="10"/>
      <c r="G8840" s="9">
        <v>100</v>
      </c>
      <c r="H8840" s="64">
        <v>19.718309859154999</v>
      </c>
      <c r="I8840" s="35">
        <v>30.985915492958</v>
      </c>
      <c r="J8840" s="23">
        <v>25.352112676055999</v>
      </c>
      <c r="K8840" s="2">
        <v>1.4084507042250001</v>
      </c>
      <c r="L8840" s="2">
        <v>2.8169014084509998</v>
      </c>
      <c r="M8840" s="23">
        <v>11.267605633803001</v>
      </c>
      <c r="N8840" s="2">
        <v>2.8169014084509998</v>
      </c>
      <c r="O8840" s="2">
        <v>8.4507042253520002</v>
      </c>
      <c r="P8840" s="2">
        <v>1.4084507042250001</v>
      </c>
      <c r="Q8840" s="18">
        <v>0</v>
      </c>
      <c r="R8840" s="46">
        <v>40.845070422535002</v>
      </c>
      <c r="S8840" s="93">
        <v>1.4084507042250001</v>
      </c>
    </row>
    <row r="8841" spans="4:19" x14ac:dyDescent="0.2">
      <c r="D8841" s="175"/>
      <c r="E8841" s="4" t="s">
        <v>41</v>
      </c>
      <c r="F8841" s="6"/>
      <c r="G8841" s="5">
        <v>96</v>
      </c>
      <c r="H8841" s="7">
        <v>20</v>
      </c>
      <c r="I8841" s="1">
        <v>21</v>
      </c>
      <c r="J8841" s="1">
        <v>27</v>
      </c>
      <c r="K8841" s="1">
        <v>3</v>
      </c>
      <c r="L8841" s="1">
        <v>3</v>
      </c>
      <c r="M8841" s="1">
        <v>4</v>
      </c>
      <c r="N8841" s="1">
        <v>4</v>
      </c>
      <c r="O8841" s="1">
        <v>5</v>
      </c>
      <c r="P8841" s="1">
        <v>1</v>
      </c>
      <c r="Q8841" s="1">
        <v>2</v>
      </c>
      <c r="R8841" s="1">
        <v>52</v>
      </c>
      <c r="S8841" s="8">
        <v>7</v>
      </c>
    </row>
    <row r="8842" spans="4:19" x14ac:dyDescent="0.2">
      <c r="D8842" s="175"/>
      <c r="E8842" s="11"/>
      <c r="F8842" s="10"/>
      <c r="G8842" s="9">
        <v>100</v>
      </c>
      <c r="H8842" s="64">
        <v>20.833333333333002</v>
      </c>
      <c r="I8842" s="2">
        <v>21.875</v>
      </c>
      <c r="J8842" s="23">
        <v>28.125</v>
      </c>
      <c r="K8842" s="2">
        <v>3.125</v>
      </c>
      <c r="L8842" s="2">
        <v>3.125</v>
      </c>
      <c r="M8842" s="2">
        <v>4.166666666667</v>
      </c>
      <c r="N8842" s="2">
        <v>4.166666666667</v>
      </c>
      <c r="O8842" s="2">
        <v>5.208333333333</v>
      </c>
      <c r="P8842" s="2">
        <v>1.041666666667</v>
      </c>
      <c r="Q8842" s="2">
        <v>2.083333333333</v>
      </c>
      <c r="R8842" s="2">
        <v>54.166666666666998</v>
      </c>
      <c r="S8842" s="13">
        <v>7.291666666667</v>
      </c>
    </row>
    <row r="8843" spans="4:19" x14ac:dyDescent="0.2">
      <c r="D8843" s="175"/>
      <c r="E8843" s="4" t="s">
        <v>42</v>
      </c>
      <c r="F8843" s="6"/>
      <c r="G8843" s="5">
        <v>96</v>
      </c>
      <c r="H8843" s="7">
        <v>14</v>
      </c>
      <c r="I8843" s="1">
        <v>21</v>
      </c>
      <c r="J8843" s="1">
        <v>19</v>
      </c>
      <c r="K8843" s="1">
        <v>2</v>
      </c>
      <c r="L8843" s="1">
        <v>0</v>
      </c>
      <c r="M8843" s="1">
        <v>3</v>
      </c>
      <c r="N8843" s="1">
        <v>1</v>
      </c>
      <c r="O8843" s="1">
        <v>5</v>
      </c>
      <c r="P8843" s="1">
        <v>0</v>
      </c>
      <c r="Q8843" s="1">
        <v>1</v>
      </c>
      <c r="R8843" s="1">
        <v>61</v>
      </c>
      <c r="S8843" s="8">
        <v>5</v>
      </c>
    </row>
    <row r="8844" spans="4:19" x14ac:dyDescent="0.2">
      <c r="D8844" s="175"/>
      <c r="E8844" s="11"/>
      <c r="F8844" s="10"/>
      <c r="G8844" s="9">
        <v>100</v>
      </c>
      <c r="H8844" s="16">
        <v>14.583333333333</v>
      </c>
      <c r="I8844" s="2">
        <v>21.875</v>
      </c>
      <c r="J8844" s="2">
        <v>19.791666666666998</v>
      </c>
      <c r="K8844" s="2">
        <v>2.083333333333</v>
      </c>
      <c r="L8844" s="18">
        <v>0</v>
      </c>
      <c r="M8844" s="2">
        <v>3.125</v>
      </c>
      <c r="N8844" s="2">
        <v>1.041666666667</v>
      </c>
      <c r="O8844" s="2">
        <v>5.208333333333</v>
      </c>
      <c r="P8844" s="18">
        <v>0</v>
      </c>
      <c r="Q8844" s="2">
        <v>1.041666666667</v>
      </c>
      <c r="R8844" s="23">
        <v>63.541666666666998</v>
      </c>
      <c r="S8844" s="93">
        <v>5.208333333333</v>
      </c>
    </row>
    <row r="8845" spans="4:19" x14ac:dyDescent="0.2">
      <c r="D8845" s="175"/>
      <c r="E8845" s="4" t="s">
        <v>43</v>
      </c>
      <c r="F8845" s="6"/>
      <c r="G8845" s="5">
        <v>103</v>
      </c>
      <c r="H8845" s="7">
        <v>9</v>
      </c>
      <c r="I8845" s="1">
        <v>23</v>
      </c>
      <c r="J8845" s="1">
        <v>20</v>
      </c>
      <c r="K8845" s="1">
        <v>2</v>
      </c>
      <c r="L8845" s="1">
        <v>1</v>
      </c>
      <c r="M8845" s="1">
        <v>8</v>
      </c>
      <c r="N8845" s="1">
        <v>5</v>
      </c>
      <c r="O8845" s="1">
        <v>6</v>
      </c>
      <c r="P8845" s="1">
        <v>0</v>
      </c>
      <c r="Q8845" s="1">
        <v>2</v>
      </c>
      <c r="R8845" s="1">
        <v>59</v>
      </c>
      <c r="S8845" s="8">
        <v>10</v>
      </c>
    </row>
    <row r="8846" spans="4:19" x14ac:dyDescent="0.2">
      <c r="D8846" s="175"/>
      <c r="E8846" s="11"/>
      <c r="F8846" s="10"/>
      <c r="G8846" s="9">
        <v>100</v>
      </c>
      <c r="H8846" s="16">
        <v>8.7378640776700003</v>
      </c>
      <c r="I8846" s="2">
        <v>22.330097087378999</v>
      </c>
      <c r="J8846" s="2">
        <v>19.417475728155001</v>
      </c>
      <c r="K8846" s="2">
        <v>1.9417475728160001</v>
      </c>
      <c r="L8846" s="2">
        <v>0.97087378640800004</v>
      </c>
      <c r="M8846" s="2">
        <v>7.7669902912620001</v>
      </c>
      <c r="N8846" s="2">
        <v>4.8543689320389998</v>
      </c>
      <c r="O8846" s="2">
        <v>5.8252427184469999</v>
      </c>
      <c r="P8846" s="18">
        <v>0</v>
      </c>
      <c r="Q8846" s="2">
        <v>1.9417475728160001</v>
      </c>
      <c r="R8846" s="2">
        <v>57.281553398058001</v>
      </c>
      <c r="S8846" s="13">
        <v>9.7087378640779995</v>
      </c>
    </row>
    <row r="8847" spans="4:19" x14ac:dyDescent="0.2">
      <c r="D8847" s="175"/>
      <c r="E8847" s="4" t="s">
        <v>44</v>
      </c>
      <c r="F8847" s="6"/>
      <c r="G8847" s="5">
        <v>104</v>
      </c>
      <c r="H8847" s="7">
        <v>12</v>
      </c>
      <c r="I8847" s="1">
        <v>15</v>
      </c>
      <c r="J8847" s="1">
        <v>16</v>
      </c>
      <c r="K8847" s="1">
        <v>1</v>
      </c>
      <c r="L8847" s="1">
        <v>0</v>
      </c>
      <c r="M8847" s="1">
        <v>5</v>
      </c>
      <c r="N8847" s="1">
        <v>3</v>
      </c>
      <c r="O8847" s="1">
        <v>6</v>
      </c>
      <c r="P8847" s="1">
        <v>0</v>
      </c>
      <c r="Q8847" s="1">
        <v>1</v>
      </c>
      <c r="R8847" s="1">
        <v>60</v>
      </c>
      <c r="S8847" s="8">
        <v>12</v>
      </c>
    </row>
    <row r="8848" spans="4:19" x14ac:dyDescent="0.2">
      <c r="D8848" s="175"/>
      <c r="E8848" s="11"/>
      <c r="F8848" s="10"/>
      <c r="G8848" s="9">
        <v>100</v>
      </c>
      <c r="H8848" s="16">
        <v>11.538461538462</v>
      </c>
      <c r="I8848" s="27">
        <v>14.423076923077</v>
      </c>
      <c r="J8848" s="2">
        <v>15.384615384615</v>
      </c>
      <c r="K8848" s="2">
        <v>0.96153846153800004</v>
      </c>
      <c r="L8848" s="18">
        <v>0</v>
      </c>
      <c r="M8848" s="2">
        <v>4.8076923076920002</v>
      </c>
      <c r="N8848" s="2">
        <v>2.884615384615</v>
      </c>
      <c r="O8848" s="2">
        <v>5.7692307692310001</v>
      </c>
      <c r="P8848" s="18">
        <v>0</v>
      </c>
      <c r="Q8848" s="2">
        <v>0.96153846153800004</v>
      </c>
      <c r="R8848" s="2">
        <v>57.692307692307999</v>
      </c>
      <c r="S8848" s="13">
        <v>11.538461538462</v>
      </c>
    </row>
    <row r="8849" spans="2:19" x14ac:dyDescent="0.2">
      <c r="D8849" s="175"/>
      <c r="E8849" s="4" t="s">
        <v>45</v>
      </c>
      <c r="F8849" s="6"/>
      <c r="G8849" s="5">
        <v>70</v>
      </c>
      <c r="H8849" s="7">
        <v>1</v>
      </c>
      <c r="I8849" s="1">
        <v>1</v>
      </c>
      <c r="J8849" s="1">
        <v>3</v>
      </c>
      <c r="K8849" s="1">
        <v>1</v>
      </c>
      <c r="L8849" s="1">
        <v>1</v>
      </c>
      <c r="M8849" s="1">
        <v>2</v>
      </c>
      <c r="N8849" s="1">
        <v>0</v>
      </c>
      <c r="O8849" s="1">
        <v>1</v>
      </c>
      <c r="P8849" s="1">
        <v>1</v>
      </c>
      <c r="Q8849" s="1">
        <v>0</v>
      </c>
      <c r="R8849" s="1">
        <v>43</v>
      </c>
      <c r="S8849" s="8">
        <v>21</v>
      </c>
    </row>
    <row r="8850" spans="2:19" x14ac:dyDescent="0.2">
      <c r="D8850" s="176"/>
      <c r="E8850" s="57"/>
      <c r="F8850" s="54"/>
      <c r="G8850" s="67">
        <v>100</v>
      </c>
      <c r="H8850" s="135">
        <v>1.4285714285710001</v>
      </c>
      <c r="I8850" s="91">
        <v>1.4285714285710001</v>
      </c>
      <c r="J8850" s="91">
        <v>4.2857142857139996</v>
      </c>
      <c r="K8850" s="48">
        <v>1.4285714285710001</v>
      </c>
      <c r="L8850" s="48">
        <v>1.4285714285710001</v>
      </c>
      <c r="M8850" s="48">
        <v>2.8571428571430002</v>
      </c>
      <c r="N8850" s="81">
        <v>0</v>
      </c>
      <c r="O8850" s="48">
        <v>1.4285714285710001</v>
      </c>
      <c r="P8850" s="48">
        <v>1.4285714285710001</v>
      </c>
      <c r="Q8850" s="81">
        <v>0</v>
      </c>
      <c r="R8850" s="103">
        <v>61.428571428570997</v>
      </c>
      <c r="S8850" s="118">
        <v>30</v>
      </c>
    </row>
    <row r="8852" spans="2:19" x14ac:dyDescent="0.2">
      <c r="B8852" s="43" t="str">
        <f xml:space="preserve"> HYPERLINK("#'目次'!B190", "[184]")</f>
        <v>[184]</v>
      </c>
      <c r="C8852" s="31" t="s">
        <v>349</v>
      </c>
    </row>
    <row r="8853" spans="2:19" x14ac:dyDescent="0.2">
      <c r="C8853" s="156" t="s">
        <v>350</v>
      </c>
    </row>
    <row r="8856" spans="2:19" ht="60" x14ac:dyDescent="0.2">
      <c r="D8856" s="177"/>
      <c r="E8856" s="178"/>
      <c r="F8856" s="178"/>
      <c r="G8856" s="40" t="s">
        <v>14</v>
      </c>
      <c r="H8856" s="42" t="s">
        <v>351</v>
      </c>
      <c r="I8856" s="15" t="s">
        <v>352</v>
      </c>
      <c r="J8856" s="15" t="s">
        <v>353</v>
      </c>
      <c r="K8856" s="15" t="s">
        <v>354</v>
      </c>
      <c r="L8856" s="15" t="s">
        <v>355</v>
      </c>
      <c r="M8856" s="15" t="s">
        <v>356</v>
      </c>
      <c r="N8856" s="15" t="s">
        <v>357</v>
      </c>
      <c r="O8856" s="15" t="s">
        <v>358</v>
      </c>
      <c r="P8856" s="15" t="s">
        <v>86</v>
      </c>
      <c r="Q8856" s="44" t="s">
        <v>17</v>
      </c>
    </row>
    <row r="8857" spans="2:19" x14ac:dyDescent="0.2">
      <c r="D8857" s="179"/>
      <c r="E8857" s="180"/>
      <c r="F8857" s="180"/>
      <c r="G8857" s="39"/>
      <c r="H8857" s="41"/>
      <c r="I8857" s="14"/>
      <c r="J8857" s="14"/>
      <c r="K8857" s="14"/>
      <c r="L8857" s="14"/>
      <c r="M8857" s="14"/>
      <c r="N8857" s="14"/>
      <c r="O8857" s="14"/>
      <c r="P8857" s="14"/>
      <c r="Q8857" s="38"/>
    </row>
    <row r="8858" spans="2:19" x14ac:dyDescent="0.2">
      <c r="D8858" s="70"/>
      <c r="E8858" s="72" t="s">
        <v>14</v>
      </c>
      <c r="F8858" s="69"/>
      <c r="G8858" s="37">
        <v>59</v>
      </c>
      <c r="H8858" s="17">
        <v>36</v>
      </c>
      <c r="I8858" s="17">
        <v>14</v>
      </c>
      <c r="J8858" s="17">
        <v>12</v>
      </c>
      <c r="K8858" s="17">
        <v>2</v>
      </c>
      <c r="L8858" s="17">
        <v>9</v>
      </c>
      <c r="M8858" s="17">
        <v>14</v>
      </c>
      <c r="N8858" s="17">
        <v>12</v>
      </c>
      <c r="O8858" s="17">
        <v>11</v>
      </c>
      <c r="P8858" s="17">
        <v>1</v>
      </c>
      <c r="Q8858" s="55">
        <v>20</v>
      </c>
    </row>
    <row r="8859" spans="2:19" x14ac:dyDescent="0.2">
      <c r="D8859" s="57"/>
      <c r="E8859" s="54"/>
      <c r="F8859" s="71"/>
      <c r="G8859" s="9">
        <v>100</v>
      </c>
      <c r="H8859" s="2">
        <v>61.016949152541997</v>
      </c>
      <c r="I8859" s="2">
        <v>23.728813559321999</v>
      </c>
      <c r="J8859" s="2">
        <v>20.338983050846998</v>
      </c>
      <c r="K8859" s="2">
        <v>3.3898305084749998</v>
      </c>
      <c r="L8859" s="2">
        <v>15.254237288136</v>
      </c>
      <c r="M8859" s="2">
        <v>23.728813559321999</v>
      </c>
      <c r="N8859" s="2">
        <v>20.338983050846998</v>
      </c>
      <c r="O8859" s="2">
        <v>18.644067796609999</v>
      </c>
      <c r="P8859" s="2">
        <v>1.6949152542370001</v>
      </c>
      <c r="Q8859" s="13">
        <v>33.898305084745999</v>
      </c>
    </row>
    <row r="8860" spans="2:19" x14ac:dyDescent="0.2">
      <c r="D8860" s="174" t="s">
        <v>18</v>
      </c>
      <c r="E8860" s="20" t="s">
        <v>19</v>
      </c>
      <c r="F8860" s="22"/>
      <c r="G8860" s="21">
        <v>5</v>
      </c>
      <c r="H8860" s="25">
        <v>2</v>
      </c>
      <c r="I8860" s="3">
        <v>1</v>
      </c>
      <c r="J8860" s="3">
        <v>1</v>
      </c>
      <c r="K8860" s="3">
        <v>0</v>
      </c>
      <c r="L8860" s="3">
        <v>0</v>
      </c>
      <c r="M8860" s="3">
        <v>2</v>
      </c>
      <c r="N8860" s="3">
        <v>3</v>
      </c>
      <c r="O8860" s="3">
        <v>1</v>
      </c>
      <c r="P8860" s="3">
        <v>0</v>
      </c>
      <c r="Q8860" s="26">
        <v>2</v>
      </c>
    </row>
    <row r="8861" spans="2:19" x14ac:dyDescent="0.2">
      <c r="D8861" s="175"/>
      <c r="E8861" s="11"/>
      <c r="F8861" s="10"/>
      <c r="G8861" s="9">
        <v>100</v>
      </c>
      <c r="H8861" s="99">
        <v>40</v>
      </c>
      <c r="I8861" s="2">
        <v>20</v>
      </c>
      <c r="J8861" s="2">
        <v>20</v>
      </c>
      <c r="K8861" s="18">
        <v>0</v>
      </c>
      <c r="L8861" s="76">
        <v>0</v>
      </c>
      <c r="M8861" s="35">
        <v>40</v>
      </c>
      <c r="N8861" s="35">
        <v>60</v>
      </c>
      <c r="O8861" s="2">
        <v>20</v>
      </c>
      <c r="P8861" s="18">
        <v>0</v>
      </c>
      <c r="Q8861" s="89">
        <v>40</v>
      </c>
    </row>
    <row r="8862" spans="2:19" x14ac:dyDescent="0.2">
      <c r="D8862" s="175"/>
      <c r="E8862" s="4" t="s">
        <v>20</v>
      </c>
      <c r="F8862" s="6"/>
      <c r="G8862" s="5">
        <v>9</v>
      </c>
      <c r="H8862" s="7">
        <v>7</v>
      </c>
      <c r="I8862" s="1">
        <v>5</v>
      </c>
      <c r="J8862" s="1">
        <v>3</v>
      </c>
      <c r="K8862" s="1">
        <v>0</v>
      </c>
      <c r="L8862" s="1">
        <v>1</v>
      </c>
      <c r="M8862" s="1">
        <v>3</v>
      </c>
      <c r="N8862" s="1">
        <v>4</v>
      </c>
      <c r="O8862" s="1">
        <v>3</v>
      </c>
      <c r="P8862" s="1">
        <v>0</v>
      </c>
      <c r="Q8862" s="8">
        <v>2</v>
      </c>
    </row>
    <row r="8863" spans="2:19" x14ac:dyDescent="0.2">
      <c r="D8863" s="175"/>
      <c r="E8863" s="11"/>
      <c r="F8863" s="10"/>
      <c r="G8863" s="9">
        <v>100</v>
      </c>
      <c r="H8863" s="86">
        <v>77.777777777777999</v>
      </c>
      <c r="I8863" s="35">
        <v>55.555555555555998</v>
      </c>
      <c r="J8863" s="35">
        <v>33.333333333333002</v>
      </c>
      <c r="K8863" s="18">
        <v>0</v>
      </c>
      <c r="L8863" s="2">
        <v>11.111111111111001</v>
      </c>
      <c r="M8863" s="23">
        <v>33.333333333333002</v>
      </c>
      <c r="N8863" s="35">
        <v>44.444444444444002</v>
      </c>
      <c r="O8863" s="35">
        <v>33.333333333333002</v>
      </c>
      <c r="P8863" s="18">
        <v>0</v>
      </c>
      <c r="Q8863" s="111">
        <v>22.222222222222001</v>
      </c>
    </row>
    <row r="8864" spans="2:19" x14ac:dyDescent="0.2">
      <c r="D8864" s="175"/>
      <c r="E8864" s="4" t="s">
        <v>21</v>
      </c>
      <c r="F8864" s="6"/>
      <c r="G8864" s="5">
        <v>18</v>
      </c>
      <c r="H8864" s="7">
        <v>9</v>
      </c>
      <c r="I8864" s="1">
        <v>3</v>
      </c>
      <c r="J8864" s="1">
        <v>2</v>
      </c>
      <c r="K8864" s="1">
        <v>0</v>
      </c>
      <c r="L8864" s="1">
        <v>4</v>
      </c>
      <c r="M8864" s="1">
        <v>3</v>
      </c>
      <c r="N8864" s="1">
        <v>2</v>
      </c>
      <c r="O8864" s="1">
        <v>3</v>
      </c>
      <c r="P8864" s="1">
        <v>1</v>
      </c>
      <c r="Q8864" s="8">
        <v>8</v>
      </c>
    </row>
    <row r="8865" spans="4:17" x14ac:dyDescent="0.2">
      <c r="D8865" s="175"/>
      <c r="E8865" s="11"/>
      <c r="F8865" s="10"/>
      <c r="G8865" s="9">
        <v>100</v>
      </c>
      <c r="H8865" s="99">
        <v>50</v>
      </c>
      <c r="I8865" s="27">
        <v>16.666666666666998</v>
      </c>
      <c r="J8865" s="27">
        <v>11.111111111111001</v>
      </c>
      <c r="K8865" s="18">
        <v>0</v>
      </c>
      <c r="L8865" s="23">
        <v>22.222222222222001</v>
      </c>
      <c r="M8865" s="27">
        <v>16.666666666666998</v>
      </c>
      <c r="N8865" s="27">
        <v>11.111111111111001</v>
      </c>
      <c r="O8865" s="2">
        <v>16.666666666666998</v>
      </c>
      <c r="P8865" s="2">
        <v>5.5555555555560003</v>
      </c>
      <c r="Q8865" s="104">
        <v>44.444444444444002</v>
      </c>
    </row>
    <row r="8866" spans="4:17" x14ac:dyDescent="0.2">
      <c r="D8866" s="175"/>
      <c r="E8866" s="4" t="s">
        <v>22</v>
      </c>
      <c r="F8866" s="6"/>
      <c r="G8866" s="5">
        <v>1</v>
      </c>
      <c r="H8866" s="7">
        <v>1</v>
      </c>
      <c r="I8866" s="1">
        <v>0</v>
      </c>
      <c r="J8866" s="1">
        <v>0</v>
      </c>
      <c r="K8866" s="1">
        <v>0</v>
      </c>
      <c r="L8866" s="1">
        <v>0</v>
      </c>
      <c r="M8866" s="1">
        <v>0</v>
      </c>
      <c r="N8866" s="1">
        <v>0</v>
      </c>
      <c r="O8866" s="1">
        <v>0</v>
      </c>
      <c r="P8866" s="1">
        <v>0</v>
      </c>
      <c r="Q8866" s="8">
        <v>0</v>
      </c>
    </row>
    <row r="8867" spans="4:17" x14ac:dyDescent="0.2">
      <c r="D8867" s="175"/>
      <c r="E8867" s="11"/>
      <c r="F8867" s="10"/>
      <c r="G8867" s="9">
        <v>100</v>
      </c>
      <c r="H8867" s="86">
        <v>100</v>
      </c>
      <c r="I8867" s="76">
        <v>0</v>
      </c>
      <c r="J8867" s="76">
        <v>0</v>
      </c>
      <c r="K8867" s="18">
        <v>0</v>
      </c>
      <c r="L8867" s="76">
        <v>0</v>
      </c>
      <c r="M8867" s="76">
        <v>0</v>
      </c>
      <c r="N8867" s="76">
        <v>0</v>
      </c>
      <c r="O8867" s="76">
        <v>0</v>
      </c>
      <c r="P8867" s="18">
        <v>0</v>
      </c>
      <c r="Q8867" s="137">
        <v>0</v>
      </c>
    </row>
    <row r="8868" spans="4:17" x14ac:dyDescent="0.2">
      <c r="D8868" s="175"/>
      <c r="E8868" s="4" t="s">
        <v>23</v>
      </c>
      <c r="F8868" s="6"/>
      <c r="G8868" s="5">
        <v>7</v>
      </c>
      <c r="H8868" s="7">
        <v>6</v>
      </c>
      <c r="I8868" s="1">
        <v>4</v>
      </c>
      <c r="J8868" s="1">
        <v>5</v>
      </c>
      <c r="K8868" s="1">
        <v>0</v>
      </c>
      <c r="L8868" s="1">
        <v>2</v>
      </c>
      <c r="M8868" s="1">
        <v>1</v>
      </c>
      <c r="N8868" s="1">
        <v>0</v>
      </c>
      <c r="O8868" s="1">
        <v>2</v>
      </c>
      <c r="P8868" s="1">
        <v>0</v>
      </c>
      <c r="Q8868" s="8">
        <v>1</v>
      </c>
    </row>
    <row r="8869" spans="4:17" x14ac:dyDescent="0.2">
      <c r="D8869" s="175"/>
      <c r="E8869" s="11"/>
      <c r="F8869" s="10"/>
      <c r="G8869" s="9">
        <v>100</v>
      </c>
      <c r="H8869" s="86">
        <v>85.714285714286007</v>
      </c>
      <c r="I8869" s="35">
        <v>57.142857142856997</v>
      </c>
      <c r="J8869" s="35">
        <v>71.428571428571004</v>
      </c>
      <c r="K8869" s="18">
        <v>0</v>
      </c>
      <c r="L8869" s="35">
        <v>28.571428571428999</v>
      </c>
      <c r="M8869" s="27">
        <v>14.285714285714</v>
      </c>
      <c r="N8869" s="76">
        <v>0</v>
      </c>
      <c r="O8869" s="23">
        <v>28.571428571428999</v>
      </c>
      <c r="P8869" s="18">
        <v>0</v>
      </c>
      <c r="Q8869" s="111">
        <v>14.285714285714</v>
      </c>
    </row>
    <row r="8870" spans="4:17" x14ac:dyDescent="0.2">
      <c r="D8870" s="175"/>
      <c r="E8870" s="4" t="s">
        <v>24</v>
      </c>
      <c r="F8870" s="6"/>
      <c r="G8870" s="5">
        <v>7</v>
      </c>
      <c r="H8870" s="7">
        <v>2</v>
      </c>
      <c r="I8870" s="1">
        <v>0</v>
      </c>
      <c r="J8870" s="1">
        <v>0</v>
      </c>
      <c r="K8870" s="1">
        <v>0</v>
      </c>
      <c r="L8870" s="1">
        <v>0</v>
      </c>
      <c r="M8870" s="1">
        <v>0</v>
      </c>
      <c r="N8870" s="1">
        <v>0</v>
      </c>
      <c r="O8870" s="1">
        <v>0</v>
      </c>
      <c r="P8870" s="1">
        <v>0</v>
      </c>
      <c r="Q8870" s="8">
        <v>5</v>
      </c>
    </row>
    <row r="8871" spans="4:17" x14ac:dyDescent="0.2">
      <c r="D8871" s="175"/>
      <c r="E8871" s="11"/>
      <c r="F8871" s="10"/>
      <c r="G8871" s="9">
        <v>100</v>
      </c>
      <c r="H8871" s="99">
        <v>28.571428571428999</v>
      </c>
      <c r="I8871" s="76">
        <v>0</v>
      </c>
      <c r="J8871" s="76">
        <v>0</v>
      </c>
      <c r="K8871" s="18">
        <v>0</v>
      </c>
      <c r="L8871" s="76">
        <v>0</v>
      </c>
      <c r="M8871" s="76">
        <v>0</v>
      </c>
      <c r="N8871" s="76">
        <v>0</v>
      </c>
      <c r="O8871" s="76">
        <v>0</v>
      </c>
      <c r="P8871" s="18">
        <v>0</v>
      </c>
      <c r="Q8871" s="104">
        <v>71.428571428571004</v>
      </c>
    </row>
    <row r="8872" spans="4:17" x14ac:dyDescent="0.2">
      <c r="D8872" s="175"/>
      <c r="E8872" s="4" t="s">
        <v>25</v>
      </c>
      <c r="F8872" s="6"/>
      <c r="G8872" s="5">
        <v>2</v>
      </c>
      <c r="H8872" s="7">
        <v>1</v>
      </c>
      <c r="I8872" s="1">
        <v>0</v>
      </c>
      <c r="J8872" s="1">
        <v>0</v>
      </c>
      <c r="K8872" s="1">
        <v>0</v>
      </c>
      <c r="L8872" s="1">
        <v>1</v>
      </c>
      <c r="M8872" s="1">
        <v>0</v>
      </c>
      <c r="N8872" s="1">
        <v>0</v>
      </c>
      <c r="O8872" s="1">
        <v>0</v>
      </c>
      <c r="P8872" s="1">
        <v>0</v>
      </c>
      <c r="Q8872" s="8">
        <v>0</v>
      </c>
    </row>
    <row r="8873" spans="4:17" x14ac:dyDescent="0.2">
      <c r="D8873" s="175"/>
      <c r="E8873" s="11"/>
      <c r="F8873" s="10"/>
      <c r="G8873" s="9">
        <v>100</v>
      </c>
      <c r="H8873" s="99">
        <v>50</v>
      </c>
      <c r="I8873" s="76">
        <v>0</v>
      </c>
      <c r="J8873" s="76">
        <v>0</v>
      </c>
      <c r="K8873" s="18">
        <v>0</v>
      </c>
      <c r="L8873" s="35">
        <v>50</v>
      </c>
      <c r="M8873" s="76">
        <v>0</v>
      </c>
      <c r="N8873" s="76">
        <v>0</v>
      </c>
      <c r="O8873" s="76">
        <v>0</v>
      </c>
      <c r="P8873" s="18">
        <v>0</v>
      </c>
      <c r="Q8873" s="137">
        <v>0</v>
      </c>
    </row>
    <row r="8874" spans="4:17" x14ac:dyDescent="0.2">
      <c r="D8874" s="175"/>
      <c r="E8874" s="4" t="s">
        <v>26</v>
      </c>
      <c r="F8874" s="6"/>
      <c r="G8874" s="5">
        <v>1</v>
      </c>
      <c r="H8874" s="7">
        <v>1</v>
      </c>
      <c r="I8874" s="1">
        <v>0</v>
      </c>
      <c r="J8874" s="1">
        <v>0</v>
      </c>
      <c r="K8874" s="1">
        <v>1</v>
      </c>
      <c r="L8874" s="1">
        <v>0</v>
      </c>
      <c r="M8874" s="1">
        <v>1</v>
      </c>
      <c r="N8874" s="1">
        <v>0</v>
      </c>
      <c r="O8874" s="1">
        <v>1</v>
      </c>
      <c r="P8874" s="1">
        <v>0</v>
      </c>
      <c r="Q8874" s="8">
        <v>0</v>
      </c>
    </row>
    <row r="8875" spans="4:17" x14ac:dyDescent="0.2">
      <c r="D8875" s="175"/>
      <c r="E8875" s="11"/>
      <c r="F8875" s="10"/>
      <c r="G8875" s="9">
        <v>100</v>
      </c>
      <c r="H8875" s="86">
        <v>100</v>
      </c>
      <c r="I8875" s="76">
        <v>0</v>
      </c>
      <c r="J8875" s="76">
        <v>0</v>
      </c>
      <c r="K8875" s="35">
        <v>100</v>
      </c>
      <c r="L8875" s="76">
        <v>0</v>
      </c>
      <c r="M8875" s="35">
        <v>100</v>
      </c>
      <c r="N8875" s="76">
        <v>0</v>
      </c>
      <c r="O8875" s="35">
        <v>100</v>
      </c>
      <c r="P8875" s="18">
        <v>0</v>
      </c>
      <c r="Q8875" s="137">
        <v>0</v>
      </c>
    </row>
    <row r="8876" spans="4:17" x14ac:dyDescent="0.2">
      <c r="D8876" s="175"/>
      <c r="E8876" s="4" t="s">
        <v>27</v>
      </c>
      <c r="F8876" s="6"/>
      <c r="G8876" s="5">
        <v>6</v>
      </c>
      <c r="H8876" s="7">
        <v>5</v>
      </c>
      <c r="I8876" s="1">
        <v>1</v>
      </c>
      <c r="J8876" s="1">
        <v>1</v>
      </c>
      <c r="K8876" s="1">
        <v>1</v>
      </c>
      <c r="L8876" s="1">
        <v>0</v>
      </c>
      <c r="M8876" s="1">
        <v>3</v>
      </c>
      <c r="N8876" s="1">
        <v>2</v>
      </c>
      <c r="O8876" s="1">
        <v>1</v>
      </c>
      <c r="P8876" s="1">
        <v>0</v>
      </c>
      <c r="Q8876" s="8">
        <v>1</v>
      </c>
    </row>
    <row r="8877" spans="4:17" x14ac:dyDescent="0.2">
      <c r="D8877" s="175"/>
      <c r="E8877" s="11"/>
      <c r="F8877" s="10"/>
      <c r="G8877" s="9">
        <v>100</v>
      </c>
      <c r="H8877" s="86">
        <v>83.333333333333002</v>
      </c>
      <c r="I8877" s="27">
        <v>16.666666666666998</v>
      </c>
      <c r="J8877" s="2">
        <v>16.666666666666998</v>
      </c>
      <c r="K8877" s="35">
        <v>16.666666666666998</v>
      </c>
      <c r="L8877" s="76">
        <v>0</v>
      </c>
      <c r="M8877" s="35">
        <v>50</v>
      </c>
      <c r="N8877" s="35">
        <v>33.333333333333002</v>
      </c>
      <c r="O8877" s="2">
        <v>16.666666666666998</v>
      </c>
      <c r="P8877" s="18">
        <v>0</v>
      </c>
      <c r="Q8877" s="111">
        <v>16.666666666666998</v>
      </c>
    </row>
    <row r="8878" spans="4:17" x14ac:dyDescent="0.2">
      <c r="D8878" s="175"/>
      <c r="E8878" s="4" t="s">
        <v>28</v>
      </c>
      <c r="F8878" s="6"/>
      <c r="G8878" s="5">
        <v>3</v>
      </c>
      <c r="H8878" s="7">
        <v>2</v>
      </c>
      <c r="I8878" s="1">
        <v>0</v>
      </c>
      <c r="J8878" s="1">
        <v>0</v>
      </c>
      <c r="K8878" s="1">
        <v>0</v>
      </c>
      <c r="L8878" s="1">
        <v>1</v>
      </c>
      <c r="M8878" s="1">
        <v>1</v>
      </c>
      <c r="N8878" s="1">
        <v>1</v>
      </c>
      <c r="O8878" s="1">
        <v>0</v>
      </c>
      <c r="P8878" s="1">
        <v>0</v>
      </c>
      <c r="Q8878" s="8">
        <v>1</v>
      </c>
    </row>
    <row r="8879" spans="4:17" x14ac:dyDescent="0.2">
      <c r="D8879" s="175"/>
      <c r="E8879" s="11"/>
      <c r="F8879" s="10"/>
      <c r="G8879" s="9">
        <v>100</v>
      </c>
      <c r="H8879" s="64">
        <v>66.666666666666998</v>
      </c>
      <c r="I8879" s="76">
        <v>0</v>
      </c>
      <c r="J8879" s="76">
        <v>0</v>
      </c>
      <c r="K8879" s="18">
        <v>0</v>
      </c>
      <c r="L8879" s="35">
        <v>33.333333333333002</v>
      </c>
      <c r="M8879" s="23">
        <v>33.333333333333002</v>
      </c>
      <c r="N8879" s="35">
        <v>33.333333333333002</v>
      </c>
      <c r="O8879" s="76">
        <v>0</v>
      </c>
      <c r="P8879" s="18">
        <v>0</v>
      </c>
      <c r="Q8879" s="13">
        <v>33.333333333333002</v>
      </c>
    </row>
    <row r="8880" spans="4:17" x14ac:dyDescent="0.2">
      <c r="D8880" s="175"/>
      <c r="E8880" s="4" t="s">
        <v>29</v>
      </c>
      <c r="F8880" s="6"/>
      <c r="G8880" s="5">
        <v>0</v>
      </c>
      <c r="H8880" s="7">
        <v>0</v>
      </c>
      <c r="I8880" s="1">
        <v>0</v>
      </c>
      <c r="J8880" s="1">
        <v>0</v>
      </c>
      <c r="K8880" s="1">
        <v>0</v>
      </c>
      <c r="L8880" s="1">
        <v>0</v>
      </c>
      <c r="M8880" s="1">
        <v>0</v>
      </c>
      <c r="N8880" s="1">
        <v>0</v>
      </c>
      <c r="O8880" s="1">
        <v>0</v>
      </c>
      <c r="P8880" s="1">
        <v>0</v>
      </c>
      <c r="Q8880" s="8">
        <v>0</v>
      </c>
    </row>
    <row r="8881" spans="4:17" x14ac:dyDescent="0.2">
      <c r="D8881" s="175"/>
      <c r="E8881" s="11"/>
      <c r="F8881" s="10"/>
      <c r="G8881" s="149">
        <v>0</v>
      </c>
      <c r="H8881" s="116">
        <v>0</v>
      </c>
      <c r="I8881" s="76">
        <v>0</v>
      </c>
      <c r="J8881" s="76">
        <v>0</v>
      </c>
      <c r="K8881" s="18">
        <v>0</v>
      </c>
      <c r="L8881" s="76">
        <v>0</v>
      </c>
      <c r="M8881" s="76">
        <v>0</v>
      </c>
      <c r="N8881" s="76">
        <v>0</v>
      </c>
      <c r="O8881" s="76">
        <v>0</v>
      </c>
      <c r="P8881" s="18">
        <v>0</v>
      </c>
      <c r="Q8881" s="137">
        <v>0</v>
      </c>
    </row>
    <row r="8882" spans="4:17" x14ac:dyDescent="0.2">
      <c r="D8882" s="174" t="s">
        <v>30</v>
      </c>
      <c r="E8882" s="20" t="s">
        <v>31</v>
      </c>
      <c r="F8882" s="22"/>
      <c r="G8882" s="21">
        <v>20</v>
      </c>
      <c r="H8882" s="25">
        <v>12</v>
      </c>
      <c r="I8882" s="3">
        <v>4</v>
      </c>
      <c r="J8882" s="3">
        <v>4</v>
      </c>
      <c r="K8882" s="3">
        <v>0</v>
      </c>
      <c r="L8882" s="3">
        <v>5</v>
      </c>
      <c r="M8882" s="3">
        <v>3</v>
      </c>
      <c r="N8882" s="3">
        <v>1</v>
      </c>
      <c r="O8882" s="3">
        <v>2</v>
      </c>
      <c r="P8882" s="3">
        <v>0</v>
      </c>
      <c r="Q8882" s="26">
        <v>7</v>
      </c>
    </row>
    <row r="8883" spans="4:17" x14ac:dyDescent="0.2">
      <c r="D8883" s="175"/>
      <c r="E8883" s="11"/>
      <c r="F8883" s="10"/>
      <c r="G8883" s="9">
        <v>100</v>
      </c>
      <c r="H8883" s="16">
        <v>60</v>
      </c>
      <c r="I8883" s="2">
        <v>20</v>
      </c>
      <c r="J8883" s="2">
        <v>20</v>
      </c>
      <c r="K8883" s="18">
        <v>0</v>
      </c>
      <c r="L8883" s="23">
        <v>25</v>
      </c>
      <c r="M8883" s="27">
        <v>15</v>
      </c>
      <c r="N8883" s="46">
        <v>5</v>
      </c>
      <c r="O8883" s="27">
        <v>10</v>
      </c>
      <c r="P8883" s="18">
        <v>0</v>
      </c>
      <c r="Q8883" s="13">
        <v>35</v>
      </c>
    </row>
    <row r="8884" spans="4:17" x14ac:dyDescent="0.2">
      <c r="D8884" s="175"/>
      <c r="E8884" s="4" t="s">
        <v>32</v>
      </c>
      <c r="F8884" s="6"/>
      <c r="G8884" s="5">
        <v>13</v>
      </c>
      <c r="H8884" s="7">
        <v>5</v>
      </c>
      <c r="I8884" s="1">
        <v>1</v>
      </c>
      <c r="J8884" s="1">
        <v>2</v>
      </c>
      <c r="K8884" s="1">
        <v>1</v>
      </c>
      <c r="L8884" s="1">
        <v>1</v>
      </c>
      <c r="M8884" s="1">
        <v>3</v>
      </c>
      <c r="N8884" s="1">
        <v>1</v>
      </c>
      <c r="O8884" s="1">
        <v>3</v>
      </c>
      <c r="P8884" s="1">
        <v>1</v>
      </c>
      <c r="Q8884" s="8">
        <v>6</v>
      </c>
    </row>
    <row r="8885" spans="4:17" x14ac:dyDescent="0.2">
      <c r="D8885" s="175"/>
      <c r="E8885" s="11"/>
      <c r="F8885" s="10"/>
      <c r="G8885" s="9">
        <v>100</v>
      </c>
      <c r="H8885" s="99">
        <v>38.461538461537998</v>
      </c>
      <c r="I8885" s="46">
        <v>7.6923076923079998</v>
      </c>
      <c r="J8885" s="2">
        <v>15.384615384615</v>
      </c>
      <c r="K8885" s="2">
        <v>7.6923076923079998</v>
      </c>
      <c r="L8885" s="27">
        <v>7.6923076923079998</v>
      </c>
      <c r="M8885" s="2">
        <v>23.076923076922998</v>
      </c>
      <c r="N8885" s="46">
        <v>7.6923076923079998</v>
      </c>
      <c r="O8885" s="2">
        <v>23.076923076922998</v>
      </c>
      <c r="P8885" s="23">
        <v>7.6923076923079998</v>
      </c>
      <c r="Q8885" s="104">
        <v>46.153846153845997</v>
      </c>
    </row>
    <row r="8886" spans="4:17" x14ac:dyDescent="0.2">
      <c r="D8886" s="175"/>
      <c r="E8886" s="4" t="s">
        <v>33</v>
      </c>
      <c r="F8886" s="6"/>
      <c r="G8886" s="5">
        <v>23</v>
      </c>
      <c r="H8886" s="7">
        <v>17</v>
      </c>
      <c r="I8886" s="1">
        <v>8</v>
      </c>
      <c r="J8886" s="1">
        <v>5</v>
      </c>
      <c r="K8886" s="1">
        <v>1</v>
      </c>
      <c r="L8886" s="1">
        <v>2</v>
      </c>
      <c r="M8886" s="1">
        <v>6</v>
      </c>
      <c r="N8886" s="1">
        <v>8</v>
      </c>
      <c r="O8886" s="1">
        <v>5</v>
      </c>
      <c r="P8886" s="1">
        <v>0</v>
      </c>
      <c r="Q8886" s="8">
        <v>6</v>
      </c>
    </row>
    <row r="8887" spans="4:17" x14ac:dyDescent="0.2">
      <c r="D8887" s="175"/>
      <c r="E8887" s="11"/>
      <c r="F8887" s="10"/>
      <c r="G8887" s="9">
        <v>100</v>
      </c>
      <c r="H8887" s="86">
        <v>73.913043478261002</v>
      </c>
      <c r="I8887" s="35">
        <v>34.782608695652002</v>
      </c>
      <c r="J8887" s="2">
        <v>21.739130434783</v>
      </c>
      <c r="K8887" s="2">
        <v>4.3478260869570002</v>
      </c>
      <c r="L8887" s="27">
        <v>8.6956521739130004</v>
      </c>
      <c r="M8887" s="2">
        <v>26.086956521739001</v>
      </c>
      <c r="N8887" s="35">
        <v>34.782608695652002</v>
      </c>
      <c r="O8887" s="2">
        <v>21.739130434783</v>
      </c>
      <c r="P8887" s="18">
        <v>0</v>
      </c>
      <c r="Q8887" s="93">
        <v>26.086956521739001</v>
      </c>
    </row>
    <row r="8888" spans="4:17" x14ac:dyDescent="0.2">
      <c r="D8888" s="175"/>
      <c r="E8888" s="4" t="s">
        <v>34</v>
      </c>
      <c r="F8888" s="6"/>
      <c r="G8888" s="5">
        <v>3</v>
      </c>
      <c r="H8888" s="7">
        <v>2</v>
      </c>
      <c r="I8888" s="1">
        <v>1</v>
      </c>
      <c r="J8888" s="1">
        <v>1</v>
      </c>
      <c r="K8888" s="1">
        <v>0</v>
      </c>
      <c r="L8888" s="1">
        <v>1</v>
      </c>
      <c r="M8888" s="1">
        <v>2</v>
      </c>
      <c r="N8888" s="1">
        <v>2</v>
      </c>
      <c r="O8888" s="1">
        <v>1</v>
      </c>
      <c r="P8888" s="1">
        <v>0</v>
      </c>
      <c r="Q8888" s="8">
        <v>1</v>
      </c>
    </row>
    <row r="8889" spans="4:17" x14ac:dyDescent="0.2">
      <c r="D8889" s="175"/>
      <c r="E8889" s="11"/>
      <c r="F8889" s="10"/>
      <c r="G8889" s="9">
        <v>100</v>
      </c>
      <c r="H8889" s="64">
        <v>66.666666666666998</v>
      </c>
      <c r="I8889" s="23">
        <v>33.333333333333002</v>
      </c>
      <c r="J8889" s="35">
        <v>33.333333333333002</v>
      </c>
      <c r="K8889" s="18">
        <v>0</v>
      </c>
      <c r="L8889" s="35">
        <v>33.333333333333002</v>
      </c>
      <c r="M8889" s="35">
        <v>66.666666666666998</v>
      </c>
      <c r="N8889" s="35">
        <v>66.666666666666998</v>
      </c>
      <c r="O8889" s="35">
        <v>33.333333333333002</v>
      </c>
      <c r="P8889" s="18">
        <v>0</v>
      </c>
      <c r="Q8889" s="13">
        <v>33.333333333333002</v>
      </c>
    </row>
    <row r="8890" spans="4:17" x14ac:dyDescent="0.2">
      <c r="D8890" s="174" t="s">
        <v>35</v>
      </c>
      <c r="E8890" s="20" t="s">
        <v>36</v>
      </c>
      <c r="F8890" s="22"/>
      <c r="G8890" s="21">
        <v>32</v>
      </c>
      <c r="H8890" s="25">
        <v>22</v>
      </c>
      <c r="I8890" s="3">
        <v>10</v>
      </c>
      <c r="J8890" s="3">
        <v>6</v>
      </c>
      <c r="K8890" s="3">
        <v>2</v>
      </c>
      <c r="L8890" s="3">
        <v>6</v>
      </c>
      <c r="M8890" s="3">
        <v>12</v>
      </c>
      <c r="N8890" s="3">
        <v>10</v>
      </c>
      <c r="O8890" s="3">
        <v>9</v>
      </c>
      <c r="P8890" s="3">
        <v>1</v>
      </c>
      <c r="Q8890" s="26">
        <v>7</v>
      </c>
    </row>
    <row r="8891" spans="4:17" x14ac:dyDescent="0.2">
      <c r="D8891" s="175"/>
      <c r="E8891" s="11"/>
      <c r="F8891" s="10"/>
      <c r="G8891" s="9">
        <v>100</v>
      </c>
      <c r="H8891" s="64">
        <v>68.75</v>
      </c>
      <c r="I8891" s="23">
        <v>31.25</v>
      </c>
      <c r="J8891" s="2">
        <v>18.75</v>
      </c>
      <c r="K8891" s="2">
        <v>6.25</v>
      </c>
      <c r="L8891" s="2">
        <v>18.75</v>
      </c>
      <c r="M8891" s="35">
        <v>37.5</v>
      </c>
      <c r="N8891" s="35">
        <v>31.25</v>
      </c>
      <c r="O8891" s="23">
        <v>28.125</v>
      </c>
      <c r="P8891" s="2">
        <v>3.125</v>
      </c>
      <c r="Q8891" s="111">
        <v>21.875</v>
      </c>
    </row>
    <row r="8892" spans="4:17" x14ac:dyDescent="0.2">
      <c r="D8892" s="175"/>
      <c r="E8892" s="4" t="s">
        <v>37</v>
      </c>
      <c r="F8892" s="6"/>
      <c r="G8892" s="5">
        <v>27</v>
      </c>
      <c r="H8892" s="7">
        <v>14</v>
      </c>
      <c r="I8892" s="1">
        <v>4</v>
      </c>
      <c r="J8892" s="1">
        <v>6</v>
      </c>
      <c r="K8892" s="1">
        <v>0</v>
      </c>
      <c r="L8892" s="1">
        <v>3</v>
      </c>
      <c r="M8892" s="1">
        <v>2</v>
      </c>
      <c r="N8892" s="1">
        <v>2</v>
      </c>
      <c r="O8892" s="1">
        <v>2</v>
      </c>
      <c r="P8892" s="1">
        <v>0</v>
      </c>
      <c r="Q8892" s="8">
        <v>13</v>
      </c>
    </row>
    <row r="8893" spans="4:17" x14ac:dyDescent="0.2">
      <c r="D8893" s="175"/>
      <c r="E8893" s="11"/>
      <c r="F8893" s="10"/>
      <c r="G8893" s="9">
        <v>100</v>
      </c>
      <c r="H8893" s="73">
        <v>51.851851851851997</v>
      </c>
      <c r="I8893" s="27">
        <v>14.814814814815</v>
      </c>
      <c r="J8893" s="2">
        <v>22.222222222222001</v>
      </c>
      <c r="K8893" s="18">
        <v>0</v>
      </c>
      <c r="L8893" s="2">
        <v>11.111111111111001</v>
      </c>
      <c r="M8893" s="46">
        <v>7.4074074074069998</v>
      </c>
      <c r="N8893" s="46">
        <v>7.4074074074069998</v>
      </c>
      <c r="O8893" s="46">
        <v>7.4074074074069998</v>
      </c>
      <c r="P8893" s="18">
        <v>0</v>
      </c>
      <c r="Q8893" s="104">
        <v>48.148148148148003</v>
      </c>
    </row>
    <row r="8894" spans="4:17" x14ac:dyDescent="0.2">
      <c r="D8894" s="174" t="s">
        <v>38</v>
      </c>
      <c r="E8894" s="20" t="s">
        <v>39</v>
      </c>
      <c r="F8894" s="22"/>
      <c r="G8894" s="21">
        <v>6</v>
      </c>
      <c r="H8894" s="25">
        <v>3</v>
      </c>
      <c r="I8894" s="3">
        <v>1</v>
      </c>
      <c r="J8894" s="3">
        <v>0</v>
      </c>
      <c r="K8894" s="3">
        <v>0</v>
      </c>
      <c r="L8894" s="3">
        <v>0</v>
      </c>
      <c r="M8894" s="3">
        <v>2</v>
      </c>
      <c r="N8894" s="3">
        <v>2</v>
      </c>
      <c r="O8894" s="3">
        <v>2</v>
      </c>
      <c r="P8894" s="3">
        <v>1</v>
      </c>
      <c r="Q8894" s="26">
        <v>1</v>
      </c>
    </row>
    <row r="8895" spans="4:17" x14ac:dyDescent="0.2">
      <c r="D8895" s="175"/>
      <c r="E8895" s="11"/>
      <c r="F8895" s="10"/>
      <c r="G8895" s="9">
        <v>100</v>
      </c>
      <c r="H8895" s="99">
        <v>50</v>
      </c>
      <c r="I8895" s="27">
        <v>16.666666666666998</v>
      </c>
      <c r="J8895" s="76">
        <v>0</v>
      </c>
      <c r="K8895" s="18">
        <v>0</v>
      </c>
      <c r="L8895" s="76">
        <v>0</v>
      </c>
      <c r="M8895" s="23">
        <v>33.333333333333002</v>
      </c>
      <c r="N8895" s="35">
        <v>33.333333333333002</v>
      </c>
      <c r="O8895" s="35">
        <v>33.333333333333002</v>
      </c>
      <c r="P8895" s="35">
        <v>16.666666666666998</v>
      </c>
      <c r="Q8895" s="111">
        <v>16.666666666666998</v>
      </c>
    </row>
    <row r="8896" spans="4:17" x14ac:dyDescent="0.2">
      <c r="D8896" s="175"/>
      <c r="E8896" s="4" t="s">
        <v>40</v>
      </c>
      <c r="F8896" s="6"/>
      <c r="G8896" s="5">
        <v>3</v>
      </c>
      <c r="H8896" s="7">
        <v>2</v>
      </c>
      <c r="I8896" s="1">
        <v>0</v>
      </c>
      <c r="J8896" s="1">
        <v>0</v>
      </c>
      <c r="K8896" s="1">
        <v>0</v>
      </c>
      <c r="L8896" s="1">
        <v>0</v>
      </c>
      <c r="M8896" s="1">
        <v>0</v>
      </c>
      <c r="N8896" s="1">
        <v>0</v>
      </c>
      <c r="O8896" s="1">
        <v>0</v>
      </c>
      <c r="P8896" s="1">
        <v>0</v>
      </c>
      <c r="Q8896" s="8">
        <v>1</v>
      </c>
    </row>
    <row r="8897" spans="2:17" x14ac:dyDescent="0.2">
      <c r="D8897" s="175"/>
      <c r="E8897" s="11"/>
      <c r="F8897" s="10"/>
      <c r="G8897" s="9">
        <v>100</v>
      </c>
      <c r="H8897" s="64">
        <v>66.666666666666998</v>
      </c>
      <c r="I8897" s="76">
        <v>0</v>
      </c>
      <c r="J8897" s="76">
        <v>0</v>
      </c>
      <c r="K8897" s="18">
        <v>0</v>
      </c>
      <c r="L8897" s="76">
        <v>0</v>
      </c>
      <c r="M8897" s="76">
        <v>0</v>
      </c>
      <c r="N8897" s="76">
        <v>0</v>
      </c>
      <c r="O8897" s="76">
        <v>0</v>
      </c>
      <c r="P8897" s="18">
        <v>0</v>
      </c>
      <c r="Q8897" s="13">
        <v>33.333333333333002</v>
      </c>
    </row>
    <row r="8898" spans="2:17" x14ac:dyDescent="0.2">
      <c r="D8898" s="175"/>
      <c r="E8898" s="4" t="s">
        <v>41</v>
      </c>
      <c r="F8898" s="6"/>
      <c r="G8898" s="5">
        <v>2</v>
      </c>
      <c r="H8898" s="7">
        <v>1</v>
      </c>
      <c r="I8898" s="1">
        <v>1</v>
      </c>
      <c r="J8898" s="1">
        <v>0</v>
      </c>
      <c r="K8898" s="1">
        <v>0</v>
      </c>
      <c r="L8898" s="1">
        <v>0</v>
      </c>
      <c r="M8898" s="1">
        <v>1</v>
      </c>
      <c r="N8898" s="1">
        <v>1</v>
      </c>
      <c r="O8898" s="1">
        <v>1</v>
      </c>
      <c r="P8898" s="1">
        <v>0</v>
      </c>
      <c r="Q8898" s="8">
        <v>1</v>
      </c>
    </row>
    <row r="8899" spans="2:17" x14ac:dyDescent="0.2">
      <c r="D8899" s="175"/>
      <c r="E8899" s="11"/>
      <c r="F8899" s="10"/>
      <c r="G8899" s="9">
        <v>100</v>
      </c>
      <c r="H8899" s="99">
        <v>50</v>
      </c>
      <c r="I8899" s="35">
        <v>50</v>
      </c>
      <c r="J8899" s="76">
        <v>0</v>
      </c>
      <c r="K8899" s="18">
        <v>0</v>
      </c>
      <c r="L8899" s="76">
        <v>0</v>
      </c>
      <c r="M8899" s="35">
        <v>50</v>
      </c>
      <c r="N8899" s="35">
        <v>50</v>
      </c>
      <c r="O8899" s="35">
        <v>50</v>
      </c>
      <c r="P8899" s="18">
        <v>0</v>
      </c>
      <c r="Q8899" s="104">
        <v>50</v>
      </c>
    </row>
    <row r="8900" spans="2:17" x14ac:dyDescent="0.2">
      <c r="D8900" s="175"/>
      <c r="E8900" s="4" t="s">
        <v>42</v>
      </c>
      <c r="F8900" s="6"/>
      <c r="G8900" s="5">
        <v>2</v>
      </c>
      <c r="H8900" s="7">
        <v>0</v>
      </c>
      <c r="I8900" s="1">
        <v>0</v>
      </c>
      <c r="J8900" s="1">
        <v>0</v>
      </c>
      <c r="K8900" s="1">
        <v>0</v>
      </c>
      <c r="L8900" s="1">
        <v>0</v>
      </c>
      <c r="M8900" s="1">
        <v>0</v>
      </c>
      <c r="N8900" s="1">
        <v>0</v>
      </c>
      <c r="O8900" s="1">
        <v>0</v>
      </c>
      <c r="P8900" s="1">
        <v>0</v>
      </c>
      <c r="Q8900" s="8">
        <v>2</v>
      </c>
    </row>
    <row r="8901" spans="2:17" x14ac:dyDescent="0.2">
      <c r="D8901" s="175"/>
      <c r="E8901" s="11"/>
      <c r="F8901" s="10"/>
      <c r="G8901" s="9">
        <v>100</v>
      </c>
      <c r="H8901" s="116">
        <v>0</v>
      </c>
      <c r="I8901" s="76">
        <v>0</v>
      </c>
      <c r="J8901" s="76">
        <v>0</v>
      </c>
      <c r="K8901" s="18">
        <v>0</v>
      </c>
      <c r="L8901" s="76">
        <v>0</v>
      </c>
      <c r="M8901" s="76">
        <v>0</v>
      </c>
      <c r="N8901" s="76">
        <v>0</v>
      </c>
      <c r="O8901" s="76">
        <v>0</v>
      </c>
      <c r="P8901" s="18">
        <v>0</v>
      </c>
      <c r="Q8901" s="104">
        <v>100</v>
      </c>
    </row>
    <row r="8902" spans="2:17" x14ac:dyDescent="0.2">
      <c r="D8902" s="175"/>
      <c r="E8902" s="4" t="s">
        <v>43</v>
      </c>
      <c r="F8902" s="6"/>
      <c r="G8902" s="5">
        <v>5</v>
      </c>
      <c r="H8902" s="7">
        <v>4</v>
      </c>
      <c r="I8902" s="1">
        <v>1</v>
      </c>
      <c r="J8902" s="1">
        <v>1</v>
      </c>
      <c r="K8902" s="1">
        <v>1</v>
      </c>
      <c r="L8902" s="1">
        <v>2</v>
      </c>
      <c r="M8902" s="1">
        <v>3</v>
      </c>
      <c r="N8902" s="1">
        <v>2</v>
      </c>
      <c r="O8902" s="1">
        <v>1</v>
      </c>
      <c r="P8902" s="1">
        <v>0</v>
      </c>
      <c r="Q8902" s="8">
        <v>0</v>
      </c>
    </row>
    <row r="8903" spans="2:17" x14ac:dyDescent="0.2">
      <c r="D8903" s="175"/>
      <c r="E8903" s="11"/>
      <c r="F8903" s="10"/>
      <c r="G8903" s="9">
        <v>100</v>
      </c>
      <c r="H8903" s="86">
        <v>80</v>
      </c>
      <c r="I8903" s="2">
        <v>20</v>
      </c>
      <c r="J8903" s="2">
        <v>20</v>
      </c>
      <c r="K8903" s="35">
        <v>20</v>
      </c>
      <c r="L8903" s="35">
        <v>40</v>
      </c>
      <c r="M8903" s="35">
        <v>60</v>
      </c>
      <c r="N8903" s="35">
        <v>40</v>
      </c>
      <c r="O8903" s="2">
        <v>20</v>
      </c>
      <c r="P8903" s="18">
        <v>0</v>
      </c>
      <c r="Q8903" s="137">
        <v>0</v>
      </c>
    </row>
    <row r="8904" spans="2:17" x14ac:dyDescent="0.2">
      <c r="D8904" s="175"/>
      <c r="E8904" s="4" t="s">
        <v>44</v>
      </c>
      <c r="F8904" s="6"/>
      <c r="G8904" s="5">
        <v>12</v>
      </c>
      <c r="H8904" s="7">
        <v>8</v>
      </c>
      <c r="I8904" s="1">
        <v>4</v>
      </c>
      <c r="J8904" s="1">
        <v>2</v>
      </c>
      <c r="K8904" s="1">
        <v>1</v>
      </c>
      <c r="L8904" s="1">
        <v>0</v>
      </c>
      <c r="M8904" s="1">
        <v>3</v>
      </c>
      <c r="N8904" s="1">
        <v>4</v>
      </c>
      <c r="O8904" s="1">
        <v>3</v>
      </c>
      <c r="P8904" s="1">
        <v>0</v>
      </c>
      <c r="Q8904" s="8">
        <v>4</v>
      </c>
    </row>
    <row r="8905" spans="2:17" x14ac:dyDescent="0.2">
      <c r="D8905" s="175"/>
      <c r="E8905" s="11"/>
      <c r="F8905" s="10"/>
      <c r="G8905" s="9">
        <v>100</v>
      </c>
      <c r="H8905" s="64">
        <v>66.666666666666998</v>
      </c>
      <c r="I8905" s="23">
        <v>33.333333333333002</v>
      </c>
      <c r="J8905" s="2">
        <v>16.666666666666998</v>
      </c>
      <c r="K8905" s="2">
        <v>8.333333333333</v>
      </c>
      <c r="L8905" s="76">
        <v>0</v>
      </c>
      <c r="M8905" s="2">
        <v>25</v>
      </c>
      <c r="N8905" s="35">
        <v>33.333333333333002</v>
      </c>
      <c r="O8905" s="23">
        <v>25</v>
      </c>
      <c r="P8905" s="18">
        <v>0</v>
      </c>
      <c r="Q8905" s="13">
        <v>33.333333333333002</v>
      </c>
    </row>
    <row r="8906" spans="2:17" x14ac:dyDescent="0.2">
      <c r="D8906" s="175"/>
      <c r="E8906" s="4" t="s">
        <v>45</v>
      </c>
      <c r="F8906" s="6"/>
      <c r="G8906" s="5">
        <v>29</v>
      </c>
      <c r="H8906" s="7">
        <v>18</v>
      </c>
      <c r="I8906" s="1">
        <v>7</v>
      </c>
      <c r="J8906" s="1">
        <v>9</v>
      </c>
      <c r="K8906" s="1">
        <v>0</v>
      </c>
      <c r="L8906" s="1">
        <v>7</v>
      </c>
      <c r="M8906" s="1">
        <v>5</v>
      </c>
      <c r="N8906" s="1">
        <v>3</v>
      </c>
      <c r="O8906" s="1">
        <v>4</v>
      </c>
      <c r="P8906" s="1">
        <v>0</v>
      </c>
      <c r="Q8906" s="8">
        <v>11</v>
      </c>
    </row>
    <row r="8907" spans="2:17" x14ac:dyDescent="0.2">
      <c r="D8907" s="176"/>
      <c r="E8907" s="57"/>
      <c r="F8907" s="54"/>
      <c r="G8907" s="67">
        <v>100</v>
      </c>
      <c r="H8907" s="82">
        <v>62.068965517240997</v>
      </c>
      <c r="I8907" s="48">
        <v>24.137931034483</v>
      </c>
      <c r="J8907" s="108">
        <v>31.034482758620999</v>
      </c>
      <c r="K8907" s="81">
        <v>0</v>
      </c>
      <c r="L8907" s="103">
        <v>24.137931034483</v>
      </c>
      <c r="M8907" s="96">
        <v>17.241379310345</v>
      </c>
      <c r="N8907" s="96">
        <v>10.344827586207</v>
      </c>
      <c r="O8907" s="48">
        <v>13.793103448276</v>
      </c>
      <c r="P8907" s="81">
        <v>0</v>
      </c>
      <c r="Q8907" s="84">
        <v>37.931034482759003</v>
      </c>
    </row>
    <row r="8909" spans="2:17" x14ac:dyDescent="0.2">
      <c r="B8909" s="43" t="str">
        <f xml:space="preserve"> HYPERLINK("#'目次'!B191", "[185]")</f>
        <v>[185]</v>
      </c>
      <c r="C8909" s="31" t="s">
        <v>349</v>
      </c>
    </row>
    <row r="8910" spans="2:17" x14ac:dyDescent="0.2">
      <c r="C8910" s="156" t="s">
        <v>350</v>
      </c>
    </row>
    <row r="8913" spans="4:17" ht="60" x14ac:dyDescent="0.2">
      <c r="D8913" s="177"/>
      <c r="E8913" s="178"/>
      <c r="F8913" s="178"/>
      <c r="G8913" s="40" t="s">
        <v>14</v>
      </c>
      <c r="H8913" s="42" t="s">
        <v>351</v>
      </c>
      <c r="I8913" s="15" t="s">
        <v>352</v>
      </c>
      <c r="J8913" s="15" t="s">
        <v>353</v>
      </c>
      <c r="K8913" s="15" t="s">
        <v>354</v>
      </c>
      <c r="L8913" s="15" t="s">
        <v>355</v>
      </c>
      <c r="M8913" s="15" t="s">
        <v>356</v>
      </c>
      <c r="N8913" s="15" t="s">
        <v>357</v>
      </c>
      <c r="O8913" s="15" t="s">
        <v>358</v>
      </c>
      <c r="P8913" s="15" t="s">
        <v>86</v>
      </c>
      <c r="Q8913" s="44" t="s">
        <v>17</v>
      </c>
    </row>
    <row r="8914" spans="4:17" x14ac:dyDescent="0.2">
      <c r="D8914" s="179"/>
      <c r="E8914" s="180"/>
      <c r="F8914" s="180"/>
      <c r="G8914" s="39"/>
      <c r="H8914" s="41"/>
      <c r="I8914" s="14"/>
      <c r="J8914" s="14"/>
      <c r="K8914" s="14"/>
      <c r="L8914" s="14"/>
      <c r="M8914" s="14"/>
      <c r="N8914" s="14"/>
      <c r="O8914" s="14"/>
      <c r="P8914" s="14"/>
      <c r="Q8914" s="38"/>
    </row>
    <row r="8915" spans="4:17" x14ac:dyDescent="0.2">
      <c r="D8915" s="70"/>
      <c r="E8915" s="72" t="s">
        <v>14</v>
      </c>
      <c r="F8915" s="69"/>
      <c r="G8915" s="37">
        <v>59</v>
      </c>
      <c r="H8915" s="17">
        <v>36</v>
      </c>
      <c r="I8915" s="17">
        <v>14</v>
      </c>
      <c r="J8915" s="17">
        <v>12</v>
      </c>
      <c r="K8915" s="17">
        <v>2</v>
      </c>
      <c r="L8915" s="17">
        <v>9</v>
      </c>
      <c r="M8915" s="17">
        <v>14</v>
      </c>
      <c r="N8915" s="17">
        <v>12</v>
      </c>
      <c r="O8915" s="17">
        <v>11</v>
      </c>
      <c r="P8915" s="17">
        <v>1</v>
      </c>
      <c r="Q8915" s="55">
        <v>20</v>
      </c>
    </row>
    <row r="8916" spans="4:17" x14ac:dyDescent="0.2">
      <c r="D8916" s="57"/>
      <c r="E8916" s="54"/>
      <c r="F8916" s="71"/>
      <c r="G8916" s="9">
        <v>100</v>
      </c>
      <c r="H8916" s="2">
        <v>61.016949152541997</v>
      </c>
      <c r="I8916" s="2">
        <v>23.728813559321999</v>
      </c>
      <c r="J8916" s="2">
        <v>20.338983050846998</v>
      </c>
      <c r="K8916" s="2">
        <v>3.3898305084749998</v>
      </c>
      <c r="L8916" s="2">
        <v>15.254237288136</v>
      </c>
      <c r="M8916" s="2">
        <v>23.728813559321999</v>
      </c>
      <c r="N8916" s="2">
        <v>20.338983050846998</v>
      </c>
      <c r="O8916" s="2">
        <v>18.644067796609999</v>
      </c>
      <c r="P8916" s="2">
        <v>1.6949152542370001</v>
      </c>
      <c r="Q8916" s="13">
        <v>33.898305084745999</v>
      </c>
    </row>
    <row r="8917" spans="4:17" x14ac:dyDescent="0.2">
      <c r="D8917" s="174" t="s">
        <v>52</v>
      </c>
      <c r="E8917" s="20" t="s">
        <v>53</v>
      </c>
      <c r="F8917" s="22"/>
      <c r="G8917" s="21">
        <v>0</v>
      </c>
      <c r="H8917" s="25">
        <v>0</v>
      </c>
      <c r="I8917" s="3">
        <v>0</v>
      </c>
      <c r="J8917" s="3">
        <v>0</v>
      </c>
      <c r="K8917" s="3">
        <v>0</v>
      </c>
      <c r="L8917" s="3">
        <v>0</v>
      </c>
      <c r="M8917" s="3">
        <v>0</v>
      </c>
      <c r="N8917" s="3">
        <v>0</v>
      </c>
      <c r="O8917" s="3">
        <v>0</v>
      </c>
      <c r="P8917" s="3">
        <v>0</v>
      </c>
      <c r="Q8917" s="26">
        <v>0</v>
      </c>
    </row>
    <row r="8918" spans="4:17" x14ac:dyDescent="0.2">
      <c r="D8918" s="175"/>
      <c r="E8918" s="11"/>
      <c r="F8918" s="10"/>
      <c r="G8918" s="149">
        <v>0</v>
      </c>
      <c r="H8918" s="116">
        <v>0</v>
      </c>
      <c r="I8918" s="76">
        <v>0</v>
      </c>
      <c r="J8918" s="76">
        <v>0</v>
      </c>
      <c r="K8918" s="18">
        <v>0</v>
      </c>
      <c r="L8918" s="76">
        <v>0</v>
      </c>
      <c r="M8918" s="76">
        <v>0</v>
      </c>
      <c r="N8918" s="76">
        <v>0</v>
      </c>
      <c r="O8918" s="76">
        <v>0</v>
      </c>
      <c r="P8918" s="18">
        <v>0</v>
      </c>
      <c r="Q8918" s="137">
        <v>0</v>
      </c>
    </row>
    <row r="8919" spans="4:17" ht="24" x14ac:dyDescent="0.2">
      <c r="D8919" s="175"/>
      <c r="E8919" s="4" t="s">
        <v>54</v>
      </c>
      <c r="F8919" s="6"/>
      <c r="G8919" s="5">
        <v>6</v>
      </c>
      <c r="H8919" s="7">
        <v>4</v>
      </c>
      <c r="I8919" s="1">
        <v>2</v>
      </c>
      <c r="J8919" s="1">
        <v>3</v>
      </c>
      <c r="K8919" s="1">
        <v>0</v>
      </c>
      <c r="L8919" s="1">
        <v>2</v>
      </c>
      <c r="M8919" s="1">
        <v>1</v>
      </c>
      <c r="N8919" s="1">
        <v>1</v>
      </c>
      <c r="O8919" s="1">
        <v>3</v>
      </c>
      <c r="P8919" s="1">
        <v>0</v>
      </c>
      <c r="Q8919" s="8">
        <v>2</v>
      </c>
    </row>
    <row r="8920" spans="4:17" x14ac:dyDescent="0.2">
      <c r="D8920" s="175"/>
      <c r="E8920" s="11"/>
      <c r="F8920" s="10"/>
      <c r="G8920" s="9">
        <v>100</v>
      </c>
      <c r="H8920" s="64">
        <v>66.666666666666998</v>
      </c>
      <c r="I8920" s="23">
        <v>33.333333333333002</v>
      </c>
      <c r="J8920" s="35">
        <v>50</v>
      </c>
      <c r="K8920" s="18">
        <v>0</v>
      </c>
      <c r="L8920" s="35">
        <v>33.333333333333002</v>
      </c>
      <c r="M8920" s="27">
        <v>16.666666666666998</v>
      </c>
      <c r="N8920" s="2">
        <v>16.666666666666998</v>
      </c>
      <c r="O8920" s="35">
        <v>50</v>
      </c>
      <c r="P8920" s="18">
        <v>0</v>
      </c>
      <c r="Q8920" s="13">
        <v>33.333333333333002</v>
      </c>
    </row>
    <row r="8921" spans="4:17" x14ac:dyDescent="0.2">
      <c r="D8921" s="175"/>
      <c r="E8921" s="4" t="s">
        <v>55</v>
      </c>
      <c r="F8921" s="6"/>
      <c r="G8921" s="5">
        <v>2</v>
      </c>
      <c r="H8921" s="7">
        <v>2</v>
      </c>
      <c r="I8921" s="1">
        <v>0</v>
      </c>
      <c r="J8921" s="1">
        <v>0</v>
      </c>
      <c r="K8921" s="1">
        <v>1</v>
      </c>
      <c r="L8921" s="1">
        <v>0</v>
      </c>
      <c r="M8921" s="1">
        <v>2</v>
      </c>
      <c r="N8921" s="1">
        <v>0</v>
      </c>
      <c r="O8921" s="1">
        <v>1</v>
      </c>
      <c r="P8921" s="1">
        <v>0</v>
      </c>
      <c r="Q8921" s="8">
        <v>0</v>
      </c>
    </row>
    <row r="8922" spans="4:17" x14ac:dyDescent="0.2">
      <c r="D8922" s="175"/>
      <c r="E8922" s="11"/>
      <c r="F8922" s="10"/>
      <c r="G8922" s="9">
        <v>100</v>
      </c>
      <c r="H8922" s="86">
        <v>100</v>
      </c>
      <c r="I8922" s="76">
        <v>0</v>
      </c>
      <c r="J8922" s="76">
        <v>0</v>
      </c>
      <c r="K8922" s="35">
        <v>50</v>
      </c>
      <c r="L8922" s="76">
        <v>0</v>
      </c>
      <c r="M8922" s="35">
        <v>100</v>
      </c>
      <c r="N8922" s="76">
        <v>0</v>
      </c>
      <c r="O8922" s="35">
        <v>50</v>
      </c>
      <c r="P8922" s="18">
        <v>0</v>
      </c>
      <c r="Q8922" s="137">
        <v>0</v>
      </c>
    </row>
    <row r="8923" spans="4:17" x14ac:dyDescent="0.2">
      <c r="D8923" s="175"/>
      <c r="E8923" s="4" t="s">
        <v>56</v>
      </c>
      <c r="F8923" s="6"/>
      <c r="G8923" s="5">
        <v>0</v>
      </c>
      <c r="H8923" s="7">
        <v>0</v>
      </c>
      <c r="I8923" s="1">
        <v>0</v>
      </c>
      <c r="J8923" s="1">
        <v>0</v>
      </c>
      <c r="K8923" s="1">
        <v>0</v>
      </c>
      <c r="L8923" s="1">
        <v>0</v>
      </c>
      <c r="M8923" s="1">
        <v>0</v>
      </c>
      <c r="N8923" s="1">
        <v>0</v>
      </c>
      <c r="O8923" s="1">
        <v>0</v>
      </c>
      <c r="P8923" s="1">
        <v>0</v>
      </c>
      <c r="Q8923" s="8">
        <v>0</v>
      </c>
    </row>
    <row r="8924" spans="4:17" x14ac:dyDescent="0.2">
      <c r="D8924" s="175"/>
      <c r="E8924" s="11"/>
      <c r="F8924" s="10"/>
      <c r="G8924" s="149">
        <v>0</v>
      </c>
      <c r="H8924" s="116">
        <v>0</v>
      </c>
      <c r="I8924" s="76">
        <v>0</v>
      </c>
      <c r="J8924" s="76">
        <v>0</v>
      </c>
      <c r="K8924" s="18">
        <v>0</v>
      </c>
      <c r="L8924" s="76">
        <v>0</v>
      </c>
      <c r="M8924" s="76">
        <v>0</v>
      </c>
      <c r="N8924" s="76">
        <v>0</v>
      </c>
      <c r="O8924" s="76">
        <v>0</v>
      </c>
      <c r="P8924" s="18">
        <v>0</v>
      </c>
      <c r="Q8924" s="137">
        <v>0</v>
      </c>
    </row>
    <row r="8925" spans="4:17" x14ac:dyDescent="0.2">
      <c r="D8925" s="175"/>
      <c r="E8925" s="4" t="s">
        <v>57</v>
      </c>
      <c r="F8925" s="6"/>
      <c r="G8925" s="5">
        <v>3</v>
      </c>
      <c r="H8925" s="7">
        <v>2</v>
      </c>
      <c r="I8925" s="1">
        <v>2</v>
      </c>
      <c r="J8925" s="1">
        <v>2</v>
      </c>
      <c r="K8925" s="1">
        <v>0</v>
      </c>
      <c r="L8925" s="1">
        <v>0</v>
      </c>
      <c r="M8925" s="1">
        <v>1</v>
      </c>
      <c r="N8925" s="1">
        <v>1</v>
      </c>
      <c r="O8925" s="1">
        <v>0</v>
      </c>
      <c r="P8925" s="1">
        <v>0</v>
      </c>
      <c r="Q8925" s="8">
        <v>1</v>
      </c>
    </row>
    <row r="8926" spans="4:17" x14ac:dyDescent="0.2">
      <c r="D8926" s="175"/>
      <c r="E8926" s="11"/>
      <c r="F8926" s="10"/>
      <c r="G8926" s="9">
        <v>100</v>
      </c>
      <c r="H8926" s="64">
        <v>66.666666666666998</v>
      </c>
      <c r="I8926" s="35">
        <v>66.666666666666998</v>
      </c>
      <c r="J8926" s="35">
        <v>66.666666666666998</v>
      </c>
      <c r="K8926" s="18">
        <v>0</v>
      </c>
      <c r="L8926" s="76">
        <v>0</v>
      </c>
      <c r="M8926" s="23">
        <v>33.333333333333002</v>
      </c>
      <c r="N8926" s="35">
        <v>33.333333333333002</v>
      </c>
      <c r="O8926" s="76">
        <v>0</v>
      </c>
      <c r="P8926" s="18">
        <v>0</v>
      </c>
      <c r="Q8926" s="13">
        <v>33.333333333333002</v>
      </c>
    </row>
    <row r="8927" spans="4:17" x14ac:dyDescent="0.2">
      <c r="D8927" s="175"/>
      <c r="E8927" s="4" t="s">
        <v>58</v>
      </c>
      <c r="F8927" s="6"/>
      <c r="G8927" s="5">
        <v>6</v>
      </c>
      <c r="H8927" s="7">
        <v>4</v>
      </c>
      <c r="I8927" s="1">
        <v>1</v>
      </c>
      <c r="J8927" s="1">
        <v>0</v>
      </c>
      <c r="K8927" s="1">
        <v>1</v>
      </c>
      <c r="L8927" s="1">
        <v>0</v>
      </c>
      <c r="M8927" s="1">
        <v>2</v>
      </c>
      <c r="N8927" s="1">
        <v>2</v>
      </c>
      <c r="O8927" s="1">
        <v>2</v>
      </c>
      <c r="P8927" s="1">
        <v>1</v>
      </c>
      <c r="Q8927" s="8">
        <v>1</v>
      </c>
    </row>
    <row r="8928" spans="4:17" x14ac:dyDescent="0.2">
      <c r="D8928" s="175"/>
      <c r="E8928" s="11"/>
      <c r="F8928" s="10"/>
      <c r="G8928" s="9">
        <v>100</v>
      </c>
      <c r="H8928" s="64">
        <v>66.666666666666998</v>
      </c>
      <c r="I8928" s="27">
        <v>16.666666666666998</v>
      </c>
      <c r="J8928" s="76">
        <v>0</v>
      </c>
      <c r="K8928" s="35">
        <v>16.666666666666998</v>
      </c>
      <c r="L8928" s="76">
        <v>0</v>
      </c>
      <c r="M8928" s="23">
        <v>33.333333333333002</v>
      </c>
      <c r="N8928" s="35">
        <v>33.333333333333002</v>
      </c>
      <c r="O8928" s="35">
        <v>33.333333333333002</v>
      </c>
      <c r="P8928" s="35">
        <v>16.666666666666998</v>
      </c>
      <c r="Q8928" s="111">
        <v>16.666666666666998</v>
      </c>
    </row>
    <row r="8929" spans="4:17" x14ac:dyDescent="0.2">
      <c r="D8929" s="175"/>
      <c r="E8929" s="4" t="s">
        <v>59</v>
      </c>
      <c r="F8929" s="6"/>
      <c r="G8929" s="5">
        <v>9</v>
      </c>
      <c r="H8929" s="7">
        <v>5</v>
      </c>
      <c r="I8929" s="1">
        <v>3</v>
      </c>
      <c r="J8929" s="1">
        <v>1</v>
      </c>
      <c r="K8929" s="1">
        <v>0</v>
      </c>
      <c r="L8929" s="1">
        <v>1</v>
      </c>
      <c r="M8929" s="1">
        <v>2</v>
      </c>
      <c r="N8929" s="1">
        <v>3</v>
      </c>
      <c r="O8929" s="1">
        <v>1</v>
      </c>
      <c r="P8929" s="1">
        <v>0</v>
      </c>
      <c r="Q8929" s="8">
        <v>4</v>
      </c>
    </row>
    <row r="8930" spans="4:17" x14ac:dyDescent="0.2">
      <c r="D8930" s="175"/>
      <c r="E8930" s="11"/>
      <c r="F8930" s="10"/>
      <c r="G8930" s="9">
        <v>100</v>
      </c>
      <c r="H8930" s="73">
        <v>55.555555555555998</v>
      </c>
      <c r="I8930" s="23">
        <v>33.333333333333002</v>
      </c>
      <c r="J8930" s="27">
        <v>11.111111111111001</v>
      </c>
      <c r="K8930" s="18">
        <v>0</v>
      </c>
      <c r="L8930" s="2">
        <v>11.111111111111001</v>
      </c>
      <c r="M8930" s="2">
        <v>22.222222222222001</v>
      </c>
      <c r="N8930" s="35">
        <v>33.333333333333002</v>
      </c>
      <c r="O8930" s="27">
        <v>11.111111111111001</v>
      </c>
      <c r="P8930" s="18">
        <v>0</v>
      </c>
      <c r="Q8930" s="104">
        <v>44.444444444444002</v>
      </c>
    </row>
    <row r="8931" spans="4:17" x14ac:dyDescent="0.2">
      <c r="D8931" s="175"/>
      <c r="E8931" s="4" t="s">
        <v>60</v>
      </c>
      <c r="F8931" s="6"/>
      <c r="G8931" s="5">
        <v>13</v>
      </c>
      <c r="H8931" s="7">
        <v>6</v>
      </c>
      <c r="I8931" s="1">
        <v>1</v>
      </c>
      <c r="J8931" s="1">
        <v>3</v>
      </c>
      <c r="K8931" s="1">
        <v>0</v>
      </c>
      <c r="L8931" s="1">
        <v>1</v>
      </c>
      <c r="M8931" s="1">
        <v>0</v>
      </c>
      <c r="N8931" s="1">
        <v>0</v>
      </c>
      <c r="O8931" s="1">
        <v>0</v>
      </c>
      <c r="P8931" s="1">
        <v>0</v>
      </c>
      <c r="Q8931" s="8">
        <v>7</v>
      </c>
    </row>
    <row r="8932" spans="4:17" x14ac:dyDescent="0.2">
      <c r="D8932" s="175"/>
      <c r="E8932" s="11"/>
      <c r="F8932" s="10"/>
      <c r="G8932" s="9">
        <v>100</v>
      </c>
      <c r="H8932" s="99">
        <v>46.153846153845997</v>
      </c>
      <c r="I8932" s="46">
        <v>7.6923076923079998</v>
      </c>
      <c r="J8932" s="2">
        <v>23.076923076922998</v>
      </c>
      <c r="K8932" s="18">
        <v>0</v>
      </c>
      <c r="L8932" s="27">
        <v>7.6923076923079998</v>
      </c>
      <c r="M8932" s="76">
        <v>0</v>
      </c>
      <c r="N8932" s="76">
        <v>0</v>
      </c>
      <c r="O8932" s="76">
        <v>0</v>
      </c>
      <c r="P8932" s="18">
        <v>0</v>
      </c>
      <c r="Q8932" s="104">
        <v>53.846153846154003</v>
      </c>
    </row>
    <row r="8933" spans="4:17" x14ac:dyDescent="0.2">
      <c r="D8933" s="175"/>
      <c r="E8933" s="4" t="s">
        <v>61</v>
      </c>
      <c r="F8933" s="6"/>
      <c r="G8933" s="5">
        <v>6</v>
      </c>
      <c r="H8933" s="7">
        <v>4</v>
      </c>
      <c r="I8933" s="1">
        <v>1</v>
      </c>
      <c r="J8933" s="1">
        <v>0</v>
      </c>
      <c r="K8933" s="1">
        <v>0</v>
      </c>
      <c r="L8933" s="1">
        <v>0</v>
      </c>
      <c r="M8933" s="1">
        <v>2</v>
      </c>
      <c r="N8933" s="1">
        <v>2</v>
      </c>
      <c r="O8933" s="1">
        <v>2</v>
      </c>
      <c r="P8933" s="1">
        <v>0</v>
      </c>
      <c r="Q8933" s="8">
        <v>1</v>
      </c>
    </row>
    <row r="8934" spans="4:17" x14ac:dyDescent="0.2">
      <c r="D8934" s="175"/>
      <c r="E8934" s="11"/>
      <c r="F8934" s="10"/>
      <c r="G8934" s="9">
        <v>100</v>
      </c>
      <c r="H8934" s="64">
        <v>66.666666666666998</v>
      </c>
      <c r="I8934" s="27">
        <v>16.666666666666998</v>
      </c>
      <c r="J8934" s="76">
        <v>0</v>
      </c>
      <c r="K8934" s="18">
        <v>0</v>
      </c>
      <c r="L8934" s="76">
        <v>0</v>
      </c>
      <c r="M8934" s="23">
        <v>33.333333333333002</v>
      </c>
      <c r="N8934" s="35">
        <v>33.333333333333002</v>
      </c>
      <c r="O8934" s="35">
        <v>33.333333333333002</v>
      </c>
      <c r="P8934" s="18">
        <v>0</v>
      </c>
      <c r="Q8934" s="111">
        <v>16.666666666666998</v>
      </c>
    </row>
    <row r="8935" spans="4:17" x14ac:dyDescent="0.2">
      <c r="D8935" s="175"/>
      <c r="E8935" s="4" t="s">
        <v>62</v>
      </c>
      <c r="F8935" s="6"/>
      <c r="G8935" s="5">
        <v>10</v>
      </c>
      <c r="H8935" s="7">
        <v>8</v>
      </c>
      <c r="I8935" s="1">
        <v>4</v>
      </c>
      <c r="J8935" s="1">
        <v>3</v>
      </c>
      <c r="K8935" s="1">
        <v>0</v>
      </c>
      <c r="L8935" s="1">
        <v>4</v>
      </c>
      <c r="M8935" s="1">
        <v>4</v>
      </c>
      <c r="N8935" s="1">
        <v>2</v>
      </c>
      <c r="O8935" s="1">
        <v>2</v>
      </c>
      <c r="P8935" s="1">
        <v>0</v>
      </c>
      <c r="Q8935" s="8">
        <v>2</v>
      </c>
    </row>
    <row r="8936" spans="4:17" x14ac:dyDescent="0.2">
      <c r="D8936" s="175"/>
      <c r="E8936" s="11"/>
      <c r="F8936" s="10"/>
      <c r="G8936" s="9">
        <v>100</v>
      </c>
      <c r="H8936" s="86">
        <v>80</v>
      </c>
      <c r="I8936" s="35">
        <v>40</v>
      </c>
      <c r="J8936" s="23">
        <v>30</v>
      </c>
      <c r="K8936" s="18">
        <v>0</v>
      </c>
      <c r="L8936" s="35">
        <v>40</v>
      </c>
      <c r="M8936" s="35">
        <v>40</v>
      </c>
      <c r="N8936" s="2">
        <v>20</v>
      </c>
      <c r="O8936" s="2">
        <v>20</v>
      </c>
      <c r="P8936" s="18">
        <v>0</v>
      </c>
      <c r="Q8936" s="111">
        <v>20</v>
      </c>
    </row>
    <row r="8937" spans="4:17" x14ac:dyDescent="0.2">
      <c r="D8937" s="174" t="s">
        <v>63</v>
      </c>
      <c r="E8937" s="20" t="s">
        <v>64</v>
      </c>
      <c r="F8937" s="22"/>
      <c r="G8937" s="21">
        <v>20</v>
      </c>
      <c r="H8937" s="25">
        <v>13</v>
      </c>
      <c r="I8937" s="3">
        <v>4</v>
      </c>
      <c r="J8937" s="3">
        <v>4</v>
      </c>
      <c r="K8937" s="3">
        <v>1</v>
      </c>
      <c r="L8937" s="3">
        <v>6</v>
      </c>
      <c r="M8937" s="3">
        <v>7</v>
      </c>
      <c r="N8937" s="3">
        <v>5</v>
      </c>
      <c r="O8937" s="3">
        <v>3</v>
      </c>
      <c r="P8937" s="3">
        <v>0</v>
      </c>
      <c r="Q8937" s="26">
        <v>7</v>
      </c>
    </row>
    <row r="8938" spans="4:17" x14ac:dyDescent="0.2">
      <c r="D8938" s="175"/>
      <c r="E8938" s="11"/>
      <c r="F8938" s="10"/>
      <c r="G8938" s="9">
        <v>100</v>
      </c>
      <c r="H8938" s="16">
        <v>65</v>
      </c>
      <c r="I8938" s="2">
        <v>20</v>
      </c>
      <c r="J8938" s="2">
        <v>20</v>
      </c>
      <c r="K8938" s="2">
        <v>5</v>
      </c>
      <c r="L8938" s="35">
        <v>30</v>
      </c>
      <c r="M8938" s="35">
        <v>35</v>
      </c>
      <c r="N8938" s="2">
        <v>25</v>
      </c>
      <c r="O8938" s="2">
        <v>15</v>
      </c>
      <c r="P8938" s="18">
        <v>0</v>
      </c>
      <c r="Q8938" s="13">
        <v>35</v>
      </c>
    </row>
    <row r="8939" spans="4:17" x14ac:dyDescent="0.2">
      <c r="D8939" s="175"/>
      <c r="E8939" s="4" t="s">
        <v>65</v>
      </c>
      <c r="F8939" s="6"/>
      <c r="G8939" s="5">
        <v>12</v>
      </c>
      <c r="H8939" s="7">
        <v>8</v>
      </c>
      <c r="I8939" s="1">
        <v>5</v>
      </c>
      <c r="J8939" s="1">
        <v>3</v>
      </c>
      <c r="K8939" s="1">
        <v>0</v>
      </c>
      <c r="L8939" s="1">
        <v>0</v>
      </c>
      <c r="M8939" s="1">
        <v>2</v>
      </c>
      <c r="N8939" s="1">
        <v>3</v>
      </c>
      <c r="O8939" s="1">
        <v>3</v>
      </c>
      <c r="P8939" s="1">
        <v>0</v>
      </c>
      <c r="Q8939" s="8">
        <v>4</v>
      </c>
    </row>
    <row r="8940" spans="4:17" x14ac:dyDescent="0.2">
      <c r="D8940" s="175"/>
      <c r="E8940" s="11"/>
      <c r="F8940" s="10"/>
      <c r="G8940" s="9">
        <v>100</v>
      </c>
      <c r="H8940" s="64">
        <v>66.666666666666998</v>
      </c>
      <c r="I8940" s="35">
        <v>41.666666666666998</v>
      </c>
      <c r="J8940" s="2">
        <v>25</v>
      </c>
      <c r="K8940" s="18">
        <v>0</v>
      </c>
      <c r="L8940" s="76">
        <v>0</v>
      </c>
      <c r="M8940" s="27">
        <v>16.666666666666998</v>
      </c>
      <c r="N8940" s="2">
        <v>25</v>
      </c>
      <c r="O8940" s="23">
        <v>25</v>
      </c>
      <c r="P8940" s="18">
        <v>0</v>
      </c>
      <c r="Q8940" s="13">
        <v>33.333333333333002</v>
      </c>
    </row>
    <row r="8941" spans="4:17" x14ac:dyDescent="0.2">
      <c r="D8941" s="175"/>
      <c r="E8941" s="4" t="s">
        <v>66</v>
      </c>
      <c r="F8941" s="6"/>
      <c r="G8941" s="5">
        <v>5</v>
      </c>
      <c r="H8941" s="7">
        <v>3</v>
      </c>
      <c r="I8941" s="1">
        <v>0</v>
      </c>
      <c r="J8941" s="1">
        <v>0</v>
      </c>
      <c r="K8941" s="1">
        <v>1</v>
      </c>
      <c r="L8941" s="1">
        <v>0</v>
      </c>
      <c r="M8941" s="1">
        <v>1</v>
      </c>
      <c r="N8941" s="1">
        <v>0</v>
      </c>
      <c r="O8941" s="1">
        <v>1</v>
      </c>
      <c r="P8941" s="1">
        <v>1</v>
      </c>
      <c r="Q8941" s="8">
        <v>1</v>
      </c>
    </row>
    <row r="8942" spans="4:17" x14ac:dyDescent="0.2">
      <c r="D8942" s="175"/>
      <c r="E8942" s="11"/>
      <c r="F8942" s="10"/>
      <c r="G8942" s="9">
        <v>100</v>
      </c>
      <c r="H8942" s="16">
        <v>60</v>
      </c>
      <c r="I8942" s="76">
        <v>0</v>
      </c>
      <c r="J8942" s="76">
        <v>0</v>
      </c>
      <c r="K8942" s="35">
        <v>20</v>
      </c>
      <c r="L8942" s="76">
        <v>0</v>
      </c>
      <c r="M8942" s="2">
        <v>20</v>
      </c>
      <c r="N8942" s="76">
        <v>0</v>
      </c>
      <c r="O8942" s="2">
        <v>20</v>
      </c>
      <c r="P8942" s="35">
        <v>20</v>
      </c>
      <c r="Q8942" s="111">
        <v>20</v>
      </c>
    </row>
    <row r="8943" spans="4:17" x14ac:dyDescent="0.2">
      <c r="D8943" s="175"/>
      <c r="E8943" s="4" t="s">
        <v>67</v>
      </c>
      <c r="F8943" s="6"/>
      <c r="G8943" s="5">
        <v>8</v>
      </c>
      <c r="H8943" s="7">
        <v>6</v>
      </c>
      <c r="I8943" s="1">
        <v>3</v>
      </c>
      <c r="J8943" s="1">
        <v>2</v>
      </c>
      <c r="K8943" s="1">
        <v>0</v>
      </c>
      <c r="L8943" s="1">
        <v>1</v>
      </c>
      <c r="M8943" s="1">
        <v>3</v>
      </c>
      <c r="N8943" s="1">
        <v>4</v>
      </c>
      <c r="O8943" s="1">
        <v>3</v>
      </c>
      <c r="P8943" s="1">
        <v>0</v>
      </c>
      <c r="Q8943" s="8">
        <v>1</v>
      </c>
    </row>
    <row r="8944" spans="4:17" x14ac:dyDescent="0.2">
      <c r="D8944" s="175"/>
      <c r="E8944" s="11"/>
      <c r="F8944" s="10"/>
      <c r="G8944" s="9">
        <v>100</v>
      </c>
      <c r="H8944" s="86">
        <v>75</v>
      </c>
      <c r="I8944" s="35">
        <v>37.5</v>
      </c>
      <c r="J8944" s="2">
        <v>25</v>
      </c>
      <c r="K8944" s="18">
        <v>0</v>
      </c>
      <c r="L8944" s="2">
        <v>12.5</v>
      </c>
      <c r="M8944" s="35">
        <v>37.5</v>
      </c>
      <c r="N8944" s="35">
        <v>50</v>
      </c>
      <c r="O8944" s="35">
        <v>37.5</v>
      </c>
      <c r="P8944" s="18">
        <v>0</v>
      </c>
      <c r="Q8944" s="111">
        <v>12.5</v>
      </c>
    </row>
    <row r="8945" spans="2:17" x14ac:dyDescent="0.2">
      <c r="D8945" s="175"/>
      <c r="E8945" s="4" t="s">
        <v>68</v>
      </c>
      <c r="F8945" s="6"/>
      <c r="G8945" s="5">
        <v>2</v>
      </c>
      <c r="H8945" s="7">
        <v>1</v>
      </c>
      <c r="I8945" s="1">
        <v>0</v>
      </c>
      <c r="J8945" s="1">
        <v>1</v>
      </c>
      <c r="K8945" s="1">
        <v>0</v>
      </c>
      <c r="L8945" s="1">
        <v>1</v>
      </c>
      <c r="M8945" s="1">
        <v>0</v>
      </c>
      <c r="N8945" s="1">
        <v>0</v>
      </c>
      <c r="O8945" s="1">
        <v>1</v>
      </c>
      <c r="P8945" s="1">
        <v>0</v>
      </c>
      <c r="Q8945" s="8">
        <v>1</v>
      </c>
    </row>
    <row r="8946" spans="2:17" x14ac:dyDescent="0.2">
      <c r="D8946" s="175"/>
      <c r="E8946" s="11"/>
      <c r="F8946" s="10"/>
      <c r="G8946" s="9">
        <v>100</v>
      </c>
      <c r="H8946" s="99">
        <v>50</v>
      </c>
      <c r="I8946" s="76">
        <v>0</v>
      </c>
      <c r="J8946" s="35">
        <v>50</v>
      </c>
      <c r="K8946" s="18">
        <v>0</v>
      </c>
      <c r="L8946" s="35">
        <v>50</v>
      </c>
      <c r="M8946" s="76">
        <v>0</v>
      </c>
      <c r="N8946" s="76">
        <v>0</v>
      </c>
      <c r="O8946" s="35">
        <v>50</v>
      </c>
      <c r="P8946" s="18">
        <v>0</v>
      </c>
      <c r="Q8946" s="104">
        <v>50</v>
      </c>
    </row>
    <row r="8947" spans="2:17" x14ac:dyDescent="0.2">
      <c r="D8947" s="175"/>
      <c r="E8947" s="4" t="s">
        <v>69</v>
      </c>
      <c r="F8947" s="6"/>
      <c r="G8947" s="5">
        <v>1</v>
      </c>
      <c r="H8947" s="7">
        <v>0</v>
      </c>
      <c r="I8947" s="1">
        <v>0</v>
      </c>
      <c r="J8947" s="1">
        <v>0</v>
      </c>
      <c r="K8947" s="1">
        <v>0</v>
      </c>
      <c r="L8947" s="1">
        <v>0</v>
      </c>
      <c r="M8947" s="1">
        <v>0</v>
      </c>
      <c r="N8947" s="1">
        <v>0</v>
      </c>
      <c r="O8947" s="1">
        <v>0</v>
      </c>
      <c r="P8947" s="1">
        <v>0</v>
      </c>
      <c r="Q8947" s="8">
        <v>1</v>
      </c>
    </row>
    <row r="8948" spans="2:17" x14ac:dyDescent="0.2">
      <c r="D8948" s="175"/>
      <c r="E8948" s="11"/>
      <c r="F8948" s="10"/>
      <c r="G8948" s="9">
        <v>100</v>
      </c>
      <c r="H8948" s="116">
        <v>0</v>
      </c>
      <c r="I8948" s="76">
        <v>0</v>
      </c>
      <c r="J8948" s="76">
        <v>0</v>
      </c>
      <c r="K8948" s="18">
        <v>0</v>
      </c>
      <c r="L8948" s="76">
        <v>0</v>
      </c>
      <c r="M8948" s="76">
        <v>0</v>
      </c>
      <c r="N8948" s="76">
        <v>0</v>
      </c>
      <c r="O8948" s="76">
        <v>0</v>
      </c>
      <c r="P8948" s="18">
        <v>0</v>
      </c>
      <c r="Q8948" s="104">
        <v>100</v>
      </c>
    </row>
    <row r="8949" spans="2:17" x14ac:dyDescent="0.2">
      <c r="D8949" s="175"/>
      <c r="E8949" s="4" t="s">
        <v>70</v>
      </c>
      <c r="F8949" s="6"/>
      <c r="G8949" s="5">
        <v>4</v>
      </c>
      <c r="H8949" s="7">
        <v>3</v>
      </c>
      <c r="I8949" s="1">
        <v>2</v>
      </c>
      <c r="J8949" s="1">
        <v>2</v>
      </c>
      <c r="K8949" s="1">
        <v>0</v>
      </c>
      <c r="L8949" s="1">
        <v>0</v>
      </c>
      <c r="M8949" s="1">
        <v>1</v>
      </c>
      <c r="N8949" s="1">
        <v>0</v>
      </c>
      <c r="O8949" s="1">
        <v>0</v>
      </c>
      <c r="P8949" s="1">
        <v>0</v>
      </c>
      <c r="Q8949" s="8">
        <v>1</v>
      </c>
    </row>
    <row r="8950" spans="2:17" x14ac:dyDescent="0.2">
      <c r="D8950" s="175"/>
      <c r="E8950" s="11"/>
      <c r="F8950" s="10"/>
      <c r="G8950" s="9">
        <v>100</v>
      </c>
      <c r="H8950" s="86">
        <v>75</v>
      </c>
      <c r="I8950" s="35">
        <v>50</v>
      </c>
      <c r="J8950" s="35">
        <v>50</v>
      </c>
      <c r="K8950" s="18">
        <v>0</v>
      </c>
      <c r="L8950" s="76">
        <v>0</v>
      </c>
      <c r="M8950" s="2">
        <v>25</v>
      </c>
      <c r="N8950" s="76">
        <v>0</v>
      </c>
      <c r="O8950" s="76">
        <v>0</v>
      </c>
      <c r="P8950" s="18">
        <v>0</v>
      </c>
      <c r="Q8950" s="93">
        <v>25</v>
      </c>
    </row>
    <row r="8951" spans="2:17" x14ac:dyDescent="0.2">
      <c r="D8951" s="175"/>
      <c r="E8951" s="4" t="s">
        <v>71</v>
      </c>
      <c r="F8951" s="6"/>
      <c r="G8951" s="5">
        <v>1</v>
      </c>
      <c r="H8951" s="7">
        <v>0</v>
      </c>
      <c r="I8951" s="1">
        <v>0</v>
      </c>
      <c r="J8951" s="1">
        <v>0</v>
      </c>
      <c r="K8951" s="1">
        <v>0</v>
      </c>
      <c r="L8951" s="1">
        <v>0</v>
      </c>
      <c r="M8951" s="1">
        <v>0</v>
      </c>
      <c r="N8951" s="1">
        <v>0</v>
      </c>
      <c r="O8951" s="1">
        <v>0</v>
      </c>
      <c r="P8951" s="1">
        <v>0</v>
      </c>
      <c r="Q8951" s="8">
        <v>1</v>
      </c>
    </row>
    <row r="8952" spans="2:17" x14ac:dyDescent="0.2">
      <c r="D8952" s="175"/>
      <c r="E8952" s="11"/>
      <c r="F8952" s="10"/>
      <c r="G8952" s="9">
        <v>100</v>
      </c>
      <c r="H8952" s="116">
        <v>0</v>
      </c>
      <c r="I8952" s="76">
        <v>0</v>
      </c>
      <c r="J8952" s="76">
        <v>0</v>
      </c>
      <c r="K8952" s="18">
        <v>0</v>
      </c>
      <c r="L8952" s="76">
        <v>0</v>
      </c>
      <c r="M8952" s="76">
        <v>0</v>
      </c>
      <c r="N8952" s="76">
        <v>0</v>
      </c>
      <c r="O8952" s="76">
        <v>0</v>
      </c>
      <c r="P8952" s="18">
        <v>0</v>
      </c>
      <c r="Q8952" s="104">
        <v>100</v>
      </c>
    </row>
    <row r="8953" spans="2:17" x14ac:dyDescent="0.2">
      <c r="D8953" s="175"/>
      <c r="E8953" s="4" t="s">
        <v>72</v>
      </c>
      <c r="F8953" s="6"/>
      <c r="G8953" s="5">
        <v>1</v>
      </c>
      <c r="H8953" s="7">
        <v>1</v>
      </c>
      <c r="I8953" s="1">
        <v>0</v>
      </c>
      <c r="J8953" s="1">
        <v>0</v>
      </c>
      <c r="K8953" s="1">
        <v>0</v>
      </c>
      <c r="L8953" s="1">
        <v>0</v>
      </c>
      <c r="M8953" s="1">
        <v>0</v>
      </c>
      <c r="N8953" s="1">
        <v>0</v>
      </c>
      <c r="O8953" s="1">
        <v>0</v>
      </c>
      <c r="P8953" s="1">
        <v>0</v>
      </c>
      <c r="Q8953" s="8">
        <v>0</v>
      </c>
    </row>
    <row r="8954" spans="2:17" x14ac:dyDescent="0.2">
      <c r="D8954" s="176"/>
      <c r="E8954" s="57"/>
      <c r="F8954" s="54"/>
      <c r="G8954" s="67">
        <v>100</v>
      </c>
      <c r="H8954" s="140">
        <v>100</v>
      </c>
      <c r="I8954" s="150">
        <v>0</v>
      </c>
      <c r="J8954" s="150">
        <v>0</v>
      </c>
      <c r="K8954" s="81">
        <v>0</v>
      </c>
      <c r="L8954" s="150">
        <v>0</v>
      </c>
      <c r="M8954" s="150">
        <v>0</v>
      </c>
      <c r="N8954" s="150">
        <v>0</v>
      </c>
      <c r="O8954" s="150">
        <v>0</v>
      </c>
      <c r="P8954" s="81">
        <v>0</v>
      </c>
      <c r="Q8954" s="168">
        <v>0</v>
      </c>
    </row>
    <row r="8956" spans="2:17" x14ac:dyDescent="0.2">
      <c r="B8956" s="43" t="str">
        <f xml:space="preserve"> HYPERLINK("#'目次'!B192", "[186]")</f>
        <v>[186]</v>
      </c>
      <c r="C8956" s="31" t="s">
        <v>349</v>
      </c>
    </row>
    <row r="8957" spans="2:17" x14ac:dyDescent="0.2">
      <c r="C8957" s="156" t="s">
        <v>350</v>
      </c>
    </row>
    <row r="8959" spans="2:17" x14ac:dyDescent="0.2">
      <c r="C8959" s="31" t="s">
        <v>75</v>
      </c>
    </row>
    <row r="8960" spans="2:17" ht="60" x14ac:dyDescent="0.2">
      <c r="D8960" s="177"/>
      <c r="E8960" s="178"/>
      <c r="F8960" s="178"/>
      <c r="G8960" s="40" t="s">
        <v>14</v>
      </c>
      <c r="H8960" s="42" t="s">
        <v>351</v>
      </c>
      <c r="I8960" s="15" t="s">
        <v>352</v>
      </c>
      <c r="J8960" s="15" t="s">
        <v>353</v>
      </c>
      <c r="K8960" s="15" t="s">
        <v>354</v>
      </c>
      <c r="L8960" s="15" t="s">
        <v>355</v>
      </c>
      <c r="M8960" s="15" t="s">
        <v>356</v>
      </c>
      <c r="N8960" s="15" t="s">
        <v>357</v>
      </c>
      <c r="O8960" s="15" t="s">
        <v>358</v>
      </c>
      <c r="P8960" s="15" t="s">
        <v>86</v>
      </c>
      <c r="Q8960" s="44" t="s">
        <v>17</v>
      </c>
    </row>
    <row r="8961" spans="4:17" x14ac:dyDescent="0.2">
      <c r="D8961" s="179"/>
      <c r="E8961" s="180"/>
      <c r="F8961" s="180"/>
      <c r="G8961" s="39"/>
      <c r="H8961" s="41"/>
      <c r="I8961" s="14"/>
      <c r="J8961" s="14"/>
      <c r="K8961" s="14"/>
      <c r="L8961" s="14"/>
      <c r="M8961" s="14"/>
      <c r="N8961" s="14"/>
      <c r="O8961" s="14"/>
      <c r="P8961" s="14"/>
      <c r="Q8961" s="38"/>
    </row>
    <row r="8962" spans="4:17" x14ac:dyDescent="0.2">
      <c r="D8962" s="70"/>
      <c r="E8962" s="72" t="s">
        <v>14</v>
      </c>
      <c r="F8962" s="69"/>
      <c r="G8962" s="37">
        <v>59</v>
      </c>
      <c r="H8962" s="17">
        <v>36</v>
      </c>
      <c r="I8962" s="17">
        <v>14</v>
      </c>
      <c r="J8962" s="17">
        <v>12</v>
      </c>
      <c r="K8962" s="17">
        <v>2</v>
      </c>
      <c r="L8962" s="17">
        <v>9</v>
      </c>
      <c r="M8962" s="17">
        <v>14</v>
      </c>
      <c r="N8962" s="17">
        <v>12</v>
      </c>
      <c r="O8962" s="17">
        <v>11</v>
      </c>
      <c r="P8962" s="17">
        <v>1</v>
      </c>
      <c r="Q8962" s="55">
        <v>20</v>
      </c>
    </row>
    <row r="8963" spans="4:17" x14ac:dyDescent="0.2">
      <c r="D8963" s="57"/>
      <c r="E8963" s="54"/>
      <c r="F8963" s="71"/>
      <c r="G8963" s="9">
        <v>100</v>
      </c>
      <c r="H8963" s="2">
        <v>61.016949152541997</v>
      </c>
      <c r="I8963" s="2">
        <v>23.728813559321999</v>
      </c>
      <c r="J8963" s="2">
        <v>20.338983050846998</v>
      </c>
      <c r="K8963" s="2">
        <v>3.3898305084749998</v>
      </c>
      <c r="L8963" s="2">
        <v>15.254237288136</v>
      </c>
      <c r="M8963" s="2">
        <v>23.728813559321999</v>
      </c>
      <c r="N8963" s="2">
        <v>20.338983050846998</v>
      </c>
      <c r="O8963" s="2">
        <v>18.644067796609999</v>
      </c>
      <c r="P8963" s="2">
        <v>1.6949152542370001</v>
      </c>
      <c r="Q8963" s="13">
        <v>33.898305084745999</v>
      </c>
    </row>
    <row r="8964" spans="4:17" x14ac:dyDescent="0.2">
      <c r="D8964" s="174" t="s">
        <v>36</v>
      </c>
      <c r="E8964" s="20" t="s">
        <v>76</v>
      </c>
      <c r="F8964" s="22"/>
      <c r="G8964" s="21">
        <v>32</v>
      </c>
      <c r="H8964" s="25">
        <v>22</v>
      </c>
      <c r="I8964" s="3">
        <v>10</v>
      </c>
      <c r="J8964" s="3">
        <v>6</v>
      </c>
      <c r="K8964" s="3">
        <v>2</v>
      </c>
      <c r="L8964" s="3">
        <v>6</v>
      </c>
      <c r="M8964" s="3">
        <v>12</v>
      </c>
      <c r="N8964" s="3">
        <v>10</v>
      </c>
      <c r="O8964" s="3">
        <v>9</v>
      </c>
      <c r="P8964" s="3">
        <v>1</v>
      </c>
      <c r="Q8964" s="26">
        <v>7</v>
      </c>
    </row>
    <row r="8965" spans="4:17" x14ac:dyDescent="0.2">
      <c r="D8965" s="175"/>
      <c r="E8965" s="11"/>
      <c r="F8965" s="10"/>
      <c r="G8965" s="9">
        <v>100</v>
      </c>
      <c r="H8965" s="64">
        <v>68.75</v>
      </c>
      <c r="I8965" s="23">
        <v>31.25</v>
      </c>
      <c r="J8965" s="2">
        <v>18.75</v>
      </c>
      <c r="K8965" s="2">
        <v>6.25</v>
      </c>
      <c r="L8965" s="2">
        <v>18.75</v>
      </c>
      <c r="M8965" s="35">
        <v>37.5</v>
      </c>
      <c r="N8965" s="35">
        <v>31.25</v>
      </c>
      <c r="O8965" s="23">
        <v>28.125</v>
      </c>
      <c r="P8965" s="2">
        <v>3.125</v>
      </c>
      <c r="Q8965" s="111">
        <v>21.875</v>
      </c>
    </row>
    <row r="8966" spans="4:17" x14ac:dyDescent="0.2">
      <c r="D8966" s="175"/>
      <c r="E8966" s="4" t="s">
        <v>39</v>
      </c>
      <c r="F8966" s="6"/>
      <c r="G8966" s="5">
        <v>5</v>
      </c>
      <c r="H8966" s="7">
        <v>2</v>
      </c>
      <c r="I8966" s="1">
        <v>1</v>
      </c>
      <c r="J8966" s="1">
        <v>0</v>
      </c>
      <c r="K8966" s="1">
        <v>0</v>
      </c>
      <c r="L8966" s="1">
        <v>0</v>
      </c>
      <c r="M8966" s="1">
        <v>2</v>
      </c>
      <c r="N8966" s="1">
        <v>2</v>
      </c>
      <c r="O8966" s="1">
        <v>2</v>
      </c>
      <c r="P8966" s="1">
        <v>1</v>
      </c>
      <c r="Q8966" s="8">
        <v>1</v>
      </c>
    </row>
    <row r="8967" spans="4:17" x14ac:dyDescent="0.2">
      <c r="D8967" s="175"/>
      <c r="E8967" s="11"/>
      <c r="F8967" s="10"/>
      <c r="G8967" s="9">
        <v>100</v>
      </c>
      <c r="H8967" s="99">
        <v>40</v>
      </c>
      <c r="I8967" s="2">
        <v>20</v>
      </c>
      <c r="J8967" s="76">
        <v>0</v>
      </c>
      <c r="K8967" s="18">
        <v>0</v>
      </c>
      <c r="L8967" s="76">
        <v>0</v>
      </c>
      <c r="M8967" s="35">
        <v>40</v>
      </c>
      <c r="N8967" s="35">
        <v>40</v>
      </c>
      <c r="O8967" s="35">
        <v>40</v>
      </c>
      <c r="P8967" s="35">
        <v>20</v>
      </c>
      <c r="Q8967" s="111">
        <v>20</v>
      </c>
    </row>
    <row r="8968" spans="4:17" x14ac:dyDescent="0.2">
      <c r="D8968" s="175"/>
      <c r="E8968" s="4" t="s">
        <v>40</v>
      </c>
      <c r="F8968" s="6"/>
      <c r="G8968" s="5">
        <v>0</v>
      </c>
      <c r="H8968" s="7">
        <v>0</v>
      </c>
      <c r="I8968" s="1">
        <v>0</v>
      </c>
      <c r="J8968" s="1">
        <v>0</v>
      </c>
      <c r="K8968" s="1">
        <v>0</v>
      </c>
      <c r="L8968" s="1">
        <v>0</v>
      </c>
      <c r="M8968" s="1">
        <v>0</v>
      </c>
      <c r="N8968" s="1">
        <v>0</v>
      </c>
      <c r="O8968" s="1">
        <v>0</v>
      </c>
      <c r="P8968" s="1">
        <v>0</v>
      </c>
      <c r="Q8968" s="8">
        <v>0</v>
      </c>
    </row>
    <row r="8969" spans="4:17" x14ac:dyDescent="0.2">
      <c r="D8969" s="175"/>
      <c r="E8969" s="11"/>
      <c r="F8969" s="10"/>
      <c r="G8969" s="149">
        <v>0</v>
      </c>
      <c r="H8969" s="116">
        <v>0</v>
      </c>
      <c r="I8969" s="76">
        <v>0</v>
      </c>
      <c r="J8969" s="76">
        <v>0</v>
      </c>
      <c r="K8969" s="18">
        <v>0</v>
      </c>
      <c r="L8969" s="76">
        <v>0</v>
      </c>
      <c r="M8969" s="76">
        <v>0</v>
      </c>
      <c r="N8969" s="76">
        <v>0</v>
      </c>
      <c r="O8969" s="76">
        <v>0</v>
      </c>
      <c r="P8969" s="18">
        <v>0</v>
      </c>
      <c r="Q8969" s="137">
        <v>0</v>
      </c>
    </row>
    <row r="8970" spans="4:17" x14ac:dyDescent="0.2">
      <c r="D8970" s="175"/>
      <c r="E8970" s="4" t="s">
        <v>41</v>
      </c>
      <c r="F8970" s="6"/>
      <c r="G8970" s="5">
        <v>2</v>
      </c>
      <c r="H8970" s="7">
        <v>1</v>
      </c>
      <c r="I8970" s="1">
        <v>1</v>
      </c>
      <c r="J8970" s="1">
        <v>0</v>
      </c>
      <c r="K8970" s="1">
        <v>0</v>
      </c>
      <c r="L8970" s="1">
        <v>0</v>
      </c>
      <c r="M8970" s="1">
        <v>1</v>
      </c>
      <c r="N8970" s="1">
        <v>1</v>
      </c>
      <c r="O8970" s="1">
        <v>1</v>
      </c>
      <c r="P8970" s="1">
        <v>0</v>
      </c>
      <c r="Q8970" s="8">
        <v>1</v>
      </c>
    </row>
    <row r="8971" spans="4:17" x14ac:dyDescent="0.2">
      <c r="D8971" s="175"/>
      <c r="E8971" s="11"/>
      <c r="F8971" s="10"/>
      <c r="G8971" s="9">
        <v>100</v>
      </c>
      <c r="H8971" s="99">
        <v>50</v>
      </c>
      <c r="I8971" s="35">
        <v>50</v>
      </c>
      <c r="J8971" s="76">
        <v>0</v>
      </c>
      <c r="K8971" s="18">
        <v>0</v>
      </c>
      <c r="L8971" s="76">
        <v>0</v>
      </c>
      <c r="M8971" s="35">
        <v>50</v>
      </c>
      <c r="N8971" s="35">
        <v>50</v>
      </c>
      <c r="O8971" s="35">
        <v>50</v>
      </c>
      <c r="P8971" s="18">
        <v>0</v>
      </c>
      <c r="Q8971" s="104">
        <v>50</v>
      </c>
    </row>
    <row r="8972" spans="4:17" x14ac:dyDescent="0.2">
      <c r="D8972" s="175"/>
      <c r="E8972" s="4" t="s">
        <v>42</v>
      </c>
      <c r="F8972" s="6"/>
      <c r="G8972" s="5">
        <v>1</v>
      </c>
      <c r="H8972" s="7">
        <v>0</v>
      </c>
      <c r="I8972" s="1">
        <v>0</v>
      </c>
      <c r="J8972" s="1">
        <v>0</v>
      </c>
      <c r="K8972" s="1">
        <v>0</v>
      </c>
      <c r="L8972" s="1">
        <v>0</v>
      </c>
      <c r="M8972" s="1">
        <v>0</v>
      </c>
      <c r="N8972" s="1">
        <v>0</v>
      </c>
      <c r="O8972" s="1">
        <v>0</v>
      </c>
      <c r="P8972" s="1">
        <v>0</v>
      </c>
      <c r="Q8972" s="8">
        <v>1</v>
      </c>
    </row>
    <row r="8973" spans="4:17" x14ac:dyDescent="0.2">
      <c r="D8973" s="175"/>
      <c r="E8973" s="11"/>
      <c r="F8973" s="10"/>
      <c r="G8973" s="9">
        <v>100</v>
      </c>
      <c r="H8973" s="116">
        <v>0</v>
      </c>
      <c r="I8973" s="76">
        <v>0</v>
      </c>
      <c r="J8973" s="76">
        <v>0</v>
      </c>
      <c r="K8973" s="18">
        <v>0</v>
      </c>
      <c r="L8973" s="76">
        <v>0</v>
      </c>
      <c r="M8973" s="76">
        <v>0</v>
      </c>
      <c r="N8973" s="76">
        <v>0</v>
      </c>
      <c r="O8973" s="76">
        <v>0</v>
      </c>
      <c r="P8973" s="18">
        <v>0</v>
      </c>
      <c r="Q8973" s="104">
        <v>100</v>
      </c>
    </row>
    <row r="8974" spans="4:17" x14ac:dyDescent="0.2">
      <c r="D8974" s="175"/>
      <c r="E8974" s="4" t="s">
        <v>43</v>
      </c>
      <c r="F8974" s="6"/>
      <c r="G8974" s="5">
        <v>5</v>
      </c>
      <c r="H8974" s="7">
        <v>4</v>
      </c>
      <c r="I8974" s="1">
        <v>1</v>
      </c>
      <c r="J8974" s="1">
        <v>1</v>
      </c>
      <c r="K8974" s="1">
        <v>1</v>
      </c>
      <c r="L8974" s="1">
        <v>2</v>
      </c>
      <c r="M8974" s="1">
        <v>3</v>
      </c>
      <c r="N8974" s="1">
        <v>2</v>
      </c>
      <c r="O8974" s="1">
        <v>1</v>
      </c>
      <c r="P8974" s="1">
        <v>0</v>
      </c>
      <c r="Q8974" s="8">
        <v>0</v>
      </c>
    </row>
    <row r="8975" spans="4:17" x14ac:dyDescent="0.2">
      <c r="D8975" s="175"/>
      <c r="E8975" s="11"/>
      <c r="F8975" s="10"/>
      <c r="G8975" s="9">
        <v>100</v>
      </c>
      <c r="H8975" s="86">
        <v>80</v>
      </c>
      <c r="I8975" s="2">
        <v>20</v>
      </c>
      <c r="J8975" s="2">
        <v>20</v>
      </c>
      <c r="K8975" s="35">
        <v>20</v>
      </c>
      <c r="L8975" s="35">
        <v>40</v>
      </c>
      <c r="M8975" s="35">
        <v>60</v>
      </c>
      <c r="N8975" s="35">
        <v>40</v>
      </c>
      <c r="O8975" s="2">
        <v>20</v>
      </c>
      <c r="P8975" s="18">
        <v>0</v>
      </c>
      <c r="Q8975" s="137">
        <v>0</v>
      </c>
    </row>
    <row r="8976" spans="4:17" x14ac:dyDescent="0.2">
      <c r="D8976" s="175"/>
      <c r="E8976" s="4" t="s">
        <v>44</v>
      </c>
      <c r="F8976" s="6"/>
      <c r="G8976" s="5">
        <v>7</v>
      </c>
      <c r="H8976" s="7">
        <v>5</v>
      </c>
      <c r="I8976" s="1">
        <v>2</v>
      </c>
      <c r="J8976" s="1">
        <v>1</v>
      </c>
      <c r="K8976" s="1">
        <v>1</v>
      </c>
      <c r="L8976" s="1">
        <v>0</v>
      </c>
      <c r="M8976" s="1">
        <v>2</v>
      </c>
      <c r="N8976" s="1">
        <v>3</v>
      </c>
      <c r="O8976" s="1">
        <v>2</v>
      </c>
      <c r="P8976" s="1">
        <v>0</v>
      </c>
      <c r="Q8976" s="8">
        <v>2</v>
      </c>
    </row>
    <row r="8977" spans="4:17" x14ac:dyDescent="0.2">
      <c r="D8977" s="175"/>
      <c r="E8977" s="11"/>
      <c r="F8977" s="10"/>
      <c r="G8977" s="9">
        <v>100</v>
      </c>
      <c r="H8977" s="86">
        <v>71.428571428571004</v>
      </c>
      <c r="I8977" s="2">
        <v>28.571428571428999</v>
      </c>
      <c r="J8977" s="27">
        <v>14.285714285714</v>
      </c>
      <c r="K8977" s="35">
        <v>14.285714285714</v>
      </c>
      <c r="L8977" s="76">
        <v>0</v>
      </c>
      <c r="M8977" s="2">
        <v>28.571428571428999</v>
      </c>
      <c r="N8977" s="35">
        <v>42.857142857143003</v>
      </c>
      <c r="O8977" s="23">
        <v>28.571428571428999</v>
      </c>
      <c r="P8977" s="18">
        <v>0</v>
      </c>
      <c r="Q8977" s="93">
        <v>28.571428571428999</v>
      </c>
    </row>
    <row r="8978" spans="4:17" x14ac:dyDescent="0.2">
      <c r="D8978" s="175"/>
      <c r="E8978" s="4" t="s">
        <v>45</v>
      </c>
      <c r="F8978" s="6"/>
      <c r="G8978" s="5">
        <v>12</v>
      </c>
      <c r="H8978" s="7">
        <v>10</v>
      </c>
      <c r="I8978" s="1">
        <v>5</v>
      </c>
      <c r="J8978" s="1">
        <v>4</v>
      </c>
      <c r="K8978" s="1">
        <v>0</v>
      </c>
      <c r="L8978" s="1">
        <v>4</v>
      </c>
      <c r="M8978" s="1">
        <v>4</v>
      </c>
      <c r="N8978" s="1">
        <v>2</v>
      </c>
      <c r="O8978" s="1">
        <v>3</v>
      </c>
      <c r="P8978" s="1">
        <v>0</v>
      </c>
      <c r="Q8978" s="8">
        <v>2</v>
      </c>
    </row>
    <row r="8979" spans="4:17" x14ac:dyDescent="0.2">
      <c r="D8979" s="175"/>
      <c r="E8979" s="11"/>
      <c r="F8979" s="10"/>
      <c r="G8979" s="9">
        <v>100</v>
      </c>
      <c r="H8979" s="86">
        <v>83.333333333333002</v>
      </c>
      <c r="I8979" s="35">
        <v>41.666666666666998</v>
      </c>
      <c r="J8979" s="35">
        <v>33.333333333333002</v>
      </c>
      <c r="K8979" s="18">
        <v>0</v>
      </c>
      <c r="L8979" s="35">
        <v>33.333333333333002</v>
      </c>
      <c r="M8979" s="23">
        <v>33.333333333333002</v>
      </c>
      <c r="N8979" s="2">
        <v>16.666666666666998</v>
      </c>
      <c r="O8979" s="23">
        <v>25</v>
      </c>
      <c r="P8979" s="18">
        <v>0</v>
      </c>
      <c r="Q8979" s="111">
        <v>16.666666666666998</v>
      </c>
    </row>
    <row r="8980" spans="4:17" x14ac:dyDescent="0.2">
      <c r="D8980" s="174" t="s">
        <v>37</v>
      </c>
      <c r="E8980" s="20" t="s">
        <v>77</v>
      </c>
      <c r="F8980" s="22"/>
      <c r="G8980" s="21">
        <v>27</v>
      </c>
      <c r="H8980" s="25">
        <v>14</v>
      </c>
      <c r="I8980" s="3">
        <v>4</v>
      </c>
      <c r="J8980" s="3">
        <v>6</v>
      </c>
      <c r="K8980" s="3">
        <v>0</v>
      </c>
      <c r="L8980" s="3">
        <v>3</v>
      </c>
      <c r="M8980" s="3">
        <v>2</v>
      </c>
      <c r="N8980" s="3">
        <v>2</v>
      </c>
      <c r="O8980" s="3">
        <v>2</v>
      </c>
      <c r="P8980" s="3">
        <v>0</v>
      </c>
      <c r="Q8980" s="26">
        <v>13</v>
      </c>
    </row>
    <row r="8981" spans="4:17" x14ac:dyDescent="0.2">
      <c r="D8981" s="175"/>
      <c r="E8981" s="11"/>
      <c r="F8981" s="10"/>
      <c r="G8981" s="9">
        <v>100</v>
      </c>
      <c r="H8981" s="73">
        <v>51.851851851851997</v>
      </c>
      <c r="I8981" s="27">
        <v>14.814814814815</v>
      </c>
      <c r="J8981" s="2">
        <v>22.222222222222001</v>
      </c>
      <c r="K8981" s="18">
        <v>0</v>
      </c>
      <c r="L8981" s="2">
        <v>11.111111111111001</v>
      </c>
      <c r="M8981" s="46">
        <v>7.4074074074069998</v>
      </c>
      <c r="N8981" s="46">
        <v>7.4074074074069998</v>
      </c>
      <c r="O8981" s="46">
        <v>7.4074074074069998</v>
      </c>
      <c r="P8981" s="18">
        <v>0</v>
      </c>
      <c r="Q8981" s="104">
        <v>48.148148148148003</v>
      </c>
    </row>
    <row r="8982" spans="4:17" x14ac:dyDescent="0.2">
      <c r="D8982" s="175"/>
      <c r="E8982" s="4" t="s">
        <v>39</v>
      </c>
      <c r="F8982" s="6"/>
      <c r="G8982" s="5">
        <v>1</v>
      </c>
      <c r="H8982" s="7">
        <v>1</v>
      </c>
      <c r="I8982" s="1">
        <v>0</v>
      </c>
      <c r="J8982" s="1">
        <v>0</v>
      </c>
      <c r="K8982" s="1">
        <v>0</v>
      </c>
      <c r="L8982" s="1">
        <v>0</v>
      </c>
      <c r="M8982" s="1">
        <v>0</v>
      </c>
      <c r="N8982" s="1">
        <v>0</v>
      </c>
      <c r="O8982" s="1">
        <v>0</v>
      </c>
      <c r="P8982" s="1">
        <v>0</v>
      </c>
      <c r="Q8982" s="8">
        <v>0</v>
      </c>
    </row>
    <row r="8983" spans="4:17" x14ac:dyDescent="0.2">
      <c r="D8983" s="175"/>
      <c r="E8983" s="11"/>
      <c r="F8983" s="10"/>
      <c r="G8983" s="9">
        <v>100</v>
      </c>
      <c r="H8983" s="86">
        <v>100</v>
      </c>
      <c r="I8983" s="76">
        <v>0</v>
      </c>
      <c r="J8983" s="76">
        <v>0</v>
      </c>
      <c r="K8983" s="18">
        <v>0</v>
      </c>
      <c r="L8983" s="76">
        <v>0</v>
      </c>
      <c r="M8983" s="76">
        <v>0</v>
      </c>
      <c r="N8983" s="76">
        <v>0</v>
      </c>
      <c r="O8983" s="76">
        <v>0</v>
      </c>
      <c r="P8983" s="18">
        <v>0</v>
      </c>
      <c r="Q8983" s="137">
        <v>0</v>
      </c>
    </row>
    <row r="8984" spans="4:17" x14ac:dyDescent="0.2">
      <c r="D8984" s="175"/>
      <c r="E8984" s="4" t="s">
        <v>40</v>
      </c>
      <c r="F8984" s="6"/>
      <c r="G8984" s="5">
        <v>3</v>
      </c>
      <c r="H8984" s="7">
        <v>2</v>
      </c>
      <c r="I8984" s="1">
        <v>0</v>
      </c>
      <c r="J8984" s="1">
        <v>0</v>
      </c>
      <c r="K8984" s="1">
        <v>0</v>
      </c>
      <c r="L8984" s="1">
        <v>0</v>
      </c>
      <c r="M8984" s="1">
        <v>0</v>
      </c>
      <c r="N8984" s="1">
        <v>0</v>
      </c>
      <c r="O8984" s="1">
        <v>0</v>
      </c>
      <c r="P8984" s="1">
        <v>0</v>
      </c>
      <c r="Q8984" s="8">
        <v>1</v>
      </c>
    </row>
    <row r="8985" spans="4:17" x14ac:dyDescent="0.2">
      <c r="D8985" s="175"/>
      <c r="E8985" s="11"/>
      <c r="F8985" s="10"/>
      <c r="G8985" s="9">
        <v>100</v>
      </c>
      <c r="H8985" s="64">
        <v>66.666666666666998</v>
      </c>
      <c r="I8985" s="76">
        <v>0</v>
      </c>
      <c r="J8985" s="76">
        <v>0</v>
      </c>
      <c r="K8985" s="18">
        <v>0</v>
      </c>
      <c r="L8985" s="76">
        <v>0</v>
      </c>
      <c r="M8985" s="76">
        <v>0</v>
      </c>
      <c r="N8985" s="76">
        <v>0</v>
      </c>
      <c r="O8985" s="76">
        <v>0</v>
      </c>
      <c r="P8985" s="18">
        <v>0</v>
      </c>
      <c r="Q8985" s="13">
        <v>33.333333333333002</v>
      </c>
    </row>
    <row r="8986" spans="4:17" x14ac:dyDescent="0.2">
      <c r="D8986" s="175"/>
      <c r="E8986" s="4" t="s">
        <v>41</v>
      </c>
      <c r="F8986" s="6"/>
      <c r="G8986" s="5">
        <v>0</v>
      </c>
      <c r="H8986" s="7">
        <v>0</v>
      </c>
      <c r="I8986" s="1">
        <v>0</v>
      </c>
      <c r="J8986" s="1">
        <v>0</v>
      </c>
      <c r="K8986" s="1">
        <v>0</v>
      </c>
      <c r="L8986" s="1">
        <v>0</v>
      </c>
      <c r="M8986" s="1">
        <v>0</v>
      </c>
      <c r="N8986" s="1">
        <v>0</v>
      </c>
      <c r="O8986" s="1">
        <v>0</v>
      </c>
      <c r="P8986" s="1">
        <v>0</v>
      </c>
      <c r="Q8986" s="8">
        <v>0</v>
      </c>
    </row>
    <row r="8987" spans="4:17" x14ac:dyDescent="0.2">
      <c r="D8987" s="175"/>
      <c r="E8987" s="11"/>
      <c r="F8987" s="10"/>
      <c r="G8987" s="149">
        <v>0</v>
      </c>
      <c r="H8987" s="116">
        <v>0</v>
      </c>
      <c r="I8987" s="76">
        <v>0</v>
      </c>
      <c r="J8987" s="76">
        <v>0</v>
      </c>
      <c r="K8987" s="18">
        <v>0</v>
      </c>
      <c r="L8987" s="76">
        <v>0</v>
      </c>
      <c r="M8987" s="76">
        <v>0</v>
      </c>
      <c r="N8987" s="76">
        <v>0</v>
      </c>
      <c r="O8987" s="76">
        <v>0</v>
      </c>
      <c r="P8987" s="18">
        <v>0</v>
      </c>
      <c r="Q8987" s="137">
        <v>0</v>
      </c>
    </row>
    <row r="8988" spans="4:17" x14ac:dyDescent="0.2">
      <c r="D8988" s="175"/>
      <c r="E8988" s="4" t="s">
        <v>42</v>
      </c>
      <c r="F8988" s="6"/>
      <c r="G8988" s="5">
        <v>1</v>
      </c>
      <c r="H8988" s="7">
        <v>0</v>
      </c>
      <c r="I8988" s="1">
        <v>0</v>
      </c>
      <c r="J8988" s="1">
        <v>0</v>
      </c>
      <c r="K8988" s="1">
        <v>0</v>
      </c>
      <c r="L8988" s="1">
        <v>0</v>
      </c>
      <c r="M8988" s="1">
        <v>0</v>
      </c>
      <c r="N8988" s="1">
        <v>0</v>
      </c>
      <c r="O8988" s="1">
        <v>0</v>
      </c>
      <c r="P8988" s="1">
        <v>0</v>
      </c>
      <c r="Q8988" s="8">
        <v>1</v>
      </c>
    </row>
    <row r="8989" spans="4:17" x14ac:dyDescent="0.2">
      <c r="D8989" s="175"/>
      <c r="E8989" s="11"/>
      <c r="F8989" s="10"/>
      <c r="G8989" s="9">
        <v>100</v>
      </c>
      <c r="H8989" s="116">
        <v>0</v>
      </c>
      <c r="I8989" s="76">
        <v>0</v>
      </c>
      <c r="J8989" s="76">
        <v>0</v>
      </c>
      <c r="K8989" s="18">
        <v>0</v>
      </c>
      <c r="L8989" s="76">
        <v>0</v>
      </c>
      <c r="M8989" s="76">
        <v>0</v>
      </c>
      <c r="N8989" s="76">
        <v>0</v>
      </c>
      <c r="O8989" s="76">
        <v>0</v>
      </c>
      <c r="P8989" s="18">
        <v>0</v>
      </c>
      <c r="Q8989" s="104">
        <v>100</v>
      </c>
    </row>
    <row r="8990" spans="4:17" x14ac:dyDescent="0.2">
      <c r="D8990" s="175"/>
      <c r="E8990" s="4" t="s">
        <v>43</v>
      </c>
      <c r="F8990" s="6"/>
      <c r="G8990" s="5">
        <v>0</v>
      </c>
      <c r="H8990" s="7">
        <v>0</v>
      </c>
      <c r="I8990" s="1">
        <v>0</v>
      </c>
      <c r="J8990" s="1">
        <v>0</v>
      </c>
      <c r="K8990" s="1">
        <v>0</v>
      </c>
      <c r="L8990" s="1">
        <v>0</v>
      </c>
      <c r="M8990" s="1">
        <v>0</v>
      </c>
      <c r="N8990" s="1">
        <v>0</v>
      </c>
      <c r="O8990" s="1">
        <v>0</v>
      </c>
      <c r="P8990" s="1">
        <v>0</v>
      </c>
      <c r="Q8990" s="8">
        <v>0</v>
      </c>
    </row>
    <row r="8991" spans="4:17" x14ac:dyDescent="0.2">
      <c r="D8991" s="175"/>
      <c r="E8991" s="11"/>
      <c r="F8991" s="10"/>
      <c r="G8991" s="149">
        <v>0</v>
      </c>
      <c r="H8991" s="116">
        <v>0</v>
      </c>
      <c r="I8991" s="76">
        <v>0</v>
      </c>
      <c r="J8991" s="76">
        <v>0</v>
      </c>
      <c r="K8991" s="18">
        <v>0</v>
      </c>
      <c r="L8991" s="76">
        <v>0</v>
      </c>
      <c r="M8991" s="76">
        <v>0</v>
      </c>
      <c r="N8991" s="76">
        <v>0</v>
      </c>
      <c r="O8991" s="76">
        <v>0</v>
      </c>
      <c r="P8991" s="18">
        <v>0</v>
      </c>
      <c r="Q8991" s="137">
        <v>0</v>
      </c>
    </row>
    <row r="8992" spans="4:17" x14ac:dyDescent="0.2">
      <c r="D8992" s="175"/>
      <c r="E8992" s="4" t="s">
        <v>44</v>
      </c>
      <c r="F8992" s="6"/>
      <c r="G8992" s="5">
        <v>5</v>
      </c>
      <c r="H8992" s="7">
        <v>3</v>
      </c>
      <c r="I8992" s="1">
        <v>2</v>
      </c>
      <c r="J8992" s="1">
        <v>1</v>
      </c>
      <c r="K8992" s="1">
        <v>0</v>
      </c>
      <c r="L8992" s="1">
        <v>0</v>
      </c>
      <c r="M8992" s="1">
        <v>1</v>
      </c>
      <c r="N8992" s="1">
        <v>1</v>
      </c>
      <c r="O8992" s="1">
        <v>1</v>
      </c>
      <c r="P8992" s="1">
        <v>0</v>
      </c>
      <c r="Q8992" s="8">
        <v>2</v>
      </c>
    </row>
    <row r="8993" spans="2:20" x14ac:dyDescent="0.2">
      <c r="D8993" s="175"/>
      <c r="E8993" s="11"/>
      <c r="F8993" s="10"/>
      <c r="G8993" s="9">
        <v>100</v>
      </c>
      <c r="H8993" s="16">
        <v>60</v>
      </c>
      <c r="I8993" s="35">
        <v>40</v>
      </c>
      <c r="J8993" s="2">
        <v>20</v>
      </c>
      <c r="K8993" s="18">
        <v>0</v>
      </c>
      <c r="L8993" s="76">
        <v>0</v>
      </c>
      <c r="M8993" s="2">
        <v>20</v>
      </c>
      <c r="N8993" s="2">
        <v>20</v>
      </c>
      <c r="O8993" s="2">
        <v>20</v>
      </c>
      <c r="P8993" s="18">
        <v>0</v>
      </c>
      <c r="Q8993" s="89">
        <v>40</v>
      </c>
    </row>
    <row r="8994" spans="2:20" x14ac:dyDescent="0.2">
      <c r="D8994" s="175"/>
      <c r="E8994" s="4" t="s">
        <v>45</v>
      </c>
      <c r="F8994" s="6"/>
      <c r="G8994" s="5">
        <v>17</v>
      </c>
      <c r="H8994" s="7">
        <v>8</v>
      </c>
      <c r="I8994" s="1">
        <v>2</v>
      </c>
      <c r="J8994" s="1">
        <v>5</v>
      </c>
      <c r="K8994" s="1">
        <v>0</v>
      </c>
      <c r="L8994" s="1">
        <v>3</v>
      </c>
      <c r="M8994" s="1">
        <v>1</v>
      </c>
      <c r="N8994" s="1">
        <v>1</v>
      </c>
      <c r="O8994" s="1">
        <v>1</v>
      </c>
      <c r="P8994" s="1">
        <v>0</v>
      </c>
      <c r="Q8994" s="8">
        <v>9</v>
      </c>
    </row>
    <row r="8995" spans="2:20" x14ac:dyDescent="0.2">
      <c r="D8995" s="176"/>
      <c r="E8995" s="57"/>
      <c r="F8995" s="54"/>
      <c r="G8995" s="67">
        <v>100</v>
      </c>
      <c r="H8995" s="135">
        <v>47.058823529412003</v>
      </c>
      <c r="I8995" s="91">
        <v>11.764705882353001</v>
      </c>
      <c r="J8995" s="103">
        <v>29.411764705882</v>
      </c>
      <c r="K8995" s="81">
        <v>0</v>
      </c>
      <c r="L8995" s="48">
        <v>17.647058823529001</v>
      </c>
      <c r="M8995" s="91">
        <v>5.8823529411760003</v>
      </c>
      <c r="N8995" s="91">
        <v>5.8823529411760003</v>
      </c>
      <c r="O8995" s="91">
        <v>5.8823529411760003</v>
      </c>
      <c r="P8995" s="81">
        <v>0</v>
      </c>
      <c r="Q8995" s="118">
        <v>52.941176470587997</v>
      </c>
    </row>
    <row r="8997" spans="2:20" x14ac:dyDescent="0.2">
      <c r="B8997" s="43" t="str">
        <f xml:space="preserve"> HYPERLINK("#'目次'!B193", "[187]")</f>
        <v>[187]</v>
      </c>
      <c r="C8997" s="31" t="s">
        <v>362</v>
      </c>
    </row>
    <row r="9001" spans="2:20" ht="72" x14ac:dyDescent="0.2">
      <c r="D9001" s="177"/>
      <c r="E9001" s="178"/>
      <c r="F9001" s="178"/>
      <c r="G9001" s="40" t="s">
        <v>14</v>
      </c>
      <c r="H9001" s="42" t="s">
        <v>363</v>
      </c>
      <c r="I9001" s="15" t="s">
        <v>364</v>
      </c>
      <c r="J9001" s="15" t="s">
        <v>365</v>
      </c>
      <c r="K9001" s="15" t="s">
        <v>366</v>
      </c>
      <c r="L9001" s="15" t="s">
        <v>367</v>
      </c>
      <c r="M9001" s="15" t="s">
        <v>368</v>
      </c>
      <c r="N9001" s="15" t="s">
        <v>369</v>
      </c>
      <c r="O9001" s="15" t="s">
        <v>370</v>
      </c>
      <c r="P9001" s="15" t="s">
        <v>371</v>
      </c>
      <c r="Q9001" s="15" t="s">
        <v>372</v>
      </c>
      <c r="R9001" s="15" t="s">
        <v>373</v>
      </c>
      <c r="S9001" s="15" t="s">
        <v>86</v>
      </c>
      <c r="T9001" s="44" t="s">
        <v>17</v>
      </c>
    </row>
    <row r="9002" spans="2:20" x14ac:dyDescent="0.2">
      <c r="D9002" s="179"/>
      <c r="E9002" s="180"/>
      <c r="F9002" s="180"/>
      <c r="G9002" s="39"/>
      <c r="H9002" s="41"/>
      <c r="I9002" s="14"/>
      <c r="J9002" s="14"/>
      <c r="K9002" s="14"/>
      <c r="L9002" s="14"/>
      <c r="M9002" s="14"/>
      <c r="N9002" s="14"/>
      <c r="O9002" s="14"/>
      <c r="P9002" s="14"/>
      <c r="Q9002" s="14"/>
      <c r="R9002" s="14"/>
      <c r="S9002" s="14"/>
      <c r="T9002" s="38"/>
    </row>
    <row r="9003" spans="2:20" x14ac:dyDescent="0.2">
      <c r="D9003" s="70"/>
      <c r="E9003" s="72" t="s">
        <v>14</v>
      </c>
      <c r="F9003" s="69"/>
      <c r="G9003" s="37">
        <v>1222</v>
      </c>
      <c r="H9003" s="17">
        <v>129</v>
      </c>
      <c r="I9003" s="17">
        <v>472</v>
      </c>
      <c r="J9003" s="17">
        <v>277</v>
      </c>
      <c r="K9003" s="17">
        <v>247</v>
      </c>
      <c r="L9003" s="17">
        <v>300</v>
      </c>
      <c r="M9003" s="17">
        <v>486</v>
      </c>
      <c r="N9003" s="17">
        <v>338</v>
      </c>
      <c r="O9003" s="17">
        <v>356</v>
      </c>
      <c r="P9003" s="17">
        <v>213</v>
      </c>
      <c r="Q9003" s="17">
        <v>344</v>
      </c>
      <c r="R9003" s="17">
        <v>353</v>
      </c>
      <c r="S9003" s="17">
        <v>45</v>
      </c>
      <c r="T9003" s="55">
        <v>76</v>
      </c>
    </row>
    <row r="9004" spans="2:20" x14ac:dyDescent="0.2">
      <c r="D9004" s="57"/>
      <c r="E9004" s="54"/>
      <c r="F9004" s="71"/>
      <c r="G9004" s="9">
        <v>100</v>
      </c>
      <c r="H9004" s="2">
        <v>10.556464811784</v>
      </c>
      <c r="I9004" s="2">
        <v>38.625204582651001</v>
      </c>
      <c r="J9004" s="2">
        <v>22.667757774140998</v>
      </c>
      <c r="K9004" s="2">
        <v>20.212765957447001</v>
      </c>
      <c r="L9004" s="2">
        <v>24.549918166939001</v>
      </c>
      <c r="M9004" s="2">
        <v>39.770867430442003</v>
      </c>
      <c r="N9004" s="2">
        <v>27.659574468085001</v>
      </c>
      <c r="O9004" s="2">
        <v>29.132569558101</v>
      </c>
      <c r="P9004" s="2">
        <v>17.430441898527</v>
      </c>
      <c r="Q9004" s="2">
        <v>28.150572831424</v>
      </c>
      <c r="R9004" s="2">
        <v>28.887070376432</v>
      </c>
      <c r="S9004" s="2">
        <v>3.6824877250410002</v>
      </c>
      <c r="T9004" s="13">
        <v>6.2193126022909997</v>
      </c>
    </row>
    <row r="9005" spans="2:20" x14ac:dyDescent="0.2">
      <c r="D9005" s="174" t="s">
        <v>18</v>
      </c>
      <c r="E9005" s="20" t="s">
        <v>19</v>
      </c>
      <c r="F9005" s="22"/>
      <c r="G9005" s="21">
        <v>57</v>
      </c>
      <c r="H9005" s="25">
        <v>4</v>
      </c>
      <c r="I9005" s="3">
        <v>19</v>
      </c>
      <c r="J9005" s="3">
        <v>12</v>
      </c>
      <c r="K9005" s="3">
        <v>15</v>
      </c>
      <c r="L9005" s="3">
        <v>12</v>
      </c>
      <c r="M9005" s="3">
        <v>25</v>
      </c>
      <c r="N9005" s="3">
        <v>8</v>
      </c>
      <c r="O9005" s="3">
        <v>11</v>
      </c>
      <c r="P9005" s="3">
        <v>5</v>
      </c>
      <c r="Q9005" s="3">
        <v>15</v>
      </c>
      <c r="R9005" s="3">
        <v>18</v>
      </c>
      <c r="S9005" s="3">
        <v>0</v>
      </c>
      <c r="T9005" s="26">
        <v>4</v>
      </c>
    </row>
    <row r="9006" spans="2:20" x14ac:dyDescent="0.2">
      <c r="D9006" s="175"/>
      <c r="E9006" s="11"/>
      <c r="F9006" s="10"/>
      <c r="G9006" s="9">
        <v>100</v>
      </c>
      <c r="H9006" s="16">
        <v>7.0175438596489998</v>
      </c>
      <c r="I9006" s="27">
        <v>33.333333333333002</v>
      </c>
      <c r="J9006" s="2">
        <v>21.052631578947</v>
      </c>
      <c r="K9006" s="23">
        <v>26.315789473683999</v>
      </c>
      <c r="L9006" s="2">
        <v>21.052631578947</v>
      </c>
      <c r="M9006" s="2">
        <v>43.859649122806999</v>
      </c>
      <c r="N9006" s="46">
        <v>14.035087719298</v>
      </c>
      <c r="O9006" s="27">
        <v>19.298245614035</v>
      </c>
      <c r="P9006" s="27">
        <v>8.7719298245609991</v>
      </c>
      <c r="Q9006" s="2">
        <v>26.315789473683999</v>
      </c>
      <c r="R9006" s="2">
        <v>31.578947368421002</v>
      </c>
      <c r="S9006" s="18">
        <v>0</v>
      </c>
      <c r="T9006" s="13">
        <v>7.0175438596489998</v>
      </c>
    </row>
    <row r="9007" spans="2:20" x14ac:dyDescent="0.2">
      <c r="D9007" s="175"/>
      <c r="E9007" s="4" t="s">
        <v>20</v>
      </c>
      <c r="F9007" s="6"/>
      <c r="G9007" s="5">
        <v>84</v>
      </c>
      <c r="H9007" s="7">
        <v>8</v>
      </c>
      <c r="I9007" s="1">
        <v>30</v>
      </c>
      <c r="J9007" s="1">
        <v>19</v>
      </c>
      <c r="K9007" s="1">
        <v>16</v>
      </c>
      <c r="L9007" s="1">
        <v>21</v>
      </c>
      <c r="M9007" s="1">
        <v>35</v>
      </c>
      <c r="N9007" s="1">
        <v>22</v>
      </c>
      <c r="O9007" s="1">
        <v>32</v>
      </c>
      <c r="P9007" s="1">
        <v>21</v>
      </c>
      <c r="Q9007" s="1">
        <v>24</v>
      </c>
      <c r="R9007" s="1">
        <v>26</v>
      </c>
      <c r="S9007" s="1">
        <v>4</v>
      </c>
      <c r="T9007" s="8">
        <v>12</v>
      </c>
    </row>
    <row r="9008" spans="2:20" x14ac:dyDescent="0.2">
      <c r="D9008" s="175"/>
      <c r="E9008" s="11"/>
      <c r="F9008" s="10"/>
      <c r="G9008" s="9">
        <v>100</v>
      </c>
      <c r="H9008" s="16">
        <v>9.5238095238099998</v>
      </c>
      <c r="I9008" s="2">
        <v>35.714285714286</v>
      </c>
      <c r="J9008" s="2">
        <v>22.619047619048001</v>
      </c>
      <c r="K9008" s="2">
        <v>19.047619047619001</v>
      </c>
      <c r="L9008" s="2">
        <v>25</v>
      </c>
      <c r="M9008" s="2">
        <v>41.666666666666998</v>
      </c>
      <c r="N9008" s="2">
        <v>26.190476190476002</v>
      </c>
      <c r="O9008" s="23">
        <v>38.095238095238003</v>
      </c>
      <c r="P9008" s="23">
        <v>25</v>
      </c>
      <c r="Q9008" s="2">
        <v>28.571428571428999</v>
      </c>
      <c r="R9008" s="2">
        <v>30.952380952380999</v>
      </c>
      <c r="S9008" s="2">
        <v>4.7619047619049999</v>
      </c>
      <c r="T9008" s="89">
        <v>14.285714285714</v>
      </c>
    </row>
    <row r="9009" spans="4:20" x14ac:dyDescent="0.2">
      <c r="D9009" s="175"/>
      <c r="E9009" s="4" t="s">
        <v>21</v>
      </c>
      <c r="F9009" s="6"/>
      <c r="G9009" s="5">
        <v>487</v>
      </c>
      <c r="H9009" s="7">
        <v>43</v>
      </c>
      <c r="I9009" s="1">
        <v>203</v>
      </c>
      <c r="J9009" s="1">
        <v>110</v>
      </c>
      <c r="K9009" s="1">
        <v>103</v>
      </c>
      <c r="L9009" s="1">
        <v>111</v>
      </c>
      <c r="M9009" s="1">
        <v>193</v>
      </c>
      <c r="N9009" s="1">
        <v>131</v>
      </c>
      <c r="O9009" s="1">
        <v>143</v>
      </c>
      <c r="P9009" s="1">
        <v>81</v>
      </c>
      <c r="Q9009" s="1">
        <v>154</v>
      </c>
      <c r="R9009" s="1">
        <v>133</v>
      </c>
      <c r="S9009" s="1">
        <v>19</v>
      </c>
      <c r="T9009" s="8">
        <v>27</v>
      </c>
    </row>
    <row r="9010" spans="4:20" x14ac:dyDescent="0.2">
      <c r="D9010" s="175"/>
      <c r="E9010" s="11"/>
      <c r="F9010" s="10"/>
      <c r="G9010" s="9">
        <v>100</v>
      </c>
      <c r="H9010" s="16">
        <v>8.8295687885009997</v>
      </c>
      <c r="I9010" s="2">
        <v>41.683778234085999</v>
      </c>
      <c r="J9010" s="2">
        <v>22.587268993839999</v>
      </c>
      <c r="K9010" s="2">
        <v>21.149897330595</v>
      </c>
      <c r="L9010" s="2">
        <v>22.792607802875001</v>
      </c>
      <c r="M9010" s="2">
        <v>39.630390143737003</v>
      </c>
      <c r="N9010" s="2">
        <v>26.899383983572999</v>
      </c>
      <c r="O9010" s="2">
        <v>29.363449691991999</v>
      </c>
      <c r="P9010" s="2">
        <v>16.632443531827999</v>
      </c>
      <c r="Q9010" s="2">
        <v>31.622176591376</v>
      </c>
      <c r="R9010" s="2">
        <v>27.310061601643</v>
      </c>
      <c r="S9010" s="2">
        <v>3.901437371663</v>
      </c>
      <c r="T9010" s="13">
        <v>5.5441478439429996</v>
      </c>
    </row>
    <row r="9011" spans="4:20" x14ac:dyDescent="0.2">
      <c r="D9011" s="175"/>
      <c r="E9011" s="4" t="s">
        <v>22</v>
      </c>
      <c r="F9011" s="6"/>
      <c r="G9011" s="5">
        <v>35</v>
      </c>
      <c r="H9011" s="7">
        <v>5</v>
      </c>
      <c r="I9011" s="1">
        <v>10</v>
      </c>
      <c r="J9011" s="1">
        <v>6</v>
      </c>
      <c r="K9011" s="1">
        <v>5</v>
      </c>
      <c r="L9011" s="1">
        <v>6</v>
      </c>
      <c r="M9011" s="1">
        <v>16</v>
      </c>
      <c r="N9011" s="1">
        <v>7</v>
      </c>
      <c r="O9011" s="1">
        <v>13</v>
      </c>
      <c r="P9011" s="1">
        <v>12</v>
      </c>
      <c r="Q9011" s="1">
        <v>13</v>
      </c>
      <c r="R9011" s="1">
        <v>6</v>
      </c>
      <c r="S9011" s="1">
        <v>0</v>
      </c>
      <c r="T9011" s="8">
        <v>1</v>
      </c>
    </row>
    <row r="9012" spans="4:20" x14ac:dyDescent="0.2">
      <c r="D9012" s="175"/>
      <c r="E9012" s="11"/>
      <c r="F9012" s="10"/>
      <c r="G9012" s="9">
        <v>100</v>
      </c>
      <c r="H9012" s="16">
        <v>14.285714285714</v>
      </c>
      <c r="I9012" s="46">
        <v>28.571428571428999</v>
      </c>
      <c r="J9012" s="27">
        <v>17.142857142857</v>
      </c>
      <c r="K9012" s="27">
        <v>14.285714285714</v>
      </c>
      <c r="L9012" s="27">
        <v>17.142857142857</v>
      </c>
      <c r="M9012" s="23">
        <v>45.714285714286</v>
      </c>
      <c r="N9012" s="27">
        <v>20</v>
      </c>
      <c r="O9012" s="23">
        <v>37.142857142856997</v>
      </c>
      <c r="P9012" s="35">
        <v>34.285714285714</v>
      </c>
      <c r="Q9012" s="23">
        <v>37.142857142856997</v>
      </c>
      <c r="R9012" s="46">
        <v>17.142857142857</v>
      </c>
      <c r="S9012" s="18">
        <v>0</v>
      </c>
      <c r="T9012" s="13">
        <v>2.8571428571430002</v>
      </c>
    </row>
    <row r="9013" spans="4:20" x14ac:dyDescent="0.2">
      <c r="D9013" s="175"/>
      <c r="E9013" s="4" t="s">
        <v>23</v>
      </c>
      <c r="F9013" s="6"/>
      <c r="G9013" s="5">
        <v>143</v>
      </c>
      <c r="H9013" s="7">
        <v>15</v>
      </c>
      <c r="I9013" s="1">
        <v>58</v>
      </c>
      <c r="J9013" s="1">
        <v>38</v>
      </c>
      <c r="K9013" s="1">
        <v>30</v>
      </c>
      <c r="L9013" s="1">
        <v>38</v>
      </c>
      <c r="M9013" s="1">
        <v>57</v>
      </c>
      <c r="N9013" s="1">
        <v>51</v>
      </c>
      <c r="O9013" s="1">
        <v>41</v>
      </c>
      <c r="P9013" s="1">
        <v>23</v>
      </c>
      <c r="Q9013" s="1">
        <v>36</v>
      </c>
      <c r="R9013" s="1">
        <v>30</v>
      </c>
      <c r="S9013" s="1">
        <v>6</v>
      </c>
      <c r="T9013" s="8">
        <v>8</v>
      </c>
    </row>
    <row r="9014" spans="4:20" x14ac:dyDescent="0.2">
      <c r="D9014" s="175"/>
      <c r="E9014" s="11"/>
      <c r="F9014" s="10"/>
      <c r="G9014" s="9">
        <v>100</v>
      </c>
      <c r="H9014" s="16">
        <v>10.48951048951</v>
      </c>
      <c r="I9014" s="2">
        <v>40.559440559441001</v>
      </c>
      <c r="J9014" s="2">
        <v>26.573426573427</v>
      </c>
      <c r="K9014" s="2">
        <v>20.979020979021001</v>
      </c>
      <c r="L9014" s="2">
        <v>26.573426573427</v>
      </c>
      <c r="M9014" s="2">
        <v>39.860139860140002</v>
      </c>
      <c r="N9014" s="23">
        <v>35.664335664336001</v>
      </c>
      <c r="O9014" s="2">
        <v>28.671328671329</v>
      </c>
      <c r="P9014" s="2">
        <v>16.083916083916002</v>
      </c>
      <c r="Q9014" s="2">
        <v>25.174825174824999</v>
      </c>
      <c r="R9014" s="27">
        <v>20.979020979021001</v>
      </c>
      <c r="S9014" s="2">
        <v>4.1958041958040004</v>
      </c>
      <c r="T9014" s="13">
        <v>5.594405594406</v>
      </c>
    </row>
    <row r="9015" spans="4:20" x14ac:dyDescent="0.2">
      <c r="D9015" s="175"/>
      <c r="E9015" s="4" t="s">
        <v>24</v>
      </c>
      <c r="F9015" s="6"/>
      <c r="G9015" s="5">
        <v>187</v>
      </c>
      <c r="H9015" s="7">
        <v>27</v>
      </c>
      <c r="I9015" s="1">
        <v>69</v>
      </c>
      <c r="J9015" s="1">
        <v>43</v>
      </c>
      <c r="K9015" s="1">
        <v>40</v>
      </c>
      <c r="L9015" s="1">
        <v>49</v>
      </c>
      <c r="M9015" s="1">
        <v>75</v>
      </c>
      <c r="N9015" s="1">
        <v>55</v>
      </c>
      <c r="O9015" s="1">
        <v>59</v>
      </c>
      <c r="P9015" s="1">
        <v>34</v>
      </c>
      <c r="Q9015" s="1">
        <v>58</v>
      </c>
      <c r="R9015" s="1">
        <v>60</v>
      </c>
      <c r="S9015" s="1">
        <v>7</v>
      </c>
      <c r="T9015" s="8">
        <v>11</v>
      </c>
    </row>
    <row r="9016" spans="4:20" x14ac:dyDescent="0.2">
      <c r="D9016" s="175"/>
      <c r="E9016" s="11"/>
      <c r="F9016" s="10"/>
      <c r="G9016" s="9">
        <v>100</v>
      </c>
      <c r="H9016" s="16">
        <v>14.438502673797</v>
      </c>
      <c r="I9016" s="2">
        <v>36.898395721924999</v>
      </c>
      <c r="J9016" s="2">
        <v>22.994652406417</v>
      </c>
      <c r="K9016" s="2">
        <v>21.390374331551001</v>
      </c>
      <c r="L9016" s="2">
        <v>26.203208556149999</v>
      </c>
      <c r="M9016" s="2">
        <v>40.106951871657998</v>
      </c>
      <c r="N9016" s="2">
        <v>29.411764705882</v>
      </c>
      <c r="O9016" s="2">
        <v>31.550802139037</v>
      </c>
      <c r="P9016" s="2">
        <v>18.181818181817999</v>
      </c>
      <c r="Q9016" s="2">
        <v>31.016042780749</v>
      </c>
      <c r="R9016" s="2">
        <v>32.085561497325997</v>
      </c>
      <c r="S9016" s="2">
        <v>3.7433155080209999</v>
      </c>
      <c r="T9016" s="13">
        <v>5.8823529411760003</v>
      </c>
    </row>
    <row r="9017" spans="4:20" x14ac:dyDescent="0.2">
      <c r="D9017" s="175"/>
      <c r="E9017" s="4" t="s">
        <v>25</v>
      </c>
      <c r="F9017" s="6"/>
      <c r="G9017" s="5">
        <v>71</v>
      </c>
      <c r="H9017" s="7">
        <v>10</v>
      </c>
      <c r="I9017" s="1">
        <v>22</v>
      </c>
      <c r="J9017" s="1">
        <v>18</v>
      </c>
      <c r="K9017" s="1">
        <v>13</v>
      </c>
      <c r="L9017" s="1">
        <v>21</v>
      </c>
      <c r="M9017" s="1">
        <v>27</v>
      </c>
      <c r="N9017" s="1">
        <v>24</v>
      </c>
      <c r="O9017" s="1">
        <v>14</v>
      </c>
      <c r="P9017" s="1">
        <v>14</v>
      </c>
      <c r="Q9017" s="1">
        <v>18</v>
      </c>
      <c r="R9017" s="1">
        <v>31</v>
      </c>
      <c r="S9017" s="1">
        <v>1</v>
      </c>
      <c r="T9017" s="8">
        <v>3</v>
      </c>
    </row>
    <row r="9018" spans="4:20" x14ac:dyDescent="0.2">
      <c r="D9018" s="175"/>
      <c r="E9018" s="11"/>
      <c r="F9018" s="10"/>
      <c r="G9018" s="9">
        <v>100</v>
      </c>
      <c r="H9018" s="16">
        <v>14.084507042254</v>
      </c>
      <c r="I9018" s="27">
        <v>30.985915492958</v>
      </c>
      <c r="J9018" s="2">
        <v>25.352112676055999</v>
      </c>
      <c r="K9018" s="2">
        <v>18.309859154929999</v>
      </c>
      <c r="L9018" s="23">
        <v>29.577464788732001</v>
      </c>
      <c r="M9018" s="2">
        <v>38.028169014085002</v>
      </c>
      <c r="N9018" s="23">
        <v>33.802816901408001</v>
      </c>
      <c r="O9018" s="27">
        <v>19.718309859154999</v>
      </c>
      <c r="P9018" s="2">
        <v>19.718309859154999</v>
      </c>
      <c r="Q9018" s="2">
        <v>25.352112676055999</v>
      </c>
      <c r="R9018" s="35">
        <v>43.661971830985998</v>
      </c>
      <c r="S9018" s="2">
        <v>1.4084507042250001</v>
      </c>
      <c r="T9018" s="13">
        <v>4.2253521126760001</v>
      </c>
    </row>
    <row r="9019" spans="4:20" x14ac:dyDescent="0.2">
      <c r="D9019" s="175"/>
      <c r="E9019" s="4" t="s">
        <v>26</v>
      </c>
      <c r="F9019" s="6"/>
      <c r="G9019" s="5">
        <v>30</v>
      </c>
      <c r="H9019" s="7">
        <v>5</v>
      </c>
      <c r="I9019" s="1">
        <v>12</v>
      </c>
      <c r="J9019" s="1">
        <v>8</v>
      </c>
      <c r="K9019" s="1">
        <v>4</v>
      </c>
      <c r="L9019" s="1">
        <v>7</v>
      </c>
      <c r="M9019" s="1">
        <v>14</v>
      </c>
      <c r="N9019" s="1">
        <v>6</v>
      </c>
      <c r="O9019" s="1">
        <v>11</v>
      </c>
      <c r="P9019" s="1">
        <v>7</v>
      </c>
      <c r="Q9019" s="1">
        <v>3</v>
      </c>
      <c r="R9019" s="1">
        <v>7</v>
      </c>
      <c r="S9019" s="1">
        <v>0</v>
      </c>
      <c r="T9019" s="8">
        <v>2</v>
      </c>
    </row>
    <row r="9020" spans="4:20" x14ac:dyDescent="0.2">
      <c r="D9020" s="175"/>
      <c r="E9020" s="11"/>
      <c r="F9020" s="10"/>
      <c r="G9020" s="9">
        <v>100</v>
      </c>
      <c r="H9020" s="64">
        <v>16.666666666666998</v>
      </c>
      <c r="I9020" s="2">
        <v>40</v>
      </c>
      <c r="J9020" s="2">
        <v>26.666666666666998</v>
      </c>
      <c r="K9020" s="27">
        <v>13.333333333333</v>
      </c>
      <c r="L9020" s="2">
        <v>23.333333333333002</v>
      </c>
      <c r="M9020" s="23">
        <v>46.666666666666998</v>
      </c>
      <c r="N9020" s="27">
        <v>20</v>
      </c>
      <c r="O9020" s="23">
        <v>36.666666666666998</v>
      </c>
      <c r="P9020" s="23">
        <v>23.333333333333002</v>
      </c>
      <c r="Q9020" s="46">
        <v>10</v>
      </c>
      <c r="R9020" s="27">
        <v>23.333333333333002</v>
      </c>
      <c r="S9020" s="18">
        <v>0</v>
      </c>
      <c r="T9020" s="13">
        <v>6.666666666667</v>
      </c>
    </row>
    <row r="9021" spans="4:20" x14ac:dyDescent="0.2">
      <c r="D9021" s="175"/>
      <c r="E9021" s="4" t="s">
        <v>27</v>
      </c>
      <c r="F9021" s="6"/>
      <c r="G9021" s="5">
        <v>70</v>
      </c>
      <c r="H9021" s="7">
        <v>7</v>
      </c>
      <c r="I9021" s="1">
        <v>25</v>
      </c>
      <c r="J9021" s="1">
        <v>14</v>
      </c>
      <c r="K9021" s="1">
        <v>11</v>
      </c>
      <c r="L9021" s="1">
        <v>17</v>
      </c>
      <c r="M9021" s="1">
        <v>26</v>
      </c>
      <c r="N9021" s="1">
        <v>18</v>
      </c>
      <c r="O9021" s="1">
        <v>23</v>
      </c>
      <c r="P9021" s="1">
        <v>11</v>
      </c>
      <c r="Q9021" s="1">
        <v>13</v>
      </c>
      <c r="R9021" s="1">
        <v>21</v>
      </c>
      <c r="S9021" s="1">
        <v>4</v>
      </c>
      <c r="T9021" s="8">
        <v>3</v>
      </c>
    </row>
    <row r="9022" spans="4:20" x14ac:dyDescent="0.2">
      <c r="D9022" s="175"/>
      <c r="E9022" s="11"/>
      <c r="F9022" s="10"/>
      <c r="G9022" s="9">
        <v>100</v>
      </c>
      <c r="H9022" s="16">
        <v>10</v>
      </c>
      <c r="I9022" s="2">
        <v>35.714285714286</v>
      </c>
      <c r="J9022" s="2">
        <v>20</v>
      </c>
      <c r="K9022" s="2">
        <v>15.714285714286</v>
      </c>
      <c r="L9022" s="2">
        <v>24.285714285714</v>
      </c>
      <c r="M9022" s="2">
        <v>37.142857142856997</v>
      </c>
      <c r="N9022" s="2">
        <v>25.714285714286</v>
      </c>
      <c r="O9022" s="2">
        <v>32.857142857143003</v>
      </c>
      <c r="P9022" s="2">
        <v>15.714285714286</v>
      </c>
      <c r="Q9022" s="27">
        <v>18.571428571428999</v>
      </c>
      <c r="R9022" s="2">
        <v>30</v>
      </c>
      <c r="S9022" s="2">
        <v>5.7142857142860004</v>
      </c>
      <c r="T9022" s="13">
        <v>4.2857142857139996</v>
      </c>
    </row>
    <row r="9023" spans="4:20" x14ac:dyDescent="0.2">
      <c r="D9023" s="175"/>
      <c r="E9023" s="4" t="s">
        <v>28</v>
      </c>
      <c r="F9023" s="6"/>
      <c r="G9023" s="5">
        <v>51</v>
      </c>
      <c r="H9023" s="7">
        <v>4</v>
      </c>
      <c r="I9023" s="1">
        <v>20</v>
      </c>
      <c r="J9023" s="1">
        <v>7</v>
      </c>
      <c r="K9023" s="1">
        <v>9</v>
      </c>
      <c r="L9023" s="1">
        <v>16</v>
      </c>
      <c r="M9023" s="1">
        <v>16</v>
      </c>
      <c r="N9023" s="1">
        <v>15</v>
      </c>
      <c r="O9023" s="1">
        <v>7</v>
      </c>
      <c r="P9023" s="1">
        <v>4</v>
      </c>
      <c r="Q9023" s="1">
        <v>9</v>
      </c>
      <c r="R9023" s="1">
        <v>19</v>
      </c>
      <c r="S9023" s="1">
        <v>4</v>
      </c>
      <c r="T9023" s="8">
        <v>4</v>
      </c>
    </row>
    <row r="9024" spans="4:20" x14ac:dyDescent="0.2">
      <c r="D9024" s="175"/>
      <c r="E9024" s="11"/>
      <c r="F9024" s="10"/>
      <c r="G9024" s="9">
        <v>100</v>
      </c>
      <c r="H9024" s="16">
        <v>7.8431372549020004</v>
      </c>
      <c r="I9024" s="2">
        <v>39.215686274509999</v>
      </c>
      <c r="J9024" s="27">
        <v>13.725490196078001</v>
      </c>
      <c r="K9024" s="2">
        <v>17.647058823529001</v>
      </c>
      <c r="L9024" s="23">
        <v>31.372549019608002</v>
      </c>
      <c r="M9024" s="27">
        <v>31.372549019608002</v>
      </c>
      <c r="N9024" s="2">
        <v>29.411764705882</v>
      </c>
      <c r="O9024" s="46">
        <v>13.725490196078001</v>
      </c>
      <c r="P9024" s="27">
        <v>7.8431372549020004</v>
      </c>
      <c r="Q9024" s="46">
        <v>17.647058823529001</v>
      </c>
      <c r="R9024" s="23">
        <v>37.254901960783997</v>
      </c>
      <c r="S9024" s="2">
        <v>7.8431372549020004</v>
      </c>
      <c r="T9024" s="13">
        <v>7.8431372549020004</v>
      </c>
    </row>
    <row r="9025" spans="4:20" x14ac:dyDescent="0.2">
      <c r="D9025" s="175"/>
      <c r="E9025" s="4" t="s">
        <v>29</v>
      </c>
      <c r="F9025" s="6"/>
      <c r="G9025" s="5">
        <v>7</v>
      </c>
      <c r="H9025" s="7">
        <v>1</v>
      </c>
      <c r="I9025" s="1">
        <v>4</v>
      </c>
      <c r="J9025" s="1">
        <v>2</v>
      </c>
      <c r="K9025" s="1">
        <v>1</v>
      </c>
      <c r="L9025" s="1">
        <v>2</v>
      </c>
      <c r="M9025" s="1">
        <v>2</v>
      </c>
      <c r="N9025" s="1">
        <v>1</v>
      </c>
      <c r="O9025" s="1">
        <v>2</v>
      </c>
      <c r="P9025" s="1">
        <v>1</v>
      </c>
      <c r="Q9025" s="1">
        <v>1</v>
      </c>
      <c r="R9025" s="1">
        <v>2</v>
      </c>
      <c r="S9025" s="1">
        <v>0</v>
      </c>
      <c r="T9025" s="8">
        <v>1</v>
      </c>
    </row>
    <row r="9026" spans="4:20" x14ac:dyDescent="0.2">
      <c r="D9026" s="175"/>
      <c r="E9026" s="11"/>
      <c r="F9026" s="10"/>
      <c r="G9026" s="9">
        <v>100</v>
      </c>
      <c r="H9026" s="16">
        <v>14.285714285714</v>
      </c>
      <c r="I9026" s="35">
        <v>57.142857142856997</v>
      </c>
      <c r="J9026" s="23">
        <v>28.571428571428999</v>
      </c>
      <c r="K9026" s="27">
        <v>14.285714285714</v>
      </c>
      <c r="L9026" s="2">
        <v>28.571428571428999</v>
      </c>
      <c r="M9026" s="46">
        <v>28.571428571428999</v>
      </c>
      <c r="N9026" s="46">
        <v>14.285714285714</v>
      </c>
      <c r="O9026" s="2">
        <v>28.571428571428999</v>
      </c>
      <c r="P9026" s="2">
        <v>14.285714285714</v>
      </c>
      <c r="Q9026" s="46">
        <v>14.285714285714</v>
      </c>
      <c r="R9026" s="2">
        <v>28.571428571428999</v>
      </c>
      <c r="S9026" s="18">
        <v>0</v>
      </c>
      <c r="T9026" s="89">
        <v>14.285714285714</v>
      </c>
    </row>
    <row r="9027" spans="4:20" x14ac:dyDescent="0.2">
      <c r="D9027" s="174" t="s">
        <v>30</v>
      </c>
      <c r="E9027" s="20" t="s">
        <v>31</v>
      </c>
      <c r="F9027" s="22"/>
      <c r="G9027" s="21">
        <v>393</v>
      </c>
      <c r="H9027" s="25">
        <v>42</v>
      </c>
      <c r="I9027" s="3">
        <v>162</v>
      </c>
      <c r="J9027" s="3">
        <v>96</v>
      </c>
      <c r="K9027" s="3">
        <v>85</v>
      </c>
      <c r="L9027" s="3">
        <v>101</v>
      </c>
      <c r="M9027" s="3">
        <v>161</v>
      </c>
      <c r="N9027" s="3">
        <v>100</v>
      </c>
      <c r="O9027" s="3">
        <v>116</v>
      </c>
      <c r="P9027" s="3">
        <v>76</v>
      </c>
      <c r="Q9027" s="3">
        <v>118</v>
      </c>
      <c r="R9027" s="3">
        <v>128</v>
      </c>
      <c r="S9027" s="3">
        <v>11</v>
      </c>
      <c r="T9027" s="26">
        <v>16</v>
      </c>
    </row>
    <row r="9028" spans="4:20" x14ac:dyDescent="0.2">
      <c r="D9028" s="175"/>
      <c r="E9028" s="11"/>
      <c r="F9028" s="10"/>
      <c r="G9028" s="9">
        <v>100</v>
      </c>
      <c r="H9028" s="16">
        <v>10.687022900763001</v>
      </c>
      <c r="I9028" s="2">
        <v>41.221374045802001</v>
      </c>
      <c r="J9028" s="2">
        <v>24.427480916031001</v>
      </c>
      <c r="K9028" s="2">
        <v>21.628498727735</v>
      </c>
      <c r="L9028" s="2">
        <v>25.699745547073999</v>
      </c>
      <c r="M9028" s="2">
        <v>40.966921119593003</v>
      </c>
      <c r="N9028" s="2">
        <v>25.445292620865001</v>
      </c>
      <c r="O9028" s="2">
        <v>29.516539440203999</v>
      </c>
      <c r="P9028" s="2">
        <v>19.338422391858</v>
      </c>
      <c r="Q9028" s="2">
        <v>30.025445292621001</v>
      </c>
      <c r="R9028" s="2">
        <v>32.569974554707002</v>
      </c>
      <c r="S9028" s="2">
        <v>2.7989821882950001</v>
      </c>
      <c r="T9028" s="13">
        <v>4.0712468193379996</v>
      </c>
    </row>
    <row r="9029" spans="4:20" x14ac:dyDescent="0.2">
      <c r="D9029" s="175"/>
      <c r="E9029" s="4" t="s">
        <v>32</v>
      </c>
      <c r="F9029" s="6"/>
      <c r="G9029" s="5">
        <v>352</v>
      </c>
      <c r="H9029" s="7">
        <v>37</v>
      </c>
      <c r="I9029" s="1">
        <v>132</v>
      </c>
      <c r="J9029" s="1">
        <v>82</v>
      </c>
      <c r="K9029" s="1">
        <v>64</v>
      </c>
      <c r="L9029" s="1">
        <v>72</v>
      </c>
      <c r="M9029" s="1">
        <v>131</v>
      </c>
      <c r="N9029" s="1">
        <v>100</v>
      </c>
      <c r="O9029" s="1">
        <v>92</v>
      </c>
      <c r="P9029" s="1">
        <v>49</v>
      </c>
      <c r="Q9029" s="1">
        <v>85</v>
      </c>
      <c r="R9029" s="1">
        <v>93</v>
      </c>
      <c r="S9029" s="1">
        <v>18</v>
      </c>
      <c r="T9029" s="8">
        <v>29</v>
      </c>
    </row>
    <row r="9030" spans="4:20" x14ac:dyDescent="0.2">
      <c r="D9030" s="175"/>
      <c r="E9030" s="11"/>
      <c r="F9030" s="10"/>
      <c r="G9030" s="9">
        <v>100</v>
      </c>
      <c r="H9030" s="16">
        <v>10.511363636364001</v>
      </c>
      <c r="I9030" s="2">
        <v>37.5</v>
      </c>
      <c r="J9030" s="2">
        <v>23.295454545455001</v>
      </c>
      <c r="K9030" s="2">
        <v>18.181818181817999</v>
      </c>
      <c r="L9030" s="2">
        <v>20.454545454544999</v>
      </c>
      <c r="M9030" s="2">
        <v>37.215909090909001</v>
      </c>
      <c r="N9030" s="2">
        <v>28.409090909090999</v>
      </c>
      <c r="O9030" s="2">
        <v>26.136363636363999</v>
      </c>
      <c r="P9030" s="2">
        <v>13.920454545455</v>
      </c>
      <c r="Q9030" s="2">
        <v>24.147727272727</v>
      </c>
      <c r="R9030" s="2">
        <v>26.420454545455001</v>
      </c>
      <c r="S9030" s="2">
        <v>5.113636363636</v>
      </c>
      <c r="T9030" s="13">
        <v>8.2386363636359992</v>
      </c>
    </row>
    <row r="9031" spans="4:20" x14ac:dyDescent="0.2">
      <c r="D9031" s="175"/>
      <c r="E9031" s="4" t="s">
        <v>33</v>
      </c>
      <c r="F9031" s="6"/>
      <c r="G9031" s="5">
        <v>388</v>
      </c>
      <c r="H9031" s="7">
        <v>39</v>
      </c>
      <c r="I9031" s="1">
        <v>143</v>
      </c>
      <c r="J9031" s="1">
        <v>82</v>
      </c>
      <c r="K9031" s="1">
        <v>81</v>
      </c>
      <c r="L9031" s="1">
        <v>100</v>
      </c>
      <c r="M9031" s="1">
        <v>161</v>
      </c>
      <c r="N9031" s="1">
        <v>109</v>
      </c>
      <c r="O9031" s="1">
        <v>114</v>
      </c>
      <c r="P9031" s="1">
        <v>70</v>
      </c>
      <c r="Q9031" s="1">
        <v>116</v>
      </c>
      <c r="R9031" s="1">
        <v>103</v>
      </c>
      <c r="S9031" s="1">
        <v>12</v>
      </c>
      <c r="T9031" s="8">
        <v>25</v>
      </c>
    </row>
    <row r="9032" spans="4:20" x14ac:dyDescent="0.2">
      <c r="D9032" s="175"/>
      <c r="E9032" s="11"/>
      <c r="F9032" s="10"/>
      <c r="G9032" s="9">
        <v>100</v>
      </c>
      <c r="H9032" s="16">
        <v>10.051546391753</v>
      </c>
      <c r="I9032" s="2">
        <v>36.855670103092997</v>
      </c>
      <c r="J9032" s="2">
        <v>21.134020618556999</v>
      </c>
      <c r="K9032" s="2">
        <v>20.876288659794</v>
      </c>
      <c r="L9032" s="2">
        <v>25.773195876289002</v>
      </c>
      <c r="M9032" s="2">
        <v>41.494845360825003</v>
      </c>
      <c r="N9032" s="2">
        <v>28.092783505155001</v>
      </c>
      <c r="O9032" s="2">
        <v>29.381443298969</v>
      </c>
      <c r="P9032" s="2">
        <v>18.041237113402001</v>
      </c>
      <c r="Q9032" s="2">
        <v>29.896907216494998</v>
      </c>
      <c r="R9032" s="2">
        <v>26.546391752577001</v>
      </c>
      <c r="S9032" s="2">
        <v>3.0927835051549999</v>
      </c>
      <c r="T9032" s="13">
        <v>6.4432989690719999</v>
      </c>
    </row>
    <row r="9033" spans="4:20" x14ac:dyDescent="0.2">
      <c r="D9033" s="175"/>
      <c r="E9033" s="4" t="s">
        <v>34</v>
      </c>
      <c r="F9033" s="6"/>
      <c r="G9033" s="5">
        <v>89</v>
      </c>
      <c r="H9033" s="7">
        <v>11</v>
      </c>
      <c r="I9033" s="1">
        <v>35</v>
      </c>
      <c r="J9033" s="1">
        <v>17</v>
      </c>
      <c r="K9033" s="1">
        <v>17</v>
      </c>
      <c r="L9033" s="1">
        <v>27</v>
      </c>
      <c r="M9033" s="1">
        <v>33</v>
      </c>
      <c r="N9033" s="1">
        <v>29</v>
      </c>
      <c r="O9033" s="1">
        <v>34</v>
      </c>
      <c r="P9033" s="1">
        <v>18</v>
      </c>
      <c r="Q9033" s="1">
        <v>25</v>
      </c>
      <c r="R9033" s="1">
        <v>29</v>
      </c>
      <c r="S9033" s="1">
        <v>4</v>
      </c>
      <c r="T9033" s="8">
        <v>6</v>
      </c>
    </row>
    <row r="9034" spans="4:20" x14ac:dyDescent="0.2">
      <c r="D9034" s="175"/>
      <c r="E9034" s="11"/>
      <c r="F9034" s="10"/>
      <c r="G9034" s="9">
        <v>100</v>
      </c>
      <c r="H9034" s="16">
        <v>12.359550561798001</v>
      </c>
      <c r="I9034" s="2">
        <v>39.325842696629003</v>
      </c>
      <c r="J9034" s="2">
        <v>19.101123595505999</v>
      </c>
      <c r="K9034" s="2">
        <v>19.101123595505999</v>
      </c>
      <c r="L9034" s="23">
        <v>30.337078651685001</v>
      </c>
      <c r="M9034" s="2">
        <v>37.078651685392998</v>
      </c>
      <c r="N9034" s="2">
        <v>32.584269662921002</v>
      </c>
      <c r="O9034" s="23">
        <v>38.202247191010997</v>
      </c>
      <c r="P9034" s="2">
        <v>20.224719101123998</v>
      </c>
      <c r="Q9034" s="2">
        <v>28.089887640449</v>
      </c>
      <c r="R9034" s="2">
        <v>32.584269662921002</v>
      </c>
      <c r="S9034" s="2">
        <v>4.4943820224720001</v>
      </c>
      <c r="T9034" s="13">
        <v>6.7415730337079998</v>
      </c>
    </row>
    <row r="9035" spans="4:20" x14ac:dyDescent="0.2">
      <c r="D9035" s="174" t="s">
        <v>35</v>
      </c>
      <c r="E9035" s="20" t="s">
        <v>36</v>
      </c>
      <c r="F9035" s="22"/>
      <c r="G9035" s="21">
        <v>629</v>
      </c>
      <c r="H9035" s="25">
        <v>85</v>
      </c>
      <c r="I9035" s="3">
        <v>251</v>
      </c>
      <c r="J9035" s="3">
        <v>151</v>
      </c>
      <c r="K9035" s="3">
        <v>137</v>
      </c>
      <c r="L9035" s="3">
        <v>161</v>
      </c>
      <c r="M9035" s="3">
        <v>251</v>
      </c>
      <c r="N9035" s="3">
        <v>158</v>
      </c>
      <c r="O9035" s="3">
        <v>187</v>
      </c>
      <c r="P9035" s="3">
        <v>117</v>
      </c>
      <c r="Q9035" s="3">
        <v>195</v>
      </c>
      <c r="R9035" s="3">
        <v>189</v>
      </c>
      <c r="S9035" s="3">
        <v>22</v>
      </c>
      <c r="T9035" s="26">
        <v>36</v>
      </c>
    </row>
    <row r="9036" spans="4:20" x14ac:dyDescent="0.2">
      <c r="D9036" s="175"/>
      <c r="E9036" s="11"/>
      <c r="F9036" s="10"/>
      <c r="G9036" s="9">
        <v>100</v>
      </c>
      <c r="H9036" s="16">
        <v>13.513513513514001</v>
      </c>
      <c r="I9036" s="2">
        <v>39.904610492845997</v>
      </c>
      <c r="J9036" s="2">
        <v>24.006359300477001</v>
      </c>
      <c r="K9036" s="2">
        <v>21.780604133545001</v>
      </c>
      <c r="L9036" s="2">
        <v>25.596184419714</v>
      </c>
      <c r="M9036" s="2">
        <v>39.904610492845997</v>
      </c>
      <c r="N9036" s="2">
        <v>25.119236883943</v>
      </c>
      <c r="O9036" s="2">
        <v>29.72972972973</v>
      </c>
      <c r="P9036" s="2">
        <v>18.600953895071999</v>
      </c>
      <c r="Q9036" s="2">
        <v>31.001589825119002</v>
      </c>
      <c r="R9036" s="2">
        <v>30.047694753577002</v>
      </c>
      <c r="S9036" s="2">
        <v>3.4976152623210002</v>
      </c>
      <c r="T9036" s="13">
        <v>5.7233704292530003</v>
      </c>
    </row>
    <row r="9037" spans="4:20" x14ac:dyDescent="0.2">
      <c r="D9037" s="175"/>
      <c r="E9037" s="4" t="s">
        <v>37</v>
      </c>
      <c r="F9037" s="6"/>
      <c r="G9037" s="5">
        <v>593</v>
      </c>
      <c r="H9037" s="7">
        <v>44</v>
      </c>
      <c r="I9037" s="1">
        <v>221</v>
      </c>
      <c r="J9037" s="1">
        <v>126</v>
      </c>
      <c r="K9037" s="1">
        <v>110</v>
      </c>
      <c r="L9037" s="1">
        <v>139</v>
      </c>
      <c r="M9037" s="1">
        <v>235</v>
      </c>
      <c r="N9037" s="1">
        <v>180</v>
      </c>
      <c r="O9037" s="1">
        <v>169</v>
      </c>
      <c r="P9037" s="1">
        <v>96</v>
      </c>
      <c r="Q9037" s="1">
        <v>149</v>
      </c>
      <c r="R9037" s="1">
        <v>164</v>
      </c>
      <c r="S9037" s="1">
        <v>23</v>
      </c>
      <c r="T9037" s="8">
        <v>40</v>
      </c>
    </row>
    <row r="9038" spans="4:20" x14ac:dyDescent="0.2">
      <c r="D9038" s="175"/>
      <c r="E9038" s="11"/>
      <c r="F9038" s="10"/>
      <c r="G9038" s="9">
        <v>100</v>
      </c>
      <c r="H9038" s="16">
        <v>7.4198988195620004</v>
      </c>
      <c r="I9038" s="2">
        <v>37.268128161889003</v>
      </c>
      <c r="J9038" s="2">
        <v>21.247892074199001</v>
      </c>
      <c r="K9038" s="2">
        <v>18.549747048903999</v>
      </c>
      <c r="L9038" s="2">
        <v>23.440134907251</v>
      </c>
      <c r="M9038" s="2">
        <v>39.629005059021999</v>
      </c>
      <c r="N9038" s="2">
        <v>30.354131534570001</v>
      </c>
      <c r="O9038" s="2">
        <v>28.49915682968</v>
      </c>
      <c r="P9038" s="2">
        <v>16.188870151770999</v>
      </c>
      <c r="Q9038" s="2">
        <v>25.126475548060998</v>
      </c>
      <c r="R9038" s="2">
        <v>27.655986509274999</v>
      </c>
      <c r="S9038" s="2">
        <v>3.8785834738620002</v>
      </c>
      <c r="T9038" s="13">
        <v>6.7453625632380003</v>
      </c>
    </row>
    <row r="9039" spans="4:20" x14ac:dyDescent="0.2">
      <c r="D9039" s="174" t="s">
        <v>38</v>
      </c>
      <c r="E9039" s="20" t="s">
        <v>39</v>
      </c>
      <c r="F9039" s="22"/>
      <c r="G9039" s="21">
        <v>64</v>
      </c>
      <c r="H9039" s="25">
        <v>7</v>
      </c>
      <c r="I9039" s="3">
        <v>30</v>
      </c>
      <c r="J9039" s="3">
        <v>14</v>
      </c>
      <c r="K9039" s="3">
        <v>15</v>
      </c>
      <c r="L9039" s="3">
        <v>10</v>
      </c>
      <c r="M9039" s="3">
        <v>29</v>
      </c>
      <c r="N9039" s="3">
        <v>29</v>
      </c>
      <c r="O9039" s="3">
        <v>26</v>
      </c>
      <c r="P9039" s="3">
        <v>11</v>
      </c>
      <c r="Q9039" s="3">
        <v>16</v>
      </c>
      <c r="R9039" s="3">
        <v>17</v>
      </c>
      <c r="S9039" s="3">
        <v>3</v>
      </c>
      <c r="T9039" s="26">
        <v>0</v>
      </c>
    </row>
    <row r="9040" spans="4:20" x14ac:dyDescent="0.2">
      <c r="D9040" s="175"/>
      <c r="E9040" s="11"/>
      <c r="F9040" s="10"/>
      <c r="G9040" s="9">
        <v>100</v>
      </c>
      <c r="H9040" s="16">
        <v>10.9375</v>
      </c>
      <c r="I9040" s="23">
        <v>46.875</v>
      </c>
      <c r="J9040" s="2">
        <v>21.875</v>
      </c>
      <c r="K9040" s="2">
        <v>23.4375</v>
      </c>
      <c r="L9040" s="27">
        <v>15.625</v>
      </c>
      <c r="M9040" s="23">
        <v>45.3125</v>
      </c>
      <c r="N9040" s="35">
        <v>45.3125</v>
      </c>
      <c r="O9040" s="35">
        <v>40.625</v>
      </c>
      <c r="P9040" s="2">
        <v>17.1875</v>
      </c>
      <c r="Q9040" s="2">
        <v>25</v>
      </c>
      <c r="R9040" s="2">
        <v>26.5625</v>
      </c>
      <c r="S9040" s="2">
        <v>4.6875</v>
      </c>
      <c r="T9040" s="148">
        <v>0</v>
      </c>
    </row>
    <row r="9041" spans="2:20" x14ac:dyDescent="0.2">
      <c r="D9041" s="175"/>
      <c r="E9041" s="4" t="s">
        <v>40</v>
      </c>
      <c r="F9041" s="6"/>
      <c r="G9041" s="5">
        <v>147</v>
      </c>
      <c r="H9041" s="7">
        <v>15</v>
      </c>
      <c r="I9041" s="1">
        <v>60</v>
      </c>
      <c r="J9041" s="1">
        <v>23</v>
      </c>
      <c r="K9041" s="1">
        <v>23</v>
      </c>
      <c r="L9041" s="1">
        <v>28</v>
      </c>
      <c r="M9041" s="1">
        <v>63</v>
      </c>
      <c r="N9041" s="1">
        <v>47</v>
      </c>
      <c r="O9041" s="1">
        <v>46</v>
      </c>
      <c r="P9041" s="1">
        <v>23</v>
      </c>
      <c r="Q9041" s="1">
        <v>38</v>
      </c>
      <c r="R9041" s="1">
        <v>35</v>
      </c>
      <c r="S9041" s="1">
        <v>4</v>
      </c>
      <c r="T9041" s="8">
        <v>8</v>
      </c>
    </row>
    <row r="9042" spans="2:20" x14ac:dyDescent="0.2">
      <c r="D9042" s="175"/>
      <c r="E9042" s="11"/>
      <c r="F9042" s="10"/>
      <c r="G9042" s="9">
        <v>100</v>
      </c>
      <c r="H9042" s="16">
        <v>10.204081632653001</v>
      </c>
      <c r="I9042" s="2">
        <v>40.816326530612002</v>
      </c>
      <c r="J9042" s="27">
        <v>15.646258503401</v>
      </c>
      <c r="K9042" s="2">
        <v>15.646258503401</v>
      </c>
      <c r="L9042" s="27">
        <v>19.047619047619001</v>
      </c>
      <c r="M9042" s="2">
        <v>42.857142857143003</v>
      </c>
      <c r="N9042" s="2">
        <v>31.972789115645998</v>
      </c>
      <c r="O9042" s="2">
        <v>31.292517006802999</v>
      </c>
      <c r="P9042" s="2">
        <v>15.646258503401</v>
      </c>
      <c r="Q9042" s="2">
        <v>25.850340136054001</v>
      </c>
      <c r="R9042" s="27">
        <v>23.809523809523998</v>
      </c>
      <c r="S9042" s="2">
        <v>2.7210884353739999</v>
      </c>
      <c r="T9042" s="13">
        <v>5.4421768707479998</v>
      </c>
    </row>
    <row r="9043" spans="2:20" x14ac:dyDescent="0.2">
      <c r="D9043" s="175"/>
      <c r="E9043" s="4" t="s">
        <v>41</v>
      </c>
      <c r="F9043" s="6"/>
      <c r="G9043" s="5">
        <v>204</v>
      </c>
      <c r="H9043" s="7">
        <v>21</v>
      </c>
      <c r="I9043" s="1">
        <v>80</v>
      </c>
      <c r="J9043" s="1">
        <v>45</v>
      </c>
      <c r="K9043" s="1">
        <v>45</v>
      </c>
      <c r="L9043" s="1">
        <v>49</v>
      </c>
      <c r="M9043" s="1">
        <v>98</v>
      </c>
      <c r="N9043" s="1">
        <v>61</v>
      </c>
      <c r="O9043" s="1">
        <v>74</v>
      </c>
      <c r="P9043" s="1">
        <v>46</v>
      </c>
      <c r="Q9043" s="1">
        <v>66</v>
      </c>
      <c r="R9043" s="1">
        <v>63</v>
      </c>
      <c r="S9043" s="1">
        <v>6</v>
      </c>
      <c r="T9043" s="8">
        <v>11</v>
      </c>
    </row>
    <row r="9044" spans="2:20" x14ac:dyDescent="0.2">
      <c r="D9044" s="175"/>
      <c r="E9044" s="11"/>
      <c r="F9044" s="10"/>
      <c r="G9044" s="9">
        <v>100</v>
      </c>
      <c r="H9044" s="16">
        <v>10.294117647059</v>
      </c>
      <c r="I9044" s="2">
        <v>39.215686274509999</v>
      </c>
      <c r="J9044" s="2">
        <v>22.058823529411999</v>
      </c>
      <c r="K9044" s="2">
        <v>22.058823529411999</v>
      </c>
      <c r="L9044" s="2">
        <v>24.019607843136999</v>
      </c>
      <c r="M9044" s="23">
        <v>48.039215686275</v>
      </c>
      <c r="N9044" s="2">
        <v>29.901960784313999</v>
      </c>
      <c r="O9044" s="23">
        <v>36.274509803922001</v>
      </c>
      <c r="P9044" s="23">
        <v>22.549019607843</v>
      </c>
      <c r="Q9044" s="2">
        <v>32.352941176470999</v>
      </c>
      <c r="R9044" s="2">
        <v>30.882352941175998</v>
      </c>
      <c r="S9044" s="2">
        <v>2.9411764705880001</v>
      </c>
      <c r="T9044" s="13">
        <v>5.3921568627449998</v>
      </c>
    </row>
    <row r="9045" spans="2:20" x14ac:dyDescent="0.2">
      <c r="D9045" s="175"/>
      <c r="E9045" s="4" t="s">
        <v>42</v>
      </c>
      <c r="F9045" s="6"/>
      <c r="G9045" s="5">
        <v>210</v>
      </c>
      <c r="H9045" s="7">
        <v>14</v>
      </c>
      <c r="I9045" s="1">
        <v>89</v>
      </c>
      <c r="J9045" s="1">
        <v>36</v>
      </c>
      <c r="K9045" s="1">
        <v>38</v>
      </c>
      <c r="L9045" s="1">
        <v>55</v>
      </c>
      <c r="M9045" s="1">
        <v>87</v>
      </c>
      <c r="N9045" s="1">
        <v>69</v>
      </c>
      <c r="O9045" s="1">
        <v>58</v>
      </c>
      <c r="P9045" s="1">
        <v>37</v>
      </c>
      <c r="Q9045" s="1">
        <v>68</v>
      </c>
      <c r="R9045" s="1">
        <v>57</v>
      </c>
      <c r="S9045" s="1">
        <v>14</v>
      </c>
      <c r="T9045" s="8">
        <v>5</v>
      </c>
    </row>
    <row r="9046" spans="2:20" x14ac:dyDescent="0.2">
      <c r="D9046" s="175"/>
      <c r="E9046" s="11"/>
      <c r="F9046" s="10"/>
      <c r="G9046" s="9">
        <v>100</v>
      </c>
      <c r="H9046" s="16">
        <v>6.666666666667</v>
      </c>
      <c r="I9046" s="2">
        <v>42.380952380952003</v>
      </c>
      <c r="J9046" s="27">
        <v>17.142857142857</v>
      </c>
      <c r="K9046" s="2">
        <v>18.095238095237999</v>
      </c>
      <c r="L9046" s="2">
        <v>26.190476190476002</v>
      </c>
      <c r="M9046" s="2">
        <v>41.428571428570997</v>
      </c>
      <c r="N9046" s="23">
        <v>32.857142857143003</v>
      </c>
      <c r="O9046" s="2">
        <v>27.619047619048001</v>
      </c>
      <c r="P9046" s="2">
        <v>17.619047619048001</v>
      </c>
      <c r="Q9046" s="2">
        <v>32.380952380952003</v>
      </c>
      <c r="R9046" s="2">
        <v>27.142857142857</v>
      </c>
      <c r="S9046" s="2">
        <v>6.666666666667</v>
      </c>
      <c r="T9046" s="13">
        <v>2.3809523809519999</v>
      </c>
    </row>
    <row r="9047" spans="2:20" x14ac:dyDescent="0.2">
      <c r="D9047" s="175"/>
      <c r="E9047" s="4" t="s">
        <v>43</v>
      </c>
      <c r="F9047" s="6"/>
      <c r="G9047" s="5">
        <v>204</v>
      </c>
      <c r="H9047" s="7">
        <v>33</v>
      </c>
      <c r="I9047" s="1">
        <v>75</v>
      </c>
      <c r="J9047" s="1">
        <v>53</v>
      </c>
      <c r="K9047" s="1">
        <v>43</v>
      </c>
      <c r="L9047" s="1">
        <v>60</v>
      </c>
      <c r="M9047" s="1">
        <v>87</v>
      </c>
      <c r="N9047" s="1">
        <v>56</v>
      </c>
      <c r="O9047" s="1">
        <v>68</v>
      </c>
      <c r="P9047" s="1">
        <v>38</v>
      </c>
      <c r="Q9047" s="1">
        <v>64</v>
      </c>
      <c r="R9047" s="1">
        <v>74</v>
      </c>
      <c r="S9047" s="1">
        <v>2</v>
      </c>
      <c r="T9047" s="8">
        <v>8</v>
      </c>
    </row>
    <row r="9048" spans="2:20" x14ac:dyDescent="0.2">
      <c r="D9048" s="175"/>
      <c r="E9048" s="11"/>
      <c r="F9048" s="10"/>
      <c r="G9048" s="9">
        <v>100</v>
      </c>
      <c r="H9048" s="64">
        <v>16.176470588234999</v>
      </c>
      <c r="I9048" s="2">
        <v>36.764705882352999</v>
      </c>
      <c r="J9048" s="2">
        <v>25.980392156863001</v>
      </c>
      <c r="K9048" s="2">
        <v>21.078431372549002</v>
      </c>
      <c r="L9048" s="2">
        <v>29.411764705882</v>
      </c>
      <c r="M9048" s="2">
        <v>42.647058823529001</v>
      </c>
      <c r="N9048" s="2">
        <v>27.450980392157</v>
      </c>
      <c r="O9048" s="2">
        <v>33.333333333333002</v>
      </c>
      <c r="P9048" s="2">
        <v>18.627450980391998</v>
      </c>
      <c r="Q9048" s="2">
        <v>31.372549019608002</v>
      </c>
      <c r="R9048" s="23">
        <v>36.274509803922001</v>
      </c>
      <c r="S9048" s="2">
        <v>0.98039215686299996</v>
      </c>
      <c r="T9048" s="13">
        <v>3.9215686274510002</v>
      </c>
    </row>
    <row r="9049" spans="2:20" x14ac:dyDescent="0.2">
      <c r="D9049" s="175"/>
      <c r="E9049" s="4" t="s">
        <v>44</v>
      </c>
      <c r="F9049" s="6"/>
      <c r="G9049" s="5">
        <v>223</v>
      </c>
      <c r="H9049" s="7">
        <v>27</v>
      </c>
      <c r="I9049" s="1">
        <v>79</v>
      </c>
      <c r="J9049" s="1">
        <v>50</v>
      </c>
      <c r="K9049" s="1">
        <v>43</v>
      </c>
      <c r="L9049" s="1">
        <v>53</v>
      </c>
      <c r="M9049" s="1">
        <v>74</v>
      </c>
      <c r="N9049" s="1">
        <v>50</v>
      </c>
      <c r="O9049" s="1">
        <v>60</v>
      </c>
      <c r="P9049" s="1">
        <v>42</v>
      </c>
      <c r="Q9049" s="1">
        <v>58</v>
      </c>
      <c r="R9049" s="1">
        <v>61</v>
      </c>
      <c r="S9049" s="1">
        <v>11</v>
      </c>
      <c r="T9049" s="8">
        <v>19</v>
      </c>
    </row>
    <row r="9050" spans="2:20" x14ac:dyDescent="0.2">
      <c r="D9050" s="175"/>
      <c r="E9050" s="11"/>
      <c r="F9050" s="10"/>
      <c r="G9050" s="9">
        <v>100</v>
      </c>
      <c r="H9050" s="16">
        <v>12.107623318386</v>
      </c>
      <c r="I9050" s="2">
        <v>35.426008968609999</v>
      </c>
      <c r="J9050" s="2">
        <v>22.421524663677001</v>
      </c>
      <c r="K9050" s="2">
        <v>19.282511210761999</v>
      </c>
      <c r="L9050" s="2">
        <v>23.766816143498001</v>
      </c>
      <c r="M9050" s="27">
        <v>33.183856502242001</v>
      </c>
      <c r="N9050" s="27">
        <v>22.421524663677001</v>
      </c>
      <c r="O9050" s="2">
        <v>26.905829596413</v>
      </c>
      <c r="P9050" s="2">
        <v>18.834080717489002</v>
      </c>
      <c r="Q9050" s="2">
        <v>26.008968609865001</v>
      </c>
      <c r="R9050" s="2">
        <v>27.354260089686001</v>
      </c>
      <c r="S9050" s="2">
        <v>4.9327354260089997</v>
      </c>
      <c r="T9050" s="13">
        <v>8.5201793721969992</v>
      </c>
    </row>
    <row r="9051" spans="2:20" x14ac:dyDescent="0.2">
      <c r="D9051" s="175"/>
      <c r="E9051" s="4" t="s">
        <v>45</v>
      </c>
      <c r="F9051" s="6"/>
      <c r="G9051" s="5">
        <v>170</v>
      </c>
      <c r="H9051" s="7">
        <v>12</v>
      </c>
      <c r="I9051" s="1">
        <v>59</v>
      </c>
      <c r="J9051" s="1">
        <v>56</v>
      </c>
      <c r="K9051" s="1">
        <v>40</v>
      </c>
      <c r="L9051" s="1">
        <v>45</v>
      </c>
      <c r="M9051" s="1">
        <v>48</v>
      </c>
      <c r="N9051" s="1">
        <v>26</v>
      </c>
      <c r="O9051" s="1">
        <v>24</v>
      </c>
      <c r="P9051" s="1">
        <v>16</v>
      </c>
      <c r="Q9051" s="1">
        <v>34</v>
      </c>
      <c r="R9051" s="1">
        <v>46</v>
      </c>
      <c r="S9051" s="1">
        <v>5</v>
      </c>
      <c r="T9051" s="8">
        <v>25</v>
      </c>
    </row>
    <row r="9052" spans="2:20" x14ac:dyDescent="0.2">
      <c r="D9052" s="176"/>
      <c r="E9052" s="57"/>
      <c r="F9052" s="54"/>
      <c r="G9052" s="67">
        <v>100</v>
      </c>
      <c r="H9052" s="82">
        <v>7.0588235294119999</v>
      </c>
      <c r="I9052" s="48">
        <v>34.705882352941003</v>
      </c>
      <c r="J9052" s="108">
        <v>32.941176470587997</v>
      </c>
      <c r="K9052" s="48">
        <v>23.529411764706001</v>
      </c>
      <c r="L9052" s="48">
        <v>26.470588235293999</v>
      </c>
      <c r="M9052" s="91">
        <v>28.235294117647001</v>
      </c>
      <c r="N9052" s="91">
        <v>15.294117647059</v>
      </c>
      <c r="O9052" s="91">
        <v>14.117647058824</v>
      </c>
      <c r="P9052" s="96">
        <v>9.4117647058819998</v>
      </c>
      <c r="Q9052" s="96">
        <v>20</v>
      </c>
      <c r="R9052" s="48">
        <v>27.058823529411999</v>
      </c>
      <c r="S9052" s="48">
        <v>2.9411764705880001</v>
      </c>
      <c r="T9052" s="113">
        <v>14.705882352941</v>
      </c>
    </row>
    <row r="9054" spans="2:20" x14ac:dyDescent="0.2">
      <c r="B9054" s="43" t="str">
        <f xml:space="preserve"> HYPERLINK("#'目次'!B194", "[188]")</f>
        <v>[188]</v>
      </c>
      <c r="C9054" s="31" t="s">
        <v>362</v>
      </c>
    </row>
    <row r="9058" spans="4:20" ht="72" x14ac:dyDescent="0.2">
      <c r="D9058" s="177"/>
      <c r="E9058" s="178"/>
      <c r="F9058" s="178"/>
      <c r="G9058" s="40" t="s">
        <v>14</v>
      </c>
      <c r="H9058" s="42" t="s">
        <v>363</v>
      </c>
      <c r="I9058" s="15" t="s">
        <v>364</v>
      </c>
      <c r="J9058" s="15" t="s">
        <v>365</v>
      </c>
      <c r="K9058" s="15" t="s">
        <v>366</v>
      </c>
      <c r="L9058" s="15" t="s">
        <v>367</v>
      </c>
      <c r="M9058" s="15" t="s">
        <v>368</v>
      </c>
      <c r="N9058" s="15" t="s">
        <v>369</v>
      </c>
      <c r="O9058" s="15" t="s">
        <v>370</v>
      </c>
      <c r="P9058" s="15" t="s">
        <v>371</v>
      </c>
      <c r="Q9058" s="15" t="s">
        <v>372</v>
      </c>
      <c r="R9058" s="15" t="s">
        <v>373</v>
      </c>
      <c r="S9058" s="15" t="s">
        <v>86</v>
      </c>
      <c r="T9058" s="44" t="s">
        <v>17</v>
      </c>
    </row>
    <row r="9059" spans="4:20" x14ac:dyDescent="0.2">
      <c r="D9059" s="179"/>
      <c r="E9059" s="180"/>
      <c r="F9059" s="180"/>
      <c r="G9059" s="39"/>
      <c r="H9059" s="41"/>
      <c r="I9059" s="14"/>
      <c r="J9059" s="14"/>
      <c r="K9059" s="14"/>
      <c r="L9059" s="14"/>
      <c r="M9059" s="14"/>
      <c r="N9059" s="14"/>
      <c r="O9059" s="14"/>
      <c r="P9059" s="14"/>
      <c r="Q9059" s="14"/>
      <c r="R9059" s="14"/>
      <c r="S9059" s="14"/>
      <c r="T9059" s="38"/>
    </row>
    <row r="9060" spans="4:20" x14ac:dyDescent="0.2">
      <c r="D9060" s="70"/>
      <c r="E9060" s="72" t="s">
        <v>14</v>
      </c>
      <c r="F9060" s="69"/>
      <c r="G9060" s="37">
        <v>1222</v>
      </c>
      <c r="H9060" s="17">
        <v>129</v>
      </c>
      <c r="I9060" s="17">
        <v>472</v>
      </c>
      <c r="J9060" s="17">
        <v>277</v>
      </c>
      <c r="K9060" s="17">
        <v>247</v>
      </c>
      <c r="L9060" s="17">
        <v>300</v>
      </c>
      <c r="M9060" s="17">
        <v>486</v>
      </c>
      <c r="N9060" s="17">
        <v>338</v>
      </c>
      <c r="O9060" s="17">
        <v>356</v>
      </c>
      <c r="P9060" s="17">
        <v>213</v>
      </c>
      <c r="Q9060" s="17">
        <v>344</v>
      </c>
      <c r="R9060" s="17">
        <v>353</v>
      </c>
      <c r="S9060" s="17">
        <v>45</v>
      </c>
      <c r="T9060" s="55">
        <v>76</v>
      </c>
    </row>
    <row r="9061" spans="4:20" x14ac:dyDescent="0.2">
      <c r="D9061" s="57"/>
      <c r="E9061" s="54"/>
      <c r="F9061" s="71"/>
      <c r="G9061" s="9">
        <v>100</v>
      </c>
      <c r="H9061" s="2">
        <v>10.556464811784</v>
      </c>
      <c r="I9061" s="2">
        <v>38.625204582651001</v>
      </c>
      <c r="J9061" s="2">
        <v>22.667757774140998</v>
      </c>
      <c r="K9061" s="2">
        <v>20.212765957447001</v>
      </c>
      <c r="L9061" s="2">
        <v>24.549918166939001</v>
      </c>
      <c r="M9061" s="2">
        <v>39.770867430442003</v>
      </c>
      <c r="N9061" s="2">
        <v>27.659574468085001</v>
      </c>
      <c r="O9061" s="2">
        <v>29.132569558101</v>
      </c>
      <c r="P9061" s="2">
        <v>17.430441898527</v>
      </c>
      <c r="Q9061" s="2">
        <v>28.150572831424</v>
      </c>
      <c r="R9061" s="2">
        <v>28.887070376432</v>
      </c>
      <c r="S9061" s="2">
        <v>3.6824877250410002</v>
      </c>
      <c r="T9061" s="13">
        <v>6.2193126022909997</v>
      </c>
    </row>
    <row r="9062" spans="4:20" x14ac:dyDescent="0.2">
      <c r="D9062" s="174" t="s">
        <v>52</v>
      </c>
      <c r="E9062" s="20" t="s">
        <v>53</v>
      </c>
      <c r="F9062" s="22"/>
      <c r="G9062" s="21">
        <v>15</v>
      </c>
      <c r="H9062" s="25">
        <v>1</v>
      </c>
      <c r="I9062" s="3">
        <v>7</v>
      </c>
      <c r="J9062" s="3">
        <v>7</v>
      </c>
      <c r="K9062" s="3">
        <v>2</v>
      </c>
      <c r="L9062" s="3">
        <v>4</v>
      </c>
      <c r="M9062" s="3">
        <v>5</v>
      </c>
      <c r="N9062" s="3">
        <v>4</v>
      </c>
      <c r="O9062" s="3">
        <v>2</v>
      </c>
      <c r="P9062" s="3">
        <v>3</v>
      </c>
      <c r="Q9062" s="3">
        <v>5</v>
      </c>
      <c r="R9062" s="3">
        <v>3</v>
      </c>
      <c r="S9062" s="3">
        <v>0</v>
      </c>
      <c r="T9062" s="26">
        <v>1</v>
      </c>
    </row>
    <row r="9063" spans="4:20" x14ac:dyDescent="0.2">
      <c r="D9063" s="175"/>
      <c r="E9063" s="11"/>
      <c r="F9063" s="10"/>
      <c r="G9063" s="9">
        <v>100</v>
      </c>
      <c r="H9063" s="16">
        <v>6.666666666667</v>
      </c>
      <c r="I9063" s="23">
        <v>46.666666666666998</v>
      </c>
      <c r="J9063" s="35">
        <v>46.666666666666998</v>
      </c>
      <c r="K9063" s="27">
        <v>13.333333333333</v>
      </c>
      <c r="L9063" s="2">
        <v>26.666666666666998</v>
      </c>
      <c r="M9063" s="27">
        <v>33.333333333333002</v>
      </c>
      <c r="N9063" s="2">
        <v>26.666666666666998</v>
      </c>
      <c r="O9063" s="46">
        <v>13.333333333333</v>
      </c>
      <c r="P9063" s="2">
        <v>20</v>
      </c>
      <c r="Q9063" s="23">
        <v>33.333333333333002</v>
      </c>
      <c r="R9063" s="27">
        <v>20</v>
      </c>
      <c r="S9063" s="18">
        <v>0</v>
      </c>
      <c r="T9063" s="13">
        <v>6.666666666667</v>
      </c>
    </row>
    <row r="9064" spans="4:20" ht="24" x14ac:dyDescent="0.2">
      <c r="D9064" s="175"/>
      <c r="E9064" s="4" t="s">
        <v>54</v>
      </c>
      <c r="F9064" s="6"/>
      <c r="G9064" s="5">
        <v>122</v>
      </c>
      <c r="H9064" s="7">
        <v>14</v>
      </c>
      <c r="I9064" s="1">
        <v>51</v>
      </c>
      <c r="J9064" s="1">
        <v>30</v>
      </c>
      <c r="K9064" s="1">
        <v>26</v>
      </c>
      <c r="L9064" s="1">
        <v>35</v>
      </c>
      <c r="M9064" s="1">
        <v>47</v>
      </c>
      <c r="N9064" s="1">
        <v>28</v>
      </c>
      <c r="O9064" s="1">
        <v>39</v>
      </c>
      <c r="P9064" s="1">
        <v>27</v>
      </c>
      <c r="Q9064" s="1">
        <v>37</v>
      </c>
      <c r="R9064" s="1">
        <v>41</v>
      </c>
      <c r="S9064" s="1">
        <v>4</v>
      </c>
      <c r="T9064" s="8">
        <v>10</v>
      </c>
    </row>
    <row r="9065" spans="4:20" x14ac:dyDescent="0.2">
      <c r="D9065" s="175"/>
      <c r="E9065" s="11"/>
      <c r="F9065" s="10"/>
      <c r="G9065" s="9">
        <v>100</v>
      </c>
      <c r="H9065" s="16">
        <v>11.475409836066</v>
      </c>
      <c r="I9065" s="2">
        <v>41.803278688524998</v>
      </c>
      <c r="J9065" s="2">
        <v>24.590163934425998</v>
      </c>
      <c r="K9065" s="2">
        <v>21.311475409836</v>
      </c>
      <c r="L9065" s="2">
        <v>28.688524590164</v>
      </c>
      <c r="M9065" s="2">
        <v>38.524590163934</v>
      </c>
      <c r="N9065" s="2">
        <v>22.950819672131001</v>
      </c>
      <c r="O9065" s="2">
        <v>31.967213114753999</v>
      </c>
      <c r="P9065" s="2">
        <v>22.131147540983999</v>
      </c>
      <c r="Q9065" s="2">
        <v>30.327868852459002</v>
      </c>
      <c r="R9065" s="2">
        <v>33.606557377049</v>
      </c>
      <c r="S9065" s="2">
        <v>3.2786885245900002</v>
      </c>
      <c r="T9065" s="13">
        <v>8.1967213114750006</v>
      </c>
    </row>
    <row r="9066" spans="4:20" x14ac:dyDescent="0.2">
      <c r="D9066" s="175"/>
      <c r="E9066" s="4" t="s">
        <v>55</v>
      </c>
      <c r="F9066" s="6"/>
      <c r="G9066" s="5">
        <v>43</v>
      </c>
      <c r="H9066" s="7">
        <v>3</v>
      </c>
      <c r="I9066" s="1">
        <v>15</v>
      </c>
      <c r="J9066" s="1">
        <v>8</v>
      </c>
      <c r="K9066" s="1">
        <v>12</v>
      </c>
      <c r="L9066" s="1">
        <v>12</v>
      </c>
      <c r="M9066" s="1">
        <v>19</v>
      </c>
      <c r="N9066" s="1">
        <v>11</v>
      </c>
      <c r="O9066" s="1">
        <v>13</v>
      </c>
      <c r="P9066" s="1">
        <v>10</v>
      </c>
      <c r="Q9066" s="1">
        <v>15</v>
      </c>
      <c r="R9066" s="1">
        <v>12</v>
      </c>
      <c r="S9066" s="1">
        <v>1</v>
      </c>
      <c r="T9066" s="8">
        <v>3</v>
      </c>
    </row>
    <row r="9067" spans="4:20" x14ac:dyDescent="0.2">
      <c r="D9067" s="175"/>
      <c r="E9067" s="11"/>
      <c r="F9067" s="10"/>
      <c r="G9067" s="9">
        <v>100</v>
      </c>
      <c r="H9067" s="16">
        <v>6.9767441860470001</v>
      </c>
      <c r="I9067" s="2">
        <v>34.883720930232997</v>
      </c>
      <c r="J9067" s="2">
        <v>18.604651162791001</v>
      </c>
      <c r="K9067" s="23">
        <v>27.906976744186</v>
      </c>
      <c r="L9067" s="2">
        <v>27.906976744186</v>
      </c>
      <c r="M9067" s="2">
        <v>44.186046511628</v>
      </c>
      <c r="N9067" s="2">
        <v>25.581395348836999</v>
      </c>
      <c r="O9067" s="2">
        <v>30.232558139535001</v>
      </c>
      <c r="P9067" s="23">
        <v>23.255813953488001</v>
      </c>
      <c r="Q9067" s="23">
        <v>34.883720930232997</v>
      </c>
      <c r="R9067" s="2">
        <v>27.906976744186</v>
      </c>
      <c r="S9067" s="2">
        <v>2.3255813953489999</v>
      </c>
      <c r="T9067" s="13">
        <v>6.9767441860470001</v>
      </c>
    </row>
    <row r="9068" spans="4:20" x14ac:dyDescent="0.2">
      <c r="D9068" s="175"/>
      <c r="E9068" s="4" t="s">
        <v>56</v>
      </c>
      <c r="F9068" s="6"/>
      <c r="G9068" s="5">
        <v>60</v>
      </c>
      <c r="H9068" s="7">
        <v>10</v>
      </c>
      <c r="I9068" s="1">
        <v>22</v>
      </c>
      <c r="J9068" s="1">
        <v>10</v>
      </c>
      <c r="K9068" s="1">
        <v>14</v>
      </c>
      <c r="L9068" s="1">
        <v>16</v>
      </c>
      <c r="M9068" s="1">
        <v>27</v>
      </c>
      <c r="N9068" s="1">
        <v>18</v>
      </c>
      <c r="O9068" s="1">
        <v>17</v>
      </c>
      <c r="P9068" s="1">
        <v>8</v>
      </c>
      <c r="Q9068" s="1">
        <v>18</v>
      </c>
      <c r="R9068" s="1">
        <v>13</v>
      </c>
      <c r="S9068" s="1">
        <v>1</v>
      </c>
      <c r="T9068" s="8">
        <v>3</v>
      </c>
    </row>
    <row r="9069" spans="4:20" x14ac:dyDescent="0.2">
      <c r="D9069" s="175"/>
      <c r="E9069" s="11"/>
      <c r="F9069" s="10"/>
      <c r="G9069" s="9">
        <v>100</v>
      </c>
      <c r="H9069" s="64">
        <v>16.666666666666998</v>
      </c>
      <c r="I9069" s="2">
        <v>36.666666666666998</v>
      </c>
      <c r="J9069" s="27">
        <v>16.666666666666998</v>
      </c>
      <c r="K9069" s="2">
        <v>23.333333333333002</v>
      </c>
      <c r="L9069" s="2">
        <v>26.666666666666998</v>
      </c>
      <c r="M9069" s="23">
        <v>45</v>
      </c>
      <c r="N9069" s="2">
        <v>30</v>
      </c>
      <c r="O9069" s="2">
        <v>28.333333333333002</v>
      </c>
      <c r="P9069" s="2">
        <v>13.333333333333</v>
      </c>
      <c r="Q9069" s="2">
        <v>30</v>
      </c>
      <c r="R9069" s="27">
        <v>21.666666666666998</v>
      </c>
      <c r="S9069" s="2">
        <v>1.666666666667</v>
      </c>
      <c r="T9069" s="13">
        <v>5</v>
      </c>
    </row>
    <row r="9070" spans="4:20" x14ac:dyDescent="0.2">
      <c r="D9070" s="175"/>
      <c r="E9070" s="4" t="s">
        <v>57</v>
      </c>
      <c r="F9070" s="6"/>
      <c r="G9070" s="5">
        <v>286</v>
      </c>
      <c r="H9070" s="7">
        <v>22</v>
      </c>
      <c r="I9070" s="1">
        <v>112</v>
      </c>
      <c r="J9070" s="1">
        <v>53</v>
      </c>
      <c r="K9070" s="1">
        <v>45</v>
      </c>
      <c r="L9070" s="1">
        <v>52</v>
      </c>
      <c r="M9070" s="1">
        <v>120</v>
      </c>
      <c r="N9070" s="1">
        <v>75</v>
      </c>
      <c r="O9070" s="1">
        <v>99</v>
      </c>
      <c r="P9070" s="1">
        <v>49</v>
      </c>
      <c r="Q9070" s="1">
        <v>77</v>
      </c>
      <c r="R9070" s="1">
        <v>71</v>
      </c>
      <c r="S9070" s="1">
        <v>10</v>
      </c>
      <c r="T9070" s="8">
        <v>12</v>
      </c>
    </row>
    <row r="9071" spans="4:20" x14ac:dyDescent="0.2">
      <c r="D9071" s="175"/>
      <c r="E9071" s="11"/>
      <c r="F9071" s="10"/>
      <c r="G9071" s="9">
        <v>100</v>
      </c>
      <c r="H9071" s="16">
        <v>7.6923076923079998</v>
      </c>
      <c r="I9071" s="2">
        <v>39.160839160838997</v>
      </c>
      <c r="J9071" s="2">
        <v>18.531468531468999</v>
      </c>
      <c r="K9071" s="2">
        <v>15.734265734266</v>
      </c>
      <c r="L9071" s="27">
        <v>18.181818181817999</v>
      </c>
      <c r="M9071" s="2">
        <v>41.958041958042003</v>
      </c>
      <c r="N9071" s="2">
        <v>26.223776223775999</v>
      </c>
      <c r="O9071" s="23">
        <v>34.615384615384997</v>
      </c>
      <c r="P9071" s="2">
        <v>17.132867132866998</v>
      </c>
      <c r="Q9071" s="2">
        <v>26.923076923077002</v>
      </c>
      <c r="R9071" s="2">
        <v>24.825174825175001</v>
      </c>
      <c r="S9071" s="2">
        <v>3.4965034965030002</v>
      </c>
      <c r="T9071" s="13">
        <v>4.1958041958040004</v>
      </c>
    </row>
    <row r="9072" spans="4:20" x14ac:dyDescent="0.2">
      <c r="D9072" s="175"/>
      <c r="E9072" s="4" t="s">
        <v>58</v>
      </c>
      <c r="F9072" s="6"/>
      <c r="G9072" s="5">
        <v>129</v>
      </c>
      <c r="H9072" s="7">
        <v>18</v>
      </c>
      <c r="I9072" s="1">
        <v>48</v>
      </c>
      <c r="J9072" s="1">
        <v>31</v>
      </c>
      <c r="K9072" s="1">
        <v>29</v>
      </c>
      <c r="L9072" s="1">
        <v>34</v>
      </c>
      <c r="M9072" s="1">
        <v>53</v>
      </c>
      <c r="N9072" s="1">
        <v>37</v>
      </c>
      <c r="O9072" s="1">
        <v>41</v>
      </c>
      <c r="P9072" s="1">
        <v>30</v>
      </c>
      <c r="Q9072" s="1">
        <v>43</v>
      </c>
      <c r="R9072" s="1">
        <v>46</v>
      </c>
      <c r="S9072" s="1">
        <v>8</v>
      </c>
      <c r="T9072" s="8">
        <v>8</v>
      </c>
    </row>
    <row r="9073" spans="4:20" x14ac:dyDescent="0.2">
      <c r="D9073" s="175"/>
      <c r="E9073" s="11"/>
      <c r="F9073" s="10"/>
      <c r="G9073" s="9">
        <v>100</v>
      </c>
      <c r="H9073" s="16">
        <v>13.953488372093</v>
      </c>
      <c r="I9073" s="2">
        <v>37.209302325581</v>
      </c>
      <c r="J9073" s="2">
        <v>24.031007751937999</v>
      </c>
      <c r="K9073" s="2">
        <v>22.480620155038999</v>
      </c>
      <c r="L9073" s="2">
        <v>26.356589147287</v>
      </c>
      <c r="M9073" s="2">
        <v>41.085271317828997</v>
      </c>
      <c r="N9073" s="2">
        <v>28.682170542636001</v>
      </c>
      <c r="O9073" s="2">
        <v>31.782945736434002</v>
      </c>
      <c r="P9073" s="23">
        <v>23.255813953488001</v>
      </c>
      <c r="Q9073" s="23">
        <v>33.333333333333002</v>
      </c>
      <c r="R9073" s="23">
        <v>35.658914728681999</v>
      </c>
      <c r="S9073" s="2">
        <v>6.2015503875969999</v>
      </c>
      <c r="T9073" s="13">
        <v>6.2015503875969999</v>
      </c>
    </row>
    <row r="9074" spans="4:20" x14ac:dyDescent="0.2">
      <c r="D9074" s="175"/>
      <c r="E9074" s="4" t="s">
        <v>59</v>
      </c>
      <c r="F9074" s="6"/>
      <c r="G9074" s="5">
        <v>195</v>
      </c>
      <c r="H9074" s="7">
        <v>24</v>
      </c>
      <c r="I9074" s="1">
        <v>72</v>
      </c>
      <c r="J9074" s="1">
        <v>43</v>
      </c>
      <c r="K9074" s="1">
        <v>45</v>
      </c>
      <c r="L9074" s="1">
        <v>50</v>
      </c>
      <c r="M9074" s="1">
        <v>70</v>
      </c>
      <c r="N9074" s="1">
        <v>56</v>
      </c>
      <c r="O9074" s="1">
        <v>59</v>
      </c>
      <c r="P9074" s="1">
        <v>28</v>
      </c>
      <c r="Q9074" s="1">
        <v>59</v>
      </c>
      <c r="R9074" s="1">
        <v>62</v>
      </c>
      <c r="S9074" s="1">
        <v>9</v>
      </c>
      <c r="T9074" s="8">
        <v>6</v>
      </c>
    </row>
    <row r="9075" spans="4:20" x14ac:dyDescent="0.2">
      <c r="D9075" s="175"/>
      <c r="E9075" s="11"/>
      <c r="F9075" s="10"/>
      <c r="G9075" s="9">
        <v>100</v>
      </c>
      <c r="H9075" s="16">
        <v>12.307692307691999</v>
      </c>
      <c r="I9075" s="2">
        <v>36.923076923076998</v>
      </c>
      <c r="J9075" s="2">
        <v>22.051282051282001</v>
      </c>
      <c r="K9075" s="2">
        <v>23.076923076922998</v>
      </c>
      <c r="L9075" s="2">
        <v>25.641025641026001</v>
      </c>
      <c r="M9075" s="2">
        <v>35.897435897435997</v>
      </c>
      <c r="N9075" s="2">
        <v>28.717948717949</v>
      </c>
      <c r="O9075" s="2">
        <v>30.25641025641</v>
      </c>
      <c r="P9075" s="2">
        <v>14.358974358974001</v>
      </c>
      <c r="Q9075" s="2">
        <v>30.25641025641</v>
      </c>
      <c r="R9075" s="2">
        <v>31.794871794872002</v>
      </c>
      <c r="S9075" s="2">
        <v>4.6153846153850004</v>
      </c>
      <c r="T9075" s="13">
        <v>3.0769230769229998</v>
      </c>
    </row>
    <row r="9076" spans="4:20" x14ac:dyDescent="0.2">
      <c r="D9076" s="175"/>
      <c r="E9076" s="4" t="s">
        <v>60</v>
      </c>
      <c r="F9076" s="6"/>
      <c r="G9076" s="5">
        <v>176</v>
      </c>
      <c r="H9076" s="7">
        <v>10</v>
      </c>
      <c r="I9076" s="1">
        <v>63</v>
      </c>
      <c r="J9076" s="1">
        <v>43</v>
      </c>
      <c r="K9076" s="1">
        <v>30</v>
      </c>
      <c r="L9076" s="1">
        <v>49</v>
      </c>
      <c r="M9076" s="1">
        <v>75</v>
      </c>
      <c r="N9076" s="1">
        <v>53</v>
      </c>
      <c r="O9076" s="1">
        <v>40</v>
      </c>
      <c r="P9076" s="1">
        <v>31</v>
      </c>
      <c r="Q9076" s="1">
        <v>42</v>
      </c>
      <c r="R9076" s="1">
        <v>47</v>
      </c>
      <c r="S9076" s="1">
        <v>7</v>
      </c>
      <c r="T9076" s="8">
        <v>17</v>
      </c>
    </row>
    <row r="9077" spans="4:20" x14ac:dyDescent="0.2">
      <c r="D9077" s="175"/>
      <c r="E9077" s="11"/>
      <c r="F9077" s="10"/>
      <c r="G9077" s="9">
        <v>100</v>
      </c>
      <c r="H9077" s="16">
        <v>5.6818181818179996</v>
      </c>
      <c r="I9077" s="2">
        <v>35.795454545455001</v>
      </c>
      <c r="J9077" s="2">
        <v>24.431818181817999</v>
      </c>
      <c r="K9077" s="2">
        <v>17.045454545455001</v>
      </c>
      <c r="L9077" s="2">
        <v>27.840909090909001</v>
      </c>
      <c r="M9077" s="2">
        <v>42.613636363635997</v>
      </c>
      <c r="N9077" s="2">
        <v>30.113636363636001</v>
      </c>
      <c r="O9077" s="27">
        <v>22.727272727273</v>
      </c>
      <c r="P9077" s="2">
        <v>17.613636363636001</v>
      </c>
      <c r="Q9077" s="2">
        <v>23.863636363636001</v>
      </c>
      <c r="R9077" s="2">
        <v>26.704545454544999</v>
      </c>
      <c r="S9077" s="2">
        <v>3.9772727272730002</v>
      </c>
      <c r="T9077" s="13">
        <v>9.6590909090910007</v>
      </c>
    </row>
    <row r="9078" spans="4:20" x14ac:dyDescent="0.2">
      <c r="D9078" s="175"/>
      <c r="E9078" s="4" t="s">
        <v>61</v>
      </c>
      <c r="F9078" s="6"/>
      <c r="G9078" s="5">
        <v>78</v>
      </c>
      <c r="H9078" s="7">
        <v>8</v>
      </c>
      <c r="I9078" s="1">
        <v>37</v>
      </c>
      <c r="J9078" s="1">
        <v>16</v>
      </c>
      <c r="K9078" s="1">
        <v>17</v>
      </c>
      <c r="L9078" s="1">
        <v>12</v>
      </c>
      <c r="M9078" s="1">
        <v>35</v>
      </c>
      <c r="N9078" s="1">
        <v>37</v>
      </c>
      <c r="O9078" s="1">
        <v>27</v>
      </c>
      <c r="P9078" s="1">
        <v>12</v>
      </c>
      <c r="Q9078" s="1">
        <v>18</v>
      </c>
      <c r="R9078" s="1">
        <v>18</v>
      </c>
      <c r="S9078" s="1">
        <v>2</v>
      </c>
      <c r="T9078" s="8">
        <v>2</v>
      </c>
    </row>
    <row r="9079" spans="4:20" x14ac:dyDescent="0.2">
      <c r="D9079" s="175"/>
      <c r="E9079" s="11"/>
      <c r="F9079" s="10"/>
      <c r="G9079" s="9">
        <v>100</v>
      </c>
      <c r="H9079" s="16">
        <v>10.25641025641</v>
      </c>
      <c r="I9079" s="23">
        <v>47.435897435896997</v>
      </c>
      <c r="J9079" s="2">
        <v>20.512820512821001</v>
      </c>
      <c r="K9079" s="2">
        <v>21.794871794872002</v>
      </c>
      <c r="L9079" s="27">
        <v>15.384615384615</v>
      </c>
      <c r="M9079" s="23">
        <v>44.871794871794997</v>
      </c>
      <c r="N9079" s="35">
        <v>47.435897435896997</v>
      </c>
      <c r="O9079" s="23">
        <v>34.615384615384997</v>
      </c>
      <c r="P9079" s="2">
        <v>15.384615384615</v>
      </c>
      <c r="Q9079" s="27">
        <v>23.076923076922998</v>
      </c>
      <c r="R9079" s="27">
        <v>23.076923076922998</v>
      </c>
      <c r="S9079" s="2">
        <v>2.564102564103</v>
      </c>
      <c r="T9079" s="13">
        <v>2.564102564103</v>
      </c>
    </row>
    <row r="9080" spans="4:20" x14ac:dyDescent="0.2">
      <c r="D9080" s="175"/>
      <c r="E9080" s="4" t="s">
        <v>62</v>
      </c>
      <c r="F9080" s="6"/>
      <c r="G9080" s="5">
        <v>113</v>
      </c>
      <c r="H9080" s="7">
        <v>17</v>
      </c>
      <c r="I9080" s="1">
        <v>44</v>
      </c>
      <c r="J9080" s="1">
        <v>35</v>
      </c>
      <c r="K9080" s="1">
        <v>27</v>
      </c>
      <c r="L9080" s="1">
        <v>35</v>
      </c>
      <c r="M9080" s="1">
        <v>35</v>
      </c>
      <c r="N9080" s="1">
        <v>19</v>
      </c>
      <c r="O9080" s="1">
        <v>18</v>
      </c>
      <c r="P9080" s="1">
        <v>15</v>
      </c>
      <c r="Q9080" s="1">
        <v>30</v>
      </c>
      <c r="R9080" s="1">
        <v>38</v>
      </c>
      <c r="S9080" s="1">
        <v>3</v>
      </c>
      <c r="T9080" s="8">
        <v>12</v>
      </c>
    </row>
    <row r="9081" spans="4:20" x14ac:dyDescent="0.2">
      <c r="D9081" s="175"/>
      <c r="E9081" s="11"/>
      <c r="F9081" s="10"/>
      <c r="G9081" s="9">
        <v>100</v>
      </c>
      <c r="H9081" s="16">
        <v>15.044247787611001</v>
      </c>
      <c r="I9081" s="2">
        <v>38.938053097344998</v>
      </c>
      <c r="J9081" s="23">
        <v>30.973451327433999</v>
      </c>
      <c r="K9081" s="2">
        <v>23.893805309735001</v>
      </c>
      <c r="L9081" s="23">
        <v>30.973451327433999</v>
      </c>
      <c r="M9081" s="27">
        <v>30.973451327433999</v>
      </c>
      <c r="N9081" s="46">
        <v>16.814159292035001</v>
      </c>
      <c r="O9081" s="46">
        <v>15.929203539823</v>
      </c>
      <c r="P9081" s="2">
        <v>13.274336283186001</v>
      </c>
      <c r="Q9081" s="2">
        <v>26.548672566372002</v>
      </c>
      <c r="R9081" s="2">
        <v>33.628318584071003</v>
      </c>
      <c r="S9081" s="2">
        <v>2.654867256637</v>
      </c>
      <c r="T9081" s="13">
        <v>10.619469026549</v>
      </c>
    </row>
    <row r="9082" spans="4:20" x14ac:dyDescent="0.2">
      <c r="D9082" s="174" t="s">
        <v>63</v>
      </c>
      <c r="E9082" s="20" t="s">
        <v>64</v>
      </c>
      <c r="F9082" s="22"/>
      <c r="G9082" s="21">
        <v>234</v>
      </c>
      <c r="H9082" s="25">
        <v>28</v>
      </c>
      <c r="I9082" s="3">
        <v>88</v>
      </c>
      <c r="J9082" s="3">
        <v>57</v>
      </c>
      <c r="K9082" s="3">
        <v>46</v>
      </c>
      <c r="L9082" s="3">
        <v>54</v>
      </c>
      <c r="M9082" s="3">
        <v>77</v>
      </c>
      <c r="N9082" s="3">
        <v>56</v>
      </c>
      <c r="O9082" s="3">
        <v>65</v>
      </c>
      <c r="P9082" s="3">
        <v>38</v>
      </c>
      <c r="Q9082" s="3">
        <v>63</v>
      </c>
      <c r="R9082" s="3">
        <v>77</v>
      </c>
      <c r="S9082" s="3">
        <v>8</v>
      </c>
      <c r="T9082" s="26">
        <v>19</v>
      </c>
    </row>
    <row r="9083" spans="4:20" x14ac:dyDescent="0.2">
      <c r="D9083" s="175"/>
      <c r="E9083" s="11"/>
      <c r="F9083" s="10"/>
      <c r="G9083" s="9">
        <v>100</v>
      </c>
      <c r="H9083" s="16">
        <v>11.965811965812</v>
      </c>
      <c r="I9083" s="2">
        <v>37.606837606837999</v>
      </c>
      <c r="J9083" s="2">
        <v>24.358974358973999</v>
      </c>
      <c r="K9083" s="2">
        <v>19.65811965812</v>
      </c>
      <c r="L9083" s="2">
        <v>23.076923076922998</v>
      </c>
      <c r="M9083" s="27">
        <v>32.905982905983002</v>
      </c>
      <c r="N9083" s="2">
        <v>23.931623931623999</v>
      </c>
      <c r="O9083" s="2">
        <v>27.777777777777999</v>
      </c>
      <c r="P9083" s="2">
        <v>16.239316239316</v>
      </c>
      <c r="Q9083" s="2">
        <v>26.923076923077002</v>
      </c>
      <c r="R9083" s="2">
        <v>32.905982905983002</v>
      </c>
      <c r="S9083" s="2">
        <v>3.4188034188029999</v>
      </c>
      <c r="T9083" s="13">
        <v>8.1196581196580002</v>
      </c>
    </row>
    <row r="9084" spans="4:20" x14ac:dyDescent="0.2">
      <c r="D9084" s="175"/>
      <c r="E9084" s="4" t="s">
        <v>65</v>
      </c>
      <c r="F9084" s="6"/>
      <c r="G9084" s="5">
        <v>172</v>
      </c>
      <c r="H9084" s="7">
        <v>23</v>
      </c>
      <c r="I9084" s="1">
        <v>67</v>
      </c>
      <c r="J9084" s="1">
        <v>51</v>
      </c>
      <c r="K9084" s="1">
        <v>44</v>
      </c>
      <c r="L9084" s="1">
        <v>46</v>
      </c>
      <c r="M9084" s="1">
        <v>67</v>
      </c>
      <c r="N9084" s="1">
        <v>47</v>
      </c>
      <c r="O9084" s="1">
        <v>41</v>
      </c>
      <c r="P9084" s="1">
        <v>26</v>
      </c>
      <c r="Q9084" s="1">
        <v>51</v>
      </c>
      <c r="R9084" s="1">
        <v>47</v>
      </c>
      <c r="S9084" s="1">
        <v>6</v>
      </c>
      <c r="T9084" s="8">
        <v>13</v>
      </c>
    </row>
    <row r="9085" spans="4:20" x14ac:dyDescent="0.2">
      <c r="D9085" s="175"/>
      <c r="E9085" s="11"/>
      <c r="F9085" s="10"/>
      <c r="G9085" s="9">
        <v>100</v>
      </c>
      <c r="H9085" s="16">
        <v>13.372093023255999</v>
      </c>
      <c r="I9085" s="2">
        <v>38.953488372092998</v>
      </c>
      <c r="J9085" s="23">
        <v>29.651162790697999</v>
      </c>
      <c r="K9085" s="23">
        <v>25.581395348836999</v>
      </c>
      <c r="L9085" s="2">
        <v>26.744186046511999</v>
      </c>
      <c r="M9085" s="2">
        <v>38.953488372092998</v>
      </c>
      <c r="N9085" s="2">
        <v>27.325581395349001</v>
      </c>
      <c r="O9085" s="27">
        <v>23.837209302325999</v>
      </c>
      <c r="P9085" s="2">
        <v>15.116279069767</v>
      </c>
      <c r="Q9085" s="2">
        <v>29.651162790697999</v>
      </c>
      <c r="R9085" s="2">
        <v>27.325581395349001</v>
      </c>
      <c r="S9085" s="2">
        <v>3.488372093023</v>
      </c>
      <c r="T9085" s="13">
        <v>7.5581395348839999</v>
      </c>
    </row>
    <row r="9086" spans="4:20" x14ac:dyDescent="0.2">
      <c r="D9086" s="175"/>
      <c r="E9086" s="4" t="s">
        <v>66</v>
      </c>
      <c r="F9086" s="6"/>
      <c r="G9086" s="5">
        <v>165</v>
      </c>
      <c r="H9086" s="7">
        <v>11</v>
      </c>
      <c r="I9086" s="1">
        <v>64</v>
      </c>
      <c r="J9086" s="1">
        <v>45</v>
      </c>
      <c r="K9086" s="1">
        <v>33</v>
      </c>
      <c r="L9086" s="1">
        <v>45</v>
      </c>
      <c r="M9086" s="1">
        <v>70</v>
      </c>
      <c r="N9086" s="1">
        <v>49</v>
      </c>
      <c r="O9086" s="1">
        <v>44</v>
      </c>
      <c r="P9086" s="1">
        <v>35</v>
      </c>
      <c r="Q9086" s="1">
        <v>43</v>
      </c>
      <c r="R9086" s="1">
        <v>56</v>
      </c>
      <c r="S9086" s="1">
        <v>7</v>
      </c>
      <c r="T9086" s="8">
        <v>11</v>
      </c>
    </row>
    <row r="9087" spans="4:20" x14ac:dyDescent="0.2">
      <c r="D9087" s="175"/>
      <c r="E9087" s="11"/>
      <c r="F9087" s="10"/>
      <c r="G9087" s="9">
        <v>100</v>
      </c>
      <c r="H9087" s="16">
        <v>6.666666666667</v>
      </c>
      <c r="I9087" s="2">
        <v>38.787878787879002</v>
      </c>
      <c r="J9087" s="2">
        <v>27.272727272727</v>
      </c>
      <c r="K9087" s="2">
        <v>20</v>
      </c>
      <c r="L9087" s="2">
        <v>27.272727272727</v>
      </c>
      <c r="M9087" s="2">
        <v>42.424242424242003</v>
      </c>
      <c r="N9087" s="2">
        <v>29.696969696970001</v>
      </c>
      <c r="O9087" s="2">
        <v>26.666666666666998</v>
      </c>
      <c r="P9087" s="2">
        <v>21.212121212121001</v>
      </c>
      <c r="Q9087" s="2">
        <v>26.060606060605998</v>
      </c>
      <c r="R9087" s="23">
        <v>33.939393939394002</v>
      </c>
      <c r="S9087" s="2">
        <v>4.2424242424239997</v>
      </c>
      <c r="T9087" s="13">
        <v>6.666666666667</v>
      </c>
    </row>
    <row r="9088" spans="4:20" x14ac:dyDescent="0.2">
      <c r="D9088" s="175"/>
      <c r="E9088" s="4" t="s">
        <v>67</v>
      </c>
      <c r="F9088" s="6"/>
      <c r="G9088" s="5">
        <v>158</v>
      </c>
      <c r="H9088" s="7">
        <v>19</v>
      </c>
      <c r="I9088" s="1">
        <v>61</v>
      </c>
      <c r="J9088" s="1">
        <v>28</v>
      </c>
      <c r="K9088" s="1">
        <v>26</v>
      </c>
      <c r="L9088" s="1">
        <v>38</v>
      </c>
      <c r="M9088" s="1">
        <v>62</v>
      </c>
      <c r="N9088" s="1">
        <v>50</v>
      </c>
      <c r="O9088" s="1">
        <v>49</v>
      </c>
      <c r="P9088" s="1">
        <v>28</v>
      </c>
      <c r="Q9088" s="1">
        <v>47</v>
      </c>
      <c r="R9088" s="1">
        <v>41</v>
      </c>
      <c r="S9088" s="1">
        <v>5</v>
      </c>
      <c r="T9088" s="8">
        <v>12</v>
      </c>
    </row>
    <row r="9089" spans="2:20" x14ac:dyDescent="0.2">
      <c r="D9089" s="175"/>
      <c r="E9089" s="11"/>
      <c r="F9089" s="10"/>
      <c r="G9089" s="9">
        <v>100</v>
      </c>
      <c r="H9089" s="16">
        <v>12.025316455696</v>
      </c>
      <c r="I9089" s="2">
        <v>38.607594936708999</v>
      </c>
      <c r="J9089" s="2">
        <v>17.721518987342002</v>
      </c>
      <c r="K9089" s="2">
        <v>16.455696202532</v>
      </c>
      <c r="L9089" s="2">
        <v>24.050632911392</v>
      </c>
      <c r="M9089" s="2">
        <v>39.240506329113998</v>
      </c>
      <c r="N9089" s="2">
        <v>31.645569620252999</v>
      </c>
      <c r="O9089" s="2">
        <v>31.012658227848</v>
      </c>
      <c r="P9089" s="2">
        <v>17.721518987342002</v>
      </c>
      <c r="Q9089" s="2">
        <v>29.746835443038002</v>
      </c>
      <c r="R9089" s="2">
        <v>25.949367088608</v>
      </c>
      <c r="S9089" s="2">
        <v>3.1645569620249998</v>
      </c>
      <c r="T9089" s="13">
        <v>7.5949367088609998</v>
      </c>
    </row>
    <row r="9090" spans="2:20" x14ac:dyDescent="0.2">
      <c r="D9090" s="175"/>
      <c r="E9090" s="4" t="s">
        <v>68</v>
      </c>
      <c r="F9090" s="6"/>
      <c r="G9090" s="5">
        <v>112</v>
      </c>
      <c r="H9090" s="7">
        <v>15</v>
      </c>
      <c r="I9090" s="1">
        <v>41</v>
      </c>
      <c r="J9090" s="1">
        <v>23</v>
      </c>
      <c r="K9090" s="1">
        <v>19</v>
      </c>
      <c r="L9090" s="1">
        <v>33</v>
      </c>
      <c r="M9090" s="1">
        <v>37</v>
      </c>
      <c r="N9090" s="1">
        <v>21</v>
      </c>
      <c r="O9090" s="1">
        <v>36</v>
      </c>
      <c r="P9090" s="1">
        <v>13</v>
      </c>
      <c r="Q9090" s="1">
        <v>29</v>
      </c>
      <c r="R9090" s="1">
        <v>30</v>
      </c>
      <c r="S9090" s="1">
        <v>6</v>
      </c>
      <c r="T9090" s="8">
        <v>7</v>
      </c>
    </row>
    <row r="9091" spans="2:20" x14ac:dyDescent="0.2">
      <c r="D9091" s="175"/>
      <c r="E9091" s="11"/>
      <c r="F9091" s="10"/>
      <c r="G9091" s="9">
        <v>100</v>
      </c>
      <c r="H9091" s="16">
        <v>13.392857142857</v>
      </c>
      <c r="I9091" s="2">
        <v>36.607142857143003</v>
      </c>
      <c r="J9091" s="2">
        <v>20.535714285714</v>
      </c>
      <c r="K9091" s="2">
        <v>16.964285714286</v>
      </c>
      <c r="L9091" s="2">
        <v>29.464285714286</v>
      </c>
      <c r="M9091" s="27">
        <v>33.035714285714</v>
      </c>
      <c r="N9091" s="27">
        <v>18.75</v>
      </c>
      <c r="O9091" s="2">
        <v>32.142857142856997</v>
      </c>
      <c r="P9091" s="27">
        <v>11.607142857143</v>
      </c>
      <c r="Q9091" s="2">
        <v>25.892857142857</v>
      </c>
      <c r="R9091" s="2">
        <v>26.785714285714</v>
      </c>
      <c r="S9091" s="2">
        <v>5.3571428571429998</v>
      </c>
      <c r="T9091" s="13">
        <v>6.25</v>
      </c>
    </row>
    <row r="9092" spans="2:20" x14ac:dyDescent="0.2">
      <c r="D9092" s="175"/>
      <c r="E9092" s="4" t="s">
        <v>69</v>
      </c>
      <c r="F9092" s="6"/>
      <c r="G9092" s="5">
        <v>92</v>
      </c>
      <c r="H9092" s="7">
        <v>9</v>
      </c>
      <c r="I9092" s="1">
        <v>40</v>
      </c>
      <c r="J9092" s="1">
        <v>19</v>
      </c>
      <c r="K9092" s="1">
        <v>23</v>
      </c>
      <c r="L9092" s="1">
        <v>23</v>
      </c>
      <c r="M9092" s="1">
        <v>39</v>
      </c>
      <c r="N9092" s="1">
        <v>29</v>
      </c>
      <c r="O9092" s="1">
        <v>35</v>
      </c>
      <c r="P9092" s="1">
        <v>15</v>
      </c>
      <c r="Q9092" s="1">
        <v>30</v>
      </c>
      <c r="R9092" s="1">
        <v>37</v>
      </c>
      <c r="S9092" s="1">
        <v>2</v>
      </c>
      <c r="T9092" s="8">
        <v>3</v>
      </c>
    </row>
    <row r="9093" spans="2:20" x14ac:dyDescent="0.2">
      <c r="D9093" s="175"/>
      <c r="E9093" s="11"/>
      <c r="F9093" s="10"/>
      <c r="G9093" s="9">
        <v>100</v>
      </c>
      <c r="H9093" s="16">
        <v>9.7826086956519998</v>
      </c>
      <c r="I9093" s="2">
        <v>43.478260869564998</v>
      </c>
      <c r="J9093" s="2">
        <v>20.652173913043001</v>
      </c>
      <c r="K9093" s="2">
        <v>25</v>
      </c>
      <c r="L9093" s="2">
        <v>25</v>
      </c>
      <c r="M9093" s="2">
        <v>42.391304347826001</v>
      </c>
      <c r="N9093" s="2">
        <v>31.521739130435002</v>
      </c>
      <c r="O9093" s="23">
        <v>38.043478260870003</v>
      </c>
      <c r="P9093" s="2">
        <v>16.304347826087</v>
      </c>
      <c r="Q9093" s="2">
        <v>32.608695652173999</v>
      </c>
      <c r="R9093" s="35">
        <v>40.217391304347998</v>
      </c>
      <c r="S9093" s="2">
        <v>2.1739130434780001</v>
      </c>
      <c r="T9093" s="13">
        <v>3.2608695652169999</v>
      </c>
    </row>
    <row r="9094" spans="2:20" x14ac:dyDescent="0.2">
      <c r="D9094" s="175"/>
      <c r="E9094" s="4" t="s">
        <v>70</v>
      </c>
      <c r="F9094" s="6"/>
      <c r="G9094" s="5">
        <v>131</v>
      </c>
      <c r="H9094" s="7">
        <v>10</v>
      </c>
      <c r="I9094" s="1">
        <v>49</v>
      </c>
      <c r="J9094" s="1">
        <v>30</v>
      </c>
      <c r="K9094" s="1">
        <v>22</v>
      </c>
      <c r="L9094" s="1">
        <v>25</v>
      </c>
      <c r="M9094" s="1">
        <v>65</v>
      </c>
      <c r="N9094" s="1">
        <v>38</v>
      </c>
      <c r="O9094" s="1">
        <v>35</v>
      </c>
      <c r="P9094" s="1">
        <v>19</v>
      </c>
      <c r="Q9094" s="1">
        <v>32</v>
      </c>
      <c r="R9094" s="1">
        <v>29</v>
      </c>
      <c r="S9094" s="1">
        <v>6</v>
      </c>
      <c r="T9094" s="8">
        <v>2</v>
      </c>
    </row>
    <row r="9095" spans="2:20" x14ac:dyDescent="0.2">
      <c r="D9095" s="175"/>
      <c r="E9095" s="11"/>
      <c r="F9095" s="10"/>
      <c r="G9095" s="9">
        <v>100</v>
      </c>
      <c r="H9095" s="16">
        <v>7.6335877862599997</v>
      </c>
      <c r="I9095" s="2">
        <v>37.404580152671997</v>
      </c>
      <c r="J9095" s="2">
        <v>22.900763358778999</v>
      </c>
      <c r="K9095" s="2">
        <v>16.793893129771</v>
      </c>
      <c r="L9095" s="27">
        <v>19.083969465649002</v>
      </c>
      <c r="M9095" s="23">
        <v>49.618320610687</v>
      </c>
      <c r="N9095" s="2">
        <v>29.007633587786</v>
      </c>
      <c r="O9095" s="2">
        <v>26.717557251908001</v>
      </c>
      <c r="P9095" s="2">
        <v>14.503816793893</v>
      </c>
      <c r="Q9095" s="2">
        <v>24.427480916031001</v>
      </c>
      <c r="R9095" s="27">
        <v>22.137404580153</v>
      </c>
      <c r="S9095" s="2">
        <v>4.5801526717560002</v>
      </c>
      <c r="T9095" s="13">
        <v>1.526717557252</v>
      </c>
    </row>
    <row r="9096" spans="2:20" x14ac:dyDescent="0.2">
      <c r="D9096" s="175"/>
      <c r="E9096" s="4" t="s">
        <v>71</v>
      </c>
      <c r="F9096" s="6"/>
      <c r="G9096" s="5">
        <v>71</v>
      </c>
      <c r="H9096" s="7">
        <v>8</v>
      </c>
      <c r="I9096" s="1">
        <v>28</v>
      </c>
      <c r="J9096" s="1">
        <v>10</v>
      </c>
      <c r="K9096" s="1">
        <v>18</v>
      </c>
      <c r="L9096" s="1">
        <v>19</v>
      </c>
      <c r="M9096" s="1">
        <v>25</v>
      </c>
      <c r="N9096" s="1">
        <v>27</v>
      </c>
      <c r="O9096" s="1">
        <v>28</v>
      </c>
      <c r="P9096" s="1">
        <v>16</v>
      </c>
      <c r="Q9096" s="1">
        <v>27</v>
      </c>
      <c r="R9096" s="1">
        <v>18</v>
      </c>
      <c r="S9096" s="1">
        <v>1</v>
      </c>
      <c r="T9096" s="8">
        <v>3</v>
      </c>
    </row>
    <row r="9097" spans="2:20" x14ac:dyDescent="0.2">
      <c r="D9097" s="175"/>
      <c r="E9097" s="11"/>
      <c r="F9097" s="10"/>
      <c r="G9097" s="9">
        <v>100</v>
      </c>
      <c r="H9097" s="16">
        <v>11.267605633803001</v>
      </c>
      <c r="I9097" s="2">
        <v>39.436619718309998</v>
      </c>
      <c r="J9097" s="27">
        <v>14.084507042254</v>
      </c>
      <c r="K9097" s="23">
        <v>25.352112676055999</v>
      </c>
      <c r="L9097" s="2">
        <v>26.760563380282001</v>
      </c>
      <c r="M9097" s="2">
        <v>35.211267605633999</v>
      </c>
      <c r="N9097" s="35">
        <v>38.028169014085002</v>
      </c>
      <c r="O9097" s="35">
        <v>39.436619718309998</v>
      </c>
      <c r="P9097" s="23">
        <v>22.535211267606002</v>
      </c>
      <c r="Q9097" s="23">
        <v>38.028169014085002</v>
      </c>
      <c r="R9097" s="2">
        <v>25.352112676055999</v>
      </c>
      <c r="S9097" s="2">
        <v>1.4084507042250001</v>
      </c>
      <c r="T9097" s="13">
        <v>4.2253521126760001</v>
      </c>
    </row>
    <row r="9098" spans="2:20" x14ac:dyDescent="0.2">
      <c r="D9098" s="175"/>
      <c r="E9098" s="4" t="s">
        <v>72</v>
      </c>
      <c r="F9098" s="6"/>
      <c r="G9098" s="5">
        <v>70</v>
      </c>
      <c r="H9098" s="7">
        <v>5</v>
      </c>
      <c r="I9098" s="1">
        <v>27</v>
      </c>
      <c r="J9098" s="1">
        <v>10</v>
      </c>
      <c r="K9098" s="1">
        <v>12</v>
      </c>
      <c r="L9098" s="1">
        <v>15</v>
      </c>
      <c r="M9098" s="1">
        <v>37</v>
      </c>
      <c r="N9098" s="1">
        <v>16</v>
      </c>
      <c r="O9098" s="1">
        <v>19</v>
      </c>
      <c r="P9098" s="1">
        <v>19</v>
      </c>
      <c r="Q9098" s="1">
        <v>22</v>
      </c>
      <c r="R9098" s="1">
        <v>15</v>
      </c>
      <c r="S9098" s="1">
        <v>3</v>
      </c>
      <c r="T9098" s="8">
        <v>3</v>
      </c>
    </row>
    <row r="9099" spans="2:20" x14ac:dyDescent="0.2">
      <c r="D9099" s="176"/>
      <c r="E9099" s="57"/>
      <c r="F9099" s="54"/>
      <c r="G9099" s="67">
        <v>100</v>
      </c>
      <c r="H9099" s="82">
        <v>7.1428571428570002</v>
      </c>
      <c r="I9099" s="48">
        <v>38.571428571429003</v>
      </c>
      <c r="J9099" s="96">
        <v>14.285714285714</v>
      </c>
      <c r="K9099" s="48">
        <v>17.142857142857</v>
      </c>
      <c r="L9099" s="48">
        <v>21.428571428571001</v>
      </c>
      <c r="M9099" s="108">
        <v>52.857142857143003</v>
      </c>
      <c r="N9099" s="48">
        <v>22.857142857143</v>
      </c>
      <c r="O9099" s="48">
        <v>27.142857142857</v>
      </c>
      <c r="P9099" s="103">
        <v>27.142857142857</v>
      </c>
      <c r="Q9099" s="48">
        <v>31.428571428571001</v>
      </c>
      <c r="R9099" s="96">
        <v>21.428571428571001</v>
      </c>
      <c r="S9099" s="48">
        <v>4.2857142857139996</v>
      </c>
      <c r="T9099" s="84">
        <v>4.2857142857139996</v>
      </c>
    </row>
    <row r="9101" spans="2:20" x14ac:dyDescent="0.2">
      <c r="B9101" s="43" t="str">
        <f xml:space="preserve"> HYPERLINK("#'目次'!B195", "[189]")</f>
        <v>[189]</v>
      </c>
      <c r="C9101" s="31" t="s">
        <v>362</v>
      </c>
    </row>
    <row r="9104" spans="2:20" x14ac:dyDescent="0.2">
      <c r="C9104" s="31" t="s">
        <v>75</v>
      </c>
    </row>
    <row r="9105" spans="4:20" ht="72" x14ac:dyDescent="0.2">
      <c r="D9105" s="177"/>
      <c r="E9105" s="178"/>
      <c r="F9105" s="178"/>
      <c r="G9105" s="40" t="s">
        <v>14</v>
      </c>
      <c r="H9105" s="42" t="s">
        <v>363</v>
      </c>
      <c r="I9105" s="15" t="s">
        <v>364</v>
      </c>
      <c r="J9105" s="15" t="s">
        <v>365</v>
      </c>
      <c r="K9105" s="15" t="s">
        <v>366</v>
      </c>
      <c r="L9105" s="15" t="s">
        <v>367</v>
      </c>
      <c r="M9105" s="15" t="s">
        <v>368</v>
      </c>
      <c r="N9105" s="15" t="s">
        <v>369</v>
      </c>
      <c r="O9105" s="15" t="s">
        <v>370</v>
      </c>
      <c r="P9105" s="15" t="s">
        <v>371</v>
      </c>
      <c r="Q9105" s="15" t="s">
        <v>372</v>
      </c>
      <c r="R9105" s="15" t="s">
        <v>373</v>
      </c>
      <c r="S9105" s="15" t="s">
        <v>86</v>
      </c>
      <c r="T9105" s="44" t="s">
        <v>17</v>
      </c>
    </row>
    <row r="9106" spans="4:20" x14ac:dyDescent="0.2">
      <c r="D9106" s="179"/>
      <c r="E9106" s="180"/>
      <c r="F9106" s="180"/>
      <c r="G9106" s="39"/>
      <c r="H9106" s="41"/>
      <c r="I9106" s="14"/>
      <c r="J9106" s="14"/>
      <c r="K9106" s="14"/>
      <c r="L9106" s="14"/>
      <c r="M9106" s="14"/>
      <c r="N9106" s="14"/>
      <c r="O9106" s="14"/>
      <c r="P9106" s="14"/>
      <c r="Q9106" s="14"/>
      <c r="R9106" s="14"/>
      <c r="S9106" s="14"/>
      <c r="T9106" s="38"/>
    </row>
    <row r="9107" spans="4:20" x14ac:dyDescent="0.2">
      <c r="D9107" s="70"/>
      <c r="E9107" s="72" t="s">
        <v>14</v>
      </c>
      <c r="F9107" s="69"/>
      <c r="G9107" s="37">
        <v>1222</v>
      </c>
      <c r="H9107" s="17">
        <v>129</v>
      </c>
      <c r="I9107" s="17">
        <v>472</v>
      </c>
      <c r="J9107" s="17">
        <v>277</v>
      </c>
      <c r="K9107" s="17">
        <v>247</v>
      </c>
      <c r="L9107" s="17">
        <v>300</v>
      </c>
      <c r="M9107" s="17">
        <v>486</v>
      </c>
      <c r="N9107" s="17">
        <v>338</v>
      </c>
      <c r="O9107" s="17">
        <v>356</v>
      </c>
      <c r="P9107" s="17">
        <v>213</v>
      </c>
      <c r="Q9107" s="17">
        <v>344</v>
      </c>
      <c r="R9107" s="17">
        <v>353</v>
      </c>
      <c r="S9107" s="17">
        <v>45</v>
      </c>
      <c r="T9107" s="55">
        <v>76</v>
      </c>
    </row>
    <row r="9108" spans="4:20" x14ac:dyDescent="0.2">
      <c r="D9108" s="57"/>
      <c r="E9108" s="54"/>
      <c r="F9108" s="71"/>
      <c r="G9108" s="9">
        <v>100</v>
      </c>
      <c r="H9108" s="2">
        <v>10.556464811784</v>
      </c>
      <c r="I9108" s="2">
        <v>38.625204582651001</v>
      </c>
      <c r="J9108" s="2">
        <v>22.667757774140998</v>
      </c>
      <c r="K9108" s="2">
        <v>20.212765957447001</v>
      </c>
      <c r="L9108" s="2">
        <v>24.549918166939001</v>
      </c>
      <c r="M9108" s="2">
        <v>39.770867430442003</v>
      </c>
      <c r="N9108" s="2">
        <v>27.659574468085001</v>
      </c>
      <c r="O9108" s="2">
        <v>29.132569558101</v>
      </c>
      <c r="P9108" s="2">
        <v>17.430441898527</v>
      </c>
      <c r="Q9108" s="2">
        <v>28.150572831424</v>
      </c>
      <c r="R9108" s="2">
        <v>28.887070376432</v>
      </c>
      <c r="S9108" s="2">
        <v>3.6824877250410002</v>
      </c>
      <c r="T9108" s="13">
        <v>6.2193126022909997</v>
      </c>
    </row>
    <row r="9109" spans="4:20" x14ac:dyDescent="0.2">
      <c r="D9109" s="174" t="s">
        <v>36</v>
      </c>
      <c r="E9109" s="20" t="s">
        <v>76</v>
      </c>
      <c r="F9109" s="22"/>
      <c r="G9109" s="21">
        <v>629</v>
      </c>
      <c r="H9109" s="25">
        <v>85</v>
      </c>
      <c r="I9109" s="3">
        <v>251</v>
      </c>
      <c r="J9109" s="3">
        <v>151</v>
      </c>
      <c r="K9109" s="3">
        <v>137</v>
      </c>
      <c r="L9109" s="3">
        <v>161</v>
      </c>
      <c r="M9109" s="3">
        <v>251</v>
      </c>
      <c r="N9109" s="3">
        <v>158</v>
      </c>
      <c r="O9109" s="3">
        <v>187</v>
      </c>
      <c r="P9109" s="3">
        <v>117</v>
      </c>
      <c r="Q9109" s="3">
        <v>195</v>
      </c>
      <c r="R9109" s="3">
        <v>189</v>
      </c>
      <c r="S9109" s="3">
        <v>22</v>
      </c>
      <c r="T9109" s="26">
        <v>36</v>
      </c>
    </row>
    <row r="9110" spans="4:20" x14ac:dyDescent="0.2">
      <c r="D9110" s="175"/>
      <c r="E9110" s="11"/>
      <c r="F9110" s="10"/>
      <c r="G9110" s="9">
        <v>100</v>
      </c>
      <c r="H9110" s="16">
        <v>13.513513513514001</v>
      </c>
      <c r="I9110" s="2">
        <v>39.904610492845997</v>
      </c>
      <c r="J9110" s="2">
        <v>24.006359300477001</v>
      </c>
      <c r="K9110" s="2">
        <v>21.780604133545001</v>
      </c>
      <c r="L9110" s="2">
        <v>25.596184419714</v>
      </c>
      <c r="M9110" s="2">
        <v>39.904610492845997</v>
      </c>
      <c r="N9110" s="2">
        <v>25.119236883943</v>
      </c>
      <c r="O9110" s="2">
        <v>29.72972972973</v>
      </c>
      <c r="P9110" s="2">
        <v>18.600953895071999</v>
      </c>
      <c r="Q9110" s="2">
        <v>31.001589825119002</v>
      </c>
      <c r="R9110" s="2">
        <v>30.047694753577002</v>
      </c>
      <c r="S9110" s="2">
        <v>3.4976152623210002</v>
      </c>
      <c r="T9110" s="13">
        <v>5.7233704292530003</v>
      </c>
    </row>
    <row r="9111" spans="4:20" x14ac:dyDescent="0.2">
      <c r="D9111" s="175"/>
      <c r="E9111" s="4" t="s">
        <v>39</v>
      </c>
      <c r="F9111" s="6"/>
      <c r="G9111" s="5">
        <v>37</v>
      </c>
      <c r="H9111" s="7">
        <v>4</v>
      </c>
      <c r="I9111" s="1">
        <v>15</v>
      </c>
      <c r="J9111" s="1">
        <v>9</v>
      </c>
      <c r="K9111" s="1">
        <v>10</v>
      </c>
      <c r="L9111" s="1">
        <v>7</v>
      </c>
      <c r="M9111" s="1">
        <v>18</v>
      </c>
      <c r="N9111" s="1">
        <v>15</v>
      </c>
      <c r="O9111" s="1">
        <v>17</v>
      </c>
      <c r="P9111" s="1">
        <v>9</v>
      </c>
      <c r="Q9111" s="1">
        <v>9</v>
      </c>
      <c r="R9111" s="1">
        <v>12</v>
      </c>
      <c r="S9111" s="1">
        <v>1</v>
      </c>
      <c r="T9111" s="8">
        <v>0</v>
      </c>
    </row>
    <row r="9112" spans="4:20" x14ac:dyDescent="0.2">
      <c r="D9112" s="175"/>
      <c r="E9112" s="11"/>
      <c r="F9112" s="10"/>
      <c r="G9112" s="9">
        <v>100</v>
      </c>
      <c r="H9112" s="16">
        <v>10.810810810811001</v>
      </c>
      <c r="I9112" s="2">
        <v>40.540540540541002</v>
      </c>
      <c r="J9112" s="2">
        <v>24.324324324323999</v>
      </c>
      <c r="K9112" s="23">
        <v>27.027027027027</v>
      </c>
      <c r="L9112" s="27">
        <v>18.918918918919001</v>
      </c>
      <c r="M9112" s="23">
        <v>48.648648648649001</v>
      </c>
      <c r="N9112" s="35">
        <v>40.540540540541002</v>
      </c>
      <c r="O9112" s="35">
        <v>45.945945945946001</v>
      </c>
      <c r="P9112" s="23">
        <v>24.324324324323999</v>
      </c>
      <c r="Q9112" s="2">
        <v>24.324324324323999</v>
      </c>
      <c r="R9112" s="2">
        <v>32.432432432432002</v>
      </c>
      <c r="S9112" s="2">
        <v>2.7027027027030002</v>
      </c>
      <c r="T9112" s="148">
        <v>0</v>
      </c>
    </row>
    <row r="9113" spans="4:20" x14ac:dyDescent="0.2">
      <c r="D9113" s="175"/>
      <c r="E9113" s="4" t="s">
        <v>40</v>
      </c>
      <c r="F9113" s="6"/>
      <c r="G9113" s="5">
        <v>73</v>
      </c>
      <c r="H9113" s="7">
        <v>10</v>
      </c>
      <c r="I9113" s="1">
        <v>33</v>
      </c>
      <c r="J9113" s="1">
        <v>12</v>
      </c>
      <c r="K9113" s="1">
        <v>11</v>
      </c>
      <c r="L9113" s="1">
        <v>16</v>
      </c>
      <c r="M9113" s="1">
        <v>32</v>
      </c>
      <c r="N9113" s="1">
        <v>24</v>
      </c>
      <c r="O9113" s="1">
        <v>25</v>
      </c>
      <c r="P9113" s="1">
        <v>15</v>
      </c>
      <c r="Q9113" s="1">
        <v>22</v>
      </c>
      <c r="R9113" s="1">
        <v>16</v>
      </c>
      <c r="S9113" s="1">
        <v>2</v>
      </c>
      <c r="T9113" s="8">
        <v>3</v>
      </c>
    </row>
    <row r="9114" spans="4:20" x14ac:dyDescent="0.2">
      <c r="D9114" s="175"/>
      <c r="E9114" s="11"/>
      <c r="F9114" s="10"/>
      <c r="G9114" s="9">
        <v>100</v>
      </c>
      <c r="H9114" s="16">
        <v>13.698630136986001</v>
      </c>
      <c r="I9114" s="23">
        <v>45.205479452055002</v>
      </c>
      <c r="J9114" s="27">
        <v>16.438356164384</v>
      </c>
      <c r="K9114" s="27">
        <v>15.068493150685001</v>
      </c>
      <c r="L9114" s="2">
        <v>21.917808219177999</v>
      </c>
      <c r="M9114" s="2">
        <v>43.835616438355999</v>
      </c>
      <c r="N9114" s="23">
        <v>32.876712328766999</v>
      </c>
      <c r="O9114" s="23">
        <v>34.246575342466002</v>
      </c>
      <c r="P9114" s="2">
        <v>20.547945205478999</v>
      </c>
      <c r="Q9114" s="2">
        <v>30.136986301370001</v>
      </c>
      <c r="R9114" s="27">
        <v>21.917808219177999</v>
      </c>
      <c r="S9114" s="2">
        <v>2.7397260273969999</v>
      </c>
      <c r="T9114" s="13">
        <v>4.1095890410960001</v>
      </c>
    </row>
    <row r="9115" spans="4:20" x14ac:dyDescent="0.2">
      <c r="D9115" s="175"/>
      <c r="E9115" s="4" t="s">
        <v>41</v>
      </c>
      <c r="F9115" s="6"/>
      <c r="G9115" s="5">
        <v>108</v>
      </c>
      <c r="H9115" s="7">
        <v>16</v>
      </c>
      <c r="I9115" s="1">
        <v>45</v>
      </c>
      <c r="J9115" s="1">
        <v>29</v>
      </c>
      <c r="K9115" s="1">
        <v>27</v>
      </c>
      <c r="L9115" s="1">
        <v>26</v>
      </c>
      <c r="M9115" s="1">
        <v>52</v>
      </c>
      <c r="N9115" s="1">
        <v>27</v>
      </c>
      <c r="O9115" s="1">
        <v>37</v>
      </c>
      <c r="P9115" s="1">
        <v>25</v>
      </c>
      <c r="Q9115" s="1">
        <v>38</v>
      </c>
      <c r="R9115" s="1">
        <v>41</v>
      </c>
      <c r="S9115" s="1">
        <v>4</v>
      </c>
      <c r="T9115" s="8">
        <v>4</v>
      </c>
    </row>
    <row r="9116" spans="4:20" x14ac:dyDescent="0.2">
      <c r="D9116" s="175"/>
      <c r="E9116" s="11"/>
      <c r="F9116" s="10"/>
      <c r="G9116" s="9">
        <v>100</v>
      </c>
      <c r="H9116" s="16">
        <v>14.814814814815</v>
      </c>
      <c r="I9116" s="2">
        <v>41.666666666666998</v>
      </c>
      <c r="J9116" s="2">
        <v>26.851851851852</v>
      </c>
      <c r="K9116" s="2">
        <v>25</v>
      </c>
      <c r="L9116" s="2">
        <v>24.074074074074002</v>
      </c>
      <c r="M9116" s="23">
        <v>48.148148148148003</v>
      </c>
      <c r="N9116" s="2">
        <v>25</v>
      </c>
      <c r="O9116" s="23">
        <v>34.259259259258997</v>
      </c>
      <c r="P9116" s="23">
        <v>23.148148148148</v>
      </c>
      <c r="Q9116" s="23">
        <v>35.185185185184999</v>
      </c>
      <c r="R9116" s="23">
        <v>37.962962962962997</v>
      </c>
      <c r="S9116" s="2">
        <v>3.7037037037039999</v>
      </c>
      <c r="T9116" s="13">
        <v>3.7037037037039999</v>
      </c>
    </row>
    <row r="9117" spans="4:20" x14ac:dyDescent="0.2">
      <c r="D9117" s="175"/>
      <c r="E9117" s="4" t="s">
        <v>42</v>
      </c>
      <c r="F9117" s="6"/>
      <c r="G9117" s="5">
        <v>113</v>
      </c>
      <c r="H9117" s="7">
        <v>8</v>
      </c>
      <c r="I9117" s="1">
        <v>49</v>
      </c>
      <c r="J9117" s="1">
        <v>18</v>
      </c>
      <c r="K9117" s="1">
        <v>20</v>
      </c>
      <c r="L9117" s="1">
        <v>31</v>
      </c>
      <c r="M9117" s="1">
        <v>49</v>
      </c>
      <c r="N9117" s="1">
        <v>31</v>
      </c>
      <c r="O9117" s="1">
        <v>34</v>
      </c>
      <c r="P9117" s="1">
        <v>23</v>
      </c>
      <c r="Q9117" s="1">
        <v>39</v>
      </c>
      <c r="R9117" s="1">
        <v>32</v>
      </c>
      <c r="S9117" s="1">
        <v>5</v>
      </c>
      <c r="T9117" s="8">
        <v>4</v>
      </c>
    </row>
    <row r="9118" spans="4:20" x14ac:dyDescent="0.2">
      <c r="D9118" s="175"/>
      <c r="E9118" s="11"/>
      <c r="F9118" s="10"/>
      <c r="G9118" s="9">
        <v>100</v>
      </c>
      <c r="H9118" s="16">
        <v>7.0796460176989999</v>
      </c>
      <c r="I9118" s="2">
        <v>43.362831858406999</v>
      </c>
      <c r="J9118" s="27">
        <v>15.929203539823</v>
      </c>
      <c r="K9118" s="2">
        <v>17.699115044248</v>
      </c>
      <c r="L9118" s="2">
        <v>27.433628318583999</v>
      </c>
      <c r="M9118" s="2">
        <v>43.362831858406999</v>
      </c>
      <c r="N9118" s="2">
        <v>27.433628318583999</v>
      </c>
      <c r="O9118" s="2">
        <v>30.088495575221</v>
      </c>
      <c r="P9118" s="2">
        <v>20.353982300885001</v>
      </c>
      <c r="Q9118" s="23">
        <v>34.513274336282997</v>
      </c>
      <c r="R9118" s="2">
        <v>28.318584070796</v>
      </c>
      <c r="S9118" s="2">
        <v>4.424778761062</v>
      </c>
      <c r="T9118" s="13">
        <v>3.53982300885</v>
      </c>
    </row>
    <row r="9119" spans="4:20" x14ac:dyDescent="0.2">
      <c r="D9119" s="175"/>
      <c r="E9119" s="4" t="s">
        <v>43</v>
      </c>
      <c r="F9119" s="6"/>
      <c r="G9119" s="5">
        <v>101</v>
      </c>
      <c r="H9119" s="7">
        <v>18</v>
      </c>
      <c r="I9119" s="1">
        <v>37</v>
      </c>
      <c r="J9119" s="1">
        <v>21</v>
      </c>
      <c r="K9119" s="1">
        <v>20</v>
      </c>
      <c r="L9119" s="1">
        <v>30</v>
      </c>
      <c r="M9119" s="1">
        <v>43</v>
      </c>
      <c r="N9119" s="1">
        <v>27</v>
      </c>
      <c r="O9119" s="1">
        <v>31</v>
      </c>
      <c r="P9119" s="1">
        <v>14</v>
      </c>
      <c r="Q9119" s="1">
        <v>37</v>
      </c>
      <c r="R9119" s="1">
        <v>34</v>
      </c>
      <c r="S9119" s="1">
        <v>2</v>
      </c>
      <c r="T9119" s="8">
        <v>5</v>
      </c>
    </row>
    <row r="9120" spans="4:20" x14ac:dyDescent="0.2">
      <c r="D9120" s="175"/>
      <c r="E9120" s="11"/>
      <c r="F9120" s="10"/>
      <c r="G9120" s="9">
        <v>100</v>
      </c>
      <c r="H9120" s="64">
        <v>17.821782178218001</v>
      </c>
      <c r="I9120" s="2">
        <v>36.633663366336997</v>
      </c>
      <c r="J9120" s="2">
        <v>20.792079207920999</v>
      </c>
      <c r="K9120" s="2">
        <v>19.801980198020001</v>
      </c>
      <c r="L9120" s="23">
        <v>29.702970297029999</v>
      </c>
      <c r="M9120" s="2">
        <v>42.574257425742999</v>
      </c>
      <c r="N9120" s="2">
        <v>26.732673267327002</v>
      </c>
      <c r="O9120" s="2">
        <v>30.693069306931001</v>
      </c>
      <c r="P9120" s="2">
        <v>13.861386138614</v>
      </c>
      <c r="Q9120" s="23">
        <v>36.633663366336997</v>
      </c>
      <c r="R9120" s="2">
        <v>33.663366336633999</v>
      </c>
      <c r="S9120" s="2">
        <v>1.9801980198019999</v>
      </c>
      <c r="T9120" s="13">
        <v>4.9504950495050002</v>
      </c>
    </row>
    <row r="9121" spans="4:20" x14ac:dyDescent="0.2">
      <c r="D9121" s="175"/>
      <c r="E9121" s="4" t="s">
        <v>44</v>
      </c>
      <c r="F9121" s="6"/>
      <c r="G9121" s="5">
        <v>114</v>
      </c>
      <c r="H9121" s="7">
        <v>19</v>
      </c>
      <c r="I9121" s="1">
        <v>40</v>
      </c>
      <c r="J9121" s="1">
        <v>31</v>
      </c>
      <c r="K9121" s="1">
        <v>25</v>
      </c>
      <c r="L9121" s="1">
        <v>26</v>
      </c>
      <c r="M9121" s="1">
        <v>36</v>
      </c>
      <c r="N9121" s="1">
        <v>21</v>
      </c>
      <c r="O9121" s="1">
        <v>30</v>
      </c>
      <c r="P9121" s="1">
        <v>23</v>
      </c>
      <c r="Q9121" s="1">
        <v>34</v>
      </c>
      <c r="R9121" s="1">
        <v>31</v>
      </c>
      <c r="S9121" s="1">
        <v>6</v>
      </c>
      <c r="T9121" s="8">
        <v>10</v>
      </c>
    </row>
    <row r="9122" spans="4:20" x14ac:dyDescent="0.2">
      <c r="D9122" s="175"/>
      <c r="E9122" s="11"/>
      <c r="F9122" s="10"/>
      <c r="G9122" s="9">
        <v>100</v>
      </c>
      <c r="H9122" s="64">
        <v>16.666666666666998</v>
      </c>
      <c r="I9122" s="2">
        <v>35.087719298246</v>
      </c>
      <c r="J9122" s="2">
        <v>27.192982456140001</v>
      </c>
      <c r="K9122" s="2">
        <v>21.929824561404001</v>
      </c>
      <c r="L9122" s="2">
        <v>22.807017543859999</v>
      </c>
      <c r="M9122" s="27">
        <v>31.578947368421002</v>
      </c>
      <c r="N9122" s="27">
        <v>18.421052631578998</v>
      </c>
      <c r="O9122" s="2">
        <v>26.315789473683999</v>
      </c>
      <c r="P9122" s="2">
        <v>20.175438596490999</v>
      </c>
      <c r="Q9122" s="2">
        <v>29.824561403509001</v>
      </c>
      <c r="R9122" s="2">
        <v>27.192982456140001</v>
      </c>
      <c r="S9122" s="2">
        <v>5.2631578947369997</v>
      </c>
      <c r="T9122" s="13">
        <v>8.7719298245609991</v>
      </c>
    </row>
    <row r="9123" spans="4:20" x14ac:dyDescent="0.2">
      <c r="D9123" s="175"/>
      <c r="E9123" s="4" t="s">
        <v>45</v>
      </c>
      <c r="F9123" s="6"/>
      <c r="G9123" s="5">
        <v>83</v>
      </c>
      <c r="H9123" s="7">
        <v>10</v>
      </c>
      <c r="I9123" s="1">
        <v>32</v>
      </c>
      <c r="J9123" s="1">
        <v>31</v>
      </c>
      <c r="K9123" s="1">
        <v>24</v>
      </c>
      <c r="L9123" s="1">
        <v>25</v>
      </c>
      <c r="M9123" s="1">
        <v>21</v>
      </c>
      <c r="N9123" s="1">
        <v>13</v>
      </c>
      <c r="O9123" s="1">
        <v>13</v>
      </c>
      <c r="P9123" s="1">
        <v>8</v>
      </c>
      <c r="Q9123" s="1">
        <v>16</v>
      </c>
      <c r="R9123" s="1">
        <v>23</v>
      </c>
      <c r="S9123" s="1">
        <v>2</v>
      </c>
      <c r="T9123" s="8">
        <v>10</v>
      </c>
    </row>
    <row r="9124" spans="4:20" x14ac:dyDescent="0.2">
      <c r="D9124" s="175"/>
      <c r="E9124" s="11"/>
      <c r="F9124" s="10"/>
      <c r="G9124" s="9">
        <v>100</v>
      </c>
      <c r="H9124" s="16">
        <v>12.048192771084</v>
      </c>
      <c r="I9124" s="2">
        <v>38.554216867469997</v>
      </c>
      <c r="J9124" s="35">
        <v>37.349397590361001</v>
      </c>
      <c r="K9124" s="23">
        <v>28.915662650601998</v>
      </c>
      <c r="L9124" s="23">
        <v>30.120481927711001</v>
      </c>
      <c r="M9124" s="46">
        <v>25.301204819277</v>
      </c>
      <c r="N9124" s="46">
        <v>15.66265060241</v>
      </c>
      <c r="O9124" s="46">
        <v>15.66265060241</v>
      </c>
      <c r="P9124" s="27">
        <v>9.638554216867</v>
      </c>
      <c r="Q9124" s="27">
        <v>19.277108433734998</v>
      </c>
      <c r="R9124" s="2">
        <v>27.710843373494001</v>
      </c>
      <c r="S9124" s="2">
        <v>2.409638554217</v>
      </c>
      <c r="T9124" s="89">
        <v>12.048192771084</v>
      </c>
    </row>
    <row r="9125" spans="4:20" x14ac:dyDescent="0.2">
      <c r="D9125" s="174" t="s">
        <v>37</v>
      </c>
      <c r="E9125" s="20" t="s">
        <v>77</v>
      </c>
      <c r="F9125" s="22"/>
      <c r="G9125" s="21">
        <v>593</v>
      </c>
      <c r="H9125" s="25">
        <v>44</v>
      </c>
      <c r="I9125" s="3">
        <v>221</v>
      </c>
      <c r="J9125" s="3">
        <v>126</v>
      </c>
      <c r="K9125" s="3">
        <v>110</v>
      </c>
      <c r="L9125" s="3">
        <v>139</v>
      </c>
      <c r="M9125" s="3">
        <v>235</v>
      </c>
      <c r="N9125" s="3">
        <v>180</v>
      </c>
      <c r="O9125" s="3">
        <v>169</v>
      </c>
      <c r="P9125" s="3">
        <v>96</v>
      </c>
      <c r="Q9125" s="3">
        <v>149</v>
      </c>
      <c r="R9125" s="3">
        <v>164</v>
      </c>
      <c r="S9125" s="3">
        <v>23</v>
      </c>
      <c r="T9125" s="26">
        <v>40</v>
      </c>
    </row>
    <row r="9126" spans="4:20" x14ac:dyDescent="0.2">
      <c r="D9126" s="175"/>
      <c r="E9126" s="11"/>
      <c r="F9126" s="10"/>
      <c r="G9126" s="9">
        <v>100</v>
      </c>
      <c r="H9126" s="16">
        <v>7.4198988195620004</v>
      </c>
      <c r="I9126" s="2">
        <v>37.268128161889003</v>
      </c>
      <c r="J9126" s="2">
        <v>21.247892074199001</v>
      </c>
      <c r="K9126" s="2">
        <v>18.549747048903999</v>
      </c>
      <c r="L9126" s="2">
        <v>23.440134907251</v>
      </c>
      <c r="M9126" s="2">
        <v>39.629005059021999</v>
      </c>
      <c r="N9126" s="2">
        <v>30.354131534570001</v>
      </c>
      <c r="O9126" s="2">
        <v>28.49915682968</v>
      </c>
      <c r="P9126" s="2">
        <v>16.188870151770999</v>
      </c>
      <c r="Q9126" s="2">
        <v>25.126475548060998</v>
      </c>
      <c r="R9126" s="2">
        <v>27.655986509274999</v>
      </c>
      <c r="S9126" s="2">
        <v>3.8785834738620002</v>
      </c>
      <c r="T9126" s="13">
        <v>6.7453625632380003</v>
      </c>
    </row>
    <row r="9127" spans="4:20" x14ac:dyDescent="0.2">
      <c r="D9127" s="175"/>
      <c r="E9127" s="4" t="s">
        <v>39</v>
      </c>
      <c r="F9127" s="6"/>
      <c r="G9127" s="5">
        <v>27</v>
      </c>
      <c r="H9127" s="7">
        <v>3</v>
      </c>
      <c r="I9127" s="1">
        <v>15</v>
      </c>
      <c r="J9127" s="1">
        <v>5</v>
      </c>
      <c r="K9127" s="1">
        <v>5</v>
      </c>
      <c r="L9127" s="1">
        <v>3</v>
      </c>
      <c r="M9127" s="1">
        <v>11</v>
      </c>
      <c r="N9127" s="1">
        <v>14</v>
      </c>
      <c r="O9127" s="1">
        <v>9</v>
      </c>
      <c r="P9127" s="1">
        <v>2</v>
      </c>
      <c r="Q9127" s="1">
        <v>7</v>
      </c>
      <c r="R9127" s="1">
        <v>5</v>
      </c>
      <c r="S9127" s="1">
        <v>2</v>
      </c>
      <c r="T9127" s="8">
        <v>0</v>
      </c>
    </row>
    <row r="9128" spans="4:20" x14ac:dyDescent="0.2">
      <c r="D9128" s="175"/>
      <c r="E9128" s="11"/>
      <c r="F9128" s="10"/>
      <c r="G9128" s="9">
        <v>100</v>
      </c>
      <c r="H9128" s="16">
        <v>11.111111111111001</v>
      </c>
      <c r="I9128" s="35">
        <v>55.555555555555998</v>
      </c>
      <c r="J9128" s="2">
        <v>18.518518518518999</v>
      </c>
      <c r="K9128" s="2">
        <v>18.518518518518999</v>
      </c>
      <c r="L9128" s="46">
        <v>11.111111111111001</v>
      </c>
      <c r="M9128" s="2">
        <v>40.740740740741003</v>
      </c>
      <c r="N9128" s="35">
        <v>51.851851851851997</v>
      </c>
      <c r="O9128" s="2">
        <v>33.333333333333002</v>
      </c>
      <c r="P9128" s="46">
        <v>7.4074074074069998</v>
      </c>
      <c r="Q9128" s="2">
        <v>25.925925925925998</v>
      </c>
      <c r="R9128" s="46">
        <v>18.518518518518999</v>
      </c>
      <c r="S9128" s="2">
        <v>7.4074074074069998</v>
      </c>
      <c r="T9128" s="148">
        <v>0</v>
      </c>
    </row>
    <row r="9129" spans="4:20" x14ac:dyDescent="0.2">
      <c r="D9129" s="175"/>
      <c r="E9129" s="4" t="s">
        <v>40</v>
      </c>
      <c r="F9129" s="6"/>
      <c r="G9129" s="5">
        <v>74</v>
      </c>
      <c r="H9129" s="7">
        <v>5</v>
      </c>
      <c r="I9129" s="1">
        <v>27</v>
      </c>
      <c r="J9129" s="1">
        <v>11</v>
      </c>
      <c r="K9129" s="1">
        <v>12</v>
      </c>
      <c r="L9129" s="1">
        <v>12</v>
      </c>
      <c r="M9129" s="1">
        <v>31</v>
      </c>
      <c r="N9129" s="1">
        <v>23</v>
      </c>
      <c r="O9129" s="1">
        <v>21</v>
      </c>
      <c r="P9129" s="1">
        <v>8</v>
      </c>
      <c r="Q9129" s="1">
        <v>16</v>
      </c>
      <c r="R9129" s="1">
        <v>19</v>
      </c>
      <c r="S9129" s="1">
        <v>2</v>
      </c>
      <c r="T9129" s="8">
        <v>5</v>
      </c>
    </row>
    <row r="9130" spans="4:20" x14ac:dyDescent="0.2">
      <c r="D9130" s="175"/>
      <c r="E9130" s="11"/>
      <c r="F9130" s="10"/>
      <c r="G9130" s="9">
        <v>100</v>
      </c>
      <c r="H9130" s="16">
        <v>6.7567567567570004</v>
      </c>
      <c r="I9130" s="2">
        <v>36.486486486486001</v>
      </c>
      <c r="J9130" s="27">
        <v>14.864864864865</v>
      </c>
      <c r="K9130" s="2">
        <v>16.216216216216001</v>
      </c>
      <c r="L9130" s="27">
        <v>16.216216216216001</v>
      </c>
      <c r="M9130" s="2">
        <v>41.891891891892001</v>
      </c>
      <c r="N9130" s="2">
        <v>31.081081081080999</v>
      </c>
      <c r="O9130" s="2">
        <v>28.378378378377999</v>
      </c>
      <c r="P9130" s="27">
        <v>10.810810810811001</v>
      </c>
      <c r="Q9130" s="27">
        <v>21.621621621622001</v>
      </c>
      <c r="R9130" s="2">
        <v>25.675675675676001</v>
      </c>
      <c r="S9130" s="2">
        <v>2.7027027027030002</v>
      </c>
      <c r="T9130" s="13">
        <v>6.7567567567570004</v>
      </c>
    </row>
    <row r="9131" spans="4:20" x14ac:dyDescent="0.2">
      <c r="D9131" s="175"/>
      <c r="E9131" s="4" t="s">
        <v>41</v>
      </c>
      <c r="F9131" s="6"/>
      <c r="G9131" s="5">
        <v>96</v>
      </c>
      <c r="H9131" s="7">
        <v>5</v>
      </c>
      <c r="I9131" s="1">
        <v>35</v>
      </c>
      <c r="J9131" s="1">
        <v>16</v>
      </c>
      <c r="K9131" s="1">
        <v>18</v>
      </c>
      <c r="L9131" s="1">
        <v>23</v>
      </c>
      <c r="M9131" s="1">
        <v>46</v>
      </c>
      <c r="N9131" s="1">
        <v>34</v>
      </c>
      <c r="O9131" s="1">
        <v>37</v>
      </c>
      <c r="P9131" s="1">
        <v>21</v>
      </c>
      <c r="Q9131" s="1">
        <v>28</v>
      </c>
      <c r="R9131" s="1">
        <v>22</v>
      </c>
      <c r="S9131" s="1">
        <v>2</v>
      </c>
      <c r="T9131" s="8">
        <v>7</v>
      </c>
    </row>
    <row r="9132" spans="4:20" x14ac:dyDescent="0.2">
      <c r="D9132" s="175"/>
      <c r="E9132" s="11"/>
      <c r="F9132" s="10"/>
      <c r="G9132" s="9">
        <v>100</v>
      </c>
      <c r="H9132" s="73">
        <v>5.208333333333</v>
      </c>
      <c r="I9132" s="2">
        <v>36.458333333333002</v>
      </c>
      <c r="J9132" s="27">
        <v>16.666666666666998</v>
      </c>
      <c r="K9132" s="2">
        <v>18.75</v>
      </c>
      <c r="L9132" s="2">
        <v>23.958333333333002</v>
      </c>
      <c r="M9132" s="23">
        <v>47.916666666666998</v>
      </c>
      <c r="N9132" s="23">
        <v>35.416666666666998</v>
      </c>
      <c r="O9132" s="23">
        <v>38.541666666666998</v>
      </c>
      <c r="P9132" s="2">
        <v>21.875</v>
      </c>
      <c r="Q9132" s="2">
        <v>29.166666666666998</v>
      </c>
      <c r="R9132" s="27">
        <v>22.916666666666998</v>
      </c>
      <c r="S9132" s="2">
        <v>2.083333333333</v>
      </c>
      <c r="T9132" s="13">
        <v>7.291666666667</v>
      </c>
    </row>
    <row r="9133" spans="4:20" x14ac:dyDescent="0.2">
      <c r="D9133" s="175"/>
      <c r="E9133" s="4" t="s">
        <v>42</v>
      </c>
      <c r="F9133" s="6"/>
      <c r="G9133" s="5">
        <v>97</v>
      </c>
      <c r="H9133" s="7">
        <v>6</v>
      </c>
      <c r="I9133" s="1">
        <v>40</v>
      </c>
      <c r="J9133" s="1">
        <v>18</v>
      </c>
      <c r="K9133" s="1">
        <v>18</v>
      </c>
      <c r="L9133" s="1">
        <v>24</v>
      </c>
      <c r="M9133" s="1">
        <v>38</v>
      </c>
      <c r="N9133" s="1">
        <v>38</v>
      </c>
      <c r="O9133" s="1">
        <v>24</v>
      </c>
      <c r="P9133" s="1">
        <v>14</v>
      </c>
      <c r="Q9133" s="1">
        <v>29</v>
      </c>
      <c r="R9133" s="1">
        <v>25</v>
      </c>
      <c r="S9133" s="1">
        <v>9</v>
      </c>
      <c r="T9133" s="8">
        <v>1</v>
      </c>
    </row>
    <row r="9134" spans="4:20" x14ac:dyDescent="0.2">
      <c r="D9134" s="175"/>
      <c r="E9134" s="11"/>
      <c r="F9134" s="10"/>
      <c r="G9134" s="9">
        <v>100</v>
      </c>
      <c r="H9134" s="16">
        <v>6.1855670103089997</v>
      </c>
      <c r="I9134" s="2">
        <v>41.237113402062</v>
      </c>
      <c r="J9134" s="2">
        <v>18.556701030928</v>
      </c>
      <c r="K9134" s="2">
        <v>18.556701030928</v>
      </c>
      <c r="L9134" s="2">
        <v>24.742268041237001</v>
      </c>
      <c r="M9134" s="2">
        <v>39.175257731959</v>
      </c>
      <c r="N9134" s="35">
        <v>39.175257731959</v>
      </c>
      <c r="O9134" s="2">
        <v>24.742268041237001</v>
      </c>
      <c r="P9134" s="2">
        <v>14.432989690722</v>
      </c>
      <c r="Q9134" s="2">
        <v>29.896907216494998</v>
      </c>
      <c r="R9134" s="2">
        <v>25.773195876289002</v>
      </c>
      <c r="S9134" s="23">
        <v>9.278350515464</v>
      </c>
      <c r="T9134" s="93">
        <v>1.0309278350519999</v>
      </c>
    </row>
    <row r="9135" spans="4:20" x14ac:dyDescent="0.2">
      <c r="D9135" s="175"/>
      <c r="E9135" s="4" t="s">
        <v>43</v>
      </c>
      <c r="F9135" s="6"/>
      <c r="G9135" s="5">
        <v>103</v>
      </c>
      <c r="H9135" s="7">
        <v>15</v>
      </c>
      <c r="I9135" s="1">
        <v>38</v>
      </c>
      <c r="J9135" s="1">
        <v>32</v>
      </c>
      <c r="K9135" s="1">
        <v>23</v>
      </c>
      <c r="L9135" s="1">
        <v>30</v>
      </c>
      <c r="M9135" s="1">
        <v>44</v>
      </c>
      <c r="N9135" s="1">
        <v>29</v>
      </c>
      <c r="O9135" s="1">
        <v>37</v>
      </c>
      <c r="P9135" s="1">
        <v>24</v>
      </c>
      <c r="Q9135" s="1">
        <v>27</v>
      </c>
      <c r="R9135" s="1">
        <v>40</v>
      </c>
      <c r="S9135" s="1">
        <v>0</v>
      </c>
      <c r="T9135" s="8">
        <v>3</v>
      </c>
    </row>
    <row r="9136" spans="4:20" x14ac:dyDescent="0.2">
      <c r="D9136" s="175"/>
      <c r="E9136" s="11"/>
      <c r="F9136" s="10"/>
      <c r="G9136" s="9">
        <v>100</v>
      </c>
      <c r="H9136" s="16">
        <v>14.563106796116999</v>
      </c>
      <c r="I9136" s="2">
        <v>36.893203883494998</v>
      </c>
      <c r="J9136" s="23">
        <v>31.067961165048999</v>
      </c>
      <c r="K9136" s="2">
        <v>22.330097087378999</v>
      </c>
      <c r="L9136" s="2">
        <v>29.126213592233</v>
      </c>
      <c r="M9136" s="2">
        <v>42.718446601941999</v>
      </c>
      <c r="N9136" s="2">
        <v>28.155339805825001</v>
      </c>
      <c r="O9136" s="23">
        <v>35.922330097086999</v>
      </c>
      <c r="P9136" s="23">
        <v>23.300970873786</v>
      </c>
      <c r="Q9136" s="2">
        <v>26.213592233010001</v>
      </c>
      <c r="R9136" s="23">
        <v>38.834951456311003</v>
      </c>
      <c r="S9136" s="18">
        <v>0</v>
      </c>
      <c r="T9136" s="13">
        <v>2.9126213592229999</v>
      </c>
    </row>
    <row r="9137" spans="2:20" x14ac:dyDescent="0.2">
      <c r="D9137" s="175"/>
      <c r="E9137" s="4" t="s">
        <v>44</v>
      </c>
      <c r="F9137" s="6"/>
      <c r="G9137" s="5">
        <v>109</v>
      </c>
      <c r="H9137" s="7">
        <v>8</v>
      </c>
      <c r="I9137" s="1">
        <v>39</v>
      </c>
      <c r="J9137" s="1">
        <v>19</v>
      </c>
      <c r="K9137" s="1">
        <v>18</v>
      </c>
      <c r="L9137" s="1">
        <v>27</v>
      </c>
      <c r="M9137" s="1">
        <v>38</v>
      </c>
      <c r="N9137" s="1">
        <v>29</v>
      </c>
      <c r="O9137" s="1">
        <v>30</v>
      </c>
      <c r="P9137" s="1">
        <v>19</v>
      </c>
      <c r="Q9137" s="1">
        <v>24</v>
      </c>
      <c r="R9137" s="1">
        <v>30</v>
      </c>
      <c r="S9137" s="1">
        <v>5</v>
      </c>
      <c r="T9137" s="8">
        <v>9</v>
      </c>
    </row>
    <row r="9138" spans="2:20" x14ac:dyDescent="0.2">
      <c r="D9138" s="175"/>
      <c r="E9138" s="11"/>
      <c r="F9138" s="10"/>
      <c r="G9138" s="9">
        <v>100</v>
      </c>
      <c r="H9138" s="16">
        <v>7.339449541284</v>
      </c>
      <c r="I9138" s="2">
        <v>35.779816513760998</v>
      </c>
      <c r="J9138" s="27">
        <v>17.43119266055</v>
      </c>
      <c r="K9138" s="2">
        <v>16.513761467889999</v>
      </c>
      <c r="L9138" s="2">
        <v>24.770642201834999</v>
      </c>
      <c r="M9138" s="2">
        <v>34.862385321101002</v>
      </c>
      <c r="N9138" s="2">
        <v>26.605504587155998</v>
      </c>
      <c r="O9138" s="2">
        <v>27.522935779817001</v>
      </c>
      <c r="P9138" s="2">
        <v>17.43119266055</v>
      </c>
      <c r="Q9138" s="27">
        <v>22.018348623853001</v>
      </c>
      <c r="R9138" s="2">
        <v>27.522935779817001</v>
      </c>
      <c r="S9138" s="2">
        <v>4.5871559633030001</v>
      </c>
      <c r="T9138" s="13">
        <v>8.2568807339449997</v>
      </c>
    </row>
    <row r="9139" spans="2:20" x14ac:dyDescent="0.2">
      <c r="D9139" s="175"/>
      <c r="E9139" s="4" t="s">
        <v>45</v>
      </c>
      <c r="F9139" s="6"/>
      <c r="G9139" s="5">
        <v>87</v>
      </c>
      <c r="H9139" s="7">
        <v>2</v>
      </c>
      <c r="I9139" s="1">
        <v>27</v>
      </c>
      <c r="J9139" s="1">
        <v>25</v>
      </c>
      <c r="K9139" s="1">
        <v>16</v>
      </c>
      <c r="L9139" s="1">
        <v>20</v>
      </c>
      <c r="M9139" s="1">
        <v>27</v>
      </c>
      <c r="N9139" s="1">
        <v>13</v>
      </c>
      <c r="O9139" s="1">
        <v>11</v>
      </c>
      <c r="P9139" s="1">
        <v>8</v>
      </c>
      <c r="Q9139" s="1">
        <v>18</v>
      </c>
      <c r="R9139" s="1">
        <v>23</v>
      </c>
      <c r="S9139" s="1">
        <v>3</v>
      </c>
      <c r="T9139" s="8">
        <v>15</v>
      </c>
    </row>
    <row r="9140" spans="2:20" x14ac:dyDescent="0.2">
      <c r="D9140" s="176"/>
      <c r="E9140" s="57"/>
      <c r="F9140" s="54"/>
      <c r="G9140" s="67">
        <v>100</v>
      </c>
      <c r="H9140" s="127">
        <v>2.2988505747130001</v>
      </c>
      <c r="I9140" s="96">
        <v>31.034482758620999</v>
      </c>
      <c r="J9140" s="103">
        <v>28.735632183907999</v>
      </c>
      <c r="K9140" s="48">
        <v>18.390804597700999</v>
      </c>
      <c r="L9140" s="48">
        <v>22.988505747125998</v>
      </c>
      <c r="M9140" s="96">
        <v>31.034482758620999</v>
      </c>
      <c r="N9140" s="91">
        <v>14.942528735631999</v>
      </c>
      <c r="O9140" s="91">
        <v>12.64367816092</v>
      </c>
      <c r="P9140" s="96">
        <v>9.1954022988510005</v>
      </c>
      <c r="Q9140" s="96">
        <v>20.689655172414</v>
      </c>
      <c r="R9140" s="48">
        <v>26.436781609194998</v>
      </c>
      <c r="S9140" s="48">
        <v>3.4482758620689999</v>
      </c>
      <c r="T9140" s="118">
        <v>17.241379310345</v>
      </c>
    </row>
    <row r="9142" spans="2:20" x14ac:dyDescent="0.2">
      <c r="B9142" s="43" t="str">
        <f xml:space="preserve"> HYPERLINK("#'目次'!B196", "[190]")</f>
        <v>[190]</v>
      </c>
      <c r="C9142" s="31" t="s">
        <v>376</v>
      </c>
    </row>
    <row r="9146" spans="2:20" ht="72" x14ac:dyDescent="0.2">
      <c r="D9146" s="177"/>
      <c r="E9146" s="178"/>
      <c r="F9146" s="178"/>
      <c r="G9146" s="40" t="s">
        <v>14</v>
      </c>
      <c r="H9146" s="42" t="s">
        <v>363</v>
      </c>
      <c r="I9146" s="15" t="s">
        <v>364</v>
      </c>
      <c r="J9146" s="15" t="s">
        <v>365</v>
      </c>
      <c r="K9146" s="15" t="s">
        <v>366</v>
      </c>
      <c r="L9146" s="15" t="s">
        <v>367</v>
      </c>
      <c r="M9146" s="15" t="s">
        <v>368</v>
      </c>
      <c r="N9146" s="15" t="s">
        <v>369</v>
      </c>
      <c r="O9146" s="15" t="s">
        <v>370</v>
      </c>
      <c r="P9146" s="15" t="s">
        <v>371</v>
      </c>
      <c r="Q9146" s="15" t="s">
        <v>372</v>
      </c>
      <c r="R9146" s="15" t="s">
        <v>373</v>
      </c>
      <c r="S9146" s="15" t="s">
        <v>86</v>
      </c>
      <c r="T9146" s="44" t="s">
        <v>17</v>
      </c>
    </row>
    <row r="9147" spans="2:20" x14ac:dyDescent="0.2">
      <c r="D9147" s="179"/>
      <c r="E9147" s="180"/>
      <c r="F9147" s="180"/>
      <c r="G9147" s="39"/>
      <c r="H9147" s="41"/>
      <c r="I9147" s="14"/>
      <c r="J9147" s="14"/>
      <c r="K9147" s="14"/>
      <c r="L9147" s="14"/>
      <c r="M9147" s="14"/>
      <c r="N9147" s="14"/>
      <c r="O9147" s="14"/>
      <c r="P9147" s="14"/>
      <c r="Q9147" s="14"/>
      <c r="R9147" s="14"/>
      <c r="S9147" s="14"/>
      <c r="T9147" s="38"/>
    </row>
    <row r="9148" spans="2:20" x14ac:dyDescent="0.2">
      <c r="D9148" s="70"/>
      <c r="E9148" s="72" t="s">
        <v>14</v>
      </c>
      <c r="F9148" s="69"/>
      <c r="G9148" s="37">
        <v>1222</v>
      </c>
      <c r="H9148" s="17">
        <v>216</v>
      </c>
      <c r="I9148" s="17">
        <v>336</v>
      </c>
      <c r="J9148" s="17">
        <v>366</v>
      </c>
      <c r="K9148" s="17">
        <v>331</v>
      </c>
      <c r="L9148" s="17">
        <v>305</v>
      </c>
      <c r="M9148" s="17">
        <v>390</v>
      </c>
      <c r="N9148" s="17">
        <v>174</v>
      </c>
      <c r="O9148" s="17">
        <v>184</v>
      </c>
      <c r="P9148" s="17">
        <v>159</v>
      </c>
      <c r="Q9148" s="17">
        <v>335</v>
      </c>
      <c r="R9148" s="17">
        <v>462</v>
      </c>
      <c r="S9148" s="17">
        <v>75</v>
      </c>
      <c r="T9148" s="55">
        <v>127</v>
      </c>
    </row>
    <row r="9149" spans="2:20" x14ac:dyDescent="0.2">
      <c r="D9149" s="57"/>
      <c r="E9149" s="54"/>
      <c r="F9149" s="71"/>
      <c r="G9149" s="9">
        <v>100</v>
      </c>
      <c r="H9149" s="2">
        <v>17.675941080196001</v>
      </c>
      <c r="I9149" s="2">
        <v>27.495908346972001</v>
      </c>
      <c r="J9149" s="2">
        <v>29.950900163665999</v>
      </c>
      <c r="K9149" s="2">
        <v>27.086743044190001</v>
      </c>
      <c r="L9149" s="2">
        <v>24.959083469722</v>
      </c>
      <c r="M9149" s="2">
        <v>31.914893617021001</v>
      </c>
      <c r="N9149" s="2">
        <v>14.238952536825</v>
      </c>
      <c r="O9149" s="2">
        <v>15.05728314239</v>
      </c>
      <c r="P9149" s="2">
        <v>13.011456628477999</v>
      </c>
      <c r="Q9149" s="2">
        <v>27.414075286416001</v>
      </c>
      <c r="R9149" s="2">
        <v>37.806873977087001</v>
      </c>
      <c r="S9149" s="2">
        <v>6.1374795417349999</v>
      </c>
      <c r="T9149" s="13">
        <v>10.392798690671</v>
      </c>
    </row>
    <row r="9150" spans="2:20" x14ac:dyDescent="0.2">
      <c r="D9150" s="174" t="s">
        <v>18</v>
      </c>
      <c r="E9150" s="20" t="s">
        <v>19</v>
      </c>
      <c r="F9150" s="22"/>
      <c r="G9150" s="21">
        <v>57</v>
      </c>
      <c r="H9150" s="25">
        <v>11</v>
      </c>
      <c r="I9150" s="3">
        <v>15</v>
      </c>
      <c r="J9150" s="3">
        <v>12</v>
      </c>
      <c r="K9150" s="3">
        <v>16</v>
      </c>
      <c r="L9150" s="3">
        <v>16</v>
      </c>
      <c r="M9150" s="3">
        <v>17</v>
      </c>
      <c r="N9150" s="3">
        <v>4</v>
      </c>
      <c r="O9150" s="3">
        <v>9</v>
      </c>
      <c r="P9150" s="3">
        <v>5</v>
      </c>
      <c r="Q9150" s="3">
        <v>16</v>
      </c>
      <c r="R9150" s="3">
        <v>21</v>
      </c>
      <c r="S9150" s="3">
        <v>0</v>
      </c>
      <c r="T9150" s="26">
        <v>11</v>
      </c>
    </row>
    <row r="9151" spans="2:20" x14ac:dyDescent="0.2">
      <c r="D9151" s="175"/>
      <c r="E9151" s="11"/>
      <c r="F9151" s="10"/>
      <c r="G9151" s="9">
        <v>100</v>
      </c>
      <c r="H9151" s="16">
        <v>19.298245614035</v>
      </c>
      <c r="I9151" s="2">
        <v>26.315789473683999</v>
      </c>
      <c r="J9151" s="27">
        <v>21.052631578947</v>
      </c>
      <c r="K9151" s="2">
        <v>28.070175438595999</v>
      </c>
      <c r="L9151" s="2">
        <v>28.070175438595999</v>
      </c>
      <c r="M9151" s="2">
        <v>29.824561403509001</v>
      </c>
      <c r="N9151" s="27">
        <v>7.0175438596489998</v>
      </c>
      <c r="O9151" s="2">
        <v>15.789473684211</v>
      </c>
      <c r="P9151" s="2">
        <v>8.7719298245609991</v>
      </c>
      <c r="Q9151" s="2">
        <v>28.070175438595999</v>
      </c>
      <c r="R9151" s="2">
        <v>36.842105263157997</v>
      </c>
      <c r="S9151" s="79">
        <v>0</v>
      </c>
      <c r="T9151" s="89">
        <v>19.298245614035</v>
      </c>
    </row>
    <row r="9152" spans="2:20" x14ac:dyDescent="0.2">
      <c r="D9152" s="175"/>
      <c r="E9152" s="4" t="s">
        <v>20</v>
      </c>
      <c r="F9152" s="6"/>
      <c r="G9152" s="5">
        <v>84</v>
      </c>
      <c r="H9152" s="7">
        <v>8</v>
      </c>
      <c r="I9152" s="1">
        <v>28</v>
      </c>
      <c r="J9152" s="1">
        <v>21</v>
      </c>
      <c r="K9152" s="1">
        <v>19</v>
      </c>
      <c r="L9152" s="1">
        <v>18</v>
      </c>
      <c r="M9152" s="1">
        <v>29</v>
      </c>
      <c r="N9152" s="1">
        <v>12</v>
      </c>
      <c r="O9152" s="1">
        <v>17</v>
      </c>
      <c r="P9152" s="1">
        <v>17</v>
      </c>
      <c r="Q9152" s="1">
        <v>23</v>
      </c>
      <c r="R9152" s="1">
        <v>33</v>
      </c>
      <c r="S9152" s="1">
        <v>8</v>
      </c>
      <c r="T9152" s="8">
        <v>16</v>
      </c>
    </row>
    <row r="9153" spans="4:20" x14ac:dyDescent="0.2">
      <c r="D9153" s="175"/>
      <c r="E9153" s="11"/>
      <c r="F9153" s="10"/>
      <c r="G9153" s="9">
        <v>100</v>
      </c>
      <c r="H9153" s="73">
        <v>9.5238095238099998</v>
      </c>
      <c r="I9153" s="23">
        <v>33.333333333333002</v>
      </c>
      <c r="J9153" s="2">
        <v>25</v>
      </c>
      <c r="K9153" s="2">
        <v>22.619047619048001</v>
      </c>
      <c r="L9153" s="2">
        <v>21.428571428571001</v>
      </c>
      <c r="M9153" s="2">
        <v>34.523809523810002</v>
      </c>
      <c r="N9153" s="2">
        <v>14.285714285714</v>
      </c>
      <c r="O9153" s="23">
        <v>20.238095238094999</v>
      </c>
      <c r="P9153" s="23">
        <v>20.238095238094999</v>
      </c>
      <c r="Q9153" s="2">
        <v>27.380952380951999</v>
      </c>
      <c r="R9153" s="2">
        <v>39.285714285714</v>
      </c>
      <c r="S9153" s="2">
        <v>9.5238095238099998</v>
      </c>
      <c r="T9153" s="89">
        <v>19.047619047619001</v>
      </c>
    </row>
    <row r="9154" spans="4:20" x14ac:dyDescent="0.2">
      <c r="D9154" s="175"/>
      <c r="E9154" s="4" t="s">
        <v>21</v>
      </c>
      <c r="F9154" s="6"/>
      <c r="G9154" s="5">
        <v>487</v>
      </c>
      <c r="H9154" s="7">
        <v>79</v>
      </c>
      <c r="I9154" s="1">
        <v>145</v>
      </c>
      <c r="J9154" s="1">
        <v>153</v>
      </c>
      <c r="K9154" s="1">
        <v>145</v>
      </c>
      <c r="L9154" s="1">
        <v>124</v>
      </c>
      <c r="M9154" s="1">
        <v>162</v>
      </c>
      <c r="N9154" s="1">
        <v>65</v>
      </c>
      <c r="O9154" s="1">
        <v>72</v>
      </c>
      <c r="P9154" s="1">
        <v>61</v>
      </c>
      <c r="Q9154" s="1">
        <v>153</v>
      </c>
      <c r="R9154" s="1">
        <v>184</v>
      </c>
      <c r="S9154" s="1">
        <v>29</v>
      </c>
      <c r="T9154" s="8">
        <v>42</v>
      </c>
    </row>
    <row r="9155" spans="4:20" x14ac:dyDescent="0.2">
      <c r="D9155" s="175"/>
      <c r="E9155" s="11"/>
      <c r="F9155" s="10"/>
      <c r="G9155" s="9">
        <v>100</v>
      </c>
      <c r="H9155" s="16">
        <v>16.221765913757999</v>
      </c>
      <c r="I9155" s="2">
        <v>29.774127310061999</v>
      </c>
      <c r="J9155" s="2">
        <v>31.416837782340998</v>
      </c>
      <c r="K9155" s="2">
        <v>29.774127310061999</v>
      </c>
      <c r="L9155" s="2">
        <v>25.462012320328999</v>
      </c>
      <c r="M9155" s="2">
        <v>33.264887063655003</v>
      </c>
      <c r="N9155" s="2">
        <v>13.347022587269</v>
      </c>
      <c r="O9155" s="2">
        <v>14.784394250512999</v>
      </c>
      <c r="P9155" s="2">
        <v>12.525667351129</v>
      </c>
      <c r="Q9155" s="2">
        <v>31.416837782340998</v>
      </c>
      <c r="R9155" s="2">
        <v>37.782340862422998</v>
      </c>
      <c r="S9155" s="2">
        <v>5.9548254620119998</v>
      </c>
      <c r="T9155" s="13">
        <v>8.6242299794659996</v>
      </c>
    </row>
    <row r="9156" spans="4:20" x14ac:dyDescent="0.2">
      <c r="D9156" s="175"/>
      <c r="E9156" s="4" t="s">
        <v>22</v>
      </c>
      <c r="F9156" s="6"/>
      <c r="G9156" s="5">
        <v>35</v>
      </c>
      <c r="H9156" s="7">
        <v>6</v>
      </c>
      <c r="I9156" s="1">
        <v>7</v>
      </c>
      <c r="J9156" s="1">
        <v>8</v>
      </c>
      <c r="K9156" s="1">
        <v>8</v>
      </c>
      <c r="L9156" s="1">
        <v>7</v>
      </c>
      <c r="M9156" s="1">
        <v>9</v>
      </c>
      <c r="N9156" s="1">
        <v>2</v>
      </c>
      <c r="O9156" s="1">
        <v>4</v>
      </c>
      <c r="P9156" s="1">
        <v>6</v>
      </c>
      <c r="Q9156" s="1">
        <v>9</v>
      </c>
      <c r="R9156" s="1">
        <v>8</v>
      </c>
      <c r="S9156" s="1">
        <v>5</v>
      </c>
      <c r="T9156" s="8">
        <v>3</v>
      </c>
    </row>
    <row r="9157" spans="4:20" x14ac:dyDescent="0.2">
      <c r="D9157" s="175"/>
      <c r="E9157" s="11"/>
      <c r="F9157" s="10"/>
      <c r="G9157" s="9">
        <v>100</v>
      </c>
      <c r="H9157" s="16">
        <v>17.142857142857</v>
      </c>
      <c r="I9157" s="27">
        <v>20</v>
      </c>
      <c r="J9157" s="27">
        <v>22.857142857143</v>
      </c>
      <c r="K9157" s="2">
        <v>22.857142857143</v>
      </c>
      <c r="L9157" s="2">
        <v>20</v>
      </c>
      <c r="M9157" s="27">
        <v>25.714285714286</v>
      </c>
      <c r="N9157" s="27">
        <v>5.7142857142860004</v>
      </c>
      <c r="O9157" s="2">
        <v>11.428571428571001</v>
      </c>
      <c r="P9157" s="2">
        <v>17.142857142857</v>
      </c>
      <c r="Q9157" s="2">
        <v>25.714285714286</v>
      </c>
      <c r="R9157" s="46">
        <v>22.857142857143</v>
      </c>
      <c r="S9157" s="23">
        <v>14.285714285714</v>
      </c>
      <c r="T9157" s="13">
        <v>8.5714285714289993</v>
      </c>
    </row>
    <row r="9158" spans="4:20" x14ac:dyDescent="0.2">
      <c r="D9158" s="175"/>
      <c r="E9158" s="4" t="s">
        <v>23</v>
      </c>
      <c r="F9158" s="6"/>
      <c r="G9158" s="5">
        <v>143</v>
      </c>
      <c r="H9158" s="7">
        <v>25</v>
      </c>
      <c r="I9158" s="1">
        <v>35</v>
      </c>
      <c r="J9158" s="1">
        <v>51</v>
      </c>
      <c r="K9158" s="1">
        <v>39</v>
      </c>
      <c r="L9158" s="1">
        <v>39</v>
      </c>
      <c r="M9158" s="1">
        <v>46</v>
      </c>
      <c r="N9158" s="1">
        <v>26</v>
      </c>
      <c r="O9158" s="1">
        <v>20</v>
      </c>
      <c r="P9158" s="1">
        <v>18</v>
      </c>
      <c r="Q9158" s="1">
        <v>42</v>
      </c>
      <c r="R9158" s="1">
        <v>41</v>
      </c>
      <c r="S9158" s="1">
        <v>13</v>
      </c>
      <c r="T9158" s="8">
        <v>15</v>
      </c>
    </row>
    <row r="9159" spans="4:20" x14ac:dyDescent="0.2">
      <c r="D9159" s="175"/>
      <c r="E9159" s="11"/>
      <c r="F9159" s="10"/>
      <c r="G9159" s="9">
        <v>100</v>
      </c>
      <c r="H9159" s="16">
        <v>17.482517482517</v>
      </c>
      <c r="I9159" s="2">
        <v>24.475524475524001</v>
      </c>
      <c r="J9159" s="23">
        <v>35.664335664336001</v>
      </c>
      <c r="K9159" s="2">
        <v>27.272727272727</v>
      </c>
      <c r="L9159" s="2">
        <v>27.272727272727</v>
      </c>
      <c r="M9159" s="2">
        <v>32.167832167832003</v>
      </c>
      <c r="N9159" s="2">
        <v>18.181818181817999</v>
      </c>
      <c r="O9159" s="2">
        <v>13.986013986013999</v>
      </c>
      <c r="P9159" s="2">
        <v>12.587412587413001</v>
      </c>
      <c r="Q9159" s="2">
        <v>29.370629370629</v>
      </c>
      <c r="R9159" s="27">
        <v>28.671328671329</v>
      </c>
      <c r="S9159" s="2">
        <v>9.0909090909089993</v>
      </c>
      <c r="T9159" s="13">
        <v>10.48951048951</v>
      </c>
    </row>
    <row r="9160" spans="4:20" x14ac:dyDescent="0.2">
      <c r="D9160" s="175"/>
      <c r="E9160" s="4" t="s">
        <v>24</v>
      </c>
      <c r="F9160" s="6"/>
      <c r="G9160" s="5">
        <v>187</v>
      </c>
      <c r="H9160" s="7">
        <v>46</v>
      </c>
      <c r="I9160" s="1">
        <v>43</v>
      </c>
      <c r="J9160" s="1">
        <v>55</v>
      </c>
      <c r="K9160" s="1">
        <v>45</v>
      </c>
      <c r="L9160" s="1">
        <v>44</v>
      </c>
      <c r="M9160" s="1">
        <v>59</v>
      </c>
      <c r="N9160" s="1">
        <v>30</v>
      </c>
      <c r="O9160" s="1">
        <v>32</v>
      </c>
      <c r="P9160" s="1">
        <v>27</v>
      </c>
      <c r="Q9160" s="1">
        <v>45</v>
      </c>
      <c r="R9160" s="1">
        <v>74</v>
      </c>
      <c r="S9160" s="1">
        <v>13</v>
      </c>
      <c r="T9160" s="8">
        <v>19</v>
      </c>
    </row>
    <row r="9161" spans="4:20" x14ac:dyDescent="0.2">
      <c r="D9161" s="175"/>
      <c r="E9161" s="11"/>
      <c r="F9161" s="10"/>
      <c r="G9161" s="9">
        <v>100</v>
      </c>
      <c r="H9161" s="64">
        <v>24.598930481282999</v>
      </c>
      <c r="I9161" s="2">
        <v>22.994652406417</v>
      </c>
      <c r="J9161" s="2">
        <v>29.411764705882</v>
      </c>
      <c r="K9161" s="2">
        <v>24.064171122994999</v>
      </c>
      <c r="L9161" s="2">
        <v>23.529411764706001</v>
      </c>
      <c r="M9161" s="2">
        <v>31.550802139037</v>
      </c>
      <c r="N9161" s="2">
        <v>16.042780748662999</v>
      </c>
      <c r="O9161" s="2">
        <v>17.112299465241001</v>
      </c>
      <c r="P9161" s="2">
        <v>14.438502673797</v>
      </c>
      <c r="Q9161" s="2">
        <v>24.064171122994999</v>
      </c>
      <c r="R9161" s="2">
        <v>39.572192513368996</v>
      </c>
      <c r="S9161" s="2">
        <v>6.9518716577540003</v>
      </c>
      <c r="T9161" s="13">
        <v>10.160427807487</v>
      </c>
    </row>
    <row r="9162" spans="4:20" x14ac:dyDescent="0.2">
      <c r="D9162" s="175"/>
      <c r="E9162" s="4" t="s">
        <v>25</v>
      </c>
      <c r="F9162" s="6"/>
      <c r="G9162" s="5">
        <v>71</v>
      </c>
      <c r="H9162" s="7">
        <v>11</v>
      </c>
      <c r="I9162" s="1">
        <v>17</v>
      </c>
      <c r="J9162" s="1">
        <v>22</v>
      </c>
      <c r="K9162" s="1">
        <v>21</v>
      </c>
      <c r="L9162" s="1">
        <v>17</v>
      </c>
      <c r="M9162" s="1">
        <v>23</v>
      </c>
      <c r="N9162" s="1">
        <v>18</v>
      </c>
      <c r="O9162" s="1">
        <v>9</v>
      </c>
      <c r="P9162" s="1">
        <v>11</v>
      </c>
      <c r="Q9162" s="1">
        <v>19</v>
      </c>
      <c r="R9162" s="1">
        <v>40</v>
      </c>
      <c r="S9162" s="1">
        <v>1</v>
      </c>
      <c r="T9162" s="8">
        <v>7</v>
      </c>
    </row>
    <row r="9163" spans="4:20" x14ac:dyDescent="0.2">
      <c r="D9163" s="175"/>
      <c r="E9163" s="11"/>
      <c r="F9163" s="10"/>
      <c r="G9163" s="9">
        <v>100</v>
      </c>
      <c r="H9163" s="16">
        <v>15.492957746479</v>
      </c>
      <c r="I9163" s="2">
        <v>23.943661971830998</v>
      </c>
      <c r="J9163" s="2">
        <v>30.985915492958</v>
      </c>
      <c r="K9163" s="2">
        <v>29.577464788732001</v>
      </c>
      <c r="L9163" s="2">
        <v>23.943661971830998</v>
      </c>
      <c r="M9163" s="2">
        <v>32.394366197182997</v>
      </c>
      <c r="N9163" s="35">
        <v>25.352112676055999</v>
      </c>
      <c r="O9163" s="2">
        <v>12.676056338027999</v>
      </c>
      <c r="P9163" s="2">
        <v>15.492957746479</v>
      </c>
      <c r="Q9163" s="2">
        <v>26.760563380282001</v>
      </c>
      <c r="R9163" s="35">
        <v>56.338028169014002</v>
      </c>
      <c r="S9163" s="2">
        <v>1.4084507042250001</v>
      </c>
      <c r="T9163" s="13">
        <v>9.8591549295770005</v>
      </c>
    </row>
    <row r="9164" spans="4:20" x14ac:dyDescent="0.2">
      <c r="D9164" s="175"/>
      <c r="E9164" s="4" t="s">
        <v>26</v>
      </c>
      <c r="F9164" s="6"/>
      <c r="G9164" s="5">
        <v>30</v>
      </c>
      <c r="H9164" s="7">
        <v>8</v>
      </c>
      <c r="I9164" s="1">
        <v>9</v>
      </c>
      <c r="J9164" s="1">
        <v>7</v>
      </c>
      <c r="K9164" s="1">
        <v>5</v>
      </c>
      <c r="L9164" s="1">
        <v>8</v>
      </c>
      <c r="M9164" s="1">
        <v>7</v>
      </c>
      <c r="N9164" s="1">
        <v>4</v>
      </c>
      <c r="O9164" s="1">
        <v>4</v>
      </c>
      <c r="P9164" s="1">
        <v>3</v>
      </c>
      <c r="Q9164" s="1">
        <v>6</v>
      </c>
      <c r="R9164" s="1">
        <v>11</v>
      </c>
      <c r="S9164" s="1">
        <v>0</v>
      </c>
      <c r="T9164" s="8">
        <v>3</v>
      </c>
    </row>
    <row r="9165" spans="4:20" x14ac:dyDescent="0.2">
      <c r="D9165" s="175"/>
      <c r="E9165" s="11"/>
      <c r="F9165" s="10"/>
      <c r="G9165" s="9">
        <v>100</v>
      </c>
      <c r="H9165" s="64">
        <v>26.666666666666998</v>
      </c>
      <c r="I9165" s="2">
        <v>30</v>
      </c>
      <c r="J9165" s="27">
        <v>23.333333333333002</v>
      </c>
      <c r="K9165" s="46">
        <v>16.666666666666998</v>
      </c>
      <c r="L9165" s="2">
        <v>26.666666666666998</v>
      </c>
      <c r="M9165" s="27">
        <v>23.333333333333002</v>
      </c>
      <c r="N9165" s="2">
        <v>13.333333333333</v>
      </c>
      <c r="O9165" s="2">
        <v>13.333333333333</v>
      </c>
      <c r="P9165" s="2">
        <v>10</v>
      </c>
      <c r="Q9165" s="27">
        <v>20</v>
      </c>
      <c r="R9165" s="2">
        <v>36.666666666666998</v>
      </c>
      <c r="S9165" s="79">
        <v>0</v>
      </c>
      <c r="T9165" s="13">
        <v>10</v>
      </c>
    </row>
    <row r="9166" spans="4:20" x14ac:dyDescent="0.2">
      <c r="D9166" s="175"/>
      <c r="E9166" s="4" t="s">
        <v>27</v>
      </c>
      <c r="F9166" s="6"/>
      <c r="G9166" s="5">
        <v>70</v>
      </c>
      <c r="H9166" s="7">
        <v>11</v>
      </c>
      <c r="I9166" s="1">
        <v>13</v>
      </c>
      <c r="J9166" s="1">
        <v>20</v>
      </c>
      <c r="K9166" s="1">
        <v>17</v>
      </c>
      <c r="L9166" s="1">
        <v>12</v>
      </c>
      <c r="M9166" s="1">
        <v>24</v>
      </c>
      <c r="N9166" s="1">
        <v>4</v>
      </c>
      <c r="O9166" s="1">
        <v>11</v>
      </c>
      <c r="P9166" s="1">
        <v>8</v>
      </c>
      <c r="Q9166" s="1">
        <v>13</v>
      </c>
      <c r="R9166" s="1">
        <v>25</v>
      </c>
      <c r="S9166" s="1">
        <v>4</v>
      </c>
      <c r="T9166" s="8">
        <v>4</v>
      </c>
    </row>
    <row r="9167" spans="4:20" x14ac:dyDescent="0.2">
      <c r="D9167" s="175"/>
      <c r="E9167" s="11"/>
      <c r="F9167" s="10"/>
      <c r="G9167" s="9">
        <v>100</v>
      </c>
      <c r="H9167" s="16">
        <v>15.714285714286</v>
      </c>
      <c r="I9167" s="27">
        <v>18.571428571428999</v>
      </c>
      <c r="J9167" s="2">
        <v>28.571428571428999</v>
      </c>
      <c r="K9167" s="2">
        <v>24.285714285714</v>
      </c>
      <c r="L9167" s="27">
        <v>17.142857142857</v>
      </c>
      <c r="M9167" s="2">
        <v>34.285714285714</v>
      </c>
      <c r="N9167" s="27">
        <v>5.7142857142860004</v>
      </c>
      <c r="O9167" s="2">
        <v>15.714285714286</v>
      </c>
      <c r="P9167" s="2">
        <v>11.428571428571001</v>
      </c>
      <c r="Q9167" s="27">
        <v>18.571428571428999</v>
      </c>
      <c r="R9167" s="2">
        <v>35.714285714286</v>
      </c>
      <c r="S9167" s="2">
        <v>5.7142857142860004</v>
      </c>
      <c r="T9167" s="13">
        <v>5.7142857142860004</v>
      </c>
    </row>
    <row r="9168" spans="4:20" x14ac:dyDescent="0.2">
      <c r="D9168" s="175"/>
      <c r="E9168" s="4" t="s">
        <v>28</v>
      </c>
      <c r="F9168" s="6"/>
      <c r="G9168" s="5">
        <v>51</v>
      </c>
      <c r="H9168" s="7">
        <v>9</v>
      </c>
      <c r="I9168" s="1">
        <v>22</v>
      </c>
      <c r="J9168" s="1">
        <v>15</v>
      </c>
      <c r="K9168" s="1">
        <v>15</v>
      </c>
      <c r="L9168" s="1">
        <v>17</v>
      </c>
      <c r="M9168" s="1">
        <v>13</v>
      </c>
      <c r="N9168" s="1">
        <v>7</v>
      </c>
      <c r="O9168" s="1">
        <v>5</v>
      </c>
      <c r="P9168" s="1">
        <v>3</v>
      </c>
      <c r="Q9168" s="1">
        <v>9</v>
      </c>
      <c r="R9168" s="1">
        <v>23</v>
      </c>
      <c r="S9168" s="1">
        <v>2</v>
      </c>
      <c r="T9168" s="8">
        <v>5</v>
      </c>
    </row>
    <row r="9169" spans="4:20" x14ac:dyDescent="0.2">
      <c r="D9169" s="175"/>
      <c r="E9169" s="11"/>
      <c r="F9169" s="10"/>
      <c r="G9169" s="9">
        <v>100</v>
      </c>
      <c r="H9169" s="16">
        <v>17.647058823529001</v>
      </c>
      <c r="I9169" s="35">
        <v>43.137254901961001</v>
      </c>
      <c r="J9169" s="2">
        <v>29.411764705882</v>
      </c>
      <c r="K9169" s="2">
        <v>29.411764705882</v>
      </c>
      <c r="L9169" s="23">
        <v>33.333333333333002</v>
      </c>
      <c r="M9169" s="27">
        <v>25.490196078431001</v>
      </c>
      <c r="N9169" s="2">
        <v>13.725490196078001</v>
      </c>
      <c r="O9169" s="27">
        <v>9.8039215686270005</v>
      </c>
      <c r="P9169" s="27">
        <v>5.8823529411760003</v>
      </c>
      <c r="Q9169" s="27">
        <v>17.647058823529001</v>
      </c>
      <c r="R9169" s="23">
        <v>45.098039215686001</v>
      </c>
      <c r="S9169" s="2">
        <v>3.9215686274510002</v>
      </c>
      <c r="T9169" s="13">
        <v>9.8039215686270005</v>
      </c>
    </row>
    <row r="9170" spans="4:20" x14ac:dyDescent="0.2">
      <c r="D9170" s="175"/>
      <c r="E9170" s="4" t="s">
        <v>29</v>
      </c>
      <c r="F9170" s="6"/>
      <c r="G9170" s="5">
        <v>7</v>
      </c>
      <c r="H9170" s="7">
        <v>2</v>
      </c>
      <c r="I9170" s="1">
        <v>2</v>
      </c>
      <c r="J9170" s="1">
        <v>2</v>
      </c>
      <c r="K9170" s="1">
        <v>1</v>
      </c>
      <c r="L9170" s="1">
        <v>3</v>
      </c>
      <c r="M9170" s="1">
        <v>1</v>
      </c>
      <c r="N9170" s="1">
        <v>2</v>
      </c>
      <c r="O9170" s="1">
        <v>1</v>
      </c>
      <c r="P9170" s="1">
        <v>0</v>
      </c>
      <c r="Q9170" s="1">
        <v>0</v>
      </c>
      <c r="R9170" s="1">
        <v>2</v>
      </c>
      <c r="S9170" s="1">
        <v>0</v>
      </c>
      <c r="T9170" s="8">
        <v>2</v>
      </c>
    </row>
    <row r="9171" spans="4:20" x14ac:dyDescent="0.2">
      <c r="D9171" s="175"/>
      <c r="E9171" s="11"/>
      <c r="F9171" s="10"/>
      <c r="G9171" s="9">
        <v>100</v>
      </c>
      <c r="H9171" s="86">
        <v>28.571428571428999</v>
      </c>
      <c r="I9171" s="2">
        <v>28.571428571428999</v>
      </c>
      <c r="J9171" s="2">
        <v>28.571428571428999</v>
      </c>
      <c r="K9171" s="46">
        <v>14.285714285714</v>
      </c>
      <c r="L9171" s="35">
        <v>42.857142857143003</v>
      </c>
      <c r="M9171" s="46">
        <v>14.285714285714</v>
      </c>
      <c r="N9171" s="35">
        <v>28.571428571428999</v>
      </c>
      <c r="O9171" s="2">
        <v>14.285714285714</v>
      </c>
      <c r="P9171" s="76">
        <v>0</v>
      </c>
      <c r="Q9171" s="76">
        <v>0</v>
      </c>
      <c r="R9171" s="27">
        <v>28.571428571428999</v>
      </c>
      <c r="S9171" s="79">
        <v>0</v>
      </c>
      <c r="T9171" s="104">
        <v>28.571428571428999</v>
      </c>
    </row>
    <row r="9172" spans="4:20" x14ac:dyDescent="0.2">
      <c r="D9172" s="174" t="s">
        <v>30</v>
      </c>
      <c r="E9172" s="20" t="s">
        <v>31</v>
      </c>
      <c r="F9172" s="22"/>
      <c r="G9172" s="21">
        <v>393</v>
      </c>
      <c r="H9172" s="25">
        <v>67</v>
      </c>
      <c r="I9172" s="3">
        <v>112</v>
      </c>
      <c r="J9172" s="3">
        <v>124</v>
      </c>
      <c r="K9172" s="3">
        <v>115</v>
      </c>
      <c r="L9172" s="3">
        <v>97</v>
      </c>
      <c r="M9172" s="3">
        <v>141</v>
      </c>
      <c r="N9172" s="3">
        <v>54</v>
      </c>
      <c r="O9172" s="3">
        <v>69</v>
      </c>
      <c r="P9172" s="3">
        <v>56</v>
      </c>
      <c r="Q9172" s="3">
        <v>113</v>
      </c>
      <c r="R9172" s="3">
        <v>156</v>
      </c>
      <c r="S9172" s="3">
        <v>18</v>
      </c>
      <c r="T9172" s="26">
        <v>34</v>
      </c>
    </row>
    <row r="9173" spans="4:20" x14ac:dyDescent="0.2">
      <c r="D9173" s="175"/>
      <c r="E9173" s="11"/>
      <c r="F9173" s="10"/>
      <c r="G9173" s="9">
        <v>100</v>
      </c>
      <c r="H9173" s="16">
        <v>17.048346055980002</v>
      </c>
      <c r="I9173" s="2">
        <v>28.498727735368998</v>
      </c>
      <c r="J9173" s="2">
        <v>31.552162849873</v>
      </c>
      <c r="K9173" s="2">
        <v>29.262086513995001</v>
      </c>
      <c r="L9173" s="2">
        <v>24.681933842239001</v>
      </c>
      <c r="M9173" s="2">
        <v>35.877862595419998</v>
      </c>
      <c r="N9173" s="2">
        <v>13.740458015267</v>
      </c>
      <c r="O9173" s="2">
        <v>17.557251908396999</v>
      </c>
      <c r="P9173" s="2">
        <v>14.249363867684</v>
      </c>
      <c r="Q9173" s="2">
        <v>28.753180661578</v>
      </c>
      <c r="R9173" s="2">
        <v>39.694656488550002</v>
      </c>
      <c r="S9173" s="2">
        <v>4.5801526717560002</v>
      </c>
      <c r="T9173" s="13">
        <v>8.6513994910940006</v>
      </c>
    </row>
    <row r="9174" spans="4:20" x14ac:dyDescent="0.2">
      <c r="D9174" s="175"/>
      <c r="E9174" s="4" t="s">
        <v>32</v>
      </c>
      <c r="F9174" s="6"/>
      <c r="G9174" s="5">
        <v>352</v>
      </c>
      <c r="H9174" s="7">
        <v>67</v>
      </c>
      <c r="I9174" s="1">
        <v>95</v>
      </c>
      <c r="J9174" s="1">
        <v>103</v>
      </c>
      <c r="K9174" s="1">
        <v>82</v>
      </c>
      <c r="L9174" s="1">
        <v>83</v>
      </c>
      <c r="M9174" s="1">
        <v>102</v>
      </c>
      <c r="N9174" s="1">
        <v>46</v>
      </c>
      <c r="O9174" s="1">
        <v>40</v>
      </c>
      <c r="P9174" s="1">
        <v>39</v>
      </c>
      <c r="Q9174" s="1">
        <v>87</v>
      </c>
      <c r="R9174" s="1">
        <v>128</v>
      </c>
      <c r="S9174" s="1">
        <v>33</v>
      </c>
      <c r="T9174" s="8">
        <v>42</v>
      </c>
    </row>
    <row r="9175" spans="4:20" x14ac:dyDescent="0.2">
      <c r="D9175" s="175"/>
      <c r="E9175" s="11"/>
      <c r="F9175" s="10"/>
      <c r="G9175" s="9">
        <v>100</v>
      </c>
      <c r="H9175" s="16">
        <v>19.034090909090999</v>
      </c>
      <c r="I9175" s="2">
        <v>26.988636363636001</v>
      </c>
      <c r="J9175" s="2">
        <v>29.261363636363999</v>
      </c>
      <c r="K9175" s="2">
        <v>23.295454545455001</v>
      </c>
      <c r="L9175" s="2">
        <v>23.579545454544999</v>
      </c>
      <c r="M9175" s="2">
        <v>28.977272727273</v>
      </c>
      <c r="N9175" s="2">
        <v>13.068181818182</v>
      </c>
      <c r="O9175" s="2">
        <v>11.363636363635999</v>
      </c>
      <c r="P9175" s="2">
        <v>11.079545454545</v>
      </c>
      <c r="Q9175" s="2">
        <v>24.715909090909001</v>
      </c>
      <c r="R9175" s="2">
        <v>36.363636363635997</v>
      </c>
      <c r="S9175" s="2">
        <v>9.375</v>
      </c>
      <c r="T9175" s="13">
        <v>11.931818181818</v>
      </c>
    </row>
    <row r="9176" spans="4:20" x14ac:dyDescent="0.2">
      <c r="D9176" s="175"/>
      <c r="E9176" s="4" t="s">
        <v>33</v>
      </c>
      <c r="F9176" s="6"/>
      <c r="G9176" s="5">
        <v>388</v>
      </c>
      <c r="H9176" s="7">
        <v>64</v>
      </c>
      <c r="I9176" s="1">
        <v>105</v>
      </c>
      <c r="J9176" s="1">
        <v>117</v>
      </c>
      <c r="K9176" s="1">
        <v>112</v>
      </c>
      <c r="L9176" s="1">
        <v>95</v>
      </c>
      <c r="M9176" s="1">
        <v>120</v>
      </c>
      <c r="N9176" s="1">
        <v>56</v>
      </c>
      <c r="O9176" s="1">
        <v>59</v>
      </c>
      <c r="P9176" s="1">
        <v>51</v>
      </c>
      <c r="Q9176" s="1">
        <v>112</v>
      </c>
      <c r="R9176" s="1">
        <v>140</v>
      </c>
      <c r="S9176" s="1">
        <v>19</v>
      </c>
      <c r="T9176" s="8">
        <v>39</v>
      </c>
    </row>
    <row r="9177" spans="4:20" x14ac:dyDescent="0.2">
      <c r="D9177" s="175"/>
      <c r="E9177" s="11"/>
      <c r="F9177" s="10"/>
      <c r="G9177" s="9">
        <v>100</v>
      </c>
      <c r="H9177" s="16">
        <v>16.494845360825</v>
      </c>
      <c r="I9177" s="2">
        <v>27.061855670103</v>
      </c>
      <c r="J9177" s="2">
        <v>30.154639175258001</v>
      </c>
      <c r="K9177" s="2">
        <v>28.865979381443001</v>
      </c>
      <c r="L9177" s="2">
        <v>24.484536082474001</v>
      </c>
      <c r="M9177" s="2">
        <v>30.927835051546001</v>
      </c>
      <c r="N9177" s="2">
        <v>14.432989690722</v>
      </c>
      <c r="O9177" s="2">
        <v>15.206185567009999</v>
      </c>
      <c r="P9177" s="2">
        <v>13.144329896906999</v>
      </c>
      <c r="Q9177" s="2">
        <v>28.865979381443001</v>
      </c>
      <c r="R9177" s="2">
        <v>36.082474226804003</v>
      </c>
      <c r="S9177" s="2">
        <v>4.8969072164950003</v>
      </c>
      <c r="T9177" s="13">
        <v>10.051546391753</v>
      </c>
    </row>
    <row r="9178" spans="4:20" x14ac:dyDescent="0.2">
      <c r="D9178" s="175"/>
      <c r="E9178" s="4" t="s">
        <v>34</v>
      </c>
      <c r="F9178" s="6"/>
      <c r="G9178" s="5">
        <v>89</v>
      </c>
      <c r="H9178" s="7">
        <v>18</v>
      </c>
      <c r="I9178" s="1">
        <v>24</v>
      </c>
      <c r="J9178" s="1">
        <v>22</v>
      </c>
      <c r="K9178" s="1">
        <v>22</v>
      </c>
      <c r="L9178" s="1">
        <v>30</v>
      </c>
      <c r="M9178" s="1">
        <v>27</v>
      </c>
      <c r="N9178" s="1">
        <v>18</v>
      </c>
      <c r="O9178" s="1">
        <v>16</v>
      </c>
      <c r="P9178" s="1">
        <v>13</v>
      </c>
      <c r="Q9178" s="1">
        <v>23</v>
      </c>
      <c r="R9178" s="1">
        <v>38</v>
      </c>
      <c r="S9178" s="1">
        <v>5</v>
      </c>
      <c r="T9178" s="8">
        <v>12</v>
      </c>
    </row>
    <row r="9179" spans="4:20" x14ac:dyDescent="0.2">
      <c r="D9179" s="175"/>
      <c r="E9179" s="11"/>
      <c r="F9179" s="10"/>
      <c r="G9179" s="9">
        <v>100</v>
      </c>
      <c r="H9179" s="16">
        <v>20.224719101123998</v>
      </c>
      <c r="I9179" s="2">
        <v>26.966292134831001</v>
      </c>
      <c r="J9179" s="27">
        <v>24.719101123596001</v>
      </c>
      <c r="K9179" s="2">
        <v>24.719101123596001</v>
      </c>
      <c r="L9179" s="23">
        <v>33.707865168539001</v>
      </c>
      <c r="M9179" s="2">
        <v>30.337078651685001</v>
      </c>
      <c r="N9179" s="23">
        <v>20.224719101123998</v>
      </c>
      <c r="O9179" s="2">
        <v>17.977528089888001</v>
      </c>
      <c r="P9179" s="2">
        <v>14.606741573034</v>
      </c>
      <c r="Q9179" s="2">
        <v>25.842696629212998</v>
      </c>
      <c r="R9179" s="2">
        <v>42.696629213483</v>
      </c>
      <c r="S9179" s="2">
        <v>5.61797752809</v>
      </c>
      <c r="T9179" s="13">
        <v>13.483146067416</v>
      </c>
    </row>
    <row r="9180" spans="4:20" x14ac:dyDescent="0.2">
      <c r="D9180" s="174" t="s">
        <v>35</v>
      </c>
      <c r="E9180" s="20" t="s">
        <v>36</v>
      </c>
      <c r="F9180" s="22"/>
      <c r="G9180" s="21">
        <v>629</v>
      </c>
      <c r="H9180" s="25">
        <v>130</v>
      </c>
      <c r="I9180" s="3">
        <v>184</v>
      </c>
      <c r="J9180" s="3">
        <v>184</v>
      </c>
      <c r="K9180" s="3">
        <v>170</v>
      </c>
      <c r="L9180" s="3">
        <v>158</v>
      </c>
      <c r="M9180" s="3">
        <v>209</v>
      </c>
      <c r="N9180" s="3">
        <v>98</v>
      </c>
      <c r="O9180" s="3">
        <v>108</v>
      </c>
      <c r="P9180" s="3">
        <v>81</v>
      </c>
      <c r="Q9180" s="3">
        <v>193</v>
      </c>
      <c r="R9180" s="3">
        <v>229</v>
      </c>
      <c r="S9180" s="3">
        <v>29</v>
      </c>
      <c r="T9180" s="26">
        <v>62</v>
      </c>
    </row>
    <row r="9181" spans="4:20" x14ac:dyDescent="0.2">
      <c r="D9181" s="175"/>
      <c r="E9181" s="11"/>
      <c r="F9181" s="10"/>
      <c r="G9181" s="9">
        <v>100</v>
      </c>
      <c r="H9181" s="16">
        <v>20.667726550078999</v>
      </c>
      <c r="I9181" s="2">
        <v>29.252782193959</v>
      </c>
      <c r="J9181" s="2">
        <v>29.252782193959</v>
      </c>
      <c r="K9181" s="2">
        <v>27.027027027027</v>
      </c>
      <c r="L9181" s="2">
        <v>25.119236883943</v>
      </c>
      <c r="M9181" s="2">
        <v>33.227344992051002</v>
      </c>
      <c r="N9181" s="2">
        <v>15.580286168521001</v>
      </c>
      <c r="O9181" s="2">
        <v>17.170111287758001</v>
      </c>
      <c r="P9181" s="2">
        <v>12.877583465819001</v>
      </c>
      <c r="Q9181" s="2">
        <v>30.683624801272</v>
      </c>
      <c r="R9181" s="2">
        <v>36.406995230524998</v>
      </c>
      <c r="S9181" s="2">
        <v>4.6104928457870002</v>
      </c>
      <c r="T9181" s="13">
        <v>9.8569157392690006</v>
      </c>
    </row>
    <row r="9182" spans="4:20" x14ac:dyDescent="0.2">
      <c r="D9182" s="175"/>
      <c r="E9182" s="4" t="s">
        <v>37</v>
      </c>
      <c r="F9182" s="6"/>
      <c r="G9182" s="5">
        <v>593</v>
      </c>
      <c r="H9182" s="7">
        <v>86</v>
      </c>
      <c r="I9182" s="1">
        <v>152</v>
      </c>
      <c r="J9182" s="1">
        <v>182</v>
      </c>
      <c r="K9182" s="1">
        <v>161</v>
      </c>
      <c r="L9182" s="1">
        <v>147</v>
      </c>
      <c r="M9182" s="1">
        <v>181</v>
      </c>
      <c r="N9182" s="1">
        <v>76</v>
      </c>
      <c r="O9182" s="1">
        <v>76</v>
      </c>
      <c r="P9182" s="1">
        <v>78</v>
      </c>
      <c r="Q9182" s="1">
        <v>142</v>
      </c>
      <c r="R9182" s="1">
        <v>233</v>
      </c>
      <c r="S9182" s="1">
        <v>46</v>
      </c>
      <c r="T9182" s="8">
        <v>65</v>
      </c>
    </row>
    <row r="9183" spans="4:20" x14ac:dyDescent="0.2">
      <c r="D9183" s="175"/>
      <c r="E9183" s="11"/>
      <c r="F9183" s="10"/>
      <c r="G9183" s="9">
        <v>100</v>
      </c>
      <c r="H9183" s="16">
        <v>14.502529510961001</v>
      </c>
      <c r="I9183" s="2">
        <v>25.632377740304001</v>
      </c>
      <c r="J9183" s="2">
        <v>30.691399662732</v>
      </c>
      <c r="K9183" s="2">
        <v>27.150084317032</v>
      </c>
      <c r="L9183" s="2">
        <v>24.789207419899</v>
      </c>
      <c r="M9183" s="2">
        <v>30.522765598650999</v>
      </c>
      <c r="N9183" s="2">
        <v>12.816188870152001</v>
      </c>
      <c r="O9183" s="2">
        <v>12.816188870152001</v>
      </c>
      <c r="P9183" s="2">
        <v>13.153456998314001</v>
      </c>
      <c r="Q9183" s="2">
        <v>23.946037099493999</v>
      </c>
      <c r="R9183" s="2">
        <v>39.291736930859997</v>
      </c>
      <c r="S9183" s="2">
        <v>7.7571669477230003</v>
      </c>
      <c r="T9183" s="13">
        <v>10.961214165261</v>
      </c>
    </row>
    <row r="9184" spans="4:20" x14ac:dyDescent="0.2">
      <c r="D9184" s="174" t="s">
        <v>38</v>
      </c>
      <c r="E9184" s="20" t="s">
        <v>39</v>
      </c>
      <c r="F9184" s="22"/>
      <c r="G9184" s="21">
        <v>64</v>
      </c>
      <c r="H9184" s="25">
        <v>10</v>
      </c>
      <c r="I9184" s="3">
        <v>24</v>
      </c>
      <c r="J9184" s="3">
        <v>15</v>
      </c>
      <c r="K9184" s="3">
        <v>17</v>
      </c>
      <c r="L9184" s="3">
        <v>16</v>
      </c>
      <c r="M9184" s="3">
        <v>33</v>
      </c>
      <c r="N9184" s="3">
        <v>15</v>
      </c>
      <c r="O9184" s="3">
        <v>16</v>
      </c>
      <c r="P9184" s="3">
        <v>9</v>
      </c>
      <c r="Q9184" s="3">
        <v>17</v>
      </c>
      <c r="R9184" s="3">
        <v>21</v>
      </c>
      <c r="S9184" s="3">
        <v>4</v>
      </c>
      <c r="T9184" s="26">
        <v>1</v>
      </c>
    </row>
    <row r="9185" spans="2:20" x14ac:dyDescent="0.2">
      <c r="D9185" s="175"/>
      <c r="E9185" s="11"/>
      <c r="F9185" s="10"/>
      <c r="G9185" s="9">
        <v>100</v>
      </c>
      <c r="H9185" s="16">
        <v>15.625</v>
      </c>
      <c r="I9185" s="35">
        <v>37.5</v>
      </c>
      <c r="J9185" s="27">
        <v>23.4375</v>
      </c>
      <c r="K9185" s="2">
        <v>26.5625</v>
      </c>
      <c r="L9185" s="2">
        <v>25</v>
      </c>
      <c r="M9185" s="35">
        <v>51.5625</v>
      </c>
      <c r="N9185" s="23">
        <v>23.4375</v>
      </c>
      <c r="O9185" s="23">
        <v>25</v>
      </c>
      <c r="P9185" s="2">
        <v>14.0625</v>
      </c>
      <c r="Q9185" s="2">
        <v>26.5625</v>
      </c>
      <c r="R9185" s="2">
        <v>32.8125</v>
      </c>
      <c r="S9185" s="2">
        <v>6.25</v>
      </c>
      <c r="T9185" s="93">
        <v>1.5625</v>
      </c>
    </row>
    <row r="9186" spans="2:20" x14ac:dyDescent="0.2">
      <c r="D9186" s="175"/>
      <c r="E9186" s="4" t="s">
        <v>40</v>
      </c>
      <c r="F9186" s="6"/>
      <c r="G9186" s="5">
        <v>147</v>
      </c>
      <c r="H9186" s="7">
        <v>23</v>
      </c>
      <c r="I9186" s="1">
        <v>44</v>
      </c>
      <c r="J9186" s="1">
        <v>26</v>
      </c>
      <c r="K9186" s="1">
        <v>30</v>
      </c>
      <c r="L9186" s="1">
        <v>24</v>
      </c>
      <c r="M9186" s="1">
        <v>58</v>
      </c>
      <c r="N9186" s="1">
        <v>24</v>
      </c>
      <c r="O9186" s="1">
        <v>31</v>
      </c>
      <c r="P9186" s="1">
        <v>18</v>
      </c>
      <c r="Q9186" s="1">
        <v>42</v>
      </c>
      <c r="R9186" s="1">
        <v>47</v>
      </c>
      <c r="S9186" s="1">
        <v>5</v>
      </c>
      <c r="T9186" s="8">
        <v>12</v>
      </c>
    </row>
    <row r="9187" spans="2:20" x14ac:dyDescent="0.2">
      <c r="D9187" s="175"/>
      <c r="E9187" s="11"/>
      <c r="F9187" s="10"/>
      <c r="G9187" s="9">
        <v>100</v>
      </c>
      <c r="H9187" s="16">
        <v>15.646258503401</v>
      </c>
      <c r="I9187" s="2">
        <v>29.931972789115999</v>
      </c>
      <c r="J9187" s="46">
        <v>17.687074829932001</v>
      </c>
      <c r="K9187" s="27">
        <v>20.408163265306001</v>
      </c>
      <c r="L9187" s="27">
        <v>16.326530612245001</v>
      </c>
      <c r="M9187" s="23">
        <v>39.455782312925002</v>
      </c>
      <c r="N9187" s="2">
        <v>16.326530612245001</v>
      </c>
      <c r="O9187" s="23">
        <v>21.088435374149999</v>
      </c>
      <c r="P9187" s="2">
        <v>12.244897959184</v>
      </c>
      <c r="Q9187" s="2">
        <v>28.571428571428999</v>
      </c>
      <c r="R9187" s="27">
        <v>31.972789115645998</v>
      </c>
      <c r="S9187" s="2">
        <v>3.4013605442179999</v>
      </c>
      <c r="T9187" s="13">
        <v>8.1632653061219997</v>
      </c>
    </row>
    <row r="9188" spans="2:20" x14ac:dyDescent="0.2">
      <c r="D9188" s="175"/>
      <c r="E9188" s="4" t="s">
        <v>41</v>
      </c>
      <c r="F9188" s="6"/>
      <c r="G9188" s="5">
        <v>204</v>
      </c>
      <c r="H9188" s="7">
        <v>37</v>
      </c>
      <c r="I9188" s="1">
        <v>63</v>
      </c>
      <c r="J9188" s="1">
        <v>56</v>
      </c>
      <c r="K9188" s="1">
        <v>64</v>
      </c>
      <c r="L9188" s="1">
        <v>56</v>
      </c>
      <c r="M9188" s="1">
        <v>84</v>
      </c>
      <c r="N9188" s="1">
        <v>28</v>
      </c>
      <c r="O9188" s="1">
        <v>40</v>
      </c>
      <c r="P9188" s="1">
        <v>36</v>
      </c>
      <c r="Q9188" s="1">
        <v>72</v>
      </c>
      <c r="R9188" s="1">
        <v>89</v>
      </c>
      <c r="S9188" s="1">
        <v>9</v>
      </c>
      <c r="T9188" s="8">
        <v>13</v>
      </c>
    </row>
    <row r="9189" spans="2:20" x14ac:dyDescent="0.2">
      <c r="D9189" s="175"/>
      <c r="E9189" s="11"/>
      <c r="F9189" s="10"/>
      <c r="G9189" s="9">
        <v>100</v>
      </c>
      <c r="H9189" s="16">
        <v>18.137254901961001</v>
      </c>
      <c r="I9189" s="2">
        <v>30.882352941175998</v>
      </c>
      <c r="J9189" s="2">
        <v>27.450980392157</v>
      </c>
      <c r="K9189" s="2">
        <v>31.372549019608002</v>
      </c>
      <c r="L9189" s="2">
        <v>27.450980392157</v>
      </c>
      <c r="M9189" s="23">
        <v>41.176470588234999</v>
      </c>
      <c r="N9189" s="2">
        <v>13.725490196078001</v>
      </c>
      <c r="O9189" s="2">
        <v>19.607843137254999</v>
      </c>
      <c r="P9189" s="2">
        <v>17.647058823529001</v>
      </c>
      <c r="Q9189" s="23">
        <v>35.294117647058997</v>
      </c>
      <c r="R9189" s="23">
        <v>43.627450980391998</v>
      </c>
      <c r="S9189" s="2">
        <v>4.4117647058819998</v>
      </c>
      <c r="T9189" s="13">
        <v>6.3725490196079999</v>
      </c>
    </row>
    <row r="9190" spans="2:20" x14ac:dyDescent="0.2">
      <c r="D9190" s="175"/>
      <c r="E9190" s="4" t="s">
        <v>42</v>
      </c>
      <c r="F9190" s="6"/>
      <c r="G9190" s="5">
        <v>210</v>
      </c>
      <c r="H9190" s="7">
        <v>36</v>
      </c>
      <c r="I9190" s="1">
        <v>66</v>
      </c>
      <c r="J9190" s="1">
        <v>60</v>
      </c>
      <c r="K9190" s="1">
        <v>60</v>
      </c>
      <c r="L9190" s="1">
        <v>63</v>
      </c>
      <c r="M9190" s="1">
        <v>72</v>
      </c>
      <c r="N9190" s="1">
        <v>44</v>
      </c>
      <c r="O9190" s="1">
        <v>33</v>
      </c>
      <c r="P9190" s="1">
        <v>30</v>
      </c>
      <c r="Q9190" s="1">
        <v>70</v>
      </c>
      <c r="R9190" s="1">
        <v>88</v>
      </c>
      <c r="S9190" s="1">
        <v>19</v>
      </c>
      <c r="T9190" s="8">
        <v>10</v>
      </c>
    </row>
    <row r="9191" spans="2:20" x14ac:dyDescent="0.2">
      <c r="D9191" s="175"/>
      <c r="E9191" s="11"/>
      <c r="F9191" s="10"/>
      <c r="G9191" s="9">
        <v>100</v>
      </c>
      <c r="H9191" s="16">
        <v>17.142857142857</v>
      </c>
      <c r="I9191" s="2">
        <v>31.428571428571001</v>
      </c>
      <c r="J9191" s="2">
        <v>28.571428571428999</v>
      </c>
      <c r="K9191" s="2">
        <v>28.571428571428999</v>
      </c>
      <c r="L9191" s="23">
        <v>30</v>
      </c>
      <c r="M9191" s="2">
        <v>34.285714285714</v>
      </c>
      <c r="N9191" s="23">
        <v>20.952380952380999</v>
      </c>
      <c r="O9191" s="2">
        <v>15.714285714286</v>
      </c>
      <c r="P9191" s="2">
        <v>14.285714285714</v>
      </c>
      <c r="Q9191" s="23">
        <v>33.333333333333002</v>
      </c>
      <c r="R9191" s="2">
        <v>41.904761904761997</v>
      </c>
      <c r="S9191" s="2">
        <v>9.0476190476189995</v>
      </c>
      <c r="T9191" s="93">
        <v>4.7619047619049999</v>
      </c>
    </row>
    <row r="9192" spans="2:20" x14ac:dyDescent="0.2">
      <c r="D9192" s="175"/>
      <c r="E9192" s="4" t="s">
        <v>43</v>
      </c>
      <c r="F9192" s="6"/>
      <c r="G9192" s="5">
        <v>204</v>
      </c>
      <c r="H9192" s="7">
        <v>44</v>
      </c>
      <c r="I9192" s="1">
        <v>56</v>
      </c>
      <c r="J9192" s="1">
        <v>65</v>
      </c>
      <c r="K9192" s="1">
        <v>57</v>
      </c>
      <c r="L9192" s="1">
        <v>61</v>
      </c>
      <c r="M9192" s="1">
        <v>68</v>
      </c>
      <c r="N9192" s="1">
        <v>29</v>
      </c>
      <c r="O9192" s="1">
        <v>40</v>
      </c>
      <c r="P9192" s="1">
        <v>30</v>
      </c>
      <c r="Q9192" s="1">
        <v>62</v>
      </c>
      <c r="R9192" s="1">
        <v>90</v>
      </c>
      <c r="S9192" s="1">
        <v>13</v>
      </c>
      <c r="T9192" s="8">
        <v>12</v>
      </c>
    </row>
    <row r="9193" spans="2:20" x14ac:dyDescent="0.2">
      <c r="D9193" s="175"/>
      <c r="E9193" s="11"/>
      <c r="F9193" s="10"/>
      <c r="G9193" s="9">
        <v>100</v>
      </c>
      <c r="H9193" s="16">
        <v>21.568627450979999</v>
      </c>
      <c r="I9193" s="2">
        <v>27.450980392157</v>
      </c>
      <c r="J9193" s="2">
        <v>31.862745098038999</v>
      </c>
      <c r="K9193" s="2">
        <v>27.941176470588001</v>
      </c>
      <c r="L9193" s="2">
        <v>29.901960784313999</v>
      </c>
      <c r="M9193" s="2">
        <v>33.333333333333002</v>
      </c>
      <c r="N9193" s="2">
        <v>14.21568627451</v>
      </c>
      <c r="O9193" s="2">
        <v>19.607843137254999</v>
      </c>
      <c r="P9193" s="2">
        <v>14.705882352941</v>
      </c>
      <c r="Q9193" s="2">
        <v>30.392156862745001</v>
      </c>
      <c r="R9193" s="23">
        <v>44.117647058823998</v>
      </c>
      <c r="S9193" s="2">
        <v>6.3725490196079999</v>
      </c>
      <c r="T9193" s="13">
        <v>5.8823529411760003</v>
      </c>
    </row>
    <row r="9194" spans="2:20" x14ac:dyDescent="0.2">
      <c r="D9194" s="175"/>
      <c r="E9194" s="4" t="s">
        <v>44</v>
      </c>
      <c r="F9194" s="6"/>
      <c r="G9194" s="5">
        <v>223</v>
      </c>
      <c r="H9194" s="7">
        <v>42</v>
      </c>
      <c r="I9194" s="1">
        <v>43</v>
      </c>
      <c r="J9194" s="1">
        <v>76</v>
      </c>
      <c r="K9194" s="1">
        <v>61</v>
      </c>
      <c r="L9194" s="1">
        <v>52</v>
      </c>
      <c r="M9194" s="1">
        <v>48</v>
      </c>
      <c r="N9194" s="1">
        <v>20</v>
      </c>
      <c r="O9194" s="1">
        <v>16</v>
      </c>
      <c r="P9194" s="1">
        <v>23</v>
      </c>
      <c r="Q9194" s="1">
        <v>46</v>
      </c>
      <c r="R9194" s="1">
        <v>85</v>
      </c>
      <c r="S9194" s="1">
        <v>17</v>
      </c>
      <c r="T9194" s="8">
        <v>32</v>
      </c>
    </row>
    <row r="9195" spans="2:20" x14ac:dyDescent="0.2">
      <c r="D9195" s="175"/>
      <c r="E9195" s="11"/>
      <c r="F9195" s="10"/>
      <c r="G9195" s="9">
        <v>100</v>
      </c>
      <c r="H9195" s="16">
        <v>18.834080717489002</v>
      </c>
      <c r="I9195" s="27">
        <v>19.282511210761999</v>
      </c>
      <c r="J9195" s="2">
        <v>34.080717488788999</v>
      </c>
      <c r="K9195" s="2">
        <v>27.354260089686001</v>
      </c>
      <c r="L9195" s="2">
        <v>23.318385650223998</v>
      </c>
      <c r="M9195" s="46">
        <v>21.52466367713</v>
      </c>
      <c r="N9195" s="27">
        <v>8.9686098654710005</v>
      </c>
      <c r="O9195" s="27">
        <v>7.1748878923769999</v>
      </c>
      <c r="P9195" s="2">
        <v>10.313901345291001</v>
      </c>
      <c r="Q9195" s="27">
        <v>20.627802690583</v>
      </c>
      <c r="R9195" s="2">
        <v>38.116591928250998</v>
      </c>
      <c r="S9195" s="2">
        <v>7.6233183856500002</v>
      </c>
      <c r="T9195" s="13">
        <v>14.349775784753</v>
      </c>
    </row>
    <row r="9196" spans="2:20" x14ac:dyDescent="0.2">
      <c r="D9196" s="175"/>
      <c r="E9196" s="4" t="s">
        <v>45</v>
      </c>
      <c r="F9196" s="6"/>
      <c r="G9196" s="5">
        <v>170</v>
      </c>
      <c r="H9196" s="7">
        <v>24</v>
      </c>
      <c r="I9196" s="1">
        <v>40</v>
      </c>
      <c r="J9196" s="1">
        <v>68</v>
      </c>
      <c r="K9196" s="1">
        <v>42</v>
      </c>
      <c r="L9196" s="1">
        <v>33</v>
      </c>
      <c r="M9196" s="1">
        <v>27</v>
      </c>
      <c r="N9196" s="1">
        <v>14</v>
      </c>
      <c r="O9196" s="1">
        <v>8</v>
      </c>
      <c r="P9196" s="1">
        <v>13</v>
      </c>
      <c r="Q9196" s="1">
        <v>26</v>
      </c>
      <c r="R9196" s="1">
        <v>42</v>
      </c>
      <c r="S9196" s="1">
        <v>8</v>
      </c>
      <c r="T9196" s="8">
        <v>47</v>
      </c>
    </row>
    <row r="9197" spans="2:20" x14ac:dyDescent="0.2">
      <c r="D9197" s="176"/>
      <c r="E9197" s="57"/>
      <c r="F9197" s="54"/>
      <c r="G9197" s="67">
        <v>100</v>
      </c>
      <c r="H9197" s="82">
        <v>14.117647058824</v>
      </c>
      <c r="I9197" s="48">
        <v>23.529411764706001</v>
      </c>
      <c r="J9197" s="108">
        <v>40</v>
      </c>
      <c r="K9197" s="48">
        <v>24.705882352941</v>
      </c>
      <c r="L9197" s="96">
        <v>19.411764705882</v>
      </c>
      <c r="M9197" s="91">
        <v>15.882352941176</v>
      </c>
      <c r="N9197" s="96">
        <v>8.2352941176469994</v>
      </c>
      <c r="O9197" s="91">
        <v>4.7058823529409999</v>
      </c>
      <c r="P9197" s="96">
        <v>7.647058823529</v>
      </c>
      <c r="Q9197" s="91">
        <v>15.294117647059</v>
      </c>
      <c r="R9197" s="91">
        <v>24.705882352941</v>
      </c>
      <c r="S9197" s="48">
        <v>4.7058823529409999</v>
      </c>
      <c r="T9197" s="118">
        <v>27.647058823529001</v>
      </c>
    </row>
    <row r="9199" spans="2:20" x14ac:dyDescent="0.2">
      <c r="B9199" s="43" t="str">
        <f xml:space="preserve"> HYPERLINK("#'目次'!B197", "[191]")</f>
        <v>[191]</v>
      </c>
      <c r="C9199" s="31" t="s">
        <v>376</v>
      </c>
    </row>
    <row r="9203" spans="4:20" ht="72" x14ac:dyDescent="0.2">
      <c r="D9203" s="177"/>
      <c r="E9203" s="178"/>
      <c r="F9203" s="178"/>
      <c r="G9203" s="40" t="s">
        <v>14</v>
      </c>
      <c r="H9203" s="42" t="s">
        <v>363</v>
      </c>
      <c r="I9203" s="15" t="s">
        <v>364</v>
      </c>
      <c r="J9203" s="15" t="s">
        <v>365</v>
      </c>
      <c r="K9203" s="15" t="s">
        <v>366</v>
      </c>
      <c r="L9203" s="15" t="s">
        <v>367</v>
      </c>
      <c r="M9203" s="15" t="s">
        <v>368</v>
      </c>
      <c r="N9203" s="15" t="s">
        <v>369</v>
      </c>
      <c r="O9203" s="15" t="s">
        <v>370</v>
      </c>
      <c r="P9203" s="15" t="s">
        <v>371</v>
      </c>
      <c r="Q9203" s="15" t="s">
        <v>372</v>
      </c>
      <c r="R9203" s="15" t="s">
        <v>373</v>
      </c>
      <c r="S9203" s="15" t="s">
        <v>86</v>
      </c>
      <c r="T9203" s="44" t="s">
        <v>17</v>
      </c>
    </row>
    <row r="9204" spans="4:20" x14ac:dyDescent="0.2">
      <c r="D9204" s="179"/>
      <c r="E9204" s="180"/>
      <c r="F9204" s="180"/>
      <c r="G9204" s="39"/>
      <c r="H9204" s="41"/>
      <c r="I9204" s="14"/>
      <c r="J9204" s="14"/>
      <c r="K9204" s="14"/>
      <c r="L9204" s="14"/>
      <c r="M9204" s="14"/>
      <c r="N9204" s="14"/>
      <c r="O9204" s="14"/>
      <c r="P9204" s="14"/>
      <c r="Q9204" s="14"/>
      <c r="R9204" s="14"/>
      <c r="S9204" s="14"/>
      <c r="T9204" s="38"/>
    </row>
    <row r="9205" spans="4:20" x14ac:dyDescent="0.2">
      <c r="D9205" s="70"/>
      <c r="E9205" s="72" t="s">
        <v>14</v>
      </c>
      <c r="F9205" s="69"/>
      <c r="G9205" s="37">
        <v>1222</v>
      </c>
      <c r="H9205" s="17">
        <v>216</v>
      </c>
      <c r="I9205" s="17">
        <v>336</v>
      </c>
      <c r="J9205" s="17">
        <v>366</v>
      </c>
      <c r="K9205" s="17">
        <v>331</v>
      </c>
      <c r="L9205" s="17">
        <v>305</v>
      </c>
      <c r="M9205" s="17">
        <v>390</v>
      </c>
      <c r="N9205" s="17">
        <v>174</v>
      </c>
      <c r="O9205" s="17">
        <v>184</v>
      </c>
      <c r="P9205" s="17">
        <v>159</v>
      </c>
      <c r="Q9205" s="17">
        <v>335</v>
      </c>
      <c r="R9205" s="17">
        <v>462</v>
      </c>
      <c r="S9205" s="17">
        <v>75</v>
      </c>
      <c r="T9205" s="55">
        <v>127</v>
      </c>
    </row>
    <row r="9206" spans="4:20" x14ac:dyDescent="0.2">
      <c r="D9206" s="57"/>
      <c r="E9206" s="54"/>
      <c r="F9206" s="71"/>
      <c r="G9206" s="9">
        <v>100</v>
      </c>
      <c r="H9206" s="2">
        <v>17.675941080196001</v>
      </c>
      <c r="I9206" s="2">
        <v>27.495908346972001</v>
      </c>
      <c r="J9206" s="2">
        <v>29.950900163665999</v>
      </c>
      <c r="K9206" s="2">
        <v>27.086743044190001</v>
      </c>
      <c r="L9206" s="2">
        <v>24.959083469722</v>
      </c>
      <c r="M9206" s="2">
        <v>31.914893617021001</v>
      </c>
      <c r="N9206" s="2">
        <v>14.238952536825</v>
      </c>
      <c r="O9206" s="2">
        <v>15.05728314239</v>
      </c>
      <c r="P9206" s="2">
        <v>13.011456628477999</v>
      </c>
      <c r="Q9206" s="2">
        <v>27.414075286416001</v>
      </c>
      <c r="R9206" s="2">
        <v>37.806873977087001</v>
      </c>
      <c r="S9206" s="2">
        <v>6.1374795417349999</v>
      </c>
      <c r="T9206" s="13">
        <v>10.392798690671</v>
      </c>
    </row>
    <row r="9207" spans="4:20" x14ac:dyDescent="0.2">
      <c r="D9207" s="174" t="s">
        <v>52</v>
      </c>
      <c r="E9207" s="20" t="s">
        <v>53</v>
      </c>
      <c r="F9207" s="22"/>
      <c r="G9207" s="21">
        <v>15</v>
      </c>
      <c r="H9207" s="25">
        <v>4</v>
      </c>
      <c r="I9207" s="3">
        <v>8</v>
      </c>
      <c r="J9207" s="3">
        <v>7</v>
      </c>
      <c r="K9207" s="3">
        <v>4</v>
      </c>
      <c r="L9207" s="3">
        <v>2</v>
      </c>
      <c r="M9207" s="3">
        <v>3</v>
      </c>
      <c r="N9207" s="3">
        <v>2</v>
      </c>
      <c r="O9207" s="3">
        <v>1</v>
      </c>
      <c r="P9207" s="3">
        <v>3</v>
      </c>
      <c r="Q9207" s="3">
        <v>4</v>
      </c>
      <c r="R9207" s="3">
        <v>5</v>
      </c>
      <c r="S9207" s="3">
        <v>0</v>
      </c>
      <c r="T9207" s="26">
        <v>2</v>
      </c>
    </row>
    <row r="9208" spans="4:20" x14ac:dyDescent="0.2">
      <c r="D9208" s="175"/>
      <c r="E9208" s="11"/>
      <c r="F9208" s="10"/>
      <c r="G9208" s="9">
        <v>100</v>
      </c>
      <c r="H9208" s="64">
        <v>26.666666666666998</v>
      </c>
      <c r="I9208" s="35">
        <v>53.333333333333002</v>
      </c>
      <c r="J9208" s="35">
        <v>46.666666666666998</v>
      </c>
      <c r="K9208" s="2">
        <v>26.666666666666998</v>
      </c>
      <c r="L9208" s="46">
        <v>13.333333333333</v>
      </c>
      <c r="M9208" s="46">
        <v>20</v>
      </c>
      <c r="N9208" s="2">
        <v>13.333333333333</v>
      </c>
      <c r="O9208" s="27">
        <v>6.666666666667</v>
      </c>
      <c r="P9208" s="23">
        <v>20</v>
      </c>
      <c r="Q9208" s="2">
        <v>26.666666666666998</v>
      </c>
      <c r="R9208" s="2">
        <v>33.333333333333002</v>
      </c>
      <c r="S9208" s="79">
        <v>0</v>
      </c>
      <c r="T9208" s="13">
        <v>13.333333333333</v>
      </c>
    </row>
    <row r="9209" spans="4:20" ht="24" x14ac:dyDescent="0.2">
      <c r="D9209" s="175"/>
      <c r="E9209" s="4" t="s">
        <v>54</v>
      </c>
      <c r="F9209" s="6"/>
      <c r="G9209" s="5">
        <v>122</v>
      </c>
      <c r="H9209" s="7">
        <v>18</v>
      </c>
      <c r="I9209" s="1">
        <v>41</v>
      </c>
      <c r="J9209" s="1">
        <v>40</v>
      </c>
      <c r="K9209" s="1">
        <v>32</v>
      </c>
      <c r="L9209" s="1">
        <v>31</v>
      </c>
      <c r="M9209" s="1">
        <v>44</v>
      </c>
      <c r="N9209" s="1">
        <v>21</v>
      </c>
      <c r="O9209" s="1">
        <v>25</v>
      </c>
      <c r="P9209" s="1">
        <v>17</v>
      </c>
      <c r="Q9209" s="1">
        <v>37</v>
      </c>
      <c r="R9209" s="1">
        <v>50</v>
      </c>
      <c r="S9209" s="1">
        <v>5</v>
      </c>
      <c r="T9209" s="8">
        <v>14</v>
      </c>
    </row>
    <row r="9210" spans="4:20" x14ac:dyDescent="0.2">
      <c r="D9210" s="175"/>
      <c r="E9210" s="11"/>
      <c r="F9210" s="10"/>
      <c r="G9210" s="9">
        <v>100</v>
      </c>
      <c r="H9210" s="16">
        <v>14.754098360656</v>
      </c>
      <c r="I9210" s="23">
        <v>33.606557377049</v>
      </c>
      <c r="J9210" s="2">
        <v>32.786885245901999</v>
      </c>
      <c r="K9210" s="2">
        <v>26.229508196721</v>
      </c>
      <c r="L9210" s="2">
        <v>25.409836065574002</v>
      </c>
      <c r="M9210" s="2">
        <v>36.065573770492001</v>
      </c>
      <c r="N9210" s="2">
        <v>17.213114754098001</v>
      </c>
      <c r="O9210" s="23">
        <v>20.491803278689002</v>
      </c>
      <c r="P9210" s="2">
        <v>13.934426229508</v>
      </c>
      <c r="Q9210" s="2">
        <v>30.327868852459002</v>
      </c>
      <c r="R9210" s="2">
        <v>40.983606557377001</v>
      </c>
      <c r="S9210" s="2">
        <v>4.0983606557380003</v>
      </c>
      <c r="T9210" s="13">
        <v>11.475409836066</v>
      </c>
    </row>
    <row r="9211" spans="4:20" x14ac:dyDescent="0.2">
      <c r="D9211" s="175"/>
      <c r="E9211" s="4" t="s">
        <v>55</v>
      </c>
      <c r="F9211" s="6"/>
      <c r="G9211" s="5">
        <v>43</v>
      </c>
      <c r="H9211" s="7">
        <v>7</v>
      </c>
      <c r="I9211" s="1">
        <v>10</v>
      </c>
      <c r="J9211" s="1">
        <v>9</v>
      </c>
      <c r="K9211" s="1">
        <v>12</v>
      </c>
      <c r="L9211" s="1">
        <v>10</v>
      </c>
      <c r="M9211" s="1">
        <v>17</v>
      </c>
      <c r="N9211" s="1">
        <v>8</v>
      </c>
      <c r="O9211" s="1">
        <v>8</v>
      </c>
      <c r="P9211" s="1">
        <v>8</v>
      </c>
      <c r="Q9211" s="1">
        <v>14</v>
      </c>
      <c r="R9211" s="1">
        <v>15</v>
      </c>
      <c r="S9211" s="1">
        <v>3</v>
      </c>
      <c r="T9211" s="8">
        <v>4</v>
      </c>
    </row>
    <row r="9212" spans="4:20" x14ac:dyDescent="0.2">
      <c r="D9212" s="175"/>
      <c r="E9212" s="11"/>
      <c r="F9212" s="10"/>
      <c r="G9212" s="9">
        <v>100</v>
      </c>
      <c r="H9212" s="16">
        <v>16.279069767442</v>
      </c>
      <c r="I9212" s="2">
        <v>23.255813953488001</v>
      </c>
      <c r="J9212" s="27">
        <v>20.930232558139998</v>
      </c>
      <c r="K9212" s="2">
        <v>27.906976744186</v>
      </c>
      <c r="L9212" s="2">
        <v>23.255813953488001</v>
      </c>
      <c r="M9212" s="23">
        <v>39.534883720929997</v>
      </c>
      <c r="N9212" s="2">
        <v>18.604651162791001</v>
      </c>
      <c r="O9212" s="2">
        <v>18.604651162791001</v>
      </c>
      <c r="P9212" s="23">
        <v>18.604651162791001</v>
      </c>
      <c r="Q9212" s="23">
        <v>32.558139534883999</v>
      </c>
      <c r="R9212" s="2">
        <v>34.883720930232997</v>
      </c>
      <c r="S9212" s="2">
        <v>6.9767441860470001</v>
      </c>
      <c r="T9212" s="13">
        <v>9.3023255813949994</v>
      </c>
    </row>
    <row r="9213" spans="4:20" x14ac:dyDescent="0.2">
      <c r="D9213" s="175"/>
      <c r="E9213" s="4" t="s">
        <v>56</v>
      </c>
      <c r="F9213" s="6"/>
      <c r="G9213" s="5">
        <v>60</v>
      </c>
      <c r="H9213" s="7">
        <v>15</v>
      </c>
      <c r="I9213" s="1">
        <v>13</v>
      </c>
      <c r="J9213" s="1">
        <v>13</v>
      </c>
      <c r="K9213" s="1">
        <v>17</v>
      </c>
      <c r="L9213" s="1">
        <v>14</v>
      </c>
      <c r="M9213" s="1">
        <v>20</v>
      </c>
      <c r="N9213" s="1">
        <v>11</v>
      </c>
      <c r="O9213" s="1">
        <v>11</v>
      </c>
      <c r="P9213" s="1">
        <v>4</v>
      </c>
      <c r="Q9213" s="1">
        <v>16</v>
      </c>
      <c r="R9213" s="1">
        <v>20</v>
      </c>
      <c r="S9213" s="1">
        <v>3</v>
      </c>
      <c r="T9213" s="8">
        <v>9</v>
      </c>
    </row>
    <row r="9214" spans="4:20" x14ac:dyDescent="0.2">
      <c r="D9214" s="175"/>
      <c r="E9214" s="11"/>
      <c r="F9214" s="10"/>
      <c r="G9214" s="9">
        <v>100</v>
      </c>
      <c r="H9214" s="64">
        <v>25</v>
      </c>
      <c r="I9214" s="27">
        <v>21.666666666666998</v>
      </c>
      <c r="J9214" s="27">
        <v>21.666666666666998</v>
      </c>
      <c r="K9214" s="2">
        <v>28.333333333333002</v>
      </c>
      <c r="L9214" s="2">
        <v>23.333333333333002</v>
      </c>
      <c r="M9214" s="2">
        <v>33.333333333333002</v>
      </c>
      <c r="N9214" s="2">
        <v>18.333333333333002</v>
      </c>
      <c r="O9214" s="2">
        <v>18.333333333333002</v>
      </c>
      <c r="P9214" s="27">
        <v>6.666666666667</v>
      </c>
      <c r="Q9214" s="2">
        <v>26.666666666666998</v>
      </c>
      <c r="R9214" s="2">
        <v>33.333333333333002</v>
      </c>
      <c r="S9214" s="2">
        <v>5</v>
      </c>
      <c r="T9214" s="13">
        <v>15</v>
      </c>
    </row>
    <row r="9215" spans="4:20" x14ac:dyDescent="0.2">
      <c r="D9215" s="175"/>
      <c r="E9215" s="4" t="s">
        <v>57</v>
      </c>
      <c r="F9215" s="6"/>
      <c r="G9215" s="5">
        <v>286</v>
      </c>
      <c r="H9215" s="7">
        <v>43</v>
      </c>
      <c r="I9215" s="1">
        <v>81</v>
      </c>
      <c r="J9215" s="1">
        <v>71</v>
      </c>
      <c r="K9215" s="1">
        <v>72</v>
      </c>
      <c r="L9215" s="1">
        <v>67</v>
      </c>
      <c r="M9215" s="1">
        <v>98</v>
      </c>
      <c r="N9215" s="1">
        <v>34</v>
      </c>
      <c r="O9215" s="1">
        <v>54</v>
      </c>
      <c r="P9215" s="1">
        <v>40</v>
      </c>
      <c r="Q9215" s="1">
        <v>88</v>
      </c>
      <c r="R9215" s="1">
        <v>111</v>
      </c>
      <c r="S9215" s="1">
        <v>14</v>
      </c>
      <c r="T9215" s="8">
        <v>19</v>
      </c>
    </row>
    <row r="9216" spans="4:20" x14ac:dyDescent="0.2">
      <c r="D9216" s="175"/>
      <c r="E9216" s="11"/>
      <c r="F9216" s="10"/>
      <c r="G9216" s="9">
        <v>100</v>
      </c>
      <c r="H9216" s="16">
        <v>15.034965034964999</v>
      </c>
      <c r="I9216" s="2">
        <v>28.321678321678</v>
      </c>
      <c r="J9216" s="27">
        <v>24.825174825175001</v>
      </c>
      <c r="K9216" s="2">
        <v>25.174825174824999</v>
      </c>
      <c r="L9216" s="2">
        <v>23.426573426573</v>
      </c>
      <c r="M9216" s="2">
        <v>34.265734265733997</v>
      </c>
      <c r="N9216" s="2">
        <v>11.888111888112</v>
      </c>
      <c r="O9216" s="2">
        <v>18.881118881119001</v>
      </c>
      <c r="P9216" s="2">
        <v>13.986013986013999</v>
      </c>
      <c r="Q9216" s="2">
        <v>30.769230769231001</v>
      </c>
      <c r="R9216" s="2">
        <v>38.811188811188998</v>
      </c>
      <c r="S9216" s="2">
        <v>4.8951048951049998</v>
      </c>
      <c r="T9216" s="13">
        <v>6.6433566433570004</v>
      </c>
    </row>
    <row r="9217" spans="4:20" x14ac:dyDescent="0.2">
      <c r="D9217" s="175"/>
      <c r="E9217" s="4" t="s">
        <v>58</v>
      </c>
      <c r="F9217" s="6"/>
      <c r="G9217" s="5">
        <v>129</v>
      </c>
      <c r="H9217" s="7">
        <v>23</v>
      </c>
      <c r="I9217" s="1">
        <v>33</v>
      </c>
      <c r="J9217" s="1">
        <v>45</v>
      </c>
      <c r="K9217" s="1">
        <v>41</v>
      </c>
      <c r="L9217" s="1">
        <v>35</v>
      </c>
      <c r="M9217" s="1">
        <v>45</v>
      </c>
      <c r="N9217" s="1">
        <v>28</v>
      </c>
      <c r="O9217" s="1">
        <v>24</v>
      </c>
      <c r="P9217" s="1">
        <v>24</v>
      </c>
      <c r="Q9217" s="1">
        <v>50</v>
      </c>
      <c r="R9217" s="1">
        <v>53</v>
      </c>
      <c r="S9217" s="1">
        <v>11</v>
      </c>
      <c r="T9217" s="8">
        <v>7</v>
      </c>
    </row>
    <row r="9218" spans="4:20" x14ac:dyDescent="0.2">
      <c r="D9218" s="175"/>
      <c r="E9218" s="11"/>
      <c r="F9218" s="10"/>
      <c r="G9218" s="9">
        <v>100</v>
      </c>
      <c r="H9218" s="16">
        <v>17.829457364341</v>
      </c>
      <c r="I9218" s="2">
        <v>25.581395348836999</v>
      </c>
      <c r="J9218" s="2">
        <v>34.883720930232997</v>
      </c>
      <c r="K9218" s="2">
        <v>31.782945736434002</v>
      </c>
      <c r="L9218" s="2">
        <v>27.131782945735999</v>
      </c>
      <c r="M9218" s="2">
        <v>34.883720930232997</v>
      </c>
      <c r="N9218" s="23">
        <v>21.705426356589001</v>
      </c>
      <c r="O9218" s="2">
        <v>18.604651162791001</v>
      </c>
      <c r="P9218" s="23">
        <v>18.604651162791001</v>
      </c>
      <c r="Q9218" s="35">
        <v>38.759689922481002</v>
      </c>
      <c r="R9218" s="2">
        <v>41.085271317828997</v>
      </c>
      <c r="S9218" s="2">
        <v>8.5271317829460003</v>
      </c>
      <c r="T9218" s="13">
        <v>5.4263565891469998</v>
      </c>
    </row>
    <row r="9219" spans="4:20" x14ac:dyDescent="0.2">
      <c r="D9219" s="175"/>
      <c r="E9219" s="4" t="s">
        <v>59</v>
      </c>
      <c r="F9219" s="6"/>
      <c r="G9219" s="5">
        <v>195</v>
      </c>
      <c r="H9219" s="7">
        <v>42</v>
      </c>
      <c r="I9219" s="1">
        <v>51</v>
      </c>
      <c r="J9219" s="1">
        <v>58</v>
      </c>
      <c r="K9219" s="1">
        <v>61</v>
      </c>
      <c r="L9219" s="1">
        <v>56</v>
      </c>
      <c r="M9219" s="1">
        <v>61</v>
      </c>
      <c r="N9219" s="1">
        <v>28</v>
      </c>
      <c r="O9219" s="1">
        <v>24</v>
      </c>
      <c r="P9219" s="1">
        <v>23</v>
      </c>
      <c r="Q9219" s="1">
        <v>49</v>
      </c>
      <c r="R9219" s="1">
        <v>88</v>
      </c>
      <c r="S9219" s="1">
        <v>15</v>
      </c>
      <c r="T9219" s="8">
        <v>11</v>
      </c>
    </row>
    <row r="9220" spans="4:20" x14ac:dyDescent="0.2">
      <c r="D9220" s="175"/>
      <c r="E9220" s="11"/>
      <c r="F9220" s="10"/>
      <c r="G9220" s="9">
        <v>100</v>
      </c>
      <c r="H9220" s="16">
        <v>21.538461538461998</v>
      </c>
      <c r="I9220" s="2">
        <v>26.153846153846001</v>
      </c>
      <c r="J9220" s="2">
        <v>29.74358974359</v>
      </c>
      <c r="K9220" s="2">
        <v>31.282051282051</v>
      </c>
      <c r="L9220" s="2">
        <v>28.717948717949</v>
      </c>
      <c r="M9220" s="2">
        <v>31.282051282051</v>
      </c>
      <c r="N9220" s="2">
        <v>14.358974358974001</v>
      </c>
      <c r="O9220" s="2">
        <v>12.307692307691999</v>
      </c>
      <c r="P9220" s="2">
        <v>11.794871794872</v>
      </c>
      <c r="Q9220" s="2">
        <v>25.128205128205</v>
      </c>
      <c r="R9220" s="23">
        <v>45.128205128205003</v>
      </c>
      <c r="S9220" s="2">
        <v>7.6923076923079998</v>
      </c>
      <c r="T9220" s="13">
        <v>5.6410256410260002</v>
      </c>
    </row>
    <row r="9221" spans="4:20" x14ac:dyDescent="0.2">
      <c r="D9221" s="175"/>
      <c r="E9221" s="4" t="s">
        <v>60</v>
      </c>
      <c r="F9221" s="6"/>
      <c r="G9221" s="5">
        <v>176</v>
      </c>
      <c r="H9221" s="7">
        <v>24</v>
      </c>
      <c r="I9221" s="1">
        <v>39</v>
      </c>
      <c r="J9221" s="1">
        <v>63</v>
      </c>
      <c r="K9221" s="1">
        <v>41</v>
      </c>
      <c r="L9221" s="1">
        <v>49</v>
      </c>
      <c r="M9221" s="1">
        <v>46</v>
      </c>
      <c r="N9221" s="1">
        <v>16</v>
      </c>
      <c r="O9221" s="1">
        <v>15</v>
      </c>
      <c r="P9221" s="1">
        <v>20</v>
      </c>
      <c r="Q9221" s="1">
        <v>31</v>
      </c>
      <c r="R9221" s="1">
        <v>61</v>
      </c>
      <c r="S9221" s="1">
        <v>16</v>
      </c>
      <c r="T9221" s="8">
        <v>30</v>
      </c>
    </row>
    <row r="9222" spans="4:20" x14ac:dyDescent="0.2">
      <c r="D9222" s="175"/>
      <c r="E9222" s="11"/>
      <c r="F9222" s="10"/>
      <c r="G9222" s="9">
        <v>100</v>
      </c>
      <c r="H9222" s="16">
        <v>13.636363636364001</v>
      </c>
      <c r="I9222" s="27">
        <v>22.159090909090999</v>
      </c>
      <c r="J9222" s="23">
        <v>35.795454545455001</v>
      </c>
      <c r="K9222" s="2">
        <v>23.295454545455001</v>
      </c>
      <c r="L9222" s="2">
        <v>27.840909090909001</v>
      </c>
      <c r="M9222" s="27">
        <v>26.136363636363999</v>
      </c>
      <c r="N9222" s="27">
        <v>9.0909090909089993</v>
      </c>
      <c r="O9222" s="27">
        <v>8.5227272727269998</v>
      </c>
      <c r="P9222" s="2">
        <v>11.363636363635999</v>
      </c>
      <c r="Q9222" s="27">
        <v>17.613636363636001</v>
      </c>
      <c r="R9222" s="2">
        <v>34.659090909090999</v>
      </c>
      <c r="S9222" s="2">
        <v>9.0909090909089993</v>
      </c>
      <c r="T9222" s="89">
        <v>17.045454545455001</v>
      </c>
    </row>
    <row r="9223" spans="4:20" x14ac:dyDescent="0.2">
      <c r="D9223" s="175"/>
      <c r="E9223" s="4" t="s">
        <v>61</v>
      </c>
      <c r="F9223" s="6"/>
      <c r="G9223" s="5">
        <v>78</v>
      </c>
      <c r="H9223" s="7">
        <v>13</v>
      </c>
      <c r="I9223" s="1">
        <v>29</v>
      </c>
      <c r="J9223" s="1">
        <v>19</v>
      </c>
      <c r="K9223" s="1">
        <v>20</v>
      </c>
      <c r="L9223" s="1">
        <v>14</v>
      </c>
      <c r="M9223" s="1">
        <v>36</v>
      </c>
      <c r="N9223" s="1">
        <v>17</v>
      </c>
      <c r="O9223" s="1">
        <v>17</v>
      </c>
      <c r="P9223" s="1">
        <v>10</v>
      </c>
      <c r="Q9223" s="1">
        <v>18</v>
      </c>
      <c r="R9223" s="1">
        <v>22</v>
      </c>
      <c r="S9223" s="1">
        <v>3</v>
      </c>
      <c r="T9223" s="8">
        <v>4</v>
      </c>
    </row>
    <row r="9224" spans="4:20" x14ac:dyDescent="0.2">
      <c r="D9224" s="175"/>
      <c r="E9224" s="11"/>
      <c r="F9224" s="10"/>
      <c r="G9224" s="9">
        <v>100</v>
      </c>
      <c r="H9224" s="16">
        <v>16.666666666666998</v>
      </c>
      <c r="I9224" s="23">
        <v>37.179487179486998</v>
      </c>
      <c r="J9224" s="27">
        <v>24.358974358973999</v>
      </c>
      <c r="K9224" s="2">
        <v>25.641025641026001</v>
      </c>
      <c r="L9224" s="27">
        <v>17.948717948717999</v>
      </c>
      <c r="M9224" s="35">
        <v>46.153846153845997</v>
      </c>
      <c r="N9224" s="23">
        <v>21.794871794872002</v>
      </c>
      <c r="O9224" s="23">
        <v>21.794871794872002</v>
      </c>
      <c r="P9224" s="2">
        <v>12.820512820513001</v>
      </c>
      <c r="Q9224" s="2">
        <v>23.076923076922998</v>
      </c>
      <c r="R9224" s="27">
        <v>28.205128205127998</v>
      </c>
      <c r="S9224" s="2">
        <v>3.8461538461539999</v>
      </c>
      <c r="T9224" s="93">
        <v>5.1282051282049999</v>
      </c>
    </row>
    <row r="9225" spans="4:20" x14ac:dyDescent="0.2">
      <c r="D9225" s="175"/>
      <c r="E9225" s="4" t="s">
        <v>62</v>
      </c>
      <c r="F9225" s="6"/>
      <c r="G9225" s="5">
        <v>113</v>
      </c>
      <c r="H9225" s="7">
        <v>26</v>
      </c>
      <c r="I9225" s="1">
        <v>31</v>
      </c>
      <c r="J9225" s="1">
        <v>41</v>
      </c>
      <c r="K9225" s="1">
        <v>31</v>
      </c>
      <c r="L9225" s="1">
        <v>27</v>
      </c>
      <c r="M9225" s="1">
        <v>20</v>
      </c>
      <c r="N9225" s="1">
        <v>9</v>
      </c>
      <c r="O9225" s="1">
        <v>5</v>
      </c>
      <c r="P9225" s="1">
        <v>10</v>
      </c>
      <c r="Q9225" s="1">
        <v>28</v>
      </c>
      <c r="R9225" s="1">
        <v>36</v>
      </c>
      <c r="S9225" s="1">
        <v>5</v>
      </c>
      <c r="T9225" s="8">
        <v>24</v>
      </c>
    </row>
    <row r="9226" spans="4:20" x14ac:dyDescent="0.2">
      <c r="D9226" s="175"/>
      <c r="E9226" s="11"/>
      <c r="F9226" s="10"/>
      <c r="G9226" s="9">
        <v>100</v>
      </c>
      <c r="H9226" s="64">
        <v>23.008849557522002</v>
      </c>
      <c r="I9226" s="2">
        <v>27.433628318583999</v>
      </c>
      <c r="J9226" s="23">
        <v>36.283185840708001</v>
      </c>
      <c r="K9226" s="2">
        <v>27.433628318583999</v>
      </c>
      <c r="L9226" s="2">
        <v>23.893805309735001</v>
      </c>
      <c r="M9226" s="46">
        <v>17.699115044248</v>
      </c>
      <c r="N9226" s="27">
        <v>7.964601769912</v>
      </c>
      <c r="O9226" s="46">
        <v>4.424778761062</v>
      </c>
      <c r="P9226" s="2">
        <v>8.8495575221239999</v>
      </c>
      <c r="Q9226" s="2">
        <v>24.778761061947002</v>
      </c>
      <c r="R9226" s="27">
        <v>31.858407079646</v>
      </c>
      <c r="S9226" s="2">
        <v>4.424778761062</v>
      </c>
      <c r="T9226" s="104">
        <v>21.238938053097002</v>
      </c>
    </row>
    <row r="9227" spans="4:20" x14ac:dyDescent="0.2">
      <c r="D9227" s="174" t="s">
        <v>63</v>
      </c>
      <c r="E9227" s="20" t="s">
        <v>64</v>
      </c>
      <c r="F9227" s="22"/>
      <c r="G9227" s="21">
        <v>234</v>
      </c>
      <c r="H9227" s="25">
        <v>42</v>
      </c>
      <c r="I9227" s="3">
        <v>52</v>
      </c>
      <c r="J9227" s="3">
        <v>65</v>
      </c>
      <c r="K9227" s="3">
        <v>55</v>
      </c>
      <c r="L9227" s="3">
        <v>50</v>
      </c>
      <c r="M9227" s="3">
        <v>56</v>
      </c>
      <c r="N9227" s="3">
        <v>33</v>
      </c>
      <c r="O9227" s="3">
        <v>25</v>
      </c>
      <c r="P9227" s="3">
        <v>22</v>
      </c>
      <c r="Q9227" s="3">
        <v>56</v>
      </c>
      <c r="R9227" s="3">
        <v>88</v>
      </c>
      <c r="S9227" s="3">
        <v>18</v>
      </c>
      <c r="T9227" s="26">
        <v>36</v>
      </c>
    </row>
    <row r="9228" spans="4:20" x14ac:dyDescent="0.2">
      <c r="D9228" s="175"/>
      <c r="E9228" s="11"/>
      <c r="F9228" s="10"/>
      <c r="G9228" s="9">
        <v>100</v>
      </c>
      <c r="H9228" s="16">
        <v>17.948717948717999</v>
      </c>
      <c r="I9228" s="27">
        <v>22.222222222222001</v>
      </c>
      <c r="J9228" s="2">
        <v>27.777777777777999</v>
      </c>
      <c r="K9228" s="2">
        <v>23.504273504274</v>
      </c>
      <c r="L9228" s="2">
        <v>21.367521367521</v>
      </c>
      <c r="M9228" s="27">
        <v>23.931623931623999</v>
      </c>
      <c r="N9228" s="2">
        <v>14.102564102563999</v>
      </c>
      <c r="O9228" s="2">
        <v>10.683760683760999</v>
      </c>
      <c r="P9228" s="2">
        <v>9.4017094017090006</v>
      </c>
      <c r="Q9228" s="2">
        <v>23.931623931623999</v>
      </c>
      <c r="R9228" s="2">
        <v>37.606837606837999</v>
      </c>
      <c r="S9228" s="2">
        <v>7.6923076923079998</v>
      </c>
      <c r="T9228" s="13">
        <v>15.384615384615</v>
      </c>
    </row>
    <row r="9229" spans="4:20" x14ac:dyDescent="0.2">
      <c r="D9229" s="175"/>
      <c r="E9229" s="4" t="s">
        <v>65</v>
      </c>
      <c r="F9229" s="6"/>
      <c r="G9229" s="5">
        <v>172</v>
      </c>
      <c r="H9229" s="7">
        <v>35</v>
      </c>
      <c r="I9229" s="1">
        <v>47</v>
      </c>
      <c r="J9229" s="1">
        <v>58</v>
      </c>
      <c r="K9229" s="1">
        <v>54</v>
      </c>
      <c r="L9229" s="1">
        <v>46</v>
      </c>
      <c r="M9229" s="1">
        <v>46</v>
      </c>
      <c r="N9229" s="1">
        <v>18</v>
      </c>
      <c r="O9229" s="1">
        <v>18</v>
      </c>
      <c r="P9229" s="1">
        <v>24</v>
      </c>
      <c r="Q9229" s="1">
        <v>51</v>
      </c>
      <c r="R9229" s="1">
        <v>56</v>
      </c>
      <c r="S9229" s="1">
        <v>9</v>
      </c>
      <c r="T9229" s="8">
        <v>25</v>
      </c>
    </row>
    <row r="9230" spans="4:20" x14ac:dyDescent="0.2">
      <c r="D9230" s="175"/>
      <c r="E9230" s="11"/>
      <c r="F9230" s="10"/>
      <c r="G9230" s="9">
        <v>100</v>
      </c>
      <c r="H9230" s="16">
        <v>20.348837209302001</v>
      </c>
      <c r="I9230" s="2">
        <v>27.325581395349001</v>
      </c>
      <c r="J9230" s="2">
        <v>33.720930232557997</v>
      </c>
      <c r="K9230" s="2">
        <v>31.395348837208999</v>
      </c>
      <c r="L9230" s="2">
        <v>26.744186046511999</v>
      </c>
      <c r="M9230" s="27">
        <v>26.744186046511999</v>
      </c>
      <c r="N9230" s="2">
        <v>10.465116279069999</v>
      </c>
      <c r="O9230" s="2">
        <v>10.465116279069999</v>
      </c>
      <c r="P9230" s="2">
        <v>13.953488372093</v>
      </c>
      <c r="Q9230" s="2">
        <v>29.651162790697999</v>
      </c>
      <c r="R9230" s="27">
        <v>32.558139534883999</v>
      </c>
      <c r="S9230" s="2">
        <v>5.2325581395349996</v>
      </c>
      <c r="T9230" s="13">
        <v>14.534883720930001</v>
      </c>
    </row>
    <row r="9231" spans="4:20" x14ac:dyDescent="0.2">
      <c r="D9231" s="175"/>
      <c r="E9231" s="4" t="s">
        <v>66</v>
      </c>
      <c r="F9231" s="6"/>
      <c r="G9231" s="5">
        <v>165</v>
      </c>
      <c r="H9231" s="7">
        <v>24</v>
      </c>
      <c r="I9231" s="1">
        <v>47</v>
      </c>
      <c r="J9231" s="1">
        <v>55</v>
      </c>
      <c r="K9231" s="1">
        <v>46</v>
      </c>
      <c r="L9231" s="1">
        <v>47</v>
      </c>
      <c r="M9231" s="1">
        <v>62</v>
      </c>
      <c r="N9231" s="1">
        <v>28</v>
      </c>
      <c r="O9231" s="1">
        <v>24</v>
      </c>
      <c r="P9231" s="1">
        <v>24</v>
      </c>
      <c r="Q9231" s="1">
        <v>48</v>
      </c>
      <c r="R9231" s="1">
        <v>74</v>
      </c>
      <c r="S9231" s="1">
        <v>10</v>
      </c>
      <c r="T9231" s="8">
        <v>14</v>
      </c>
    </row>
    <row r="9232" spans="4:20" x14ac:dyDescent="0.2">
      <c r="D9232" s="175"/>
      <c r="E9232" s="11"/>
      <c r="F9232" s="10"/>
      <c r="G9232" s="9">
        <v>100</v>
      </c>
      <c r="H9232" s="16">
        <v>14.545454545455</v>
      </c>
      <c r="I9232" s="2">
        <v>28.484848484848001</v>
      </c>
      <c r="J9232" s="2">
        <v>33.333333333333002</v>
      </c>
      <c r="K9232" s="2">
        <v>27.878787878788</v>
      </c>
      <c r="L9232" s="2">
        <v>28.484848484848001</v>
      </c>
      <c r="M9232" s="23">
        <v>37.575757575757997</v>
      </c>
      <c r="N9232" s="2">
        <v>16.969696969697001</v>
      </c>
      <c r="O9232" s="2">
        <v>14.545454545455</v>
      </c>
      <c r="P9232" s="2">
        <v>14.545454545455</v>
      </c>
      <c r="Q9232" s="2">
        <v>29.090909090909001</v>
      </c>
      <c r="R9232" s="23">
        <v>44.848484848485</v>
      </c>
      <c r="S9232" s="2">
        <v>6.0606060606060002</v>
      </c>
      <c r="T9232" s="13">
        <v>8.4848484848479995</v>
      </c>
    </row>
    <row r="9233" spans="2:20" x14ac:dyDescent="0.2">
      <c r="D9233" s="175"/>
      <c r="E9233" s="4" t="s">
        <v>67</v>
      </c>
      <c r="F9233" s="6"/>
      <c r="G9233" s="5">
        <v>158</v>
      </c>
      <c r="H9233" s="7">
        <v>30</v>
      </c>
      <c r="I9233" s="1">
        <v>47</v>
      </c>
      <c r="J9233" s="1">
        <v>47</v>
      </c>
      <c r="K9233" s="1">
        <v>43</v>
      </c>
      <c r="L9233" s="1">
        <v>42</v>
      </c>
      <c r="M9233" s="1">
        <v>51</v>
      </c>
      <c r="N9233" s="1">
        <v>23</v>
      </c>
      <c r="O9233" s="1">
        <v>24</v>
      </c>
      <c r="P9233" s="1">
        <v>21</v>
      </c>
      <c r="Q9233" s="1">
        <v>40</v>
      </c>
      <c r="R9233" s="1">
        <v>57</v>
      </c>
      <c r="S9233" s="1">
        <v>9</v>
      </c>
      <c r="T9233" s="8">
        <v>16</v>
      </c>
    </row>
    <row r="9234" spans="2:20" x14ac:dyDescent="0.2">
      <c r="D9234" s="175"/>
      <c r="E9234" s="11"/>
      <c r="F9234" s="10"/>
      <c r="G9234" s="9">
        <v>100</v>
      </c>
      <c r="H9234" s="16">
        <v>18.987341772152</v>
      </c>
      <c r="I9234" s="2">
        <v>29.746835443038002</v>
      </c>
      <c r="J9234" s="2">
        <v>29.746835443038002</v>
      </c>
      <c r="K9234" s="2">
        <v>27.215189873418002</v>
      </c>
      <c r="L9234" s="2">
        <v>26.582278481012999</v>
      </c>
      <c r="M9234" s="2">
        <v>32.278481012657998</v>
      </c>
      <c r="N9234" s="2">
        <v>14.556962025316</v>
      </c>
      <c r="O9234" s="2">
        <v>15.189873417722</v>
      </c>
      <c r="P9234" s="2">
        <v>13.291139240506</v>
      </c>
      <c r="Q9234" s="2">
        <v>25.316455696203001</v>
      </c>
      <c r="R9234" s="2">
        <v>36.075949367089002</v>
      </c>
      <c r="S9234" s="2">
        <v>5.6962025316459997</v>
      </c>
      <c r="T9234" s="13">
        <v>10.126582278480999</v>
      </c>
    </row>
    <row r="9235" spans="2:20" x14ac:dyDescent="0.2">
      <c r="D9235" s="175"/>
      <c r="E9235" s="4" t="s">
        <v>68</v>
      </c>
      <c r="F9235" s="6"/>
      <c r="G9235" s="5">
        <v>112</v>
      </c>
      <c r="H9235" s="7">
        <v>28</v>
      </c>
      <c r="I9235" s="1">
        <v>26</v>
      </c>
      <c r="J9235" s="1">
        <v>36</v>
      </c>
      <c r="K9235" s="1">
        <v>25</v>
      </c>
      <c r="L9235" s="1">
        <v>30</v>
      </c>
      <c r="M9235" s="1">
        <v>37</v>
      </c>
      <c r="N9235" s="1">
        <v>11</v>
      </c>
      <c r="O9235" s="1">
        <v>17</v>
      </c>
      <c r="P9235" s="1">
        <v>9</v>
      </c>
      <c r="Q9235" s="1">
        <v>31</v>
      </c>
      <c r="R9235" s="1">
        <v>44</v>
      </c>
      <c r="S9235" s="1">
        <v>7</v>
      </c>
      <c r="T9235" s="8">
        <v>8</v>
      </c>
    </row>
    <row r="9236" spans="2:20" x14ac:dyDescent="0.2">
      <c r="D9236" s="175"/>
      <c r="E9236" s="11"/>
      <c r="F9236" s="10"/>
      <c r="G9236" s="9">
        <v>100</v>
      </c>
      <c r="H9236" s="64">
        <v>25</v>
      </c>
      <c r="I9236" s="2">
        <v>23.214285714286</v>
      </c>
      <c r="J9236" s="2">
        <v>32.142857142856997</v>
      </c>
      <c r="K9236" s="2">
        <v>22.321428571428999</v>
      </c>
      <c r="L9236" s="2">
        <v>26.785714285714</v>
      </c>
      <c r="M9236" s="2">
        <v>33.035714285714</v>
      </c>
      <c r="N9236" s="2">
        <v>9.8214285714289993</v>
      </c>
      <c r="O9236" s="2">
        <v>15.178571428571001</v>
      </c>
      <c r="P9236" s="2">
        <v>8.0357142857140005</v>
      </c>
      <c r="Q9236" s="2">
        <v>27.678571428571001</v>
      </c>
      <c r="R9236" s="2">
        <v>39.285714285714</v>
      </c>
      <c r="S9236" s="2">
        <v>6.25</v>
      </c>
      <c r="T9236" s="13">
        <v>7.1428571428570002</v>
      </c>
    </row>
    <row r="9237" spans="2:20" x14ac:dyDescent="0.2">
      <c r="D9237" s="175"/>
      <c r="E9237" s="4" t="s">
        <v>69</v>
      </c>
      <c r="F9237" s="6"/>
      <c r="G9237" s="5">
        <v>92</v>
      </c>
      <c r="H9237" s="7">
        <v>15</v>
      </c>
      <c r="I9237" s="1">
        <v>29</v>
      </c>
      <c r="J9237" s="1">
        <v>26</v>
      </c>
      <c r="K9237" s="1">
        <v>30</v>
      </c>
      <c r="L9237" s="1">
        <v>26</v>
      </c>
      <c r="M9237" s="1">
        <v>30</v>
      </c>
      <c r="N9237" s="1">
        <v>17</v>
      </c>
      <c r="O9237" s="1">
        <v>23</v>
      </c>
      <c r="P9237" s="1">
        <v>12</v>
      </c>
      <c r="Q9237" s="1">
        <v>33</v>
      </c>
      <c r="R9237" s="1">
        <v>44</v>
      </c>
      <c r="S9237" s="1">
        <v>4</v>
      </c>
      <c r="T9237" s="8">
        <v>6</v>
      </c>
    </row>
    <row r="9238" spans="2:20" x14ac:dyDescent="0.2">
      <c r="D9238" s="175"/>
      <c r="E9238" s="11"/>
      <c r="F9238" s="10"/>
      <c r="G9238" s="9">
        <v>100</v>
      </c>
      <c r="H9238" s="16">
        <v>16.304347826087</v>
      </c>
      <c r="I9238" s="2">
        <v>31.521739130435002</v>
      </c>
      <c r="J9238" s="2">
        <v>28.260869565217</v>
      </c>
      <c r="K9238" s="23">
        <v>32.608695652173999</v>
      </c>
      <c r="L9238" s="2">
        <v>28.260869565217</v>
      </c>
      <c r="M9238" s="2">
        <v>32.608695652173999</v>
      </c>
      <c r="N9238" s="2">
        <v>18.478260869564998</v>
      </c>
      <c r="O9238" s="23">
        <v>25</v>
      </c>
      <c r="P9238" s="2">
        <v>13.04347826087</v>
      </c>
      <c r="Q9238" s="23">
        <v>35.869565217390999</v>
      </c>
      <c r="R9238" s="35">
        <v>47.826086956521998</v>
      </c>
      <c r="S9238" s="2">
        <v>4.3478260869570002</v>
      </c>
      <c r="T9238" s="13">
        <v>6.5217391304349999</v>
      </c>
    </row>
    <row r="9239" spans="2:20" x14ac:dyDescent="0.2">
      <c r="D9239" s="175"/>
      <c r="E9239" s="4" t="s">
        <v>70</v>
      </c>
      <c r="F9239" s="6"/>
      <c r="G9239" s="5">
        <v>131</v>
      </c>
      <c r="H9239" s="7">
        <v>22</v>
      </c>
      <c r="I9239" s="1">
        <v>45</v>
      </c>
      <c r="J9239" s="1">
        <v>41</v>
      </c>
      <c r="K9239" s="1">
        <v>30</v>
      </c>
      <c r="L9239" s="1">
        <v>28</v>
      </c>
      <c r="M9239" s="1">
        <v>55</v>
      </c>
      <c r="N9239" s="1">
        <v>19</v>
      </c>
      <c r="O9239" s="1">
        <v>24</v>
      </c>
      <c r="P9239" s="1">
        <v>16</v>
      </c>
      <c r="Q9239" s="1">
        <v>29</v>
      </c>
      <c r="R9239" s="1">
        <v>47</v>
      </c>
      <c r="S9239" s="1">
        <v>7</v>
      </c>
      <c r="T9239" s="8">
        <v>4</v>
      </c>
    </row>
    <row r="9240" spans="2:20" x14ac:dyDescent="0.2">
      <c r="D9240" s="175"/>
      <c r="E9240" s="11"/>
      <c r="F9240" s="10"/>
      <c r="G9240" s="9">
        <v>100</v>
      </c>
      <c r="H9240" s="16">
        <v>16.793893129771</v>
      </c>
      <c r="I9240" s="23">
        <v>34.351145038167999</v>
      </c>
      <c r="J9240" s="2">
        <v>31.297709923664002</v>
      </c>
      <c r="K9240" s="2">
        <v>22.900763358778999</v>
      </c>
      <c r="L9240" s="2">
        <v>21.374045801527</v>
      </c>
      <c r="M9240" s="35">
        <v>41.984732824426999</v>
      </c>
      <c r="N9240" s="2">
        <v>14.503816793893</v>
      </c>
      <c r="O9240" s="2">
        <v>18.320610687022999</v>
      </c>
      <c r="P9240" s="2">
        <v>12.213740458015</v>
      </c>
      <c r="Q9240" s="27">
        <v>22.137404580153</v>
      </c>
      <c r="R9240" s="2">
        <v>35.877862595419998</v>
      </c>
      <c r="S9240" s="2">
        <v>5.3435114503819996</v>
      </c>
      <c r="T9240" s="93">
        <v>3.053435114504</v>
      </c>
    </row>
    <row r="9241" spans="2:20" x14ac:dyDescent="0.2">
      <c r="D9241" s="175"/>
      <c r="E9241" s="4" t="s">
        <v>71</v>
      </c>
      <c r="F9241" s="6"/>
      <c r="G9241" s="5">
        <v>71</v>
      </c>
      <c r="H9241" s="7">
        <v>11</v>
      </c>
      <c r="I9241" s="1">
        <v>25</v>
      </c>
      <c r="J9241" s="1">
        <v>17</v>
      </c>
      <c r="K9241" s="1">
        <v>25</v>
      </c>
      <c r="L9241" s="1">
        <v>16</v>
      </c>
      <c r="M9241" s="1">
        <v>26</v>
      </c>
      <c r="N9241" s="1">
        <v>10</v>
      </c>
      <c r="O9241" s="1">
        <v>16</v>
      </c>
      <c r="P9241" s="1">
        <v>15</v>
      </c>
      <c r="Q9241" s="1">
        <v>17</v>
      </c>
      <c r="R9241" s="1">
        <v>24</v>
      </c>
      <c r="S9241" s="1">
        <v>4</v>
      </c>
      <c r="T9241" s="8">
        <v>5</v>
      </c>
    </row>
    <row r="9242" spans="2:20" x14ac:dyDescent="0.2">
      <c r="D9242" s="175"/>
      <c r="E9242" s="11"/>
      <c r="F9242" s="10"/>
      <c r="G9242" s="9">
        <v>100</v>
      </c>
      <c r="H9242" s="16">
        <v>15.492957746479</v>
      </c>
      <c r="I9242" s="23">
        <v>35.211267605633999</v>
      </c>
      <c r="J9242" s="27">
        <v>23.943661971830998</v>
      </c>
      <c r="K9242" s="23">
        <v>35.211267605633999</v>
      </c>
      <c r="L9242" s="2">
        <v>22.535211267606002</v>
      </c>
      <c r="M9242" s="2">
        <v>36.619718309859003</v>
      </c>
      <c r="N9242" s="2">
        <v>14.084507042254</v>
      </c>
      <c r="O9242" s="23">
        <v>22.535211267606002</v>
      </c>
      <c r="P9242" s="23">
        <v>21.12676056338</v>
      </c>
      <c r="Q9242" s="2">
        <v>23.943661971830998</v>
      </c>
      <c r="R9242" s="2">
        <v>33.802816901408001</v>
      </c>
      <c r="S9242" s="2">
        <v>5.6338028169010004</v>
      </c>
      <c r="T9242" s="13">
        <v>7.0422535211269999</v>
      </c>
    </row>
    <row r="9243" spans="2:20" x14ac:dyDescent="0.2">
      <c r="D9243" s="175"/>
      <c r="E9243" s="4" t="s">
        <v>72</v>
      </c>
      <c r="F9243" s="6"/>
      <c r="G9243" s="5">
        <v>70</v>
      </c>
      <c r="H9243" s="7">
        <v>8</v>
      </c>
      <c r="I9243" s="1">
        <v>16</v>
      </c>
      <c r="J9243" s="1">
        <v>16</v>
      </c>
      <c r="K9243" s="1">
        <v>19</v>
      </c>
      <c r="L9243" s="1">
        <v>15</v>
      </c>
      <c r="M9243" s="1">
        <v>25</v>
      </c>
      <c r="N9243" s="1">
        <v>13</v>
      </c>
      <c r="O9243" s="1">
        <v>12</v>
      </c>
      <c r="P9243" s="1">
        <v>14</v>
      </c>
      <c r="Q9243" s="1">
        <v>27</v>
      </c>
      <c r="R9243" s="1">
        <v>25</v>
      </c>
      <c r="S9243" s="1">
        <v>6</v>
      </c>
      <c r="T9243" s="8">
        <v>7</v>
      </c>
    </row>
    <row r="9244" spans="2:20" x14ac:dyDescent="0.2">
      <c r="D9244" s="176"/>
      <c r="E9244" s="57"/>
      <c r="F9244" s="54"/>
      <c r="G9244" s="67">
        <v>100</v>
      </c>
      <c r="H9244" s="127">
        <v>11.428571428571001</v>
      </c>
      <c r="I9244" s="48">
        <v>22.857142857143</v>
      </c>
      <c r="J9244" s="96">
        <v>22.857142857143</v>
      </c>
      <c r="K9244" s="48">
        <v>27.142857142857</v>
      </c>
      <c r="L9244" s="48">
        <v>21.428571428571001</v>
      </c>
      <c r="M9244" s="48">
        <v>35.714285714286</v>
      </c>
      <c r="N9244" s="48">
        <v>18.571428571428999</v>
      </c>
      <c r="O9244" s="48">
        <v>17.142857142857</v>
      </c>
      <c r="P9244" s="103">
        <v>20</v>
      </c>
      <c r="Q9244" s="108">
        <v>38.571428571429003</v>
      </c>
      <c r="R9244" s="48">
        <v>35.714285714286</v>
      </c>
      <c r="S9244" s="48">
        <v>8.5714285714289993</v>
      </c>
      <c r="T9244" s="84">
        <v>10</v>
      </c>
    </row>
    <row r="9246" spans="2:20" x14ac:dyDescent="0.2">
      <c r="B9246" s="43" t="str">
        <f xml:space="preserve"> HYPERLINK("#'目次'!B198", "[192]")</f>
        <v>[192]</v>
      </c>
      <c r="C9246" s="31" t="s">
        <v>376</v>
      </c>
    </row>
    <row r="9249" spans="3:20" x14ac:dyDescent="0.2">
      <c r="C9249" s="31" t="s">
        <v>75</v>
      </c>
    </row>
    <row r="9250" spans="3:20" ht="72" x14ac:dyDescent="0.2">
      <c r="D9250" s="177"/>
      <c r="E9250" s="178"/>
      <c r="F9250" s="178"/>
      <c r="G9250" s="40" t="s">
        <v>14</v>
      </c>
      <c r="H9250" s="42" t="s">
        <v>363</v>
      </c>
      <c r="I9250" s="15" t="s">
        <v>364</v>
      </c>
      <c r="J9250" s="15" t="s">
        <v>365</v>
      </c>
      <c r="K9250" s="15" t="s">
        <v>366</v>
      </c>
      <c r="L9250" s="15" t="s">
        <v>367</v>
      </c>
      <c r="M9250" s="15" t="s">
        <v>368</v>
      </c>
      <c r="N9250" s="15" t="s">
        <v>369</v>
      </c>
      <c r="O9250" s="15" t="s">
        <v>370</v>
      </c>
      <c r="P9250" s="15" t="s">
        <v>371</v>
      </c>
      <c r="Q9250" s="15" t="s">
        <v>372</v>
      </c>
      <c r="R9250" s="15" t="s">
        <v>373</v>
      </c>
      <c r="S9250" s="15" t="s">
        <v>86</v>
      </c>
      <c r="T9250" s="44" t="s">
        <v>17</v>
      </c>
    </row>
    <row r="9251" spans="3:20" x14ac:dyDescent="0.2">
      <c r="D9251" s="179"/>
      <c r="E9251" s="180"/>
      <c r="F9251" s="180"/>
      <c r="G9251" s="39"/>
      <c r="H9251" s="41"/>
      <c r="I9251" s="14"/>
      <c r="J9251" s="14"/>
      <c r="K9251" s="14"/>
      <c r="L9251" s="14"/>
      <c r="M9251" s="14"/>
      <c r="N9251" s="14"/>
      <c r="O9251" s="14"/>
      <c r="P9251" s="14"/>
      <c r="Q9251" s="14"/>
      <c r="R9251" s="14"/>
      <c r="S9251" s="14"/>
      <c r="T9251" s="38"/>
    </row>
    <row r="9252" spans="3:20" x14ac:dyDescent="0.2">
      <c r="D9252" s="70"/>
      <c r="E9252" s="72" t="s">
        <v>14</v>
      </c>
      <c r="F9252" s="69"/>
      <c r="G9252" s="37">
        <v>1222</v>
      </c>
      <c r="H9252" s="17">
        <v>216</v>
      </c>
      <c r="I9252" s="17">
        <v>336</v>
      </c>
      <c r="J9252" s="17">
        <v>366</v>
      </c>
      <c r="K9252" s="17">
        <v>331</v>
      </c>
      <c r="L9252" s="17">
        <v>305</v>
      </c>
      <c r="M9252" s="17">
        <v>390</v>
      </c>
      <c r="N9252" s="17">
        <v>174</v>
      </c>
      <c r="O9252" s="17">
        <v>184</v>
      </c>
      <c r="P9252" s="17">
        <v>159</v>
      </c>
      <c r="Q9252" s="17">
        <v>335</v>
      </c>
      <c r="R9252" s="17">
        <v>462</v>
      </c>
      <c r="S9252" s="17">
        <v>75</v>
      </c>
      <c r="T9252" s="55">
        <v>127</v>
      </c>
    </row>
    <row r="9253" spans="3:20" x14ac:dyDescent="0.2">
      <c r="D9253" s="57"/>
      <c r="E9253" s="54"/>
      <c r="F9253" s="71"/>
      <c r="G9253" s="9">
        <v>100</v>
      </c>
      <c r="H9253" s="2">
        <v>17.675941080196001</v>
      </c>
      <c r="I9253" s="2">
        <v>27.495908346972001</v>
      </c>
      <c r="J9253" s="2">
        <v>29.950900163665999</v>
      </c>
      <c r="K9253" s="2">
        <v>27.086743044190001</v>
      </c>
      <c r="L9253" s="2">
        <v>24.959083469722</v>
      </c>
      <c r="M9253" s="2">
        <v>31.914893617021001</v>
      </c>
      <c r="N9253" s="2">
        <v>14.238952536825</v>
      </c>
      <c r="O9253" s="2">
        <v>15.05728314239</v>
      </c>
      <c r="P9253" s="2">
        <v>13.011456628477999</v>
      </c>
      <c r="Q9253" s="2">
        <v>27.414075286416001</v>
      </c>
      <c r="R9253" s="2">
        <v>37.806873977087001</v>
      </c>
      <c r="S9253" s="2">
        <v>6.1374795417349999</v>
      </c>
      <c r="T9253" s="13">
        <v>10.392798690671</v>
      </c>
    </row>
    <row r="9254" spans="3:20" x14ac:dyDescent="0.2">
      <c r="D9254" s="174" t="s">
        <v>36</v>
      </c>
      <c r="E9254" s="20" t="s">
        <v>76</v>
      </c>
      <c r="F9254" s="22"/>
      <c r="G9254" s="21">
        <v>629</v>
      </c>
      <c r="H9254" s="25">
        <v>130</v>
      </c>
      <c r="I9254" s="3">
        <v>184</v>
      </c>
      <c r="J9254" s="3">
        <v>184</v>
      </c>
      <c r="K9254" s="3">
        <v>170</v>
      </c>
      <c r="L9254" s="3">
        <v>158</v>
      </c>
      <c r="M9254" s="3">
        <v>209</v>
      </c>
      <c r="N9254" s="3">
        <v>98</v>
      </c>
      <c r="O9254" s="3">
        <v>108</v>
      </c>
      <c r="P9254" s="3">
        <v>81</v>
      </c>
      <c r="Q9254" s="3">
        <v>193</v>
      </c>
      <c r="R9254" s="3">
        <v>229</v>
      </c>
      <c r="S9254" s="3">
        <v>29</v>
      </c>
      <c r="T9254" s="26">
        <v>62</v>
      </c>
    </row>
    <row r="9255" spans="3:20" x14ac:dyDescent="0.2">
      <c r="D9255" s="175"/>
      <c r="E9255" s="11"/>
      <c r="F9255" s="10"/>
      <c r="G9255" s="9">
        <v>100</v>
      </c>
      <c r="H9255" s="16">
        <v>20.667726550078999</v>
      </c>
      <c r="I9255" s="2">
        <v>29.252782193959</v>
      </c>
      <c r="J9255" s="2">
        <v>29.252782193959</v>
      </c>
      <c r="K9255" s="2">
        <v>27.027027027027</v>
      </c>
      <c r="L9255" s="2">
        <v>25.119236883943</v>
      </c>
      <c r="M9255" s="2">
        <v>33.227344992051002</v>
      </c>
      <c r="N9255" s="2">
        <v>15.580286168521001</v>
      </c>
      <c r="O9255" s="2">
        <v>17.170111287758001</v>
      </c>
      <c r="P9255" s="2">
        <v>12.877583465819001</v>
      </c>
      <c r="Q9255" s="2">
        <v>30.683624801272</v>
      </c>
      <c r="R9255" s="2">
        <v>36.406995230524998</v>
      </c>
      <c r="S9255" s="2">
        <v>4.6104928457870002</v>
      </c>
      <c r="T9255" s="13">
        <v>9.8569157392690006</v>
      </c>
    </row>
    <row r="9256" spans="3:20" x14ac:dyDescent="0.2">
      <c r="D9256" s="175"/>
      <c r="E9256" s="4" t="s">
        <v>39</v>
      </c>
      <c r="F9256" s="6"/>
      <c r="G9256" s="5">
        <v>37</v>
      </c>
      <c r="H9256" s="7">
        <v>6</v>
      </c>
      <c r="I9256" s="1">
        <v>12</v>
      </c>
      <c r="J9256" s="1">
        <v>10</v>
      </c>
      <c r="K9256" s="1">
        <v>12</v>
      </c>
      <c r="L9256" s="1">
        <v>9</v>
      </c>
      <c r="M9256" s="1">
        <v>20</v>
      </c>
      <c r="N9256" s="1">
        <v>10</v>
      </c>
      <c r="O9256" s="1">
        <v>12</v>
      </c>
      <c r="P9256" s="1">
        <v>8</v>
      </c>
      <c r="Q9256" s="1">
        <v>12</v>
      </c>
      <c r="R9256" s="1">
        <v>12</v>
      </c>
      <c r="S9256" s="1">
        <v>1</v>
      </c>
      <c r="T9256" s="8">
        <v>1</v>
      </c>
    </row>
    <row r="9257" spans="3:20" x14ac:dyDescent="0.2">
      <c r="D9257" s="175"/>
      <c r="E9257" s="11"/>
      <c r="F9257" s="10"/>
      <c r="G9257" s="9">
        <v>100</v>
      </c>
      <c r="H9257" s="16">
        <v>16.216216216216001</v>
      </c>
      <c r="I9257" s="2">
        <v>32.432432432432002</v>
      </c>
      <c r="J9257" s="2">
        <v>27.027027027027</v>
      </c>
      <c r="K9257" s="23">
        <v>32.432432432432002</v>
      </c>
      <c r="L9257" s="2">
        <v>24.324324324323999</v>
      </c>
      <c r="M9257" s="35">
        <v>54.054054054053999</v>
      </c>
      <c r="N9257" s="35">
        <v>27.027027027027</v>
      </c>
      <c r="O9257" s="35">
        <v>32.432432432432002</v>
      </c>
      <c r="P9257" s="23">
        <v>21.621621621622001</v>
      </c>
      <c r="Q9257" s="23">
        <v>32.432432432432002</v>
      </c>
      <c r="R9257" s="27">
        <v>32.432432432432002</v>
      </c>
      <c r="S9257" s="2">
        <v>2.7027027027030002</v>
      </c>
      <c r="T9257" s="93">
        <v>2.7027027027030002</v>
      </c>
    </row>
    <row r="9258" spans="3:20" x14ac:dyDescent="0.2">
      <c r="D9258" s="175"/>
      <c r="E9258" s="4" t="s">
        <v>40</v>
      </c>
      <c r="F9258" s="6"/>
      <c r="G9258" s="5">
        <v>73</v>
      </c>
      <c r="H9258" s="7">
        <v>16</v>
      </c>
      <c r="I9258" s="1">
        <v>24</v>
      </c>
      <c r="J9258" s="1">
        <v>15</v>
      </c>
      <c r="K9258" s="1">
        <v>16</v>
      </c>
      <c r="L9258" s="1">
        <v>14</v>
      </c>
      <c r="M9258" s="1">
        <v>28</v>
      </c>
      <c r="N9258" s="1">
        <v>11</v>
      </c>
      <c r="O9258" s="1">
        <v>15</v>
      </c>
      <c r="P9258" s="1">
        <v>10</v>
      </c>
      <c r="Q9258" s="1">
        <v>22</v>
      </c>
      <c r="R9258" s="1">
        <v>24</v>
      </c>
      <c r="S9258" s="1">
        <v>2</v>
      </c>
      <c r="T9258" s="8">
        <v>6</v>
      </c>
    </row>
    <row r="9259" spans="3:20" x14ac:dyDescent="0.2">
      <c r="D9259" s="175"/>
      <c r="E9259" s="11"/>
      <c r="F9259" s="10"/>
      <c r="G9259" s="9">
        <v>100</v>
      </c>
      <c r="H9259" s="16">
        <v>21.917808219177999</v>
      </c>
      <c r="I9259" s="23">
        <v>32.876712328766999</v>
      </c>
      <c r="J9259" s="27">
        <v>20.547945205478999</v>
      </c>
      <c r="K9259" s="27">
        <v>21.917808219177999</v>
      </c>
      <c r="L9259" s="27">
        <v>19.178082191781002</v>
      </c>
      <c r="M9259" s="23">
        <v>38.356164383562003</v>
      </c>
      <c r="N9259" s="2">
        <v>15.068493150685001</v>
      </c>
      <c r="O9259" s="23">
        <v>20.547945205478999</v>
      </c>
      <c r="P9259" s="2">
        <v>13.698630136986001</v>
      </c>
      <c r="Q9259" s="2">
        <v>30.136986301370001</v>
      </c>
      <c r="R9259" s="2">
        <v>32.876712328766999</v>
      </c>
      <c r="S9259" s="2">
        <v>2.7397260273969999</v>
      </c>
      <c r="T9259" s="13">
        <v>8.2191780821920002</v>
      </c>
    </row>
    <row r="9260" spans="3:20" x14ac:dyDescent="0.2">
      <c r="D9260" s="175"/>
      <c r="E9260" s="4" t="s">
        <v>41</v>
      </c>
      <c r="F9260" s="6"/>
      <c r="G9260" s="5">
        <v>108</v>
      </c>
      <c r="H9260" s="7">
        <v>22</v>
      </c>
      <c r="I9260" s="1">
        <v>36</v>
      </c>
      <c r="J9260" s="1">
        <v>31</v>
      </c>
      <c r="K9260" s="1">
        <v>32</v>
      </c>
      <c r="L9260" s="1">
        <v>28</v>
      </c>
      <c r="M9260" s="1">
        <v>52</v>
      </c>
      <c r="N9260" s="1">
        <v>15</v>
      </c>
      <c r="O9260" s="1">
        <v>21</v>
      </c>
      <c r="P9260" s="1">
        <v>18</v>
      </c>
      <c r="Q9260" s="1">
        <v>41</v>
      </c>
      <c r="R9260" s="1">
        <v>49</v>
      </c>
      <c r="S9260" s="1">
        <v>1</v>
      </c>
      <c r="T9260" s="8">
        <v>5</v>
      </c>
    </row>
    <row r="9261" spans="3:20" x14ac:dyDescent="0.2">
      <c r="D9261" s="175"/>
      <c r="E9261" s="11"/>
      <c r="F9261" s="10"/>
      <c r="G9261" s="9">
        <v>100</v>
      </c>
      <c r="H9261" s="16">
        <v>20.370370370370001</v>
      </c>
      <c r="I9261" s="23">
        <v>33.333333333333002</v>
      </c>
      <c r="J9261" s="2">
        <v>28.703703703704001</v>
      </c>
      <c r="K9261" s="2">
        <v>29.629629629629999</v>
      </c>
      <c r="L9261" s="2">
        <v>25.925925925925998</v>
      </c>
      <c r="M9261" s="35">
        <v>48.148148148148003</v>
      </c>
      <c r="N9261" s="2">
        <v>13.888888888888999</v>
      </c>
      <c r="O9261" s="2">
        <v>19.444444444443999</v>
      </c>
      <c r="P9261" s="2">
        <v>16.666666666666998</v>
      </c>
      <c r="Q9261" s="35">
        <v>37.962962962962997</v>
      </c>
      <c r="R9261" s="23">
        <v>45.370370370369997</v>
      </c>
      <c r="S9261" s="27">
        <v>0.92592592592599998</v>
      </c>
      <c r="T9261" s="93">
        <v>4.6296296296300001</v>
      </c>
    </row>
    <row r="9262" spans="3:20" x14ac:dyDescent="0.2">
      <c r="D9262" s="175"/>
      <c r="E9262" s="4" t="s">
        <v>42</v>
      </c>
      <c r="F9262" s="6"/>
      <c r="G9262" s="5">
        <v>113</v>
      </c>
      <c r="H9262" s="7">
        <v>20</v>
      </c>
      <c r="I9262" s="1">
        <v>34</v>
      </c>
      <c r="J9262" s="1">
        <v>32</v>
      </c>
      <c r="K9262" s="1">
        <v>31</v>
      </c>
      <c r="L9262" s="1">
        <v>35</v>
      </c>
      <c r="M9262" s="1">
        <v>42</v>
      </c>
      <c r="N9262" s="1">
        <v>28</v>
      </c>
      <c r="O9262" s="1">
        <v>25</v>
      </c>
      <c r="P9262" s="1">
        <v>17</v>
      </c>
      <c r="Q9262" s="1">
        <v>45</v>
      </c>
      <c r="R9262" s="1">
        <v>46</v>
      </c>
      <c r="S9262" s="1">
        <v>8</v>
      </c>
      <c r="T9262" s="8">
        <v>6</v>
      </c>
    </row>
    <row r="9263" spans="3:20" x14ac:dyDescent="0.2">
      <c r="D9263" s="175"/>
      <c r="E9263" s="11"/>
      <c r="F9263" s="10"/>
      <c r="G9263" s="9">
        <v>100</v>
      </c>
      <c r="H9263" s="16">
        <v>17.699115044248</v>
      </c>
      <c r="I9263" s="2">
        <v>30.088495575221</v>
      </c>
      <c r="J9263" s="2">
        <v>28.318584070796</v>
      </c>
      <c r="K9263" s="2">
        <v>27.433628318583999</v>
      </c>
      <c r="L9263" s="23">
        <v>30.973451327433999</v>
      </c>
      <c r="M9263" s="23">
        <v>37.168141592920001</v>
      </c>
      <c r="N9263" s="35">
        <v>24.778761061947002</v>
      </c>
      <c r="O9263" s="23">
        <v>22.123893805310001</v>
      </c>
      <c r="P9263" s="2">
        <v>15.044247787611001</v>
      </c>
      <c r="Q9263" s="35">
        <v>39.823008849558001</v>
      </c>
      <c r="R9263" s="2">
        <v>40.707964601770001</v>
      </c>
      <c r="S9263" s="2">
        <v>7.0796460176989999</v>
      </c>
      <c r="T9263" s="93">
        <v>5.3097345132739999</v>
      </c>
    </row>
    <row r="9264" spans="3:20" x14ac:dyDescent="0.2">
      <c r="D9264" s="175"/>
      <c r="E9264" s="4" t="s">
        <v>43</v>
      </c>
      <c r="F9264" s="6"/>
      <c r="G9264" s="5">
        <v>101</v>
      </c>
      <c r="H9264" s="7">
        <v>20</v>
      </c>
      <c r="I9264" s="1">
        <v>29</v>
      </c>
      <c r="J9264" s="1">
        <v>22</v>
      </c>
      <c r="K9264" s="1">
        <v>22</v>
      </c>
      <c r="L9264" s="1">
        <v>26</v>
      </c>
      <c r="M9264" s="1">
        <v>31</v>
      </c>
      <c r="N9264" s="1">
        <v>14</v>
      </c>
      <c r="O9264" s="1">
        <v>18</v>
      </c>
      <c r="P9264" s="1">
        <v>10</v>
      </c>
      <c r="Q9264" s="1">
        <v>29</v>
      </c>
      <c r="R9264" s="1">
        <v>35</v>
      </c>
      <c r="S9264" s="1">
        <v>8</v>
      </c>
      <c r="T9264" s="8">
        <v>8</v>
      </c>
    </row>
    <row r="9265" spans="4:20" x14ac:dyDescent="0.2">
      <c r="D9265" s="175"/>
      <c r="E9265" s="11"/>
      <c r="F9265" s="10"/>
      <c r="G9265" s="9">
        <v>100</v>
      </c>
      <c r="H9265" s="16">
        <v>19.801980198020001</v>
      </c>
      <c r="I9265" s="2">
        <v>28.712871287129001</v>
      </c>
      <c r="J9265" s="27">
        <v>21.782178217822</v>
      </c>
      <c r="K9265" s="27">
        <v>21.782178217822</v>
      </c>
      <c r="L9265" s="2">
        <v>25.742574257426</v>
      </c>
      <c r="M9265" s="2">
        <v>30.693069306931001</v>
      </c>
      <c r="N9265" s="2">
        <v>13.861386138614</v>
      </c>
      <c r="O9265" s="2">
        <v>17.821782178218001</v>
      </c>
      <c r="P9265" s="2">
        <v>9.9009900990100004</v>
      </c>
      <c r="Q9265" s="2">
        <v>28.712871287129001</v>
      </c>
      <c r="R9265" s="2">
        <v>34.653465346535</v>
      </c>
      <c r="S9265" s="2">
        <v>7.9207920792079998</v>
      </c>
      <c r="T9265" s="13">
        <v>7.9207920792079998</v>
      </c>
    </row>
    <row r="9266" spans="4:20" x14ac:dyDescent="0.2">
      <c r="D9266" s="175"/>
      <c r="E9266" s="4" t="s">
        <v>44</v>
      </c>
      <c r="F9266" s="6"/>
      <c r="G9266" s="5">
        <v>114</v>
      </c>
      <c r="H9266" s="7">
        <v>28</v>
      </c>
      <c r="I9266" s="1">
        <v>26</v>
      </c>
      <c r="J9266" s="1">
        <v>40</v>
      </c>
      <c r="K9266" s="1">
        <v>31</v>
      </c>
      <c r="L9266" s="1">
        <v>26</v>
      </c>
      <c r="M9266" s="1">
        <v>21</v>
      </c>
      <c r="N9266" s="1">
        <v>13</v>
      </c>
      <c r="O9266" s="1">
        <v>9</v>
      </c>
      <c r="P9266" s="1">
        <v>12</v>
      </c>
      <c r="Q9266" s="1">
        <v>30</v>
      </c>
      <c r="R9266" s="1">
        <v>40</v>
      </c>
      <c r="S9266" s="1">
        <v>6</v>
      </c>
      <c r="T9266" s="8">
        <v>17</v>
      </c>
    </row>
    <row r="9267" spans="4:20" x14ac:dyDescent="0.2">
      <c r="D9267" s="175"/>
      <c r="E9267" s="11"/>
      <c r="F9267" s="10"/>
      <c r="G9267" s="9">
        <v>100</v>
      </c>
      <c r="H9267" s="64">
        <v>24.561403508771999</v>
      </c>
      <c r="I9267" s="2">
        <v>22.807017543859999</v>
      </c>
      <c r="J9267" s="23">
        <v>35.087719298246</v>
      </c>
      <c r="K9267" s="2">
        <v>27.192982456140001</v>
      </c>
      <c r="L9267" s="2">
        <v>22.807017543859999</v>
      </c>
      <c r="M9267" s="46">
        <v>18.421052631578998</v>
      </c>
      <c r="N9267" s="2">
        <v>11.403508771929999</v>
      </c>
      <c r="O9267" s="27">
        <v>7.8947368421049999</v>
      </c>
      <c r="P9267" s="2">
        <v>10.526315789473999</v>
      </c>
      <c r="Q9267" s="2">
        <v>26.315789473683999</v>
      </c>
      <c r="R9267" s="2">
        <v>35.087719298246</v>
      </c>
      <c r="S9267" s="2">
        <v>5.2631578947369997</v>
      </c>
      <c r="T9267" s="13">
        <v>14.912280701754</v>
      </c>
    </row>
    <row r="9268" spans="4:20" x14ac:dyDescent="0.2">
      <c r="D9268" s="175"/>
      <c r="E9268" s="4" t="s">
        <v>45</v>
      </c>
      <c r="F9268" s="6"/>
      <c r="G9268" s="5">
        <v>83</v>
      </c>
      <c r="H9268" s="7">
        <v>18</v>
      </c>
      <c r="I9268" s="1">
        <v>23</v>
      </c>
      <c r="J9268" s="1">
        <v>34</v>
      </c>
      <c r="K9268" s="1">
        <v>26</v>
      </c>
      <c r="L9268" s="1">
        <v>20</v>
      </c>
      <c r="M9268" s="1">
        <v>15</v>
      </c>
      <c r="N9268" s="1">
        <v>7</v>
      </c>
      <c r="O9268" s="1">
        <v>8</v>
      </c>
      <c r="P9268" s="1">
        <v>6</v>
      </c>
      <c r="Q9268" s="1">
        <v>14</v>
      </c>
      <c r="R9268" s="1">
        <v>23</v>
      </c>
      <c r="S9268" s="1">
        <v>3</v>
      </c>
      <c r="T9268" s="8">
        <v>19</v>
      </c>
    </row>
    <row r="9269" spans="4:20" x14ac:dyDescent="0.2">
      <c r="D9269" s="175"/>
      <c r="E9269" s="11"/>
      <c r="F9269" s="10"/>
      <c r="G9269" s="9">
        <v>100</v>
      </c>
      <c r="H9269" s="16">
        <v>21.686746987951999</v>
      </c>
      <c r="I9269" s="2">
        <v>27.710843373494001</v>
      </c>
      <c r="J9269" s="35">
        <v>40.963855421687001</v>
      </c>
      <c r="K9269" s="2">
        <v>31.325301204818999</v>
      </c>
      <c r="L9269" s="2">
        <v>24.096385542168999</v>
      </c>
      <c r="M9269" s="46">
        <v>18.072289156627001</v>
      </c>
      <c r="N9269" s="27">
        <v>8.4337349397590007</v>
      </c>
      <c r="O9269" s="27">
        <v>9.638554216867</v>
      </c>
      <c r="P9269" s="27">
        <v>7.2289156626509996</v>
      </c>
      <c r="Q9269" s="46">
        <v>16.867469879518001</v>
      </c>
      <c r="R9269" s="46">
        <v>27.710843373494001</v>
      </c>
      <c r="S9269" s="2">
        <v>3.6144578313250002</v>
      </c>
      <c r="T9269" s="104">
        <v>22.89156626506</v>
      </c>
    </row>
    <row r="9270" spans="4:20" x14ac:dyDescent="0.2">
      <c r="D9270" s="174" t="s">
        <v>37</v>
      </c>
      <c r="E9270" s="20" t="s">
        <v>77</v>
      </c>
      <c r="F9270" s="22"/>
      <c r="G9270" s="21">
        <v>593</v>
      </c>
      <c r="H9270" s="25">
        <v>86</v>
      </c>
      <c r="I9270" s="3">
        <v>152</v>
      </c>
      <c r="J9270" s="3">
        <v>182</v>
      </c>
      <c r="K9270" s="3">
        <v>161</v>
      </c>
      <c r="L9270" s="3">
        <v>147</v>
      </c>
      <c r="M9270" s="3">
        <v>181</v>
      </c>
      <c r="N9270" s="3">
        <v>76</v>
      </c>
      <c r="O9270" s="3">
        <v>76</v>
      </c>
      <c r="P9270" s="3">
        <v>78</v>
      </c>
      <c r="Q9270" s="3">
        <v>142</v>
      </c>
      <c r="R9270" s="3">
        <v>233</v>
      </c>
      <c r="S9270" s="3">
        <v>46</v>
      </c>
      <c r="T9270" s="26">
        <v>65</v>
      </c>
    </row>
    <row r="9271" spans="4:20" x14ac:dyDescent="0.2">
      <c r="D9271" s="175"/>
      <c r="E9271" s="11"/>
      <c r="F9271" s="10"/>
      <c r="G9271" s="9">
        <v>100</v>
      </c>
      <c r="H9271" s="16">
        <v>14.502529510961001</v>
      </c>
      <c r="I9271" s="2">
        <v>25.632377740304001</v>
      </c>
      <c r="J9271" s="2">
        <v>30.691399662732</v>
      </c>
      <c r="K9271" s="2">
        <v>27.150084317032</v>
      </c>
      <c r="L9271" s="2">
        <v>24.789207419899</v>
      </c>
      <c r="M9271" s="2">
        <v>30.522765598650999</v>
      </c>
      <c r="N9271" s="2">
        <v>12.816188870152001</v>
      </c>
      <c r="O9271" s="2">
        <v>12.816188870152001</v>
      </c>
      <c r="P9271" s="2">
        <v>13.153456998314001</v>
      </c>
      <c r="Q9271" s="2">
        <v>23.946037099493999</v>
      </c>
      <c r="R9271" s="2">
        <v>39.291736930859997</v>
      </c>
      <c r="S9271" s="2">
        <v>7.7571669477230003</v>
      </c>
      <c r="T9271" s="13">
        <v>10.961214165261</v>
      </c>
    </row>
    <row r="9272" spans="4:20" x14ac:dyDescent="0.2">
      <c r="D9272" s="175"/>
      <c r="E9272" s="4" t="s">
        <v>39</v>
      </c>
      <c r="F9272" s="6"/>
      <c r="G9272" s="5">
        <v>27</v>
      </c>
      <c r="H9272" s="7">
        <v>4</v>
      </c>
      <c r="I9272" s="1">
        <v>12</v>
      </c>
      <c r="J9272" s="1">
        <v>5</v>
      </c>
      <c r="K9272" s="1">
        <v>5</v>
      </c>
      <c r="L9272" s="1">
        <v>7</v>
      </c>
      <c r="M9272" s="1">
        <v>13</v>
      </c>
      <c r="N9272" s="1">
        <v>5</v>
      </c>
      <c r="O9272" s="1">
        <v>4</v>
      </c>
      <c r="P9272" s="1">
        <v>1</v>
      </c>
      <c r="Q9272" s="1">
        <v>5</v>
      </c>
      <c r="R9272" s="1">
        <v>9</v>
      </c>
      <c r="S9272" s="1">
        <v>3</v>
      </c>
      <c r="T9272" s="8">
        <v>0</v>
      </c>
    </row>
    <row r="9273" spans="4:20" x14ac:dyDescent="0.2">
      <c r="D9273" s="175"/>
      <c r="E9273" s="11"/>
      <c r="F9273" s="10"/>
      <c r="G9273" s="9">
        <v>100</v>
      </c>
      <c r="H9273" s="16">
        <v>14.814814814815</v>
      </c>
      <c r="I9273" s="35">
        <v>44.444444444444002</v>
      </c>
      <c r="J9273" s="46">
        <v>18.518518518518999</v>
      </c>
      <c r="K9273" s="27">
        <v>18.518518518518999</v>
      </c>
      <c r="L9273" s="2">
        <v>25.925925925925998</v>
      </c>
      <c r="M9273" s="35">
        <v>48.148148148148003</v>
      </c>
      <c r="N9273" s="2">
        <v>18.518518518518999</v>
      </c>
      <c r="O9273" s="2">
        <v>14.814814814815</v>
      </c>
      <c r="P9273" s="27">
        <v>3.7037037037039999</v>
      </c>
      <c r="Q9273" s="27">
        <v>18.518518518518999</v>
      </c>
      <c r="R9273" s="2">
        <v>33.333333333333002</v>
      </c>
      <c r="S9273" s="2">
        <v>11.111111111111001</v>
      </c>
      <c r="T9273" s="137">
        <v>0</v>
      </c>
    </row>
    <row r="9274" spans="4:20" x14ac:dyDescent="0.2">
      <c r="D9274" s="175"/>
      <c r="E9274" s="4" t="s">
        <v>40</v>
      </c>
      <c r="F9274" s="6"/>
      <c r="G9274" s="5">
        <v>74</v>
      </c>
      <c r="H9274" s="7">
        <v>7</v>
      </c>
      <c r="I9274" s="1">
        <v>20</v>
      </c>
      <c r="J9274" s="1">
        <v>11</v>
      </c>
      <c r="K9274" s="1">
        <v>14</v>
      </c>
      <c r="L9274" s="1">
        <v>10</v>
      </c>
      <c r="M9274" s="1">
        <v>30</v>
      </c>
      <c r="N9274" s="1">
        <v>13</v>
      </c>
      <c r="O9274" s="1">
        <v>16</v>
      </c>
      <c r="P9274" s="1">
        <v>8</v>
      </c>
      <c r="Q9274" s="1">
        <v>20</v>
      </c>
      <c r="R9274" s="1">
        <v>23</v>
      </c>
      <c r="S9274" s="1">
        <v>3</v>
      </c>
      <c r="T9274" s="8">
        <v>6</v>
      </c>
    </row>
    <row r="9275" spans="4:20" x14ac:dyDescent="0.2">
      <c r="D9275" s="175"/>
      <c r="E9275" s="11"/>
      <c r="F9275" s="10"/>
      <c r="G9275" s="9">
        <v>100</v>
      </c>
      <c r="H9275" s="73">
        <v>9.4594594594589996</v>
      </c>
      <c r="I9275" s="2">
        <v>27.027027027027</v>
      </c>
      <c r="J9275" s="46">
        <v>14.864864864865</v>
      </c>
      <c r="K9275" s="27">
        <v>18.918918918919001</v>
      </c>
      <c r="L9275" s="46">
        <v>13.513513513514001</v>
      </c>
      <c r="M9275" s="23">
        <v>40.540540540541002</v>
      </c>
      <c r="N9275" s="2">
        <v>17.567567567567998</v>
      </c>
      <c r="O9275" s="23">
        <v>21.621621621622001</v>
      </c>
      <c r="P9275" s="2">
        <v>10.810810810811001</v>
      </c>
      <c r="Q9275" s="2">
        <v>27.027027027027</v>
      </c>
      <c r="R9275" s="27">
        <v>31.081081081080999</v>
      </c>
      <c r="S9275" s="2">
        <v>4.0540540540540002</v>
      </c>
      <c r="T9275" s="13">
        <v>8.1081081081080004</v>
      </c>
    </row>
    <row r="9276" spans="4:20" x14ac:dyDescent="0.2">
      <c r="D9276" s="175"/>
      <c r="E9276" s="4" t="s">
        <v>41</v>
      </c>
      <c r="F9276" s="6"/>
      <c r="G9276" s="5">
        <v>96</v>
      </c>
      <c r="H9276" s="7">
        <v>15</v>
      </c>
      <c r="I9276" s="1">
        <v>27</v>
      </c>
      <c r="J9276" s="1">
        <v>25</v>
      </c>
      <c r="K9276" s="1">
        <v>32</v>
      </c>
      <c r="L9276" s="1">
        <v>28</v>
      </c>
      <c r="M9276" s="1">
        <v>32</v>
      </c>
      <c r="N9276" s="1">
        <v>13</v>
      </c>
      <c r="O9276" s="1">
        <v>19</v>
      </c>
      <c r="P9276" s="1">
        <v>18</v>
      </c>
      <c r="Q9276" s="1">
        <v>31</v>
      </c>
      <c r="R9276" s="1">
        <v>40</v>
      </c>
      <c r="S9276" s="1">
        <v>8</v>
      </c>
      <c r="T9276" s="8">
        <v>8</v>
      </c>
    </row>
    <row r="9277" spans="4:20" x14ac:dyDescent="0.2">
      <c r="D9277" s="175"/>
      <c r="E9277" s="11"/>
      <c r="F9277" s="10"/>
      <c r="G9277" s="9">
        <v>100</v>
      </c>
      <c r="H9277" s="16">
        <v>15.625</v>
      </c>
      <c r="I9277" s="2">
        <v>28.125</v>
      </c>
      <c r="J9277" s="2">
        <v>26.041666666666998</v>
      </c>
      <c r="K9277" s="23">
        <v>33.333333333333002</v>
      </c>
      <c r="L9277" s="2">
        <v>29.166666666666998</v>
      </c>
      <c r="M9277" s="2">
        <v>33.333333333333002</v>
      </c>
      <c r="N9277" s="2">
        <v>13.541666666667</v>
      </c>
      <c r="O9277" s="2">
        <v>19.791666666666998</v>
      </c>
      <c r="P9277" s="23">
        <v>18.75</v>
      </c>
      <c r="Q9277" s="2">
        <v>32.291666666666998</v>
      </c>
      <c r="R9277" s="2">
        <v>41.666666666666998</v>
      </c>
      <c r="S9277" s="2">
        <v>8.333333333333</v>
      </c>
      <c r="T9277" s="13">
        <v>8.333333333333</v>
      </c>
    </row>
    <row r="9278" spans="4:20" x14ac:dyDescent="0.2">
      <c r="D9278" s="175"/>
      <c r="E9278" s="4" t="s">
        <v>42</v>
      </c>
      <c r="F9278" s="6"/>
      <c r="G9278" s="5">
        <v>97</v>
      </c>
      <c r="H9278" s="7">
        <v>16</v>
      </c>
      <c r="I9278" s="1">
        <v>32</v>
      </c>
      <c r="J9278" s="1">
        <v>28</v>
      </c>
      <c r="K9278" s="1">
        <v>29</v>
      </c>
      <c r="L9278" s="1">
        <v>28</v>
      </c>
      <c r="M9278" s="1">
        <v>30</v>
      </c>
      <c r="N9278" s="1">
        <v>16</v>
      </c>
      <c r="O9278" s="1">
        <v>8</v>
      </c>
      <c r="P9278" s="1">
        <v>13</v>
      </c>
      <c r="Q9278" s="1">
        <v>25</v>
      </c>
      <c r="R9278" s="1">
        <v>42</v>
      </c>
      <c r="S9278" s="1">
        <v>11</v>
      </c>
      <c r="T9278" s="8">
        <v>4</v>
      </c>
    </row>
    <row r="9279" spans="4:20" x14ac:dyDescent="0.2">
      <c r="D9279" s="175"/>
      <c r="E9279" s="11"/>
      <c r="F9279" s="10"/>
      <c r="G9279" s="9">
        <v>100</v>
      </c>
      <c r="H9279" s="16">
        <v>16.494845360825</v>
      </c>
      <c r="I9279" s="23">
        <v>32.989690721648998</v>
      </c>
      <c r="J9279" s="2">
        <v>28.865979381443001</v>
      </c>
      <c r="K9279" s="2">
        <v>29.896907216494998</v>
      </c>
      <c r="L9279" s="2">
        <v>28.865979381443001</v>
      </c>
      <c r="M9279" s="2">
        <v>30.927835051546001</v>
      </c>
      <c r="N9279" s="2">
        <v>16.494845360825</v>
      </c>
      <c r="O9279" s="27">
        <v>8.2474226804120008</v>
      </c>
      <c r="P9279" s="2">
        <v>13.40206185567</v>
      </c>
      <c r="Q9279" s="2">
        <v>25.773195876289002</v>
      </c>
      <c r="R9279" s="23">
        <v>43.298969072165001</v>
      </c>
      <c r="S9279" s="23">
        <v>11.340206185567</v>
      </c>
      <c r="T9279" s="93">
        <v>4.1237113402060004</v>
      </c>
    </row>
    <row r="9280" spans="4:20" x14ac:dyDescent="0.2">
      <c r="D9280" s="175"/>
      <c r="E9280" s="4" t="s">
        <v>43</v>
      </c>
      <c r="F9280" s="6"/>
      <c r="G9280" s="5">
        <v>103</v>
      </c>
      <c r="H9280" s="7">
        <v>24</v>
      </c>
      <c r="I9280" s="1">
        <v>27</v>
      </c>
      <c r="J9280" s="1">
        <v>43</v>
      </c>
      <c r="K9280" s="1">
        <v>35</v>
      </c>
      <c r="L9280" s="1">
        <v>35</v>
      </c>
      <c r="M9280" s="1">
        <v>37</v>
      </c>
      <c r="N9280" s="1">
        <v>15</v>
      </c>
      <c r="O9280" s="1">
        <v>22</v>
      </c>
      <c r="P9280" s="1">
        <v>20</v>
      </c>
      <c r="Q9280" s="1">
        <v>33</v>
      </c>
      <c r="R9280" s="1">
        <v>55</v>
      </c>
      <c r="S9280" s="1">
        <v>5</v>
      </c>
      <c r="T9280" s="8">
        <v>4</v>
      </c>
    </row>
    <row r="9281" spans="2:20" x14ac:dyDescent="0.2">
      <c r="D9281" s="175"/>
      <c r="E9281" s="11"/>
      <c r="F9281" s="10"/>
      <c r="G9281" s="9">
        <v>100</v>
      </c>
      <c r="H9281" s="64">
        <v>23.300970873786</v>
      </c>
      <c r="I9281" s="2">
        <v>26.213592233010001</v>
      </c>
      <c r="J9281" s="35">
        <v>41.747572815533999</v>
      </c>
      <c r="K9281" s="23">
        <v>33.980582524272002</v>
      </c>
      <c r="L9281" s="23">
        <v>33.980582524272002</v>
      </c>
      <c r="M9281" s="2">
        <v>35.922330097086999</v>
      </c>
      <c r="N9281" s="2">
        <v>14.563106796116999</v>
      </c>
      <c r="O9281" s="23">
        <v>21.359223300970999</v>
      </c>
      <c r="P9281" s="23">
        <v>19.417475728155001</v>
      </c>
      <c r="Q9281" s="2">
        <v>32.038834951456003</v>
      </c>
      <c r="R9281" s="35">
        <v>53.398058252426999</v>
      </c>
      <c r="S9281" s="2">
        <v>4.8543689320389998</v>
      </c>
      <c r="T9281" s="93">
        <v>3.8834951456310001</v>
      </c>
    </row>
    <row r="9282" spans="2:20" x14ac:dyDescent="0.2">
      <c r="D9282" s="175"/>
      <c r="E9282" s="4" t="s">
        <v>44</v>
      </c>
      <c r="F9282" s="6"/>
      <c r="G9282" s="5">
        <v>109</v>
      </c>
      <c r="H9282" s="7">
        <v>14</v>
      </c>
      <c r="I9282" s="1">
        <v>17</v>
      </c>
      <c r="J9282" s="1">
        <v>36</v>
      </c>
      <c r="K9282" s="1">
        <v>30</v>
      </c>
      <c r="L9282" s="1">
        <v>26</v>
      </c>
      <c r="M9282" s="1">
        <v>27</v>
      </c>
      <c r="N9282" s="1">
        <v>7</v>
      </c>
      <c r="O9282" s="1">
        <v>7</v>
      </c>
      <c r="P9282" s="1">
        <v>11</v>
      </c>
      <c r="Q9282" s="1">
        <v>16</v>
      </c>
      <c r="R9282" s="1">
        <v>45</v>
      </c>
      <c r="S9282" s="1">
        <v>11</v>
      </c>
      <c r="T9282" s="8">
        <v>15</v>
      </c>
    </row>
    <row r="9283" spans="2:20" x14ac:dyDescent="0.2">
      <c r="D9283" s="175"/>
      <c r="E9283" s="11"/>
      <c r="F9283" s="10"/>
      <c r="G9283" s="9">
        <v>100</v>
      </c>
      <c r="H9283" s="16">
        <v>12.844036697248001</v>
      </c>
      <c r="I9283" s="46">
        <v>15.596330275229001</v>
      </c>
      <c r="J9283" s="2">
        <v>33.027522935779999</v>
      </c>
      <c r="K9283" s="2">
        <v>27.522935779817001</v>
      </c>
      <c r="L9283" s="2">
        <v>23.853211009174</v>
      </c>
      <c r="M9283" s="27">
        <v>24.770642201834999</v>
      </c>
      <c r="N9283" s="27">
        <v>6.4220183486240003</v>
      </c>
      <c r="O9283" s="27">
        <v>6.4220183486240003</v>
      </c>
      <c r="P9283" s="2">
        <v>10.091743119266001</v>
      </c>
      <c r="Q9283" s="46">
        <v>14.678899082569</v>
      </c>
      <c r="R9283" s="2">
        <v>41.284403669725002</v>
      </c>
      <c r="S9283" s="2">
        <v>10.091743119266001</v>
      </c>
      <c r="T9283" s="13">
        <v>13.761467889907999</v>
      </c>
    </row>
    <row r="9284" spans="2:20" x14ac:dyDescent="0.2">
      <c r="D9284" s="175"/>
      <c r="E9284" s="4" t="s">
        <v>45</v>
      </c>
      <c r="F9284" s="6"/>
      <c r="G9284" s="5">
        <v>87</v>
      </c>
      <c r="H9284" s="7">
        <v>6</v>
      </c>
      <c r="I9284" s="1">
        <v>17</v>
      </c>
      <c r="J9284" s="1">
        <v>34</v>
      </c>
      <c r="K9284" s="1">
        <v>16</v>
      </c>
      <c r="L9284" s="1">
        <v>13</v>
      </c>
      <c r="M9284" s="1">
        <v>12</v>
      </c>
      <c r="N9284" s="1">
        <v>7</v>
      </c>
      <c r="O9284" s="1">
        <v>0</v>
      </c>
      <c r="P9284" s="1">
        <v>7</v>
      </c>
      <c r="Q9284" s="1">
        <v>12</v>
      </c>
      <c r="R9284" s="1">
        <v>19</v>
      </c>
      <c r="S9284" s="1">
        <v>5</v>
      </c>
      <c r="T9284" s="8">
        <v>28</v>
      </c>
    </row>
    <row r="9285" spans="2:20" x14ac:dyDescent="0.2">
      <c r="D9285" s="176"/>
      <c r="E9285" s="57"/>
      <c r="F9285" s="54"/>
      <c r="G9285" s="67">
        <v>100</v>
      </c>
      <c r="H9285" s="135">
        <v>6.8965517241379999</v>
      </c>
      <c r="I9285" s="96">
        <v>19.540229885056998</v>
      </c>
      <c r="J9285" s="103">
        <v>39.080459770114999</v>
      </c>
      <c r="K9285" s="96">
        <v>18.390804597700999</v>
      </c>
      <c r="L9285" s="91">
        <v>14.942528735631999</v>
      </c>
      <c r="M9285" s="91">
        <v>13.793103448276</v>
      </c>
      <c r="N9285" s="96">
        <v>8.0459770114939992</v>
      </c>
      <c r="O9285" s="150">
        <v>0</v>
      </c>
      <c r="P9285" s="48">
        <v>8.0459770114939992</v>
      </c>
      <c r="Q9285" s="91">
        <v>13.793103448276</v>
      </c>
      <c r="R9285" s="91">
        <v>21.839080459769999</v>
      </c>
      <c r="S9285" s="48">
        <v>5.7471264367819996</v>
      </c>
      <c r="T9285" s="118">
        <v>32.183908045976999</v>
      </c>
    </row>
    <row r="9287" spans="2:20" x14ac:dyDescent="0.2">
      <c r="B9287" s="43" t="str">
        <f xml:space="preserve"> HYPERLINK("#'目次'!B199", "[193]")</f>
        <v>[193]</v>
      </c>
      <c r="C9287" s="31" t="s">
        <v>379</v>
      </c>
    </row>
    <row r="9291" spans="2:20" ht="72" x14ac:dyDescent="0.2">
      <c r="D9291" s="177"/>
      <c r="E9291" s="178"/>
      <c r="F9291" s="178"/>
      <c r="G9291" s="40" t="s">
        <v>14</v>
      </c>
      <c r="H9291" s="42" t="s">
        <v>380</v>
      </c>
      <c r="I9291" s="15" t="s">
        <v>381</v>
      </c>
      <c r="J9291" s="15" t="s">
        <v>382</v>
      </c>
      <c r="K9291" s="15" t="s">
        <v>358</v>
      </c>
      <c r="L9291" s="15" t="s">
        <v>383</v>
      </c>
      <c r="M9291" s="15" t="s">
        <v>384</v>
      </c>
      <c r="N9291" s="15" t="s">
        <v>86</v>
      </c>
      <c r="O9291" s="44" t="s">
        <v>17</v>
      </c>
    </row>
    <row r="9292" spans="2:20" x14ac:dyDescent="0.2">
      <c r="D9292" s="179"/>
      <c r="E9292" s="180"/>
      <c r="F9292" s="180"/>
      <c r="G9292" s="39"/>
      <c r="H9292" s="41"/>
      <c r="I9292" s="14"/>
      <c r="J9292" s="14"/>
      <c r="K9292" s="14"/>
      <c r="L9292" s="14"/>
      <c r="M9292" s="14"/>
      <c r="N9292" s="14"/>
      <c r="O9292" s="38"/>
    </row>
    <row r="9293" spans="2:20" x14ac:dyDescent="0.2">
      <c r="D9293" s="70"/>
      <c r="E9293" s="72" t="s">
        <v>14</v>
      </c>
      <c r="F9293" s="69"/>
      <c r="G9293" s="37">
        <v>1222</v>
      </c>
      <c r="H9293" s="17">
        <v>188</v>
      </c>
      <c r="I9293" s="17">
        <v>484</v>
      </c>
      <c r="J9293" s="17">
        <v>301</v>
      </c>
      <c r="K9293" s="17">
        <v>713</v>
      </c>
      <c r="L9293" s="17">
        <v>600</v>
      </c>
      <c r="M9293" s="17">
        <v>177</v>
      </c>
      <c r="N9293" s="17">
        <v>86</v>
      </c>
      <c r="O9293" s="55">
        <v>29</v>
      </c>
    </row>
    <row r="9294" spans="2:20" x14ac:dyDescent="0.2">
      <c r="D9294" s="57"/>
      <c r="E9294" s="54"/>
      <c r="F9294" s="71"/>
      <c r="G9294" s="9">
        <v>100</v>
      </c>
      <c r="H9294" s="2">
        <v>15.384615384615</v>
      </c>
      <c r="I9294" s="2">
        <v>39.607201309329</v>
      </c>
      <c r="J9294" s="2">
        <v>24.631751227496</v>
      </c>
      <c r="K9294" s="2">
        <v>58.346972176759003</v>
      </c>
      <c r="L9294" s="2">
        <v>49.099836333878997</v>
      </c>
      <c r="M9294" s="2">
        <v>14.484451718494</v>
      </c>
      <c r="N9294" s="2">
        <v>7.0376432078560001</v>
      </c>
      <c r="O9294" s="13">
        <v>2.3731587561369998</v>
      </c>
    </row>
    <row r="9295" spans="2:20" x14ac:dyDescent="0.2">
      <c r="D9295" s="174" t="s">
        <v>18</v>
      </c>
      <c r="E9295" s="20" t="s">
        <v>19</v>
      </c>
      <c r="F9295" s="22"/>
      <c r="G9295" s="21">
        <v>57</v>
      </c>
      <c r="H9295" s="25">
        <v>9</v>
      </c>
      <c r="I9295" s="3">
        <v>21</v>
      </c>
      <c r="J9295" s="3">
        <v>13</v>
      </c>
      <c r="K9295" s="3">
        <v>36</v>
      </c>
      <c r="L9295" s="3">
        <v>31</v>
      </c>
      <c r="M9295" s="3">
        <v>6</v>
      </c>
      <c r="N9295" s="3">
        <v>3</v>
      </c>
      <c r="O9295" s="26">
        <v>0</v>
      </c>
    </row>
    <row r="9296" spans="2:20" x14ac:dyDescent="0.2">
      <c r="D9296" s="175"/>
      <c r="E9296" s="11"/>
      <c r="F9296" s="10"/>
      <c r="G9296" s="9">
        <v>100</v>
      </c>
      <c r="H9296" s="16">
        <v>15.789473684211</v>
      </c>
      <c r="I9296" s="2">
        <v>36.842105263157997</v>
      </c>
      <c r="J9296" s="2">
        <v>22.807017543859999</v>
      </c>
      <c r="K9296" s="2">
        <v>63.157894736842003</v>
      </c>
      <c r="L9296" s="23">
        <v>54.385964912280997</v>
      </c>
      <c r="M9296" s="2">
        <v>10.526315789473999</v>
      </c>
      <c r="N9296" s="2">
        <v>5.2631578947369997</v>
      </c>
      <c r="O9296" s="36">
        <v>0</v>
      </c>
    </row>
    <row r="9297" spans="4:15" x14ac:dyDescent="0.2">
      <c r="D9297" s="175"/>
      <c r="E9297" s="4" t="s">
        <v>20</v>
      </c>
      <c r="F9297" s="6"/>
      <c r="G9297" s="5">
        <v>84</v>
      </c>
      <c r="H9297" s="7">
        <v>15</v>
      </c>
      <c r="I9297" s="1">
        <v>32</v>
      </c>
      <c r="J9297" s="1">
        <v>21</v>
      </c>
      <c r="K9297" s="1">
        <v>50</v>
      </c>
      <c r="L9297" s="1">
        <v>38</v>
      </c>
      <c r="M9297" s="1">
        <v>13</v>
      </c>
      <c r="N9297" s="1">
        <v>9</v>
      </c>
      <c r="O9297" s="8">
        <v>4</v>
      </c>
    </row>
    <row r="9298" spans="4:15" x14ac:dyDescent="0.2">
      <c r="D9298" s="175"/>
      <c r="E9298" s="11"/>
      <c r="F9298" s="10"/>
      <c r="G9298" s="9">
        <v>100</v>
      </c>
      <c r="H9298" s="16">
        <v>17.857142857143</v>
      </c>
      <c r="I9298" s="2">
        <v>38.095238095238003</v>
      </c>
      <c r="J9298" s="2">
        <v>25</v>
      </c>
      <c r="K9298" s="2">
        <v>59.523809523810002</v>
      </c>
      <c r="L9298" s="2">
        <v>45.238095238094999</v>
      </c>
      <c r="M9298" s="2">
        <v>15.47619047619</v>
      </c>
      <c r="N9298" s="2">
        <v>10.714285714286</v>
      </c>
      <c r="O9298" s="13">
        <v>4.7619047619049999</v>
      </c>
    </row>
    <row r="9299" spans="4:15" x14ac:dyDescent="0.2">
      <c r="D9299" s="175"/>
      <c r="E9299" s="4" t="s">
        <v>21</v>
      </c>
      <c r="F9299" s="6"/>
      <c r="G9299" s="5">
        <v>487</v>
      </c>
      <c r="H9299" s="7">
        <v>67</v>
      </c>
      <c r="I9299" s="1">
        <v>184</v>
      </c>
      <c r="J9299" s="1">
        <v>110</v>
      </c>
      <c r="K9299" s="1">
        <v>306</v>
      </c>
      <c r="L9299" s="1">
        <v>248</v>
      </c>
      <c r="M9299" s="1">
        <v>67</v>
      </c>
      <c r="N9299" s="1">
        <v>34</v>
      </c>
      <c r="O9299" s="8">
        <v>14</v>
      </c>
    </row>
    <row r="9300" spans="4:15" x14ac:dyDescent="0.2">
      <c r="D9300" s="175"/>
      <c r="E9300" s="11"/>
      <c r="F9300" s="10"/>
      <c r="G9300" s="9">
        <v>100</v>
      </c>
      <c r="H9300" s="16">
        <v>13.757700205339001</v>
      </c>
      <c r="I9300" s="2">
        <v>37.782340862422998</v>
      </c>
      <c r="J9300" s="2">
        <v>22.587268993839999</v>
      </c>
      <c r="K9300" s="2">
        <v>62.833675564681997</v>
      </c>
      <c r="L9300" s="2">
        <v>50.924024640657002</v>
      </c>
      <c r="M9300" s="2">
        <v>13.757700205339001</v>
      </c>
      <c r="N9300" s="2">
        <v>6.9815195071870004</v>
      </c>
      <c r="O9300" s="13">
        <v>2.8747433264889999</v>
      </c>
    </row>
    <row r="9301" spans="4:15" x14ac:dyDescent="0.2">
      <c r="D9301" s="175"/>
      <c r="E9301" s="4" t="s">
        <v>22</v>
      </c>
      <c r="F9301" s="6"/>
      <c r="G9301" s="5">
        <v>35</v>
      </c>
      <c r="H9301" s="7">
        <v>5</v>
      </c>
      <c r="I9301" s="1">
        <v>13</v>
      </c>
      <c r="J9301" s="1">
        <v>8</v>
      </c>
      <c r="K9301" s="1">
        <v>15</v>
      </c>
      <c r="L9301" s="1">
        <v>20</v>
      </c>
      <c r="M9301" s="1">
        <v>8</v>
      </c>
      <c r="N9301" s="1">
        <v>4</v>
      </c>
      <c r="O9301" s="8">
        <v>0</v>
      </c>
    </row>
    <row r="9302" spans="4:15" x14ac:dyDescent="0.2">
      <c r="D9302" s="175"/>
      <c r="E9302" s="11"/>
      <c r="F9302" s="10"/>
      <c r="G9302" s="9">
        <v>100</v>
      </c>
      <c r="H9302" s="16">
        <v>14.285714285714</v>
      </c>
      <c r="I9302" s="2">
        <v>37.142857142856997</v>
      </c>
      <c r="J9302" s="2">
        <v>22.857142857143</v>
      </c>
      <c r="K9302" s="46">
        <v>42.857142857143003</v>
      </c>
      <c r="L9302" s="23">
        <v>57.142857142856997</v>
      </c>
      <c r="M9302" s="23">
        <v>22.857142857143</v>
      </c>
      <c r="N9302" s="2">
        <v>11.428571428571001</v>
      </c>
      <c r="O9302" s="36">
        <v>0</v>
      </c>
    </row>
    <row r="9303" spans="4:15" x14ac:dyDescent="0.2">
      <c r="D9303" s="175"/>
      <c r="E9303" s="4" t="s">
        <v>23</v>
      </c>
      <c r="F9303" s="6"/>
      <c r="G9303" s="5">
        <v>143</v>
      </c>
      <c r="H9303" s="7">
        <v>22</v>
      </c>
      <c r="I9303" s="1">
        <v>55</v>
      </c>
      <c r="J9303" s="1">
        <v>30</v>
      </c>
      <c r="K9303" s="1">
        <v>82</v>
      </c>
      <c r="L9303" s="1">
        <v>76</v>
      </c>
      <c r="M9303" s="1">
        <v>18</v>
      </c>
      <c r="N9303" s="1">
        <v>8</v>
      </c>
      <c r="O9303" s="8">
        <v>3</v>
      </c>
    </row>
    <row r="9304" spans="4:15" x14ac:dyDescent="0.2">
      <c r="D9304" s="175"/>
      <c r="E9304" s="11"/>
      <c r="F9304" s="10"/>
      <c r="G9304" s="9">
        <v>100</v>
      </c>
      <c r="H9304" s="16">
        <v>15.384615384615</v>
      </c>
      <c r="I9304" s="2">
        <v>38.461538461537998</v>
      </c>
      <c r="J9304" s="2">
        <v>20.979020979021001</v>
      </c>
      <c r="K9304" s="2">
        <v>57.342657342656999</v>
      </c>
      <c r="L9304" s="2">
        <v>53.146853146852997</v>
      </c>
      <c r="M9304" s="2">
        <v>12.587412587413001</v>
      </c>
      <c r="N9304" s="2">
        <v>5.594405594406</v>
      </c>
      <c r="O9304" s="13">
        <v>2.0979020979020002</v>
      </c>
    </row>
    <row r="9305" spans="4:15" x14ac:dyDescent="0.2">
      <c r="D9305" s="175"/>
      <c r="E9305" s="4" t="s">
        <v>24</v>
      </c>
      <c r="F9305" s="6"/>
      <c r="G9305" s="5">
        <v>187</v>
      </c>
      <c r="H9305" s="7">
        <v>28</v>
      </c>
      <c r="I9305" s="1">
        <v>77</v>
      </c>
      <c r="J9305" s="1">
        <v>54</v>
      </c>
      <c r="K9305" s="1">
        <v>102</v>
      </c>
      <c r="L9305" s="1">
        <v>81</v>
      </c>
      <c r="M9305" s="1">
        <v>34</v>
      </c>
      <c r="N9305" s="1">
        <v>12</v>
      </c>
      <c r="O9305" s="8">
        <v>4</v>
      </c>
    </row>
    <row r="9306" spans="4:15" x14ac:dyDescent="0.2">
      <c r="D9306" s="175"/>
      <c r="E9306" s="11"/>
      <c r="F9306" s="10"/>
      <c r="G9306" s="9">
        <v>100</v>
      </c>
      <c r="H9306" s="16">
        <v>14.973262032086</v>
      </c>
      <c r="I9306" s="2">
        <v>41.176470588234999</v>
      </c>
      <c r="J9306" s="2">
        <v>28.877005347594</v>
      </c>
      <c r="K9306" s="2">
        <v>54.545454545455001</v>
      </c>
      <c r="L9306" s="27">
        <v>43.315508021390002</v>
      </c>
      <c r="M9306" s="2">
        <v>18.181818181817999</v>
      </c>
      <c r="N9306" s="2">
        <v>6.4171122994649998</v>
      </c>
      <c r="O9306" s="13">
        <v>2.1390374331549999</v>
      </c>
    </row>
    <row r="9307" spans="4:15" x14ac:dyDescent="0.2">
      <c r="D9307" s="175"/>
      <c r="E9307" s="4" t="s">
        <v>25</v>
      </c>
      <c r="F9307" s="6"/>
      <c r="G9307" s="5">
        <v>71</v>
      </c>
      <c r="H9307" s="7">
        <v>13</v>
      </c>
      <c r="I9307" s="1">
        <v>32</v>
      </c>
      <c r="J9307" s="1">
        <v>22</v>
      </c>
      <c r="K9307" s="1">
        <v>35</v>
      </c>
      <c r="L9307" s="1">
        <v>36</v>
      </c>
      <c r="M9307" s="1">
        <v>11</v>
      </c>
      <c r="N9307" s="1">
        <v>7</v>
      </c>
      <c r="O9307" s="8">
        <v>2</v>
      </c>
    </row>
    <row r="9308" spans="4:15" x14ac:dyDescent="0.2">
      <c r="D9308" s="175"/>
      <c r="E9308" s="11"/>
      <c r="F9308" s="10"/>
      <c r="G9308" s="9">
        <v>100</v>
      </c>
      <c r="H9308" s="16">
        <v>18.309859154929999</v>
      </c>
      <c r="I9308" s="23">
        <v>45.070422535211002</v>
      </c>
      <c r="J9308" s="23">
        <v>30.985915492958</v>
      </c>
      <c r="K9308" s="27">
        <v>49.295774647887001</v>
      </c>
      <c r="L9308" s="2">
        <v>50.704225352112999</v>
      </c>
      <c r="M9308" s="2">
        <v>15.492957746479</v>
      </c>
      <c r="N9308" s="2">
        <v>9.8591549295770005</v>
      </c>
      <c r="O9308" s="13">
        <v>2.8169014084509998</v>
      </c>
    </row>
    <row r="9309" spans="4:15" x14ac:dyDescent="0.2">
      <c r="D9309" s="175"/>
      <c r="E9309" s="4" t="s">
        <v>26</v>
      </c>
      <c r="F9309" s="6"/>
      <c r="G9309" s="5">
        <v>30</v>
      </c>
      <c r="H9309" s="7">
        <v>7</v>
      </c>
      <c r="I9309" s="1">
        <v>17</v>
      </c>
      <c r="J9309" s="1">
        <v>10</v>
      </c>
      <c r="K9309" s="1">
        <v>14</v>
      </c>
      <c r="L9309" s="1">
        <v>16</v>
      </c>
      <c r="M9309" s="1">
        <v>4</v>
      </c>
      <c r="N9309" s="1">
        <v>3</v>
      </c>
      <c r="O9309" s="8">
        <v>1</v>
      </c>
    </row>
    <row r="9310" spans="4:15" x14ac:dyDescent="0.2">
      <c r="D9310" s="175"/>
      <c r="E9310" s="11"/>
      <c r="F9310" s="10"/>
      <c r="G9310" s="9">
        <v>100</v>
      </c>
      <c r="H9310" s="64">
        <v>23.333333333333002</v>
      </c>
      <c r="I9310" s="35">
        <v>56.666666666666998</v>
      </c>
      <c r="J9310" s="23">
        <v>33.333333333333002</v>
      </c>
      <c r="K9310" s="46">
        <v>46.666666666666998</v>
      </c>
      <c r="L9310" s="2">
        <v>53.333333333333002</v>
      </c>
      <c r="M9310" s="2">
        <v>13.333333333333</v>
      </c>
      <c r="N9310" s="2">
        <v>10</v>
      </c>
      <c r="O9310" s="13">
        <v>3.333333333333</v>
      </c>
    </row>
    <row r="9311" spans="4:15" x14ac:dyDescent="0.2">
      <c r="D9311" s="175"/>
      <c r="E9311" s="4" t="s">
        <v>27</v>
      </c>
      <c r="F9311" s="6"/>
      <c r="G9311" s="5">
        <v>70</v>
      </c>
      <c r="H9311" s="7">
        <v>13</v>
      </c>
      <c r="I9311" s="1">
        <v>26</v>
      </c>
      <c r="J9311" s="1">
        <v>17</v>
      </c>
      <c r="K9311" s="1">
        <v>38</v>
      </c>
      <c r="L9311" s="1">
        <v>32</v>
      </c>
      <c r="M9311" s="1">
        <v>12</v>
      </c>
      <c r="N9311" s="1">
        <v>5</v>
      </c>
      <c r="O9311" s="8">
        <v>1</v>
      </c>
    </row>
    <row r="9312" spans="4:15" x14ac:dyDescent="0.2">
      <c r="D9312" s="175"/>
      <c r="E9312" s="11"/>
      <c r="F9312" s="10"/>
      <c r="G9312" s="9">
        <v>100</v>
      </c>
      <c r="H9312" s="16">
        <v>18.571428571428999</v>
      </c>
      <c r="I9312" s="2">
        <v>37.142857142856997</v>
      </c>
      <c r="J9312" s="2">
        <v>24.285714285714</v>
      </c>
      <c r="K9312" s="2">
        <v>54.285714285714</v>
      </c>
      <c r="L9312" s="2">
        <v>45.714285714286</v>
      </c>
      <c r="M9312" s="2">
        <v>17.142857142857</v>
      </c>
      <c r="N9312" s="2">
        <v>7.1428571428570002</v>
      </c>
      <c r="O9312" s="13">
        <v>1.4285714285710001</v>
      </c>
    </row>
    <row r="9313" spans="4:15" x14ac:dyDescent="0.2">
      <c r="D9313" s="175"/>
      <c r="E9313" s="4" t="s">
        <v>28</v>
      </c>
      <c r="F9313" s="6"/>
      <c r="G9313" s="5">
        <v>51</v>
      </c>
      <c r="H9313" s="7">
        <v>8</v>
      </c>
      <c r="I9313" s="1">
        <v>23</v>
      </c>
      <c r="J9313" s="1">
        <v>12</v>
      </c>
      <c r="K9313" s="1">
        <v>32</v>
      </c>
      <c r="L9313" s="1">
        <v>20</v>
      </c>
      <c r="M9313" s="1">
        <v>3</v>
      </c>
      <c r="N9313" s="1">
        <v>1</v>
      </c>
      <c r="O9313" s="8">
        <v>0</v>
      </c>
    </row>
    <row r="9314" spans="4:15" x14ac:dyDescent="0.2">
      <c r="D9314" s="175"/>
      <c r="E9314" s="11"/>
      <c r="F9314" s="10"/>
      <c r="G9314" s="9">
        <v>100</v>
      </c>
      <c r="H9314" s="16">
        <v>15.686274509804001</v>
      </c>
      <c r="I9314" s="23">
        <v>45.098039215686001</v>
      </c>
      <c r="J9314" s="2">
        <v>23.529411764706001</v>
      </c>
      <c r="K9314" s="2">
        <v>62.745098039216003</v>
      </c>
      <c r="L9314" s="27">
        <v>39.215686274509999</v>
      </c>
      <c r="M9314" s="27">
        <v>5.8823529411760003</v>
      </c>
      <c r="N9314" s="27">
        <v>1.9607843137250001</v>
      </c>
      <c r="O9314" s="36">
        <v>0</v>
      </c>
    </row>
    <row r="9315" spans="4:15" x14ac:dyDescent="0.2">
      <c r="D9315" s="175"/>
      <c r="E9315" s="4" t="s">
        <v>29</v>
      </c>
      <c r="F9315" s="6"/>
      <c r="G9315" s="5">
        <v>7</v>
      </c>
      <c r="H9315" s="7">
        <v>1</v>
      </c>
      <c r="I9315" s="1">
        <v>4</v>
      </c>
      <c r="J9315" s="1">
        <v>4</v>
      </c>
      <c r="K9315" s="1">
        <v>3</v>
      </c>
      <c r="L9315" s="1">
        <v>2</v>
      </c>
      <c r="M9315" s="1">
        <v>1</v>
      </c>
      <c r="N9315" s="1">
        <v>0</v>
      </c>
      <c r="O9315" s="8">
        <v>0</v>
      </c>
    </row>
    <row r="9316" spans="4:15" x14ac:dyDescent="0.2">
      <c r="D9316" s="175"/>
      <c r="E9316" s="11"/>
      <c r="F9316" s="10"/>
      <c r="G9316" s="9">
        <v>100</v>
      </c>
      <c r="H9316" s="16">
        <v>14.285714285714</v>
      </c>
      <c r="I9316" s="35">
        <v>57.142857142856997</v>
      </c>
      <c r="J9316" s="35">
        <v>57.142857142856997</v>
      </c>
      <c r="K9316" s="46">
        <v>42.857142857143003</v>
      </c>
      <c r="L9316" s="46">
        <v>28.571428571428999</v>
      </c>
      <c r="M9316" s="2">
        <v>14.285714285714</v>
      </c>
      <c r="N9316" s="79">
        <v>0</v>
      </c>
      <c r="O9316" s="36">
        <v>0</v>
      </c>
    </row>
    <row r="9317" spans="4:15" x14ac:dyDescent="0.2">
      <c r="D9317" s="174" t="s">
        <v>30</v>
      </c>
      <c r="E9317" s="20" t="s">
        <v>31</v>
      </c>
      <c r="F9317" s="22"/>
      <c r="G9317" s="21">
        <v>393</v>
      </c>
      <c r="H9317" s="25">
        <v>65</v>
      </c>
      <c r="I9317" s="3">
        <v>157</v>
      </c>
      <c r="J9317" s="3">
        <v>111</v>
      </c>
      <c r="K9317" s="3">
        <v>218</v>
      </c>
      <c r="L9317" s="3">
        <v>178</v>
      </c>
      <c r="M9317" s="3">
        <v>57</v>
      </c>
      <c r="N9317" s="3">
        <v>22</v>
      </c>
      <c r="O9317" s="26">
        <v>14</v>
      </c>
    </row>
    <row r="9318" spans="4:15" x14ac:dyDescent="0.2">
      <c r="D9318" s="175"/>
      <c r="E9318" s="11"/>
      <c r="F9318" s="10"/>
      <c r="G9318" s="9">
        <v>100</v>
      </c>
      <c r="H9318" s="16">
        <v>16.539440203561998</v>
      </c>
      <c r="I9318" s="2">
        <v>39.949109414757999</v>
      </c>
      <c r="J9318" s="2">
        <v>28.24427480916</v>
      </c>
      <c r="K9318" s="2">
        <v>55.470737913485998</v>
      </c>
      <c r="L9318" s="2">
        <v>45.292620865140002</v>
      </c>
      <c r="M9318" s="2">
        <v>14.503816793893</v>
      </c>
      <c r="N9318" s="2">
        <v>5.5979643765900002</v>
      </c>
      <c r="O9318" s="13">
        <v>3.562340966921</v>
      </c>
    </row>
    <row r="9319" spans="4:15" x14ac:dyDescent="0.2">
      <c r="D9319" s="175"/>
      <c r="E9319" s="4" t="s">
        <v>32</v>
      </c>
      <c r="F9319" s="6"/>
      <c r="G9319" s="5">
        <v>352</v>
      </c>
      <c r="H9319" s="7">
        <v>56</v>
      </c>
      <c r="I9319" s="1">
        <v>134</v>
      </c>
      <c r="J9319" s="1">
        <v>86</v>
      </c>
      <c r="K9319" s="1">
        <v>194</v>
      </c>
      <c r="L9319" s="1">
        <v>178</v>
      </c>
      <c r="M9319" s="1">
        <v>37</v>
      </c>
      <c r="N9319" s="1">
        <v>35</v>
      </c>
      <c r="O9319" s="8">
        <v>9</v>
      </c>
    </row>
    <row r="9320" spans="4:15" x14ac:dyDescent="0.2">
      <c r="D9320" s="175"/>
      <c r="E9320" s="11"/>
      <c r="F9320" s="10"/>
      <c r="G9320" s="9">
        <v>100</v>
      </c>
      <c r="H9320" s="16">
        <v>15.909090909091001</v>
      </c>
      <c r="I9320" s="2">
        <v>38.068181818181998</v>
      </c>
      <c r="J9320" s="2">
        <v>24.431818181817999</v>
      </c>
      <c r="K9320" s="2">
        <v>55.113636363635997</v>
      </c>
      <c r="L9320" s="2">
        <v>50.568181818181998</v>
      </c>
      <c r="M9320" s="2">
        <v>10.511363636364001</v>
      </c>
      <c r="N9320" s="2">
        <v>9.9431818181819995</v>
      </c>
      <c r="O9320" s="13">
        <v>2.556818181818</v>
      </c>
    </row>
    <row r="9321" spans="4:15" x14ac:dyDescent="0.2">
      <c r="D9321" s="175"/>
      <c r="E9321" s="4" t="s">
        <v>33</v>
      </c>
      <c r="F9321" s="6"/>
      <c r="G9321" s="5">
        <v>388</v>
      </c>
      <c r="H9321" s="7">
        <v>52</v>
      </c>
      <c r="I9321" s="1">
        <v>164</v>
      </c>
      <c r="J9321" s="1">
        <v>90</v>
      </c>
      <c r="K9321" s="1">
        <v>239</v>
      </c>
      <c r="L9321" s="1">
        <v>197</v>
      </c>
      <c r="M9321" s="1">
        <v>64</v>
      </c>
      <c r="N9321" s="1">
        <v>23</v>
      </c>
      <c r="O9321" s="8">
        <v>5</v>
      </c>
    </row>
    <row r="9322" spans="4:15" x14ac:dyDescent="0.2">
      <c r="D9322" s="175"/>
      <c r="E9322" s="11"/>
      <c r="F9322" s="10"/>
      <c r="G9322" s="9">
        <v>100</v>
      </c>
      <c r="H9322" s="16">
        <v>13.40206185567</v>
      </c>
      <c r="I9322" s="2">
        <v>42.268041237113003</v>
      </c>
      <c r="J9322" s="2">
        <v>23.195876288659999</v>
      </c>
      <c r="K9322" s="2">
        <v>61.597938144330001</v>
      </c>
      <c r="L9322" s="2">
        <v>50.773195876289002</v>
      </c>
      <c r="M9322" s="2">
        <v>16.494845360825</v>
      </c>
      <c r="N9322" s="2">
        <v>5.9278350515460003</v>
      </c>
      <c r="O9322" s="13">
        <v>1.2886597938140001</v>
      </c>
    </row>
    <row r="9323" spans="4:15" x14ac:dyDescent="0.2">
      <c r="D9323" s="175"/>
      <c r="E9323" s="4" t="s">
        <v>34</v>
      </c>
      <c r="F9323" s="6"/>
      <c r="G9323" s="5">
        <v>89</v>
      </c>
      <c r="H9323" s="7">
        <v>15</v>
      </c>
      <c r="I9323" s="1">
        <v>29</v>
      </c>
      <c r="J9323" s="1">
        <v>14</v>
      </c>
      <c r="K9323" s="1">
        <v>62</v>
      </c>
      <c r="L9323" s="1">
        <v>47</v>
      </c>
      <c r="M9323" s="1">
        <v>19</v>
      </c>
      <c r="N9323" s="1">
        <v>6</v>
      </c>
      <c r="O9323" s="8">
        <v>1</v>
      </c>
    </row>
    <row r="9324" spans="4:15" x14ac:dyDescent="0.2">
      <c r="D9324" s="175"/>
      <c r="E9324" s="11"/>
      <c r="F9324" s="10"/>
      <c r="G9324" s="9">
        <v>100</v>
      </c>
      <c r="H9324" s="16">
        <v>16.853932584270002</v>
      </c>
      <c r="I9324" s="27">
        <v>32.584269662921002</v>
      </c>
      <c r="J9324" s="27">
        <v>15.730337078651999</v>
      </c>
      <c r="K9324" s="35">
        <v>69.662921348314995</v>
      </c>
      <c r="L9324" s="2">
        <v>52.808988764044997</v>
      </c>
      <c r="M9324" s="23">
        <v>21.348314606742001</v>
      </c>
      <c r="N9324" s="2">
        <v>6.7415730337079998</v>
      </c>
      <c r="O9324" s="13">
        <v>1.123595505618</v>
      </c>
    </row>
    <row r="9325" spans="4:15" x14ac:dyDescent="0.2">
      <c r="D9325" s="174" t="s">
        <v>35</v>
      </c>
      <c r="E9325" s="20" t="s">
        <v>36</v>
      </c>
      <c r="F9325" s="22"/>
      <c r="G9325" s="21">
        <v>629</v>
      </c>
      <c r="H9325" s="25">
        <v>109</v>
      </c>
      <c r="I9325" s="3">
        <v>235</v>
      </c>
      <c r="J9325" s="3">
        <v>156</v>
      </c>
      <c r="K9325" s="3">
        <v>377</v>
      </c>
      <c r="L9325" s="3">
        <v>322</v>
      </c>
      <c r="M9325" s="3">
        <v>109</v>
      </c>
      <c r="N9325" s="3">
        <v>43</v>
      </c>
      <c r="O9325" s="26">
        <v>15</v>
      </c>
    </row>
    <row r="9326" spans="4:15" x14ac:dyDescent="0.2">
      <c r="D9326" s="175"/>
      <c r="E9326" s="11"/>
      <c r="F9326" s="10"/>
      <c r="G9326" s="9">
        <v>100</v>
      </c>
      <c r="H9326" s="16">
        <v>17.329093799681999</v>
      </c>
      <c r="I9326" s="2">
        <v>37.360890302066998</v>
      </c>
      <c r="J9326" s="2">
        <v>24.801271860095</v>
      </c>
      <c r="K9326" s="2">
        <v>59.936406995231003</v>
      </c>
      <c r="L9326" s="2">
        <v>51.192368839427999</v>
      </c>
      <c r="M9326" s="2">
        <v>17.329093799681999</v>
      </c>
      <c r="N9326" s="2">
        <v>6.8362480127190004</v>
      </c>
      <c r="O9326" s="13">
        <v>2.3847376788550001</v>
      </c>
    </row>
    <row r="9327" spans="4:15" x14ac:dyDescent="0.2">
      <c r="D9327" s="175"/>
      <c r="E9327" s="4" t="s">
        <v>37</v>
      </c>
      <c r="F9327" s="6"/>
      <c r="G9327" s="5">
        <v>593</v>
      </c>
      <c r="H9327" s="7">
        <v>79</v>
      </c>
      <c r="I9327" s="1">
        <v>249</v>
      </c>
      <c r="J9327" s="1">
        <v>145</v>
      </c>
      <c r="K9327" s="1">
        <v>336</v>
      </c>
      <c r="L9327" s="1">
        <v>278</v>
      </c>
      <c r="M9327" s="1">
        <v>68</v>
      </c>
      <c r="N9327" s="1">
        <v>43</v>
      </c>
      <c r="O9327" s="8">
        <v>14</v>
      </c>
    </row>
    <row r="9328" spans="4:15" x14ac:dyDescent="0.2">
      <c r="D9328" s="175"/>
      <c r="E9328" s="11"/>
      <c r="F9328" s="10"/>
      <c r="G9328" s="9">
        <v>100</v>
      </c>
      <c r="H9328" s="16">
        <v>13.322091062395</v>
      </c>
      <c r="I9328" s="2">
        <v>41.989881956155003</v>
      </c>
      <c r="J9328" s="2">
        <v>24.451939291736998</v>
      </c>
      <c r="K9328" s="2">
        <v>56.661045531196997</v>
      </c>
      <c r="L9328" s="2">
        <v>46.880269814503002</v>
      </c>
      <c r="M9328" s="2">
        <v>11.467116357504</v>
      </c>
      <c r="N9328" s="2">
        <v>7.2512647554810004</v>
      </c>
      <c r="O9328" s="13">
        <v>2.3608768971330001</v>
      </c>
    </row>
    <row r="9329" spans="2:15" x14ac:dyDescent="0.2">
      <c r="D9329" s="174" t="s">
        <v>38</v>
      </c>
      <c r="E9329" s="20" t="s">
        <v>39</v>
      </c>
      <c r="F9329" s="22"/>
      <c r="G9329" s="21">
        <v>64</v>
      </c>
      <c r="H9329" s="25">
        <v>19</v>
      </c>
      <c r="I9329" s="3">
        <v>28</v>
      </c>
      <c r="J9329" s="3">
        <v>16</v>
      </c>
      <c r="K9329" s="3">
        <v>30</v>
      </c>
      <c r="L9329" s="3">
        <v>27</v>
      </c>
      <c r="M9329" s="3">
        <v>10</v>
      </c>
      <c r="N9329" s="3">
        <v>3</v>
      </c>
      <c r="O9329" s="26">
        <v>0</v>
      </c>
    </row>
    <row r="9330" spans="2:15" x14ac:dyDescent="0.2">
      <c r="D9330" s="175"/>
      <c r="E9330" s="11"/>
      <c r="F9330" s="10"/>
      <c r="G9330" s="9">
        <v>100</v>
      </c>
      <c r="H9330" s="86">
        <v>29.6875</v>
      </c>
      <c r="I9330" s="2">
        <v>43.75</v>
      </c>
      <c r="J9330" s="2">
        <v>25</v>
      </c>
      <c r="K9330" s="46">
        <v>46.875</v>
      </c>
      <c r="L9330" s="27">
        <v>42.1875</v>
      </c>
      <c r="M9330" s="2">
        <v>15.625</v>
      </c>
      <c r="N9330" s="2">
        <v>4.6875</v>
      </c>
      <c r="O9330" s="36">
        <v>0</v>
      </c>
    </row>
    <row r="9331" spans="2:15" x14ac:dyDescent="0.2">
      <c r="D9331" s="175"/>
      <c r="E9331" s="4" t="s">
        <v>40</v>
      </c>
      <c r="F9331" s="6"/>
      <c r="G9331" s="5">
        <v>147</v>
      </c>
      <c r="H9331" s="7">
        <v>36</v>
      </c>
      <c r="I9331" s="1">
        <v>74</v>
      </c>
      <c r="J9331" s="1">
        <v>40</v>
      </c>
      <c r="K9331" s="1">
        <v>76</v>
      </c>
      <c r="L9331" s="1">
        <v>71</v>
      </c>
      <c r="M9331" s="1">
        <v>20</v>
      </c>
      <c r="N9331" s="1">
        <v>4</v>
      </c>
      <c r="O9331" s="8">
        <v>0</v>
      </c>
    </row>
    <row r="9332" spans="2:15" x14ac:dyDescent="0.2">
      <c r="D9332" s="175"/>
      <c r="E9332" s="11"/>
      <c r="F9332" s="10"/>
      <c r="G9332" s="9">
        <v>100</v>
      </c>
      <c r="H9332" s="64">
        <v>24.489795918367001</v>
      </c>
      <c r="I9332" s="35">
        <v>50.340136054421997</v>
      </c>
      <c r="J9332" s="2">
        <v>27.210884353741001</v>
      </c>
      <c r="K9332" s="27">
        <v>51.700680272108997</v>
      </c>
      <c r="L9332" s="2">
        <v>48.299319727891003</v>
      </c>
      <c r="M9332" s="2">
        <v>13.605442176871</v>
      </c>
      <c r="N9332" s="2">
        <v>2.7210884353739999</v>
      </c>
      <c r="O9332" s="36">
        <v>0</v>
      </c>
    </row>
    <row r="9333" spans="2:15" x14ac:dyDescent="0.2">
      <c r="D9333" s="175"/>
      <c r="E9333" s="4" t="s">
        <v>41</v>
      </c>
      <c r="F9333" s="6"/>
      <c r="G9333" s="5">
        <v>204</v>
      </c>
      <c r="H9333" s="7">
        <v>40</v>
      </c>
      <c r="I9333" s="1">
        <v>96</v>
      </c>
      <c r="J9333" s="1">
        <v>61</v>
      </c>
      <c r="K9333" s="1">
        <v>124</v>
      </c>
      <c r="L9333" s="1">
        <v>106</v>
      </c>
      <c r="M9333" s="1">
        <v>37</v>
      </c>
      <c r="N9333" s="1">
        <v>10</v>
      </c>
      <c r="O9333" s="8">
        <v>2</v>
      </c>
    </row>
    <row r="9334" spans="2:15" x14ac:dyDescent="0.2">
      <c r="D9334" s="175"/>
      <c r="E9334" s="11"/>
      <c r="F9334" s="10"/>
      <c r="G9334" s="9">
        <v>100</v>
      </c>
      <c r="H9334" s="16">
        <v>19.607843137254999</v>
      </c>
      <c r="I9334" s="23">
        <v>47.058823529412003</v>
      </c>
      <c r="J9334" s="23">
        <v>29.901960784313999</v>
      </c>
      <c r="K9334" s="2">
        <v>60.784313725490001</v>
      </c>
      <c r="L9334" s="2">
        <v>51.960784313725</v>
      </c>
      <c r="M9334" s="2">
        <v>18.137254901961001</v>
      </c>
      <c r="N9334" s="2">
        <v>4.9019607843140003</v>
      </c>
      <c r="O9334" s="13">
        <v>0.98039215686299996</v>
      </c>
    </row>
    <row r="9335" spans="2:15" x14ac:dyDescent="0.2">
      <c r="D9335" s="175"/>
      <c r="E9335" s="4" t="s">
        <v>42</v>
      </c>
      <c r="F9335" s="6"/>
      <c r="G9335" s="5">
        <v>210</v>
      </c>
      <c r="H9335" s="7">
        <v>26</v>
      </c>
      <c r="I9335" s="1">
        <v>87</v>
      </c>
      <c r="J9335" s="1">
        <v>58</v>
      </c>
      <c r="K9335" s="1">
        <v>135</v>
      </c>
      <c r="L9335" s="1">
        <v>107</v>
      </c>
      <c r="M9335" s="1">
        <v>34</v>
      </c>
      <c r="N9335" s="1">
        <v>13</v>
      </c>
      <c r="O9335" s="8">
        <v>3</v>
      </c>
    </row>
    <row r="9336" spans="2:15" x14ac:dyDescent="0.2">
      <c r="D9336" s="175"/>
      <c r="E9336" s="11"/>
      <c r="F9336" s="10"/>
      <c r="G9336" s="9">
        <v>100</v>
      </c>
      <c r="H9336" s="16">
        <v>12.380952380951999</v>
      </c>
      <c r="I9336" s="2">
        <v>41.428571428570997</v>
      </c>
      <c r="J9336" s="2">
        <v>27.619047619048001</v>
      </c>
      <c r="K9336" s="23">
        <v>64.285714285713993</v>
      </c>
      <c r="L9336" s="2">
        <v>50.952380952380999</v>
      </c>
      <c r="M9336" s="2">
        <v>16.190476190476002</v>
      </c>
      <c r="N9336" s="2">
        <v>6.1904761904759997</v>
      </c>
      <c r="O9336" s="13">
        <v>1.4285714285710001</v>
      </c>
    </row>
    <row r="9337" spans="2:15" x14ac:dyDescent="0.2">
      <c r="D9337" s="175"/>
      <c r="E9337" s="4" t="s">
        <v>43</v>
      </c>
      <c r="F9337" s="6"/>
      <c r="G9337" s="5">
        <v>204</v>
      </c>
      <c r="H9337" s="7">
        <v>32</v>
      </c>
      <c r="I9337" s="1">
        <v>78</v>
      </c>
      <c r="J9337" s="1">
        <v>46</v>
      </c>
      <c r="K9337" s="1">
        <v>123</v>
      </c>
      <c r="L9337" s="1">
        <v>103</v>
      </c>
      <c r="M9337" s="1">
        <v>32</v>
      </c>
      <c r="N9337" s="1">
        <v>20</v>
      </c>
      <c r="O9337" s="8">
        <v>2</v>
      </c>
    </row>
    <row r="9338" spans="2:15" x14ac:dyDescent="0.2">
      <c r="D9338" s="175"/>
      <c r="E9338" s="11"/>
      <c r="F9338" s="10"/>
      <c r="G9338" s="9">
        <v>100</v>
      </c>
      <c r="H9338" s="16">
        <v>15.686274509804001</v>
      </c>
      <c r="I9338" s="2">
        <v>38.235294117647001</v>
      </c>
      <c r="J9338" s="2">
        <v>22.549019607843</v>
      </c>
      <c r="K9338" s="2">
        <v>60.294117647058997</v>
      </c>
      <c r="L9338" s="2">
        <v>50.490196078430998</v>
      </c>
      <c r="M9338" s="2">
        <v>15.686274509804001</v>
      </c>
      <c r="N9338" s="2">
        <v>9.8039215686270005</v>
      </c>
      <c r="O9338" s="13">
        <v>0.98039215686299996</v>
      </c>
    </row>
    <row r="9339" spans="2:15" x14ac:dyDescent="0.2">
      <c r="D9339" s="175"/>
      <c r="E9339" s="4" t="s">
        <v>44</v>
      </c>
      <c r="F9339" s="6"/>
      <c r="G9339" s="5">
        <v>223</v>
      </c>
      <c r="H9339" s="7">
        <v>20</v>
      </c>
      <c r="I9339" s="1">
        <v>73</v>
      </c>
      <c r="J9339" s="1">
        <v>45</v>
      </c>
      <c r="K9339" s="1">
        <v>132</v>
      </c>
      <c r="L9339" s="1">
        <v>115</v>
      </c>
      <c r="M9339" s="1">
        <v>30</v>
      </c>
      <c r="N9339" s="1">
        <v>18</v>
      </c>
      <c r="O9339" s="8">
        <v>8</v>
      </c>
    </row>
    <row r="9340" spans="2:15" x14ac:dyDescent="0.2">
      <c r="D9340" s="175"/>
      <c r="E9340" s="11"/>
      <c r="F9340" s="10"/>
      <c r="G9340" s="9">
        <v>100</v>
      </c>
      <c r="H9340" s="73">
        <v>8.9686098654710005</v>
      </c>
      <c r="I9340" s="27">
        <v>32.735426008969</v>
      </c>
      <c r="J9340" s="2">
        <v>20.179372197309</v>
      </c>
      <c r="K9340" s="2">
        <v>59.192825112107997</v>
      </c>
      <c r="L9340" s="2">
        <v>51.569506726457</v>
      </c>
      <c r="M9340" s="2">
        <v>13.452914798206001</v>
      </c>
      <c r="N9340" s="2">
        <v>8.0717488789239997</v>
      </c>
      <c r="O9340" s="13">
        <v>3.5874439461879999</v>
      </c>
    </row>
    <row r="9341" spans="2:15" x14ac:dyDescent="0.2">
      <c r="D9341" s="175"/>
      <c r="E9341" s="4" t="s">
        <v>45</v>
      </c>
      <c r="F9341" s="6"/>
      <c r="G9341" s="5">
        <v>170</v>
      </c>
      <c r="H9341" s="7">
        <v>15</v>
      </c>
      <c r="I9341" s="1">
        <v>48</v>
      </c>
      <c r="J9341" s="1">
        <v>35</v>
      </c>
      <c r="K9341" s="1">
        <v>93</v>
      </c>
      <c r="L9341" s="1">
        <v>71</v>
      </c>
      <c r="M9341" s="1">
        <v>14</v>
      </c>
      <c r="N9341" s="1">
        <v>18</v>
      </c>
      <c r="O9341" s="8">
        <v>14</v>
      </c>
    </row>
    <row r="9342" spans="2:15" x14ac:dyDescent="0.2">
      <c r="D9342" s="176"/>
      <c r="E9342" s="57"/>
      <c r="F9342" s="54"/>
      <c r="G9342" s="67">
        <v>100</v>
      </c>
      <c r="H9342" s="127">
        <v>8.8235294117649996</v>
      </c>
      <c r="I9342" s="91">
        <v>28.235294117647001</v>
      </c>
      <c r="J9342" s="48">
        <v>20.588235294118</v>
      </c>
      <c r="K9342" s="48">
        <v>54.705882352941003</v>
      </c>
      <c r="L9342" s="96">
        <v>41.764705882352999</v>
      </c>
      <c r="M9342" s="96">
        <v>8.2352941176469994</v>
      </c>
      <c r="N9342" s="48">
        <v>10.588235294118</v>
      </c>
      <c r="O9342" s="113">
        <v>8.2352941176469994</v>
      </c>
    </row>
    <row r="9344" spans="2:15" x14ac:dyDescent="0.2">
      <c r="B9344" s="43" t="str">
        <f xml:space="preserve"> HYPERLINK("#'目次'!B200", "[194]")</f>
        <v>[194]</v>
      </c>
      <c r="C9344" s="31" t="s">
        <v>379</v>
      </c>
    </row>
    <row r="9348" spans="4:15" ht="72" x14ac:dyDescent="0.2">
      <c r="D9348" s="177"/>
      <c r="E9348" s="178"/>
      <c r="F9348" s="178"/>
      <c r="G9348" s="40" t="s">
        <v>14</v>
      </c>
      <c r="H9348" s="42" t="s">
        <v>380</v>
      </c>
      <c r="I9348" s="15" t="s">
        <v>381</v>
      </c>
      <c r="J9348" s="15" t="s">
        <v>382</v>
      </c>
      <c r="K9348" s="15" t="s">
        <v>358</v>
      </c>
      <c r="L9348" s="15" t="s">
        <v>383</v>
      </c>
      <c r="M9348" s="15" t="s">
        <v>384</v>
      </c>
      <c r="N9348" s="15" t="s">
        <v>86</v>
      </c>
      <c r="O9348" s="44" t="s">
        <v>17</v>
      </c>
    </row>
    <row r="9349" spans="4:15" x14ac:dyDescent="0.2">
      <c r="D9349" s="179"/>
      <c r="E9349" s="180"/>
      <c r="F9349" s="180"/>
      <c r="G9349" s="39"/>
      <c r="H9349" s="41"/>
      <c r="I9349" s="14"/>
      <c r="J9349" s="14"/>
      <c r="K9349" s="14"/>
      <c r="L9349" s="14"/>
      <c r="M9349" s="14"/>
      <c r="N9349" s="14"/>
      <c r="O9349" s="38"/>
    </row>
    <row r="9350" spans="4:15" x14ac:dyDescent="0.2">
      <c r="D9350" s="70"/>
      <c r="E9350" s="72" t="s">
        <v>14</v>
      </c>
      <c r="F9350" s="69"/>
      <c r="G9350" s="37">
        <v>1222</v>
      </c>
      <c r="H9350" s="17">
        <v>188</v>
      </c>
      <c r="I9350" s="17">
        <v>484</v>
      </c>
      <c r="J9350" s="17">
        <v>301</v>
      </c>
      <c r="K9350" s="17">
        <v>713</v>
      </c>
      <c r="L9350" s="17">
        <v>600</v>
      </c>
      <c r="M9350" s="17">
        <v>177</v>
      </c>
      <c r="N9350" s="17">
        <v>86</v>
      </c>
      <c r="O9350" s="55">
        <v>29</v>
      </c>
    </row>
    <row r="9351" spans="4:15" x14ac:dyDescent="0.2">
      <c r="D9351" s="57"/>
      <c r="E9351" s="54"/>
      <c r="F9351" s="71"/>
      <c r="G9351" s="9">
        <v>100</v>
      </c>
      <c r="H9351" s="2">
        <v>15.384615384615</v>
      </c>
      <c r="I9351" s="2">
        <v>39.607201309329</v>
      </c>
      <c r="J9351" s="2">
        <v>24.631751227496</v>
      </c>
      <c r="K9351" s="2">
        <v>58.346972176759003</v>
      </c>
      <c r="L9351" s="2">
        <v>49.099836333878997</v>
      </c>
      <c r="M9351" s="2">
        <v>14.484451718494</v>
      </c>
      <c r="N9351" s="2">
        <v>7.0376432078560001</v>
      </c>
      <c r="O9351" s="13">
        <v>2.3731587561369998</v>
      </c>
    </row>
    <row r="9352" spans="4:15" x14ac:dyDescent="0.2">
      <c r="D9352" s="174" t="s">
        <v>52</v>
      </c>
      <c r="E9352" s="20" t="s">
        <v>53</v>
      </c>
      <c r="F9352" s="22"/>
      <c r="G9352" s="21">
        <v>15</v>
      </c>
      <c r="H9352" s="25">
        <v>2</v>
      </c>
      <c r="I9352" s="3">
        <v>7</v>
      </c>
      <c r="J9352" s="3">
        <v>2</v>
      </c>
      <c r="K9352" s="3">
        <v>9</v>
      </c>
      <c r="L9352" s="3">
        <v>11</v>
      </c>
      <c r="M9352" s="3">
        <v>3</v>
      </c>
      <c r="N9352" s="3">
        <v>0</v>
      </c>
      <c r="O9352" s="26">
        <v>0</v>
      </c>
    </row>
    <row r="9353" spans="4:15" x14ac:dyDescent="0.2">
      <c r="D9353" s="175"/>
      <c r="E9353" s="11"/>
      <c r="F9353" s="10"/>
      <c r="G9353" s="9">
        <v>100</v>
      </c>
      <c r="H9353" s="16">
        <v>13.333333333333</v>
      </c>
      <c r="I9353" s="23">
        <v>46.666666666666998</v>
      </c>
      <c r="J9353" s="46">
        <v>13.333333333333</v>
      </c>
      <c r="K9353" s="2">
        <v>60</v>
      </c>
      <c r="L9353" s="35">
        <v>73.333333333333002</v>
      </c>
      <c r="M9353" s="23">
        <v>20</v>
      </c>
      <c r="N9353" s="79">
        <v>0</v>
      </c>
      <c r="O9353" s="36">
        <v>0</v>
      </c>
    </row>
    <row r="9354" spans="4:15" ht="24" x14ac:dyDescent="0.2">
      <c r="D9354" s="175"/>
      <c r="E9354" s="4" t="s">
        <v>54</v>
      </c>
      <c r="F9354" s="6"/>
      <c r="G9354" s="5">
        <v>122</v>
      </c>
      <c r="H9354" s="7">
        <v>19</v>
      </c>
      <c r="I9354" s="1">
        <v>38</v>
      </c>
      <c r="J9354" s="1">
        <v>23</v>
      </c>
      <c r="K9354" s="1">
        <v>68</v>
      </c>
      <c r="L9354" s="1">
        <v>63</v>
      </c>
      <c r="M9354" s="1">
        <v>22</v>
      </c>
      <c r="N9354" s="1">
        <v>11</v>
      </c>
      <c r="O9354" s="8">
        <v>3</v>
      </c>
    </row>
    <row r="9355" spans="4:15" x14ac:dyDescent="0.2">
      <c r="D9355" s="175"/>
      <c r="E9355" s="11"/>
      <c r="F9355" s="10"/>
      <c r="G9355" s="9">
        <v>100</v>
      </c>
      <c r="H9355" s="16">
        <v>15.573770491803</v>
      </c>
      <c r="I9355" s="27">
        <v>31.147540983607001</v>
      </c>
      <c r="J9355" s="27">
        <v>18.852459016392999</v>
      </c>
      <c r="K9355" s="2">
        <v>55.737704918033003</v>
      </c>
      <c r="L9355" s="2">
        <v>51.639344262294998</v>
      </c>
      <c r="M9355" s="2">
        <v>18.032786885246001</v>
      </c>
      <c r="N9355" s="2">
        <v>9.0163934426230004</v>
      </c>
      <c r="O9355" s="13">
        <v>2.459016393443</v>
      </c>
    </row>
    <row r="9356" spans="4:15" x14ac:dyDescent="0.2">
      <c r="D9356" s="175"/>
      <c r="E9356" s="4" t="s">
        <v>55</v>
      </c>
      <c r="F9356" s="6"/>
      <c r="G9356" s="5">
        <v>43</v>
      </c>
      <c r="H9356" s="7">
        <v>10</v>
      </c>
      <c r="I9356" s="1">
        <v>18</v>
      </c>
      <c r="J9356" s="1">
        <v>9</v>
      </c>
      <c r="K9356" s="1">
        <v>26</v>
      </c>
      <c r="L9356" s="1">
        <v>17</v>
      </c>
      <c r="M9356" s="1">
        <v>15</v>
      </c>
      <c r="N9356" s="1">
        <v>3</v>
      </c>
      <c r="O9356" s="8">
        <v>1</v>
      </c>
    </row>
    <row r="9357" spans="4:15" x14ac:dyDescent="0.2">
      <c r="D9357" s="175"/>
      <c r="E9357" s="11"/>
      <c r="F9357" s="10"/>
      <c r="G9357" s="9">
        <v>100</v>
      </c>
      <c r="H9357" s="64">
        <v>23.255813953488001</v>
      </c>
      <c r="I9357" s="2">
        <v>41.860465116279002</v>
      </c>
      <c r="J9357" s="2">
        <v>20.930232558139998</v>
      </c>
      <c r="K9357" s="2">
        <v>60.465116279070003</v>
      </c>
      <c r="L9357" s="27">
        <v>39.534883720929997</v>
      </c>
      <c r="M9357" s="35">
        <v>34.883720930232997</v>
      </c>
      <c r="N9357" s="2">
        <v>6.9767441860470001</v>
      </c>
      <c r="O9357" s="13">
        <v>2.3255813953489999</v>
      </c>
    </row>
    <row r="9358" spans="4:15" x14ac:dyDescent="0.2">
      <c r="D9358" s="175"/>
      <c r="E9358" s="4" t="s">
        <v>56</v>
      </c>
      <c r="F9358" s="6"/>
      <c r="G9358" s="5">
        <v>60</v>
      </c>
      <c r="H9358" s="7">
        <v>12</v>
      </c>
      <c r="I9358" s="1">
        <v>24</v>
      </c>
      <c r="J9358" s="1">
        <v>18</v>
      </c>
      <c r="K9358" s="1">
        <v>37</v>
      </c>
      <c r="L9358" s="1">
        <v>30</v>
      </c>
      <c r="M9358" s="1">
        <v>7</v>
      </c>
      <c r="N9358" s="1">
        <v>2</v>
      </c>
      <c r="O9358" s="8">
        <v>3</v>
      </c>
    </row>
    <row r="9359" spans="4:15" x14ac:dyDescent="0.2">
      <c r="D9359" s="175"/>
      <c r="E9359" s="11"/>
      <c r="F9359" s="10"/>
      <c r="G9359" s="9">
        <v>100</v>
      </c>
      <c r="H9359" s="16">
        <v>20</v>
      </c>
      <c r="I9359" s="2">
        <v>40</v>
      </c>
      <c r="J9359" s="23">
        <v>30</v>
      </c>
      <c r="K9359" s="2">
        <v>61.666666666666998</v>
      </c>
      <c r="L9359" s="2">
        <v>50</v>
      </c>
      <c r="M9359" s="2">
        <v>11.666666666667</v>
      </c>
      <c r="N9359" s="2">
        <v>3.333333333333</v>
      </c>
      <c r="O9359" s="13">
        <v>5</v>
      </c>
    </row>
    <row r="9360" spans="4:15" x14ac:dyDescent="0.2">
      <c r="D9360" s="175"/>
      <c r="E9360" s="4" t="s">
        <v>57</v>
      </c>
      <c r="F9360" s="6"/>
      <c r="G9360" s="5">
        <v>286</v>
      </c>
      <c r="H9360" s="7">
        <v>45</v>
      </c>
      <c r="I9360" s="1">
        <v>120</v>
      </c>
      <c r="J9360" s="1">
        <v>83</v>
      </c>
      <c r="K9360" s="1">
        <v>175</v>
      </c>
      <c r="L9360" s="1">
        <v>153</v>
      </c>
      <c r="M9360" s="1">
        <v>46</v>
      </c>
      <c r="N9360" s="1">
        <v>15</v>
      </c>
      <c r="O9360" s="8">
        <v>1</v>
      </c>
    </row>
    <row r="9361" spans="4:15" x14ac:dyDescent="0.2">
      <c r="D9361" s="175"/>
      <c r="E9361" s="11"/>
      <c r="F9361" s="10"/>
      <c r="G9361" s="9">
        <v>100</v>
      </c>
      <c r="H9361" s="16">
        <v>15.734265734266</v>
      </c>
      <c r="I9361" s="2">
        <v>41.958041958042003</v>
      </c>
      <c r="J9361" s="2">
        <v>29.020979020978999</v>
      </c>
      <c r="K9361" s="2">
        <v>61.188811188811002</v>
      </c>
      <c r="L9361" s="2">
        <v>53.496503496503003</v>
      </c>
      <c r="M9361" s="2">
        <v>16.083916083916002</v>
      </c>
      <c r="N9361" s="2">
        <v>5.2447552447549999</v>
      </c>
      <c r="O9361" s="13">
        <v>0.34965034965000003</v>
      </c>
    </row>
    <row r="9362" spans="4:15" x14ac:dyDescent="0.2">
      <c r="D9362" s="175"/>
      <c r="E9362" s="4" t="s">
        <v>58</v>
      </c>
      <c r="F9362" s="6"/>
      <c r="G9362" s="5">
        <v>129</v>
      </c>
      <c r="H9362" s="7">
        <v>27</v>
      </c>
      <c r="I9362" s="1">
        <v>56</v>
      </c>
      <c r="J9362" s="1">
        <v>29</v>
      </c>
      <c r="K9362" s="1">
        <v>82</v>
      </c>
      <c r="L9362" s="1">
        <v>65</v>
      </c>
      <c r="M9362" s="1">
        <v>21</v>
      </c>
      <c r="N9362" s="1">
        <v>6</v>
      </c>
      <c r="O9362" s="8">
        <v>3</v>
      </c>
    </row>
    <row r="9363" spans="4:15" x14ac:dyDescent="0.2">
      <c r="D9363" s="175"/>
      <c r="E9363" s="11"/>
      <c r="F9363" s="10"/>
      <c r="G9363" s="9">
        <v>100</v>
      </c>
      <c r="H9363" s="64">
        <v>20.930232558139998</v>
      </c>
      <c r="I9363" s="2">
        <v>43.410852713178002</v>
      </c>
      <c r="J9363" s="2">
        <v>22.480620155038999</v>
      </c>
      <c r="K9363" s="23">
        <v>63.565891472868003</v>
      </c>
      <c r="L9363" s="2">
        <v>50.387596899225002</v>
      </c>
      <c r="M9363" s="2">
        <v>16.279069767442</v>
      </c>
      <c r="N9363" s="2">
        <v>4.6511627906979998</v>
      </c>
      <c r="O9363" s="13">
        <v>2.3255813953489999</v>
      </c>
    </row>
    <row r="9364" spans="4:15" x14ac:dyDescent="0.2">
      <c r="D9364" s="175"/>
      <c r="E9364" s="4" t="s">
        <v>59</v>
      </c>
      <c r="F9364" s="6"/>
      <c r="G9364" s="5">
        <v>195</v>
      </c>
      <c r="H9364" s="7">
        <v>22</v>
      </c>
      <c r="I9364" s="1">
        <v>82</v>
      </c>
      <c r="J9364" s="1">
        <v>52</v>
      </c>
      <c r="K9364" s="1">
        <v>117</v>
      </c>
      <c r="L9364" s="1">
        <v>85</v>
      </c>
      <c r="M9364" s="1">
        <v>21</v>
      </c>
      <c r="N9364" s="1">
        <v>17</v>
      </c>
      <c r="O9364" s="8">
        <v>3</v>
      </c>
    </row>
    <row r="9365" spans="4:15" x14ac:dyDescent="0.2">
      <c r="D9365" s="175"/>
      <c r="E9365" s="11"/>
      <c r="F9365" s="10"/>
      <c r="G9365" s="9">
        <v>100</v>
      </c>
      <c r="H9365" s="16">
        <v>11.282051282051</v>
      </c>
      <c r="I9365" s="2">
        <v>42.051282051282001</v>
      </c>
      <c r="J9365" s="2">
        <v>26.666666666666998</v>
      </c>
      <c r="K9365" s="2">
        <v>60</v>
      </c>
      <c r="L9365" s="27">
        <v>43.589743589744003</v>
      </c>
      <c r="M9365" s="2">
        <v>10.769230769230999</v>
      </c>
      <c r="N9365" s="2">
        <v>8.7179487179489996</v>
      </c>
      <c r="O9365" s="13">
        <v>1.538461538462</v>
      </c>
    </row>
    <row r="9366" spans="4:15" x14ac:dyDescent="0.2">
      <c r="D9366" s="175"/>
      <c r="E9366" s="4" t="s">
        <v>60</v>
      </c>
      <c r="F9366" s="6"/>
      <c r="G9366" s="5">
        <v>176</v>
      </c>
      <c r="H9366" s="7">
        <v>19</v>
      </c>
      <c r="I9366" s="1">
        <v>67</v>
      </c>
      <c r="J9366" s="1">
        <v>37</v>
      </c>
      <c r="K9366" s="1">
        <v>94</v>
      </c>
      <c r="L9366" s="1">
        <v>84</v>
      </c>
      <c r="M9366" s="1">
        <v>20</v>
      </c>
      <c r="N9366" s="1">
        <v>15</v>
      </c>
      <c r="O9366" s="8">
        <v>7</v>
      </c>
    </row>
    <row r="9367" spans="4:15" x14ac:dyDescent="0.2">
      <c r="D9367" s="175"/>
      <c r="E9367" s="11"/>
      <c r="F9367" s="10"/>
      <c r="G9367" s="9">
        <v>100</v>
      </c>
      <c r="H9367" s="16">
        <v>10.795454545455</v>
      </c>
      <c r="I9367" s="2">
        <v>38.068181818181998</v>
      </c>
      <c r="J9367" s="2">
        <v>21.022727272727</v>
      </c>
      <c r="K9367" s="2">
        <v>53.409090909090999</v>
      </c>
      <c r="L9367" s="2">
        <v>47.727272727272997</v>
      </c>
      <c r="M9367" s="2">
        <v>11.363636363635999</v>
      </c>
      <c r="N9367" s="2">
        <v>8.5227272727269998</v>
      </c>
      <c r="O9367" s="13">
        <v>3.9772727272730002</v>
      </c>
    </row>
    <row r="9368" spans="4:15" x14ac:dyDescent="0.2">
      <c r="D9368" s="175"/>
      <c r="E9368" s="4" t="s">
        <v>61</v>
      </c>
      <c r="F9368" s="6"/>
      <c r="G9368" s="5">
        <v>78</v>
      </c>
      <c r="H9368" s="7">
        <v>21</v>
      </c>
      <c r="I9368" s="1">
        <v>36</v>
      </c>
      <c r="J9368" s="1">
        <v>22</v>
      </c>
      <c r="K9368" s="1">
        <v>36</v>
      </c>
      <c r="L9368" s="1">
        <v>30</v>
      </c>
      <c r="M9368" s="1">
        <v>10</v>
      </c>
      <c r="N9368" s="1">
        <v>2</v>
      </c>
      <c r="O9368" s="8">
        <v>0</v>
      </c>
    </row>
    <row r="9369" spans="4:15" x14ac:dyDescent="0.2">
      <c r="D9369" s="175"/>
      <c r="E9369" s="11"/>
      <c r="F9369" s="10"/>
      <c r="G9369" s="9">
        <v>100</v>
      </c>
      <c r="H9369" s="86">
        <v>26.923076923077002</v>
      </c>
      <c r="I9369" s="23">
        <v>46.153846153845997</v>
      </c>
      <c r="J9369" s="2">
        <v>28.205128205127998</v>
      </c>
      <c r="K9369" s="46">
        <v>46.153846153845997</v>
      </c>
      <c r="L9369" s="46">
        <v>38.461538461537998</v>
      </c>
      <c r="M9369" s="2">
        <v>12.820512820513001</v>
      </c>
      <c r="N9369" s="2">
        <v>2.564102564103</v>
      </c>
      <c r="O9369" s="36">
        <v>0</v>
      </c>
    </row>
    <row r="9370" spans="4:15" x14ac:dyDescent="0.2">
      <c r="D9370" s="175"/>
      <c r="E9370" s="4" t="s">
        <v>62</v>
      </c>
      <c r="F9370" s="6"/>
      <c r="G9370" s="5">
        <v>113</v>
      </c>
      <c r="H9370" s="7">
        <v>11</v>
      </c>
      <c r="I9370" s="1">
        <v>35</v>
      </c>
      <c r="J9370" s="1">
        <v>25</v>
      </c>
      <c r="K9370" s="1">
        <v>68</v>
      </c>
      <c r="L9370" s="1">
        <v>62</v>
      </c>
      <c r="M9370" s="1">
        <v>12</v>
      </c>
      <c r="N9370" s="1">
        <v>14</v>
      </c>
      <c r="O9370" s="8">
        <v>6</v>
      </c>
    </row>
    <row r="9371" spans="4:15" x14ac:dyDescent="0.2">
      <c r="D9371" s="175"/>
      <c r="E9371" s="11"/>
      <c r="F9371" s="10"/>
      <c r="G9371" s="9">
        <v>100</v>
      </c>
      <c r="H9371" s="73">
        <v>9.7345132743360008</v>
      </c>
      <c r="I9371" s="27">
        <v>30.973451327433999</v>
      </c>
      <c r="J9371" s="2">
        <v>22.123893805310001</v>
      </c>
      <c r="K9371" s="2">
        <v>60.176991150441999</v>
      </c>
      <c r="L9371" s="23">
        <v>54.867256637167998</v>
      </c>
      <c r="M9371" s="2">
        <v>10.619469026549</v>
      </c>
      <c r="N9371" s="23">
        <v>12.389380530973</v>
      </c>
      <c r="O9371" s="13">
        <v>5.3097345132739999</v>
      </c>
    </row>
    <row r="9372" spans="4:15" x14ac:dyDescent="0.2">
      <c r="D9372" s="174" t="s">
        <v>63</v>
      </c>
      <c r="E9372" s="20" t="s">
        <v>64</v>
      </c>
      <c r="F9372" s="22"/>
      <c r="G9372" s="21">
        <v>234</v>
      </c>
      <c r="H9372" s="25">
        <v>32</v>
      </c>
      <c r="I9372" s="3">
        <v>82</v>
      </c>
      <c r="J9372" s="3">
        <v>47</v>
      </c>
      <c r="K9372" s="3">
        <v>129</v>
      </c>
      <c r="L9372" s="3">
        <v>101</v>
      </c>
      <c r="M9372" s="3">
        <v>32</v>
      </c>
      <c r="N9372" s="3">
        <v>28</v>
      </c>
      <c r="O9372" s="26">
        <v>10</v>
      </c>
    </row>
    <row r="9373" spans="4:15" x14ac:dyDescent="0.2">
      <c r="D9373" s="175"/>
      <c r="E9373" s="11"/>
      <c r="F9373" s="10"/>
      <c r="G9373" s="9">
        <v>100</v>
      </c>
      <c r="H9373" s="16">
        <v>13.675213675214</v>
      </c>
      <c r="I9373" s="2">
        <v>35.042735042735004</v>
      </c>
      <c r="J9373" s="2">
        <v>20.08547008547</v>
      </c>
      <c r="K9373" s="2">
        <v>55.128205128205003</v>
      </c>
      <c r="L9373" s="27">
        <v>43.162393162393002</v>
      </c>
      <c r="M9373" s="2">
        <v>13.675213675214</v>
      </c>
      <c r="N9373" s="2">
        <v>11.965811965812</v>
      </c>
      <c r="O9373" s="13">
        <v>4.2735042735039999</v>
      </c>
    </row>
    <row r="9374" spans="4:15" x14ac:dyDescent="0.2">
      <c r="D9374" s="175"/>
      <c r="E9374" s="4" t="s">
        <v>65</v>
      </c>
      <c r="F9374" s="6"/>
      <c r="G9374" s="5">
        <v>172</v>
      </c>
      <c r="H9374" s="7">
        <v>26</v>
      </c>
      <c r="I9374" s="1">
        <v>55</v>
      </c>
      <c r="J9374" s="1">
        <v>34</v>
      </c>
      <c r="K9374" s="1">
        <v>115</v>
      </c>
      <c r="L9374" s="1">
        <v>82</v>
      </c>
      <c r="M9374" s="1">
        <v>25</v>
      </c>
      <c r="N9374" s="1">
        <v>10</v>
      </c>
      <c r="O9374" s="8">
        <v>5</v>
      </c>
    </row>
    <row r="9375" spans="4:15" x14ac:dyDescent="0.2">
      <c r="D9375" s="175"/>
      <c r="E9375" s="11"/>
      <c r="F9375" s="10"/>
      <c r="G9375" s="9">
        <v>100</v>
      </c>
      <c r="H9375" s="16">
        <v>15.116279069767</v>
      </c>
      <c r="I9375" s="27">
        <v>31.976744186047</v>
      </c>
      <c r="J9375" s="2">
        <v>19.767441860464999</v>
      </c>
      <c r="K9375" s="23">
        <v>66.860465116279002</v>
      </c>
      <c r="L9375" s="2">
        <v>47.674418604651002</v>
      </c>
      <c r="M9375" s="2">
        <v>14.534883720930001</v>
      </c>
      <c r="N9375" s="2">
        <v>5.8139534883720003</v>
      </c>
      <c r="O9375" s="13">
        <v>2.9069767441860002</v>
      </c>
    </row>
    <row r="9376" spans="4:15" x14ac:dyDescent="0.2">
      <c r="D9376" s="175"/>
      <c r="E9376" s="4" t="s">
        <v>66</v>
      </c>
      <c r="F9376" s="6"/>
      <c r="G9376" s="5">
        <v>165</v>
      </c>
      <c r="H9376" s="7">
        <v>20</v>
      </c>
      <c r="I9376" s="1">
        <v>67</v>
      </c>
      <c r="J9376" s="1">
        <v>45</v>
      </c>
      <c r="K9376" s="1">
        <v>90</v>
      </c>
      <c r="L9376" s="1">
        <v>90</v>
      </c>
      <c r="M9376" s="1">
        <v>23</v>
      </c>
      <c r="N9376" s="1">
        <v>11</v>
      </c>
      <c r="O9376" s="8">
        <v>4</v>
      </c>
    </row>
    <row r="9377" spans="2:15" x14ac:dyDescent="0.2">
      <c r="D9377" s="175"/>
      <c r="E9377" s="11"/>
      <c r="F9377" s="10"/>
      <c r="G9377" s="9">
        <v>100</v>
      </c>
      <c r="H9377" s="16">
        <v>12.121212121212</v>
      </c>
      <c r="I9377" s="2">
        <v>40.606060606061</v>
      </c>
      <c r="J9377" s="2">
        <v>27.272727272727</v>
      </c>
      <c r="K9377" s="2">
        <v>54.545454545455001</v>
      </c>
      <c r="L9377" s="23">
        <v>54.545454545455001</v>
      </c>
      <c r="M9377" s="2">
        <v>13.939393939394</v>
      </c>
      <c r="N9377" s="2">
        <v>6.666666666667</v>
      </c>
      <c r="O9377" s="13">
        <v>2.4242424242420002</v>
      </c>
    </row>
    <row r="9378" spans="2:15" x14ac:dyDescent="0.2">
      <c r="D9378" s="175"/>
      <c r="E9378" s="4" t="s">
        <v>67</v>
      </c>
      <c r="F9378" s="6"/>
      <c r="G9378" s="5">
        <v>158</v>
      </c>
      <c r="H9378" s="7">
        <v>27</v>
      </c>
      <c r="I9378" s="1">
        <v>72</v>
      </c>
      <c r="J9378" s="1">
        <v>44</v>
      </c>
      <c r="K9378" s="1">
        <v>91</v>
      </c>
      <c r="L9378" s="1">
        <v>79</v>
      </c>
      <c r="M9378" s="1">
        <v>19</v>
      </c>
      <c r="N9378" s="1">
        <v>10</v>
      </c>
      <c r="O9378" s="8">
        <v>4</v>
      </c>
    </row>
    <row r="9379" spans="2:15" x14ac:dyDescent="0.2">
      <c r="D9379" s="175"/>
      <c r="E9379" s="11"/>
      <c r="F9379" s="10"/>
      <c r="G9379" s="9">
        <v>100</v>
      </c>
      <c r="H9379" s="16">
        <v>17.088607594936999</v>
      </c>
      <c r="I9379" s="23">
        <v>45.569620253164999</v>
      </c>
      <c r="J9379" s="2">
        <v>27.848101265823001</v>
      </c>
      <c r="K9379" s="2">
        <v>57.594936708860999</v>
      </c>
      <c r="L9379" s="2">
        <v>50</v>
      </c>
      <c r="M9379" s="2">
        <v>12.025316455696</v>
      </c>
      <c r="N9379" s="2">
        <v>6.3291139240509997</v>
      </c>
      <c r="O9379" s="13">
        <v>2.5316455696200002</v>
      </c>
    </row>
    <row r="9380" spans="2:15" x14ac:dyDescent="0.2">
      <c r="D9380" s="175"/>
      <c r="E9380" s="4" t="s">
        <v>68</v>
      </c>
      <c r="F9380" s="6"/>
      <c r="G9380" s="5">
        <v>112</v>
      </c>
      <c r="H9380" s="7">
        <v>24</v>
      </c>
      <c r="I9380" s="1">
        <v>48</v>
      </c>
      <c r="J9380" s="1">
        <v>30</v>
      </c>
      <c r="K9380" s="1">
        <v>63</v>
      </c>
      <c r="L9380" s="1">
        <v>50</v>
      </c>
      <c r="M9380" s="1">
        <v>12</v>
      </c>
      <c r="N9380" s="1">
        <v>8</v>
      </c>
      <c r="O9380" s="8">
        <v>1</v>
      </c>
    </row>
    <row r="9381" spans="2:15" x14ac:dyDescent="0.2">
      <c r="D9381" s="175"/>
      <c r="E9381" s="11"/>
      <c r="F9381" s="10"/>
      <c r="G9381" s="9">
        <v>100</v>
      </c>
      <c r="H9381" s="64">
        <v>21.428571428571001</v>
      </c>
      <c r="I9381" s="2">
        <v>42.857142857143003</v>
      </c>
      <c r="J9381" s="2">
        <v>26.785714285714</v>
      </c>
      <c r="K9381" s="2">
        <v>56.25</v>
      </c>
      <c r="L9381" s="2">
        <v>44.642857142856997</v>
      </c>
      <c r="M9381" s="2">
        <v>10.714285714286</v>
      </c>
      <c r="N9381" s="2">
        <v>7.1428571428570002</v>
      </c>
      <c r="O9381" s="13">
        <v>0.89285714285700002</v>
      </c>
    </row>
    <row r="9382" spans="2:15" x14ac:dyDescent="0.2">
      <c r="D9382" s="175"/>
      <c r="E9382" s="4" t="s">
        <v>69</v>
      </c>
      <c r="F9382" s="6"/>
      <c r="G9382" s="5">
        <v>92</v>
      </c>
      <c r="H9382" s="7">
        <v>19</v>
      </c>
      <c r="I9382" s="1">
        <v>46</v>
      </c>
      <c r="J9382" s="1">
        <v>28</v>
      </c>
      <c r="K9382" s="1">
        <v>57</v>
      </c>
      <c r="L9382" s="1">
        <v>49</v>
      </c>
      <c r="M9382" s="1">
        <v>15</v>
      </c>
      <c r="N9382" s="1">
        <v>5</v>
      </c>
      <c r="O9382" s="8">
        <v>1</v>
      </c>
    </row>
    <row r="9383" spans="2:15" x14ac:dyDescent="0.2">
      <c r="D9383" s="175"/>
      <c r="E9383" s="11"/>
      <c r="F9383" s="10"/>
      <c r="G9383" s="9">
        <v>100</v>
      </c>
      <c r="H9383" s="64">
        <v>20.652173913043001</v>
      </c>
      <c r="I9383" s="35">
        <v>50</v>
      </c>
      <c r="J9383" s="23">
        <v>30.434782608696</v>
      </c>
      <c r="K9383" s="2">
        <v>61.956521739129997</v>
      </c>
      <c r="L9383" s="2">
        <v>53.260869565217</v>
      </c>
      <c r="M9383" s="2">
        <v>16.304347826087</v>
      </c>
      <c r="N9383" s="2">
        <v>5.4347826086959996</v>
      </c>
      <c r="O9383" s="13">
        <v>1.086956521739</v>
      </c>
    </row>
    <row r="9384" spans="2:15" x14ac:dyDescent="0.2">
      <c r="D9384" s="175"/>
      <c r="E9384" s="4" t="s">
        <v>70</v>
      </c>
      <c r="F9384" s="6"/>
      <c r="G9384" s="5">
        <v>131</v>
      </c>
      <c r="H9384" s="7">
        <v>14</v>
      </c>
      <c r="I9384" s="1">
        <v>56</v>
      </c>
      <c r="J9384" s="1">
        <v>31</v>
      </c>
      <c r="K9384" s="1">
        <v>75</v>
      </c>
      <c r="L9384" s="1">
        <v>61</v>
      </c>
      <c r="M9384" s="1">
        <v>19</v>
      </c>
      <c r="N9384" s="1">
        <v>6</v>
      </c>
      <c r="O9384" s="8">
        <v>1</v>
      </c>
    </row>
    <row r="9385" spans="2:15" x14ac:dyDescent="0.2">
      <c r="D9385" s="175"/>
      <c r="E9385" s="11"/>
      <c r="F9385" s="10"/>
      <c r="G9385" s="9">
        <v>100</v>
      </c>
      <c r="H9385" s="16">
        <v>10.687022900763001</v>
      </c>
      <c r="I9385" s="2">
        <v>42.748091603052998</v>
      </c>
      <c r="J9385" s="2">
        <v>23.664122137404998</v>
      </c>
      <c r="K9385" s="2">
        <v>57.251908396947002</v>
      </c>
      <c r="L9385" s="2">
        <v>46.564885496183003</v>
      </c>
      <c r="M9385" s="2">
        <v>14.503816793893</v>
      </c>
      <c r="N9385" s="2">
        <v>4.5801526717560002</v>
      </c>
      <c r="O9385" s="13">
        <v>0.76335877862599999</v>
      </c>
    </row>
    <row r="9386" spans="2:15" x14ac:dyDescent="0.2">
      <c r="D9386" s="175"/>
      <c r="E9386" s="4" t="s">
        <v>71</v>
      </c>
      <c r="F9386" s="6"/>
      <c r="G9386" s="5">
        <v>71</v>
      </c>
      <c r="H9386" s="7">
        <v>11</v>
      </c>
      <c r="I9386" s="1">
        <v>25</v>
      </c>
      <c r="J9386" s="1">
        <v>19</v>
      </c>
      <c r="K9386" s="1">
        <v>44</v>
      </c>
      <c r="L9386" s="1">
        <v>40</v>
      </c>
      <c r="M9386" s="1">
        <v>17</v>
      </c>
      <c r="N9386" s="1">
        <v>2</v>
      </c>
      <c r="O9386" s="8">
        <v>0</v>
      </c>
    </row>
    <row r="9387" spans="2:15" x14ac:dyDescent="0.2">
      <c r="D9387" s="175"/>
      <c r="E9387" s="11"/>
      <c r="F9387" s="10"/>
      <c r="G9387" s="9">
        <v>100</v>
      </c>
      <c r="H9387" s="16">
        <v>15.492957746479</v>
      </c>
      <c r="I9387" s="2">
        <v>35.211267605633999</v>
      </c>
      <c r="J9387" s="2">
        <v>26.760563380282001</v>
      </c>
      <c r="K9387" s="2">
        <v>61.971830985914998</v>
      </c>
      <c r="L9387" s="23">
        <v>56.338028169014002</v>
      </c>
      <c r="M9387" s="23">
        <v>23.943661971830998</v>
      </c>
      <c r="N9387" s="2">
        <v>2.8169014084509998</v>
      </c>
      <c r="O9387" s="36">
        <v>0</v>
      </c>
    </row>
    <row r="9388" spans="2:15" x14ac:dyDescent="0.2">
      <c r="D9388" s="175"/>
      <c r="E9388" s="4" t="s">
        <v>72</v>
      </c>
      <c r="F9388" s="6"/>
      <c r="G9388" s="5">
        <v>70</v>
      </c>
      <c r="H9388" s="7">
        <v>11</v>
      </c>
      <c r="I9388" s="1">
        <v>29</v>
      </c>
      <c r="J9388" s="1">
        <v>20</v>
      </c>
      <c r="K9388" s="1">
        <v>41</v>
      </c>
      <c r="L9388" s="1">
        <v>41</v>
      </c>
      <c r="M9388" s="1">
        <v>12</v>
      </c>
      <c r="N9388" s="1">
        <v>5</v>
      </c>
      <c r="O9388" s="8">
        <v>1</v>
      </c>
    </row>
    <row r="9389" spans="2:15" x14ac:dyDescent="0.2">
      <c r="D9389" s="176"/>
      <c r="E9389" s="57"/>
      <c r="F9389" s="54"/>
      <c r="G9389" s="67">
        <v>100</v>
      </c>
      <c r="H9389" s="82">
        <v>15.714285714286</v>
      </c>
      <c r="I9389" s="48">
        <v>41.428571428570997</v>
      </c>
      <c r="J9389" s="48">
        <v>28.571428571428999</v>
      </c>
      <c r="K9389" s="48">
        <v>58.571428571429003</v>
      </c>
      <c r="L9389" s="103">
        <v>58.571428571429003</v>
      </c>
      <c r="M9389" s="48">
        <v>17.142857142857</v>
      </c>
      <c r="N9389" s="48">
        <v>7.1428571428570002</v>
      </c>
      <c r="O9389" s="84">
        <v>1.4285714285710001</v>
      </c>
    </row>
    <row r="9391" spans="2:15" x14ac:dyDescent="0.2">
      <c r="B9391" s="43" t="str">
        <f xml:space="preserve"> HYPERLINK("#'目次'!B201", "[195]")</f>
        <v>[195]</v>
      </c>
      <c r="C9391" s="31" t="s">
        <v>379</v>
      </c>
    </row>
    <row r="9394" spans="3:15" x14ac:dyDescent="0.2">
      <c r="C9394" s="31" t="s">
        <v>75</v>
      </c>
    </row>
    <row r="9395" spans="3:15" ht="72" x14ac:dyDescent="0.2">
      <c r="D9395" s="177"/>
      <c r="E9395" s="178"/>
      <c r="F9395" s="178"/>
      <c r="G9395" s="40" t="s">
        <v>14</v>
      </c>
      <c r="H9395" s="42" t="s">
        <v>380</v>
      </c>
      <c r="I9395" s="15" t="s">
        <v>381</v>
      </c>
      <c r="J9395" s="15" t="s">
        <v>382</v>
      </c>
      <c r="K9395" s="15" t="s">
        <v>358</v>
      </c>
      <c r="L9395" s="15" t="s">
        <v>383</v>
      </c>
      <c r="M9395" s="15" t="s">
        <v>384</v>
      </c>
      <c r="N9395" s="15" t="s">
        <v>86</v>
      </c>
      <c r="O9395" s="44" t="s">
        <v>17</v>
      </c>
    </row>
    <row r="9396" spans="3:15" x14ac:dyDescent="0.2">
      <c r="D9396" s="179"/>
      <c r="E9396" s="180"/>
      <c r="F9396" s="180"/>
      <c r="G9396" s="39"/>
      <c r="H9396" s="41"/>
      <c r="I9396" s="14"/>
      <c r="J9396" s="14"/>
      <c r="K9396" s="14"/>
      <c r="L9396" s="14"/>
      <c r="M9396" s="14"/>
      <c r="N9396" s="14"/>
      <c r="O9396" s="38"/>
    </row>
    <row r="9397" spans="3:15" x14ac:dyDescent="0.2">
      <c r="D9397" s="70"/>
      <c r="E9397" s="72" t="s">
        <v>14</v>
      </c>
      <c r="F9397" s="69"/>
      <c r="G9397" s="37">
        <v>1222</v>
      </c>
      <c r="H9397" s="17">
        <v>188</v>
      </c>
      <c r="I9397" s="17">
        <v>484</v>
      </c>
      <c r="J9397" s="17">
        <v>301</v>
      </c>
      <c r="K9397" s="17">
        <v>713</v>
      </c>
      <c r="L9397" s="17">
        <v>600</v>
      </c>
      <c r="M9397" s="17">
        <v>177</v>
      </c>
      <c r="N9397" s="17">
        <v>86</v>
      </c>
      <c r="O9397" s="55">
        <v>29</v>
      </c>
    </row>
    <row r="9398" spans="3:15" x14ac:dyDescent="0.2">
      <c r="D9398" s="57"/>
      <c r="E9398" s="54"/>
      <c r="F9398" s="71"/>
      <c r="G9398" s="9">
        <v>100</v>
      </c>
      <c r="H9398" s="2">
        <v>15.384615384615</v>
      </c>
      <c r="I9398" s="2">
        <v>39.607201309329</v>
      </c>
      <c r="J9398" s="2">
        <v>24.631751227496</v>
      </c>
      <c r="K9398" s="2">
        <v>58.346972176759003</v>
      </c>
      <c r="L9398" s="2">
        <v>49.099836333878997</v>
      </c>
      <c r="M9398" s="2">
        <v>14.484451718494</v>
      </c>
      <c r="N9398" s="2">
        <v>7.0376432078560001</v>
      </c>
      <c r="O9398" s="13">
        <v>2.3731587561369998</v>
      </c>
    </row>
    <row r="9399" spans="3:15" x14ac:dyDescent="0.2">
      <c r="D9399" s="174" t="s">
        <v>36</v>
      </c>
      <c r="E9399" s="20" t="s">
        <v>76</v>
      </c>
      <c r="F9399" s="22"/>
      <c r="G9399" s="21">
        <v>629</v>
      </c>
      <c r="H9399" s="25">
        <v>109</v>
      </c>
      <c r="I9399" s="3">
        <v>235</v>
      </c>
      <c r="J9399" s="3">
        <v>156</v>
      </c>
      <c r="K9399" s="3">
        <v>377</v>
      </c>
      <c r="L9399" s="3">
        <v>322</v>
      </c>
      <c r="M9399" s="3">
        <v>109</v>
      </c>
      <c r="N9399" s="3">
        <v>43</v>
      </c>
      <c r="O9399" s="26">
        <v>15</v>
      </c>
    </row>
    <row r="9400" spans="3:15" x14ac:dyDescent="0.2">
      <c r="D9400" s="175"/>
      <c r="E9400" s="11"/>
      <c r="F9400" s="10"/>
      <c r="G9400" s="9">
        <v>100</v>
      </c>
      <c r="H9400" s="16">
        <v>17.329093799681999</v>
      </c>
      <c r="I9400" s="2">
        <v>37.360890302066998</v>
      </c>
      <c r="J9400" s="2">
        <v>24.801271860095</v>
      </c>
      <c r="K9400" s="2">
        <v>59.936406995231003</v>
      </c>
      <c r="L9400" s="2">
        <v>51.192368839427999</v>
      </c>
      <c r="M9400" s="2">
        <v>17.329093799681999</v>
      </c>
      <c r="N9400" s="2">
        <v>6.8362480127190004</v>
      </c>
      <c r="O9400" s="13">
        <v>2.3847376788550001</v>
      </c>
    </row>
    <row r="9401" spans="3:15" x14ac:dyDescent="0.2">
      <c r="D9401" s="175"/>
      <c r="E9401" s="4" t="s">
        <v>39</v>
      </c>
      <c r="F9401" s="6"/>
      <c r="G9401" s="5">
        <v>37</v>
      </c>
      <c r="H9401" s="7">
        <v>10</v>
      </c>
      <c r="I9401" s="1">
        <v>13</v>
      </c>
      <c r="J9401" s="1">
        <v>10</v>
      </c>
      <c r="K9401" s="1">
        <v>19</v>
      </c>
      <c r="L9401" s="1">
        <v>15</v>
      </c>
      <c r="M9401" s="1">
        <v>8</v>
      </c>
      <c r="N9401" s="1">
        <v>2</v>
      </c>
      <c r="O9401" s="8">
        <v>0</v>
      </c>
    </row>
    <row r="9402" spans="3:15" x14ac:dyDescent="0.2">
      <c r="D9402" s="175"/>
      <c r="E9402" s="11"/>
      <c r="F9402" s="10"/>
      <c r="G9402" s="9">
        <v>100</v>
      </c>
      <c r="H9402" s="86">
        <v>27.027027027027</v>
      </c>
      <c r="I9402" s="2">
        <v>35.135135135135002</v>
      </c>
      <c r="J9402" s="2">
        <v>27.027027027027</v>
      </c>
      <c r="K9402" s="27">
        <v>51.351351351350999</v>
      </c>
      <c r="L9402" s="27">
        <v>40.540540540541002</v>
      </c>
      <c r="M9402" s="23">
        <v>21.621621621622001</v>
      </c>
      <c r="N9402" s="2">
        <v>5.4054054054050003</v>
      </c>
      <c r="O9402" s="36">
        <v>0</v>
      </c>
    </row>
    <row r="9403" spans="3:15" x14ac:dyDescent="0.2">
      <c r="D9403" s="175"/>
      <c r="E9403" s="4" t="s">
        <v>40</v>
      </c>
      <c r="F9403" s="6"/>
      <c r="G9403" s="5">
        <v>73</v>
      </c>
      <c r="H9403" s="7">
        <v>17</v>
      </c>
      <c r="I9403" s="1">
        <v>29</v>
      </c>
      <c r="J9403" s="1">
        <v>16</v>
      </c>
      <c r="K9403" s="1">
        <v>43</v>
      </c>
      <c r="L9403" s="1">
        <v>38</v>
      </c>
      <c r="M9403" s="1">
        <v>13</v>
      </c>
      <c r="N9403" s="1">
        <v>3</v>
      </c>
      <c r="O9403" s="8">
        <v>0</v>
      </c>
    </row>
    <row r="9404" spans="3:15" x14ac:dyDescent="0.2">
      <c r="D9404" s="175"/>
      <c r="E9404" s="11"/>
      <c r="F9404" s="10"/>
      <c r="G9404" s="9">
        <v>100</v>
      </c>
      <c r="H9404" s="64">
        <v>23.287671232876999</v>
      </c>
      <c r="I9404" s="2">
        <v>39.726027397259998</v>
      </c>
      <c r="J9404" s="2">
        <v>21.917808219177999</v>
      </c>
      <c r="K9404" s="2">
        <v>58.904109589040999</v>
      </c>
      <c r="L9404" s="2">
        <v>52.054794520548</v>
      </c>
      <c r="M9404" s="2">
        <v>17.808219178081998</v>
      </c>
      <c r="N9404" s="2">
        <v>4.1095890410960001</v>
      </c>
      <c r="O9404" s="36">
        <v>0</v>
      </c>
    </row>
    <row r="9405" spans="3:15" x14ac:dyDescent="0.2">
      <c r="D9405" s="175"/>
      <c r="E9405" s="4" t="s">
        <v>41</v>
      </c>
      <c r="F9405" s="6"/>
      <c r="G9405" s="5">
        <v>108</v>
      </c>
      <c r="H9405" s="7">
        <v>26</v>
      </c>
      <c r="I9405" s="1">
        <v>50</v>
      </c>
      <c r="J9405" s="1">
        <v>33</v>
      </c>
      <c r="K9405" s="1">
        <v>59</v>
      </c>
      <c r="L9405" s="1">
        <v>64</v>
      </c>
      <c r="M9405" s="1">
        <v>20</v>
      </c>
      <c r="N9405" s="1">
        <v>3</v>
      </c>
      <c r="O9405" s="8">
        <v>1</v>
      </c>
    </row>
    <row r="9406" spans="3:15" x14ac:dyDescent="0.2">
      <c r="D9406" s="175"/>
      <c r="E9406" s="11"/>
      <c r="F9406" s="10"/>
      <c r="G9406" s="9">
        <v>100</v>
      </c>
      <c r="H9406" s="64">
        <v>24.074074074074002</v>
      </c>
      <c r="I9406" s="23">
        <v>46.296296296295999</v>
      </c>
      <c r="J9406" s="23">
        <v>30.555555555556001</v>
      </c>
      <c r="K9406" s="2">
        <v>54.629629629630003</v>
      </c>
      <c r="L9406" s="35">
        <v>59.259259259258997</v>
      </c>
      <c r="M9406" s="2">
        <v>18.518518518518999</v>
      </c>
      <c r="N9406" s="2">
        <v>2.7777777777780002</v>
      </c>
      <c r="O9406" s="13">
        <v>0.92592592592599998</v>
      </c>
    </row>
    <row r="9407" spans="3:15" x14ac:dyDescent="0.2">
      <c r="D9407" s="175"/>
      <c r="E9407" s="4" t="s">
        <v>42</v>
      </c>
      <c r="F9407" s="6"/>
      <c r="G9407" s="5">
        <v>113</v>
      </c>
      <c r="H9407" s="7">
        <v>17</v>
      </c>
      <c r="I9407" s="1">
        <v>49</v>
      </c>
      <c r="J9407" s="1">
        <v>30</v>
      </c>
      <c r="K9407" s="1">
        <v>73</v>
      </c>
      <c r="L9407" s="1">
        <v>56</v>
      </c>
      <c r="M9407" s="1">
        <v>20</v>
      </c>
      <c r="N9407" s="1">
        <v>8</v>
      </c>
      <c r="O9407" s="8">
        <v>3</v>
      </c>
    </row>
    <row r="9408" spans="3:15" x14ac:dyDescent="0.2">
      <c r="D9408" s="175"/>
      <c r="E9408" s="11"/>
      <c r="F9408" s="10"/>
      <c r="G9408" s="9">
        <v>100</v>
      </c>
      <c r="H9408" s="16">
        <v>15.044247787611001</v>
      </c>
      <c r="I9408" s="2">
        <v>43.362831858406999</v>
      </c>
      <c r="J9408" s="2">
        <v>26.548672566372002</v>
      </c>
      <c r="K9408" s="23">
        <v>64.601769911503993</v>
      </c>
      <c r="L9408" s="2">
        <v>49.557522123894003</v>
      </c>
      <c r="M9408" s="2">
        <v>17.699115044248</v>
      </c>
      <c r="N9408" s="2">
        <v>7.0796460176989999</v>
      </c>
      <c r="O9408" s="13">
        <v>2.654867256637</v>
      </c>
    </row>
    <row r="9409" spans="4:15" x14ac:dyDescent="0.2">
      <c r="D9409" s="175"/>
      <c r="E9409" s="4" t="s">
        <v>43</v>
      </c>
      <c r="F9409" s="6"/>
      <c r="G9409" s="5">
        <v>101</v>
      </c>
      <c r="H9409" s="7">
        <v>16</v>
      </c>
      <c r="I9409" s="1">
        <v>35</v>
      </c>
      <c r="J9409" s="1">
        <v>21</v>
      </c>
      <c r="K9409" s="1">
        <v>64</v>
      </c>
      <c r="L9409" s="1">
        <v>53</v>
      </c>
      <c r="M9409" s="1">
        <v>18</v>
      </c>
      <c r="N9409" s="1">
        <v>8</v>
      </c>
      <c r="O9409" s="8">
        <v>1</v>
      </c>
    </row>
    <row r="9410" spans="4:15" x14ac:dyDescent="0.2">
      <c r="D9410" s="175"/>
      <c r="E9410" s="11"/>
      <c r="F9410" s="10"/>
      <c r="G9410" s="9">
        <v>100</v>
      </c>
      <c r="H9410" s="16">
        <v>15.841584158416</v>
      </c>
      <c r="I9410" s="2">
        <v>34.653465346535</v>
      </c>
      <c r="J9410" s="2">
        <v>20.792079207920999</v>
      </c>
      <c r="K9410" s="23">
        <v>63.366336633663003</v>
      </c>
      <c r="L9410" s="2">
        <v>52.475247524752</v>
      </c>
      <c r="M9410" s="2">
        <v>17.821782178218001</v>
      </c>
      <c r="N9410" s="2">
        <v>7.9207920792079998</v>
      </c>
      <c r="O9410" s="13">
        <v>0.99009900990099997</v>
      </c>
    </row>
    <row r="9411" spans="4:15" x14ac:dyDescent="0.2">
      <c r="D9411" s="175"/>
      <c r="E9411" s="4" t="s">
        <v>44</v>
      </c>
      <c r="F9411" s="6"/>
      <c r="G9411" s="5">
        <v>114</v>
      </c>
      <c r="H9411" s="7">
        <v>11</v>
      </c>
      <c r="I9411" s="1">
        <v>34</v>
      </c>
      <c r="J9411" s="1">
        <v>26</v>
      </c>
      <c r="K9411" s="1">
        <v>69</v>
      </c>
      <c r="L9411" s="1">
        <v>58</v>
      </c>
      <c r="M9411" s="1">
        <v>22</v>
      </c>
      <c r="N9411" s="1">
        <v>11</v>
      </c>
      <c r="O9411" s="8">
        <v>5</v>
      </c>
    </row>
    <row r="9412" spans="4:15" x14ac:dyDescent="0.2">
      <c r="D9412" s="175"/>
      <c r="E9412" s="11"/>
      <c r="F9412" s="10"/>
      <c r="G9412" s="9">
        <v>100</v>
      </c>
      <c r="H9412" s="73">
        <v>9.6491228070179993</v>
      </c>
      <c r="I9412" s="27">
        <v>29.824561403509001</v>
      </c>
      <c r="J9412" s="2">
        <v>22.807017543859999</v>
      </c>
      <c r="K9412" s="2">
        <v>60.526315789473998</v>
      </c>
      <c r="L9412" s="2">
        <v>50.877192982456002</v>
      </c>
      <c r="M9412" s="2">
        <v>19.298245614035</v>
      </c>
      <c r="N9412" s="2">
        <v>9.6491228070179993</v>
      </c>
      <c r="O9412" s="13">
        <v>4.3859649122809996</v>
      </c>
    </row>
    <row r="9413" spans="4:15" x14ac:dyDescent="0.2">
      <c r="D9413" s="175"/>
      <c r="E9413" s="4" t="s">
        <v>45</v>
      </c>
      <c r="F9413" s="6"/>
      <c r="G9413" s="5">
        <v>83</v>
      </c>
      <c r="H9413" s="7">
        <v>12</v>
      </c>
      <c r="I9413" s="1">
        <v>25</v>
      </c>
      <c r="J9413" s="1">
        <v>20</v>
      </c>
      <c r="K9413" s="1">
        <v>50</v>
      </c>
      <c r="L9413" s="1">
        <v>38</v>
      </c>
      <c r="M9413" s="1">
        <v>8</v>
      </c>
      <c r="N9413" s="1">
        <v>8</v>
      </c>
      <c r="O9413" s="8">
        <v>5</v>
      </c>
    </row>
    <row r="9414" spans="4:15" x14ac:dyDescent="0.2">
      <c r="D9414" s="175"/>
      <c r="E9414" s="11"/>
      <c r="F9414" s="10"/>
      <c r="G9414" s="9">
        <v>100</v>
      </c>
      <c r="H9414" s="16">
        <v>14.457831325300999</v>
      </c>
      <c r="I9414" s="27">
        <v>30.120481927711001</v>
      </c>
      <c r="J9414" s="2">
        <v>24.096385542168999</v>
      </c>
      <c r="K9414" s="2">
        <v>60.240963855422002</v>
      </c>
      <c r="L9414" s="2">
        <v>45.78313253012</v>
      </c>
      <c r="M9414" s="2">
        <v>9.638554216867</v>
      </c>
      <c r="N9414" s="2">
        <v>9.638554216867</v>
      </c>
      <c r="O9414" s="13">
        <v>6.0240963855420002</v>
      </c>
    </row>
    <row r="9415" spans="4:15" x14ac:dyDescent="0.2">
      <c r="D9415" s="174" t="s">
        <v>37</v>
      </c>
      <c r="E9415" s="20" t="s">
        <v>77</v>
      </c>
      <c r="F9415" s="22"/>
      <c r="G9415" s="21">
        <v>593</v>
      </c>
      <c r="H9415" s="25">
        <v>79</v>
      </c>
      <c r="I9415" s="3">
        <v>249</v>
      </c>
      <c r="J9415" s="3">
        <v>145</v>
      </c>
      <c r="K9415" s="3">
        <v>336</v>
      </c>
      <c r="L9415" s="3">
        <v>278</v>
      </c>
      <c r="M9415" s="3">
        <v>68</v>
      </c>
      <c r="N9415" s="3">
        <v>43</v>
      </c>
      <c r="O9415" s="26">
        <v>14</v>
      </c>
    </row>
    <row r="9416" spans="4:15" x14ac:dyDescent="0.2">
      <c r="D9416" s="175"/>
      <c r="E9416" s="11"/>
      <c r="F9416" s="10"/>
      <c r="G9416" s="9">
        <v>100</v>
      </c>
      <c r="H9416" s="16">
        <v>13.322091062395</v>
      </c>
      <c r="I9416" s="2">
        <v>41.989881956155003</v>
      </c>
      <c r="J9416" s="2">
        <v>24.451939291736998</v>
      </c>
      <c r="K9416" s="2">
        <v>56.661045531196997</v>
      </c>
      <c r="L9416" s="2">
        <v>46.880269814503002</v>
      </c>
      <c r="M9416" s="2">
        <v>11.467116357504</v>
      </c>
      <c r="N9416" s="2">
        <v>7.2512647554810004</v>
      </c>
      <c r="O9416" s="13">
        <v>2.3608768971330001</v>
      </c>
    </row>
    <row r="9417" spans="4:15" x14ac:dyDescent="0.2">
      <c r="D9417" s="175"/>
      <c r="E9417" s="4" t="s">
        <v>39</v>
      </c>
      <c r="F9417" s="6"/>
      <c r="G9417" s="5">
        <v>27</v>
      </c>
      <c r="H9417" s="7">
        <v>9</v>
      </c>
      <c r="I9417" s="1">
        <v>15</v>
      </c>
      <c r="J9417" s="1">
        <v>6</v>
      </c>
      <c r="K9417" s="1">
        <v>11</v>
      </c>
      <c r="L9417" s="1">
        <v>12</v>
      </c>
      <c r="M9417" s="1">
        <v>2</v>
      </c>
      <c r="N9417" s="1">
        <v>1</v>
      </c>
      <c r="O9417" s="8">
        <v>0</v>
      </c>
    </row>
    <row r="9418" spans="4:15" x14ac:dyDescent="0.2">
      <c r="D9418" s="175"/>
      <c r="E9418" s="11"/>
      <c r="F9418" s="10"/>
      <c r="G9418" s="9">
        <v>100</v>
      </c>
      <c r="H9418" s="86">
        <v>33.333333333333002</v>
      </c>
      <c r="I9418" s="35">
        <v>55.555555555555998</v>
      </c>
      <c r="J9418" s="2">
        <v>22.222222222222001</v>
      </c>
      <c r="K9418" s="46">
        <v>40.740740740741003</v>
      </c>
      <c r="L9418" s="2">
        <v>44.444444444444002</v>
      </c>
      <c r="M9418" s="27">
        <v>7.4074074074069998</v>
      </c>
      <c r="N9418" s="2">
        <v>3.7037037037039999</v>
      </c>
      <c r="O9418" s="36">
        <v>0</v>
      </c>
    </row>
    <row r="9419" spans="4:15" x14ac:dyDescent="0.2">
      <c r="D9419" s="175"/>
      <c r="E9419" s="4" t="s">
        <v>40</v>
      </c>
      <c r="F9419" s="6"/>
      <c r="G9419" s="5">
        <v>74</v>
      </c>
      <c r="H9419" s="7">
        <v>19</v>
      </c>
      <c r="I9419" s="1">
        <v>45</v>
      </c>
      <c r="J9419" s="1">
        <v>24</v>
      </c>
      <c r="K9419" s="1">
        <v>33</v>
      </c>
      <c r="L9419" s="1">
        <v>33</v>
      </c>
      <c r="M9419" s="1">
        <v>7</v>
      </c>
      <c r="N9419" s="1">
        <v>1</v>
      </c>
      <c r="O9419" s="8">
        <v>0</v>
      </c>
    </row>
    <row r="9420" spans="4:15" x14ac:dyDescent="0.2">
      <c r="D9420" s="175"/>
      <c r="E9420" s="11"/>
      <c r="F9420" s="10"/>
      <c r="G9420" s="9">
        <v>100</v>
      </c>
      <c r="H9420" s="86">
        <v>25.675675675676001</v>
      </c>
      <c r="I9420" s="35">
        <v>60.810810810810999</v>
      </c>
      <c r="J9420" s="23">
        <v>32.432432432432002</v>
      </c>
      <c r="K9420" s="46">
        <v>44.594594594595002</v>
      </c>
      <c r="L9420" s="2">
        <v>44.594594594595002</v>
      </c>
      <c r="M9420" s="27">
        <v>9.4594594594589996</v>
      </c>
      <c r="N9420" s="27">
        <v>1.351351351351</v>
      </c>
      <c r="O9420" s="36">
        <v>0</v>
      </c>
    </row>
    <row r="9421" spans="4:15" x14ac:dyDescent="0.2">
      <c r="D9421" s="175"/>
      <c r="E9421" s="4" t="s">
        <v>41</v>
      </c>
      <c r="F9421" s="6"/>
      <c r="G9421" s="5">
        <v>96</v>
      </c>
      <c r="H9421" s="7">
        <v>14</v>
      </c>
      <c r="I9421" s="1">
        <v>46</v>
      </c>
      <c r="J9421" s="1">
        <v>28</v>
      </c>
      <c r="K9421" s="1">
        <v>65</v>
      </c>
      <c r="L9421" s="1">
        <v>42</v>
      </c>
      <c r="M9421" s="1">
        <v>17</v>
      </c>
      <c r="N9421" s="1">
        <v>7</v>
      </c>
      <c r="O9421" s="8">
        <v>1</v>
      </c>
    </row>
    <row r="9422" spans="4:15" x14ac:dyDescent="0.2">
      <c r="D9422" s="175"/>
      <c r="E9422" s="11"/>
      <c r="F9422" s="10"/>
      <c r="G9422" s="9">
        <v>100</v>
      </c>
      <c r="H9422" s="16">
        <v>14.583333333333</v>
      </c>
      <c r="I9422" s="23">
        <v>47.916666666666998</v>
      </c>
      <c r="J9422" s="2">
        <v>29.166666666666998</v>
      </c>
      <c r="K9422" s="23">
        <v>67.708333333333002</v>
      </c>
      <c r="L9422" s="27">
        <v>43.75</v>
      </c>
      <c r="M9422" s="2">
        <v>17.708333333333002</v>
      </c>
      <c r="N9422" s="2">
        <v>7.291666666667</v>
      </c>
      <c r="O9422" s="13">
        <v>1.041666666667</v>
      </c>
    </row>
    <row r="9423" spans="4:15" x14ac:dyDescent="0.2">
      <c r="D9423" s="175"/>
      <c r="E9423" s="4" t="s">
        <v>42</v>
      </c>
      <c r="F9423" s="6"/>
      <c r="G9423" s="5">
        <v>97</v>
      </c>
      <c r="H9423" s="7">
        <v>9</v>
      </c>
      <c r="I9423" s="1">
        <v>38</v>
      </c>
      <c r="J9423" s="1">
        <v>28</v>
      </c>
      <c r="K9423" s="1">
        <v>62</v>
      </c>
      <c r="L9423" s="1">
        <v>51</v>
      </c>
      <c r="M9423" s="1">
        <v>14</v>
      </c>
      <c r="N9423" s="1">
        <v>5</v>
      </c>
      <c r="O9423" s="8">
        <v>0</v>
      </c>
    </row>
    <row r="9424" spans="4:15" x14ac:dyDescent="0.2">
      <c r="D9424" s="175"/>
      <c r="E9424" s="11"/>
      <c r="F9424" s="10"/>
      <c r="G9424" s="9">
        <v>100</v>
      </c>
      <c r="H9424" s="73">
        <v>9.278350515464</v>
      </c>
      <c r="I9424" s="2">
        <v>39.175257731959</v>
      </c>
      <c r="J9424" s="2">
        <v>28.865979381443001</v>
      </c>
      <c r="K9424" s="23">
        <v>63.917525773195997</v>
      </c>
      <c r="L9424" s="2">
        <v>52.577319587628999</v>
      </c>
      <c r="M9424" s="2">
        <v>14.432989690722</v>
      </c>
      <c r="N9424" s="2">
        <v>5.1546391752579996</v>
      </c>
      <c r="O9424" s="36">
        <v>0</v>
      </c>
    </row>
    <row r="9425" spans="2:15" x14ac:dyDescent="0.2">
      <c r="D9425" s="175"/>
      <c r="E9425" s="4" t="s">
        <v>43</v>
      </c>
      <c r="F9425" s="6"/>
      <c r="G9425" s="5">
        <v>103</v>
      </c>
      <c r="H9425" s="7">
        <v>16</v>
      </c>
      <c r="I9425" s="1">
        <v>43</v>
      </c>
      <c r="J9425" s="1">
        <v>25</v>
      </c>
      <c r="K9425" s="1">
        <v>59</v>
      </c>
      <c r="L9425" s="1">
        <v>50</v>
      </c>
      <c r="M9425" s="1">
        <v>14</v>
      </c>
      <c r="N9425" s="1">
        <v>12</v>
      </c>
      <c r="O9425" s="8">
        <v>1</v>
      </c>
    </row>
    <row r="9426" spans="2:15" x14ac:dyDescent="0.2">
      <c r="D9426" s="175"/>
      <c r="E9426" s="11"/>
      <c r="F9426" s="10"/>
      <c r="G9426" s="9">
        <v>100</v>
      </c>
      <c r="H9426" s="16">
        <v>15.533980582524</v>
      </c>
      <c r="I9426" s="2">
        <v>41.747572815533999</v>
      </c>
      <c r="J9426" s="2">
        <v>24.271844660193999</v>
      </c>
      <c r="K9426" s="2">
        <v>57.281553398058001</v>
      </c>
      <c r="L9426" s="2">
        <v>48.543689320387998</v>
      </c>
      <c r="M9426" s="2">
        <v>13.592233009709</v>
      </c>
      <c r="N9426" s="2">
        <v>11.650485436893</v>
      </c>
      <c r="O9426" s="13">
        <v>0.97087378640800004</v>
      </c>
    </row>
    <row r="9427" spans="2:15" x14ac:dyDescent="0.2">
      <c r="D9427" s="175"/>
      <c r="E9427" s="4" t="s">
        <v>44</v>
      </c>
      <c r="F9427" s="6"/>
      <c r="G9427" s="5">
        <v>109</v>
      </c>
      <c r="H9427" s="7">
        <v>9</v>
      </c>
      <c r="I9427" s="1">
        <v>39</v>
      </c>
      <c r="J9427" s="1">
        <v>19</v>
      </c>
      <c r="K9427" s="1">
        <v>63</v>
      </c>
      <c r="L9427" s="1">
        <v>57</v>
      </c>
      <c r="M9427" s="1">
        <v>8</v>
      </c>
      <c r="N9427" s="1">
        <v>7</v>
      </c>
      <c r="O9427" s="8">
        <v>3</v>
      </c>
    </row>
    <row r="9428" spans="2:15" x14ac:dyDescent="0.2">
      <c r="D9428" s="175"/>
      <c r="E9428" s="11"/>
      <c r="F9428" s="10"/>
      <c r="G9428" s="9">
        <v>100</v>
      </c>
      <c r="H9428" s="73">
        <v>8.2568807339449997</v>
      </c>
      <c r="I9428" s="2">
        <v>35.779816513760998</v>
      </c>
      <c r="J9428" s="27">
        <v>17.43119266055</v>
      </c>
      <c r="K9428" s="2">
        <v>57.798165137615001</v>
      </c>
      <c r="L9428" s="2">
        <v>52.293577981650998</v>
      </c>
      <c r="M9428" s="27">
        <v>7.339449541284</v>
      </c>
      <c r="N9428" s="2">
        <v>6.4220183486240003</v>
      </c>
      <c r="O9428" s="13">
        <v>2.7522935779819999</v>
      </c>
    </row>
    <row r="9429" spans="2:15" x14ac:dyDescent="0.2">
      <c r="D9429" s="175"/>
      <c r="E9429" s="4" t="s">
        <v>45</v>
      </c>
      <c r="F9429" s="6"/>
      <c r="G9429" s="5">
        <v>87</v>
      </c>
      <c r="H9429" s="7">
        <v>3</v>
      </c>
      <c r="I9429" s="1">
        <v>23</v>
      </c>
      <c r="J9429" s="1">
        <v>15</v>
      </c>
      <c r="K9429" s="1">
        <v>43</v>
      </c>
      <c r="L9429" s="1">
        <v>33</v>
      </c>
      <c r="M9429" s="1">
        <v>6</v>
      </c>
      <c r="N9429" s="1">
        <v>10</v>
      </c>
      <c r="O9429" s="8">
        <v>9</v>
      </c>
    </row>
    <row r="9430" spans="2:15" x14ac:dyDescent="0.2">
      <c r="D9430" s="176"/>
      <c r="E9430" s="57"/>
      <c r="F9430" s="54"/>
      <c r="G9430" s="67">
        <v>100</v>
      </c>
      <c r="H9430" s="135">
        <v>3.4482758620689999</v>
      </c>
      <c r="I9430" s="91">
        <v>26.436781609194998</v>
      </c>
      <c r="J9430" s="96">
        <v>17.241379310345</v>
      </c>
      <c r="K9430" s="96">
        <v>49.425287356322002</v>
      </c>
      <c r="L9430" s="91">
        <v>37.931034482759003</v>
      </c>
      <c r="M9430" s="96">
        <v>6.8965517241379999</v>
      </c>
      <c r="N9430" s="48">
        <v>11.494252873562999</v>
      </c>
      <c r="O9430" s="113">
        <v>10.344827586207</v>
      </c>
    </row>
    <row r="9432" spans="2:15" x14ac:dyDescent="0.2">
      <c r="B9432" s="43" t="str">
        <f xml:space="preserve"> HYPERLINK("#'目次'!B202", "[196]")</f>
        <v>[196]</v>
      </c>
      <c r="C9432" s="31" t="s">
        <v>387</v>
      </c>
    </row>
    <row r="9436" spans="2:15" ht="84" x14ac:dyDescent="0.2">
      <c r="D9436" s="177"/>
      <c r="E9436" s="178"/>
      <c r="F9436" s="178"/>
      <c r="G9436" s="40" t="s">
        <v>14</v>
      </c>
      <c r="H9436" s="42" t="s">
        <v>388</v>
      </c>
      <c r="I9436" s="15" t="s">
        <v>389</v>
      </c>
      <c r="J9436" s="15" t="s">
        <v>390</v>
      </c>
      <c r="K9436" s="15" t="s">
        <v>391</v>
      </c>
      <c r="L9436" s="15" t="s">
        <v>392</v>
      </c>
      <c r="M9436" s="15" t="s">
        <v>86</v>
      </c>
      <c r="N9436" s="44" t="s">
        <v>17</v>
      </c>
    </row>
    <row r="9437" spans="2:15" x14ac:dyDescent="0.2">
      <c r="D9437" s="179"/>
      <c r="E9437" s="180"/>
      <c r="F9437" s="180"/>
      <c r="G9437" s="39"/>
      <c r="H9437" s="41"/>
      <c r="I9437" s="14"/>
      <c r="J9437" s="14"/>
      <c r="K9437" s="14"/>
      <c r="L9437" s="14"/>
      <c r="M9437" s="14"/>
      <c r="N9437" s="38"/>
    </row>
    <row r="9438" spans="2:15" x14ac:dyDescent="0.2">
      <c r="D9438" s="70"/>
      <c r="E9438" s="72" t="s">
        <v>14</v>
      </c>
      <c r="F9438" s="69"/>
      <c r="G9438" s="37">
        <v>1222</v>
      </c>
      <c r="H9438" s="17">
        <v>863</v>
      </c>
      <c r="I9438" s="17">
        <v>271</v>
      </c>
      <c r="J9438" s="17">
        <v>470</v>
      </c>
      <c r="K9438" s="17">
        <v>812</v>
      </c>
      <c r="L9438" s="17">
        <v>357</v>
      </c>
      <c r="M9438" s="17">
        <v>36</v>
      </c>
      <c r="N9438" s="55">
        <v>24</v>
      </c>
    </row>
    <row r="9439" spans="2:15" x14ac:dyDescent="0.2">
      <c r="D9439" s="57"/>
      <c r="E9439" s="54"/>
      <c r="F9439" s="71"/>
      <c r="G9439" s="9">
        <v>100</v>
      </c>
      <c r="H9439" s="2">
        <v>70.621931260229005</v>
      </c>
      <c r="I9439" s="2">
        <v>22.176759410801999</v>
      </c>
      <c r="J9439" s="2">
        <v>38.461538461537998</v>
      </c>
      <c r="K9439" s="2">
        <v>66.448445171849002</v>
      </c>
      <c r="L9439" s="2">
        <v>29.214402618657999</v>
      </c>
      <c r="M9439" s="2">
        <v>2.9459901800330002</v>
      </c>
      <c r="N9439" s="13">
        <v>1.9639934533550001</v>
      </c>
    </row>
    <row r="9440" spans="2:15" x14ac:dyDescent="0.2">
      <c r="D9440" s="174" t="s">
        <v>18</v>
      </c>
      <c r="E9440" s="20" t="s">
        <v>19</v>
      </c>
      <c r="F9440" s="22"/>
      <c r="G9440" s="21">
        <v>57</v>
      </c>
      <c r="H9440" s="25">
        <v>36</v>
      </c>
      <c r="I9440" s="3">
        <v>13</v>
      </c>
      <c r="J9440" s="3">
        <v>23</v>
      </c>
      <c r="K9440" s="3">
        <v>34</v>
      </c>
      <c r="L9440" s="3">
        <v>11</v>
      </c>
      <c r="M9440" s="3">
        <v>3</v>
      </c>
      <c r="N9440" s="26">
        <v>1</v>
      </c>
    </row>
    <row r="9441" spans="4:14" x14ac:dyDescent="0.2">
      <c r="D9441" s="175"/>
      <c r="E9441" s="11"/>
      <c r="F9441" s="10"/>
      <c r="G9441" s="9">
        <v>100</v>
      </c>
      <c r="H9441" s="73">
        <v>63.157894736842003</v>
      </c>
      <c r="I9441" s="2">
        <v>22.807017543859999</v>
      </c>
      <c r="J9441" s="2">
        <v>40.350877192981997</v>
      </c>
      <c r="K9441" s="27">
        <v>59.649122807018003</v>
      </c>
      <c r="L9441" s="27">
        <v>19.298245614035</v>
      </c>
      <c r="M9441" s="2">
        <v>5.2631578947369997</v>
      </c>
      <c r="N9441" s="13">
        <v>1.7543859649119999</v>
      </c>
    </row>
    <row r="9442" spans="4:14" x14ac:dyDescent="0.2">
      <c r="D9442" s="175"/>
      <c r="E9442" s="4" t="s">
        <v>20</v>
      </c>
      <c r="F9442" s="6"/>
      <c r="G9442" s="5">
        <v>84</v>
      </c>
      <c r="H9442" s="7">
        <v>55</v>
      </c>
      <c r="I9442" s="1">
        <v>18</v>
      </c>
      <c r="J9442" s="1">
        <v>38</v>
      </c>
      <c r="K9442" s="1">
        <v>50</v>
      </c>
      <c r="L9442" s="1">
        <v>27</v>
      </c>
      <c r="M9442" s="1">
        <v>4</v>
      </c>
      <c r="N9442" s="8">
        <v>5</v>
      </c>
    </row>
    <row r="9443" spans="4:14" x14ac:dyDescent="0.2">
      <c r="D9443" s="175"/>
      <c r="E9443" s="11"/>
      <c r="F9443" s="10"/>
      <c r="G9443" s="9">
        <v>100</v>
      </c>
      <c r="H9443" s="73">
        <v>65.476190476189998</v>
      </c>
      <c r="I9443" s="2">
        <v>21.428571428571001</v>
      </c>
      <c r="J9443" s="23">
        <v>45.238095238094999</v>
      </c>
      <c r="K9443" s="27">
        <v>59.523809523810002</v>
      </c>
      <c r="L9443" s="2">
        <v>32.142857142856997</v>
      </c>
      <c r="M9443" s="2">
        <v>4.7619047619049999</v>
      </c>
      <c r="N9443" s="13">
        <v>5.9523809523809996</v>
      </c>
    </row>
    <row r="9444" spans="4:14" x14ac:dyDescent="0.2">
      <c r="D9444" s="175"/>
      <c r="E9444" s="4" t="s">
        <v>21</v>
      </c>
      <c r="F9444" s="6"/>
      <c r="G9444" s="5">
        <v>487</v>
      </c>
      <c r="H9444" s="7">
        <v>351</v>
      </c>
      <c r="I9444" s="1">
        <v>108</v>
      </c>
      <c r="J9444" s="1">
        <v>184</v>
      </c>
      <c r="K9444" s="1">
        <v>337</v>
      </c>
      <c r="L9444" s="1">
        <v>145</v>
      </c>
      <c r="M9444" s="1">
        <v>12</v>
      </c>
      <c r="N9444" s="8">
        <v>9</v>
      </c>
    </row>
    <row r="9445" spans="4:14" x14ac:dyDescent="0.2">
      <c r="D9445" s="175"/>
      <c r="E9445" s="11"/>
      <c r="F9445" s="10"/>
      <c r="G9445" s="9">
        <v>100</v>
      </c>
      <c r="H9445" s="16">
        <v>72.073921971253</v>
      </c>
      <c r="I9445" s="2">
        <v>22.176591375769998</v>
      </c>
      <c r="J9445" s="2">
        <v>37.782340862422998</v>
      </c>
      <c r="K9445" s="2">
        <v>69.199178644764004</v>
      </c>
      <c r="L9445" s="2">
        <v>29.774127310061999</v>
      </c>
      <c r="M9445" s="2">
        <v>2.4640657084190001</v>
      </c>
      <c r="N9445" s="13">
        <v>1.8480492813139999</v>
      </c>
    </row>
    <row r="9446" spans="4:14" x14ac:dyDescent="0.2">
      <c r="D9446" s="175"/>
      <c r="E9446" s="4" t="s">
        <v>22</v>
      </c>
      <c r="F9446" s="6"/>
      <c r="G9446" s="5">
        <v>35</v>
      </c>
      <c r="H9446" s="7">
        <v>22</v>
      </c>
      <c r="I9446" s="1">
        <v>7</v>
      </c>
      <c r="J9446" s="1">
        <v>10</v>
      </c>
      <c r="K9446" s="1">
        <v>21</v>
      </c>
      <c r="L9446" s="1">
        <v>9</v>
      </c>
      <c r="M9446" s="1">
        <v>3</v>
      </c>
      <c r="N9446" s="8">
        <v>0</v>
      </c>
    </row>
    <row r="9447" spans="4:14" x14ac:dyDescent="0.2">
      <c r="D9447" s="175"/>
      <c r="E9447" s="11"/>
      <c r="F9447" s="10"/>
      <c r="G9447" s="9">
        <v>100</v>
      </c>
      <c r="H9447" s="73">
        <v>62.857142857143003</v>
      </c>
      <c r="I9447" s="2">
        <v>20</v>
      </c>
      <c r="J9447" s="27">
        <v>28.571428571428999</v>
      </c>
      <c r="K9447" s="27">
        <v>60</v>
      </c>
      <c r="L9447" s="2">
        <v>25.714285714286</v>
      </c>
      <c r="M9447" s="23">
        <v>8.5714285714289993</v>
      </c>
      <c r="N9447" s="36">
        <v>0</v>
      </c>
    </row>
    <row r="9448" spans="4:14" x14ac:dyDescent="0.2">
      <c r="D9448" s="175"/>
      <c r="E9448" s="4" t="s">
        <v>23</v>
      </c>
      <c r="F9448" s="6"/>
      <c r="G9448" s="5">
        <v>143</v>
      </c>
      <c r="H9448" s="7">
        <v>101</v>
      </c>
      <c r="I9448" s="1">
        <v>30</v>
      </c>
      <c r="J9448" s="1">
        <v>56</v>
      </c>
      <c r="K9448" s="1">
        <v>89</v>
      </c>
      <c r="L9448" s="1">
        <v>36</v>
      </c>
      <c r="M9448" s="1">
        <v>3</v>
      </c>
      <c r="N9448" s="8">
        <v>3</v>
      </c>
    </row>
    <row r="9449" spans="4:14" x14ac:dyDescent="0.2">
      <c r="D9449" s="175"/>
      <c r="E9449" s="11"/>
      <c r="F9449" s="10"/>
      <c r="G9449" s="9">
        <v>100</v>
      </c>
      <c r="H9449" s="16">
        <v>70.629370629370996</v>
      </c>
      <c r="I9449" s="2">
        <v>20.979020979021001</v>
      </c>
      <c r="J9449" s="2">
        <v>39.160839160838997</v>
      </c>
      <c r="K9449" s="2">
        <v>62.237762237761999</v>
      </c>
      <c r="L9449" s="2">
        <v>25.174825174824999</v>
      </c>
      <c r="M9449" s="2">
        <v>2.0979020979020002</v>
      </c>
      <c r="N9449" s="13">
        <v>2.0979020979020002</v>
      </c>
    </row>
    <row r="9450" spans="4:14" x14ac:dyDescent="0.2">
      <c r="D9450" s="175"/>
      <c r="E9450" s="4" t="s">
        <v>24</v>
      </c>
      <c r="F9450" s="6"/>
      <c r="G9450" s="5">
        <v>187</v>
      </c>
      <c r="H9450" s="7">
        <v>138</v>
      </c>
      <c r="I9450" s="1">
        <v>41</v>
      </c>
      <c r="J9450" s="1">
        <v>65</v>
      </c>
      <c r="K9450" s="1">
        <v>127</v>
      </c>
      <c r="L9450" s="1">
        <v>67</v>
      </c>
      <c r="M9450" s="1">
        <v>5</v>
      </c>
      <c r="N9450" s="8">
        <v>3</v>
      </c>
    </row>
    <row r="9451" spans="4:14" x14ac:dyDescent="0.2">
      <c r="D9451" s="175"/>
      <c r="E9451" s="11"/>
      <c r="F9451" s="10"/>
      <c r="G9451" s="9">
        <v>100</v>
      </c>
      <c r="H9451" s="16">
        <v>73.796791443849997</v>
      </c>
      <c r="I9451" s="2">
        <v>21.925133689839999</v>
      </c>
      <c r="J9451" s="2">
        <v>34.759358288770002</v>
      </c>
      <c r="K9451" s="2">
        <v>67.914438502674003</v>
      </c>
      <c r="L9451" s="23">
        <v>35.828877005347998</v>
      </c>
      <c r="M9451" s="2">
        <v>2.673796791444</v>
      </c>
      <c r="N9451" s="13">
        <v>1.6042780748659999</v>
      </c>
    </row>
    <row r="9452" spans="4:14" x14ac:dyDescent="0.2">
      <c r="D9452" s="175"/>
      <c r="E9452" s="4" t="s">
        <v>25</v>
      </c>
      <c r="F9452" s="6"/>
      <c r="G9452" s="5">
        <v>71</v>
      </c>
      <c r="H9452" s="7">
        <v>45</v>
      </c>
      <c r="I9452" s="1">
        <v>15</v>
      </c>
      <c r="J9452" s="1">
        <v>27</v>
      </c>
      <c r="K9452" s="1">
        <v>50</v>
      </c>
      <c r="L9452" s="1">
        <v>16</v>
      </c>
      <c r="M9452" s="1">
        <v>4</v>
      </c>
      <c r="N9452" s="8">
        <v>2</v>
      </c>
    </row>
    <row r="9453" spans="4:14" x14ac:dyDescent="0.2">
      <c r="D9453" s="175"/>
      <c r="E9453" s="11"/>
      <c r="F9453" s="10"/>
      <c r="G9453" s="9">
        <v>100</v>
      </c>
      <c r="H9453" s="73">
        <v>63.380281690140997</v>
      </c>
      <c r="I9453" s="2">
        <v>21.12676056338</v>
      </c>
      <c r="J9453" s="2">
        <v>38.028169014085002</v>
      </c>
      <c r="K9453" s="2">
        <v>70.422535211267999</v>
      </c>
      <c r="L9453" s="27">
        <v>22.535211267606002</v>
      </c>
      <c r="M9453" s="2">
        <v>5.6338028169010004</v>
      </c>
      <c r="N9453" s="13">
        <v>2.8169014084509998</v>
      </c>
    </row>
    <row r="9454" spans="4:14" x14ac:dyDescent="0.2">
      <c r="D9454" s="175"/>
      <c r="E9454" s="4" t="s">
        <v>26</v>
      </c>
      <c r="F9454" s="6"/>
      <c r="G9454" s="5">
        <v>30</v>
      </c>
      <c r="H9454" s="7">
        <v>23</v>
      </c>
      <c r="I9454" s="1">
        <v>6</v>
      </c>
      <c r="J9454" s="1">
        <v>14</v>
      </c>
      <c r="K9454" s="1">
        <v>20</v>
      </c>
      <c r="L9454" s="1">
        <v>8</v>
      </c>
      <c r="M9454" s="1">
        <v>0</v>
      </c>
      <c r="N9454" s="8">
        <v>0</v>
      </c>
    </row>
    <row r="9455" spans="4:14" x14ac:dyDescent="0.2">
      <c r="D9455" s="175"/>
      <c r="E9455" s="11"/>
      <c r="F9455" s="10"/>
      <c r="G9455" s="9">
        <v>100</v>
      </c>
      <c r="H9455" s="64">
        <v>76.666666666666998</v>
      </c>
      <c r="I9455" s="2">
        <v>20</v>
      </c>
      <c r="J9455" s="23">
        <v>46.666666666666998</v>
      </c>
      <c r="K9455" s="2">
        <v>66.666666666666998</v>
      </c>
      <c r="L9455" s="2">
        <v>26.666666666666998</v>
      </c>
      <c r="M9455" s="18">
        <v>0</v>
      </c>
      <c r="N9455" s="36">
        <v>0</v>
      </c>
    </row>
    <row r="9456" spans="4:14" x14ac:dyDescent="0.2">
      <c r="D9456" s="175"/>
      <c r="E9456" s="4" t="s">
        <v>27</v>
      </c>
      <c r="F9456" s="6"/>
      <c r="G9456" s="5">
        <v>70</v>
      </c>
      <c r="H9456" s="7">
        <v>53</v>
      </c>
      <c r="I9456" s="1">
        <v>18</v>
      </c>
      <c r="J9456" s="1">
        <v>28</v>
      </c>
      <c r="K9456" s="1">
        <v>43</v>
      </c>
      <c r="L9456" s="1">
        <v>25</v>
      </c>
      <c r="M9456" s="1">
        <v>1</v>
      </c>
      <c r="N9456" s="8">
        <v>1</v>
      </c>
    </row>
    <row r="9457" spans="4:14" x14ac:dyDescent="0.2">
      <c r="D9457" s="175"/>
      <c r="E9457" s="11"/>
      <c r="F9457" s="10"/>
      <c r="G9457" s="9">
        <v>100</v>
      </c>
      <c r="H9457" s="64">
        <v>75.714285714286007</v>
      </c>
      <c r="I9457" s="2">
        <v>25.714285714286</v>
      </c>
      <c r="J9457" s="2">
        <v>40</v>
      </c>
      <c r="K9457" s="27">
        <v>61.428571428570997</v>
      </c>
      <c r="L9457" s="23">
        <v>35.714285714286</v>
      </c>
      <c r="M9457" s="2">
        <v>1.4285714285710001</v>
      </c>
      <c r="N9457" s="13">
        <v>1.4285714285710001</v>
      </c>
    </row>
    <row r="9458" spans="4:14" x14ac:dyDescent="0.2">
      <c r="D9458" s="175"/>
      <c r="E9458" s="4" t="s">
        <v>28</v>
      </c>
      <c r="F9458" s="6"/>
      <c r="G9458" s="5">
        <v>51</v>
      </c>
      <c r="H9458" s="7">
        <v>35</v>
      </c>
      <c r="I9458" s="1">
        <v>14</v>
      </c>
      <c r="J9458" s="1">
        <v>22</v>
      </c>
      <c r="K9458" s="1">
        <v>36</v>
      </c>
      <c r="L9458" s="1">
        <v>12</v>
      </c>
      <c r="M9458" s="1">
        <v>1</v>
      </c>
      <c r="N9458" s="8">
        <v>0</v>
      </c>
    </row>
    <row r="9459" spans="4:14" x14ac:dyDescent="0.2">
      <c r="D9459" s="175"/>
      <c r="E9459" s="11"/>
      <c r="F9459" s="10"/>
      <c r="G9459" s="9">
        <v>100</v>
      </c>
      <c r="H9459" s="16">
        <v>68.627450980391998</v>
      </c>
      <c r="I9459" s="23">
        <v>27.450980392157</v>
      </c>
      <c r="J9459" s="2">
        <v>43.137254901961001</v>
      </c>
      <c r="K9459" s="2">
        <v>70.588235294117993</v>
      </c>
      <c r="L9459" s="27">
        <v>23.529411764706001</v>
      </c>
      <c r="M9459" s="2">
        <v>1.9607843137250001</v>
      </c>
      <c r="N9459" s="36">
        <v>0</v>
      </c>
    </row>
    <row r="9460" spans="4:14" x14ac:dyDescent="0.2">
      <c r="D9460" s="175"/>
      <c r="E9460" s="4" t="s">
        <v>29</v>
      </c>
      <c r="F9460" s="6"/>
      <c r="G9460" s="5">
        <v>7</v>
      </c>
      <c r="H9460" s="7">
        <v>4</v>
      </c>
      <c r="I9460" s="1">
        <v>1</v>
      </c>
      <c r="J9460" s="1">
        <v>3</v>
      </c>
      <c r="K9460" s="1">
        <v>5</v>
      </c>
      <c r="L9460" s="1">
        <v>1</v>
      </c>
      <c r="M9460" s="1">
        <v>0</v>
      </c>
      <c r="N9460" s="8">
        <v>0</v>
      </c>
    </row>
    <row r="9461" spans="4:14" x14ac:dyDescent="0.2">
      <c r="D9461" s="175"/>
      <c r="E9461" s="11"/>
      <c r="F9461" s="10"/>
      <c r="G9461" s="9">
        <v>100</v>
      </c>
      <c r="H9461" s="99">
        <v>57.142857142856997</v>
      </c>
      <c r="I9461" s="27">
        <v>14.285714285714</v>
      </c>
      <c r="J9461" s="2">
        <v>42.857142857143003</v>
      </c>
      <c r="K9461" s="2">
        <v>71.428571428571004</v>
      </c>
      <c r="L9461" s="46">
        <v>14.285714285714</v>
      </c>
      <c r="M9461" s="18">
        <v>0</v>
      </c>
      <c r="N9461" s="36">
        <v>0</v>
      </c>
    </row>
    <row r="9462" spans="4:14" x14ac:dyDescent="0.2">
      <c r="D9462" s="174" t="s">
        <v>30</v>
      </c>
      <c r="E9462" s="20" t="s">
        <v>31</v>
      </c>
      <c r="F9462" s="22"/>
      <c r="G9462" s="21">
        <v>393</v>
      </c>
      <c r="H9462" s="25">
        <v>276</v>
      </c>
      <c r="I9462" s="3">
        <v>87</v>
      </c>
      <c r="J9462" s="3">
        <v>150</v>
      </c>
      <c r="K9462" s="3">
        <v>257</v>
      </c>
      <c r="L9462" s="3">
        <v>116</v>
      </c>
      <c r="M9462" s="3">
        <v>11</v>
      </c>
      <c r="N9462" s="26">
        <v>9</v>
      </c>
    </row>
    <row r="9463" spans="4:14" x14ac:dyDescent="0.2">
      <c r="D9463" s="175"/>
      <c r="E9463" s="11"/>
      <c r="F9463" s="10"/>
      <c r="G9463" s="9">
        <v>100</v>
      </c>
      <c r="H9463" s="16">
        <v>70.229007633587997</v>
      </c>
      <c r="I9463" s="2">
        <v>22.137404580153</v>
      </c>
      <c r="J9463" s="2">
        <v>38.167938931298004</v>
      </c>
      <c r="K9463" s="2">
        <v>65.394402035623003</v>
      </c>
      <c r="L9463" s="2">
        <v>29.516539440203999</v>
      </c>
      <c r="M9463" s="2">
        <v>2.7989821882950001</v>
      </c>
      <c r="N9463" s="13">
        <v>2.2900763358780001</v>
      </c>
    </row>
    <row r="9464" spans="4:14" x14ac:dyDescent="0.2">
      <c r="D9464" s="175"/>
      <c r="E9464" s="4" t="s">
        <v>32</v>
      </c>
      <c r="F9464" s="6"/>
      <c r="G9464" s="5">
        <v>352</v>
      </c>
      <c r="H9464" s="7">
        <v>237</v>
      </c>
      <c r="I9464" s="1">
        <v>80</v>
      </c>
      <c r="J9464" s="1">
        <v>125</v>
      </c>
      <c r="K9464" s="1">
        <v>235</v>
      </c>
      <c r="L9464" s="1">
        <v>97</v>
      </c>
      <c r="M9464" s="1">
        <v>10</v>
      </c>
      <c r="N9464" s="8">
        <v>7</v>
      </c>
    </row>
    <row r="9465" spans="4:14" x14ac:dyDescent="0.2">
      <c r="D9465" s="175"/>
      <c r="E9465" s="11"/>
      <c r="F9465" s="10"/>
      <c r="G9465" s="9">
        <v>100</v>
      </c>
      <c r="H9465" s="16">
        <v>67.329545454544999</v>
      </c>
      <c r="I9465" s="2">
        <v>22.727272727273</v>
      </c>
      <c r="J9465" s="2">
        <v>35.511363636364003</v>
      </c>
      <c r="K9465" s="2">
        <v>66.761363636363996</v>
      </c>
      <c r="L9465" s="2">
        <v>27.556818181817999</v>
      </c>
      <c r="M9465" s="2">
        <v>2.8409090909089998</v>
      </c>
      <c r="N9465" s="13">
        <v>1.988636363636</v>
      </c>
    </row>
    <row r="9466" spans="4:14" x14ac:dyDescent="0.2">
      <c r="D9466" s="175"/>
      <c r="E9466" s="4" t="s">
        <v>33</v>
      </c>
      <c r="F9466" s="6"/>
      <c r="G9466" s="5">
        <v>388</v>
      </c>
      <c r="H9466" s="7">
        <v>284</v>
      </c>
      <c r="I9466" s="1">
        <v>84</v>
      </c>
      <c r="J9466" s="1">
        <v>151</v>
      </c>
      <c r="K9466" s="1">
        <v>258</v>
      </c>
      <c r="L9466" s="1">
        <v>117</v>
      </c>
      <c r="M9466" s="1">
        <v>14</v>
      </c>
      <c r="N9466" s="8">
        <v>7</v>
      </c>
    </row>
    <row r="9467" spans="4:14" x14ac:dyDescent="0.2">
      <c r="D9467" s="175"/>
      <c r="E9467" s="11"/>
      <c r="F9467" s="10"/>
      <c r="G9467" s="9">
        <v>100</v>
      </c>
      <c r="H9467" s="16">
        <v>73.195876288660003</v>
      </c>
      <c r="I9467" s="2">
        <v>21.649484536081999</v>
      </c>
      <c r="J9467" s="2">
        <v>38.917525773195997</v>
      </c>
      <c r="K9467" s="2">
        <v>66.494845360824996</v>
      </c>
      <c r="L9467" s="2">
        <v>30.154639175258001</v>
      </c>
      <c r="M9467" s="2">
        <v>3.6082474226799999</v>
      </c>
      <c r="N9467" s="13">
        <v>1.8041237113399999</v>
      </c>
    </row>
    <row r="9468" spans="4:14" x14ac:dyDescent="0.2">
      <c r="D9468" s="175"/>
      <c r="E9468" s="4" t="s">
        <v>34</v>
      </c>
      <c r="F9468" s="6"/>
      <c r="G9468" s="5">
        <v>89</v>
      </c>
      <c r="H9468" s="7">
        <v>66</v>
      </c>
      <c r="I9468" s="1">
        <v>20</v>
      </c>
      <c r="J9468" s="1">
        <v>44</v>
      </c>
      <c r="K9468" s="1">
        <v>62</v>
      </c>
      <c r="L9468" s="1">
        <v>27</v>
      </c>
      <c r="M9468" s="1">
        <v>1</v>
      </c>
      <c r="N9468" s="8">
        <v>1</v>
      </c>
    </row>
    <row r="9469" spans="4:14" x14ac:dyDescent="0.2">
      <c r="D9469" s="175"/>
      <c r="E9469" s="11"/>
      <c r="F9469" s="10"/>
      <c r="G9469" s="9">
        <v>100</v>
      </c>
      <c r="H9469" s="16">
        <v>74.157303370787005</v>
      </c>
      <c r="I9469" s="2">
        <v>22.47191011236</v>
      </c>
      <c r="J9469" s="35">
        <v>49.438202247191001</v>
      </c>
      <c r="K9469" s="2">
        <v>69.662921348314995</v>
      </c>
      <c r="L9469" s="2">
        <v>30.337078651685001</v>
      </c>
      <c r="M9469" s="2">
        <v>1.123595505618</v>
      </c>
      <c r="N9469" s="13">
        <v>1.123595505618</v>
      </c>
    </row>
    <row r="9470" spans="4:14" x14ac:dyDescent="0.2">
      <c r="D9470" s="174" t="s">
        <v>35</v>
      </c>
      <c r="E9470" s="20" t="s">
        <v>36</v>
      </c>
      <c r="F9470" s="22"/>
      <c r="G9470" s="21">
        <v>629</v>
      </c>
      <c r="H9470" s="25">
        <v>456</v>
      </c>
      <c r="I9470" s="3">
        <v>146</v>
      </c>
      <c r="J9470" s="3">
        <v>231</v>
      </c>
      <c r="K9470" s="3">
        <v>398</v>
      </c>
      <c r="L9470" s="3">
        <v>183</v>
      </c>
      <c r="M9470" s="3">
        <v>22</v>
      </c>
      <c r="N9470" s="26">
        <v>12</v>
      </c>
    </row>
    <row r="9471" spans="4:14" x14ac:dyDescent="0.2">
      <c r="D9471" s="175"/>
      <c r="E9471" s="11"/>
      <c r="F9471" s="10"/>
      <c r="G9471" s="9">
        <v>100</v>
      </c>
      <c r="H9471" s="16">
        <v>72.496025437201993</v>
      </c>
      <c r="I9471" s="2">
        <v>23.211446740859</v>
      </c>
      <c r="J9471" s="2">
        <v>36.724960254372</v>
      </c>
      <c r="K9471" s="2">
        <v>63.275039745628</v>
      </c>
      <c r="L9471" s="2">
        <v>29.093799682035002</v>
      </c>
      <c r="M9471" s="2">
        <v>3.4976152623210002</v>
      </c>
      <c r="N9471" s="13">
        <v>1.9077901430840001</v>
      </c>
    </row>
    <row r="9472" spans="4:14" x14ac:dyDescent="0.2">
      <c r="D9472" s="175"/>
      <c r="E9472" s="4" t="s">
        <v>37</v>
      </c>
      <c r="F9472" s="6"/>
      <c r="G9472" s="5">
        <v>593</v>
      </c>
      <c r="H9472" s="7">
        <v>407</v>
      </c>
      <c r="I9472" s="1">
        <v>125</v>
      </c>
      <c r="J9472" s="1">
        <v>239</v>
      </c>
      <c r="K9472" s="1">
        <v>414</v>
      </c>
      <c r="L9472" s="1">
        <v>174</v>
      </c>
      <c r="M9472" s="1">
        <v>14</v>
      </c>
      <c r="N9472" s="8">
        <v>12</v>
      </c>
    </row>
    <row r="9473" spans="4:14" x14ac:dyDescent="0.2">
      <c r="D9473" s="175"/>
      <c r="E9473" s="11"/>
      <c r="F9473" s="10"/>
      <c r="G9473" s="9">
        <v>100</v>
      </c>
      <c r="H9473" s="16">
        <v>68.634064080944</v>
      </c>
      <c r="I9473" s="2">
        <v>21.079258010118</v>
      </c>
      <c r="J9473" s="2">
        <v>40.303541315346003</v>
      </c>
      <c r="K9473" s="2">
        <v>69.814502529511003</v>
      </c>
      <c r="L9473" s="2">
        <v>29.342327150083999</v>
      </c>
      <c r="M9473" s="2">
        <v>2.3608768971330001</v>
      </c>
      <c r="N9473" s="13">
        <v>2.0236087689710001</v>
      </c>
    </row>
    <row r="9474" spans="4:14" x14ac:dyDescent="0.2">
      <c r="D9474" s="174" t="s">
        <v>38</v>
      </c>
      <c r="E9474" s="20" t="s">
        <v>39</v>
      </c>
      <c r="F9474" s="22"/>
      <c r="G9474" s="21">
        <v>64</v>
      </c>
      <c r="H9474" s="25">
        <v>47</v>
      </c>
      <c r="I9474" s="3">
        <v>19</v>
      </c>
      <c r="J9474" s="3">
        <v>24</v>
      </c>
      <c r="K9474" s="3">
        <v>34</v>
      </c>
      <c r="L9474" s="3">
        <v>20</v>
      </c>
      <c r="M9474" s="3">
        <v>4</v>
      </c>
      <c r="N9474" s="26">
        <v>0</v>
      </c>
    </row>
    <row r="9475" spans="4:14" x14ac:dyDescent="0.2">
      <c r="D9475" s="175"/>
      <c r="E9475" s="11"/>
      <c r="F9475" s="10"/>
      <c r="G9475" s="9">
        <v>100</v>
      </c>
      <c r="H9475" s="16">
        <v>73.4375</v>
      </c>
      <c r="I9475" s="23">
        <v>29.6875</v>
      </c>
      <c r="J9475" s="2">
        <v>37.5</v>
      </c>
      <c r="K9475" s="46">
        <v>53.125</v>
      </c>
      <c r="L9475" s="2">
        <v>31.25</v>
      </c>
      <c r="M9475" s="2">
        <v>6.25</v>
      </c>
      <c r="N9475" s="36">
        <v>0</v>
      </c>
    </row>
    <row r="9476" spans="4:14" x14ac:dyDescent="0.2">
      <c r="D9476" s="175"/>
      <c r="E9476" s="4" t="s">
        <v>40</v>
      </c>
      <c r="F9476" s="6"/>
      <c r="G9476" s="5">
        <v>147</v>
      </c>
      <c r="H9476" s="7">
        <v>116</v>
      </c>
      <c r="I9476" s="1">
        <v>47</v>
      </c>
      <c r="J9476" s="1">
        <v>44</v>
      </c>
      <c r="K9476" s="1">
        <v>88</v>
      </c>
      <c r="L9476" s="1">
        <v>36</v>
      </c>
      <c r="M9476" s="1">
        <v>1</v>
      </c>
      <c r="N9476" s="8">
        <v>0</v>
      </c>
    </row>
    <row r="9477" spans="4:14" x14ac:dyDescent="0.2">
      <c r="D9477" s="175"/>
      <c r="E9477" s="11"/>
      <c r="F9477" s="10"/>
      <c r="G9477" s="9">
        <v>100</v>
      </c>
      <c r="H9477" s="64">
        <v>78.911564625850005</v>
      </c>
      <c r="I9477" s="23">
        <v>31.972789115645998</v>
      </c>
      <c r="J9477" s="27">
        <v>29.931972789115999</v>
      </c>
      <c r="K9477" s="27">
        <v>59.863945578230997</v>
      </c>
      <c r="L9477" s="2">
        <v>24.489795918367001</v>
      </c>
      <c r="M9477" s="2">
        <v>0.68027210884400002</v>
      </c>
      <c r="N9477" s="36">
        <v>0</v>
      </c>
    </row>
    <row r="9478" spans="4:14" x14ac:dyDescent="0.2">
      <c r="D9478" s="175"/>
      <c r="E9478" s="4" t="s">
        <v>41</v>
      </c>
      <c r="F9478" s="6"/>
      <c r="G9478" s="5">
        <v>204</v>
      </c>
      <c r="H9478" s="7">
        <v>155</v>
      </c>
      <c r="I9478" s="1">
        <v>62</v>
      </c>
      <c r="J9478" s="1">
        <v>65</v>
      </c>
      <c r="K9478" s="1">
        <v>133</v>
      </c>
      <c r="L9478" s="1">
        <v>59</v>
      </c>
      <c r="M9478" s="1">
        <v>6</v>
      </c>
      <c r="N9478" s="8">
        <v>3</v>
      </c>
    </row>
    <row r="9479" spans="4:14" x14ac:dyDescent="0.2">
      <c r="D9479" s="175"/>
      <c r="E9479" s="11"/>
      <c r="F9479" s="10"/>
      <c r="G9479" s="9">
        <v>100</v>
      </c>
      <c r="H9479" s="64">
        <v>75.980392156863005</v>
      </c>
      <c r="I9479" s="23">
        <v>30.392156862745001</v>
      </c>
      <c r="J9479" s="27">
        <v>31.862745098038999</v>
      </c>
      <c r="K9479" s="2">
        <v>65.196078431372996</v>
      </c>
      <c r="L9479" s="2">
        <v>28.921568627450998</v>
      </c>
      <c r="M9479" s="2">
        <v>2.9411764705880001</v>
      </c>
      <c r="N9479" s="13">
        <v>1.4705882352940001</v>
      </c>
    </row>
    <row r="9480" spans="4:14" x14ac:dyDescent="0.2">
      <c r="D9480" s="175"/>
      <c r="E9480" s="4" t="s">
        <v>42</v>
      </c>
      <c r="F9480" s="6"/>
      <c r="G9480" s="5">
        <v>210</v>
      </c>
      <c r="H9480" s="7">
        <v>153</v>
      </c>
      <c r="I9480" s="1">
        <v>46</v>
      </c>
      <c r="J9480" s="1">
        <v>74</v>
      </c>
      <c r="K9480" s="1">
        <v>144</v>
      </c>
      <c r="L9480" s="1">
        <v>62</v>
      </c>
      <c r="M9480" s="1">
        <v>7</v>
      </c>
      <c r="N9480" s="8">
        <v>2</v>
      </c>
    </row>
    <row r="9481" spans="4:14" x14ac:dyDescent="0.2">
      <c r="D9481" s="175"/>
      <c r="E9481" s="11"/>
      <c r="F9481" s="10"/>
      <c r="G9481" s="9">
        <v>100</v>
      </c>
      <c r="H9481" s="16">
        <v>72.857142857143003</v>
      </c>
      <c r="I9481" s="2">
        <v>21.904761904762001</v>
      </c>
      <c r="J9481" s="2">
        <v>35.238095238094999</v>
      </c>
      <c r="K9481" s="2">
        <v>68.571428571428996</v>
      </c>
      <c r="L9481" s="2">
        <v>29.523809523810002</v>
      </c>
      <c r="M9481" s="2">
        <v>3.333333333333</v>
      </c>
      <c r="N9481" s="13">
        <v>0.95238095238099996</v>
      </c>
    </row>
    <row r="9482" spans="4:14" x14ac:dyDescent="0.2">
      <c r="D9482" s="175"/>
      <c r="E9482" s="4" t="s">
        <v>43</v>
      </c>
      <c r="F9482" s="6"/>
      <c r="G9482" s="5">
        <v>204</v>
      </c>
      <c r="H9482" s="7">
        <v>131</v>
      </c>
      <c r="I9482" s="1">
        <v>38</v>
      </c>
      <c r="J9482" s="1">
        <v>78</v>
      </c>
      <c r="K9482" s="1">
        <v>146</v>
      </c>
      <c r="L9482" s="1">
        <v>54</v>
      </c>
      <c r="M9482" s="1">
        <v>7</v>
      </c>
      <c r="N9482" s="8">
        <v>3</v>
      </c>
    </row>
    <row r="9483" spans="4:14" x14ac:dyDescent="0.2">
      <c r="D9483" s="175"/>
      <c r="E9483" s="11"/>
      <c r="F9483" s="10"/>
      <c r="G9483" s="9">
        <v>100</v>
      </c>
      <c r="H9483" s="73">
        <v>64.215686274510006</v>
      </c>
      <c r="I9483" s="2">
        <v>18.627450980391998</v>
      </c>
      <c r="J9483" s="2">
        <v>38.235294117647001</v>
      </c>
      <c r="K9483" s="23">
        <v>71.568627450980003</v>
      </c>
      <c r="L9483" s="2">
        <v>26.470588235293999</v>
      </c>
      <c r="M9483" s="2">
        <v>3.4313725490200002</v>
      </c>
      <c r="N9483" s="13">
        <v>1.4705882352940001</v>
      </c>
    </row>
    <row r="9484" spans="4:14" x14ac:dyDescent="0.2">
      <c r="D9484" s="175"/>
      <c r="E9484" s="4" t="s">
        <v>44</v>
      </c>
      <c r="F9484" s="6"/>
      <c r="G9484" s="5">
        <v>223</v>
      </c>
      <c r="H9484" s="7">
        <v>157</v>
      </c>
      <c r="I9484" s="1">
        <v>41</v>
      </c>
      <c r="J9484" s="1">
        <v>105</v>
      </c>
      <c r="K9484" s="1">
        <v>165</v>
      </c>
      <c r="L9484" s="1">
        <v>68</v>
      </c>
      <c r="M9484" s="1">
        <v>7</v>
      </c>
      <c r="N9484" s="8">
        <v>7</v>
      </c>
    </row>
    <row r="9485" spans="4:14" x14ac:dyDescent="0.2">
      <c r="D9485" s="175"/>
      <c r="E9485" s="11"/>
      <c r="F9485" s="10"/>
      <c r="G9485" s="9">
        <v>100</v>
      </c>
      <c r="H9485" s="16">
        <v>70.403587443945995</v>
      </c>
      <c r="I9485" s="2">
        <v>18.385650224214999</v>
      </c>
      <c r="J9485" s="23">
        <v>47.085201793722</v>
      </c>
      <c r="K9485" s="23">
        <v>73.991031390135007</v>
      </c>
      <c r="L9485" s="2">
        <v>30.493273542600999</v>
      </c>
      <c r="M9485" s="2">
        <v>3.139013452915</v>
      </c>
      <c r="N9485" s="13">
        <v>3.139013452915</v>
      </c>
    </row>
    <row r="9486" spans="4:14" x14ac:dyDescent="0.2">
      <c r="D9486" s="175"/>
      <c r="E9486" s="4" t="s">
        <v>45</v>
      </c>
      <c r="F9486" s="6"/>
      <c r="G9486" s="5">
        <v>170</v>
      </c>
      <c r="H9486" s="7">
        <v>104</v>
      </c>
      <c r="I9486" s="1">
        <v>18</v>
      </c>
      <c r="J9486" s="1">
        <v>80</v>
      </c>
      <c r="K9486" s="1">
        <v>102</v>
      </c>
      <c r="L9486" s="1">
        <v>58</v>
      </c>
      <c r="M9486" s="1">
        <v>4</v>
      </c>
      <c r="N9486" s="8">
        <v>9</v>
      </c>
    </row>
    <row r="9487" spans="4:14" x14ac:dyDescent="0.2">
      <c r="D9487" s="176"/>
      <c r="E9487" s="57"/>
      <c r="F9487" s="54"/>
      <c r="G9487" s="67">
        <v>100</v>
      </c>
      <c r="H9487" s="127">
        <v>61.176470588234999</v>
      </c>
      <c r="I9487" s="91">
        <v>10.588235294118</v>
      </c>
      <c r="J9487" s="103">
        <v>47.058823529412003</v>
      </c>
      <c r="K9487" s="96">
        <v>60</v>
      </c>
      <c r="L9487" s="48">
        <v>34.117647058823998</v>
      </c>
      <c r="M9487" s="48">
        <v>2.352941176471</v>
      </c>
      <c r="N9487" s="84">
        <v>5.2941176470590001</v>
      </c>
    </row>
    <row r="9489" spans="2:14" x14ac:dyDescent="0.2">
      <c r="B9489" s="43" t="str">
        <f xml:space="preserve"> HYPERLINK("#'目次'!B203", "[197]")</f>
        <v>[197]</v>
      </c>
      <c r="C9489" s="31" t="s">
        <v>387</v>
      </c>
    </row>
    <row r="9493" spans="2:14" ht="84" x14ac:dyDescent="0.2">
      <c r="D9493" s="177"/>
      <c r="E9493" s="178"/>
      <c r="F9493" s="178"/>
      <c r="G9493" s="40" t="s">
        <v>14</v>
      </c>
      <c r="H9493" s="42" t="s">
        <v>388</v>
      </c>
      <c r="I9493" s="15" t="s">
        <v>389</v>
      </c>
      <c r="J9493" s="15" t="s">
        <v>390</v>
      </c>
      <c r="K9493" s="15" t="s">
        <v>391</v>
      </c>
      <c r="L9493" s="15" t="s">
        <v>392</v>
      </c>
      <c r="M9493" s="15" t="s">
        <v>86</v>
      </c>
      <c r="N9493" s="44" t="s">
        <v>17</v>
      </c>
    </row>
    <row r="9494" spans="2:14" x14ac:dyDescent="0.2">
      <c r="D9494" s="179"/>
      <c r="E9494" s="180"/>
      <c r="F9494" s="180"/>
      <c r="G9494" s="39"/>
      <c r="H9494" s="41"/>
      <c r="I9494" s="14"/>
      <c r="J9494" s="14"/>
      <c r="K9494" s="14"/>
      <c r="L9494" s="14"/>
      <c r="M9494" s="14"/>
      <c r="N9494" s="38"/>
    </row>
    <row r="9495" spans="2:14" x14ac:dyDescent="0.2">
      <c r="D9495" s="70"/>
      <c r="E9495" s="72" t="s">
        <v>14</v>
      </c>
      <c r="F9495" s="69"/>
      <c r="G9495" s="37">
        <v>1222</v>
      </c>
      <c r="H9495" s="17">
        <v>863</v>
      </c>
      <c r="I9495" s="17">
        <v>271</v>
      </c>
      <c r="J9495" s="17">
        <v>470</v>
      </c>
      <c r="K9495" s="17">
        <v>812</v>
      </c>
      <c r="L9495" s="17">
        <v>357</v>
      </c>
      <c r="M9495" s="17">
        <v>36</v>
      </c>
      <c r="N9495" s="55">
        <v>24</v>
      </c>
    </row>
    <row r="9496" spans="2:14" x14ac:dyDescent="0.2">
      <c r="D9496" s="57"/>
      <c r="E9496" s="54"/>
      <c r="F9496" s="71"/>
      <c r="G9496" s="9">
        <v>100</v>
      </c>
      <c r="H9496" s="2">
        <v>70.621931260229005</v>
      </c>
      <c r="I9496" s="2">
        <v>22.176759410801999</v>
      </c>
      <c r="J9496" s="2">
        <v>38.461538461537998</v>
      </c>
      <c r="K9496" s="2">
        <v>66.448445171849002</v>
      </c>
      <c r="L9496" s="2">
        <v>29.214402618657999</v>
      </c>
      <c r="M9496" s="2">
        <v>2.9459901800330002</v>
      </c>
      <c r="N9496" s="13">
        <v>1.9639934533550001</v>
      </c>
    </row>
    <row r="9497" spans="2:14" x14ac:dyDescent="0.2">
      <c r="D9497" s="174" t="s">
        <v>52</v>
      </c>
      <c r="E9497" s="20" t="s">
        <v>53</v>
      </c>
      <c r="F9497" s="22"/>
      <c r="G9497" s="21">
        <v>15</v>
      </c>
      <c r="H9497" s="25">
        <v>11</v>
      </c>
      <c r="I9497" s="3">
        <v>4</v>
      </c>
      <c r="J9497" s="3">
        <v>7</v>
      </c>
      <c r="K9497" s="3">
        <v>11</v>
      </c>
      <c r="L9497" s="3">
        <v>5</v>
      </c>
      <c r="M9497" s="3">
        <v>1</v>
      </c>
      <c r="N9497" s="26">
        <v>0</v>
      </c>
    </row>
    <row r="9498" spans="2:14" x14ac:dyDescent="0.2">
      <c r="D9498" s="175"/>
      <c r="E9498" s="11"/>
      <c r="F9498" s="10"/>
      <c r="G9498" s="9">
        <v>100</v>
      </c>
      <c r="H9498" s="16">
        <v>73.333333333333002</v>
      </c>
      <c r="I9498" s="2">
        <v>26.666666666666998</v>
      </c>
      <c r="J9498" s="23">
        <v>46.666666666666998</v>
      </c>
      <c r="K9498" s="23">
        <v>73.333333333333002</v>
      </c>
      <c r="L9498" s="2">
        <v>33.333333333333002</v>
      </c>
      <c r="M9498" s="2">
        <v>6.666666666667</v>
      </c>
      <c r="N9498" s="36">
        <v>0</v>
      </c>
    </row>
    <row r="9499" spans="2:14" ht="24" x14ac:dyDescent="0.2">
      <c r="D9499" s="175"/>
      <c r="E9499" s="4" t="s">
        <v>54</v>
      </c>
      <c r="F9499" s="6"/>
      <c r="G9499" s="5">
        <v>122</v>
      </c>
      <c r="H9499" s="7">
        <v>87</v>
      </c>
      <c r="I9499" s="1">
        <v>33</v>
      </c>
      <c r="J9499" s="1">
        <v>43</v>
      </c>
      <c r="K9499" s="1">
        <v>75</v>
      </c>
      <c r="L9499" s="1">
        <v>39</v>
      </c>
      <c r="M9499" s="1">
        <v>4</v>
      </c>
      <c r="N9499" s="8">
        <v>3</v>
      </c>
    </row>
    <row r="9500" spans="2:14" x14ac:dyDescent="0.2">
      <c r="D9500" s="175"/>
      <c r="E9500" s="11"/>
      <c r="F9500" s="10"/>
      <c r="G9500" s="9">
        <v>100</v>
      </c>
      <c r="H9500" s="16">
        <v>71.311475409836007</v>
      </c>
      <c r="I9500" s="2">
        <v>27.049180327868999</v>
      </c>
      <c r="J9500" s="2">
        <v>35.245901639343998</v>
      </c>
      <c r="K9500" s="2">
        <v>61.475409836066</v>
      </c>
      <c r="L9500" s="2">
        <v>31.967213114753999</v>
      </c>
      <c r="M9500" s="2">
        <v>3.2786885245900002</v>
      </c>
      <c r="N9500" s="13">
        <v>2.459016393443</v>
      </c>
    </row>
    <row r="9501" spans="2:14" x14ac:dyDescent="0.2">
      <c r="D9501" s="175"/>
      <c r="E9501" s="4" t="s">
        <v>55</v>
      </c>
      <c r="F9501" s="6"/>
      <c r="G9501" s="5">
        <v>43</v>
      </c>
      <c r="H9501" s="7">
        <v>34</v>
      </c>
      <c r="I9501" s="1">
        <v>12</v>
      </c>
      <c r="J9501" s="1">
        <v>13</v>
      </c>
      <c r="K9501" s="1">
        <v>29</v>
      </c>
      <c r="L9501" s="1">
        <v>18</v>
      </c>
      <c r="M9501" s="1">
        <v>2</v>
      </c>
      <c r="N9501" s="8">
        <v>1</v>
      </c>
    </row>
    <row r="9502" spans="2:14" x14ac:dyDescent="0.2">
      <c r="D9502" s="175"/>
      <c r="E9502" s="11"/>
      <c r="F9502" s="10"/>
      <c r="G9502" s="9">
        <v>100</v>
      </c>
      <c r="H9502" s="64">
        <v>79.069767441859995</v>
      </c>
      <c r="I9502" s="23">
        <v>27.906976744186</v>
      </c>
      <c r="J9502" s="27">
        <v>30.232558139535001</v>
      </c>
      <c r="K9502" s="2">
        <v>67.441860465115994</v>
      </c>
      <c r="L9502" s="35">
        <v>41.860465116279002</v>
      </c>
      <c r="M9502" s="2">
        <v>4.6511627906979998</v>
      </c>
      <c r="N9502" s="13">
        <v>2.3255813953489999</v>
      </c>
    </row>
    <row r="9503" spans="2:14" x14ac:dyDescent="0.2">
      <c r="D9503" s="175"/>
      <c r="E9503" s="4" t="s">
        <v>56</v>
      </c>
      <c r="F9503" s="6"/>
      <c r="G9503" s="5">
        <v>60</v>
      </c>
      <c r="H9503" s="7">
        <v>44</v>
      </c>
      <c r="I9503" s="1">
        <v>16</v>
      </c>
      <c r="J9503" s="1">
        <v>24</v>
      </c>
      <c r="K9503" s="1">
        <v>44</v>
      </c>
      <c r="L9503" s="1">
        <v>21</v>
      </c>
      <c r="M9503" s="1">
        <v>0</v>
      </c>
      <c r="N9503" s="8">
        <v>2</v>
      </c>
    </row>
    <row r="9504" spans="2:14" x14ac:dyDescent="0.2">
      <c r="D9504" s="175"/>
      <c r="E9504" s="11"/>
      <c r="F9504" s="10"/>
      <c r="G9504" s="9">
        <v>100</v>
      </c>
      <c r="H9504" s="16">
        <v>73.333333333333002</v>
      </c>
      <c r="I9504" s="2">
        <v>26.666666666666998</v>
      </c>
      <c r="J9504" s="2">
        <v>40</v>
      </c>
      <c r="K9504" s="23">
        <v>73.333333333333002</v>
      </c>
      <c r="L9504" s="23">
        <v>35</v>
      </c>
      <c r="M9504" s="18">
        <v>0</v>
      </c>
      <c r="N9504" s="13">
        <v>3.333333333333</v>
      </c>
    </row>
    <row r="9505" spans="4:14" x14ac:dyDescent="0.2">
      <c r="D9505" s="175"/>
      <c r="E9505" s="4" t="s">
        <v>57</v>
      </c>
      <c r="F9505" s="6"/>
      <c r="G9505" s="5">
        <v>286</v>
      </c>
      <c r="H9505" s="7">
        <v>219</v>
      </c>
      <c r="I9505" s="1">
        <v>69</v>
      </c>
      <c r="J9505" s="1">
        <v>83</v>
      </c>
      <c r="K9505" s="1">
        <v>183</v>
      </c>
      <c r="L9505" s="1">
        <v>76</v>
      </c>
      <c r="M9505" s="1">
        <v>7</v>
      </c>
      <c r="N9505" s="8">
        <v>1</v>
      </c>
    </row>
    <row r="9506" spans="4:14" x14ac:dyDescent="0.2">
      <c r="D9506" s="175"/>
      <c r="E9506" s="11"/>
      <c r="F9506" s="10"/>
      <c r="G9506" s="9">
        <v>100</v>
      </c>
      <c r="H9506" s="64">
        <v>76.573426573427</v>
      </c>
      <c r="I9506" s="2">
        <v>24.125874125873999</v>
      </c>
      <c r="J9506" s="27">
        <v>29.020979020978999</v>
      </c>
      <c r="K9506" s="2">
        <v>63.986013986014001</v>
      </c>
      <c r="L9506" s="2">
        <v>26.573426573427</v>
      </c>
      <c r="M9506" s="2">
        <v>2.4475524475519999</v>
      </c>
      <c r="N9506" s="13">
        <v>0.34965034965000003</v>
      </c>
    </row>
    <row r="9507" spans="4:14" x14ac:dyDescent="0.2">
      <c r="D9507" s="175"/>
      <c r="E9507" s="4" t="s">
        <v>58</v>
      </c>
      <c r="F9507" s="6"/>
      <c r="G9507" s="5">
        <v>129</v>
      </c>
      <c r="H9507" s="7">
        <v>90</v>
      </c>
      <c r="I9507" s="1">
        <v>31</v>
      </c>
      <c r="J9507" s="1">
        <v>53</v>
      </c>
      <c r="K9507" s="1">
        <v>83</v>
      </c>
      <c r="L9507" s="1">
        <v>27</v>
      </c>
      <c r="M9507" s="1">
        <v>5</v>
      </c>
      <c r="N9507" s="8">
        <v>2</v>
      </c>
    </row>
    <row r="9508" spans="4:14" x14ac:dyDescent="0.2">
      <c r="D9508" s="175"/>
      <c r="E9508" s="11"/>
      <c r="F9508" s="10"/>
      <c r="G9508" s="9">
        <v>100</v>
      </c>
      <c r="H9508" s="16">
        <v>69.767441860464999</v>
      </c>
      <c r="I9508" s="2">
        <v>24.031007751937999</v>
      </c>
      <c r="J9508" s="2">
        <v>41.085271317828997</v>
      </c>
      <c r="K9508" s="2">
        <v>64.341085271317993</v>
      </c>
      <c r="L9508" s="27">
        <v>20.930232558139998</v>
      </c>
      <c r="M9508" s="2">
        <v>3.8759689922480001</v>
      </c>
      <c r="N9508" s="13">
        <v>1.550387596899</v>
      </c>
    </row>
    <row r="9509" spans="4:14" x14ac:dyDescent="0.2">
      <c r="D9509" s="175"/>
      <c r="E9509" s="4" t="s">
        <v>59</v>
      </c>
      <c r="F9509" s="6"/>
      <c r="G9509" s="5">
        <v>195</v>
      </c>
      <c r="H9509" s="7">
        <v>129</v>
      </c>
      <c r="I9509" s="1">
        <v>34</v>
      </c>
      <c r="J9509" s="1">
        <v>91</v>
      </c>
      <c r="K9509" s="1">
        <v>141</v>
      </c>
      <c r="L9509" s="1">
        <v>64</v>
      </c>
      <c r="M9509" s="1">
        <v>4</v>
      </c>
      <c r="N9509" s="8">
        <v>5</v>
      </c>
    </row>
    <row r="9510" spans="4:14" x14ac:dyDescent="0.2">
      <c r="D9510" s="175"/>
      <c r="E9510" s="11"/>
      <c r="F9510" s="10"/>
      <c r="G9510" s="9">
        <v>100</v>
      </c>
      <c r="H9510" s="16">
        <v>66.153846153846004</v>
      </c>
      <c r="I9510" s="2">
        <v>17.435897435897001</v>
      </c>
      <c r="J9510" s="23">
        <v>46.666666666666998</v>
      </c>
      <c r="K9510" s="23">
        <v>72.307692307691994</v>
      </c>
      <c r="L9510" s="2">
        <v>32.820512820513002</v>
      </c>
      <c r="M9510" s="2">
        <v>2.051282051282</v>
      </c>
      <c r="N9510" s="13">
        <v>2.564102564103</v>
      </c>
    </row>
    <row r="9511" spans="4:14" x14ac:dyDescent="0.2">
      <c r="D9511" s="175"/>
      <c r="E9511" s="4" t="s">
        <v>60</v>
      </c>
      <c r="F9511" s="6"/>
      <c r="G9511" s="5">
        <v>176</v>
      </c>
      <c r="H9511" s="7">
        <v>115</v>
      </c>
      <c r="I9511" s="1">
        <v>36</v>
      </c>
      <c r="J9511" s="1">
        <v>73</v>
      </c>
      <c r="K9511" s="1">
        <v>127</v>
      </c>
      <c r="L9511" s="1">
        <v>53</v>
      </c>
      <c r="M9511" s="1">
        <v>4</v>
      </c>
      <c r="N9511" s="8">
        <v>5</v>
      </c>
    </row>
    <row r="9512" spans="4:14" x14ac:dyDescent="0.2">
      <c r="D9512" s="175"/>
      <c r="E9512" s="11"/>
      <c r="F9512" s="10"/>
      <c r="G9512" s="9">
        <v>100</v>
      </c>
      <c r="H9512" s="73">
        <v>65.340909090908994</v>
      </c>
      <c r="I9512" s="2">
        <v>20.454545454544999</v>
      </c>
      <c r="J9512" s="2">
        <v>41.477272727272997</v>
      </c>
      <c r="K9512" s="23">
        <v>72.159090909091006</v>
      </c>
      <c r="L9512" s="2">
        <v>30.113636363636001</v>
      </c>
      <c r="M9512" s="2">
        <v>2.2727272727269998</v>
      </c>
      <c r="N9512" s="13">
        <v>2.8409090909089998</v>
      </c>
    </row>
    <row r="9513" spans="4:14" x14ac:dyDescent="0.2">
      <c r="D9513" s="175"/>
      <c r="E9513" s="4" t="s">
        <v>61</v>
      </c>
      <c r="F9513" s="6"/>
      <c r="G9513" s="5">
        <v>78</v>
      </c>
      <c r="H9513" s="7">
        <v>59</v>
      </c>
      <c r="I9513" s="1">
        <v>19</v>
      </c>
      <c r="J9513" s="1">
        <v>28</v>
      </c>
      <c r="K9513" s="1">
        <v>42</v>
      </c>
      <c r="L9513" s="1">
        <v>20</v>
      </c>
      <c r="M9513" s="1">
        <v>3</v>
      </c>
      <c r="N9513" s="8">
        <v>0</v>
      </c>
    </row>
    <row r="9514" spans="4:14" x14ac:dyDescent="0.2">
      <c r="D9514" s="175"/>
      <c r="E9514" s="11"/>
      <c r="F9514" s="10"/>
      <c r="G9514" s="9">
        <v>100</v>
      </c>
      <c r="H9514" s="64">
        <v>75.641025641026005</v>
      </c>
      <c r="I9514" s="2">
        <v>24.358974358973999</v>
      </c>
      <c r="J9514" s="2">
        <v>35.897435897435997</v>
      </c>
      <c r="K9514" s="46">
        <v>53.846153846154003</v>
      </c>
      <c r="L9514" s="2">
        <v>25.641025641026001</v>
      </c>
      <c r="M9514" s="2">
        <v>3.8461538461539999</v>
      </c>
      <c r="N9514" s="36">
        <v>0</v>
      </c>
    </row>
    <row r="9515" spans="4:14" x14ac:dyDescent="0.2">
      <c r="D9515" s="175"/>
      <c r="E9515" s="4" t="s">
        <v>62</v>
      </c>
      <c r="F9515" s="6"/>
      <c r="G9515" s="5">
        <v>113</v>
      </c>
      <c r="H9515" s="7">
        <v>73</v>
      </c>
      <c r="I9515" s="1">
        <v>17</v>
      </c>
      <c r="J9515" s="1">
        <v>54</v>
      </c>
      <c r="K9515" s="1">
        <v>76</v>
      </c>
      <c r="L9515" s="1">
        <v>33</v>
      </c>
      <c r="M9515" s="1">
        <v>5</v>
      </c>
      <c r="N9515" s="8">
        <v>3</v>
      </c>
    </row>
    <row r="9516" spans="4:14" x14ac:dyDescent="0.2">
      <c r="D9516" s="175"/>
      <c r="E9516" s="11"/>
      <c r="F9516" s="10"/>
      <c r="G9516" s="9">
        <v>100</v>
      </c>
      <c r="H9516" s="73">
        <v>64.601769911503993</v>
      </c>
      <c r="I9516" s="27">
        <v>15.044247787611001</v>
      </c>
      <c r="J9516" s="23">
        <v>47.787610619469</v>
      </c>
      <c r="K9516" s="2">
        <v>67.256637168142007</v>
      </c>
      <c r="L9516" s="2">
        <v>29.203539823008999</v>
      </c>
      <c r="M9516" s="2">
        <v>4.424778761062</v>
      </c>
      <c r="N9516" s="13">
        <v>2.654867256637</v>
      </c>
    </row>
    <row r="9517" spans="4:14" x14ac:dyDescent="0.2">
      <c r="D9517" s="174" t="s">
        <v>63</v>
      </c>
      <c r="E9517" s="20" t="s">
        <v>64</v>
      </c>
      <c r="F9517" s="22"/>
      <c r="G9517" s="21">
        <v>234</v>
      </c>
      <c r="H9517" s="25">
        <v>146</v>
      </c>
      <c r="I9517" s="3">
        <v>48</v>
      </c>
      <c r="J9517" s="3">
        <v>102</v>
      </c>
      <c r="K9517" s="3">
        <v>150</v>
      </c>
      <c r="L9517" s="3">
        <v>79</v>
      </c>
      <c r="M9517" s="3">
        <v>6</v>
      </c>
      <c r="N9517" s="26">
        <v>8</v>
      </c>
    </row>
    <row r="9518" spans="4:14" x14ac:dyDescent="0.2">
      <c r="D9518" s="175"/>
      <c r="E9518" s="11"/>
      <c r="F9518" s="10"/>
      <c r="G9518" s="9">
        <v>100</v>
      </c>
      <c r="H9518" s="73">
        <v>62.393162393162001</v>
      </c>
      <c r="I9518" s="2">
        <v>20.512820512821001</v>
      </c>
      <c r="J9518" s="23">
        <v>43.589743589744003</v>
      </c>
      <c r="K9518" s="2">
        <v>64.102564102564003</v>
      </c>
      <c r="L9518" s="2">
        <v>33.760683760684003</v>
      </c>
      <c r="M9518" s="2">
        <v>2.564102564103</v>
      </c>
      <c r="N9518" s="13">
        <v>3.4188034188029999</v>
      </c>
    </row>
    <row r="9519" spans="4:14" x14ac:dyDescent="0.2">
      <c r="D9519" s="175"/>
      <c r="E9519" s="4" t="s">
        <v>65</v>
      </c>
      <c r="F9519" s="6"/>
      <c r="G9519" s="5">
        <v>172</v>
      </c>
      <c r="H9519" s="7">
        <v>129</v>
      </c>
      <c r="I9519" s="1">
        <v>36</v>
      </c>
      <c r="J9519" s="1">
        <v>79</v>
      </c>
      <c r="K9519" s="1">
        <v>119</v>
      </c>
      <c r="L9519" s="1">
        <v>47</v>
      </c>
      <c r="M9519" s="1">
        <v>7</v>
      </c>
      <c r="N9519" s="8">
        <v>4</v>
      </c>
    </row>
    <row r="9520" spans="4:14" x14ac:dyDescent="0.2">
      <c r="D9520" s="175"/>
      <c r="E9520" s="11"/>
      <c r="F9520" s="10"/>
      <c r="G9520" s="9">
        <v>100</v>
      </c>
      <c r="H9520" s="16">
        <v>75</v>
      </c>
      <c r="I9520" s="2">
        <v>20.930232558139998</v>
      </c>
      <c r="J9520" s="23">
        <v>45.930232558139998</v>
      </c>
      <c r="K9520" s="2">
        <v>69.186046511628007</v>
      </c>
      <c r="L9520" s="2">
        <v>27.325581395349001</v>
      </c>
      <c r="M9520" s="2">
        <v>4.0697674418599998</v>
      </c>
      <c r="N9520" s="13">
        <v>2.3255813953489999</v>
      </c>
    </row>
    <row r="9521" spans="2:14" x14ac:dyDescent="0.2">
      <c r="D9521" s="175"/>
      <c r="E9521" s="4" t="s">
        <v>66</v>
      </c>
      <c r="F9521" s="6"/>
      <c r="G9521" s="5">
        <v>165</v>
      </c>
      <c r="H9521" s="7">
        <v>124</v>
      </c>
      <c r="I9521" s="1">
        <v>38</v>
      </c>
      <c r="J9521" s="1">
        <v>70</v>
      </c>
      <c r="K9521" s="1">
        <v>116</v>
      </c>
      <c r="L9521" s="1">
        <v>56</v>
      </c>
      <c r="M9521" s="1">
        <v>2</v>
      </c>
      <c r="N9521" s="8">
        <v>5</v>
      </c>
    </row>
    <row r="9522" spans="2:14" x14ac:dyDescent="0.2">
      <c r="D9522" s="175"/>
      <c r="E9522" s="11"/>
      <c r="F9522" s="10"/>
      <c r="G9522" s="9">
        <v>100</v>
      </c>
      <c r="H9522" s="16">
        <v>75.151515151515</v>
      </c>
      <c r="I9522" s="2">
        <v>23.030303030302999</v>
      </c>
      <c r="J9522" s="2">
        <v>42.424242424242003</v>
      </c>
      <c r="K9522" s="2">
        <v>70.303030303029999</v>
      </c>
      <c r="L9522" s="2">
        <v>33.939393939394002</v>
      </c>
      <c r="M9522" s="2">
        <v>1.2121212121210001</v>
      </c>
      <c r="N9522" s="13">
        <v>3.0303030303030001</v>
      </c>
    </row>
    <row r="9523" spans="2:14" x14ac:dyDescent="0.2">
      <c r="D9523" s="175"/>
      <c r="E9523" s="4" t="s">
        <v>67</v>
      </c>
      <c r="F9523" s="6"/>
      <c r="G9523" s="5">
        <v>158</v>
      </c>
      <c r="H9523" s="7">
        <v>117</v>
      </c>
      <c r="I9523" s="1">
        <v>39</v>
      </c>
      <c r="J9523" s="1">
        <v>54</v>
      </c>
      <c r="K9523" s="1">
        <v>102</v>
      </c>
      <c r="L9523" s="1">
        <v>41</v>
      </c>
      <c r="M9523" s="1">
        <v>6</v>
      </c>
      <c r="N9523" s="8">
        <v>2</v>
      </c>
    </row>
    <row r="9524" spans="2:14" x14ac:dyDescent="0.2">
      <c r="D9524" s="175"/>
      <c r="E9524" s="11"/>
      <c r="F9524" s="10"/>
      <c r="G9524" s="9">
        <v>100</v>
      </c>
      <c r="H9524" s="16">
        <v>74.050632911392</v>
      </c>
      <c r="I9524" s="2">
        <v>24.683544303796999</v>
      </c>
      <c r="J9524" s="2">
        <v>34.177215189873003</v>
      </c>
      <c r="K9524" s="2">
        <v>64.556962025315997</v>
      </c>
      <c r="L9524" s="2">
        <v>25.949367088608</v>
      </c>
      <c r="M9524" s="2">
        <v>3.7974683544299999</v>
      </c>
      <c r="N9524" s="13">
        <v>1.2658227848100001</v>
      </c>
    </row>
    <row r="9525" spans="2:14" x14ac:dyDescent="0.2">
      <c r="D9525" s="175"/>
      <c r="E9525" s="4" t="s">
        <v>68</v>
      </c>
      <c r="F9525" s="6"/>
      <c r="G9525" s="5">
        <v>112</v>
      </c>
      <c r="H9525" s="7">
        <v>80</v>
      </c>
      <c r="I9525" s="1">
        <v>23</v>
      </c>
      <c r="J9525" s="1">
        <v>45</v>
      </c>
      <c r="K9525" s="1">
        <v>73</v>
      </c>
      <c r="L9525" s="1">
        <v>23</v>
      </c>
      <c r="M9525" s="1">
        <v>2</v>
      </c>
      <c r="N9525" s="8">
        <v>0</v>
      </c>
    </row>
    <row r="9526" spans="2:14" x14ac:dyDescent="0.2">
      <c r="D9526" s="175"/>
      <c r="E9526" s="11"/>
      <c r="F9526" s="10"/>
      <c r="G9526" s="9">
        <v>100</v>
      </c>
      <c r="H9526" s="16">
        <v>71.428571428571004</v>
      </c>
      <c r="I9526" s="2">
        <v>20.535714285714</v>
      </c>
      <c r="J9526" s="2">
        <v>40.178571428570997</v>
      </c>
      <c r="K9526" s="2">
        <v>65.178571428571004</v>
      </c>
      <c r="L9526" s="27">
        <v>20.535714285714</v>
      </c>
      <c r="M9526" s="2">
        <v>1.785714285714</v>
      </c>
      <c r="N9526" s="36">
        <v>0</v>
      </c>
    </row>
    <row r="9527" spans="2:14" x14ac:dyDescent="0.2">
      <c r="D9527" s="175"/>
      <c r="E9527" s="4" t="s">
        <v>69</v>
      </c>
      <c r="F9527" s="6"/>
      <c r="G9527" s="5">
        <v>92</v>
      </c>
      <c r="H9527" s="7">
        <v>63</v>
      </c>
      <c r="I9527" s="1">
        <v>24</v>
      </c>
      <c r="J9527" s="1">
        <v>25</v>
      </c>
      <c r="K9527" s="1">
        <v>63</v>
      </c>
      <c r="L9527" s="1">
        <v>26</v>
      </c>
      <c r="M9527" s="1">
        <v>5</v>
      </c>
      <c r="N9527" s="8">
        <v>2</v>
      </c>
    </row>
    <row r="9528" spans="2:14" x14ac:dyDescent="0.2">
      <c r="D9528" s="175"/>
      <c r="E9528" s="11"/>
      <c r="F9528" s="10"/>
      <c r="G9528" s="9">
        <v>100</v>
      </c>
      <c r="H9528" s="16">
        <v>68.478260869565005</v>
      </c>
      <c r="I9528" s="2">
        <v>26.086956521739001</v>
      </c>
      <c r="J9528" s="46">
        <v>27.173913043477999</v>
      </c>
      <c r="K9528" s="2">
        <v>68.478260869565005</v>
      </c>
      <c r="L9528" s="2">
        <v>28.260869565217</v>
      </c>
      <c r="M9528" s="2">
        <v>5.4347826086959996</v>
      </c>
      <c r="N9528" s="13">
        <v>2.1739130434780001</v>
      </c>
    </row>
    <row r="9529" spans="2:14" x14ac:dyDescent="0.2">
      <c r="D9529" s="175"/>
      <c r="E9529" s="4" t="s">
        <v>70</v>
      </c>
      <c r="F9529" s="6"/>
      <c r="G9529" s="5">
        <v>131</v>
      </c>
      <c r="H9529" s="7">
        <v>94</v>
      </c>
      <c r="I9529" s="1">
        <v>25</v>
      </c>
      <c r="J9529" s="1">
        <v>33</v>
      </c>
      <c r="K9529" s="1">
        <v>84</v>
      </c>
      <c r="L9529" s="1">
        <v>30</v>
      </c>
      <c r="M9529" s="1">
        <v>1</v>
      </c>
      <c r="N9529" s="8">
        <v>0</v>
      </c>
    </row>
    <row r="9530" spans="2:14" x14ac:dyDescent="0.2">
      <c r="D9530" s="175"/>
      <c r="E9530" s="11"/>
      <c r="F9530" s="10"/>
      <c r="G9530" s="9">
        <v>100</v>
      </c>
      <c r="H9530" s="16">
        <v>71.755725190839996</v>
      </c>
      <c r="I9530" s="2">
        <v>19.083969465649002</v>
      </c>
      <c r="J9530" s="46">
        <v>25.190839694655999</v>
      </c>
      <c r="K9530" s="2">
        <v>64.122137404580002</v>
      </c>
      <c r="L9530" s="27">
        <v>22.900763358778999</v>
      </c>
      <c r="M9530" s="2">
        <v>0.76335877862599999</v>
      </c>
      <c r="N9530" s="36">
        <v>0</v>
      </c>
    </row>
    <row r="9531" spans="2:14" x14ac:dyDescent="0.2">
      <c r="D9531" s="175"/>
      <c r="E9531" s="4" t="s">
        <v>71</v>
      </c>
      <c r="F9531" s="6"/>
      <c r="G9531" s="5">
        <v>71</v>
      </c>
      <c r="H9531" s="7">
        <v>46</v>
      </c>
      <c r="I9531" s="1">
        <v>18</v>
      </c>
      <c r="J9531" s="1">
        <v>35</v>
      </c>
      <c r="K9531" s="1">
        <v>51</v>
      </c>
      <c r="L9531" s="1">
        <v>29</v>
      </c>
      <c r="M9531" s="1">
        <v>2</v>
      </c>
      <c r="N9531" s="8">
        <v>0</v>
      </c>
    </row>
    <row r="9532" spans="2:14" x14ac:dyDescent="0.2">
      <c r="D9532" s="175"/>
      <c r="E9532" s="11"/>
      <c r="F9532" s="10"/>
      <c r="G9532" s="9">
        <v>100</v>
      </c>
      <c r="H9532" s="73">
        <v>64.788732394365994</v>
      </c>
      <c r="I9532" s="2">
        <v>25.352112676055999</v>
      </c>
      <c r="J9532" s="35">
        <v>49.295774647887001</v>
      </c>
      <c r="K9532" s="23">
        <v>71.830985915493002</v>
      </c>
      <c r="L9532" s="35">
        <v>40.845070422535002</v>
      </c>
      <c r="M9532" s="2">
        <v>2.8169014084509998</v>
      </c>
      <c r="N9532" s="36">
        <v>0</v>
      </c>
    </row>
    <row r="9533" spans="2:14" x14ac:dyDescent="0.2">
      <c r="D9533" s="175"/>
      <c r="E9533" s="4" t="s">
        <v>72</v>
      </c>
      <c r="F9533" s="6"/>
      <c r="G9533" s="5">
        <v>70</v>
      </c>
      <c r="H9533" s="7">
        <v>54</v>
      </c>
      <c r="I9533" s="1">
        <v>19</v>
      </c>
      <c r="J9533" s="1">
        <v>20</v>
      </c>
      <c r="K9533" s="1">
        <v>45</v>
      </c>
      <c r="L9533" s="1">
        <v>23</v>
      </c>
      <c r="M9533" s="1">
        <v>4</v>
      </c>
      <c r="N9533" s="8">
        <v>1</v>
      </c>
    </row>
    <row r="9534" spans="2:14" x14ac:dyDescent="0.2">
      <c r="D9534" s="176"/>
      <c r="E9534" s="57"/>
      <c r="F9534" s="54"/>
      <c r="G9534" s="67">
        <v>100</v>
      </c>
      <c r="H9534" s="131">
        <v>77.142857142856997</v>
      </c>
      <c r="I9534" s="48">
        <v>27.142857142857</v>
      </c>
      <c r="J9534" s="96">
        <v>28.571428571428999</v>
      </c>
      <c r="K9534" s="48">
        <v>64.285714285713993</v>
      </c>
      <c r="L9534" s="48">
        <v>32.857142857143003</v>
      </c>
      <c r="M9534" s="48">
        <v>5.7142857142860004</v>
      </c>
      <c r="N9534" s="84">
        <v>1.4285714285710001</v>
      </c>
    </row>
    <row r="9536" spans="2:14" x14ac:dyDescent="0.2">
      <c r="B9536" s="43" t="str">
        <f xml:space="preserve"> HYPERLINK("#'目次'!B204", "[198]")</f>
        <v>[198]</v>
      </c>
      <c r="C9536" s="31" t="s">
        <v>387</v>
      </c>
    </row>
    <row r="9539" spans="3:14" x14ac:dyDescent="0.2">
      <c r="C9539" s="31" t="s">
        <v>75</v>
      </c>
    </row>
    <row r="9540" spans="3:14" ht="84" x14ac:dyDescent="0.2">
      <c r="D9540" s="177"/>
      <c r="E9540" s="178"/>
      <c r="F9540" s="178"/>
      <c r="G9540" s="40" t="s">
        <v>14</v>
      </c>
      <c r="H9540" s="42" t="s">
        <v>388</v>
      </c>
      <c r="I9540" s="15" t="s">
        <v>389</v>
      </c>
      <c r="J9540" s="15" t="s">
        <v>390</v>
      </c>
      <c r="K9540" s="15" t="s">
        <v>391</v>
      </c>
      <c r="L9540" s="15" t="s">
        <v>392</v>
      </c>
      <c r="M9540" s="15" t="s">
        <v>86</v>
      </c>
      <c r="N9540" s="44" t="s">
        <v>17</v>
      </c>
    </row>
    <row r="9541" spans="3:14" x14ac:dyDescent="0.2">
      <c r="D9541" s="179"/>
      <c r="E9541" s="180"/>
      <c r="F9541" s="180"/>
      <c r="G9541" s="39"/>
      <c r="H9541" s="41"/>
      <c r="I9541" s="14"/>
      <c r="J9541" s="14"/>
      <c r="K9541" s="14"/>
      <c r="L9541" s="14"/>
      <c r="M9541" s="14"/>
      <c r="N9541" s="38"/>
    </row>
    <row r="9542" spans="3:14" x14ac:dyDescent="0.2">
      <c r="D9542" s="70"/>
      <c r="E9542" s="72" t="s">
        <v>14</v>
      </c>
      <c r="F9542" s="69"/>
      <c r="G9542" s="37">
        <v>1222</v>
      </c>
      <c r="H9542" s="17">
        <v>863</v>
      </c>
      <c r="I9542" s="17">
        <v>271</v>
      </c>
      <c r="J9542" s="17">
        <v>470</v>
      </c>
      <c r="K9542" s="17">
        <v>812</v>
      </c>
      <c r="L9542" s="17">
        <v>357</v>
      </c>
      <c r="M9542" s="17">
        <v>36</v>
      </c>
      <c r="N9542" s="55">
        <v>24</v>
      </c>
    </row>
    <row r="9543" spans="3:14" x14ac:dyDescent="0.2">
      <c r="D9543" s="57"/>
      <c r="E9543" s="54"/>
      <c r="F9543" s="71"/>
      <c r="G9543" s="9">
        <v>100</v>
      </c>
      <c r="H9543" s="2">
        <v>70.621931260229005</v>
      </c>
      <c r="I9543" s="2">
        <v>22.176759410801999</v>
      </c>
      <c r="J9543" s="2">
        <v>38.461538461537998</v>
      </c>
      <c r="K9543" s="2">
        <v>66.448445171849002</v>
      </c>
      <c r="L9543" s="2">
        <v>29.214402618657999</v>
      </c>
      <c r="M9543" s="2">
        <v>2.9459901800330002</v>
      </c>
      <c r="N9543" s="13">
        <v>1.9639934533550001</v>
      </c>
    </row>
    <row r="9544" spans="3:14" x14ac:dyDescent="0.2">
      <c r="D9544" s="174" t="s">
        <v>36</v>
      </c>
      <c r="E9544" s="20" t="s">
        <v>76</v>
      </c>
      <c r="F9544" s="22"/>
      <c r="G9544" s="21">
        <v>629</v>
      </c>
      <c r="H9544" s="25">
        <v>456</v>
      </c>
      <c r="I9544" s="3">
        <v>146</v>
      </c>
      <c r="J9544" s="3">
        <v>231</v>
      </c>
      <c r="K9544" s="3">
        <v>398</v>
      </c>
      <c r="L9544" s="3">
        <v>183</v>
      </c>
      <c r="M9544" s="3">
        <v>22</v>
      </c>
      <c r="N9544" s="26">
        <v>12</v>
      </c>
    </row>
    <row r="9545" spans="3:14" x14ac:dyDescent="0.2">
      <c r="D9545" s="175"/>
      <c r="E9545" s="11"/>
      <c r="F9545" s="10"/>
      <c r="G9545" s="9">
        <v>100</v>
      </c>
      <c r="H9545" s="16">
        <v>72.496025437201993</v>
      </c>
      <c r="I9545" s="2">
        <v>23.211446740859</v>
      </c>
      <c r="J9545" s="2">
        <v>36.724960254372</v>
      </c>
      <c r="K9545" s="2">
        <v>63.275039745628</v>
      </c>
      <c r="L9545" s="2">
        <v>29.093799682035002</v>
      </c>
      <c r="M9545" s="2">
        <v>3.4976152623210002</v>
      </c>
      <c r="N9545" s="13">
        <v>1.9077901430840001</v>
      </c>
    </row>
    <row r="9546" spans="3:14" x14ac:dyDescent="0.2">
      <c r="D9546" s="175"/>
      <c r="E9546" s="4" t="s">
        <v>39</v>
      </c>
      <c r="F9546" s="6"/>
      <c r="G9546" s="5">
        <v>37</v>
      </c>
      <c r="H9546" s="7">
        <v>26</v>
      </c>
      <c r="I9546" s="1">
        <v>8</v>
      </c>
      <c r="J9546" s="1">
        <v>13</v>
      </c>
      <c r="K9546" s="1">
        <v>19</v>
      </c>
      <c r="L9546" s="1">
        <v>12</v>
      </c>
      <c r="M9546" s="1">
        <v>2</v>
      </c>
      <c r="N9546" s="8">
        <v>0</v>
      </c>
    </row>
    <row r="9547" spans="3:14" x14ac:dyDescent="0.2">
      <c r="D9547" s="175"/>
      <c r="E9547" s="11"/>
      <c r="F9547" s="10"/>
      <c r="G9547" s="9">
        <v>100</v>
      </c>
      <c r="H9547" s="16">
        <v>70.270270270270004</v>
      </c>
      <c r="I9547" s="2">
        <v>21.621621621622001</v>
      </c>
      <c r="J9547" s="2">
        <v>35.135135135135002</v>
      </c>
      <c r="K9547" s="46">
        <v>51.351351351350999</v>
      </c>
      <c r="L9547" s="2">
        <v>32.432432432432002</v>
      </c>
      <c r="M9547" s="2">
        <v>5.4054054054050003</v>
      </c>
      <c r="N9547" s="36">
        <v>0</v>
      </c>
    </row>
    <row r="9548" spans="3:14" x14ac:dyDescent="0.2">
      <c r="D9548" s="175"/>
      <c r="E9548" s="4" t="s">
        <v>40</v>
      </c>
      <c r="F9548" s="6"/>
      <c r="G9548" s="5">
        <v>73</v>
      </c>
      <c r="H9548" s="7">
        <v>60</v>
      </c>
      <c r="I9548" s="1">
        <v>22</v>
      </c>
      <c r="J9548" s="1">
        <v>19</v>
      </c>
      <c r="K9548" s="1">
        <v>41</v>
      </c>
      <c r="L9548" s="1">
        <v>17</v>
      </c>
      <c r="M9548" s="1">
        <v>0</v>
      </c>
      <c r="N9548" s="8">
        <v>0</v>
      </c>
    </row>
    <row r="9549" spans="3:14" x14ac:dyDescent="0.2">
      <c r="D9549" s="175"/>
      <c r="E9549" s="11"/>
      <c r="F9549" s="10"/>
      <c r="G9549" s="9">
        <v>100</v>
      </c>
      <c r="H9549" s="86">
        <v>82.191780821918002</v>
      </c>
      <c r="I9549" s="23">
        <v>30.136986301370001</v>
      </c>
      <c r="J9549" s="46">
        <v>26.027397260274</v>
      </c>
      <c r="K9549" s="46">
        <v>56.164383561644001</v>
      </c>
      <c r="L9549" s="27">
        <v>23.287671232876999</v>
      </c>
      <c r="M9549" s="18">
        <v>0</v>
      </c>
      <c r="N9549" s="36">
        <v>0</v>
      </c>
    </row>
    <row r="9550" spans="3:14" x14ac:dyDescent="0.2">
      <c r="D9550" s="175"/>
      <c r="E9550" s="4" t="s">
        <v>41</v>
      </c>
      <c r="F9550" s="6"/>
      <c r="G9550" s="5">
        <v>108</v>
      </c>
      <c r="H9550" s="7">
        <v>80</v>
      </c>
      <c r="I9550" s="1">
        <v>38</v>
      </c>
      <c r="J9550" s="1">
        <v>36</v>
      </c>
      <c r="K9550" s="1">
        <v>74</v>
      </c>
      <c r="L9550" s="1">
        <v>29</v>
      </c>
      <c r="M9550" s="1">
        <v>5</v>
      </c>
      <c r="N9550" s="8">
        <v>1</v>
      </c>
    </row>
    <row r="9551" spans="3:14" x14ac:dyDescent="0.2">
      <c r="D9551" s="175"/>
      <c r="E9551" s="11"/>
      <c r="F9551" s="10"/>
      <c r="G9551" s="9">
        <v>100</v>
      </c>
      <c r="H9551" s="16">
        <v>74.074074074074005</v>
      </c>
      <c r="I9551" s="35">
        <v>35.185185185184999</v>
      </c>
      <c r="J9551" s="27">
        <v>33.333333333333002</v>
      </c>
      <c r="K9551" s="2">
        <v>68.518518518519002</v>
      </c>
      <c r="L9551" s="2">
        <v>26.851851851852</v>
      </c>
      <c r="M9551" s="2">
        <v>4.6296296296300001</v>
      </c>
      <c r="N9551" s="13">
        <v>0.92592592592599998</v>
      </c>
    </row>
    <row r="9552" spans="3:14" x14ac:dyDescent="0.2">
      <c r="D9552" s="175"/>
      <c r="E9552" s="4" t="s">
        <v>42</v>
      </c>
      <c r="F9552" s="6"/>
      <c r="G9552" s="5">
        <v>113</v>
      </c>
      <c r="H9552" s="7">
        <v>87</v>
      </c>
      <c r="I9552" s="1">
        <v>28</v>
      </c>
      <c r="J9552" s="1">
        <v>36</v>
      </c>
      <c r="K9552" s="1">
        <v>68</v>
      </c>
      <c r="L9552" s="1">
        <v>36</v>
      </c>
      <c r="M9552" s="1">
        <v>5</v>
      </c>
      <c r="N9552" s="8">
        <v>2</v>
      </c>
    </row>
    <row r="9553" spans="4:14" x14ac:dyDescent="0.2">
      <c r="D9553" s="175"/>
      <c r="E9553" s="11"/>
      <c r="F9553" s="10"/>
      <c r="G9553" s="9">
        <v>100</v>
      </c>
      <c r="H9553" s="64">
        <v>76.991150442478002</v>
      </c>
      <c r="I9553" s="2">
        <v>24.778761061947002</v>
      </c>
      <c r="J9553" s="27">
        <v>31.858407079646</v>
      </c>
      <c r="K9553" s="27">
        <v>60.176991150441999</v>
      </c>
      <c r="L9553" s="2">
        <v>31.858407079646</v>
      </c>
      <c r="M9553" s="2">
        <v>4.424778761062</v>
      </c>
      <c r="N9553" s="13">
        <v>1.769911504425</v>
      </c>
    </row>
    <row r="9554" spans="4:14" x14ac:dyDescent="0.2">
      <c r="D9554" s="175"/>
      <c r="E9554" s="4" t="s">
        <v>43</v>
      </c>
      <c r="F9554" s="6"/>
      <c r="G9554" s="5">
        <v>101</v>
      </c>
      <c r="H9554" s="7">
        <v>68</v>
      </c>
      <c r="I9554" s="1">
        <v>22</v>
      </c>
      <c r="J9554" s="1">
        <v>35</v>
      </c>
      <c r="K9554" s="1">
        <v>67</v>
      </c>
      <c r="L9554" s="1">
        <v>28</v>
      </c>
      <c r="M9554" s="1">
        <v>4</v>
      </c>
      <c r="N9554" s="8">
        <v>1</v>
      </c>
    </row>
    <row r="9555" spans="4:14" x14ac:dyDescent="0.2">
      <c r="D9555" s="175"/>
      <c r="E9555" s="11"/>
      <c r="F9555" s="10"/>
      <c r="G9555" s="9">
        <v>100</v>
      </c>
      <c r="H9555" s="16">
        <v>67.326732673267003</v>
      </c>
      <c r="I9555" s="2">
        <v>21.782178217822</v>
      </c>
      <c r="J9555" s="2">
        <v>34.653465346535</v>
      </c>
      <c r="K9555" s="2">
        <v>66.336633663366001</v>
      </c>
      <c r="L9555" s="2">
        <v>27.722772277228</v>
      </c>
      <c r="M9555" s="2">
        <v>3.9603960396039999</v>
      </c>
      <c r="N9555" s="13">
        <v>0.99009900990099997</v>
      </c>
    </row>
    <row r="9556" spans="4:14" x14ac:dyDescent="0.2">
      <c r="D9556" s="175"/>
      <c r="E9556" s="4" t="s">
        <v>44</v>
      </c>
      <c r="F9556" s="6"/>
      <c r="G9556" s="5">
        <v>114</v>
      </c>
      <c r="H9556" s="7">
        <v>82</v>
      </c>
      <c r="I9556" s="1">
        <v>21</v>
      </c>
      <c r="J9556" s="1">
        <v>53</v>
      </c>
      <c r="K9556" s="1">
        <v>81</v>
      </c>
      <c r="L9556" s="1">
        <v>31</v>
      </c>
      <c r="M9556" s="1">
        <v>4</v>
      </c>
      <c r="N9556" s="8">
        <v>5</v>
      </c>
    </row>
    <row r="9557" spans="4:14" x14ac:dyDescent="0.2">
      <c r="D9557" s="175"/>
      <c r="E9557" s="11"/>
      <c r="F9557" s="10"/>
      <c r="G9557" s="9">
        <v>100</v>
      </c>
      <c r="H9557" s="16">
        <v>71.929824561404004</v>
      </c>
      <c r="I9557" s="2">
        <v>18.421052631578998</v>
      </c>
      <c r="J9557" s="23">
        <v>46.491228070174998</v>
      </c>
      <c r="K9557" s="2">
        <v>71.052631578947</v>
      </c>
      <c r="L9557" s="2">
        <v>27.192982456140001</v>
      </c>
      <c r="M9557" s="2">
        <v>3.508771929825</v>
      </c>
      <c r="N9557" s="13">
        <v>4.3859649122809996</v>
      </c>
    </row>
    <row r="9558" spans="4:14" x14ac:dyDescent="0.2">
      <c r="D9558" s="175"/>
      <c r="E9558" s="4" t="s">
        <v>45</v>
      </c>
      <c r="F9558" s="6"/>
      <c r="G9558" s="5">
        <v>83</v>
      </c>
      <c r="H9558" s="7">
        <v>53</v>
      </c>
      <c r="I9558" s="1">
        <v>7</v>
      </c>
      <c r="J9558" s="1">
        <v>39</v>
      </c>
      <c r="K9558" s="1">
        <v>48</v>
      </c>
      <c r="L9558" s="1">
        <v>30</v>
      </c>
      <c r="M9558" s="1">
        <v>2</v>
      </c>
      <c r="N9558" s="8">
        <v>3</v>
      </c>
    </row>
    <row r="9559" spans="4:14" x14ac:dyDescent="0.2">
      <c r="D9559" s="175"/>
      <c r="E9559" s="11"/>
      <c r="F9559" s="10"/>
      <c r="G9559" s="9">
        <v>100</v>
      </c>
      <c r="H9559" s="73">
        <v>63.855421686747</v>
      </c>
      <c r="I9559" s="46">
        <v>8.4337349397590007</v>
      </c>
      <c r="J9559" s="23">
        <v>46.987951807229003</v>
      </c>
      <c r="K9559" s="27">
        <v>57.831325301204998</v>
      </c>
      <c r="L9559" s="23">
        <v>36.144578313253</v>
      </c>
      <c r="M9559" s="2">
        <v>2.409638554217</v>
      </c>
      <c r="N9559" s="13">
        <v>3.6144578313250002</v>
      </c>
    </row>
    <row r="9560" spans="4:14" x14ac:dyDescent="0.2">
      <c r="D9560" s="174" t="s">
        <v>37</v>
      </c>
      <c r="E9560" s="20" t="s">
        <v>77</v>
      </c>
      <c r="F9560" s="22"/>
      <c r="G9560" s="21">
        <v>593</v>
      </c>
      <c r="H9560" s="25">
        <v>407</v>
      </c>
      <c r="I9560" s="3">
        <v>125</v>
      </c>
      <c r="J9560" s="3">
        <v>239</v>
      </c>
      <c r="K9560" s="3">
        <v>414</v>
      </c>
      <c r="L9560" s="3">
        <v>174</v>
      </c>
      <c r="M9560" s="3">
        <v>14</v>
      </c>
      <c r="N9560" s="26">
        <v>12</v>
      </c>
    </row>
    <row r="9561" spans="4:14" x14ac:dyDescent="0.2">
      <c r="D9561" s="175"/>
      <c r="E9561" s="11"/>
      <c r="F9561" s="10"/>
      <c r="G9561" s="9">
        <v>100</v>
      </c>
      <c r="H9561" s="16">
        <v>68.634064080944</v>
      </c>
      <c r="I9561" s="2">
        <v>21.079258010118</v>
      </c>
      <c r="J9561" s="2">
        <v>40.303541315346003</v>
      </c>
      <c r="K9561" s="2">
        <v>69.814502529511003</v>
      </c>
      <c r="L9561" s="2">
        <v>29.342327150083999</v>
      </c>
      <c r="M9561" s="2">
        <v>2.3608768971330001</v>
      </c>
      <c r="N9561" s="13">
        <v>2.0236087689710001</v>
      </c>
    </row>
    <row r="9562" spans="4:14" x14ac:dyDescent="0.2">
      <c r="D9562" s="175"/>
      <c r="E9562" s="4" t="s">
        <v>39</v>
      </c>
      <c r="F9562" s="6"/>
      <c r="G9562" s="5">
        <v>27</v>
      </c>
      <c r="H9562" s="7">
        <v>21</v>
      </c>
      <c r="I9562" s="1">
        <v>11</v>
      </c>
      <c r="J9562" s="1">
        <v>11</v>
      </c>
      <c r="K9562" s="1">
        <v>15</v>
      </c>
      <c r="L9562" s="1">
        <v>8</v>
      </c>
      <c r="M9562" s="1">
        <v>2</v>
      </c>
      <c r="N9562" s="8">
        <v>0</v>
      </c>
    </row>
    <row r="9563" spans="4:14" x14ac:dyDescent="0.2">
      <c r="D9563" s="175"/>
      <c r="E9563" s="11"/>
      <c r="F9563" s="10"/>
      <c r="G9563" s="9">
        <v>100</v>
      </c>
      <c r="H9563" s="64">
        <v>77.777777777777999</v>
      </c>
      <c r="I9563" s="35">
        <v>40.740740740741003</v>
      </c>
      <c r="J9563" s="2">
        <v>40.740740740741003</v>
      </c>
      <c r="K9563" s="46">
        <v>55.555555555555998</v>
      </c>
      <c r="L9563" s="2">
        <v>29.629629629629999</v>
      </c>
      <c r="M9563" s="2">
        <v>7.4074074074069998</v>
      </c>
      <c r="N9563" s="36">
        <v>0</v>
      </c>
    </row>
    <row r="9564" spans="4:14" x14ac:dyDescent="0.2">
      <c r="D9564" s="175"/>
      <c r="E9564" s="4" t="s">
        <v>40</v>
      </c>
      <c r="F9564" s="6"/>
      <c r="G9564" s="5">
        <v>74</v>
      </c>
      <c r="H9564" s="7">
        <v>56</v>
      </c>
      <c r="I9564" s="1">
        <v>25</v>
      </c>
      <c r="J9564" s="1">
        <v>25</v>
      </c>
      <c r="K9564" s="1">
        <v>47</v>
      </c>
      <c r="L9564" s="1">
        <v>19</v>
      </c>
      <c r="M9564" s="1">
        <v>1</v>
      </c>
      <c r="N9564" s="8">
        <v>0</v>
      </c>
    </row>
    <row r="9565" spans="4:14" x14ac:dyDescent="0.2">
      <c r="D9565" s="175"/>
      <c r="E9565" s="11"/>
      <c r="F9565" s="10"/>
      <c r="G9565" s="9">
        <v>100</v>
      </c>
      <c r="H9565" s="64">
        <v>75.675675675676004</v>
      </c>
      <c r="I9565" s="35">
        <v>33.783783783784003</v>
      </c>
      <c r="J9565" s="2">
        <v>33.783783783784003</v>
      </c>
      <c r="K9565" s="2">
        <v>63.513513513513999</v>
      </c>
      <c r="L9565" s="2">
        <v>25.675675675676001</v>
      </c>
      <c r="M9565" s="2">
        <v>1.351351351351</v>
      </c>
      <c r="N9565" s="36">
        <v>0</v>
      </c>
    </row>
    <row r="9566" spans="4:14" x14ac:dyDescent="0.2">
      <c r="D9566" s="175"/>
      <c r="E9566" s="4" t="s">
        <v>41</v>
      </c>
      <c r="F9566" s="6"/>
      <c r="G9566" s="5">
        <v>96</v>
      </c>
      <c r="H9566" s="7">
        <v>75</v>
      </c>
      <c r="I9566" s="1">
        <v>24</v>
      </c>
      <c r="J9566" s="1">
        <v>29</v>
      </c>
      <c r="K9566" s="1">
        <v>59</v>
      </c>
      <c r="L9566" s="1">
        <v>30</v>
      </c>
      <c r="M9566" s="1">
        <v>1</v>
      </c>
      <c r="N9566" s="8">
        <v>2</v>
      </c>
    </row>
    <row r="9567" spans="4:14" x14ac:dyDescent="0.2">
      <c r="D9567" s="175"/>
      <c r="E9567" s="11"/>
      <c r="F9567" s="10"/>
      <c r="G9567" s="9">
        <v>100</v>
      </c>
      <c r="H9567" s="64">
        <v>78.125</v>
      </c>
      <c r="I9567" s="2">
        <v>25</v>
      </c>
      <c r="J9567" s="27">
        <v>30.208333333333002</v>
      </c>
      <c r="K9567" s="2">
        <v>61.458333333333002</v>
      </c>
      <c r="L9567" s="2">
        <v>31.25</v>
      </c>
      <c r="M9567" s="2">
        <v>1.041666666667</v>
      </c>
      <c r="N9567" s="13">
        <v>2.083333333333</v>
      </c>
    </row>
    <row r="9568" spans="4:14" x14ac:dyDescent="0.2">
      <c r="D9568" s="175"/>
      <c r="E9568" s="4" t="s">
        <v>42</v>
      </c>
      <c r="F9568" s="6"/>
      <c r="G9568" s="5">
        <v>97</v>
      </c>
      <c r="H9568" s="7">
        <v>66</v>
      </c>
      <c r="I9568" s="1">
        <v>18</v>
      </c>
      <c r="J9568" s="1">
        <v>38</v>
      </c>
      <c r="K9568" s="1">
        <v>76</v>
      </c>
      <c r="L9568" s="1">
        <v>26</v>
      </c>
      <c r="M9568" s="1">
        <v>2</v>
      </c>
      <c r="N9568" s="8">
        <v>0</v>
      </c>
    </row>
    <row r="9569" spans="2:16" x14ac:dyDescent="0.2">
      <c r="D9569" s="175"/>
      <c r="E9569" s="11"/>
      <c r="F9569" s="10"/>
      <c r="G9569" s="9">
        <v>100</v>
      </c>
      <c r="H9569" s="16">
        <v>68.041237113402005</v>
      </c>
      <c r="I9569" s="2">
        <v>18.556701030928</v>
      </c>
      <c r="J9569" s="2">
        <v>39.175257731959</v>
      </c>
      <c r="K9569" s="35">
        <v>78.350515463918001</v>
      </c>
      <c r="L9569" s="2">
        <v>26.804123711340001</v>
      </c>
      <c r="M9569" s="2">
        <v>2.0618556701030002</v>
      </c>
      <c r="N9569" s="36">
        <v>0</v>
      </c>
    </row>
    <row r="9570" spans="2:16" x14ac:dyDescent="0.2">
      <c r="D9570" s="175"/>
      <c r="E9570" s="4" t="s">
        <v>43</v>
      </c>
      <c r="F9570" s="6"/>
      <c r="G9570" s="5">
        <v>103</v>
      </c>
      <c r="H9570" s="7">
        <v>63</v>
      </c>
      <c r="I9570" s="1">
        <v>16</v>
      </c>
      <c r="J9570" s="1">
        <v>43</v>
      </c>
      <c r="K9570" s="1">
        <v>79</v>
      </c>
      <c r="L9570" s="1">
        <v>26</v>
      </c>
      <c r="M9570" s="1">
        <v>3</v>
      </c>
      <c r="N9570" s="8">
        <v>2</v>
      </c>
    </row>
    <row r="9571" spans="2:16" x14ac:dyDescent="0.2">
      <c r="D9571" s="175"/>
      <c r="E9571" s="11"/>
      <c r="F9571" s="10"/>
      <c r="G9571" s="9">
        <v>100</v>
      </c>
      <c r="H9571" s="73">
        <v>61.165048543688997</v>
      </c>
      <c r="I9571" s="27">
        <v>15.533980582524</v>
      </c>
      <c r="J9571" s="2">
        <v>41.747572815533999</v>
      </c>
      <c r="K9571" s="35">
        <v>76.699029126214</v>
      </c>
      <c r="L9571" s="2">
        <v>25.242718446602002</v>
      </c>
      <c r="M9571" s="2">
        <v>2.9126213592229999</v>
      </c>
      <c r="N9571" s="13">
        <v>1.9417475728160001</v>
      </c>
    </row>
    <row r="9572" spans="2:16" x14ac:dyDescent="0.2">
      <c r="D9572" s="175"/>
      <c r="E9572" s="4" t="s">
        <v>44</v>
      </c>
      <c r="F9572" s="6"/>
      <c r="G9572" s="5">
        <v>109</v>
      </c>
      <c r="H9572" s="7">
        <v>75</v>
      </c>
      <c r="I9572" s="1">
        <v>20</v>
      </c>
      <c r="J9572" s="1">
        <v>52</v>
      </c>
      <c r="K9572" s="1">
        <v>84</v>
      </c>
      <c r="L9572" s="1">
        <v>37</v>
      </c>
      <c r="M9572" s="1">
        <v>3</v>
      </c>
      <c r="N9572" s="8">
        <v>2</v>
      </c>
    </row>
    <row r="9573" spans="2:16" x14ac:dyDescent="0.2">
      <c r="D9573" s="175"/>
      <c r="E9573" s="11"/>
      <c r="F9573" s="10"/>
      <c r="G9573" s="9">
        <v>100</v>
      </c>
      <c r="H9573" s="16">
        <v>68.807339449541004</v>
      </c>
      <c r="I9573" s="2">
        <v>18.348623853210999</v>
      </c>
      <c r="J9573" s="23">
        <v>47.706422018349002</v>
      </c>
      <c r="K9573" s="35">
        <v>77.064220183486</v>
      </c>
      <c r="L9573" s="2">
        <v>33.944954128440003</v>
      </c>
      <c r="M9573" s="2">
        <v>2.7522935779819999</v>
      </c>
      <c r="N9573" s="13">
        <v>1.834862385321</v>
      </c>
    </row>
    <row r="9574" spans="2:16" x14ac:dyDescent="0.2">
      <c r="D9574" s="175"/>
      <c r="E9574" s="4" t="s">
        <v>45</v>
      </c>
      <c r="F9574" s="6"/>
      <c r="G9574" s="5">
        <v>87</v>
      </c>
      <c r="H9574" s="7">
        <v>51</v>
      </c>
      <c r="I9574" s="1">
        <v>11</v>
      </c>
      <c r="J9574" s="1">
        <v>41</v>
      </c>
      <c r="K9574" s="1">
        <v>54</v>
      </c>
      <c r="L9574" s="1">
        <v>28</v>
      </c>
      <c r="M9574" s="1">
        <v>2</v>
      </c>
      <c r="N9574" s="8">
        <v>6</v>
      </c>
    </row>
    <row r="9575" spans="2:16" x14ac:dyDescent="0.2">
      <c r="D9575" s="176"/>
      <c r="E9575" s="57"/>
      <c r="F9575" s="54"/>
      <c r="G9575" s="67">
        <v>100</v>
      </c>
      <c r="H9575" s="135">
        <v>58.620689655172001</v>
      </c>
      <c r="I9575" s="96">
        <v>12.64367816092</v>
      </c>
      <c r="J9575" s="103">
        <v>47.126436781609002</v>
      </c>
      <c r="K9575" s="48">
        <v>62.068965517240997</v>
      </c>
      <c r="L9575" s="48">
        <v>32.183908045976999</v>
      </c>
      <c r="M9575" s="48">
        <v>2.2988505747130001</v>
      </c>
      <c r="N9575" s="84">
        <v>6.8965517241379999</v>
      </c>
    </row>
    <row r="9577" spans="2:16" x14ac:dyDescent="0.2">
      <c r="B9577" s="43" t="str">
        <f xml:space="preserve"> HYPERLINK("#'目次'!B205", "[199]")</f>
        <v>[199]</v>
      </c>
      <c r="C9577" s="31" t="s">
        <v>395</v>
      </c>
    </row>
    <row r="9581" spans="2:16" ht="60" x14ac:dyDescent="0.2">
      <c r="D9581" s="177"/>
      <c r="E9581" s="178"/>
      <c r="F9581" s="178"/>
      <c r="G9581" s="40" t="s">
        <v>14</v>
      </c>
      <c r="H9581" s="42" t="s">
        <v>396</v>
      </c>
      <c r="I9581" s="15" t="s">
        <v>397</v>
      </c>
      <c r="J9581" s="15" t="s">
        <v>398</v>
      </c>
      <c r="K9581" s="15" t="s">
        <v>399</v>
      </c>
      <c r="L9581" s="15" t="s">
        <v>400</v>
      </c>
      <c r="M9581" s="15" t="s">
        <v>401</v>
      </c>
      <c r="N9581" s="15" t="s">
        <v>402</v>
      </c>
      <c r="O9581" s="15" t="s">
        <v>86</v>
      </c>
      <c r="P9581" s="44" t="s">
        <v>17</v>
      </c>
    </row>
    <row r="9582" spans="2:16" x14ac:dyDescent="0.2">
      <c r="D9582" s="179"/>
      <c r="E9582" s="180"/>
      <c r="F9582" s="180"/>
      <c r="G9582" s="39"/>
      <c r="H9582" s="41"/>
      <c r="I9582" s="14"/>
      <c r="J9582" s="14"/>
      <c r="K9582" s="14"/>
      <c r="L9582" s="14"/>
      <c r="M9582" s="14"/>
      <c r="N9582" s="14"/>
      <c r="O9582" s="14"/>
      <c r="P9582" s="38"/>
    </row>
    <row r="9583" spans="2:16" x14ac:dyDescent="0.2">
      <c r="D9583" s="70"/>
      <c r="E9583" s="72" t="s">
        <v>14</v>
      </c>
      <c r="F9583" s="69"/>
      <c r="G9583" s="37">
        <v>1222</v>
      </c>
      <c r="H9583" s="17">
        <v>579</v>
      </c>
      <c r="I9583" s="17">
        <v>563</v>
      </c>
      <c r="J9583" s="17">
        <v>356</v>
      </c>
      <c r="K9583" s="17">
        <v>533</v>
      </c>
      <c r="L9583" s="17">
        <v>117</v>
      </c>
      <c r="M9583" s="17">
        <v>313</v>
      </c>
      <c r="N9583" s="17">
        <v>167</v>
      </c>
      <c r="O9583" s="17">
        <v>70</v>
      </c>
      <c r="P9583" s="55">
        <v>11</v>
      </c>
    </row>
    <row r="9584" spans="2:16" x14ac:dyDescent="0.2">
      <c r="D9584" s="57"/>
      <c r="E9584" s="54"/>
      <c r="F9584" s="71"/>
      <c r="G9584" s="9">
        <v>100</v>
      </c>
      <c r="H9584" s="2">
        <v>47.381342062192999</v>
      </c>
      <c r="I9584" s="2">
        <v>46.072013093290003</v>
      </c>
      <c r="J9584" s="2">
        <v>29.132569558101</v>
      </c>
      <c r="K9584" s="2">
        <v>43.617021276595999</v>
      </c>
      <c r="L9584" s="2">
        <v>9.574468085106</v>
      </c>
      <c r="M9584" s="2">
        <v>25.613747954173</v>
      </c>
      <c r="N9584" s="2">
        <v>13.66612111293</v>
      </c>
      <c r="O9584" s="2">
        <v>5.7283142389529997</v>
      </c>
      <c r="P9584" s="13">
        <v>0.90016366612099996</v>
      </c>
    </row>
    <row r="9585" spans="4:16" x14ac:dyDescent="0.2">
      <c r="D9585" s="174" t="s">
        <v>18</v>
      </c>
      <c r="E9585" s="20" t="s">
        <v>19</v>
      </c>
      <c r="F9585" s="22"/>
      <c r="G9585" s="21">
        <v>57</v>
      </c>
      <c r="H9585" s="25">
        <v>28</v>
      </c>
      <c r="I9585" s="3">
        <v>24</v>
      </c>
      <c r="J9585" s="3">
        <v>14</v>
      </c>
      <c r="K9585" s="3">
        <v>26</v>
      </c>
      <c r="L9585" s="3">
        <v>7</v>
      </c>
      <c r="M9585" s="3">
        <v>12</v>
      </c>
      <c r="N9585" s="3">
        <v>6</v>
      </c>
      <c r="O9585" s="3">
        <v>7</v>
      </c>
      <c r="P9585" s="26">
        <v>0</v>
      </c>
    </row>
    <row r="9586" spans="4:16" x14ac:dyDescent="0.2">
      <c r="D9586" s="175"/>
      <c r="E9586" s="11"/>
      <c r="F9586" s="10"/>
      <c r="G9586" s="9">
        <v>100</v>
      </c>
      <c r="H9586" s="16">
        <v>49.122807017543998</v>
      </c>
      <c r="I9586" s="2">
        <v>42.105263157895003</v>
      </c>
      <c r="J9586" s="2">
        <v>24.561403508771999</v>
      </c>
      <c r="K9586" s="2">
        <v>45.614035087719003</v>
      </c>
      <c r="L9586" s="2">
        <v>12.280701754386</v>
      </c>
      <c r="M9586" s="2">
        <v>21.052631578947</v>
      </c>
      <c r="N9586" s="2">
        <v>10.526315789473999</v>
      </c>
      <c r="O9586" s="23">
        <v>12.280701754386</v>
      </c>
      <c r="P9586" s="36">
        <v>0</v>
      </c>
    </row>
    <row r="9587" spans="4:16" x14ac:dyDescent="0.2">
      <c r="D9587" s="175"/>
      <c r="E9587" s="4" t="s">
        <v>20</v>
      </c>
      <c r="F9587" s="6"/>
      <c r="G9587" s="5">
        <v>84</v>
      </c>
      <c r="H9587" s="7">
        <v>49</v>
      </c>
      <c r="I9587" s="1">
        <v>42</v>
      </c>
      <c r="J9587" s="1">
        <v>28</v>
      </c>
      <c r="K9587" s="1">
        <v>32</v>
      </c>
      <c r="L9587" s="1">
        <v>10</v>
      </c>
      <c r="M9587" s="1">
        <v>15</v>
      </c>
      <c r="N9587" s="1">
        <v>8</v>
      </c>
      <c r="O9587" s="1">
        <v>4</v>
      </c>
      <c r="P9587" s="8">
        <v>2</v>
      </c>
    </row>
    <row r="9588" spans="4:16" x14ac:dyDescent="0.2">
      <c r="D9588" s="175"/>
      <c r="E9588" s="11"/>
      <c r="F9588" s="10"/>
      <c r="G9588" s="9">
        <v>100</v>
      </c>
      <c r="H9588" s="86">
        <v>58.333333333333002</v>
      </c>
      <c r="I9588" s="2">
        <v>50</v>
      </c>
      <c r="J9588" s="2">
        <v>33.333333333333002</v>
      </c>
      <c r="K9588" s="27">
        <v>38.095238095238003</v>
      </c>
      <c r="L9588" s="2">
        <v>11.904761904761999</v>
      </c>
      <c r="M9588" s="27">
        <v>17.857142857143</v>
      </c>
      <c r="N9588" s="2">
        <v>9.5238095238099998</v>
      </c>
      <c r="O9588" s="2">
        <v>4.7619047619049999</v>
      </c>
      <c r="P9588" s="13">
        <v>2.3809523809519999</v>
      </c>
    </row>
    <row r="9589" spans="4:16" x14ac:dyDescent="0.2">
      <c r="D9589" s="175"/>
      <c r="E9589" s="4" t="s">
        <v>21</v>
      </c>
      <c r="F9589" s="6"/>
      <c r="G9589" s="5">
        <v>487</v>
      </c>
      <c r="H9589" s="7">
        <v>229</v>
      </c>
      <c r="I9589" s="1">
        <v>212</v>
      </c>
      <c r="J9589" s="1">
        <v>139</v>
      </c>
      <c r="K9589" s="1">
        <v>236</v>
      </c>
      <c r="L9589" s="1">
        <v>41</v>
      </c>
      <c r="M9589" s="1">
        <v>118</v>
      </c>
      <c r="N9589" s="1">
        <v>80</v>
      </c>
      <c r="O9589" s="1">
        <v>24</v>
      </c>
      <c r="P9589" s="8">
        <v>5</v>
      </c>
    </row>
    <row r="9590" spans="4:16" x14ac:dyDescent="0.2">
      <c r="D9590" s="175"/>
      <c r="E9590" s="11"/>
      <c r="F9590" s="10"/>
      <c r="G9590" s="9">
        <v>100</v>
      </c>
      <c r="H9590" s="16">
        <v>47.022587268994002</v>
      </c>
      <c r="I9590" s="2">
        <v>43.531827515400003</v>
      </c>
      <c r="J9590" s="2">
        <v>28.542094455851998</v>
      </c>
      <c r="K9590" s="2">
        <v>48.459958932238003</v>
      </c>
      <c r="L9590" s="2">
        <v>8.4188911704309994</v>
      </c>
      <c r="M9590" s="2">
        <v>24.229979466119001</v>
      </c>
      <c r="N9590" s="2">
        <v>16.427104722793</v>
      </c>
      <c r="O9590" s="2">
        <v>4.9281314168380002</v>
      </c>
      <c r="P9590" s="13">
        <v>1.026694045175</v>
      </c>
    </row>
    <row r="9591" spans="4:16" x14ac:dyDescent="0.2">
      <c r="D9591" s="175"/>
      <c r="E9591" s="4" t="s">
        <v>22</v>
      </c>
      <c r="F9591" s="6"/>
      <c r="G9591" s="5">
        <v>35</v>
      </c>
      <c r="H9591" s="7">
        <v>15</v>
      </c>
      <c r="I9591" s="1">
        <v>14</v>
      </c>
      <c r="J9591" s="1">
        <v>11</v>
      </c>
      <c r="K9591" s="1">
        <v>15</v>
      </c>
      <c r="L9591" s="1">
        <v>2</v>
      </c>
      <c r="M9591" s="1">
        <v>9</v>
      </c>
      <c r="N9591" s="1">
        <v>3</v>
      </c>
      <c r="O9591" s="1">
        <v>5</v>
      </c>
      <c r="P9591" s="8">
        <v>0</v>
      </c>
    </row>
    <row r="9592" spans="4:16" x14ac:dyDescent="0.2">
      <c r="D9592" s="175"/>
      <c r="E9592" s="11"/>
      <c r="F9592" s="10"/>
      <c r="G9592" s="9">
        <v>100</v>
      </c>
      <c r="H9592" s="16">
        <v>42.857142857143003</v>
      </c>
      <c r="I9592" s="27">
        <v>40</v>
      </c>
      <c r="J9592" s="2">
        <v>31.428571428571001</v>
      </c>
      <c r="K9592" s="2">
        <v>42.857142857143003</v>
      </c>
      <c r="L9592" s="2">
        <v>5.7142857142860004</v>
      </c>
      <c r="M9592" s="2">
        <v>25.714285714286</v>
      </c>
      <c r="N9592" s="27">
        <v>8.5714285714289993</v>
      </c>
      <c r="O9592" s="23">
        <v>14.285714285714</v>
      </c>
      <c r="P9592" s="36">
        <v>0</v>
      </c>
    </row>
    <row r="9593" spans="4:16" x14ac:dyDescent="0.2">
      <c r="D9593" s="175"/>
      <c r="E9593" s="4" t="s">
        <v>23</v>
      </c>
      <c r="F9593" s="6"/>
      <c r="G9593" s="5">
        <v>143</v>
      </c>
      <c r="H9593" s="7">
        <v>66</v>
      </c>
      <c r="I9593" s="1">
        <v>59</v>
      </c>
      <c r="J9593" s="1">
        <v>32</v>
      </c>
      <c r="K9593" s="1">
        <v>57</v>
      </c>
      <c r="L9593" s="1">
        <v>12</v>
      </c>
      <c r="M9593" s="1">
        <v>45</v>
      </c>
      <c r="N9593" s="1">
        <v>16</v>
      </c>
      <c r="O9593" s="1">
        <v>10</v>
      </c>
      <c r="P9593" s="8">
        <v>1</v>
      </c>
    </row>
    <row r="9594" spans="4:16" x14ac:dyDescent="0.2">
      <c r="D9594" s="175"/>
      <c r="E9594" s="11"/>
      <c r="F9594" s="10"/>
      <c r="G9594" s="9">
        <v>100</v>
      </c>
      <c r="H9594" s="16">
        <v>46.153846153845997</v>
      </c>
      <c r="I9594" s="2">
        <v>41.258741258740997</v>
      </c>
      <c r="J9594" s="27">
        <v>22.377622377622</v>
      </c>
      <c r="K9594" s="2">
        <v>39.860139860140002</v>
      </c>
      <c r="L9594" s="2">
        <v>8.3916083916080009</v>
      </c>
      <c r="M9594" s="23">
        <v>31.468531468531001</v>
      </c>
      <c r="N9594" s="2">
        <v>11.188811188811</v>
      </c>
      <c r="O9594" s="2">
        <v>6.9930069930069996</v>
      </c>
      <c r="P9594" s="13">
        <v>0.69930069930100003</v>
      </c>
    </row>
    <row r="9595" spans="4:16" x14ac:dyDescent="0.2">
      <c r="D9595" s="175"/>
      <c r="E9595" s="4" t="s">
        <v>24</v>
      </c>
      <c r="F9595" s="6"/>
      <c r="G9595" s="5">
        <v>187</v>
      </c>
      <c r="H9595" s="7">
        <v>77</v>
      </c>
      <c r="I9595" s="1">
        <v>90</v>
      </c>
      <c r="J9595" s="1">
        <v>55</v>
      </c>
      <c r="K9595" s="1">
        <v>78</v>
      </c>
      <c r="L9595" s="1">
        <v>17</v>
      </c>
      <c r="M9595" s="1">
        <v>53</v>
      </c>
      <c r="N9595" s="1">
        <v>22</v>
      </c>
      <c r="O9595" s="1">
        <v>15</v>
      </c>
      <c r="P9595" s="8">
        <v>1</v>
      </c>
    </row>
    <row r="9596" spans="4:16" x14ac:dyDescent="0.2">
      <c r="D9596" s="175"/>
      <c r="E9596" s="11"/>
      <c r="F9596" s="10"/>
      <c r="G9596" s="9">
        <v>100</v>
      </c>
      <c r="H9596" s="73">
        <v>41.176470588234999</v>
      </c>
      <c r="I9596" s="2">
        <v>48.128342245989003</v>
      </c>
      <c r="J9596" s="2">
        <v>29.411764705882</v>
      </c>
      <c r="K9596" s="2">
        <v>41.711229946524</v>
      </c>
      <c r="L9596" s="2">
        <v>9.0909090909089993</v>
      </c>
      <c r="M9596" s="2">
        <v>28.342245989304999</v>
      </c>
      <c r="N9596" s="2">
        <v>11.764705882353001</v>
      </c>
      <c r="O9596" s="2">
        <v>8.0213903743320003</v>
      </c>
      <c r="P9596" s="13">
        <v>0.53475935828900001</v>
      </c>
    </row>
    <row r="9597" spans="4:16" x14ac:dyDescent="0.2">
      <c r="D9597" s="175"/>
      <c r="E9597" s="4" t="s">
        <v>25</v>
      </c>
      <c r="F9597" s="6"/>
      <c r="G9597" s="5">
        <v>71</v>
      </c>
      <c r="H9597" s="7">
        <v>33</v>
      </c>
      <c r="I9597" s="1">
        <v>41</v>
      </c>
      <c r="J9597" s="1">
        <v>24</v>
      </c>
      <c r="K9597" s="1">
        <v>27</v>
      </c>
      <c r="L9597" s="1">
        <v>7</v>
      </c>
      <c r="M9597" s="1">
        <v>23</v>
      </c>
      <c r="N9597" s="1">
        <v>10</v>
      </c>
      <c r="O9597" s="1">
        <v>3</v>
      </c>
      <c r="P9597" s="8">
        <v>1</v>
      </c>
    </row>
    <row r="9598" spans="4:16" x14ac:dyDescent="0.2">
      <c r="D9598" s="175"/>
      <c r="E9598" s="11"/>
      <c r="F9598" s="10"/>
      <c r="G9598" s="9">
        <v>100</v>
      </c>
      <c r="H9598" s="16">
        <v>46.478873239437</v>
      </c>
      <c r="I9598" s="35">
        <v>57.746478873238999</v>
      </c>
      <c r="J9598" s="2">
        <v>33.802816901408001</v>
      </c>
      <c r="K9598" s="27">
        <v>38.028169014085002</v>
      </c>
      <c r="L9598" s="2">
        <v>9.8591549295770005</v>
      </c>
      <c r="M9598" s="23">
        <v>32.394366197182997</v>
      </c>
      <c r="N9598" s="2">
        <v>14.084507042254</v>
      </c>
      <c r="O9598" s="2">
        <v>4.2253521126760001</v>
      </c>
      <c r="P9598" s="13">
        <v>1.4084507042250001</v>
      </c>
    </row>
    <row r="9599" spans="4:16" x14ac:dyDescent="0.2">
      <c r="D9599" s="175"/>
      <c r="E9599" s="4" t="s">
        <v>26</v>
      </c>
      <c r="F9599" s="6"/>
      <c r="G9599" s="5">
        <v>30</v>
      </c>
      <c r="H9599" s="7">
        <v>17</v>
      </c>
      <c r="I9599" s="1">
        <v>15</v>
      </c>
      <c r="J9599" s="1">
        <v>9</v>
      </c>
      <c r="K9599" s="1">
        <v>12</v>
      </c>
      <c r="L9599" s="1">
        <v>3</v>
      </c>
      <c r="M9599" s="1">
        <v>3</v>
      </c>
      <c r="N9599" s="1">
        <v>3</v>
      </c>
      <c r="O9599" s="1">
        <v>0</v>
      </c>
      <c r="P9599" s="8">
        <v>0</v>
      </c>
    </row>
    <row r="9600" spans="4:16" x14ac:dyDescent="0.2">
      <c r="D9600" s="175"/>
      <c r="E9600" s="11"/>
      <c r="F9600" s="10"/>
      <c r="G9600" s="9">
        <v>100</v>
      </c>
      <c r="H9600" s="64">
        <v>56.666666666666998</v>
      </c>
      <c r="I9600" s="2">
        <v>50</v>
      </c>
      <c r="J9600" s="2">
        <v>30</v>
      </c>
      <c r="K9600" s="2">
        <v>40</v>
      </c>
      <c r="L9600" s="2">
        <v>10</v>
      </c>
      <c r="M9600" s="46">
        <v>10</v>
      </c>
      <c r="N9600" s="2">
        <v>10</v>
      </c>
      <c r="O9600" s="79">
        <v>0</v>
      </c>
      <c r="P9600" s="36">
        <v>0</v>
      </c>
    </row>
    <row r="9601" spans="4:16" x14ac:dyDescent="0.2">
      <c r="D9601" s="175"/>
      <c r="E9601" s="4" t="s">
        <v>27</v>
      </c>
      <c r="F9601" s="6"/>
      <c r="G9601" s="5">
        <v>70</v>
      </c>
      <c r="H9601" s="7">
        <v>37</v>
      </c>
      <c r="I9601" s="1">
        <v>34</v>
      </c>
      <c r="J9601" s="1">
        <v>23</v>
      </c>
      <c r="K9601" s="1">
        <v>28</v>
      </c>
      <c r="L9601" s="1">
        <v>12</v>
      </c>
      <c r="M9601" s="1">
        <v>20</v>
      </c>
      <c r="N9601" s="1">
        <v>13</v>
      </c>
      <c r="O9601" s="1">
        <v>1</v>
      </c>
      <c r="P9601" s="8">
        <v>0</v>
      </c>
    </row>
    <row r="9602" spans="4:16" x14ac:dyDescent="0.2">
      <c r="D9602" s="175"/>
      <c r="E9602" s="11"/>
      <c r="F9602" s="10"/>
      <c r="G9602" s="9">
        <v>100</v>
      </c>
      <c r="H9602" s="64">
        <v>52.857142857143003</v>
      </c>
      <c r="I9602" s="2">
        <v>48.571428571429003</v>
      </c>
      <c r="J9602" s="2">
        <v>32.857142857143003</v>
      </c>
      <c r="K9602" s="2">
        <v>40</v>
      </c>
      <c r="L9602" s="23">
        <v>17.142857142857</v>
      </c>
      <c r="M9602" s="2">
        <v>28.571428571428999</v>
      </c>
      <c r="N9602" s="2">
        <v>18.571428571428999</v>
      </c>
      <c r="O9602" s="2">
        <v>1.4285714285710001</v>
      </c>
      <c r="P9602" s="36">
        <v>0</v>
      </c>
    </row>
    <row r="9603" spans="4:16" x14ac:dyDescent="0.2">
      <c r="D9603" s="175"/>
      <c r="E9603" s="4" t="s">
        <v>28</v>
      </c>
      <c r="F9603" s="6"/>
      <c r="G9603" s="5">
        <v>51</v>
      </c>
      <c r="H9603" s="7">
        <v>25</v>
      </c>
      <c r="I9603" s="1">
        <v>29</v>
      </c>
      <c r="J9603" s="1">
        <v>19</v>
      </c>
      <c r="K9603" s="1">
        <v>19</v>
      </c>
      <c r="L9603" s="1">
        <v>5</v>
      </c>
      <c r="M9603" s="1">
        <v>12</v>
      </c>
      <c r="N9603" s="1">
        <v>6</v>
      </c>
      <c r="O9603" s="1">
        <v>1</v>
      </c>
      <c r="P9603" s="8">
        <v>1</v>
      </c>
    </row>
    <row r="9604" spans="4:16" x14ac:dyDescent="0.2">
      <c r="D9604" s="175"/>
      <c r="E9604" s="11"/>
      <c r="F9604" s="10"/>
      <c r="G9604" s="9">
        <v>100</v>
      </c>
      <c r="H9604" s="16">
        <v>49.019607843137003</v>
      </c>
      <c r="I9604" s="35">
        <v>56.862745098038999</v>
      </c>
      <c r="J9604" s="23">
        <v>37.254901960783997</v>
      </c>
      <c r="K9604" s="27">
        <v>37.254901960783997</v>
      </c>
      <c r="L9604" s="2">
        <v>9.8039215686270005</v>
      </c>
      <c r="M9604" s="2">
        <v>23.529411764706001</v>
      </c>
      <c r="N9604" s="2">
        <v>11.764705882353001</v>
      </c>
      <c r="O9604" s="2">
        <v>1.9607843137250001</v>
      </c>
      <c r="P9604" s="13">
        <v>1.9607843137250001</v>
      </c>
    </row>
    <row r="9605" spans="4:16" x14ac:dyDescent="0.2">
      <c r="D9605" s="175"/>
      <c r="E9605" s="4" t="s">
        <v>29</v>
      </c>
      <c r="F9605" s="6"/>
      <c r="G9605" s="5">
        <v>7</v>
      </c>
      <c r="H9605" s="7">
        <v>3</v>
      </c>
      <c r="I9605" s="1">
        <v>3</v>
      </c>
      <c r="J9605" s="1">
        <v>2</v>
      </c>
      <c r="K9605" s="1">
        <v>3</v>
      </c>
      <c r="L9605" s="1">
        <v>1</v>
      </c>
      <c r="M9605" s="1">
        <v>3</v>
      </c>
      <c r="N9605" s="1">
        <v>0</v>
      </c>
      <c r="O9605" s="1">
        <v>0</v>
      </c>
      <c r="P9605" s="8">
        <v>0</v>
      </c>
    </row>
    <row r="9606" spans="4:16" x14ac:dyDescent="0.2">
      <c r="D9606" s="175"/>
      <c r="E9606" s="11"/>
      <c r="F9606" s="10"/>
      <c r="G9606" s="9">
        <v>100</v>
      </c>
      <c r="H9606" s="16">
        <v>42.857142857143003</v>
      </c>
      <c r="I9606" s="2">
        <v>42.857142857143003</v>
      </c>
      <c r="J9606" s="2">
        <v>28.571428571428999</v>
      </c>
      <c r="K9606" s="2">
        <v>42.857142857143003</v>
      </c>
      <c r="L9606" s="2">
        <v>14.285714285714</v>
      </c>
      <c r="M9606" s="35">
        <v>42.857142857143003</v>
      </c>
      <c r="N9606" s="76">
        <v>0</v>
      </c>
      <c r="O9606" s="79">
        <v>0</v>
      </c>
      <c r="P9606" s="36">
        <v>0</v>
      </c>
    </row>
    <row r="9607" spans="4:16" x14ac:dyDescent="0.2">
      <c r="D9607" s="174" t="s">
        <v>30</v>
      </c>
      <c r="E9607" s="20" t="s">
        <v>31</v>
      </c>
      <c r="F9607" s="22"/>
      <c r="G9607" s="21">
        <v>393</v>
      </c>
      <c r="H9607" s="25">
        <v>192</v>
      </c>
      <c r="I9607" s="3">
        <v>185</v>
      </c>
      <c r="J9607" s="3">
        <v>110</v>
      </c>
      <c r="K9607" s="3">
        <v>168</v>
      </c>
      <c r="L9607" s="3">
        <v>37</v>
      </c>
      <c r="M9607" s="3">
        <v>102</v>
      </c>
      <c r="N9607" s="3">
        <v>57</v>
      </c>
      <c r="O9607" s="3">
        <v>23</v>
      </c>
      <c r="P9607" s="26">
        <v>2</v>
      </c>
    </row>
    <row r="9608" spans="4:16" x14ac:dyDescent="0.2">
      <c r="D9608" s="175"/>
      <c r="E9608" s="11"/>
      <c r="F9608" s="10"/>
      <c r="G9608" s="9">
        <v>100</v>
      </c>
      <c r="H9608" s="16">
        <v>48.854961832061001</v>
      </c>
      <c r="I9608" s="2">
        <v>47.073791348600999</v>
      </c>
      <c r="J9608" s="2">
        <v>27.989821882952</v>
      </c>
      <c r="K9608" s="2">
        <v>42.748091603052998</v>
      </c>
      <c r="L9608" s="2">
        <v>9.4147582697200001</v>
      </c>
      <c r="M9608" s="2">
        <v>25.954198473281998</v>
      </c>
      <c r="N9608" s="2">
        <v>14.503816793893</v>
      </c>
      <c r="O9608" s="2">
        <v>5.8524173027990001</v>
      </c>
      <c r="P9608" s="13">
        <v>0.50890585241700004</v>
      </c>
    </row>
    <row r="9609" spans="4:16" x14ac:dyDescent="0.2">
      <c r="D9609" s="175"/>
      <c r="E9609" s="4" t="s">
        <v>32</v>
      </c>
      <c r="F9609" s="6"/>
      <c r="G9609" s="5">
        <v>352</v>
      </c>
      <c r="H9609" s="7">
        <v>166</v>
      </c>
      <c r="I9609" s="1">
        <v>158</v>
      </c>
      <c r="J9609" s="1">
        <v>103</v>
      </c>
      <c r="K9609" s="1">
        <v>151</v>
      </c>
      <c r="L9609" s="1">
        <v>32</v>
      </c>
      <c r="M9609" s="1">
        <v>74</v>
      </c>
      <c r="N9609" s="1">
        <v>52</v>
      </c>
      <c r="O9609" s="1">
        <v>19</v>
      </c>
      <c r="P9609" s="8">
        <v>5</v>
      </c>
    </row>
    <row r="9610" spans="4:16" x14ac:dyDescent="0.2">
      <c r="D9610" s="175"/>
      <c r="E9610" s="11"/>
      <c r="F9610" s="10"/>
      <c r="G9610" s="9">
        <v>100</v>
      </c>
      <c r="H9610" s="16">
        <v>47.159090909090999</v>
      </c>
      <c r="I9610" s="2">
        <v>44.886363636364003</v>
      </c>
      <c r="J9610" s="2">
        <v>29.261363636363999</v>
      </c>
      <c r="K9610" s="2">
        <v>42.897727272727003</v>
      </c>
      <c r="L9610" s="2">
        <v>9.0909090909089993</v>
      </c>
      <c r="M9610" s="2">
        <v>21.022727272727</v>
      </c>
      <c r="N9610" s="2">
        <v>14.772727272727</v>
      </c>
      <c r="O9610" s="2">
        <v>5.3977272727269998</v>
      </c>
      <c r="P9610" s="13">
        <v>1.4204545454549999</v>
      </c>
    </row>
    <row r="9611" spans="4:16" x14ac:dyDescent="0.2">
      <c r="D9611" s="175"/>
      <c r="E9611" s="4" t="s">
        <v>33</v>
      </c>
      <c r="F9611" s="6"/>
      <c r="G9611" s="5">
        <v>388</v>
      </c>
      <c r="H9611" s="7">
        <v>177</v>
      </c>
      <c r="I9611" s="1">
        <v>179</v>
      </c>
      <c r="J9611" s="1">
        <v>114</v>
      </c>
      <c r="K9611" s="1">
        <v>177</v>
      </c>
      <c r="L9611" s="1">
        <v>40</v>
      </c>
      <c r="M9611" s="1">
        <v>120</v>
      </c>
      <c r="N9611" s="1">
        <v>41</v>
      </c>
      <c r="O9611" s="1">
        <v>23</v>
      </c>
      <c r="P9611" s="8">
        <v>4</v>
      </c>
    </row>
    <row r="9612" spans="4:16" x14ac:dyDescent="0.2">
      <c r="D9612" s="175"/>
      <c r="E9612" s="11"/>
      <c r="F9612" s="10"/>
      <c r="G9612" s="9">
        <v>100</v>
      </c>
      <c r="H9612" s="16">
        <v>45.618556701030997</v>
      </c>
      <c r="I9612" s="2">
        <v>46.134020618557003</v>
      </c>
      <c r="J9612" s="2">
        <v>29.381443298969</v>
      </c>
      <c r="K9612" s="2">
        <v>45.618556701030997</v>
      </c>
      <c r="L9612" s="2">
        <v>10.309278350514999</v>
      </c>
      <c r="M9612" s="23">
        <v>30.927835051546001</v>
      </c>
      <c r="N9612" s="2">
        <v>10.567010309278</v>
      </c>
      <c r="O9612" s="2">
        <v>5.9278350515460003</v>
      </c>
      <c r="P9612" s="13">
        <v>1.0309278350519999</v>
      </c>
    </row>
    <row r="9613" spans="4:16" x14ac:dyDescent="0.2">
      <c r="D9613" s="175"/>
      <c r="E9613" s="4" t="s">
        <v>34</v>
      </c>
      <c r="F9613" s="6"/>
      <c r="G9613" s="5">
        <v>89</v>
      </c>
      <c r="H9613" s="7">
        <v>44</v>
      </c>
      <c r="I9613" s="1">
        <v>41</v>
      </c>
      <c r="J9613" s="1">
        <v>29</v>
      </c>
      <c r="K9613" s="1">
        <v>37</v>
      </c>
      <c r="L9613" s="1">
        <v>8</v>
      </c>
      <c r="M9613" s="1">
        <v>17</v>
      </c>
      <c r="N9613" s="1">
        <v>17</v>
      </c>
      <c r="O9613" s="1">
        <v>5</v>
      </c>
      <c r="P9613" s="8">
        <v>0</v>
      </c>
    </row>
    <row r="9614" spans="4:16" x14ac:dyDescent="0.2">
      <c r="D9614" s="175"/>
      <c r="E9614" s="11"/>
      <c r="F9614" s="10"/>
      <c r="G9614" s="9">
        <v>100</v>
      </c>
      <c r="H9614" s="16">
        <v>49.438202247191001</v>
      </c>
      <c r="I9614" s="2">
        <v>46.067415730336997</v>
      </c>
      <c r="J9614" s="2">
        <v>32.584269662921002</v>
      </c>
      <c r="K9614" s="2">
        <v>41.573033707865001</v>
      </c>
      <c r="L9614" s="2">
        <v>8.9887640449440003</v>
      </c>
      <c r="M9614" s="27">
        <v>19.101123595505999</v>
      </c>
      <c r="N9614" s="23">
        <v>19.101123595505999</v>
      </c>
      <c r="O9614" s="2">
        <v>5.61797752809</v>
      </c>
      <c r="P9614" s="36">
        <v>0</v>
      </c>
    </row>
    <row r="9615" spans="4:16" x14ac:dyDescent="0.2">
      <c r="D9615" s="174" t="s">
        <v>35</v>
      </c>
      <c r="E9615" s="20" t="s">
        <v>36</v>
      </c>
      <c r="F9615" s="22"/>
      <c r="G9615" s="21">
        <v>629</v>
      </c>
      <c r="H9615" s="25">
        <v>305</v>
      </c>
      <c r="I9615" s="3">
        <v>300</v>
      </c>
      <c r="J9615" s="3">
        <v>204</v>
      </c>
      <c r="K9615" s="3">
        <v>258</v>
      </c>
      <c r="L9615" s="3">
        <v>63</v>
      </c>
      <c r="M9615" s="3">
        <v>152</v>
      </c>
      <c r="N9615" s="3">
        <v>92</v>
      </c>
      <c r="O9615" s="3">
        <v>36</v>
      </c>
      <c r="P9615" s="26">
        <v>5</v>
      </c>
    </row>
    <row r="9616" spans="4:16" x14ac:dyDescent="0.2">
      <c r="D9616" s="175"/>
      <c r="E9616" s="11"/>
      <c r="F9616" s="10"/>
      <c r="G9616" s="9">
        <v>100</v>
      </c>
      <c r="H9616" s="16">
        <v>48.489666136724999</v>
      </c>
      <c r="I9616" s="2">
        <v>47.694753577107001</v>
      </c>
      <c r="J9616" s="2">
        <v>32.432432432432002</v>
      </c>
      <c r="K9616" s="2">
        <v>41.017488076311999</v>
      </c>
      <c r="L9616" s="2">
        <v>10.015898251192001</v>
      </c>
      <c r="M9616" s="2">
        <v>24.165341812401</v>
      </c>
      <c r="N9616" s="2">
        <v>14.626391096979001</v>
      </c>
      <c r="O9616" s="2">
        <v>5.7233704292530003</v>
      </c>
      <c r="P9616" s="13">
        <v>0.794912559618</v>
      </c>
    </row>
    <row r="9617" spans="4:16" x14ac:dyDescent="0.2">
      <c r="D9617" s="175"/>
      <c r="E9617" s="4" t="s">
        <v>37</v>
      </c>
      <c r="F9617" s="6"/>
      <c r="G9617" s="5">
        <v>593</v>
      </c>
      <c r="H9617" s="7">
        <v>274</v>
      </c>
      <c r="I9617" s="1">
        <v>263</v>
      </c>
      <c r="J9617" s="1">
        <v>152</v>
      </c>
      <c r="K9617" s="1">
        <v>275</v>
      </c>
      <c r="L9617" s="1">
        <v>54</v>
      </c>
      <c r="M9617" s="1">
        <v>161</v>
      </c>
      <c r="N9617" s="1">
        <v>75</v>
      </c>
      <c r="O9617" s="1">
        <v>34</v>
      </c>
      <c r="P9617" s="8">
        <v>6</v>
      </c>
    </row>
    <row r="9618" spans="4:16" x14ac:dyDescent="0.2">
      <c r="D9618" s="175"/>
      <c r="E9618" s="11"/>
      <c r="F9618" s="10"/>
      <c r="G9618" s="9">
        <v>100</v>
      </c>
      <c r="H9618" s="16">
        <v>46.205733558178999</v>
      </c>
      <c r="I9618" s="2">
        <v>44.350758853287999</v>
      </c>
      <c r="J9618" s="2">
        <v>25.632377740304001</v>
      </c>
      <c r="K9618" s="2">
        <v>46.374367622260003</v>
      </c>
      <c r="L9618" s="2">
        <v>9.1062394603710004</v>
      </c>
      <c r="M9618" s="2">
        <v>27.150084317032</v>
      </c>
      <c r="N9618" s="2">
        <v>12.647554806071</v>
      </c>
      <c r="O9618" s="2">
        <v>5.7335581787520002</v>
      </c>
      <c r="P9618" s="13">
        <v>1.0118043844860001</v>
      </c>
    </row>
    <row r="9619" spans="4:16" x14ac:dyDescent="0.2">
      <c r="D9619" s="174" t="s">
        <v>38</v>
      </c>
      <c r="E9619" s="20" t="s">
        <v>39</v>
      </c>
      <c r="F9619" s="22"/>
      <c r="G9619" s="21">
        <v>64</v>
      </c>
      <c r="H9619" s="25">
        <v>38</v>
      </c>
      <c r="I9619" s="3">
        <v>43</v>
      </c>
      <c r="J9619" s="3">
        <v>14</v>
      </c>
      <c r="K9619" s="3">
        <v>20</v>
      </c>
      <c r="L9619" s="3">
        <v>7</v>
      </c>
      <c r="M9619" s="3">
        <v>11</v>
      </c>
      <c r="N9619" s="3">
        <v>8</v>
      </c>
      <c r="O9619" s="3">
        <v>6</v>
      </c>
      <c r="P9619" s="26">
        <v>1</v>
      </c>
    </row>
    <row r="9620" spans="4:16" x14ac:dyDescent="0.2">
      <c r="D9620" s="175"/>
      <c r="E9620" s="11"/>
      <c r="F9620" s="10"/>
      <c r="G9620" s="9">
        <v>100</v>
      </c>
      <c r="H9620" s="86">
        <v>59.375</v>
      </c>
      <c r="I9620" s="35">
        <v>67.1875</v>
      </c>
      <c r="J9620" s="27">
        <v>21.875</v>
      </c>
      <c r="K9620" s="46">
        <v>31.25</v>
      </c>
      <c r="L9620" s="2">
        <v>10.9375</v>
      </c>
      <c r="M9620" s="27">
        <v>17.1875</v>
      </c>
      <c r="N9620" s="2">
        <v>12.5</v>
      </c>
      <c r="O9620" s="2">
        <v>9.375</v>
      </c>
      <c r="P9620" s="13">
        <v>1.5625</v>
      </c>
    </row>
    <row r="9621" spans="4:16" x14ac:dyDescent="0.2">
      <c r="D9621" s="175"/>
      <c r="E9621" s="4" t="s">
        <v>40</v>
      </c>
      <c r="F9621" s="6"/>
      <c r="G9621" s="5">
        <v>147</v>
      </c>
      <c r="H9621" s="7">
        <v>76</v>
      </c>
      <c r="I9621" s="1">
        <v>63</v>
      </c>
      <c r="J9621" s="1">
        <v>39</v>
      </c>
      <c r="K9621" s="1">
        <v>66</v>
      </c>
      <c r="L9621" s="1">
        <v>4</v>
      </c>
      <c r="M9621" s="1">
        <v>26</v>
      </c>
      <c r="N9621" s="1">
        <v>14</v>
      </c>
      <c r="O9621" s="1">
        <v>10</v>
      </c>
      <c r="P9621" s="8">
        <v>0</v>
      </c>
    </row>
    <row r="9622" spans="4:16" x14ac:dyDescent="0.2">
      <c r="D9622" s="175"/>
      <c r="E9622" s="11"/>
      <c r="F9622" s="10"/>
      <c r="G9622" s="9">
        <v>100</v>
      </c>
      <c r="H9622" s="16">
        <v>51.700680272108997</v>
      </c>
      <c r="I9622" s="2">
        <v>42.857142857143003</v>
      </c>
      <c r="J9622" s="2">
        <v>26.530612244897998</v>
      </c>
      <c r="K9622" s="2">
        <v>44.897959183673002</v>
      </c>
      <c r="L9622" s="27">
        <v>2.7210884353739999</v>
      </c>
      <c r="M9622" s="27">
        <v>17.687074829932001</v>
      </c>
      <c r="N9622" s="2">
        <v>9.5238095238099998</v>
      </c>
      <c r="O9622" s="2">
        <v>6.8027210884349998</v>
      </c>
      <c r="P9622" s="36">
        <v>0</v>
      </c>
    </row>
    <row r="9623" spans="4:16" x14ac:dyDescent="0.2">
      <c r="D9623" s="175"/>
      <c r="E9623" s="4" t="s">
        <v>41</v>
      </c>
      <c r="F9623" s="6"/>
      <c r="G9623" s="5">
        <v>204</v>
      </c>
      <c r="H9623" s="7">
        <v>97</v>
      </c>
      <c r="I9623" s="1">
        <v>82</v>
      </c>
      <c r="J9623" s="1">
        <v>44</v>
      </c>
      <c r="K9623" s="1">
        <v>99</v>
      </c>
      <c r="L9623" s="1">
        <v>17</v>
      </c>
      <c r="M9623" s="1">
        <v>36</v>
      </c>
      <c r="N9623" s="1">
        <v>24</v>
      </c>
      <c r="O9623" s="1">
        <v>19</v>
      </c>
      <c r="P9623" s="8">
        <v>0</v>
      </c>
    </row>
    <row r="9624" spans="4:16" x14ac:dyDescent="0.2">
      <c r="D9624" s="175"/>
      <c r="E9624" s="11"/>
      <c r="F9624" s="10"/>
      <c r="G9624" s="9">
        <v>100</v>
      </c>
      <c r="H9624" s="16">
        <v>47.549019607843</v>
      </c>
      <c r="I9624" s="27">
        <v>40.196078431373003</v>
      </c>
      <c r="J9624" s="27">
        <v>21.568627450979999</v>
      </c>
      <c r="K9624" s="2">
        <v>48.529411764705998</v>
      </c>
      <c r="L9624" s="2">
        <v>8.333333333333</v>
      </c>
      <c r="M9624" s="27">
        <v>17.647058823529001</v>
      </c>
      <c r="N9624" s="2">
        <v>11.764705882353001</v>
      </c>
      <c r="O9624" s="2">
        <v>9.3137254901959992</v>
      </c>
      <c r="P9624" s="36">
        <v>0</v>
      </c>
    </row>
    <row r="9625" spans="4:16" x14ac:dyDescent="0.2">
      <c r="D9625" s="175"/>
      <c r="E9625" s="4" t="s">
        <v>42</v>
      </c>
      <c r="F9625" s="6"/>
      <c r="G9625" s="5">
        <v>210</v>
      </c>
      <c r="H9625" s="7">
        <v>96</v>
      </c>
      <c r="I9625" s="1">
        <v>78</v>
      </c>
      <c r="J9625" s="1">
        <v>65</v>
      </c>
      <c r="K9625" s="1">
        <v>94</v>
      </c>
      <c r="L9625" s="1">
        <v>15</v>
      </c>
      <c r="M9625" s="1">
        <v>46</v>
      </c>
      <c r="N9625" s="1">
        <v>23</v>
      </c>
      <c r="O9625" s="1">
        <v>11</v>
      </c>
      <c r="P9625" s="8">
        <v>1</v>
      </c>
    </row>
    <row r="9626" spans="4:16" x14ac:dyDescent="0.2">
      <c r="D9626" s="175"/>
      <c r="E9626" s="11"/>
      <c r="F9626" s="10"/>
      <c r="G9626" s="9">
        <v>100</v>
      </c>
      <c r="H9626" s="16">
        <v>45.714285714286</v>
      </c>
      <c r="I9626" s="27">
        <v>37.142857142856997</v>
      </c>
      <c r="J9626" s="2">
        <v>30.952380952380999</v>
      </c>
      <c r="K9626" s="2">
        <v>44.761904761905001</v>
      </c>
      <c r="L9626" s="2">
        <v>7.1428571428570002</v>
      </c>
      <c r="M9626" s="2">
        <v>21.904761904762001</v>
      </c>
      <c r="N9626" s="2">
        <v>10.952380952381001</v>
      </c>
      <c r="O9626" s="2">
        <v>5.2380952380950001</v>
      </c>
      <c r="P9626" s="13">
        <v>0.47619047618999999</v>
      </c>
    </row>
    <row r="9627" spans="4:16" x14ac:dyDescent="0.2">
      <c r="D9627" s="175"/>
      <c r="E9627" s="4" t="s">
        <v>43</v>
      </c>
      <c r="F9627" s="6"/>
      <c r="G9627" s="5">
        <v>204</v>
      </c>
      <c r="H9627" s="7">
        <v>80</v>
      </c>
      <c r="I9627" s="1">
        <v>82</v>
      </c>
      <c r="J9627" s="1">
        <v>60</v>
      </c>
      <c r="K9627" s="1">
        <v>99</v>
      </c>
      <c r="L9627" s="1">
        <v>17</v>
      </c>
      <c r="M9627" s="1">
        <v>70</v>
      </c>
      <c r="N9627" s="1">
        <v>33</v>
      </c>
      <c r="O9627" s="1">
        <v>14</v>
      </c>
      <c r="P9627" s="8">
        <v>2</v>
      </c>
    </row>
    <row r="9628" spans="4:16" x14ac:dyDescent="0.2">
      <c r="D9628" s="175"/>
      <c r="E9628" s="11"/>
      <c r="F9628" s="10"/>
      <c r="G9628" s="9">
        <v>100</v>
      </c>
      <c r="H9628" s="73">
        <v>39.215686274509999</v>
      </c>
      <c r="I9628" s="27">
        <v>40.196078431373003</v>
      </c>
      <c r="J9628" s="2">
        <v>29.411764705882</v>
      </c>
      <c r="K9628" s="2">
        <v>48.529411764705998</v>
      </c>
      <c r="L9628" s="2">
        <v>8.333333333333</v>
      </c>
      <c r="M9628" s="23">
        <v>34.313725490195999</v>
      </c>
      <c r="N9628" s="2">
        <v>16.176470588234999</v>
      </c>
      <c r="O9628" s="2">
        <v>6.8627450980390003</v>
      </c>
      <c r="P9628" s="13">
        <v>0.98039215686299996</v>
      </c>
    </row>
    <row r="9629" spans="4:16" x14ac:dyDescent="0.2">
      <c r="D9629" s="175"/>
      <c r="E9629" s="4" t="s">
        <v>44</v>
      </c>
      <c r="F9629" s="6"/>
      <c r="G9629" s="5">
        <v>223</v>
      </c>
      <c r="H9629" s="7">
        <v>106</v>
      </c>
      <c r="I9629" s="1">
        <v>118</v>
      </c>
      <c r="J9629" s="1">
        <v>61</v>
      </c>
      <c r="K9629" s="1">
        <v>101</v>
      </c>
      <c r="L9629" s="1">
        <v>31</v>
      </c>
      <c r="M9629" s="1">
        <v>71</v>
      </c>
      <c r="N9629" s="1">
        <v>33</v>
      </c>
      <c r="O9629" s="1">
        <v>6</v>
      </c>
      <c r="P9629" s="8">
        <v>2</v>
      </c>
    </row>
    <row r="9630" spans="4:16" x14ac:dyDescent="0.2">
      <c r="D9630" s="175"/>
      <c r="E9630" s="11"/>
      <c r="F9630" s="10"/>
      <c r="G9630" s="9">
        <v>100</v>
      </c>
      <c r="H9630" s="16">
        <v>47.533632286996003</v>
      </c>
      <c r="I9630" s="23">
        <v>52.914798206278</v>
      </c>
      <c r="J9630" s="2">
        <v>27.354260089686001</v>
      </c>
      <c r="K9630" s="2">
        <v>45.291479820627998</v>
      </c>
      <c r="L9630" s="2">
        <v>13.90134529148</v>
      </c>
      <c r="M9630" s="23">
        <v>31.838565022421999</v>
      </c>
      <c r="N9630" s="2">
        <v>14.798206278026999</v>
      </c>
      <c r="O9630" s="2">
        <v>2.690582959641</v>
      </c>
      <c r="P9630" s="13">
        <v>0.89686098654699997</v>
      </c>
    </row>
    <row r="9631" spans="4:16" x14ac:dyDescent="0.2">
      <c r="D9631" s="175"/>
      <c r="E9631" s="4" t="s">
        <v>45</v>
      </c>
      <c r="F9631" s="6"/>
      <c r="G9631" s="5">
        <v>170</v>
      </c>
      <c r="H9631" s="7">
        <v>86</v>
      </c>
      <c r="I9631" s="1">
        <v>97</v>
      </c>
      <c r="J9631" s="1">
        <v>73</v>
      </c>
      <c r="K9631" s="1">
        <v>54</v>
      </c>
      <c r="L9631" s="1">
        <v>26</v>
      </c>
      <c r="M9631" s="1">
        <v>53</v>
      </c>
      <c r="N9631" s="1">
        <v>32</v>
      </c>
      <c r="O9631" s="1">
        <v>4</v>
      </c>
      <c r="P9631" s="8">
        <v>5</v>
      </c>
    </row>
    <row r="9632" spans="4:16" x14ac:dyDescent="0.2">
      <c r="D9632" s="176"/>
      <c r="E9632" s="57"/>
      <c r="F9632" s="54"/>
      <c r="G9632" s="67">
        <v>100</v>
      </c>
      <c r="H9632" s="82">
        <v>50.588235294118</v>
      </c>
      <c r="I9632" s="108">
        <v>57.058823529412003</v>
      </c>
      <c r="J9632" s="108">
        <v>42.941176470587997</v>
      </c>
      <c r="K9632" s="91">
        <v>31.764705882352999</v>
      </c>
      <c r="L9632" s="103">
        <v>15.294117647059</v>
      </c>
      <c r="M9632" s="103">
        <v>31.176470588234999</v>
      </c>
      <c r="N9632" s="103">
        <v>18.823529411765001</v>
      </c>
      <c r="O9632" s="48">
        <v>2.352941176471</v>
      </c>
      <c r="P9632" s="84">
        <v>2.9411764705880001</v>
      </c>
    </row>
    <row r="9634" spans="2:16" x14ac:dyDescent="0.2">
      <c r="B9634" s="43" t="str">
        <f xml:space="preserve"> HYPERLINK("#'目次'!B206", "[200]")</f>
        <v>[200]</v>
      </c>
      <c r="C9634" s="31" t="s">
        <v>395</v>
      </c>
    </row>
    <row r="9638" spans="2:16" ht="60" x14ac:dyDescent="0.2">
      <c r="D9638" s="177"/>
      <c r="E9638" s="178"/>
      <c r="F9638" s="178"/>
      <c r="G9638" s="40" t="s">
        <v>14</v>
      </c>
      <c r="H9638" s="42" t="s">
        <v>396</v>
      </c>
      <c r="I9638" s="15" t="s">
        <v>397</v>
      </c>
      <c r="J9638" s="15" t="s">
        <v>398</v>
      </c>
      <c r="K9638" s="15" t="s">
        <v>399</v>
      </c>
      <c r="L9638" s="15" t="s">
        <v>400</v>
      </c>
      <c r="M9638" s="15" t="s">
        <v>401</v>
      </c>
      <c r="N9638" s="15" t="s">
        <v>402</v>
      </c>
      <c r="O9638" s="15" t="s">
        <v>86</v>
      </c>
      <c r="P9638" s="44" t="s">
        <v>17</v>
      </c>
    </row>
    <row r="9639" spans="2:16" x14ac:dyDescent="0.2">
      <c r="D9639" s="179"/>
      <c r="E9639" s="180"/>
      <c r="F9639" s="180"/>
      <c r="G9639" s="39"/>
      <c r="H9639" s="41"/>
      <c r="I9639" s="14"/>
      <c r="J9639" s="14"/>
      <c r="K9639" s="14"/>
      <c r="L9639" s="14"/>
      <c r="M9639" s="14"/>
      <c r="N9639" s="14"/>
      <c r="O9639" s="14"/>
      <c r="P9639" s="38"/>
    </row>
    <row r="9640" spans="2:16" x14ac:dyDescent="0.2">
      <c r="D9640" s="70"/>
      <c r="E9640" s="72" t="s">
        <v>14</v>
      </c>
      <c r="F9640" s="69"/>
      <c r="G9640" s="37">
        <v>1222</v>
      </c>
      <c r="H9640" s="17">
        <v>579</v>
      </c>
      <c r="I9640" s="17">
        <v>563</v>
      </c>
      <c r="J9640" s="17">
        <v>356</v>
      </c>
      <c r="K9640" s="17">
        <v>533</v>
      </c>
      <c r="L9640" s="17">
        <v>117</v>
      </c>
      <c r="M9640" s="17">
        <v>313</v>
      </c>
      <c r="N9640" s="17">
        <v>167</v>
      </c>
      <c r="O9640" s="17">
        <v>70</v>
      </c>
      <c r="P9640" s="55">
        <v>11</v>
      </c>
    </row>
    <row r="9641" spans="2:16" x14ac:dyDescent="0.2">
      <c r="D9641" s="57"/>
      <c r="E9641" s="54"/>
      <c r="F9641" s="71"/>
      <c r="G9641" s="9">
        <v>100</v>
      </c>
      <c r="H9641" s="2">
        <v>47.381342062192999</v>
      </c>
      <c r="I9641" s="2">
        <v>46.072013093290003</v>
      </c>
      <c r="J9641" s="2">
        <v>29.132569558101</v>
      </c>
      <c r="K9641" s="2">
        <v>43.617021276595999</v>
      </c>
      <c r="L9641" s="2">
        <v>9.574468085106</v>
      </c>
      <c r="M9641" s="2">
        <v>25.613747954173</v>
      </c>
      <c r="N9641" s="2">
        <v>13.66612111293</v>
      </c>
      <c r="O9641" s="2">
        <v>5.7283142389529997</v>
      </c>
      <c r="P9641" s="13">
        <v>0.90016366612099996</v>
      </c>
    </row>
    <row r="9642" spans="2:16" x14ac:dyDescent="0.2">
      <c r="D9642" s="174" t="s">
        <v>52</v>
      </c>
      <c r="E9642" s="20" t="s">
        <v>53</v>
      </c>
      <c r="F9642" s="22"/>
      <c r="G9642" s="21">
        <v>15</v>
      </c>
      <c r="H9642" s="25">
        <v>9</v>
      </c>
      <c r="I9642" s="3">
        <v>9</v>
      </c>
      <c r="J9642" s="3">
        <v>8</v>
      </c>
      <c r="K9642" s="3">
        <v>5</v>
      </c>
      <c r="L9642" s="3">
        <v>1</v>
      </c>
      <c r="M9642" s="3">
        <v>2</v>
      </c>
      <c r="N9642" s="3">
        <v>3</v>
      </c>
      <c r="O9642" s="3">
        <v>1</v>
      </c>
      <c r="P9642" s="26">
        <v>0</v>
      </c>
    </row>
    <row r="9643" spans="2:16" x14ac:dyDescent="0.2">
      <c r="D9643" s="175"/>
      <c r="E9643" s="11"/>
      <c r="F9643" s="10"/>
      <c r="G9643" s="9">
        <v>100</v>
      </c>
      <c r="H9643" s="86">
        <v>60</v>
      </c>
      <c r="I9643" s="35">
        <v>60</v>
      </c>
      <c r="J9643" s="35">
        <v>53.333333333333002</v>
      </c>
      <c r="K9643" s="46">
        <v>33.333333333333002</v>
      </c>
      <c r="L9643" s="2">
        <v>6.666666666667</v>
      </c>
      <c r="M9643" s="46">
        <v>13.333333333333</v>
      </c>
      <c r="N9643" s="23">
        <v>20</v>
      </c>
      <c r="O9643" s="2">
        <v>6.666666666667</v>
      </c>
      <c r="P9643" s="36">
        <v>0</v>
      </c>
    </row>
    <row r="9644" spans="2:16" ht="24" x14ac:dyDescent="0.2">
      <c r="D9644" s="175"/>
      <c r="E9644" s="4" t="s">
        <v>54</v>
      </c>
      <c r="F9644" s="6"/>
      <c r="G9644" s="5">
        <v>122</v>
      </c>
      <c r="H9644" s="7">
        <v>63</v>
      </c>
      <c r="I9644" s="1">
        <v>61</v>
      </c>
      <c r="J9644" s="1">
        <v>42</v>
      </c>
      <c r="K9644" s="1">
        <v>50</v>
      </c>
      <c r="L9644" s="1">
        <v>15</v>
      </c>
      <c r="M9644" s="1">
        <v>44</v>
      </c>
      <c r="N9644" s="1">
        <v>24</v>
      </c>
      <c r="O9644" s="1">
        <v>4</v>
      </c>
      <c r="P9644" s="8">
        <v>0</v>
      </c>
    </row>
    <row r="9645" spans="2:16" x14ac:dyDescent="0.2">
      <c r="D9645" s="175"/>
      <c r="E9645" s="11"/>
      <c r="F9645" s="10"/>
      <c r="G9645" s="9">
        <v>100</v>
      </c>
      <c r="H9645" s="16">
        <v>51.639344262294998</v>
      </c>
      <c r="I9645" s="2">
        <v>50</v>
      </c>
      <c r="J9645" s="23">
        <v>34.426229508196997</v>
      </c>
      <c r="K9645" s="2">
        <v>40.983606557377001</v>
      </c>
      <c r="L9645" s="2">
        <v>12.295081967212999</v>
      </c>
      <c r="M9645" s="35">
        <v>36.065573770492001</v>
      </c>
      <c r="N9645" s="23">
        <v>19.672131147540998</v>
      </c>
      <c r="O9645" s="2">
        <v>3.2786885245900002</v>
      </c>
      <c r="P9645" s="36">
        <v>0</v>
      </c>
    </row>
    <row r="9646" spans="2:16" x14ac:dyDescent="0.2">
      <c r="D9646" s="175"/>
      <c r="E9646" s="4" t="s">
        <v>55</v>
      </c>
      <c r="F9646" s="6"/>
      <c r="G9646" s="5">
        <v>43</v>
      </c>
      <c r="H9646" s="7">
        <v>19</v>
      </c>
      <c r="I9646" s="1">
        <v>17</v>
      </c>
      <c r="J9646" s="1">
        <v>18</v>
      </c>
      <c r="K9646" s="1">
        <v>24</v>
      </c>
      <c r="L9646" s="1">
        <v>5</v>
      </c>
      <c r="M9646" s="1">
        <v>5</v>
      </c>
      <c r="N9646" s="1">
        <v>8</v>
      </c>
      <c r="O9646" s="1">
        <v>3</v>
      </c>
      <c r="P9646" s="8">
        <v>0</v>
      </c>
    </row>
    <row r="9647" spans="2:16" x14ac:dyDescent="0.2">
      <c r="D9647" s="175"/>
      <c r="E9647" s="11"/>
      <c r="F9647" s="10"/>
      <c r="G9647" s="9">
        <v>100</v>
      </c>
      <c r="H9647" s="16">
        <v>44.186046511628</v>
      </c>
      <c r="I9647" s="27">
        <v>39.534883720929997</v>
      </c>
      <c r="J9647" s="35">
        <v>41.860465116279002</v>
      </c>
      <c r="K9647" s="35">
        <v>55.813953488372</v>
      </c>
      <c r="L9647" s="2">
        <v>11.627906976744001</v>
      </c>
      <c r="M9647" s="46">
        <v>11.627906976744001</v>
      </c>
      <c r="N9647" s="2">
        <v>18.604651162791001</v>
      </c>
      <c r="O9647" s="2">
        <v>6.9767441860470001</v>
      </c>
      <c r="P9647" s="36">
        <v>0</v>
      </c>
    </row>
    <row r="9648" spans="2:16" x14ac:dyDescent="0.2">
      <c r="D9648" s="175"/>
      <c r="E9648" s="4" t="s">
        <v>56</v>
      </c>
      <c r="F9648" s="6"/>
      <c r="G9648" s="5">
        <v>60</v>
      </c>
      <c r="H9648" s="7">
        <v>23</v>
      </c>
      <c r="I9648" s="1">
        <v>20</v>
      </c>
      <c r="J9648" s="1">
        <v>16</v>
      </c>
      <c r="K9648" s="1">
        <v>33</v>
      </c>
      <c r="L9648" s="1">
        <v>4</v>
      </c>
      <c r="M9648" s="1">
        <v>15</v>
      </c>
      <c r="N9648" s="1">
        <v>4</v>
      </c>
      <c r="O9648" s="1">
        <v>7</v>
      </c>
      <c r="P9648" s="8">
        <v>0</v>
      </c>
    </row>
    <row r="9649" spans="4:16" x14ac:dyDescent="0.2">
      <c r="D9649" s="175"/>
      <c r="E9649" s="11"/>
      <c r="F9649" s="10"/>
      <c r="G9649" s="9">
        <v>100</v>
      </c>
      <c r="H9649" s="73">
        <v>38.333333333333002</v>
      </c>
      <c r="I9649" s="46">
        <v>33.333333333333002</v>
      </c>
      <c r="J9649" s="2">
        <v>26.666666666666998</v>
      </c>
      <c r="K9649" s="35">
        <v>55</v>
      </c>
      <c r="L9649" s="2">
        <v>6.666666666667</v>
      </c>
      <c r="M9649" s="2">
        <v>25</v>
      </c>
      <c r="N9649" s="27">
        <v>6.666666666667</v>
      </c>
      <c r="O9649" s="23">
        <v>11.666666666667</v>
      </c>
      <c r="P9649" s="36">
        <v>0</v>
      </c>
    </row>
    <row r="9650" spans="4:16" x14ac:dyDescent="0.2">
      <c r="D9650" s="175"/>
      <c r="E9650" s="4" t="s">
        <v>57</v>
      </c>
      <c r="F9650" s="6"/>
      <c r="G9650" s="5">
        <v>286</v>
      </c>
      <c r="H9650" s="7">
        <v>127</v>
      </c>
      <c r="I9650" s="1">
        <v>107</v>
      </c>
      <c r="J9650" s="1">
        <v>71</v>
      </c>
      <c r="K9650" s="1">
        <v>143</v>
      </c>
      <c r="L9650" s="1">
        <v>19</v>
      </c>
      <c r="M9650" s="1">
        <v>69</v>
      </c>
      <c r="N9650" s="1">
        <v>33</v>
      </c>
      <c r="O9650" s="1">
        <v>19</v>
      </c>
      <c r="P9650" s="8">
        <v>0</v>
      </c>
    </row>
    <row r="9651" spans="4:16" x14ac:dyDescent="0.2">
      <c r="D9651" s="175"/>
      <c r="E9651" s="11"/>
      <c r="F9651" s="10"/>
      <c r="G9651" s="9">
        <v>100</v>
      </c>
      <c r="H9651" s="16">
        <v>44.405594405594002</v>
      </c>
      <c r="I9651" s="27">
        <v>37.412587412587001</v>
      </c>
      <c r="J9651" s="2">
        <v>24.825174825175001</v>
      </c>
      <c r="K9651" s="23">
        <v>50</v>
      </c>
      <c r="L9651" s="2">
        <v>6.6433566433570004</v>
      </c>
      <c r="M9651" s="2">
        <v>24.125874125873999</v>
      </c>
      <c r="N9651" s="2">
        <v>11.538461538462</v>
      </c>
      <c r="O9651" s="2">
        <v>6.6433566433570004</v>
      </c>
      <c r="P9651" s="36">
        <v>0</v>
      </c>
    </row>
    <row r="9652" spans="4:16" x14ac:dyDescent="0.2">
      <c r="D9652" s="175"/>
      <c r="E9652" s="4" t="s">
        <v>58</v>
      </c>
      <c r="F9652" s="6"/>
      <c r="G9652" s="5">
        <v>129</v>
      </c>
      <c r="H9652" s="7">
        <v>67</v>
      </c>
      <c r="I9652" s="1">
        <v>59</v>
      </c>
      <c r="J9652" s="1">
        <v>39</v>
      </c>
      <c r="K9652" s="1">
        <v>60</v>
      </c>
      <c r="L9652" s="1">
        <v>11</v>
      </c>
      <c r="M9652" s="1">
        <v>24</v>
      </c>
      <c r="N9652" s="1">
        <v>15</v>
      </c>
      <c r="O9652" s="1">
        <v>6</v>
      </c>
      <c r="P9652" s="8">
        <v>0</v>
      </c>
    </row>
    <row r="9653" spans="4:16" x14ac:dyDescent="0.2">
      <c r="D9653" s="175"/>
      <c r="E9653" s="11"/>
      <c r="F9653" s="10"/>
      <c r="G9653" s="9">
        <v>100</v>
      </c>
      <c r="H9653" s="16">
        <v>51.937984496124002</v>
      </c>
      <c r="I9653" s="2">
        <v>45.736434108527</v>
      </c>
      <c r="J9653" s="2">
        <v>30.232558139535001</v>
      </c>
      <c r="K9653" s="2">
        <v>46.511627906976997</v>
      </c>
      <c r="L9653" s="2">
        <v>8.5271317829460003</v>
      </c>
      <c r="M9653" s="27">
        <v>18.604651162791001</v>
      </c>
      <c r="N9653" s="2">
        <v>11.627906976744001</v>
      </c>
      <c r="O9653" s="2">
        <v>4.6511627906979998</v>
      </c>
      <c r="P9653" s="36">
        <v>0</v>
      </c>
    </row>
    <row r="9654" spans="4:16" x14ac:dyDescent="0.2">
      <c r="D9654" s="175"/>
      <c r="E9654" s="4" t="s">
        <v>59</v>
      </c>
      <c r="F9654" s="6"/>
      <c r="G9654" s="5">
        <v>195</v>
      </c>
      <c r="H9654" s="7">
        <v>94</v>
      </c>
      <c r="I9654" s="1">
        <v>97</v>
      </c>
      <c r="J9654" s="1">
        <v>55</v>
      </c>
      <c r="K9654" s="1">
        <v>81</v>
      </c>
      <c r="L9654" s="1">
        <v>19</v>
      </c>
      <c r="M9654" s="1">
        <v>53</v>
      </c>
      <c r="N9654" s="1">
        <v>30</v>
      </c>
      <c r="O9654" s="1">
        <v>8</v>
      </c>
      <c r="P9654" s="8">
        <v>2</v>
      </c>
    </row>
    <row r="9655" spans="4:16" x14ac:dyDescent="0.2">
      <c r="D9655" s="175"/>
      <c r="E9655" s="11"/>
      <c r="F9655" s="10"/>
      <c r="G9655" s="9">
        <v>100</v>
      </c>
      <c r="H9655" s="16">
        <v>48.205128205127998</v>
      </c>
      <c r="I9655" s="2">
        <v>49.74358974359</v>
      </c>
      <c r="J9655" s="2">
        <v>28.205128205127998</v>
      </c>
      <c r="K9655" s="2">
        <v>41.538461538462002</v>
      </c>
      <c r="L9655" s="2">
        <v>9.7435897435900003</v>
      </c>
      <c r="M9655" s="2">
        <v>27.179487179487001</v>
      </c>
      <c r="N9655" s="2">
        <v>15.384615384615</v>
      </c>
      <c r="O9655" s="2">
        <v>4.1025641025640001</v>
      </c>
      <c r="P9655" s="13">
        <v>1.025641025641</v>
      </c>
    </row>
    <row r="9656" spans="4:16" x14ac:dyDescent="0.2">
      <c r="D9656" s="175"/>
      <c r="E9656" s="4" t="s">
        <v>60</v>
      </c>
      <c r="F9656" s="6"/>
      <c r="G9656" s="5">
        <v>176</v>
      </c>
      <c r="H9656" s="7">
        <v>71</v>
      </c>
      <c r="I9656" s="1">
        <v>77</v>
      </c>
      <c r="J9656" s="1">
        <v>42</v>
      </c>
      <c r="K9656" s="1">
        <v>84</v>
      </c>
      <c r="L9656" s="1">
        <v>16</v>
      </c>
      <c r="M9656" s="1">
        <v>51</v>
      </c>
      <c r="N9656" s="1">
        <v>17</v>
      </c>
      <c r="O9656" s="1">
        <v>7</v>
      </c>
      <c r="P9656" s="8">
        <v>4</v>
      </c>
    </row>
    <row r="9657" spans="4:16" x14ac:dyDescent="0.2">
      <c r="D9657" s="175"/>
      <c r="E9657" s="11"/>
      <c r="F9657" s="10"/>
      <c r="G9657" s="9">
        <v>100</v>
      </c>
      <c r="H9657" s="73">
        <v>40.340909090909001</v>
      </c>
      <c r="I9657" s="2">
        <v>43.75</v>
      </c>
      <c r="J9657" s="27">
        <v>23.863636363636001</v>
      </c>
      <c r="K9657" s="2">
        <v>47.727272727272997</v>
      </c>
      <c r="L9657" s="2">
        <v>9.0909090909089993</v>
      </c>
      <c r="M9657" s="2">
        <v>28.977272727273</v>
      </c>
      <c r="N9657" s="2">
        <v>9.6590909090910007</v>
      </c>
      <c r="O9657" s="2">
        <v>3.9772727272730002</v>
      </c>
      <c r="P9657" s="13">
        <v>2.2727272727269998</v>
      </c>
    </row>
    <row r="9658" spans="4:16" x14ac:dyDescent="0.2">
      <c r="D9658" s="175"/>
      <c r="E9658" s="4" t="s">
        <v>61</v>
      </c>
      <c r="F9658" s="6"/>
      <c r="G9658" s="5">
        <v>78</v>
      </c>
      <c r="H9658" s="7">
        <v>47</v>
      </c>
      <c r="I9658" s="1">
        <v>49</v>
      </c>
      <c r="J9658" s="1">
        <v>16</v>
      </c>
      <c r="K9658" s="1">
        <v>24</v>
      </c>
      <c r="L9658" s="1">
        <v>7</v>
      </c>
      <c r="M9658" s="1">
        <v>11</v>
      </c>
      <c r="N9658" s="1">
        <v>7</v>
      </c>
      <c r="O9658" s="1">
        <v>7</v>
      </c>
      <c r="P9658" s="8">
        <v>1</v>
      </c>
    </row>
    <row r="9659" spans="4:16" x14ac:dyDescent="0.2">
      <c r="D9659" s="175"/>
      <c r="E9659" s="11"/>
      <c r="F9659" s="10"/>
      <c r="G9659" s="9">
        <v>100</v>
      </c>
      <c r="H9659" s="86">
        <v>60.25641025641</v>
      </c>
      <c r="I9659" s="35">
        <v>62.820512820513002</v>
      </c>
      <c r="J9659" s="27">
        <v>20.512820512821001</v>
      </c>
      <c r="K9659" s="46">
        <v>30.769230769231001</v>
      </c>
      <c r="L9659" s="2">
        <v>8.9743589743589993</v>
      </c>
      <c r="M9659" s="46">
        <v>14.102564102563999</v>
      </c>
      <c r="N9659" s="2">
        <v>8.9743589743589993</v>
      </c>
      <c r="O9659" s="2">
        <v>8.9743589743589993</v>
      </c>
      <c r="P9659" s="13">
        <v>1.2820512820509999</v>
      </c>
    </row>
    <row r="9660" spans="4:16" x14ac:dyDescent="0.2">
      <c r="D9660" s="175"/>
      <c r="E9660" s="4" t="s">
        <v>62</v>
      </c>
      <c r="F9660" s="6"/>
      <c r="G9660" s="5">
        <v>113</v>
      </c>
      <c r="H9660" s="7">
        <v>57</v>
      </c>
      <c r="I9660" s="1">
        <v>67</v>
      </c>
      <c r="J9660" s="1">
        <v>49</v>
      </c>
      <c r="K9660" s="1">
        <v>28</v>
      </c>
      <c r="L9660" s="1">
        <v>19</v>
      </c>
      <c r="M9660" s="1">
        <v>39</v>
      </c>
      <c r="N9660" s="1">
        <v>26</v>
      </c>
      <c r="O9660" s="1">
        <v>8</v>
      </c>
      <c r="P9660" s="8">
        <v>2</v>
      </c>
    </row>
    <row r="9661" spans="4:16" x14ac:dyDescent="0.2">
      <c r="D9661" s="175"/>
      <c r="E9661" s="11"/>
      <c r="F9661" s="10"/>
      <c r="G9661" s="9">
        <v>100</v>
      </c>
      <c r="H9661" s="16">
        <v>50.442477876105997</v>
      </c>
      <c r="I9661" s="35">
        <v>59.292035398229999</v>
      </c>
      <c r="J9661" s="35">
        <v>43.362831858406999</v>
      </c>
      <c r="K9661" s="46">
        <v>24.778761061947002</v>
      </c>
      <c r="L9661" s="23">
        <v>16.814159292035001</v>
      </c>
      <c r="M9661" s="23">
        <v>34.513274336282997</v>
      </c>
      <c r="N9661" s="23">
        <v>23.008849557522002</v>
      </c>
      <c r="O9661" s="2">
        <v>7.0796460176989999</v>
      </c>
      <c r="P9661" s="13">
        <v>1.769911504425</v>
      </c>
    </row>
    <row r="9662" spans="4:16" x14ac:dyDescent="0.2">
      <c r="D9662" s="174" t="s">
        <v>63</v>
      </c>
      <c r="E9662" s="20" t="s">
        <v>64</v>
      </c>
      <c r="F9662" s="22"/>
      <c r="G9662" s="21">
        <v>234</v>
      </c>
      <c r="H9662" s="25">
        <v>122</v>
      </c>
      <c r="I9662" s="3">
        <v>127</v>
      </c>
      <c r="J9662" s="3">
        <v>92</v>
      </c>
      <c r="K9662" s="3">
        <v>84</v>
      </c>
      <c r="L9662" s="3">
        <v>29</v>
      </c>
      <c r="M9662" s="3">
        <v>64</v>
      </c>
      <c r="N9662" s="3">
        <v>44</v>
      </c>
      <c r="O9662" s="3">
        <v>13</v>
      </c>
      <c r="P9662" s="26">
        <v>4</v>
      </c>
    </row>
    <row r="9663" spans="4:16" x14ac:dyDescent="0.2">
      <c r="D9663" s="175"/>
      <c r="E9663" s="11"/>
      <c r="F9663" s="10"/>
      <c r="G9663" s="9">
        <v>100</v>
      </c>
      <c r="H9663" s="16">
        <v>52.136752136752001</v>
      </c>
      <c r="I9663" s="23">
        <v>54.273504273504003</v>
      </c>
      <c r="J9663" s="35">
        <v>39.316239316238999</v>
      </c>
      <c r="K9663" s="27">
        <v>35.897435897435997</v>
      </c>
      <c r="L9663" s="2">
        <v>12.393162393161999</v>
      </c>
      <c r="M9663" s="2">
        <v>27.350427350427001</v>
      </c>
      <c r="N9663" s="23">
        <v>18.803418803419</v>
      </c>
      <c r="O9663" s="2">
        <v>5.5555555555560003</v>
      </c>
      <c r="P9663" s="13">
        <v>1.709401709402</v>
      </c>
    </row>
    <row r="9664" spans="4:16" x14ac:dyDescent="0.2">
      <c r="D9664" s="175"/>
      <c r="E9664" s="4" t="s">
        <v>65</v>
      </c>
      <c r="F9664" s="6"/>
      <c r="G9664" s="5">
        <v>172</v>
      </c>
      <c r="H9664" s="7">
        <v>78</v>
      </c>
      <c r="I9664" s="1">
        <v>89</v>
      </c>
      <c r="J9664" s="1">
        <v>53</v>
      </c>
      <c r="K9664" s="1">
        <v>71</v>
      </c>
      <c r="L9664" s="1">
        <v>24</v>
      </c>
      <c r="M9664" s="1">
        <v>42</v>
      </c>
      <c r="N9664" s="1">
        <v>27</v>
      </c>
      <c r="O9664" s="1">
        <v>6</v>
      </c>
      <c r="P9664" s="8">
        <v>2</v>
      </c>
    </row>
    <row r="9665" spans="4:16" x14ac:dyDescent="0.2">
      <c r="D9665" s="175"/>
      <c r="E9665" s="11"/>
      <c r="F9665" s="10"/>
      <c r="G9665" s="9">
        <v>100</v>
      </c>
      <c r="H9665" s="16">
        <v>45.348837209301998</v>
      </c>
      <c r="I9665" s="23">
        <v>51.744186046511999</v>
      </c>
      <c r="J9665" s="2">
        <v>30.813953488372</v>
      </c>
      <c r="K9665" s="2">
        <v>41.279069767442003</v>
      </c>
      <c r="L9665" s="2">
        <v>13.953488372093</v>
      </c>
      <c r="M9665" s="2">
        <v>24.418604651163001</v>
      </c>
      <c r="N9665" s="2">
        <v>15.697674418605001</v>
      </c>
      <c r="O9665" s="2">
        <v>3.488372093023</v>
      </c>
      <c r="P9665" s="13">
        <v>1.1627906976739999</v>
      </c>
    </row>
    <row r="9666" spans="4:16" x14ac:dyDescent="0.2">
      <c r="D9666" s="175"/>
      <c r="E9666" s="4" t="s">
        <v>66</v>
      </c>
      <c r="F9666" s="6"/>
      <c r="G9666" s="5">
        <v>165</v>
      </c>
      <c r="H9666" s="7">
        <v>85</v>
      </c>
      <c r="I9666" s="1">
        <v>81</v>
      </c>
      <c r="J9666" s="1">
        <v>46</v>
      </c>
      <c r="K9666" s="1">
        <v>71</v>
      </c>
      <c r="L9666" s="1">
        <v>14</v>
      </c>
      <c r="M9666" s="1">
        <v>46</v>
      </c>
      <c r="N9666" s="1">
        <v>24</v>
      </c>
      <c r="O9666" s="1">
        <v>7</v>
      </c>
      <c r="P9666" s="8">
        <v>1</v>
      </c>
    </row>
    <row r="9667" spans="4:16" x14ac:dyDescent="0.2">
      <c r="D9667" s="175"/>
      <c r="E9667" s="11"/>
      <c r="F9667" s="10"/>
      <c r="G9667" s="9">
        <v>100</v>
      </c>
      <c r="H9667" s="16">
        <v>51.515151515151999</v>
      </c>
      <c r="I9667" s="2">
        <v>49.090909090909001</v>
      </c>
      <c r="J9667" s="2">
        <v>27.878787878788</v>
      </c>
      <c r="K9667" s="2">
        <v>43.030303030303003</v>
      </c>
      <c r="L9667" s="2">
        <v>8.4848484848479995</v>
      </c>
      <c r="M9667" s="2">
        <v>27.878787878788</v>
      </c>
      <c r="N9667" s="2">
        <v>14.545454545455</v>
      </c>
      <c r="O9667" s="2">
        <v>4.2424242424239997</v>
      </c>
      <c r="P9667" s="13">
        <v>0.60606060606099998</v>
      </c>
    </row>
    <row r="9668" spans="4:16" x14ac:dyDescent="0.2">
      <c r="D9668" s="175"/>
      <c r="E9668" s="4" t="s">
        <v>67</v>
      </c>
      <c r="F9668" s="6"/>
      <c r="G9668" s="5">
        <v>158</v>
      </c>
      <c r="H9668" s="7">
        <v>68</v>
      </c>
      <c r="I9668" s="1">
        <v>72</v>
      </c>
      <c r="J9668" s="1">
        <v>44</v>
      </c>
      <c r="K9668" s="1">
        <v>68</v>
      </c>
      <c r="L9668" s="1">
        <v>15</v>
      </c>
      <c r="M9668" s="1">
        <v>47</v>
      </c>
      <c r="N9668" s="1">
        <v>18</v>
      </c>
      <c r="O9668" s="1">
        <v>10</v>
      </c>
      <c r="P9668" s="8">
        <v>0</v>
      </c>
    </row>
    <row r="9669" spans="4:16" x14ac:dyDescent="0.2">
      <c r="D9669" s="175"/>
      <c r="E9669" s="11"/>
      <c r="F9669" s="10"/>
      <c r="G9669" s="9">
        <v>100</v>
      </c>
      <c r="H9669" s="16">
        <v>43.037974683544</v>
      </c>
      <c r="I9669" s="2">
        <v>45.569620253164999</v>
      </c>
      <c r="J9669" s="2">
        <v>27.848101265823001</v>
      </c>
      <c r="K9669" s="2">
        <v>43.037974683544</v>
      </c>
      <c r="L9669" s="2">
        <v>9.493670886076</v>
      </c>
      <c r="M9669" s="2">
        <v>29.746835443038002</v>
      </c>
      <c r="N9669" s="2">
        <v>11.392405063290999</v>
      </c>
      <c r="O9669" s="2">
        <v>6.3291139240509997</v>
      </c>
      <c r="P9669" s="36">
        <v>0</v>
      </c>
    </row>
    <row r="9670" spans="4:16" x14ac:dyDescent="0.2">
      <c r="D9670" s="175"/>
      <c r="E9670" s="4" t="s">
        <v>68</v>
      </c>
      <c r="F9670" s="6"/>
      <c r="G9670" s="5">
        <v>112</v>
      </c>
      <c r="H9670" s="7">
        <v>55</v>
      </c>
      <c r="I9670" s="1">
        <v>58</v>
      </c>
      <c r="J9670" s="1">
        <v>32</v>
      </c>
      <c r="K9670" s="1">
        <v>51</v>
      </c>
      <c r="L9670" s="1">
        <v>12</v>
      </c>
      <c r="M9670" s="1">
        <v>28</v>
      </c>
      <c r="N9670" s="1">
        <v>12</v>
      </c>
      <c r="O9670" s="1">
        <v>6</v>
      </c>
      <c r="P9670" s="8">
        <v>1</v>
      </c>
    </row>
    <row r="9671" spans="4:16" x14ac:dyDescent="0.2">
      <c r="D9671" s="175"/>
      <c r="E9671" s="11"/>
      <c r="F9671" s="10"/>
      <c r="G9671" s="9">
        <v>100</v>
      </c>
      <c r="H9671" s="16">
        <v>49.107142857143003</v>
      </c>
      <c r="I9671" s="23">
        <v>51.785714285714</v>
      </c>
      <c r="J9671" s="2">
        <v>28.571428571428999</v>
      </c>
      <c r="K9671" s="2">
        <v>45.535714285714</v>
      </c>
      <c r="L9671" s="2">
        <v>10.714285714286</v>
      </c>
      <c r="M9671" s="2">
        <v>25</v>
      </c>
      <c r="N9671" s="2">
        <v>10.714285714286</v>
      </c>
      <c r="O9671" s="2">
        <v>5.3571428571429998</v>
      </c>
      <c r="P9671" s="13">
        <v>0.89285714285700002</v>
      </c>
    </row>
    <row r="9672" spans="4:16" x14ac:dyDescent="0.2">
      <c r="D9672" s="175"/>
      <c r="E9672" s="4" t="s">
        <v>69</v>
      </c>
      <c r="F9672" s="6"/>
      <c r="G9672" s="5">
        <v>92</v>
      </c>
      <c r="H9672" s="7">
        <v>50</v>
      </c>
      <c r="I9672" s="1">
        <v>38</v>
      </c>
      <c r="J9672" s="1">
        <v>24</v>
      </c>
      <c r="K9672" s="1">
        <v>44</v>
      </c>
      <c r="L9672" s="1">
        <v>3</v>
      </c>
      <c r="M9672" s="1">
        <v>21</v>
      </c>
      <c r="N9672" s="1">
        <v>14</v>
      </c>
      <c r="O9672" s="1">
        <v>5</v>
      </c>
      <c r="P9672" s="8">
        <v>1</v>
      </c>
    </row>
    <row r="9673" spans="4:16" x14ac:dyDescent="0.2">
      <c r="D9673" s="175"/>
      <c r="E9673" s="11"/>
      <c r="F9673" s="10"/>
      <c r="G9673" s="9">
        <v>100</v>
      </c>
      <c r="H9673" s="64">
        <v>54.347826086956999</v>
      </c>
      <c r="I9673" s="2">
        <v>41.304347826087003</v>
      </c>
      <c r="J9673" s="2">
        <v>26.086956521739001</v>
      </c>
      <c r="K9673" s="2">
        <v>47.826086956521998</v>
      </c>
      <c r="L9673" s="27">
        <v>3.2608695652169999</v>
      </c>
      <c r="M9673" s="2">
        <v>22.826086956522001</v>
      </c>
      <c r="N9673" s="2">
        <v>15.217391304348</v>
      </c>
      <c r="O9673" s="2">
        <v>5.4347826086959996</v>
      </c>
      <c r="P9673" s="13">
        <v>1.086956521739</v>
      </c>
    </row>
    <row r="9674" spans="4:16" x14ac:dyDescent="0.2">
      <c r="D9674" s="175"/>
      <c r="E9674" s="4" t="s">
        <v>70</v>
      </c>
      <c r="F9674" s="6"/>
      <c r="G9674" s="5">
        <v>131</v>
      </c>
      <c r="H9674" s="7">
        <v>60</v>
      </c>
      <c r="I9674" s="1">
        <v>49</v>
      </c>
      <c r="J9674" s="1">
        <v>24</v>
      </c>
      <c r="K9674" s="1">
        <v>70</v>
      </c>
      <c r="L9674" s="1">
        <v>10</v>
      </c>
      <c r="M9674" s="1">
        <v>30</v>
      </c>
      <c r="N9674" s="1">
        <v>11</v>
      </c>
      <c r="O9674" s="1">
        <v>10</v>
      </c>
      <c r="P9674" s="8">
        <v>0</v>
      </c>
    </row>
    <row r="9675" spans="4:16" x14ac:dyDescent="0.2">
      <c r="D9675" s="175"/>
      <c r="E9675" s="11"/>
      <c r="F9675" s="10"/>
      <c r="G9675" s="9">
        <v>100</v>
      </c>
      <c r="H9675" s="16">
        <v>45.801526717557003</v>
      </c>
      <c r="I9675" s="27">
        <v>37.404580152671997</v>
      </c>
      <c r="J9675" s="46">
        <v>18.320610687022999</v>
      </c>
      <c r="K9675" s="23">
        <v>53.435114503816997</v>
      </c>
      <c r="L9675" s="2">
        <v>7.6335877862599997</v>
      </c>
      <c r="M9675" s="2">
        <v>22.900763358778999</v>
      </c>
      <c r="N9675" s="27">
        <v>8.3969465648850008</v>
      </c>
      <c r="O9675" s="2">
        <v>7.6335877862599997</v>
      </c>
      <c r="P9675" s="36">
        <v>0</v>
      </c>
    </row>
    <row r="9676" spans="4:16" x14ac:dyDescent="0.2">
      <c r="D9676" s="175"/>
      <c r="E9676" s="4" t="s">
        <v>71</v>
      </c>
      <c r="F9676" s="6"/>
      <c r="G9676" s="5">
        <v>71</v>
      </c>
      <c r="H9676" s="7">
        <v>28</v>
      </c>
      <c r="I9676" s="1">
        <v>25</v>
      </c>
      <c r="J9676" s="1">
        <v>19</v>
      </c>
      <c r="K9676" s="1">
        <v>36</v>
      </c>
      <c r="L9676" s="1">
        <v>5</v>
      </c>
      <c r="M9676" s="1">
        <v>16</v>
      </c>
      <c r="N9676" s="1">
        <v>9</v>
      </c>
      <c r="O9676" s="1">
        <v>3</v>
      </c>
      <c r="P9676" s="8">
        <v>0</v>
      </c>
    </row>
    <row r="9677" spans="4:16" x14ac:dyDescent="0.2">
      <c r="D9677" s="175"/>
      <c r="E9677" s="11"/>
      <c r="F9677" s="10"/>
      <c r="G9677" s="9">
        <v>100</v>
      </c>
      <c r="H9677" s="73">
        <v>39.436619718309998</v>
      </c>
      <c r="I9677" s="46">
        <v>35.211267605633999</v>
      </c>
      <c r="J9677" s="2">
        <v>26.760563380282001</v>
      </c>
      <c r="K9677" s="23">
        <v>50.704225352112999</v>
      </c>
      <c r="L9677" s="2">
        <v>7.0422535211269999</v>
      </c>
      <c r="M9677" s="2">
        <v>22.535211267606002</v>
      </c>
      <c r="N9677" s="2">
        <v>12.676056338027999</v>
      </c>
      <c r="O9677" s="2">
        <v>4.2253521126760001</v>
      </c>
      <c r="P9677" s="36">
        <v>0</v>
      </c>
    </row>
    <row r="9678" spans="4:16" x14ac:dyDescent="0.2">
      <c r="D9678" s="175"/>
      <c r="E9678" s="4" t="s">
        <v>72</v>
      </c>
      <c r="F9678" s="6"/>
      <c r="G9678" s="5">
        <v>70</v>
      </c>
      <c r="H9678" s="7">
        <v>24</v>
      </c>
      <c r="I9678" s="1">
        <v>16</v>
      </c>
      <c r="J9678" s="1">
        <v>18</v>
      </c>
      <c r="K9678" s="1">
        <v>36</v>
      </c>
      <c r="L9678" s="1">
        <v>3</v>
      </c>
      <c r="M9678" s="1">
        <v>19</v>
      </c>
      <c r="N9678" s="1">
        <v>6</v>
      </c>
      <c r="O9678" s="1">
        <v>9</v>
      </c>
      <c r="P9678" s="8">
        <v>0</v>
      </c>
    </row>
    <row r="9679" spans="4:16" x14ac:dyDescent="0.2">
      <c r="D9679" s="176"/>
      <c r="E9679" s="57"/>
      <c r="F9679" s="54"/>
      <c r="G9679" s="67">
        <v>100</v>
      </c>
      <c r="H9679" s="135">
        <v>34.285714285714</v>
      </c>
      <c r="I9679" s="91">
        <v>22.857142857143</v>
      </c>
      <c r="J9679" s="48">
        <v>25.714285714286</v>
      </c>
      <c r="K9679" s="103">
        <v>51.428571428570997</v>
      </c>
      <c r="L9679" s="96">
        <v>4.2857142857139996</v>
      </c>
      <c r="M9679" s="48">
        <v>27.142857142857</v>
      </c>
      <c r="N9679" s="96">
        <v>8.5714285714289993</v>
      </c>
      <c r="O9679" s="103">
        <v>12.857142857143</v>
      </c>
      <c r="P9679" s="124">
        <v>0</v>
      </c>
    </row>
    <row r="9681" spans="2:16" x14ac:dyDescent="0.2">
      <c r="B9681" s="43" t="str">
        <f xml:space="preserve"> HYPERLINK("#'目次'!B207", "[201]")</f>
        <v>[201]</v>
      </c>
      <c r="C9681" s="31" t="s">
        <v>395</v>
      </c>
    </row>
    <row r="9684" spans="2:16" x14ac:dyDescent="0.2">
      <c r="C9684" s="31" t="s">
        <v>75</v>
      </c>
    </row>
    <row r="9685" spans="2:16" ht="60" x14ac:dyDescent="0.2">
      <c r="D9685" s="177"/>
      <c r="E9685" s="178"/>
      <c r="F9685" s="178"/>
      <c r="G9685" s="40" t="s">
        <v>14</v>
      </c>
      <c r="H9685" s="42" t="s">
        <v>396</v>
      </c>
      <c r="I9685" s="15" t="s">
        <v>397</v>
      </c>
      <c r="J9685" s="15" t="s">
        <v>398</v>
      </c>
      <c r="K9685" s="15" t="s">
        <v>399</v>
      </c>
      <c r="L9685" s="15" t="s">
        <v>400</v>
      </c>
      <c r="M9685" s="15" t="s">
        <v>401</v>
      </c>
      <c r="N9685" s="15" t="s">
        <v>402</v>
      </c>
      <c r="O9685" s="15" t="s">
        <v>86</v>
      </c>
      <c r="P9685" s="44" t="s">
        <v>17</v>
      </c>
    </row>
    <row r="9686" spans="2:16" x14ac:dyDescent="0.2">
      <c r="D9686" s="179"/>
      <c r="E9686" s="180"/>
      <c r="F9686" s="180"/>
      <c r="G9686" s="39"/>
      <c r="H9686" s="41"/>
      <c r="I9686" s="14"/>
      <c r="J9686" s="14"/>
      <c r="K9686" s="14"/>
      <c r="L9686" s="14"/>
      <c r="M9686" s="14"/>
      <c r="N9686" s="14"/>
      <c r="O9686" s="14"/>
      <c r="P9686" s="38"/>
    </row>
    <row r="9687" spans="2:16" x14ac:dyDescent="0.2">
      <c r="D9687" s="70"/>
      <c r="E9687" s="72" t="s">
        <v>14</v>
      </c>
      <c r="F9687" s="69"/>
      <c r="G9687" s="37">
        <v>1222</v>
      </c>
      <c r="H9687" s="17">
        <v>579</v>
      </c>
      <c r="I9687" s="17">
        <v>563</v>
      </c>
      <c r="J9687" s="17">
        <v>356</v>
      </c>
      <c r="K9687" s="17">
        <v>533</v>
      </c>
      <c r="L9687" s="17">
        <v>117</v>
      </c>
      <c r="M9687" s="17">
        <v>313</v>
      </c>
      <c r="N9687" s="17">
        <v>167</v>
      </c>
      <c r="O9687" s="17">
        <v>70</v>
      </c>
      <c r="P9687" s="55">
        <v>11</v>
      </c>
    </row>
    <row r="9688" spans="2:16" x14ac:dyDescent="0.2">
      <c r="D9688" s="57"/>
      <c r="E9688" s="54"/>
      <c r="F9688" s="71"/>
      <c r="G9688" s="9">
        <v>100</v>
      </c>
      <c r="H9688" s="2">
        <v>47.381342062192999</v>
      </c>
      <c r="I9688" s="2">
        <v>46.072013093290003</v>
      </c>
      <c r="J9688" s="2">
        <v>29.132569558101</v>
      </c>
      <c r="K9688" s="2">
        <v>43.617021276595999</v>
      </c>
      <c r="L9688" s="2">
        <v>9.574468085106</v>
      </c>
      <c r="M9688" s="2">
        <v>25.613747954173</v>
      </c>
      <c r="N9688" s="2">
        <v>13.66612111293</v>
      </c>
      <c r="O9688" s="2">
        <v>5.7283142389529997</v>
      </c>
      <c r="P9688" s="13">
        <v>0.90016366612099996</v>
      </c>
    </row>
    <row r="9689" spans="2:16" x14ac:dyDescent="0.2">
      <c r="D9689" s="174" t="s">
        <v>36</v>
      </c>
      <c r="E9689" s="20" t="s">
        <v>76</v>
      </c>
      <c r="F9689" s="22"/>
      <c r="G9689" s="21">
        <v>629</v>
      </c>
      <c r="H9689" s="25">
        <v>305</v>
      </c>
      <c r="I9689" s="3">
        <v>300</v>
      </c>
      <c r="J9689" s="3">
        <v>204</v>
      </c>
      <c r="K9689" s="3">
        <v>258</v>
      </c>
      <c r="L9689" s="3">
        <v>63</v>
      </c>
      <c r="M9689" s="3">
        <v>152</v>
      </c>
      <c r="N9689" s="3">
        <v>92</v>
      </c>
      <c r="O9689" s="3">
        <v>36</v>
      </c>
      <c r="P9689" s="26">
        <v>5</v>
      </c>
    </row>
    <row r="9690" spans="2:16" x14ac:dyDescent="0.2">
      <c r="D9690" s="175"/>
      <c r="E9690" s="11"/>
      <c r="F9690" s="10"/>
      <c r="G9690" s="9">
        <v>100</v>
      </c>
      <c r="H9690" s="16">
        <v>48.489666136724999</v>
      </c>
      <c r="I9690" s="2">
        <v>47.694753577107001</v>
      </c>
      <c r="J9690" s="2">
        <v>32.432432432432002</v>
      </c>
      <c r="K9690" s="2">
        <v>41.017488076311999</v>
      </c>
      <c r="L9690" s="2">
        <v>10.015898251192001</v>
      </c>
      <c r="M9690" s="2">
        <v>24.165341812401</v>
      </c>
      <c r="N9690" s="2">
        <v>14.626391096979001</v>
      </c>
      <c r="O9690" s="2">
        <v>5.7233704292530003</v>
      </c>
      <c r="P9690" s="13">
        <v>0.794912559618</v>
      </c>
    </row>
    <row r="9691" spans="2:16" x14ac:dyDescent="0.2">
      <c r="D9691" s="175"/>
      <c r="E9691" s="4" t="s">
        <v>39</v>
      </c>
      <c r="F9691" s="6"/>
      <c r="G9691" s="5">
        <v>37</v>
      </c>
      <c r="H9691" s="7">
        <v>20</v>
      </c>
      <c r="I9691" s="1">
        <v>22</v>
      </c>
      <c r="J9691" s="1">
        <v>10</v>
      </c>
      <c r="K9691" s="1">
        <v>12</v>
      </c>
      <c r="L9691" s="1">
        <v>3</v>
      </c>
      <c r="M9691" s="1">
        <v>7</v>
      </c>
      <c r="N9691" s="1">
        <v>4</v>
      </c>
      <c r="O9691" s="1">
        <v>3</v>
      </c>
      <c r="P9691" s="8">
        <v>1</v>
      </c>
    </row>
    <row r="9692" spans="2:16" x14ac:dyDescent="0.2">
      <c r="D9692" s="175"/>
      <c r="E9692" s="11"/>
      <c r="F9692" s="10"/>
      <c r="G9692" s="9">
        <v>100</v>
      </c>
      <c r="H9692" s="64">
        <v>54.054054054053999</v>
      </c>
      <c r="I9692" s="35">
        <v>59.459459459458998</v>
      </c>
      <c r="J9692" s="2">
        <v>27.027027027027</v>
      </c>
      <c r="K9692" s="46">
        <v>32.432432432432002</v>
      </c>
      <c r="L9692" s="2">
        <v>8.1081081081080004</v>
      </c>
      <c r="M9692" s="27">
        <v>18.918918918919001</v>
      </c>
      <c r="N9692" s="2">
        <v>10.810810810811001</v>
      </c>
      <c r="O9692" s="2">
        <v>8.1081081081080004</v>
      </c>
      <c r="P9692" s="13">
        <v>2.7027027027030002</v>
      </c>
    </row>
    <row r="9693" spans="2:16" x14ac:dyDescent="0.2">
      <c r="D9693" s="175"/>
      <c r="E9693" s="4" t="s">
        <v>40</v>
      </c>
      <c r="F9693" s="6"/>
      <c r="G9693" s="5">
        <v>73</v>
      </c>
      <c r="H9693" s="7">
        <v>38</v>
      </c>
      <c r="I9693" s="1">
        <v>35</v>
      </c>
      <c r="J9693" s="1">
        <v>18</v>
      </c>
      <c r="K9693" s="1">
        <v>34</v>
      </c>
      <c r="L9693" s="1">
        <v>1</v>
      </c>
      <c r="M9693" s="1">
        <v>10</v>
      </c>
      <c r="N9693" s="1">
        <v>6</v>
      </c>
      <c r="O9693" s="1">
        <v>5</v>
      </c>
      <c r="P9693" s="8">
        <v>0</v>
      </c>
    </row>
    <row r="9694" spans="2:16" x14ac:dyDescent="0.2">
      <c r="D9694" s="175"/>
      <c r="E9694" s="11"/>
      <c r="F9694" s="10"/>
      <c r="G9694" s="9">
        <v>100</v>
      </c>
      <c r="H9694" s="16">
        <v>52.054794520548</v>
      </c>
      <c r="I9694" s="2">
        <v>47.945205479452</v>
      </c>
      <c r="J9694" s="2">
        <v>24.657534246575</v>
      </c>
      <c r="K9694" s="2">
        <v>46.575342465753003</v>
      </c>
      <c r="L9694" s="27">
        <v>1.369863013699</v>
      </c>
      <c r="M9694" s="46">
        <v>13.698630136986001</v>
      </c>
      <c r="N9694" s="27">
        <v>8.2191780821920002</v>
      </c>
      <c r="O9694" s="2">
        <v>6.8493150684930004</v>
      </c>
      <c r="P9694" s="36">
        <v>0</v>
      </c>
    </row>
    <row r="9695" spans="2:16" x14ac:dyDescent="0.2">
      <c r="D9695" s="175"/>
      <c r="E9695" s="4" t="s">
        <v>41</v>
      </c>
      <c r="F9695" s="6"/>
      <c r="G9695" s="5">
        <v>108</v>
      </c>
      <c r="H9695" s="7">
        <v>55</v>
      </c>
      <c r="I9695" s="1">
        <v>42</v>
      </c>
      <c r="J9695" s="1">
        <v>28</v>
      </c>
      <c r="K9695" s="1">
        <v>51</v>
      </c>
      <c r="L9695" s="1">
        <v>11</v>
      </c>
      <c r="M9695" s="1">
        <v>16</v>
      </c>
      <c r="N9695" s="1">
        <v>12</v>
      </c>
      <c r="O9695" s="1">
        <v>8</v>
      </c>
      <c r="P9695" s="8">
        <v>0</v>
      </c>
    </row>
    <row r="9696" spans="2:16" x14ac:dyDescent="0.2">
      <c r="D9696" s="175"/>
      <c r="E9696" s="11"/>
      <c r="F9696" s="10"/>
      <c r="G9696" s="9">
        <v>100</v>
      </c>
      <c r="H9696" s="16">
        <v>50.925925925926002</v>
      </c>
      <c r="I9696" s="27">
        <v>38.888888888888999</v>
      </c>
      <c r="J9696" s="2">
        <v>25.925925925925998</v>
      </c>
      <c r="K9696" s="2">
        <v>47.222222222222001</v>
      </c>
      <c r="L9696" s="2">
        <v>10.185185185185</v>
      </c>
      <c r="M9696" s="46">
        <v>14.814814814815</v>
      </c>
      <c r="N9696" s="2">
        <v>11.111111111111001</v>
      </c>
      <c r="O9696" s="2">
        <v>7.4074074074069998</v>
      </c>
      <c r="P9696" s="36">
        <v>0</v>
      </c>
    </row>
    <row r="9697" spans="4:16" x14ac:dyDescent="0.2">
      <c r="D9697" s="175"/>
      <c r="E9697" s="4" t="s">
        <v>42</v>
      </c>
      <c r="F9697" s="6"/>
      <c r="G9697" s="5">
        <v>113</v>
      </c>
      <c r="H9697" s="7">
        <v>59</v>
      </c>
      <c r="I9697" s="1">
        <v>46</v>
      </c>
      <c r="J9697" s="1">
        <v>40</v>
      </c>
      <c r="K9697" s="1">
        <v>46</v>
      </c>
      <c r="L9697" s="1">
        <v>11</v>
      </c>
      <c r="M9697" s="1">
        <v>25</v>
      </c>
      <c r="N9697" s="1">
        <v>15</v>
      </c>
      <c r="O9697" s="1">
        <v>3</v>
      </c>
      <c r="P9697" s="8">
        <v>1</v>
      </c>
    </row>
    <row r="9698" spans="4:16" x14ac:dyDescent="0.2">
      <c r="D9698" s="175"/>
      <c r="E9698" s="11"/>
      <c r="F9698" s="10"/>
      <c r="G9698" s="9">
        <v>100</v>
      </c>
      <c r="H9698" s="16">
        <v>52.212389380531</v>
      </c>
      <c r="I9698" s="27">
        <v>40.707964601770001</v>
      </c>
      <c r="J9698" s="23">
        <v>35.398230088496</v>
      </c>
      <c r="K9698" s="2">
        <v>40.707964601770001</v>
      </c>
      <c r="L9698" s="2">
        <v>9.7345132743360008</v>
      </c>
      <c r="M9698" s="2">
        <v>22.123893805310001</v>
      </c>
      <c r="N9698" s="2">
        <v>13.274336283186001</v>
      </c>
      <c r="O9698" s="2">
        <v>2.654867256637</v>
      </c>
      <c r="P9698" s="13">
        <v>0.88495575221199996</v>
      </c>
    </row>
    <row r="9699" spans="4:16" x14ac:dyDescent="0.2">
      <c r="D9699" s="175"/>
      <c r="E9699" s="4" t="s">
        <v>43</v>
      </c>
      <c r="F9699" s="6"/>
      <c r="G9699" s="5">
        <v>101</v>
      </c>
      <c r="H9699" s="7">
        <v>41</v>
      </c>
      <c r="I9699" s="1">
        <v>38</v>
      </c>
      <c r="J9699" s="1">
        <v>29</v>
      </c>
      <c r="K9699" s="1">
        <v>52</v>
      </c>
      <c r="L9699" s="1">
        <v>6</v>
      </c>
      <c r="M9699" s="1">
        <v>26</v>
      </c>
      <c r="N9699" s="1">
        <v>16</v>
      </c>
      <c r="O9699" s="1">
        <v>9</v>
      </c>
      <c r="P9699" s="8">
        <v>1</v>
      </c>
    </row>
    <row r="9700" spans="4:16" x14ac:dyDescent="0.2">
      <c r="D9700" s="175"/>
      <c r="E9700" s="11"/>
      <c r="F9700" s="10"/>
      <c r="G9700" s="9">
        <v>100</v>
      </c>
      <c r="H9700" s="73">
        <v>40.594059405941003</v>
      </c>
      <c r="I9700" s="27">
        <v>37.623762376237998</v>
      </c>
      <c r="J9700" s="2">
        <v>28.712871287129001</v>
      </c>
      <c r="K9700" s="23">
        <v>51.485148514850998</v>
      </c>
      <c r="L9700" s="2">
        <v>5.940594059406</v>
      </c>
      <c r="M9700" s="2">
        <v>25.742574257426</v>
      </c>
      <c r="N9700" s="2">
        <v>15.841584158416</v>
      </c>
      <c r="O9700" s="2">
        <v>8.9108910891090005</v>
      </c>
      <c r="P9700" s="13">
        <v>0.99009900990099997</v>
      </c>
    </row>
    <row r="9701" spans="4:16" x14ac:dyDescent="0.2">
      <c r="D9701" s="175"/>
      <c r="E9701" s="4" t="s">
        <v>44</v>
      </c>
      <c r="F9701" s="6"/>
      <c r="G9701" s="5">
        <v>114</v>
      </c>
      <c r="H9701" s="7">
        <v>55</v>
      </c>
      <c r="I9701" s="1">
        <v>69</v>
      </c>
      <c r="J9701" s="1">
        <v>39</v>
      </c>
      <c r="K9701" s="1">
        <v>41</v>
      </c>
      <c r="L9701" s="1">
        <v>19</v>
      </c>
      <c r="M9701" s="1">
        <v>39</v>
      </c>
      <c r="N9701" s="1">
        <v>20</v>
      </c>
      <c r="O9701" s="1">
        <v>5</v>
      </c>
      <c r="P9701" s="8">
        <v>0</v>
      </c>
    </row>
    <row r="9702" spans="4:16" x14ac:dyDescent="0.2">
      <c r="D9702" s="175"/>
      <c r="E9702" s="11"/>
      <c r="F9702" s="10"/>
      <c r="G9702" s="9">
        <v>100</v>
      </c>
      <c r="H9702" s="16">
        <v>48.245614035088003</v>
      </c>
      <c r="I9702" s="35">
        <v>60.526315789473998</v>
      </c>
      <c r="J9702" s="23">
        <v>34.210526315788996</v>
      </c>
      <c r="K9702" s="27">
        <v>35.964912280702002</v>
      </c>
      <c r="L9702" s="23">
        <v>16.666666666666998</v>
      </c>
      <c r="M9702" s="23">
        <v>34.210526315788996</v>
      </c>
      <c r="N9702" s="2">
        <v>17.543859649123</v>
      </c>
      <c r="O9702" s="2">
        <v>4.3859649122809996</v>
      </c>
      <c r="P9702" s="36">
        <v>0</v>
      </c>
    </row>
    <row r="9703" spans="4:16" x14ac:dyDescent="0.2">
      <c r="D9703" s="175"/>
      <c r="E9703" s="4" t="s">
        <v>45</v>
      </c>
      <c r="F9703" s="6"/>
      <c r="G9703" s="5">
        <v>83</v>
      </c>
      <c r="H9703" s="7">
        <v>37</v>
      </c>
      <c r="I9703" s="1">
        <v>48</v>
      </c>
      <c r="J9703" s="1">
        <v>40</v>
      </c>
      <c r="K9703" s="1">
        <v>22</v>
      </c>
      <c r="L9703" s="1">
        <v>12</v>
      </c>
      <c r="M9703" s="1">
        <v>29</v>
      </c>
      <c r="N9703" s="1">
        <v>19</v>
      </c>
      <c r="O9703" s="1">
        <v>3</v>
      </c>
      <c r="P9703" s="8">
        <v>2</v>
      </c>
    </row>
    <row r="9704" spans="4:16" x14ac:dyDescent="0.2">
      <c r="D9704" s="175"/>
      <c r="E9704" s="11"/>
      <c r="F9704" s="10"/>
      <c r="G9704" s="9">
        <v>100</v>
      </c>
      <c r="H9704" s="16">
        <v>44.578313253011999</v>
      </c>
      <c r="I9704" s="35">
        <v>57.831325301204998</v>
      </c>
      <c r="J9704" s="35">
        <v>48.192771084336997</v>
      </c>
      <c r="K9704" s="46">
        <v>26.506024096386</v>
      </c>
      <c r="L9704" s="2">
        <v>14.457831325300999</v>
      </c>
      <c r="M9704" s="23">
        <v>34.939759036144999</v>
      </c>
      <c r="N9704" s="23">
        <v>22.89156626506</v>
      </c>
      <c r="O9704" s="2">
        <v>3.6144578313250002</v>
      </c>
      <c r="P9704" s="13">
        <v>2.409638554217</v>
      </c>
    </row>
    <row r="9705" spans="4:16" x14ac:dyDescent="0.2">
      <c r="D9705" s="174" t="s">
        <v>37</v>
      </c>
      <c r="E9705" s="20" t="s">
        <v>77</v>
      </c>
      <c r="F9705" s="22"/>
      <c r="G9705" s="21">
        <v>593</v>
      </c>
      <c r="H9705" s="25">
        <v>274</v>
      </c>
      <c r="I9705" s="3">
        <v>263</v>
      </c>
      <c r="J9705" s="3">
        <v>152</v>
      </c>
      <c r="K9705" s="3">
        <v>275</v>
      </c>
      <c r="L9705" s="3">
        <v>54</v>
      </c>
      <c r="M9705" s="3">
        <v>161</v>
      </c>
      <c r="N9705" s="3">
        <v>75</v>
      </c>
      <c r="O9705" s="3">
        <v>34</v>
      </c>
      <c r="P9705" s="26">
        <v>6</v>
      </c>
    </row>
    <row r="9706" spans="4:16" x14ac:dyDescent="0.2">
      <c r="D9706" s="175"/>
      <c r="E9706" s="11"/>
      <c r="F9706" s="10"/>
      <c r="G9706" s="9">
        <v>100</v>
      </c>
      <c r="H9706" s="16">
        <v>46.205733558178999</v>
      </c>
      <c r="I9706" s="2">
        <v>44.350758853287999</v>
      </c>
      <c r="J9706" s="2">
        <v>25.632377740304001</v>
      </c>
      <c r="K9706" s="2">
        <v>46.374367622260003</v>
      </c>
      <c r="L9706" s="2">
        <v>9.1062394603710004</v>
      </c>
      <c r="M9706" s="2">
        <v>27.150084317032</v>
      </c>
      <c r="N9706" s="2">
        <v>12.647554806071</v>
      </c>
      <c r="O9706" s="2">
        <v>5.7335581787520002</v>
      </c>
      <c r="P9706" s="13">
        <v>1.0118043844860001</v>
      </c>
    </row>
    <row r="9707" spans="4:16" x14ac:dyDescent="0.2">
      <c r="D9707" s="175"/>
      <c r="E9707" s="4" t="s">
        <v>39</v>
      </c>
      <c r="F9707" s="6"/>
      <c r="G9707" s="5">
        <v>27</v>
      </c>
      <c r="H9707" s="7">
        <v>18</v>
      </c>
      <c r="I9707" s="1">
        <v>21</v>
      </c>
      <c r="J9707" s="1">
        <v>4</v>
      </c>
      <c r="K9707" s="1">
        <v>8</v>
      </c>
      <c r="L9707" s="1">
        <v>4</v>
      </c>
      <c r="M9707" s="1">
        <v>4</v>
      </c>
      <c r="N9707" s="1">
        <v>4</v>
      </c>
      <c r="O9707" s="1">
        <v>3</v>
      </c>
      <c r="P9707" s="8">
        <v>0</v>
      </c>
    </row>
    <row r="9708" spans="4:16" x14ac:dyDescent="0.2">
      <c r="D9708" s="175"/>
      <c r="E9708" s="11"/>
      <c r="F9708" s="10"/>
      <c r="G9708" s="9">
        <v>100</v>
      </c>
      <c r="H9708" s="86">
        <v>66.666666666666998</v>
      </c>
      <c r="I9708" s="35">
        <v>77.777777777777999</v>
      </c>
      <c r="J9708" s="46">
        <v>14.814814814815</v>
      </c>
      <c r="K9708" s="46">
        <v>29.629629629629999</v>
      </c>
      <c r="L9708" s="23">
        <v>14.814814814815</v>
      </c>
      <c r="M9708" s="46">
        <v>14.814814814815</v>
      </c>
      <c r="N9708" s="2">
        <v>14.814814814815</v>
      </c>
      <c r="O9708" s="23">
        <v>11.111111111111001</v>
      </c>
      <c r="P9708" s="36">
        <v>0</v>
      </c>
    </row>
    <row r="9709" spans="4:16" x14ac:dyDescent="0.2">
      <c r="D9709" s="175"/>
      <c r="E9709" s="4" t="s">
        <v>40</v>
      </c>
      <c r="F9709" s="6"/>
      <c r="G9709" s="5">
        <v>74</v>
      </c>
      <c r="H9709" s="7">
        <v>38</v>
      </c>
      <c r="I9709" s="1">
        <v>28</v>
      </c>
      <c r="J9709" s="1">
        <v>21</v>
      </c>
      <c r="K9709" s="1">
        <v>32</v>
      </c>
      <c r="L9709" s="1">
        <v>3</v>
      </c>
      <c r="M9709" s="1">
        <v>16</v>
      </c>
      <c r="N9709" s="1">
        <v>8</v>
      </c>
      <c r="O9709" s="1">
        <v>5</v>
      </c>
      <c r="P9709" s="8">
        <v>0</v>
      </c>
    </row>
    <row r="9710" spans="4:16" x14ac:dyDescent="0.2">
      <c r="D9710" s="175"/>
      <c r="E9710" s="11"/>
      <c r="F9710" s="10"/>
      <c r="G9710" s="9">
        <v>100</v>
      </c>
      <c r="H9710" s="16">
        <v>51.351351351350999</v>
      </c>
      <c r="I9710" s="27">
        <v>37.837837837838002</v>
      </c>
      <c r="J9710" s="2">
        <v>28.378378378377999</v>
      </c>
      <c r="K9710" s="2">
        <v>43.243243243243001</v>
      </c>
      <c r="L9710" s="27">
        <v>4.0540540540540002</v>
      </c>
      <c r="M9710" s="2">
        <v>21.621621621622001</v>
      </c>
      <c r="N9710" s="2">
        <v>10.810810810811001</v>
      </c>
      <c r="O9710" s="2">
        <v>6.7567567567570004</v>
      </c>
      <c r="P9710" s="36">
        <v>0</v>
      </c>
    </row>
    <row r="9711" spans="4:16" x14ac:dyDescent="0.2">
      <c r="D9711" s="175"/>
      <c r="E9711" s="4" t="s">
        <v>41</v>
      </c>
      <c r="F9711" s="6"/>
      <c r="G9711" s="5">
        <v>96</v>
      </c>
      <c r="H9711" s="7">
        <v>42</v>
      </c>
      <c r="I9711" s="1">
        <v>40</v>
      </c>
      <c r="J9711" s="1">
        <v>16</v>
      </c>
      <c r="K9711" s="1">
        <v>48</v>
      </c>
      <c r="L9711" s="1">
        <v>6</v>
      </c>
      <c r="M9711" s="1">
        <v>20</v>
      </c>
      <c r="N9711" s="1">
        <v>12</v>
      </c>
      <c r="O9711" s="1">
        <v>11</v>
      </c>
      <c r="P9711" s="8">
        <v>0</v>
      </c>
    </row>
    <row r="9712" spans="4:16" x14ac:dyDescent="0.2">
      <c r="D9712" s="175"/>
      <c r="E9712" s="11"/>
      <c r="F9712" s="10"/>
      <c r="G9712" s="9">
        <v>100</v>
      </c>
      <c r="H9712" s="16">
        <v>43.75</v>
      </c>
      <c r="I9712" s="2">
        <v>41.666666666666998</v>
      </c>
      <c r="J9712" s="46">
        <v>16.666666666666998</v>
      </c>
      <c r="K9712" s="23">
        <v>50</v>
      </c>
      <c r="L9712" s="2">
        <v>6.25</v>
      </c>
      <c r="M9712" s="2">
        <v>20.833333333333002</v>
      </c>
      <c r="N9712" s="2">
        <v>12.5</v>
      </c>
      <c r="O9712" s="23">
        <v>11.458333333333</v>
      </c>
      <c r="P9712" s="36">
        <v>0</v>
      </c>
    </row>
    <row r="9713" spans="2:16" x14ac:dyDescent="0.2">
      <c r="D9713" s="175"/>
      <c r="E9713" s="4" t="s">
        <v>42</v>
      </c>
      <c r="F9713" s="6"/>
      <c r="G9713" s="5">
        <v>97</v>
      </c>
      <c r="H9713" s="7">
        <v>37</v>
      </c>
      <c r="I9713" s="1">
        <v>32</v>
      </c>
      <c r="J9713" s="1">
        <v>25</v>
      </c>
      <c r="K9713" s="1">
        <v>48</v>
      </c>
      <c r="L9713" s="1">
        <v>4</v>
      </c>
      <c r="M9713" s="1">
        <v>21</v>
      </c>
      <c r="N9713" s="1">
        <v>8</v>
      </c>
      <c r="O9713" s="1">
        <v>8</v>
      </c>
      <c r="P9713" s="8">
        <v>0</v>
      </c>
    </row>
    <row r="9714" spans="2:16" x14ac:dyDescent="0.2">
      <c r="D9714" s="175"/>
      <c r="E9714" s="11"/>
      <c r="F9714" s="10"/>
      <c r="G9714" s="9">
        <v>100</v>
      </c>
      <c r="H9714" s="73">
        <v>38.144329896907003</v>
      </c>
      <c r="I9714" s="46">
        <v>32.989690721648998</v>
      </c>
      <c r="J9714" s="2">
        <v>25.773195876289002</v>
      </c>
      <c r="K9714" s="23">
        <v>49.484536082474001</v>
      </c>
      <c r="L9714" s="27">
        <v>4.1237113402060004</v>
      </c>
      <c r="M9714" s="2">
        <v>21.649484536081999</v>
      </c>
      <c r="N9714" s="27">
        <v>8.2474226804120008</v>
      </c>
      <c r="O9714" s="2">
        <v>8.2474226804120008</v>
      </c>
      <c r="P9714" s="36">
        <v>0</v>
      </c>
    </row>
    <row r="9715" spans="2:16" x14ac:dyDescent="0.2">
      <c r="D9715" s="175"/>
      <c r="E9715" s="4" t="s">
        <v>43</v>
      </c>
      <c r="F9715" s="6"/>
      <c r="G9715" s="5">
        <v>103</v>
      </c>
      <c r="H9715" s="7">
        <v>39</v>
      </c>
      <c r="I9715" s="1">
        <v>44</v>
      </c>
      <c r="J9715" s="1">
        <v>31</v>
      </c>
      <c r="K9715" s="1">
        <v>47</v>
      </c>
      <c r="L9715" s="1">
        <v>11</v>
      </c>
      <c r="M9715" s="1">
        <v>44</v>
      </c>
      <c r="N9715" s="1">
        <v>17</v>
      </c>
      <c r="O9715" s="1">
        <v>5</v>
      </c>
      <c r="P9715" s="8">
        <v>1</v>
      </c>
    </row>
    <row r="9716" spans="2:16" x14ac:dyDescent="0.2">
      <c r="D9716" s="175"/>
      <c r="E9716" s="11"/>
      <c r="F9716" s="10"/>
      <c r="G9716" s="9">
        <v>100</v>
      </c>
      <c r="H9716" s="73">
        <v>37.864077669902997</v>
      </c>
      <c r="I9716" s="2">
        <v>42.718446601941999</v>
      </c>
      <c r="J9716" s="2">
        <v>30.097087378641</v>
      </c>
      <c r="K9716" s="2">
        <v>45.631067961165002</v>
      </c>
      <c r="L9716" s="2">
        <v>10.679611650485</v>
      </c>
      <c r="M9716" s="35">
        <v>42.718446601941999</v>
      </c>
      <c r="N9716" s="2">
        <v>16.504854368932001</v>
      </c>
      <c r="O9716" s="2">
        <v>4.8543689320389998</v>
      </c>
      <c r="P9716" s="13">
        <v>0.97087378640800004</v>
      </c>
    </row>
    <row r="9717" spans="2:16" x14ac:dyDescent="0.2">
      <c r="D9717" s="175"/>
      <c r="E9717" s="4" t="s">
        <v>44</v>
      </c>
      <c r="F9717" s="6"/>
      <c r="G9717" s="5">
        <v>109</v>
      </c>
      <c r="H9717" s="7">
        <v>51</v>
      </c>
      <c r="I9717" s="1">
        <v>49</v>
      </c>
      <c r="J9717" s="1">
        <v>22</v>
      </c>
      <c r="K9717" s="1">
        <v>60</v>
      </c>
      <c r="L9717" s="1">
        <v>12</v>
      </c>
      <c r="M9717" s="1">
        <v>32</v>
      </c>
      <c r="N9717" s="1">
        <v>13</v>
      </c>
      <c r="O9717" s="1">
        <v>1</v>
      </c>
      <c r="P9717" s="8">
        <v>2</v>
      </c>
    </row>
    <row r="9718" spans="2:16" x14ac:dyDescent="0.2">
      <c r="D9718" s="175"/>
      <c r="E9718" s="11"/>
      <c r="F9718" s="10"/>
      <c r="G9718" s="9">
        <v>100</v>
      </c>
      <c r="H9718" s="16">
        <v>46.788990825688003</v>
      </c>
      <c r="I9718" s="2">
        <v>44.954128440367001</v>
      </c>
      <c r="J9718" s="27">
        <v>20.183486238532002</v>
      </c>
      <c r="K9718" s="35">
        <v>55.045871559632999</v>
      </c>
      <c r="L9718" s="2">
        <v>11.009174311927</v>
      </c>
      <c r="M9718" s="2">
        <v>29.357798165138</v>
      </c>
      <c r="N9718" s="2">
        <v>11.926605504587</v>
      </c>
      <c r="O9718" s="2">
        <v>0.91743119266100004</v>
      </c>
      <c r="P9718" s="13">
        <v>1.834862385321</v>
      </c>
    </row>
    <row r="9719" spans="2:16" x14ac:dyDescent="0.2">
      <c r="D9719" s="175"/>
      <c r="E9719" s="4" t="s">
        <v>45</v>
      </c>
      <c r="F9719" s="6"/>
      <c r="G9719" s="5">
        <v>87</v>
      </c>
      <c r="H9719" s="7">
        <v>49</v>
      </c>
      <c r="I9719" s="1">
        <v>49</v>
      </c>
      <c r="J9719" s="1">
        <v>33</v>
      </c>
      <c r="K9719" s="1">
        <v>32</v>
      </c>
      <c r="L9719" s="1">
        <v>14</v>
      </c>
      <c r="M9719" s="1">
        <v>24</v>
      </c>
      <c r="N9719" s="1">
        <v>13</v>
      </c>
      <c r="O9719" s="1">
        <v>1</v>
      </c>
      <c r="P9719" s="8">
        <v>3</v>
      </c>
    </row>
    <row r="9720" spans="2:16" x14ac:dyDescent="0.2">
      <c r="D9720" s="176"/>
      <c r="E9720" s="57"/>
      <c r="F9720" s="54"/>
      <c r="G9720" s="67">
        <v>100</v>
      </c>
      <c r="H9720" s="131">
        <v>56.321839080460002</v>
      </c>
      <c r="I9720" s="108">
        <v>56.321839080460002</v>
      </c>
      <c r="J9720" s="103">
        <v>37.931034482759003</v>
      </c>
      <c r="K9720" s="96">
        <v>36.781609195401998</v>
      </c>
      <c r="L9720" s="103">
        <v>16.091954022989</v>
      </c>
      <c r="M9720" s="48">
        <v>27.586206896552</v>
      </c>
      <c r="N9720" s="48">
        <v>14.942528735631999</v>
      </c>
      <c r="O9720" s="48">
        <v>1.149425287356</v>
      </c>
      <c r="P9720" s="84">
        <v>3.4482758620689999</v>
      </c>
    </row>
    <row r="9722" spans="2:16" x14ac:dyDescent="0.2">
      <c r="B9722" s="43" t="str">
        <f xml:space="preserve"> HYPERLINK("#'目次'!B208", "[202]")</f>
        <v>[202]</v>
      </c>
      <c r="C9722" s="31" t="s">
        <v>405</v>
      </c>
    </row>
    <row r="9726" spans="2:16" ht="36" x14ac:dyDescent="0.2">
      <c r="D9726" s="177"/>
      <c r="E9726" s="178"/>
      <c r="F9726" s="178"/>
      <c r="G9726" s="40" t="s">
        <v>14</v>
      </c>
      <c r="H9726" s="42" t="s">
        <v>406</v>
      </c>
      <c r="I9726" s="15" t="s">
        <v>407</v>
      </c>
      <c r="J9726" s="15" t="s">
        <v>408</v>
      </c>
      <c r="K9726" s="15" t="s">
        <v>409</v>
      </c>
      <c r="L9726" s="15" t="s">
        <v>410</v>
      </c>
      <c r="M9726" s="15" t="s">
        <v>411</v>
      </c>
      <c r="N9726" s="15" t="s">
        <v>412</v>
      </c>
      <c r="O9726" s="15" t="s">
        <v>86</v>
      </c>
      <c r="P9726" s="44" t="s">
        <v>17</v>
      </c>
    </row>
    <row r="9727" spans="2:16" x14ac:dyDescent="0.2">
      <c r="D9727" s="179"/>
      <c r="E9727" s="180"/>
      <c r="F9727" s="180"/>
      <c r="G9727" s="39"/>
      <c r="H9727" s="41"/>
      <c r="I9727" s="14"/>
      <c r="J9727" s="14"/>
      <c r="K9727" s="14"/>
      <c r="L9727" s="14"/>
      <c r="M9727" s="14"/>
      <c r="N9727" s="14"/>
      <c r="O9727" s="14"/>
      <c r="P9727" s="38"/>
    </row>
    <row r="9728" spans="2:16" x14ac:dyDescent="0.2">
      <c r="D9728" s="70"/>
      <c r="E9728" s="72" t="s">
        <v>14</v>
      </c>
      <c r="F9728" s="69"/>
      <c r="G9728" s="37">
        <v>1222</v>
      </c>
      <c r="H9728" s="17">
        <v>661</v>
      </c>
      <c r="I9728" s="17">
        <v>261</v>
      </c>
      <c r="J9728" s="17">
        <v>703</v>
      </c>
      <c r="K9728" s="17">
        <v>495</v>
      </c>
      <c r="L9728" s="17">
        <v>946</v>
      </c>
      <c r="M9728" s="17">
        <v>835</v>
      </c>
      <c r="N9728" s="17">
        <v>18</v>
      </c>
      <c r="O9728" s="17">
        <v>35</v>
      </c>
      <c r="P9728" s="55">
        <v>15</v>
      </c>
    </row>
    <row r="9729" spans="4:16" x14ac:dyDescent="0.2">
      <c r="D9729" s="57"/>
      <c r="E9729" s="54"/>
      <c r="F9729" s="71"/>
      <c r="G9729" s="9">
        <v>100</v>
      </c>
      <c r="H9729" s="2">
        <v>54.091653027823</v>
      </c>
      <c r="I9729" s="2">
        <v>21.358428805237001</v>
      </c>
      <c r="J9729" s="2">
        <v>57.528641571195003</v>
      </c>
      <c r="K9729" s="2">
        <v>40.507364975450002</v>
      </c>
      <c r="L9729" s="2">
        <v>77.414075286415994</v>
      </c>
      <c r="M9729" s="2">
        <v>68.330605564647996</v>
      </c>
      <c r="N9729" s="2">
        <v>1.472995090016</v>
      </c>
      <c r="O9729" s="2">
        <v>2.8641571194759998</v>
      </c>
      <c r="P9729" s="13">
        <v>1.2274959083470001</v>
      </c>
    </row>
    <row r="9730" spans="4:16" x14ac:dyDescent="0.2">
      <c r="D9730" s="174" t="s">
        <v>18</v>
      </c>
      <c r="E9730" s="20" t="s">
        <v>19</v>
      </c>
      <c r="F9730" s="22"/>
      <c r="G9730" s="21">
        <v>57</v>
      </c>
      <c r="H9730" s="25">
        <v>32</v>
      </c>
      <c r="I9730" s="3">
        <v>9</v>
      </c>
      <c r="J9730" s="3">
        <v>35</v>
      </c>
      <c r="K9730" s="3">
        <v>23</v>
      </c>
      <c r="L9730" s="3">
        <v>45</v>
      </c>
      <c r="M9730" s="3">
        <v>42</v>
      </c>
      <c r="N9730" s="3">
        <v>0</v>
      </c>
      <c r="O9730" s="3">
        <v>1</v>
      </c>
      <c r="P9730" s="26">
        <v>0</v>
      </c>
    </row>
    <row r="9731" spans="4:16" x14ac:dyDescent="0.2">
      <c r="D9731" s="175"/>
      <c r="E9731" s="11"/>
      <c r="F9731" s="10"/>
      <c r="G9731" s="9">
        <v>100</v>
      </c>
      <c r="H9731" s="16">
        <v>56.140350877193001</v>
      </c>
      <c r="I9731" s="27">
        <v>15.789473684211</v>
      </c>
      <c r="J9731" s="2">
        <v>61.403508771929999</v>
      </c>
      <c r="K9731" s="2">
        <v>40.350877192981997</v>
      </c>
      <c r="L9731" s="2">
        <v>78.947368421053</v>
      </c>
      <c r="M9731" s="23">
        <v>73.684210526315994</v>
      </c>
      <c r="N9731" s="18">
        <v>0</v>
      </c>
      <c r="O9731" s="2">
        <v>1.7543859649119999</v>
      </c>
      <c r="P9731" s="36">
        <v>0</v>
      </c>
    </row>
    <row r="9732" spans="4:16" x14ac:dyDescent="0.2">
      <c r="D9732" s="175"/>
      <c r="E9732" s="4" t="s">
        <v>20</v>
      </c>
      <c r="F9732" s="6"/>
      <c r="G9732" s="5">
        <v>84</v>
      </c>
      <c r="H9732" s="7">
        <v>47</v>
      </c>
      <c r="I9732" s="1">
        <v>27</v>
      </c>
      <c r="J9732" s="1">
        <v>47</v>
      </c>
      <c r="K9732" s="1">
        <v>34</v>
      </c>
      <c r="L9732" s="1">
        <v>68</v>
      </c>
      <c r="M9732" s="1">
        <v>56</v>
      </c>
      <c r="N9732" s="1">
        <v>0</v>
      </c>
      <c r="O9732" s="1">
        <v>4</v>
      </c>
      <c r="P9732" s="8">
        <v>2</v>
      </c>
    </row>
    <row r="9733" spans="4:16" x14ac:dyDescent="0.2">
      <c r="D9733" s="175"/>
      <c r="E9733" s="11"/>
      <c r="F9733" s="10"/>
      <c r="G9733" s="9">
        <v>100</v>
      </c>
      <c r="H9733" s="16">
        <v>55.952380952380999</v>
      </c>
      <c r="I9733" s="35">
        <v>32.142857142856997</v>
      </c>
      <c r="J9733" s="2">
        <v>55.952380952380999</v>
      </c>
      <c r="K9733" s="2">
        <v>40.476190476189998</v>
      </c>
      <c r="L9733" s="2">
        <v>80.952380952381006</v>
      </c>
      <c r="M9733" s="2">
        <v>66.666666666666998</v>
      </c>
      <c r="N9733" s="18">
        <v>0</v>
      </c>
      <c r="O9733" s="2">
        <v>4.7619047619049999</v>
      </c>
      <c r="P9733" s="13">
        <v>2.3809523809519999</v>
      </c>
    </row>
    <row r="9734" spans="4:16" x14ac:dyDescent="0.2">
      <c r="D9734" s="175"/>
      <c r="E9734" s="4" t="s">
        <v>21</v>
      </c>
      <c r="F9734" s="6"/>
      <c r="G9734" s="5">
        <v>487</v>
      </c>
      <c r="H9734" s="7">
        <v>242</v>
      </c>
      <c r="I9734" s="1">
        <v>101</v>
      </c>
      <c r="J9734" s="1">
        <v>292</v>
      </c>
      <c r="K9734" s="1">
        <v>201</v>
      </c>
      <c r="L9734" s="1">
        <v>377</v>
      </c>
      <c r="M9734" s="1">
        <v>316</v>
      </c>
      <c r="N9734" s="1">
        <v>15</v>
      </c>
      <c r="O9734" s="1">
        <v>15</v>
      </c>
      <c r="P9734" s="8">
        <v>6</v>
      </c>
    </row>
    <row r="9735" spans="4:16" x14ac:dyDescent="0.2">
      <c r="D9735" s="175"/>
      <c r="E9735" s="11"/>
      <c r="F9735" s="10"/>
      <c r="G9735" s="9">
        <v>100</v>
      </c>
      <c r="H9735" s="16">
        <v>49.691991786448</v>
      </c>
      <c r="I9735" s="2">
        <v>20.739219712526001</v>
      </c>
      <c r="J9735" s="2">
        <v>59.958932238193</v>
      </c>
      <c r="K9735" s="2">
        <v>41.273100616016002</v>
      </c>
      <c r="L9735" s="2">
        <v>77.412731006160001</v>
      </c>
      <c r="M9735" s="2">
        <v>64.887063655031</v>
      </c>
      <c r="N9735" s="2">
        <v>3.080082135524</v>
      </c>
      <c r="O9735" s="2">
        <v>3.080082135524</v>
      </c>
      <c r="P9735" s="13">
        <v>1.232032854209</v>
      </c>
    </row>
    <row r="9736" spans="4:16" x14ac:dyDescent="0.2">
      <c r="D9736" s="175"/>
      <c r="E9736" s="4" t="s">
        <v>22</v>
      </c>
      <c r="F9736" s="6"/>
      <c r="G9736" s="5">
        <v>35</v>
      </c>
      <c r="H9736" s="7">
        <v>17</v>
      </c>
      <c r="I9736" s="1">
        <v>8</v>
      </c>
      <c r="J9736" s="1">
        <v>17</v>
      </c>
      <c r="K9736" s="1">
        <v>10</v>
      </c>
      <c r="L9736" s="1">
        <v>25</v>
      </c>
      <c r="M9736" s="1">
        <v>19</v>
      </c>
      <c r="N9736" s="1">
        <v>1</v>
      </c>
      <c r="O9736" s="1">
        <v>2</v>
      </c>
      <c r="P9736" s="8">
        <v>0</v>
      </c>
    </row>
    <row r="9737" spans="4:16" x14ac:dyDescent="0.2">
      <c r="D9737" s="175"/>
      <c r="E9737" s="11"/>
      <c r="F9737" s="10"/>
      <c r="G9737" s="9">
        <v>100</v>
      </c>
      <c r="H9737" s="73">
        <v>48.571428571429003</v>
      </c>
      <c r="I9737" s="2">
        <v>22.857142857143</v>
      </c>
      <c r="J9737" s="27">
        <v>48.571428571429003</v>
      </c>
      <c r="K9737" s="46">
        <v>28.571428571428999</v>
      </c>
      <c r="L9737" s="27">
        <v>71.428571428571004</v>
      </c>
      <c r="M9737" s="46">
        <v>54.285714285714</v>
      </c>
      <c r="N9737" s="2">
        <v>2.8571428571430002</v>
      </c>
      <c r="O9737" s="2">
        <v>5.7142857142860004</v>
      </c>
      <c r="P9737" s="36">
        <v>0</v>
      </c>
    </row>
    <row r="9738" spans="4:16" x14ac:dyDescent="0.2">
      <c r="D9738" s="175"/>
      <c r="E9738" s="4" t="s">
        <v>23</v>
      </c>
      <c r="F9738" s="6"/>
      <c r="G9738" s="5">
        <v>143</v>
      </c>
      <c r="H9738" s="7">
        <v>77</v>
      </c>
      <c r="I9738" s="1">
        <v>29</v>
      </c>
      <c r="J9738" s="1">
        <v>81</v>
      </c>
      <c r="K9738" s="1">
        <v>66</v>
      </c>
      <c r="L9738" s="1">
        <v>115</v>
      </c>
      <c r="M9738" s="1">
        <v>109</v>
      </c>
      <c r="N9738" s="1">
        <v>1</v>
      </c>
      <c r="O9738" s="1">
        <v>6</v>
      </c>
      <c r="P9738" s="8">
        <v>2</v>
      </c>
    </row>
    <row r="9739" spans="4:16" x14ac:dyDescent="0.2">
      <c r="D9739" s="175"/>
      <c r="E9739" s="11"/>
      <c r="F9739" s="10"/>
      <c r="G9739" s="9">
        <v>100</v>
      </c>
      <c r="H9739" s="16">
        <v>53.846153846154003</v>
      </c>
      <c r="I9739" s="2">
        <v>20.279720279719999</v>
      </c>
      <c r="J9739" s="2">
        <v>56.643356643357002</v>
      </c>
      <c r="K9739" s="23">
        <v>46.153846153845997</v>
      </c>
      <c r="L9739" s="2">
        <v>80.419580419580001</v>
      </c>
      <c r="M9739" s="23">
        <v>76.223776223775999</v>
      </c>
      <c r="N9739" s="2">
        <v>0.69930069930100003</v>
      </c>
      <c r="O9739" s="2">
        <v>4.1958041958040004</v>
      </c>
      <c r="P9739" s="13">
        <v>1.398601398601</v>
      </c>
    </row>
    <row r="9740" spans="4:16" x14ac:dyDescent="0.2">
      <c r="D9740" s="175"/>
      <c r="E9740" s="4" t="s">
        <v>24</v>
      </c>
      <c r="F9740" s="6"/>
      <c r="G9740" s="5">
        <v>187</v>
      </c>
      <c r="H9740" s="7">
        <v>108</v>
      </c>
      <c r="I9740" s="1">
        <v>26</v>
      </c>
      <c r="J9740" s="1">
        <v>104</v>
      </c>
      <c r="K9740" s="1">
        <v>74</v>
      </c>
      <c r="L9740" s="1">
        <v>130</v>
      </c>
      <c r="M9740" s="1">
        <v>129</v>
      </c>
      <c r="N9740" s="1">
        <v>1</v>
      </c>
      <c r="O9740" s="1">
        <v>5</v>
      </c>
      <c r="P9740" s="8">
        <v>3</v>
      </c>
    </row>
    <row r="9741" spans="4:16" x14ac:dyDescent="0.2">
      <c r="D9741" s="175"/>
      <c r="E9741" s="11"/>
      <c r="F9741" s="10"/>
      <c r="G9741" s="9">
        <v>100</v>
      </c>
      <c r="H9741" s="16">
        <v>57.754010695186999</v>
      </c>
      <c r="I9741" s="27">
        <v>13.903743315508001</v>
      </c>
      <c r="J9741" s="2">
        <v>55.614973262032002</v>
      </c>
      <c r="K9741" s="2">
        <v>39.572192513368996</v>
      </c>
      <c r="L9741" s="27">
        <v>69.518716577540005</v>
      </c>
      <c r="M9741" s="2">
        <v>68.983957219250996</v>
      </c>
      <c r="N9741" s="2">
        <v>0.53475935828900001</v>
      </c>
      <c r="O9741" s="2">
        <v>2.673796791444</v>
      </c>
      <c r="P9741" s="13">
        <v>1.6042780748659999</v>
      </c>
    </row>
    <row r="9742" spans="4:16" x14ac:dyDescent="0.2">
      <c r="D9742" s="175"/>
      <c r="E9742" s="4" t="s">
        <v>25</v>
      </c>
      <c r="F9742" s="6"/>
      <c r="G9742" s="5">
        <v>71</v>
      </c>
      <c r="H9742" s="7">
        <v>38</v>
      </c>
      <c r="I9742" s="1">
        <v>18</v>
      </c>
      <c r="J9742" s="1">
        <v>40</v>
      </c>
      <c r="K9742" s="1">
        <v>24</v>
      </c>
      <c r="L9742" s="1">
        <v>57</v>
      </c>
      <c r="M9742" s="1">
        <v>56</v>
      </c>
      <c r="N9742" s="1">
        <v>0</v>
      </c>
      <c r="O9742" s="1">
        <v>1</v>
      </c>
      <c r="P9742" s="8">
        <v>1</v>
      </c>
    </row>
    <row r="9743" spans="4:16" x14ac:dyDescent="0.2">
      <c r="D9743" s="175"/>
      <c r="E9743" s="11"/>
      <c r="F9743" s="10"/>
      <c r="G9743" s="9">
        <v>100</v>
      </c>
      <c r="H9743" s="16">
        <v>53.521126760563</v>
      </c>
      <c r="I9743" s="2">
        <v>25.352112676055999</v>
      </c>
      <c r="J9743" s="2">
        <v>56.338028169014002</v>
      </c>
      <c r="K9743" s="27">
        <v>33.802816901408001</v>
      </c>
      <c r="L9743" s="2">
        <v>80.281690140845001</v>
      </c>
      <c r="M9743" s="35">
        <v>78.873239436619997</v>
      </c>
      <c r="N9743" s="18">
        <v>0</v>
      </c>
      <c r="O9743" s="2">
        <v>1.4084507042250001</v>
      </c>
      <c r="P9743" s="13">
        <v>1.4084507042250001</v>
      </c>
    </row>
    <row r="9744" spans="4:16" x14ac:dyDescent="0.2">
      <c r="D9744" s="175"/>
      <c r="E9744" s="4" t="s">
        <v>26</v>
      </c>
      <c r="F9744" s="6"/>
      <c r="G9744" s="5">
        <v>30</v>
      </c>
      <c r="H9744" s="7">
        <v>16</v>
      </c>
      <c r="I9744" s="1">
        <v>8</v>
      </c>
      <c r="J9744" s="1">
        <v>14</v>
      </c>
      <c r="K9744" s="1">
        <v>14</v>
      </c>
      <c r="L9744" s="1">
        <v>26</v>
      </c>
      <c r="M9744" s="1">
        <v>22</v>
      </c>
      <c r="N9744" s="1">
        <v>0</v>
      </c>
      <c r="O9744" s="1">
        <v>0</v>
      </c>
      <c r="P9744" s="8">
        <v>0</v>
      </c>
    </row>
    <row r="9745" spans="4:16" x14ac:dyDescent="0.2">
      <c r="D9745" s="175"/>
      <c r="E9745" s="11"/>
      <c r="F9745" s="10"/>
      <c r="G9745" s="9">
        <v>100</v>
      </c>
      <c r="H9745" s="16">
        <v>53.333333333333002</v>
      </c>
      <c r="I9745" s="23">
        <v>26.666666666666998</v>
      </c>
      <c r="J9745" s="46">
        <v>46.666666666666998</v>
      </c>
      <c r="K9745" s="23">
        <v>46.666666666666998</v>
      </c>
      <c r="L9745" s="23">
        <v>86.666666666666998</v>
      </c>
      <c r="M9745" s="23">
        <v>73.333333333333002</v>
      </c>
      <c r="N9745" s="18">
        <v>0</v>
      </c>
      <c r="O9745" s="18">
        <v>0</v>
      </c>
      <c r="P9745" s="36">
        <v>0</v>
      </c>
    </row>
    <row r="9746" spans="4:16" x14ac:dyDescent="0.2">
      <c r="D9746" s="175"/>
      <c r="E9746" s="4" t="s">
        <v>27</v>
      </c>
      <c r="F9746" s="6"/>
      <c r="G9746" s="5">
        <v>70</v>
      </c>
      <c r="H9746" s="7">
        <v>48</v>
      </c>
      <c r="I9746" s="1">
        <v>20</v>
      </c>
      <c r="J9746" s="1">
        <v>39</v>
      </c>
      <c r="K9746" s="1">
        <v>22</v>
      </c>
      <c r="L9746" s="1">
        <v>56</v>
      </c>
      <c r="M9746" s="1">
        <v>46</v>
      </c>
      <c r="N9746" s="1">
        <v>0</v>
      </c>
      <c r="O9746" s="1">
        <v>1</v>
      </c>
      <c r="P9746" s="8">
        <v>0</v>
      </c>
    </row>
    <row r="9747" spans="4:16" x14ac:dyDescent="0.2">
      <c r="D9747" s="175"/>
      <c r="E9747" s="11"/>
      <c r="F9747" s="10"/>
      <c r="G9747" s="9">
        <v>100</v>
      </c>
      <c r="H9747" s="86">
        <v>68.571428571428996</v>
      </c>
      <c r="I9747" s="23">
        <v>28.571428571428999</v>
      </c>
      <c r="J9747" s="2">
        <v>55.714285714286</v>
      </c>
      <c r="K9747" s="27">
        <v>31.428571428571001</v>
      </c>
      <c r="L9747" s="2">
        <v>80</v>
      </c>
      <c r="M9747" s="2">
        <v>65.714285714286007</v>
      </c>
      <c r="N9747" s="18">
        <v>0</v>
      </c>
      <c r="O9747" s="2">
        <v>1.4285714285710001</v>
      </c>
      <c r="P9747" s="36">
        <v>0</v>
      </c>
    </row>
    <row r="9748" spans="4:16" x14ac:dyDescent="0.2">
      <c r="D9748" s="175"/>
      <c r="E9748" s="4" t="s">
        <v>28</v>
      </c>
      <c r="F9748" s="6"/>
      <c r="G9748" s="5">
        <v>51</v>
      </c>
      <c r="H9748" s="7">
        <v>33</v>
      </c>
      <c r="I9748" s="1">
        <v>12</v>
      </c>
      <c r="J9748" s="1">
        <v>31</v>
      </c>
      <c r="K9748" s="1">
        <v>21</v>
      </c>
      <c r="L9748" s="1">
        <v>40</v>
      </c>
      <c r="M9748" s="1">
        <v>35</v>
      </c>
      <c r="N9748" s="1">
        <v>0</v>
      </c>
      <c r="O9748" s="1">
        <v>0</v>
      </c>
      <c r="P9748" s="8">
        <v>1</v>
      </c>
    </row>
    <row r="9749" spans="4:16" x14ac:dyDescent="0.2">
      <c r="D9749" s="175"/>
      <c r="E9749" s="11"/>
      <c r="F9749" s="10"/>
      <c r="G9749" s="9">
        <v>100</v>
      </c>
      <c r="H9749" s="86">
        <v>64.705882352941003</v>
      </c>
      <c r="I9749" s="2">
        <v>23.529411764706001</v>
      </c>
      <c r="J9749" s="2">
        <v>60.784313725490001</v>
      </c>
      <c r="K9749" s="2">
        <v>41.176470588234999</v>
      </c>
      <c r="L9749" s="2">
        <v>78.431372549019997</v>
      </c>
      <c r="M9749" s="2">
        <v>68.627450980391998</v>
      </c>
      <c r="N9749" s="18">
        <v>0</v>
      </c>
      <c r="O9749" s="18">
        <v>0</v>
      </c>
      <c r="P9749" s="13">
        <v>1.9607843137250001</v>
      </c>
    </row>
    <row r="9750" spans="4:16" x14ac:dyDescent="0.2">
      <c r="D9750" s="175"/>
      <c r="E9750" s="4" t="s">
        <v>29</v>
      </c>
      <c r="F9750" s="6"/>
      <c r="G9750" s="5">
        <v>7</v>
      </c>
      <c r="H9750" s="7">
        <v>3</v>
      </c>
      <c r="I9750" s="1">
        <v>3</v>
      </c>
      <c r="J9750" s="1">
        <v>3</v>
      </c>
      <c r="K9750" s="1">
        <v>6</v>
      </c>
      <c r="L9750" s="1">
        <v>7</v>
      </c>
      <c r="M9750" s="1">
        <v>5</v>
      </c>
      <c r="N9750" s="1">
        <v>0</v>
      </c>
      <c r="O9750" s="1">
        <v>0</v>
      </c>
      <c r="P9750" s="8">
        <v>0</v>
      </c>
    </row>
    <row r="9751" spans="4:16" x14ac:dyDescent="0.2">
      <c r="D9751" s="175"/>
      <c r="E9751" s="11"/>
      <c r="F9751" s="10"/>
      <c r="G9751" s="9">
        <v>100</v>
      </c>
      <c r="H9751" s="99">
        <v>42.857142857143003</v>
      </c>
      <c r="I9751" s="35">
        <v>42.857142857143003</v>
      </c>
      <c r="J9751" s="46">
        <v>42.857142857143003</v>
      </c>
      <c r="K9751" s="35">
        <v>85.714285714286007</v>
      </c>
      <c r="L9751" s="35">
        <v>100</v>
      </c>
      <c r="M9751" s="2">
        <v>71.428571428571004</v>
      </c>
      <c r="N9751" s="18">
        <v>0</v>
      </c>
      <c r="O9751" s="18">
        <v>0</v>
      </c>
      <c r="P9751" s="36">
        <v>0</v>
      </c>
    </row>
    <row r="9752" spans="4:16" x14ac:dyDescent="0.2">
      <c r="D9752" s="174" t="s">
        <v>30</v>
      </c>
      <c r="E9752" s="20" t="s">
        <v>31</v>
      </c>
      <c r="F9752" s="22"/>
      <c r="G9752" s="21">
        <v>393</v>
      </c>
      <c r="H9752" s="25">
        <v>215</v>
      </c>
      <c r="I9752" s="3">
        <v>90</v>
      </c>
      <c r="J9752" s="3">
        <v>237</v>
      </c>
      <c r="K9752" s="3">
        <v>148</v>
      </c>
      <c r="L9752" s="3">
        <v>295</v>
      </c>
      <c r="M9752" s="3">
        <v>270</v>
      </c>
      <c r="N9752" s="3">
        <v>7</v>
      </c>
      <c r="O9752" s="3">
        <v>14</v>
      </c>
      <c r="P9752" s="26">
        <v>2</v>
      </c>
    </row>
    <row r="9753" spans="4:16" x14ac:dyDescent="0.2">
      <c r="D9753" s="175"/>
      <c r="E9753" s="11"/>
      <c r="F9753" s="10"/>
      <c r="G9753" s="9">
        <v>100</v>
      </c>
      <c r="H9753" s="16">
        <v>54.707379134859998</v>
      </c>
      <c r="I9753" s="2">
        <v>22.900763358778999</v>
      </c>
      <c r="J9753" s="2">
        <v>60.305343511449998</v>
      </c>
      <c r="K9753" s="2">
        <v>37.65903307888</v>
      </c>
      <c r="L9753" s="2">
        <v>75.063613231551997</v>
      </c>
      <c r="M9753" s="2">
        <v>68.702290076335998</v>
      </c>
      <c r="N9753" s="2">
        <v>1.781170483461</v>
      </c>
      <c r="O9753" s="2">
        <v>3.562340966921</v>
      </c>
      <c r="P9753" s="13">
        <v>0.50890585241700004</v>
      </c>
    </row>
    <row r="9754" spans="4:16" x14ac:dyDescent="0.2">
      <c r="D9754" s="175"/>
      <c r="E9754" s="4" t="s">
        <v>32</v>
      </c>
      <c r="F9754" s="6"/>
      <c r="G9754" s="5">
        <v>352</v>
      </c>
      <c r="H9754" s="7">
        <v>186</v>
      </c>
      <c r="I9754" s="1">
        <v>73</v>
      </c>
      <c r="J9754" s="1">
        <v>189</v>
      </c>
      <c r="K9754" s="1">
        <v>146</v>
      </c>
      <c r="L9754" s="1">
        <v>269</v>
      </c>
      <c r="M9754" s="1">
        <v>239</v>
      </c>
      <c r="N9754" s="1">
        <v>5</v>
      </c>
      <c r="O9754" s="1">
        <v>10</v>
      </c>
      <c r="P9754" s="8">
        <v>6</v>
      </c>
    </row>
    <row r="9755" spans="4:16" x14ac:dyDescent="0.2">
      <c r="D9755" s="175"/>
      <c r="E9755" s="11"/>
      <c r="F9755" s="10"/>
      <c r="G9755" s="9">
        <v>100</v>
      </c>
      <c r="H9755" s="16">
        <v>52.840909090909001</v>
      </c>
      <c r="I9755" s="2">
        <v>20.738636363636001</v>
      </c>
      <c r="J9755" s="2">
        <v>53.693181818181998</v>
      </c>
      <c r="K9755" s="2">
        <v>41.477272727272997</v>
      </c>
      <c r="L9755" s="2">
        <v>76.420454545455001</v>
      </c>
      <c r="M9755" s="2">
        <v>67.897727272726996</v>
      </c>
      <c r="N9755" s="2">
        <v>1.4204545454549999</v>
      </c>
      <c r="O9755" s="2">
        <v>2.8409090909089998</v>
      </c>
      <c r="P9755" s="13">
        <v>1.7045454545450001</v>
      </c>
    </row>
    <row r="9756" spans="4:16" x14ac:dyDescent="0.2">
      <c r="D9756" s="175"/>
      <c r="E9756" s="4" t="s">
        <v>33</v>
      </c>
      <c r="F9756" s="6"/>
      <c r="G9756" s="5">
        <v>388</v>
      </c>
      <c r="H9756" s="7">
        <v>206</v>
      </c>
      <c r="I9756" s="1">
        <v>73</v>
      </c>
      <c r="J9756" s="1">
        <v>228</v>
      </c>
      <c r="K9756" s="1">
        <v>162</v>
      </c>
      <c r="L9756" s="1">
        <v>304</v>
      </c>
      <c r="M9756" s="1">
        <v>260</v>
      </c>
      <c r="N9756" s="1">
        <v>6</v>
      </c>
      <c r="O9756" s="1">
        <v>11</v>
      </c>
      <c r="P9756" s="8">
        <v>7</v>
      </c>
    </row>
    <row r="9757" spans="4:16" x14ac:dyDescent="0.2">
      <c r="D9757" s="175"/>
      <c r="E9757" s="11"/>
      <c r="F9757" s="10"/>
      <c r="G9757" s="9">
        <v>100</v>
      </c>
      <c r="H9757" s="16">
        <v>53.092783505154998</v>
      </c>
      <c r="I9757" s="2">
        <v>18.814432989690999</v>
      </c>
      <c r="J9757" s="2">
        <v>58.762886597938</v>
      </c>
      <c r="K9757" s="2">
        <v>41.752577319587999</v>
      </c>
      <c r="L9757" s="2">
        <v>78.350515463918001</v>
      </c>
      <c r="M9757" s="2">
        <v>67.010309278351002</v>
      </c>
      <c r="N9757" s="2">
        <v>1.5463917525769999</v>
      </c>
      <c r="O9757" s="2">
        <v>2.8350515463920001</v>
      </c>
      <c r="P9757" s="13">
        <v>1.8041237113399999</v>
      </c>
    </row>
    <row r="9758" spans="4:16" x14ac:dyDescent="0.2">
      <c r="D9758" s="175"/>
      <c r="E9758" s="4" t="s">
        <v>34</v>
      </c>
      <c r="F9758" s="6"/>
      <c r="G9758" s="5">
        <v>89</v>
      </c>
      <c r="H9758" s="7">
        <v>54</v>
      </c>
      <c r="I9758" s="1">
        <v>25</v>
      </c>
      <c r="J9758" s="1">
        <v>49</v>
      </c>
      <c r="K9758" s="1">
        <v>39</v>
      </c>
      <c r="L9758" s="1">
        <v>78</v>
      </c>
      <c r="M9758" s="1">
        <v>66</v>
      </c>
      <c r="N9758" s="1">
        <v>0</v>
      </c>
      <c r="O9758" s="1">
        <v>0</v>
      </c>
      <c r="P9758" s="8">
        <v>0</v>
      </c>
    </row>
    <row r="9759" spans="4:16" x14ac:dyDescent="0.2">
      <c r="D9759" s="175"/>
      <c r="E9759" s="11"/>
      <c r="F9759" s="10"/>
      <c r="G9759" s="9">
        <v>100</v>
      </c>
      <c r="H9759" s="64">
        <v>60.674157303370997</v>
      </c>
      <c r="I9759" s="23">
        <v>28.089887640449</v>
      </c>
      <c r="J9759" s="2">
        <v>55.056179775281002</v>
      </c>
      <c r="K9759" s="2">
        <v>43.820224719100999</v>
      </c>
      <c r="L9759" s="35">
        <v>87.640449438201998</v>
      </c>
      <c r="M9759" s="23">
        <v>74.157303370787005</v>
      </c>
      <c r="N9759" s="18">
        <v>0</v>
      </c>
      <c r="O9759" s="18">
        <v>0</v>
      </c>
      <c r="P9759" s="36">
        <v>0</v>
      </c>
    </row>
    <row r="9760" spans="4:16" x14ac:dyDescent="0.2">
      <c r="D9760" s="174" t="s">
        <v>35</v>
      </c>
      <c r="E9760" s="20" t="s">
        <v>36</v>
      </c>
      <c r="F9760" s="22"/>
      <c r="G9760" s="21">
        <v>629</v>
      </c>
      <c r="H9760" s="25">
        <v>339</v>
      </c>
      <c r="I9760" s="3">
        <v>118</v>
      </c>
      <c r="J9760" s="3">
        <v>349</v>
      </c>
      <c r="K9760" s="3">
        <v>243</v>
      </c>
      <c r="L9760" s="3">
        <v>480</v>
      </c>
      <c r="M9760" s="3">
        <v>425</v>
      </c>
      <c r="N9760" s="3">
        <v>13</v>
      </c>
      <c r="O9760" s="3">
        <v>16</v>
      </c>
      <c r="P9760" s="26">
        <v>7</v>
      </c>
    </row>
    <row r="9761" spans="4:16" x14ac:dyDescent="0.2">
      <c r="D9761" s="175"/>
      <c r="E9761" s="11"/>
      <c r="F9761" s="10"/>
      <c r="G9761" s="9">
        <v>100</v>
      </c>
      <c r="H9761" s="16">
        <v>53.895071542129998</v>
      </c>
      <c r="I9761" s="2">
        <v>18.759936406994999</v>
      </c>
      <c r="J9761" s="2">
        <v>55.484896661367003</v>
      </c>
      <c r="K9761" s="2">
        <v>38.632750397456</v>
      </c>
      <c r="L9761" s="2">
        <v>76.311605723369993</v>
      </c>
      <c r="M9761" s="2">
        <v>67.567567567568005</v>
      </c>
      <c r="N9761" s="2">
        <v>2.0667726550080001</v>
      </c>
      <c r="O9761" s="2">
        <v>2.5437201907790001</v>
      </c>
      <c r="P9761" s="13">
        <v>1.1128775834660001</v>
      </c>
    </row>
    <row r="9762" spans="4:16" x14ac:dyDescent="0.2">
      <c r="D9762" s="175"/>
      <c r="E9762" s="4" t="s">
        <v>37</v>
      </c>
      <c r="F9762" s="6"/>
      <c r="G9762" s="5">
        <v>593</v>
      </c>
      <c r="H9762" s="7">
        <v>322</v>
      </c>
      <c r="I9762" s="1">
        <v>143</v>
      </c>
      <c r="J9762" s="1">
        <v>354</v>
      </c>
      <c r="K9762" s="1">
        <v>252</v>
      </c>
      <c r="L9762" s="1">
        <v>466</v>
      </c>
      <c r="M9762" s="1">
        <v>410</v>
      </c>
      <c r="N9762" s="1">
        <v>5</v>
      </c>
      <c r="O9762" s="1">
        <v>19</v>
      </c>
      <c r="P9762" s="8">
        <v>8</v>
      </c>
    </row>
    <row r="9763" spans="4:16" x14ac:dyDescent="0.2">
      <c r="D9763" s="175"/>
      <c r="E9763" s="11"/>
      <c r="F9763" s="10"/>
      <c r="G9763" s="9">
        <v>100</v>
      </c>
      <c r="H9763" s="16">
        <v>54.300168634064001</v>
      </c>
      <c r="I9763" s="2">
        <v>24.114671163575</v>
      </c>
      <c r="J9763" s="2">
        <v>59.696458684653997</v>
      </c>
      <c r="K9763" s="2">
        <v>42.495784148398002</v>
      </c>
      <c r="L9763" s="2">
        <v>78.583473861719995</v>
      </c>
      <c r="M9763" s="2">
        <v>69.139966273187</v>
      </c>
      <c r="N9763" s="2">
        <v>0.84317032040499995</v>
      </c>
      <c r="O9763" s="2">
        <v>3.2040472175380001</v>
      </c>
      <c r="P9763" s="13">
        <v>1.3490725126480001</v>
      </c>
    </row>
    <row r="9764" spans="4:16" x14ac:dyDescent="0.2">
      <c r="D9764" s="174" t="s">
        <v>38</v>
      </c>
      <c r="E9764" s="20" t="s">
        <v>39</v>
      </c>
      <c r="F9764" s="22"/>
      <c r="G9764" s="21">
        <v>64</v>
      </c>
      <c r="H9764" s="25">
        <v>32</v>
      </c>
      <c r="I9764" s="3">
        <v>23</v>
      </c>
      <c r="J9764" s="3">
        <v>33</v>
      </c>
      <c r="K9764" s="3">
        <v>21</v>
      </c>
      <c r="L9764" s="3">
        <v>38</v>
      </c>
      <c r="M9764" s="3">
        <v>42</v>
      </c>
      <c r="N9764" s="3">
        <v>0</v>
      </c>
      <c r="O9764" s="3">
        <v>2</v>
      </c>
      <c r="P9764" s="26">
        <v>0</v>
      </c>
    </row>
    <row r="9765" spans="4:16" x14ac:dyDescent="0.2">
      <c r="D9765" s="175"/>
      <c r="E9765" s="11"/>
      <c r="F9765" s="10"/>
      <c r="G9765" s="9">
        <v>100</v>
      </c>
      <c r="H9765" s="16">
        <v>50</v>
      </c>
      <c r="I9765" s="35">
        <v>35.9375</v>
      </c>
      <c r="J9765" s="27">
        <v>51.5625</v>
      </c>
      <c r="K9765" s="27">
        <v>32.8125</v>
      </c>
      <c r="L9765" s="46">
        <v>59.375</v>
      </c>
      <c r="M9765" s="2">
        <v>65.625</v>
      </c>
      <c r="N9765" s="18">
        <v>0</v>
      </c>
      <c r="O9765" s="2">
        <v>3.125</v>
      </c>
      <c r="P9765" s="36">
        <v>0</v>
      </c>
    </row>
    <row r="9766" spans="4:16" x14ac:dyDescent="0.2">
      <c r="D9766" s="175"/>
      <c r="E9766" s="4" t="s">
        <v>40</v>
      </c>
      <c r="F9766" s="6"/>
      <c r="G9766" s="5">
        <v>147</v>
      </c>
      <c r="H9766" s="7">
        <v>67</v>
      </c>
      <c r="I9766" s="1">
        <v>45</v>
      </c>
      <c r="J9766" s="1">
        <v>81</v>
      </c>
      <c r="K9766" s="1">
        <v>66</v>
      </c>
      <c r="L9766" s="1">
        <v>98</v>
      </c>
      <c r="M9766" s="1">
        <v>85</v>
      </c>
      <c r="N9766" s="1">
        <v>4</v>
      </c>
      <c r="O9766" s="1">
        <v>0</v>
      </c>
      <c r="P9766" s="8">
        <v>1</v>
      </c>
    </row>
    <row r="9767" spans="4:16" x14ac:dyDescent="0.2">
      <c r="D9767" s="175"/>
      <c r="E9767" s="11"/>
      <c r="F9767" s="10"/>
      <c r="G9767" s="9">
        <v>100</v>
      </c>
      <c r="H9767" s="73">
        <v>45.578231292517003</v>
      </c>
      <c r="I9767" s="23">
        <v>30.612244897958998</v>
      </c>
      <c r="J9767" s="2">
        <v>55.102040816326998</v>
      </c>
      <c r="K9767" s="2">
        <v>44.897959183673002</v>
      </c>
      <c r="L9767" s="46">
        <v>66.666666666666998</v>
      </c>
      <c r="M9767" s="46">
        <v>57.823129251700998</v>
      </c>
      <c r="N9767" s="2">
        <v>2.7210884353739999</v>
      </c>
      <c r="O9767" s="18">
        <v>0</v>
      </c>
      <c r="P9767" s="13">
        <v>0.68027210884400002</v>
      </c>
    </row>
    <row r="9768" spans="4:16" x14ac:dyDescent="0.2">
      <c r="D9768" s="175"/>
      <c r="E9768" s="4" t="s">
        <v>41</v>
      </c>
      <c r="F9768" s="6"/>
      <c r="G9768" s="5">
        <v>204</v>
      </c>
      <c r="H9768" s="7">
        <v>84</v>
      </c>
      <c r="I9768" s="1">
        <v>54</v>
      </c>
      <c r="J9768" s="1">
        <v>123</v>
      </c>
      <c r="K9768" s="1">
        <v>92</v>
      </c>
      <c r="L9768" s="1">
        <v>163</v>
      </c>
      <c r="M9768" s="1">
        <v>142</v>
      </c>
      <c r="N9768" s="1">
        <v>2</v>
      </c>
      <c r="O9768" s="1">
        <v>6</v>
      </c>
      <c r="P9768" s="8">
        <v>1</v>
      </c>
    </row>
    <row r="9769" spans="4:16" x14ac:dyDescent="0.2">
      <c r="D9769" s="175"/>
      <c r="E9769" s="11"/>
      <c r="F9769" s="10"/>
      <c r="G9769" s="9">
        <v>100</v>
      </c>
      <c r="H9769" s="99">
        <v>41.176470588234999</v>
      </c>
      <c r="I9769" s="23">
        <v>26.470588235293999</v>
      </c>
      <c r="J9769" s="2">
        <v>60.294117647058997</v>
      </c>
      <c r="K9769" s="2">
        <v>45.098039215686001</v>
      </c>
      <c r="L9769" s="2">
        <v>79.901960784313999</v>
      </c>
      <c r="M9769" s="2">
        <v>69.607843137255003</v>
      </c>
      <c r="N9769" s="2">
        <v>0.98039215686299996</v>
      </c>
      <c r="O9769" s="2">
        <v>2.9411764705880001</v>
      </c>
      <c r="P9769" s="13">
        <v>0.49019607843099999</v>
      </c>
    </row>
    <row r="9770" spans="4:16" x14ac:dyDescent="0.2">
      <c r="D9770" s="175"/>
      <c r="E9770" s="4" t="s">
        <v>42</v>
      </c>
      <c r="F9770" s="6"/>
      <c r="G9770" s="5">
        <v>210</v>
      </c>
      <c r="H9770" s="7">
        <v>98</v>
      </c>
      <c r="I9770" s="1">
        <v>35</v>
      </c>
      <c r="J9770" s="1">
        <v>128</v>
      </c>
      <c r="K9770" s="1">
        <v>76</v>
      </c>
      <c r="L9770" s="1">
        <v>159</v>
      </c>
      <c r="M9770" s="1">
        <v>137</v>
      </c>
      <c r="N9770" s="1">
        <v>6</v>
      </c>
      <c r="O9770" s="1">
        <v>5</v>
      </c>
      <c r="P9770" s="8">
        <v>1</v>
      </c>
    </row>
    <row r="9771" spans="4:16" x14ac:dyDescent="0.2">
      <c r="D9771" s="175"/>
      <c r="E9771" s="11"/>
      <c r="F9771" s="10"/>
      <c r="G9771" s="9">
        <v>100</v>
      </c>
      <c r="H9771" s="73">
        <v>46.666666666666998</v>
      </c>
      <c r="I9771" s="2">
        <v>16.666666666666998</v>
      </c>
      <c r="J9771" s="2">
        <v>60.952380952380999</v>
      </c>
      <c r="K9771" s="2">
        <v>36.190476190475998</v>
      </c>
      <c r="L9771" s="2">
        <v>75.714285714286007</v>
      </c>
      <c r="M9771" s="2">
        <v>65.238095238094999</v>
      </c>
      <c r="N9771" s="2">
        <v>2.8571428571430002</v>
      </c>
      <c r="O9771" s="2">
        <v>2.3809523809519999</v>
      </c>
      <c r="P9771" s="13">
        <v>0.47619047618999999</v>
      </c>
    </row>
    <row r="9772" spans="4:16" x14ac:dyDescent="0.2">
      <c r="D9772" s="175"/>
      <c r="E9772" s="4" t="s">
        <v>43</v>
      </c>
      <c r="F9772" s="6"/>
      <c r="G9772" s="5">
        <v>204</v>
      </c>
      <c r="H9772" s="7">
        <v>112</v>
      </c>
      <c r="I9772" s="1">
        <v>33</v>
      </c>
      <c r="J9772" s="1">
        <v>132</v>
      </c>
      <c r="K9772" s="1">
        <v>78</v>
      </c>
      <c r="L9772" s="1">
        <v>164</v>
      </c>
      <c r="M9772" s="1">
        <v>138</v>
      </c>
      <c r="N9772" s="1">
        <v>6</v>
      </c>
      <c r="O9772" s="1">
        <v>8</v>
      </c>
      <c r="P9772" s="8">
        <v>2</v>
      </c>
    </row>
    <row r="9773" spans="4:16" x14ac:dyDescent="0.2">
      <c r="D9773" s="175"/>
      <c r="E9773" s="11"/>
      <c r="F9773" s="10"/>
      <c r="G9773" s="9">
        <v>100</v>
      </c>
      <c r="H9773" s="16">
        <v>54.901960784313999</v>
      </c>
      <c r="I9773" s="27">
        <v>16.176470588234999</v>
      </c>
      <c r="J9773" s="23">
        <v>64.705882352941003</v>
      </c>
      <c r="K9773" s="2">
        <v>38.235294117647001</v>
      </c>
      <c r="L9773" s="2">
        <v>80.392156862744997</v>
      </c>
      <c r="M9773" s="2">
        <v>67.647058823528994</v>
      </c>
      <c r="N9773" s="2">
        <v>2.9411764705880001</v>
      </c>
      <c r="O9773" s="2">
        <v>3.9215686274510002</v>
      </c>
      <c r="P9773" s="13">
        <v>0.98039215686299996</v>
      </c>
    </row>
    <row r="9774" spans="4:16" x14ac:dyDescent="0.2">
      <c r="D9774" s="175"/>
      <c r="E9774" s="4" t="s">
        <v>44</v>
      </c>
      <c r="F9774" s="6"/>
      <c r="G9774" s="5">
        <v>223</v>
      </c>
      <c r="H9774" s="7">
        <v>137</v>
      </c>
      <c r="I9774" s="1">
        <v>45</v>
      </c>
      <c r="J9774" s="1">
        <v>123</v>
      </c>
      <c r="K9774" s="1">
        <v>89</v>
      </c>
      <c r="L9774" s="1">
        <v>189</v>
      </c>
      <c r="M9774" s="1">
        <v>165</v>
      </c>
      <c r="N9774" s="1">
        <v>0</v>
      </c>
      <c r="O9774" s="1">
        <v>10</v>
      </c>
      <c r="P9774" s="8">
        <v>3</v>
      </c>
    </row>
    <row r="9775" spans="4:16" x14ac:dyDescent="0.2">
      <c r="D9775" s="175"/>
      <c r="E9775" s="11"/>
      <c r="F9775" s="10"/>
      <c r="G9775" s="9">
        <v>100</v>
      </c>
      <c r="H9775" s="64">
        <v>61.434977578474999</v>
      </c>
      <c r="I9775" s="2">
        <v>20.179372197309</v>
      </c>
      <c r="J9775" s="2">
        <v>55.156950672645998</v>
      </c>
      <c r="K9775" s="2">
        <v>39.910313901344999</v>
      </c>
      <c r="L9775" s="23">
        <v>84.753363228699996</v>
      </c>
      <c r="M9775" s="23">
        <v>73.991031390135007</v>
      </c>
      <c r="N9775" s="18">
        <v>0</v>
      </c>
      <c r="O9775" s="2">
        <v>4.4843049327350002</v>
      </c>
      <c r="P9775" s="13">
        <v>1.3452914798210001</v>
      </c>
    </row>
    <row r="9776" spans="4:16" x14ac:dyDescent="0.2">
      <c r="D9776" s="175"/>
      <c r="E9776" s="4" t="s">
        <v>45</v>
      </c>
      <c r="F9776" s="6"/>
      <c r="G9776" s="5">
        <v>170</v>
      </c>
      <c r="H9776" s="7">
        <v>131</v>
      </c>
      <c r="I9776" s="1">
        <v>26</v>
      </c>
      <c r="J9776" s="1">
        <v>83</v>
      </c>
      <c r="K9776" s="1">
        <v>73</v>
      </c>
      <c r="L9776" s="1">
        <v>135</v>
      </c>
      <c r="M9776" s="1">
        <v>126</v>
      </c>
      <c r="N9776" s="1">
        <v>0</v>
      </c>
      <c r="O9776" s="1">
        <v>4</v>
      </c>
      <c r="P9776" s="8">
        <v>7</v>
      </c>
    </row>
    <row r="9777" spans="2:16" x14ac:dyDescent="0.2">
      <c r="D9777" s="176"/>
      <c r="E9777" s="57"/>
      <c r="F9777" s="54"/>
      <c r="G9777" s="67">
        <v>100</v>
      </c>
      <c r="H9777" s="140">
        <v>77.058823529411995</v>
      </c>
      <c r="I9777" s="96">
        <v>15.294117647059</v>
      </c>
      <c r="J9777" s="96">
        <v>48.823529411765001</v>
      </c>
      <c r="K9777" s="48">
        <v>42.941176470587997</v>
      </c>
      <c r="L9777" s="48">
        <v>79.411764705882007</v>
      </c>
      <c r="M9777" s="103">
        <v>74.117647058824005</v>
      </c>
      <c r="N9777" s="81">
        <v>0</v>
      </c>
      <c r="O9777" s="48">
        <v>2.352941176471</v>
      </c>
      <c r="P9777" s="84">
        <v>4.1176470588239997</v>
      </c>
    </row>
    <row r="9779" spans="2:16" x14ac:dyDescent="0.2">
      <c r="B9779" s="43" t="str">
        <f xml:space="preserve"> HYPERLINK("#'目次'!B209", "[203]")</f>
        <v>[203]</v>
      </c>
      <c r="C9779" s="31" t="s">
        <v>405</v>
      </c>
    </row>
    <row r="9783" spans="2:16" ht="36" x14ac:dyDescent="0.2">
      <c r="D9783" s="177"/>
      <c r="E9783" s="178"/>
      <c r="F9783" s="178"/>
      <c r="G9783" s="40" t="s">
        <v>14</v>
      </c>
      <c r="H9783" s="42" t="s">
        <v>406</v>
      </c>
      <c r="I9783" s="15" t="s">
        <v>407</v>
      </c>
      <c r="J9783" s="15" t="s">
        <v>408</v>
      </c>
      <c r="K9783" s="15" t="s">
        <v>409</v>
      </c>
      <c r="L9783" s="15" t="s">
        <v>410</v>
      </c>
      <c r="M9783" s="15" t="s">
        <v>411</v>
      </c>
      <c r="N9783" s="15" t="s">
        <v>412</v>
      </c>
      <c r="O9783" s="15" t="s">
        <v>86</v>
      </c>
      <c r="P9783" s="44" t="s">
        <v>17</v>
      </c>
    </row>
    <row r="9784" spans="2:16" x14ac:dyDescent="0.2">
      <c r="D9784" s="179"/>
      <c r="E9784" s="180"/>
      <c r="F9784" s="180"/>
      <c r="G9784" s="39"/>
      <c r="H9784" s="41"/>
      <c r="I9784" s="14"/>
      <c r="J9784" s="14"/>
      <c r="K9784" s="14"/>
      <c r="L9784" s="14"/>
      <c r="M9784" s="14"/>
      <c r="N9784" s="14"/>
      <c r="O9784" s="14"/>
      <c r="P9784" s="38"/>
    </row>
    <row r="9785" spans="2:16" x14ac:dyDescent="0.2">
      <c r="D9785" s="70"/>
      <c r="E9785" s="72" t="s">
        <v>14</v>
      </c>
      <c r="F9785" s="69"/>
      <c r="G9785" s="37">
        <v>1222</v>
      </c>
      <c r="H9785" s="17">
        <v>661</v>
      </c>
      <c r="I9785" s="17">
        <v>261</v>
      </c>
      <c r="J9785" s="17">
        <v>703</v>
      </c>
      <c r="K9785" s="17">
        <v>495</v>
      </c>
      <c r="L9785" s="17">
        <v>946</v>
      </c>
      <c r="M9785" s="17">
        <v>835</v>
      </c>
      <c r="N9785" s="17">
        <v>18</v>
      </c>
      <c r="O9785" s="17">
        <v>35</v>
      </c>
      <c r="P9785" s="55">
        <v>15</v>
      </c>
    </row>
    <row r="9786" spans="2:16" x14ac:dyDescent="0.2">
      <c r="D9786" s="57"/>
      <c r="E9786" s="54"/>
      <c r="F9786" s="71"/>
      <c r="G9786" s="9">
        <v>100</v>
      </c>
      <c r="H9786" s="2">
        <v>54.091653027823</v>
      </c>
      <c r="I9786" s="2">
        <v>21.358428805237001</v>
      </c>
      <c r="J9786" s="2">
        <v>57.528641571195003</v>
      </c>
      <c r="K9786" s="2">
        <v>40.507364975450002</v>
      </c>
      <c r="L9786" s="2">
        <v>77.414075286415994</v>
      </c>
      <c r="M9786" s="2">
        <v>68.330605564647996</v>
      </c>
      <c r="N9786" s="2">
        <v>1.472995090016</v>
      </c>
      <c r="O9786" s="2">
        <v>2.8641571194759998</v>
      </c>
      <c r="P9786" s="13">
        <v>1.2274959083470001</v>
      </c>
    </row>
    <row r="9787" spans="2:16" x14ac:dyDescent="0.2">
      <c r="D9787" s="174" t="s">
        <v>52</v>
      </c>
      <c r="E9787" s="20" t="s">
        <v>53</v>
      </c>
      <c r="F9787" s="22"/>
      <c r="G9787" s="21">
        <v>15</v>
      </c>
      <c r="H9787" s="25">
        <v>6</v>
      </c>
      <c r="I9787" s="3">
        <v>1</v>
      </c>
      <c r="J9787" s="3">
        <v>10</v>
      </c>
      <c r="K9787" s="3">
        <v>6</v>
      </c>
      <c r="L9787" s="3">
        <v>12</v>
      </c>
      <c r="M9787" s="3">
        <v>9</v>
      </c>
      <c r="N9787" s="3">
        <v>0</v>
      </c>
      <c r="O9787" s="3">
        <v>1</v>
      </c>
      <c r="P9787" s="26">
        <v>0</v>
      </c>
    </row>
    <row r="9788" spans="2:16" x14ac:dyDescent="0.2">
      <c r="D9788" s="175"/>
      <c r="E9788" s="11"/>
      <c r="F9788" s="10"/>
      <c r="G9788" s="9">
        <v>100</v>
      </c>
      <c r="H9788" s="99">
        <v>40</v>
      </c>
      <c r="I9788" s="46">
        <v>6.666666666667</v>
      </c>
      <c r="J9788" s="23">
        <v>66.666666666666998</v>
      </c>
      <c r="K9788" s="2">
        <v>40</v>
      </c>
      <c r="L9788" s="2">
        <v>80</v>
      </c>
      <c r="M9788" s="27">
        <v>60</v>
      </c>
      <c r="N9788" s="18">
        <v>0</v>
      </c>
      <c r="O9788" s="2">
        <v>6.666666666667</v>
      </c>
      <c r="P9788" s="36">
        <v>0</v>
      </c>
    </row>
    <row r="9789" spans="2:16" ht="24" x14ac:dyDescent="0.2">
      <c r="D9789" s="175"/>
      <c r="E9789" s="4" t="s">
        <v>54</v>
      </c>
      <c r="F9789" s="6"/>
      <c r="G9789" s="5">
        <v>122</v>
      </c>
      <c r="H9789" s="7">
        <v>71</v>
      </c>
      <c r="I9789" s="1">
        <v>34</v>
      </c>
      <c r="J9789" s="1">
        <v>69</v>
      </c>
      <c r="K9789" s="1">
        <v>38</v>
      </c>
      <c r="L9789" s="1">
        <v>90</v>
      </c>
      <c r="M9789" s="1">
        <v>82</v>
      </c>
      <c r="N9789" s="1">
        <v>2</v>
      </c>
      <c r="O9789" s="1">
        <v>5</v>
      </c>
      <c r="P9789" s="8">
        <v>1</v>
      </c>
    </row>
    <row r="9790" spans="2:16" x14ac:dyDescent="0.2">
      <c r="D9790" s="175"/>
      <c r="E9790" s="11"/>
      <c r="F9790" s="10"/>
      <c r="G9790" s="9">
        <v>100</v>
      </c>
      <c r="H9790" s="16">
        <v>58.196721311475002</v>
      </c>
      <c r="I9790" s="23">
        <v>27.868852459016001</v>
      </c>
      <c r="J9790" s="2">
        <v>56.557377049179998</v>
      </c>
      <c r="K9790" s="27">
        <v>31.147540983607001</v>
      </c>
      <c r="L9790" s="2">
        <v>73.770491803279</v>
      </c>
      <c r="M9790" s="2">
        <v>67.213114754098001</v>
      </c>
      <c r="N9790" s="2">
        <v>1.6393442622950001</v>
      </c>
      <c r="O9790" s="2">
        <v>4.0983606557380003</v>
      </c>
      <c r="P9790" s="13">
        <v>0.81967213114799997</v>
      </c>
    </row>
    <row r="9791" spans="2:16" x14ac:dyDescent="0.2">
      <c r="D9791" s="175"/>
      <c r="E9791" s="4" t="s">
        <v>55</v>
      </c>
      <c r="F9791" s="6"/>
      <c r="G9791" s="5">
        <v>43</v>
      </c>
      <c r="H9791" s="7">
        <v>23</v>
      </c>
      <c r="I9791" s="1">
        <v>6</v>
      </c>
      <c r="J9791" s="1">
        <v>27</v>
      </c>
      <c r="K9791" s="1">
        <v>19</v>
      </c>
      <c r="L9791" s="1">
        <v>28</v>
      </c>
      <c r="M9791" s="1">
        <v>27</v>
      </c>
      <c r="N9791" s="1">
        <v>1</v>
      </c>
      <c r="O9791" s="1">
        <v>2</v>
      </c>
      <c r="P9791" s="8">
        <v>1</v>
      </c>
    </row>
    <row r="9792" spans="2:16" x14ac:dyDescent="0.2">
      <c r="D9792" s="175"/>
      <c r="E9792" s="11"/>
      <c r="F9792" s="10"/>
      <c r="G9792" s="9">
        <v>100</v>
      </c>
      <c r="H9792" s="16">
        <v>53.488372093023003</v>
      </c>
      <c r="I9792" s="27">
        <v>13.953488372093</v>
      </c>
      <c r="J9792" s="23">
        <v>62.790697674419</v>
      </c>
      <c r="K9792" s="2">
        <v>44.186046511628</v>
      </c>
      <c r="L9792" s="46">
        <v>65.116279069767003</v>
      </c>
      <c r="M9792" s="27">
        <v>62.790697674419</v>
      </c>
      <c r="N9792" s="2">
        <v>2.3255813953489999</v>
      </c>
      <c r="O9792" s="2">
        <v>4.6511627906979998</v>
      </c>
      <c r="P9792" s="13">
        <v>2.3255813953489999</v>
      </c>
    </row>
    <row r="9793" spans="4:16" x14ac:dyDescent="0.2">
      <c r="D9793" s="175"/>
      <c r="E9793" s="4" t="s">
        <v>56</v>
      </c>
      <c r="F9793" s="6"/>
      <c r="G9793" s="5">
        <v>60</v>
      </c>
      <c r="H9793" s="7">
        <v>27</v>
      </c>
      <c r="I9793" s="1">
        <v>7</v>
      </c>
      <c r="J9793" s="1">
        <v>33</v>
      </c>
      <c r="K9793" s="1">
        <v>28</v>
      </c>
      <c r="L9793" s="1">
        <v>48</v>
      </c>
      <c r="M9793" s="1">
        <v>42</v>
      </c>
      <c r="N9793" s="1">
        <v>3</v>
      </c>
      <c r="O9793" s="1">
        <v>1</v>
      </c>
      <c r="P9793" s="8">
        <v>0</v>
      </c>
    </row>
    <row r="9794" spans="4:16" x14ac:dyDescent="0.2">
      <c r="D9794" s="175"/>
      <c r="E9794" s="11"/>
      <c r="F9794" s="10"/>
      <c r="G9794" s="9">
        <v>100</v>
      </c>
      <c r="H9794" s="73">
        <v>45</v>
      </c>
      <c r="I9794" s="27">
        <v>11.666666666667</v>
      </c>
      <c r="J9794" s="2">
        <v>55</v>
      </c>
      <c r="K9794" s="23">
        <v>46.666666666666998</v>
      </c>
      <c r="L9794" s="2">
        <v>80</v>
      </c>
      <c r="M9794" s="2">
        <v>70</v>
      </c>
      <c r="N9794" s="2">
        <v>5</v>
      </c>
      <c r="O9794" s="2">
        <v>1.666666666667</v>
      </c>
      <c r="P9794" s="36">
        <v>0</v>
      </c>
    </row>
    <row r="9795" spans="4:16" x14ac:dyDescent="0.2">
      <c r="D9795" s="175"/>
      <c r="E9795" s="4" t="s">
        <v>57</v>
      </c>
      <c r="F9795" s="6"/>
      <c r="G9795" s="5">
        <v>286</v>
      </c>
      <c r="H9795" s="7">
        <v>142</v>
      </c>
      <c r="I9795" s="1">
        <v>50</v>
      </c>
      <c r="J9795" s="1">
        <v>169</v>
      </c>
      <c r="K9795" s="1">
        <v>112</v>
      </c>
      <c r="L9795" s="1">
        <v>223</v>
      </c>
      <c r="M9795" s="1">
        <v>178</v>
      </c>
      <c r="N9795" s="1">
        <v>6</v>
      </c>
      <c r="O9795" s="1">
        <v>4</v>
      </c>
      <c r="P9795" s="8">
        <v>1</v>
      </c>
    </row>
    <row r="9796" spans="4:16" x14ac:dyDescent="0.2">
      <c r="D9796" s="175"/>
      <c r="E9796" s="11"/>
      <c r="F9796" s="10"/>
      <c r="G9796" s="9">
        <v>100</v>
      </c>
      <c r="H9796" s="16">
        <v>49.650349650350002</v>
      </c>
      <c r="I9796" s="2">
        <v>17.482517482517</v>
      </c>
      <c r="J9796" s="2">
        <v>59.090909090909001</v>
      </c>
      <c r="K9796" s="2">
        <v>39.160839160838997</v>
      </c>
      <c r="L9796" s="2">
        <v>77.972027972028002</v>
      </c>
      <c r="M9796" s="27">
        <v>62.237762237761999</v>
      </c>
      <c r="N9796" s="2">
        <v>2.0979020979020002</v>
      </c>
      <c r="O9796" s="2">
        <v>1.398601398601</v>
      </c>
      <c r="P9796" s="13">
        <v>0.34965034965000003</v>
      </c>
    </row>
    <row r="9797" spans="4:16" x14ac:dyDescent="0.2">
      <c r="D9797" s="175"/>
      <c r="E9797" s="4" t="s">
        <v>58</v>
      </c>
      <c r="F9797" s="6"/>
      <c r="G9797" s="5">
        <v>129</v>
      </c>
      <c r="H9797" s="7">
        <v>60</v>
      </c>
      <c r="I9797" s="1">
        <v>35</v>
      </c>
      <c r="J9797" s="1">
        <v>76</v>
      </c>
      <c r="K9797" s="1">
        <v>59</v>
      </c>
      <c r="L9797" s="1">
        <v>102</v>
      </c>
      <c r="M9797" s="1">
        <v>86</v>
      </c>
      <c r="N9797" s="1">
        <v>2</v>
      </c>
      <c r="O9797" s="1">
        <v>1</v>
      </c>
      <c r="P9797" s="8">
        <v>0</v>
      </c>
    </row>
    <row r="9798" spans="4:16" x14ac:dyDescent="0.2">
      <c r="D9798" s="175"/>
      <c r="E9798" s="11"/>
      <c r="F9798" s="10"/>
      <c r="G9798" s="9">
        <v>100</v>
      </c>
      <c r="H9798" s="73">
        <v>46.511627906976997</v>
      </c>
      <c r="I9798" s="23">
        <v>27.131782945735999</v>
      </c>
      <c r="J9798" s="2">
        <v>58.914728682171003</v>
      </c>
      <c r="K9798" s="23">
        <v>45.736434108527</v>
      </c>
      <c r="L9798" s="2">
        <v>79.069767441859995</v>
      </c>
      <c r="M9798" s="2">
        <v>66.666666666666998</v>
      </c>
      <c r="N9798" s="2">
        <v>1.550387596899</v>
      </c>
      <c r="O9798" s="2">
        <v>0.77519379845000003</v>
      </c>
      <c r="P9798" s="36">
        <v>0</v>
      </c>
    </row>
    <row r="9799" spans="4:16" x14ac:dyDescent="0.2">
      <c r="D9799" s="175"/>
      <c r="E9799" s="4" t="s">
        <v>59</v>
      </c>
      <c r="F9799" s="6"/>
      <c r="G9799" s="5">
        <v>195</v>
      </c>
      <c r="H9799" s="7">
        <v>116</v>
      </c>
      <c r="I9799" s="1">
        <v>45</v>
      </c>
      <c r="J9799" s="1">
        <v>121</v>
      </c>
      <c r="K9799" s="1">
        <v>82</v>
      </c>
      <c r="L9799" s="1">
        <v>161</v>
      </c>
      <c r="M9799" s="1">
        <v>147</v>
      </c>
      <c r="N9799" s="1">
        <v>2</v>
      </c>
      <c r="O9799" s="1">
        <v>9</v>
      </c>
      <c r="P9799" s="8">
        <v>2</v>
      </c>
    </row>
    <row r="9800" spans="4:16" x14ac:dyDescent="0.2">
      <c r="D9800" s="175"/>
      <c r="E9800" s="11"/>
      <c r="F9800" s="10"/>
      <c r="G9800" s="9">
        <v>100</v>
      </c>
      <c r="H9800" s="64">
        <v>59.487179487178999</v>
      </c>
      <c r="I9800" s="2">
        <v>23.076923076922998</v>
      </c>
      <c r="J9800" s="2">
        <v>62.051282051282001</v>
      </c>
      <c r="K9800" s="2">
        <v>42.051282051282001</v>
      </c>
      <c r="L9800" s="23">
        <v>82.564102564102996</v>
      </c>
      <c r="M9800" s="23">
        <v>75.384615384615003</v>
      </c>
      <c r="N9800" s="2">
        <v>1.025641025641</v>
      </c>
      <c r="O9800" s="2">
        <v>4.6153846153850004</v>
      </c>
      <c r="P9800" s="13">
        <v>1.025641025641</v>
      </c>
    </row>
    <row r="9801" spans="4:16" x14ac:dyDescent="0.2">
      <c r="D9801" s="175"/>
      <c r="E9801" s="4" t="s">
        <v>60</v>
      </c>
      <c r="F9801" s="6"/>
      <c r="G9801" s="5">
        <v>176</v>
      </c>
      <c r="H9801" s="7">
        <v>110</v>
      </c>
      <c r="I9801" s="1">
        <v>36</v>
      </c>
      <c r="J9801" s="1">
        <v>97</v>
      </c>
      <c r="K9801" s="1">
        <v>73</v>
      </c>
      <c r="L9801" s="1">
        <v>145</v>
      </c>
      <c r="M9801" s="1">
        <v>130</v>
      </c>
      <c r="N9801" s="1">
        <v>2</v>
      </c>
      <c r="O9801" s="1">
        <v>7</v>
      </c>
      <c r="P9801" s="8">
        <v>4</v>
      </c>
    </row>
    <row r="9802" spans="4:16" x14ac:dyDescent="0.2">
      <c r="D9802" s="175"/>
      <c r="E9802" s="11"/>
      <c r="F9802" s="10"/>
      <c r="G9802" s="9">
        <v>100</v>
      </c>
      <c r="H9802" s="64">
        <v>62.5</v>
      </c>
      <c r="I9802" s="2">
        <v>20.454545454544999</v>
      </c>
      <c r="J9802" s="2">
        <v>55.113636363635997</v>
      </c>
      <c r="K9802" s="2">
        <v>41.477272727272997</v>
      </c>
      <c r="L9802" s="2">
        <v>82.386363636363996</v>
      </c>
      <c r="M9802" s="23">
        <v>73.863636363636004</v>
      </c>
      <c r="N9802" s="2">
        <v>1.136363636364</v>
      </c>
      <c r="O9802" s="2">
        <v>3.9772727272730002</v>
      </c>
      <c r="P9802" s="13">
        <v>2.2727272727269998</v>
      </c>
    </row>
    <row r="9803" spans="4:16" x14ac:dyDescent="0.2">
      <c r="D9803" s="175"/>
      <c r="E9803" s="4" t="s">
        <v>61</v>
      </c>
      <c r="F9803" s="6"/>
      <c r="G9803" s="5">
        <v>78</v>
      </c>
      <c r="H9803" s="7">
        <v>35</v>
      </c>
      <c r="I9803" s="1">
        <v>26</v>
      </c>
      <c r="J9803" s="1">
        <v>39</v>
      </c>
      <c r="K9803" s="1">
        <v>29</v>
      </c>
      <c r="L9803" s="1">
        <v>43</v>
      </c>
      <c r="M9803" s="1">
        <v>49</v>
      </c>
      <c r="N9803" s="1">
        <v>0</v>
      </c>
      <c r="O9803" s="1">
        <v>1</v>
      </c>
      <c r="P9803" s="8">
        <v>0</v>
      </c>
    </row>
    <row r="9804" spans="4:16" x14ac:dyDescent="0.2">
      <c r="D9804" s="175"/>
      <c r="E9804" s="11"/>
      <c r="F9804" s="10"/>
      <c r="G9804" s="9">
        <v>100</v>
      </c>
      <c r="H9804" s="73">
        <v>44.871794871794997</v>
      </c>
      <c r="I9804" s="35">
        <v>33.333333333333002</v>
      </c>
      <c r="J9804" s="27">
        <v>50</v>
      </c>
      <c r="K9804" s="2">
        <v>37.179487179486998</v>
      </c>
      <c r="L9804" s="46">
        <v>55.128205128205003</v>
      </c>
      <c r="M9804" s="27">
        <v>62.820512820513002</v>
      </c>
      <c r="N9804" s="18">
        <v>0</v>
      </c>
      <c r="O9804" s="2">
        <v>1.2820512820509999</v>
      </c>
      <c r="P9804" s="36">
        <v>0</v>
      </c>
    </row>
    <row r="9805" spans="4:16" x14ac:dyDescent="0.2">
      <c r="D9805" s="175"/>
      <c r="E9805" s="4" t="s">
        <v>62</v>
      </c>
      <c r="F9805" s="6"/>
      <c r="G9805" s="5">
        <v>113</v>
      </c>
      <c r="H9805" s="7">
        <v>71</v>
      </c>
      <c r="I9805" s="1">
        <v>21</v>
      </c>
      <c r="J9805" s="1">
        <v>62</v>
      </c>
      <c r="K9805" s="1">
        <v>47</v>
      </c>
      <c r="L9805" s="1">
        <v>91</v>
      </c>
      <c r="M9805" s="1">
        <v>83</v>
      </c>
      <c r="N9805" s="1">
        <v>0</v>
      </c>
      <c r="O9805" s="1">
        <v>4</v>
      </c>
      <c r="P9805" s="8">
        <v>4</v>
      </c>
    </row>
    <row r="9806" spans="4:16" x14ac:dyDescent="0.2">
      <c r="D9806" s="175"/>
      <c r="E9806" s="11"/>
      <c r="F9806" s="10"/>
      <c r="G9806" s="9">
        <v>100</v>
      </c>
      <c r="H9806" s="64">
        <v>62.831858407079999</v>
      </c>
      <c r="I9806" s="2">
        <v>18.584070796460001</v>
      </c>
      <c r="J9806" s="2">
        <v>54.867256637167998</v>
      </c>
      <c r="K9806" s="2">
        <v>41.592920353982002</v>
      </c>
      <c r="L9806" s="2">
        <v>80.530973451327</v>
      </c>
      <c r="M9806" s="23">
        <v>73.451327433627995</v>
      </c>
      <c r="N9806" s="18">
        <v>0</v>
      </c>
      <c r="O9806" s="2">
        <v>3.53982300885</v>
      </c>
      <c r="P9806" s="13">
        <v>3.53982300885</v>
      </c>
    </row>
    <row r="9807" spans="4:16" x14ac:dyDescent="0.2">
      <c r="D9807" s="174" t="s">
        <v>63</v>
      </c>
      <c r="E9807" s="20" t="s">
        <v>64</v>
      </c>
      <c r="F9807" s="22"/>
      <c r="G9807" s="21">
        <v>234</v>
      </c>
      <c r="H9807" s="25">
        <v>132</v>
      </c>
      <c r="I9807" s="3">
        <v>47</v>
      </c>
      <c r="J9807" s="3">
        <v>134</v>
      </c>
      <c r="K9807" s="3">
        <v>93</v>
      </c>
      <c r="L9807" s="3">
        <v>180</v>
      </c>
      <c r="M9807" s="3">
        <v>158</v>
      </c>
      <c r="N9807" s="3">
        <v>3</v>
      </c>
      <c r="O9807" s="3">
        <v>7</v>
      </c>
      <c r="P9807" s="26">
        <v>5</v>
      </c>
    </row>
    <row r="9808" spans="4:16" x14ac:dyDescent="0.2">
      <c r="D9808" s="175"/>
      <c r="E9808" s="11"/>
      <c r="F9808" s="10"/>
      <c r="G9808" s="9">
        <v>100</v>
      </c>
      <c r="H9808" s="16">
        <v>56.410256410255997</v>
      </c>
      <c r="I9808" s="2">
        <v>20.08547008547</v>
      </c>
      <c r="J9808" s="2">
        <v>57.264957264956998</v>
      </c>
      <c r="K9808" s="2">
        <v>39.74358974359</v>
      </c>
      <c r="L9808" s="2">
        <v>76.923076923077005</v>
      </c>
      <c r="M9808" s="2">
        <v>67.521367521368006</v>
      </c>
      <c r="N9808" s="2">
        <v>1.2820512820509999</v>
      </c>
      <c r="O9808" s="2">
        <v>2.9914529914529999</v>
      </c>
      <c r="P9808" s="13">
        <v>2.1367521367519999</v>
      </c>
    </row>
    <row r="9809" spans="4:16" x14ac:dyDescent="0.2">
      <c r="D9809" s="175"/>
      <c r="E9809" s="4" t="s">
        <v>65</v>
      </c>
      <c r="F9809" s="6"/>
      <c r="G9809" s="5">
        <v>172</v>
      </c>
      <c r="H9809" s="7">
        <v>111</v>
      </c>
      <c r="I9809" s="1">
        <v>41</v>
      </c>
      <c r="J9809" s="1">
        <v>91</v>
      </c>
      <c r="K9809" s="1">
        <v>69</v>
      </c>
      <c r="L9809" s="1">
        <v>136</v>
      </c>
      <c r="M9809" s="1">
        <v>116</v>
      </c>
      <c r="N9809" s="1">
        <v>1</v>
      </c>
      <c r="O9809" s="1">
        <v>4</v>
      </c>
      <c r="P9809" s="8">
        <v>5</v>
      </c>
    </row>
    <row r="9810" spans="4:16" x14ac:dyDescent="0.2">
      <c r="D9810" s="175"/>
      <c r="E9810" s="11"/>
      <c r="F9810" s="10"/>
      <c r="G9810" s="9">
        <v>100</v>
      </c>
      <c r="H9810" s="86">
        <v>64.534883720929997</v>
      </c>
      <c r="I9810" s="2">
        <v>23.837209302325999</v>
      </c>
      <c r="J9810" s="2">
        <v>52.906976744185997</v>
      </c>
      <c r="K9810" s="2">
        <v>40.116279069767003</v>
      </c>
      <c r="L9810" s="2">
        <v>79.069767441859995</v>
      </c>
      <c r="M9810" s="2">
        <v>67.441860465115994</v>
      </c>
      <c r="N9810" s="2">
        <v>0.58139534883699995</v>
      </c>
      <c r="O9810" s="2">
        <v>2.3255813953489999</v>
      </c>
      <c r="P9810" s="13">
        <v>2.9069767441860002</v>
      </c>
    </row>
    <row r="9811" spans="4:16" x14ac:dyDescent="0.2">
      <c r="D9811" s="175"/>
      <c r="E9811" s="4" t="s">
        <v>66</v>
      </c>
      <c r="F9811" s="6"/>
      <c r="G9811" s="5">
        <v>165</v>
      </c>
      <c r="H9811" s="7">
        <v>94</v>
      </c>
      <c r="I9811" s="1">
        <v>39</v>
      </c>
      <c r="J9811" s="1">
        <v>95</v>
      </c>
      <c r="K9811" s="1">
        <v>74</v>
      </c>
      <c r="L9811" s="1">
        <v>137</v>
      </c>
      <c r="M9811" s="1">
        <v>126</v>
      </c>
      <c r="N9811" s="1">
        <v>1</v>
      </c>
      <c r="O9811" s="1">
        <v>3</v>
      </c>
      <c r="P9811" s="8">
        <v>1</v>
      </c>
    </row>
    <row r="9812" spans="4:16" x14ac:dyDescent="0.2">
      <c r="D9812" s="175"/>
      <c r="E9812" s="11"/>
      <c r="F9812" s="10"/>
      <c r="G9812" s="9">
        <v>100</v>
      </c>
      <c r="H9812" s="16">
        <v>56.969696969696997</v>
      </c>
      <c r="I9812" s="2">
        <v>23.636363636363999</v>
      </c>
      <c r="J9812" s="2">
        <v>57.575757575757997</v>
      </c>
      <c r="K9812" s="2">
        <v>44.848484848485</v>
      </c>
      <c r="L9812" s="23">
        <v>83.030303030303003</v>
      </c>
      <c r="M9812" s="23">
        <v>76.363636363636004</v>
      </c>
      <c r="N9812" s="2">
        <v>0.60606060606099998</v>
      </c>
      <c r="O9812" s="2">
        <v>1.818181818182</v>
      </c>
      <c r="P9812" s="13">
        <v>0.60606060606099998</v>
      </c>
    </row>
    <row r="9813" spans="4:16" x14ac:dyDescent="0.2">
      <c r="D9813" s="175"/>
      <c r="E9813" s="4" t="s">
        <v>67</v>
      </c>
      <c r="F9813" s="6"/>
      <c r="G9813" s="5">
        <v>158</v>
      </c>
      <c r="H9813" s="7">
        <v>78</v>
      </c>
      <c r="I9813" s="1">
        <v>32</v>
      </c>
      <c r="J9813" s="1">
        <v>102</v>
      </c>
      <c r="K9813" s="1">
        <v>75</v>
      </c>
      <c r="L9813" s="1">
        <v>127</v>
      </c>
      <c r="M9813" s="1">
        <v>113</v>
      </c>
      <c r="N9813" s="1">
        <v>0</v>
      </c>
      <c r="O9813" s="1">
        <v>5</v>
      </c>
      <c r="P9813" s="8">
        <v>0</v>
      </c>
    </row>
    <row r="9814" spans="4:16" x14ac:dyDescent="0.2">
      <c r="D9814" s="175"/>
      <c r="E9814" s="11"/>
      <c r="F9814" s="10"/>
      <c r="G9814" s="9">
        <v>100</v>
      </c>
      <c r="H9814" s="16">
        <v>49.367088607595001</v>
      </c>
      <c r="I9814" s="2">
        <v>20.253164556961998</v>
      </c>
      <c r="J9814" s="23">
        <v>64.556962025315997</v>
      </c>
      <c r="K9814" s="23">
        <v>47.468354430380003</v>
      </c>
      <c r="L9814" s="2">
        <v>80.379746835443001</v>
      </c>
      <c r="M9814" s="2">
        <v>71.518987341772004</v>
      </c>
      <c r="N9814" s="18">
        <v>0</v>
      </c>
      <c r="O9814" s="2">
        <v>3.1645569620249998</v>
      </c>
      <c r="P9814" s="36">
        <v>0</v>
      </c>
    </row>
    <row r="9815" spans="4:16" x14ac:dyDescent="0.2">
      <c r="D9815" s="175"/>
      <c r="E9815" s="4" t="s">
        <v>68</v>
      </c>
      <c r="F9815" s="6"/>
      <c r="G9815" s="5">
        <v>112</v>
      </c>
      <c r="H9815" s="7">
        <v>64</v>
      </c>
      <c r="I9815" s="1">
        <v>24</v>
      </c>
      <c r="J9815" s="1">
        <v>65</v>
      </c>
      <c r="K9815" s="1">
        <v>43</v>
      </c>
      <c r="L9815" s="1">
        <v>86</v>
      </c>
      <c r="M9815" s="1">
        <v>79</v>
      </c>
      <c r="N9815" s="1">
        <v>0</v>
      </c>
      <c r="O9815" s="1">
        <v>4</v>
      </c>
      <c r="P9815" s="8">
        <v>1</v>
      </c>
    </row>
    <row r="9816" spans="4:16" x14ac:dyDescent="0.2">
      <c r="D9816" s="175"/>
      <c r="E9816" s="11"/>
      <c r="F9816" s="10"/>
      <c r="G9816" s="9">
        <v>100</v>
      </c>
      <c r="H9816" s="16">
        <v>57.142857142856997</v>
      </c>
      <c r="I9816" s="2">
        <v>21.428571428571001</v>
      </c>
      <c r="J9816" s="2">
        <v>58.035714285714</v>
      </c>
      <c r="K9816" s="2">
        <v>38.392857142856997</v>
      </c>
      <c r="L9816" s="2">
        <v>76.785714285713993</v>
      </c>
      <c r="M9816" s="2">
        <v>70.535714285713993</v>
      </c>
      <c r="N9816" s="18">
        <v>0</v>
      </c>
      <c r="O9816" s="2">
        <v>3.5714285714290002</v>
      </c>
      <c r="P9816" s="13">
        <v>0.89285714285700002</v>
      </c>
    </row>
    <row r="9817" spans="4:16" x14ac:dyDescent="0.2">
      <c r="D9817" s="175"/>
      <c r="E9817" s="4" t="s">
        <v>69</v>
      </c>
      <c r="F9817" s="6"/>
      <c r="G9817" s="5">
        <v>92</v>
      </c>
      <c r="H9817" s="7">
        <v>43</v>
      </c>
      <c r="I9817" s="1">
        <v>17</v>
      </c>
      <c r="J9817" s="1">
        <v>49</v>
      </c>
      <c r="K9817" s="1">
        <v>41</v>
      </c>
      <c r="L9817" s="1">
        <v>71</v>
      </c>
      <c r="M9817" s="1">
        <v>67</v>
      </c>
      <c r="N9817" s="1">
        <v>1</v>
      </c>
      <c r="O9817" s="1">
        <v>3</v>
      </c>
      <c r="P9817" s="8">
        <v>0</v>
      </c>
    </row>
    <row r="9818" spans="4:16" x14ac:dyDescent="0.2">
      <c r="D9818" s="175"/>
      <c r="E9818" s="11"/>
      <c r="F9818" s="10"/>
      <c r="G9818" s="9">
        <v>100</v>
      </c>
      <c r="H9818" s="73">
        <v>46.739130434783</v>
      </c>
      <c r="I9818" s="2">
        <v>18.478260869564998</v>
      </c>
      <c r="J9818" s="2">
        <v>53.260869565217</v>
      </c>
      <c r="K9818" s="2">
        <v>44.565217391304003</v>
      </c>
      <c r="L9818" s="2">
        <v>77.173913043477995</v>
      </c>
      <c r="M9818" s="2">
        <v>72.826086956522005</v>
      </c>
      <c r="N9818" s="2">
        <v>1.086956521739</v>
      </c>
      <c r="O9818" s="2">
        <v>3.2608695652169999</v>
      </c>
      <c r="P9818" s="36">
        <v>0</v>
      </c>
    </row>
    <row r="9819" spans="4:16" x14ac:dyDescent="0.2">
      <c r="D9819" s="175"/>
      <c r="E9819" s="4" t="s">
        <v>70</v>
      </c>
      <c r="F9819" s="6"/>
      <c r="G9819" s="5">
        <v>131</v>
      </c>
      <c r="H9819" s="7">
        <v>69</v>
      </c>
      <c r="I9819" s="1">
        <v>28</v>
      </c>
      <c r="J9819" s="1">
        <v>69</v>
      </c>
      <c r="K9819" s="1">
        <v>40</v>
      </c>
      <c r="L9819" s="1">
        <v>98</v>
      </c>
      <c r="M9819" s="1">
        <v>86</v>
      </c>
      <c r="N9819" s="1">
        <v>6</v>
      </c>
      <c r="O9819" s="1">
        <v>4</v>
      </c>
      <c r="P9819" s="8">
        <v>0</v>
      </c>
    </row>
    <row r="9820" spans="4:16" x14ac:dyDescent="0.2">
      <c r="D9820" s="175"/>
      <c r="E9820" s="11"/>
      <c r="F9820" s="10"/>
      <c r="G9820" s="9">
        <v>100</v>
      </c>
      <c r="H9820" s="16">
        <v>52.671755725190998</v>
      </c>
      <c r="I9820" s="2">
        <v>21.374045801527</v>
      </c>
      <c r="J9820" s="2">
        <v>52.671755725190998</v>
      </c>
      <c r="K9820" s="27">
        <v>30.534351145037999</v>
      </c>
      <c r="L9820" s="2">
        <v>74.809160305343994</v>
      </c>
      <c r="M9820" s="2">
        <v>65.648854961832001</v>
      </c>
      <c r="N9820" s="2">
        <v>4.5801526717560002</v>
      </c>
      <c r="O9820" s="2">
        <v>3.053435114504</v>
      </c>
      <c r="P9820" s="36">
        <v>0</v>
      </c>
    </row>
    <row r="9821" spans="4:16" x14ac:dyDescent="0.2">
      <c r="D9821" s="175"/>
      <c r="E9821" s="4" t="s">
        <v>71</v>
      </c>
      <c r="F9821" s="6"/>
      <c r="G9821" s="5">
        <v>71</v>
      </c>
      <c r="H9821" s="7">
        <v>37</v>
      </c>
      <c r="I9821" s="1">
        <v>10</v>
      </c>
      <c r="J9821" s="1">
        <v>40</v>
      </c>
      <c r="K9821" s="1">
        <v>29</v>
      </c>
      <c r="L9821" s="1">
        <v>52</v>
      </c>
      <c r="M9821" s="1">
        <v>38</v>
      </c>
      <c r="N9821" s="1">
        <v>2</v>
      </c>
      <c r="O9821" s="1">
        <v>1</v>
      </c>
      <c r="P9821" s="8">
        <v>0</v>
      </c>
    </row>
    <row r="9822" spans="4:16" x14ac:dyDescent="0.2">
      <c r="D9822" s="175"/>
      <c r="E9822" s="11"/>
      <c r="F9822" s="10"/>
      <c r="G9822" s="9">
        <v>100</v>
      </c>
      <c r="H9822" s="16">
        <v>52.112676056338003</v>
      </c>
      <c r="I9822" s="27">
        <v>14.084507042254</v>
      </c>
      <c r="J9822" s="2">
        <v>56.338028169014002</v>
      </c>
      <c r="K9822" s="2">
        <v>40.845070422535002</v>
      </c>
      <c r="L9822" s="2">
        <v>73.239436619718006</v>
      </c>
      <c r="M9822" s="46">
        <v>53.521126760563</v>
      </c>
      <c r="N9822" s="2">
        <v>2.8169014084509998</v>
      </c>
      <c r="O9822" s="2">
        <v>1.4084507042250001</v>
      </c>
      <c r="P9822" s="36">
        <v>0</v>
      </c>
    </row>
    <row r="9823" spans="4:16" x14ac:dyDescent="0.2">
      <c r="D9823" s="175"/>
      <c r="E9823" s="4" t="s">
        <v>72</v>
      </c>
      <c r="F9823" s="6"/>
      <c r="G9823" s="5">
        <v>70</v>
      </c>
      <c r="H9823" s="7">
        <v>24</v>
      </c>
      <c r="I9823" s="1">
        <v>18</v>
      </c>
      <c r="J9823" s="1">
        <v>51</v>
      </c>
      <c r="K9823" s="1">
        <v>25</v>
      </c>
      <c r="L9823" s="1">
        <v>52</v>
      </c>
      <c r="M9823" s="1">
        <v>44</v>
      </c>
      <c r="N9823" s="1">
        <v>4</v>
      </c>
      <c r="O9823" s="1">
        <v>4</v>
      </c>
      <c r="P9823" s="8">
        <v>1</v>
      </c>
    </row>
    <row r="9824" spans="4:16" x14ac:dyDescent="0.2">
      <c r="D9824" s="176"/>
      <c r="E9824" s="57"/>
      <c r="F9824" s="54"/>
      <c r="G9824" s="67">
        <v>100</v>
      </c>
      <c r="H9824" s="135">
        <v>34.285714285714</v>
      </c>
      <c r="I9824" s="48">
        <v>25.714285714286</v>
      </c>
      <c r="J9824" s="108">
        <v>72.857142857143003</v>
      </c>
      <c r="K9824" s="48">
        <v>35.714285714286</v>
      </c>
      <c r="L9824" s="48">
        <v>74.285714285713993</v>
      </c>
      <c r="M9824" s="96">
        <v>62.857142857143003</v>
      </c>
      <c r="N9824" s="48">
        <v>5.7142857142860004</v>
      </c>
      <c r="O9824" s="48">
        <v>5.7142857142860004</v>
      </c>
      <c r="P9824" s="84">
        <v>1.4285714285710001</v>
      </c>
    </row>
    <row r="9826" spans="2:16" x14ac:dyDescent="0.2">
      <c r="B9826" s="43" t="str">
        <f xml:space="preserve"> HYPERLINK("#'目次'!B210", "[204]")</f>
        <v>[204]</v>
      </c>
      <c r="C9826" s="31" t="s">
        <v>405</v>
      </c>
    </row>
    <row r="9829" spans="2:16" x14ac:dyDescent="0.2">
      <c r="C9829" s="31" t="s">
        <v>75</v>
      </c>
    </row>
    <row r="9830" spans="2:16" ht="36" x14ac:dyDescent="0.2">
      <c r="D9830" s="177"/>
      <c r="E9830" s="178"/>
      <c r="F9830" s="178"/>
      <c r="G9830" s="40" t="s">
        <v>14</v>
      </c>
      <c r="H9830" s="42" t="s">
        <v>406</v>
      </c>
      <c r="I9830" s="15" t="s">
        <v>407</v>
      </c>
      <c r="J9830" s="15" t="s">
        <v>408</v>
      </c>
      <c r="K9830" s="15" t="s">
        <v>409</v>
      </c>
      <c r="L9830" s="15" t="s">
        <v>410</v>
      </c>
      <c r="M9830" s="15" t="s">
        <v>411</v>
      </c>
      <c r="N9830" s="15" t="s">
        <v>412</v>
      </c>
      <c r="O9830" s="15" t="s">
        <v>86</v>
      </c>
      <c r="P9830" s="44" t="s">
        <v>17</v>
      </c>
    </row>
    <row r="9831" spans="2:16" x14ac:dyDescent="0.2">
      <c r="D9831" s="179"/>
      <c r="E9831" s="180"/>
      <c r="F9831" s="180"/>
      <c r="G9831" s="39"/>
      <c r="H9831" s="41"/>
      <c r="I9831" s="14"/>
      <c r="J9831" s="14"/>
      <c r="K9831" s="14"/>
      <c r="L9831" s="14"/>
      <c r="M9831" s="14"/>
      <c r="N9831" s="14"/>
      <c r="O9831" s="14"/>
      <c r="P9831" s="38"/>
    </row>
    <row r="9832" spans="2:16" x14ac:dyDescent="0.2">
      <c r="D9832" s="70"/>
      <c r="E9832" s="72" t="s">
        <v>14</v>
      </c>
      <c r="F9832" s="69"/>
      <c r="G9832" s="37">
        <v>1222</v>
      </c>
      <c r="H9832" s="17">
        <v>661</v>
      </c>
      <c r="I9832" s="17">
        <v>261</v>
      </c>
      <c r="J9832" s="17">
        <v>703</v>
      </c>
      <c r="K9832" s="17">
        <v>495</v>
      </c>
      <c r="L9832" s="17">
        <v>946</v>
      </c>
      <c r="M9832" s="17">
        <v>835</v>
      </c>
      <c r="N9832" s="17">
        <v>18</v>
      </c>
      <c r="O9832" s="17">
        <v>35</v>
      </c>
      <c r="P9832" s="55">
        <v>15</v>
      </c>
    </row>
    <row r="9833" spans="2:16" x14ac:dyDescent="0.2">
      <c r="D9833" s="57"/>
      <c r="E9833" s="54"/>
      <c r="F9833" s="71"/>
      <c r="G9833" s="9">
        <v>100</v>
      </c>
      <c r="H9833" s="2">
        <v>54.091653027823</v>
      </c>
      <c r="I9833" s="2">
        <v>21.358428805237001</v>
      </c>
      <c r="J9833" s="2">
        <v>57.528641571195003</v>
      </c>
      <c r="K9833" s="2">
        <v>40.507364975450002</v>
      </c>
      <c r="L9833" s="2">
        <v>77.414075286415994</v>
      </c>
      <c r="M9833" s="2">
        <v>68.330605564647996</v>
      </c>
      <c r="N9833" s="2">
        <v>1.472995090016</v>
      </c>
      <c r="O9833" s="2">
        <v>2.8641571194759998</v>
      </c>
      <c r="P9833" s="13">
        <v>1.2274959083470001</v>
      </c>
    </row>
    <row r="9834" spans="2:16" x14ac:dyDescent="0.2">
      <c r="D9834" s="174" t="s">
        <v>36</v>
      </c>
      <c r="E9834" s="20" t="s">
        <v>76</v>
      </c>
      <c r="F9834" s="22"/>
      <c r="G9834" s="21">
        <v>629</v>
      </c>
      <c r="H9834" s="25">
        <v>339</v>
      </c>
      <c r="I9834" s="3">
        <v>118</v>
      </c>
      <c r="J9834" s="3">
        <v>349</v>
      </c>
      <c r="K9834" s="3">
        <v>243</v>
      </c>
      <c r="L9834" s="3">
        <v>480</v>
      </c>
      <c r="M9834" s="3">
        <v>425</v>
      </c>
      <c r="N9834" s="3">
        <v>13</v>
      </c>
      <c r="O9834" s="3">
        <v>16</v>
      </c>
      <c r="P9834" s="26">
        <v>7</v>
      </c>
    </row>
    <row r="9835" spans="2:16" x14ac:dyDescent="0.2">
      <c r="D9835" s="175"/>
      <c r="E9835" s="11"/>
      <c r="F9835" s="10"/>
      <c r="G9835" s="9">
        <v>100</v>
      </c>
      <c r="H9835" s="16">
        <v>53.895071542129998</v>
      </c>
      <c r="I9835" s="2">
        <v>18.759936406994999</v>
      </c>
      <c r="J9835" s="2">
        <v>55.484896661367003</v>
      </c>
      <c r="K9835" s="2">
        <v>38.632750397456</v>
      </c>
      <c r="L9835" s="2">
        <v>76.311605723369993</v>
      </c>
      <c r="M9835" s="2">
        <v>67.567567567568005</v>
      </c>
      <c r="N9835" s="2">
        <v>2.0667726550080001</v>
      </c>
      <c r="O9835" s="2">
        <v>2.5437201907790001</v>
      </c>
      <c r="P9835" s="13">
        <v>1.1128775834660001</v>
      </c>
    </row>
    <row r="9836" spans="2:16" x14ac:dyDescent="0.2">
      <c r="D9836" s="175"/>
      <c r="E9836" s="4" t="s">
        <v>39</v>
      </c>
      <c r="F9836" s="6"/>
      <c r="G9836" s="5">
        <v>37</v>
      </c>
      <c r="H9836" s="7">
        <v>19</v>
      </c>
      <c r="I9836" s="1">
        <v>14</v>
      </c>
      <c r="J9836" s="1">
        <v>19</v>
      </c>
      <c r="K9836" s="1">
        <v>10</v>
      </c>
      <c r="L9836" s="1">
        <v>22</v>
      </c>
      <c r="M9836" s="1">
        <v>24</v>
      </c>
      <c r="N9836" s="1">
        <v>0</v>
      </c>
      <c r="O9836" s="1">
        <v>1</v>
      </c>
      <c r="P9836" s="8">
        <v>0</v>
      </c>
    </row>
    <row r="9837" spans="2:16" x14ac:dyDescent="0.2">
      <c r="D9837" s="175"/>
      <c r="E9837" s="11"/>
      <c r="F9837" s="10"/>
      <c r="G9837" s="9">
        <v>100</v>
      </c>
      <c r="H9837" s="16">
        <v>51.351351351350999</v>
      </c>
      <c r="I9837" s="35">
        <v>37.837837837838002</v>
      </c>
      <c r="J9837" s="27">
        <v>51.351351351350999</v>
      </c>
      <c r="K9837" s="46">
        <v>27.027027027027</v>
      </c>
      <c r="L9837" s="46">
        <v>59.459459459458998</v>
      </c>
      <c r="M9837" s="2">
        <v>64.864864864864998</v>
      </c>
      <c r="N9837" s="18">
        <v>0</v>
      </c>
      <c r="O9837" s="2">
        <v>2.7027027027030002</v>
      </c>
      <c r="P9837" s="36">
        <v>0</v>
      </c>
    </row>
    <row r="9838" spans="2:16" x14ac:dyDescent="0.2">
      <c r="D9838" s="175"/>
      <c r="E9838" s="4" t="s">
        <v>40</v>
      </c>
      <c r="F9838" s="6"/>
      <c r="G9838" s="5">
        <v>73</v>
      </c>
      <c r="H9838" s="7">
        <v>32</v>
      </c>
      <c r="I9838" s="1">
        <v>21</v>
      </c>
      <c r="J9838" s="1">
        <v>40</v>
      </c>
      <c r="K9838" s="1">
        <v>29</v>
      </c>
      <c r="L9838" s="1">
        <v>50</v>
      </c>
      <c r="M9838" s="1">
        <v>45</v>
      </c>
      <c r="N9838" s="1">
        <v>2</v>
      </c>
      <c r="O9838" s="1">
        <v>0</v>
      </c>
      <c r="P9838" s="8">
        <v>1</v>
      </c>
    </row>
    <row r="9839" spans="2:16" x14ac:dyDescent="0.2">
      <c r="D9839" s="175"/>
      <c r="E9839" s="11"/>
      <c r="F9839" s="10"/>
      <c r="G9839" s="9">
        <v>100</v>
      </c>
      <c r="H9839" s="99">
        <v>43.835616438355999</v>
      </c>
      <c r="I9839" s="23">
        <v>28.767123287671001</v>
      </c>
      <c r="J9839" s="2">
        <v>54.794520547944998</v>
      </c>
      <c r="K9839" s="2">
        <v>39.726027397259998</v>
      </c>
      <c r="L9839" s="27">
        <v>68.493150684932004</v>
      </c>
      <c r="M9839" s="27">
        <v>61.643835616437997</v>
      </c>
      <c r="N9839" s="2">
        <v>2.7397260273969999</v>
      </c>
      <c r="O9839" s="18">
        <v>0</v>
      </c>
      <c r="P9839" s="13">
        <v>1.369863013699</v>
      </c>
    </row>
    <row r="9840" spans="2:16" x14ac:dyDescent="0.2">
      <c r="D9840" s="175"/>
      <c r="E9840" s="4" t="s">
        <v>41</v>
      </c>
      <c r="F9840" s="6"/>
      <c r="G9840" s="5">
        <v>108</v>
      </c>
      <c r="H9840" s="7">
        <v>47</v>
      </c>
      <c r="I9840" s="1">
        <v>23</v>
      </c>
      <c r="J9840" s="1">
        <v>64</v>
      </c>
      <c r="K9840" s="1">
        <v>46</v>
      </c>
      <c r="L9840" s="1">
        <v>84</v>
      </c>
      <c r="M9840" s="1">
        <v>74</v>
      </c>
      <c r="N9840" s="1">
        <v>2</v>
      </c>
      <c r="O9840" s="1">
        <v>2</v>
      </c>
      <c r="P9840" s="8">
        <v>0</v>
      </c>
    </row>
    <row r="9841" spans="4:16" x14ac:dyDescent="0.2">
      <c r="D9841" s="175"/>
      <c r="E9841" s="11"/>
      <c r="F9841" s="10"/>
      <c r="G9841" s="9">
        <v>100</v>
      </c>
      <c r="H9841" s="99">
        <v>43.518518518519002</v>
      </c>
      <c r="I9841" s="2">
        <v>21.296296296295999</v>
      </c>
      <c r="J9841" s="2">
        <v>59.259259259258997</v>
      </c>
      <c r="K9841" s="2">
        <v>42.592592592593</v>
      </c>
      <c r="L9841" s="2">
        <v>77.777777777777999</v>
      </c>
      <c r="M9841" s="2">
        <v>68.518518518519002</v>
      </c>
      <c r="N9841" s="2">
        <v>1.851851851852</v>
      </c>
      <c r="O9841" s="2">
        <v>1.851851851852</v>
      </c>
      <c r="P9841" s="36">
        <v>0</v>
      </c>
    </row>
    <row r="9842" spans="4:16" x14ac:dyDescent="0.2">
      <c r="D9842" s="175"/>
      <c r="E9842" s="4" t="s">
        <v>42</v>
      </c>
      <c r="F9842" s="6"/>
      <c r="G9842" s="5">
        <v>113</v>
      </c>
      <c r="H9842" s="7">
        <v>53</v>
      </c>
      <c r="I9842" s="1">
        <v>19</v>
      </c>
      <c r="J9842" s="1">
        <v>65</v>
      </c>
      <c r="K9842" s="1">
        <v>37</v>
      </c>
      <c r="L9842" s="1">
        <v>86</v>
      </c>
      <c r="M9842" s="1">
        <v>69</v>
      </c>
      <c r="N9842" s="1">
        <v>5</v>
      </c>
      <c r="O9842" s="1">
        <v>1</v>
      </c>
      <c r="P9842" s="8">
        <v>1</v>
      </c>
    </row>
    <row r="9843" spans="4:16" x14ac:dyDescent="0.2">
      <c r="D9843" s="175"/>
      <c r="E9843" s="11"/>
      <c r="F9843" s="10"/>
      <c r="G9843" s="9">
        <v>100</v>
      </c>
      <c r="H9843" s="73">
        <v>46.902654867256999</v>
      </c>
      <c r="I9843" s="2">
        <v>16.814159292035001</v>
      </c>
      <c r="J9843" s="2">
        <v>57.522123893805002</v>
      </c>
      <c r="K9843" s="27">
        <v>32.743362831858001</v>
      </c>
      <c r="L9843" s="2">
        <v>76.106194690264999</v>
      </c>
      <c r="M9843" s="27">
        <v>61.061946902655002</v>
      </c>
      <c r="N9843" s="2">
        <v>4.424778761062</v>
      </c>
      <c r="O9843" s="2">
        <v>0.88495575221199996</v>
      </c>
      <c r="P9843" s="13">
        <v>0.88495575221199996</v>
      </c>
    </row>
    <row r="9844" spans="4:16" x14ac:dyDescent="0.2">
      <c r="D9844" s="175"/>
      <c r="E9844" s="4" t="s">
        <v>43</v>
      </c>
      <c r="F9844" s="6"/>
      <c r="G9844" s="5">
        <v>101</v>
      </c>
      <c r="H9844" s="7">
        <v>53</v>
      </c>
      <c r="I9844" s="1">
        <v>10</v>
      </c>
      <c r="J9844" s="1">
        <v>65</v>
      </c>
      <c r="K9844" s="1">
        <v>37</v>
      </c>
      <c r="L9844" s="1">
        <v>80</v>
      </c>
      <c r="M9844" s="1">
        <v>67</v>
      </c>
      <c r="N9844" s="1">
        <v>4</v>
      </c>
      <c r="O9844" s="1">
        <v>3</v>
      </c>
      <c r="P9844" s="8">
        <v>1</v>
      </c>
    </row>
    <row r="9845" spans="4:16" x14ac:dyDescent="0.2">
      <c r="D9845" s="175"/>
      <c r="E9845" s="11"/>
      <c r="F9845" s="10"/>
      <c r="G9845" s="9">
        <v>100</v>
      </c>
      <c r="H9845" s="16">
        <v>52.475247524752</v>
      </c>
      <c r="I9845" s="46">
        <v>9.9009900990100004</v>
      </c>
      <c r="J9845" s="23">
        <v>64.356435643563998</v>
      </c>
      <c r="K9845" s="2">
        <v>36.633663366336997</v>
      </c>
      <c r="L9845" s="2">
        <v>79.207920792078994</v>
      </c>
      <c r="M9845" s="2">
        <v>66.336633663366001</v>
      </c>
      <c r="N9845" s="2">
        <v>3.9603960396039999</v>
      </c>
      <c r="O9845" s="2">
        <v>2.970297029703</v>
      </c>
      <c r="P9845" s="13">
        <v>0.99009900990099997</v>
      </c>
    </row>
    <row r="9846" spans="4:16" x14ac:dyDescent="0.2">
      <c r="D9846" s="175"/>
      <c r="E9846" s="4" t="s">
        <v>44</v>
      </c>
      <c r="F9846" s="6"/>
      <c r="G9846" s="5">
        <v>114</v>
      </c>
      <c r="H9846" s="7">
        <v>73</v>
      </c>
      <c r="I9846" s="1">
        <v>16</v>
      </c>
      <c r="J9846" s="1">
        <v>55</v>
      </c>
      <c r="K9846" s="1">
        <v>47</v>
      </c>
      <c r="L9846" s="1">
        <v>94</v>
      </c>
      <c r="M9846" s="1">
        <v>84</v>
      </c>
      <c r="N9846" s="1">
        <v>0</v>
      </c>
      <c r="O9846" s="1">
        <v>6</v>
      </c>
      <c r="P9846" s="8">
        <v>1</v>
      </c>
    </row>
    <row r="9847" spans="4:16" x14ac:dyDescent="0.2">
      <c r="D9847" s="175"/>
      <c r="E9847" s="11"/>
      <c r="F9847" s="10"/>
      <c r="G9847" s="9">
        <v>100</v>
      </c>
      <c r="H9847" s="64">
        <v>64.035087719298005</v>
      </c>
      <c r="I9847" s="27">
        <v>14.035087719298</v>
      </c>
      <c r="J9847" s="27">
        <v>48.245614035088003</v>
      </c>
      <c r="K9847" s="2">
        <v>41.228070175439001</v>
      </c>
      <c r="L9847" s="23">
        <v>82.456140350877007</v>
      </c>
      <c r="M9847" s="23">
        <v>73.684210526315994</v>
      </c>
      <c r="N9847" s="18">
        <v>0</v>
      </c>
      <c r="O9847" s="2">
        <v>5.2631578947369997</v>
      </c>
      <c r="P9847" s="13">
        <v>0.87719298245599997</v>
      </c>
    </row>
    <row r="9848" spans="4:16" x14ac:dyDescent="0.2">
      <c r="D9848" s="175"/>
      <c r="E9848" s="4" t="s">
        <v>45</v>
      </c>
      <c r="F9848" s="6"/>
      <c r="G9848" s="5">
        <v>83</v>
      </c>
      <c r="H9848" s="7">
        <v>62</v>
      </c>
      <c r="I9848" s="1">
        <v>15</v>
      </c>
      <c r="J9848" s="1">
        <v>41</v>
      </c>
      <c r="K9848" s="1">
        <v>37</v>
      </c>
      <c r="L9848" s="1">
        <v>64</v>
      </c>
      <c r="M9848" s="1">
        <v>62</v>
      </c>
      <c r="N9848" s="1">
        <v>0</v>
      </c>
      <c r="O9848" s="1">
        <v>3</v>
      </c>
      <c r="P9848" s="8">
        <v>3</v>
      </c>
    </row>
    <row r="9849" spans="4:16" x14ac:dyDescent="0.2">
      <c r="D9849" s="175"/>
      <c r="E9849" s="11"/>
      <c r="F9849" s="10"/>
      <c r="G9849" s="9">
        <v>100</v>
      </c>
      <c r="H9849" s="86">
        <v>74.698795180722996</v>
      </c>
      <c r="I9849" s="2">
        <v>18.072289156627001</v>
      </c>
      <c r="J9849" s="27">
        <v>49.397590361445999</v>
      </c>
      <c r="K9849" s="2">
        <v>44.578313253011999</v>
      </c>
      <c r="L9849" s="2">
        <v>77.108433734939993</v>
      </c>
      <c r="M9849" s="23">
        <v>74.698795180722996</v>
      </c>
      <c r="N9849" s="18">
        <v>0</v>
      </c>
      <c r="O9849" s="2">
        <v>3.6144578313250002</v>
      </c>
      <c r="P9849" s="13">
        <v>3.6144578313250002</v>
      </c>
    </row>
    <row r="9850" spans="4:16" x14ac:dyDescent="0.2">
      <c r="D9850" s="174" t="s">
        <v>37</v>
      </c>
      <c r="E9850" s="20" t="s">
        <v>77</v>
      </c>
      <c r="F9850" s="22"/>
      <c r="G9850" s="21">
        <v>593</v>
      </c>
      <c r="H9850" s="25">
        <v>322</v>
      </c>
      <c r="I9850" s="3">
        <v>143</v>
      </c>
      <c r="J9850" s="3">
        <v>354</v>
      </c>
      <c r="K9850" s="3">
        <v>252</v>
      </c>
      <c r="L9850" s="3">
        <v>466</v>
      </c>
      <c r="M9850" s="3">
        <v>410</v>
      </c>
      <c r="N9850" s="3">
        <v>5</v>
      </c>
      <c r="O9850" s="3">
        <v>19</v>
      </c>
      <c r="P9850" s="26">
        <v>8</v>
      </c>
    </row>
    <row r="9851" spans="4:16" x14ac:dyDescent="0.2">
      <c r="D9851" s="175"/>
      <c r="E9851" s="11"/>
      <c r="F9851" s="10"/>
      <c r="G9851" s="9">
        <v>100</v>
      </c>
      <c r="H9851" s="16">
        <v>54.300168634064001</v>
      </c>
      <c r="I9851" s="2">
        <v>24.114671163575</v>
      </c>
      <c r="J9851" s="2">
        <v>59.696458684653997</v>
      </c>
      <c r="K9851" s="2">
        <v>42.495784148398002</v>
      </c>
      <c r="L9851" s="2">
        <v>78.583473861719995</v>
      </c>
      <c r="M9851" s="2">
        <v>69.139966273187</v>
      </c>
      <c r="N9851" s="2">
        <v>0.84317032040499995</v>
      </c>
      <c r="O9851" s="2">
        <v>3.2040472175380001</v>
      </c>
      <c r="P9851" s="13">
        <v>1.3490725126480001</v>
      </c>
    </row>
    <row r="9852" spans="4:16" x14ac:dyDescent="0.2">
      <c r="D9852" s="175"/>
      <c r="E9852" s="4" t="s">
        <v>39</v>
      </c>
      <c r="F9852" s="6"/>
      <c r="G9852" s="5">
        <v>27</v>
      </c>
      <c r="H9852" s="7">
        <v>13</v>
      </c>
      <c r="I9852" s="1">
        <v>9</v>
      </c>
      <c r="J9852" s="1">
        <v>14</v>
      </c>
      <c r="K9852" s="1">
        <v>11</v>
      </c>
      <c r="L9852" s="1">
        <v>16</v>
      </c>
      <c r="M9852" s="1">
        <v>18</v>
      </c>
      <c r="N9852" s="1">
        <v>0</v>
      </c>
      <c r="O9852" s="1">
        <v>1</v>
      </c>
      <c r="P9852" s="8">
        <v>0</v>
      </c>
    </row>
    <row r="9853" spans="4:16" x14ac:dyDescent="0.2">
      <c r="D9853" s="175"/>
      <c r="E9853" s="11"/>
      <c r="F9853" s="10"/>
      <c r="G9853" s="9">
        <v>100</v>
      </c>
      <c r="H9853" s="73">
        <v>48.148148148148003</v>
      </c>
      <c r="I9853" s="35">
        <v>33.333333333333002</v>
      </c>
      <c r="J9853" s="27">
        <v>51.851851851851997</v>
      </c>
      <c r="K9853" s="2">
        <v>40.740740740741003</v>
      </c>
      <c r="L9853" s="46">
        <v>59.259259259258997</v>
      </c>
      <c r="M9853" s="2">
        <v>66.666666666666998</v>
      </c>
      <c r="N9853" s="18">
        <v>0</v>
      </c>
      <c r="O9853" s="2">
        <v>3.7037037037039999</v>
      </c>
      <c r="P9853" s="36">
        <v>0</v>
      </c>
    </row>
    <row r="9854" spans="4:16" x14ac:dyDescent="0.2">
      <c r="D9854" s="175"/>
      <c r="E9854" s="4" t="s">
        <v>40</v>
      </c>
      <c r="F9854" s="6"/>
      <c r="G9854" s="5">
        <v>74</v>
      </c>
      <c r="H9854" s="7">
        <v>35</v>
      </c>
      <c r="I9854" s="1">
        <v>24</v>
      </c>
      <c r="J9854" s="1">
        <v>41</v>
      </c>
      <c r="K9854" s="1">
        <v>37</v>
      </c>
      <c r="L9854" s="1">
        <v>48</v>
      </c>
      <c r="M9854" s="1">
        <v>40</v>
      </c>
      <c r="N9854" s="1">
        <v>2</v>
      </c>
      <c r="O9854" s="1">
        <v>0</v>
      </c>
      <c r="P9854" s="8">
        <v>0</v>
      </c>
    </row>
    <row r="9855" spans="4:16" x14ac:dyDescent="0.2">
      <c r="D9855" s="175"/>
      <c r="E9855" s="11"/>
      <c r="F9855" s="10"/>
      <c r="G9855" s="9">
        <v>100</v>
      </c>
      <c r="H9855" s="73">
        <v>47.297297297297</v>
      </c>
      <c r="I9855" s="35">
        <v>32.432432432432002</v>
      </c>
      <c r="J9855" s="2">
        <v>55.405405405404998</v>
      </c>
      <c r="K9855" s="23">
        <v>50</v>
      </c>
      <c r="L9855" s="46">
        <v>64.864864864864998</v>
      </c>
      <c r="M9855" s="46">
        <v>54.054054054053999</v>
      </c>
      <c r="N9855" s="2">
        <v>2.7027027027030002</v>
      </c>
      <c r="O9855" s="18">
        <v>0</v>
      </c>
      <c r="P9855" s="36">
        <v>0</v>
      </c>
    </row>
    <row r="9856" spans="4:16" x14ac:dyDescent="0.2">
      <c r="D9856" s="175"/>
      <c r="E9856" s="4" t="s">
        <v>41</v>
      </c>
      <c r="F9856" s="6"/>
      <c r="G9856" s="5">
        <v>96</v>
      </c>
      <c r="H9856" s="7">
        <v>37</v>
      </c>
      <c r="I9856" s="1">
        <v>31</v>
      </c>
      <c r="J9856" s="1">
        <v>59</v>
      </c>
      <c r="K9856" s="1">
        <v>46</v>
      </c>
      <c r="L9856" s="1">
        <v>79</v>
      </c>
      <c r="M9856" s="1">
        <v>68</v>
      </c>
      <c r="N9856" s="1">
        <v>0</v>
      </c>
      <c r="O9856" s="1">
        <v>4</v>
      </c>
      <c r="P9856" s="8">
        <v>1</v>
      </c>
    </row>
    <row r="9857" spans="2:16" x14ac:dyDescent="0.2">
      <c r="D9857" s="175"/>
      <c r="E9857" s="11"/>
      <c r="F9857" s="10"/>
      <c r="G9857" s="9">
        <v>100</v>
      </c>
      <c r="H9857" s="99">
        <v>38.541666666666998</v>
      </c>
      <c r="I9857" s="35">
        <v>32.291666666666998</v>
      </c>
      <c r="J9857" s="2">
        <v>61.458333333333002</v>
      </c>
      <c r="K9857" s="23">
        <v>47.916666666666998</v>
      </c>
      <c r="L9857" s="2">
        <v>82.291666666666998</v>
      </c>
      <c r="M9857" s="2">
        <v>70.833333333333002</v>
      </c>
      <c r="N9857" s="18">
        <v>0</v>
      </c>
      <c r="O9857" s="2">
        <v>4.166666666667</v>
      </c>
      <c r="P9857" s="13">
        <v>1.041666666667</v>
      </c>
    </row>
    <row r="9858" spans="2:16" x14ac:dyDescent="0.2">
      <c r="D9858" s="175"/>
      <c r="E9858" s="4" t="s">
        <v>42</v>
      </c>
      <c r="F9858" s="6"/>
      <c r="G9858" s="5">
        <v>97</v>
      </c>
      <c r="H9858" s="7">
        <v>45</v>
      </c>
      <c r="I9858" s="1">
        <v>16</v>
      </c>
      <c r="J9858" s="1">
        <v>63</v>
      </c>
      <c r="K9858" s="1">
        <v>39</v>
      </c>
      <c r="L9858" s="1">
        <v>73</v>
      </c>
      <c r="M9858" s="1">
        <v>68</v>
      </c>
      <c r="N9858" s="1">
        <v>1</v>
      </c>
      <c r="O9858" s="1">
        <v>4</v>
      </c>
      <c r="P9858" s="8">
        <v>0</v>
      </c>
    </row>
    <row r="9859" spans="2:16" x14ac:dyDescent="0.2">
      <c r="D9859" s="175"/>
      <c r="E9859" s="11"/>
      <c r="F9859" s="10"/>
      <c r="G9859" s="9">
        <v>100</v>
      </c>
      <c r="H9859" s="73">
        <v>46.391752577319998</v>
      </c>
      <c r="I9859" s="2">
        <v>16.494845360825</v>
      </c>
      <c r="J9859" s="23">
        <v>64.948453608246993</v>
      </c>
      <c r="K9859" s="2">
        <v>40.206185567010003</v>
      </c>
      <c r="L9859" s="2">
        <v>75.257731958763003</v>
      </c>
      <c r="M9859" s="2">
        <v>70.103092783505005</v>
      </c>
      <c r="N9859" s="2">
        <v>1.0309278350519999</v>
      </c>
      <c r="O9859" s="2">
        <v>4.1237113402060004</v>
      </c>
      <c r="P9859" s="36">
        <v>0</v>
      </c>
    </row>
    <row r="9860" spans="2:16" x14ac:dyDescent="0.2">
      <c r="D9860" s="175"/>
      <c r="E9860" s="4" t="s">
        <v>43</v>
      </c>
      <c r="F9860" s="6"/>
      <c r="G9860" s="5">
        <v>103</v>
      </c>
      <c r="H9860" s="7">
        <v>59</v>
      </c>
      <c r="I9860" s="1">
        <v>23</v>
      </c>
      <c r="J9860" s="1">
        <v>67</v>
      </c>
      <c r="K9860" s="1">
        <v>41</v>
      </c>
      <c r="L9860" s="1">
        <v>84</v>
      </c>
      <c r="M9860" s="1">
        <v>71</v>
      </c>
      <c r="N9860" s="1">
        <v>2</v>
      </c>
      <c r="O9860" s="1">
        <v>5</v>
      </c>
      <c r="P9860" s="8">
        <v>1</v>
      </c>
    </row>
    <row r="9861" spans="2:16" x14ac:dyDescent="0.2">
      <c r="D9861" s="175"/>
      <c r="E9861" s="11"/>
      <c r="F9861" s="10"/>
      <c r="G9861" s="9">
        <v>100</v>
      </c>
      <c r="H9861" s="16">
        <v>57.281553398058001</v>
      </c>
      <c r="I9861" s="2">
        <v>22.330097087378999</v>
      </c>
      <c r="J9861" s="23">
        <v>65.048543689319999</v>
      </c>
      <c r="K9861" s="2">
        <v>39.805825242718001</v>
      </c>
      <c r="L9861" s="2">
        <v>81.553398058252</v>
      </c>
      <c r="M9861" s="2">
        <v>68.932038834951001</v>
      </c>
      <c r="N9861" s="2">
        <v>1.9417475728160001</v>
      </c>
      <c r="O9861" s="2">
        <v>4.8543689320389998</v>
      </c>
      <c r="P9861" s="13">
        <v>0.97087378640800004</v>
      </c>
    </row>
    <row r="9862" spans="2:16" x14ac:dyDescent="0.2">
      <c r="D9862" s="175"/>
      <c r="E9862" s="4" t="s">
        <v>44</v>
      </c>
      <c r="F9862" s="6"/>
      <c r="G9862" s="5">
        <v>109</v>
      </c>
      <c r="H9862" s="7">
        <v>64</v>
      </c>
      <c r="I9862" s="1">
        <v>29</v>
      </c>
      <c r="J9862" s="1">
        <v>68</v>
      </c>
      <c r="K9862" s="1">
        <v>42</v>
      </c>
      <c r="L9862" s="1">
        <v>95</v>
      </c>
      <c r="M9862" s="1">
        <v>81</v>
      </c>
      <c r="N9862" s="1">
        <v>0</v>
      </c>
      <c r="O9862" s="1">
        <v>4</v>
      </c>
      <c r="P9862" s="8">
        <v>2</v>
      </c>
    </row>
    <row r="9863" spans="2:16" x14ac:dyDescent="0.2">
      <c r="D9863" s="175"/>
      <c r="E9863" s="11"/>
      <c r="F9863" s="10"/>
      <c r="G9863" s="9">
        <v>100</v>
      </c>
      <c r="H9863" s="16">
        <v>58.715596330274998</v>
      </c>
      <c r="I9863" s="23">
        <v>26.605504587155998</v>
      </c>
      <c r="J9863" s="2">
        <v>62.385321100916997</v>
      </c>
      <c r="K9863" s="2">
        <v>38.532110091743</v>
      </c>
      <c r="L9863" s="23">
        <v>87.155963302751999</v>
      </c>
      <c r="M9863" s="23">
        <v>74.311926605504993</v>
      </c>
      <c r="N9863" s="18">
        <v>0</v>
      </c>
      <c r="O9863" s="2">
        <v>3.669724770642</v>
      </c>
      <c r="P9863" s="13">
        <v>1.834862385321</v>
      </c>
    </row>
    <row r="9864" spans="2:16" x14ac:dyDescent="0.2">
      <c r="D9864" s="175"/>
      <c r="E9864" s="4" t="s">
        <v>45</v>
      </c>
      <c r="F9864" s="6"/>
      <c r="G9864" s="5">
        <v>87</v>
      </c>
      <c r="H9864" s="7">
        <v>69</v>
      </c>
      <c r="I9864" s="1">
        <v>11</v>
      </c>
      <c r="J9864" s="1">
        <v>42</v>
      </c>
      <c r="K9864" s="1">
        <v>36</v>
      </c>
      <c r="L9864" s="1">
        <v>71</v>
      </c>
      <c r="M9864" s="1">
        <v>64</v>
      </c>
      <c r="N9864" s="1">
        <v>0</v>
      </c>
      <c r="O9864" s="1">
        <v>1</v>
      </c>
      <c r="P9864" s="8">
        <v>4</v>
      </c>
    </row>
    <row r="9865" spans="2:16" x14ac:dyDescent="0.2">
      <c r="D9865" s="176"/>
      <c r="E9865" s="57"/>
      <c r="F9865" s="54"/>
      <c r="G9865" s="67">
        <v>100</v>
      </c>
      <c r="H9865" s="140">
        <v>79.310344827585993</v>
      </c>
      <c r="I9865" s="96">
        <v>12.64367816092</v>
      </c>
      <c r="J9865" s="96">
        <v>48.275862068965999</v>
      </c>
      <c r="K9865" s="48">
        <v>41.379310344827999</v>
      </c>
      <c r="L9865" s="48">
        <v>81.609195402298994</v>
      </c>
      <c r="M9865" s="103">
        <v>73.563218390805005</v>
      </c>
      <c r="N9865" s="81">
        <v>0</v>
      </c>
      <c r="O9865" s="48">
        <v>1.149425287356</v>
      </c>
      <c r="P9865" s="84">
        <v>4.5977011494250002</v>
      </c>
    </row>
    <row r="9867" spans="2:16" x14ac:dyDescent="0.2">
      <c r="B9867" s="43" t="str">
        <f xml:space="preserve"> HYPERLINK("#'目次'!B211", "[205]")</f>
        <v>[205]</v>
      </c>
      <c r="C9867" s="31" t="s">
        <v>415</v>
      </c>
    </row>
    <row r="9871" spans="2:16" x14ac:dyDescent="0.2">
      <c r="D9871" s="177"/>
      <c r="E9871" s="178"/>
      <c r="F9871" s="178"/>
      <c r="G9871" s="40" t="s">
        <v>14</v>
      </c>
      <c r="H9871" s="42" t="s">
        <v>416</v>
      </c>
      <c r="I9871" s="15" t="s">
        <v>417</v>
      </c>
      <c r="J9871" s="15" t="s">
        <v>418</v>
      </c>
      <c r="K9871" s="15" t="s">
        <v>419</v>
      </c>
      <c r="L9871" s="15" t="s">
        <v>420</v>
      </c>
      <c r="M9871" s="44" t="s">
        <v>17</v>
      </c>
    </row>
    <row r="9872" spans="2:16" x14ac:dyDescent="0.2">
      <c r="D9872" s="179"/>
      <c r="E9872" s="180"/>
      <c r="F9872" s="180"/>
      <c r="G9872" s="39"/>
      <c r="H9872" s="41"/>
      <c r="I9872" s="14"/>
      <c r="J9872" s="14"/>
      <c r="K9872" s="14"/>
      <c r="L9872" s="14"/>
      <c r="M9872" s="38"/>
    </row>
    <row r="9873" spans="4:13" x14ac:dyDescent="0.2">
      <c r="D9873" s="70"/>
      <c r="E9873" s="72" t="s">
        <v>14</v>
      </c>
      <c r="F9873" s="69"/>
      <c r="G9873" s="37">
        <v>1222</v>
      </c>
      <c r="H9873" s="17">
        <v>17</v>
      </c>
      <c r="I9873" s="17">
        <v>36</v>
      </c>
      <c r="J9873" s="17">
        <v>384</v>
      </c>
      <c r="K9873" s="17">
        <v>440</v>
      </c>
      <c r="L9873" s="17">
        <v>298</v>
      </c>
      <c r="M9873" s="55">
        <v>47</v>
      </c>
    </row>
    <row r="9874" spans="4:13" x14ac:dyDescent="0.2">
      <c r="D9874" s="57"/>
      <c r="E9874" s="54"/>
      <c r="F9874" s="71"/>
      <c r="G9874" s="9">
        <v>100</v>
      </c>
      <c r="H9874" s="2">
        <v>1.39116202946</v>
      </c>
      <c r="I9874" s="2">
        <v>2.9459901800330002</v>
      </c>
      <c r="J9874" s="2">
        <v>31.423895253682002</v>
      </c>
      <c r="K9874" s="2">
        <v>36.006546644845002</v>
      </c>
      <c r="L9874" s="2">
        <v>24.386252045827</v>
      </c>
      <c r="M9874" s="13">
        <v>3.8461538461539999</v>
      </c>
    </row>
    <row r="9875" spans="4:13" x14ac:dyDescent="0.2">
      <c r="D9875" s="174" t="s">
        <v>18</v>
      </c>
      <c r="E9875" s="20" t="s">
        <v>19</v>
      </c>
      <c r="F9875" s="22"/>
      <c r="G9875" s="21">
        <v>57</v>
      </c>
      <c r="H9875" s="25">
        <v>1</v>
      </c>
      <c r="I9875" s="3">
        <v>4</v>
      </c>
      <c r="J9875" s="3">
        <v>19</v>
      </c>
      <c r="K9875" s="3">
        <v>20</v>
      </c>
      <c r="L9875" s="3">
        <v>12</v>
      </c>
      <c r="M9875" s="26">
        <v>1</v>
      </c>
    </row>
    <row r="9876" spans="4:13" x14ac:dyDescent="0.2">
      <c r="D9876" s="175"/>
      <c r="E9876" s="11"/>
      <c r="F9876" s="10"/>
      <c r="G9876" s="9">
        <v>100</v>
      </c>
      <c r="H9876" s="16">
        <v>1.7543859649119999</v>
      </c>
      <c r="I9876" s="2">
        <v>7.0175438596489998</v>
      </c>
      <c r="J9876" s="2">
        <v>33.333333333333002</v>
      </c>
      <c r="K9876" s="2">
        <v>35.087719298246</v>
      </c>
      <c r="L9876" s="2">
        <v>21.052631578947</v>
      </c>
      <c r="M9876" s="13">
        <v>1.7543859649119999</v>
      </c>
    </row>
    <row r="9877" spans="4:13" x14ac:dyDescent="0.2">
      <c r="D9877" s="175"/>
      <c r="E9877" s="4" t="s">
        <v>20</v>
      </c>
      <c r="F9877" s="6"/>
      <c r="G9877" s="5">
        <v>84</v>
      </c>
      <c r="H9877" s="7">
        <v>1</v>
      </c>
      <c r="I9877" s="1">
        <v>2</v>
      </c>
      <c r="J9877" s="1">
        <v>23</v>
      </c>
      <c r="K9877" s="1">
        <v>29</v>
      </c>
      <c r="L9877" s="1">
        <v>22</v>
      </c>
      <c r="M9877" s="8">
        <v>7</v>
      </c>
    </row>
    <row r="9878" spans="4:13" x14ac:dyDescent="0.2">
      <c r="D9878" s="175"/>
      <c r="E9878" s="11"/>
      <c r="F9878" s="10"/>
      <c r="G9878" s="9">
        <v>100</v>
      </c>
      <c r="H9878" s="16">
        <v>1.190476190476</v>
      </c>
      <c r="I9878" s="2">
        <v>2.3809523809519999</v>
      </c>
      <c r="J9878" s="2">
        <v>27.380952380951999</v>
      </c>
      <c r="K9878" s="2">
        <v>34.523809523810002</v>
      </c>
      <c r="L9878" s="2">
        <v>26.190476190476002</v>
      </c>
      <c r="M9878" s="13">
        <v>8.333333333333</v>
      </c>
    </row>
    <row r="9879" spans="4:13" x14ac:dyDescent="0.2">
      <c r="D9879" s="175"/>
      <c r="E9879" s="4" t="s">
        <v>21</v>
      </c>
      <c r="F9879" s="6"/>
      <c r="G9879" s="5">
        <v>487</v>
      </c>
      <c r="H9879" s="7">
        <v>8</v>
      </c>
      <c r="I9879" s="1">
        <v>11</v>
      </c>
      <c r="J9879" s="1">
        <v>169</v>
      </c>
      <c r="K9879" s="1">
        <v>173</v>
      </c>
      <c r="L9879" s="1">
        <v>112</v>
      </c>
      <c r="M9879" s="8">
        <v>14</v>
      </c>
    </row>
    <row r="9880" spans="4:13" x14ac:dyDescent="0.2">
      <c r="D9880" s="175"/>
      <c r="E9880" s="11"/>
      <c r="F9880" s="10"/>
      <c r="G9880" s="9">
        <v>100</v>
      </c>
      <c r="H9880" s="16">
        <v>1.642710472279</v>
      </c>
      <c r="I9880" s="2">
        <v>2.258726899384</v>
      </c>
      <c r="J9880" s="2">
        <v>34.702258726898997</v>
      </c>
      <c r="K9880" s="2">
        <v>35.523613963038997</v>
      </c>
      <c r="L9880" s="2">
        <v>22.997946611909999</v>
      </c>
      <c r="M9880" s="13">
        <v>2.8747433264889999</v>
      </c>
    </row>
    <row r="9881" spans="4:13" x14ac:dyDescent="0.2">
      <c r="D9881" s="175"/>
      <c r="E9881" s="4" t="s">
        <v>22</v>
      </c>
      <c r="F9881" s="6"/>
      <c r="G9881" s="5">
        <v>35</v>
      </c>
      <c r="H9881" s="7">
        <v>0</v>
      </c>
      <c r="I9881" s="1">
        <v>2</v>
      </c>
      <c r="J9881" s="1">
        <v>7</v>
      </c>
      <c r="K9881" s="1">
        <v>11</v>
      </c>
      <c r="L9881" s="1">
        <v>14</v>
      </c>
      <c r="M9881" s="8">
        <v>1</v>
      </c>
    </row>
    <row r="9882" spans="4:13" x14ac:dyDescent="0.2">
      <c r="D9882" s="175"/>
      <c r="E9882" s="11"/>
      <c r="F9882" s="10"/>
      <c r="G9882" s="9">
        <v>100</v>
      </c>
      <c r="H9882" s="45">
        <v>0</v>
      </c>
      <c r="I9882" s="2">
        <v>5.7142857142860004</v>
      </c>
      <c r="J9882" s="46">
        <v>20</v>
      </c>
      <c r="K9882" s="2">
        <v>31.428571428571001</v>
      </c>
      <c r="L9882" s="35">
        <v>40</v>
      </c>
      <c r="M9882" s="13">
        <v>2.8571428571430002</v>
      </c>
    </row>
    <row r="9883" spans="4:13" x14ac:dyDescent="0.2">
      <c r="D9883" s="175"/>
      <c r="E9883" s="4" t="s">
        <v>23</v>
      </c>
      <c r="F9883" s="6"/>
      <c r="G9883" s="5">
        <v>143</v>
      </c>
      <c r="H9883" s="7">
        <v>0</v>
      </c>
      <c r="I9883" s="1">
        <v>2</v>
      </c>
      <c r="J9883" s="1">
        <v>42</v>
      </c>
      <c r="K9883" s="1">
        <v>56</v>
      </c>
      <c r="L9883" s="1">
        <v>39</v>
      </c>
      <c r="M9883" s="8">
        <v>4</v>
      </c>
    </row>
    <row r="9884" spans="4:13" x14ac:dyDescent="0.2">
      <c r="D9884" s="175"/>
      <c r="E9884" s="11"/>
      <c r="F9884" s="10"/>
      <c r="G9884" s="9">
        <v>100</v>
      </c>
      <c r="H9884" s="45">
        <v>0</v>
      </c>
      <c r="I9884" s="2">
        <v>1.398601398601</v>
      </c>
      <c r="J9884" s="2">
        <v>29.370629370629</v>
      </c>
      <c r="K9884" s="2">
        <v>39.160839160838997</v>
      </c>
      <c r="L9884" s="2">
        <v>27.272727272727</v>
      </c>
      <c r="M9884" s="13">
        <v>2.797202797203</v>
      </c>
    </row>
    <row r="9885" spans="4:13" x14ac:dyDescent="0.2">
      <c r="D9885" s="175"/>
      <c r="E9885" s="4" t="s">
        <v>24</v>
      </c>
      <c r="F9885" s="6"/>
      <c r="G9885" s="5">
        <v>187</v>
      </c>
      <c r="H9885" s="7">
        <v>3</v>
      </c>
      <c r="I9885" s="1">
        <v>8</v>
      </c>
      <c r="J9885" s="1">
        <v>56</v>
      </c>
      <c r="K9885" s="1">
        <v>69</v>
      </c>
      <c r="L9885" s="1">
        <v>43</v>
      </c>
      <c r="M9885" s="8">
        <v>8</v>
      </c>
    </row>
    <row r="9886" spans="4:13" x14ac:dyDescent="0.2">
      <c r="D9886" s="175"/>
      <c r="E9886" s="11"/>
      <c r="F9886" s="10"/>
      <c r="G9886" s="9">
        <v>100</v>
      </c>
      <c r="H9886" s="16">
        <v>1.6042780748659999</v>
      </c>
      <c r="I9886" s="2">
        <v>4.2780748663099999</v>
      </c>
      <c r="J9886" s="2">
        <v>29.946524064171001</v>
      </c>
      <c r="K9886" s="2">
        <v>36.898395721924999</v>
      </c>
      <c r="L9886" s="2">
        <v>22.994652406417</v>
      </c>
      <c r="M9886" s="13">
        <v>4.2780748663099999</v>
      </c>
    </row>
    <row r="9887" spans="4:13" x14ac:dyDescent="0.2">
      <c r="D9887" s="175"/>
      <c r="E9887" s="4" t="s">
        <v>25</v>
      </c>
      <c r="F9887" s="6"/>
      <c r="G9887" s="5">
        <v>71</v>
      </c>
      <c r="H9887" s="7">
        <v>0</v>
      </c>
      <c r="I9887" s="1">
        <v>1</v>
      </c>
      <c r="J9887" s="1">
        <v>27</v>
      </c>
      <c r="K9887" s="1">
        <v>23</v>
      </c>
      <c r="L9887" s="1">
        <v>17</v>
      </c>
      <c r="M9887" s="8">
        <v>3</v>
      </c>
    </row>
    <row r="9888" spans="4:13" x14ac:dyDescent="0.2">
      <c r="D9888" s="175"/>
      <c r="E9888" s="11"/>
      <c r="F9888" s="10"/>
      <c r="G9888" s="9">
        <v>100</v>
      </c>
      <c r="H9888" s="45">
        <v>0</v>
      </c>
      <c r="I9888" s="2">
        <v>1.4084507042250001</v>
      </c>
      <c r="J9888" s="23">
        <v>38.028169014085002</v>
      </c>
      <c r="K9888" s="2">
        <v>32.394366197182997</v>
      </c>
      <c r="L9888" s="2">
        <v>23.943661971830998</v>
      </c>
      <c r="M9888" s="13">
        <v>4.2253521126760001</v>
      </c>
    </row>
    <row r="9889" spans="4:13" x14ac:dyDescent="0.2">
      <c r="D9889" s="175"/>
      <c r="E9889" s="4" t="s">
        <v>26</v>
      </c>
      <c r="F9889" s="6"/>
      <c r="G9889" s="5">
        <v>30</v>
      </c>
      <c r="H9889" s="7">
        <v>3</v>
      </c>
      <c r="I9889" s="1">
        <v>0</v>
      </c>
      <c r="J9889" s="1">
        <v>8</v>
      </c>
      <c r="K9889" s="1">
        <v>11</v>
      </c>
      <c r="L9889" s="1">
        <v>7</v>
      </c>
      <c r="M9889" s="8">
        <v>1</v>
      </c>
    </row>
    <row r="9890" spans="4:13" x14ac:dyDescent="0.2">
      <c r="D9890" s="175"/>
      <c r="E9890" s="11"/>
      <c r="F9890" s="10"/>
      <c r="G9890" s="9">
        <v>100</v>
      </c>
      <c r="H9890" s="64">
        <v>10</v>
      </c>
      <c r="I9890" s="18">
        <v>0</v>
      </c>
      <c r="J9890" s="2">
        <v>26.666666666666998</v>
      </c>
      <c r="K9890" s="2">
        <v>36.666666666666998</v>
      </c>
      <c r="L9890" s="2">
        <v>23.333333333333002</v>
      </c>
      <c r="M9890" s="13">
        <v>3.333333333333</v>
      </c>
    </row>
    <row r="9891" spans="4:13" x14ac:dyDescent="0.2">
      <c r="D9891" s="175"/>
      <c r="E9891" s="4" t="s">
        <v>27</v>
      </c>
      <c r="F9891" s="6"/>
      <c r="G9891" s="5">
        <v>70</v>
      </c>
      <c r="H9891" s="7">
        <v>1</v>
      </c>
      <c r="I9891" s="1">
        <v>4</v>
      </c>
      <c r="J9891" s="1">
        <v>18</v>
      </c>
      <c r="K9891" s="1">
        <v>24</v>
      </c>
      <c r="L9891" s="1">
        <v>18</v>
      </c>
      <c r="M9891" s="8">
        <v>5</v>
      </c>
    </row>
    <row r="9892" spans="4:13" x14ac:dyDescent="0.2">
      <c r="D9892" s="175"/>
      <c r="E9892" s="11"/>
      <c r="F9892" s="10"/>
      <c r="G9892" s="9">
        <v>100</v>
      </c>
      <c r="H9892" s="16">
        <v>1.4285714285710001</v>
      </c>
      <c r="I9892" s="2">
        <v>5.7142857142860004</v>
      </c>
      <c r="J9892" s="27">
        <v>25.714285714286</v>
      </c>
      <c r="K9892" s="2">
        <v>34.285714285714</v>
      </c>
      <c r="L9892" s="2">
        <v>25.714285714286</v>
      </c>
      <c r="M9892" s="13">
        <v>7.1428571428570002</v>
      </c>
    </row>
    <row r="9893" spans="4:13" x14ac:dyDescent="0.2">
      <c r="D9893" s="175"/>
      <c r="E9893" s="4" t="s">
        <v>28</v>
      </c>
      <c r="F9893" s="6"/>
      <c r="G9893" s="5">
        <v>51</v>
      </c>
      <c r="H9893" s="7">
        <v>0</v>
      </c>
      <c r="I9893" s="1">
        <v>1</v>
      </c>
      <c r="J9893" s="1">
        <v>13</v>
      </c>
      <c r="K9893" s="1">
        <v>22</v>
      </c>
      <c r="L9893" s="1">
        <v>13</v>
      </c>
      <c r="M9893" s="8">
        <v>2</v>
      </c>
    </row>
    <row r="9894" spans="4:13" x14ac:dyDescent="0.2">
      <c r="D9894" s="175"/>
      <c r="E9894" s="11"/>
      <c r="F9894" s="10"/>
      <c r="G9894" s="9">
        <v>100</v>
      </c>
      <c r="H9894" s="45">
        <v>0</v>
      </c>
      <c r="I9894" s="2">
        <v>1.9607843137250001</v>
      </c>
      <c r="J9894" s="27">
        <v>25.490196078431001</v>
      </c>
      <c r="K9894" s="23">
        <v>43.137254901961001</v>
      </c>
      <c r="L9894" s="2">
        <v>25.490196078431001</v>
      </c>
      <c r="M9894" s="13">
        <v>3.9215686274510002</v>
      </c>
    </row>
    <row r="9895" spans="4:13" x14ac:dyDescent="0.2">
      <c r="D9895" s="175"/>
      <c r="E9895" s="4" t="s">
        <v>29</v>
      </c>
      <c r="F9895" s="6"/>
      <c r="G9895" s="5">
        <v>7</v>
      </c>
      <c r="H9895" s="7">
        <v>0</v>
      </c>
      <c r="I9895" s="1">
        <v>1</v>
      </c>
      <c r="J9895" s="1">
        <v>2</v>
      </c>
      <c r="K9895" s="1">
        <v>2</v>
      </c>
      <c r="L9895" s="1">
        <v>1</v>
      </c>
      <c r="M9895" s="8">
        <v>1</v>
      </c>
    </row>
    <row r="9896" spans="4:13" x14ac:dyDescent="0.2">
      <c r="D9896" s="175"/>
      <c r="E9896" s="11"/>
      <c r="F9896" s="10"/>
      <c r="G9896" s="9">
        <v>100</v>
      </c>
      <c r="H9896" s="45">
        <v>0</v>
      </c>
      <c r="I9896" s="35">
        <v>14.285714285714</v>
      </c>
      <c r="J9896" s="2">
        <v>28.571428571428999</v>
      </c>
      <c r="K9896" s="27">
        <v>28.571428571428999</v>
      </c>
      <c r="L9896" s="46">
        <v>14.285714285714</v>
      </c>
      <c r="M9896" s="104">
        <v>14.285714285714</v>
      </c>
    </row>
    <row r="9897" spans="4:13" x14ac:dyDescent="0.2">
      <c r="D9897" s="174" t="s">
        <v>30</v>
      </c>
      <c r="E9897" s="20" t="s">
        <v>31</v>
      </c>
      <c r="F9897" s="22"/>
      <c r="G9897" s="21">
        <v>393</v>
      </c>
      <c r="H9897" s="25">
        <v>6</v>
      </c>
      <c r="I9897" s="3">
        <v>13</v>
      </c>
      <c r="J9897" s="3">
        <v>115</v>
      </c>
      <c r="K9897" s="3">
        <v>144</v>
      </c>
      <c r="L9897" s="3">
        <v>98</v>
      </c>
      <c r="M9897" s="26">
        <v>17</v>
      </c>
    </row>
    <row r="9898" spans="4:13" x14ac:dyDescent="0.2">
      <c r="D9898" s="175"/>
      <c r="E9898" s="11"/>
      <c r="F9898" s="10"/>
      <c r="G9898" s="9">
        <v>100</v>
      </c>
      <c r="H9898" s="16">
        <v>1.526717557252</v>
      </c>
      <c r="I9898" s="2">
        <v>3.3078880407120002</v>
      </c>
      <c r="J9898" s="2">
        <v>29.262086513995001</v>
      </c>
      <c r="K9898" s="2">
        <v>36.641221374045998</v>
      </c>
      <c r="L9898" s="2">
        <v>24.936386768447999</v>
      </c>
      <c r="M9898" s="13">
        <v>4.3256997455470003</v>
      </c>
    </row>
    <row r="9899" spans="4:13" x14ac:dyDescent="0.2">
      <c r="D9899" s="175"/>
      <c r="E9899" s="4" t="s">
        <v>32</v>
      </c>
      <c r="F9899" s="6"/>
      <c r="G9899" s="5">
        <v>352</v>
      </c>
      <c r="H9899" s="7">
        <v>7</v>
      </c>
      <c r="I9899" s="1">
        <v>5</v>
      </c>
      <c r="J9899" s="1">
        <v>112</v>
      </c>
      <c r="K9899" s="1">
        <v>134</v>
      </c>
      <c r="L9899" s="1">
        <v>84</v>
      </c>
      <c r="M9899" s="8">
        <v>10</v>
      </c>
    </row>
    <row r="9900" spans="4:13" x14ac:dyDescent="0.2">
      <c r="D9900" s="175"/>
      <c r="E9900" s="11"/>
      <c r="F9900" s="10"/>
      <c r="G9900" s="9">
        <v>100</v>
      </c>
      <c r="H9900" s="16">
        <v>1.988636363636</v>
      </c>
      <c r="I9900" s="2">
        <v>1.4204545454549999</v>
      </c>
      <c r="J9900" s="2">
        <v>31.818181818182001</v>
      </c>
      <c r="K9900" s="2">
        <v>38.068181818181998</v>
      </c>
      <c r="L9900" s="2">
        <v>23.863636363636001</v>
      </c>
      <c r="M9900" s="13">
        <v>2.8409090909089998</v>
      </c>
    </row>
    <row r="9901" spans="4:13" x14ac:dyDescent="0.2">
      <c r="D9901" s="175"/>
      <c r="E9901" s="4" t="s">
        <v>33</v>
      </c>
      <c r="F9901" s="6"/>
      <c r="G9901" s="5">
        <v>388</v>
      </c>
      <c r="H9901" s="7">
        <v>3</v>
      </c>
      <c r="I9901" s="1">
        <v>12</v>
      </c>
      <c r="J9901" s="1">
        <v>118</v>
      </c>
      <c r="K9901" s="1">
        <v>143</v>
      </c>
      <c r="L9901" s="1">
        <v>95</v>
      </c>
      <c r="M9901" s="8">
        <v>17</v>
      </c>
    </row>
    <row r="9902" spans="4:13" x14ac:dyDescent="0.2">
      <c r="D9902" s="175"/>
      <c r="E9902" s="11"/>
      <c r="F9902" s="10"/>
      <c r="G9902" s="9">
        <v>100</v>
      </c>
      <c r="H9902" s="16">
        <v>0.77319587628899999</v>
      </c>
      <c r="I9902" s="2">
        <v>3.0927835051549999</v>
      </c>
      <c r="J9902" s="2">
        <v>30.412371134021001</v>
      </c>
      <c r="K9902" s="2">
        <v>36.855670103092997</v>
      </c>
      <c r="L9902" s="2">
        <v>24.484536082474001</v>
      </c>
      <c r="M9902" s="13">
        <v>4.3814432989689998</v>
      </c>
    </row>
    <row r="9903" spans="4:13" x14ac:dyDescent="0.2">
      <c r="D9903" s="175"/>
      <c r="E9903" s="4" t="s">
        <v>34</v>
      </c>
      <c r="F9903" s="6"/>
      <c r="G9903" s="5">
        <v>89</v>
      </c>
      <c r="H9903" s="7">
        <v>1</v>
      </c>
      <c r="I9903" s="1">
        <v>6</v>
      </c>
      <c r="J9903" s="1">
        <v>39</v>
      </c>
      <c r="K9903" s="1">
        <v>19</v>
      </c>
      <c r="L9903" s="1">
        <v>21</v>
      </c>
      <c r="M9903" s="8">
        <v>3</v>
      </c>
    </row>
    <row r="9904" spans="4:13" x14ac:dyDescent="0.2">
      <c r="D9904" s="175"/>
      <c r="E9904" s="11"/>
      <c r="F9904" s="10"/>
      <c r="G9904" s="9">
        <v>100</v>
      </c>
      <c r="H9904" s="16">
        <v>1.123595505618</v>
      </c>
      <c r="I9904" s="2">
        <v>6.7415730337079998</v>
      </c>
      <c r="J9904" s="35">
        <v>43.820224719100999</v>
      </c>
      <c r="K9904" s="46">
        <v>21.348314606742001</v>
      </c>
      <c r="L9904" s="2">
        <v>23.595505617977999</v>
      </c>
      <c r="M9904" s="13">
        <v>3.3707865168539999</v>
      </c>
    </row>
    <row r="9905" spans="4:13" x14ac:dyDescent="0.2">
      <c r="D9905" s="174" t="s">
        <v>35</v>
      </c>
      <c r="E9905" s="20" t="s">
        <v>36</v>
      </c>
      <c r="F9905" s="22"/>
      <c r="G9905" s="21">
        <v>629</v>
      </c>
      <c r="H9905" s="25">
        <v>11</v>
      </c>
      <c r="I9905" s="3">
        <v>19</v>
      </c>
      <c r="J9905" s="3">
        <v>218</v>
      </c>
      <c r="K9905" s="3">
        <v>199</v>
      </c>
      <c r="L9905" s="3">
        <v>163</v>
      </c>
      <c r="M9905" s="26">
        <v>19</v>
      </c>
    </row>
    <row r="9906" spans="4:13" x14ac:dyDescent="0.2">
      <c r="D9906" s="175"/>
      <c r="E9906" s="11"/>
      <c r="F9906" s="10"/>
      <c r="G9906" s="9">
        <v>100</v>
      </c>
      <c r="H9906" s="16">
        <v>1.7488076311609999</v>
      </c>
      <c r="I9906" s="2">
        <v>3.0206677265500002</v>
      </c>
      <c r="J9906" s="2">
        <v>34.658187599363998</v>
      </c>
      <c r="K9906" s="2">
        <v>31.637519872814</v>
      </c>
      <c r="L9906" s="2">
        <v>25.914149443561001</v>
      </c>
      <c r="M9906" s="13">
        <v>3.0206677265500002</v>
      </c>
    </row>
    <row r="9907" spans="4:13" x14ac:dyDescent="0.2">
      <c r="D9907" s="175"/>
      <c r="E9907" s="4" t="s">
        <v>37</v>
      </c>
      <c r="F9907" s="6"/>
      <c r="G9907" s="5">
        <v>593</v>
      </c>
      <c r="H9907" s="7">
        <v>6</v>
      </c>
      <c r="I9907" s="1">
        <v>17</v>
      </c>
      <c r="J9907" s="1">
        <v>166</v>
      </c>
      <c r="K9907" s="1">
        <v>241</v>
      </c>
      <c r="L9907" s="1">
        <v>135</v>
      </c>
      <c r="M9907" s="8">
        <v>28</v>
      </c>
    </row>
    <row r="9908" spans="4:13" x14ac:dyDescent="0.2">
      <c r="D9908" s="175"/>
      <c r="E9908" s="11"/>
      <c r="F9908" s="10"/>
      <c r="G9908" s="9">
        <v>100</v>
      </c>
      <c r="H9908" s="16">
        <v>1.0118043844860001</v>
      </c>
      <c r="I9908" s="2">
        <v>2.8667790893760001</v>
      </c>
      <c r="J9908" s="2">
        <v>27.993254637437001</v>
      </c>
      <c r="K9908" s="2">
        <v>40.640809443507997</v>
      </c>
      <c r="L9908" s="2">
        <v>22.765598650927</v>
      </c>
      <c r="M9908" s="13">
        <v>4.7217537942660002</v>
      </c>
    </row>
    <row r="9909" spans="4:13" x14ac:dyDescent="0.2">
      <c r="D9909" s="174" t="s">
        <v>38</v>
      </c>
      <c r="E9909" s="20" t="s">
        <v>39</v>
      </c>
      <c r="F9909" s="22"/>
      <c r="G9909" s="21">
        <v>64</v>
      </c>
      <c r="H9909" s="25">
        <v>1</v>
      </c>
      <c r="I9909" s="3">
        <v>0</v>
      </c>
      <c r="J9909" s="3">
        <v>3</v>
      </c>
      <c r="K9909" s="3">
        <v>16</v>
      </c>
      <c r="L9909" s="3">
        <v>40</v>
      </c>
      <c r="M9909" s="26">
        <v>4</v>
      </c>
    </row>
    <row r="9910" spans="4:13" x14ac:dyDescent="0.2">
      <c r="D9910" s="175"/>
      <c r="E9910" s="11"/>
      <c r="F9910" s="10"/>
      <c r="G9910" s="9">
        <v>100</v>
      </c>
      <c r="H9910" s="16">
        <v>1.5625</v>
      </c>
      <c r="I9910" s="18">
        <v>0</v>
      </c>
      <c r="J9910" s="46">
        <v>4.6875</v>
      </c>
      <c r="K9910" s="46">
        <v>25</v>
      </c>
      <c r="L9910" s="35">
        <v>62.5</v>
      </c>
      <c r="M9910" s="13">
        <v>6.25</v>
      </c>
    </row>
    <row r="9911" spans="4:13" x14ac:dyDescent="0.2">
      <c r="D9911" s="175"/>
      <c r="E9911" s="4" t="s">
        <v>40</v>
      </c>
      <c r="F9911" s="6"/>
      <c r="G9911" s="5">
        <v>147</v>
      </c>
      <c r="H9911" s="7">
        <v>2</v>
      </c>
      <c r="I9911" s="1">
        <v>1</v>
      </c>
      <c r="J9911" s="1">
        <v>41</v>
      </c>
      <c r="K9911" s="1">
        <v>49</v>
      </c>
      <c r="L9911" s="1">
        <v>52</v>
      </c>
      <c r="M9911" s="8">
        <v>2</v>
      </c>
    </row>
    <row r="9912" spans="4:13" x14ac:dyDescent="0.2">
      <c r="D9912" s="175"/>
      <c r="E9912" s="11"/>
      <c r="F9912" s="10"/>
      <c r="G9912" s="9">
        <v>100</v>
      </c>
      <c r="H9912" s="16">
        <v>1.360544217687</v>
      </c>
      <c r="I9912" s="2">
        <v>0.68027210884400002</v>
      </c>
      <c r="J9912" s="2">
        <v>27.891156462584998</v>
      </c>
      <c r="K9912" s="2">
        <v>33.333333333333002</v>
      </c>
      <c r="L9912" s="35">
        <v>35.374149659864003</v>
      </c>
      <c r="M9912" s="13">
        <v>1.360544217687</v>
      </c>
    </row>
    <row r="9913" spans="4:13" x14ac:dyDescent="0.2">
      <c r="D9913" s="175"/>
      <c r="E9913" s="4" t="s">
        <v>41</v>
      </c>
      <c r="F9913" s="6"/>
      <c r="G9913" s="5">
        <v>204</v>
      </c>
      <c r="H9913" s="7">
        <v>1</v>
      </c>
      <c r="I9913" s="1">
        <v>3</v>
      </c>
      <c r="J9913" s="1">
        <v>53</v>
      </c>
      <c r="K9913" s="1">
        <v>83</v>
      </c>
      <c r="L9913" s="1">
        <v>63</v>
      </c>
      <c r="M9913" s="8">
        <v>1</v>
      </c>
    </row>
    <row r="9914" spans="4:13" x14ac:dyDescent="0.2">
      <c r="D9914" s="175"/>
      <c r="E9914" s="11"/>
      <c r="F9914" s="10"/>
      <c r="G9914" s="9">
        <v>100</v>
      </c>
      <c r="H9914" s="16">
        <v>0.49019607843099999</v>
      </c>
      <c r="I9914" s="2">
        <v>1.4705882352940001</v>
      </c>
      <c r="J9914" s="27">
        <v>25.980392156863001</v>
      </c>
      <c r="K9914" s="2">
        <v>40.686274509804001</v>
      </c>
      <c r="L9914" s="23">
        <v>30.882352941175998</v>
      </c>
      <c r="M9914" s="13">
        <v>0.49019607843099999</v>
      </c>
    </row>
    <row r="9915" spans="4:13" x14ac:dyDescent="0.2">
      <c r="D9915" s="175"/>
      <c r="E9915" s="4" t="s">
        <v>42</v>
      </c>
      <c r="F9915" s="6"/>
      <c r="G9915" s="5">
        <v>210</v>
      </c>
      <c r="H9915" s="7">
        <v>3</v>
      </c>
      <c r="I9915" s="1">
        <v>5</v>
      </c>
      <c r="J9915" s="1">
        <v>68</v>
      </c>
      <c r="K9915" s="1">
        <v>65</v>
      </c>
      <c r="L9915" s="1">
        <v>58</v>
      </c>
      <c r="M9915" s="8">
        <v>11</v>
      </c>
    </row>
    <row r="9916" spans="4:13" x14ac:dyDescent="0.2">
      <c r="D9916" s="175"/>
      <c r="E9916" s="11"/>
      <c r="F9916" s="10"/>
      <c r="G9916" s="9">
        <v>100</v>
      </c>
      <c r="H9916" s="16">
        <v>1.4285714285710001</v>
      </c>
      <c r="I9916" s="2">
        <v>2.3809523809519999</v>
      </c>
      <c r="J9916" s="2">
        <v>32.380952380952003</v>
      </c>
      <c r="K9916" s="27">
        <v>30.952380952380999</v>
      </c>
      <c r="L9916" s="2">
        <v>27.619047619048001</v>
      </c>
      <c r="M9916" s="13">
        <v>5.2380952380950001</v>
      </c>
    </row>
    <row r="9917" spans="4:13" x14ac:dyDescent="0.2">
      <c r="D9917" s="175"/>
      <c r="E9917" s="4" t="s">
        <v>43</v>
      </c>
      <c r="F9917" s="6"/>
      <c r="G9917" s="5">
        <v>204</v>
      </c>
      <c r="H9917" s="7">
        <v>1</v>
      </c>
      <c r="I9917" s="1">
        <v>7</v>
      </c>
      <c r="J9917" s="1">
        <v>60</v>
      </c>
      <c r="K9917" s="1">
        <v>84</v>
      </c>
      <c r="L9917" s="1">
        <v>45</v>
      </c>
      <c r="M9917" s="8">
        <v>7</v>
      </c>
    </row>
    <row r="9918" spans="4:13" x14ac:dyDescent="0.2">
      <c r="D9918" s="175"/>
      <c r="E9918" s="11"/>
      <c r="F9918" s="10"/>
      <c r="G9918" s="9">
        <v>100</v>
      </c>
      <c r="H9918" s="16">
        <v>0.49019607843099999</v>
      </c>
      <c r="I9918" s="2">
        <v>3.4313725490200002</v>
      </c>
      <c r="J9918" s="2">
        <v>29.411764705882</v>
      </c>
      <c r="K9918" s="23">
        <v>41.176470588234999</v>
      </c>
      <c r="L9918" s="2">
        <v>22.058823529411999</v>
      </c>
      <c r="M9918" s="13">
        <v>3.4313725490200002</v>
      </c>
    </row>
    <row r="9919" spans="4:13" x14ac:dyDescent="0.2">
      <c r="D9919" s="175"/>
      <c r="E9919" s="4" t="s">
        <v>44</v>
      </c>
      <c r="F9919" s="6"/>
      <c r="G9919" s="5">
        <v>223</v>
      </c>
      <c r="H9919" s="7">
        <v>2</v>
      </c>
      <c r="I9919" s="1">
        <v>8</v>
      </c>
      <c r="J9919" s="1">
        <v>90</v>
      </c>
      <c r="K9919" s="1">
        <v>78</v>
      </c>
      <c r="L9919" s="1">
        <v>32</v>
      </c>
      <c r="M9919" s="8">
        <v>13</v>
      </c>
    </row>
    <row r="9920" spans="4:13" x14ac:dyDescent="0.2">
      <c r="D9920" s="175"/>
      <c r="E9920" s="11"/>
      <c r="F9920" s="10"/>
      <c r="G9920" s="9">
        <v>100</v>
      </c>
      <c r="H9920" s="16">
        <v>0.89686098654699997</v>
      </c>
      <c r="I9920" s="2">
        <v>3.5874439461879999</v>
      </c>
      <c r="J9920" s="23">
        <v>40.358744394619002</v>
      </c>
      <c r="K9920" s="2">
        <v>34.977578475336003</v>
      </c>
      <c r="L9920" s="46">
        <v>14.349775784753</v>
      </c>
      <c r="M9920" s="13">
        <v>5.8295964125559996</v>
      </c>
    </row>
    <row r="9921" spans="2:13" x14ac:dyDescent="0.2">
      <c r="D9921" s="175"/>
      <c r="E9921" s="4" t="s">
        <v>45</v>
      </c>
      <c r="F9921" s="6"/>
      <c r="G9921" s="5">
        <v>170</v>
      </c>
      <c r="H9921" s="7">
        <v>7</v>
      </c>
      <c r="I9921" s="1">
        <v>12</v>
      </c>
      <c r="J9921" s="1">
        <v>69</v>
      </c>
      <c r="K9921" s="1">
        <v>65</v>
      </c>
      <c r="L9921" s="1">
        <v>8</v>
      </c>
      <c r="M9921" s="8">
        <v>9</v>
      </c>
    </row>
    <row r="9922" spans="2:13" x14ac:dyDescent="0.2">
      <c r="D9922" s="176"/>
      <c r="E9922" s="57"/>
      <c r="F9922" s="54"/>
      <c r="G9922" s="67">
        <v>100</v>
      </c>
      <c r="H9922" s="82">
        <v>4.1176470588239997</v>
      </c>
      <c r="I9922" s="48">
        <v>7.0588235294119999</v>
      </c>
      <c r="J9922" s="103">
        <v>40.588235294118</v>
      </c>
      <c r="K9922" s="48">
        <v>38.235294117647001</v>
      </c>
      <c r="L9922" s="91">
        <v>4.7058823529409999</v>
      </c>
      <c r="M9922" s="84">
        <v>5.2941176470590001</v>
      </c>
    </row>
    <row r="9924" spans="2:13" x14ac:dyDescent="0.2">
      <c r="B9924" s="43" t="str">
        <f xml:space="preserve"> HYPERLINK("#'目次'!B212", "[206]")</f>
        <v>[206]</v>
      </c>
      <c r="C9924" s="31" t="s">
        <v>415</v>
      </c>
    </row>
    <row r="9928" spans="2:13" x14ac:dyDescent="0.2">
      <c r="D9928" s="177"/>
      <c r="E9928" s="178"/>
      <c r="F9928" s="178"/>
      <c r="G9928" s="40" t="s">
        <v>14</v>
      </c>
      <c r="H9928" s="42" t="s">
        <v>416</v>
      </c>
      <c r="I9928" s="15" t="s">
        <v>417</v>
      </c>
      <c r="J9928" s="15" t="s">
        <v>418</v>
      </c>
      <c r="K9928" s="15" t="s">
        <v>419</v>
      </c>
      <c r="L9928" s="15" t="s">
        <v>420</v>
      </c>
      <c r="M9928" s="44" t="s">
        <v>17</v>
      </c>
    </row>
    <row r="9929" spans="2:13" x14ac:dyDescent="0.2">
      <c r="D9929" s="179"/>
      <c r="E9929" s="180"/>
      <c r="F9929" s="180"/>
      <c r="G9929" s="39"/>
      <c r="H9929" s="41"/>
      <c r="I9929" s="14"/>
      <c r="J9929" s="14"/>
      <c r="K9929" s="14"/>
      <c r="L9929" s="14"/>
      <c r="M9929" s="38"/>
    </row>
    <row r="9930" spans="2:13" x14ac:dyDescent="0.2">
      <c r="D9930" s="70"/>
      <c r="E9930" s="72" t="s">
        <v>14</v>
      </c>
      <c r="F9930" s="69"/>
      <c r="G9930" s="37">
        <v>1222</v>
      </c>
      <c r="H9930" s="17">
        <v>17</v>
      </c>
      <c r="I9930" s="17">
        <v>36</v>
      </c>
      <c r="J9930" s="17">
        <v>384</v>
      </c>
      <c r="K9930" s="17">
        <v>440</v>
      </c>
      <c r="L9930" s="17">
        <v>298</v>
      </c>
      <c r="M9930" s="55">
        <v>47</v>
      </c>
    </row>
    <row r="9931" spans="2:13" x14ac:dyDescent="0.2">
      <c r="D9931" s="57"/>
      <c r="E9931" s="54"/>
      <c r="F9931" s="71"/>
      <c r="G9931" s="9">
        <v>100</v>
      </c>
      <c r="H9931" s="2">
        <v>1.39116202946</v>
      </c>
      <c r="I9931" s="2">
        <v>2.9459901800330002</v>
      </c>
      <c r="J9931" s="2">
        <v>31.423895253682002</v>
      </c>
      <c r="K9931" s="2">
        <v>36.006546644845002</v>
      </c>
      <c r="L9931" s="2">
        <v>24.386252045827</v>
      </c>
      <c r="M9931" s="13">
        <v>3.8461538461539999</v>
      </c>
    </row>
    <row r="9932" spans="2:13" x14ac:dyDescent="0.2">
      <c r="D9932" s="174" t="s">
        <v>52</v>
      </c>
      <c r="E9932" s="20" t="s">
        <v>53</v>
      </c>
      <c r="F9932" s="22"/>
      <c r="G9932" s="21">
        <v>15</v>
      </c>
      <c r="H9932" s="25">
        <v>0</v>
      </c>
      <c r="I9932" s="3">
        <v>0</v>
      </c>
      <c r="J9932" s="3">
        <v>5</v>
      </c>
      <c r="K9932" s="3">
        <v>6</v>
      </c>
      <c r="L9932" s="3">
        <v>3</v>
      </c>
      <c r="M9932" s="26">
        <v>1</v>
      </c>
    </row>
    <row r="9933" spans="2:13" x14ac:dyDescent="0.2">
      <c r="D9933" s="175"/>
      <c r="E9933" s="11"/>
      <c r="F9933" s="10"/>
      <c r="G9933" s="9">
        <v>100</v>
      </c>
      <c r="H9933" s="45">
        <v>0</v>
      </c>
      <c r="I9933" s="18">
        <v>0</v>
      </c>
      <c r="J9933" s="2">
        <v>33.333333333333002</v>
      </c>
      <c r="K9933" s="2">
        <v>40</v>
      </c>
      <c r="L9933" s="2">
        <v>20</v>
      </c>
      <c r="M9933" s="13">
        <v>6.666666666667</v>
      </c>
    </row>
    <row r="9934" spans="2:13" ht="24" x14ac:dyDescent="0.2">
      <c r="D9934" s="175"/>
      <c r="E9934" s="4" t="s">
        <v>54</v>
      </c>
      <c r="F9934" s="6"/>
      <c r="G9934" s="5">
        <v>122</v>
      </c>
      <c r="H9934" s="7">
        <v>4</v>
      </c>
      <c r="I9934" s="1">
        <v>7</v>
      </c>
      <c r="J9934" s="1">
        <v>48</v>
      </c>
      <c r="K9934" s="1">
        <v>34</v>
      </c>
      <c r="L9934" s="1">
        <v>19</v>
      </c>
      <c r="M9934" s="8">
        <v>10</v>
      </c>
    </row>
    <row r="9935" spans="2:13" x14ac:dyDescent="0.2">
      <c r="D9935" s="175"/>
      <c r="E9935" s="11"/>
      <c r="F9935" s="10"/>
      <c r="G9935" s="9">
        <v>100</v>
      </c>
      <c r="H9935" s="16">
        <v>3.2786885245900002</v>
      </c>
      <c r="I9935" s="2">
        <v>5.7377049180329998</v>
      </c>
      <c r="J9935" s="23">
        <v>39.344262295081997</v>
      </c>
      <c r="K9935" s="27">
        <v>27.868852459016001</v>
      </c>
      <c r="L9935" s="27">
        <v>15.573770491803</v>
      </c>
      <c r="M9935" s="13">
        <v>8.1967213114750006</v>
      </c>
    </row>
    <row r="9936" spans="2:13" x14ac:dyDescent="0.2">
      <c r="D9936" s="175"/>
      <c r="E9936" s="4" t="s">
        <v>55</v>
      </c>
      <c r="F9936" s="6"/>
      <c r="G9936" s="5">
        <v>43</v>
      </c>
      <c r="H9936" s="7">
        <v>0</v>
      </c>
      <c r="I9936" s="1">
        <v>2</v>
      </c>
      <c r="J9936" s="1">
        <v>14</v>
      </c>
      <c r="K9936" s="1">
        <v>10</v>
      </c>
      <c r="L9936" s="1">
        <v>16</v>
      </c>
      <c r="M9936" s="8">
        <v>1</v>
      </c>
    </row>
    <row r="9937" spans="4:13" x14ac:dyDescent="0.2">
      <c r="D9937" s="175"/>
      <c r="E9937" s="11"/>
      <c r="F9937" s="10"/>
      <c r="G9937" s="9">
        <v>100</v>
      </c>
      <c r="H9937" s="45">
        <v>0</v>
      </c>
      <c r="I9937" s="2">
        <v>4.6511627906979998</v>
      </c>
      <c r="J9937" s="2">
        <v>32.558139534883999</v>
      </c>
      <c r="K9937" s="46">
        <v>23.255813953488001</v>
      </c>
      <c r="L9937" s="35">
        <v>37.209302325581</v>
      </c>
      <c r="M9937" s="13">
        <v>2.3255813953489999</v>
      </c>
    </row>
    <row r="9938" spans="4:13" x14ac:dyDescent="0.2">
      <c r="D9938" s="175"/>
      <c r="E9938" s="4" t="s">
        <v>56</v>
      </c>
      <c r="F9938" s="6"/>
      <c r="G9938" s="5">
        <v>60</v>
      </c>
      <c r="H9938" s="7">
        <v>1</v>
      </c>
      <c r="I9938" s="1">
        <v>4</v>
      </c>
      <c r="J9938" s="1">
        <v>25</v>
      </c>
      <c r="K9938" s="1">
        <v>18</v>
      </c>
      <c r="L9938" s="1">
        <v>10</v>
      </c>
      <c r="M9938" s="8">
        <v>2</v>
      </c>
    </row>
    <row r="9939" spans="4:13" x14ac:dyDescent="0.2">
      <c r="D9939" s="175"/>
      <c r="E9939" s="11"/>
      <c r="F9939" s="10"/>
      <c r="G9939" s="9">
        <v>100</v>
      </c>
      <c r="H9939" s="16">
        <v>1.666666666667</v>
      </c>
      <c r="I9939" s="2">
        <v>6.666666666667</v>
      </c>
      <c r="J9939" s="35">
        <v>41.666666666666998</v>
      </c>
      <c r="K9939" s="27">
        <v>30</v>
      </c>
      <c r="L9939" s="27">
        <v>16.666666666666998</v>
      </c>
      <c r="M9939" s="13">
        <v>3.333333333333</v>
      </c>
    </row>
    <row r="9940" spans="4:13" x14ac:dyDescent="0.2">
      <c r="D9940" s="175"/>
      <c r="E9940" s="4" t="s">
        <v>57</v>
      </c>
      <c r="F9940" s="6"/>
      <c r="G9940" s="5">
        <v>286</v>
      </c>
      <c r="H9940" s="7">
        <v>2</v>
      </c>
      <c r="I9940" s="1">
        <v>6</v>
      </c>
      <c r="J9940" s="1">
        <v>95</v>
      </c>
      <c r="K9940" s="1">
        <v>115</v>
      </c>
      <c r="L9940" s="1">
        <v>64</v>
      </c>
      <c r="M9940" s="8">
        <v>4</v>
      </c>
    </row>
    <row r="9941" spans="4:13" x14ac:dyDescent="0.2">
      <c r="D9941" s="175"/>
      <c r="E9941" s="11"/>
      <c r="F9941" s="10"/>
      <c r="G9941" s="9">
        <v>100</v>
      </c>
      <c r="H9941" s="16">
        <v>0.69930069930100003</v>
      </c>
      <c r="I9941" s="2">
        <v>2.0979020979020002</v>
      </c>
      <c r="J9941" s="2">
        <v>33.216783216783</v>
      </c>
      <c r="K9941" s="2">
        <v>40.20979020979</v>
      </c>
      <c r="L9941" s="2">
        <v>22.377622377622</v>
      </c>
      <c r="M9941" s="13">
        <v>1.398601398601</v>
      </c>
    </row>
    <row r="9942" spans="4:13" x14ac:dyDescent="0.2">
      <c r="D9942" s="175"/>
      <c r="E9942" s="4" t="s">
        <v>58</v>
      </c>
      <c r="F9942" s="6"/>
      <c r="G9942" s="5">
        <v>129</v>
      </c>
      <c r="H9942" s="7">
        <v>3</v>
      </c>
      <c r="I9942" s="1">
        <v>0</v>
      </c>
      <c r="J9942" s="1">
        <v>35</v>
      </c>
      <c r="K9942" s="1">
        <v>49</v>
      </c>
      <c r="L9942" s="1">
        <v>40</v>
      </c>
      <c r="M9942" s="8">
        <v>2</v>
      </c>
    </row>
    <row r="9943" spans="4:13" x14ac:dyDescent="0.2">
      <c r="D9943" s="175"/>
      <c r="E9943" s="11"/>
      <c r="F9943" s="10"/>
      <c r="G9943" s="9">
        <v>100</v>
      </c>
      <c r="H9943" s="16">
        <v>2.3255813953489999</v>
      </c>
      <c r="I9943" s="18">
        <v>0</v>
      </c>
      <c r="J9943" s="2">
        <v>27.131782945735999</v>
      </c>
      <c r="K9943" s="2">
        <v>37.984496124030997</v>
      </c>
      <c r="L9943" s="23">
        <v>31.007751937984001</v>
      </c>
      <c r="M9943" s="13">
        <v>1.550387596899</v>
      </c>
    </row>
    <row r="9944" spans="4:13" x14ac:dyDescent="0.2">
      <c r="D9944" s="175"/>
      <c r="E9944" s="4" t="s">
        <v>59</v>
      </c>
      <c r="F9944" s="6"/>
      <c r="G9944" s="5">
        <v>195</v>
      </c>
      <c r="H9944" s="7">
        <v>1</v>
      </c>
      <c r="I9944" s="1">
        <v>4</v>
      </c>
      <c r="J9944" s="1">
        <v>39</v>
      </c>
      <c r="K9944" s="1">
        <v>84</v>
      </c>
      <c r="L9944" s="1">
        <v>57</v>
      </c>
      <c r="M9944" s="8">
        <v>10</v>
      </c>
    </row>
    <row r="9945" spans="4:13" x14ac:dyDescent="0.2">
      <c r="D9945" s="175"/>
      <c r="E9945" s="11"/>
      <c r="F9945" s="10"/>
      <c r="G9945" s="9">
        <v>100</v>
      </c>
      <c r="H9945" s="16">
        <v>0.51282051282100005</v>
      </c>
      <c r="I9945" s="2">
        <v>2.051282051282</v>
      </c>
      <c r="J9945" s="46">
        <v>20</v>
      </c>
      <c r="K9945" s="23">
        <v>43.076923076923002</v>
      </c>
      <c r="L9945" s="2">
        <v>29.230769230768999</v>
      </c>
      <c r="M9945" s="13">
        <v>5.1282051282049999</v>
      </c>
    </row>
    <row r="9946" spans="4:13" x14ac:dyDescent="0.2">
      <c r="D9946" s="175"/>
      <c r="E9946" s="4" t="s">
        <v>60</v>
      </c>
      <c r="F9946" s="6"/>
      <c r="G9946" s="5">
        <v>176</v>
      </c>
      <c r="H9946" s="7">
        <v>3</v>
      </c>
      <c r="I9946" s="1">
        <v>7</v>
      </c>
      <c r="J9946" s="1">
        <v>72</v>
      </c>
      <c r="K9946" s="1">
        <v>62</v>
      </c>
      <c r="L9946" s="1">
        <v>27</v>
      </c>
      <c r="M9946" s="8">
        <v>5</v>
      </c>
    </row>
    <row r="9947" spans="4:13" x14ac:dyDescent="0.2">
      <c r="D9947" s="175"/>
      <c r="E9947" s="11"/>
      <c r="F9947" s="10"/>
      <c r="G9947" s="9">
        <v>100</v>
      </c>
      <c r="H9947" s="16">
        <v>1.7045454545450001</v>
      </c>
      <c r="I9947" s="2">
        <v>3.9772727272730002</v>
      </c>
      <c r="J9947" s="23">
        <v>40.909090909090999</v>
      </c>
      <c r="K9947" s="2">
        <v>35.227272727272997</v>
      </c>
      <c r="L9947" s="27">
        <v>15.340909090908999</v>
      </c>
      <c r="M9947" s="13">
        <v>2.8409090909089998</v>
      </c>
    </row>
    <row r="9948" spans="4:13" x14ac:dyDescent="0.2">
      <c r="D9948" s="175"/>
      <c r="E9948" s="4" t="s">
        <v>61</v>
      </c>
      <c r="F9948" s="6"/>
      <c r="G9948" s="5">
        <v>78</v>
      </c>
      <c r="H9948" s="7">
        <v>0</v>
      </c>
      <c r="I9948" s="1">
        <v>0</v>
      </c>
      <c r="J9948" s="1">
        <v>4</v>
      </c>
      <c r="K9948" s="1">
        <v>17</v>
      </c>
      <c r="L9948" s="1">
        <v>52</v>
      </c>
      <c r="M9948" s="8">
        <v>5</v>
      </c>
    </row>
    <row r="9949" spans="4:13" x14ac:dyDescent="0.2">
      <c r="D9949" s="175"/>
      <c r="E9949" s="11"/>
      <c r="F9949" s="10"/>
      <c r="G9949" s="9">
        <v>100</v>
      </c>
      <c r="H9949" s="45">
        <v>0</v>
      </c>
      <c r="I9949" s="18">
        <v>0</v>
      </c>
      <c r="J9949" s="46">
        <v>5.1282051282049999</v>
      </c>
      <c r="K9949" s="46">
        <v>21.794871794872002</v>
      </c>
      <c r="L9949" s="35">
        <v>66.666666666666998</v>
      </c>
      <c r="M9949" s="13">
        <v>6.4102564102560002</v>
      </c>
    </row>
    <row r="9950" spans="4:13" x14ac:dyDescent="0.2">
      <c r="D9950" s="175"/>
      <c r="E9950" s="4" t="s">
        <v>62</v>
      </c>
      <c r="F9950" s="6"/>
      <c r="G9950" s="5">
        <v>113</v>
      </c>
      <c r="H9950" s="7">
        <v>3</v>
      </c>
      <c r="I9950" s="1">
        <v>6</v>
      </c>
      <c r="J9950" s="1">
        <v>47</v>
      </c>
      <c r="K9950" s="1">
        <v>42</v>
      </c>
      <c r="L9950" s="1">
        <v>10</v>
      </c>
      <c r="M9950" s="8">
        <v>5</v>
      </c>
    </row>
    <row r="9951" spans="4:13" x14ac:dyDescent="0.2">
      <c r="D9951" s="175"/>
      <c r="E9951" s="11"/>
      <c r="F9951" s="10"/>
      <c r="G9951" s="9">
        <v>100</v>
      </c>
      <c r="H9951" s="16">
        <v>2.654867256637</v>
      </c>
      <c r="I9951" s="2">
        <v>5.3097345132739999</v>
      </c>
      <c r="J9951" s="35">
        <v>41.592920353982002</v>
      </c>
      <c r="K9951" s="2">
        <v>37.168141592920001</v>
      </c>
      <c r="L9951" s="46">
        <v>8.8495575221239999</v>
      </c>
      <c r="M9951" s="13">
        <v>4.424778761062</v>
      </c>
    </row>
    <row r="9952" spans="4:13" x14ac:dyDescent="0.2">
      <c r="D9952" s="174" t="s">
        <v>63</v>
      </c>
      <c r="E9952" s="20" t="s">
        <v>64</v>
      </c>
      <c r="F9952" s="22"/>
      <c r="G9952" s="21">
        <v>234</v>
      </c>
      <c r="H9952" s="25">
        <v>3</v>
      </c>
      <c r="I9952" s="3">
        <v>4</v>
      </c>
      <c r="J9952" s="3">
        <v>65</v>
      </c>
      <c r="K9952" s="3">
        <v>91</v>
      </c>
      <c r="L9952" s="3">
        <v>59</v>
      </c>
      <c r="M9952" s="26">
        <v>12</v>
      </c>
    </row>
    <row r="9953" spans="4:13" x14ac:dyDescent="0.2">
      <c r="D9953" s="175"/>
      <c r="E9953" s="11"/>
      <c r="F9953" s="10"/>
      <c r="G9953" s="9">
        <v>100</v>
      </c>
      <c r="H9953" s="16">
        <v>1.2820512820509999</v>
      </c>
      <c r="I9953" s="2">
        <v>1.709401709402</v>
      </c>
      <c r="J9953" s="2">
        <v>27.777777777777999</v>
      </c>
      <c r="K9953" s="2">
        <v>38.888888888888999</v>
      </c>
      <c r="L9953" s="2">
        <v>25.213675213675</v>
      </c>
      <c r="M9953" s="13">
        <v>5.1282051282049999</v>
      </c>
    </row>
    <row r="9954" spans="4:13" x14ac:dyDescent="0.2">
      <c r="D9954" s="175"/>
      <c r="E9954" s="4" t="s">
        <v>65</v>
      </c>
      <c r="F9954" s="6"/>
      <c r="G9954" s="5">
        <v>172</v>
      </c>
      <c r="H9954" s="7">
        <v>3</v>
      </c>
      <c r="I9954" s="1">
        <v>4</v>
      </c>
      <c r="J9954" s="1">
        <v>52</v>
      </c>
      <c r="K9954" s="1">
        <v>69</v>
      </c>
      <c r="L9954" s="1">
        <v>35</v>
      </c>
      <c r="M9954" s="8">
        <v>9</v>
      </c>
    </row>
    <row r="9955" spans="4:13" x14ac:dyDescent="0.2">
      <c r="D9955" s="175"/>
      <c r="E9955" s="11"/>
      <c r="F9955" s="10"/>
      <c r="G9955" s="9">
        <v>100</v>
      </c>
      <c r="H9955" s="16">
        <v>1.744186046512</v>
      </c>
      <c r="I9955" s="2">
        <v>2.3255813953489999</v>
      </c>
      <c r="J9955" s="2">
        <v>30.232558139535001</v>
      </c>
      <c r="K9955" s="2">
        <v>40.116279069767003</v>
      </c>
      <c r="L9955" s="2">
        <v>20.348837209302001</v>
      </c>
      <c r="M9955" s="13">
        <v>5.2325581395349996</v>
      </c>
    </row>
    <row r="9956" spans="4:13" x14ac:dyDescent="0.2">
      <c r="D9956" s="175"/>
      <c r="E9956" s="4" t="s">
        <v>66</v>
      </c>
      <c r="F9956" s="6"/>
      <c r="G9956" s="5">
        <v>165</v>
      </c>
      <c r="H9956" s="7">
        <v>2</v>
      </c>
      <c r="I9956" s="1">
        <v>5</v>
      </c>
      <c r="J9956" s="1">
        <v>50</v>
      </c>
      <c r="K9956" s="1">
        <v>61</v>
      </c>
      <c r="L9956" s="1">
        <v>41</v>
      </c>
      <c r="M9956" s="8">
        <v>6</v>
      </c>
    </row>
    <row r="9957" spans="4:13" x14ac:dyDescent="0.2">
      <c r="D9957" s="175"/>
      <c r="E9957" s="11"/>
      <c r="F9957" s="10"/>
      <c r="G9957" s="9">
        <v>100</v>
      </c>
      <c r="H9957" s="16">
        <v>1.2121212121210001</v>
      </c>
      <c r="I9957" s="2">
        <v>3.0303030303030001</v>
      </c>
      <c r="J9957" s="2">
        <v>30.303030303029999</v>
      </c>
      <c r="K9957" s="2">
        <v>36.969696969696997</v>
      </c>
      <c r="L9957" s="2">
        <v>24.848484848485</v>
      </c>
      <c r="M9957" s="13">
        <v>3.636363636364</v>
      </c>
    </row>
    <row r="9958" spans="4:13" x14ac:dyDescent="0.2">
      <c r="D9958" s="175"/>
      <c r="E9958" s="4" t="s">
        <v>67</v>
      </c>
      <c r="F9958" s="6"/>
      <c r="G9958" s="5">
        <v>158</v>
      </c>
      <c r="H9958" s="7">
        <v>2</v>
      </c>
      <c r="I9958" s="1">
        <v>6</v>
      </c>
      <c r="J9958" s="1">
        <v>45</v>
      </c>
      <c r="K9958" s="1">
        <v>58</v>
      </c>
      <c r="L9958" s="1">
        <v>46</v>
      </c>
      <c r="M9958" s="8">
        <v>1</v>
      </c>
    </row>
    <row r="9959" spans="4:13" x14ac:dyDescent="0.2">
      <c r="D9959" s="175"/>
      <c r="E9959" s="11"/>
      <c r="F9959" s="10"/>
      <c r="G9959" s="9">
        <v>100</v>
      </c>
      <c r="H9959" s="16">
        <v>1.2658227848100001</v>
      </c>
      <c r="I9959" s="2">
        <v>3.7974683544299999</v>
      </c>
      <c r="J9959" s="2">
        <v>28.481012658228</v>
      </c>
      <c r="K9959" s="2">
        <v>36.708860759494002</v>
      </c>
      <c r="L9959" s="2">
        <v>29.113924050632999</v>
      </c>
      <c r="M9959" s="13">
        <v>0.63291139240500005</v>
      </c>
    </row>
    <row r="9960" spans="4:13" x14ac:dyDescent="0.2">
      <c r="D9960" s="175"/>
      <c r="E9960" s="4" t="s">
        <v>68</v>
      </c>
      <c r="F9960" s="6"/>
      <c r="G9960" s="5">
        <v>112</v>
      </c>
      <c r="H9960" s="7">
        <v>0</v>
      </c>
      <c r="I9960" s="1">
        <v>1</v>
      </c>
      <c r="J9960" s="1">
        <v>40</v>
      </c>
      <c r="K9960" s="1">
        <v>34</v>
      </c>
      <c r="L9960" s="1">
        <v>29</v>
      </c>
      <c r="M9960" s="8">
        <v>8</v>
      </c>
    </row>
    <row r="9961" spans="4:13" x14ac:dyDescent="0.2">
      <c r="D9961" s="175"/>
      <c r="E9961" s="11"/>
      <c r="F9961" s="10"/>
      <c r="G9961" s="9">
        <v>100</v>
      </c>
      <c r="H9961" s="45">
        <v>0</v>
      </c>
      <c r="I9961" s="2">
        <v>0.89285714285700002</v>
      </c>
      <c r="J9961" s="2">
        <v>35.714285714286</v>
      </c>
      <c r="K9961" s="27">
        <v>30.357142857143</v>
      </c>
      <c r="L9961" s="2">
        <v>25.892857142857</v>
      </c>
      <c r="M9961" s="13">
        <v>7.1428571428570002</v>
      </c>
    </row>
    <row r="9962" spans="4:13" x14ac:dyDescent="0.2">
      <c r="D9962" s="175"/>
      <c r="E9962" s="4" t="s">
        <v>69</v>
      </c>
      <c r="F9962" s="6"/>
      <c r="G9962" s="5">
        <v>92</v>
      </c>
      <c r="H9962" s="7">
        <v>2</v>
      </c>
      <c r="I9962" s="1">
        <v>1</v>
      </c>
      <c r="J9962" s="1">
        <v>24</v>
      </c>
      <c r="K9962" s="1">
        <v>38</v>
      </c>
      <c r="L9962" s="1">
        <v>27</v>
      </c>
      <c r="M9962" s="8">
        <v>0</v>
      </c>
    </row>
    <row r="9963" spans="4:13" x14ac:dyDescent="0.2">
      <c r="D9963" s="175"/>
      <c r="E9963" s="11"/>
      <c r="F9963" s="10"/>
      <c r="G9963" s="9">
        <v>100</v>
      </c>
      <c r="H9963" s="16">
        <v>2.1739130434780001</v>
      </c>
      <c r="I9963" s="2">
        <v>1.086956521739</v>
      </c>
      <c r="J9963" s="27">
        <v>26.086956521739001</v>
      </c>
      <c r="K9963" s="23">
        <v>41.304347826087003</v>
      </c>
      <c r="L9963" s="2">
        <v>29.347826086956999</v>
      </c>
      <c r="M9963" s="36">
        <v>0</v>
      </c>
    </row>
    <row r="9964" spans="4:13" x14ac:dyDescent="0.2">
      <c r="D9964" s="175"/>
      <c r="E9964" s="4" t="s">
        <v>70</v>
      </c>
      <c r="F9964" s="6"/>
      <c r="G9964" s="5">
        <v>131</v>
      </c>
      <c r="H9964" s="7">
        <v>1</v>
      </c>
      <c r="I9964" s="1">
        <v>3</v>
      </c>
      <c r="J9964" s="1">
        <v>50</v>
      </c>
      <c r="K9964" s="1">
        <v>40</v>
      </c>
      <c r="L9964" s="1">
        <v>34</v>
      </c>
      <c r="M9964" s="8">
        <v>3</v>
      </c>
    </row>
    <row r="9965" spans="4:13" x14ac:dyDescent="0.2">
      <c r="D9965" s="175"/>
      <c r="E9965" s="11"/>
      <c r="F9965" s="10"/>
      <c r="G9965" s="9">
        <v>100</v>
      </c>
      <c r="H9965" s="16">
        <v>0.76335877862599999</v>
      </c>
      <c r="I9965" s="2">
        <v>2.2900763358780001</v>
      </c>
      <c r="J9965" s="23">
        <v>38.167938931298004</v>
      </c>
      <c r="K9965" s="27">
        <v>30.534351145037999</v>
      </c>
      <c r="L9965" s="2">
        <v>25.954198473281998</v>
      </c>
      <c r="M9965" s="13">
        <v>2.2900763358780001</v>
      </c>
    </row>
    <row r="9966" spans="4:13" x14ac:dyDescent="0.2">
      <c r="D9966" s="175"/>
      <c r="E9966" s="4" t="s">
        <v>71</v>
      </c>
      <c r="F9966" s="6"/>
      <c r="G9966" s="5">
        <v>71</v>
      </c>
      <c r="H9966" s="7">
        <v>1</v>
      </c>
      <c r="I9966" s="1">
        <v>5</v>
      </c>
      <c r="J9966" s="1">
        <v>28</v>
      </c>
      <c r="K9966" s="1">
        <v>19</v>
      </c>
      <c r="L9966" s="1">
        <v>14</v>
      </c>
      <c r="M9966" s="8">
        <v>4</v>
      </c>
    </row>
    <row r="9967" spans="4:13" x14ac:dyDescent="0.2">
      <c r="D9967" s="175"/>
      <c r="E9967" s="11"/>
      <c r="F9967" s="10"/>
      <c r="G9967" s="9">
        <v>100</v>
      </c>
      <c r="H9967" s="16">
        <v>1.4084507042250001</v>
      </c>
      <c r="I9967" s="2">
        <v>7.0422535211269999</v>
      </c>
      <c r="J9967" s="23">
        <v>39.436619718309998</v>
      </c>
      <c r="K9967" s="27">
        <v>26.760563380282001</v>
      </c>
      <c r="L9967" s="2">
        <v>19.718309859154999</v>
      </c>
      <c r="M9967" s="13">
        <v>5.6338028169010004</v>
      </c>
    </row>
    <row r="9968" spans="4:13" x14ac:dyDescent="0.2">
      <c r="D9968" s="175"/>
      <c r="E9968" s="4" t="s">
        <v>72</v>
      </c>
      <c r="F9968" s="6"/>
      <c r="G9968" s="5">
        <v>70</v>
      </c>
      <c r="H9968" s="7">
        <v>3</v>
      </c>
      <c r="I9968" s="1">
        <v>7</v>
      </c>
      <c r="J9968" s="1">
        <v>26</v>
      </c>
      <c r="K9968" s="1">
        <v>24</v>
      </c>
      <c r="L9968" s="1">
        <v>8</v>
      </c>
      <c r="M9968" s="8">
        <v>2</v>
      </c>
    </row>
    <row r="9969" spans="2:13" x14ac:dyDescent="0.2">
      <c r="D9969" s="176"/>
      <c r="E9969" s="57"/>
      <c r="F9969" s="54"/>
      <c r="G9969" s="67">
        <v>100</v>
      </c>
      <c r="H9969" s="82">
        <v>4.2857142857139996</v>
      </c>
      <c r="I9969" s="103">
        <v>10</v>
      </c>
      <c r="J9969" s="103">
        <v>37.142857142856997</v>
      </c>
      <c r="K9969" s="48">
        <v>34.285714285714</v>
      </c>
      <c r="L9969" s="91">
        <v>11.428571428571001</v>
      </c>
      <c r="M9969" s="84">
        <v>2.8571428571430002</v>
      </c>
    </row>
    <row r="9971" spans="2:13" x14ac:dyDescent="0.2">
      <c r="B9971" s="43" t="str">
        <f xml:space="preserve"> HYPERLINK("#'目次'!B213", "[207]")</f>
        <v>[207]</v>
      </c>
      <c r="C9971" s="31" t="s">
        <v>415</v>
      </c>
    </row>
    <row r="9974" spans="2:13" x14ac:dyDescent="0.2">
      <c r="C9974" s="31" t="s">
        <v>75</v>
      </c>
    </row>
    <row r="9975" spans="2:13" x14ac:dyDescent="0.2">
      <c r="D9975" s="177"/>
      <c r="E9975" s="178"/>
      <c r="F9975" s="178"/>
      <c r="G9975" s="40" t="s">
        <v>14</v>
      </c>
      <c r="H9975" s="42" t="s">
        <v>416</v>
      </c>
      <c r="I9975" s="15" t="s">
        <v>417</v>
      </c>
      <c r="J9975" s="15" t="s">
        <v>418</v>
      </c>
      <c r="K9975" s="15" t="s">
        <v>419</v>
      </c>
      <c r="L9975" s="15" t="s">
        <v>420</v>
      </c>
      <c r="M9975" s="44" t="s">
        <v>17</v>
      </c>
    </row>
    <row r="9976" spans="2:13" x14ac:dyDescent="0.2">
      <c r="D9976" s="179"/>
      <c r="E9976" s="180"/>
      <c r="F9976" s="180"/>
      <c r="G9976" s="39"/>
      <c r="H9976" s="41"/>
      <c r="I9976" s="14"/>
      <c r="J9976" s="14"/>
      <c r="K9976" s="14"/>
      <c r="L9976" s="14"/>
      <c r="M9976" s="38"/>
    </row>
    <row r="9977" spans="2:13" x14ac:dyDescent="0.2">
      <c r="D9977" s="70"/>
      <c r="E9977" s="72" t="s">
        <v>14</v>
      </c>
      <c r="F9977" s="69"/>
      <c r="G9977" s="37">
        <v>1222</v>
      </c>
      <c r="H9977" s="17">
        <v>17</v>
      </c>
      <c r="I9977" s="17">
        <v>36</v>
      </c>
      <c r="J9977" s="17">
        <v>384</v>
      </c>
      <c r="K9977" s="17">
        <v>440</v>
      </c>
      <c r="L9977" s="17">
        <v>298</v>
      </c>
      <c r="M9977" s="55">
        <v>47</v>
      </c>
    </row>
    <row r="9978" spans="2:13" x14ac:dyDescent="0.2">
      <c r="D9978" s="57"/>
      <c r="E9978" s="54"/>
      <c r="F9978" s="71"/>
      <c r="G9978" s="9">
        <v>100</v>
      </c>
      <c r="H9978" s="2">
        <v>1.39116202946</v>
      </c>
      <c r="I9978" s="2">
        <v>2.9459901800330002</v>
      </c>
      <c r="J9978" s="2">
        <v>31.423895253682002</v>
      </c>
      <c r="K9978" s="2">
        <v>36.006546644845002</v>
      </c>
      <c r="L9978" s="2">
        <v>24.386252045827</v>
      </c>
      <c r="M9978" s="13">
        <v>3.8461538461539999</v>
      </c>
    </row>
    <row r="9979" spans="2:13" x14ac:dyDescent="0.2">
      <c r="D9979" s="174" t="s">
        <v>36</v>
      </c>
      <c r="E9979" s="20" t="s">
        <v>76</v>
      </c>
      <c r="F9979" s="22"/>
      <c r="G9979" s="21">
        <v>629</v>
      </c>
      <c r="H9979" s="25">
        <v>11</v>
      </c>
      <c r="I9979" s="3">
        <v>19</v>
      </c>
      <c r="J9979" s="3">
        <v>218</v>
      </c>
      <c r="K9979" s="3">
        <v>199</v>
      </c>
      <c r="L9979" s="3">
        <v>163</v>
      </c>
      <c r="M9979" s="26">
        <v>19</v>
      </c>
    </row>
    <row r="9980" spans="2:13" x14ac:dyDescent="0.2">
      <c r="D9980" s="175"/>
      <c r="E9980" s="11"/>
      <c r="F9980" s="10"/>
      <c r="G9980" s="9">
        <v>100</v>
      </c>
      <c r="H9980" s="16">
        <v>1.7488076311609999</v>
      </c>
      <c r="I9980" s="2">
        <v>3.0206677265500002</v>
      </c>
      <c r="J9980" s="2">
        <v>34.658187599363998</v>
      </c>
      <c r="K9980" s="2">
        <v>31.637519872814</v>
      </c>
      <c r="L9980" s="2">
        <v>25.914149443561001</v>
      </c>
      <c r="M9980" s="13">
        <v>3.0206677265500002</v>
      </c>
    </row>
    <row r="9981" spans="2:13" x14ac:dyDescent="0.2">
      <c r="D9981" s="175"/>
      <c r="E9981" s="4" t="s">
        <v>39</v>
      </c>
      <c r="F9981" s="6"/>
      <c r="G9981" s="5">
        <v>37</v>
      </c>
      <c r="H9981" s="7">
        <v>1</v>
      </c>
      <c r="I9981" s="1">
        <v>0</v>
      </c>
      <c r="J9981" s="1">
        <v>2</v>
      </c>
      <c r="K9981" s="1">
        <v>10</v>
      </c>
      <c r="L9981" s="1">
        <v>22</v>
      </c>
      <c r="M9981" s="8">
        <v>2</v>
      </c>
    </row>
    <row r="9982" spans="2:13" x14ac:dyDescent="0.2">
      <c r="D9982" s="175"/>
      <c r="E9982" s="11"/>
      <c r="F9982" s="10"/>
      <c r="G9982" s="9">
        <v>100</v>
      </c>
      <c r="H9982" s="16">
        <v>2.7027027027030002</v>
      </c>
      <c r="I9982" s="18">
        <v>0</v>
      </c>
      <c r="J9982" s="46">
        <v>5.4054054054050003</v>
      </c>
      <c r="K9982" s="27">
        <v>27.027027027027</v>
      </c>
      <c r="L9982" s="35">
        <v>59.459459459458998</v>
      </c>
      <c r="M9982" s="13">
        <v>5.4054054054050003</v>
      </c>
    </row>
    <row r="9983" spans="2:13" x14ac:dyDescent="0.2">
      <c r="D9983" s="175"/>
      <c r="E9983" s="4" t="s">
        <v>40</v>
      </c>
      <c r="F9983" s="6"/>
      <c r="G9983" s="5">
        <v>73</v>
      </c>
      <c r="H9983" s="7">
        <v>0</v>
      </c>
      <c r="I9983" s="1">
        <v>1</v>
      </c>
      <c r="J9983" s="1">
        <v>26</v>
      </c>
      <c r="K9983" s="1">
        <v>14</v>
      </c>
      <c r="L9983" s="1">
        <v>31</v>
      </c>
      <c r="M9983" s="8">
        <v>1</v>
      </c>
    </row>
    <row r="9984" spans="2:13" x14ac:dyDescent="0.2">
      <c r="D9984" s="175"/>
      <c r="E9984" s="11"/>
      <c r="F9984" s="10"/>
      <c r="G9984" s="9">
        <v>100</v>
      </c>
      <c r="H9984" s="45">
        <v>0</v>
      </c>
      <c r="I9984" s="2">
        <v>1.369863013699</v>
      </c>
      <c r="J9984" s="2">
        <v>35.616438356163997</v>
      </c>
      <c r="K9984" s="46">
        <v>19.178082191781002</v>
      </c>
      <c r="L9984" s="35">
        <v>42.465753424657997</v>
      </c>
      <c r="M9984" s="13">
        <v>1.369863013699</v>
      </c>
    </row>
    <row r="9985" spans="4:13" x14ac:dyDescent="0.2">
      <c r="D9985" s="175"/>
      <c r="E9985" s="4" t="s">
        <v>41</v>
      </c>
      <c r="F9985" s="6"/>
      <c r="G9985" s="5">
        <v>108</v>
      </c>
      <c r="H9985" s="7">
        <v>1</v>
      </c>
      <c r="I9985" s="1">
        <v>3</v>
      </c>
      <c r="J9985" s="1">
        <v>28</v>
      </c>
      <c r="K9985" s="1">
        <v>43</v>
      </c>
      <c r="L9985" s="1">
        <v>32</v>
      </c>
      <c r="M9985" s="8">
        <v>1</v>
      </c>
    </row>
    <row r="9986" spans="4:13" x14ac:dyDescent="0.2">
      <c r="D9986" s="175"/>
      <c r="E9986" s="11"/>
      <c r="F9986" s="10"/>
      <c r="G9986" s="9">
        <v>100</v>
      </c>
      <c r="H9986" s="16">
        <v>0.92592592592599998</v>
      </c>
      <c r="I9986" s="2">
        <v>2.7777777777780002</v>
      </c>
      <c r="J9986" s="27">
        <v>25.925925925925998</v>
      </c>
      <c r="K9986" s="2">
        <v>39.814814814815001</v>
      </c>
      <c r="L9986" s="23">
        <v>29.629629629629999</v>
      </c>
      <c r="M9986" s="13">
        <v>0.92592592592599998</v>
      </c>
    </row>
    <row r="9987" spans="4:13" x14ac:dyDescent="0.2">
      <c r="D9987" s="175"/>
      <c r="E9987" s="4" t="s">
        <v>42</v>
      </c>
      <c r="F9987" s="6"/>
      <c r="G9987" s="5">
        <v>113</v>
      </c>
      <c r="H9987" s="7">
        <v>2</v>
      </c>
      <c r="I9987" s="1">
        <v>2</v>
      </c>
      <c r="J9987" s="1">
        <v>46</v>
      </c>
      <c r="K9987" s="1">
        <v>28</v>
      </c>
      <c r="L9987" s="1">
        <v>32</v>
      </c>
      <c r="M9987" s="8">
        <v>3</v>
      </c>
    </row>
    <row r="9988" spans="4:13" x14ac:dyDescent="0.2">
      <c r="D9988" s="175"/>
      <c r="E9988" s="11"/>
      <c r="F9988" s="10"/>
      <c r="G9988" s="9">
        <v>100</v>
      </c>
      <c r="H9988" s="16">
        <v>1.769911504425</v>
      </c>
      <c r="I9988" s="2">
        <v>1.769911504425</v>
      </c>
      <c r="J9988" s="23">
        <v>40.707964601770001</v>
      </c>
      <c r="K9988" s="46">
        <v>24.778761061947002</v>
      </c>
      <c r="L9988" s="2">
        <v>28.318584070796</v>
      </c>
      <c r="M9988" s="13">
        <v>2.654867256637</v>
      </c>
    </row>
    <row r="9989" spans="4:13" x14ac:dyDescent="0.2">
      <c r="D9989" s="175"/>
      <c r="E9989" s="4" t="s">
        <v>43</v>
      </c>
      <c r="F9989" s="6"/>
      <c r="G9989" s="5">
        <v>101</v>
      </c>
      <c r="H9989" s="7">
        <v>1</v>
      </c>
      <c r="I9989" s="1">
        <v>4</v>
      </c>
      <c r="J9989" s="1">
        <v>27</v>
      </c>
      <c r="K9989" s="1">
        <v>39</v>
      </c>
      <c r="L9989" s="1">
        <v>26</v>
      </c>
      <c r="M9989" s="8">
        <v>4</v>
      </c>
    </row>
    <row r="9990" spans="4:13" x14ac:dyDescent="0.2">
      <c r="D9990" s="175"/>
      <c r="E9990" s="11"/>
      <c r="F9990" s="10"/>
      <c r="G9990" s="9">
        <v>100</v>
      </c>
      <c r="H9990" s="16">
        <v>0.99009900990099997</v>
      </c>
      <c r="I9990" s="2">
        <v>3.9603960396039999</v>
      </c>
      <c r="J9990" s="2">
        <v>26.732673267327002</v>
      </c>
      <c r="K9990" s="2">
        <v>38.613861386139</v>
      </c>
      <c r="L9990" s="2">
        <v>25.742574257426</v>
      </c>
      <c r="M9990" s="13">
        <v>3.9603960396039999</v>
      </c>
    </row>
    <row r="9991" spans="4:13" x14ac:dyDescent="0.2">
      <c r="D9991" s="175"/>
      <c r="E9991" s="4" t="s">
        <v>44</v>
      </c>
      <c r="F9991" s="6"/>
      <c r="G9991" s="5">
        <v>114</v>
      </c>
      <c r="H9991" s="7">
        <v>1</v>
      </c>
      <c r="I9991" s="1">
        <v>3</v>
      </c>
      <c r="J9991" s="1">
        <v>50</v>
      </c>
      <c r="K9991" s="1">
        <v>41</v>
      </c>
      <c r="L9991" s="1">
        <v>14</v>
      </c>
      <c r="M9991" s="8">
        <v>5</v>
      </c>
    </row>
    <row r="9992" spans="4:13" x14ac:dyDescent="0.2">
      <c r="D9992" s="175"/>
      <c r="E9992" s="11"/>
      <c r="F9992" s="10"/>
      <c r="G9992" s="9">
        <v>100</v>
      </c>
      <c r="H9992" s="16">
        <v>0.87719298245599997</v>
      </c>
      <c r="I9992" s="2">
        <v>2.6315789473679998</v>
      </c>
      <c r="J9992" s="35">
        <v>43.859649122806999</v>
      </c>
      <c r="K9992" s="2">
        <v>35.964912280702002</v>
      </c>
      <c r="L9992" s="46">
        <v>12.280701754386</v>
      </c>
      <c r="M9992" s="13">
        <v>4.3859649122809996</v>
      </c>
    </row>
    <row r="9993" spans="4:13" x14ac:dyDescent="0.2">
      <c r="D9993" s="175"/>
      <c r="E9993" s="4" t="s">
        <v>45</v>
      </c>
      <c r="F9993" s="6"/>
      <c r="G9993" s="5">
        <v>83</v>
      </c>
      <c r="H9993" s="7">
        <v>5</v>
      </c>
      <c r="I9993" s="1">
        <v>6</v>
      </c>
      <c r="J9993" s="1">
        <v>39</v>
      </c>
      <c r="K9993" s="1">
        <v>24</v>
      </c>
      <c r="L9993" s="1">
        <v>6</v>
      </c>
      <c r="M9993" s="8">
        <v>3</v>
      </c>
    </row>
    <row r="9994" spans="4:13" x14ac:dyDescent="0.2">
      <c r="D9994" s="175"/>
      <c r="E9994" s="11"/>
      <c r="F9994" s="10"/>
      <c r="G9994" s="9">
        <v>100</v>
      </c>
      <c r="H9994" s="16">
        <v>6.0240963855420002</v>
      </c>
      <c r="I9994" s="2">
        <v>7.2289156626509996</v>
      </c>
      <c r="J9994" s="35">
        <v>46.987951807229003</v>
      </c>
      <c r="K9994" s="27">
        <v>28.915662650601998</v>
      </c>
      <c r="L9994" s="46">
        <v>7.2289156626509996</v>
      </c>
      <c r="M9994" s="13">
        <v>3.6144578313250002</v>
      </c>
    </row>
    <row r="9995" spans="4:13" x14ac:dyDescent="0.2">
      <c r="D9995" s="174" t="s">
        <v>37</v>
      </c>
      <c r="E9995" s="20" t="s">
        <v>77</v>
      </c>
      <c r="F9995" s="22"/>
      <c r="G9995" s="21">
        <v>593</v>
      </c>
      <c r="H9995" s="25">
        <v>6</v>
      </c>
      <c r="I9995" s="3">
        <v>17</v>
      </c>
      <c r="J9995" s="3">
        <v>166</v>
      </c>
      <c r="K9995" s="3">
        <v>241</v>
      </c>
      <c r="L9995" s="3">
        <v>135</v>
      </c>
      <c r="M9995" s="26">
        <v>28</v>
      </c>
    </row>
    <row r="9996" spans="4:13" x14ac:dyDescent="0.2">
      <c r="D9996" s="175"/>
      <c r="E9996" s="11"/>
      <c r="F9996" s="10"/>
      <c r="G9996" s="9">
        <v>100</v>
      </c>
      <c r="H9996" s="16">
        <v>1.0118043844860001</v>
      </c>
      <c r="I9996" s="2">
        <v>2.8667790893760001</v>
      </c>
      <c r="J9996" s="2">
        <v>27.993254637437001</v>
      </c>
      <c r="K9996" s="2">
        <v>40.640809443507997</v>
      </c>
      <c r="L9996" s="2">
        <v>22.765598650927</v>
      </c>
      <c r="M9996" s="13">
        <v>4.7217537942660002</v>
      </c>
    </row>
    <row r="9997" spans="4:13" x14ac:dyDescent="0.2">
      <c r="D9997" s="175"/>
      <c r="E9997" s="4" t="s">
        <v>39</v>
      </c>
      <c r="F9997" s="6"/>
      <c r="G9997" s="5">
        <v>27</v>
      </c>
      <c r="H9997" s="7">
        <v>0</v>
      </c>
      <c r="I9997" s="1">
        <v>0</v>
      </c>
      <c r="J9997" s="1">
        <v>1</v>
      </c>
      <c r="K9997" s="1">
        <v>6</v>
      </c>
      <c r="L9997" s="1">
        <v>18</v>
      </c>
      <c r="M9997" s="8">
        <v>2</v>
      </c>
    </row>
    <row r="9998" spans="4:13" x14ac:dyDescent="0.2">
      <c r="D9998" s="175"/>
      <c r="E9998" s="11"/>
      <c r="F9998" s="10"/>
      <c r="G9998" s="9">
        <v>100</v>
      </c>
      <c r="H9998" s="45">
        <v>0</v>
      </c>
      <c r="I9998" s="18">
        <v>0</v>
      </c>
      <c r="J9998" s="46">
        <v>3.7037037037039999</v>
      </c>
      <c r="K9998" s="46">
        <v>22.222222222222001</v>
      </c>
      <c r="L9998" s="35">
        <v>66.666666666666998</v>
      </c>
      <c r="M9998" s="13">
        <v>7.4074074074069998</v>
      </c>
    </row>
    <row r="9999" spans="4:13" x14ac:dyDescent="0.2">
      <c r="D9999" s="175"/>
      <c r="E9999" s="4" t="s">
        <v>40</v>
      </c>
      <c r="F9999" s="6"/>
      <c r="G9999" s="5">
        <v>74</v>
      </c>
      <c r="H9999" s="7">
        <v>2</v>
      </c>
      <c r="I9999" s="1">
        <v>0</v>
      </c>
      <c r="J9999" s="1">
        <v>15</v>
      </c>
      <c r="K9999" s="1">
        <v>35</v>
      </c>
      <c r="L9999" s="1">
        <v>21</v>
      </c>
      <c r="M9999" s="8">
        <v>1</v>
      </c>
    </row>
    <row r="10000" spans="4:13" x14ac:dyDescent="0.2">
      <c r="D10000" s="175"/>
      <c r="E10000" s="11"/>
      <c r="F10000" s="10"/>
      <c r="G10000" s="9">
        <v>100</v>
      </c>
      <c r="H10000" s="16">
        <v>2.7027027027030002</v>
      </c>
      <c r="I10000" s="18">
        <v>0</v>
      </c>
      <c r="J10000" s="46">
        <v>20.27027027027</v>
      </c>
      <c r="K10000" s="35">
        <v>47.297297297297</v>
      </c>
      <c r="L10000" s="2">
        <v>28.378378378377999</v>
      </c>
      <c r="M10000" s="13">
        <v>1.351351351351</v>
      </c>
    </row>
    <row r="10001" spans="2:13" x14ac:dyDescent="0.2">
      <c r="D10001" s="175"/>
      <c r="E10001" s="4" t="s">
        <v>41</v>
      </c>
      <c r="F10001" s="6"/>
      <c r="G10001" s="5">
        <v>96</v>
      </c>
      <c r="H10001" s="7">
        <v>0</v>
      </c>
      <c r="I10001" s="1">
        <v>0</v>
      </c>
      <c r="J10001" s="1">
        <v>25</v>
      </c>
      <c r="K10001" s="1">
        <v>40</v>
      </c>
      <c r="L10001" s="1">
        <v>31</v>
      </c>
      <c r="M10001" s="8">
        <v>0</v>
      </c>
    </row>
    <row r="10002" spans="2:13" x14ac:dyDescent="0.2">
      <c r="D10002" s="175"/>
      <c r="E10002" s="11"/>
      <c r="F10002" s="10"/>
      <c r="G10002" s="9">
        <v>100</v>
      </c>
      <c r="H10002" s="45">
        <v>0</v>
      </c>
      <c r="I10002" s="18">
        <v>0</v>
      </c>
      <c r="J10002" s="27">
        <v>26.041666666666998</v>
      </c>
      <c r="K10002" s="23">
        <v>41.666666666666998</v>
      </c>
      <c r="L10002" s="23">
        <v>32.291666666666998</v>
      </c>
      <c r="M10002" s="36">
        <v>0</v>
      </c>
    </row>
    <row r="10003" spans="2:13" x14ac:dyDescent="0.2">
      <c r="D10003" s="175"/>
      <c r="E10003" s="4" t="s">
        <v>42</v>
      </c>
      <c r="F10003" s="6"/>
      <c r="G10003" s="5">
        <v>97</v>
      </c>
      <c r="H10003" s="7">
        <v>1</v>
      </c>
      <c r="I10003" s="1">
        <v>3</v>
      </c>
      <c r="J10003" s="1">
        <v>22</v>
      </c>
      <c r="K10003" s="1">
        <v>37</v>
      </c>
      <c r="L10003" s="1">
        <v>26</v>
      </c>
      <c r="M10003" s="8">
        <v>8</v>
      </c>
    </row>
    <row r="10004" spans="2:13" x14ac:dyDescent="0.2">
      <c r="D10004" s="175"/>
      <c r="E10004" s="11"/>
      <c r="F10004" s="10"/>
      <c r="G10004" s="9">
        <v>100</v>
      </c>
      <c r="H10004" s="16">
        <v>1.0309278350519999</v>
      </c>
      <c r="I10004" s="2">
        <v>3.0927835051549999</v>
      </c>
      <c r="J10004" s="27">
        <v>22.680412371134</v>
      </c>
      <c r="K10004" s="2">
        <v>38.144329896907003</v>
      </c>
      <c r="L10004" s="2">
        <v>26.804123711340001</v>
      </c>
      <c r="M10004" s="13">
        <v>8.2474226804120008</v>
      </c>
    </row>
    <row r="10005" spans="2:13" x14ac:dyDescent="0.2">
      <c r="D10005" s="175"/>
      <c r="E10005" s="4" t="s">
        <v>43</v>
      </c>
      <c r="F10005" s="6"/>
      <c r="G10005" s="5">
        <v>103</v>
      </c>
      <c r="H10005" s="7">
        <v>0</v>
      </c>
      <c r="I10005" s="1">
        <v>3</v>
      </c>
      <c r="J10005" s="1">
        <v>33</v>
      </c>
      <c r="K10005" s="1">
        <v>45</v>
      </c>
      <c r="L10005" s="1">
        <v>19</v>
      </c>
      <c r="M10005" s="8">
        <v>3</v>
      </c>
    </row>
    <row r="10006" spans="2:13" x14ac:dyDescent="0.2">
      <c r="D10006" s="175"/>
      <c r="E10006" s="11"/>
      <c r="F10006" s="10"/>
      <c r="G10006" s="9">
        <v>100</v>
      </c>
      <c r="H10006" s="45">
        <v>0</v>
      </c>
      <c r="I10006" s="2">
        <v>2.9126213592229999</v>
      </c>
      <c r="J10006" s="2">
        <v>32.038834951456003</v>
      </c>
      <c r="K10006" s="23">
        <v>43.689320388349998</v>
      </c>
      <c r="L10006" s="27">
        <v>18.446601941748</v>
      </c>
      <c r="M10006" s="13">
        <v>2.9126213592229999</v>
      </c>
    </row>
    <row r="10007" spans="2:13" x14ac:dyDescent="0.2">
      <c r="D10007" s="175"/>
      <c r="E10007" s="4" t="s">
        <v>44</v>
      </c>
      <c r="F10007" s="6"/>
      <c r="G10007" s="5">
        <v>109</v>
      </c>
      <c r="H10007" s="7">
        <v>1</v>
      </c>
      <c r="I10007" s="1">
        <v>5</v>
      </c>
      <c r="J10007" s="1">
        <v>40</v>
      </c>
      <c r="K10007" s="1">
        <v>37</v>
      </c>
      <c r="L10007" s="1">
        <v>18</v>
      </c>
      <c r="M10007" s="8">
        <v>8</v>
      </c>
    </row>
    <row r="10008" spans="2:13" x14ac:dyDescent="0.2">
      <c r="D10008" s="175"/>
      <c r="E10008" s="11"/>
      <c r="F10008" s="10"/>
      <c r="G10008" s="9">
        <v>100</v>
      </c>
      <c r="H10008" s="16">
        <v>0.91743119266100004</v>
      </c>
      <c r="I10008" s="2">
        <v>4.5871559633030001</v>
      </c>
      <c r="J10008" s="23">
        <v>36.697247706421997</v>
      </c>
      <c r="K10008" s="2">
        <v>33.944954128440003</v>
      </c>
      <c r="L10008" s="27">
        <v>16.513761467889999</v>
      </c>
      <c r="M10008" s="13">
        <v>7.339449541284</v>
      </c>
    </row>
    <row r="10009" spans="2:13" x14ac:dyDescent="0.2">
      <c r="D10009" s="175"/>
      <c r="E10009" s="4" t="s">
        <v>45</v>
      </c>
      <c r="F10009" s="6"/>
      <c r="G10009" s="5">
        <v>87</v>
      </c>
      <c r="H10009" s="7">
        <v>2</v>
      </c>
      <c r="I10009" s="1">
        <v>6</v>
      </c>
      <c r="J10009" s="1">
        <v>30</v>
      </c>
      <c r="K10009" s="1">
        <v>41</v>
      </c>
      <c r="L10009" s="1">
        <v>2</v>
      </c>
      <c r="M10009" s="8">
        <v>6</v>
      </c>
    </row>
    <row r="10010" spans="2:13" x14ac:dyDescent="0.2">
      <c r="D10010" s="176"/>
      <c r="E10010" s="57"/>
      <c r="F10010" s="54"/>
      <c r="G10010" s="67">
        <v>100</v>
      </c>
      <c r="H10010" s="82">
        <v>2.2988505747130001</v>
      </c>
      <c r="I10010" s="48">
        <v>6.8965517241379999</v>
      </c>
      <c r="J10010" s="48">
        <v>34.482758620689999</v>
      </c>
      <c r="K10010" s="108">
        <v>47.126436781609002</v>
      </c>
      <c r="L10010" s="91">
        <v>2.2988505747130001</v>
      </c>
      <c r="M10010" s="84">
        <v>6.8965517241379999</v>
      </c>
    </row>
    <row r="10012" spans="2:13" x14ac:dyDescent="0.2">
      <c r="B10012" s="43" t="str">
        <f xml:space="preserve"> HYPERLINK("#'目次'!B214", "[208]")</f>
        <v>[208]</v>
      </c>
      <c r="C10012" s="31" t="s">
        <v>423</v>
      </c>
    </row>
    <row r="10016" spans="2:13" x14ac:dyDescent="0.2">
      <c r="D10016" s="177"/>
      <c r="E10016" s="178"/>
      <c r="F10016" s="178"/>
      <c r="G10016" s="40" t="s">
        <v>14</v>
      </c>
      <c r="H10016" s="42" t="s">
        <v>416</v>
      </c>
      <c r="I10016" s="15" t="s">
        <v>417</v>
      </c>
      <c r="J10016" s="15" t="s">
        <v>418</v>
      </c>
      <c r="K10016" s="15" t="s">
        <v>419</v>
      </c>
      <c r="L10016" s="15" t="s">
        <v>420</v>
      </c>
      <c r="M10016" s="44" t="s">
        <v>17</v>
      </c>
    </row>
    <row r="10017" spans="4:13" x14ac:dyDescent="0.2">
      <c r="D10017" s="179"/>
      <c r="E10017" s="180"/>
      <c r="F10017" s="180"/>
      <c r="G10017" s="39"/>
      <c r="H10017" s="41"/>
      <c r="I10017" s="14"/>
      <c r="J10017" s="14"/>
      <c r="K10017" s="14"/>
      <c r="L10017" s="14"/>
      <c r="M10017" s="38"/>
    </row>
    <row r="10018" spans="4:13" x14ac:dyDescent="0.2">
      <c r="D10018" s="70"/>
      <c r="E10018" s="72" t="s">
        <v>14</v>
      </c>
      <c r="F10018" s="69"/>
      <c r="G10018" s="37">
        <v>1222</v>
      </c>
      <c r="H10018" s="17">
        <v>4</v>
      </c>
      <c r="I10018" s="17">
        <v>11</v>
      </c>
      <c r="J10018" s="17">
        <v>79</v>
      </c>
      <c r="K10018" s="17">
        <v>579</v>
      </c>
      <c r="L10018" s="17">
        <v>445</v>
      </c>
      <c r="M10018" s="55">
        <v>104</v>
      </c>
    </row>
    <row r="10019" spans="4:13" x14ac:dyDescent="0.2">
      <c r="D10019" s="57"/>
      <c r="E10019" s="54"/>
      <c r="F10019" s="71"/>
      <c r="G10019" s="9">
        <v>100</v>
      </c>
      <c r="H10019" s="2">
        <v>0.32733224222599999</v>
      </c>
      <c r="I10019" s="2">
        <v>0.90016366612099996</v>
      </c>
      <c r="J10019" s="2">
        <v>6.4648117839610002</v>
      </c>
      <c r="K10019" s="2">
        <v>47.381342062192999</v>
      </c>
      <c r="L10019" s="2">
        <v>36.415711947627003</v>
      </c>
      <c r="M10019" s="13">
        <v>8.5106382978719992</v>
      </c>
    </row>
    <row r="10020" spans="4:13" x14ac:dyDescent="0.2">
      <c r="D10020" s="174" t="s">
        <v>18</v>
      </c>
      <c r="E10020" s="20" t="s">
        <v>19</v>
      </c>
      <c r="F10020" s="22"/>
      <c r="G10020" s="21">
        <v>57</v>
      </c>
      <c r="H10020" s="25">
        <v>1</v>
      </c>
      <c r="I10020" s="3">
        <v>0</v>
      </c>
      <c r="J10020" s="3">
        <v>5</v>
      </c>
      <c r="K10020" s="3">
        <v>24</v>
      </c>
      <c r="L10020" s="3">
        <v>20</v>
      </c>
      <c r="M10020" s="26">
        <v>7</v>
      </c>
    </row>
    <row r="10021" spans="4:13" x14ac:dyDescent="0.2">
      <c r="D10021" s="175"/>
      <c r="E10021" s="11"/>
      <c r="F10021" s="10"/>
      <c r="G10021" s="9">
        <v>100</v>
      </c>
      <c r="H10021" s="16">
        <v>1.7543859649119999</v>
      </c>
      <c r="I10021" s="18">
        <v>0</v>
      </c>
      <c r="J10021" s="2">
        <v>8.7719298245609991</v>
      </c>
      <c r="K10021" s="27">
        <v>42.105263157895003</v>
      </c>
      <c r="L10021" s="2">
        <v>35.087719298246</v>
      </c>
      <c r="M10021" s="13">
        <v>12.280701754386</v>
      </c>
    </row>
    <row r="10022" spans="4:13" x14ac:dyDescent="0.2">
      <c r="D10022" s="175"/>
      <c r="E10022" s="4" t="s">
        <v>20</v>
      </c>
      <c r="F10022" s="6"/>
      <c r="G10022" s="5">
        <v>84</v>
      </c>
      <c r="H10022" s="7">
        <v>0</v>
      </c>
      <c r="I10022" s="1">
        <v>1</v>
      </c>
      <c r="J10022" s="1">
        <v>5</v>
      </c>
      <c r="K10022" s="1">
        <v>33</v>
      </c>
      <c r="L10022" s="1">
        <v>34</v>
      </c>
      <c r="M10022" s="8">
        <v>11</v>
      </c>
    </row>
    <row r="10023" spans="4:13" x14ac:dyDescent="0.2">
      <c r="D10023" s="175"/>
      <c r="E10023" s="11"/>
      <c r="F10023" s="10"/>
      <c r="G10023" s="9">
        <v>100</v>
      </c>
      <c r="H10023" s="45">
        <v>0</v>
      </c>
      <c r="I10023" s="2">
        <v>1.190476190476</v>
      </c>
      <c r="J10023" s="2">
        <v>5.9523809523809996</v>
      </c>
      <c r="K10023" s="27">
        <v>39.285714285714</v>
      </c>
      <c r="L10023" s="2">
        <v>40.476190476189998</v>
      </c>
      <c r="M10023" s="13">
        <v>13.095238095238001</v>
      </c>
    </row>
    <row r="10024" spans="4:13" x14ac:dyDescent="0.2">
      <c r="D10024" s="175"/>
      <c r="E10024" s="4" t="s">
        <v>21</v>
      </c>
      <c r="F10024" s="6"/>
      <c r="G10024" s="5">
        <v>487</v>
      </c>
      <c r="H10024" s="7">
        <v>1</v>
      </c>
      <c r="I10024" s="1">
        <v>7</v>
      </c>
      <c r="J10024" s="1">
        <v>32</v>
      </c>
      <c r="K10024" s="1">
        <v>239</v>
      </c>
      <c r="L10024" s="1">
        <v>165</v>
      </c>
      <c r="M10024" s="8">
        <v>43</v>
      </c>
    </row>
    <row r="10025" spans="4:13" x14ac:dyDescent="0.2">
      <c r="D10025" s="175"/>
      <c r="E10025" s="11"/>
      <c r="F10025" s="10"/>
      <c r="G10025" s="9">
        <v>100</v>
      </c>
      <c r="H10025" s="16">
        <v>0.20533880903499999</v>
      </c>
      <c r="I10025" s="2">
        <v>1.4373716632439999</v>
      </c>
      <c r="J10025" s="2">
        <v>6.5708418891170002</v>
      </c>
      <c r="K10025" s="2">
        <v>49.075975359342998</v>
      </c>
      <c r="L10025" s="2">
        <v>33.880903490759998</v>
      </c>
      <c r="M10025" s="13">
        <v>8.8295687885009997</v>
      </c>
    </row>
    <row r="10026" spans="4:13" x14ac:dyDescent="0.2">
      <c r="D10026" s="175"/>
      <c r="E10026" s="4" t="s">
        <v>22</v>
      </c>
      <c r="F10026" s="6"/>
      <c r="G10026" s="5">
        <v>35</v>
      </c>
      <c r="H10026" s="7">
        <v>0</v>
      </c>
      <c r="I10026" s="1">
        <v>1</v>
      </c>
      <c r="J10026" s="1">
        <v>1</v>
      </c>
      <c r="K10026" s="1">
        <v>12</v>
      </c>
      <c r="L10026" s="1">
        <v>16</v>
      </c>
      <c r="M10026" s="8">
        <v>5</v>
      </c>
    </row>
    <row r="10027" spans="4:13" x14ac:dyDescent="0.2">
      <c r="D10027" s="175"/>
      <c r="E10027" s="11"/>
      <c r="F10027" s="10"/>
      <c r="G10027" s="9">
        <v>100</v>
      </c>
      <c r="H10027" s="45">
        <v>0</v>
      </c>
      <c r="I10027" s="2">
        <v>2.8571428571430002</v>
      </c>
      <c r="J10027" s="2">
        <v>2.8571428571430002</v>
      </c>
      <c r="K10027" s="46">
        <v>34.285714285714</v>
      </c>
      <c r="L10027" s="23">
        <v>45.714285714286</v>
      </c>
      <c r="M10027" s="89">
        <v>14.285714285714</v>
      </c>
    </row>
    <row r="10028" spans="4:13" x14ac:dyDescent="0.2">
      <c r="D10028" s="175"/>
      <c r="E10028" s="4" t="s">
        <v>23</v>
      </c>
      <c r="F10028" s="6"/>
      <c r="G10028" s="5">
        <v>143</v>
      </c>
      <c r="H10028" s="7">
        <v>0</v>
      </c>
      <c r="I10028" s="1">
        <v>0</v>
      </c>
      <c r="J10028" s="1">
        <v>10</v>
      </c>
      <c r="K10028" s="1">
        <v>68</v>
      </c>
      <c r="L10028" s="1">
        <v>58</v>
      </c>
      <c r="M10028" s="8">
        <v>7</v>
      </c>
    </row>
    <row r="10029" spans="4:13" x14ac:dyDescent="0.2">
      <c r="D10029" s="175"/>
      <c r="E10029" s="11"/>
      <c r="F10029" s="10"/>
      <c r="G10029" s="9">
        <v>100</v>
      </c>
      <c r="H10029" s="45">
        <v>0</v>
      </c>
      <c r="I10029" s="18">
        <v>0</v>
      </c>
      <c r="J10029" s="2">
        <v>6.9930069930069996</v>
      </c>
      <c r="K10029" s="2">
        <v>47.552447552448001</v>
      </c>
      <c r="L10029" s="2">
        <v>40.559440559441001</v>
      </c>
      <c r="M10029" s="13">
        <v>4.8951048951049998</v>
      </c>
    </row>
    <row r="10030" spans="4:13" x14ac:dyDescent="0.2">
      <c r="D10030" s="175"/>
      <c r="E10030" s="4" t="s">
        <v>24</v>
      </c>
      <c r="F10030" s="6"/>
      <c r="G10030" s="5">
        <v>187</v>
      </c>
      <c r="H10030" s="7">
        <v>1</v>
      </c>
      <c r="I10030" s="1">
        <v>1</v>
      </c>
      <c r="J10030" s="1">
        <v>12</v>
      </c>
      <c r="K10030" s="1">
        <v>89</v>
      </c>
      <c r="L10030" s="1">
        <v>68</v>
      </c>
      <c r="M10030" s="8">
        <v>16</v>
      </c>
    </row>
    <row r="10031" spans="4:13" x14ac:dyDescent="0.2">
      <c r="D10031" s="175"/>
      <c r="E10031" s="11"/>
      <c r="F10031" s="10"/>
      <c r="G10031" s="9">
        <v>100</v>
      </c>
      <c r="H10031" s="16">
        <v>0.53475935828900001</v>
      </c>
      <c r="I10031" s="2">
        <v>0.53475935828900001</v>
      </c>
      <c r="J10031" s="2">
        <v>6.4171122994649998</v>
      </c>
      <c r="K10031" s="2">
        <v>47.593582887700997</v>
      </c>
      <c r="L10031" s="2">
        <v>36.363636363635997</v>
      </c>
      <c r="M10031" s="13">
        <v>8.5561497326199998</v>
      </c>
    </row>
    <row r="10032" spans="4:13" x14ac:dyDescent="0.2">
      <c r="D10032" s="175"/>
      <c r="E10032" s="4" t="s">
        <v>25</v>
      </c>
      <c r="F10032" s="6"/>
      <c r="G10032" s="5">
        <v>71</v>
      </c>
      <c r="H10032" s="7">
        <v>0</v>
      </c>
      <c r="I10032" s="1">
        <v>0</v>
      </c>
      <c r="J10032" s="1">
        <v>6</v>
      </c>
      <c r="K10032" s="1">
        <v>36</v>
      </c>
      <c r="L10032" s="1">
        <v>26</v>
      </c>
      <c r="M10032" s="8">
        <v>3</v>
      </c>
    </row>
    <row r="10033" spans="4:13" x14ac:dyDescent="0.2">
      <c r="D10033" s="175"/>
      <c r="E10033" s="11"/>
      <c r="F10033" s="10"/>
      <c r="G10033" s="9">
        <v>100</v>
      </c>
      <c r="H10033" s="45">
        <v>0</v>
      </c>
      <c r="I10033" s="18">
        <v>0</v>
      </c>
      <c r="J10033" s="2">
        <v>8.4507042253520002</v>
      </c>
      <c r="K10033" s="2">
        <v>50.704225352112999</v>
      </c>
      <c r="L10033" s="2">
        <v>36.619718309859003</v>
      </c>
      <c r="M10033" s="13">
        <v>4.2253521126760001</v>
      </c>
    </row>
    <row r="10034" spans="4:13" x14ac:dyDescent="0.2">
      <c r="D10034" s="175"/>
      <c r="E10034" s="4" t="s">
        <v>26</v>
      </c>
      <c r="F10034" s="6"/>
      <c r="G10034" s="5">
        <v>30</v>
      </c>
      <c r="H10034" s="7">
        <v>0</v>
      </c>
      <c r="I10034" s="1">
        <v>0</v>
      </c>
      <c r="J10034" s="1">
        <v>2</v>
      </c>
      <c r="K10034" s="1">
        <v>13</v>
      </c>
      <c r="L10034" s="1">
        <v>13</v>
      </c>
      <c r="M10034" s="8">
        <v>2</v>
      </c>
    </row>
    <row r="10035" spans="4:13" x14ac:dyDescent="0.2">
      <c r="D10035" s="175"/>
      <c r="E10035" s="11"/>
      <c r="F10035" s="10"/>
      <c r="G10035" s="9">
        <v>100</v>
      </c>
      <c r="H10035" s="45">
        <v>0</v>
      </c>
      <c r="I10035" s="18">
        <v>0</v>
      </c>
      <c r="J10035" s="2">
        <v>6.666666666667</v>
      </c>
      <c r="K10035" s="2">
        <v>43.333333333333002</v>
      </c>
      <c r="L10035" s="23">
        <v>43.333333333333002</v>
      </c>
      <c r="M10035" s="13">
        <v>6.666666666667</v>
      </c>
    </row>
    <row r="10036" spans="4:13" x14ac:dyDescent="0.2">
      <c r="D10036" s="175"/>
      <c r="E10036" s="4" t="s">
        <v>27</v>
      </c>
      <c r="F10036" s="6"/>
      <c r="G10036" s="5">
        <v>70</v>
      </c>
      <c r="H10036" s="7">
        <v>1</v>
      </c>
      <c r="I10036" s="1">
        <v>1</v>
      </c>
      <c r="J10036" s="1">
        <v>4</v>
      </c>
      <c r="K10036" s="1">
        <v>42</v>
      </c>
      <c r="L10036" s="1">
        <v>19</v>
      </c>
      <c r="M10036" s="8">
        <v>3</v>
      </c>
    </row>
    <row r="10037" spans="4:13" x14ac:dyDescent="0.2">
      <c r="D10037" s="175"/>
      <c r="E10037" s="11"/>
      <c r="F10037" s="10"/>
      <c r="G10037" s="9">
        <v>100</v>
      </c>
      <c r="H10037" s="16">
        <v>1.4285714285710001</v>
      </c>
      <c r="I10037" s="2">
        <v>1.4285714285710001</v>
      </c>
      <c r="J10037" s="2">
        <v>5.7142857142860004</v>
      </c>
      <c r="K10037" s="35">
        <v>60</v>
      </c>
      <c r="L10037" s="27">
        <v>27.142857142857</v>
      </c>
      <c r="M10037" s="13">
        <v>4.2857142857139996</v>
      </c>
    </row>
    <row r="10038" spans="4:13" x14ac:dyDescent="0.2">
      <c r="D10038" s="175"/>
      <c r="E10038" s="4" t="s">
        <v>28</v>
      </c>
      <c r="F10038" s="6"/>
      <c r="G10038" s="5">
        <v>51</v>
      </c>
      <c r="H10038" s="7">
        <v>0</v>
      </c>
      <c r="I10038" s="1">
        <v>0</v>
      </c>
      <c r="J10038" s="1">
        <v>2</v>
      </c>
      <c r="K10038" s="1">
        <v>18</v>
      </c>
      <c r="L10038" s="1">
        <v>24</v>
      </c>
      <c r="M10038" s="8">
        <v>7</v>
      </c>
    </row>
    <row r="10039" spans="4:13" x14ac:dyDescent="0.2">
      <c r="D10039" s="175"/>
      <c r="E10039" s="11"/>
      <c r="F10039" s="10"/>
      <c r="G10039" s="9">
        <v>100</v>
      </c>
      <c r="H10039" s="45">
        <v>0</v>
      </c>
      <c r="I10039" s="18">
        <v>0</v>
      </c>
      <c r="J10039" s="2">
        <v>3.9215686274510002</v>
      </c>
      <c r="K10039" s="46">
        <v>35.294117647058997</v>
      </c>
      <c r="L10039" s="35">
        <v>47.058823529412003</v>
      </c>
      <c r="M10039" s="89">
        <v>13.725490196078001</v>
      </c>
    </row>
    <row r="10040" spans="4:13" x14ac:dyDescent="0.2">
      <c r="D10040" s="175"/>
      <c r="E10040" s="4" t="s">
        <v>29</v>
      </c>
      <c r="F10040" s="6"/>
      <c r="G10040" s="5">
        <v>7</v>
      </c>
      <c r="H10040" s="7">
        <v>0</v>
      </c>
      <c r="I10040" s="1">
        <v>0</v>
      </c>
      <c r="J10040" s="1">
        <v>0</v>
      </c>
      <c r="K10040" s="1">
        <v>5</v>
      </c>
      <c r="L10040" s="1">
        <v>2</v>
      </c>
      <c r="M10040" s="8">
        <v>0</v>
      </c>
    </row>
    <row r="10041" spans="4:13" x14ac:dyDescent="0.2">
      <c r="D10041" s="175"/>
      <c r="E10041" s="11"/>
      <c r="F10041" s="10"/>
      <c r="G10041" s="9">
        <v>100</v>
      </c>
      <c r="H10041" s="45">
        <v>0</v>
      </c>
      <c r="I10041" s="18">
        <v>0</v>
      </c>
      <c r="J10041" s="79">
        <v>0</v>
      </c>
      <c r="K10041" s="35">
        <v>71.428571428571004</v>
      </c>
      <c r="L10041" s="27">
        <v>28.571428571428999</v>
      </c>
      <c r="M10041" s="148">
        <v>0</v>
      </c>
    </row>
    <row r="10042" spans="4:13" x14ac:dyDescent="0.2">
      <c r="D10042" s="174" t="s">
        <v>30</v>
      </c>
      <c r="E10042" s="20" t="s">
        <v>31</v>
      </c>
      <c r="F10042" s="22"/>
      <c r="G10042" s="21">
        <v>393</v>
      </c>
      <c r="H10042" s="25">
        <v>1</v>
      </c>
      <c r="I10042" s="3">
        <v>6</v>
      </c>
      <c r="J10042" s="3">
        <v>34</v>
      </c>
      <c r="K10042" s="3">
        <v>176</v>
      </c>
      <c r="L10042" s="3">
        <v>148</v>
      </c>
      <c r="M10042" s="26">
        <v>28</v>
      </c>
    </row>
    <row r="10043" spans="4:13" x14ac:dyDescent="0.2">
      <c r="D10043" s="175"/>
      <c r="E10043" s="11"/>
      <c r="F10043" s="10"/>
      <c r="G10043" s="9">
        <v>100</v>
      </c>
      <c r="H10043" s="16">
        <v>0.25445292620900001</v>
      </c>
      <c r="I10043" s="2">
        <v>1.526717557252</v>
      </c>
      <c r="J10043" s="2">
        <v>8.6513994910940006</v>
      </c>
      <c r="K10043" s="2">
        <v>44.783715012723</v>
      </c>
      <c r="L10043" s="2">
        <v>37.65903307888</v>
      </c>
      <c r="M10043" s="13">
        <v>7.124681933842</v>
      </c>
    </row>
    <row r="10044" spans="4:13" x14ac:dyDescent="0.2">
      <c r="D10044" s="175"/>
      <c r="E10044" s="4" t="s">
        <v>32</v>
      </c>
      <c r="F10044" s="6"/>
      <c r="G10044" s="5">
        <v>352</v>
      </c>
      <c r="H10044" s="7">
        <v>1</v>
      </c>
      <c r="I10044" s="1">
        <v>2</v>
      </c>
      <c r="J10044" s="1">
        <v>22</v>
      </c>
      <c r="K10044" s="1">
        <v>151</v>
      </c>
      <c r="L10044" s="1">
        <v>138</v>
      </c>
      <c r="M10044" s="8">
        <v>38</v>
      </c>
    </row>
    <row r="10045" spans="4:13" x14ac:dyDescent="0.2">
      <c r="D10045" s="175"/>
      <c r="E10045" s="11"/>
      <c r="F10045" s="10"/>
      <c r="G10045" s="9">
        <v>100</v>
      </c>
      <c r="H10045" s="16">
        <v>0.28409090909099999</v>
      </c>
      <c r="I10045" s="2">
        <v>0.56818181818199998</v>
      </c>
      <c r="J10045" s="2">
        <v>6.25</v>
      </c>
      <c r="K10045" s="2">
        <v>42.897727272727003</v>
      </c>
      <c r="L10045" s="2">
        <v>39.204545454544999</v>
      </c>
      <c r="M10045" s="13">
        <v>10.795454545455</v>
      </c>
    </row>
    <row r="10046" spans="4:13" x14ac:dyDescent="0.2">
      <c r="D10046" s="175"/>
      <c r="E10046" s="4" t="s">
        <v>33</v>
      </c>
      <c r="F10046" s="6"/>
      <c r="G10046" s="5">
        <v>388</v>
      </c>
      <c r="H10046" s="7">
        <v>1</v>
      </c>
      <c r="I10046" s="1">
        <v>3</v>
      </c>
      <c r="J10046" s="1">
        <v>16</v>
      </c>
      <c r="K10046" s="1">
        <v>204</v>
      </c>
      <c r="L10046" s="1">
        <v>133</v>
      </c>
      <c r="M10046" s="8">
        <v>31</v>
      </c>
    </row>
    <row r="10047" spans="4:13" x14ac:dyDescent="0.2">
      <c r="D10047" s="175"/>
      <c r="E10047" s="11"/>
      <c r="F10047" s="10"/>
      <c r="G10047" s="9">
        <v>100</v>
      </c>
      <c r="H10047" s="16">
        <v>0.25773195876299998</v>
      </c>
      <c r="I10047" s="2">
        <v>0.77319587628899999</v>
      </c>
      <c r="J10047" s="2">
        <v>4.1237113402060004</v>
      </c>
      <c r="K10047" s="23">
        <v>52.577319587628999</v>
      </c>
      <c r="L10047" s="2">
        <v>34.278350515463998</v>
      </c>
      <c r="M10047" s="13">
        <v>7.9896907216489996</v>
      </c>
    </row>
    <row r="10048" spans="4:13" x14ac:dyDescent="0.2">
      <c r="D10048" s="175"/>
      <c r="E10048" s="4" t="s">
        <v>34</v>
      </c>
      <c r="F10048" s="6"/>
      <c r="G10048" s="5">
        <v>89</v>
      </c>
      <c r="H10048" s="7">
        <v>1</v>
      </c>
      <c r="I10048" s="1">
        <v>0</v>
      </c>
      <c r="J10048" s="1">
        <v>7</v>
      </c>
      <c r="K10048" s="1">
        <v>48</v>
      </c>
      <c r="L10048" s="1">
        <v>26</v>
      </c>
      <c r="M10048" s="8">
        <v>7</v>
      </c>
    </row>
    <row r="10049" spans="4:13" x14ac:dyDescent="0.2">
      <c r="D10049" s="175"/>
      <c r="E10049" s="11"/>
      <c r="F10049" s="10"/>
      <c r="G10049" s="9">
        <v>100</v>
      </c>
      <c r="H10049" s="16">
        <v>1.123595505618</v>
      </c>
      <c r="I10049" s="18">
        <v>0</v>
      </c>
      <c r="J10049" s="2">
        <v>7.8651685393259996</v>
      </c>
      <c r="K10049" s="23">
        <v>53.932584269663003</v>
      </c>
      <c r="L10049" s="27">
        <v>29.213483146066999</v>
      </c>
      <c r="M10049" s="13">
        <v>7.8651685393259996</v>
      </c>
    </row>
    <row r="10050" spans="4:13" x14ac:dyDescent="0.2">
      <c r="D10050" s="174" t="s">
        <v>35</v>
      </c>
      <c r="E10050" s="20" t="s">
        <v>36</v>
      </c>
      <c r="F10050" s="22"/>
      <c r="G10050" s="21">
        <v>629</v>
      </c>
      <c r="H10050" s="25">
        <v>2</v>
      </c>
      <c r="I10050" s="3">
        <v>7</v>
      </c>
      <c r="J10050" s="3">
        <v>38</v>
      </c>
      <c r="K10050" s="3">
        <v>302</v>
      </c>
      <c r="L10050" s="3">
        <v>235</v>
      </c>
      <c r="M10050" s="26">
        <v>45</v>
      </c>
    </row>
    <row r="10051" spans="4:13" x14ac:dyDescent="0.2">
      <c r="D10051" s="175"/>
      <c r="E10051" s="11"/>
      <c r="F10051" s="10"/>
      <c r="G10051" s="9">
        <v>100</v>
      </c>
      <c r="H10051" s="16">
        <v>0.31796502384699998</v>
      </c>
      <c r="I10051" s="2">
        <v>1.1128775834660001</v>
      </c>
      <c r="J10051" s="2">
        <v>6.0413354531000003</v>
      </c>
      <c r="K10051" s="2">
        <v>48.012718600954003</v>
      </c>
      <c r="L10051" s="2">
        <v>37.360890302066998</v>
      </c>
      <c r="M10051" s="13">
        <v>7.1542130365660004</v>
      </c>
    </row>
    <row r="10052" spans="4:13" x14ac:dyDescent="0.2">
      <c r="D10052" s="175"/>
      <c r="E10052" s="4" t="s">
        <v>37</v>
      </c>
      <c r="F10052" s="6"/>
      <c r="G10052" s="5">
        <v>593</v>
      </c>
      <c r="H10052" s="7">
        <v>2</v>
      </c>
      <c r="I10052" s="1">
        <v>4</v>
      </c>
      <c r="J10052" s="1">
        <v>41</v>
      </c>
      <c r="K10052" s="1">
        <v>277</v>
      </c>
      <c r="L10052" s="1">
        <v>210</v>
      </c>
      <c r="M10052" s="8">
        <v>59</v>
      </c>
    </row>
    <row r="10053" spans="4:13" x14ac:dyDescent="0.2">
      <c r="D10053" s="175"/>
      <c r="E10053" s="11"/>
      <c r="F10053" s="10"/>
      <c r="G10053" s="9">
        <v>100</v>
      </c>
      <c r="H10053" s="16">
        <v>0.33726812816200002</v>
      </c>
      <c r="I10053" s="2">
        <v>0.67453625632400005</v>
      </c>
      <c r="J10053" s="2">
        <v>6.9139966273190003</v>
      </c>
      <c r="K10053" s="2">
        <v>46.711635750421998</v>
      </c>
      <c r="L10053" s="2">
        <v>35.413153456998003</v>
      </c>
      <c r="M10053" s="13">
        <v>9.9494097807759996</v>
      </c>
    </row>
    <row r="10054" spans="4:13" x14ac:dyDescent="0.2">
      <c r="D10054" s="174" t="s">
        <v>38</v>
      </c>
      <c r="E10054" s="20" t="s">
        <v>39</v>
      </c>
      <c r="F10054" s="22"/>
      <c r="G10054" s="21">
        <v>64</v>
      </c>
      <c r="H10054" s="25">
        <v>0</v>
      </c>
      <c r="I10054" s="3">
        <v>0</v>
      </c>
      <c r="J10054" s="3">
        <v>3</v>
      </c>
      <c r="K10054" s="3">
        <v>21</v>
      </c>
      <c r="L10054" s="3">
        <v>34</v>
      </c>
      <c r="M10054" s="26">
        <v>6</v>
      </c>
    </row>
    <row r="10055" spans="4:13" x14ac:dyDescent="0.2">
      <c r="D10055" s="175"/>
      <c r="E10055" s="11"/>
      <c r="F10055" s="10"/>
      <c r="G10055" s="9">
        <v>100</v>
      </c>
      <c r="H10055" s="45">
        <v>0</v>
      </c>
      <c r="I10055" s="18">
        <v>0</v>
      </c>
      <c r="J10055" s="2">
        <v>4.6875</v>
      </c>
      <c r="K10055" s="46">
        <v>32.8125</v>
      </c>
      <c r="L10055" s="35">
        <v>53.125</v>
      </c>
      <c r="M10055" s="13">
        <v>9.375</v>
      </c>
    </row>
    <row r="10056" spans="4:13" x14ac:dyDescent="0.2">
      <c r="D10056" s="175"/>
      <c r="E10056" s="4" t="s">
        <v>40</v>
      </c>
      <c r="F10056" s="6"/>
      <c r="G10056" s="5">
        <v>147</v>
      </c>
      <c r="H10056" s="7">
        <v>0</v>
      </c>
      <c r="I10056" s="1">
        <v>0</v>
      </c>
      <c r="J10056" s="1">
        <v>7</v>
      </c>
      <c r="K10056" s="1">
        <v>70</v>
      </c>
      <c r="L10056" s="1">
        <v>63</v>
      </c>
      <c r="M10056" s="8">
        <v>7</v>
      </c>
    </row>
    <row r="10057" spans="4:13" x14ac:dyDescent="0.2">
      <c r="D10057" s="175"/>
      <c r="E10057" s="11"/>
      <c r="F10057" s="10"/>
      <c r="G10057" s="9">
        <v>100</v>
      </c>
      <c r="H10057" s="45">
        <v>0</v>
      </c>
      <c r="I10057" s="18">
        <v>0</v>
      </c>
      <c r="J10057" s="2">
        <v>4.7619047619049999</v>
      </c>
      <c r="K10057" s="2">
        <v>47.619047619047997</v>
      </c>
      <c r="L10057" s="23">
        <v>42.857142857143003</v>
      </c>
      <c r="M10057" s="13">
        <v>4.7619047619049999</v>
      </c>
    </row>
    <row r="10058" spans="4:13" x14ac:dyDescent="0.2">
      <c r="D10058" s="175"/>
      <c r="E10058" s="4" t="s">
        <v>41</v>
      </c>
      <c r="F10058" s="6"/>
      <c r="G10058" s="5">
        <v>204</v>
      </c>
      <c r="H10058" s="7">
        <v>0</v>
      </c>
      <c r="I10058" s="1">
        <v>1</v>
      </c>
      <c r="J10058" s="1">
        <v>13</v>
      </c>
      <c r="K10058" s="1">
        <v>89</v>
      </c>
      <c r="L10058" s="1">
        <v>90</v>
      </c>
      <c r="M10058" s="8">
        <v>11</v>
      </c>
    </row>
    <row r="10059" spans="4:13" x14ac:dyDescent="0.2">
      <c r="D10059" s="175"/>
      <c r="E10059" s="11"/>
      <c r="F10059" s="10"/>
      <c r="G10059" s="9">
        <v>100</v>
      </c>
      <c r="H10059" s="45">
        <v>0</v>
      </c>
      <c r="I10059" s="2">
        <v>0.49019607843099999</v>
      </c>
      <c r="J10059" s="2">
        <v>6.3725490196079999</v>
      </c>
      <c r="K10059" s="2">
        <v>43.627450980391998</v>
      </c>
      <c r="L10059" s="23">
        <v>44.117647058823998</v>
      </c>
      <c r="M10059" s="13">
        <v>5.3921568627449998</v>
      </c>
    </row>
    <row r="10060" spans="4:13" x14ac:dyDescent="0.2">
      <c r="D10060" s="175"/>
      <c r="E10060" s="4" t="s">
        <v>42</v>
      </c>
      <c r="F10060" s="6"/>
      <c r="G10060" s="5">
        <v>210</v>
      </c>
      <c r="H10060" s="7">
        <v>0</v>
      </c>
      <c r="I10060" s="1">
        <v>1</v>
      </c>
      <c r="J10060" s="1">
        <v>5</v>
      </c>
      <c r="K10060" s="1">
        <v>113</v>
      </c>
      <c r="L10060" s="1">
        <v>78</v>
      </c>
      <c r="M10060" s="8">
        <v>13</v>
      </c>
    </row>
    <row r="10061" spans="4:13" x14ac:dyDescent="0.2">
      <c r="D10061" s="175"/>
      <c r="E10061" s="11"/>
      <c r="F10061" s="10"/>
      <c r="G10061" s="9">
        <v>100</v>
      </c>
      <c r="H10061" s="45">
        <v>0</v>
      </c>
      <c r="I10061" s="2">
        <v>0.47619047618999999</v>
      </c>
      <c r="J10061" s="2">
        <v>2.3809523809519999</v>
      </c>
      <c r="K10061" s="23">
        <v>53.809523809524002</v>
      </c>
      <c r="L10061" s="2">
        <v>37.142857142856997</v>
      </c>
      <c r="M10061" s="13">
        <v>6.1904761904759997</v>
      </c>
    </row>
    <row r="10062" spans="4:13" x14ac:dyDescent="0.2">
      <c r="D10062" s="175"/>
      <c r="E10062" s="4" t="s">
        <v>43</v>
      </c>
      <c r="F10062" s="6"/>
      <c r="G10062" s="5">
        <v>204</v>
      </c>
      <c r="H10062" s="7">
        <v>2</v>
      </c>
      <c r="I10062" s="1">
        <v>0</v>
      </c>
      <c r="J10062" s="1">
        <v>9</v>
      </c>
      <c r="K10062" s="1">
        <v>97</v>
      </c>
      <c r="L10062" s="1">
        <v>82</v>
      </c>
      <c r="M10062" s="8">
        <v>14</v>
      </c>
    </row>
    <row r="10063" spans="4:13" x14ac:dyDescent="0.2">
      <c r="D10063" s="175"/>
      <c r="E10063" s="11"/>
      <c r="F10063" s="10"/>
      <c r="G10063" s="9">
        <v>100</v>
      </c>
      <c r="H10063" s="16">
        <v>0.98039215686299996</v>
      </c>
      <c r="I10063" s="18">
        <v>0</v>
      </c>
      <c r="J10063" s="2">
        <v>4.4117647058819998</v>
      </c>
      <c r="K10063" s="2">
        <v>47.549019607843</v>
      </c>
      <c r="L10063" s="2">
        <v>40.196078431373003</v>
      </c>
      <c r="M10063" s="13">
        <v>6.8627450980390003</v>
      </c>
    </row>
    <row r="10064" spans="4:13" x14ac:dyDescent="0.2">
      <c r="D10064" s="175"/>
      <c r="E10064" s="4" t="s">
        <v>44</v>
      </c>
      <c r="F10064" s="6"/>
      <c r="G10064" s="5">
        <v>223</v>
      </c>
      <c r="H10064" s="7">
        <v>0</v>
      </c>
      <c r="I10064" s="1">
        <v>2</v>
      </c>
      <c r="J10064" s="1">
        <v>19</v>
      </c>
      <c r="K10064" s="1">
        <v>109</v>
      </c>
      <c r="L10064" s="1">
        <v>68</v>
      </c>
      <c r="M10064" s="8">
        <v>25</v>
      </c>
    </row>
    <row r="10065" spans="2:13" x14ac:dyDescent="0.2">
      <c r="D10065" s="175"/>
      <c r="E10065" s="11"/>
      <c r="F10065" s="10"/>
      <c r="G10065" s="9">
        <v>100</v>
      </c>
      <c r="H10065" s="45">
        <v>0</v>
      </c>
      <c r="I10065" s="2">
        <v>0.89686098654699997</v>
      </c>
      <c r="J10065" s="2">
        <v>8.5201793721969992</v>
      </c>
      <c r="K10065" s="2">
        <v>48.878923766816001</v>
      </c>
      <c r="L10065" s="27">
        <v>30.493273542600999</v>
      </c>
      <c r="M10065" s="13">
        <v>11.210762331839</v>
      </c>
    </row>
    <row r="10066" spans="2:13" x14ac:dyDescent="0.2">
      <c r="D10066" s="175"/>
      <c r="E10066" s="4" t="s">
        <v>45</v>
      </c>
      <c r="F10066" s="6"/>
      <c r="G10066" s="5">
        <v>170</v>
      </c>
      <c r="H10066" s="7">
        <v>2</v>
      </c>
      <c r="I10066" s="1">
        <v>7</v>
      </c>
      <c r="J10066" s="1">
        <v>23</v>
      </c>
      <c r="K10066" s="1">
        <v>80</v>
      </c>
      <c r="L10066" s="1">
        <v>30</v>
      </c>
      <c r="M10066" s="8">
        <v>28</v>
      </c>
    </row>
    <row r="10067" spans="2:13" x14ac:dyDescent="0.2">
      <c r="D10067" s="176"/>
      <c r="E10067" s="57"/>
      <c r="F10067" s="54"/>
      <c r="G10067" s="67">
        <v>100</v>
      </c>
      <c r="H10067" s="82">
        <v>1.1764705882349999</v>
      </c>
      <c r="I10067" s="48">
        <v>4.1176470588239997</v>
      </c>
      <c r="J10067" s="103">
        <v>13.529411764705999</v>
      </c>
      <c r="K10067" s="48">
        <v>47.058823529412003</v>
      </c>
      <c r="L10067" s="91">
        <v>17.647058823529001</v>
      </c>
      <c r="M10067" s="113">
        <v>16.470588235293999</v>
      </c>
    </row>
    <row r="10069" spans="2:13" x14ac:dyDescent="0.2">
      <c r="B10069" s="43" t="str">
        <f xml:space="preserve"> HYPERLINK("#'目次'!B215", "[209]")</f>
        <v>[209]</v>
      </c>
      <c r="C10069" s="31" t="s">
        <v>423</v>
      </c>
    </row>
    <row r="10073" spans="2:13" x14ac:dyDescent="0.2">
      <c r="D10073" s="177"/>
      <c r="E10073" s="178"/>
      <c r="F10073" s="178"/>
      <c r="G10073" s="40" t="s">
        <v>14</v>
      </c>
      <c r="H10073" s="42" t="s">
        <v>416</v>
      </c>
      <c r="I10073" s="15" t="s">
        <v>417</v>
      </c>
      <c r="J10073" s="15" t="s">
        <v>418</v>
      </c>
      <c r="K10073" s="15" t="s">
        <v>419</v>
      </c>
      <c r="L10073" s="15" t="s">
        <v>420</v>
      </c>
      <c r="M10073" s="44" t="s">
        <v>17</v>
      </c>
    </row>
    <row r="10074" spans="2:13" x14ac:dyDescent="0.2">
      <c r="D10074" s="179"/>
      <c r="E10074" s="180"/>
      <c r="F10074" s="180"/>
      <c r="G10074" s="39"/>
      <c r="H10074" s="41"/>
      <c r="I10074" s="14"/>
      <c r="J10074" s="14"/>
      <c r="K10074" s="14"/>
      <c r="L10074" s="14"/>
      <c r="M10074" s="38"/>
    </row>
    <row r="10075" spans="2:13" x14ac:dyDescent="0.2">
      <c r="D10075" s="70"/>
      <c r="E10075" s="72" t="s">
        <v>14</v>
      </c>
      <c r="F10075" s="69"/>
      <c r="G10075" s="37">
        <v>1222</v>
      </c>
      <c r="H10075" s="17">
        <v>4</v>
      </c>
      <c r="I10075" s="17">
        <v>11</v>
      </c>
      <c r="J10075" s="17">
        <v>79</v>
      </c>
      <c r="K10075" s="17">
        <v>579</v>
      </c>
      <c r="L10075" s="17">
        <v>445</v>
      </c>
      <c r="M10075" s="55">
        <v>104</v>
      </c>
    </row>
    <row r="10076" spans="2:13" x14ac:dyDescent="0.2">
      <c r="D10076" s="57"/>
      <c r="E10076" s="54"/>
      <c r="F10076" s="71"/>
      <c r="G10076" s="9">
        <v>100</v>
      </c>
      <c r="H10076" s="2">
        <v>0.32733224222599999</v>
      </c>
      <c r="I10076" s="2">
        <v>0.90016366612099996</v>
      </c>
      <c r="J10076" s="2">
        <v>6.4648117839610002</v>
      </c>
      <c r="K10076" s="2">
        <v>47.381342062192999</v>
      </c>
      <c r="L10076" s="2">
        <v>36.415711947627003</v>
      </c>
      <c r="M10076" s="13">
        <v>8.5106382978719992</v>
      </c>
    </row>
    <row r="10077" spans="2:13" x14ac:dyDescent="0.2">
      <c r="D10077" s="174" t="s">
        <v>52</v>
      </c>
      <c r="E10077" s="20" t="s">
        <v>53</v>
      </c>
      <c r="F10077" s="22"/>
      <c r="G10077" s="21">
        <v>15</v>
      </c>
      <c r="H10077" s="25">
        <v>0</v>
      </c>
      <c r="I10077" s="3">
        <v>0</v>
      </c>
      <c r="J10077" s="3">
        <v>1</v>
      </c>
      <c r="K10077" s="3">
        <v>6</v>
      </c>
      <c r="L10077" s="3">
        <v>7</v>
      </c>
      <c r="M10077" s="26">
        <v>1</v>
      </c>
    </row>
    <row r="10078" spans="2:13" x14ac:dyDescent="0.2">
      <c r="D10078" s="175"/>
      <c r="E10078" s="11"/>
      <c r="F10078" s="10"/>
      <c r="G10078" s="9">
        <v>100</v>
      </c>
      <c r="H10078" s="45">
        <v>0</v>
      </c>
      <c r="I10078" s="18">
        <v>0</v>
      </c>
      <c r="J10078" s="2">
        <v>6.666666666667</v>
      </c>
      <c r="K10078" s="27">
        <v>40</v>
      </c>
      <c r="L10078" s="35">
        <v>46.666666666666998</v>
      </c>
      <c r="M10078" s="13">
        <v>6.666666666667</v>
      </c>
    </row>
    <row r="10079" spans="2:13" ht="24" x14ac:dyDescent="0.2">
      <c r="D10079" s="175"/>
      <c r="E10079" s="4" t="s">
        <v>54</v>
      </c>
      <c r="F10079" s="6"/>
      <c r="G10079" s="5">
        <v>122</v>
      </c>
      <c r="H10079" s="7">
        <v>1</v>
      </c>
      <c r="I10079" s="1">
        <v>3</v>
      </c>
      <c r="J10079" s="1">
        <v>14</v>
      </c>
      <c r="K10079" s="1">
        <v>60</v>
      </c>
      <c r="L10079" s="1">
        <v>33</v>
      </c>
      <c r="M10079" s="8">
        <v>11</v>
      </c>
    </row>
    <row r="10080" spans="2:13" x14ac:dyDescent="0.2">
      <c r="D10080" s="175"/>
      <c r="E10080" s="11"/>
      <c r="F10080" s="10"/>
      <c r="G10080" s="9">
        <v>100</v>
      </c>
      <c r="H10080" s="16">
        <v>0.81967213114799997</v>
      </c>
      <c r="I10080" s="2">
        <v>2.459016393443</v>
      </c>
      <c r="J10080" s="23">
        <v>11.475409836066</v>
      </c>
      <c r="K10080" s="2">
        <v>49.180327868851997</v>
      </c>
      <c r="L10080" s="27">
        <v>27.049180327868999</v>
      </c>
      <c r="M10080" s="13">
        <v>9.0163934426230004</v>
      </c>
    </row>
    <row r="10081" spans="4:13" x14ac:dyDescent="0.2">
      <c r="D10081" s="175"/>
      <c r="E10081" s="4" t="s">
        <v>55</v>
      </c>
      <c r="F10081" s="6"/>
      <c r="G10081" s="5">
        <v>43</v>
      </c>
      <c r="H10081" s="7">
        <v>0</v>
      </c>
      <c r="I10081" s="1">
        <v>0</v>
      </c>
      <c r="J10081" s="1">
        <v>4</v>
      </c>
      <c r="K10081" s="1">
        <v>22</v>
      </c>
      <c r="L10081" s="1">
        <v>15</v>
      </c>
      <c r="M10081" s="8">
        <v>2</v>
      </c>
    </row>
    <row r="10082" spans="4:13" x14ac:dyDescent="0.2">
      <c r="D10082" s="175"/>
      <c r="E10082" s="11"/>
      <c r="F10082" s="10"/>
      <c r="G10082" s="9">
        <v>100</v>
      </c>
      <c r="H10082" s="45">
        <v>0</v>
      </c>
      <c r="I10082" s="18">
        <v>0</v>
      </c>
      <c r="J10082" s="2">
        <v>9.3023255813949994</v>
      </c>
      <c r="K10082" s="2">
        <v>51.162790697673998</v>
      </c>
      <c r="L10082" s="2">
        <v>34.883720930232997</v>
      </c>
      <c r="M10082" s="13">
        <v>4.6511627906979998</v>
      </c>
    </row>
    <row r="10083" spans="4:13" x14ac:dyDescent="0.2">
      <c r="D10083" s="175"/>
      <c r="E10083" s="4" t="s">
        <v>56</v>
      </c>
      <c r="F10083" s="6"/>
      <c r="G10083" s="5">
        <v>60</v>
      </c>
      <c r="H10083" s="7">
        <v>0</v>
      </c>
      <c r="I10083" s="1">
        <v>0</v>
      </c>
      <c r="J10083" s="1">
        <v>3</v>
      </c>
      <c r="K10083" s="1">
        <v>29</v>
      </c>
      <c r="L10083" s="1">
        <v>24</v>
      </c>
      <c r="M10083" s="8">
        <v>4</v>
      </c>
    </row>
    <row r="10084" spans="4:13" x14ac:dyDescent="0.2">
      <c r="D10084" s="175"/>
      <c r="E10084" s="11"/>
      <c r="F10084" s="10"/>
      <c r="G10084" s="9">
        <v>100</v>
      </c>
      <c r="H10084" s="45">
        <v>0</v>
      </c>
      <c r="I10084" s="18">
        <v>0</v>
      </c>
      <c r="J10084" s="2">
        <v>5</v>
      </c>
      <c r="K10084" s="2">
        <v>48.333333333333002</v>
      </c>
      <c r="L10084" s="2">
        <v>40</v>
      </c>
      <c r="M10084" s="13">
        <v>6.666666666667</v>
      </c>
    </row>
    <row r="10085" spans="4:13" x14ac:dyDescent="0.2">
      <c r="D10085" s="175"/>
      <c r="E10085" s="4" t="s">
        <v>57</v>
      </c>
      <c r="F10085" s="6"/>
      <c r="G10085" s="5">
        <v>286</v>
      </c>
      <c r="H10085" s="7">
        <v>1</v>
      </c>
      <c r="I10085" s="1">
        <v>2</v>
      </c>
      <c r="J10085" s="1">
        <v>13</v>
      </c>
      <c r="K10085" s="1">
        <v>145</v>
      </c>
      <c r="L10085" s="1">
        <v>112</v>
      </c>
      <c r="M10085" s="8">
        <v>13</v>
      </c>
    </row>
    <row r="10086" spans="4:13" x14ac:dyDescent="0.2">
      <c r="D10086" s="175"/>
      <c r="E10086" s="11"/>
      <c r="F10086" s="10"/>
      <c r="G10086" s="9">
        <v>100</v>
      </c>
      <c r="H10086" s="16">
        <v>0.34965034965000003</v>
      </c>
      <c r="I10086" s="2">
        <v>0.69930069930100003</v>
      </c>
      <c r="J10086" s="2">
        <v>4.5454545454549997</v>
      </c>
      <c r="K10086" s="2">
        <v>50.699300699300998</v>
      </c>
      <c r="L10086" s="2">
        <v>39.160839160838997</v>
      </c>
      <c r="M10086" s="13">
        <v>4.5454545454549997</v>
      </c>
    </row>
    <row r="10087" spans="4:13" x14ac:dyDescent="0.2">
      <c r="D10087" s="175"/>
      <c r="E10087" s="4" t="s">
        <v>58</v>
      </c>
      <c r="F10087" s="6"/>
      <c r="G10087" s="5">
        <v>129</v>
      </c>
      <c r="H10087" s="7">
        <v>0</v>
      </c>
      <c r="I10087" s="1">
        <v>0</v>
      </c>
      <c r="J10087" s="1">
        <v>6</v>
      </c>
      <c r="K10087" s="1">
        <v>58</v>
      </c>
      <c r="L10087" s="1">
        <v>53</v>
      </c>
      <c r="M10087" s="8">
        <v>12</v>
      </c>
    </row>
    <row r="10088" spans="4:13" x14ac:dyDescent="0.2">
      <c r="D10088" s="175"/>
      <c r="E10088" s="11"/>
      <c r="F10088" s="10"/>
      <c r="G10088" s="9">
        <v>100</v>
      </c>
      <c r="H10088" s="45">
        <v>0</v>
      </c>
      <c r="I10088" s="18">
        <v>0</v>
      </c>
      <c r="J10088" s="2">
        <v>4.6511627906979998</v>
      </c>
      <c r="K10088" s="2">
        <v>44.961240310077997</v>
      </c>
      <c r="L10088" s="2">
        <v>41.085271317828997</v>
      </c>
      <c r="M10088" s="13">
        <v>9.3023255813949994</v>
      </c>
    </row>
    <row r="10089" spans="4:13" x14ac:dyDescent="0.2">
      <c r="D10089" s="175"/>
      <c r="E10089" s="4" t="s">
        <v>59</v>
      </c>
      <c r="F10089" s="6"/>
      <c r="G10089" s="5">
        <v>195</v>
      </c>
      <c r="H10089" s="7">
        <v>1</v>
      </c>
      <c r="I10089" s="1">
        <v>1</v>
      </c>
      <c r="J10089" s="1">
        <v>9</v>
      </c>
      <c r="K10089" s="1">
        <v>84</v>
      </c>
      <c r="L10089" s="1">
        <v>81</v>
      </c>
      <c r="M10089" s="8">
        <v>19</v>
      </c>
    </row>
    <row r="10090" spans="4:13" x14ac:dyDescent="0.2">
      <c r="D10090" s="175"/>
      <c r="E10090" s="11"/>
      <c r="F10090" s="10"/>
      <c r="G10090" s="9">
        <v>100</v>
      </c>
      <c r="H10090" s="16">
        <v>0.51282051282100005</v>
      </c>
      <c r="I10090" s="2">
        <v>0.51282051282100005</v>
      </c>
      <c r="J10090" s="2">
        <v>4.6153846153850004</v>
      </c>
      <c r="K10090" s="2">
        <v>43.076923076923002</v>
      </c>
      <c r="L10090" s="23">
        <v>41.538461538462002</v>
      </c>
      <c r="M10090" s="13">
        <v>9.7435897435900003</v>
      </c>
    </row>
    <row r="10091" spans="4:13" x14ac:dyDescent="0.2">
      <c r="D10091" s="175"/>
      <c r="E10091" s="4" t="s">
        <v>60</v>
      </c>
      <c r="F10091" s="6"/>
      <c r="G10091" s="5">
        <v>176</v>
      </c>
      <c r="H10091" s="7">
        <v>0</v>
      </c>
      <c r="I10091" s="1">
        <v>2</v>
      </c>
      <c r="J10091" s="1">
        <v>12</v>
      </c>
      <c r="K10091" s="1">
        <v>93</v>
      </c>
      <c r="L10091" s="1">
        <v>52</v>
      </c>
      <c r="M10091" s="8">
        <v>17</v>
      </c>
    </row>
    <row r="10092" spans="4:13" x14ac:dyDescent="0.2">
      <c r="D10092" s="175"/>
      <c r="E10092" s="11"/>
      <c r="F10092" s="10"/>
      <c r="G10092" s="9">
        <v>100</v>
      </c>
      <c r="H10092" s="45">
        <v>0</v>
      </c>
      <c r="I10092" s="2">
        <v>1.136363636364</v>
      </c>
      <c r="J10092" s="2">
        <v>6.8181818181820004</v>
      </c>
      <c r="K10092" s="23">
        <v>52.840909090909001</v>
      </c>
      <c r="L10092" s="27">
        <v>29.545454545455001</v>
      </c>
      <c r="M10092" s="13">
        <v>9.6590909090910007</v>
      </c>
    </row>
    <row r="10093" spans="4:13" x14ac:dyDescent="0.2">
      <c r="D10093" s="175"/>
      <c r="E10093" s="4" t="s">
        <v>61</v>
      </c>
      <c r="F10093" s="6"/>
      <c r="G10093" s="5">
        <v>78</v>
      </c>
      <c r="H10093" s="7">
        <v>0</v>
      </c>
      <c r="I10093" s="1">
        <v>0</v>
      </c>
      <c r="J10093" s="1">
        <v>2</v>
      </c>
      <c r="K10093" s="1">
        <v>26</v>
      </c>
      <c r="L10093" s="1">
        <v>43</v>
      </c>
      <c r="M10093" s="8">
        <v>7</v>
      </c>
    </row>
    <row r="10094" spans="4:13" x14ac:dyDescent="0.2">
      <c r="D10094" s="175"/>
      <c r="E10094" s="11"/>
      <c r="F10094" s="10"/>
      <c r="G10094" s="9">
        <v>100</v>
      </c>
      <c r="H10094" s="45">
        <v>0</v>
      </c>
      <c r="I10094" s="18">
        <v>0</v>
      </c>
      <c r="J10094" s="2">
        <v>2.564102564103</v>
      </c>
      <c r="K10094" s="46">
        <v>33.333333333333002</v>
      </c>
      <c r="L10094" s="35">
        <v>55.128205128205003</v>
      </c>
      <c r="M10094" s="13">
        <v>8.9743589743589993</v>
      </c>
    </row>
    <row r="10095" spans="4:13" x14ac:dyDescent="0.2">
      <c r="D10095" s="175"/>
      <c r="E10095" s="4" t="s">
        <v>62</v>
      </c>
      <c r="F10095" s="6"/>
      <c r="G10095" s="5">
        <v>113</v>
      </c>
      <c r="H10095" s="7">
        <v>1</v>
      </c>
      <c r="I10095" s="1">
        <v>3</v>
      </c>
      <c r="J10095" s="1">
        <v>15</v>
      </c>
      <c r="K10095" s="1">
        <v>54</v>
      </c>
      <c r="L10095" s="1">
        <v>24</v>
      </c>
      <c r="M10095" s="8">
        <v>16</v>
      </c>
    </row>
    <row r="10096" spans="4:13" x14ac:dyDescent="0.2">
      <c r="D10096" s="175"/>
      <c r="E10096" s="11"/>
      <c r="F10096" s="10"/>
      <c r="G10096" s="9">
        <v>100</v>
      </c>
      <c r="H10096" s="16">
        <v>0.88495575221199996</v>
      </c>
      <c r="I10096" s="2">
        <v>2.654867256637</v>
      </c>
      <c r="J10096" s="23">
        <v>13.274336283186001</v>
      </c>
      <c r="K10096" s="2">
        <v>47.787610619469</v>
      </c>
      <c r="L10096" s="46">
        <v>21.238938053097002</v>
      </c>
      <c r="M10096" s="89">
        <v>14.159292035398</v>
      </c>
    </row>
    <row r="10097" spans="4:13" x14ac:dyDescent="0.2">
      <c r="D10097" s="174" t="s">
        <v>63</v>
      </c>
      <c r="E10097" s="20" t="s">
        <v>64</v>
      </c>
      <c r="F10097" s="22"/>
      <c r="G10097" s="21">
        <v>234</v>
      </c>
      <c r="H10097" s="25">
        <v>1</v>
      </c>
      <c r="I10097" s="3">
        <v>3</v>
      </c>
      <c r="J10097" s="3">
        <v>24</v>
      </c>
      <c r="K10097" s="3">
        <v>98</v>
      </c>
      <c r="L10097" s="3">
        <v>82</v>
      </c>
      <c r="M10097" s="26">
        <v>26</v>
      </c>
    </row>
    <row r="10098" spans="4:13" x14ac:dyDescent="0.2">
      <c r="D10098" s="175"/>
      <c r="E10098" s="11"/>
      <c r="F10098" s="10"/>
      <c r="G10098" s="9">
        <v>100</v>
      </c>
      <c r="H10098" s="16">
        <v>0.42735042735000001</v>
      </c>
      <c r="I10098" s="2">
        <v>1.2820512820509999</v>
      </c>
      <c r="J10098" s="2">
        <v>10.25641025641</v>
      </c>
      <c r="K10098" s="27">
        <v>41.880341880342002</v>
      </c>
      <c r="L10098" s="2">
        <v>35.042735042735004</v>
      </c>
      <c r="M10098" s="13">
        <v>11.111111111111001</v>
      </c>
    </row>
    <row r="10099" spans="4:13" x14ac:dyDescent="0.2">
      <c r="D10099" s="175"/>
      <c r="E10099" s="4" t="s">
        <v>65</v>
      </c>
      <c r="F10099" s="6"/>
      <c r="G10099" s="5">
        <v>172</v>
      </c>
      <c r="H10099" s="7">
        <v>1</v>
      </c>
      <c r="I10099" s="1">
        <v>3</v>
      </c>
      <c r="J10099" s="1">
        <v>13</v>
      </c>
      <c r="K10099" s="1">
        <v>77</v>
      </c>
      <c r="L10099" s="1">
        <v>61</v>
      </c>
      <c r="M10099" s="8">
        <v>17</v>
      </c>
    </row>
    <row r="10100" spans="4:13" x14ac:dyDescent="0.2">
      <c r="D10100" s="175"/>
      <c r="E10100" s="11"/>
      <c r="F10100" s="10"/>
      <c r="G10100" s="9">
        <v>100</v>
      </c>
      <c r="H10100" s="16">
        <v>0.58139534883699995</v>
      </c>
      <c r="I10100" s="2">
        <v>1.744186046512</v>
      </c>
      <c r="J10100" s="2">
        <v>7.5581395348839999</v>
      </c>
      <c r="K10100" s="2">
        <v>44.767441860464999</v>
      </c>
      <c r="L10100" s="2">
        <v>35.465116279070003</v>
      </c>
      <c r="M10100" s="13">
        <v>9.8837209302330002</v>
      </c>
    </row>
    <row r="10101" spans="4:13" x14ac:dyDescent="0.2">
      <c r="D10101" s="175"/>
      <c r="E10101" s="4" t="s">
        <v>66</v>
      </c>
      <c r="F10101" s="6"/>
      <c r="G10101" s="5">
        <v>165</v>
      </c>
      <c r="H10101" s="7">
        <v>0</v>
      </c>
      <c r="I10101" s="1">
        <v>2</v>
      </c>
      <c r="J10101" s="1">
        <v>8</v>
      </c>
      <c r="K10101" s="1">
        <v>82</v>
      </c>
      <c r="L10101" s="1">
        <v>65</v>
      </c>
      <c r="M10101" s="8">
        <v>8</v>
      </c>
    </row>
    <row r="10102" spans="4:13" x14ac:dyDescent="0.2">
      <c r="D10102" s="175"/>
      <c r="E10102" s="11"/>
      <c r="F10102" s="10"/>
      <c r="G10102" s="9">
        <v>100</v>
      </c>
      <c r="H10102" s="45">
        <v>0</v>
      </c>
      <c r="I10102" s="2">
        <v>1.2121212121210001</v>
      </c>
      <c r="J10102" s="2">
        <v>4.8484848484849996</v>
      </c>
      <c r="K10102" s="2">
        <v>49.696969696970001</v>
      </c>
      <c r="L10102" s="2">
        <v>39.393939393939</v>
      </c>
      <c r="M10102" s="13">
        <v>4.8484848484849996</v>
      </c>
    </row>
    <row r="10103" spans="4:13" x14ac:dyDescent="0.2">
      <c r="D10103" s="175"/>
      <c r="E10103" s="4" t="s">
        <v>67</v>
      </c>
      <c r="F10103" s="6"/>
      <c r="G10103" s="5">
        <v>158</v>
      </c>
      <c r="H10103" s="7">
        <v>0</v>
      </c>
      <c r="I10103" s="1">
        <v>1</v>
      </c>
      <c r="J10103" s="1">
        <v>10</v>
      </c>
      <c r="K10103" s="1">
        <v>79</v>
      </c>
      <c r="L10103" s="1">
        <v>54</v>
      </c>
      <c r="M10103" s="8">
        <v>14</v>
      </c>
    </row>
    <row r="10104" spans="4:13" x14ac:dyDescent="0.2">
      <c r="D10104" s="175"/>
      <c r="E10104" s="11"/>
      <c r="F10104" s="10"/>
      <c r="G10104" s="9">
        <v>100</v>
      </c>
      <c r="H10104" s="45">
        <v>0</v>
      </c>
      <c r="I10104" s="2">
        <v>0.63291139240500005</v>
      </c>
      <c r="J10104" s="2">
        <v>6.3291139240509997</v>
      </c>
      <c r="K10104" s="2">
        <v>50</v>
      </c>
      <c r="L10104" s="2">
        <v>34.177215189873003</v>
      </c>
      <c r="M10104" s="13">
        <v>8.8607594936710008</v>
      </c>
    </row>
    <row r="10105" spans="4:13" x14ac:dyDescent="0.2">
      <c r="D10105" s="175"/>
      <c r="E10105" s="4" t="s">
        <v>68</v>
      </c>
      <c r="F10105" s="6"/>
      <c r="G10105" s="5">
        <v>112</v>
      </c>
      <c r="H10105" s="7">
        <v>0</v>
      </c>
      <c r="I10105" s="1">
        <v>1</v>
      </c>
      <c r="J10105" s="1">
        <v>6</v>
      </c>
      <c r="K10105" s="1">
        <v>56</v>
      </c>
      <c r="L10105" s="1">
        <v>39</v>
      </c>
      <c r="M10105" s="8">
        <v>10</v>
      </c>
    </row>
    <row r="10106" spans="4:13" x14ac:dyDescent="0.2">
      <c r="D10106" s="175"/>
      <c r="E10106" s="11"/>
      <c r="F10106" s="10"/>
      <c r="G10106" s="9">
        <v>100</v>
      </c>
      <c r="H10106" s="45">
        <v>0</v>
      </c>
      <c r="I10106" s="2">
        <v>0.89285714285700002</v>
      </c>
      <c r="J10106" s="2">
        <v>5.3571428571429998</v>
      </c>
      <c r="K10106" s="2">
        <v>50</v>
      </c>
      <c r="L10106" s="2">
        <v>34.821428571429003</v>
      </c>
      <c r="M10106" s="13">
        <v>8.9285714285710007</v>
      </c>
    </row>
    <row r="10107" spans="4:13" x14ac:dyDescent="0.2">
      <c r="D10107" s="175"/>
      <c r="E10107" s="4" t="s">
        <v>69</v>
      </c>
      <c r="F10107" s="6"/>
      <c r="G10107" s="5">
        <v>92</v>
      </c>
      <c r="H10107" s="7">
        <v>2</v>
      </c>
      <c r="I10107" s="1">
        <v>0</v>
      </c>
      <c r="J10107" s="1">
        <v>4</v>
      </c>
      <c r="K10107" s="1">
        <v>48</v>
      </c>
      <c r="L10107" s="1">
        <v>34</v>
      </c>
      <c r="M10107" s="8">
        <v>4</v>
      </c>
    </row>
    <row r="10108" spans="4:13" x14ac:dyDescent="0.2">
      <c r="D10108" s="175"/>
      <c r="E10108" s="11"/>
      <c r="F10108" s="10"/>
      <c r="G10108" s="9">
        <v>100</v>
      </c>
      <c r="H10108" s="16">
        <v>2.1739130434780001</v>
      </c>
      <c r="I10108" s="18">
        <v>0</v>
      </c>
      <c r="J10108" s="2">
        <v>4.3478260869570002</v>
      </c>
      <c r="K10108" s="2">
        <v>52.173913043478002</v>
      </c>
      <c r="L10108" s="2">
        <v>36.956521739129997</v>
      </c>
      <c r="M10108" s="13">
        <v>4.3478260869570002</v>
      </c>
    </row>
    <row r="10109" spans="4:13" x14ac:dyDescent="0.2">
      <c r="D10109" s="175"/>
      <c r="E10109" s="4" t="s">
        <v>70</v>
      </c>
      <c r="F10109" s="6"/>
      <c r="G10109" s="5">
        <v>131</v>
      </c>
      <c r="H10109" s="7">
        <v>0</v>
      </c>
      <c r="I10109" s="1">
        <v>0</v>
      </c>
      <c r="J10109" s="1">
        <v>4</v>
      </c>
      <c r="K10109" s="1">
        <v>61</v>
      </c>
      <c r="L10109" s="1">
        <v>57</v>
      </c>
      <c r="M10109" s="8">
        <v>9</v>
      </c>
    </row>
    <row r="10110" spans="4:13" x14ac:dyDescent="0.2">
      <c r="D10110" s="175"/>
      <c r="E10110" s="11"/>
      <c r="F10110" s="10"/>
      <c r="G10110" s="9">
        <v>100</v>
      </c>
      <c r="H10110" s="45">
        <v>0</v>
      </c>
      <c r="I10110" s="18">
        <v>0</v>
      </c>
      <c r="J10110" s="2">
        <v>3.053435114504</v>
      </c>
      <c r="K10110" s="2">
        <v>46.564885496183003</v>
      </c>
      <c r="L10110" s="23">
        <v>43.511450381678998</v>
      </c>
      <c r="M10110" s="13">
        <v>6.8702290076340002</v>
      </c>
    </row>
    <row r="10111" spans="4:13" x14ac:dyDescent="0.2">
      <c r="D10111" s="175"/>
      <c r="E10111" s="4" t="s">
        <v>71</v>
      </c>
      <c r="F10111" s="6"/>
      <c r="G10111" s="5">
        <v>71</v>
      </c>
      <c r="H10111" s="7">
        <v>0</v>
      </c>
      <c r="I10111" s="1">
        <v>1</v>
      </c>
      <c r="J10111" s="1">
        <v>4</v>
      </c>
      <c r="K10111" s="1">
        <v>35</v>
      </c>
      <c r="L10111" s="1">
        <v>23</v>
      </c>
      <c r="M10111" s="8">
        <v>8</v>
      </c>
    </row>
    <row r="10112" spans="4:13" x14ac:dyDescent="0.2">
      <c r="D10112" s="175"/>
      <c r="E10112" s="11"/>
      <c r="F10112" s="10"/>
      <c r="G10112" s="9">
        <v>100</v>
      </c>
      <c r="H10112" s="45">
        <v>0</v>
      </c>
      <c r="I10112" s="2">
        <v>1.4084507042250001</v>
      </c>
      <c r="J10112" s="2">
        <v>5.6338028169010004</v>
      </c>
      <c r="K10112" s="2">
        <v>49.295774647887001</v>
      </c>
      <c r="L10112" s="2">
        <v>32.394366197182997</v>
      </c>
      <c r="M10112" s="13">
        <v>11.267605633803001</v>
      </c>
    </row>
    <row r="10113" spans="2:13" x14ac:dyDescent="0.2">
      <c r="D10113" s="175"/>
      <c r="E10113" s="4" t="s">
        <v>72</v>
      </c>
      <c r="F10113" s="6"/>
      <c r="G10113" s="5">
        <v>70</v>
      </c>
      <c r="H10113" s="7">
        <v>0</v>
      </c>
      <c r="I10113" s="1">
        <v>0</v>
      </c>
      <c r="J10113" s="1">
        <v>5</v>
      </c>
      <c r="K10113" s="1">
        <v>38</v>
      </c>
      <c r="L10113" s="1">
        <v>22</v>
      </c>
      <c r="M10113" s="8">
        <v>5</v>
      </c>
    </row>
    <row r="10114" spans="2:13" x14ac:dyDescent="0.2">
      <c r="D10114" s="176"/>
      <c r="E10114" s="57"/>
      <c r="F10114" s="54"/>
      <c r="G10114" s="67">
        <v>100</v>
      </c>
      <c r="H10114" s="114">
        <v>0</v>
      </c>
      <c r="I10114" s="81">
        <v>0</v>
      </c>
      <c r="J10114" s="48">
        <v>7.1428571428570002</v>
      </c>
      <c r="K10114" s="103">
        <v>54.285714285714</v>
      </c>
      <c r="L10114" s="48">
        <v>31.428571428571001</v>
      </c>
      <c r="M10114" s="84">
        <v>7.1428571428570002</v>
      </c>
    </row>
    <row r="10116" spans="2:13" x14ac:dyDescent="0.2">
      <c r="B10116" s="43" t="str">
        <f xml:space="preserve"> HYPERLINK("#'目次'!B216", "[210]")</f>
        <v>[210]</v>
      </c>
      <c r="C10116" s="31" t="s">
        <v>423</v>
      </c>
    </row>
    <row r="10119" spans="2:13" x14ac:dyDescent="0.2">
      <c r="C10119" s="31" t="s">
        <v>75</v>
      </c>
    </row>
    <row r="10120" spans="2:13" x14ac:dyDescent="0.2">
      <c r="D10120" s="177"/>
      <c r="E10120" s="178"/>
      <c r="F10120" s="178"/>
      <c r="G10120" s="40" t="s">
        <v>14</v>
      </c>
      <c r="H10120" s="42" t="s">
        <v>416</v>
      </c>
      <c r="I10120" s="15" t="s">
        <v>417</v>
      </c>
      <c r="J10120" s="15" t="s">
        <v>418</v>
      </c>
      <c r="K10120" s="15" t="s">
        <v>419</v>
      </c>
      <c r="L10120" s="15" t="s">
        <v>420</v>
      </c>
      <c r="M10120" s="44" t="s">
        <v>17</v>
      </c>
    </row>
    <row r="10121" spans="2:13" x14ac:dyDescent="0.2">
      <c r="D10121" s="179"/>
      <c r="E10121" s="180"/>
      <c r="F10121" s="180"/>
      <c r="G10121" s="39"/>
      <c r="H10121" s="41"/>
      <c r="I10121" s="14"/>
      <c r="J10121" s="14"/>
      <c r="K10121" s="14"/>
      <c r="L10121" s="14"/>
      <c r="M10121" s="38"/>
    </row>
    <row r="10122" spans="2:13" x14ac:dyDescent="0.2">
      <c r="D10122" s="70"/>
      <c r="E10122" s="72" t="s">
        <v>14</v>
      </c>
      <c r="F10122" s="69"/>
      <c r="G10122" s="37">
        <v>1222</v>
      </c>
      <c r="H10122" s="17">
        <v>4</v>
      </c>
      <c r="I10122" s="17">
        <v>11</v>
      </c>
      <c r="J10122" s="17">
        <v>79</v>
      </c>
      <c r="K10122" s="17">
        <v>579</v>
      </c>
      <c r="L10122" s="17">
        <v>445</v>
      </c>
      <c r="M10122" s="55">
        <v>104</v>
      </c>
    </row>
    <row r="10123" spans="2:13" x14ac:dyDescent="0.2">
      <c r="D10123" s="57"/>
      <c r="E10123" s="54"/>
      <c r="F10123" s="71"/>
      <c r="G10123" s="9">
        <v>100</v>
      </c>
      <c r="H10123" s="2">
        <v>0.32733224222599999</v>
      </c>
      <c r="I10123" s="2">
        <v>0.90016366612099996</v>
      </c>
      <c r="J10123" s="2">
        <v>6.4648117839610002</v>
      </c>
      <c r="K10123" s="2">
        <v>47.381342062192999</v>
      </c>
      <c r="L10123" s="2">
        <v>36.415711947627003</v>
      </c>
      <c r="M10123" s="13">
        <v>8.5106382978719992</v>
      </c>
    </row>
    <row r="10124" spans="2:13" x14ac:dyDescent="0.2">
      <c r="D10124" s="174" t="s">
        <v>36</v>
      </c>
      <c r="E10124" s="20" t="s">
        <v>76</v>
      </c>
      <c r="F10124" s="22"/>
      <c r="G10124" s="21">
        <v>629</v>
      </c>
      <c r="H10124" s="25">
        <v>2</v>
      </c>
      <c r="I10124" s="3">
        <v>7</v>
      </c>
      <c r="J10124" s="3">
        <v>38</v>
      </c>
      <c r="K10124" s="3">
        <v>302</v>
      </c>
      <c r="L10124" s="3">
        <v>235</v>
      </c>
      <c r="M10124" s="26">
        <v>45</v>
      </c>
    </row>
    <row r="10125" spans="2:13" x14ac:dyDescent="0.2">
      <c r="D10125" s="175"/>
      <c r="E10125" s="11"/>
      <c r="F10125" s="10"/>
      <c r="G10125" s="9">
        <v>100</v>
      </c>
      <c r="H10125" s="16">
        <v>0.31796502384699998</v>
      </c>
      <c r="I10125" s="2">
        <v>1.1128775834660001</v>
      </c>
      <c r="J10125" s="2">
        <v>6.0413354531000003</v>
      </c>
      <c r="K10125" s="2">
        <v>48.012718600954003</v>
      </c>
      <c r="L10125" s="2">
        <v>37.360890302066998</v>
      </c>
      <c r="M10125" s="13">
        <v>7.1542130365660004</v>
      </c>
    </row>
    <row r="10126" spans="2:13" x14ac:dyDescent="0.2">
      <c r="D10126" s="175"/>
      <c r="E10126" s="4" t="s">
        <v>39</v>
      </c>
      <c r="F10126" s="6"/>
      <c r="G10126" s="5">
        <v>37</v>
      </c>
      <c r="H10126" s="7">
        <v>0</v>
      </c>
      <c r="I10126" s="1">
        <v>0</v>
      </c>
      <c r="J10126" s="1">
        <v>1</v>
      </c>
      <c r="K10126" s="1">
        <v>14</v>
      </c>
      <c r="L10126" s="1">
        <v>18</v>
      </c>
      <c r="M10126" s="8">
        <v>4</v>
      </c>
    </row>
    <row r="10127" spans="2:13" x14ac:dyDescent="0.2">
      <c r="D10127" s="175"/>
      <c r="E10127" s="11"/>
      <c r="F10127" s="10"/>
      <c r="G10127" s="9">
        <v>100</v>
      </c>
      <c r="H10127" s="45">
        <v>0</v>
      </c>
      <c r="I10127" s="18">
        <v>0</v>
      </c>
      <c r="J10127" s="2">
        <v>2.7027027027030002</v>
      </c>
      <c r="K10127" s="27">
        <v>37.837837837838002</v>
      </c>
      <c r="L10127" s="35">
        <v>48.648648648649001</v>
      </c>
      <c r="M10127" s="13">
        <v>10.810810810811001</v>
      </c>
    </row>
    <row r="10128" spans="2:13" x14ac:dyDescent="0.2">
      <c r="D10128" s="175"/>
      <c r="E10128" s="4" t="s">
        <v>40</v>
      </c>
      <c r="F10128" s="6"/>
      <c r="G10128" s="5">
        <v>73</v>
      </c>
      <c r="H10128" s="7">
        <v>0</v>
      </c>
      <c r="I10128" s="1">
        <v>0</v>
      </c>
      <c r="J10128" s="1">
        <v>4</v>
      </c>
      <c r="K10128" s="1">
        <v>32</v>
      </c>
      <c r="L10128" s="1">
        <v>33</v>
      </c>
      <c r="M10128" s="8">
        <v>4</v>
      </c>
    </row>
    <row r="10129" spans="4:13" x14ac:dyDescent="0.2">
      <c r="D10129" s="175"/>
      <c r="E10129" s="11"/>
      <c r="F10129" s="10"/>
      <c r="G10129" s="9">
        <v>100</v>
      </c>
      <c r="H10129" s="45">
        <v>0</v>
      </c>
      <c r="I10129" s="18">
        <v>0</v>
      </c>
      <c r="J10129" s="2">
        <v>5.4794520547949999</v>
      </c>
      <c r="K10129" s="2">
        <v>43.835616438355999</v>
      </c>
      <c r="L10129" s="23">
        <v>45.205479452055002</v>
      </c>
      <c r="M10129" s="13">
        <v>5.4794520547949999</v>
      </c>
    </row>
    <row r="10130" spans="4:13" x14ac:dyDescent="0.2">
      <c r="D10130" s="175"/>
      <c r="E10130" s="4" t="s">
        <v>41</v>
      </c>
      <c r="F10130" s="6"/>
      <c r="G10130" s="5">
        <v>108</v>
      </c>
      <c r="H10130" s="7">
        <v>0</v>
      </c>
      <c r="I10130" s="1">
        <v>1</v>
      </c>
      <c r="J10130" s="1">
        <v>5</v>
      </c>
      <c r="K10130" s="1">
        <v>44</v>
      </c>
      <c r="L10130" s="1">
        <v>51</v>
      </c>
      <c r="M10130" s="8">
        <v>7</v>
      </c>
    </row>
    <row r="10131" spans="4:13" x14ac:dyDescent="0.2">
      <c r="D10131" s="175"/>
      <c r="E10131" s="11"/>
      <c r="F10131" s="10"/>
      <c r="G10131" s="9">
        <v>100</v>
      </c>
      <c r="H10131" s="45">
        <v>0</v>
      </c>
      <c r="I10131" s="2">
        <v>0.92592592592599998</v>
      </c>
      <c r="J10131" s="2">
        <v>4.6296296296300001</v>
      </c>
      <c r="K10131" s="27">
        <v>40.740740740741003</v>
      </c>
      <c r="L10131" s="35">
        <v>47.222222222222001</v>
      </c>
      <c r="M10131" s="13">
        <v>6.4814814814809996</v>
      </c>
    </row>
    <row r="10132" spans="4:13" x14ac:dyDescent="0.2">
      <c r="D10132" s="175"/>
      <c r="E10132" s="4" t="s">
        <v>42</v>
      </c>
      <c r="F10132" s="6"/>
      <c r="G10132" s="5">
        <v>113</v>
      </c>
      <c r="H10132" s="7">
        <v>0</v>
      </c>
      <c r="I10132" s="1">
        <v>0</v>
      </c>
      <c r="J10132" s="1">
        <v>2</v>
      </c>
      <c r="K10132" s="1">
        <v>65</v>
      </c>
      <c r="L10132" s="1">
        <v>40</v>
      </c>
      <c r="M10132" s="8">
        <v>6</v>
      </c>
    </row>
    <row r="10133" spans="4:13" x14ac:dyDescent="0.2">
      <c r="D10133" s="175"/>
      <c r="E10133" s="11"/>
      <c r="F10133" s="10"/>
      <c r="G10133" s="9">
        <v>100</v>
      </c>
      <c r="H10133" s="45">
        <v>0</v>
      </c>
      <c r="I10133" s="18">
        <v>0</v>
      </c>
      <c r="J10133" s="2">
        <v>1.769911504425</v>
      </c>
      <c r="K10133" s="35">
        <v>57.522123893805002</v>
      </c>
      <c r="L10133" s="2">
        <v>35.398230088496</v>
      </c>
      <c r="M10133" s="13">
        <v>5.3097345132739999</v>
      </c>
    </row>
    <row r="10134" spans="4:13" x14ac:dyDescent="0.2">
      <c r="D10134" s="175"/>
      <c r="E10134" s="4" t="s">
        <v>43</v>
      </c>
      <c r="F10134" s="6"/>
      <c r="G10134" s="5">
        <v>101</v>
      </c>
      <c r="H10134" s="7">
        <v>0</v>
      </c>
      <c r="I10134" s="1">
        <v>0</v>
      </c>
      <c r="J10134" s="1">
        <v>5</v>
      </c>
      <c r="K10134" s="1">
        <v>43</v>
      </c>
      <c r="L10134" s="1">
        <v>48</v>
      </c>
      <c r="M10134" s="8">
        <v>5</v>
      </c>
    </row>
    <row r="10135" spans="4:13" x14ac:dyDescent="0.2">
      <c r="D10135" s="175"/>
      <c r="E10135" s="11"/>
      <c r="F10135" s="10"/>
      <c r="G10135" s="9">
        <v>100</v>
      </c>
      <c r="H10135" s="45">
        <v>0</v>
      </c>
      <c r="I10135" s="18">
        <v>0</v>
      </c>
      <c r="J10135" s="2">
        <v>4.9504950495050002</v>
      </c>
      <c r="K10135" s="2">
        <v>42.574257425742999</v>
      </c>
      <c r="L10135" s="35">
        <v>47.524752475248</v>
      </c>
      <c r="M10135" s="13">
        <v>4.9504950495050002</v>
      </c>
    </row>
    <row r="10136" spans="4:13" x14ac:dyDescent="0.2">
      <c r="D10136" s="175"/>
      <c r="E10136" s="4" t="s">
        <v>44</v>
      </c>
      <c r="F10136" s="6"/>
      <c r="G10136" s="5">
        <v>114</v>
      </c>
      <c r="H10136" s="7">
        <v>0</v>
      </c>
      <c r="I10136" s="1">
        <v>1</v>
      </c>
      <c r="J10136" s="1">
        <v>11</v>
      </c>
      <c r="K10136" s="1">
        <v>63</v>
      </c>
      <c r="L10136" s="1">
        <v>30</v>
      </c>
      <c r="M10136" s="8">
        <v>9</v>
      </c>
    </row>
    <row r="10137" spans="4:13" x14ac:dyDescent="0.2">
      <c r="D10137" s="175"/>
      <c r="E10137" s="11"/>
      <c r="F10137" s="10"/>
      <c r="G10137" s="9">
        <v>100</v>
      </c>
      <c r="H10137" s="45">
        <v>0</v>
      </c>
      <c r="I10137" s="2">
        <v>0.87719298245599997</v>
      </c>
      <c r="J10137" s="2">
        <v>9.6491228070179993</v>
      </c>
      <c r="K10137" s="23">
        <v>55.263157894736999</v>
      </c>
      <c r="L10137" s="46">
        <v>26.315789473683999</v>
      </c>
      <c r="M10137" s="13">
        <v>7.8947368421049999</v>
      </c>
    </row>
    <row r="10138" spans="4:13" x14ac:dyDescent="0.2">
      <c r="D10138" s="175"/>
      <c r="E10138" s="4" t="s">
        <v>45</v>
      </c>
      <c r="F10138" s="6"/>
      <c r="G10138" s="5">
        <v>83</v>
      </c>
      <c r="H10138" s="7">
        <v>2</v>
      </c>
      <c r="I10138" s="1">
        <v>5</v>
      </c>
      <c r="J10138" s="1">
        <v>10</v>
      </c>
      <c r="K10138" s="1">
        <v>41</v>
      </c>
      <c r="L10138" s="1">
        <v>15</v>
      </c>
      <c r="M10138" s="8">
        <v>10</v>
      </c>
    </row>
    <row r="10139" spans="4:13" x14ac:dyDescent="0.2">
      <c r="D10139" s="175"/>
      <c r="E10139" s="11"/>
      <c r="F10139" s="10"/>
      <c r="G10139" s="9">
        <v>100</v>
      </c>
      <c r="H10139" s="16">
        <v>2.409638554217</v>
      </c>
      <c r="I10139" s="23">
        <v>6.0240963855420002</v>
      </c>
      <c r="J10139" s="23">
        <v>12.048192771084</v>
      </c>
      <c r="K10139" s="2">
        <v>49.397590361445999</v>
      </c>
      <c r="L10139" s="46">
        <v>18.072289156627001</v>
      </c>
      <c r="M10139" s="13">
        <v>12.048192771084</v>
      </c>
    </row>
    <row r="10140" spans="4:13" x14ac:dyDescent="0.2">
      <c r="D10140" s="174" t="s">
        <v>37</v>
      </c>
      <c r="E10140" s="20" t="s">
        <v>77</v>
      </c>
      <c r="F10140" s="22"/>
      <c r="G10140" s="21">
        <v>593</v>
      </c>
      <c r="H10140" s="25">
        <v>2</v>
      </c>
      <c r="I10140" s="3">
        <v>4</v>
      </c>
      <c r="J10140" s="3">
        <v>41</v>
      </c>
      <c r="K10140" s="3">
        <v>277</v>
      </c>
      <c r="L10140" s="3">
        <v>210</v>
      </c>
      <c r="M10140" s="26">
        <v>59</v>
      </c>
    </row>
    <row r="10141" spans="4:13" x14ac:dyDescent="0.2">
      <c r="D10141" s="175"/>
      <c r="E10141" s="11"/>
      <c r="F10141" s="10"/>
      <c r="G10141" s="9">
        <v>100</v>
      </c>
      <c r="H10141" s="16">
        <v>0.33726812816200002</v>
      </c>
      <c r="I10141" s="2">
        <v>0.67453625632400005</v>
      </c>
      <c r="J10141" s="2">
        <v>6.9139966273190003</v>
      </c>
      <c r="K10141" s="2">
        <v>46.711635750421998</v>
      </c>
      <c r="L10141" s="2">
        <v>35.413153456998003</v>
      </c>
      <c r="M10141" s="13">
        <v>9.9494097807759996</v>
      </c>
    </row>
    <row r="10142" spans="4:13" x14ac:dyDescent="0.2">
      <c r="D10142" s="175"/>
      <c r="E10142" s="4" t="s">
        <v>39</v>
      </c>
      <c r="F10142" s="6"/>
      <c r="G10142" s="5">
        <v>27</v>
      </c>
      <c r="H10142" s="7">
        <v>0</v>
      </c>
      <c r="I10142" s="1">
        <v>0</v>
      </c>
      <c r="J10142" s="1">
        <v>2</v>
      </c>
      <c r="K10142" s="1">
        <v>7</v>
      </c>
      <c r="L10142" s="1">
        <v>16</v>
      </c>
      <c r="M10142" s="8">
        <v>2</v>
      </c>
    </row>
    <row r="10143" spans="4:13" x14ac:dyDescent="0.2">
      <c r="D10143" s="175"/>
      <c r="E10143" s="11"/>
      <c r="F10143" s="10"/>
      <c r="G10143" s="9">
        <v>100</v>
      </c>
      <c r="H10143" s="45">
        <v>0</v>
      </c>
      <c r="I10143" s="18">
        <v>0</v>
      </c>
      <c r="J10143" s="2">
        <v>7.4074074074069998</v>
      </c>
      <c r="K10143" s="46">
        <v>25.925925925925998</v>
      </c>
      <c r="L10143" s="35">
        <v>59.259259259258997</v>
      </c>
      <c r="M10143" s="13">
        <v>7.4074074074069998</v>
      </c>
    </row>
    <row r="10144" spans="4:13" x14ac:dyDescent="0.2">
      <c r="D10144" s="175"/>
      <c r="E10144" s="4" t="s">
        <v>40</v>
      </c>
      <c r="F10144" s="6"/>
      <c r="G10144" s="5">
        <v>74</v>
      </c>
      <c r="H10144" s="7">
        <v>0</v>
      </c>
      <c r="I10144" s="1">
        <v>0</v>
      </c>
      <c r="J10144" s="1">
        <v>3</v>
      </c>
      <c r="K10144" s="1">
        <v>38</v>
      </c>
      <c r="L10144" s="1">
        <v>30</v>
      </c>
      <c r="M10144" s="8">
        <v>3</v>
      </c>
    </row>
    <row r="10145" spans="2:13" x14ac:dyDescent="0.2">
      <c r="D10145" s="175"/>
      <c r="E10145" s="11"/>
      <c r="F10145" s="10"/>
      <c r="G10145" s="9">
        <v>100</v>
      </c>
      <c r="H10145" s="45">
        <v>0</v>
      </c>
      <c r="I10145" s="18">
        <v>0</v>
      </c>
      <c r="J10145" s="2">
        <v>4.0540540540540002</v>
      </c>
      <c r="K10145" s="2">
        <v>51.351351351350999</v>
      </c>
      <c r="L10145" s="2">
        <v>40.540540540541002</v>
      </c>
      <c r="M10145" s="13">
        <v>4.0540540540540002</v>
      </c>
    </row>
    <row r="10146" spans="2:13" x14ac:dyDescent="0.2">
      <c r="D10146" s="175"/>
      <c r="E10146" s="4" t="s">
        <v>41</v>
      </c>
      <c r="F10146" s="6"/>
      <c r="G10146" s="5">
        <v>96</v>
      </c>
      <c r="H10146" s="7">
        <v>0</v>
      </c>
      <c r="I10146" s="1">
        <v>0</v>
      </c>
      <c r="J10146" s="1">
        <v>8</v>
      </c>
      <c r="K10146" s="1">
        <v>45</v>
      </c>
      <c r="L10146" s="1">
        <v>39</v>
      </c>
      <c r="M10146" s="8">
        <v>4</v>
      </c>
    </row>
    <row r="10147" spans="2:13" x14ac:dyDescent="0.2">
      <c r="D10147" s="175"/>
      <c r="E10147" s="11"/>
      <c r="F10147" s="10"/>
      <c r="G10147" s="9">
        <v>100</v>
      </c>
      <c r="H10147" s="45">
        <v>0</v>
      </c>
      <c r="I10147" s="18">
        <v>0</v>
      </c>
      <c r="J10147" s="2">
        <v>8.333333333333</v>
      </c>
      <c r="K10147" s="2">
        <v>46.875</v>
      </c>
      <c r="L10147" s="2">
        <v>40.625</v>
      </c>
      <c r="M10147" s="13">
        <v>4.166666666667</v>
      </c>
    </row>
    <row r="10148" spans="2:13" x14ac:dyDescent="0.2">
      <c r="D10148" s="175"/>
      <c r="E10148" s="4" t="s">
        <v>42</v>
      </c>
      <c r="F10148" s="6"/>
      <c r="G10148" s="5">
        <v>97</v>
      </c>
      <c r="H10148" s="7">
        <v>0</v>
      </c>
      <c r="I10148" s="1">
        <v>1</v>
      </c>
      <c r="J10148" s="1">
        <v>3</v>
      </c>
      <c r="K10148" s="1">
        <v>48</v>
      </c>
      <c r="L10148" s="1">
        <v>38</v>
      </c>
      <c r="M10148" s="8">
        <v>7</v>
      </c>
    </row>
    <row r="10149" spans="2:13" x14ac:dyDescent="0.2">
      <c r="D10149" s="175"/>
      <c r="E10149" s="11"/>
      <c r="F10149" s="10"/>
      <c r="G10149" s="9">
        <v>100</v>
      </c>
      <c r="H10149" s="45">
        <v>0</v>
      </c>
      <c r="I10149" s="2">
        <v>1.0309278350519999</v>
      </c>
      <c r="J10149" s="2">
        <v>3.0927835051549999</v>
      </c>
      <c r="K10149" s="2">
        <v>49.484536082474001</v>
      </c>
      <c r="L10149" s="2">
        <v>39.175257731959</v>
      </c>
      <c r="M10149" s="13">
        <v>7.2164948453609998</v>
      </c>
    </row>
    <row r="10150" spans="2:13" x14ac:dyDescent="0.2">
      <c r="D10150" s="175"/>
      <c r="E10150" s="4" t="s">
        <v>43</v>
      </c>
      <c r="F10150" s="6"/>
      <c r="G10150" s="5">
        <v>103</v>
      </c>
      <c r="H10150" s="7">
        <v>2</v>
      </c>
      <c r="I10150" s="1">
        <v>0</v>
      </c>
      <c r="J10150" s="1">
        <v>4</v>
      </c>
      <c r="K10150" s="1">
        <v>54</v>
      </c>
      <c r="L10150" s="1">
        <v>34</v>
      </c>
      <c r="M10150" s="8">
        <v>9</v>
      </c>
    </row>
    <row r="10151" spans="2:13" x14ac:dyDescent="0.2">
      <c r="D10151" s="175"/>
      <c r="E10151" s="11"/>
      <c r="F10151" s="10"/>
      <c r="G10151" s="9">
        <v>100</v>
      </c>
      <c r="H10151" s="16">
        <v>1.9417475728160001</v>
      </c>
      <c r="I10151" s="18">
        <v>0</v>
      </c>
      <c r="J10151" s="2">
        <v>3.8834951456310001</v>
      </c>
      <c r="K10151" s="23">
        <v>52.427184466019</v>
      </c>
      <c r="L10151" s="2">
        <v>33.009708737864003</v>
      </c>
      <c r="M10151" s="13">
        <v>8.7378640776700003</v>
      </c>
    </row>
    <row r="10152" spans="2:13" x14ac:dyDescent="0.2">
      <c r="D10152" s="175"/>
      <c r="E10152" s="4" t="s">
        <v>44</v>
      </c>
      <c r="F10152" s="6"/>
      <c r="G10152" s="5">
        <v>109</v>
      </c>
      <c r="H10152" s="7">
        <v>0</v>
      </c>
      <c r="I10152" s="1">
        <v>1</v>
      </c>
      <c r="J10152" s="1">
        <v>8</v>
      </c>
      <c r="K10152" s="1">
        <v>46</v>
      </c>
      <c r="L10152" s="1">
        <v>38</v>
      </c>
      <c r="M10152" s="8">
        <v>16</v>
      </c>
    </row>
    <row r="10153" spans="2:13" x14ac:dyDescent="0.2">
      <c r="D10153" s="175"/>
      <c r="E10153" s="11"/>
      <c r="F10153" s="10"/>
      <c r="G10153" s="9">
        <v>100</v>
      </c>
      <c r="H10153" s="45">
        <v>0</v>
      </c>
      <c r="I10153" s="2">
        <v>0.91743119266100004</v>
      </c>
      <c r="J10153" s="2">
        <v>7.339449541284</v>
      </c>
      <c r="K10153" s="27">
        <v>42.201834862384999</v>
      </c>
      <c r="L10153" s="2">
        <v>34.862385321101002</v>
      </c>
      <c r="M10153" s="89">
        <v>14.678899082569</v>
      </c>
    </row>
    <row r="10154" spans="2:13" x14ac:dyDescent="0.2">
      <c r="D10154" s="175"/>
      <c r="E10154" s="4" t="s">
        <v>45</v>
      </c>
      <c r="F10154" s="6"/>
      <c r="G10154" s="5">
        <v>87</v>
      </c>
      <c r="H10154" s="7">
        <v>0</v>
      </c>
      <c r="I10154" s="1">
        <v>2</v>
      </c>
      <c r="J10154" s="1">
        <v>13</v>
      </c>
      <c r="K10154" s="1">
        <v>39</v>
      </c>
      <c r="L10154" s="1">
        <v>15</v>
      </c>
      <c r="M10154" s="8">
        <v>18</v>
      </c>
    </row>
    <row r="10155" spans="2:13" x14ac:dyDescent="0.2">
      <c r="D10155" s="176"/>
      <c r="E10155" s="57"/>
      <c r="F10155" s="54"/>
      <c r="G10155" s="67">
        <v>100</v>
      </c>
      <c r="H10155" s="114">
        <v>0</v>
      </c>
      <c r="I10155" s="48">
        <v>2.2988505747130001</v>
      </c>
      <c r="J10155" s="103">
        <v>14.942528735631999</v>
      </c>
      <c r="K10155" s="48">
        <v>44.827586206897003</v>
      </c>
      <c r="L10155" s="91">
        <v>17.241379310345</v>
      </c>
      <c r="M10155" s="118">
        <v>20.689655172414</v>
      </c>
    </row>
    <row r="10157" spans="2:13" x14ac:dyDescent="0.2">
      <c r="B10157" s="43" t="str">
        <f xml:space="preserve"> HYPERLINK("#'目次'!B217", "[211]")</f>
        <v>[211]</v>
      </c>
      <c r="C10157" s="31" t="s">
        <v>426</v>
      </c>
    </row>
    <row r="10161" spans="4:13" x14ac:dyDescent="0.2">
      <c r="D10161" s="177"/>
      <c r="E10161" s="178"/>
      <c r="F10161" s="178"/>
      <c r="G10161" s="40" t="s">
        <v>14</v>
      </c>
      <c r="H10161" s="42" t="s">
        <v>416</v>
      </c>
      <c r="I10161" s="15" t="s">
        <v>417</v>
      </c>
      <c r="J10161" s="15" t="s">
        <v>418</v>
      </c>
      <c r="K10161" s="15" t="s">
        <v>419</v>
      </c>
      <c r="L10161" s="15" t="s">
        <v>420</v>
      </c>
      <c r="M10161" s="44" t="s">
        <v>17</v>
      </c>
    </row>
    <row r="10162" spans="4:13" x14ac:dyDescent="0.2">
      <c r="D10162" s="179"/>
      <c r="E10162" s="180"/>
      <c r="F10162" s="180"/>
      <c r="G10162" s="39"/>
      <c r="H10162" s="41"/>
      <c r="I10162" s="14"/>
      <c r="J10162" s="14"/>
      <c r="K10162" s="14"/>
      <c r="L10162" s="14"/>
      <c r="M10162" s="38"/>
    </row>
    <row r="10163" spans="4:13" x14ac:dyDescent="0.2">
      <c r="D10163" s="70"/>
      <c r="E10163" s="72" t="s">
        <v>14</v>
      </c>
      <c r="F10163" s="69"/>
      <c r="G10163" s="37">
        <v>1222</v>
      </c>
      <c r="H10163" s="17">
        <v>0</v>
      </c>
      <c r="I10163" s="17">
        <v>3</v>
      </c>
      <c r="J10163" s="17">
        <v>3</v>
      </c>
      <c r="K10163" s="17">
        <v>7</v>
      </c>
      <c r="L10163" s="17">
        <v>1047</v>
      </c>
      <c r="M10163" s="55">
        <v>162</v>
      </c>
    </row>
    <row r="10164" spans="4:13" x14ac:dyDescent="0.2">
      <c r="D10164" s="57"/>
      <c r="E10164" s="54"/>
      <c r="F10164" s="71"/>
      <c r="G10164" s="9">
        <v>100</v>
      </c>
      <c r="H10164" s="18">
        <v>0</v>
      </c>
      <c r="I10164" s="2">
        <v>0.24549918166900001</v>
      </c>
      <c r="J10164" s="2">
        <v>0.24549918166900001</v>
      </c>
      <c r="K10164" s="2">
        <v>0.57283142389499997</v>
      </c>
      <c r="L10164" s="2">
        <v>85.679214402618996</v>
      </c>
      <c r="M10164" s="13">
        <v>13.256955810147</v>
      </c>
    </row>
    <row r="10165" spans="4:13" x14ac:dyDescent="0.2">
      <c r="D10165" s="174" t="s">
        <v>18</v>
      </c>
      <c r="E10165" s="20" t="s">
        <v>19</v>
      </c>
      <c r="F10165" s="22"/>
      <c r="G10165" s="21">
        <v>57</v>
      </c>
      <c r="H10165" s="25">
        <v>0</v>
      </c>
      <c r="I10165" s="3">
        <v>0</v>
      </c>
      <c r="J10165" s="3">
        <v>1</v>
      </c>
      <c r="K10165" s="3">
        <v>0</v>
      </c>
      <c r="L10165" s="3">
        <v>48</v>
      </c>
      <c r="M10165" s="26">
        <v>8</v>
      </c>
    </row>
    <row r="10166" spans="4:13" x14ac:dyDescent="0.2">
      <c r="D10166" s="175"/>
      <c r="E10166" s="11"/>
      <c r="F10166" s="10"/>
      <c r="G10166" s="9">
        <v>100</v>
      </c>
      <c r="H10166" s="45">
        <v>0</v>
      </c>
      <c r="I10166" s="18">
        <v>0</v>
      </c>
      <c r="J10166" s="2">
        <v>1.7543859649119999</v>
      </c>
      <c r="K10166" s="18">
        <v>0</v>
      </c>
      <c r="L10166" s="2">
        <v>84.210526315788996</v>
      </c>
      <c r="M10166" s="13">
        <v>14.035087719298</v>
      </c>
    </row>
    <row r="10167" spans="4:13" x14ac:dyDescent="0.2">
      <c r="D10167" s="175"/>
      <c r="E10167" s="4" t="s">
        <v>20</v>
      </c>
      <c r="F10167" s="6"/>
      <c r="G10167" s="5">
        <v>84</v>
      </c>
      <c r="H10167" s="7">
        <v>0</v>
      </c>
      <c r="I10167" s="1">
        <v>0</v>
      </c>
      <c r="J10167" s="1">
        <v>0</v>
      </c>
      <c r="K10167" s="1">
        <v>1</v>
      </c>
      <c r="L10167" s="1">
        <v>70</v>
      </c>
      <c r="M10167" s="8">
        <v>13</v>
      </c>
    </row>
    <row r="10168" spans="4:13" x14ac:dyDescent="0.2">
      <c r="D10168" s="175"/>
      <c r="E10168" s="11"/>
      <c r="F10168" s="10"/>
      <c r="G10168" s="9">
        <v>100</v>
      </c>
      <c r="H10168" s="45">
        <v>0</v>
      </c>
      <c r="I10168" s="18">
        <v>0</v>
      </c>
      <c r="J10168" s="18">
        <v>0</v>
      </c>
      <c r="K10168" s="2">
        <v>1.190476190476</v>
      </c>
      <c r="L10168" s="2">
        <v>83.333333333333002</v>
      </c>
      <c r="M10168" s="13">
        <v>15.47619047619</v>
      </c>
    </row>
    <row r="10169" spans="4:13" x14ac:dyDescent="0.2">
      <c r="D10169" s="175"/>
      <c r="E10169" s="4" t="s">
        <v>21</v>
      </c>
      <c r="F10169" s="6"/>
      <c r="G10169" s="5">
        <v>487</v>
      </c>
      <c r="H10169" s="7">
        <v>0</v>
      </c>
      <c r="I10169" s="1">
        <v>1</v>
      </c>
      <c r="J10169" s="1">
        <v>0</v>
      </c>
      <c r="K10169" s="1">
        <v>3</v>
      </c>
      <c r="L10169" s="1">
        <v>420</v>
      </c>
      <c r="M10169" s="8">
        <v>63</v>
      </c>
    </row>
    <row r="10170" spans="4:13" x14ac:dyDescent="0.2">
      <c r="D10170" s="175"/>
      <c r="E10170" s="11"/>
      <c r="F10170" s="10"/>
      <c r="G10170" s="9">
        <v>100</v>
      </c>
      <c r="H10170" s="45">
        <v>0</v>
      </c>
      <c r="I10170" s="2">
        <v>0.20533880903499999</v>
      </c>
      <c r="J10170" s="18">
        <v>0</v>
      </c>
      <c r="K10170" s="2">
        <v>0.61601642710500004</v>
      </c>
      <c r="L10170" s="2">
        <v>86.242299794660994</v>
      </c>
      <c r="M10170" s="13">
        <v>12.936344969199</v>
      </c>
    </row>
    <row r="10171" spans="4:13" x14ac:dyDescent="0.2">
      <c r="D10171" s="175"/>
      <c r="E10171" s="4" t="s">
        <v>22</v>
      </c>
      <c r="F10171" s="6"/>
      <c r="G10171" s="5">
        <v>35</v>
      </c>
      <c r="H10171" s="7">
        <v>0</v>
      </c>
      <c r="I10171" s="1">
        <v>0</v>
      </c>
      <c r="J10171" s="1">
        <v>0</v>
      </c>
      <c r="K10171" s="1">
        <v>1</v>
      </c>
      <c r="L10171" s="1">
        <v>27</v>
      </c>
      <c r="M10171" s="8">
        <v>7</v>
      </c>
    </row>
    <row r="10172" spans="4:13" x14ac:dyDescent="0.2">
      <c r="D10172" s="175"/>
      <c r="E10172" s="11"/>
      <c r="F10172" s="10"/>
      <c r="G10172" s="9">
        <v>100</v>
      </c>
      <c r="H10172" s="45">
        <v>0</v>
      </c>
      <c r="I10172" s="18">
        <v>0</v>
      </c>
      <c r="J10172" s="18">
        <v>0</v>
      </c>
      <c r="K10172" s="2">
        <v>2.8571428571430002</v>
      </c>
      <c r="L10172" s="27">
        <v>77.142857142856997</v>
      </c>
      <c r="M10172" s="89">
        <v>20</v>
      </c>
    </row>
    <row r="10173" spans="4:13" x14ac:dyDescent="0.2">
      <c r="D10173" s="175"/>
      <c r="E10173" s="4" t="s">
        <v>23</v>
      </c>
      <c r="F10173" s="6"/>
      <c r="G10173" s="5">
        <v>143</v>
      </c>
      <c r="H10173" s="7">
        <v>0</v>
      </c>
      <c r="I10173" s="1">
        <v>0</v>
      </c>
      <c r="J10173" s="1">
        <v>0</v>
      </c>
      <c r="K10173" s="1">
        <v>0</v>
      </c>
      <c r="L10173" s="1">
        <v>131</v>
      </c>
      <c r="M10173" s="8">
        <v>12</v>
      </c>
    </row>
    <row r="10174" spans="4:13" x14ac:dyDescent="0.2">
      <c r="D10174" s="175"/>
      <c r="E10174" s="11"/>
      <c r="F10174" s="10"/>
      <c r="G10174" s="9">
        <v>100</v>
      </c>
      <c r="H10174" s="45">
        <v>0</v>
      </c>
      <c r="I10174" s="18">
        <v>0</v>
      </c>
      <c r="J10174" s="18">
        <v>0</v>
      </c>
      <c r="K10174" s="18">
        <v>0</v>
      </c>
      <c r="L10174" s="23">
        <v>91.608391608391997</v>
      </c>
      <c r="M10174" s="13">
        <v>8.3916083916080009</v>
      </c>
    </row>
    <row r="10175" spans="4:13" x14ac:dyDescent="0.2">
      <c r="D10175" s="175"/>
      <c r="E10175" s="4" t="s">
        <v>24</v>
      </c>
      <c r="F10175" s="6"/>
      <c r="G10175" s="5">
        <v>187</v>
      </c>
      <c r="H10175" s="7">
        <v>0</v>
      </c>
      <c r="I10175" s="1">
        <v>1</v>
      </c>
      <c r="J10175" s="1">
        <v>1</v>
      </c>
      <c r="K10175" s="1">
        <v>1</v>
      </c>
      <c r="L10175" s="1">
        <v>156</v>
      </c>
      <c r="M10175" s="8">
        <v>28</v>
      </c>
    </row>
    <row r="10176" spans="4:13" x14ac:dyDescent="0.2">
      <c r="D10176" s="175"/>
      <c r="E10176" s="11"/>
      <c r="F10176" s="10"/>
      <c r="G10176" s="9">
        <v>100</v>
      </c>
      <c r="H10176" s="45">
        <v>0</v>
      </c>
      <c r="I10176" s="2">
        <v>0.53475935828900001</v>
      </c>
      <c r="J10176" s="2">
        <v>0.53475935828900001</v>
      </c>
      <c r="K10176" s="2">
        <v>0.53475935828900001</v>
      </c>
      <c r="L10176" s="2">
        <v>83.422459893048</v>
      </c>
      <c r="M10176" s="13">
        <v>14.973262032086</v>
      </c>
    </row>
    <row r="10177" spans="4:13" x14ac:dyDescent="0.2">
      <c r="D10177" s="175"/>
      <c r="E10177" s="4" t="s">
        <v>25</v>
      </c>
      <c r="F10177" s="6"/>
      <c r="G10177" s="5">
        <v>71</v>
      </c>
      <c r="H10177" s="7">
        <v>0</v>
      </c>
      <c r="I10177" s="1">
        <v>0</v>
      </c>
      <c r="J10177" s="1">
        <v>0</v>
      </c>
      <c r="K10177" s="1">
        <v>0</v>
      </c>
      <c r="L10177" s="1">
        <v>64</v>
      </c>
      <c r="M10177" s="8">
        <v>7</v>
      </c>
    </row>
    <row r="10178" spans="4:13" x14ac:dyDescent="0.2">
      <c r="D10178" s="175"/>
      <c r="E10178" s="11"/>
      <c r="F10178" s="10"/>
      <c r="G10178" s="9">
        <v>100</v>
      </c>
      <c r="H10178" s="45">
        <v>0</v>
      </c>
      <c r="I10178" s="18">
        <v>0</v>
      </c>
      <c r="J10178" s="18">
        <v>0</v>
      </c>
      <c r="K10178" s="18">
        <v>0</v>
      </c>
      <c r="L10178" s="2">
        <v>90.140845070422998</v>
      </c>
      <c r="M10178" s="13">
        <v>9.8591549295770005</v>
      </c>
    </row>
    <row r="10179" spans="4:13" x14ac:dyDescent="0.2">
      <c r="D10179" s="175"/>
      <c r="E10179" s="4" t="s">
        <v>26</v>
      </c>
      <c r="F10179" s="6"/>
      <c r="G10179" s="5">
        <v>30</v>
      </c>
      <c r="H10179" s="7">
        <v>0</v>
      </c>
      <c r="I10179" s="1">
        <v>0</v>
      </c>
      <c r="J10179" s="1">
        <v>0</v>
      </c>
      <c r="K10179" s="1">
        <v>0</v>
      </c>
      <c r="L10179" s="1">
        <v>26</v>
      </c>
      <c r="M10179" s="8">
        <v>4</v>
      </c>
    </row>
    <row r="10180" spans="4:13" x14ac:dyDescent="0.2">
      <c r="D10180" s="175"/>
      <c r="E10180" s="11"/>
      <c r="F10180" s="10"/>
      <c r="G10180" s="9">
        <v>100</v>
      </c>
      <c r="H10180" s="45">
        <v>0</v>
      </c>
      <c r="I10180" s="18">
        <v>0</v>
      </c>
      <c r="J10180" s="18">
        <v>0</v>
      </c>
      <c r="K10180" s="18">
        <v>0</v>
      </c>
      <c r="L10180" s="2">
        <v>86.666666666666998</v>
      </c>
      <c r="M10180" s="13">
        <v>13.333333333333</v>
      </c>
    </row>
    <row r="10181" spans="4:13" x14ac:dyDescent="0.2">
      <c r="D10181" s="175"/>
      <c r="E10181" s="4" t="s">
        <v>27</v>
      </c>
      <c r="F10181" s="6"/>
      <c r="G10181" s="5">
        <v>70</v>
      </c>
      <c r="H10181" s="7">
        <v>0</v>
      </c>
      <c r="I10181" s="1">
        <v>0</v>
      </c>
      <c r="J10181" s="1">
        <v>1</v>
      </c>
      <c r="K10181" s="1">
        <v>0</v>
      </c>
      <c r="L10181" s="1">
        <v>59</v>
      </c>
      <c r="M10181" s="8">
        <v>10</v>
      </c>
    </row>
    <row r="10182" spans="4:13" x14ac:dyDescent="0.2">
      <c r="D10182" s="175"/>
      <c r="E10182" s="11"/>
      <c r="F10182" s="10"/>
      <c r="G10182" s="9">
        <v>100</v>
      </c>
      <c r="H10182" s="45">
        <v>0</v>
      </c>
      <c r="I10182" s="18">
        <v>0</v>
      </c>
      <c r="J10182" s="2">
        <v>1.4285714285710001</v>
      </c>
      <c r="K10182" s="18">
        <v>0</v>
      </c>
      <c r="L10182" s="2">
        <v>84.285714285713993</v>
      </c>
      <c r="M10182" s="13">
        <v>14.285714285714</v>
      </c>
    </row>
    <row r="10183" spans="4:13" x14ac:dyDescent="0.2">
      <c r="D10183" s="175"/>
      <c r="E10183" s="4" t="s">
        <v>28</v>
      </c>
      <c r="F10183" s="6"/>
      <c r="G10183" s="5">
        <v>51</v>
      </c>
      <c r="H10183" s="7">
        <v>0</v>
      </c>
      <c r="I10183" s="1">
        <v>0</v>
      </c>
      <c r="J10183" s="1">
        <v>0</v>
      </c>
      <c r="K10183" s="1">
        <v>0</v>
      </c>
      <c r="L10183" s="1">
        <v>42</v>
      </c>
      <c r="M10183" s="8">
        <v>9</v>
      </c>
    </row>
    <row r="10184" spans="4:13" x14ac:dyDescent="0.2">
      <c r="D10184" s="175"/>
      <c r="E10184" s="11"/>
      <c r="F10184" s="10"/>
      <c r="G10184" s="9">
        <v>100</v>
      </c>
      <c r="H10184" s="45">
        <v>0</v>
      </c>
      <c r="I10184" s="18">
        <v>0</v>
      </c>
      <c r="J10184" s="18">
        <v>0</v>
      </c>
      <c r="K10184" s="18">
        <v>0</v>
      </c>
      <c r="L10184" s="2">
        <v>82.352941176471006</v>
      </c>
      <c r="M10184" s="13">
        <v>17.647058823529001</v>
      </c>
    </row>
    <row r="10185" spans="4:13" x14ac:dyDescent="0.2">
      <c r="D10185" s="175"/>
      <c r="E10185" s="4" t="s">
        <v>29</v>
      </c>
      <c r="F10185" s="6"/>
      <c r="G10185" s="5">
        <v>7</v>
      </c>
      <c r="H10185" s="7">
        <v>0</v>
      </c>
      <c r="I10185" s="1">
        <v>1</v>
      </c>
      <c r="J10185" s="1">
        <v>0</v>
      </c>
      <c r="K10185" s="1">
        <v>1</v>
      </c>
      <c r="L10185" s="1">
        <v>4</v>
      </c>
      <c r="M10185" s="8">
        <v>1</v>
      </c>
    </row>
    <row r="10186" spans="4:13" x14ac:dyDescent="0.2">
      <c r="D10186" s="175"/>
      <c r="E10186" s="11"/>
      <c r="F10186" s="10"/>
      <c r="G10186" s="9">
        <v>100</v>
      </c>
      <c r="H10186" s="45">
        <v>0</v>
      </c>
      <c r="I10186" s="35">
        <v>14.285714285714</v>
      </c>
      <c r="J10186" s="18">
        <v>0</v>
      </c>
      <c r="K10186" s="35">
        <v>14.285714285714</v>
      </c>
      <c r="L10186" s="46">
        <v>57.142857142856997</v>
      </c>
      <c r="M10186" s="13">
        <v>14.285714285714</v>
      </c>
    </row>
    <row r="10187" spans="4:13" x14ac:dyDescent="0.2">
      <c r="D10187" s="174" t="s">
        <v>30</v>
      </c>
      <c r="E10187" s="20" t="s">
        <v>31</v>
      </c>
      <c r="F10187" s="22"/>
      <c r="G10187" s="21">
        <v>393</v>
      </c>
      <c r="H10187" s="25">
        <v>0</v>
      </c>
      <c r="I10187" s="3">
        <v>1</v>
      </c>
      <c r="J10187" s="3">
        <v>0</v>
      </c>
      <c r="K10187" s="3">
        <v>1</v>
      </c>
      <c r="L10187" s="3">
        <v>343</v>
      </c>
      <c r="M10187" s="26">
        <v>48</v>
      </c>
    </row>
    <row r="10188" spans="4:13" x14ac:dyDescent="0.2">
      <c r="D10188" s="175"/>
      <c r="E10188" s="11"/>
      <c r="F10188" s="10"/>
      <c r="G10188" s="9">
        <v>100</v>
      </c>
      <c r="H10188" s="45">
        <v>0</v>
      </c>
      <c r="I10188" s="2">
        <v>0.25445292620900001</v>
      </c>
      <c r="J10188" s="18">
        <v>0</v>
      </c>
      <c r="K10188" s="2">
        <v>0.25445292620900001</v>
      </c>
      <c r="L10188" s="2">
        <v>87.277353689566993</v>
      </c>
      <c r="M10188" s="13">
        <v>12.213740458015</v>
      </c>
    </row>
    <row r="10189" spans="4:13" x14ac:dyDescent="0.2">
      <c r="D10189" s="175"/>
      <c r="E10189" s="4" t="s">
        <v>32</v>
      </c>
      <c r="F10189" s="6"/>
      <c r="G10189" s="5">
        <v>352</v>
      </c>
      <c r="H10189" s="7">
        <v>0</v>
      </c>
      <c r="I10189" s="1">
        <v>1</v>
      </c>
      <c r="J10189" s="1">
        <v>2</v>
      </c>
      <c r="K10189" s="1">
        <v>2</v>
      </c>
      <c r="L10189" s="1">
        <v>295</v>
      </c>
      <c r="M10189" s="8">
        <v>52</v>
      </c>
    </row>
    <row r="10190" spans="4:13" x14ac:dyDescent="0.2">
      <c r="D10190" s="175"/>
      <c r="E10190" s="11"/>
      <c r="F10190" s="10"/>
      <c r="G10190" s="9">
        <v>100</v>
      </c>
      <c r="H10190" s="45">
        <v>0</v>
      </c>
      <c r="I10190" s="2">
        <v>0.28409090909099999</v>
      </c>
      <c r="J10190" s="2">
        <v>0.56818181818199998</v>
      </c>
      <c r="K10190" s="2">
        <v>0.56818181818199998</v>
      </c>
      <c r="L10190" s="2">
        <v>83.806818181818002</v>
      </c>
      <c r="M10190" s="13">
        <v>14.772727272727</v>
      </c>
    </row>
    <row r="10191" spans="4:13" x14ac:dyDescent="0.2">
      <c r="D10191" s="175"/>
      <c r="E10191" s="4" t="s">
        <v>33</v>
      </c>
      <c r="F10191" s="6"/>
      <c r="G10191" s="5">
        <v>388</v>
      </c>
      <c r="H10191" s="7">
        <v>0</v>
      </c>
      <c r="I10191" s="1">
        <v>1</v>
      </c>
      <c r="J10191" s="1">
        <v>1</v>
      </c>
      <c r="K10191" s="1">
        <v>4</v>
      </c>
      <c r="L10191" s="1">
        <v>332</v>
      </c>
      <c r="M10191" s="8">
        <v>50</v>
      </c>
    </row>
    <row r="10192" spans="4:13" x14ac:dyDescent="0.2">
      <c r="D10192" s="175"/>
      <c r="E10192" s="11"/>
      <c r="F10192" s="10"/>
      <c r="G10192" s="9">
        <v>100</v>
      </c>
      <c r="H10192" s="45">
        <v>0</v>
      </c>
      <c r="I10192" s="2">
        <v>0.25773195876299998</v>
      </c>
      <c r="J10192" s="2">
        <v>0.25773195876299998</v>
      </c>
      <c r="K10192" s="2">
        <v>1.0309278350519999</v>
      </c>
      <c r="L10192" s="2">
        <v>85.567010309278004</v>
      </c>
      <c r="M10192" s="13">
        <v>12.886597938144</v>
      </c>
    </row>
    <row r="10193" spans="4:13" x14ac:dyDescent="0.2">
      <c r="D10193" s="175"/>
      <c r="E10193" s="4" t="s">
        <v>34</v>
      </c>
      <c r="F10193" s="6"/>
      <c r="G10193" s="5">
        <v>89</v>
      </c>
      <c r="H10193" s="7">
        <v>0</v>
      </c>
      <c r="I10193" s="1">
        <v>0</v>
      </c>
      <c r="J10193" s="1">
        <v>0</v>
      </c>
      <c r="K10193" s="1">
        <v>0</v>
      </c>
      <c r="L10193" s="1">
        <v>77</v>
      </c>
      <c r="M10193" s="8">
        <v>12</v>
      </c>
    </row>
    <row r="10194" spans="4:13" x14ac:dyDescent="0.2">
      <c r="D10194" s="175"/>
      <c r="E10194" s="11"/>
      <c r="F10194" s="10"/>
      <c r="G10194" s="9">
        <v>100</v>
      </c>
      <c r="H10194" s="45">
        <v>0</v>
      </c>
      <c r="I10194" s="18">
        <v>0</v>
      </c>
      <c r="J10194" s="18">
        <v>0</v>
      </c>
      <c r="K10194" s="18">
        <v>0</v>
      </c>
      <c r="L10194" s="2">
        <v>86.516853932583999</v>
      </c>
      <c r="M10194" s="13">
        <v>13.483146067416</v>
      </c>
    </row>
    <row r="10195" spans="4:13" x14ac:dyDescent="0.2">
      <c r="D10195" s="174" t="s">
        <v>35</v>
      </c>
      <c r="E10195" s="20" t="s">
        <v>36</v>
      </c>
      <c r="F10195" s="22"/>
      <c r="G10195" s="21">
        <v>629</v>
      </c>
      <c r="H10195" s="25">
        <v>0</v>
      </c>
      <c r="I10195" s="3">
        <v>2</v>
      </c>
      <c r="J10195" s="3">
        <v>1</v>
      </c>
      <c r="K10195" s="3">
        <v>4</v>
      </c>
      <c r="L10195" s="3">
        <v>539</v>
      </c>
      <c r="M10195" s="26">
        <v>83</v>
      </c>
    </row>
    <row r="10196" spans="4:13" x14ac:dyDescent="0.2">
      <c r="D10196" s="175"/>
      <c r="E10196" s="11"/>
      <c r="F10196" s="10"/>
      <c r="G10196" s="9">
        <v>100</v>
      </c>
      <c r="H10196" s="45">
        <v>0</v>
      </c>
      <c r="I10196" s="2">
        <v>0.31796502384699998</v>
      </c>
      <c r="J10196" s="2">
        <v>0.15898251192400001</v>
      </c>
      <c r="K10196" s="2">
        <v>0.63593004769499994</v>
      </c>
      <c r="L10196" s="2">
        <v>85.691573926868003</v>
      </c>
      <c r="M10196" s="13">
        <v>13.195548489666001</v>
      </c>
    </row>
    <row r="10197" spans="4:13" x14ac:dyDescent="0.2">
      <c r="D10197" s="175"/>
      <c r="E10197" s="4" t="s">
        <v>37</v>
      </c>
      <c r="F10197" s="6"/>
      <c r="G10197" s="5">
        <v>593</v>
      </c>
      <c r="H10197" s="7">
        <v>0</v>
      </c>
      <c r="I10197" s="1">
        <v>1</v>
      </c>
      <c r="J10197" s="1">
        <v>2</v>
      </c>
      <c r="K10197" s="1">
        <v>3</v>
      </c>
      <c r="L10197" s="1">
        <v>508</v>
      </c>
      <c r="M10197" s="8">
        <v>79</v>
      </c>
    </row>
    <row r="10198" spans="4:13" x14ac:dyDescent="0.2">
      <c r="D10198" s="175"/>
      <c r="E10198" s="11"/>
      <c r="F10198" s="10"/>
      <c r="G10198" s="9">
        <v>100</v>
      </c>
      <c r="H10198" s="45">
        <v>0</v>
      </c>
      <c r="I10198" s="2">
        <v>0.16863406408100001</v>
      </c>
      <c r="J10198" s="2">
        <v>0.33726812816200002</v>
      </c>
      <c r="K10198" s="2">
        <v>0.50590219224300004</v>
      </c>
      <c r="L10198" s="2">
        <v>85.666104553119993</v>
      </c>
      <c r="M10198" s="13">
        <v>13.322091062395</v>
      </c>
    </row>
    <row r="10199" spans="4:13" x14ac:dyDescent="0.2">
      <c r="D10199" s="174" t="s">
        <v>38</v>
      </c>
      <c r="E10199" s="20" t="s">
        <v>39</v>
      </c>
      <c r="F10199" s="22"/>
      <c r="G10199" s="21">
        <v>64</v>
      </c>
      <c r="H10199" s="25">
        <v>0</v>
      </c>
      <c r="I10199" s="3">
        <v>0</v>
      </c>
      <c r="J10199" s="3">
        <v>0</v>
      </c>
      <c r="K10199" s="3">
        <v>0</v>
      </c>
      <c r="L10199" s="3">
        <v>56</v>
      </c>
      <c r="M10199" s="26">
        <v>8</v>
      </c>
    </row>
    <row r="10200" spans="4:13" x14ac:dyDescent="0.2">
      <c r="D10200" s="175"/>
      <c r="E10200" s="11"/>
      <c r="F10200" s="10"/>
      <c r="G10200" s="9">
        <v>100</v>
      </c>
      <c r="H10200" s="45">
        <v>0</v>
      </c>
      <c r="I10200" s="18">
        <v>0</v>
      </c>
      <c r="J10200" s="18">
        <v>0</v>
      </c>
      <c r="K10200" s="18">
        <v>0</v>
      </c>
      <c r="L10200" s="2">
        <v>87.5</v>
      </c>
      <c r="M10200" s="13">
        <v>12.5</v>
      </c>
    </row>
    <row r="10201" spans="4:13" x14ac:dyDescent="0.2">
      <c r="D10201" s="175"/>
      <c r="E10201" s="4" t="s">
        <v>40</v>
      </c>
      <c r="F10201" s="6"/>
      <c r="G10201" s="5">
        <v>147</v>
      </c>
      <c r="H10201" s="7">
        <v>0</v>
      </c>
      <c r="I10201" s="1">
        <v>0</v>
      </c>
      <c r="J10201" s="1">
        <v>0</v>
      </c>
      <c r="K10201" s="1">
        <v>1</v>
      </c>
      <c r="L10201" s="1">
        <v>137</v>
      </c>
      <c r="M10201" s="8">
        <v>9</v>
      </c>
    </row>
    <row r="10202" spans="4:13" x14ac:dyDescent="0.2">
      <c r="D10202" s="175"/>
      <c r="E10202" s="11"/>
      <c r="F10202" s="10"/>
      <c r="G10202" s="9">
        <v>100</v>
      </c>
      <c r="H10202" s="45">
        <v>0</v>
      </c>
      <c r="I10202" s="18">
        <v>0</v>
      </c>
      <c r="J10202" s="18">
        <v>0</v>
      </c>
      <c r="K10202" s="2">
        <v>0.68027210884400002</v>
      </c>
      <c r="L10202" s="23">
        <v>93.197278911564993</v>
      </c>
      <c r="M10202" s="93">
        <v>6.1224489795919999</v>
      </c>
    </row>
    <row r="10203" spans="4:13" x14ac:dyDescent="0.2">
      <c r="D10203" s="175"/>
      <c r="E10203" s="4" t="s">
        <v>41</v>
      </c>
      <c r="F10203" s="6"/>
      <c r="G10203" s="5">
        <v>204</v>
      </c>
      <c r="H10203" s="7">
        <v>0</v>
      </c>
      <c r="I10203" s="1">
        <v>0</v>
      </c>
      <c r="J10203" s="1">
        <v>0</v>
      </c>
      <c r="K10203" s="1">
        <v>1</v>
      </c>
      <c r="L10203" s="1">
        <v>185</v>
      </c>
      <c r="M10203" s="8">
        <v>18</v>
      </c>
    </row>
    <row r="10204" spans="4:13" x14ac:dyDescent="0.2">
      <c r="D10204" s="175"/>
      <c r="E10204" s="11"/>
      <c r="F10204" s="10"/>
      <c r="G10204" s="9">
        <v>100</v>
      </c>
      <c r="H10204" s="45">
        <v>0</v>
      </c>
      <c r="I10204" s="18">
        <v>0</v>
      </c>
      <c r="J10204" s="18">
        <v>0</v>
      </c>
      <c r="K10204" s="2">
        <v>0.49019607843099999</v>
      </c>
      <c r="L10204" s="23">
        <v>90.686274509803994</v>
      </c>
      <c r="M10204" s="13">
        <v>8.8235294117649996</v>
      </c>
    </row>
    <row r="10205" spans="4:13" x14ac:dyDescent="0.2">
      <c r="D10205" s="175"/>
      <c r="E10205" s="4" t="s">
        <v>42</v>
      </c>
      <c r="F10205" s="6"/>
      <c r="G10205" s="5">
        <v>210</v>
      </c>
      <c r="H10205" s="7">
        <v>0</v>
      </c>
      <c r="I10205" s="1">
        <v>0</v>
      </c>
      <c r="J10205" s="1">
        <v>0</v>
      </c>
      <c r="K10205" s="1">
        <v>3</v>
      </c>
      <c r="L10205" s="1">
        <v>184</v>
      </c>
      <c r="M10205" s="8">
        <v>23</v>
      </c>
    </row>
    <row r="10206" spans="4:13" x14ac:dyDescent="0.2">
      <c r="D10206" s="175"/>
      <c r="E10206" s="11"/>
      <c r="F10206" s="10"/>
      <c r="G10206" s="9">
        <v>100</v>
      </c>
      <c r="H10206" s="45">
        <v>0</v>
      </c>
      <c r="I10206" s="18">
        <v>0</v>
      </c>
      <c r="J10206" s="18">
        <v>0</v>
      </c>
      <c r="K10206" s="2">
        <v>1.4285714285710001</v>
      </c>
      <c r="L10206" s="2">
        <v>87.619047619048004</v>
      </c>
      <c r="M10206" s="13">
        <v>10.952380952381001</v>
      </c>
    </row>
    <row r="10207" spans="4:13" x14ac:dyDescent="0.2">
      <c r="D10207" s="175"/>
      <c r="E10207" s="4" t="s">
        <v>43</v>
      </c>
      <c r="F10207" s="6"/>
      <c r="G10207" s="5">
        <v>204</v>
      </c>
      <c r="H10207" s="7">
        <v>0</v>
      </c>
      <c r="I10207" s="1">
        <v>0</v>
      </c>
      <c r="J10207" s="1">
        <v>1</v>
      </c>
      <c r="K10207" s="1">
        <v>1</v>
      </c>
      <c r="L10207" s="1">
        <v>182</v>
      </c>
      <c r="M10207" s="8">
        <v>20</v>
      </c>
    </row>
    <row r="10208" spans="4:13" x14ac:dyDescent="0.2">
      <c r="D10208" s="175"/>
      <c r="E10208" s="11"/>
      <c r="F10208" s="10"/>
      <c r="G10208" s="9">
        <v>100</v>
      </c>
      <c r="H10208" s="45">
        <v>0</v>
      </c>
      <c r="I10208" s="18">
        <v>0</v>
      </c>
      <c r="J10208" s="2">
        <v>0.49019607843099999</v>
      </c>
      <c r="K10208" s="2">
        <v>0.49019607843099999</v>
      </c>
      <c r="L10208" s="2">
        <v>89.215686274510006</v>
      </c>
      <c r="M10208" s="13">
        <v>9.8039215686270005</v>
      </c>
    </row>
    <row r="10209" spans="2:13" x14ac:dyDescent="0.2">
      <c r="D10209" s="175"/>
      <c r="E10209" s="4" t="s">
        <v>44</v>
      </c>
      <c r="F10209" s="6"/>
      <c r="G10209" s="5">
        <v>223</v>
      </c>
      <c r="H10209" s="7">
        <v>0</v>
      </c>
      <c r="I10209" s="1">
        <v>1</v>
      </c>
      <c r="J10209" s="1">
        <v>1</v>
      </c>
      <c r="K10209" s="1">
        <v>1</v>
      </c>
      <c r="L10209" s="1">
        <v>182</v>
      </c>
      <c r="M10209" s="8">
        <v>38</v>
      </c>
    </row>
    <row r="10210" spans="2:13" x14ac:dyDescent="0.2">
      <c r="D10210" s="175"/>
      <c r="E10210" s="11"/>
      <c r="F10210" s="10"/>
      <c r="G10210" s="9">
        <v>100</v>
      </c>
      <c r="H10210" s="45">
        <v>0</v>
      </c>
      <c r="I10210" s="2">
        <v>0.44843049327399997</v>
      </c>
      <c r="J10210" s="2">
        <v>0.44843049327399997</v>
      </c>
      <c r="K10210" s="2">
        <v>0.44843049327399997</v>
      </c>
      <c r="L10210" s="2">
        <v>81.614349775785001</v>
      </c>
      <c r="M10210" s="13">
        <v>17.040358744395</v>
      </c>
    </row>
    <row r="10211" spans="2:13" x14ac:dyDescent="0.2">
      <c r="D10211" s="175"/>
      <c r="E10211" s="4" t="s">
        <v>45</v>
      </c>
      <c r="F10211" s="6"/>
      <c r="G10211" s="5">
        <v>170</v>
      </c>
      <c r="H10211" s="7">
        <v>0</v>
      </c>
      <c r="I10211" s="1">
        <v>2</v>
      </c>
      <c r="J10211" s="1">
        <v>1</v>
      </c>
      <c r="K10211" s="1">
        <v>0</v>
      </c>
      <c r="L10211" s="1">
        <v>121</v>
      </c>
      <c r="M10211" s="8">
        <v>46</v>
      </c>
    </row>
    <row r="10212" spans="2:13" x14ac:dyDescent="0.2">
      <c r="D10212" s="176"/>
      <c r="E10212" s="57"/>
      <c r="F10212" s="54"/>
      <c r="G10212" s="67">
        <v>100</v>
      </c>
      <c r="H10212" s="114">
        <v>0</v>
      </c>
      <c r="I10212" s="48">
        <v>1.1764705882349999</v>
      </c>
      <c r="J10212" s="48">
        <v>0.58823529411800002</v>
      </c>
      <c r="K10212" s="81">
        <v>0</v>
      </c>
      <c r="L10212" s="91">
        <v>71.176470588235006</v>
      </c>
      <c r="M10212" s="118">
        <v>27.058823529411999</v>
      </c>
    </row>
    <row r="10214" spans="2:13" x14ac:dyDescent="0.2">
      <c r="B10214" s="43" t="str">
        <f xml:space="preserve"> HYPERLINK("#'目次'!B218", "[212]")</f>
        <v>[212]</v>
      </c>
      <c r="C10214" s="31" t="s">
        <v>426</v>
      </c>
    </row>
    <row r="10218" spans="2:13" x14ac:dyDescent="0.2">
      <c r="D10218" s="177"/>
      <c r="E10218" s="178"/>
      <c r="F10218" s="178"/>
      <c r="G10218" s="40" t="s">
        <v>14</v>
      </c>
      <c r="H10218" s="42" t="s">
        <v>416</v>
      </c>
      <c r="I10218" s="15" t="s">
        <v>417</v>
      </c>
      <c r="J10218" s="15" t="s">
        <v>418</v>
      </c>
      <c r="K10218" s="15" t="s">
        <v>419</v>
      </c>
      <c r="L10218" s="15" t="s">
        <v>420</v>
      </c>
      <c r="M10218" s="44" t="s">
        <v>17</v>
      </c>
    </row>
    <row r="10219" spans="2:13" x14ac:dyDescent="0.2">
      <c r="D10219" s="179"/>
      <c r="E10219" s="180"/>
      <c r="F10219" s="180"/>
      <c r="G10219" s="39"/>
      <c r="H10219" s="41"/>
      <c r="I10219" s="14"/>
      <c r="J10219" s="14"/>
      <c r="K10219" s="14"/>
      <c r="L10219" s="14"/>
      <c r="M10219" s="38"/>
    </row>
    <row r="10220" spans="2:13" x14ac:dyDescent="0.2">
      <c r="D10220" s="70"/>
      <c r="E10220" s="72" t="s">
        <v>14</v>
      </c>
      <c r="F10220" s="69"/>
      <c r="G10220" s="37">
        <v>1222</v>
      </c>
      <c r="H10220" s="17">
        <v>0</v>
      </c>
      <c r="I10220" s="17">
        <v>3</v>
      </c>
      <c r="J10220" s="17">
        <v>3</v>
      </c>
      <c r="K10220" s="17">
        <v>7</v>
      </c>
      <c r="L10220" s="17">
        <v>1047</v>
      </c>
      <c r="M10220" s="55">
        <v>162</v>
      </c>
    </row>
    <row r="10221" spans="2:13" x14ac:dyDescent="0.2">
      <c r="D10221" s="57"/>
      <c r="E10221" s="54"/>
      <c r="F10221" s="71"/>
      <c r="G10221" s="9">
        <v>100</v>
      </c>
      <c r="H10221" s="18">
        <v>0</v>
      </c>
      <c r="I10221" s="2">
        <v>0.24549918166900001</v>
      </c>
      <c r="J10221" s="2">
        <v>0.24549918166900001</v>
      </c>
      <c r="K10221" s="2">
        <v>0.57283142389499997</v>
      </c>
      <c r="L10221" s="2">
        <v>85.679214402618996</v>
      </c>
      <c r="M10221" s="13">
        <v>13.256955810147</v>
      </c>
    </row>
    <row r="10222" spans="2:13" x14ac:dyDescent="0.2">
      <c r="D10222" s="174" t="s">
        <v>52</v>
      </c>
      <c r="E10222" s="20" t="s">
        <v>53</v>
      </c>
      <c r="F10222" s="22"/>
      <c r="G10222" s="21">
        <v>15</v>
      </c>
      <c r="H10222" s="25">
        <v>0</v>
      </c>
      <c r="I10222" s="3">
        <v>0</v>
      </c>
      <c r="J10222" s="3">
        <v>0</v>
      </c>
      <c r="K10222" s="3">
        <v>0</v>
      </c>
      <c r="L10222" s="3">
        <v>12</v>
      </c>
      <c r="M10222" s="26">
        <v>3</v>
      </c>
    </row>
    <row r="10223" spans="2:13" x14ac:dyDescent="0.2">
      <c r="D10223" s="175"/>
      <c r="E10223" s="11"/>
      <c r="F10223" s="10"/>
      <c r="G10223" s="9">
        <v>100</v>
      </c>
      <c r="H10223" s="45">
        <v>0</v>
      </c>
      <c r="I10223" s="18">
        <v>0</v>
      </c>
      <c r="J10223" s="18">
        <v>0</v>
      </c>
      <c r="K10223" s="18">
        <v>0</v>
      </c>
      <c r="L10223" s="27">
        <v>80</v>
      </c>
      <c r="M10223" s="89">
        <v>20</v>
      </c>
    </row>
    <row r="10224" spans="2:13" ht="24" x14ac:dyDescent="0.2">
      <c r="D10224" s="175"/>
      <c r="E10224" s="4" t="s">
        <v>54</v>
      </c>
      <c r="F10224" s="6"/>
      <c r="G10224" s="5">
        <v>122</v>
      </c>
      <c r="H10224" s="7">
        <v>0</v>
      </c>
      <c r="I10224" s="1">
        <v>0</v>
      </c>
      <c r="J10224" s="1">
        <v>0</v>
      </c>
      <c r="K10224" s="1">
        <v>1</v>
      </c>
      <c r="L10224" s="1">
        <v>103</v>
      </c>
      <c r="M10224" s="8">
        <v>18</v>
      </c>
    </row>
    <row r="10225" spans="4:13" x14ac:dyDescent="0.2">
      <c r="D10225" s="175"/>
      <c r="E10225" s="11"/>
      <c r="F10225" s="10"/>
      <c r="G10225" s="9">
        <v>100</v>
      </c>
      <c r="H10225" s="45">
        <v>0</v>
      </c>
      <c r="I10225" s="18">
        <v>0</v>
      </c>
      <c r="J10225" s="18">
        <v>0</v>
      </c>
      <c r="K10225" s="2">
        <v>0.81967213114799997</v>
      </c>
      <c r="L10225" s="2">
        <v>84.426229508196997</v>
      </c>
      <c r="M10225" s="13">
        <v>14.754098360656</v>
      </c>
    </row>
    <row r="10226" spans="4:13" x14ac:dyDescent="0.2">
      <c r="D10226" s="175"/>
      <c r="E10226" s="4" t="s">
        <v>55</v>
      </c>
      <c r="F10226" s="6"/>
      <c r="G10226" s="5">
        <v>43</v>
      </c>
      <c r="H10226" s="7">
        <v>0</v>
      </c>
      <c r="I10226" s="1">
        <v>1</v>
      </c>
      <c r="J10226" s="1">
        <v>0</v>
      </c>
      <c r="K10226" s="1">
        <v>0</v>
      </c>
      <c r="L10226" s="1">
        <v>35</v>
      </c>
      <c r="M10226" s="8">
        <v>7</v>
      </c>
    </row>
    <row r="10227" spans="4:13" x14ac:dyDescent="0.2">
      <c r="D10227" s="175"/>
      <c r="E10227" s="11"/>
      <c r="F10227" s="10"/>
      <c r="G10227" s="9">
        <v>100</v>
      </c>
      <c r="H10227" s="45">
        <v>0</v>
      </c>
      <c r="I10227" s="2">
        <v>2.3255813953489999</v>
      </c>
      <c r="J10227" s="18">
        <v>0</v>
      </c>
      <c r="K10227" s="18">
        <v>0</v>
      </c>
      <c r="L10227" s="2">
        <v>81.395348837208999</v>
      </c>
      <c r="M10227" s="13">
        <v>16.279069767442</v>
      </c>
    </row>
    <row r="10228" spans="4:13" x14ac:dyDescent="0.2">
      <c r="D10228" s="175"/>
      <c r="E10228" s="4" t="s">
        <v>56</v>
      </c>
      <c r="F10228" s="6"/>
      <c r="G10228" s="5">
        <v>60</v>
      </c>
      <c r="H10228" s="7">
        <v>0</v>
      </c>
      <c r="I10228" s="1">
        <v>0</v>
      </c>
      <c r="J10228" s="1">
        <v>0</v>
      </c>
      <c r="K10228" s="1">
        <v>0</v>
      </c>
      <c r="L10228" s="1">
        <v>55</v>
      </c>
      <c r="M10228" s="8">
        <v>5</v>
      </c>
    </row>
    <row r="10229" spans="4:13" x14ac:dyDescent="0.2">
      <c r="D10229" s="175"/>
      <c r="E10229" s="11"/>
      <c r="F10229" s="10"/>
      <c r="G10229" s="9">
        <v>100</v>
      </c>
      <c r="H10229" s="45">
        <v>0</v>
      </c>
      <c r="I10229" s="18">
        <v>0</v>
      </c>
      <c r="J10229" s="18">
        <v>0</v>
      </c>
      <c r="K10229" s="18">
        <v>0</v>
      </c>
      <c r="L10229" s="23">
        <v>91.666666666666998</v>
      </c>
      <c r="M10229" s="13">
        <v>8.333333333333</v>
      </c>
    </row>
    <row r="10230" spans="4:13" x14ac:dyDescent="0.2">
      <c r="D10230" s="175"/>
      <c r="E10230" s="4" t="s">
        <v>57</v>
      </c>
      <c r="F10230" s="6"/>
      <c r="G10230" s="5">
        <v>286</v>
      </c>
      <c r="H10230" s="7">
        <v>0</v>
      </c>
      <c r="I10230" s="1">
        <v>0</v>
      </c>
      <c r="J10230" s="1">
        <v>1</v>
      </c>
      <c r="K10230" s="1">
        <v>2</v>
      </c>
      <c r="L10230" s="1">
        <v>262</v>
      </c>
      <c r="M10230" s="8">
        <v>21</v>
      </c>
    </row>
    <row r="10231" spans="4:13" x14ac:dyDescent="0.2">
      <c r="D10231" s="175"/>
      <c r="E10231" s="11"/>
      <c r="F10231" s="10"/>
      <c r="G10231" s="9">
        <v>100</v>
      </c>
      <c r="H10231" s="45">
        <v>0</v>
      </c>
      <c r="I10231" s="18">
        <v>0</v>
      </c>
      <c r="J10231" s="2">
        <v>0.34965034965000003</v>
      </c>
      <c r="K10231" s="2">
        <v>0.69930069930100003</v>
      </c>
      <c r="L10231" s="23">
        <v>91.608391608391997</v>
      </c>
      <c r="M10231" s="93">
        <v>7.3426573426569997</v>
      </c>
    </row>
    <row r="10232" spans="4:13" x14ac:dyDescent="0.2">
      <c r="D10232" s="175"/>
      <c r="E10232" s="4" t="s">
        <v>58</v>
      </c>
      <c r="F10232" s="6"/>
      <c r="G10232" s="5">
        <v>129</v>
      </c>
      <c r="H10232" s="7">
        <v>0</v>
      </c>
      <c r="I10232" s="1">
        <v>0</v>
      </c>
      <c r="J10232" s="1">
        <v>0</v>
      </c>
      <c r="K10232" s="1">
        <v>2</v>
      </c>
      <c r="L10232" s="1">
        <v>108</v>
      </c>
      <c r="M10232" s="8">
        <v>19</v>
      </c>
    </row>
    <row r="10233" spans="4:13" x14ac:dyDescent="0.2">
      <c r="D10233" s="175"/>
      <c r="E10233" s="11"/>
      <c r="F10233" s="10"/>
      <c r="G10233" s="9">
        <v>100</v>
      </c>
      <c r="H10233" s="45">
        <v>0</v>
      </c>
      <c r="I10233" s="18">
        <v>0</v>
      </c>
      <c r="J10233" s="18">
        <v>0</v>
      </c>
      <c r="K10233" s="2">
        <v>1.550387596899</v>
      </c>
      <c r="L10233" s="2">
        <v>83.720930232558004</v>
      </c>
      <c r="M10233" s="13">
        <v>14.728682170542999</v>
      </c>
    </row>
    <row r="10234" spans="4:13" x14ac:dyDescent="0.2">
      <c r="D10234" s="175"/>
      <c r="E10234" s="4" t="s">
        <v>59</v>
      </c>
      <c r="F10234" s="6"/>
      <c r="G10234" s="5">
        <v>195</v>
      </c>
      <c r="H10234" s="7">
        <v>0</v>
      </c>
      <c r="I10234" s="1">
        <v>0</v>
      </c>
      <c r="J10234" s="1">
        <v>0</v>
      </c>
      <c r="K10234" s="1">
        <v>2</v>
      </c>
      <c r="L10234" s="1">
        <v>168</v>
      </c>
      <c r="M10234" s="8">
        <v>25</v>
      </c>
    </row>
    <row r="10235" spans="4:13" x14ac:dyDescent="0.2">
      <c r="D10235" s="175"/>
      <c r="E10235" s="11"/>
      <c r="F10235" s="10"/>
      <c r="G10235" s="9">
        <v>100</v>
      </c>
      <c r="H10235" s="45">
        <v>0</v>
      </c>
      <c r="I10235" s="18">
        <v>0</v>
      </c>
      <c r="J10235" s="18">
        <v>0</v>
      </c>
      <c r="K10235" s="2">
        <v>1.025641025641</v>
      </c>
      <c r="L10235" s="2">
        <v>86.153846153846004</v>
      </c>
      <c r="M10235" s="13">
        <v>12.820512820513001</v>
      </c>
    </row>
    <row r="10236" spans="4:13" x14ac:dyDescent="0.2">
      <c r="D10236" s="175"/>
      <c r="E10236" s="4" t="s">
        <v>60</v>
      </c>
      <c r="F10236" s="6"/>
      <c r="G10236" s="5">
        <v>176</v>
      </c>
      <c r="H10236" s="7">
        <v>0</v>
      </c>
      <c r="I10236" s="1">
        <v>0</v>
      </c>
      <c r="J10236" s="1">
        <v>2</v>
      </c>
      <c r="K10236" s="1">
        <v>0</v>
      </c>
      <c r="L10236" s="1">
        <v>150</v>
      </c>
      <c r="M10236" s="8">
        <v>24</v>
      </c>
    </row>
    <row r="10237" spans="4:13" x14ac:dyDescent="0.2">
      <c r="D10237" s="175"/>
      <c r="E10237" s="11"/>
      <c r="F10237" s="10"/>
      <c r="G10237" s="9">
        <v>100</v>
      </c>
      <c r="H10237" s="45">
        <v>0</v>
      </c>
      <c r="I10237" s="18">
        <v>0</v>
      </c>
      <c r="J10237" s="2">
        <v>1.136363636364</v>
      </c>
      <c r="K10237" s="18">
        <v>0</v>
      </c>
      <c r="L10237" s="2">
        <v>85.227272727273004</v>
      </c>
      <c r="M10237" s="13">
        <v>13.636363636364001</v>
      </c>
    </row>
    <row r="10238" spans="4:13" x14ac:dyDescent="0.2">
      <c r="D10238" s="175"/>
      <c r="E10238" s="4" t="s">
        <v>61</v>
      </c>
      <c r="F10238" s="6"/>
      <c r="G10238" s="5">
        <v>78</v>
      </c>
      <c r="H10238" s="7">
        <v>0</v>
      </c>
      <c r="I10238" s="1">
        <v>0</v>
      </c>
      <c r="J10238" s="1">
        <v>0</v>
      </c>
      <c r="K10238" s="1">
        <v>0</v>
      </c>
      <c r="L10238" s="1">
        <v>70</v>
      </c>
      <c r="M10238" s="8">
        <v>8</v>
      </c>
    </row>
    <row r="10239" spans="4:13" x14ac:dyDescent="0.2">
      <c r="D10239" s="175"/>
      <c r="E10239" s="11"/>
      <c r="F10239" s="10"/>
      <c r="G10239" s="9">
        <v>100</v>
      </c>
      <c r="H10239" s="45">
        <v>0</v>
      </c>
      <c r="I10239" s="18">
        <v>0</v>
      </c>
      <c r="J10239" s="18">
        <v>0</v>
      </c>
      <c r="K10239" s="18">
        <v>0</v>
      </c>
      <c r="L10239" s="2">
        <v>89.743589743589993</v>
      </c>
      <c r="M10239" s="13">
        <v>10.25641025641</v>
      </c>
    </row>
    <row r="10240" spans="4:13" x14ac:dyDescent="0.2">
      <c r="D10240" s="175"/>
      <c r="E10240" s="4" t="s">
        <v>62</v>
      </c>
      <c r="F10240" s="6"/>
      <c r="G10240" s="5">
        <v>113</v>
      </c>
      <c r="H10240" s="7">
        <v>0</v>
      </c>
      <c r="I10240" s="1">
        <v>2</v>
      </c>
      <c r="J10240" s="1">
        <v>0</v>
      </c>
      <c r="K10240" s="1">
        <v>0</v>
      </c>
      <c r="L10240" s="1">
        <v>81</v>
      </c>
      <c r="M10240" s="8">
        <v>30</v>
      </c>
    </row>
    <row r="10241" spans="4:13" x14ac:dyDescent="0.2">
      <c r="D10241" s="175"/>
      <c r="E10241" s="11"/>
      <c r="F10241" s="10"/>
      <c r="G10241" s="9">
        <v>100</v>
      </c>
      <c r="H10241" s="45">
        <v>0</v>
      </c>
      <c r="I10241" s="2">
        <v>1.769911504425</v>
      </c>
      <c r="J10241" s="18">
        <v>0</v>
      </c>
      <c r="K10241" s="18">
        <v>0</v>
      </c>
      <c r="L10241" s="46">
        <v>71.681415929203993</v>
      </c>
      <c r="M10241" s="104">
        <v>26.548672566372002</v>
      </c>
    </row>
    <row r="10242" spans="4:13" x14ac:dyDescent="0.2">
      <c r="D10242" s="174" t="s">
        <v>63</v>
      </c>
      <c r="E10242" s="20" t="s">
        <v>64</v>
      </c>
      <c r="F10242" s="22"/>
      <c r="G10242" s="21">
        <v>234</v>
      </c>
      <c r="H10242" s="25">
        <v>0</v>
      </c>
      <c r="I10242" s="3">
        <v>2</v>
      </c>
      <c r="J10242" s="3">
        <v>0</v>
      </c>
      <c r="K10242" s="3">
        <v>3</v>
      </c>
      <c r="L10242" s="3">
        <v>188</v>
      </c>
      <c r="M10242" s="26">
        <v>41</v>
      </c>
    </row>
    <row r="10243" spans="4:13" x14ac:dyDescent="0.2">
      <c r="D10243" s="175"/>
      <c r="E10243" s="11"/>
      <c r="F10243" s="10"/>
      <c r="G10243" s="9">
        <v>100</v>
      </c>
      <c r="H10243" s="45">
        <v>0</v>
      </c>
      <c r="I10243" s="2">
        <v>0.85470085470099999</v>
      </c>
      <c r="J10243" s="18">
        <v>0</v>
      </c>
      <c r="K10243" s="2">
        <v>1.2820512820509999</v>
      </c>
      <c r="L10243" s="27">
        <v>80.34188034188</v>
      </c>
      <c r="M10243" s="13">
        <v>17.521367521367999</v>
      </c>
    </row>
    <row r="10244" spans="4:13" x14ac:dyDescent="0.2">
      <c r="D10244" s="175"/>
      <c r="E10244" s="4" t="s">
        <v>65</v>
      </c>
      <c r="F10244" s="6"/>
      <c r="G10244" s="5">
        <v>172</v>
      </c>
      <c r="H10244" s="7">
        <v>0</v>
      </c>
      <c r="I10244" s="1">
        <v>0</v>
      </c>
      <c r="J10244" s="1">
        <v>0</v>
      </c>
      <c r="K10244" s="1">
        <v>1</v>
      </c>
      <c r="L10244" s="1">
        <v>138</v>
      </c>
      <c r="M10244" s="8">
        <v>33</v>
      </c>
    </row>
    <row r="10245" spans="4:13" x14ac:dyDescent="0.2">
      <c r="D10245" s="175"/>
      <c r="E10245" s="11"/>
      <c r="F10245" s="10"/>
      <c r="G10245" s="9">
        <v>100</v>
      </c>
      <c r="H10245" s="45">
        <v>0</v>
      </c>
      <c r="I10245" s="18">
        <v>0</v>
      </c>
      <c r="J10245" s="18">
        <v>0</v>
      </c>
      <c r="K10245" s="2">
        <v>0.58139534883699995</v>
      </c>
      <c r="L10245" s="27">
        <v>80.232558139535001</v>
      </c>
      <c r="M10245" s="89">
        <v>19.186046511628</v>
      </c>
    </row>
    <row r="10246" spans="4:13" x14ac:dyDescent="0.2">
      <c r="D10246" s="175"/>
      <c r="E10246" s="4" t="s">
        <v>66</v>
      </c>
      <c r="F10246" s="6"/>
      <c r="G10246" s="5">
        <v>165</v>
      </c>
      <c r="H10246" s="7">
        <v>0</v>
      </c>
      <c r="I10246" s="1">
        <v>0</v>
      </c>
      <c r="J10246" s="1">
        <v>1</v>
      </c>
      <c r="K10246" s="1">
        <v>0</v>
      </c>
      <c r="L10246" s="1">
        <v>144</v>
      </c>
      <c r="M10246" s="8">
        <v>20</v>
      </c>
    </row>
    <row r="10247" spans="4:13" x14ac:dyDescent="0.2">
      <c r="D10247" s="175"/>
      <c r="E10247" s="11"/>
      <c r="F10247" s="10"/>
      <c r="G10247" s="9">
        <v>100</v>
      </c>
      <c r="H10247" s="45">
        <v>0</v>
      </c>
      <c r="I10247" s="18">
        <v>0</v>
      </c>
      <c r="J10247" s="2">
        <v>0.60606060606099998</v>
      </c>
      <c r="K10247" s="18">
        <v>0</v>
      </c>
      <c r="L10247" s="2">
        <v>87.272727272726996</v>
      </c>
      <c r="M10247" s="13">
        <v>12.121212121212</v>
      </c>
    </row>
    <row r="10248" spans="4:13" x14ac:dyDescent="0.2">
      <c r="D10248" s="175"/>
      <c r="E10248" s="4" t="s">
        <v>67</v>
      </c>
      <c r="F10248" s="6"/>
      <c r="G10248" s="5">
        <v>158</v>
      </c>
      <c r="H10248" s="7">
        <v>0</v>
      </c>
      <c r="I10248" s="1">
        <v>1</v>
      </c>
      <c r="J10248" s="1">
        <v>0</v>
      </c>
      <c r="K10248" s="1">
        <v>0</v>
      </c>
      <c r="L10248" s="1">
        <v>141</v>
      </c>
      <c r="M10248" s="8">
        <v>16</v>
      </c>
    </row>
    <row r="10249" spans="4:13" x14ac:dyDescent="0.2">
      <c r="D10249" s="175"/>
      <c r="E10249" s="11"/>
      <c r="F10249" s="10"/>
      <c r="G10249" s="9">
        <v>100</v>
      </c>
      <c r="H10249" s="45">
        <v>0</v>
      </c>
      <c r="I10249" s="2">
        <v>0.63291139240500005</v>
      </c>
      <c r="J10249" s="18">
        <v>0</v>
      </c>
      <c r="K10249" s="18">
        <v>0</v>
      </c>
      <c r="L10249" s="2">
        <v>89.240506329113998</v>
      </c>
      <c r="M10249" s="13">
        <v>10.126582278480999</v>
      </c>
    </row>
    <row r="10250" spans="4:13" x14ac:dyDescent="0.2">
      <c r="D10250" s="175"/>
      <c r="E10250" s="4" t="s">
        <v>68</v>
      </c>
      <c r="F10250" s="6"/>
      <c r="G10250" s="5">
        <v>112</v>
      </c>
      <c r="H10250" s="7">
        <v>0</v>
      </c>
      <c r="I10250" s="1">
        <v>0</v>
      </c>
      <c r="J10250" s="1">
        <v>0</v>
      </c>
      <c r="K10250" s="1">
        <v>2</v>
      </c>
      <c r="L10250" s="1">
        <v>99</v>
      </c>
      <c r="M10250" s="8">
        <v>11</v>
      </c>
    </row>
    <row r="10251" spans="4:13" x14ac:dyDescent="0.2">
      <c r="D10251" s="175"/>
      <c r="E10251" s="11"/>
      <c r="F10251" s="10"/>
      <c r="G10251" s="9">
        <v>100</v>
      </c>
      <c r="H10251" s="45">
        <v>0</v>
      </c>
      <c r="I10251" s="18">
        <v>0</v>
      </c>
      <c r="J10251" s="18">
        <v>0</v>
      </c>
      <c r="K10251" s="2">
        <v>1.785714285714</v>
      </c>
      <c r="L10251" s="2">
        <v>88.392857142856997</v>
      </c>
      <c r="M10251" s="13">
        <v>9.8214285714289993</v>
      </c>
    </row>
    <row r="10252" spans="4:13" x14ac:dyDescent="0.2">
      <c r="D10252" s="175"/>
      <c r="E10252" s="4" t="s">
        <v>69</v>
      </c>
      <c r="F10252" s="6"/>
      <c r="G10252" s="5">
        <v>92</v>
      </c>
      <c r="H10252" s="7">
        <v>0</v>
      </c>
      <c r="I10252" s="1">
        <v>0</v>
      </c>
      <c r="J10252" s="1">
        <v>1</v>
      </c>
      <c r="K10252" s="1">
        <v>0</v>
      </c>
      <c r="L10252" s="1">
        <v>83</v>
      </c>
      <c r="M10252" s="8">
        <v>8</v>
      </c>
    </row>
    <row r="10253" spans="4:13" x14ac:dyDescent="0.2">
      <c r="D10253" s="175"/>
      <c r="E10253" s="11"/>
      <c r="F10253" s="10"/>
      <c r="G10253" s="9">
        <v>100</v>
      </c>
      <c r="H10253" s="45">
        <v>0</v>
      </c>
      <c r="I10253" s="18">
        <v>0</v>
      </c>
      <c r="J10253" s="2">
        <v>1.086956521739</v>
      </c>
      <c r="K10253" s="18">
        <v>0</v>
      </c>
      <c r="L10253" s="2">
        <v>90.217391304347998</v>
      </c>
      <c r="M10253" s="13">
        <v>8.6956521739130004</v>
      </c>
    </row>
    <row r="10254" spans="4:13" x14ac:dyDescent="0.2">
      <c r="D10254" s="175"/>
      <c r="E10254" s="4" t="s">
        <v>70</v>
      </c>
      <c r="F10254" s="6"/>
      <c r="G10254" s="5">
        <v>131</v>
      </c>
      <c r="H10254" s="7">
        <v>0</v>
      </c>
      <c r="I10254" s="1">
        <v>0</v>
      </c>
      <c r="J10254" s="1">
        <v>0</v>
      </c>
      <c r="K10254" s="1">
        <v>1</v>
      </c>
      <c r="L10254" s="1">
        <v>113</v>
      </c>
      <c r="M10254" s="8">
        <v>17</v>
      </c>
    </row>
    <row r="10255" spans="4:13" x14ac:dyDescent="0.2">
      <c r="D10255" s="175"/>
      <c r="E10255" s="11"/>
      <c r="F10255" s="10"/>
      <c r="G10255" s="9">
        <v>100</v>
      </c>
      <c r="H10255" s="45">
        <v>0</v>
      </c>
      <c r="I10255" s="18">
        <v>0</v>
      </c>
      <c r="J10255" s="18">
        <v>0</v>
      </c>
      <c r="K10255" s="2">
        <v>0.76335877862599999</v>
      </c>
      <c r="L10255" s="2">
        <v>86.259541984733005</v>
      </c>
      <c r="M10255" s="13">
        <v>12.977099236640999</v>
      </c>
    </row>
    <row r="10256" spans="4:13" x14ac:dyDescent="0.2">
      <c r="D10256" s="175"/>
      <c r="E10256" s="4" t="s">
        <v>71</v>
      </c>
      <c r="F10256" s="6"/>
      <c r="G10256" s="5">
        <v>71</v>
      </c>
      <c r="H10256" s="7">
        <v>0</v>
      </c>
      <c r="I10256" s="1">
        <v>0</v>
      </c>
      <c r="J10256" s="1">
        <v>1</v>
      </c>
      <c r="K10256" s="1">
        <v>0</v>
      </c>
      <c r="L10256" s="1">
        <v>61</v>
      </c>
      <c r="M10256" s="8">
        <v>9</v>
      </c>
    </row>
    <row r="10257" spans="2:13" x14ac:dyDescent="0.2">
      <c r="D10257" s="175"/>
      <c r="E10257" s="11"/>
      <c r="F10257" s="10"/>
      <c r="G10257" s="9">
        <v>100</v>
      </c>
      <c r="H10257" s="45">
        <v>0</v>
      </c>
      <c r="I10257" s="18">
        <v>0</v>
      </c>
      <c r="J10257" s="2">
        <v>1.4084507042250001</v>
      </c>
      <c r="K10257" s="18">
        <v>0</v>
      </c>
      <c r="L10257" s="2">
        <v>85.915492957745997</v>
      </c>
      <c r="M10257" s="13">
        <v>12.676056338027999</v>
      </c>
    </row>
    <row r="10258" spans="2:13" x14ac:dyDescent="0.2">
      <c r="D10258" s="175"/>
      <c r="E10258" s="4" t="s">
        <v>72</v>
      </c>
      <c r="F10258" s="6"/>
      <c r="G10258" s="5">
        <v>70</v>
      </c>
      <c r="H10258" s="7">
        <v>0</v>
      </c>
      <c r="I10258" s="1">
        <v>0</v>
      </c>
      <c r="J10258" s="1">
        <v>0</v>
      </c>
      <c r="K10258" s="1">
        <v>0</v>
      </c>
      <c r="L10258" s="1">
        <v>66</v>
      </c>
      <c r="M10258" s="8">
        <v>4</v>
      </c>
    </row>
    <row r="10259" spans="2:13" x14ac:dyDescent="0.2">
      <c r="D10259" s="176"/>
      <c r="E10259" s="57"/>
      <c r="F10259" s="54"/>
      <c r="G10259" s="67">
        <v>100</v>
      </c>
      <c r="H10259" s="114">
        <v>0</v>
      </c>
      <c r="I10259" s="81">
        <v>0</v>
      </c>
      <c r="J10259" s="81">
        <v>0</v>
      </c>
      <c r="K10259" s="81">
        <v>0</v>
      </c>
      <c r="L10259" s="103">
        <v>94.285714285713993</v>
      </c>
      <c r="M10259" s="146">
        <v>5.7142857142860004</v>
      </c>
    </row>
    <row r="10261" spans="2:13" x14ac:dyDescent="0.2">
      <c r="B10261" s="43" t="str">
        <f xml:space="preserve"> HYPERLINK("#'目次'!B219", "[213]")</f>
        <v>[213]</v>
      </c>
      <c r="C10261" s="31" t="s">
        <v>426</v>
      </c>
    </row>
    <row r="10264" spans="2:13" x14ac:dyDescent="0.2">
      <c r="C10264" s="31" t="s">
        <v>75</v>
      </c>
    </row>
    <row r="10265" spans="2:13" x14ac:dyDescent="0.2">
      <c r="D10265" s="177"/>
      <c r="E10265" s="178"/>
      <c r="F10265" s="178"/>
      <c r="G10265" s="40" t="s">
        <v>14</v>
      </c>
      <c r="H10265" s="42" t="s">
        <v>416</v>
      </c>
      <c r="I10265" s="15" t="s">
        <v>417</v>
      </c>
      <c r="J10265" s="15" t="s">
        <v>418</v>
      </c>
      <c r="K10265" s="15" t="s">
        <v>419</v>
      </c>
      <c r="L10265" s="15" t="s">
        <v>420</v>
      </c>
      <c r="M10265" s="44" t="s">
        <v>17</v>
      </c>
    </row>
    <row r="10266" spans="2:13" x14ac:dyDescent="0.2">
      <c r="D10266" s="179"/>
      <c r="E10266" s="180"/>
      <c r="F10266" s="180"/>
      <c r="G10266" s="39"/>
      <c r="H10266" s="41"/>
      <c r="I10266" s="14"/>
      <c r="J10266" s="14"/>
      <c r="K10266" s="14"/>
      <c r="L10266" s="14"/>
      <c r="M10266" s="38"/>
    </row>
    <row r="10267" spans="2:13" x14ac:dyDescent="0.2">
      <c r="D10267" s="70"/>
      <c r="E10267" s="72" t="s">
        <v>14</v>
      </c>
      <c r="F10267" s="69"/>
      <c r="G10267" s="37">
        <v>1222</v>
      </c>
      <c r="H10267" s="17">
        <v>0</v>
      </c>
      <c r="I10267" s="17">
        <v>3</v>
      </c>
      <c r="J10267" s="17">
        <v>3</v>
      </c>
      <c r="K10267" s="17">
        <v>7</v>
      </c>
      <c r="L10267" s="17">
        <v>1047</v>
      </c>
      <c r="M10267" s="55">
        <v>162</v>
      </c>
    </row>
    <row r="10268" spans="2:13" x14ac:dyDescent="0.2">
      <c r="D10268" s="57"/>
      <c r="E10268" s="54"/>
      <c r="F10268" s="71"/>
      <c r="G10268" s="9">
        <v>100</v>
      </c>
      <c r="H10268" s="18">
        <v>0</v>
      </c>
      <c r="I10268" s="2">
        <v>0.24549918166900001</v>
      </c>
      <c r="J10268" s="2">
        <v>0.24549918166900001</v>
      </c>
      <c r="K10268" s="2">
        <v>0.57283142389499997</v>
      </c>
      <c r="L10268" s="2">
        <v>85.679214402618996</v>
      </c>
      <c r="M10268" s="13">
        <v>13.256955810147</v>
      </c>
    </row>
    <row r="10269" spans="2:13" x14ac:dyDescent="0.2">
      <c r="D10269" s="174" t="s">
        <v>36</v>
      </c>
      <c r="E10269" s="20" t="s">
        <v>76</v>
      </c>
      <c r="F10269" s="22"/>
      <c r="G10269" s="21">
        <v>629</v>
      </c>
      <c r="H10269" s="25">
        <v>0</v>
      </c>
      <c r="I10269" s="3">
        <v>2</v>
      </c>
      <c r="J10269" s="3">
        <v>1</v>
      </c>
      <c r="K10269" s="3">
        <v>4</v>
      </c>
      <c r="L10269" s="3">
        <v>539</v>
      </c>
      <c r="M10269" s="26">
        <v>83</v>
      </c>
    </row>
    <row r="10270" spans="2:13" x14ac:dyDescent="0.2">
      <c r="D10270" s="175"/>
      <c r="E10270" s="11"/>
      <c r="F10270" s="10"/>
      <c r="G10270" s="9">
        <v>100</v>
      </c>
      <c r="H10270" s="45">
        <v>0</v>
      </c>
      <c r="I10270" s="2">
        <v>0.31796502384699998</v>
      </c>
      <c r="J10270" s="2">
        <v>0.15898251192400001</v>
      </c>
      <c r="K10270" s="2">
        <v>0.63593004769499994</v>
      </c>
      <c r="L10270" s="2">
        <v>85.691573926868003</v>
      </c>
      <c r="M10270" s="13">
        <v>13.195548489666001</v>
      </c>
    </row>
    <row r="10271" spans="2:13" x14ac:dyDescent="0.2">
      <c r="D10271" s="175"/>
      <c r="E10271" s="4" t="s">
        <v>39</v>
      </c>
      <c r="F10271" s="6"/>
      <c r="G10271" s="5">
        <v>37</v>
      </c>
      <c r="H10271" s="7">
        <v>0</v>
      </c>
      <c r="I10271" s="1">
        <v>0</v>
      </c>
      <c r="J10271" s="1">
        <v>0</v>
      </c>
      <c r="K10271" s="1">
        <v>0</v>
      </c>
      <c r="L10271" s="1">
        <v>31</v>
      </c>
      <c r="M10271" s="8">
        <v>6</v>
      </c>
    </row>
    <row r="10272" spans="2:13" x14ac:dyDescent="0.2">
      <c r="D10272" s="175"/>
      <c r="E10272" s="11"/>
      <c r="F10272" s="10"/>
      <c r="G10272" s="9">
        <v>100</v>
      </c>
      <c r="H10272" s="45">
        <v>0</v>
      </c>
      <c r="I10272" s="18">
        <v>0</v>
      </c>
      <c r="J10272" s="18">
        <v>0</v>
      </c>
      <c r="K10272" s="18">
        <v>0</v>
      </c>
      <c r="L10272" s="2">
        <v>83.783783783784003</v>
      </c>
      <c r="M10272" s="13">
        <v>16.216216216216001</v>
      </c>
    </row>
    <row r="10273" spans="4:13" x14ac:dyDescent="0.2">
      <c r="D10273" s="175"/>
      <c r="E10273" s="4" t="s">
        <v>40</v>
      </c>
      <c r="F10273" s="6"/>
      <c r="G10273" s="5">
        <v>73</v>
      </c>
      <c r="H10273" s="7">
        <v>0</v>
      </c>
      <c r="I10273" s="1">
        <v>0</v>
      </c>
      <c r="J10273" s="1">
        <v>0</v>
      </c>
      <c r="K10273" s="1">
        <v>0</v>
      </c>
      <c r="L10273" s="1">
        <v>68</v>
      </c>
      <c r="M10273" s="8">
        <v>5</v>
      </c>
    </row>
    <row r="10274" spans="4:13" x14ac:dyDescent="0.2">
      <c r="D10274" s="175"/>
      <c r="E10274" s="11"/>
      <c r="F10274" s="10"/>
      <c r="G10274" s="9">
        <v>100</v>
      </c>
      <c r="H10274" s="45">
        <v>0</v>
      </c>
      <c r="I10274" s="18">
        <v>0</v>
      </c>
      <c r="J10274" s="18">
        <v>0</v>
      </c>
      <c r="K10274" s="18">
        <v>0</v>
      </c>
      <c r="L10274" s="23">
        <v>93.150684931507001</v>
      </c>
      <c r="M10274" s="93">
        <v>6.8493150684930004</v>
      </c>
    </row>
    <row r="10275" spans="4:13" x14ac:dyDescent="0.2">
      <c r="D10275" s="175"/>
      <c r="E10275" s="4" t="s">
        <v>41</v>
      </c>
      <c r="F10275" s="6"/>
      <c r="G10275" s="5">
        <v>108</v>
      </c>
      <c r="H10275" s="7">
        <v>0</v>
      </c>
      <c r="I10275" s="1">
        <v>0</v>
      </c>
      <c r="J10275" s="1">
        <v>0</v>
      </c>
      <c r="K10275" s="1">
        <v>0</v>
      </c>
      <c r="L10275" s="1">
        <v>97</v>
      </c>
      <c r="M10275" s="8">
        <v>11</v>
      </c>
    </row>
    <row r="10276" spans="4:13" x14ac:dyDescent="0.2">
      <c r="D10276" s="175"/>
      <c r="E10276" s="11"/>
      <c r="F10276" s="10"/>
      <c r="G10276" s="9">
        <v>100</v>
      </c>
      <c r="H10276" s="45">
        <v>0</v>
      </c>
      <c r="I10276" s="18">
        <v>0</v>
      </c>
      <c r="J10276" s="18">
        <v>0</v>
      </c>
      <c r="K10276" s="18">
        <v>0</v>
      </c>
      <c r="L10276" s="2">
        <v>89.814814814814994</v>
      </c>
      <c r="M10276" s="13">
        <v>10.185185185185</v>
      </c>
    </row>
    <row r="10277" spans="4:13" x14ac:dyDescent="0.2">
      <c r="D10277" s="175"/>
      <c r="E10277" s="4" t="s">
        <v>42</v>
      </c>
      <c r="F10277" s="6"/>
      <c r="G10277" s="5">
        <v>113</v>
      </c>
      <c r="H10277" s="7">
        <v>0</v>
      </c>
      <c r="I10277" s="1">
        <v>0</v>
      </c>
      <c r="J10277" s="1">
        <v>0</v>
      </c>
      <c r="K10277" s="1">
        <v>3</v>
      </c>
      <c r="L10277" s="1">
        <v>100</v>
      </c>
      <c r="M10277" s="8">
        <v>10</v>
      </c>
    </row>
    <row r="10278" spans="4:13" x14ac:dyDescent="0.2">
      <c r="D10278" s="175"/>
      <c r="E10278" s="11"/>
      <c r="F10278" s="10"/>
      <c r="G10278" s="9">
        <v>100</v>
      </c>
      <c r="H10278" s="45">
        <v>0</v>
      </c>
      <c r="I10278" s="18">
        <v>0</v>
      </c>
      <c r="J10278" s="18">
        <v>0</v>
      </c>
      <c r="K10278" s="2">
        <v>2.654867256637</v>
      </c>
      <c r="L10278" s="2">
        <v>88.495575221238994</v>
      </c>
      <c r="M10278" s="13">
        <v>8.8495575221239999</v>
      </c>
    </row>
    <row r="10279" spans="4:13" x14ac:dyDescent="0.2">
      <c r="D10279" s="175"/>
      <c r="E10279" s="4" t="s">
        <v>43</v>
      </c>
      <c r="F10279" s="6"/>
      <c r="G10279" s="5">
        <v>101</v>
      </c>
      <c r="H10279" s="7">
        <v>0</v>
      </c>
      <c r="I10279" s="1">
        <v>0</v>
      </c>
      <c r="J10279" s="1">
        <v>1</v>
      </c>
      <c r="K10279" s="1">
        <v>0</v>
      </c>
      <c r="L10279" s="1">
        <v>92</v>
      </c>
      <c r="M10279" s="8">
        <v>8</v>
      </c>
    </row>
    <row r="10280" spans="4:13" x14ac:dyDescent="0.2">
      <c r="D10280" s="175"/>
      <c r="E10280" s="11"/>
      <c r="F10280" s="10"/>
      <c r="G10280" s="9">
        <v>100</v>
      </c>
      <c r="H10280" s="45">
        <v>0</v>
      </c>
      <c r="I10280" s="18">
        <v>0</v>
      </c>
      <c r="J10280" s="2">
        <v>0.99009900990099997</v>
      </c>
      <c r="K10280" s="18">
        <v>0</v>
      </c>
      <c r="L10280" s="23">
        <v>91.089108910890999</v>
      </c>
      <c r="M10280" s="93">
        <v>7.9207920792079998</v>
      </c>
    </row>
    <row r="10281" spans="4:13" x14ac:dyDescent="0.2">
      <c r="D10281" s="175"/>
      <c r="E10281" s="4" t="s">
        <v>44</v>
      </c>
      <c r="F10281" s="6"/>
      <c r="G10281" s="5">
        <v>114</v>
      </c>
      <c r="H10281" s="7">
        <v>0</v>
      </c>
      <c r="I10281" s="1">
        <v>1</v>
      </c>
      <c r="J10281" s="1">
        <v>0</v>
      </c>
      <c r="K10281" s="1">
        <v>1</v>
      </c>
      <c r="L10281" s="1">
        <v>90</v>
      </c>
      <c r="M10281" s="8">
        <v>22</v>
      </c>
    </row>
    <row r="10282" spans="4:13" x14ac:dyDescent="0.2">
      <c r="D10282" s="175"/>
      <c r="E10282" s="11"/>
      <c r="F10282" s="10"/>
      <c r="G10282" s="9">
        <v>100</v>
      </c>
      <c r="H10282" s="45">
        <v>0</v>
      </c>
      <c r="I10282" s="2">
        <v>0.87719298245599997</v>
      </c>
      <c r="J10282" s="18">
        <v>0</v>
      </c>
      <c r="K10282" s="2">
        <v>0.87719298245599997</v>
      </c>
      <c r="L10282" s="27">
        <v>78.947368421053</v>
      </c>
      <c r="M10282" s="89">
        <v>19.298245614035</v>
      </c>
    </row>
    <row r="10283" spans="4:13" x14ac:dyDescent="0.2">
      <c r="D10283" s="175"/>
      <c r="E10283" s="4" t="s">
        <v>45</v>
      </c>
      <c r="F10283" s="6"/>
      <c r="G10283" s="5">
        <v>83</v>
      </c>
      <c r="H10283" s="7">
        <v>0</v>
      </c>
      <c r="I10283" s="1">
        <v>1</v>
      </c>
      <c r="J10283" s="1">
        <v>0</v>
      </c>
      <c r="K10283" s="1">
        <v>0</v>
      </c>
      <c r="L10283" s="1">
        <v>61</v>
      </c>
      <c r="M10283" s="8">
        <v>21</v>
      </c>
    </row>
    <row r="10284" spans="4:13" x14ac:dyDescent="0.2">
      <c r="D10284" s="175"/>
      <c r="E10284" s="11"/>
      <c r="F10284" s="10"/>
      <c r="G10284" s="9">
        <v>100</v>
      </c>
      <c r="H10284" s="45">
        <v>0</v>
      </c>
      <c r="I10284" s="2">
        <v>1.204819277108</v>
      </c>
      <c r="J10284" s="18">
        <v>0</v>
      </c>
      <c r="K10284" s="18">
        <v>0</v>
      </c>
      <c r="L10284" s="46">
        <v>73.493975903614</v>
      </c>
      <c r="M10284" s="104">
        <v>25.301204819277</v>
      </c>
    </row>
    <row r="10285" spans="4:13" x14ac:dyDescent="0.2">
      <c r="D10285" s="174" t="s">
        <v>37</v>
      </c>
      <c r="E10285" s="20" t="s">
        <v>77</v>
      </c>
      <c r="F10285" s="22"/>
      <c r="G10285" s="21">
        <v>593</v>
      </c>
      <c r="H10285" s="25">
        <v>0</v>
      </c>
      <c r="I10285" s="3">
        <v>1</v>
      </c>
      <c r="J10285" s="3">
        <v>2</v>
      </c>
      <c r="K10285" s="3">
        <v>3</v>
      </c>
      <c r="L10285" s="3">
        <v>508</v>
      </c>
      <c r="M10285" s="26">
        <v>79</v>
      </c>
    </row>
    <row r="10286" spans="4:13" x14ac:dyDescent="0.2">
      <c r="D10286" s="175"/>
      <c r="E10286" s="11"/>
      <c r="F10286" s="10"/>
      <c r="G10286" s="9">
        <v>100</v>
      </c>
      <c r="H10286" s="45">
        <v>0</v>
      </c>
      <c r="I10286" s="2">
        <v>0.16863406408100001</v>
      </c>
      <c r="J10286" s="2">
        <v>0.33726812816200002</v>
      </c>
      <c r="K10286" s="2">
        <v>0.50590219224300004</v>
      </c>
      <c r="L10286" s="2">
        <v>85.666104553119993</v>
      </c>
      <c r="M10286" s="13">
        <v>13.322091062395</v>
      </c>
    </row>
    <row r="10287" spans="4:13" x14ac:dyDescent="0.2">
      <c r="D10287" s="175"/>
      <c r="E10287" s="4" t="s">
        <v>39</v>
      </c>
      <c r="F10287" s="6"/>
      <c r="G10287" s="5">
        <v>27</v>
      </c>
      <c r="H10287" s="7">
        <v>0</v>
      </c>
      <c r="I10287" s="1">
        <v>0</v>
      </c>
      <c r="J10287" s="1">
        <v>0</v>
      </c>
      <c r="K10287" s="1">
        <v>0</v>
      </c>
      <c r="L10287" s="1">
        <v>25</v>
      </c>
      <c r="M10287" s="8">
        <v>2</v>
      </c>
    </row>
    <row r="10288" spans="4:13" x14ac:dyDescent="0.2">
      <c r="D10288" s="175"/>
      <c r="E10288" s="11"/>
      <c r="F10288" s="10"/>
      <c r="G10288" s="9">
        <v>100</v>
      </c>
      <c r="H10288" s="45">
        <v>0</v>
      </c>
      <c r="I10288" s="18">
        <v>0</v>
      </c>
      <c r="J10288" s="18">
        <v>0</v>
      </c>
      <c r="K10288" s="18">
        <v>0</v>
      </c>
      <c r="L10288" s="23">
        <v>92.592592592592993</v>
      </c>
      <c r="M10288" s="93">
        <v>7.4074074074069998</v>
      </c>
    </row>
    <row r="10289" spans="2:13" x14ac:dyDescent="0.2">
      <c r="D10289" s="175"/>
      <c r="E10289" s="4" t="s">
        <v>40</v>
      </c>
      <c r="F10289" s="6"/>
      <c r="G10289" s="5">
        <v>74</v>
      </c>
      <c r="H10289" s="7">
        <v>0</v>
      </c>
      <c r="I10289" s="1">
        <v>0</v>
      </c>
      <c r="J10289" s="1">
        <v>0</v>
      </c>
      <c r="K10289" s="1">
        <v>1</v>
      </c>
      <c r="L10289" s="1">
        <v>69</v>
      </c>
      <c r="M10289" s="8">
        <v>4</v>
      </c>
    </row>
    <row r="10290" spans="2:13" x14ac:dyDescent="0.2">
      <c r="D10290" s="175"/>
      <c r="E10290" s="11"/>
      <c r="F10290" s="10"/>
      <c r="G10290" s="9">
        <v>100</v>
      </c>
      <c r="H10290" s="45">
        <v>0</v>
      </c>
      <c r="I10290" s="18">
        <v>0</v>
      </c>
      <c r="J10290" s="18">
        <v>0</v>
      </c>
      <c r="K10290" s="2">
        <v>1.351351351351</v>
      </c>
      <c r="L10290" s="23">
        <v>93.243243243243001</v>
      </c>
      <c r="M10290" s="93">
        <v>5.4054054054050003</v>
      </c>
    </row>
    <row r="10291" spans="2:13" x14ac:dyDescent="0.2">
      <c r="D10291" s="175"/>
      <c r="E10291" s="4" t="s">
        <v>41</v>
      </c>
      <c r="F10291" s="6"/>
      <c r="G10291" s="5">
        <v>96</v>
      </c>
      <c r="H10291" s="7">
        <v>0</v>
      </c>
      <c r="I10291" s="1">
        <v>0</v>
      </c>
      <c r="J10291" s="1">
        <v>0</v>
      </c>
      <c r="K10291" s="1">
        <v>1</v>
      </c>
      <c r="L10291" s="1">
        <v>88</v>
      </c>
      <c r="M10291" s="8">
        <v>7</v>
      </c>
    </row>
    <row r="10292" spans="2:13" x14ac:dyDescent="0.2">
      <c r="D10292" s="175"/>
      <c r="E10292" s="11"/>
      <c r="F10292" s="10"/>
      <c r="G10292" s="9">
        <v>100</v>
      </c>
      <c r="H10292" s="45">
        <v>0</v>
      </c>
      <c r="I10292" s="18">
        <v>0</v>
      </c>
      <c r="J10292" s="18">
        <v>0</v>
      </c>
      <c r="K10292" s="2">
        <v>1.041666666667</v>
      </c>
      <c r="L10292" s="23">
        <v>91.666666666666998</v>
      </c>
      <c r="M10292" s="93">
        <v>7.291666666667</v>
      </c>
    </row>
    <row r="10293" spans="2:13" x14ac:dyDescent="0.2">
      <c r="D10293" s="175"/>
      <c r="E10293" s="4" t="s">
        <v>42</v>
      </c>
      <c r="F10293" s="6"/>
      <c r="G10293" s="5">
        <v>97</v>
      </c>
      <c r="H10293" s="7">
        <v>0</v>
      </c>
      <c r="I10293" s="1">
        <v>0</v>
      </c>
      <c r="J10293" s="1">
        <v>0</v>
      </c>
      <c r="K10293" s="1">
        <v>0</v>
      </c>
      <c r="L10293" s="1">
        <v>84</v>
      </c>
      <c r="M10293" s="8">
        <v>13</v>
      </c>
    </row>
    <row r="10294" spans="2:13" x14ac:dyDescent="0.2">
      <c r="D10294" s="175"/>
      <c r="E10294" s="11"/>
      <c r="F10294" s="10"/>
      <c r="G10294" s="9">
        <v>100</v>
      </c>
      <c r="H10294" s="45">
        <v>0</v>
      </c>
      <c r="I10294" s="18">
        <v>0</v>
      </c>
      <c r="J10294" s="18">
        <v>0</v>
      </c>
      <c r="K10294" s="18">
        <v>0</v>
      </c>
      <c r="L10294" s="2">
        <v>86.597938144330001</v>
      </c>
      <c r="M10294" s="13">
        <v>13.40206185567</v>
      </c>
    </row>
    <row r="10295" spans="2:13" x14ac:dyDescent="0.2">
      <c r="D10295" s="175"/>
      <c r="E10295" s="4" t="s">
        <v>43</v>
      </c>
      <c r="F10295" s="6"/>
      <c r="G10295" s="5">
        <v>103</v>
      </c>
      <c r="H10295" s="7">
        <v>0</v>
      </c>
      <c r="I10295" s="1">
        <v>0</v>
      </c>
      <c r="J10295" s="1">
        <v>0</v>
      </c>
      <c r="K10295" s="1">
        <v>1</v>
      </c>
      <c r="L10295" s="1">
        <v>90</v>
      </c>
      <c r="M10295" s="8">
        <v>12</v>
      </c>
    </row>
    <row r="10296" spans="2:13" x14ac:dyDescent="0.2">
      <c r="D10296" s="175"/>
      <c r="E10296" s="11"/>
      <c r="F10296" s="10"/>
      <c r="G10296" s="9">
        <v>100</v>
      </c>
      <c r="H10296" s="45">
        <v>0</v>
      </c>
      <c r="I10296" s="18">
        <v>0</v>
      </c>
      <c r="J10296" s="18">
        <v>0</v>
      </c>
      <c r="K10296" s="2">
        <v>0.97087378640800004</v>
      </c>
      <c r="L10296" s="2">
        <v>87.378640776699001</v>
      </c>
      <c r="M10296" s="13">
        <v>11.650485436893</v>
      </c>
    </row>
    <row r="10297" spans="2:13" x14ac:dyDescent="0.2">
      <c r="D10297" s="175"/>
      <c r="E10297" s="4" t="s">
        <v>44</v>
      </c>
      <c r="F10297" s="6"/>
      <c r="G10297" s="5">
        <v>109</v>
      </c>
      <c r="H10297" s="7">
        <v>0</v>
      </c>
      <c r="I10297" s="1">
        <v>0</v>
      </c>
      <c r="J10297" s="1">
        <v>1</v>
      </c>
      <c r="K10297" s="1">
        <v>0</v>
      </c>
      <c r="L10297" s="1">
        <v>92</v>
      </c>
      <c r="M10297" s="8">
        <v>16</v>
      </c>
    </row>
    <row r="10298" spans="2:13" x14ac:dyDescent="0.2">
      <c r="D10298" s="175"/>
      <c r="E10298" s="11"/>
      <c r="F10298" s="10"/>
      <c r="G10298" s="9">
        <v>100</v>
      </c>
      <c r="H10298" s="45">
        <v>0</v>
      </c>
      <c r="I10298" s="18">
        <v>0</v>
      </c>
      <c r="J10298" s="2">
        <v>0.91743119266100004</v>
      </c>
      <c r="K10298" s="18">
        <v>0</v>
      </c>
      <c r="L10298" s="2">
        <v>84.403669724771007</v>
      </c>
      <c r="M10298" s="13">
        <v>14.678899082569</v>
      </c>
    </row>
    <row r="10299" spans="2:13" x14ac:dyDescent="0.2">
      <c r="D10299" s="175"/>
      <c r="E10299" s="4" t="s">
        <v>45</v>
      </c>
      <c r="F10299" s="6"/>
      <c r="G10299" s="5">
        <v>87</v>
      </c>
      <c r="H10299" s="7">
        <v>0</v>
      </c>
      <c r="I10299" s="1">
        <v>1</v>
      </c>
      <c r="J10299" s="1">
        <v>1</v>
      </c>
      <c r="K10299" s="1">
        <v>0</v>
      </c>
      <c r="L10299" s="1">
        <v>60</v>
      </c>
      <c r="M10299" s="8">
        <v>25</v>
      </c>
    </row>
    <row r="10300" spans="2:13" x14ac:dyDescent="0.2">
      <c r="D10300" s="176"/>
      <c r="E10300" s="57"/>
      <c r="F10300" s="54"/>
      <c r="G10300" s="67">
        <v>100</v>
      </c>
      <c r="H10300" s="114">
        <v>0</v>
      </c>
      <c r="I10300" s="48">
        <v>1.149425287356</v>
      </c>
      <c r="J10300" s="48">
        <v>1.149425287356</v>
      </c>
      <c r="K10300" s="81">
        <v>0</v>
      </c>
      <c r="L10300" s="91">
        <v>68.965517241379004</v>
      </c>
      <c r="M10300" s="118">
        <v>28.735632183907999</v>
      </c>
    </row>
    <row r="10302" spans="2:13" x14ac:dyDescent="0.2">
      <c r="B10302" s="43" t="str">
        <f xml:space="preserve"> HYPERLINK("#'目次'!B220", "[214]")</f>
        <v>[214]</v>
      </c>
      <c r="C10302" s="31" t="s">
        <v>429</v>
      </c>
    </row>
    <row r="10306" spans="4:13" x14ac:dyDescent="0.2">
      <c r="D10306" s="177"/>
      <c r="E10306" s="178"/>
      <c r="F10306" s="178"/>
      <c r="G10306" s="40" t="s">
        <v>14</v>
      </c>
      <c r="H10306" s="42" t="s">
        <v>416</v>
      </c>
      <c r="I10306" s="15" t="s">
        <v>417</v>
      </c>
      <c r="J10306" s="15" t="s">
        <v>418</v>
      </c>
      <c r="K10306" s="15" t="s">
        <v>419</v>
      </c>
      <c r="L10306" s="15" t="s">
        <v>420</v>
      </c>
      <c r="M10306" s="44" t="s">
        <v>17</v>
      </c>
    </row>
    <row r="10307" spans="4:13" x14ac:dyDescent="0.2">
      <c r="D10307" s="179"/>
      <c r="E10307" s="180"/>
      <c r="F10307" s="180"/>
      <c r="G10307" s="39"/>
      <c r="H10307" s="41"/>
      <c r="I10307" s="14"/>
      <c r="J10307" s="14"/>
      <c r="K10307" s="14"/>
      <c r="L10307" s="14"/>
      <c r="M10307" s="38"/>
    </row>
    <row r="10308" spans="4:13" x14ac:dyDescent="0.2">
      <c r="D10308" s="70"/>
      <c r="E10308" s="72" t="s">
        <v>14</v>
      </c>
      <c r="F10308" s="69"/>
      <c r="G10308" s="37">
        <v>1222</v>
      </c>
      <c r="H10308" s="17">
        <v>32</v>
      </c>
      <c r="I10308" s="17">
        <v>201</v>
      </c>
      <c r="J10308" s="17">
        <v>851</v>
      </c>
      <c r="K10308" s="17">
        <v>63</v>
      </c>
      <c r="L10308" s="17">
        <v>46</v>
      </c>
      <c r="M10308" s="55">
        <v>29</v>
      </c>
    </row>
    <row r="10309" spans="4:13" x14ac:dyDescent="0.2">
      <c r="D10309" s="57"/>
      <c r="E10309" s="54"/>
      <c r="F10309" s="71"/>
      <c r="G10309" s="9">
        <v>100</v>
      </c>
      <c r="H10309" s="2">
        <v>2.6186579378069998</v>
      </c>
      <c r="I10309" s="2">
        <v>16.448445171848999</v>
      </c>
      <c r="J10309" s="2">
        <v>69.639934533551994</v>
      </c>
      <c r="K10309" s="2">
        <v>5.1554828150569998</v>
      </c>
      <c r="L10309" s="2">
        <v>3.764320785597</v>
      </c>
      <c r="M10309" s="13">
        <v>2.3731587561369998</v>
      </c>
    </row>
    <row r="10310" spans="4:13" x14ac:dyDescent="0.2">
      <c r="D10310" s="174" t="s">
        <v>18</v>
      </c>
      <c r="E10310" s="20" t="s">
        <v>19</v>
      </c>
      <c r="F10310" s="22"/>
      <c r="G10310" s="21">
        <v>57</v>
      </c>
      <c r="H10310" s="25">
        <v>1</v>
      </c>
      <c r="I10310" s="3">
        <v>6</v>
      </c>
      <c r="J10310" s="3">
        <v>42</v>
      </c>
      <c r="K10310" s="3">
        <v>5</v>
      </c>
      <c r="L10310" s="3">
        <v>2</v>
      </c>
      <c r="M10310" s="26">
        <v>1</v>
      </c>
    </row>
    <row r="10311" spans="4:13" x14ac:dyDescent="0.2">
      <c r="D10311" s="175"/>
      <c r="E10311" s="11"/>
      <c r="F10311" s="10"/>
      <c r="G10311" s="9">
        <v>100</v>
      </c>
      <c r="H10311" s="16">
        <v>1.7543859649119999</v>
      </c>
      <c r="I10311" s="27">
        <v>10.526315789473999</v>
      </c>
      <c r="J10311" s="2">
        <v>73.684210526315994</v>
      </c>
      <c r="K10311" s="2">
        <v>8.7719298245609991</v>
      </c>
      <c r="L10311" s="2">
        <v>3.508771929825</v>
      </c>
      <c r="M10311" s="13">
        <v>1.7543859649119999</v>
      </c>
    </row>
    <row r="10312" spans="4:13" x14ac:dyDescent="0.2">
      <c r="D10312" s="175"/>
      <c r="E10312" s="4" t="s">
        <v>20</v>
      </c>
      <c r="F10312" s="6"/>
      <c r="G10312" s="5">
        <v>84</v>
      </c>
      <c r="H10312" s="7">
        <v>3</v>
      </c>
      <c r="I10312" s="1">
        <v>17</v>
      </c>
      <c r="J10312" s="1">
        <v>54</v>
      </c>
      <c r="K10312" s="1">
        <v>4</v>
      </c>
      <c r="L10312" s="1">
        <v>2</v>
      </c>
      <c r="M10312" s="8">
        <v>4</v>
      </c>
    </row>
    <row r="10313" spans="4:13" x14ac:dyDescent="0.2">
      <c r="D10313" s="175"/>
      <c r="E10313" s="11"/>
      <c r="F10313" s="10"/>
      <c r="G10313" s="9">
        <v>100</v>
      </c>
      <c r="H10313" s="16">
        <v>3.5714285714290002</v>
      </c>
      <c r="I10313" s="2">
        <v>20.238095238094999</v>
      </c>
      <c r="J10313" s="27">
        <v>64.285714285713993</v>
      </c>
      <c r="K10313" s="2">
        <v>4.7619047619049999</v>
      </c>
      <c r="L10313" s="2">
        <v>2.3809523809519999</v>
      </c>
      <c r="M10313" s="13">
        <v>4.7619047619049999</v>
      </c>
    </row>
    <row r="10314" spans="4:13" x14ac:dyDescent="0.2">
      <c r="D10314" s="175"/>
      <c r="E10314" s="4" t="s">
        <v>21</v>
      </c>
      <c r="F10314" s="6"/>
      <c r="G10314" s="5">
        <v>487</v>
      </c>
      <c r="H10314" s="7">
        <v>9</v>
      </c>
      <c r="I10314" s="1">
        <v>90</v>
      </c>
      <c r="J10314" s="1">
        <v>340</v>
      </c>
      <c r="K10314" s="1">
        <v>28</v>
      </c>
      <c r="L10314" s="1">
        <v>10</v>
      </c>
      <c r="M10314" s="8">
        <v>10</v>
      </c>
    </row>
    <row r="10315" spans="4:13" x14ac:dyDescent="0.2">
      <c r="D10315" s="175"/>
      <c r="E10315" s="11"/>
      <c r="F10315" s="10"/>
      <c r="G10315" s="9">
        <v>100</v>
      </c>
      <c r="H10315" s="16">
        <v>1.8480492813139999</v>
      </c>
      <c r="I10315" s="2">
        <v>18.480492813142</v>
      </c>
      <c r="J10315" s="2">
        <v>69.815195071868999</v>
      </c>
      <c r="K10315" s="2">
        <v>5.7494866529769997</v>
      </c>
      <c r="L10315" s="2">
        <v>2.0533880903489998</v>
      </c>
      <c r="M10315" s="13">
        <v>2.0533880903489998</v>
      </c>
    </row>
    <row r="10316" spans="4:13" x14ac:dyDescent="0.2">
      <c r="D10316" s="175"/>
      <c r="E10316" s="4" t="s">
        <v>22</v>
      </c>
      <c r="F10316" s="6"/>
      <c r="G10316" s="5">
        <v>35</v>
      </c>
      <c r="H10316" s="7">
        <v>2</v>
      </c>
      <c r="I10316" s="1">
        <v>9</v>
      </c>
      <c r="J10316" s="1">
        <v>20</v>
      </c>
      <c r="K10316" s="1">
        <v>2</v>
      </c>
      <c r="L10316" s="1">
        <v>2</v>
      </c>
      <c r="M10316" s="8">
        <v>0</v>
      </c>
    </row>
    <row r="10317" spans="4:13" x14ac:dyDescent="0.2">
      <c r="D10317" s="175"/>
      <c r="E10317" s="11"/>
      <c r="F10317" s="10"/>
      <c r="G10317" s="9">
        <v>100</v>
      </c>
      <c r="H10317" s="16">
        <v>5.7142857142860004</v>
      </c>
      <c r="I10317" s="23">
        <v>25.714285714286</v>
      </c>
      <c r="J10317" s="46">
        <v>57.142857142856997</v>
      </c>
      <c r="K10317" s="2">
        <v>5.7142857142860004</v>
      </c>
      <c r="L10317" s="2">
        <v>5.7142857142860004</v>
      </c>
      <c r="M10317" s="36">
        <v>0</v>
      </c>
    </row>
    <row r="10318" spans="4:13" x14ac:dyDescent="0.2">
      <c r="D10318" s="175"/>
      <c r="E10318" s="4" t="s">
        <v>23</v>
      </c>
      <c r="F10318" s="6"/>
      <c r="G10318" s="5">
        <v>143</v>
      </c>
      <c r="H10318" s="7">
        <v>5</v>
      </c>
      <c r="I10318" s="1">
        <v>17</v>
      </c>
      <c r="J10318" s="1">
        <v>105</v>
      </c>
      <c r="K10318" s="1">
        <v>5</v>
      </c>
      <c r="L10318" s="1">
        <v>8</v>
      </c>
      <c r="M10318" s="8">
        <v>3</v>
      </c>
    </row>
    <row r="10319" spans="4:13" x14ac:dyDescent="0.2">
      <c r="D10319" s="175"/>
      <c r="E10319" s="11"/>
      <c r="F10319" s="10"/>
      <c r="G10319" s="9">
        <v>100</v>
      </c>
      <c r="H10319" s="16">
        <v>3.4965034965030002</v>
      </c>
      <c r="I10319" s="2">
        <v>11.888111888112</v>
      </c>
      <c r="J10319" s="2">
        <v>73.426573426573</v>
      </c>
      <c r="K10319" s="2">
        <v>3.4965034965030002</v>
      </c>
      <c r="L10319" s="2">
        <v>5.594405594406</v>
      </c>
      <c r="M10319" s="13">
        <v>2.0979020979020002</v>
      </c>
    </row>
    <row r="10320" spans="4:13" x14ac:dyDescent="0.2">
      <c r="D10320" s="175"/>
      <c r="E10320" s="4" t="s">
        <v>24</v>
      </c>
      <c r="F10320" s="6"/>
      <c r="G10320" s="5">
        <v>187</v>
      </c>
      <c r="H10320" s="7">
        <v>3</v>
      </c>
      <c r="I10320" s="1">
        <v>28</v>
      </c>
      <c r="J10320" s="1">
        <v>135</v>
      </c>
      <c r="K10320" s="1">
        <v>8</v>
      </c>
      <c r="L10320" s="1">
        <v>8</v>
      </c>
      <c r="M10320" s="8">
        <v>5</v>
      </c>
    </row>
    <row r="10321" spans="4:13" x14ac:dyDescent="0.2">
      <c r="D10321" s="175"/>
      <c r="E10321" s="11"/>
      <c r="F10321" s="10"/>
      <c r="G10321" s="9">
        <v>100</v>
      </c>
      <c r="H10321" s="16">
        <v>1.6042780748659999</v>
      </c>
      <c r="I10321" s="2">
        <v>14.973262032086</v>
      </c>
      <c r="J10321" s="2">
        <v>72.192513368983995</v>
      </c>
      <c r="K10321" s="2">
        <v>4.2780748663099999</v>
      </c>
      <c r="L10321" s="2">
        <v>4.2780748663099999</v>
      </c>
      <c r="M10321" s="13">
        <v>2.673796791444</v>
      </c>
    </row>
    <row r="10322" spans="4:13" x14ac:dyDescent="0.2">
      <c r="D10322" s="175"/>
      <c r="E10322" s="4" t="s">
        <v>25</v>
      </c>
      <c r="F10322" s="6"/>
      <c r="G10322" s="5">
        <v>71</v>
      </c>
      <c r="H10322" s="7">
        <v>3</v>
      </c>
      <c r="I10322" s="1">
        <v>13</v>
      </c>
      <c r="J10322" s="1">
        <v>46</v>
      </c>
      <c r="K10322" s="1">
        <v>4</v>
      </c>
      <c r="L10322" s="1">
        <v>3</v>
      </c>
      <c r="M10322" s="8">
        <v>2</v>
      </c>
    </row>
    <row r="10323" spans="4:13" x14ac:dyDescent="0.2">
      <c r="D10323" s="175"/>
      <c r="E10323" s="11"/>
      <c r="F10323" s="10"/>
      <c r="G10323" s="9">
        <v>100</v>
      </c>
      <c r="H10323" s="16">
        <v>4.2253521126760001</v>
      </c>
      <c r="I10323" s="2">
        <v>18.309859154929999</v>
      </c>
      <c r="J10323" s="2">
        <v>64.788732394365994</v>
      </c>
      <c r="K10323" s="2">
        <v>5.6338028169010004</v>
      </c>
      <c r="L10323" s="2">
        <v>4.2253521126760001</v>
      </c>
      <c r="M10323" s="13">
        <v>2.8169014084509998</v>
      </c>
    </row>
    <row r="10324" spans="4:13" x14ac:dyDescent="0.2">
      <c r="D10324" s="175"/>
      <c r="E10324" s="4" t="s">
        <v>26</v>
      </c>
      <c r="F10324" s="6"/>
      <c r="G10324" s="5">
        <v>30</v>
      </c>
      <c r="H10324" s="7">
        <v>3</v>
      </c>
      <c r="I10324" s="1">
        <v>6</v>
      </c>
      <c r="J10324" s="1">
        <v>18</v>
      </c>
      <c r="K10324" s="1">
        <v>1</v>
      </c>
      <c r="L10324" s="1">
        <v>2</v>
      </c>
      <c r="M10324" s="8">
        <v>0</v>
      </c>
    </row>
    <row r="10325" spans="4:13" x14ac:dyDescent="0.2">
      <c r="D10325" s="175"/>
      <c r="E10325" s="11"/>
      <c r="F10325" s="10"/>
      <c r="G10325" s="9">
        <v>100</v>
      </c>
      <c r="H10325" s="64">
        <v>10</v>
      </c>
      <c r="I10325" s="2">
        <v>20</v>
      </c>
      <c r="J10325" s="27">
        <v>60</v>
      </c>
      <c r="K10325" s="2">
        <v>3.333333333333</v>
      </c>
      <c r="L10325" s="2">
        <v>6.666666666667</v>
      </c>
      <c r="M10325" s="36">
        <v>0</v>
      </c>
    </row>
    <row r="10326" spans="4:13" x14ac:dyDescent="0.2">
      <c r="D10326" s="175"/>
      <c r="E10326" s="4" t="s">
        <v>27</v>
      </c>
      <c r="F10326" s="6"/>
      <c r="G10326" s="5">
        <v>70</v>
      </c>
      <c r="H10326" s="7">
        <v>1</v>
      </c>
      <c r="I10326" s="1">
        <v>3</v>
      </c>
      <c r="J10326" s="1">
        <v>52</v>
      </c>
      <c r="K10326" s="1">
        <v>4</v>
      </c>
      <c r="L10326" s="1">
        <v>8</v>
      </c>
      <c r="M10326" s="8">
        <v>2</v>
      </c>
    </row>
    <row r="10327" spans="4:13" x14ac:dyDescent="0.2">
      <c r="D10327" s="175"/>
      <c r="E10327" s="11"/>
      <c r="F10327" s="10"/>
      <c r="G10327" s="9">
        <v>100</v>
      </c>
      <c r="H10327" s="16">
        <v>1.4285714285710001</v>
      </c>
      <c r="I10327" s="46">
        <v>4.2857142857139996</v>
      </c>
      <c r="J10327" s="2">
        <v>74.285714285713993</v>
      </c>
      <c r="K10327" s="2">
        <v>5.7142857142860004</v>
      </c>
      <c r="L10327" s="23">
        <v>11.428571428571001</v>
      </c>
      <c r="M10327" s="13">
        <v>2.8571428571430002</v>
      </c>
    </row>
    <row r="10328" spans="4:13" x14ac:dyDescent="0.2">
      <c r="D10328" s="175"/>
      <c r="E10328" s="4" t="s">
        <v>28</v>
      </c>
      <c r="F10328" s="6"/>
      <c r="G10328" s="5">
        <v>51</v>
      </c>
      <c r="H10328" s="7">
        <v>2</v>
      </c>
      <c r="I10328" s="1">
        <v>11</v>
      </c>
      <c r="J10328" s="1">
        <v>34</v>
      </c>
      <c r="K10328" s="1">
        <v>1</v>
      </c>
      <c r="L10328" s="1">
        <v>1</v>
      </c>
      <c r="M10328" s="8">
        <v>2</v>
      </c>
    </row>
    <row r="10329" spans="4:13" x14ac:dyDescent="0.2">
      <c r="D10329" s="175"/>
      <c r="E10329" s="11"/>
      <c r="F10329" s="10"/>
      <c r="G10329" s="9">
        <v>100</v>
      </c>
      <c r="H10329" s="16">
        <v>3.9215686274510002</v>
      </c>
      <c r="I10329" s="23">
        <v>21.568627450979999</v>
      </c>
      <c r="J10329" s="2">
        <v>66.666666666666998</v>
      </c>
      <c r="K10329" s="2">
        <v>1.9607843137250001</v>
      </c>
      <c r="L10329" s="2">
        <v>1.9607843137250001</v>
      </c>
      <c r="M10329" s="13">
        <v>3.9215686274510002</v>
      </c>
    </row>
    <row r="10330" spans="4:13" x14ac:dyDescent="0.2">
      <c r="D10330" s="175"/>
      <c r="E10330" s="4" t="s">
        <v>29</v>
      </c>
      <c r="F10330" s="6"/>
      <c r="G10330" s="5">
        <v>7</v>
      </c>
      <c r="H10330" s="7">
        <v>0</v>
      </c>
      <c r="I10330" s="1">
        <v>1</v>
      </c>
      <c r="J10330" s="1">
        <v>5</v>
      </c>
      <c r="K10330" s="1">
        <v>1</v>
      </c>
      <c r="L10330" s="1">
        <v>0</v>
      </c>
      <c r="M10330" s="8">
        <v>0</v>
      </c>
    </row>
    <row r="10331" spans="4:13" x14ac:dyDescent="0.2">
      <c r="D10331" s="175"/>
      <c r="E10331" s="11"/>
      <c r="F10331" s="10"/>
      <c r="G10331" s="9">
        <v>100</v>
      </c>
      <c r="H10331" s="45">
        <v>0</v>
      </c>
      <c r="I10331" s="2">
        <v>14.285714285714</v>
      </c>
      <c r="J10331" s="2">
        <v>71.428571428571004</v>
      </c>
      <c r="K10331" s="23">
        <v>14.285714285714</v>
      </c>
      <c r="L10331" s="18">
        <v>0</v>
      </c>
      <c r="M10331" s="36">
        <v>0</v>
      </c>
    </row>
    <row r="10332" spans="4:13" x14ac:dyDescent="0.2">
      <c r="D10332" s="174" t="s">
        <v>30</v>
      </c>
      <c r="E10332" s="20" t="s">
        <v>31</v>
      </c>
      <c r="F10332" s="22"/>
      <c r="G10332" s="21">
        <v>393</v>
      </c>
      <c r="H10332" s="25">
        <v>9</v>
      </c>
      <c r="I10332" s="3">
        <v>81</v>
      </c>
      <c r="J10332" s="3">
        <v>260</v>
      </c>
      <c r="K10332" s="3">
        <v>22</v>
      </c>
      <c r="L10332" s="3">
        <v>13</v>
      </c>
      <c r="M10332" s="26">
        <v>8</v>
      </c>
    </row>
    <row r="10333" spans="4:13" x14ac:dyDescent="0.2">
      <c r="D10333" s="175"/>
      <c r="E10333" s="11"/>
      <c r="F10333" s="10"/>
      <c r="G10333" s="9">
        <v>100</v>
      </c>
      <c r="H10333" s="16">
        <v>2.2900763358780001</v>
      </c>
      <c r="I10333" s="2">
        <v>20.610687022901001</v>
      </c>
      <c r="J10333" s="2">
        <v>66.157760814249002</v>
      </c>
      <c r="K10333" s="2">
        <v>5.5979643765900002</v>
      </c>
      <c r="L10333" s="2">
        <v>3.3078880407120002</v>
      </c>
      <c r="M10333" s="13">
        <v>2.0356234096689998</v>
      </c>
    </row>
    <row r="10334" spans="4:13" x14ac:dyDescent="0.2">
      <c r="D10334" s="175"/>
      <c r="E10334" s="4" t="s">
        <v>32</v>
      </c>
      <c r="F10334" s="6"/>
      <c r="G10334" s="5">
        <v>352</v>
      </c>
      <c r="H10334" s="7">
        <v>13</v>
      </c>
      <c r="I10334" s="1">
        <v>53</v>
      </c>
      <c r="J10334" s="1">
        <v>236</v>
      </c>
      <c r="K10334" s="1">
        <v>21</v>
      </c>
      <c r="L10334" s="1">
        <v>19</v>
      </c>
      <c r="M10334" s="8">
        <v>10</v>
      </c>
    </row>
    <row r="10335" spans="4:13" x14ac:dyDescent="0.2">
      <c r="D10335" s="175"/>
      <c r="E10335" s="11"/>
      <c r="F10335" s="10"/>
      <c r="G10335" s="9">
        <v>100</v>
      </c>
      <c r="H10335" s="16">
        <v>3.693181818182</v>
      </c>
      <c r="I10335" s="2">
        <v>15.056818181818</v>
      </c>
      <c r="J10335" s="2">
        <v>67.045454545455001</v>
      </c>
      <c r="K10335" s="2">
        <v>5.9659090909090002</v>
      </c>
      <c r="L10335" s="2">
        <v>5.3977272727269998</v>
      </c>
      <c r="M10335" s="13">
        <v>2.8409090909089998</v>
      </c>
    </row>
    <row r="10336" spans="4:13" x14ac:dyDescent="0.2">
      <c r="D10336" s="175"/>
      <c r="E10336" s="4" t="s">
        <v>33</v>
      </c>
      <c r="F10336" s="6"/>
      <c r="G10336" s="5">
        <v>388</v>
      </c>
      <c r="H10336" s="7">
        <v>6</v>
      </c>
      <c r="I10336" s="1">
        <v>51</v>
      </c>
      <c r="J10336" s="1">
        <v>291</v>
      </c>
      <c r="K10336" s="1">
        <v>18</v>
      </c>
      <c r="L10336" s="1">
        <v>13</v>
      </c>
      <c r="M10336" s="8">
        <v>9</v>
      </c>
    </row>
    <row r="10337" spans="4:13" x14ac:dyDescent="0.2">
      <c r="D10337" s="175"/>
      <c r="E10337" s="11"/>
      <c r="F10337" s="10"/>
      <c r="G10337" s="9">
        <v>100</v>
      </c>
      <c r="H10337" s="16">
        <v>1.5463917525769999</v>
      </c>
      <c r="I10337" s="2">
        <v>13.144329896906999</v>
      </c>
      <c r="J10337" s="23">
        <v>75</v>
      </c>
      <c r="K10337" s="2">
        <v>4.639175257732</v>
      </c>
      <c r="L10337" s="2">
        <v>3.3505154639180001</v>
      </c>
      <c r="M10337" s="13">
        <v>2.319587628866</v>
      </c>
    </row>
    <row r="10338" spans="4:13" x14ac:dyDescent="0.2">
      <c r="D10338" s="175"/>
      <c r="E10338" s="4" t="s">
        <v>34</v>
      </c>
      <c r="F10338" s="6"/>
      <c r="G10338" s="5">
        <v>89</v>
      </c>
      <c r="H10338" s="7">
        <v>4</v>
      </c>
      <c r="I10338" s="1">
        <v>16</v>
      </c>
      <c r="J10338" s="1">
        <v>64</v>
      </c>
      <c r="K10338" s="1">
        <v>2</v>
      </c>
      <c r="L10338" s="1">
        <v>1</v>
      </c>
      <c r="M10338" s="8">
        <v>2</v>
      </c>
    </row>
    <row r="10339" spans="4:13" x14ac:dyDescent="0.2">
      <c r="D10339" s="175"/>
      <c r="E10339" s="11"/>
      <c r="F10339" s="10"/>
      <c r="G10339" s="9">
        <v>100</v>
      </c>
      <c r="H10339" s="16">
        <v>4.4943820224720001</v>
      </c>
      <c r="I10339" s="2">
        <v>17.977528089888001</v>
      </c>
      <c r="J10339" s="2">
        <v>71.910112359550993</v>
      </c>
      <c r="K10339" s="2">
        <v>2.2471910112360001</v>
      </c>
      <c r="L10339" s="2">
        <v>1.123595505618</v>
      </c>
      <c r="M10339" s="13">
        <v>2.2471910112360001</v>
      </c>
    </row>
    <row r="10340" spans="4:13" x14ac:dyDescent="0.2">
      <c r="D10340" s="174" t="s">
        <v>35</v>
      </c>
      <c r="E10340" s="20" t="s">
        <v>36</v>
      </c>
      <c r="F10340" s="22"/>
      <c r="G10340" s="21">
        <v>629</v>
      </c>
      <c r="H10340" s="25">
        <v>14</v>
      </c>
      <c r="I10340" s="3">
        <v>103</v>
      </c>
      <c r="J10340" s="3">
        <v>447</v>
      </c>
      <c r="K10340" s="3">
        <v>26</v>
      </c>
      <c r="L10340" s="3">
        <v>25</v>
      </c>
      <c r="M10340" s="26">
        <v>14</v>
      </c>
    </row>
    <row r="10341" spans="4:13" x14ac:dyDescent="0.2">
      <c r="D10341" s="175"/>
      <c r="E10341" s="11"/>
      <c r="F10341" s="10"/>
      <c r="G10341" s="9">
        <v>100</v>
      </c>
      <c r="H10341" s="16">
        <v>2.2257551669320002</v>
      </c>
      <c r="I10341" s="2">
        <v>16.375198728139999</v>
      </c>
      <c r="J10341" s="2">
        <v>71.065182829888997</v>
      </c>
      <c r="K10341" s="2">
        <v>4.1335453100160002</v>
      </c>
      <c r="L10341" s="2">
        <v>3.9745627980920002</v>
      </c>
      <c r="M10341" s="13">
        <v>2.2257551669320002</v>
      </c>
    </row>
    <row r="10342" spans="4:13" x14ac:dyDescent="0.2">
      <c r="D10342" s="175"/>
      <c r="E10342" s="4" t="s">
        <v>37</v>
      </c>
      <c r="F10342" s="6"/>
      <c r="G10342" s="5">
        <v>593</v>
      </c>
      <c r="H10342" s="7">
        <v>18</v>
      </c>
      <c r="I10342" s="1">
        <v>98</v>
      </c>
      <c r="J10342" s="1">
        <v>404</v>
      </c>
      <c r="K10342" s="1">
        <v>37</v>
      </c>
      <c r="L10342" s="1">
        <v>21</v>
      </c>
      <c r="M10342" s="8">
        <v>15</v>
      </c>
    </row>
    <row r="10343" spans="4:13" x14ac:dyDescent="0.2">
      <c r="D10343" s="175"/>
      <c r="E10343" s="11"/>
      <c r="F10343" s="10"/>
      <c r="G10343" s="9">
        <v>100</v>
      </c>
      <c r="H10343" s="16">
        <v>3.0354131534570001</v>
      </c>
      <c r="I10343" s="2">
        <v>16.526138279933001</v>
      </c>
      <c r="J10343" s="2">
        <v>68.128161888701996</v>
      </c>
      <c r="K10343" s="2">
        <v>6.2394603709950003</v>
      </c>
      <c r="L10343" s="2">
        <v>3.5413153457000002</v>
      </c>
      <c r="M10343" s="13">
        <v>2.5295109612140001</v>
      </c>
    </row>
    <row r="10344" spans="4:13" x14ac:dyDescent="0.2">
      <c r="D10344" s="174" t="s">
        <v>38</v>
      </c>
      <c r="E10344" s="20" t="s">
        <v>39</v>
      </c>
      <c r="F10344" s="22"/>
      <c r="G10344" s="21">
        <v>64</v>
      </c>
      <c r="H10344" s="25">
        <v>0</v>
      </c>
      <c r="I10344" s="3">
        <v>5</v>
      </c>
      <c r="J10344" s="3">
        <v>45</v>
      </c>
      <c r="K10344" s="3">
        <v>7</v>
      </c>
      <c r="L10344" s="3">
        <v>6</v>
      </c>
      <c r="M10344" s="26">
        <v>1</v>
      </c>
    </row>
    <row r="10345" spans="4:13" x14ac:dyDescent="0.2">
      <c r="D10345" s="175"/>
      <c r="E10345" s="11"/>
      <c r="F10345" s="10"/>
      <c r="G10345" s="9">
        <v>100</v>
      </c>
      <c r="H10345" s="45">
        <v>0</v>
      </c>
      <c r="I10345" s="27">
        <v>7.8125</v>
      </c>
      <c r="J10345" s="2">
        <v>70.3125</v>
      </c>
      <c r="K10345" s="23">
        <v>10.9375</v>
      </c>
      <c r="L10345" s="23">
        <v>9.375</v>
      </c>
      <c r="M10345" s="13">
        <v>1.5625</v>
      </c>
    </row>
    <row r="10346" spans="4:13" x14ac:dyDescent="0.2">
      <c r="D10346" s="175"/>
      <c r="E10346" s="4" t="s">
        <v>40</v>
      </c>
      <c r="F10346" s="6"/>
      <c r="G10346" s="5">
        <v>147</v>
      </c>
      <c r="H10346" s="7">
        <v>1</v>
      </c>
      <c r="I10346" s="1">
        <v>21</v>
      </c>
      <c r="J10346" s="1">
        <v>94</v>
      </c>
      <c r="K10346" s="1">
        <v>15</v>
      </c>
      <c r="L10346" s="1">
        <v>14</v>
      </c>
      <c r="M10346" s="8">
        <v>2</v>
      </c>
    </row>
    <row r="10347" spans="4:13" x14ac:dyDescent="0.2">
      <c r="D10347" s="175"/>
      <c r="E10347" s="11"/>
      <c r="F10347" s="10"/>
      <c r="G10347" s="9">
        <v>100</v>
      </c>
      <c r="H10347" s="16">
        <v>0.68027210884400002</v>
      </c>
      <c r="I10347" s="2">
        <v>14.285714285714</v>
      </c>
      <c r="J10347" s="27">
        <v>63.945578231292998</v>
      </c>
      <c r="K10347" s="23">
        <v>10.204081632653001</v>
      </c>
      <c r="L10347" s="23">
        <v>9.5238095238099998</v>
      </c>
      <c r="M10347" s="13">
        <v>1.360544217687</v>
      </c>
    </row>
    <row r="10348" spans="4:13" x14ac:dyDescent="0.2">
      <c r="D10348" s="175"/>
      <c r="E10348" s="4" t="s">
        <v>41</v>
      </c>
      <c r="F10348" s="6"/>
      <c r="G10348" s="5">
        <v>204</v>
      </c>
      <c r="H10348" s="7">
        <v>1</v>
      </c>
      <c r="I10348" s="1">
        <v>26</v>
      </c>
      <c r="J10348" s="1">
        <v>158</v>
      </c>
      <c r="K10348" s="1">
        <v>12</v>
      </c>
      <c r="L10348" s="1">
        <v>5</v>
      </c>
      <c r="M10348" s="8">
        <v>2</v>
      </c>
    </row>
    <row r="10349" spans="4:13" x14ac:dyDescent="0.2">
      <c r="D10349" s="175"/>
      <c r="E10349" s="11"/>
      <c r="F10349" s="10"/>
      <c r="G10349" s="9">
        <v>100</v>
      </c>
      <c r="H10349" s="16">
        <v>0.49019607843099999</v>
      </c>
      <c r="I10349" s="2">
        <v>12.745098039216</v>
      </c>
      <c r="J10349" s="23">
        <v>77.450980392157007</v>
      </c>
      <c r="K10349" s="2">
        <v>5.8823529411760003</v>
      </c>
      <c r="L10349" s="2">
        <v>2.4509803921570001</v>
      </c>
      <c r="M10349" s="13">
        <v>0.98039215686299996</v>
      </c>
    </row>
    <row r="10350" spans="4:13" x14ac:dyDescent="0.2">
      <c r="D10350" s="175"/>
      <c r="E10350" s="4" t="s">
        <v>42</v>
      </c>
      <c r="F10350" s="6"/>
      <c r="G10350" s="5">
        <v>210</v>
      </c>
      <c r="H10350" s="7">
        <v>7</v>
      </c>
      <c r="I10350" s="1">
        <v>34</v>
      </c>
      <c r="J10350" s="1">
        <v>155</v>
      </c>
      <c r="K10350" s="1">
        <v>4</v>
      </c>
      <c r="L10350" s="1">
        <v>7</v>
      </c>
      <c r="M10350" s="8">
        <v>3</v>
      </c>
    </row>
    <row r="10351" spans="4:13" x14ac:dyDescent="0.2">
      <c r="D10351" s="175"/>
      <c r="E10351" s="11"/>
      <c r="F10351" s="10"/>
      <c r="G10351" s="9">
        <v>100</v>
      </c>
      <c r="H10351" s="16">
        <v>3.333333333333</v>
      </c>
      <c r="I10351" s="2">
        <v>16.190476190476002</v>
      </c>
      <c r="J10351" s="2">
        <v>73.809523809523995</v>
      </c>
      <c r="K10351" s="2">
        <v>1.9047619047619999</v>
      </c>
      <c r="L10351" s="2">
        <v>3.333333333333</v>
      </c>
      <c r="M10351" s="13">
        <v>1.4285714285710001</v>
      </c>
    </row>
    <row r="10352" spans="4:13" x14ac:dyDescent="0.2">
      <c r="D10352" s="175"/>
      <c r="E10352" s="4" t="s">
        <v>43</v>
      </c>
      <c r="F10352" s="6"/>
      <c r="G10352" s="5">
        <v>204</v>
      </c>
      <c r="H10352" s="7">
        <v>9</v>
      </c>
      <c r="I10352" s="1">
        <v>27</v>
      </c>
      <c r="J10352" s="1">
        <v>148</v>
      </c>
      <c r="K10352" s="1">
        <v>10</v>
      </c>
      <c r="L10352" s="1">
        <v>6</v>
      </c>
      <c r="M10352" s="8">
        <v>4</v>
      </c>
    </row>
    <row r="10353" spans="2:13" x14ac:dyDescent="0.2">
      <c r="D10353" s="175"/>
      <c r="E10353" s="11"/>
      <c r="F10353" s="10"/>
      <c r="G10353" s="9">
        <v>100</v>
      </c>
      <c r="H10353" s="16">
        <v>4.4117647058819998</v>
      </c>
      <c r="I10353" s="2">
        <v>13.235294117646999</v>
      </c>
      <c r="J10353" s="2">
        <v>72.549019607842993</v>
      </c>
      <c r="K10353" s="2">
        <v>4.9019607843140003</v>
      </c>
      <c r="L10353" s="2">
        <v>2.9411764705880001</v>
      </c>
      <c r="M10353" s="13">
        <v>1.9607843137250001</v>
      </c>
    </row>
    <row r="10354" spans="2:13" x14ac:dyDescent="0.2">
      <c r="D10354" s="175"/>
      <c r="E10354" s="4" t="s">
        <v>44</v>
      </c>
      <c r="F10354" s="6"/>
      <c r="G10354" s="5">
        <v>223</v>
      </c>
      <c r="H10354" s="7">
        <v>10</v>
      </c>
      <c r="I10354" s="1">
        <v>45</v>
      </c>
      <c r="J10354" s="1">
        <v>147</v>
      </c>
      <c r="K10354" s="1">
        <v>6</v>
      </c>
      <c r="L10354" s="1">
        <v>5</v>
      </c>
      <c r="M10354" s="8">
        <v>10</v>
      </c>
    </row>
    <row r="10355" spans="2:13" x14ac:dyDescent="0.2">
      <c r="D10355" s="175"/>
      <c r="E10355" s="11"/>
      <c r="F10355" s="10"/>
      <c r="G10355" s="9">
        <v>100</v>
      </c>
      <c r="H10355" s="16">
        <v>4.4843049327350002</v>
      </c>
      <c r="I10355" s="2">
        <v>20.179372197309</v>
      </c>
      <c r="J10355" s="2">
        <v>65.919282511210994</v>
      </c>
      <c r="K10355" s="2">
        <v>2.690582959641</v>
      </c>
      <c r="L10355" s="2">
        <v>2.2421524663680001</v>
      </c>
      <c r="M10355" s="13">
        <v>4.4843049327350002</v>
      </c>
    </row>
    <row r="10356" spans="2:13" x14ac:dyDescent="0.2">
      <c r="D10356" s="175"/>
      <c r="E10356" s="4" t="s">
        <v>45</v>
      </c>
      <c r="F10356" s="6"/>
      <c r="G10356" s="5">
        <v>170</v>
      </c>
      <c r="H10356" s="7">
        <v>4</v>
      </c>
      <c r="I10356" s="1">
        <v>43</v>
      </c>
      <c r="J10356" s="1">
        <v>104</v>
      </c>
      <c r="K10356" s="1">
        <v>9</v>
      </c>
      <c r="L10356" s="1">
        <v>3</v>
      </c>
      <c r="M10356" s="8">
        <v>7</v>
      </c>
    </row>
    <row r="10357" spans="2:13" x14ac:dyDescent="0.2">
      <c r="D10357" s="176"/>
      <c r="E10357" s="57"/>
      <c r="F10357" s="54"/>
      <c r="G10357" s="67">
        <v>100</v>
      </c>
      <c r="H10357" s="82">
        <v>2.352941176471</v>
      </c>
      <c r="I10357" s="103">
        <v>25.294117647059</v>
      </c>
      <c r="J10357" s="96">
        <v>61.176470588234999</v>
      </c>
      <c r="K10357" s="48">
        <v>5.2941176470590001</v>
      </c>
      <c r="L10357" s="48">
        <v>1.764705882353</v>
      </c>
      <c r="M10357" s="84">
        <v>4.1176470588239997</v>
      </c>
    </row>
    <row r="10359" spans="2:13" x14ac:dyDescent="0.2">
      <c r="B10359" s="43" t="str">
        <f xml:space="preserve"> HYPERLINK("#'目次'!B221", "[215]")</f>
        <v>[215]</v>
      </c>
      <c r="C10359" s="31" t="s">
        <v>429</v>
      </c>
    </row>
    <row r="10363" spans="2:13" x14ac:dyDescent="0.2">
      <c r="D10363" s="177"/>
      <c r="E10363" s="178"/>
      <c r="F10363" s="178"/>
      <c r="G10363" s="40" t="s">
        <v>14</v>
      </c>
      <c r="H10363" s="42" t="s">
        <v>416</v>
      </c>
      <c r="I10363" s="15" t="s">
        <v>417</v>
      </c>
      <c r="J10363" s="15" t="s">
        <v>418</v>
      </c>
      <c r="K10363" s="15" t="s">
        <v>419</v>
      </c>
      <c r="L10363" s="15" t="s">
        <v>420</v>
      </c>
      <c r="M10363" s="44" t="s">
        <v>17</v>
      </c>
    </row>
    <row r="10364" spans="2:13" x14ac:dyDescent="0.2">
      <c r="D10364" s="179"/>
      <c r="E10364" s="180"/>
      <c r="F10364" s="180"/>
      <c r="G10364" s="39"/>
      <c r="H10364" s="41"/>
      <c r="I10364" s="14"/>
      <c r="J10364" s="14"/>
      <c r="K10364" s="14"/>
      <c r="L10364" s="14"/>
      <c r="M10364" s="38"/>
    </row>
    <row r="10365" spans="2:13" x14ac:dyDescent="0.2">
      <c r="D10365" s="70"/>
      <c r="E10365" s="72" t="s">
        <v>14</v>
      </c>
      <c r="F10365" s="69"/>
      <c r="G10365" s="37">
        <v>1222</v>
      </c>
      <c r="H10365" s="17">
        <v>32</v>
      </c>
      <c r="I10365" s="17">
        <v>201</v>
      </c>
      <c r="J10365" s="17">
        <v>851</v>
      </c>
      <c r="K10365" s="17">
        <v>63</v>
      </c>
      <c r="L10365" s="17">
        <v>46</v>
      </c>
      <c r="M10365" s="55">
        <v>29</v>
      </c>
    </row>
    <row r="10366" spans="2:13" x14ac:dyDescent="0.2">
      <c r="D10366" s="57"/>
      <c r="E10366" s="54"/>
      <c r="F10366" s="71"/>
      <c r="G10366" s="9">
        <v>100</v>
      </c>
      <c r="H10366" s="2">
        <v>2.6186579378069998</v>
      </c>
      <c r="I10366" s="2">
        <v>16.448445171848999</v>
      </c>
      <c r="J10366" s="2">
        <v>69.639934533551994</v>
      </c>
      <c r="K10366" s="2">
        <v>5.1554828150569998</v>
      </c>
      <c r="L10366" s="2">
        <v>3.764320785597</v>
      </c>
      <c r="M10366" s="13">
        <v>2.3731587561369998</v>
      </c>
    </row>
    <row r="10367" spans="2:13" x14ac:dyDescent="0.2">
      <c r="D10367" s="174" t="s">
        <v>52</v>
      </c>
      <c r="E10367" s="20" t="s">
        <v>53</v>
      </c>
      <c r="F10367" s="22"/>
      <c r="G10367" s="21">
        <v>15</v>
      </c>
      <c r="H10367" s="25">
        <v>0</v>
      </c>
      <c r="I10367" s="3">
        <v>3</v>
      </c>
      <c r="J10367" s="3">
        <v>10</v>
      </c>
      <c r="K10367" s="3">
        <v>0</v>
      </c>
      <c r="L10367" s="3">
        <v>1</v>
      </c>
      <c r="M10367" s="26">
        <v>1</v>
      </c>
    </row>
    <row r="10368" spans="2:13" x14ac:dyDescent="0.2">
      <c r="D10368" s="175"/>
      <c r="E10368" s="11"/>
      <c r="F10368" s="10"/>
      <c r="G10368" s="9">
        <v>100</v>
      </c>
      <c r="H10368" s="45">
        <v>0</v>
      </c>
      <c r="I10368" s="2">
        <v>20</v>
      </c>
      <c r="J10368" s="2">
        <v>66.666666666666998</v>
      </c>
      <c r="K10368" s="79">
        <v>0</v>
      </c>
      <c r="L10368" s="2">
        <v>6.666666666667</v>
      </c>
      <c r="M10368" s="13">
        <v>6.666666666667</v>
      </c>
    </row>
    <row r="10369" spans="4:13" ht="24" x14ac:dyDescent="0.2">
      <c r="D10369" s="175"/>
      <c r="E10369" s="4" t="s">
        <v>54</v>
      </c>
      <c r="F10369" s="6"/>
      <c r="G10369" s="5">
        <v>122</v>
      </c>
      <c r="H10369" s="7">
        <v>8</v>
      </c>
      <c r="I10369" s="1">
        <v>27</v>
      </c>
      <c r="J10369" s="1">
        <v>77</v>
      </c>
      <c r="K10369" s="1">
        <v>5</v>
      </c>
      <c r="L10369" s="1">
        <v>3</v>
      </c>
      <c r="M10369" s="8">
        <v>2</v>
      </c>
    </row>
    <row r="10370" spans="4:13" x14ac:dyDescent="0.2">
      <c r="D10370" s="175"/>
      <c r="E10370" s="11"/>
      <c r="F10370" s="10"/>
      <c r="G10370" s="9">
        <v>100</v>
      </c>
      <c r="H10370" s="16">
        <v>6.5573770491800003</v>
      </c>
      <c r="I10370" s="23">
        <v>22.131147540983999</v>
      </c>
      <c r="J10370" s="27">
        <v>63.114754098360997</v>
      </c>
      <c r="K10370" s="2">
        <v>4.0983606557380003</v>
      </c>
      <c r="L10370" s="2">
        <v>2.459016393443</v>
      </c>
      <c r="M10370" s="13">
        <v>1.6393442622950001</v>
      </c>
    </row>
    <row r="10371" spans="4:13" x14ac:dyDescent="0.2">
      <c r="D10371" s="175"/>
      <c r="E10371" s="4" t="s">
        <v>55</v>
      </c>
      <c r="F10371" s="6"/>
      <c r="G10371" s="5">
        <v>43</v>
      </c>
      <c r="H10371" s="7">
        <v>1</v>
      </c>
      <c r="I10371" s="1">
        <v>7</v>
      </c>
      <c r="J10371" s="1">
        <v>33</v>
      </c>
      <c r="K10371" s="1">
        <v>1</v>
      </c>
      <c r="L10371" s="1">
        <v>0</v>
      </c>
      <c r="M10371" s="8">
        <v>1</v>
      </c>
    </row>
    <row r="10372" spans="4:13" x14ac:dyDescent="0.2">
      <c r="D10372" s="175"/>
      <c r="E10372" s="11"/>
      <c r="F10372" s="10"/>
      <c r="G10372" s="9">
        <v>100</v>
      </c>
      <c r="H10372" s="16">
        <v>2.3255813953489999</v>
      </c>
      <c r="I10372" s="2">
        <v>16.279069767442</v>
      </c>
      <c r="J10372" s="23">
        <v>76.744186046511999</v>
      </c>
      <c r="K10372" s="2">
        <v>2.3255813953489999</v>
      </c>
      <c r="L10372" s="18">
        <v>0</v>
      </c>
      <c r="M10372" s="13">
        <v>2.3255813953489999</v>
      </c>
    </row>
    <row r="10373" spans="4:13" x14ac:dyDescent="0.2">
      <c r="D10373" s="175"/>
      <c r="E10373" s="4" t="s">
        <v>56</v>
      </c>
      <c r="F10373" s="6"/>
      <c r="G10373" s="5">
        <v>60</v>
      </c>
      <c r="H10373" s="7">
        <v>2</v>
      </c>
      <c r="I10373" s="1">
        <v>7</v>
      </c>
      <c r="J10373" s="1">
        <v>48</v>
      </c>
      <c r="K10373" s="1">
        <v>0</v>
      </c>
      <c r="L10373" s="1">
        <v>2</v>
      </c>
      <c r="M10373" s="8">
        <v>1</v>
      </c>
    </row>
    <row r="10374" spans="4:13" x14ac:dyDescent="0.2">
      <c r="D10374" s="175"/>
      <c r="E10374" s="11"/>
      <c r="F10374" s="10"/>
      <c r="G10374" s="9">
        <v>100</v>
      </c>
      <c r="H10374" s="16">
        <v>3.333333333333</v>
      </c>
      <c r="I10374" s="2">
        <v>11.666666666667</v>
      </c>
      <c r="J10374" s="35">
        <v>80</v>
      </c>
      <c r="K10374" s="79">
        <v>0</v>
      </c>
      <c r="L10374" s="2">
        <v>3.333333333333</v>
      </c>
      <c r="M10374" s="13">
        <v>1.666666666667</v>
      </c>
    </row>
    <row r="10375" spans="4:13" x14ac:dyDescent="0.2">
      <c r="D10375" s="175"/>
      <c r="E10375" s="4" t="s">
        <v>57</v>
      </c>
      <c r="F10375" s="6"/>
      <c r="G10375" s="5">
        <v>286</v>
      </c>
      <c r="H10375" s="7">
        <v>5</v>
      </c>
      <c r="I10375" s="1">
        <v>43</v>
      </c>
      <c r="J10375" s="1">
        <v>211</v>
      </c>
      <c r="K10375" s="1">
        <v>13</v>
      </c>
      <c r="L10375" s="1">
        <v>11</v>
      </c>
      <c r="M10375" s="8">
        <v>3</v>
      </c>
    </row>
    <row r="10376" spans="4:13" x14ac:dyDescent="0.2">
      <c r="D10376" s="175"/>
      <c r="E10376" s="11"/>
      <c r="F10376" s="10"/>
      <c r="G10376" s="9">
        <v>100</v>
      </c>
      <c r="H10376" s="16">
        <v>1.7482517482519999</v>
      </c>
      <c r="I10376" s="2">
        <v>15.034965034964999</v>
      </c>
      <c r="J10376" s="2">
        <v>73.776223776224001</v>
      </c>
      <c r="K10376" s="2">
        <v>4.5454545454549997</v>
      </c>
      <c r="L10376" s="2">
        <v>3.8461538461539999</v>
      </c>
      <c r="M10376" s="13">
        <v>1.0489510489510001</v>
      </c>
    </row>
    <row r="10377" spans="4:13" x14ac:dyDescent="0.2">
      <c r="D10377" s="175"/>
      <c r="E10377" s="4" t="s">
        <v>58</v>
      </c>
      <c r="F10377" s="6"/>
      <c r="G10377" s="5">
        <v>129</v>
      </c>
      <c r="H10377" s="7">
        <v>1</v>
      </c>
      <c r="I10377" s="1">
        <v>18</v>
      </c>
      <c r="J10377" s="1">
        <v>97</v>
      </c>
      <c r="K10377" s="1">
        <v>7</v>
      </c>
      <c r="L10377" s="1">
        <v>4</v>
      </c>
      <c r="M10377" s="8">
        <v>2</v>
      </c>
    </row>
    <row r="10378" spans="4:13" x14ac:dyDescent="0.2">
      <c r="D10378" s="175"/>
      <c r="E10378" s="11"/>
      <c r="F10378" s="10"/>
      <c r="G10378" s="9">
        <v>100</v>
      </c>
      <c r="H10378" s="16">
        <v>0.77519379845000003</v>
      </c>
      <c r="I10378" s="2">
        <v>13.953488372093</v>
      </c>
      <c r="J10378" s="23">
        <v>75.193798449612004</v>
      </c>
      <c r="K10378" s="2">
        <v>5.4263565891469998</v>
      </c>
      <c r="L10378" s="2">
        <v>3.1007751937979999</v>
      </c>
      <c r="M10378" s="13">
        <v>1.550387596899</v>
      </c>
    </row>
    <row r="10379" spans="4:13" x14ac:dyDescent="0.2">
      <c r="D10379" s="175"/>
      <c r="E10379" s="4" t="s">
        <v>59</v>
      </c>
      <c r="F10379" s="6"/>
      <c r="G10379" s="5">
        <v>195</v>
      </c>
      <c r="H10379" s="7">
        <v>6</v>
      </c>
      <c r="I10379" s="1">
        <v>33</v>
      </c>
      <c r="J10379" s="1">
        <v>133</v>
      </c>
      <c r="K10379" s="1">
        <v>11</v>
      </c>
      <c r="L10379" s="1">
        <v>7</v>
      </c>
      <c r="M10379" s="8">
        <v>5</v>
      </c>
    </row>
    <row r="10380" spans="4:13" x14ac:dyDescent="0.2">
      <c r="D10380" s="175"/>
      <c r="E10380" s="11"/>
      <c r="F10380" s="10"/>
      <c r="G10380" s="9">
        <v>100</v>
      </c>
      <c r="H10380" s="16">
        <v>3.0769230769229998</v>
      </c>
      <c r="I10380" s="2">
        <v>16.923076923077002</v>
      </c>
      <c r="J10380" s="2">
        <v>68.205128205128005</v>
      </c>
      <c r="K10380" s="2">
        <v>5.6410256410260002</v>
      </c>
      <c r="L10380" s="2">
        <v>3.5897435897440002</v>
      </c>
      <c r="M10380" s="13">
        <v>2.564102564103</v>
      </c>
    </row>
    <row r="10381" spans="4:13" x14ac:dyDescent="0.2">
      <c r="D10381" s="175"/>
      <c r="E10381" s="4" t="s">
        <v>60</v>
      </c>
      <c r="F10381" s="6"/>
      <c r="G10381" s="5">
        <v>176</v>
      </c>
      <c r="H10381" s="7">
        <v>6</v>
      </c>
      <c r="I10381" s="1">
        <v>27</v>
      </c>
      <c r="J10381" s="1">
        <v>124</v>
      </c>
      <c r="K10381" s="1">
        <v>10</v>
      </c>
      <c r="L10381" s="1">
        <v>4</v>
      </c>
      <c r="M10381" s="8">
        <v>5</v>
      </c>
    </row>
    <row r="10382" spans="4:13" x14ac:dyDescent="0.2">
      <c r="D10382" s="175"/>
      <c r="E10382" s="11"/>
      <c r="F10382" s="10"/>
      <c r="G10382" s="9">
        <v>100</v>
      </c>
      <c r="H10382" s="16">
        <v>3.4090909090910002</v>
      </c>
      <c r="I10382" s="2">
        <v>15.340909090908999</v>
      </c>
      <c r="J10382" s="2">
        <v>70.454545454544999</v>
      </c>
      <c r="K10382" s="2">
        <v>5.6818181818179996</v>
      </c>
      <c r="L10382" s="2">
        <v>2.2727272727269998</v>
      </c>
      <c r="M10382" s="13">
        <v>2.8409090909089998</v>
      </c>
    </row>
    <row r="10383" spans="4:13" x14ac:dyDescent="0.2">
      <c r="D10383" s="175"/>
      <c r="E10383" s="4" t="s">
        <v>61</v>
      </c>
      <c r="F10383" s="6"/>
      <c r="G10383" s="5">
        <v>78</v>
      </c>
      <c r="H10383" s="7">
        <v>0</v>
      </c>
      <c r="I10383" s="1">
        <v>7</v>
      </c>
      <c r="J10383" s="1">
        <v>50</v>
      </c>
      <c r="K10383" s="1">
        <v>11</v>
      </c>
      <c r="L10383" s="1">
        <v>8</v>
      </c>
      <c r="M10383" s="8">
        <v>2</v>
      </c>
    </row>
    <row r="10384" spans="4:13" x14ac:dyDescent="0.2">
      <c r="D10384" s="175"/>
      <c r="E10384" s="11"/>
      <c r="F10384" s="10"/>
      <c r="G10384" s="9">
        <v>100</v>
      </c>
      <c r="H10384" s="45">
        <v>0</v>
      </c>
      <c r="I10384" s="27">
        <v>8.9743589743589993</v>
      </c>
      <c r="J10384" s="27">
        <v>64.102564102564003</v>
      </c>
      <c r="K10384" s="23">
        <v>14.102564102563999</v>
      </c>
      <c r="L10384" s="23">
        <v>10.25641025641</v>
      </c>
      <c r="M10384" s="13">
        <v>2.564102564103</v>
      </c>
    </row>
    <row r="10385" spans="4:13" x14ac:dyDescent="0.2">
      <c r="D10385" s="175"/>
      <c r="E10385" s="4" t="s">
        <v>62</v>
      </c>
      <c r="F10385" s="6"/>
      <c r="G10385" s="5">
        <v>113</v>
      </c>
      <c r="H10385" s="7">
        <v>3</v>
      </c>
      <c r="I10385" s="1">
        <v>29</v>
      </c>
      <c r="J10385" s="1">
        <v>65</v>
      </c>
      <c r="K10385" s="1">
        <v>5</v>
      </c>
      <c r="L10385" s="1">
        <v>6</v>
      </c>
      <c r="M10385" s="8">
        <v>5</v>
      </c>
    </row>
    <row r="10386" spans="4:13" x14ac:dyDescent="0.2">
      <c r="D10386" s="175"/>
      <c r="E10386" s="11"/>
      <c r="F10386" s="10"/>
      <c r="G10386" s="9">
        <v>100</v>
      </c>
      <c r="H10386" s="16">
        <v>2.654867256637</v>
      </c>
      <c r="I10386" s="23">
        <v>25.663716814158999</v>
      </c>
      <c r="J10386" s="46">
        <v>57.522123893805002</v>
      </c>
      <c r="K10386" s="2">
        <v>4.424778761062</v>
      </c>
      <c r="L10386" s="2">
        <v>5.3097345132739999</v>
      </c>
      <c r="M10386" s="13">
        <v>4.424778761062</v>
      </c>
    </row>
    <row r="10387" spans="4:13" x14ac:dyDescent="0.2">
      <c r="D10387" s="174" t="s">
        <v>63</v>
      </c>
      <c r="E10387" s="20" t="s">
        <v>64</v>
      </c>
      <c r="F10387" s="22"/>
      <c r="G10387" s="21">
        <v>234</v>
      </c>
      <c r="H10387" s="25">
        <v>5</v>
      </c>
      <c r="I10387" s="3">
        <v>41</v>
      </c>
      <c r="J10387" s="3">
        <v>151</v>
      </c>
      <c r="K10387" s="3">
        <v>19</v>
      </c>
      <c r="L10387" s="3">
        <v>9</v>
      </c>
      <c r="M10387" s="26">
        <v>9</v>
      </c>
    </row>
    <row r="10388" spans="4:13" x14ac:dyDescent="0.2">
      <c r="D10388" s="175"/>
      <c r="E10388" s="11"/>
      <c r="F10388" s="10"/>
      <c r="G10388" s="9">
        <v>100</v>
      </c>
      <c r="H10388" s="16">
        <v>2.1367521367519999</v>
      </c>
      <c r="I10388" s="2">
        <v>17.521367521367999</v>
      </c>
      <c r="J10388" s="27">
        <v>64.529914529915004</v>
      </c>
      <c r="K10388" s="2">
        <v>8.1196581196580002</v>
      </c>
      <c r="L10388" s="2">
        <v>3.8461538461539999</v>
      </c>
      <c r="M10388" s="13">
        <v>3.8461538461539999</v>
      </c>
    </row>
    <row r="10389" spans="4:13" x14ac:dyDescent="0.2">
      <c r="D10389" s="175"/>
      <c r="E10389" s="4" t="s">
        <v>65</v>
      </c>
      <c r="F10389" s="6"/>
      <c r="G10389" s="5">
        <v>172</v>
      </c>
      <c r="H10389" s="7">
        <v>4</v>
      </c>
      <c r="I10389" s="1">
        <v>34</v>
      </c>
      <c r="J10389" s="1">
        <v>122</v>
      </c>
      <c r="K10389" s="1">
        <v>3</v>
      </c>
      <c r="L10389" s="1">
        <v>5</v>
      </c>
      <c r="M10389" s="8">
        <v>4</v>
      </c>
    </row>
    <row r="10390" spans="4:13" x14ac:dyDescent="0.2">
      <c r="D10390" s="175"/>
      <c r="E10390" s="11"/>
      <c r="F10390" s="10"/>
      <c r="G10390" s="9">
        <v>100</v>
      </c>
      <c r="H10390" s="16">
        <v>2.3255813953489999</v>
      </c>
      <c r="I10390" s="2">
        <v>19.767441860464999</v>
      </c>
      <c r="J10390" s="2">
        <v>70.930232558140005</v>
      </c>
      <c r="K10390" s="2">
        <v>1.744186046512</v>
      </c>
      <c r="L10390" s="2">
        <v>2.9069767441860002</v>
      </c>
      <c r="M10390" s="13">
        <v>2.3255813953489999</v>
      </c>
    </row>
    <row r="10391" spans="4:13" x14ac:dyDescent="0.2">
      <c r="D10391" s="175"/>
      <c r="E10391" s="4" t="s">
        <v>66</v>
      </c>
      <c r="F10391" s="6"/>
      <c r="G10391" s="5">
        <v>165</v>
      </c>
      <c r="H10391" s="7">
        <v>3</v>
      </c>
      <c r="I10391" s="1">
        <v>25</v>
      </c>
      <c r="J10391" s="1">
        <v>115</v>
      </c>
      <c r="K10391" s="1">
        <v>13</v>
      </c>
      <c r="L10391" s="1">
        <v>6</v>
      </c>
      <c r="M10391" s="8">
        <v>3</v>
      </c>
    </row>
    <row r="10392" spans="4:13" x14ac:dyDescent="0.2">
      <c r="D10392" s="175"/>
      <c r="E10392" s="11"/>
      <c r="F10392" s="10"/>
      <c r="G10392" s="9">
        <v>100</v>
      </c>
      <c r="H10392" s="16">
        <v>1.818181818182</v>
      </c>
      <c r="I10392" s="2">
        <v>15.151515151515</v>
      </c>
      <c r="J10392" s="2">
        <v>69.696969696970001</v>
      </c>
      <c r="K10392" s="2">
        <v>7.8787878787879997</v>
      </c>
      <c r="L10392" s="2">
        <v>3.636363636364</v>
      </c>
      <c r="M10392" s="13">
        <v>1.818181818182</v>
      </c>
    </row>
    <row r="10393" spans="4:13" x14ac:dyDescent="0.2">
      <c r="D10393" s="175"/>
      <c r="E10393" s="4" t="s">
        <v>67</v>
      </c>
      <c r="F10393" s="6"/>
      <c r="G10393" s="5">
        <v>158</v>
      </c>
      <c r="H10393" s="7">
        <v>4</v>
      </c>
      <c r="I10393" s="1">
        <v>22</v>
      </c>
      <c r="J10393" s="1">
        <v>115</v>
      </c>
      <c r="K10393" s="1">
        <v>6</v>
      </c>
      <c r="L10393" s="1">
        <v>8</v>
      </c>
      <c r="M10393" s="8">
        <v>3</v>
      </c>
    </row>
    <row r="10394" spans="4:13" x14ac:dyDescent="0.2">
      <c r="D10394" s="175"/>
      <c r="E10394" s="11"/>
      <c r="F10394" s="10"/>
      <c r="G10394" s="9">
        <v>100</v>
      </c>
      <c r="H10394" s="16">
        <v>2.5316455696200002</v>
      </c>
      <c r="I10394" s="2">
        <v>13.924050632910999</v>
      </c>
      <c r="J10394" s="2">
        <v>72.784810126582002</v>
      </c>
      <c r="K10394" s="2">
        <v>3.7974683544299999</v>
      </c>
      <c r="L10394" s="2">
        <v>5.0632911392409996</v>
      </c>
      <c r="M10394" s="13">
        <v>1.8987341772149999</v>
      </c>
    </row>
    <row r="10395" spans="4:13" x14ac:dyDescent="0.2">
      <c r="D10395" s="175"/>
      <c r="E10395" s="4" t="s">
        <v>68</v>
      </c>
      <c r="F10395" s="6"/>
      <c r="G10395" s="5">
        <v>112</v>
      </c>
      <c r="H10395" s="7">
        <v>3</v>
      </c>
      <c r="I10395" s="1">
        <v>20</v>
      </c>
      <c r="J10395" s="1">
        <v>76</v>
      </c>
      <c r="K10395" s="1">
        <v>3</v>
      </c>
      <c r="L10395" s="1">
        <v>8</v>
      </c>
      <c r="M10395" s="8">
        <v>2</v>
      </c>
    </row>
    <row r="10396" spans="4:13" x14ac:dyDescent="0.2">
      <c r="D10396" s="175"/>
      <c r="E10396" s="11"/>
      <c r="F10396" s="10"/>
      <c r="G10396" s="9">
        <v>100</v>
      </c>
      <c r="H10396" s="16">
        <v>2.6785714285709998</v>
      </c>
      <c r="I10396" s="2">
        <v>17.857142857143</v>
      </c>
      <c r="J10396" s="2">
        <v>67.857142857143003</v>
      </c>
      <c r="K10396" s="2">
        <v>2.6785714285709998</v>
      </c>
      <c r="L10396" s="2">
        <v>7.1428571428570002</v>
      </c>
      <c r="M10396" s="13">
        <v>1.785714285714</v>
      </c>
    </row>
    <row r="10397" spans="4:13" x14ac:dyDescent="0.2">
      <c r="D10397" s="175"/>
      <c r="E10397" s="4" t="s">
        <v>69</v>
      </c>
      <c r="F10397" s="6"/>
      <c r="G10397" s="5">
        <v>92</v>
      </c>
      <c r="H10397" s="7">
        <v>1</v>
      </c>
      <c r="I10397" s="1">
        <v>10</v>
      </c>
      <c r="J10397" s="1">
        <v>68</v>
      </c>
      <c r="K10397" s="1">
        <v>9</v>
      </c>
      <c r="L10397" s="1">
        <v>3</v>
      </c>
      <c r="M10397" s="8">
        <v>1</v>
      </c>
    </row>
    <row r="10398" spans="4:13" x14ac:dyDescent="0.2">
      <c r="D10398" s="175"/>
      <c r="E10398" s="11"/>
      <c r="F10398" s="10"/>
      <c r="G10398" s="9">
        <v>100</v>
      </c>
      <c r="H10398" s="16">
        <v>1.086956521739</v>
      </c>
      <c r="I10398" s="27">
        <v>10.869565217390999</v>
      </c>
      <c r="J10398" s="2">
        <v>73.913043478261002</v>
      </c>
      <c r="K10398" s="2">
        <v>9.7826086956519998</v>
      </c>
      <c r="L10398" s="2">
        <v>3.2608695652169999</v>
      </c>
      <c r="M10398" s="13">
        <v>1.086956521739</v>
      </c>
    </row>
    <row r="10399" spans="4:13" x14ac:dyDescent="0.2">
      <c r="D10399" s="175"/>
      <c r="E10399" s="4" t="s">
        <v>70</v>
      </c>
      <c r="F10399" s="6"/>
      <c r="G10399" s="5">
        <v>131</v>
      </c>
      <c r="H10399" s="7">
        <v>4</v>
      </c>
      <c r="I10399" s="1">
        <v>23</v>
      </c>
      <c r="J10399" s="1">
        <v>97</v>
      </c>
      <c r="K10399" s="1">
        <v>3</v>
      </c>
      <c r="L10399" s="1">
        <v>3</v>
      </c>
      <c r="M10399" s="8">
        <v>1</v>
      </c>
    </row>
    <row r="10400" spans="4:13" x14ac:dyDescent="0.2">
      <c r="D10400" s="175"/>
      <c r="E10400" s="11"/>
      <c r="F10400" s="10"/>
      <c r="G10400" s="9">
        <v>100</v>
      </c>
      <c r="H10400" s="16">
        <v>3.053435114504</v>
      </c>
      <c r="I10400" s="2">
        <v>17.557251908396999</v>
      </c>
      <c r="J10400" s="2">
        <v>74.045801526717995</v>
      </c>
      <c r="K10400" s="2">
        <v>2.2900763358780001</v>
      </c>
      <c r="L10400" s="2">
        <v>2.2900763358780001</v>
      </c>
      <c r="M10400" s="13">
        <v>0.76335877862599999</v>
      </c>
    </row>
    <row r="10401" spans="2:13" x14ac:dyDescent="0.2">
      <c r="D10401" s="175"/>
      <c r="E10401" s="4" t="s">
        <v>71</v>
      </c>
      <c r="F10401" s="6"/>
      <c r="G10401" s="5">
        <v>71</v>
      </c>
      <c r="H10401" s="7">
        <v>3</v>
      </c>
      <c r="I10401" s="1">
        <v>14</v>
      </c>
      <c r="J10401" s="1">
        <v>46</v>
      </c>
      <c r="K10401" s="1">
        <v>2</v>
      </c>
      <c r="L10401" s="1">
        <v>3</v>
      </c>
      <c r="M10401" s="8">
        <v>3</v>
      </c>
    </row>
    <row r="10402" spans="2:13" x14ac:dyDescent="0.2">
      <c r="D10402" s="175"/>
      <c r="E10402" s="11"/>
      <c r="F10402" s="10"/>
      <c r="G10402" s="9">
        <v>100</v>
      </c>
      <c r="H10402" s="16">
        <v>4.2253521126760001</v>
      </c>
      <c r="I10402" s="2">
        <v>19.718309859154999</v>
      </c>
      <c r="J10402" s="2">
        <v>64.788732394365994</v>
      </c>
      <c r="K10402" s="2">
        <v>2.8169014084509998</v>
      </c>
      <c r="L10402" s="2">
        <v>4.2253521126760001</v>
      </c>
      <c r="M10402" s="13">
        <v>4.2253521126760001</v>
      </c>
    </row>
    <row r="10403" spans="2:13" x14ac:dyDescent="0.2">
      <c r="D10403" s="175"/>
      <c r="E10403" s="4" t="s">
        <v>72</v>
      </c>
      <c r="F10403" s="6"/>
      <c r="G10403" s="5">
        <v>70</v>
      </c>
      <c r="H10403" s="7">
        <v>5</v>
      </c>
      <c r="I10403" s="1">
        <v>11</v>
      </c>
      <c r="J10403" s="1">
        <v>50</v>
      </c>
      <c r="K10403" s="1">
        <v>3</v>
      </c>
      <c r="L10403" s="1">
        <v>0</v>
      </c>
      <c r="M10403" s="8">
        <v>1</v>
      </c>
    </row>
    <row r="10404" spans="2:13" x14ac:dyDescent="0.2">
      <c r="D10404" s="176"/>
      <c r="E10404" s="57"/>
      <c r="F10404" s="54"/>
      <c r="G10404" s="67">
        <v>100</v>
      </c>
      <c r="H10404" s="82">
        <v>7.1428571428570002</v>
      </c>
      <c r="I10404" s="48">
        <v>15.714285714286</v>
      </c>
      <c r="J10404" s="48">
        <v>71.428571428571004</v>
      </c>
      <c r="K10404" s="48">
        <v>4.2857142857139996</v>
      </c>
      <c r="L10404" s="81">
        <v>0</v>
      </c>
      <c r="M10404" s="84">
        <v>1.4285714285710001</v>
      </c>
    </row>
    <row r="10406" spans="2:13" x14ac:dyDescent="0.2">
      <c r="B10406" s="43" t="str">
        <f xml:space="preserve"> HYPERLINK("#'目次'!B222", "[216]")</f>
        <v>[216]</v>
      </c>
      <c r="C10406" s="31" t="s">
        <v>429</v>
      </c>
    </row>
    <row r="10409" spans="2:13" x14ac:dyDescent="0.2">
      <c r="C10409" s="31" t="s">
        <v>75</v>
      </c>
    </row>
    <row r="10410" spans="2:13" x14ac:dyDescent="0.2">
      <c r="D10410" s="177"/>
      <c r="E10410" s="178"/>
      <c r="F10410" s="178"/>
      <c r="G10410" s="40" t="s">
        <v>14</v>
      </c>
      <c r="H10410" s="42" t="s">
        <v>416</v>
      </c>
      <c r="I10410" s="15" t="s">
        <v>417</v>
      </c>
      <c r="J10410" s="15" t="s">
        <v>418</v>
      </c>
      <c r="K10410" s="15" t="s">
        <v>419</v>
      </c>
      <c r="L10410" s="15" t="s">
        <v>420</v>
      </c>
      <c r="M10410" s="44" t="s">
        <v>17</v>
      </c>
    </row>
    <row r="10411" spans="2:13" x14ac:dyDescent="0.2">
      <c r="D10411" s="179"/>
      <c r="E10411" s="180"/>
      <c r="F10411" s="180"/>
      <c r="G10411" s="39"/>
      <c r="H10411" s="41"/>
      <c r="I10411" s="14"/>
      <c r="J10411" s="14"/>
      <c r="K10411" s="14"/>
      <c r="L10411" s="14"/>
      <c r="M10411" s="38"/>
    </row>
    <row r="10412" spans="2:13" x14ac:dyDescent="0.2">
      <c r="D10412" s="70"/>
      <c r="E10412" s="72" t="s">
        <v>14</v>
      </c>
      <c r="F10412" s="69"/>
      <c r="G10412" s="37">
        <v>1222</v>
      </c>
      <c r="H10412" s="17">
        <v>32</v>
      </c>
      <c r="I10412" s="17">
        <v>201</v>
      </c>
      <c r="J10412" s="17">
        <v>851</v>
      </c>
      <c r="K10412" s="17">
        <v>63</v>
      </c>
      <c r="L10412" s="17">
        <v>46</v>
      </c>
      <c r="M10412" s="55">
        <v>29</v>
      </c>
    </row>
    <row r="10413" spans="2:13" x14ac:dyDescent="0.2">
      <c r="D10413" s="57"/>
      <c r="E10413" s="54"/>
      <c r="F10413" s="71"/>
      <c r="G10413" s="9">
        <v>100</v>
      </c>
      <c r="H10413" s="2">
        <v>2.6186579378069998</v>
      </c>
      <c r="I10413" s="2">
        <v>16.448445171848999</v>
      </c>
      <c r="J10413" s="2">
        <v>69.639934533551994</v>
      </c>
      <c r="K10413" s="2">
        <v>5.1554828150569998</v>
      </c>
      <c r="L10413" s="2">
        <v>3.764320785597</v>
      </c>
      <c r="M10413" s="13">
        <v>2.3731587561369998</v>
      </c>
    </row>
    <row r="10414" spans="2:13" x14ac:dyDescent="0.2">
      <c r="D10414" s="174" t="s">
        <v>36</v>
      </c>
      <c r="E10414" s="20" t="s">
        <v>76</v>
      </c>
      <c r="F10414" s="22"/>
      <c r="G10414" s="21">
        <v>629</v>
      </c>
      <c r="H10414" s="25">
        <v>14</v>
      </c>
      <c r="I10414" s="3">
        <v>103</v>
      </c>
      <c r="J10414" s="3">
        <v>447</v>
      </c>
      <c r="K10414" s="3">
        <v>26</v>
      </c>
      <c r="L10414" s="3">
        <v>25</v>
      </c>
      <c r="M10414" s="26">
        <v>14</v>
      </c>
    </row>
    <row r="10415" spans="2:13" x14ac:dyDescent="0.2">
      <c r="D10415" s="175"/>
      <c r="E10415" s="11"/>
      <c r="F10415" s="10"/>
      <c r="G10415" s="9">
        <v>100</v>
      </c>
      <c r="H10415" s="16">
        <v>2.2257551669320002</v>
      </c>
      <c r="I10415" s="2">
        <v>16.375198728139999</v>
      </c>
      <c r="J10415" s="2">
        <v>71.065182829888997</v>
      </c>
      <c r="K10415" s="2">
        <v>4.1335453100160002</v>
      </c>
      <c r="L10415" s="2">
        <v>3.9745627980920002</v>
      </c>
      <c r="M10415" s="13">
        <v>2.2257551669320002</v>
      </c>
    </row>
    <row r="10416" spans="2:13" x14ac:dyDescent="0.2">
      <c r="D10416" s="175"/>
      <c r="E10416" s="4" t="s">
        <v>39</v>
      </c>
      <c r="F10416" s="6"/>
      <c r="G10416" s="5">
        <v>37</v>
      </c>
      <c r="H10416" s="7">
        <v>0</v>
      </c>
      <c r="I10416" s="1">
        <v>2</v>
      </c>
      <c r="J10416" s="1">
        <v>29</v>
      </c>
      <c r="K10416" s="1">
        <v>2</v>
      </c>
      <c r="L10416" s="1">
        <v>3</v>
      </c>
      <c r="M10416" s="8">
        <v>1</v>
      </c>
    </row>
    <row r="10417" spans="4:13" x14ac:dyDescent="0.2">
      <c r="D10417" s="175"/>
      <c r="E10417" s="11"/>
      <c r="F10417" s="10"/>
      <c r="G10417" s="9">
        <v>100</v>
      </c>
      <c r="H10417" s="45">
        <v>0</v>
      </c>
      <c r="I10417" s="46">
        <v>5.4054054054050003</v>
      </c>
      <c r="J10417" s="23">
        <v>78.378378378378002</v>
      </c>
      <c r="K10417" s="2">
        <v>5.4054054054050003</v>
      </c>
      <c r="L10417" s="2">
        <v>8.1081081081080004</v>
      </c>
      <c r="M10417" s="13">
        <v>2.7027027027030002</v>
      </c>
    </row>
    <row r="10418" spans="4:13" x14ac:dyDescent="0.2">
      <c r="D10418" s="175"/>
      <c r="E10418" s="4" t="s">
        <v>40</v>
      </c>
      <c r="F10418" s="6"/>
      <c r="G10418" s="5">
        <v>73</v>
      </c>
      <c r="H10418" s="7">
        <v>0</v>
      </c>
      <c r="I10418" s="1">
        <v>11</v>
      </c>
      <c r="J10418" s="1">
        <v>49</v>
      </c>
      <c r="K10418" s="1">
        <v>7</v>
      </c>
      <c r="L10418" s="1">
        <v>5</v>
      </c>
      <c r="M10418" s="8">
        <v>1</v>
      </c>
    </row>
    <row r="10419" spans="4:13" x14ac:dyDescent="0.2">
      <c r="D10419" s="175"/>
      <c r="E10419" s="11"/>
      <c r="F10419" s="10"/>
      <c r="G10419" s="9">
        <v>100</v>
      </c>
      <c r="H10419" s="45">
        <v>0</v>
      </c>
      <c r="I10419" s="2">
        <v>15.068493150685001</v>
      </c>
      <c r="J10419" s="2">
        <v>67.123287671233001</v>
      </c>
      <c r="K10419" s="2">
        <v>9.5890410958899999</v>
      </c>
      <c r="L10419" s="2">
        <v>6.8493150684930004</v>
      </c>
      <c r="M10419" s="13">
        <v>1.369863013699</v>
      </c>
    </row>
    <row r="10420" spans="4:13" x14ac:dyDescent="0.2">
      <c r="D10420" s="175"/>
      <c r="E10420" s="4" t="s">
        <v>41</v>
      </c>
      <c r="F10420" s="6"/>
      <c r="G10420" s="5">
        <v>108</v>
      </c>
      <c r="H10420" s="7">
        <v>0</v>
      </c>
      <c r="I10420" s="1">
        <v>11</v>
      </c>
      <c r="J10420" s="1">
        <v>87</v>
      </c>
      <c r="K10420" s="1">
        <v>7</v>
      </c>
      <c r="L10420" s="1">
        <v>3</v>
      </c>
      <c r="M10420" s="8">
        <v>0</v>
      </c>
    </row>
    <row r="10421" spans="4:13" x14ac:dyDescent="0.2">
      <c r="D10421" s="175"/>
      <c r="E10421" s="11"/>
      <c r="F10421" s="10"/>
      <c r="G10421" s="9">
        <v>100</v>
      </c>
      <c r="H10421" s="45">
        <v>0</v>
      </c>
      <c r="I10421" s="27">
        <v>10.185185185185</v>
      </c>
      <c r="J10421" s="35">
        <v>80.555555555555998</v>
      </c>
      <c r="K10421" s="2">
        <v>6.4814814814809996</v>
      </c>
      <c r="L10421" s="2">
        <v>2.7777777777780002</v>
      </c>
      <c r="M10421" s="36">
        <v>0</v>
      </c>
    </row>
    <row r="10422" spans="4:13" x14ac:dyDescent="0.2">
      <c r="D10422" s="175"/>
      <c r="E10422" s="4" t="s">
        <v>42</v>
      </c>
      <c r="F10422" s="6"/>
      <c r="G10422" s="5">
        <v>113</v>
      </c>
      <c r="H10422" s="7">
        <v>2</v>
      </c>
      <c r="I10422" s="1">
        <v>20</v>
      </c>
      <c r="J10422" s="1">
        <v>83</v>
      </c>
      <c r="K10422" s="1">
        <v>1</v>
      </c>
      <c r="L10422" s="1">
        <v>4</v>
      </c>
      <c r="M10422" s="8">
        <v>3</v>
      </c>
    </row>
    <row r="10423" spans="4:13" x14ac:dyDescent="0.2">
      <c r="D10423" s="175"/>
      <c r="E10423" s="11"/>
      <c r="F10423" s="10"/>
      <c r="G10423" s="9">
        <v>100</v>
      </c>
      <c r="H10423" s="16">
        <v>1.769911504425</v>
      </c>
      <c r="I10423" s="2">
        <v>17.699115044248</v>
      </c>
      <c r="J10423" s="2">
        <v>73.451327433627995</v>
      </c>
      <c r="K10423" s="2">
        <v>0.88495575221199996</v>
      </c>
      <c r="L10423" s="2">
        <v>3.53982300885</v>
      </c>
      <c r="M10423" s="13">
        <v>2.654867256637</v>
      </c>
    </row>
    <row r="10424" spans="4:13" x14ac:dyDescent="0.2">
      <c r="D10424" s="175"/>
      <c r="E10424" s="4" t="s">
        <v>43</v>
      </c>
      <c r="F10424" s="6"/>
      <c r="G10424" s="5">
        <v>101</v>
      </c>
      <c r="H10424" s="7">
        <v>5</v>
      </c>
      <c r="I10424" s="1">
        <v>12</v>
      </c>
      <c r="J10424" s="1">
        <v>75</v>
      </c>
      <c r="K10424" s="1">
        <v>2</v>
      </c>
      <c r="L10424" s="1">
        <v>5</v>
      </c>
      <c r="M10424" s="8">
        <v>2</v>
      </c>
    </row>
    <row r="10425" spans="4:13" x14ac:dyDescent="0.2">
      <c r="D10425" s="175"/>
      <c r="E10425" s="11"/>
      <c r="F10425" s="10"/>
      <c r="G10425" s="9">
        <v>100</v>
      </c>
      <c r="H10425" s="16">
        <v>4.9504950495050002</v>
      </c>
      <c r="I10425" s="2">
        <v>11.881188118812</v>
      </c>
      <c r="J10425" s="2">
        <v>74.257425742574</v>
      </c>
      <c r="K10425" s="2">
        <v>1.9801980198019999</v>
      </c>
      <c r="L10425" s="2">
        <v>4.9504950495050002</v>
      </c>
      <c r="M10425" s="13">
        <v>1.9801980198019999</v>
      </c>
    </row>
    <row r="10426" spans="4:13" x14ac:dyDescent="0.2">
      <c r="D10426" s="175"/>
      <c r="E10426" s="4" t="s">
        <v>44</v>
      </c>
      <c r="F10426" s="6"/>
      <c r="G10426" s="5">
        <v>114</v>
      </c>
      <c r="H10426" s="7">
        <v>5</v>
      </c>
      <c r="I10426" s="1">
        <v>25</v>
      </c>
      <c r="J10426" s="1">
        <v>74</v>
      </c>
      <c r="K10426" s="1">
        <v>3</v>
      </c>
      <c r="L10426" s="1">
        <v>3</v>
      </c>
      <c r="M10426" s="8">
        <v>4</v>
      </c>
    </row>
    <row r="10427" spans="4:13" x14ac:dyDescent="0.2">
      <c r="D10427" s="175"/>
      <c r="E10427" s="11"/>
      <c r="F10427" s="10"/>
      <c r="G10427" s="9">
        <v>100</v>
      </c>
      <c r="H10427" s="16">
        <v>4.3859649122809996</v>
      </c>
      <c r="I10427" s="23">
        <v>21.929824561404001</v>
      </c>
      <c r="J10427" s="2">
        <v>64.912280701754</v>
      </c>
      <c r="K10427" s="2">
        <v>2.6315789473679998</v>
      </c>
      <c r="L10427" s="2">
        <v>2.6315789473679998</v>
      </c>
      <c r="M10427" s="13">
        <v>3.508771929825</v>
      </c>
    </row>
    <row r="10428" spans="4:13" x14ac:dyDescent="0.2">
      <c r="D10428" s="175"/>
      <c r="E10428" s="4" t="s">
        <v>45</v>
      </c>
      <c r="F10428" s="6"/>
      <c r="G10428" s="5">
        <v>83</v>
      </c>
      <c r="H10428" s="7">
        <v>2</v>
      </c>
      <c r="I10428" s="1">
        <v>22</v>
      </c>
      <c r="J10428" s="1">
        <v>50</v>
      </c>
      <c r="K10428" s="1">
        <v>4</v>
      </c>
      <c r="L10428" s="1">
        <v>2</v>
      </c>
      <c r="M10428" s="8">
        <v>3</v>
      </c>
    </row>
    <row r="10429" spans="4:13" x14ac:dyDescent="0.2">
      <c r="D10429" s="175"/>
      <c r="E10429" s="11"/>
      <c r="F10429" s="10"/>
      <c r="G10429" s="9">
        <v>100</v>
      </c>
      <c r="H10429" s="16">
        <v>2.409638554217</v>
      </c>
      <c r="I10429" s="35">
        <v>26.506024096386</v>
      </c>
      <c r="J10429" s="27">
        <v>60.240963855422002</v>
      </c>
      <c r="K10429" s="2">
        <v>4.819277108434</v>
      </c>
      <c r="L10429" s="2">
        <v>2.409638554217</v>
      </c>
      <c r="M10429" s="13">
        <v>3.6144578313250002</v>
      </c>
    </row>
    <row r="10430" spans="4:13" x14ac:dyDescent="0.2">
      <c r="D10430" s="174" t="s">
        <v>37</v>
      </c>
      <c r="E10430" s="20" t="s">
        <v>77</v>
      </c>
      <c r="F10430" s="22"/>
      <c r="G10430" s="21">
        <v>593</v>
      </c>
      <c r="H10430" s="25">
        <v>18</v>
      </c>
      <c r="I10430" s="3">
        <v>98</v>
      </c>
      <c r="J10430" s="3">
        <v>404</v>
      </c>
      <c r="K10430" s="3">
        <v>37</v>
      </c>
      <c r="L10430" s="3">
        <v>21</v>
      </c>
      <c r="M10430" s="26">
        <v>15</v>
      </c>
    </row>
    <row r="10431" spans="4:13" x14ac:dyDescent="0.2">
      <c r="D10431" s="175"/>
      <c r="E10431" s="11"/>
      <c r="F10431" s="10"/>
      <c r="G10431" s="9">
        <v>100</v>
      </c>
      <c r="H10431" s="16">
        <v>3.0354131534570001</v>
      </c>
      <c r="I10431" s="2">
        <v>16.526138279933001</v>
      </c>
      <c r="J10431" s="2">
        <v>68.128161888701996</v>
      </c>
      <c r="K10431" s="2">
        <v>6.2394603709950003</v>
      </c>
      <c r="L10431" s="2">
        <v>3.5413153457000002</v>
      </c>
      <c r="M10431" s="13">
        <v>2.5295109612140001</v>
      </c>
    </row>
    <row r="10432" spans="4:13" x14ac:dyDescent="0.2">
      <c r="D10432" s="175"/>
      <c r="E10432" s="4" t="s">
        <v>39</v>
      </c>
      <c r="F10432" s="6"/>
      <c r="G10432" s="5">
        <v>27</v>
      </c>
      <c r="H10432" s="7">
        <v>0</v>
      </c>
      <c r="I10432" s="1">
        <v>3</v>
      </c>
      <c r="J10432" s="1">
        <v>16</v>
      </c>
      <c r="K10432" s="1">
        <v>5</v>
      </c>
      <c r="L10432" s="1">
        <v>3</v>
      </c>
      <c r="M10432" s="8">
        <v>0</v>
      </c>
    </row>
    <row r="10433" spans="2:13" x14ac:dyDescent="0.2">
      <c r="D10433" s="175"/>
      <c r="E10433" s="11"/>
      <c r="F10433" s="10"/>
      <c r="G10433" s="9">
        <v>100</v>
      </c>
      <c r="H10433" s="45">
        <v>0</v>
      </c>
      <c r="I10433" s="27">
        <v>11.111111111111001</v>
      </c>
      <c r="J10433" s="46">
        <v>59.259259259258997</v>
      </c>
      <c r="K10433" s="35">
        <v>18.518518518518999</v>
      </c>
      <c r="L10433" s="23">
        <v>11.111111111111001</v>
      </c>
      <c r="M10433" s="36">
        <v>0</v>
      </c>
    </row>
    <row r="10434" spans="2:13" x14ac:dyDescent="0.2">
      <c r="D10434" s="175"/>
      <c r="E10434" s="4" t="s">
        <v>40</v>
      </c>
      <c r="F10434" s="6"/>
      <c r="G10434" s="5">
        <v>74</v>
      </c>
      <c r="H10434" s="7">
        <v>1</v>
      </c>
      <c r="I10434" s="1">
        <v>10</v>
      </c>
      <c r="J10434" s="1">
        <v>45</v>
      </c>
      <c r="K10434" s="1">
        <v>8</v>
      </c>
      <c r="L10434" s="1">
        <v>9</v>
      </c>
      <c r="M10434" s="8">
        <v>1</v>
      </c>
    </row>
    <row r="10435" spans="2:13" x14ac:dyDescent="0.2">
      <c r="D10435" s="175"/>
      <c r="E10435" s="11"/>
      <c r="F10435" s="10"/>
      <c r="G10435" s="9">
        <v>100</v>
      </c>
      <c r="H10435" s="16">
        <v>1.351351351351</v>
      </c>
      <c r="I10435" s="2">
        <v>13.513513513514001</v>
      </c>
      <c r="J10435" s="27">
        <v>60.810810810810999</v>
      </c>
      <c r="K10435" s="23">
        <v>10.810810810811001</v>
      </c>
      <c r="L10435" s="23">
        <v>12.162162162162</v>
      </c>
      <c r="M10435" s="13">
        <v>1.351351351351</v>
      </c>
    </row>
    <row r="10436" spans="2:13" x14ac:dyDescent="0.2">
      <c r="D10436" s="175"/>
      <c r="E10436" s="4" t="s">
        <v>41</v>
      </c>
      <c r="F10436" s="6"/>
      <c r="G10436" s="5">
        <v>96</v>
      </c>
      <c r="H10436" s="7">
        <v>1</v>
      </c>
      <c r="I10436" s="1">
        <v>15</v>
      </c>
      <c r="J10436" s="1">
        <v>71</v>
      </c>
      <c r="K10436" s="1">
        <v>5</v>
      </c>
      <c r="L10436" s="1">
        <v>2</v>
      </c>
      <c r="M10436" s="8">
        <v>2</v>
      </c>
    </row>
    <row r="10437" spans="2:13" x14ac:dyDescent="0.2">
      <c r="D10437" s="175"/>
      <c r="E10437" s="11"/>
      <c r="F10437" s="10"/>
      <c r="G10437" s="9">
        <v>100</v>
      </c>
      <c r="H10437" s="16">
        <v>1.041666666667</v>
      </c>
      <c r="I10437" s="2">
        <v>15.625</v>
      </c>
      <c r="J10437" s="2">
        <v>73.958333333333002</v>
      </c>
      <c r="K10437" s="2">
        <v>5.208333333333</v>
      </c>
      <c r="L10437" s="2">
        <v>2.083333333333</v>
      </c>
      <c r="M10437" s="13">
        <v>2.083333333333</v>
      </c>
    </row>
    <row r="10438" spans="2:13" x14ac:dyDescent="0.2">
      <c r="D10438" s="175"/>
      <c r="E10438" s="4" t="s">
        <v>42</v>
      </c>
      <c r="F10438" s="6"/>
      <c r="G10438" s="5">
        <v>97</v>
      </c>
      <c r="H10438" s="7">
        <v>5</v>
      </c>
      <c r="I10438" s="1">
        <v>14</v>
      </c>
      <c r="J10438" s="1">
        <v>72</v>
      </c>
      <c r="K10438" s="1">
        <v>3</v>
      </c>
      <c r="L10438" s="1">
        <v>3</v>
      </c>
      <c r="M10438" s="8">
        <v>0</v>
      </c>
    </row>
    <row r="10439" spans="2:13" x14ac:dyDescent="0.2">
      <c r="D10439" s="175"/>
      <c r="E10439" s="11"/>
      <c r="F10439" s="10"/>
      <c r="G10439" s="9">
        <v>100</v>
      </c>
      <c r="H10439" s="16">
        <v>5.1546391752579996</v>
      </c>
      <c r="I10439" s="2">
        <v>14.432989690722</v>
      </c>
      <c r="J10439" s="2">
        <v>74.226804123711005</v>
      </c>
      <c r="K10439" s="2">
        <v>3.0927835051549999</v>
      </c>
      <c r="L10439" s="2">
        <v>3.0927835051549999</v>
      </c>
      <c r="M10439" s="36">
        <v>0</v>
      </c>
    </row>
    <row r="10440" spans="2:13" x14ac:dyDescent="0.2">
      <c r="D10440" s="175"/>
      <c r="E10440" s="4" t="s">
        <v>43</v>
      </c>
      <c r="F10440" s="6"/>
      <c r="G10440" s="5">
        <v>103</v>
      </c>
      <c r="H10440" s="7">
        <v>4</v>
      </c>
      <c r="I10440" s="1">
        <v>15</v>
      </c>
      <c r="J10440" s="1">
        <v>73</v>
      </c>
      <c r="K10440" s="1">
        <v>8</v>
      </c>
      <c r="L10440" s="1">
        <v>1</v>
      </c>
      <c r="M10440" s="8">
        <v>2</v>
      </c>
    </row>
    <row r="10441" spans="2:13" x14ac:dyDescent="0.2">
      <c r="D10441" s="175"/>
      <c r="E10441" s="11"/>
      <c r="F10441" s="10"/>
      <c r="G10441" s="9">
        <v>100</v>
      </c>
      <c r="H10441" s="16">
        <v>3.8834951456310001</v>
      </c>
      <c r="I10441" s="2">
        <v>14.563106796116999</v>
      </c>
      <c r="J10441" s="2">
        <v>70.873786407767</v>
      </c>
      <c r="K10441" s="2">
        <v>7.7669902912620001</v>
      </c>
      <c r="L10441" s="2">
        <v>0.97087378640800004</v>
      </c>
      <c r="M10441" s="13">
        <v>1.9417475728160001</v>
      </c>
    </row>
    <row r="10442" spans="2:13" x14ac:dyDescent="0.2">
      <c r="D10442" s="175"/>
      <c r="E10442" s="4" t="s">
        <v>44</v>
      </c>
      <c r="F10442" s="6"/>
      <c r="G10442" s="5">
        <v>109</v>
      </c>
      <c r="H10442" s="7">
        <v>5</v>
      </c>
      <c r="I10442" s="1">
        <v>20</v>
      </c>
      <c r="J10442" s="1">
        <v>73</v>
      </c>
      <c r="K10442" s="1">
        <v>3</v>
      </c>
      <c r="L10442" s="1">
        <v>2</v>
      </c>
      <c r="M10442" s="8">
        <v>6</v>
      </c>
    </row>
    <row r="10443" spans="2:13" x14ac:dyDescent="0.2">
      <c r="D10443" s="175"/>
      <c r="E10443" s="11"/>
      <c r="F10443" s="10"/>
      <c r="G10443" s="9">
        <v>100</v>
      </c>
      <c r="H10443" s="16">
        <v>4.5871559633030001</v>
      </c>
      <c r="I10443" s="2">
        <v>18.348623853210999</v>
      </c>
      <c r="J10443" s="2">
        <v>66.972477064220001</v>
      </c>
      <c r="K10443" s="2">
        <v>2.7522935779819999</v>
      </c>
      <c r="L10443" s="2">
        <v>1.834862385321</v>
      </c>
      <c r="M10443" s="13">
        <v>5.5045871559629997</v>
      </c>
    </row>
    <row r="10444" spans="2:13" x14ac:dyDescent="0.2">
      <c r="D10444" s="175"/>
      <c r="E10444" s="4" t="s">
        <v>45</v>
      </c>
      <c r="F10444" s="6"/>
      <c r="G10444" s="5">
        <v>87</v>
      </c>
      <c r="H10444" s="7">
        <v>2</v>
      </c>
      <c r="I10444" s="1">
        <v>21</v>
      </c>
      <c r="J10444" s="1">
        <v>54</v>
      </c>
      <c r="K10444" s="1">
        <v>5</v>
      </c>
      <c r="L10444" s="1">
        <v>1</v>
      </c>
      <c r="M10444" s="8">
        <v>4</v>
      </c>
    </row>
    <row r="10445" spans="2:13" x14ac:dyDescent="0.2">
      <c r="D10445" s="176"/>
      <c r="E10445" s="57"/>
      <c r="F10445" s="54"/>
      <c r="G10445" s="67">
        <v>100</v>
      </c>
      <c r="H10445" s="82">
        <v>2.2988505747130001</v>
      </c>
      <c r="I10445" s="103">
        <v>24.137931034483</v>
      </c>
      <c r="J10445" s="96">
        <v>62.068965517240997</v>
      </c>
      <c r="K10445" s="48">
        <v>5.7471264367819996</v>
      </c>
      <c r="L10445" s="48">
        <v>1.149425287356</v>
      </c>
      <c r="M10445" s="84">
        <v>4.5977011494250002</v>
      </c>
    </row>
    <row r="10447" spans="2:13" x14ac:dyDescent="0.2">
      <c r="B10447" s="43" t="str">
        <f xml:space="preserve"> HYPERLINK("#'目次'!B223", "[217]")</f>
        <v>[217]</v>
      </c>
      <c r="C10447" s="31" t="s">
        <v>432</v>
      </c>
    </row>
    <row r="10451" spans="4:13" x14ac:dyDescent="0.2">
      <c r="D10451" s="177"/>
      <c r="E10451" s="178"/>
      <c r="F10451" s="178"/>
      <c r="G10451" s="40" t="s">
        <v>14</v>
      </c>
      <c r="H10451" s="42" t="s">
        <v>416</v>
      </c>
      <c r="I10451" s="15" t="s">
        <v>417</v>
      </c>
      <c r="J10451" s="15" t="s">
        <v>418</v>
      </c>
      <c r="K10451" s="15" t="s">
        <v>419</v>
      </c>
      <c r="L10451" s="15" t="s">
        <v>420</v>
      </c>
      <c r="M10451" s="44" t="s">
        <v>17</v>
      </c>
    </row>
    <row r="10452" spans="4:13" x14ac:dyDescent="0.2">
      <c r="D10452" s="179"/>
      <c r="E10452" s="180"/>
      <c r="F10452" s="180"/>
      <c r="G10452" s="39"/>
      <c r="H10452" s="41"/>
      <c r="I10452" s="14"/>
      <c r="J10452" s="14"/>
      <c r="K10452" s="14"/>
      <c r="L10452" s="14"/>
      <c r="M10452" s="38"/>
    </row>
    <row r="10453" spans="4:13" x14ac:dyDescent="0.2">
      <c r="D10453" s="70"/>
      <c r="E10453" s="72" t="s">
        <v>14</v>
      </c>
      <c r="F10453" s="69"/>
      <c r="G10453" s="37">
        <v>1222</v>
      </c>
      <c r="H10453" s="17">
        <v>17</v>
      </c>
      <c r="I10453" s="17">
        <v>20</v>
      </c>
      <c r="J10453" s="17">
        <v>252</v>
      </c>
      <c r="K10453" s="17">
        <v>583</v>
      </c>
      <c r="L10453" s="17">
        <v>291</v>
      </c>
      <c r="M10453" s="55">
        <v>59</v>
      </c>
    </row>
    <row r="10454" spans="4:13" x14ac:dyDescent="0.2">
      <c r="D10454" s="57"/>
      <c r="E10454" s="54"/>
      <c r="F10454" s="71"/>
      <c r="G10454" s="9">
        <v>100</v>
      </c>
      <c r="H10454" s="2">
        <v>1.39116202946</v>
      </c>
      <c r="I10454" s="2">
        <v>1.636661211129</v>
      </c>
      <c r="J10454" s="2">
        <v>20.621931260229001</v>
      </c>
      <c r="K10454" s="2">
        <v>47.708674304418999</v>
      </c>
      <c r="L10454" s="2">
        <v>23.813420621931002</v>
      </c>
      <c r="M10454" s="13">
        <v>4.8281505728310004</v>
      </c>
    </row>
    <row r="10455" spans="4:13" x14ac:dyDescent="0.2">
      <c r="D10455" s="174" t="s">
        <v>18</v>
      </c>
      <c r="E10455" s="20" t="s">
        <v>19</v>
      </c>
      <c r="F10455" s="22"/>
      <c r="G10455" s="21">
        <v>57</v>
      </c>
      <c r="H10455" s="25">
        <v>3</v>
      </c>
      <c r="I10455" s="3">
        <v>1</v>
      </c>
      <c r="J10455" s="3">
        <v>12</v>
      </c>
      <c r="K10455" s="3">
        <v>21</v>
      </c>
      <c r="L10455" s="3">
        <v>18</v>
      </c>
      <c r="M10455" s="26">
        <v>2</v>
      </c>
    </row>
    <row r="10456" spans="4:13" x14ac:dyDescent="0.2">
      <c r="D10456" s="175"/>
      <c r="E10456" s="11"/>
      <c r="F10456" s="10"/>
      <c r="G10456" s="9">
        <v>100</v>
      </c>
      <c r="H10456" s="16">
        <v>5.2631578947369997</v>
      </c>
      <c r="I10456" s="2">
        <v>1.7543859649119999</v>
      </c>
      <c r="J10456" s="2">
        <v>21.052631578947</v>
      </c>
      <c r="K10456" s="46">
        <v>36.842105263157997</v>
      </c>
      <c r="L10456" s="23">
        <v>31.578947368421002</v>
      </c>
      <c r="M10456" s="13">
        <v>3.508771929825</v>
      </c>
    </row>
    <row r="10457" spans="4:13" x14ac:dyDescent="0.2">
      <c r="D10457" s="175"/>
      <c r="E10457" s="4" t="s">
        <v>20</v>
      </c>
      <c r="F10457" s="6"/>
      <c r="G10457" s="5">
        <v>84</v>
      </c>
      <c r="H10457" s="7">
        <v>2</v>
      </c>
      <c r="I10457" s="1">
        <v>0</v>
      </c>
      <c r="J10457" s="1">
        <v>13</v>
      </c>
      <c r="K10457" s="1">
        <v>42</v>
      </c>
      <c r="L10457" s="1">
        <v>20</v>
      </c>
      <c r="M10457" s="8">
        <v>7</v>
      </c>
    </row>
    <row r="10458" spans="4:13" x14ac:dyDescent="0.2">
      <c r="D10458" s="175"/>
      <c r="E10458" s="11"/>
      <c r="F10458" s="10"/>
      <c r="G10458" s="9">
        <v>100</v>
      </c>
      <c r="H10458" s="16">
        <v>2.3809523809519999</v>
      </c>
      <c r="I10458" s="18">
        <v>0</v>
      </c>
      <c r="J10458" s="27">
        <v>15.47619047619</v>
      </c>
      <c r="K10458" s="2">
        <v>50</v>
      </c>
      <c r="L10458" s="2">
        <v>23.809523809523998</v>
      </c>
      <c r="M10458" s="13">
        <v>8.333333333333</v>
      </c>
    </row>
    <row r="10459" spans="4:13" x14ac:dyDescent="0.2">
      <c r="D10459" s="175"/>
      <c r="E10459" s="4" t="s">
        <v>21</v>
      </c>
      <c r="F10459" s="6"/>
      <c r="G10459" s="5">
        <v>487</v>
      </c>
      <c r="H10459" s="7">
        <v>6</v>
      </c>
      <c r="I10459" s="1">
        <v>9</v>
      </c>
      <c r="J10459" s="1">
        <v>98</v>
      </c>
      <c r="K10459" s="1">
        <v>236</v>
      </c>
      <c r="L10459" s="1">
        <v>119</v>
      </c>
      <c r="M10459" s="8">
        <v>19</v>
      </c>
    </row>
    <row r="10460" spans="4:13" x14ac:dyDescent="0.2">
      <c r="D10460" s="175"/>
      <c r="E10460" s="11"/>
      <c r="F10460" s="10"/>
      <c r="G10460" s="9">
        <v>100</v>
      </c>
      <c r="H10460" s="16">
        <v>1.232032854209</v>
      </c>
      <c r="I10460" s="2">
        <v>1.8480492813139999</v>
      </c>
      <c r="J10460" s="2">
        <v>20.123203285420999</v>
      </c>
      <c r="K10460" s="2">
        <v>48.459958932238003</v>
      </c>
      <c r="L10460" s="2">
        <v>24.435318275154</v>
      </c>
      <c r="M10460" s="13">
        <v>3.901437371663</v>
      </c>
    </row>
    <row r="10461" spans="4:13" x14ac:dyDescent="0.2">
      <c r="D10461" s="175"/>
      <c r="E10461" s="4" t="s">
        <v>22</v>
      </c>
      <c r="F10461" s="6"/>
      <c r="G10461" s="5">
        <v>35</v>
      </c>
      <c r="H10461" s="7">
        <v>0</v>
      </c>
      <c r="I10461" s="1">
        <v>1</v>
      </c>
      <c r="J10461" s="1">
        <v>2</v>
      </c>
      <c r="K10461" s="1">
        <v>14</v>
      </c>
      <c r="L10461" s="1">
        <v>15</v>
      </c>
      <c r="M10461" s="8">
        <v>3</v>
      </c>
    </row>
    <row r="10462" spans="4:13" x14ac:dyDescent="0.2">
      <c r="D10462" s="175"/>
      <c r="E10462" s="11"/>
      <c r="F10462" s="10"/>
      <c r="G10462" s="9">
        <v>100</v>
      </c>
      <c r="H10462" s="45">
        <v>0</v>
      </c>
      <c r="I10462" s="2">
        <v>2.8571428571430002</v>
      </c>
      <c r="J10462" s="46">
        <v>5.7142857142860004</v>
      </c>
      <c r="K10462" s="27">
        <v>40</v>
      </c>
      <c r="L10462" s="35">
        <v>42.857142857143003</v>
      </c>
      <c r="M10462" s="13">
        <v>8.5714285714289993</v>
      </c>
    </row>
    <row r="10463" spans="4:13" x14ac:dyDescent="0.2">
      <c r="D10463" s="175"/>
      <c r="E10463" s="4" t="s">
        <v>23</v>
      </c>
      <c r="F10463" s="6"/>
      <c r="G10463" s="5">
        <v>143</v>
      </c>
      <c r="H10463" s="7">
        <v>1</v>
      </c>
      <c r="I10463" s="1">
        <v>2</v>
      </c>
      <c r="J10463" s="1">
        <v>34</v>
      </c>
      <c r="K10463" s="1">
        <v>68</v>
      </c>
      <c r="L10463" s="1">
        <v>31</v>
      </c>
      <c r="M10463" s="8">
        <v>7</v>
      </c>
    </row>
    <row r="10464" spans="4:13" x14ac:dyDescent="0.2">
      <c r="D10464" s="175"/>
      <c r="E10464" s="11"/>
      <c r="F10464" s="10"/>
      <c r="G10464" s="9">
        <v>100</v>
      </c>
      <c r="H10464" s="16">
        <v>0.69930069930100003</v>
      </c>
      <c r="I10464" s="2">
        <v>1.398601398601</v>
      </c>
      <c r="J10464" s="2">
        <v>23.776223776224001</v>
      </c>
      <c r="K10464" s="2">
        <v>47.552447552448001</v>
      </c>
      <c r="L10464" s="2">
        <v>21.678321678322</v>
      </c>
      <c r="M10464" s="13">
        <v>4.8951048951049998</v>
      </c>
    </row>
    <row r="10465" spans="4:13" x14ac:dyDescent="0.2">
      <c r="D10465" s="175"/>
      <c r="E10465" s="4" t="s">
        <v>24</v>
      </c>
      <c r="F10465" s="6"/>
      <c r="G10465" s="5">
        <v>187</v>
      </c>
      <c r="H10465" s="7">
        <v>3</v>
      </c>
      <c r="I10465" s="1">
        <v>2</v>
      </c>
      <c r="J10465" s="1">
        <v>48</v>
      </c>
      <c r="K10465" s="1">
        <v>85</v>
      </c>
      <c r="L10465" s="1">
        <v>43</v>
      </c>
      <c r="M10465" s="8">
        <v>6</v>
      </c>
    </row>
    <row r="10466" spans="4:13" x14ac:dyDescent="0.2">
      <c r="D10466" s="175"/>
      <c r="E10466" s="11"/>
      <c r="F10466" s="10"/>
      <c r="G10466" s="9">
        <v>100</v>
      </c>
      <c r="H10466" s="16">
        <v>1.6042780748659999</v>
      </c>
      <c r="I10466" s="2">
        <v>1.069518716578</v>
      </c>
      <c r="J10466" s="23">
        <v>25.668449197861001</v>
      </c>
      <c r="K10466" s="2">
        <v>45.454545454544999</v>
      </c>
      <c r="L10466" s="2">
        <v>22.994652406417</v>
      </c>
      <c r="M10466" s="13">
        <v>3.208556149733</v>
      </c>
    </row>
    <row r="10467" spans="4:13" x14ac:dyDescent="0.2">
      <c r="D10467" s="175"/>
      <c r="E10467" s="4" t="s">
        <v>25</v>
      </c>
      <c r="F10467" s="6"/>
      <c r="G10467" s="5">
        <v>71</v>
      </c>
      <c r="H10467" s="7">
        <v>1</v>
      </c>
      <c r="I10467" s="1">
        <v>1</v>
      </c>
      <c r="J10467" s="1">
        <v>18</v>
      </c>
      <c r="K10467" s="1">
        <v>36</v>
      </c>
      <c r="L10467" s="1">
        <v>13</v>
      </c>
      <c r="M10467" s="8">
        <v>2</v>
      </c>
    </row>
    <row r="10468" spans="4:13" x14ac:dyDescent="0.2">
      <c r="D10468" s="175"/>
      <c r="E10468" s="11"/>
      <c r="F10468" s="10"/>
      <c r="G10468" s="9">
        <v>100</v>
      </c>
      <c r="H10468" s="16">
        <v>1.4084507042250001</v>
      </c>
      <c r="I10468" s="2">
        <v>1.4084507042250001</v>
      </c>
      <c r="J10468" s="2">
        <v>25.352112676055999</v>
      </c>
      <c r="K10468" s="2">
        <v>50.704225352112999</v>
      </c>
      <c r="L10468" s="27">
        <v>18.309859154929999</v>
      </c>
      <c r="M10468" s="13">
        <v>2.8169014084509998</v>
      </c>
    </row>
    <row r="10469" spans="4:13" x14ac:dyDescent="0.2">
      <c r="D10469" s="175"/>
      <c r="E10469" s="4" t="s">
        <v>26</v>
      </c>
      <c r="F10469" s="6"/>
      <c r="G10469" s="5">
        <v>30</v>
      </c>
      <c r="H10469" s="7">
        <v>0</v>
      </c>
      <c r="I10469" s="1">
        <v>3</v>
      </c>
      <c r="J10469" s="1">
        <v>8</v>
      </c>
      <c r="K10469" s="1">
        <v>12</v>
      </c>
      <c r="L10469" s="1">
        <v>7</v>
      </c>
      <c r="M10469" s="8">
        <v>0</v>
      </c>
    </row>
    <row r="10470" spans="4:13" x14ac:dyDescent="0.2">
      <c r="D10470" s="175"/>
      <c r="E10470" s="11"/>
      <c r="F10470" s="10"/>
      <c r="G10470" s="9">
        <v>100</v>
      </c>
      <c r="H10470" s="45">
        <v>0</v>
      </c>
      <c r="I10470" s="23">
        <v>10</v>
      </c>
      <c r="J10470" s="23">
        <v>26.666666666666998</v>
      </c>
      <c r="K10470" s="27">
        <v>40</v>
      </c>
      <c r="L10470" s="2">
        <v>23.333333333333002</v>
      </c>
      <c r="M10470" s="36">
        <v>0</v>
      </c>
    </row>
    <row r="10471" spans="4:13" x14ac:dyDescent="0.2">
      <c r="D10471" s="175"/>
      <c r="E10471" s="4" t="s">
        <v>27</v>
      </c>
      <c r="F10471" s="6"/>
      <c r="G10471" s="5">
        <v>70</v>
      </c>
      <c r="H10471" s="7">
        <v>0</v>
      </c>
      <c r="I10471" s="1">
        <v>1</v>
      </c>
      <c r="J10471" s="1">
        <v>13</v>
      </c>
      <c r="K10471" s="1">
        <v>37</v>
      </c>
      <c r="L10471" s="1">
        <v>13</v>
      </c>
      <c r="M10471" s="8">
        <v>6</v>
      </c>
    </row>
    <row r="10472" spans="4:13" x14ac:dyDescent="0.2">
      <c r="D10472" s="175"/>
      <c r="E10472" s="11"/>
      <c r="F10472" s="10"/>
      <c r="G10472" s="9">
        <v>100</v>
      </c>
      <c r="H10472" s="45">
        <v>0</v>
      </c>
      <c r="I10472" s="2">
        <v>1.4285714285710001</v>
      </c>
      <c r="J10472" s="2">
        <v>18.571428571428999</v>
      </c>
      <c r="K10472" s="23">
        <v>52.857142857143003</v>
      </c>
      <c r="L10472" s="27">
        <v>18.571428571428999</v>
      </c>
      <c r="M10472" s="13">
        <v>8.5714285714289993</v>
      </c>
    </row>
    <row r="10473" spans="4:13" x14ac:dyDescent="0.2">
      <c r="D10473" s="175"/>
      <c r="E10473" s="4" t="s">
        <v>28</v>
      </c>
      <c r="F10473" s="6"/>
      <c r="G10473" s="5">
        <v>51</v>
      </c>
      <c r="H10473" s="7">
        <v>1</v>
      </c>
      <c r="I10473" s="1">
        <v>0</v>
      </c>
      <c r="J10473" s="1">
        <v>6</v>
      </c>
      <c r="K10473" s="1">
        <v>27</v>
      </c>
      <c r="L10473" s="1">
        <v>10</v>
      </c>
      <c r="M10473" s="8">
        <v>7</v>
      </c>
    </row>
    <row r="10474" spans="4:13" x14ac:dyDescent="0.2">
      <c r="D10474" s="175"/>
      <c r="E10474" s="11"/>
      <c r="F10474" s="10"/>
      <c r="G10474" s="9">
        <v>100</v>
      </c>
      <c r="H10474" s="16">
        <v>1.9607843137250001</v>
      </c>
      <c r="I10474" s="18">
        <v>0</v>
      </c>
      <c r="J10474" s="27">
        <v>11.764705882353001</v>
      </c>
      <c r="K10474" s="23">
        <v>52.941176470587997</v>
      </c>
      <c r="L10474" s="2">
        <v>19.607843137254999</v>
      </c>
      <c r="M10474" s="89">
        <v>13.725490196078001</v>
      </c>
    </row>
    <row r="10475" spans="4:13" x14ac:dyDescent="0.2">
      <c r="D10475" s="175"/>
      <c r="E10475" s="4" t="s">
        <v>29</v>
      </c>
      <c r="F10475" s="6"/>
      <c r="G10475" s="5">
        <v>7</v>
      </c>
      <c r="H10475" s="7">
        <v>0</v>
      </c>
      <c r="I10475" s="1">
        <v>0</v>
      </c>
      <c r="J10475" s="1">
        <v>0</v>
      </c>
      <c r="K10475" s="1">
        <v>5</v>
      </c>
      <c r="L10475" s="1">
        <v>2</v>
      </c>
      <c r="M10475" s="8">
        <v>0</v>
      </c>
    </row>
    <row r="10476" spans="4:13" x14ac:dyDescent="0.2">
      <c r="D10476" s="175"/>
      <c r="E10476" s="11"/>
      <c r="F10476" s="10"/>
      <c r="G10476" s="9">
        <v>100</v>
      </c>
      <c r="H10476" s="45">
        <v>0</v>
      </c>
      <c r="I10476" s="18">
        <v>0</v>
      </c>
      <c r="J10476" s="76">
        <v>0</v>
      </c>
      <c r="K10476" s="35">
        <v>71.428571428571004</v>
      </c>
      <c r="L10476" s="2">
        <v>28.571428571428999</v>
      </c>
      <c r="M10476" s="36">
        <v>0</v>
      </c>
    </row>
    <row r="10477" spans="4:13" x14ac:dyDescent="0.2">
      <c r="D10477" s="174" t="s">
        <v>30</v>
      </c>
      <c r="E10477" s="20" t="s">
        <v>31</v>
      </c>
      <c r="F10477" s="22"/>
      <c r="G10477" s="21">
        <v>393</v>
      </c>
      <c r="H10477" s="25">
        <v>4</v>
      </c>
      <c r="I10477" s="3">
        <v>11</v>
      </c>
      <c r="J10477" s="3">
        <v>87</v>
      </c>
      <c r="K10477" s="3">
        <v>184</v>
      </c>
      <c r="L10477" s="3">
        <v>92</v>
      </c>
      <c r="M10477" s="26">
        <v>15</v>
      </c>
    </row>
    <row r="10478" spans="4:13" x14ac:dyDescent="0.2">
      <c r="D10478" s="175"/>
      <c r="E10478" s="11"/>
      <c r="F10478" s="10"/>
      <c r="G10478" s="9">
        <v>100</v>
      </c>
      <c r="H10478" s="16">
        <v>1.0178117048349999</v>
      </c>
      <c r="I10478" s="2">
        <v>2.7989821882950001</v>
      </c>
      <c r="J10478" s="2">
        <v>22.137404580153</v>
      </c>
      <c r="K10478" s="2">
        <v>46.819338422392001</v>
      </c>
      <c r="L10478" s="2">
        <v>23.409669211196</v>
      </c>
      <c r="M10478" s="13">
        <v>3.8167938931299998</v>
      </c>
    </row>
    <row r="10479" spans="4:13" x14ac:dyDescent="0.2">
      <c r="D10479" s="175"/>
      <c r="E10479" s="4" t="s">
        <v>32</v>
      </c>
      <c r="F10479" s="6"/>
      <c r="G10479" s="5">
        <v>352</v>
      </c>
      <c r="H10479" s="7">
        <v>7</v>
      </c>
      <c r="I10479" s="1">
        <v>5</v>
      </c>
      <c r="J10479" s="1">
        <v>59</v>
      </c>
      <c r="K10479" s="1">
        <v>168</v>
      </c>
      <c r="L10479" s="1">
        <v>91</v>
      </c>
      <c r="M10479" s="8">
        <v>22</v>
      </c>
    </row>
    <row r="10480" spans="4:13" x14ac:dyDescent="0.2">
      <c r="D10480" s="175"/>
      <c r="E10480" s="11"/>
      <c r="F10480" s="10"/>
      <c r="G10480" s="9">
        <v>100</v>
      </c>
      <c r="H10480" s="16">
        <v>1.988636363636</v>
      </c>
      <c r="I10480" s="2">
        <v>1.4204545454549999</v>
      </c>
      <c r="J10480" s="2">
        <v>16.761363636363999</v>
      </c>
      <c r="K10480" s="2">
        <v>47.727272727272997</v>
      </c>
      <c r="L10480" s="2">
        <v>25.852272727273</v>
      </c>
      <c r="M10480" s="13">
        <v>6.25</v>
      </c>
    </row>
    <row r="10481" spans="4:13" x14ac:dyDescent="0.2">
      <c r="D10481" s="175"/>
      <c r="E10481" s="4" t="s">
        <v>33</v>
      </c>
      <c r="F10481" s="6"/>
      <c r="G10481" s="5">
        <v>388</v>
      </c>
      <c r="H10481" s="7">
        <v>4</v>
      </c>
      <c r="I10481" s="1">
        <v>3</v>
      </c>
      <c r="J10481" s="1">
        <v>83</v>
      </c>
      <c r="K10481" s="1">
        <v>185</v>
      </c>
      <c r="L10481" s="1">
        <v>93</v>
      </c>
      <c r="M10481" s="8">
        <v>20</v>
      </c>
    </row>
    <row r="10482" spans="4:13" x14ac:dyDescent="0.2">
      <c r="D10482" s="175"/>
      <c r="E10482" s="11"/>
      <c r="F10482" s="10"/>
      <c r="G10482" s="9">
        <v>100</v>
      </c>
      <c r="H10482" s="16">
        <v>1.0309278350519999</v>
      </c>
      <c r="I10482" s="2">
        <v>0.77319587628899999</v>
      </c>
      <c r="J10482" s="2">
        <v>21.391752577319998</v>
      </c>
      <c r="K10482" s="2">
        <v>47.680412371133997</v>
      </c>
      <c r="L10482" s="2">
        <v>23.969072164947999</v>
      </c>
      <c r="M10482" s="13">
        <v>5.1546391752579996</v>
      </c>
    </row>
    <row r="10483" spans="4:13" x14ac:dyDescent="0.2">
      <c r="D10483" s="175"/>
      <c r="E10483" s="4" t="s">
        <v>34</v>
      </c>
      <c r="F10483" s="6"/>
      <c r="G10483" s="5">
        <v>89</v>
      </c>
      <c r="H10483" s="7">
        <v>2</v>
      </c>
      <c r="I10483" s="1">
        <v>1</v>
      </c>
      <c r="J10483" s="1">
        <v>23</v>
      </c>
      <c r="K10483" s="1">
        <v>46</v>
      </c>
      <c r="L10483" s="1">
        <v>15</v>
      </c>
      <c r="M10483" s="8">
        <v>2</v>
      </c>
    </row>
    <row r="10484" spans="4:13" x14ac:dyDescent="0.2">
      <c r="D10484" s="175"/>
      <c r="E10484" s="11"/>
      <c r="F10484" s="10"/>
      <c r="G10484" s="9">
        <v>100</v>
      </c>
      <c r="H10484" s="16">
        <v>2.2471910112360001</v>
      </c>
      <c r="I10484" s="2">
        <v>1.123595505618</v>
      </c>
      <c r="J10484" s="23">
        <v>25.842696629212998</v>
      </c>
      <c r="K10484" s="2">
        <v>51.685393258426998</v>
      </c>
      <c r="L10484" s="27">
        <v>16.853932584270002</v>
      </c>
      <c r="M10484" s="13">
        <v>2.2471910112360001</v>
      </c>
    </row>
    <row r="10485" spans="4:13" x14ac:dyDescent="0.2">
      <c r="D10485" s="174" t="s">
        <v>35</v>
      </c>
      <c r="E10485" s="20" t="s">
        <v>36</v>
      </c>
      <c r="F10485" s="22"/>
      <c r="G10485" s="21">
        <v>629</v>
      </c>
      <c r="H10485" s="25">
        <v>8</v>
      </c>
      <c r="I10485" s="3">
        <v>13</v>
      </c>
      <c r="J10485" s="3">
        <v>133</v>
      </c>
      <c r="K10485" s="3">
        <v>300</v>
      </c>
      <c r="L10485" s="3">
        <v>148</v>
      </c>
      <c r="M10485" s="26">
        <v>27</v>
      </c>
    </row>
    <row r="10486" spans="4:13" x14ac:dyDescent="0.2">
      <c r="D10486" s="175"/>
      <c r="E10486" s="11"/>
      <c r="F10486" s="10"/>
      <c r="G10486" s="9">
        <v>100</v>
      </c>
      <c r="H10486" s="16">
        <v>1.2718600953899999</v>
      </c>
      <c r="I10486" s="2">
        <v>2.0667726550080001</v>
      </c>
      <c r="J10486" s="2">
        <v>21.144674085851001</v>
      </c>
      <c r="K10486" s="2">
        <v>47.694753577107001</v>
      </c>
      <c r="L10486" s="2">
        <v>23.529411764706001</v>
      </c>
      <c r="M10486" s="13">
        <v>4.2925278219400003</v>
      </c>
    </row>
    <row r="10487" spans="4:13" x14ac:dyDescent="0.2">
      <c r="D10487" s="175"/>
      <c r="E10487" s="4" t="s">
        <v>37</v>
      </c>
      <c r="F10487" s="6"/>
      <c r="G10487" s="5">
        <v>593</v>
      </c>
      <c r="H10487" s="7">
        <v>9</v>
      </c>
      <c r="I10487" s="1">
        <v>7</v>
      </c>
      <c r="J10487" s="1">
        <v>119</v>
      </c>
      <c r="K10487" s="1">
        <v>283</v>
      </c>
      <c r="L10487" s="1">
        <v>143</v>
      </c>
      <c r="M10487" s="8">
        <v>32</v>
      </c>
    </row>
    <row r="10488" spans="4:13" x14ac:dyDescent="0.2">
      <c r="D10488" s="175"/>
      <c r="E10488" s="11"/>
      <c r="F10488" s="10"/>
      <c r="G10488" s="9">
        <v>100</v>
      </c>
      <c r="H10488" s="16">
        <v>1.517706576728</v>
      </c>
      <c r="I10488" s="2">
        <v>1.1804384485670001</v>
      </c>
      <c r="J10488" s="2">
        <v>20.067453625632002</v>
      </c>
      <c r="K10488" s="2">
        <v>47.723440134907001</v>
      </c>
      <c r="L10488" s="2">
        <v>24.114671163575</v>
      </c>
      <c r="M10488" s="13">
        <v>5.3962900505900002</v>
      </c>
    </row>
    <row r="10489" spans="4:13" x14ac:dyDescent="0.2">
      <c r="D10489" s="174" t="s">
        <v>38</v>
      </c>
      <c r="E10489" s="20" t="s">
        <v>39</v>
      </c>
      <c r="F10489" s="22"/>
      <c r="G10489" s="21">
        <v>64</v>
      </c>
      <c r="H10489" s="25">
        <v>2</v>
      </c>
      <c r="I10489" s="3">
        <v>0</v>
      </c>
      <c r="J10489" s="3">
        <v>17</v>
      </c>
      <c r="K10489" s="3">
        <v>22</v>
      </c>
      <c r="L10489" s="3">
        <v>22</v>
      </c>
      <c r="M10489" s="26">
        <v>1</v>
      </c>
    </row>
    <row r="10490" spans="4:13" x14ac:dyDescent="0.2">
      <c r="D10490" s="175"/>
      <c r="E10490" s="11"/>
      <c r="F10490" s="10"/>
      <c r="G10490" s="9">
        <v>100</v>
      </c>
      <c r="H10490" s="16">
        <v>3.125</v>
      </c>
      <c r="I10490" s="18">
        <v>0</v>
      </c>
      <c r="J10490" s="23">
        <v>26.5625</v>
      </c>
      <c r="K10490" s="46">
        <v>34.375</v>
      </c>
      <c r="L10490" s="35">
        <v>34.375</v>
      </c>
      <c r="M10490" s="13">
        <v>1.5625</v>
      </c>
    </row>
    <row r="10491" spans="4:13" x14ac:dyDescent="0.2">
      <c r="D10491" s="175"/>
      <c r="E10491" s="4" t="s">
        <v>40</v>
      </c>
      <c r="F10491" s="6"/>
      <c r="G10491" s="5">
        <v>147</v>
      </c>
      <c r="H10491" s="7">
        <v>1</v>
      </c>
      <c r="I10491" s="1">
        <v>1</v>
      </c>
      <c r="J10491" s="1">
        <v>26</v>
      </c>
      <c r="K10491" s="1">
        <v>76</v>
      </c>
      <c r="L10491" s="1">
        <v>36</v>
      </c>
      <c r="M10491" s="8">
        <v>7</v>
      </c>
    </row>
    <row r="10492" spans="4:13" x14ac:dyDescent="0.2">
      <c r="D10492" s="175"/>
      <c r="E10492" s="11"/>
      <c r="F10492" s="10"/>
      <c r="G10492" s="9">
        <v>100</v>
      </c>
      <c r="H10492" s="16">
        <v>0.68027210884400002</v>
      </c>
      <c r="I10492" s="2">
        <v>0.68027210884400002</v>
      </c>
      <c r="J10492" s="2">
        <v>17.687074829932001</v>
      </c>
      <c r="K10492" s="2">
        <v>51.700680272108997</v>
      </c>
      <c r="L10492" s="2">
        <v>24.489795918367001</v>
      </c>
      <c r="M10492" s="13">
        <v>4.7619047619049999</v>
      </c>
    </row>
    <row r="10493" spans="4:13" x14ac:dyDescent="0.2">
      <c r="D10493" s="175"/>
      <c r="E10493" s="4" t="s">
        <v>41</v>
      </c>
      <c r="F10493" s="6"/>
      <c r="G10493" s="5">
        <v>204</v>
      </c>
      <c r="H10493" s="7">
        <v>2</v>
      </c>
      <c r="I10493" s="1">
        <v>3</v>
      </c>
      <c r="J10493" s="1">
        <v>29</v>
      </c>
      <c r="K10493" s="1">
        <v>106</v>
      </c>
      <c r="L10493" s="1">
        <v>61</v>
      </c>
      <c r="M10493" s="8">
        <v>3</v>
      </c>
    </row>
    <row r="10494" spans="4:13" x14ac:dyDescent="0.2">
      <c r="D10494" s="175"/>
      <c r="E10494" s="11"/>
      <c r="F10494" s="10"/>
      <c r="G10494" s="9">
        <v>100</v>
      </c>
      <c r="H10494" s="16">
        <v>0.98039215686299996</v>
      </c>
      <c r="I10494" s="2">
        <v>1.4705882352940001</v>
      </c>
      <c r="J10494" s="27">
        <v>14.21568627451</v>
      </c>
      <c r="K10494" s="2">
        <v>51.960784313725</v>
      </c>
      <c r="L10494" s="23">
        <v>29.901960784313999</v>
      </c>
      <c r="M10494" s="13">
        <v>1.4705882352940001</v>
      </c>
    </row>
    <row r="10495" spans="4:13" x14ac:dyDescent="0.2">
      <c r="D10495" s="175"/>
      <c r="E10495" s="4" t="s">
        <v>42</v>
      </c>
      <c r="F10495" s="6"/>
      <c r="G10495" s="5">
        <v>210</v>
      </c>
      <c r="H10495" s="7">
        <v>2</v>
      </c>
      <c r="I10495" s="1">
        <v>3</v>
      </c>
      <c r="J10495" s="1">
        <v>51</v>
      </c>
      <c r="K10495" s="1">
        <v>88</v>
      </c>
      <c r="L10495" s="1">
        <v>60</v>
      </c>
      <c r="M10495" s="8">
        <v>6</v>
      </c>
    </row>
    <row r="10496" spans="4:13" x14ac:dyDescent="0.2">
      <c r="D10496" s="175"/>
      <c r="E10496" s="11"/>
      <c r="F10496" s="10"/>
      <c r="G10496" s="9">
        <v>100</v>
      </c>
      <c r="H10496" s="16">
        <v>0.95238095238099996</v>
      </c>
      <c r="I10496" s="2">
        <v>1.4285714285710001</v>
      </c>
      <c r="J10496" s="2">
        <v>24.285714285714</v>
      </c>
      <c r="K10496" s="27">
        <v>41.904761904761997</v>
      </c>
      <c r="L10496" s="2">
        <v>28.571428571428999</v>
      </c>
      <c r="M10496" s="13">
        <v>2.8571428571430002</v>
      </c>
    </row>
    <row r="10497" spans="2:13" x14ac:dyDescent="0.2">
      <c r="D10497" s="175"/>
      <c r="E10497" s="4" t="s">
        <v>43</v>
      </c>
      <c r="F10497" s="6"/>
      <c r="G10497" s="5">
        <v>204</v>
      </c>
      <c r="H10497" s="7">
        <v>4</v>
      </c>
      <c r="I10497" s="1">
        <v>1</v>
      </c>
      <c r="J10497" s="1">
        <v>43</v>
      </c>
      <c r="K10497" s="1">
        <v>105</v>
      </c>
      <c r="L10497" s="1">
        <v>41</v>
      </c>
      <c r="M10497" s="8">
        <v>10</v>
      </c>
    </row>
    <row r="10498" spans="2:13" x14ac:dyDescent="0.2">
      <c r="D10498" s="175"/>
      <c r="E10498" s="11"/>
      <c r="F10498" s="10"/>
      <c r="G10498" s="9">
        <v>100</v>
      </c>
      <c r="H10498" s="16">
        <v>1.9607843137250001</v>
      </c>
      <c r="I10498" s="2">
        <v>0.49019607843099999</v>
      </c>
      <c r="J10498" s="2">
        <v>21.078431372549002</v>
      </c>
      <c r="K10498" s="2">
        <v>51.470588235294002</v>
      </c>
      <c r="L10498" s="2">
        <v>20.098039215686001</v>
      </c>
      <c r="M10498" s="13">
        <v>4.9019607843140003</v>
      </c>
    </row>
    <row r="10499" spans="2:13" x14ac:dyDescent="0.2">
      <c r="D10499" s="175"/>
      <c r="E10499" s="4" t="s">
        <v>44</v>
      </c>
      <c r="F10499" s="6"/>
      <c r="G10499" s="5">
        <v>223</v>
      </c>
      <c r="H10499" s="7">
        <v>2</v>
      </c>
      <c r="I10499" s="1">
        <v>7</v>
      </c>
      <c r="J10499" s="1">
        <v>45</v>
      </c>
      <c r="K10499" s="1">
        <v>111</v>
      </c>
      <c r="L10499" s="1">
        <v>40</v>
      </c>
      <c r="M10499" s="8">
        <v>18</v>
      </c>
    </row>
    <row r="10500" spans="2:13" x14ac:dyDescent="0.2">
      <c r="D10500" s="175"/>
      <c r="E10500" s="11"/>
      <c r="F10500" s="10"/>
      <c r="G10500" s="9">
        <v>100</v>
      </c>
      <c r="H10500" s="16">
        <v>0.89686098654699997</v>
      </c>
      <c r="I10500" s="2">
        <v>3.139013452915</v>
      </c>
      <c r="J10500" s="2">
        <v>20.179372197309</v>
      </c>
      <c r="K10500" s="2">
        <v>49.775784753362998</v>
      </c>
      <c r="L10500" s="27">
        <v>17.937219730942001</v>
      </c>
      <c r="M10500" s="13">
        <v>8.0717488789239997</v>
      </c>
    </row>
    <row r="10501" spans="2:13" x14ac:dyDescent="0.2">
      <c r="D10501" s="175"/>
      <c r="E10501" s="4" t="s">
        <v>45</v>
      </c>
      <c r="F10501" s="6"/>
      <c r="G10501" s="5">
        <v>170</v>
      </c>
      <c r="H10501" s="7">
        <v>4</v>
      </c>
      <c r="I10501" s="1">
        <v>5</v>
      </c>
      <c r="J10501" s="1">
        <v>41</v>
      </c>
      <c r="K10501" s="1">
        <v>75</v>
      </c>
      <c r="L10501" s="1">
        <v>31</v>
      </c>
      <c r="M10501" s="8">
        <v>14</v>
      </c>
    </row>
    <row r="10502" spans="2:13" x14ac:dyDescent="0.2">
      <c r="D10502" s="176"/>
      <c r="E10502" s="57"/>
      <c r="F10502" s="54"/>
      <c r="G10502" s="67">
        <v>100</v>
      </c>
      <c r="H10502" s="82">
        <v>2.352941176471</v>
      </c>
      <c r="I10502" s="48">
        <v>2.9411764705880001</v>
      </c>
      <c r="J10502" s="48">
        <v>24.117647058824002</v>
      </c>
      <c r="K10502" s="48">
        <v>44.117647058823998</v>
      </c>
      <c r="L10502" s="96">
        <v>18.235294117647001</v>
      </c>
      <c r="M10502" s="84">
        <v>8.2352941176469994</v>
      </c>
    </row>
    <row r="10504" spans="2:13" x14ac:dyDescent="0.2">
      <c r="B10504" s="43" t="str">
        <f xml:space="preserve"> HYPERLINK("#'目次'!B224", "[218]")</f>
        <v>[218]</v>
      </c>
      <c r="C10504" s="31" t="s">
        <v>432</v>
      </c>
    </row>
    <row r="10508" spans="2:13" x14ac:dyDescent="0.2">
      <c r="D10508" s="177"/>
      <c r="E10508" s="178"/>
      <c r="F10508" s="178"/>
      <c r="G10508" s="40" t="s">
        <v>14</v>
      </c>
      <c r="H10508" s="42" t="s">
        <v>416</v>
      </c>
      <c r="I10508" s="15" t="s">
        <v>417</v>
      </c>
      <c r="J10508" s="15" t="s">
        <v>418</v>
      </c>
      <c r="K10508" s="15" t="s">
        <v>419</v>
      </c>
      <c r="L10508" s="15" t="s">
        <v>420</v>
      </c>
      <c r="M10508" s="44" t="s">
        <v>17</v>
      </c>
    </row>
    <row r="10509" spans="2:13" x14ac:dyDescent="0.2">
      <c r="D10509" s="179"/>
      <c r="E10509" s="180"/>
      <c r="F10509" s="180"/>
      <c r="G10509" s="39"/>
      <c r="H10509" s="41"/>
      <c r="I10509" s="14"/>
      <c r="J10509" s="14"/>
      <c r="K10509" s="14"/>
      <c r="L10509" s="14"/>
      <c r="M10509" s="38"/>
    </row>
    <row r="10510" spans="2:13" x14ac:dyDescent="0.2">
      <c r="D10510" s="70"/>
      <c r="E10510" s="72" t="s">
        <v>14</v>
      </c>
      <c r="F10510" s="69"/>
      <c r="G10510" s="37">
        <v>1222</v>
      </c>
      <c r="H10510" s="17">
        <v>17</v>
      </c>
      <c r="I10510" s="17">
        <v>20</v>
      </c>
      <c r="J10510" s="17">
        <v>252</v>
      </c>
      <c r="K10510" s="17">
        <v>583</v>
      </c>
      <c r="L10510" s="17">
        <v>291</v>
      </c>
      <c r="M10510" s="55">
        <v>59</v>
      </c>
    </row>
    <row r="10511" spans="2:13" x14ac:dyDescent="0.2">
      <c r="D10511" s="57"/>
      <c r="E10511" s="54"/>
      <c r="F10511" s="71"/>
      <c r="G10511" s="9">
        <v>100</v>
      </c>
      <c r="H10511" s="2">
        <v>1.39116202946</v>
      </c>
      <c r="I10511" s="2">
        <v>1.636661211129</v>
      </c>
      <c r="J10511" s="2">
        <v>20.621931260229001</v>
      </c>
      <c r="K10511" s="2">
        <v>47.708674304418999</v>
      </c>
      <c r="L10511" s="2">
        <v>23.813420621931002</v>
      </c>
      <c r="M10511" s="13">
        <v>4.8281505728310004</v>
      </c>
    </row>
    <row r="10512" spans="2:13" x14ac:dyDescent="0.2">
      <c r="D10512" s="174" t="s">
        <v>52</v>
      </c>
      <c r="E10512" s="20" t="s">
        <v>53</v>
      </c>
      <c r="F10512" s="22"/>
      <c r="G10512" s="21">
        <v>15</v>
      </c>
      <c r="H10512" s="25">
        <v>1</v>
      </c>
      <c r="I10512" s="3">
        <v>0</v>
      </c>
      <c r="J10512" s="3">
        <v>4</v>
      </c>
      <c r="K10512" s="3">
        <v>4</v>
      </c>
      <c r="L10512" s="3">
        <v>5</v>
      </c>
      <c r="M10512" s="26">
        <v>1</v>
      </c>
    </row>
    <row r="10513" spans="4:13" x14ac:dyDescent="0.2">
      <c r="D10513" s="175"/>
      <c r="E10513" s="11"/>
      <c r="F10513" s="10"/>
      <c r="G10513" s="9">
        <v>100</v>
      </c>
      <c r="H10513" s="64">
        <v>6.666666666667</v>
      </c>
      <c r="I10513" s="18">
        <v>0</v>
      </c>
      <c r="J10513" s="23">
        <v>26.666666666666998</v>
      </c>
      <c r="K10513" s="46">
        <v>26.666666666666998</v>
      </c>
      <c r="L10513" s="23">
        <v>33.333333333333002</v>
      </c>
      <c r="M10513" s="13">
        <v>6.666666666667</v>
      </c>
    </row>
    <row r="10514" spans="4:13" ht="24" x14ac:dyDescent="0.2">
      <c r="D10514" s="175"/>
      <c r="E10514" s="4" t="s">
        <v>54</v>
      </c>
      <c r="F10514" s="6"/>
      <c r="G10514" s="5">
        <v>122</v>
      </c>
      <c r="H10514" s="7">
        <v>0</v>
      </c>
      <c r="I10514" s="1">
        <v>2</v>
      </c>
      <c r="J10514" s="1">
        <v>32</v>
      </c>
      <c r="K10514" s="1">
        <v>61</v>
      </c>
      <c r="L10514" s="1">
        <v>23</v>
      </c>
      <c r="M10514" s="8">
        <v>4</v>
      </c>
    </row>
    <row r="10515" spans="4:13" x14ac:dyDescent="0.2">
      <c r="D10515" s="175"/>
      <c r="E10515" s="11"/>
      <c r="F10515" s="10"/>
      <c r="G10515" s="9">
        <v>100</v>
      </c>
      <c r="H10515" s="45">
        <v>0</v>
      </c>
      <c r="I10515" s="2">
        <v>1.6393442622950001</v>
      </c>
      <c r="J10515" s="23">
        <v>26.229508196721</v>
      </c>
      <c r="K10515" s="2">
        <v>50</v>
      </c>
      <c r="L10515" s="2">
        <v>18.852459016392999</v>
      </c>
      <c r="M10515" s="13">
        <v>3.2786885245900002</v>
      </c>
    </row>
    <row r="10516" spans="4:13" x14ac:dyDescent="0.2">
      <c r="D10516" s="175"/>
      <c r="E10516" s="4" t="s">
        <v>55</v>
      </c>
      <c r="F10516" s="6"/>
      <c r="G10516" s="5">
        <v>43</v>
      </c>
      <c r="H10516" s="7">
        <v>1</v>
      </c>
      <c r="I10516" s="1">
        <v>1</v>
      </c>
      <c r="J10516" s="1">
        <v>6</v>
      </c>
      <c r="K10516" s="1">
        <v>22</v>
      </c>
      <c r="L10516" s="1">
        <v>13</v>
      </c>
      <c r="M10516" s="8">
        <v>0</v>
      </c>
    </row>
    <row r="10517" spans="4:13" x14ac:dyDescent="0.2">
      <c r="D10517" s="175"/>
      <c r="E10517" s="11"/>
      <c r="F10517" s="10"/>
      <c r="G10517" s="9">
        <v>100</v>
      </c>
      <c r="H10517" s="16">
        <v>2.3255813953489999</v>
      </c>
      <c r="I10517" s="2">
        <v>2.3255813953489999</v>
      </c>
      <c r="J10517" s="27">
        <v>13.953488372093</v>
      </c>
      <c r="K10517" s="2">
        <v>51.162790697673998</v>
      </c>
      <c r="L10517" s="23">
        <v>30.232558139535001</v>
      </c>
      <c r="M10517" s="36">
        <v>0</v>
      </c>
    </row>
    <row r="10518" spans="4:13" x14ac:dyDescent="0.2">
      <c r="D10518" s="175"/>
      <c r="E10518" s="4" t="s">
        <v>56</v>
      </c>
      <c r="F10518" s="6"/>
      <c r="G10518" s="5">
        <v>60</v>
      </c>
      <c r="H10518" s="7">
        <v>1</v>
      </c>
      <c r="I10518" s="1">
        <v>1</v>
      </c>
      <c r="J10518" s="1">
        <v>18</v>
      </c>
      <c r="K10518" s="1">
        <v>28</v>
      </c>
      <c r="L10518" s="1">
        <v>11</v>
      </c>
      <c r="M10518" s="8">
        <v>1</v>
      </c>
    </row>
    <row r="10519" spans="4:13" x14ac:dyDescent="0.2">
      <c r="D10519" s="175"/>
      <c r="E10519" s="11"/>
      <c r="F10519" s="10"/>
      <c r="G10519" s="9">
        <v>100</v>
      </c>
      <c r="H10519" s="16">
        <v>1.666666666667</v>
      </c>
      <c r="I10519" s="2">
        <v>1.666666666667</v>
      </c>
      <c r="J10519" s="23">
        <v>30</v>
      </c>
      <c r="K10519" s="2">
        <v>46.666666666666998</v>
      </c>
      <c r="L10519" s="27">
        <v>18.333333333333002</v>
      </c>
      <c r="M10519" s="13">
        <v>1.666666666667</v>
      </c>
    </row>
    <row r="10520" spans="4:13" x14ac:dyDescent="0.2">
      <c r="D10520" s="175"/>
      <c r="E10520" s="4" t="s">
        <v>57</v>
      </c>
      <c r="F10520" s="6"/>
      <c r="G10520" s="5">
        <v>286</v>
      </c>
      <c r="H10520" s="7">
        <v>3</v>
      </c>
      <c r="I10520" s="1">
        <v>4</v>
      </c>
      <c r="J10520" s="1">
        <v>56</v>
      </c>
      <c r="K10520" s="1">
        <v>157</v>
      </c>
      <c r="L10520" s="1">
        <v>59</v>
      </c>
      <c r="M10520" s="8">
        <v>7</v>
      </c>
    </row>
    <row r="10521" spans="4:13" x14ac:dyDescent="0.2">
      <c r="D10521" s="175"/>
      <c r="E10521" s="11"/>
      <c r="F10521" s="10"/>
      <c r="G10521" s="9">
        <v>100</v>
      </c>
      <c r="H10521" s="16">
        <v>1.0489510489510001</v>
      </c>
      <c r="I10521" s="2">
        <v>1.398601398601</v>
      </c>
      <c r="J10521" s="2">
        <v>19.580419580419999</v>
      </c>
      <c r="K10521" s="23">
        <v>54.895104895105</v>
      </c>
      <c r="L10521" s="2">
        <v>20.629370629371</v>
      </c>
      <c r="M10521" s="13">
        <v>2.4475524475519999</v>
      </c>
    </row>
    <row r="10522" spans="4:13" x14ac:dyDescent="0.2">
      <c r="D10522" s="175"/>
      <c r="E10522" s="4" t="s">
        <v>58</v>
      </c>
      <c r="F10522" s="6"/>
      <c r="G10522" s="5">
        <v>129</v>
      </c>
      <c r="H10522" s="7">
        <v>0</v>
      </c>
      <c r="I10522" s="1">
        <v>2</v>
      </c>
      <c r="J10522" s="1">
        <v>22</v>
      </c>
      <c r="K10522" s="1">
        <v>55</v>
      </c>
      <c r="L10522" s="1">
        <v>44</v>
      </c>
      <c r="M10522" s="8">
        <v>6</v>
      </c>
    </row>
    <row r="10523" spans="4:13" x14ac:dyDescent="0.2">
      <c r="D10523" s="175"/>
      <c r="E10523" s="11"/>
      <c r="F10523" s="10"/>
      <c r="G10523" s="9">
        <v>100</v>
      </c>
      <c r="H10523" s="45">
        <v>0</v>
      </c>
      <c r="I10523" s="2">
        <v>1.550387596899</v>
      </c>
      <c r="J10523" s="2">
        <v>17.054263565890999</v>
      </c>
      <c r="K10523" s="27">
        <v>42.635658914728999</v>
      </c>
      <c r="L10523" s="35">
        <v>34.108527131782999</v>
      </c>
      <c r="M10523" s="13">
        <v>4.6511627906979998</v>
      </c>
    </row>
    <row r="10524" spans="4:13" x14ac:dyDescent="0.2">
      <c r="D10524" s="175"/>
      <c r="E10524" s="4" t="s">
        <v>59</v>
      </c>
      <c r="F10524" s="6"/>
      <c r="G10524" s="5">
        <v>195</v>
      </c>
      <c r="H10524" s="7">
        <v>4</v>
      </c>
      <c r="I10524" s="1">
        <v>4</v>
      </c>
      <c r="J10524" s="1">
        <v>31</v>
      </c>
      <c r="K10524" s="1">
        <v>98</v>
      </c>
      <c r="L10524" s="1">
        <v>44</v>
      </c>
      <c r="M10524" s="8">
        <v>14</v>
      </c>
    </row>
    <row r="10525" spans="4:13" x14ac:dyDescent="0.2">
      <c r="D10525" s="175"/>
      <c r="E10525" s="11"/>
      <c r="F10525" s="10"/>
      <c r="G10525" s="9">
        <v>100</v>
      </c>
      <c r="H10525" s="16">
        <v>2.051282051282</v>
      </c>
      <c r="I10525" s="2">
        <v>2.051282051282</v>
      </c>
      <c r="J10525" s="2">
        <v>15.897435897436001</v>
      </c>
      <c r="K10525" s="2">
        <v>50.25641025641</v>
      </c>
      <c r="L10525" s="2">
        <v>22.564102564102999</v>
      </c>
      <c r="M10525" s="13">
        <v>7.1794871794870003</v>
      </c>
    </row>
    <row r="10526" spans="4:13" x14ac:dyDescent="0.2">
      <c r="D10526" s="175"/>
      <c r="E10526" s="4" t="s">
        <v>60</v>
      </c>
      <c r="F10526" s="6"/>
      <c r="G10526" s="5">
        <v>176</v>
      </c>
      <c r="H10526" s="7">
        <v>3</v>
      </c>
      <c r="I10526" s="1">
        <v>3</v>
      </c>
      <c r="J10526" s="1">
        <v>44</v>
      </c>
      <c r="K10526" s="1">
        <v>73</v>
      </c>
      <c r="L10526" s="1">
        <v>41</v>
      </c>
      <c r="M10526" s="8">
        <v>12</v>
      </c>
    </row>
    <row r="10527" spans="4:13" x14ac:dyDescent="0.2">
      <c r="D10527" s="175"/>
      <c r="E10527" s="11"/>
      <c r="F10527" s="10"/>
      <c r="G10527" s="9">
        <v>100</v>
      </c>
      <c r="H10527" s="16">
        <v>1.7045454545450001</v>
      </c>
      <c r="I10527" s="2">
        <v>1.7045454545450001</v>
      </c>
      <c r="J10527" s="2">
        <v>25</v>
      </c>
      <c r="K10527" s="27">
        <v>41.477272727272997</v>
      </c>
      <c r="L10527" s="2">
        <v>23.295454545455001</v>
      </c>
      <c r="M10527" s="13">
        <v>6.8181818181820004</v>
      </c>
    </row>
    <row r="10528" spans="4:13" x14ac:dyDescent="0.2">
      <c r="D10528" s="175"/>
      <c r="E10528" s="4" t="s">
        <v>61</v>
      </c>
      <c r="F10528" s="6"/>
      <c r="G10528" s="5">
        <v>78</v>
      </c>
      <c r="H10528" s="7">
        <v>2</v>
      </c>
      <c r="I10528" s="1">
        <v>0</v>
      </c>
      <c r="J10528" s="1">
        <v>17</v>
      </c>
      <c r="K10528" s="1">
        <v>29</v>
      </c>
      <c r="L10528" s="1">
        <v>27</v>
      </c>
      <c r="M10528" s="8">
        <v>3</v>
      </c>
    </row>
    <row r="10529" spans="4:13" x14ac:dyDescent="0.2">
      <c r="D10529" s="175"/>
      <c r="E10529" s="11"/>
      <c r="F10529" s="10"/>
      <c r="G10529" s="9">
        <v>100</v>
      </c>
      <c r="H10529" s="16">
        <v>2.564102564103</v>
      </c>
      <c r="I10529" s="18">
        <v>0</v>
      </c>
      <c r="J10529" s="2">
        <v>21.794871794872002</v>
      </c>
      <c r="K10529" s="46">
        <v>37.179487179486998</v>
      </c>
      <c r="L10529" s="35">
        <v>34.615384615384997</v>
      </c>
      <c r="M10529" s="13">
        <v>3.8461538461539999</v>
      </c>
    </row>
    <row r="10530" spans="4:13" x14ac:dyDescent="0.2">
      <c r="D10530" s="175"/>
      <c r="E10530" s="4" t="s">
        <v>62</v>
      </c>
      <c r="F10530" s="6"/>
      <c r="G10530" s="5">
        <v>113</v>
      </c>
      <c r="H10530" s="7">
        <v>2</v>
      </c>
      <c r="I10530" s="1">
        <v>3</v>
      </c>
      <c r="J10530" s="1">
        <v>21</v>
      </c>
      <c r="K10530" s="1">
        <v>55</v>
      </c>
      <c r="L10530" s="1">
        <v>23</v>
      </c>
      <c r="M10530" s="8">
        <v>9</v>
      </c>
    </row>
    <row r="10531" spans="4:13" x14ac:dyDescent="0.2">
      <c r="D10531" s="175"/>
      <c r="E10531" s="11"/>
      <c r="F10531" s="10"/>
      <c r="G10531" s="9">
        <v>100</v>
      </c>
      <c r="H10531" s="16">
        <v>1.769911504425</v>
      </c>
      <c r="I10531" s="2">
        <v>2.654867256637</v>
      </c>
      <c r="J10531" s="2">
        <v>18.584070796460001</v>
      </c>
      <c r="K10531" s="2">
        <v>48.672566371681</v>
      </c>
      <c r="L10531" s="2">
        <v>20.353982300885001</v>
      </c>
      <c r="M10531" s="13">
        <v>7.964601769912</v>
      </c>
    </row>
    <row r="10532" spans="4:13" x14ac:dyDescent="0.2">
      <c r="D10532" s="174" t="s">
        <v>63</v>
      </c>
      <c r="E10532" s="20" t="s">
        <v>64</v>
      </c>
      <c r="F10532" s="22"/>
      <c r="G10532" s="21">
        <v>234</v>
      </c>
      <c r="H10532" s="25">
        <v>3</v>
      </c>
      <c r="I10532" s="3">
        <v>7</v>
      </c>
      <c r="J10532" s="3">
        <v>54</v>
      </c>
      <c r="K10532" s="3">
        <v>93</v>
      </c>
      <c r="L10532" s="3">
        <v>58</v>
      </c>
      <c r="M10532" s="26">
        <v>19</v>
      </c>
    </row>
    <row r="10533" spans="4:13" x14ac:dyDescent="0.2">
      <c r="D10533" s="175"/>
      <c r="E10533" s="11"/>
      <c r="F10533" s="10"/>
      <c r="G10533" s="9">
        <v>100</v>
      </c>
      <c r="H10533" s="16">
        <v>1.2820512820509999</v>
      </c>
      <c r="I10533" s="2">
        <v>2.9914529914529999</v>
      </c>
      <c r="J10533" s="2">
        <v>23.076923076922998</v>
      </c>
      <c r="K10533" s="27">
        <v>39.74358974359</v>
      </c>
      <c r="L10533" s="2">
        <v>24.786324786325</v>
      </c>
      <c r="M10533" s="13">
        <v>8.1196581196580002</v>
      </c>
    </row>
    <row r="10534" spans="4:13" x14ac:dyDescent="0.2">
      <c r="D10534" s="175"/>
      <c r="E10534" s="4" t="s">
        <v>65</v>
      </c>
      <c r="F10534" s="6"/>
      <c r="G10534" s="5">
        <v>172</v>
      </c>
      <c r="H10534" s="7">
        <v>1</v>
      </c>
      <c r="I10534" s="1">
        <v>2</v>
      </c>
      <c r="J10534" s="1">
        <v>37</v>
      </c>
      <c r="K10534" s="1">
        <v>81</v>
      </c>
      <c r="L10534" s="1">
        <v>41</v>
      </c>
      <c r="M10534" s="8">
        <v>10</v>
      </c>
    </row>
    <row r="10535" spans="4:13" x14ac:dyDescent="0.2">
      <c r="D10535" s="175"/>
      <c r="E10535" s="11"/>
      <c r="F10535" s="10"/>
      <c r="G10535" s="9">
        <v>100</v>
      </c>
      <c r="H10535" s="16">
        <v>0.58139534883699995</v>
      </c>
      <c r="I10535" s="2">
        <v>1.1627906976739999</v>
      </c>
      <c r="J10535" s="2">
        <v>21.511627906977001</v>
      </c>
      <c r="K10535" s="2">
        <v>47.093023255814003</v>
      </c>
      <c r="L10535" s="2">
        <v>23.837209302325999</v>
      </c>
      <c r="M10535" s="13">
        <v>5.8139534883720003</v>
      </c>
    </row>
    <row r="10536" spans="4:13" x14ac:dyDescent="0.2">
      <c r="D10536" s="175"/>
      <c r="E10536" s="4" t="s">
        <v>66</v>
      </c>
      <c r="F10536" s="6"/>
      <c r="G10536" s="5">
        <v>165</v>
      </c>
      <c r="H10536" s="7">
        <v>1</v>
      </c>
      <c r="I10536" s="1">
        <v>2</v>
      </c>
      <c r="J10536" s="1">
        <v>39</v>
      </c>
      <c r="K10536" s="1">
        <v>84</v>
      </c>
      <c r="L10536" s="1">
        <v>32</v>
      </c>
      <c r="M10536" s="8">
        <v>7</v>
      </c>
    </row>
    <row r="10537" spans="4:13" x14ac:dyDescent="0.2">
      <c r="D10537" s="175"/>
      <c r="E10537" s="11"/>
      <c r="F10537" s="10"/>
      <c r="G10537" s="9">
        <v>100</v>
      </c>
      <c r="H10537" s="16">
        <v>0.60606060606099998</v>
      </c>
      <c r="I10537" s="2">
        <v>1.2121212121210001</v>
      </c>
      <c r="J10537" s="2">
        <v>23.636363636363999</v>
      </c>
      <c r="K10537" s="2">
        <v>50.909090909090999</v>
      </c>
      <c r="L10537" s="2">
        <v>19.393939393939</v>
      </c>
      <c r="M10537" s="13">
        <v>4.2424242424239997</v>
      </c>
    </row>
    <row r="10538" spans="4:13" x14ac:dyDescent="0.2">
      <c r="D10538" s="175"/>
      <c r="E10538" s="4" t="s">
        <v>67</v>
      </c>
      <c r="F10538" s="6"/>
      <c r="G10538" s="5">
        <v>158</v>
      </c>
      <c r="H10538" s="7">
        <v>2</v>
      </c>
      <c r="I10538" s="1">
        <v>5</v>
      </c>
      <c r="J10538" s="1">
        <v>22</v>
      </c>
      <c r="K10538" s="1">
        <v>81</v>
      </c>
      <c r="L10538" s="1">
        <v>42</v>
      </c>
      <c r="M10538" s="8">
        <v>6</v>
      </c>
    </row>
    <row r="10539" spans="4:13" x14ac:dyDescent="0.2">
      <c r="D10539" s="175"/>
      <c r="E10539" s="11"/>
      <c r="F10539" s="10"/>
      <c r="G10539" s="9">
        <v>100</v>
      </c>
      <c r="H10539" s="16">
        <v>1.2658227848100001</v>
      </c>
      <c r="I10539" s="2">
        <v>3.1645569620249998</v>
      </c>
      <c r="J10539" s="27">
        <v>13.924050632910999</v>
      </c>
      <c r="K10539" s="2">
        <v>51.265822784809998</v>
      </c>
      <c r="L10539" s="2">
        <v>26.582278481012999</v>
      </c>
      <c r="M10539" s="13">
        <v>3.7974683544299999</v>
      </c>
    </row>
    <row r="10540" spans="4:13" x14ac:dyDescent="0.2">
      <c r="D10540" s="175"/>
      <c r="E10540" s="4" t="s">
        <v>68</v>
      </c>
      <c r="F10540" s="6"/>
      <c r="G10540" s="5">
        <v>112</v>
      </c>
      <c r="H10540" s="7">
        <v>0</v>
      </c>
      <c r="I10540" s="1">
        <v>0</v>
      </c>
      <c r="J10540" s="1">
        <v>28</v>
      </c>
      <c r="K10540" s="1">
        <v>52</v>
      </c>
      <c r="L10540" s="1">
        <v>30</v>
      </c>
      <c r="M10540" s="8">
        <v>2</v>
      </c>
    </row>
    <row r="10541" spans="4:13" x14ac:dyDescent="0.2">
      <c r="D10541" s="175"/>
      <c r="E10541" s="11"/>
      <c r="F10541" s="10"/>
      <c r="G10541" s="9">
        <v>100</v>
      </c>
      <c r="H10541" s="45">
        <v>0</v>
      </c>
      <c r="I10541" s="18">
        <v>0</v>
      </c>
      <c r="J10541" s="2">
        <v>25</v>
      </c>
      <c r="K10541" s="2">
        <v>46.428571428570997</v>
      </c>
      <c r="L10541" s="2">
        <v>26.785714285714</v>
      </c>
      <c r="M10541" s="13">
        <v>1.785714285714</v>
      </c>
    </row>
    <row r="10542" spans="4:13" x14ac:dyDescent="0.2">
      <c r="D10542" s="175"/>
      <c r="E10542" s="4" t="s">
        <v>69</v>
      </c>
      <c r="F10542" s="6"/>
      <c r="G10542" s="5">
        <v>92</v>
      </c>
      <c r="H10542" s="7">
        <v>4</v>
      </c>
      <c r="I10542" s="1">
        <v>2</v>
      </c>
      <c r="J10542" s="1">
        <v>18</v>
      </c>
      <c r="K10542" s="1">
        <v>46</v>
      </c>
      <c r="L10542" s="1">
        <v>20</v>
      </c>
      <c r="M10542" s="8">
        <v>2</v>
      </c>
    </row>
    <row r="10543" spans="4:13" x14ac:dyDescent="0.2">
      <c r="D10543" s="175"/>
      <c r="E10543" s="11"/>
      <c r="F10543" s="10"/>
      <c r="G10543" s="9">
        <v>100</v>
      </c>
      <c r="H10543" s="16">
        <v>4.3478260869570002</v>
      </c>
      <c r="I10543" s="2">
        <v>2.1739130434780001</v>
      </c>
      <c r="J10543" s="2">
        <v>19.565217391304</v>
      </c>
      <c r="K10543" s="2">
        <v>50</v>
      </c>
      <c r="L10543" s="2">
        <v>21.739130434783</v>
      </c>
      <c r="M10543" s="13">
        <v>2.1739130434780001</v>
      </c>
    </row>
    <row r="10544" spans="4:13" x14ac:dyDescent="0.2">
      <c r="D10544" s="175"/>
      <c r="E10544" s="4" t="s">
        <v>70</v>
      </c>
      <c r="F10544" s="6"/>
      <c r="G10544" s="5">
        <v>131</v>
      </c>
      <c r="H10544" s="7">
        <v>3</v>
      </c>
      <c r="I10544" s="1">
        <v>2</v>
      </c>
      <c r="J10544" s="1">
        <v>29</v>
      </c>
      <c r="K10544" s="1">
        <v>62</v>
      </c>
      <c r="L10544" s="1">
        <v>32</v>
      </c>
      <c r="M10544" s="8">
        <v>3</v>
      </c>
    </row>
    <row r="10545" spans="2:13" x14ac:dyDescent="0.2">
      <c r="D10545" s="175"/>
      <c r="E10545" s="11"/>
      <c r="F10545" s="10"/>
      <c r="G10545" s="9">
        <v>100</v>
      </c>
      <c r="H10545" s="16">
        <v>2.2900763358780001</v>
      </c>
      <c r="I10545" s="2">
        <v>1.526717557252</v>
      </c>
      <c r="J10545" s="2">
        <v>22.137404580153</v>
      </c>
      <c r="K10545" s="2">
        <v>47.328244274809002</v>
      </c>
      <c r="L10545" s="2">
        <v>24.427480916031001</v>
      </c>
      <c r="M10545" s="13">
        <v>2.2900763358780001</v>
      </c>
    </row>
    <row r="10546" spans="2:13" x14ac:dyDescent="0.2">
      <c r="D10546" s="175"/>
      <c r="E10546" s="4" t="s">
        <v>71</v>
      </c>
      <c r="F10546" s="6"/>
      <c r="G10546" s="5">
        <v>71</v>
      </c>
      <c r="H10546" s="7">
        <v>2</v>
      </c>
      <c r="I10546" s="1">
        <v>0</v>
      </c>
      <c r="J10546" s="1">
        <v>11</v>
      </c>
      <c r="K10546" s="1">
        <v>36</v>
      </c>
      <c r="L10546" s="1">
        <v>17</v>
      </c>
      <c r="M10546" s="8">
        <v>5</v>
      </c>
    </row>
    <row r="10547" spans="2:13" x14ac:dyDescent="0.2">
      <c r="D10547" s="175"/>
      <c r="E10547" s="11"/>
      <c r="F10547" s="10"/>
      <c r="G10547" s="9">
        <v>100</v>
      </c>
      <c r="H10547" s="16">
        <v>2.8169014084509998</v>
      </c>
      <c r="I10547" s="18">
        <v>0</v>
      </c>
      <c r="J10547" s="27">
        <v>15.492957746479</v>
      </c>
      <c r="K10547" s="2">
        <v>50.704225352112999</v>
      </c>
      <c r="L10547" s="2">
        <v>23.943661971830998</v>
      </c>
      <c r="M10547" s="13">
        <v>7.0422535211269999</v>
      </c>
    </row>
    <row r="10548" spans="2:13" x14ac:dyDescent="0.2">
      <c r="D10548" s="175"/>
      <c r="E10548" s="4" t="s">
        <v>72</v>
      </c>
      <c r="F10548" s="6"/>
      <c r="G10548" s="5">
        <v>70</v>
      </c>
      <c r="H10548" s="7">
        <v>1</v>
      </c>
      <c r="I10548" s="1">
        <v>0</v>
      </c>
      <c r="J10548" s="1">
        <v>13</v>
      </c>
      <c r="K10548" s="1">
        <v>41</v>
      </c>
      <c r="L10548" s="1">
        <v>13</v>
      </c>
      <c r="M10548" s="8">
        <v>2</v>
      </c>
    </row>
    <row r="10549" spans="2:13" x14ac:dyDescent="0.2">
      <c r="D10549" s="176"/>
      <c r="E10549" s="57"/>
      <c r="F10549" s="54"/>
      <c r="G10549" s="67">
        <v>100</v>
      </c>
      <c r="H10549" s="82">
        <v>1.4285714285710001</v>
      </c>
      <c r="I10549" s="81">
        <v>0</v>
      </c>
      <c r="J10549" s="48">
        <v>18.571428571428999</v>
      </c>
      <c r="K10549" s="108">
        <v>58.571428571429003</v>
      </c>
      <c r="L10549" s="96">
        <v>18.571428571428999</v>
      </c>
      <c r="M10549" s="84">
        <v>2.8571428571430002</v>
      </c>
    </row>
    <row r="10551" spans="2:13" x14ac:dyDescent="0.2">
      <c r="B10551" s="43" t="str">
        <f xml:space="preserve"> HYPERLINK("#'目次'!B225", "[219]")</f>
        <v>[219]</v>
      </c>
      <c r="C10551" s="31" t="s">
        <v>432</v>
      </c>
    </row>
    <row r="10554" spans="2:13" x14ac:dyDescent="0.2">
      <c r="C10554" s="31" t="s">
        <v>75</v>
      </c>
    </row>
    <row r="10555" spans="2:13" x14ac:dyDescent="0.2">
      <c r="D10555" s="177"/>
      <c r="E10555" s="178"/>
      <c r="F10555" s="178"/>
      <c r="G10555" s="40" t="s">
        <v>14</v>
      </c>
      <c r="H10555" s="42" t="s">
        <v>416</v>
      </c>
      <c r="I10555" s="15" t="s">
        <v>417</v>
      </c>
      <c r="J10555" s="15" t="s">
        <v>418</v>
      </c>
      <c r="K10555" s="15" t="s">
        <v>419</v>
      </c>
      <c r="L10555" s="15" t="s">
        <v>420</v>
      </c>
      <c r="M10555" s="44" t="s">
        <v>17</v>
      </c>
    </row>
    <row r="10556" spans="2:13" x14ac:dyDescent="0.2">
      <c r="D10556" s="179"/>
      <c r="E10556" s="180"/>
      <c r="F10556" s="180"/>
      <c r="G10556" s="39"/>
      <c r="H10556" s="41"/>
      <c r="I10556" s="14"/>
      <c r="J10556" s="14"/>
      <c r="K10556" s="14"/>
      <c r="L10556" s="14"/>
      <c r="M10556" s="38"/>
    </row>
    <row r="10557" spans="2:13" x14ac:dyDescent="0.2">
      <c r="D10557" s="70"/>
      <c r="E10557" s="72" t="s">
        <v>14</v>
      </c>
      <c r="F10557" s="69"/>
      <c r="G10557" s="37">
        <v>1222</v>
      </c>
      <c r="H10557" s="17">
        <v>17</v>
      </c>
      <c r="I10557" s="17">
        <v>20</v>
      </c>
      <c r="J10557" s="17">
        <v>252</v>
      </c>
      <c r="K10557" s="17">
        <v>583</v>
      </c>
      <c r="L10557" s="17">
        <v>291</v>
      </c>
      <c r="M10557" s="55">
        <v>59</v>
      </c>
    </row>
    <row r="10558" spans="2:13" x14ac:dyDescent="0.2">
      <c r="D10558" s="57"/>
      <c r="E10558" s="54"/>
      <c r="F10558" s="71"/>
      <c r="G10558" s="9">
        <v>100</v>
      </c>
      <c r="H10558" s="2">
        <v>1.39116202946</v>
      </c>
      <c r="I10558" s="2">
        <v>1.636661211129</v>
      </c>
      <c r="J10558" s="2">
        <v>20.621931260229001</v>
      </c>
      <c r="K10558" s="2">
        <v>47.708674304418999</v>
      </c>
      <c r="L10558" s="2">
        <v>23.813420621931002</v>
      </c>
      <c r="M10558" s="13">
        <v>4.8281505728310004</v>
      </c>
    </row>
    <row r="10559" spans="2:13" x14ac:dyDescent="0.2">
      <c r="D10559" s="174" t="s">
        <v>36</v>
      </c>
      <c r="E10559" s="20" t="s">
        <v>76</v>
      </c>
      <c r="F10559" s="22"/>
      <c r="G10559" s="21">
        <v>629</v>
      </c>
      <c r="H10559" s="25">
        <v>8</v>
      </c>
      <c r="I10559" s="3">
        <v>13</v>
      </c>
      <c r="J10559" s="3">
        <v>133</v>
      </c>
      <c r="K10559" s="3">
        <v>300</v>
      </c>
      <c r="L10559" s="3">
        <v>148</v>
      </c>
      <c r="M10559" s="26">
        <v>27</v>
      </c>
    </row>
    <row r="10560" spans="2:13" x14ac:dyDescent="0.2">
      <c r="D10560" s="175"/>
      <c r="E10560" s="11"/>
      <c r="F10560" s="10"/>
      <c r="G10560" s="9">
        <v>100</v>
      </c>
      <c r="H10560" s="16">
        <v>1.2718600953899999</v>
      </c>
      <c r="I10560" s="2">
        <v>2.0667726550080001</v>
      </c>
      <c r="J10560" s="2">
        <v>21.144674085851001</v>
      </c>
      <c r="K10560" s="2">
        <v>47.694753577107001</v>
      </c>
      <c r="L10560" s="2">
        <v>23.529411764706001</v>
      </c>
      <c r="M10560" s="13">
        <v>4.2925278219400003</v>
      </c>
    </row>
    <row r="10561" spans="4:13" x14ac:dyDescent="0.2">
      <c r="D10561" s="175"/>
      <c r="E10561" s="4" t="s">
        <v>39</v>
      </c>
      <c r="F10561" s="6"/>
      <c r="G10561" s="5">
        <v>37</v>
      </c>
      <c r="H10561" s="7">
        <v>1</v>
      </c>
      <c r="I10561" s="1">
        <v>0</v>
      </c>
      <c r="J10561" s="1">
        <v>10</v>
      </c>
      <c r="K10561" s="1">
        <v>13</v>
      </c>
      <c r="L10561" s="1">
        <v>13</v>
      </c>
      <c r="M10561" s="8">
        <v>0</v>
      </c>
    </row>
    <row r="10562" spans="4:13" x14ac:dyDescent="0.2">
      <c r="D10562" s="175"/>
      <c r="E10562" s="11"/>
      <c r="F10562" s="10"/>
      <c r="G10562" s="9">
        <v>100</v>
      </c>
      <c r="H10562" s="16">
        <v>2.7027027027030002</v>
      </c>
      <c r="I10562" s="18">
        <v>0</v>
      </c>
      <c r="J10562" s="23">
        <v>27.027027027027</v>
      </c>
      <c r="K10562" s="46">
        <v>35.135135135135002</v>
      </c>
      <c r="L10562" s="35">
        <v>35.135135135135002</v>
      </c>
      <c r="M10562" s="36">
        <v>0</v>
      </c>
    </row>
    <row r="10563" spans="4:13" x14ac:dyDescent="0.2">
      <c r="D10563" s="175"/>
      <c r="E10563" s="4" t="s">
        <v>40</v>
      </c>
      <c r="F10563" s="6"/>
      <c r="G10563" s="5">
        <v>73</v>
      </c>
      <c r="H10563" s="7">
        <v>0</v>
      </c>
      <c r="I10563" s="1">
        <v>1</v>
      </c>
      <c r="J10563" s="1">
        <v>12</v>
      </c>
      <c r="K10563" s="1">
        <v>36</v>
      </c>
      <c r="L10563" s="1">
        <v>19</v>
      </c>
      <c r="M10563" s="8">
        <v>5</v>
      </c>
    </row>
    <row r="10564" spans="4:13" x14ac:dyDescent="0.2">
      <c r="D10564" s="175"/>
      <c r="E10564" s="11"/>
      <c r="F10564" s="10"/>
      <c r="G10564" s="9">
        <v>100</v>
      </c>
      <c r="H10564" s="45">
        <v>0</v>
      </c>
      <c r="I10564" s="2">
        <v>1.369863013699</v>
      </c>
      <c r="J10564" s="2">
        <v>16.438356164384</v>
      </c>
      <c r="K10564" s="2">
        <v>49.315068493151003</v>
      </c>
      <c r="L10564" s="2">
        <v>26.027397260274</v>
      </c>
      <c r="M10564" s="13">
        <v>6.8493150684930004</v>
      </c>
    </row>
    <row r="10565" spans="4:13" x14ac:dyDescent="0.2">
      <c r="D10565" s="175"/>
      <c r="E10565" s="4" t="s">
        <v>41</v>
      </c>
      <c r="F10565" s="6"/>
      <c r="G10565" s="5">
        <v>108</v>
      </c>
      <c r="H10565" s="7">
        <v>1</v>
      </c>
      <c r="I10565" s="1">
        <v>2</v>
      </c>
      <c r="J10565" s="1">
        <v>17</v>
      </c>
      <c r="K10565" s="1">
        <v>57</v>
      </c>
      <c r="L10565" s="1">
        <v>29</v>
      </c>
      <c r="M10565" s="8">
        <v>2</v>
      </c>
    </row>
    <row r="10566" spans="4:13" x14ac:dyDescent="0.2">
      <c r="D10566" s="175"/>
      <c r="E10566" s="11"/>
      <c r="F10566" s="10"/>
      <c r="G10566" s="9">
        <v>100</v>
      </c>
      <c r="H10566" s="16">
        <v>0.92592592592599998</v>
      </c>
      <c r="I10566" s="2">
        <v>1.851851851852</v>
      </c>
      <c r="J10566" s="2">
        <v>15.740740740741</v>
      </c>
      <c r="K10566" s="23">
        <v>52.777777777777999</v>
      </c>
      <c r="L10566" s="2">
        <v>26.851851851852</v>
      </c>
      <c r="M10566" s="13">
        <v>1.851851851852</v>
      </c>
    </row>
    <row r="10567" spans="4:13" x14ac:dyDescent="0.2">
      <c r="D10567" s="175"/>
      <c r="E10567" s="4" t="s">
        <v>42</v>
      </c>
      <c r="F10567" s="6"/>
      <c r="G10567" s="5">
        <v>113</v>
      </c>
      <c r="H10567" s="7">
        <v>1</v>
      </c>
      <c r="I10567" s="1">
        <v>2</v>
      </c>
      <c r="J10567" s="1">
        <v>30</v>
      </c>
      <c r="K10567" s="1">
        <v>48</v>
      </c>
      <c r="L10567" s="1">
        <v>29</v>
      </c>
      <c r="M10567" s="8">
        <v>3</v>
      </c>
    </row>
    <row r="10568" spans="4:13" x14ac:dyDescent="0.2">
      <c r="D10568" s="175"/>
      <c r="E10568" s="11"/>
      <c r="F10568" s="10"/>
      <c r="G10568" s="9">
        <v>100</v>
      </c>
      <c r="H10568" s="16">
        <v>0.88495575221199996</v>
      </c>
      <c r="I10568" s="2">
        <v>1.769911504425</v>
      </c>
      <c r="J10568" s="23">
        <v>26.548672566372002</v>
      </c>
      <c r="K10568" s="27">
        <v>42.477876106194998</v>
      </c>
      <c r="L10568" s="2">
        <v>25.663716814158999</v>
      </c>
      <c r="M10568" s="13">
        <v>2.654867256637</v>
      </c>
    </row>
    <row r="10569" spans="4:13" x14ac:dyDescent="0.2">
      <c r="D10569" s="175"/>
      <c r="E10569" s="4" t="s">
        <v>43</v>
      </c>
      <c r="F10569" s="6"/>
      <c r="G10569" s="5">
        <v>101</v>
      </c>
      <c r="H10569" s="7">
        <v>2</v>
      </c>
      <c r="I10569" s="1">
        <v>0</v>
      </c>
      <c r="J10569" s="1">
        <v>26</v>
      </c>
      <c r="K10569" s="1">
        <v>50</v>
      </c>
      <c r="L10569" s="1">
        <v>20</v>
      </c>
      <c r="M10569" s="8">
        <v>3</v>
      </c>
    </row>
    <row r="10570" spans="4:13" x14ac:dyDescent="0.2">
      <c r="D10570" s="175"/>
      <c r="E10570" s="11"/>
      <c r="F10570" s="10"/>
      <c r="G10570" s="9">
        <v>100</v>
      </c>
      <c r="H10570" s="16">
        <v>1.9801980198019999</v>
      </c>
      <c r="I10570" s="18">
        <v>0</v>
      </c>
      <c r="J10570" s="23">
        <v>25.742574257426</v>
      </c>
      <c r="K10570" s="2">
        <v>49.504950495049997</v>
      </c>
      <c r="L10570" s="2">
        <v>19.801980198020001</v>
      </c>
      <c r="M10570" s="13">
        <v>2.970297029703</v>
      </c>
    </row>
    <row r="10571" spans="4:13" x14ac:dyDescent="0.2">
      <c r="D10571" s="175"/>
      <c r="E10571" s="4" t="s">
        <v>44</v>
      </c>
      <c r="F10571" s="6"/>
      <c r="G10571" s="5">
        <v>114</v>
      </c>
      <c r="H10571" s="7">
        <v>1</v>
      </c>
      <c r="I10571" s="1">
        <v>6</v>
      </c>
      <c r="J10571" s="1">
        <v>18</v>
      </c>
      <c r="K10571" s="1">
        <v>59</v>
      </c>
      <c r="L10571" s="1">
        <v>21</v>
      </c>
      <c r="M10571" s="8">
        <v>9</v>
      </c>
    </row>
    <row r="10572" spans="4:13" x14ac:dyDescent="0.2">
      <c r="D10572" s="175"/>
      <c r="E10572" s="11"/>
      <c r="F10572" s="10"/>
      <c r="G10572" s="9">
        <v>100</v>
      </c>
      <c r="H10572" s="16">
        <v>0.87719298245599997</v>
      </c>
      <c r="I10572" s="2">
        <v>5.2631578947369997</v>
      </c>
      <c r="J10572" s="2">
        <v>15.789473684211</v>
      </c>
      <c r="K10572" s="2">
        <v>51.754385964911997</v>
      </c>
      <c r="L10572" s="27">
        <v>18.421052631578998</v>
      </c>
      <c r="M10572" s="13">
        <v>7.8947368421049999</v>
      </c>
    </row>
    <row r="10573" spans="4:13" x14ac:dyDescent="0.2">
      <c r="D10573" s="175"/>
      <c r="E10573" s="4" t="s">
        <v>45</v>
      </c>
      <c r="F10573" s="6"/>
      <c r="G10573" s="5">
        <v>83</v>
      </c>
      <c r="H10573" s="7">
        <v>2</v>
      </c>
      <c r="I10573" s="1">
        <v>2</v>
      </c>
      <c r="J10573" s="1">
        <v>20</v>
      </c>
      <c r="K10573" s="1">
        <v>37</v>
      </c>
      <c r="L10573" s="1">
        <v>17</v>
      </c>
      <c r="M10573" s="8">
        <v>5</v>
      </c>
    </row>
    <row r="10574" spans="4:13" x14ac:dyDescent="0.2">
      <c r="D10574" s="175"/>
      <c r="E10574" s="11"/>
      <c r="F10574" s="10"/>
      <c r="G10574" s="9">
        <v>100</v>
      </c>
      <c r="H10574" s="16">
        <v>2.409638554217</v>
      </c>
      <c r="I10574" s="2">
        <v>2.409638554217</v>
      </c>
      <c r="J10574" s="2">
        <v>24.096385542168999</v>
      </c>
      <c r="K10574" s="2">
        <v>44.578313253011999</v>
      </c>
      <c r="L10574" s="2">
        <v>20.481927710842999</v>
      </c>
      <c r="M10574" s="13">
        <v>6.0240963855420002</v>
      </c>
    </row>
    <row r="10575" spans="4:13" x14ac:dyDescent="0.2">
      <c r="D10575" s="174" t="s">
        <v>37</v>
      </c>
      <c r="E10575" s="20" t="s">
        <v>77</v>
      </c>
      <c r="F10575" s="22"/>
      <c r="G10575" s="21">
        <v>593</v>
      </c>
      <c r="H10575" s="25">
        <v>9</v>
      </c>
      <c r="I10575" s="3">
        <v>7</v>
      </c>
      <c r="J10575" s="3">
        <v>119</v>
      </c>
      <c r="K10575" s="3">
        <v>283</v>
      </c>
      <c r="L10575" s="3">
        <v>143</v>
      </c>
      <c r="M10575" s="26">
        <v>32</v>
      </c>
    </row>
    <row r="10576" spans="4:13" x14ac:dyDescent="0.2">
      <c r="D10576" s="175"/>
      <c r="E10576" s="11"/>
      <c r="F10576" s="10"/>
      <c r="G10576" s="9">
        <v>100</v>
      </c>
      <c r="H10576" s="16">
        <v>1.517706576728</v>
      </c>
      <c r="I10576" s="2">
        <v>1.1804384485670001</v>
      </c>
      <c r="J10576" s="2">
        <v>20.067453625632002</v>
      </c>
      <c r="K10576" s="2">
        <v>47.723440134907001</v>
      </c>
      <c r="L10576" s="2">
        <v>24.114671163575</v>
      </c>
      <c r="M10576" s="13">
        <v>5.3962900505900002</v>
      </c>
    </row>
    <row r="10577" spans="2:13" x14ac:dyDescent="0.2">
      <c r="D10577" s="175"/>
      <c r="E10577" s="4" t="s">
        <v>39</v>
      </c>
      <c r="F10577" s="6"/>
      <c r="G10577" s="5">
        <v>27</v>
      </c>
      <c r="H10577" s="7">
        <v>1</v>
      </c>
      <c r="I10577" s="1">
        <v>0</v>
      </c>
      <c r="J10577" s="1">
        <v>7</v>
      </c>
      <c r="K10577" s="1">
        <v>9</v>
      </c>
      <c r="L10577" s="1">
        <v>9</v>
      </c>
      <c r="M10577" s="8">
        <v>1</v>
      </c>
    </row>
    <row r="10578" spans="2:13" x14ac:dyDescent="0.2">
      <c r="D10578" s="175"/>
      <c r="E10578" s="11"/>
      <c r="F10578" s="10"/>
      <c r="G10578" s="9">
        <v>100</v>
      </c>
      <c r="H10578" s="16">
        <v>3.7037037037039999</v>
      </c>
      <c r="I10578" s="18">
        <v>0</v>
      </c>
      <c r="J10578" s="23">
        <v>25.925925925925998</v>
      </c>
      <c r="K10578" s="46">
        <v>33.333333333333002</v>
      </c>
      <c r="L10578" s="23">
        <v>33.333333333333002</v>
      </c>
      <c r="M10578" s="13">
        <v>3.7037037037039999</v>
      </c>
    </row>
    <row r="10579" spans="2:13" x14ac:dyDescent="0.2">
      <c r="D10579" s="175"/>
      <c r="E10579" s="4" t="s">
        <v>40</v>
      </c>
      <c r="F10579" s="6"/>
      <c r="G10579" s="5">
        <v>74</v>
      </c>
      <c r="H10579" s="7">
        <v>1</v>
      </c>
      <c r="I10579" s="1">
        <v>0</v>
      </c>
      <c r="J10579" s="1">
        <v>14</v>
      </c>
      <c r="K10579" s="1">
        <v>40</v>
      </c>
      <c r="L10579" s="1">
        <v>17</v>
      </c>
      <c r="M10579" s="8">
        <v>2</v>
      </c>
    </row>
    <row r="10580" spans="2:13" x14ac:dyDescent="0.2">
      <c r="D10580" s="175"/>
      <c r="E10580" s="11"/>
      <c r="F10580" s="10"/>
      <c r="G10580" s="9">
        <v>100</v>
      </c>
      <c r="H10580" s="16">
        <v>1.351351351351</v>
      </c>
      <c r="I10580" s="18">
        <v>0</v>
      </c>
      <c r="J10580" s="2">
        <v>18.918918918919001</v>
      </c>
      <c r="K10580" s="23">
        <v>54.054054054053999</v>
      </c>
      <c r="L10580" s="2">
        <v>22.972972972973</v>
      </c>
      <c r="M10580" s="13">
        <v>2.7027027027030002</v>
      </c>
    </row>
    <row r="10581" spans="2:13" x14ac:dyDescent="0.2">
      <c r="D10581" s="175"/>
      <c r="E10581" s="4" t="s">
        <v>41</v>
      </c>
      <c r="F10581" s="6"/>
      <c r="G10581" s="5">
        <v>96</v>
      </c>
      <c r="H10581" s="7">
        <v>1</v>
      </c>
      <c r="I10581" s="1">
        <v>1</v>
      </c>
      <c r="J10581" s="1">
        <v>12</v>
      </c>
      <c r="K10581" s="1">
        <v>49</v>
      </c>
      <c r="L10581" s="1">
        <v>32</v>
      </c>
      <c r="M10581" s="8">
        <v>1</v>
      </c>
    </row>
    <row r="10582" spans="2:13" x14ac:dyDescent="0.2">
      <c r="D10582" s="175"/>
      <c r="E10582" s="11"/>
      <c r="F10582" s="10"/>
      <c r="G10582" s="9">
        <v>100</v>
      </c>
      <c r="H10582" s="16">
        <v>1.041666666667</v>
      </c>
      <c r="I10582" s="2">
        <v>1.041666666667</v>
      </c>
      <c r="J10582" s="27">
        <v>12.5</v>
      </c>
      <c r="K10582" s="2">
        <v>51.041666666666998</v>
      </c>
      <c r="L10582" s="23">
        <v>33.333333333333002</v>
      </c>
      <c r="M10582" s="13">
        <v>1.041666666667</v>
      </c>
    </row>
    <row r="10583" spans="2:13" x14ac:dyDescent="0.2">
      <c r="D10583" s="175"/>
      <c r="E10583" s="4" t="s">
        <v>42</v>
      </c>
      <c r="F10583" s="6"/>
      <c r="G10583" s="5">
        <v>97</v>
      </c>
      <c r="H10583" s="7">
        <v>1</v>
      </c>
      <c r="I10583" s="1">
        <v>1</v>
      </c>
      <c r="J10583" s="1">
        <v>21</v>
      </c>
      <c r="K10583" s="1">
        <v>40</v>
      </c>
      <c r="L10583" s="1">
        <v>31</v>
      </c>
      <c r="M10583" s="8">
        <v>3</v>
      </c>
    </row>
    <row r="10584" spans="2:13" x14ac:dyDescent="0.2">
      <c r="D10584" s="175"/>
      <c r="E10584" s="11"/>
      <c r="F10584" s="10"/>
      <c r="G10584" s="9">
        <v>100</v>
      </c>
      <c r="H10584" s="16">
        <v>1.0309278350519999</v>
      </c>
      <c r="I10584" s="2">
        <v>1.0309278350519999</v>
      </c>
      <c r="J10584" s="2">
        <v>21.649484536081999</v>
      </c>
      <c r="K10584" s="27">
        <v>41.237113402062</v>
      </c>
      <c r="L10584" s="23">
        <v>31.958762886597999</v>
      </c>
      <c r="M10584" s="13">
        <v>3.0927835051549999</v>
      </c>
    </row>
    <row r="10585" spans="2:13" x14ac:dyDescent="0.2">
      <c r="D10585" s="175"/>
      <c r="E10585" s="4" t="s">
        <v>43</v>
      </c>
      <c r="F10585" s="6"/>
      <c r="G10585" s="5">
        <v>103</v>
      </c>
      <c r="H10585" s="7">
        <v>2</v>
      </c>
      <c r="I10585" s="1">
        <v>1</v>
      </c>
      <c r="J10585" s="1">
        <v>17</v>
      </c>
      <c r="K10585" s="1">
        <v>55</v>
      </c>
      <c r="L10585" s="1">
        <v>21</v>
      </c>
      <c r="M10585" s="8">
        <v>7</v>
      </c>
    </row>
    <row r="10586" spans="2:13" x14ac:dyDescent="0.2">
      <c r="D10586" s="175"/>
      <c r="E10586" s="11"/>
      <c r="F10586" s="10"/>
      <c r="G10586" s="9">
        <v>100</v>
      </c>
      <c r="H10586" s="16">
        <v>1.9417475728160001</v>
      </c>
      <c r="I10586" s="2">
        <v>0.97087378640800004</v>
      </c>
      <c r="J10586" s="2">
        <v>16.504854368932001</v>
      </c>
      <c r="K10586" s="23">
        <v>53.398058252426999</v>
      </c>
      <c r="L10586" s="2">
        <v>20.388349514563</v>
      </c>
      <c r="M10586" s="13">
        <v>6.796116504854</v>
      </c>
    </row>
    <row r="10587" spans="2:13" x14ac:dyDescent="0.2">
      <c r="D10587" s="175"/>
      <c r="E10587" s="4" t="s">
        <v>44</v>
      </c>
      <c r="F10587" s="6"/>
      <c r="G10587" s="5">
        <v>109</v>
      </c>
      <c r="H10587" s="7">
        <v>1</v>
      </c>
      <c r="I10587" s="1">
        <v>1</v>
      </c>
      <c r="J10587" s="1">
        <v>27</v>
      </c>
      <c r="K10587" s="1">
        <v>52</v>
      </c>
      <c r="L10587" s="1">
        <v>19</v>
      </c>
      <c r="M10587" s="8">
        <v>9</v>
      </c>
    </row>
    <row r="10588" spans="2:13" x14ac:dyDescent="0.2">
      <c r="D10588" s="175"/>
      <c r="E10588" s="11"/>
      <c r="F10588" s="10"/>
      <c r="G10588" s="9">
        <v>100</v>
      </c>
      <c r="H10588" s="16">
        <v>0.91743119266100004</v>
      </c>
      <c r="I10588" s="2">
        <v>0.91743119266100004</v>
      </c>
      <c r="J10588" s="2">
        <v>24.770642201834999</v>
      </c>
      <c r="K10588" s="2">
        <v>47.706422018349002</v>
      </c>
      <c r="L10588" s="27">
        <v>17.43119266055</v>
      </c>
      <c r="M10588" s="13">
        <v>8.2568807339449997</v>
      </c>
    </row>
    <row r="10589" spans="2:13" x14ac:dyDescent="0.2">
      <c r="D10589" s="175"/>
      <c r="E10589" s="4" t="s">
        <v>45</v>
      </c>
      <c r="F10589" s="6"/>
      <c r="G10589" s="5">
        <v>87</v>
      </c>
      <c r="H10589" s="7">
        <v>2</v>
      </c>
      <c r="I10589" s="1">
        <v>3</v>
      </c>
      <c r="J10589" s="1">
        <v>21</v>
      </c>
      <c r="K10589" s="1">
        <v>38</v>
      </c>
      <c r="L10589" s="1">
        <v>14</v>
      </c>
      <c r="M10589" s="8">
        <v>9</v>
      </c>
    </row>
    <row r="10590" spans="2:13" x14ac:dyDescent="0.2">
      <c r="D10590" s="176"/>
      <c r="E10590" s="57"/>
      <c r="F10590" s="54"/>
      <c r="G10590" s="67">
        <v>100</v>
      </c>
      <c r="H10590" s="82">
        <v>2.2988505747130001</v>
      </c>
      <c r="I10590" s="48">
        <v>3.4482758620689999</v>
      </c>
      <c r="J10590" s="48">
        <v>24.137931034483</v>
      </c>
      <c r="K10590" s="48">
        <v>43.678160919539998</v>
      </c>
      <c r="L10590" s="96">
        <v>16.091954022989</v>
      </c>
      <c r="M10590" s="113">
        <v>10.344827586207</v>
      </c>
    </row>
    <row r="10592" spans="2:13" x14ac:dyDescent="0.2">
      <c r="B10592" s="43" t="str">
        <f xml:space="preserve"> HYPERLINK("#'目次'!B226", "[220]")</f>
        <v>[220]</v>
      </c>
      <c r="C10592" s="31" t="s">
        <v>435</v>
      </c>
    </row>
    <row r="10596" spans="4:13" x14ac:dyDescent="0.2">
      <c r="D10596" s="177"/>
      <c r="E10596" s="178"/>
      <c r="F10596" s="178"/>
      <c r="G10596" s="40" t="s">
        <v>14</v>
      </c>
      <c r="H10596" s="42" t="s">
        <v>416</v>
      </c>
      <c r="I10596" s="15" t="s">
        <v>417</v>
      </c>
      <c r="J10596" s="15" t="s">
        <v>418</v>
      </c>
      <c r="K10596" s="15" t="s">
        <v>419</v>
      </c>
      <c r="L10596" s="15" t="s">
        <v>420</v>
      </c>
      <c r="M10596" s="44" t="s">
        <v>17</v>
      </c>
    </row>
    <row r="10597" spans="4:13" x14ac:dyDescent="0.2">
      <c r="D10597" s="179"/>
      <c r="E10597" s="180"/>
      <c r="F10597" s="180"/>
      <c r="G10597" s="39"/>
      <c r="H10597" s="41"/>
      <c r="I10597" s="14"/>
      <c r="J10597" s="14"/>
      <c r="K10597" s="14"/>
      <c r="L10597" s="14"/>
      <c r="M10597" s="38"/>
    </row>
    <row r="10598" spans="4:13" x14ac:dyDescent="0.2">
      <c r="D10598" s="70"/>
      <c r="E10598" s="72" t="s">
        <v>14</v>
      </c>
      <c r="F10598" s="69"/>
      <c r="G10598" s="37">
        <v>1222</v>
      </c>
      <c r="H10598" s="17">
        <v>21</v>
      </c>
      <c r="I10598" s="17">
        <v>188</v>
      </c>
      <c r="J10598" s="17">
        <v>858</v>
      </c>
      <c r="K10598" s="17">
        <v>64</v>
      </c>
      <c r="L10598" s="17">
        <v>58</v>
      </c>
      <c r="M10598" s="55">
        <v>33</v>
      </c>
    </row>
    <row r="10599" spans="4:13" x14ac:dyDescent="0.2">
      <c r="D10599" s="57"/>
      <c r="E10599" s="54"/>
      <c r="F10599" s="71"/>
      <c r="G10599" s="9">
        <v>100</v>
      </c>
      <c r="H10599" s="2">
        <v>1.7184942716860001</v>
      </c>
      <c r="I10599" s="2">
        <v>15.384615384615</v>
      </c>
      <c r="J10599" s="2">
        <v>70.212765957447004</v>
      </c>
      <c r="K10599" s="2">
        <v>5.2373158756139997</v>
      </c>
      <c r="L10599" s="2">
        <v>4.7463175122749997</v>
      </c>
      <c r="M10599" s="13">
        <v>2.7004909983630001</v>
      </c>
    </row>
    <row r="10600" spans="4:13" x14ac:dyDescent="0.2">
      <c r="D10600" s="174" t="s">
        <v>18</v>
      </c>
      <c r="E10600" s="20" t="s">
        <v>19</v>
      </c>
      <c r="F10600" s="22"/>
      <c r="G10600" s="21">
        <v>57</v>
      </c>
      <c r="H10600" s="25">
        <v>2</v>
      </c>
      <c r="I10600" s="3">
        <v>9</v>
      </c>
      <c r="J10600" s="3">
        <v>39</v>
      </c>
      <c r="K10600" s="3">
        <v>2</v>
      </c>
      <c r="L10600" s="3">
        <v>4</v>
      </c>
      <c r="M10600" s="26">
        <v>1</v>
      </c>
    </row>
    <row r="10601" spans="4:13" x14ac:dyDescent="0.2">
      <c r="D10601" s="175"/>
      <c r="E10601" s="11"/>
      <c r="F10601" s="10"/>
      <c r="G10601" s="9">
        <v>100</v>
      </c>
      <c r="H10601" s="16">
        <v>3.508771929825</v>
      </c>
      <c r="I10601" s="2">
        <v>15.789473684211</v>
      </c>
      <c r="J10601" s="2">
        <v>68.421052631579002</v>
      </c>
      <c r="K10601" s="2">
        <v>3.508771929825</v>
      </c>
      <c r="L10601" s="2">
        <v>7.0175438596489998</v>
      </c>
      <c r="M10601" s="13">
        <v>1.7543859649119999</v>
      </c>
    </row>
    <row r="10602" spans="4:13" x14ac:dyDescent="0.2">
      <c r="D10602" s="175"/>
      <c r="E10602" s="4" t="s">
        <v>20</v>
      </c>
      <c r="F10602" s="6"/>
      <c r="G10602" s="5">
        <v>84</v>
      </c>
      <c r="H10602" s="7">
        <v>1</v>
      </c>
      <c r="I10602" s="1">
        <v>14</v>
      </c>
      <c r="J10602" s="1">
        <v>61</v>
      </c>
      <c r="K10602" s="1">
        <v>3</v>
      </c>
      <c r="L10602" s="1">
        <v>2</v>
      </c>
      <c r="M10602" s="8">
        <v>3</v>
      </c>
    </row>
    <row r="10603" spans="4:13" x14ac:dyDescent="0.2">
      <c r="D10603" s="175"/>
      <c r="E10603" s="11"/>
      <c r="F10603" s="10"/>
      <c r="G10603" s="9">
        <v>100</v>
      </c>
      <c r="H10603" s="16">
        <v>1.190476190476</v>
      </c>
      <c r="I10603" s="2">
        <v>16.666666666666998</v>
      </c>
      <c r="J10603" s="2">
        <v>72.619047619048004</v>
      </c>
      <c r="K10603" s="2">
        <v>3.5714285714290002</v>
      </c>
      <c r="L10603" s="2">
        <v>2.3809523809519999</v>
      </c>
      <c r="M10603" s="13">
        <v>3.5714285714290002</v>
      </c>
    </row>
    <row r="10604" spans="4:13" x14ac:dyDescent="0.2">
      <c r="D10604" s="175"/>
      <c r="E10604" s="4" t="s">
        <v>21</v>
      </c>
      <c r="F10604" s="6"/>
      <c r="G10604" s="5">
        <v>487</v>
      </c>
      <c r="H10604" s="7">
        <v>5</v>
      </c>
      <c r="I10604" s="1">
        <v>77</v>
      </c>
      <c r="J10604" s="1">
        <v>340</v>
      </c>
      <c r="K10604" s="1">
        <v>29</v>
      </c>
      <c r="L10604" s="1">
        <v>23</v>
      </c>
      <c r="M10604" s="8">
        <v>13</v>
      </c>
    </row>
    <row r="10605" spans="4:13" x14ac:dyDescent="0.2">
      <c r="D10605" s="175"/>
      <c r="E10605" s="11"/>
      <c r="F10605" s="10"/>
      <c r="G10605" s="9">
        <v>100</v>
      </c>
      <c r="H10605" s="16">
        <v>1.026694045175</v>
      </c>
      <c r="I10605" s="2">
        <v>15.811088295688</v>
      </c>
      <c r="J10605" s="2">
        <v>69.815195071868999</v>
      </c>
      <c r="K10605" s="2">
        <v>5.9548254620119998</v>
      </c>
      <c r="L10605" s="2">
        <v>4.722792607803</v>
      </c>
      <c r="M10605" s="13">
        <v>2.6694045174540002</v>
      </c>
    </row>
    <row r="10606" spans="4:13" x14ac:dyDescent="0.2">
      <c r="D10606" s="175"/>
      <c r="E10606" s="4" t="s">
        <v>22</v>
      </c>
      <c r="F10606" s="6"/>
      <c r="G10606" s="5">
        <v>35</v>
      </c>
      <c r="H10606" s="7">
        <v>1</v>
      </c>
      <c r="I10606" s="1">
        <v>2</v>
      </c>
      <c r="J10606" s="1">
        <v>22</v>
      </c>
      <c r="K10606" s="1">
        <v>4</v>
      </c>
      <c r="L10606" s="1">
        <v>5</v>
      </c>
      <c r="M10606" s="8">
        <v>1</v>
      </c>
    </row>
    <row r="10607" spans="4:13" x14ac:dyDescent="0.2">
      <c r="D10607" s="175"/>
      <c r="E10607" s="11"/>
      <c r="F10607" s="10"/>
      <c r="G10607" s="9">
        <v>100</v>
      </c>
      <c r="H10607" s="16">
        <v>2.8571428571430002</v>
      </c>
      <c r="I10607" s="27">
        <v>5.7142857142860004</v>
      </c>
      <c r="J10607" s="27">
        <v>62.857142857143003</v>
      </c>
      <c r="K10607" s="23">
        <v>11.428571428571001</v>
      </c>
      <c r="L10607" s="23">
        <v>14.285714285714</v>
      </c>
      <c r="M10607" s="13">
        <v>2.8571428571430002</v>
      </c>
    </row>
    <row r="10608" spans="4:13" x14ac:dyDescent="0.2">
      <c r="D10608" s="175"/>
      <c r="E10608" s="4" t="s">
        <v>23</v>
      </c>
      <c r="F10608" s="6"/>
      <c r="G10608" s="5">
        <v>143</v>
      </c>
      <c r="H10608" s="7">
        <v>3</v>
      </c>
      <c r="I10608" s="1">
        <v>22</v>
      </c>
      <c r="J10608" s="1">
        <v>107</v>
      </c>
      <c r="K10608" s="1">
        <v>5</v>
      </c>
      <c r="L10608" s="1">
        <v>3</v>
      </c>
      <c r="M10608" s="8">
        <v>3</v>
      </c>
    </row>
    <row r="10609" spans="4:13" x14ac:dyDescent="0.2">
      <c r="D10609" s="175"/>
      <c r="E10609" s="11"/>
      <c r="F10609" s="10"/>
      <c r="G10609" s="9">
        <v>100</v>
      </c>
      <c r="H10609" s="16">
        <v>2.0979020979020002</v>
      </c>
      <c r="I10609" s="2">
        <v>15.384615384615</v>
      </c>
      <c r="J10609" s="2">
        <v>74.825174825174997</v>
      </c>
      <c r="K10609" s="2">
        <v>3.4965034965030002</v>
      </c>
      <c r="L10609" s="2">
        <v>2.0979020979020002</v>
      </c>
      <c r="M10609" s="13">
        <v>2.0979020979020002</v>
      </c>
    </row>
    <row r="10610" spans="4:13" x14ac:dyDescent="0.2">
      <c r="D10610" s="175"/>
      <c r="E10610" s="4" t="s">
        <v>24</v>
      </c>
      <c r="F10610" s="6"/>
      <c r="G10610" s="5">
        <v>187</v>
      </c>
      <c r="H10610" s="7">
        <v>4</v>
      </c>
      <c r="I10610" s="1">
        <v>25</v>
      </c>
      <c r="J10610" s="1">
        <v>130</v>
      </c>
      <c r="K10610" s="1">
        <v>13</v>
      </c>
      <c r="L10610" s="1">
        <v>11</v>
      </c>
      <c r="M10610" s="8">
        <v>4</v>
      </c>
    </row>
    <row r="10611" spans="4:13" x14ac:dyDescent="0.2">
      <c r="D10611" s="175"/>
      <c r="E10611" s="11"/>
      <c r="F10611" s="10"/>
      <c r="G10611" s="9">
        <v>100</v>
      </c>
      <c r="H10611" s="16">
        <v>2.1390374331549999</v>
      </c>
      <c r="I10611" s="2">
        <v>13.368983957218999</v>
      </c>
      <c r="J10611" s="2">
        <v>69.518716577540005</v>
      </c>
      <c r="K10611" s="2">
        <v>6.9518716577540003</v>
      </c>
      <c r="L10611" s="2">
        <v>5.8823529411760003</v>
      </c>
      <c r="M10611" s="13">
        <v>2.1390374331549999</v>
      </c>
    </row>
    <row r="10612" spans="4:13" x14ac:dyDescent="0.2">
      <c r="D10612" s="175"/>
      <c r="E10612" s="4" t="s">
        <v>25</v>
      </c>
      <c r="F10612" s="6"/>
      <c r="G10612" s="5">
        <v>71</v>
      </c>
      <c r="H10612" s="7">
        <v>1</v>
      </c>
      <c r="I10612" s="1">
        <v>14</v>
      </c>
      <c r="J10612" s="1">
        <v>51</v>
      </c>
      <c r="K10612" s="1">
        <v>3</v>
      </c>
      <c r="L10612" s="1">
        <v>2</v>
      </c>
      <c r="M10612" s="8">
        <v>0</v>
      </c>
    </row>
    <row r="10613" spans="4:13" x14ac:dyDescent="0.2">
      <c r="D10613" s="175"/>
      <c r="E10613" s="11"/>
      <c r="F10613" s="10"/>
      <c r="G10613" s="9">
        <v>100</v>
      </c>
      <c r="H10613" s="16">
        <v>1.4084507042250001</v>
      </c>
      <c r="I10613" s="2">
        <v>19.718309859154999</v>
      </c>
      <c r="J10613" s="2">
        <v>71.830985915493002</v>
      </c>
      <c r="K10613" s="2">
        <v>4.2253521126760001</v>
      </c>
      <c r="L10613" s="2">
        <v>2.8169014084509998</v>
      </c>
      <c r="M10613" s="36">
        <v>0</v>
      </c>
    </row>
    <row r="10614" spans="4:13" x14ac:dyDescent="0.2">
      <c r="D10614" s="175"/>
      <c r="E10614" s="4" t="s">
        <v>26</v>
      </c>
      <c r="F10614" s="6"/>
      <c r="G10614" s="5">
        <v>30</v>
      </c>
      <c r="H10614" s="7">
        <v>1</v>
      </c>
      <c r="I10614" s="1">
        <v>6</v>
      </c>
      <c r="J10614" s="1">
        <v>21</v>
      </c>
      <c r="K10614" s="1">
        <v>0</v>
      </c>
      <c r="L10614" s="1">
        <v>2</v>
      </c>
      <c r="M10614" s="8">
        <v>0</v>
      </c>
    </row>
    <row r="10615" spans="4:13" x14ac:dyDescent="0.2">
      <c r="D10615" s="175"/>
      <c r="E10615" s="11"/>
      <c r="F10615" s="10"/>
      <c r="G10615" s="9">
        <v>100</v>
      </c>
      <c r="H10615" s="16">
        <v>3.333333333333</v>
      </c>
      <c r="I10615" s="2">
        <v>20</v>
      </c>
      <c r="J10615" s="2">
        <v>70</v>
      </c>
      <c r="K10615" s="79">
        <v>0</v>
      </c>
      <c r="L10615" s="2">
        <v>6.666666666667</v>
      </c>
      <c r="M10615" s="36">
        <v>0</v>
      </c>
    </row>
    <row r="10616" spans="4:13" x14ac:dyDescent="0.2">
      <c r="D10616" s="175"/>
      <c r="E10616" s="4" t="s">
        <v>27</v>
      </c>
      <c r="F10616" s="6"/>
      <c r="G10616" s="5">
        <v>70</v>
      </c>
      <c r="H10616" s="7">
        <v>1</v>
      </c>
      <c r="I10616" s="1">
        <v>10</v>
      </c>
      <c r="J10616" s="1">
        <v>49</v>
      </c>
      <c r="K10616" s="1">
        <v>2</v>
      </c>
      <c r="L10616" s="1">
        <v>5</v>
      </c>
      <c r="M10616" s="8">
        <v>3</v>
      </c>
    </row>
    <row r="10617" spans="4:13" x14ac:dyDescent="0.2">
      <c r="D10617" s="175"/>
      <c r="E10617" s="11"/>
      <c r="F10617" s="10"/>
      <c r="G10617" s="9">
        <v>100</v>
      </c>
      <c r="H10617" s="16">
        <v>1.4285714285710001</v>
      </c>
      <c r="I10617" s="2">
        <v>14.285714285714</v>
      </c>
      <c r="J10617" s="2">
        <v>70</v>
      </c>
      <c r="K10617" s="2">
        <v>2.8571428571430002</v>
      </c>
      <c r="L10617" s="2">
        <v>7.1428571428570002</v>
      </c>
      <c r="M10617" s="13">
        <v>4.2857142857139996</v>
      </c>
    </row>
    <row r="10618" spans="4:13" x14ac:dyDescent="0.2">
      <c r="D10618" s="175"/>
      <c r="E10618" s="4" t="s">
        <v>28</v>
      </c>
      <c r="F10618" s="6"/>
      <c r="G10618" s="5">
        <v>51</v>
      </c>
      <c r="H10618" s="7">
        <v>2</v>
      </c>
      <c r="I10618" s="1">
        <v>8</v>
      </c>
      <c r="J10618" s="1">
        <v>33</v>
      </c>
      <c r="K10618" s="1">
        <v>2</v>
      </c>
      <c r="L10618" s="1">
        <v>1</v>
      </c>
      <c r="M10618" s="8">
        <v>5</v>
      </c>
    </row>
    <row r="10619" spans="4:13" x14ac:dyDescent="0.2">
      <c r="D10619" s="175"/>
      <c r="E10619" s="11"/>
      <c r="F10619" s="10"/>
      <c r="G10619" s="9">
        <v>100</v>
      </c>
      <c r="H10619" s="16">
        <v>3.9215686274510002</v>
      </c>
      <c r="I10619" s="2">
        <v>15.686274509804001</v>
      </c>
      <c r="J10619" s="27">
        <v>64.705882352941003</v>
      </c>
      <c r="K10619" s="2">
        <v>3.9215686274510002</v>
      </c>
      <c r="L10619" s="2">
        <v>1.9607843137250001</v>
      </c>
      <c r="M10619" s="89">
        <v>9.8039215686270005</v>
      </c>
    </row>
    <row r="10620" spans="4:13" x14ac:dyDescent="0.2">
      <c r="D10620" s="175"/>
      <c r="E10620" s="4" t="s">
        <v>29</v>
      </c>
      <c r="F10620" s="6"/>
      <c r="G10620" s="5">
        <v>7</v>
      </c>
      <c r="H10620" s="7">
        <v>0</v>
      </c>
      <c r="I10620" s="1">
        <v>1</v>
      </c>
      <c r="J10620" s="1">
        <v>5</v>
      </c>
      <c r="K10620" s="1">
        <v>1</v>
      </c>
      <c r="L10620" s="1">
        <v>0</v>
      </c>
      <c r="M10620" s="8">
        <v>0</v>
      </c>
    </row>
    <row r="10621" spans="4:13" x14ac:dyDescent="0.2">
      <c r="D10621" s="175"/>
      <c r="E10621" s="11"/>
      <c r="F10621" s="10"/>
      <c r="G10621" s="9">
        <v>100</v>
      </c>
      <c r="H10621" s="45">
        <v>0</v>
      </c>
      <c r="I10621" s="2">
        <v>14.285714285714</v>
      </c>
      <c r="J10621" s="2">
        <v>71.428571428571004</v>
      </c>
      <c r="K10621" s="23">
        <v>14.285714285714</v>
      </c>
      <c r="L10621" s="18">
        <v>0</v>
      </c>
      <c r="M10621" s="36">
        <v>0</v>
      </c>
    </row>
    <row r="10622" spans="4:13" x14ac:dyDescent="0.2">
      <c r="D10622" s="174" t="s">
        <v>30</v>
      </c>
      <c r="E10622" s="20" t="s">
        <v>31</v>
      </c>
      <c r="F10622" s="22"/>
      <c r="G10622" s="21">
        <v>393</v>
      </c>
      <c r="H10622" s="25">
        <v>7</v>
      </c>
      <c r="I10622" s="3">
        <v>64</v>
      </c>
      <c r="J10622" s="3">
        <v>273</v>
      </c>
      <c r="K10622" s="3">
        <v>24</v>
      </c>
      <c r="L10622" s="3">
        <v>17</v>
      </c>
      <c r="M10622" s="26">
        <v>8</v>
      </c>
    </row>
    <row r="10623" spans="4:13" x14ac:dyDescent="0.2">
      <c r="D10623" s="175"/>
      <c r="E10623" s="11"/>
      <c r="F10623" s="10"/>
      <c r="G10623" s="9">
        <v>100</v>
      </c>
      <c r="H10623" s="16">
        <v>1.781170483461</v>
      </c>
      <c r="I10623" s="2">
        <v>16.284987277353999</v>
      </c>
      <c r="J10623" s="2">
        <v>69.465648854961998</v>
      </c>
      <c r="K10623" s="2">
        <v>6.1068702290079999</v>
      </c>
      <c r="L10623" s="2">
        <v>4.3256997455470003</v>
      </c>
      <c r="M10623" s="13">
        <v>2.0356234096689998</v>
      </c>
    </row>
    <row r="10624" spans="4:13" x14ac:dyDescent="0.2">
      <c r="D10624" s="175"/>
      <c r="E10624" s="4" t="s">
        <v>32</v>
      </c>
      <c r="F10624" s="6"/>
      <c r="G10624" s="5">
        <v>352</v>
      </c>
      <c r="H10624" s="7">
        <v>8</v>
      </c>
      <c r="I10624" s="1">
        <v>43</v>
      </c>
      <c r="J10624" s="1">
        <v>247</v>
      </c>
      <c r="K10624" s="1">
        <v>22</v>
      </c>
      <c r="L10624" s="1">
        <v>20</v>
      </c>
      <c r="M10624" s="8">
        <v>12</v>
      </c>
    </row>
    <row r="10625" spans="4:13" x14ac:dyDescent="0.2">
      <c r="D10625" s="175"/>
      <c r="E10625" s="11"/>
      <c r="F10625" s="10"/>
      <c r="G10625" s="9">
        <v>100</v>
      </c>
      <c r="H10625" s="16">
        <v>2.2727272727269998</v>
      </c>
      <c r="I10625" s="2">
        <v>12.215909090908999</v>
      </c>
      <c r="J10625" s="2">
        <v>70.170454545455001</v>
      </c>
      <c r="K10625" s="2">
        <v>6.25</v>
      </c>
      <c r="L10625" s="2">
        <v>5.6818181818179996</v>
      </c>
      <c r="M10625" s="13">
        <v>3.4090909090910002</v>
      </c>
    </row>
    <row r="10626" spans="4:13" x14ac:dyDescent="0.2">
      <c r="D10626" s="175"/>
      <c r="E10626" s="4" t="s">
        <v>33</v>
      </c>
      <c r="F10626" s="6"/>
      <c r="G10626" s="5">
        <v>388</v>
      </c>
      <c r="H10626" s="7">
        <v>6</v>
      </c>
      <c r="I10626" s="1">
        <v>58</v>
      </c>
      <c r="J10626" s="1">
        <v>279</v>
      </c>
      <c r="K10626" s="1">
        <v>14</v>
      </c>
      <c r="L10626" s="1">
        <v>19</v>
      </c>
      <c r="M10626" s="8">
        <v>12</v>
      </c>
    </row>
    <row r="10627" spans="4:13" x14ac:dyDescent="0.2">
      <c r="D10627" s="175"/>
      <c r="E10627" s="11"/>
      <c r="F10627" s="10"/>
      <c r="G10627" s="9">
        <v>100</v>
      </c>
      <c r="H10627" s="16">
        <v>1.5463917525769999</v>
      </c>
      <c r="I10627" s="2">
        <v>14.948453608247</v>
      </c>
      <c r="J10627" s="2">
        <v>71.907216494845002</v>
      </c>
      <c r="K10627" s="2">
        <v>3.6082474226799999</v>
      </c>
      <c r="L10627" s="2">
        <v>4.8969072164950003</v>
      </c>
      <c r="M10627" s="13">
        <v>3.0927835051549999</v>
      </c>
    </row>
    <row r="10628" spans="4:13" x14ac:dyDescent="0.2">
      <c r="D10628" s="175"/>
      <c r="E10628" s="4" t="s">
        <v>34</v>
      </c>
      <c r="F10628" s="6"/>
      <c r="G10628" s="5">
        <v>89</v>
      </c>
      <c r="H10628" s="7">
        <v>0</v>
      </c>
      <c r="I10628" s="1">
        <v>23</v>
      </c>
      <c r="J10628" s="1">
        <v>59</v>
      </c>
      <c r="K10628" s="1">
        <v>4</v>
      </c>
      <c r="L10628" s="1">
        <v>2</v>
      </c>
      <c r="M10628" s="8">
        <v>1</v>
      </c>
    </row>
    <row r="10629" spans="4:13" x14ac:dyDescent="0.2">
      <c r="D10629" s="175"/>
      <c r="E10629" s="11"/>
      <c r="F10629" s="10"/>
      <c r="G10629" s="9">
        <v>100</v>
      </c>
      <c r="H10629" s="45">
        <v>0</v>
      </c>
      <c r="I10629" s="35">
        <v>25.842696629212998</v>
      </c>
      <c r="J10629" s="2">
        <v>66.292134831460999</v>
      </c>
      <c r="K10629" s="2">
        <v>4.4943820224720001</v>
      </c>
      <c r="L10629" s="2">
        <v>2.2471910112360001</v>
      </c>
      <c r="M10629" s="13">
        <v>1.123595505618</v>
      </c>
    </row>
    <row r="10630" spans="4:13" x14ac:dyDescent="0.2">
      <c r="D10630" s="174" t="s">
        <v>35</v>
      </c>
      <c r="E10630" s="20" t="s">
        <v>36</v>
      </c>
      <c r="F10630" s="22"/>
      <c r="G10630" s="21">
        <v>629</v>
      </c>
      <c r="H10630" s="25">
        <v>10</v>
      </c>
      <c r="I10630" s="3">
        <v>85</v>
      </c>
      <c r="J10630" s="3">
        <v>450</v>
      </c>
      <c r="K10630" s="3">
        <v>36</v>
      </c>
      <c r="L10630" s="3">
        <v>35</v>
      </c>
      <c r="M10630" s="26">
        <v>13</v>
      </c>
    </row>
    <row r="10631" spans="4:13" x14ac:dyDescent="0.2">
      <c r="D10631" s="175"/>
      <c r="E10631" s="11"/>
      <c r="F10631" s="10"/>
      <c r="G10631" s="9">
        <v>100</v>
      </c>
      <c r="H10631" s="16">
        <v>1.5898251192370001</v>
      </c>
      <c r="I10631" s="2">
        <v>13.513513513514001</v>
      </c>
      <c r="J10631" s="2">
        <v>71.54213036566</v>
      </c>
      <c r="K10631" s="2">
        <v>5.7233704292530003</v>
      </c>
      <c r="L10631" s="2">
        <v>5.5643879173290003</v>
      </c>
      <c r="M10631" s="13">
        <v>2.0667726550080001</v>
      </c>
    </row>
    <row r="10632" spans="4:13" x14ac:dyDescent="0.2">
      <c r="D10632" s="175"/>
      <c r="E10632" s="4" t="s">
        <v>37</v>
      </c>
      <c r="F10632" s="6"/>
      <c r="G10632" s="5">
        <v>593</v>
      </c>
      <c r="H10632" s="7">
        <v>11</v>
      </c>
      <c r="I10632" s="1">
        <v>103</v>
      </c>
      <c r="J10632" s="1">
        <v>408</v>
      </c>
      <c r="K10632" s="1">
        <v>28</v>
      </c>
      <c r="L10632" s="1">
        <v>23</v>
      </c>
      <c r="M10632" s="8">
        <v>20</v>
      </c>
    </row>
    <row r="10633" spans="4:13" x14ac:dyDescent="0.2">
      <c r="D10633" s="175"/>
      <c r="E10633" s="11"/>
      <c r="F10633" s="10"/>
      <c r="G10633" s="9">
        <v>100</v>
      </c>
      <c r="H10633" s="16">
        <v>1.85497470489</v>
      </c>
      <c r="I10633" s="2">
        <v>17.369308600337</v>
      </c>
      <c r="J10633" s="2">
        <v>68.802698145025005</v>
      </c>
      <c r="K10633" s="2">
        <v>4.7217537942660002</v>
      </c>
      <c r="L10633" s="2">
        <v>3.8785834738620002</v>
      </c>
      <c r="M10633" s="13">
        <v>3.3726812816190002</v>
      </c>
    </row>
    <row r="10634" spans="4:13" x14ac:dyDescent="0.2">
      <c r="D10634" s="174" t="s">
        <v>38</v>
      </c>
      <c r="E10634" s="20" t="s">
        <v>39</v>
      </c>
      <c r="F10634" s="22"/>
      <c r="G10634" s="21">
        <v>64</v>
      </c>
      <c r="H10634" s="25">
        <v>3</v>
      </c>
      <c r="I10634" s="3">
        <v>10</v>
      </c>
      <c r="J10634" s="3">
        <v>42</v>
      </c>
      <c r="K10634" s="3">
        <v>4</v>
      </c>
      <c r="L10634" s="3">
        <v>5</v>
      </c>
      <c r="M10634" s="26">
        <v>0</v>
      </c>
    </row>
    <row r="10635" spans="4:13" x14ac:dyDescent="0.2">
      <c r="D10635" s="175"/>
      <c r="E10635" s="11"/>
      <c r="F10635" s="10"/>
      <c r="G10635" s="9">
        <v>100</v>
      </c>
      <c r="H10635" s="16">
        <v>4.6875</v>
      </c>
      <c r="I10635" s="2">
        <v>15.625</v>
      </c>
      <c r="J10635" s="2">
        <v>65.625</v>
      </c>
      <c r="K10635" s="2">
        <v>6.25</v>
      </c>
      <c r="L10635" s="2">
        <v>7.8125</v>
      </c>
      <c r="M10635" s="36">
        <v>0</v>
      </c>
    </row>
    <row r="10636" spans="4:13" x14ac:dyDescent="0.2">
      <c r="D10636" s="175"/>
      <c r="E10636" s="4" t="s">
        <v>40</v>
      </c>
      <c r="F10636" s="6"/>
      <c r="G10636" s="5">
        <v>147</v>
      </c>
      <c r="H10636" s="7">
        <v>2</v>
      </c>
      <c r="I10636" s="1">
        <v>19</v>
      </c>
      <c r="J10636" s="1">
        <v>107</v>
      </c>
      <c r="K10636" s="1">
        <v>7</v>
      </c>
      <c r="L10636" s="1">
        <v>8</v>
      </c>
      <c r="M10636" s="8">
        <v>4</v>
      </c>
    </row>
    <row r="10637" spans="4:13" x14ac:dyDescent="0.2">
      <c r="D10637" s="175"/>
      <c r="E10637" s="11"/>
      <c r="F10637" s="10"/>
      <c r="G10637" s="9">
        <v>100</v>
      </c>
      <c r="H10637" s="16">
        <v>1.360544217687</v>
      </c>
      <c r="I10637" s="2">
        <v>12.925170068027001</v>
      </c>
      <c r="J10637" s="2">
        <v>72.789115646259006</v>
      </c>
      <c r="K10637" s="2">
        <v>4.7619047619049999</v>
      </c>
      <c r="L10637" s="2">
        <v>5.4421768707479998</v>
      </c>
      <c r="M10637" s="13">
        <v>2.7210884353739999</v>
      </c>
    </row>
    <row r="10638" spans="4:13" x14ac:dyDescent="0.2">
      <c r="D10638" s="175"/>
      <c r="E10638" s="4" t="s">
        <v>41</v>
      </c>
      <c r="F10638" s="6"/>
      <c r="G10638" s="5">
        <v>204</v>
      </c>
      <c r="H10638" s="7">
        <v>0</v>
      </c>
      <c r="I10638" s="1">
        <v>18</v>
      </c>
      <c r="J10638" s="1">
        <v>154</v>
      </c>
      <c r="K10638" s="1">
        <v>12</v>
      </c>
      <c r="L10638" s="1">
        <v>18</v>
      </c>
      <c r="M10638" s="8">
        <v>2</v>
      </c>
    </row>
    <row r="10639" spans="4:13" x14ac:dyDescent="0.2">
      <c r="D10639" s="175"/>
      <c r="E10639" s="11"/>
      <c r="F10639" s="10"/>
      <c r="G10639" s="9">
        <v>100</v>
      </c>
      <c r="H10639" s="45">
        <v>0</v>
      </c>
      <c r="I10639" s="27">
        <v>8.8235294117649996</v>
      </c>
      <c r="J10639" s="23">
        <v>75.490196078430998</v>
      </c>
      <c r="K10639" s="2">
        <v>5.8823529411760003</v>
      </c>
      <c r="L10639" s="2">
        <v>8.8235294117649996</v>
      </c>
      <c r="M10639" s="13">
        <v>0.98039215686299996</v>
      </c>
    </row>
    <row r="10640" spans="4:13" x14ac:dyDescent="0.2">
      <c r="D10640" s="175"/>
      <c r="E10640" s="4" t="s">
        <v>42</v>
      </c>
      <c r="F10640" s="6"/>
      <c r="G10640" s="5">
        <v>210</v>
      </c>
      <c r="H10640" s="7">
        <v>5</v>
      </c>
      <c r="I10640" s="1">
        <v>31</v>
      </c>
      <c r="J10640" s="1">
        <v>151</v>
      </c>
      <c r="K10640" s="1">
        <v>9</v>
      </c>
      <c r="L10640" s="1">
        <v>12</v>
      </c>
      <c r="M10640" s="8">
        <v>2</v>
      </c>
    </row>
    <row r="10641" spans="2:13" x14ac:dyDescent="0.2">
      <c r="D10641" s="175"/>
      <c r="E10641" s="11"/>
      <c r="F10641" s="10"/>
      <c r="G10641" s="9">
        <v>100</v>
      </c>
      <c r="H10641" s="16">
        <v>2.3809523809519999</v>
      </c>
      <c r="I10641" s="2">
        <v>14.761904761905001</v>
      </c>
      <c r="J10641" s="2">
        <v>71.904761904761997</v>
      </c>
      <c r="K10641" s="2">
        <v>4.2857142857139996</v>
      </c>
      <c r="L10641" s="2">
        <v>5.7142857142860004</v>
      </c>
      <c r="M10641" s="13">
        <v>0.95238095238099996</v>
      </c>
    </row>
    <row r="10642" spans="2:13" x14ac:dyDescent="0.2">
      <c r="D10642" s="175"/>
      <c r="E10642" s="4" t="s">
        <v>43</v>
      </c>
      <c r="F10642" s="6"/>
      <c r="G10642" s="5">
        <v>204</v>
      </c>
      <c r="H10642" s="7">
        <v>3</v>
      </c>
      <c r="I10642" s="1">
        <v>31</v>
      </c>
      <c r="J10642" s="1">
        <v>151</v>
      </c>
      <c r="K10642" s="1">
        <v>10</v>
      </c>
      <c r="L10642" s="1">
        <v>3</v>
      </c>
      <c r="M10642" s="8">
        <v>6</v>
      </c>
    </row>
    <row r="10643" spans="2:13" x14ac:dyDescent="0.2">
      <c r="D10643" s="175"/>
      <c r="E10643" s="11"/>
      <c r="F10643" s="10"/>
      <c r="G10643" s="9">
        <v>100</v>
      </c>
      <c r="H10643" s="16">
        <v>1.4705882352940001</v>
      </c>
      <c r="I10643" s="2">
        <v>15.196078431373</v>
      </c>
      <c r="J10643" s="2">
        <v>74.019607843136995</v>
      </c>
      <c r="K10643" s="2">
        <v>4.9019607843140003</v>
      </c>
      <c r="L10643" s="2">
        <v>1.4705882352940001</v>
      </c>
      <c r="M10643" s="13">
        <v>2.9411764705880001</v>
      </c>
    </row>
    <row r="10644" spans="2:13" x14ac:dyDescent="0.2">
      <c r="D10644" s="175"/>
      <c r="E10644" s="4" t="s">
        <v>44</v>
      </c>
      <c r="F10644" s="6"/>
      <c r="G10644" s="5">
        <v>223</v>
      </c>
      <c r="H10644" s="7">
        <v>3</v>
      </c>
      <c r="I10644" s="1">
        <v>44</v>
      </c>
      <c r="J10644" s="1">
        <v>145</v>
      </c>
      <c r="K10644" s="1">
        <v>16</v>
      </c>
      <c r="L10644" s="1">
        <v>6</v>
      </c>
      <c r="M10644" s="8">
        <v>9</v>
      </c>
    </row>
    <row r="10645" spans="2:13" x14ac:dyDescent="0.2">
      <c r="D10645" s="175"/>
      <c r="E10645" s="11"/>
      <c r="F10645" s="10"/>
      <c r="G10645" s="9">
        <v>100</v>
      </c>
      <c r="H10645" s="16">
        <v>1.3452914798210001</v>
      </c>
      <c r="I10645" s="2">
        <v>19.730941704035999</v>
      </c>
      <c r="J10645" s="27">
        <v>65.022421524663997</v>
      </c>
      <c r="K10645" s="2">
        <v>7.1748878923769999</v>
      </c>
      <c r="L10645" s="2">
        <v>2.690582959641</v>
      </c>
      <c r="M10645" s="13">
        <v>4.0358744394619999</v>
      </c>
    </row>
    <row r="10646" spans="2:13" x14ac:dyDescent="0.2">
      <c r="D10646" s="175"/>
      <c r="E10646" s="4" t="s">
        <v>45</v>
      </c>
      <c r="F10646" s="6"/>
      <c r="G10646" s="5">
        <v>170</v>
      </c>
      <c r="H10646" s="7">
        <v>5</v>
      </c>
      <c r="I10646" s="1">
        <v>35</v>
      </c>
      <c r="J10646" s="1">
        <v>108</v>
      </c>
      <c r="K10646" s="1">
        <v>6</v>
      </c>
      <c r="L10646" s="1">
        <v>6</v>
      </c>
      <c r="M10646" s="8">
        <v>10</v>
      </c>
    </row>
    <row r="10647" spans="2:13" x14ac:dyDescent="0.2">
      <c r="D10647" s="176"/>
      <c r="E10647" s="57"/>
      <c r="F10647" s="54"/>
      <c r="G10647" s="67">
        <v>100</v>
      </c>
      <c r="H10647" s="82">
        <v>2.9411764705880001</v>
      </c>
      <c r="I10647" s="103">
        <v>20.588235294118</v>
      </c>
      <c r="J10647" s="96">
        <v>63.529411764705998</v>
      </c>
      <c r="K10647" s="48">
        <v>3.5294117647059999</v>
      </c>
      <c r="L10647" s="48">
        <v>3.5294117647059999</v>
      </c>
      <c r="M10647" s="84">
        <v>5.8823529411760003</v>
      </c>
    </row>
    <row r="10649" spans="2:13" x14ac:dyDescent="0.2">
      <c r="B10649" s="43" t="str">
        <f xml:space="preserve"> HYPERLINK("#'目次'!B227", "[221]")</f>
        <v>[221]</v>
      </c>
      <c r="C10649" s="31" t="s">
        <v>435</v>
      </c>
    </row>
    <row r="10653" spans="2:13" x14ac:dyDescent="0.2">
      <c r="D10653" s="177"/>
      <c r="E10653" s="178"/>
      <c r="F10653" s="178"/>
      <c r="G10653" s="40" t="s">
        <v>14</v>
      </c>
      <c r="H10653" s="42" t="s">
        <v>416</v>
      </c>
      <c r="I10653" s="15" t="s">
        <v>417</v>
      </c>
      <c r="J10653" s="15" t="s">
        <v>418</v>
      </c>
      <c r="K10653" s="15" t="s">
        <v>419</v>
      </c>
      <c r="L10653" s="15" t="s">
        <v>420</v>
      </c>
      <c r="M10653" s="44" t="s">
        <v>17</v>
      </c>
    </row>
    <row r="10654" spans="2:13" x14ac:dyDescent="0.2">
      <c r="D10654" s="179"/>
      <c r="E10654" s="180"/>
      <c r="F10654" s="180"/>
      <c r="G10654" s="39"/>
      <c r="H10654" s="41"/>
      <c r="I10654" s="14"/>
      <c r="J10654" s="14"/>
      <c r="K10654" s="14"/>
      <c r="L10654" s="14"/>
      <c r="M10654" s="38"/>
    </row>
    <row r="10655" spans="2:13" x14ac:dyDescent="0.2">
      <c r="D10655" s="70"/>
      <c r="E10655" s="72" t="s">
        <v>14</v>
      </c>
      <c r="F10655" s="69"/>
      <c r="G10655" s="37">
        <v>1222</v>
      </c>
      <c r="H10655" s="17">
        <v>21</v>
      </c>
      <c r="I10655" s="17">
        <v>188</v>
      </c>
      <c r="J10655" s="17">
        <v>858</v>
      </c>
      <c r="K10655" s="17">
        <v>64</v>
      </c>
      <c r="L10655" s="17">
        <v>58</v>
      </c>
      <c r="M10655" s="55">
        <v>33</v>
      </c>
    </row>
    <row r="10656" spans="2:13" x14ac:dyDescent="0.2">
      <c r="D10656" s="57"/>
      <c r="E10656" s="54"/>
      <c r="F10656" s="71"/>
      <c r="G10656" s="9">
        <v>100</v>
      </c>
      <c r="H10656" s="2">
        <v>1.7184942716860001</v>
      </c>
      <c r="I10656" s="2">
        <v>15.384615384615</v>
      </c>
      <c r="J10656" s="2">
        <v>70.212765957447004</v>
      </c>
      <c r="K10656" s="2">
        <v>5.2373158756139997</v>
      </c>
      <c r="L10656" s="2">
        <v>4.7463175122749997</v>
      </c>
      <c r="M10656" s="13">
        <v>2.7004909983630001</v>
      </c>
    </row>
    <row r="10657" spans="4:13" x14ac:dyDescent="0.2">
      <c r="D10657" s="174" t="s">
        <v>52</v>
      </c>
      <c r="E10657" s="20" t="s">
        <v>53</v>
      </c>
      <c r="F10657" s="22"/>
      <c r="G10657" s="21">
        <v>15</v>
      </c>
      <c r="H10657" s="25">
        <v>0</v>
      </c>
      <c r="I10657" s="3">
        <v>3</v>
      </c>
      <c r="J10657" s="3">
        <v>10</v>
      </c>
      <c r="K10657" s="3">
        <v>0</v>
      </c>
      <c r="L10657" s="3">
        <v>2</v>
      </c>
      <c r="M10657" s="26">
        <v>0</v>
      </c>
    </row>
    <row r="10658" spans="4:13" x14ac:dyDescent="0.2">
      <c r="D10658" s="175"/>
      <c r="E10658" s="11"/>
      <c r="F10658" s="10"/>
      <c r="G10658" s="9">
        <v>100</v>
      </c>
      <c r="H10658" s="45">
        <v>0</v>
      </c>
      <c r="I10658" s="2">
        <v>20</v>
      </c>
      <c r="J10658" s="2">
        <v>66.666666666666998</v>
      </c>
      <c r="K10658" s="79">
        <v>0</v>
      </c>
      <c r="L10658" s="23">
        <v>13.333333333333</v>
      </c>
      <c r="M10658" s="36">
        <v>0</v>
      </c>
    </row>
    <row r="10659" spans="4:13" ht="24" x14ac:dyDescent="0.2">
      <c r="D10659" s="175"/>
      <c r="E10659" s="4" t="s">
        <v>54</v>
      </c>
      <c r="F10659" s="6"/>
      <c r="G10659" s="5">
        <v>122</v>
      </c>
      <c r="H10659" s="7">
        <v>3</v>
      </c>
      <c r="I10659" s="1">
        <v>19</v>
      </c>
      <c r="J10659" s="1">
        <v>87</v>
      </c>
      <c r="K10659" s="1">
        <v>4</v>
      </c>
      <c r="L10659" s="1">
        <v>6</v>
      </c>
      <c r="M10659" s="8">
        <v>3</v>
      </c>
    </row>
    <row r="10660" spans="4:13" x14ac:dyDescent="0.2">
      <c r="D10660" s="175"/>
      <c r="E10660" s="11"/>
      <c r="F10660" s="10"/>
      <c r="G10660" s="9">
        <v>100</v>
      </c>
      <c r="H10660" s="16">
        <v>2.459016393443</v>
      </c>
      <c r="I10660" s="2">
        <v>15.573770491803</v>
      </c>
      <c r="J10660" s="2">
        <v>71.311475409836007</v>
      </c>
      <c r="K10660" s="2">
        <v>3.2786885245900002</v>
      </c>
      <c r="L10660" s="2">
        <v>4.918032786885</v>
      </c>
      <c r="M10660" s="13">
        <v>2.459016393443</v>
      </c>
    </row>
    <row r="10661" spans="4:13" x14ac:dyDescent="0.2">
      <c r="D10661" s="175"/>
      <c r="E10661" s="4" t="s">
        <v>55</v>
      </c>
      <c r="F10661" s="6"/>
      <c r="G10661" s="5">
        <v>43</v>
      </c>
      <c r="H10661" s="7">
        <v>0</v>
      </c>
      <c r="I10661" s="1">
        <v>3</v>
      </c>
      <c r="J10661" s="1">
        <v>33</v>
      </c>
      <c r="K10661" s="1">
        <v>2</v>
      </c>
      <c r="L10661" s="1">
        <v>4</v>
      </c>
      <c r="M10661" s="8">
        <v>1</v>
      </c>
    </row>
    <row r="10662" spans="4:13" x14ac:dyDescent="0.2">
      <c r="D10662" s="175"/>
      <c r="E10662" s="11"/>
      <c r="F10662" s="10"/>
      <c r="G10662" s="9">
        <v>100</v>
      </c>
      <c r="H10662" s="45">
        <v>0</v>
      </c>
      <c r="I10662" s="27">
        <v>6.9767441860470001</v>
      </c>
      <c r="J10662" s="23">
        <v>76.744186046511999</v>
      </c>
      <c r="K10662" s="2">
        <v>4.6511627906979998</v>
      </c>
      <c r="L10662" s="2">
        <v>9.3023255813949994</v>
      </c>
      <c r="M10662" s="13">
        <v>2.3255813953489999</v>
      </c>
    </row>
    <row r="10663" spans="4:13" x14ac:dyDescent="0.2">
      <c r="D10663" s="175"/>
      <c r="E10663" s="4" t="s">
        <v>56</v>
      </c>
      <c r="F10663" s="6"/>
      <c r="G10663" s="5">
        <v>60</v>
      </c>
      <c r="H10663" s="7">
        <v>0</v>
      </c>
      <c r="I10663" s="1">
        <v>7</v>
      </c>
      <c r="J10663" s="1">
        <v>47</v>
      </c>
      <c r="K10663" s="1">
        <v>2</v>
      </c>
      <c r="L10663" s="1">
        <v>3</v>
      </c>
      <c r="M10663" s="8">
        <v>1</v>
      </c>
    </row>
    <row r="10664" spans="4:13" x14ac:dyDescent="0.2">
      <c r="D10664" s="175"/>
      <c r="E10664" s="11"/>
      <c r="F10664" s="10"/>
      <c r="G10664" s="9">
        <v>100</v>
      </c>
      <c r="H10664" s="45">
        <v>0</v>
      </c>
      <c r="I10664" s="2">
        <v>11.666666666667</v>
      </c>
      <c r="J10664" s="23">
        <v>78.333333333333002</v>
      </c>
      <c r="K10664" s="2">
        <v>3.333333333333</v>
      </c>
      <c r="L10664" s="2">
        <v>5</v>
      </c>
      <c r="M10664" s="13">
        <v>1.666666666667</v>
      </c>
    </row>
    <row r="10665" spans="4:13" x14ac:dyDescent="0.2">
      <c r="D10665" s="175"/>
      <c r="E10665" s="4" t="s">
        <v>57</v>
      </c>
      <c r="F10665" s="6"/>
      <c r="G10665" s="5">
        <v>286</v>
      </c>
      <c r="H10665" s="7">
        <v>3</v>
      </c>
      <c r="I10665" s="1">
        <v>35</v>
      </c>
      <c r="J10665" s="1">
        <v>211</v>
      </c>
      <c r="K10665" s="1">
        <v>20</v>
      </c>
      <c r="L10665" s="1">
        <v>14</v>
      </c>
      <c r="M10665" s="8">
        <v>3</v>
      </c>
    </row>
    <row r="10666" spans="4:13" x14ac:dyDescent="0.2">
      <c r="D10666" s="175"/>
      <c r="E10666" s="11"/>
      <c r="F10666" s="10"/>
      <c r="G10666" s="9">
        <v>100</v>
      </c>
      <c r="H10666" s="16">
        <v>1.0489510489510001</v>
      </c>
      <c r="I10666" s="2">
        <v>12.237762237762</v>
      </c>
      <c r="J10666" s="2">
        <v>73.776223776224001</v>
      </c>
      <c r="K10666" s="2">
        <v>6.9930069930069996</v>
      </c>
      <c r="L10666" s="2">
        <v>4.8951048951049998</v>
      </c>
      <c r="M10666" s="13">
        <v>1.0489510489510001</v>
      </c>
    </row>
    <row r="10667" spans="4:13" x14ac:dyDescent="0.2">
      <c r="D10667" s="175"/>
      <c r="E10667" s="4" t="s">
        <v>58</v>
      </c>
      <c r="F10667" s="6"/>
      <c r="G10667" s="5">
        <v>129</v>
      </c>
      <c r="H10667" s="7">
        <v>3</v>
      </c>
      <c r="I10667" s="1">
        <v>15</v>
      </c>
      <c r="J10667" s="1">
        <v>92</v>
      </c>
      <c r="K10667" s="1">
        <v>8</v>
      </c>
      <c r="L10667" s="1">
        <v>8</v>
      </c>
      <c r="M10667" s="8">
        <v>3</v>
      </c>
    </row>
    <row r="10668" spans="4:13" x14ac:dyDescent="0.2">
      <c r="D10668" s="175"/>
      <c r="E10668" s="11"/>
      <c r="F10668" s="10"/>
      <c r="G10668" s="9">
        <v>100</v>
      </c>
      <c r="H10668" s="16">
        <v>2.3255813953489999</v>
      </c>
      <c r="I10668" s="2">
        <v>11.627906976744001</v>
      </c>
      <c r="J10668" s="2">
        <v>71.317829457363999</v>
      </c>
      <c r="K10668" s="2">
        <v>6.2015503875969999</v>
      </c>
      <c r="L10668" s="2">
        <v>6.2015503875969999</v>
      </c>
      <c r="M10668" s="13">
        <v>2.3255813953489999</v>
      </c>
    </row>
    <row r="10669" spans="4:13" x14ac:dyDescent="0.2">
      <c r="D10669" s="175"/>
      <c r="E10669" s="4" t="s">
        <v>59</v>
      </c>
      <c r="F10669" s="6"/>
      <c r="G10669" s="5">
        <v>195</v>
      </c>
      <c r="H10669" s="7">
        <v>4</v>
      </c>
      <c r="I10669" s="1">
        <v>36</v>
      </c>
      <c r="J10669" s="1">
        <v>135</v>
      </c>
      <c r="K10669" s="1">
        <v>8</v>
      </c>
      <c r="L10669" s="1">
        <v>5</v>
      </c>
      <c r="M10669" s="8">
        <v>7</v>
      </c>
    </row>
    <row r="10670" spans="4:13" x14ac:dyDescent="0.2">
      <c r="D10670" s="175"/>
      <c r="E10670" s="11"/>
      <c r="F10670" s="10"/>
      <c r="G10670" s="9">
        <v>100</v>
      </c>
      <c r="H10670" s="16">
        <v>2.051282051282</v>
      </c>
      <c r="I10670" s="2">
        <v>18.461538461538002</v>
      </c>
      <c r="J10670" s="2">
        <v>69.230769230768999</v>
      </c>
      <c r="K10670" s="2">
        <v>4.1025641025640001</v>
      </c>
      <c r="L10670" s="2">
        <v>2.564102564103</v>
      </c>
      <c r="M10670" s="13">
        <v>3.5897435897440002</v>
      </c>
    </row>
    <row r="10671" spans="4:13" x14ac:dyDescent="0.2">
      <c r="D10671" s="175"/>
      <c r="E10671" s="4" t="s">
        <v>60</v>
      </c>
      <c r="F10671" s="6"/>
      <c r="G10671" s="5">
        <v>176</v>
      </c>
      <c r="H10671" s="7">
        <v>2</v>
      </c>
      <c r="I10671" s="1">
        <v>35</v>
      </c>
      <c r="J10671" s="1">
        <v>116</v>
      </c>
      <c r="K10671" s="1">
        <v>10</v>
      </c>
      <c r="L10671" s="1">
        <v>7</v>
      </c>
      <c r="M10671" s="8">
        <v>6</v>
      </c>
    </row>
    <row r="10672" spans="4:13" x14ac:dyDescent="0.2">
      <c r="D10672" s="175"/>
      <c r="E10672" s="11"/>
      <c r="F10672" s="10"/>
      <c r="G10672" s="9">
        <v>100</v>
      </c>
      <c r="H10672" s="16">
        <v>1.136363636364</v>
      </c>
      <c r="I10672" s="2">
        <v>19.886363636363999</v>
      </c>
      <c r="J10672" s="2">
        <v>65.909090909091006</v>
      </c>
      <c r="K10672" s="2">
        <v>5.6818181818179996</v>
      </c>
      <c r="L10672" s="2">
        <v>3.9772727272730002</v>
      </c>
      <c r="M10672" s="13">
        <v>3.4090909090910002</v>
      </c>
    </row>
    <row r="10673" spans="4:13" x14ac:dyDescent="0.2">
      <c r="D10673" s="175"/>
      <c r="E10673" s="4" t="s">
        <v>61</v>
      </c>
      <c r="F10673" s="6"/>
      <c r="G10673" s="5">
        <v>78</v>
      </c>
      <c r="H10673" s="7">
        <v>3</v>
      </c>
      <c r="I10673" s="1">
        <v>10</v>
      </c>
      <c r="J10673" s="1">
        <v>55</v>
      </c>
      <c r="K10673" s="1">
        <v>5</v>
      </c>
      <c r="L10673" s="1">
        <v>4</v>
      </c>
      <c r="M10673" s="8">
        <v>1</v>
      </c>
    </row>
    <row r="10674" spans="4:13" x14ac:dyDescent="0.2">
      <c r="D10674" s="175"/>
      <c r="E10674" s="11"/>
      <c r="F10674" s="10"/>
      <c r="G10674" s="9">
        <v>100</v>
      </c>
      <c r="H10674" s="16">
        <v>3.8461538461539999</v>
      </c>
      <c r="I10674" s="2">
        <v>12.820512820513001</v>
      </c>
      <c r="J10674" s="2">
        <v>70.512820512820994</v>
      </c>
      <c r="K10674" s="2">
        <v>6.4102564102560002</v>
      </c>
      <c r="L10674" s="2">
        <v>5.1282051282049999</v>
      </c>
      <c r="M10674" s="13">
        <v>1.2820512820509999</v>
      </c>
    </row>
    <row r="10675" spans="4:13" x14ac:dyDescent="0.2">
      <c r="D10675" s="175"/>
      <c r="E10675" s="4" t="s">
        <v>62</v>
      </c>
      <c r="F10675" s="6"/>
      <c r="G10675" s="5">
        <v>113</v>
      </c>
      <c r="H10675" s="7">
        <v>3</v>
      </c>
      <c r="I10675" s="1">
        <v>25</v>
      </c>
      <c r="J10675" s="1">
        <v>70</v>
      </c>
      <c r="K10675" s="1">
        <v>4</v>
      </c>
      <c r="L10675" s="1">
        <v>5</v>
      </c>
      <c r="M10675" s="8">
        <v>6</v>
      </c>
    </row>
    <row r="10676" spans="4:13" x14ac:dyDescent="0.2">
      <c r="D10676" s="175"/>
      <c r="E10676" s="11"/>
      <c r="F10676" s="10"/>
      <c r="G10676" s="9">
        <v>100</v>
      </c>
      <c r="H10676" s="16">
        <v>2.654867256637</v>
      </c>
      <c r="I10676" s="23">
        <v>22.123893805310001</v>
      </c>
      <c r="J10676" s="27">
        <v>61.946902654867003</v>
      </c>
      <c r="K10676" s="2">
        <v>3.53982300885</v>
      </c>
      <c r="L10676" s="2">
        <v>4.424778761062</v>
      </c>
      <c r="M10676" s="13">
        <v>5.3097345132739999</v>
      </c>
    </row>
    <row r="10677" spans="4:13" x14ac:dyDescent="0.2">
      <c r="D10677" s="174" t="s">
        <v>63</v>
      </c>
      <c r="E10677" s="20" t="s">
        <v>64</v>
      </c>
      <c r="F10677" s="22"/>
      <c r="G10677" s="21">
        <v>234</v>
      </c>
      <c r="H10677" s="25">
        <v>7</v>
      </c>
      <c r="I10677" s="3">
        <v>46</v>
      </c>
      <c r="J10677" s="3">
        <v>147</v>
      </c>
      <c r="K10677" s="3">
        <v>14</v>
      </c>
      <c r="L10677" s="3">
        <v>8</v>
      </c>
      <c r="M10677" s="26">
        <v>12</v>
      </c>
    </row>
    <row r="10678" spans="4:13" x14ac:dyDescent="0.2">
      <c r="D10678" s="175"/>
      <c r="E10678" s="11"/>
      <c r="F10678" s="10"/>
      <c r="G10678" s="9">
        <v>100</v>
      </c>
      <c r="H10678" s="16">
        <v>2.9914529914529999</v>
      </c>
      <c r="I10678" s="2">
        <v>19.65811965812</v>
      </c>
      <c r="J10678" s="27">
        <v>62.820512820513002</v>
      </c>
      <c r="K10678" s="2">
        <v>5.9829059829059998</v>
      </c>
      <c r="L10678" s="2">
        <v>3.4188034188029999</v>
      </c>
      <c r="M10678" s="13">
        <v>5.1282051282049999</v>
      </c>
    </row>
    <row r="10679" spans="4:13" x14ac:dyDescent="0.2">
      <c r="D10679" s="175"/>
      <c r="E10679" s="4" t="s">
        <v>65</v>
      </c>
      <c r="F10679" s="6"/>
      <c r="G10679" s="5">
        <v>172</v>
      </c>
      <c r="H10679" s="7">
        <v>2</v>
      </c>
      <c r="I10679" s="1">
        <v>29</v>
      </c>
      <c r="J10679" s="1">
        <v>117</v>
      </c>
      <c r="K10679" s="1">
        <v>6</v>
      </c>
      <c r="L10679" s="1">
        <v>12</v>
      </c>
      <c r="M10679" s="8">
        <v>6</v>
      </c>
    </row>
    <row r="10680" spans="4:13" x14ac:dyDescent="0.2">
      <c r="D10680" s="175"/>
      <c r="E10680" s="11"/>
      <c r="F10680" s="10"/>
      <c r="G10680" s="9">
        <v>100</v>
      </c>
      <c r="H10680" s="16">
        <v>1.1627906976739999</v>
      </c>
      <c r="I10680" s="2">
        <v>16.860465116278998</v>
      </c>
      <c r="J10680" s="2">
        <v>68.023255813953</v>
      </c>
      <c r="K10680" s="2">
        <v>3.488372093023</v>
      </c>
      <c r="L10680" s="2">
        <v>6.9767441860470001</v>
      </c>
      <c r="M10680" s="13">
        <v>3.488372093023</v>
      </c>
    </row>
    <row r="10681" spans="4:13" x14ac:dyDescent="0.2">
      <c r="D10681" s="175"/>
      <c r="E10681" s="4" t="s">
        <v>66</v>
      </c>
      <c r="F10681" s="6"/>
      <c r="G10681" s="5">
        <v>165</v>
      </c>
      <c r="H10681" s="7">
        <v>1</v>
      </c>
      <c r="I10681" s="1">
        <v>23</v>
      </c>
      <c r="J10681" s="1">
        <v>120</v>
      </c>
      <c r="K10681" s="1">
        <v>10</v>
      </c>
      <c r="L10681" s="1">
        <v>6</v>
      </c>
      <c r="M10681" s="8">
        <v>5</v>
      </c>
    </row>
    <row r="10682" spans="4:13" x14ac:dyDescent="0.2">
      <c r="D10682" s="175"/>
      <c r="E10682" s="11"/>
      <c r="F10682" s="10"/>
      <c r="G10682" s="9">
        <v>100</v>
      </c>
      <c r="H10682" s="16">
        <v>0.60606060606099998</v>
      </c>
      <c r="I10682" s="2">
        <v>13.939393939394</v>
      </c>
      <c r="J10682" s="2">
        <v>72.727272727273004</v>
      </c>
      <c r="K10682" s="2">
        <v>6.0606060606060002</v>
      </c>
      <c r="L10682" s="2">
        <v>3.636363636364</v>
      </c>
      <c r="M10682" s="13">
        <v>3.0303030303030001</v>
      </c>
    </row>
    <row r="10683" spans="4:13" x14ac:dyDescent="0.2">
      <c r="D10683" s="175"/>
      <c r="E10683" s="4" t="s">
        <v>67</v>
      </c>
      <c r="F10683" s="6"/>
      <c r="G10683" s="5">
        <v>158</v>
      </c>
      <c r="H10683" s="7">
        <v>1</v>
      </c>
      <c r="I10683" s="1">
        <v>20</v>
      </c>
      <c r="J10683" s="1">
        <v>119</v>
      </c>
      <c r="K10683" s="1">
        <v>11</v>
      </c>
      <c r="L10683" s="1">
        <v>6</v>
      </c>
      <c r="M10683" s="8">
        <v>1</v>
      </c>
    </row>
    <row r="10684" spans="4:13" x14ac:dyDescent="0.2">
      <c r="D10684" s="175"/>
      <c r="E10684" s="11"/>
      <c r="F10684" s="10"/>
      <c r="G10684" s="9">
        <v>100</v>
      </c>
      <c r="H10684" s="16">
        <v>0.63291139240500005</v>
      </c>
      <c r="I10684" s="2">
        <v>12.658227848100999</v>
      </c>
      <c r="J10684" s="23">
        <v>75.316455696202993</v>
      </c>
      <c r="K10684" s="2">
        <v>6.9620253164559998</v>
      </c>
      <c r="L10684" s="2">
        <v>3.7974683544299999</v>
      </c>
      <c r="M10684" s="13">
        <v>0.63291139240500005</v>
      </c>
    </row>
    <row r="10685" spans="4:13" x14ac:dyDescent="0.2">
      <c r="D10685" s="175"/>
      <c r="E10685" s="4" t="s">
        <v>68</v>
      </c>
      <c r="F10685" s="6"/>
      <c r="G10685" s="5">
        <v>112</v>
      </c>
      <c r="H10685" s="7">
        <v>3</v>
      </c>
      <c r="I10685" s="1">
        <v>17</v>
      </c>
      <c r="J10685" s="1">
        <v>80</v>
      </c>
      <c r="K10685" s="1">
        <v>5</v>
      </c>
      <c r="L10685" s="1">
        <v>6</v>
      </c>
      <c r="M10685" s="8">
        <v>1</v>
      </c>
    </row>
    <row r="10686" spans="4:13" x14ac:dyDescent="0.2">
      <c r="D10686" s="175"/>
      <c r="E10686" s="11"/>
      <c r="F10686" s="10"/>
      <c r="G10686" s="9">
        <v>100</v>
      </c>
      <c r="H10686" s="16">
        <v>2.6785714285709998</v>
      </c>
      <c r="I10686" s="2">
        <v>15.178571428571001</v>
      </c>
      <c r="J10686" s="2">
        <v>71.428571428571004</v>
      </c>
      <c r="K10686" s="2">
        <v>4.4642857142860004</v>
      </c>
      <c r="L10686" s="2">
        <v>5.3571428571429998</v>
      </c>
      <c r="M10686" s="13">
        <v>0.89285714285700002</v>
      </c>
    </row>
    <row r="10687" spans="4:13" x14ac:dyDescent="0.2">
      <c r="D10687" s="175"/>
      <c r="E10687" s="4" t="s">
        <v>69</v>
      </c>
      <c r="F10687" s="6"/>
      <c r="G10687" s="5">
        <v>92</v>
      </c>
      <c r="H10687" s="7">
        <v>2</v>
      </c>
      <c r="I10687" s="1">
        <v>10</v>
      </c>
      <c r="J10687" s="1">
        <v>69</v>
      </c>
      <c r="K10687" s="1">
        <v>6</v>
      </c>
      <c r="L10687" s="1">
        <v>5</v>
      </c>
      <c r="M10687" s="8">
        <v>0</v>
      </c>
    </row>
    <row r="10688" spans="4:13" x14ac:dyDescent="0.2">
      <c r="D10688" s="175"/>
      <c r="E10688" s="11"/>
      <c r="F10688" s="10"/>
      <c r="G10688" s="9">
        <v>100</v>
      </c>
      <c r="H10688" s="16">
        <v>2.1739130434780001</v>
      </c>
      <c r="I10688" s="2">
        <v>10.869565217390999</v>
      </c>
      <c r="J10688" s="2">
        <v>75</v>
      </c>
      <c r="K10688" s="2">
        <v>6.5217391304349999</v>
      </c>
      <c r="L10688" s="2">
        <v>5.4347826086959996</v>
      </c>
      <c r="M10688" s="36">
        <v>0</v>
      </c>
    </row>
    <row r="10689" spans="2:13" x14ac:dyDescent="0.2">
      <c r="D10689" s="175"/>
      <c r="E10689" s="4" t="s">
        <v>70</v>
      </c>
      <c r="F10689" s="6"/>
      <c r="G10689" s="5">
        <v>131</v>
      </c>
      <c r="H10689" s="7">
        <v>3</v>
      </c>
      <c r="I10689" s="1">
        <v>18</v>
      </c>
      <c r="J10689" s="1">
        <v>97</v>
      </c>
      <c r="K10689" s="1">
        <v>6</v>
      </c>
      <c r="L10689" s="1">
        <v>6</v>
      </c>
      <c r="M10689" s="8">
        <v>1</v>
      </c>
    </row>
    <row r="10690" spans="2:13" x14ac:dyDescent="0.2">
      <c r="D10690" s="175"/>
      <c r="E10690" s="11"/>
      <c r="F10690" s="10"/>
      <c r="G10690" s="9">
        <v>100</v>
      </c>
      <c r="H10690" s="16">
        <v>2.2900763358780001</v>
      </c>
      <c r="I10690" s="2">
        <v>13.740458015267</v>
      </c>
      <c r="J10690" s="2">
        <v>74.045801526717995</v>
      </c>
      <c r="K10690" s="2">
        <v>4.5801526717560002</v>
      </c>
      <c r="L10690" s="2">
        <v>4.5801526717560002</v>
      </c>
      <c r="M10690" s="13">
        <v>0.76335877862599999</v>
      </c>
    </row>
    <row r="10691" spans="2:13" x14ac:dyDescent="0.2">
      <c r="D10691" s="175"/>
      <c r="E10691" s="4" t="s">
        <v>71</v>
      </c>
      <c r="F10691" s="6"/>
      <c r="G10691" s="5">
        <v>71</v>
      </c>
      <c r="H10691" s="7">
        <v>2</v>
      </c>
      <c r="I10691" s="1">
        <v>14</v>
      </c>
      <c r="J10691" s="1">
        <v>44</v>
      </c>
      <c r="K10691" s="1">
        <v>4</v>
      </c>
      <c r="L10691" s="1">
        <v>3</v>
      </c>
      <c r="M10691" s="8">
        <v>4</v>
      </c>
    </row>
    <row r="10692" spans="2:13" x14ac:dyDescent="0.2">
      <c r="D10692" s="175"/>
      <c r="E10692" s="11"/>
      <c r="F10692" s="10"/>
      <c r="G10692" s="9">
        <v>100</v>
      </c>
      <c r="H10692" s="16">
        <v>2.8169014084509998</v>
      </c>
      <c r="I10692" s="2">
        <v>19.718309859154999</v>
      </c>
      <c r="J10692" s="27">
        <v>61.971830985914998</v>
      </c>
      <c r="K10692" s="2">
        <v>5.6338028169010004</v>
      </c>
      <c r="L10692" s="2">
        <v>4.2253521126760001</v>
      </c>
      <c r="M10692" s="13">
        <v>5.6338028169010004</v>
      </c>
    </row>
    <row r="10693" spans="2:13" x14ac:dyDescent="0.2">
      <c r="D10693" s="175"/>
      <c r="E10693" s="4" t="s">
        <v>72</v>
      </c>
      <c r="F10693" s="6"/>
      <c r="G10693" s="5">
        <v>70</v>
      </c>
      <c r="H10693" s="7">
        <v>0</v>
      </c>
      <c r="I10693" s="1">
        <v>9</v>
      </c>
      <c r="J10693" s="1">
        <v>53</v>
      </c>
      <c r="K10693" s="1">
        <v>2</v>
      </c>
      <c r="L10693" s="1">
        <v>5</v>
      </c>
      <c r="M10693" s="8">
        <v>1</v>
      </c>
    </row>
    <row r="10694" spans="2:13" x14ac:dyDescent="0.2">
      <c r="D10694" s="176"/>
      <c r="E10694" s="57"/>
      <c r="F10694" s="54"/>
      <c r="G10694" s="67">
        <v>100</v>
      </c>
      <c r="H10694" s="114">
        <v>0</v>
      </c>
      <c r="I10694" s="48">
        <v>12.857142857143</v>
      </c>
      <c r="J10694" s="103">
        <v>75.714285714286007</v>
      </c>
      <c r="K10694" s="48">
        <v>2.8571428571430002</v>
      </c>
      <c r="L10694" s="48">
        <v>7.1428571428570002</v>
      </c>
      <c r="M10694" s="84">
        <v>1.4285714285710001</v>
      </c>
    </row>
    <row r="10696" spans="2:13" x14ac:dyDescent="0.2">
      <c r="B10696" s="43" t="str">
        <f xml:space="preserve"> HYPERLINK("#'目次'!B228", "[222]")</f>
        <v>[222]</v>
      </c>
      <c r="C10696" s="31" t="s">
        <v>435</v>
      </c>
    </row>
    <row r="10699" spans="2:13" x14ac:dyDescent="0.2">
      <c r="C10699" s="31" t="s">
        <v>75</v>
      </c>
    </row>
    <row r="10700" spans="2:13" x14ac:dyDescent="0.2">
      <c r="D10700" s="177"/>
      <c r="E10700" s="178"/>
      <c r="F10700" s="178"/>
      <c r="G10700" s="40" t="s">
        <v>14</v>
      </c>
      <c r="H10700" s="42" t="s">
        <v>416</v>
      </c>
      <c r="I10700" s="15" t="s">
        <v>417</v>
      </c>
      <c r="J10700" s="15" t="s">
        <v>418</v>
      </c>
      <c r="K10700" s="15" t="s">
        <v>419</v>
      </c>
      <c r="L10700" s="15" t="s">
        <v>420</v>
      </c>
      <c r="M10700" s="44" t="s">
        <v>17</v>
      </c>
    </row>
    <row r="10701" spans="2:13" x14ac:dyDescent="0.2">
      <c r="D10701" s="179"/>
      <c r="E10701" s="180"/>
      <c r="F10701" s="180"/>
      <c r="G10701" s="39"/>
      <c r="H10701" s="41"/>
      <c r="I10701" s="14"/>
      <c r="J10701" s="14"/>
      <c r="K10701" s="14"/>
      <c r="L10701" s="14"/>
      <c r="M10701" s="38"/>
    </row>
    <row r="10702" spans="2:13" x14ac:dyDescent="0.2">
      <c r="D10702" s="70"/>
      <c r="E10702" s="72" t="s">
        <v>14</v>
      </c>
      <c r="F10702" s="69"/>
      <c r="G10702" s="37">
        <v>1222</v>
      </c>
      <c r="H10702" s="17">
        <v>21</v>
      </c>
      <c r="I10702" s="17">
        <v>188</v>
      </c>
      <c r="J10702" s="17">
        <v>858</v>
      </c>
      <c r="K10702" s="17">
        <v>64</v>
      </c>
      <c r="L10702" s="17">
        <v>58</v>
      </c>
      <c r="M10702" s="55">
        <v>33</v>
      </c>
    </row>
    <row r="10703" spans="2:13" x14ac:dyDescent="0.2">
      <c r="D10703" s="57"/>
      <c r="E10703" s="54"/>
      <c r="F10703" s="71"/>
      <c r="G10703" s="9">
        <v>100</v>
      </c>
      <c r="H10703" s="2">
        <v>1.7184942716860001</v>
      </c>
      <c r="I10703" s="2">
        <v>15.384615384615</v>
      </c>
      <c r="J10703" s="2">
        <v>70.212765957447004</v>
      </c>
      <c r="K10703" s="2">
        <v>5.2373158756139997</v>
      </c>
      <c r="L10703" s="2">
        <v>4.7463175122749997</v>
      </c>
      <c r="M10703" s="13">
        <v>2.7004909983630001</v>
      </c>
    </row>
    <row r="10704" spans="2:13" x14ac:dyDescent="0.2">
      <c r="D10704" s="174" t="s">
        <v>36</v>
      </c>
      <c r="E10704" s="20" t="s">
        <v>76</v>
      </c>
      <c r="F10704" s="22"/>
      <c r="G10704" s="21">
        <v>629</v>
      </c>
      <c r="H10704" s="25">
        <v>10</v>
      </c>
      <c r="I10704" s="3">
        <v>85</v>
      </c>
      <c r="J10704" s="3">
        <v>450</v>
      </c>
      <c r="K10704" s="3">
        <v>36</v>
      </c>
      <c r="L10704" s="3">
        <v>35</v>
      </c>
      <c r="M10704" s="26">
        <v>13</v>
      </c>
    </row>
    <row r="10705" spans="4:13" x14ac:dyDescent="0.2">
      <c r="D10705" s="175"/>
      <c r="E10705" s="11"/>
      <c r="F10705" s="10"/>
      <c r="G10705" s="9">
        <v>100</v>
      </c>
      <c r="H10705" s="16">
        <v>1.5898251192370001</v>
      </c>
      <c r="I10705" s="2">
        <v>13.513513513514001</v>
      </c>
      <c r="J10705" s="2">
        <v>71.54213036566</v>
      </c>
      <c r="K10705" s="2">
        <v>5.7233704292530003</v>
      </c>
      <c r="L10705" s="2">
        <v>5.5643879173290003</v>
      </c>
      <c r="M10705" s="13">
        <v>2.0667726550080001</v>
      </c>
    </row>
    <row r="10706" spans="4:13" x14ac:dyDescent="0.2">
      <c r="D10706" s="175"/>
      <c r="E10706" s="4" t="s">
        <v>39</v>
      </c>
      <c r="F10706" s="6"/>
      <c r="G10706" s="5">
        <v>37</v>
      </c>
      <c r="H10706" s="7">
        <v>2</v>
      </c>
      <c r="I10706" s="1">
        <v>6</v>
      </c>
      <c r="J10706" s="1">
        <v>25</v>
      </c>
      <c r="K10706" s="1">
        <v>1</v>
      </c>
      <c r="L10706" s="1">
        <v>3</v>
      </c>
      <c r="M10706" s="8">
        <v>0</v>
      </c>
    </row>
    <row r="10707" spans="4:13" x14ac:dyDescent="0.2">
      <c r="D10707" s="175"/>
      <c r="E10707" s="11"/>
      <c r="F10707" s="10"/>
      <c r="G10707" s="9">
        <v>100</v>
      </c>
      <c r="H10707" s="16">
        <v>5.4054054054050003</v>
      </c>
      <c r="I10707" s="2">
        <v>16.216216216216001</v>
      </c>
      <c r="J10707" s="2">
        <v>67.567567567568005</v>
      </c>
      <c r="K10707" s="2">
        <v>2.7027027027030002</v>
      </c>
      <c r="L10707" s="2">
        <v>8.1081081081080004</v>
      </c>
      <c r="M10707" s="36">
        <v>0</v>
      </c>
    </row>
    <row r="10708" spans="4:13" x14ac:dyDescent="0.2">
      <c r="D10708" s="175"/>
      <c r="E10708" s="4" t="s">
        <v>40</v>
      </c>
      <c r="F10708" s="6"/>
      <c r="G10708" s="5">
        <v>73</v>
      </c>
      <c r="H10708" s="7">
        <v>1</v>
      </c>
      <c r="I10708" s="1">
        <v>10</v>
      </c>
      <c r="J10708" s="1">
        <v>55</v>
      </c>
      <c r="K10708" s="1">
        <v>2</v>
      </c>
      <c r="L10708" s="1">
        <v>3</v>
      </c>
      <c r="M10708" s="8">
        <v>2</v>
      </c>
    </row>
    <row r="10709" spans="4:13" x14ac:dyDescent="0.2">
      <c r="D10709" s="175"/>
      <c r="E10709" s="11"/>
      <c r="F10709" s="10"/>
      <c r="G10709" s="9">
        <v>100</v>
      </c>
      <c r="H10709" s="16">
        <v>1.369863013699</v>
      </c>
      <c r="I10709" s="2">
        <v>13.698630136986001</v>
      </c>
      <c r="J10709" s="23">
        <v>75.342465753425003</v>
      </c>
      <c r="K10709" s="2">
        <v>2.7397260273969999</v>
      </c>
      <c r="L10709" s="2">
        <v>4.1095890410960001</v>
      </c>
      <c r="M10709" s="13">
        <v>2.7397260273969999</v>
      </c>
    </row>
    <row r="10710" spans="4:13" x14ac:dyDescent="0.2">
      <c r="D10710" s="175"/>
      <c r="E10710" s="4" t="s">
        <v>41</v>
      </c>
      <c r="F10710" s="6"/>
      <c r="G10710" s="5">
        <v>108</v>
      </c>
      <c r="H10710" s="7">
        <v>0</v>
      </c>
      <c r="I10710" s="1">
        <v>5</v>
      </c>
      <c r="J10710" s="1">
        <v>84</v>
      </c>
      <c r="K10710" s="1">
        <v>6</v>
      </c>
      <c r="L10710" s="1">
        <v>12</v>
      </c>
      <c r="M10710" s="8">
        <v>1</v>
      </c>
    </row>
    <row r="10711" spans="4:13" x14ac:dyDescent="0.2">
      <c r="D10711" s="175"/>
      <c r="E10711" s="11"/>
      <c r="F10711" s="10"/>
      <c r="G10711" s="9">
        <v>100</v>
      </c>
      <c r="H10711" s="45">
        <v>0</v>
      </c>
      <c r="I10711" s="46">
        <v>4.6296296296300001</v>
      </c>
      <c r="J10711" s="23">
        <v>77.777777777777999</v>
      </c>
      <c r="K10711" s="2">
        <v>5.5555555555560003</v>
      </c>
      <c r="L10711" s="23">
        <v>11.111111111111001</v>
      </c>
      <c r="M10711" s="13">
        <v>0.92592592592599998</v>
      </c>
    </row>
    <row r="10712" spans="4:13" x14ac:dyDescent="0.2">
      <c r="D10712" s="175"/>
      <c r="E10712" s="4" t="s">
        <v>42</v>
      </c>
      <c r="F10712" s="6"/>
      <c r="G10712" s="5">
        <v>113</v>
      </c>
      <c r="H10712" s="7">
        <v>2</v>
      </c>
      <c r="I10712" s="1">
        <v>16</v>
      </c>
      <c r="J10712" s="1">
        <v>79</v>
      </c>
      <c r="K10712" s="1">
        <v>7</v>
      </c>
      <c r="L10712" s="1">
        <v>7</v>
      </c>
      <c r="M10712" s="8">
        <v>2</v>
      </c>
    </row>
    <row r="10713" spans="4:13" x14ac:dyDescent="0.2">
      <c r="D10713" s="175"/>
      <c r="E10713" s="11"/>
      <c r="F10713" s="10"/>
      <c r="G10713" s="9">
        <v>100</v>
      </c>
      <c r="H10713" s="16">
        <v>1.769911504425</v>
      </c>
      <c r="I10713" s="2">
        <v>14.159292035398</v>
      </c>
      <c r="J10713" s="2">
        <v>69.911504424778997</v>
      </c>
      <c r="K10713" s="2">
        <v>6.194690265487</v>
      </c>
      <c r="L10713" s="2">
        <v>6.194690265487</v>
      </c>
      <c r="M10713" s="13">
        <v>1.769911504425</v>
      </c>
    </row>
    <row r="10714" spans="4:13" x14ac:dyDescent="0.2">
      <c r="D10714" s="175"/>
      <c r="E10714" s="4" t="s">
        <v>43</v>
      </c>
      <c r="F10714" s="6"/>
      <c r="G10714" s="5">
        <v>101</v>
      </c>
      <c r="H10714" s="7">
        <v>1</v>
      </c>
      <c r="I10714" s="1">
        <v>15</v>
      </c>
      <c r="J10714" s="1">
        <v>77</v>
      </c>
      <c r="K10714" s="1">
        <v>5</v>
      </c>
      <c r="L10714" s="1">
        <v>1</v>
      </c>
      <c r="M10714" s="8">
        <v>2</v>
      </c>
    </row>
    <row r="10715" spans="4:13" x14ac:dyDescent="0.2">
      <c r="D10715" s="175"/>
      <c r="E10715" s="11"/>
      <c r="F10715" s="10"/>
      <c r="G10715" s="9">
        <v>100</v>
      </c>
      <c r="H10715" s="16">
        <v>0.99009900990099997</v>
      </c>
      <c r="I10715" s="2">
        <v>14.851485148515</v>
      </c>
      <c r="J10715" s="23">
        <v>76.237623762376003</v>
      </c>
      <c r="K10715" s="2">
        <v>4.9504950495050002</v>
      </c>
      <c r="L10715" s="2">
        <v>0.99009900990099997</v>
      </c>
      <c r="M10715" s="13">
        <v>1.9801980198019999</v>
      </c>
    </row>
    <row r="10716" spans="4:13" x14ac:dyDescent="0.2">
      <c r="D10716" s="175"/>
      <c r="E10716" s="4" t="s">
        <v>44</v>
      </c>
      <c r="F10716" s="6"/>
      <c r="G10716" s="5">
        <v>114</v>
      </c>
      <c r="H10716" s="7">
        <v>2</v>
      </c>
      <c r="I10716" s="1">
        <v>17</v>
      </c>
      <c r="J10716" s="1">
        <v>77</v>
      </c>
      <c r="K10716" s="1">
        <v>11</v>
      </c>
      <c r="L10716" s="1">
        <v>5</v>
      </c>
      <c r="M10716" s="8">
        <v>2</v>
      </c>
    </row>
    <row r="10717" spans="4:13" x14ac:dyDescent="0.2">
      <c r="D10717" s="175"/>
      <c r="E10717" s="11"/>
      <c r="F10717" s="10"/>
      <c r="G10717" s="9">
        <v>100</v>
      </c>
      <c r="H10717" s="16">
        <v>1.7543859649119999</v>
      </c>
      <c r="I10717" s="2">
        <v>14.912280701754</v>
      </c>
      <c r="J10717" s="2">
        <v>67.543859649122993</v>
      </c>
      <c r="K10717" s="2">
        <v>9.6491228070179993</v>
      </c>
      <c r="L10717" s="2">
        <v>4.3859649122809996</v>
      </c>
      <c r="M10717" s="13">
        <v>1.7543859649119999</v>
      </c>
    </row>
    <row r="10718" spans="4:13" x14ac:dyDescent="0.2">
      <c r="D10718" s="175"/>
      <c r="E10718" s="4" t="s">
        <v>45</v>
      </c>
      <c r="F10718" s="6"/>
      <c r="G10718" s="5">
        <v>83</v>
      </c>
      <c r="H10718" s="7">
        <v>2</v>
      </c>
      <c r="I10718" s="1">
        <v>16</v>
      </c>
      <c r="J10718" s="1">
        <v>53</v>
      </c>
      <c r="K10718" s="1">
        <v>4</v>
      </c>
      <c r="L10718" s="1">
        <v>4</v>
      </c>
      <c r="M10718" s="8">
        <v>4</v>
      </c>
    </row>
    <row r="10719" spans="4:13" x14ac:dyDescent="0.2">
      <c r="D10719" s="175"/>
      <c r="E10719" s="11"/>
      <c r="F10719" s="10"/>
      <c r="G10719" s="9">
        <v>100</v>
      </c>
      <c r="H10719" s="16">
        <v>2.409638554217</v>
      </c>
      <c r="I10719" s="2">
        <v>19.277108433734998</v>
      </c>
      <c r="J10719" s="27">
        <v>63.855421686747</v>
      </c>
      <c r="K10719" s="2">
        <v>4.819277108434</v>
      </c>
      <c r="L10719" s="2">
        <v>4.819277108434</v>
      </c>
      <c r="M10719" s="13">
        <v>4.819277108434</v>
      </c>
    </row>
    <row r="10720" spans="4:13" x14ac:dyDescent="0.2">
      <c r="D10720" s="174" t="s">
        <v>37</v>
      </c>
      <c r="E10720" s="20" t="s">
        <v>77</v>
      </c>
      <c r="F10720" s="22"/>
      <c r="G10720" s="21">
        <v>593</v>
      </c>
      <c r="H10720" s="25">
        <v>11</v>
      </c>
      <c r="I10720" s="3">
        <v>103</v>
      </c>
      <c r="J10720" s="3">
        <v>408</v>
      </c>
      <c r="K10720" s="3">
        <v>28</v>
      </c>
      <c r="L10720" s="3">
        <v>23</v>
      </c>
      <c r="M10720" s="26">
        <v>20</v>
      </c>
    </row>
    <row r="10721" spans="4:13" x14ac:dyDescent="0.2">
      <c r="D10721" s="175"/>
      <c r="E10721" s="11"/>
      <c r="F10721" s="10"/>
      <c r="G10721" s="9">
        <v>100</v>
      </c>
      <c r="H10721" s="16">
        <v>1.85497470489</v>
      </c>
      <c r="I10721" s="2">
        <v>17.369308600337</v>
      </c>
      <c r="J10721" s="2">
        <v>68.802698145025005</v>
      </c>
      <c r="K10721" s="2">
        <v>4.7217537942660002</v>
      </c>
      <c r="L10721" s="2">
        <v>3.8785834738620002</v>
      </c>
      <c r="M10721" s="13">
        <v>3.3726812816190002</v>
      </c>
    </row>
    <row r="10722" spans="4:13" x14ac:dyDescent="0.2">
      <c r="D10722" s="175"/>
      <c r="E10722" s="4" t="s">
        <v>39</v>
      </c>
      <c r="F10722" s="6"/>
      <c r="G10722" s="5">
        <v>27</v>
      </c>
      <c r="H10722" s="7">
        <v>1</v>
      </c>
      <c r="I10722" s="1">
        <v>4</v>
      </c>
      <c r="J10722" s="1">
        <v>17</v>
      </c>
      <c r="K10722" s="1">
        <v>3</v>
      </c>
      <c r="L10722" s="1">
        <v>2</v>
      </c>
      <c r="M10722" s="8">
        <v>0</v>
      </c>
    </row>
    <row r="10723" spans="4:13" x14ac:dyDescent="0.2">
      <c r="D10723" s="175"/>
      <c r="E10723" s="11"/>
      <c r="F10723" s="10"/>
      <c r="G10723" s="9">
        <v>100</v>
      </c>
      <c r="H10723" s="16">
        <v>3.7037037037039999</v>
      </c>
      <c r="I10723" s="2">
        <v>14.814814814815</v>
      </c>
      <c r="J10723" s="27">
        <v>62.962962962962997</v>
      </c>
      <c r="K10723" s="23">
        <v>11.111111111111001</v>
      </c>
      <c r="L10723" s="2">
        <v>7.4074074074069998</v>
      </c>
      <c r="M10723" s="36">
        <v>0</v>
      </c>
    </row>
    <row r="10724" spans="4:13" x14ac:dyDescent="0.2">
      <c r="D10724" s="175"/>
      <c r="E10724" s="4" t="s">
        <v>40</v>
      </c>
      <c r="F10724" s="6"/>
      <c r="G10724" s="5">
        <v>74</v>
      </c>
      <c r="H10724" s="7">
        <v>1</v>
      </c>
      <c r="I10724" s="1">
        <v>9</v>
      </c>
      <c r="J10724" s="1">
        <v>52</v>
      </c>
      <c r="K10724" s="1">
        <v>5</v>
      </c>
      <c r="L10724" s="1">
        <v>5</v>
      </c>
      <c r="M10724" s="8">
        <v>2</v>
      </c>
    </row>
    <row r="10725" spans="4:13" x14ac:dyDescent="0.2">
      <c r="D10725" s="175"/>
      <c r="E10725" s="11"/>
      <c r="F10725" s="10"/>
      <c r="G10725" s="9">
        <v>100</v>
      </c>
      <c r="H10725" s="16">
        <v>1.351351351351</v>
      </c>
      <c r="I10725" s="2">
        <v>12.162162162162</v>
      </c>
      <c r="J10725" s="2">
        <v>70.270270270270004</v>
      </c>
      <c r="K10725" s="2">
        <v>6.7567567567570004</v>
      </c>
      <c r="L10725" s="2">
        <v>6.7567567567570004</v>
      </c>
      <c r="M10725" s="13">
        <v>2.7027027027030002</v>
      </c>
    </row>
    <row r="10726" spans="4:13" x14ac:dyDescent="0.2">
      <c r="D10726" s="175"/>
      <c r="E10726" s="4" t="s">
        <v>41</v>
      </c>
      <c r="F10726" s="6"/>
      <c r="G10726" s="5">
        <v>96</v>
      </c>
      <c r="H10726" s="7">
        <v>0</v>
      </c>
      <c r="I10726" s="1">
        <v>13</v>
      </c>
      <c r="J10726" s="1">
        <v>70</v>
      </c>
      <c r="K10726" s="1">
        <v>6</v>
      </c>
      <c r="L10726" s="1">
        <v>6</v>
      </c>
      <c r="M10726" s="8">
        <v>1</v>
      </c>
    </row>
    <row r="10727" spans="4:13" x14ac:dyDescent="0.2">
      <c r="D10727" s="175"/>
      <c r="E10727" s="11"/>
      <c r="F10727" s="10"/>
      <c r="G10727" s="9">
        <v>100</v>
      </c>
      <c r="H10727" s="45">
        <v>0</v>
      </c>
      <c r="I10727" s="2">
        <v>13.541666666667</v>
      </c>
      <c r="J10727" s="2">
        <v>72.916666666666998</v>
      </c>
      <c r="K10727" s="2">
        <v>6.25</v>
      </c>
      <c r="L10727" s="2">
        <v>6.25</v>
      </c>
      <c r="M10727" s="13">
        <v>1.041666666667</v>
      </c>
    </row>
    <row r="10728" spans="4:13" x14ac:dyDescent="0.2">
      <c r="D10728" s="175"/>
      <c r="E10728" s="4" t="s">
        <v>42</v>
      </c>
      <c r="F10728" s="6"/>
      <c r="G10728" s="5">
        <v>97</v>
      </c>
      <c r="H10728" s="7">
        <v>3</v>
      </c>
      <c r="I10728" s="1">
        <v>15</v>
      </c>
      <c r="J10728" s="1">
        <v>72</v>
      </c>
      <c r="K10728" s="1">
        <v>2</v>
      </c>
      <c r="L10728" s="1">
        <v>5</v>
      </c>
      <c r="M10728" s="8">
        <v>0</v>
      </c>
    </row>
    <row r="10729" spans="4:13" x14ac:dyDescent="0.2">
      <c r="D10729" s="175"/>
      <c r="E10729" s="11"/>
      <c r="F10729" s="10"/>
      <c r="G10729" s="9">
        <v>100</v>
      </c>
      <c r="H10729" s="16">
        <v>3.0927835051549999</v>
      </c>
      <c r="I10729" s="2">
        <v>15.463917525773001</v>
      </c>
      <c r="J10729" s="2">
        <v>74.226804123711005</v>
      </c>
      <c r="K10729" s="2">
        <v>2.0618556701030002</v>
      </c>
      <c r="L10729" s="2">
        <v>5.1546391752579996</v>
      </c>
      <c r="M10729" s="36">
        <v>0</v>
      </c>
    </row>
    <row r="10730" spans="4:13" x14ac:dyDescent="0.2">
      <c r="D10730" s="175"/>
      <c r="E10730" s="4" t="s">
        <v>43</v>
      </c>
      <c r="F10730" s="6"/>
      <c r="G10730" s="5">
        <v>103</v>
      </c>
      <c r="H10730" s="7">
        <v>2</v>
      </c>
      <c r="I10730" s="1">
        <v>16</v>
      </c>
      <c r="J10730" s="1">
        <v>74</v>
      </c>
      <c r="K10730" s="1">
        <v>5</v>
      </c>
      <c r="L10730" s="1">
        <v>2</v>
      </c>
      <c r="M10730" s="8">
        <v>4</v>
      </c>
    </row>
    <row r="10731" spans="4:13" x14ac:dyDescent="0.2">
      <c r="D10731" s="175"/>
      <c r="E10731" s="11"/>
      <c r="F10731" s="10"/>
      <c r="G10731" s="9">
        <v>100</v>
      </c>
      <c r="H10731" s="16">
        <v>1.9417475728160001</v>
      </c>
      <c r="I10731" s="2">
        <v>15.533980582524</v>
      </c>
      <c r="J10731" s="2">
        <v>71.844660194175006</v>
      </c>
      <c r="K10731" s="2">
        <v>4.8543689320389998</v>
      </c>
      <c r="L10731" s="2">
        <v>1.9417475728160001</v>
      </c>
      <c r="M10731" s="13">
        <v>3.8834951456310001</v>
      </c>
    </row>
    <row r="10732" spans="4:13" x14ac:dyDescent="0.2">
      <c r="D10732" s="175"/>
      <c r="E10732" s="4" t="s">
        <v>44</v>
      </c>
      <c r="F10732" s="6"/>
      <c r="G10732" s="5">
        <v>109</v>
      </c>
      <c r="H10732" s="7">
        <v>1</v>
      </c>
      <c r="I10732" s="1">
        <v>27</v>
      </c>
      <c r="J10732" s="1">
        <v>68</v>
      </c>
      <c r="K10732" s="1">
        <v>5</v>
      </c>
      <c r="L10732" s="1">
        <v>1</v>
      </c>
      <c r="M10732" s="8">
        <v>7</v>
      </c>
    </row>
    <row r="10733" spans="4:13" x14ac:dyDescent="0.2">
      <c r="D10733" s="175"/>
      <c r="E10733" s="11"/>
      <c r="F10733" s="10"/>
      <c r="G10733" s="9">
        <v>100</v>
      </c>
      <c r="H10733" s="16">
        <v>0.91743119266100004</v>
      </c>
      <c r="I10733" s="23">
        <v>24.770642201834999</v>
      </c>
      <c r="J10733" s="27">
        <v>62.385321100916997</v>
      </c>
      <c r="K10733" s="2">
        <v>4.5871559633030001</v>
      </c>
      <c r="L10733" s="2">
        <v>0.91743119266100004</v>
      </c>
      <c r="M10733" s="13">
        <v>6.4220183486240003</v>
      </c>
    </row>
    <row r="10734" spans="4:13" x14ac:dyDescent="0.2">
      <c r="D10734" s="175"/>
      <c r="E10734" s="4" t="s">
        <v>45</v>
      </c>
      <c r="F10734" s="6"/>
      <c r="G10734" s="5">
        <v>87</v>
      </c>
      <c r="H10734" s="7">
        <v>3</v>
      </c>
      <c r="I10734" s="1">
        <v>19</v>
      </c>
      <c r="J10734" s="1">
        <v>55</v>
      </c>
      <c r="K10734" s="1">
        <v>2</v>
      </c>
      <c r="L10734" s="1">
        <v>2</v>
      </c>
      <c r="M10734" s="8">
        <v>6</v>
      </c>
    </row>
    <row r="10735" spans="4:13" x14ac:dyDescent="0.2">
      <c r="D10735" s="176"/>
      <c r="E10735" s="57"/>
      <c r="F10735" s="54"/>
      <c r="G10735" s="67">
        <v>100</v>
      </c>
      <c r="H10735" s="82">
        <v>3.4482758620689999</v>
      </c>
      <c r="I10735" s="103">
        <v>21.839080459769999</v>
      </c>
      <c r="J10735" s="96">
        <v>63.218390804598002</v>
      </c>
      <c r="K10735" s="48">
        <v>2.2988505747130001</v>
      </c>
      <c r="L10735" s="48">
        <v>2.2988505747130001</v>
      </c>
      <c r="M10735" s="84">
        <v>6.8965517241379999</v>
      </c>
    </row>
    <row r="10737" spans="2:13" x14ac:dyDescent="0.2">
      <c r="B10737" s="43" t="str">
        <f xml:space="preserve"> HYPERLINK("#'目次'!B229", "[223]")</f>
        <v>[223]</v>
      </c>
      <c r="C10737" s="31" t="s">
        <v>438</v>
      </c>
    </row>
    <row r="10741" spans="2:13" x14ac:dyDescent="0.2">
      <c r="D10741" s="177"/>
      <c r="E10741" s="178"/>
      <c r="F10741" s="178"/>
      <c r="G10741" s="40" t="s">
        <v>14</v>
      </c>
      <c r="H10741" s="42" t="s">
        <v>416</v>
      </c>
      <c r="I10741" s="15" t="s">
        <v>417</v>
      </c>
      <c r="J10741" s="15" t="s">
        <v>418</v>
      </c>
      <c r="K10741" s="15" t="s">
        <v>419</v>
      </c>
      <c r="L10741" s="15" t="s">
        <v>420</v>
      </c>
      <c r="M10741" s="44" t="s">
        <v>17</v>
      </c>
    </row>
    <row r="10742" spans="2:13" x14ac:dyDescent="0.2">
      <c r="D10742" s="179"/>
      <c r="E10742" s="180"/>
      <c r="F10742" s="180"/>
      <c r="G10742" s="39"/>
      <c r="H10742" s="41"/>
      <c r="I10742" s="14"/>
      <c r="J10742" s="14"/>
      <c r="K10742" s="14"/>
      <c r="L10742" s="14"/>
      <c r="M10742" s="38"/>
    </row>
    <row r="10743" spans="2:13" x14ac:dyDescent="0.2">
      <c r="D10743" s="70"/>
      <c r="E10743" s="72" t="s">
        <v>14</v>
      </c>
      <c r="F10743" s="69"/>
      <c r="G10743" s="37">
        <v>1222</v>
      </c>
      <c r="H10743" s="17">
        <v>15</v>
      </c>
      <c r="I10743" s="17">
        <v>26</v>
      </c>
      <c r="J10743" s="17">
        <v>375</v>
      </c>
      <c r="K10743" s="17">
        <v>498</v>
      </c>
      <c r="L10743" s="17">
        <v>254</v>
      </c>
      <c r="M10743" s="55">
        <v>54</v>
      </c>
    </row>
    <row r="10744" spans="2:13" x14ac:dyDescent="0.2">
      <c r="D10744" s="57"/>
      <c r="E10744" s="54"/>
      <c r="F10744" s="71"/>
      <c r="G10744" s="9">
        <v>100</v>
      </c>
      <c r="H10744" s="2">
        <v>1.2274959083470001</v>
      </c>
      <c r="I10744" s="2">
        <v>2.1276595744679998</v>
      </c>
      <c r="J10744" s="2">
        <v>30.687397708673998</v>
      </c>
      <c r="K10744" s="2">
        <v>40.752864157118999</v>
      </c>
      <c r="L10744" s="2">
        <v>20.785597381342001</v>
      </c>
      <c r="M10744" s="13">
        <v>4.4189852700490002</v>
      </c>
    </row>
    <row r="10745" spans="2:13" x14ac:dyDescent="0.2">
      <c r="D10745" s="174" t="s">
        <v>18</v>
      </c>
      <c r="E10745" s="20" t="s">
        <v>19</v>
      </c>
      <c r="F10745" s="22"/>
      <c r="G10745" s="21">
        <v>57</v>
      </c>
      <c r="H10745" s="25">
        <v>3</v>
      </c>
      <c r="I10745" s="3">
        <v>1</v>
      </c>
      <c r="J10745" s="3">
        <v>18</v>
      </c>
      <c r="K10745" s="3">
        <v>18</v>
      </c>
      <c r="L10745" s="3">
        <v>16</v>
      </c>
      <c r="M10745" s="26">
        <v>1</v>
      </c>
    </row>
    <row r="10746" spans="2:13" x14ac:dyDescent="0.2">
      <c r="D10746" s="175"/>
      <c r="E10746" s="11"/>
      <c r="F10746" s="10"/>
      <c r="G10746" s="9">
        <v>100</v>
      </c>
      <c r="H10746" s="16">
        <v>5.2631578947369997</v>
      </c>
      <c r="I10746" s="2">
        <v>1.7543859649119999</v>
      </c>
      <c r="J10746" s="2">
        <v>31.578947368421002</v>
      </c>
      <c r="K10746" s="27">
        <v>31.578947368421002</v>
      </c>
      <c r="L10746" s="23">
        <v>28.070175438595999</v>
      </c>
      <c r="M10746" s="13">
        <v>1.7543859649119999</v>
      </c>
    </row>
    <row r="10747" spans="2:13" x14ac:dyDescent="0.2">
      <c r="D10747" s="175"/>
      <c r="E10747" s="4" t="s">
        <v>20</v>
      </c>
      <c r="F10747" s="6"/>
      <c r="G10747" s="5">
        <v>84</v>
      </c>
      <c r="H10747" s="7">
        <v>1</v>
      </c>
      <c r="I10747" s="1">
        <v>0</v>
      </c>
      <c r="J10747" s="1">
        <v>24</v>
      </c>
      <c r="K10747" s="1">
        <v>35</v>
      </c>
      <c r="L10747" s="1">
        <v>17</v>
      </c>
      <c r="M10747" s="8">
        <v>7</v>
      </c>
    </row>
    <row r="10748" spans="2:13" x14ac:dyDescent="0.2">
      <c r="D10748" s="175"/>
      <c r="E10748" s="11"/>
      <c r="F10748" s="10"/>
      <c r="G10748" s="9">
        <v>100</v>
      </c>
      <c r="H10748" s="16">
        <v>1.190476190476</v>
      </c>
      <c r="I10748" s="18">
        <v>0</v>
      </c>
      <c r="J10748" s="2">
        <v>28.571428571428999</v>
      </c>
      <c r="K10748" s="2">
        <v>41.666666666666998</v>
      </c>
      <c r="L10748" s="2">
        <v>20.238095238094999</v>
      </c>
      <c r="M10748" s="13">
        <v>8.333333333333</v>
      </c>
    </row>
    <row r="10749" spans="2:13" x14ac:dyDescent="0.2">
      <c r="D10749" s="175"/>
      <c r="E10749" s="4" t="s">
        <v>21</v>
      </c>
      <c r="F10749" s="6"/>
      <c r="G10749" s="5">
        <v>487</v>
      </c>
      <c r="H10749" s="7">
        <v>5</v>
      </c>
      <c r="I10749" s="1">
        <v>12</v>
      </c>
      <c r="J10749" s="1">
        <v>145</v>
      </c>
      <c r="K10749" s="1">
        <v>204</v>
      </c>
      <c r="L10749" s="1">
        <v>100</v>
      </c>
      <c r="M10749" s="8">
        <v>21</v>
      </c>
    </row>
    <row r="10750" spans="2:13" x14ac:dyDescent="0.2">
      <c r="D10750" s="175"/>
      <c r="E10750" s="11"/>
      <c r="F10750" s="10"/>
      <c r="G10750" s="9">
        <v>100</v>
      </c>
      <c r="H10750" s="16">
        <v>1.026694045175</v>
      </c>
      <c r="I10750" s="2">
        <v>2.4640657084190001</v>
      </c>
      <c r="J10750" s="2">
        <v>29.774127310061999</v>
      </c>
      <c r="K10750" s="2">
        <v>41.889117043120997</v>
      </c>
      <c r="L10750" s="2">
        <v>20.533880903490999</v>
      </c>
      <c r="M10750" s="13">
        <v>4.3121149897329998</v>
      </c>
    </row>
    <row r="10751" spans="2:13" x14ac:dyDescent="0.2">
      <c r="D10751" s="175"/>
      <c r="E10751" s="4" t="s">
        <v>22</v>
      </c>
      <c r="F10751" s="6"/>
      <c r="G10751" s="5">
        <v>35</v>
      </c>
      <c r="H10751" s="7">
        <v>2</v>
      </c>
      <c r="I10751" s="1">
        <v>1</v>
      </c>
      <c r="J10751" s="1">
        <v>8</v>
      </c>
      <c r="K10751" s="1">
        <v>11</v>
      </c>
      <c r="L10751" s="1">
        <v>11</v>
      </c>
      <c r="M10751" s="8">
        <v>2</v>
      </c>
    </row>
    <row r="10752" spans="2:13" x14ac:dyDescent="0.2">
      <c r="D10752" s="175"/>
      <c r="E10752" s="11"/>
      <c r="F10752" s="10"/>
      <c r="G10752" s="9">
        <v>100</v>
      </c>
      <c r="H10752" s="16">
        <v>5.7142857142860004</v>
      </c>
      <c r="I10752" s="2">
        <v>2.8571428571430002</v>
      </c>
      <c r="J10752" s="27">
        <v>22.857142857143</v>
      </c>
      <c r="K10752" s="27">
        <v>31.428571428571001</v>
      </c>
      <c r="L10752" s="35">
        <v>31.428571428571001</v>
      </c>
      <c r="M10752" s="13">
        <v>5.7142857142860004</v>
      </c>
    </row>
    <row r="10753" spans="4:13" x14ac:dyDescent="0.2">
      <c r="D10753" s="175"/>
      <c r="E10753" s="4" t="s">
        <v>23</v>
      </c>
      <c r="F10753" s="6"/>
      <c r="G10753" s="5">
        <v>143</v>
      </c>
      <c r="H10753" s="7">
        <v>0</v>
      </c>
      <c r="I10753" s="1">
        <v>3</v>
      </c>
      <c r="J10753" s="1">
        <v>39</v>
      </c>
      <c r="K10753" s="1">
        <v>63</v>
      </c>
      <c r="L10753" s="1">
        <v>32</v>
      </c>
      <c r="M10753" s="8">
        <v>6</v>
      </c>
    </row>
    <row r="10754" spans="4:13" x14ac:dyDescent="0.2">
      <c r="D10754" s="175"/>
      <c r="E10754" s="11"/>
      <c r="F10754" s="10"/>
      <c r="G10754" s="9">
        <v>100</v>
      </c>
      <c r="H10754" s="45">
        <v>0</v>
      </c>
      <c r="I10754" s="2">
        <v>2.0979020979020002</v>
      </c>
      <c r="J10754" s="2">
        <v>27.272727272727</v>
      </c>
      <c r="K10754" s="2">
        <v>44.055944055944003</v>
      </c>
      <c r="L10754" s="2">
        <v>22.377622377622</v>
      </c>
      <c r="M10754" s="13">
        <v>4.1958041958040004</v>
      </c>
    </row>
    <row r="10755" spans="4:13" x14ac:dyDescent="0.2">
      <c r="D10755" s="175"/>
      <c r="E10755" s="4" t="s">
        <v>24</v>
      </c>
      <c r="F10755" s="6"/>
      <c r="G10755" s="5">
        <v>187</v>
      </c>
      <c r="H10755" s="7">
        <v>2</v>
      </c>
      <c r="I10755" s="1">
        <v>3</v>
      </c>
      <c r="J10755" s="1">
        <v>68</v>
      </c>
      <c r="K10755" s="1">
        <v>68</v>
      </c>
      <c r="L10755" s="1">
        <v>39</v>
      </c>
      <c r="M10755" s="8">
        <v>7</v>
      </c>
    </row>
    <row r="10756" spans="4:13" x14ac:dyDescent="0.2">
      <c r="D10756" s="175"/>
      <c r="E10756" s="11"/>
      <c r="F10756" s="10"/>
      <c r="G10756" s="9">
        <v>100</v>
      </c>
      <c r="H10756" s="16">
        <v>1.069518716578</v>
      </c>
      <c r="I10756" s="2">
        <v>1.6042780748659999</v>
      </c>
      <c r="J10756" s="23">
        <v>36.363636363635997</v>
      </c>
      <c r="K10756" s="2">
        <v>36.363636363635997</v>
      </c>
      <c r="L10756" s="2">
        <v>20.855614973262</v>
      </c>
      <c r="M10756" s="13">
        <v>3.7433155080209999</v>
      </c>
    </row>
    <row r="10757" spans="4:13" x14ac:dyDescent="0.2">
      <c r="D10757" s="175"/>
      <c r="E10757" s="4" t="s">
        <v>25</v>
      </c>
      <c r="F10757" s="6"/>
      <c r="G10757" s="5">
        <v>71</v>
      </c>
      <c r="H10757" s="7">
        <v>2</v>
      </c>
      <c r="I10757" s="1">
        <v>3</v>
      </c>
      <c r="J10757" s="1">
        <v>23</v>
      </c>
      <c r="K10757" s="1">
        <v>33</v>
      </c>
      <c r="L10757" s="1">
        <v>7</v>
      </c>
      <c r="M10757" s="8">
        <v>3</v>
      </c>
    </row>
    <row r="10758" spans="4:13" x14ac:dyDescent="0.2">
      <c r="D10758" s="175"/>
      <c r="E10758" s="11"/>
      <c r="F10758" s="10"/>
      <c r="G10758" s="9">
        <v>100</v>
      </c>
      <c r="H10758" s="16">
        <v>2.8169014084509998</v>
      </c>
      <c r="I10758" s="2">
        <v>4.2253521126760001</v>
      </c>
      <c r="J10758" s="2">
        <v>32.394366197182997</v>
      </c>
      <c r="K10758" s="23">
        <v>46.478873239437</v>
      </c>
      <c r="L10758" s="46">
        <v>9.8591549295770005</v>
      </c>
      <c r="M10758" s="13">
        <v>4.2253521126760001</v>
      </c>
    </row>
    <row r="10759" spans="4:13" x14ac:dyDescent="0.2">
      <c r="D10759" s="175"/>
      <c r="E10759" s="4" t="s">
        <v>26</v>
      </c>
      <c r="F10759" s="6"/>
      <c r="G10759" s="5">
        <v>30</v>
      </c>
      <c r="H10759" s="7">
        <v>0</v>
      </c>
      <c r="I10759" s="1">
        <v>1</v>
      </c>
      <c r="J10759" s="1">
        <v>10</v>
      </c>
      <c r="K10759" s="1">
        <v>12</v>
      </c>
      <c r="L10759" s="1">
        <v>6</v>
      </c>
      <c r="M10759" s="8">
        <v>1</v>
      </c>
    </row>
    <row r="10760" spans="4:13" x14ac:dyDescent="0.2">
      <c r="D10760" s="175"/>
      <c r="E10760" s="11"/>
      <c r="F10760" s="10"/>
      <c r="G10760" s="9">
        <v>100</v>
      </c>
      <c r="H10760" s="45">
        <v>0</v>
      </c>
      <c r="I10760" s="2">
        <v>3.333333333333</v>
      </c>
      <c r="J10760" s="2">
        <v>33.333333333333002</v>
      </c>
      <c r="K10760" s="2">
        <v>40</v>
      </c>
      <c r="L10760" s="2">
        <v>20</v>
      </c>
      <c r="M10760" s="13">
        <v>3.333333333333</v>
      </c>
    </row>
    <row r="10761" spans="4:13" x14ac:dyDescent="0.2">
      <c r="D10761" s="175"/>
      <c r="E10761" s="4" t="s">
        <v>27</v>
      </c>
      <c r="F10761" s="6"/>
      <c r="G10761" s="5">
        <v>70</v>
      </c>
      <c r="H10761" s="7">
        <v>0</v>
      </c>
      <c r="I10761" s="1">
        <v>2</v>
      </c>
      <c r="J10761" s="1">
        <v>20</v>
      </c>
      <c r="K10761" s="1">
        <v>30</v>
      </c>
      <c r="L10761" s="1">
        <v>13</v>
      </c>
      <c r="M10761" s="8">
        <v>5</v>
      </c>
    </row>
    <row r="10762" spans="4:13" x14ac:dyDescent="0.2">
      <c r="D10762" s="175"/>
      <c r="E10762" s="11"/>
      <c r="F10762" s="10"/>
      <c r="G10762" s="9">
        <v>100</v>
      </c>
      <c r="H10762" s="45">
        <v>0</v>
      </c>
      <c r="I10762" s="2">
        <v>2.8571428571430002</v>
      </c>
      <c r="J10762" s="2">
        <v>28.571428571428999</v>
      </c>
      <c r="K10762" s="2">
        <v>42.857142857143003</v>
      </c>
      <c r="L10762" s="2">
        <v>18.571428571428999</v>
      </c>
      <c r="M10762" s="13">
        <v>7.1428571428570002</v>
      </c>
    </row>
    <row r="10763" spans="4:13" x14ac:dyDescent="0.2">
      <c r="D10763" s="175"/>
      <c r="E10763" s="4" t="s">
        <v>28</v>
      </c>
      <c r="F10763" s="6"/>
      <c r="G10763" s="5">
        <v>51</v>
      </c>
      <c r="H10763" s="7">
        <v>0</v>
      </c>
      <c r="I10763" s="1">
        <v>0</v>
      </c>
      <c r="J10763" s="1">
        <v>17</v>
      </c>
      <c r="K10763" s="1">
        <v>22</v>
      </c>
      <c r="L10763" s="1">
        <v>11</v>
      </c>
      <c r="M10763" s="8">
        <v>1</v>
      </c>
    </row>
    <row r="10764" spans="4:13" x14ac:dyDescent="0.2">
      <c r="D10764" s="175"/>
      <c r="E10764" s="11"/>
      <c r="F10764" s="10"/>
      <c r="G10764" s="9">
        <v>100</v>
      </c>
      <c r="H10764" s="45">
        <v>0</v>
      </c>
      <c r="I10764" s="18">
        <v>0</v>
      </c>
      <c r="J10764" s="2">
        <v>33.333333333333002</v>
      </c>
      <c r="K10764" s="2">
        <v>43.137254901961001</v>
      </c>
      <c r="L10764" s="2">
        <v>21.568627450979999</v>
      </c>
      <c r="M10764" s="13">
        <v>1.9607843137250001</v>
      </c>
    </row>
    <row r="10765" spans="4:13" x14ac:dyDescent="0.2">
      <c r="D10765" s="175"/>
      <c r="E10765" s="4" t="s">
        <v>29</v>
      </c>
      <c r="F10765" s="6"/>
      <c r="G10765" s="5">
        <v>7</v>
      </c>
      <c r="H10765" s="7">
        <v>0</v>
      </c>
      <c r="I10765" s="1">
        <v>0</v>
      </c>
      <c r="J10765" s="1">
        <v>3</v>
      </c>
      <c r="K10765" s="1">
        <v>2</v>
      </c>
      <c r="L10765" s="1">
        <v>2</v>
      </c>
      <c r="M10765" s="8">
        <v>0</v>
      </c>
    </row>
    <row r="10766" spans="4:13" x14ac:dyDescent="0.2">
      <c r="D10766" s="175"/>
      <c r="E10766" s="11"/>
      <c r="F10766" s="10"/>
      <c r="G10766" s="9">
        <v>100</v>
      </c>
      <c r="H10766" s="45">
        <v>0</v>
      </c>
      <c r="I10766" s="18">
        <v>0</v>
      </c>
      <c r="J10766" s="35">
        <v>42.857142857143003</v>
      </c>
      <c r="K10766" s="46">
        <v>28.571428571428999</v>
      </c>
      <c r="L10766" s="23">
        <v>28.571428571428999</v>
      </c>
      <c r="M10766" s="36">
        <v>0</v>
      </c>
    </row>
    <row r="10767" spans="4:13" x14ac:dyDescent="0.2">
      <c r="D10767" s="174" t="s">
        <v>30</v>
      </c>
      <c r="E10767" s="20" t="s">
        <v>31</v>
      </c>
      <c r="F10767" s="22"/>
      <c r="G10767" s="21">
        <v>393</v>
      </c>
      <c r="H10767" s="25">
        <v>5</v>
      </c>
      <c r="I10767" s="3">
        <v>12</v>
      </c>
      <c r="J10767" s="3">
        <v>120</v>
      </c>
      <c r="K10767" s="3">
        <v>152</v>
      </c>
      <c r="L10767" s="3">
        <v>92</v>
      </c>
      <c r="M10767" s="26">
        <v>12</v>
      </c>
    </row>
    <row r="10768" spans="4:13" x14ac:dyDescent="0.2">
      <c r="D10768" s="175"/>
      <c r="E10768" s="11"/>
      <c r="F10768" s="10"/>
      <c r="G10768" s="9">
        <v>100</v>
      </c>
      <c r="H10768" s="16">
        <v>1.2722646310429999</v>
      </c>
      <c r="I10768" s="2">
        <v>3.053435114504</v>
      </c>
      <c r="J10768" s="2">
        <v>30.534351145037999</v>
      </c>
      <c r="K10768" s="2">
        <v>38.676844783714998</v>
      </c>
      <c r="L10768" s="2">
        <v>23.409669211196</v>
      </c>
      <c r="M10768" s="13">
        <v>3.053435114504</v>
      </c>
    </row>
    <row r="10769" spans="4:13" x14ac:dyDescent="0.2">
      <c r="D10769" s="175"/>
      <c r="E10769" s="4" t="s">
        <v>32</v>
      </c>
      <c r="F10769" s="6"/>
      <c r="G10769" s="5">
        <v>352</v>
      </c>
      <c r="H10769" s="7">
        <v>5</v>
      </c>
      <c r="I10769" s="1">
        <v>8</v>
      </c>
      <c r="J10769" s="1">
        <v>97</v>
      </c>
      <c r="K10769" s="1">
        <v>150</v>
      </c>
      <c r="L10769" s="1">
        <v>76</v>
      </c>
      <c r="M10769" s="8">
        <v>16</v>
      </c>
    </row>
    <row r="10770" spans="4:13" x14ac:dyDescent="0.2">
      <c r="D10770" s="175"/>
      <c r="E10770" s="11"/>
      <c r="F10770" s="10"/>
      <c r="G10770" s="9">
        <v>100</v>
      </c>
      <c r="H10770" s="16">
        <v>1.4204545454549999</v>
      </c>
      <c r="I10770" s="2">
        <v>2.2727272727269998</v>
      </c>
      <c r="J10770" s="2">
        <v>27.556818181817999</v>
      </c>
      <c r="K10770" s="2">
        <v>42.613636363635997</v>
      </c>
      <c r="L10770" s="2">
        <v>21.590909090909001</v>
      </c>
      <c r="M10770" s="13">
        <v>4.5454545454549997</v>
      </c>
    </row>
    <row r="10771" spans="4:13" x14ac:dyDescent="0.2">
      <c r="D10771" s="175"/>
      <c r="E10771" s="4" t="s">
        <v>33</v>
      </c>
      <c r="F10771" s="6"/>
      <c r="G10771" s="5">
        <v>388</v>
      </c>
      <c r="H10771" s="7">
        <v>5</v>
      </c>
      <c r="I10771" s="1">
        <v>4</v>
      </c>
      <c r="J10771" s="1">
        <v>126</v>
      </c>
      <c r="K10771" s="1">
        <v>161</v>
      </c>
      <c r="L10771" s="1">
        <v>69</v>
      </c>
      <c r="M10771" s="8">
        <v>23</v>
      </c>
    </row>
    <row r="10772" spans="4:13" x14ac:dyDescent="0.2">
      <c r="D10772" s="175"/>
      <c r="E10772" s="11"/>
      <c r="F10772" s="10"/>
      <c r="G10772" s="9">
        <v>100</v>
      </c>
      <c r="H10772" s="16">
        <v>1.2886597938140001</v>
      </c>
      <c r="I10772" s="2">
        <v>1.0309278350519999</v>
      </c>
      <c r="J10772" s="2">
        <v>32.474226804124001</v>
      </c>
      <c r="K10772" s="2">
        <v>41.494845360825003</v>
      </c>
      <c r="L10772" s="2">
        <v>17.783505154638998</v>
      </c>
      <c r="M10772" s="13">
        <v>5.9278350515460003</v>
      </c>
    </row>
    <row r="10773" spans="4:13" x14ac:dyDescent="0.2">
      <c r="D10773" s="175"/>
      <c r="E10773" s="4" t="s">
        <v>34</v>
      </c>
      <c r="F10773" s="6"/>
      <c r="G10773" s="5">
        <v>89</v>
      </c>
      <c r="H10773" s="7">
        <v>0</v>
      </c>
      <c r="I10773" s="1">
        <v>2</v>
      </c>
      <c r="J10773" s="1">
        <v>32</v>
      </c>
      <c r="K10773" s="1">
        <v>35</v>
      </c>
      <c r="L10773" s="1">
        <v>17</v>
      </c>
      <c r="M10773" s="8">
        <v>3</v>
      </c>
    </row>
    <row r="10774" spans="4:13" x14ac:dyDescent="0.2">
      <c r="D10774" s="175"/>
      <c r="E10774" s="11"/>
      <c r="F10774" s="10"/>
      <c r="G10774" s="9">
        <v>100</v>
      </c>
      <c r="H10774" s="45">
        <v>0</v>
      </c>
      <c r="I10774" s="2">
        <v>2.2471910112360001</v>
      </c>
      <c r="J10774" s="23">
        <v>35.955056179774999</v>
      </c>
      <c r="K10774" s="2">
        <v>39.325842696629003</v>
      </c>
      <c r="L10774" s="2">
        <v>19.101123595505999</v>
      </c>
      <c r="M10774" s="13">
        <v>3.3707865168539999</v>
      </c>
    </row>
    <row r="10775" spans="4:13" x14ac:dyDescent="0.2">
      <c r="D10775" s="174" t="s">
        <v>35</v>
      </c>
      <c r="E10775" s="20" t="s">
        <v>36</v>
      </c>
      <c r="F10775" s="22"/>
      <c r="G10775" s="21">
        <v>629</v>
      </c>
      <c r="H10775" s="25">
        <v>8</v>
      </c>
      <c r="I10775" s="3">
        <v>15</v>
      </c>
      <c r="J10775" s="3">
        <v>202</v>
      </c>
      <c r="K10775" s="3">
        <v>239</v>
      </c>
      <c r="L10775" s="3">
        <v>144</v>
      </c>
      <c r="M10775" s="26">
        <v>21</v>
      </c>
    </row>
    <row r="10776" spans="4:13" x14ac:dyDescent="0.2">
      <c r="D10776" s="175"/>
      <c r="E10776" s="11"/>
      <c r="F10776" s="10"/>
      <c r="G10776" s="9">
        <v>100</v>
      </c>
      <c r="H10776" s="16">
        <v>1.2718600953899999</v>
      </c>
      <c r="I10776" s="2">
        <v>2.3847376788550001</v>
      </c>
      <c r="J10776" s="2">
        <v>32.114467408585</v>
      </c>
      <c r="K10776" s="2">
        <v>37.996820349761997</v>
      </c>
      <c r="L10776" s="2">
        <v>22.893481717010999</v>
      </c>
      <c r="M10776" s="13">
        <v>3.3386327503970001</v>
      </c>
    </row>
    <row r="10777" spans="4:13" x14ac:dyDescent="0.2">
      <c r="D10777" s="175"/>
      <c r="E10777" s="4" t="s">
        <v>37</v>
      </c>
      <c r="F10777" s="6"/>
      <c r="G10777" s="5">
        <v>593</v>
      </c>
      <c r="H10777" s="7">
        <v>7</v>
      </c>
      <c r="I10777" s="1">
        <v>11</v>
      </c>
      <c r="J10777" s="1">
        <v>173</v>
      </c>
      <c r="K10777" s="1">
        <v>259</v>
      </c>
      <c r="L10777" s="1">
        <v>110</v>
      </c>
      <c r="M10777" s="8">
        <v>33</v>
      </c>
    </row>
    <row r="10778" spans="4:13" x14ac:dyDescent="0.2">
      <c r="D10778" s="175"/>
      <c r="E10778" s="11"/>
      <c r="F10778" s="10"/>
      <c r="G10778" s="9">
        <v>100</v>
      </c>
      <c r="H10778" s="16">
        <v>1.1804384485670001</v>
      </c>
      <c r="I10778" s="2">
        <v>1.85497470489</v>
      </c>
      <c r="J10778" s="2">
        <v>29.173693086002999</v>
      </c>
      <c r="K10778" s="2">
        <v>43.676222596964998</v>
      </c>
      <c r="L10778" s="2">
        <v>18.549747048903999</v>
      </c>
      <c r="M10778" s="13">
        <v>5.5649241146710002</v>
      </c>
    </row>
    <row r="10779" spans="4:13" x14ac:dyDescent="0.2">
      <c r="D10779" s="174" t="s">
        <v>38</v>
      </c>
      <c r="E10779" s="20" t="s">
        <v>39</v>
      </c>
      <c r="F10779" s="22"/>
      <c r="G10779" s="21">
        <v>64</v>
      </c>
      <c r="H10779" s="25">
        <v>2</v>
      </c>
      <c r="I10779" s="3">
        <v>1</v>
      </c>
      <c r="J10779" s="3">
        <v>24</v>
      </c>
      <c r="K10779" s="3">
        <v>20</v>
      </c>
      <c r="L10779" s="3">
        <v>15</v>
      </c>
      <c r="M10779" s="26">
        <v>2</v>
      </c>
    </row>
    <row r="10780" spans="4:13" x14ac:dyDescent="0.2">
      <c r="D10780" s="175"/>
      <c r="E10780" s="11"/>
      <c r="F10780" s="10"/>
      <c r="G10780" s="9">
        <v>100</v>
      </c>
      <c r="H10780" s="16">
        <v>3.125</v>
      </c>
      <c r="I10780" s="2">
        <v>1.5625</v>
      </c>
      <c r="J10780" s="23">
        <v>37.5</v>
      </c>
      <c r="K10780" s="27">
        <v>31.25</v>
      </c>
      <c r="L10780" s="2">
        <v>23.4375</v>
      </c>
      <c r="M10780" s="13">
        <v>3.125</v>
      </c>
    </row>
    <row r="10781" spans="4:13" x14ac:dyDescent="0.2">
      <c r="D10781" s="175"/>
      <c r="E10781" s="4" t="s">
        <v>40</v>
      </c>
      <c r="F10781" s="6"/>
      <c r="G10781" s="5">
        <v>147</v>
      </c>
      <c r="H10781" s="7">
        <v>2</v>
      </c>
      <c r="I10781" s="1">
        <v>3</v>
      </c>
      <c r="J10781" s="1">
        <v>38</v>
      </c>
      <c r="K10781" s="1">
        <v>59</v>
      </c>
      <c r="L10781" s="1">
        <v>41</v>
      </c>
      <c r="M10781" s="8">
        <v>4</v>
      </c>
    </row>
    <row r="10782" spans="4:13" x14ac:dyDescent="0.2">
      <c r="D10782" s="175"/>
      <c r="E10782" s="11"/>
      <c r="F10782" s="10"/>
      <c r="G10782" s="9">
        <v>100</v>
      </c>
      <c r="H10782" s="16">
        <v>1.360544217687</v>
      </c>
      <c r="I10782" s="2">
        <v>2.040816326531</v>
      </c>
      <c r="J10782" s="2">
        <v>25.850340136054001</v>
      </c>
      <c r="K10782" s="2">
        <v>40.136054421769003</v>
      </c>
      <c r="L10782" s="23">
        <v>27.891156462584998</v>
      </c>
      <c r="M10782" s="13">
        <v>2.7210884353739999</v>
      </c>
    </row>
    <row r="10783" spans="4:13" x14ac:dyDescent="0.2">
      <c r="D10783" s="175"/>
      <c r="E10783" s="4" t="s">
        <v>41</v>
      </c>
      <c r="F10783" s="6"/>
      <c r="G10783" s="5">
        <v>204</v>
      </c>
      <c r="H10783" s="7">
        <v>1</v>
      </c>
      <c r="I10783" s="1">
        <v>4</v>
      </c>
      <c r="J10783" s="1">
        <v>59</v>
      </c>
      <c r="K10783" s="1">
        <v>90</v>
      </c>
      <c r="L10783" s="1">
        <v>48</v>
      </c>
      <c r="M10783" s="8">
        <v>2</v>
      </c>
    </row>
    <row r="10784" spans="4:13" x14ac:dyDescent="0.2">
      <c r="D10784" s="175"/>
      <c r="E10784" s="11"/>
      <c r="F10784" s="10"/>
      <c r="G10784" s="9">
        <v>100</v>
      </c>
      <c r="H10784" s="16">
        <v>0.49019607843099999</v>
      </c>
      <c r="I10784" s="2">
        <v>1.9607843137250001</v>
      </c>
      <c r="J10784" s="2">
        <v>28.921568627450998</v>
      </c>
      <c r="K10784" s="2">
        <v>44.117647058823998</v>
      </c>
      <c r="L10784" s="2">
        <v>23.529411764706001</v>
      </c>
      <c r="M10784" s="13">
        <v>0.98039215686299996</v>
      </c>
    </row>
    <row r="10785" spans="2:13" x14ac:dyDescent="0.2">
      <c r="D10785" s="175"/>
      <c r="E10785" s="4" t="s">
        <v>42</v>
      </c>
      <c r="F10785" s="6"/>
      <c r="G10785" s="5">
        <v>210</v>
      </c>
      <c r="H10785" s="7">
        <v>2</v>
      </c>
      <c r="I10785" s="1">
        <v>3</v>
      </c>
      <c r="J10785" s="1">
        <v>76</v>
      </c>
      <c r="K10785" s="1">
        <v>70</v>
      </c>
      <c r="L10785" s="1">
        <v>52</v>
      </c>
      <c r="M10785" s="8">
        <v>7</v>
      </c>
    </row>
    <row r="10786" spans="2:13" x14ac:dyDescent="0.2">
      <c r="D10786" s="175"/>
      <c r="E10786" s="11"/>
      <c r="F10786" s="10"/>
      <c r="G10786" s="9">
        <v>100</v>
      </c>
      <c r="H10786" s="16">
        <v>0.95238095238099996</v>
      </c>
      <c r="I10786" s="2">
        <v>1.4285714285710001</v>
      </c>
      <c r="J10786" s="23">
        <v>36.190476190475998</v>
      </c>
      <c r="K10786" s="27">
        <v>33.333333333333002</v>
      </c>
      <c r="L10786" s="2">
        <v>24.761904761905001</v>
      </c>
      <c r="M10786" s="13">
        <v>3.333333333333</v>
      </c>
    </row>
    <row r="10787" spans="2:13" x14ac:dyDescent="0.2">
      <c r="D10787" s="175"/>
      <c r="E10787" s="4" t="s">
        <v>43</v>
      </c>
      <c r="F10787" s="6"/>
      <c r="G10787" s="5">
        <v>204</v>
      </c>
      <c r="H10787" s="7">
        <v>3</v>
      </c>
      <c r="I10787" s="1">
        <v>5</v>
      </c>
      <c r="J10787" s="1">
        <v>50</v>
      </c>
      <c r="K10787" s="1">
        <v>98</v>
      </c>
      <c r="L10787" s="1">
        <v>37</v>
      </c>
      <c r="M10787" s="8">
        <v>11</v>
      </c>
    </row>
    <row r="10788" spans="2:13" x14ac:dyDescent="0.2">
      <c r="D10788" s="175"/>
      <c r="E10788" s="11"/>
      <c r="F10788" s="10"/>
      <c r="G10788" s="9">
        <v>100</v>
      </c>
      <c r="H10788" s="16">
        <v>1.4705882352940001</v>
      </c>
      <c r="I10788" s="2">
        <v>2.4509803921570001</v>
      </c>
      <c r="J10788" s="27">
        <v>24.509803921568999</v>
      </c>
      <c r="K10788" s="23">
        <v>48.039215686275</v>
      </c>
      <c r="L10788" s="2">
        <v>18.137254901961001</v>
      </c>
      <c r="M10788" s="13">
        <v>5.3921568627449998</v>
      </c>
    </row>
    <row r="10789" spans="2:13" x14ac:dyDescent="0.2">
      <c r="D10789" s="175"/>
      <c r="E10789" s="4" t="s">
        <v>44</v>
      </c>
      <c r="F10789" s="6"/>
      <c r="G10789" s="5">
        <v>223</v>
      </c>
      <c r="H10789" s="7">
        <v>3</v>
      </c>
      <c r="I10789" s="1">
        <v>5</v>
      </c>
      <c r="J10789" s="1">
        <v>71</v>
      </c>
      <c r="K10789" s="1">
        <v>96</v>
      </c>
      <c r="L10789" s="1">
        <v>34</v>
      </c>
      <c r="M10789" s="8">
        <v>14</v>
      </c>
    </row>
    <row r="10790" spans="2:13" x14ac:dyDescent="0.2">
      <c r="D10790" s="175"/>
      <c r="E10790" s="11"/>
      <c r="F10790" s="10"/>
      <c r="G10790" s="9">
        <v>100</v>
      </c>
      <c r="H10790" s="16">
        <v>1.3452914798210001</v>
      </c>
      <c r="I10790" s="2">
        <v>2.2421524663680001</v>
      </c>
      <c r="J10790" s="2">
        <v>31.838565022421999</v>
      </c>
      <c r="K10790" s="2">
        <v>43.049327354260001</v>
      </c>
      <c r="L10790" s="27">
        <v>15.2466367713</v>
      </c>
      <c r="M10790" s="13">
        <v>6.27802690583</v>
      </c>
    </row>
    <row r="10791" spans="2:13" x14ac:dyDescent="0.2">
      <c r="D10791" s="175"/>
      <c r="E10791" s="4" t="s">
        <v>45</v>
      </c>
      <c r="F10791" s="6"/>
      <c r="G10791" s="5">
        <v>170</v>
      </c>
      <c r="H10791" s="7">
        <v>2</v>
      </c>
      <c r="I10791" s="1">
        <v>5</v>
      </c>
      <c r="J10791" s="1">
        <v>57</v>
      </c>
      <c r="K10791" s="1">
        <v>65</v>
      </c>
      <c r="L10791" s="1">
        <v>27</v>
      </c>
      <c r="M10791" s="8">
        <v>14</v>
      </c>
    </row>
    <row r="10792" spans="2:13" x14ac:dyDescent="0.2">
      <c r="D10792" s="176"/>
      <c r="E10792" s="57"/>
      <c r="F10792" s="54"/>
      <c r="G10792" s="67">
        <v>100</v>
      </c>
      <c r="H10792" s="82">
        <v>1.1764705882349999</v>
      </c>
      <c r="I10792" s="48">
        <v>2.9411764705880001</v>
      </c>
      <c r="J10792" s="48">
        <v>33.529411764705998</v>
      </c>
      <c r="K10792" s="48">
        <v>38.235294117647001</v>
      </c>
      <c r="L10792" s="48">
        <v>15.882352941176</v>
      </c>
      <c r="M10792" s="84">
        <v>8.2352941176469994</v>
      </c>
    </row>
    <row r="10794" spans="2:13" x14ac:dyDescent="0.2">
      <c r="B10794" s="43" t="str">
        <f xml:space="preserve"> HYPERLINK("#'目次'!B230", "[224]")</f>
        <v>[224]</v>
      </c>
      <c r="C10794" s="31" t="s">
        <v>438</v>
      </c>
    </row>
    <row r="10798" spans="2:13" x14ac:dyDescent="0.2">
      <c r="D10798" s="177"/>
      <c r="E10798" s="178"/>
      <c r="F10798" s="178"/>
      <c r="G10798" s="40" t="s">
        <v>14</v>
      </c>
      <c r="H10798" s="42" t="s">
        <v>416</v>
      </c>
      <c r="I10798" s="15" t="s">
        <v>417</v>
      </c>
      <c r="J10798" s="15" t="s">
        <v>418</v>
      </c>
      <c r="K10798" s="15" t="s">
        <v>419</v>
      </c>
      <c r="L10798" s="15" t="s">
        <v>420</v>
      </c>
      <c r="M10798" s="44" t="s">
        <v>17</v>
      </c>
    </row>
    <row r="10799" spans="2:13" x14ac:dyDescent="0.2">
      <c r="D10799" s="179"/>
      <c r="E10799" s="180"/>
      <c r="F10799" s="180"/>
      <c r="G10799" s="39"/>
      <c r="H10799" s="41"/>
      <c r="I10799" s="14"/>
      <c r="J10799" s="14"/>
      <c r="K10799" s="14"/>
      <c r="L10799" s="14"/>
      <c r="M10799" s="38"/>
    </row>
    <row r="10800" spans="2:13" x14ac:dyDescent="0.2">
      <c r="D10800" s="70"/>
      <c r="E10800" s="72" t="s">
        <v>14</v>
      </c>
      <c r="F10800" s="69"/>
      <c r="G10800" s="37">
        <v>1222</v>
      </c>
      <c r="H10800" s="17">
        <v>15</v>
      </c>
      <c r="I10800" s="17">
        <v>26</v>
      </c>
      <c r="J10800" s="17">
        <v>375</v>
      </c>
      <c r="K10800" s="17">
        <v>498</v>
      </c>
      <c r="L10800" s="17">
        <v>254</v>
      </c>
      <c r="M10800" s="55">
        <v>54</v>
      </c>
    </row>
    <row r="10801" spans="4:13" x14ac:dyDescent="0.2">
      <c r="D10801" s="57"/>
      <c r="E10801" s="54"/>
      <c r="F10801" s="71"/>
      <c r="G10801" s="9">
        <v>100</v>
      </c>
      <c r="H10801" s="2">
        <v>1.2274959083470001</v>
      </c>
      <c r="I10801" s="2">
        <v>2.1276595744679998</v>
      </c>
      <c r="J10801" s="2">
        <v>30.687397708673998</v>
      </c>
      <c r="K10801" s="2">
        <v>40.752864157118999</v>
      </c>
      <c r="L10801" s="2">
        <v>20.785597381342001</v>
      </c>
      <c r="M10801" s="13">
        <v>4.4189852700490002</v>
      </c>
    </row>
    <row r="10802" spans="4:13" x14ac:dyDescent="0.2">
      <c r="D10802" s="174" t="s">
        <v>52</v>
      </c>
      <c r="E10802" s="20" t="s">
        <v>53</v>
      </c>
      <c r="F10802" s="22"/>
      <c r="G10802" s="21">
        <v>15</v>
      </c>
      <c r="H10802" s="25">
        <v>0</v>
      </c>
      <c r="I10802" s="3">
        <v>0</v>
      </c>
      <c r="J10802" s="3">
        <v>5</v>
      </c>
      <c r="K10802" s="3">
        <v>4</v>
      </c>
      <c r="L10802" s="3">
        <v>6</v>
      </c>
      <c r="M10802" s="26">
        <v>0</v>
      </c>
    </row>
    <row r="10803" spans="4:13" x14ac:dyDescent="0.2">
      <c r="D10803" s="175"/>
      <c r="E10803" s="11"/>
      <c r="F10803" s="10"/>
      <c r="G10803" s="9">
        <v>100</v>
      </c>
      <c r="H10803" s="45">
        <v>0</v>
      </c>
      <c r="I10803" s="18">
        <v>0</v>
      </c>
      <c r="J10803" s="2">
        <v>33.333333333333002</v>
      </c>
      <c r="K10803" s="46">
        <v>26.666666666666998</v>
      </c>
      <c r="L10803" s="35">
        <v>40</v>
      </c>
      <c r="M10803" s="36">
        <v>0</v>
      </c>
    </row>
    <row r="10804" spans="4:13" ht="24" x14ac:dyDescent="0.2">
      <c r="D10804" s="175"/>
      <c r="E10804" s="4" t="s">
        <v>54</v>
      </c>
      <c r="F10804" s="6"/>
      <c r="G10804" s="5">
        <v>122</v>
      </c>
      <c r="H10804" s="7">
        <v>1</v>
      </c>
      <c r="I10804" s="1">
        <v>3</v>
      </c>
      <c r="J10804" s="1">
        <v>44</v>
      </c>
      <c r="K10804" s="1">
        <v>50</v>
      </c>
      <c r="L10804" s="1">
        <v>20</v>
      </c>
      <c r="M10804" s="8">
        <v>4</v>
      </c>
    </row>
    <row r="10805" spans="4:13" x14ac:dyDescent="0.2">
      <c r="D10805" s="175"/>
      <c r="E10805" s="11"/>
      <c r="F10805" s="10"/>
      <c r="G10805" s="9">
        <v>100</v>
      </c>
      <c r="H10805" s="16">
        <v>0.81967213114799997</v>
      </c>
      <c r="I10805" s="2">
        <v>2.459016393443</v>
      </c>
      <c r="J10805" s="23">
        <v>36.065573770492001</v>
      </c>
      <c r="K10805" s="2">
        <v>40.983606557377001</v>
      </c>
      <c r="L10805" s="2">
        <v>16.393442622951</v>
      </c>
      <c r="M10805" s="13">
        <v>3.2786885245900002</v>
      </c>
    </row>
    <row r="10806" spans="4:13" x14ac:dyDescent="0.2">
      <c r="D10806" s="175"/>
      <c r="E10806" s="4" t="s">
        <v>55</v>
      </c>
      <c r="F10806" s="6"/>
      <c r="G10806" s="5">
        <v>43</v>
      </c>
      <c r="H10806" s="7">
        <v>2</v>
      </c>
      <c r="I10806" s="1">
        <v>0</v>
      </c>
      <c r="J10806" s="1">
        <v>7</v>
      </c>
      <c r="K10806" s="1">
        <v>19</v>
      </c>
      <c r="L10806" s="1">
        <v>11</v>
      </c>
      <c r="M10806" s="8">
        <v>4</v>
      </c>
    </row>
    <row r="10807" spans="4:13" x14ac:dyDescent="0.2">
      <c r="D10807" s="175"/>
      <c r="E10807" s="11"/>
      <c r="F10807" s="10"/>
      <c r="G10807" s="9">
        <v>100</v>
      </c>
      <c r="H10807" s="16">
        <v>4.6511627906979998</v>
      </c>
      <c r="I10807" s="18">
        <v>0</v>
      </c>
      <c r="J10807" s="46">
        <v>16.279069767442</v>
      </c>
      <c r="K10807" s="2">
        <v>44.186046511628</v>
      </c>
      <c r="L10807" s="2">
        <v>25.581395348836999</v>
      </c>
      <c r="M10807" s="13">
        <v>9.3023255813949994</v>
      </c>
    </row>
    <row r="10808" spans="4:13" x14ac:dyDescent="0.2">
      <c r="D10808" s="175"/>
      <c r="E10808" s="4" t="s">
        <v>56</v>
      </c>
      <c r="F10808" s="6"/>
      <c r="G10808" s="5">
        <v>60</v>
      </c>
      <c r="H10808" s="7">
        <v>0</v>
      </c>
      <c r="I10808" s="1">
        <v>3</v>
      </c>
      <c r="J10808" s="1">
        <v>21</v>
      </c>
      <c r="K10808" s="1">
        <v>21</v>
      </c>
      <c r="L10808" s="1">
        <v>14</v>
      </c>
      <c r="M10808" s="8">
        <v>1</v>
      </c>
    </row>
    <row r="10809" spans="4:13" x14ac:dyDescent="0.2">
      <c r="D10809" s="175"/>
      <c r="E10809" s="11"/>
      <c r="F10809" s="10"/>
      <c r="G10809" s="9">
        <v>100</v>
      </c>
      <c r="H10809" s="45">
        <v>0</v>
      </c>
      <c r="I10809" s="2">
        <v>5</v>
      </c>
      <c r="J10809" s="2">
        <v>35</v>
      </c>
      <c r="K10809" s="27">
        <v>35</v>
      </c>
      <c r="L10809" s="2">
        <v>23.333333333333002</v>
      </c>
      <c r="M10809" s="13">
        <v>1.666666666667</v>
      </c>
    </row>
    <row r="10810" spans="4:13" x14ac:dyDescent="0.2">
      <c r="D10810" s="175"/>
      <c r="E10810" s="4" t="s">
        <v>57</v>
      </c>
      <c r="F10810" s="6"/>
      <c r="G10810" s="5">
        <v>286</v>
      </c>
      <c r="H10810" s="7">
        <v>2</v>
      </c>
      <c r="I10810" s="1">
        <v>5</v>
      </c>
      <c r="J10810" s="1">
        <v>92</v>
      </c>
      <c r="K10810" s="1">
        <v>121</v>
      </c>
      <c r="L10810" s="1">
        <v>59</v>
      </c>
      <c r="M10810" s="8">
        <v>7</v>
      </c>
    </row>
    <row r="10811" spans="4:13" x14ac:dyDescent="0.2">
      <c r="D10811" s="175"/>
      <c r="E10811" s="11"/>
      <c r="F10811" s="10"/>
      <c r="G10811" s="9">
        <v>100</v>
      </c>
      <c r="H10811" s="16">
        <v>0.69930069930100003</v>
      </c>
      <c r="I10811" s="2">
        <v>1.7482517482519999</v>
      </c>
      <c r="J10811" s="2">
        <v>32.167832167832003</v>
      </c>
      <c r="K10811" s="2">
        <v>42.307692307692001</v>
      </c>
      <c r="L10811" s="2">
        <v>20.629370629371</v>
      </c>
      <c r="M10811" s="13">
        <v>2.4475524475519999</v>
      </c>
    </row>
    <row r="10812" spans="4:13" x14ac:dyDescent="0.2">
      <c r="D10812" s="175"/>
      <c r="E10812" s="4" t="s">
        <v>58</v>
      </c>
      <c r="F10812" s="6"/>
      <c r="G10812" s="5">
        <v>129</v>
      </c>
      <c r="H10812" s="7">
        <v>1</v>
      </c>
      <c r="I10812" s="1">
        <v>3</v>
      </c>
      <c r="J10812" s="1">
        <v>39</v>
      </c>
      <c r="K10812" s="1">
        <v>52</v>
      </c>
      <c r="L10812" s="1">
        <v>29</v>
      </c>
      <c r="M10812" s="8">
        <v>5</v>
      </c>
    </row>
    <row r="10813" spans="4:13" x14ac:dyDescent="0.2">
      <c r="D10813" s="175"/>
      <c r="E10813" s="11"/>
      <c r="F10813" s="10"/>
      <c r="G10813" s="9">
        <v>100</v>
      </c>
      <c r="H10813" s="16">
        <v>0.77519379845000003</v>
      </c>
      <c r="I10813" s="2">
        <v>2.3255813953489999</v>
      </c>
      <c r="J10813" s="2">
        <v>30.232558139535001</v>
      </c>
      <c r="K10813" s="2">
        <v>40.310077519380002</v>
      </c>
      <c r="L10813" s="2">
        <v>22.480620155038999</v>
      </c>
      <c r="M10813" s="13">
        <v>3.8759689922480001</v>
      </c>
    </row>
    <row r="10814" spans="4:13" x14ac:dyDescent="0.2">
      <c r="D10814" s="175"/>
      <c r="E10814" s="4" t="s">
        <v>59</v>
      </c>
      <c r="F10814" s="6"/>
      <c r="G10814" s="5">
        <v>195</v>
      </c>
      <c r="H10814" s="7">
        <v>3</v>
      </c>
      <c r="I10814" s="1">
        <v>5</v>
      </c>
      <c r="J10814" s="1">
        <v>53</v>
      </c>
      <c r="K10814" s="1">
        <v>90</v>
      </c>
      <c r="L10814" s="1">
        <v>33</v>
      </c>
      <c r="M10814" s="8">
        <v>11</v>
      </c>
    </row>
    <row r="10815" spans="4:13" x14ac:dyDescent="0.2">
      <c r="D10815" s="175"/>
      <c r="E10815" s="11"/>
      <c r="F10815" s="10"/>
      <c r="G10815" s="9">
        <v>100</v>
      </c>
      <c r="H10815" s="16">
        <v>1.538461538462</v>
      </c>
      <c r="I10815" s="2">
        <v>2.564102564103</v>
      </c>
      <c r="J10815" s="2">
        <v>27.179487179487001</v>
      </c>
      <c r="K10815" s="23">
        <v>46.153846153845997</v>
      </c>
      <c r="L10815" s="2">
        <v>16.923076923077002</v>
      </c>
      <c r="M10815" s="13">
        <v>5.6410256410260002</v>
      </c>
    </row>
    <row r="10816" spans="4:13" x14ac:dyDescent="0.2">
      <c r="D10816" s="175"/>
      <c r="E10816" s="4" t="s">
        <v>60</v>
      </c>
      <c r="F10816" s="6"/>
      <c r="G10816" s="5">
        <v>176</v>
      </c>
      <c r="H10816" s="7">
        <v>3</v>
      </c>
      <c r="I10816" s="1">
        <v>4</v>
      </c>
      <c r="J10816" s="1">
        <v>53</v>
      </c>
      <c r="K10816" s="1">
        <v>74</v>
      </c>
      <c r="L10816" s="1">
        <v>37</v>
      </c>
      <c r="M10816" s="8">
        <v>5</v>
      </c>
    </row>
    <row r="10817" spans="4:13" x14ac:dyDescent="0.2">
      <c r="D10817" s="175"/>
      <c r="E10817" s="11"/>
      <c r="F10817" s="10"/>
      <c r="G10817" s="9">
        <v>100</v>
      </c>
      <c r="H10817" s="16">
        <v>1.7045454545450001</v>
      </c>
      <c r="I10817" s="2">
        <v>2.2727272727269998</v>
      </c>
      <c r="J10817" s="2">
        <v>30.113636363636001</v>
      </c>
      <c r="K10817" s="2">
        <v>42.045454545455001</v>
      </c>
      <c r="L10817" s="2">
        <v>21.022727272727</v>
      </c>
      <c r="M10817" s="13">
        <v>2.8409090909089998</v>
      </c>
    </row>
    <row r="10818" spans="4:13" x14ac:dyDescent="0.2">
      <c r="D10818" s="175"/>
      <c r="E10818" s="4" t="s">
        <v>61</v>
      </c>
      <c r="F10818" s="6"/>
      <c r="G10818" s="5">
        <v>78</v>
      </c>
      <c r="H10818" s="7">
        <v>2</v>
      </c>
      <c r="I10818" s="1">
        <v>0</v>
      </c>
      <c r="J10818" s="1">
        <v>26</v>
      </c>
      <c r="K10818" s="1">
        <v>25</v>
      </c>
      <c r="L10818" s="1">
        <v>22</v>
      </c>
      <c r="M10818" s="8">
        <v>3</v>
      </c>
    </row>
    <row r="10819" spans="4:13" x14ac:dyDescent="0.2">
      <c r="D10819" s="175"/>
      <c r="E10819" s="11"/>
      <c r="F10819" s="10"/>
      <c r="G10819" s="9">
        <v>100</v>
      </c>
      <c r="H10819" s="16">
        <v>2.564102564103</v>
      </c>
      <c r="I10819" s="18">
        <v>0</v>
      </c>
      <c r="J10819" s="2">
        <v>33.333333333333002</v>
      </c>
      <c r="K10819" s="27">
        <v>32.051282051282001</v>
      </c>
      <c r="L10819" s="23">
        <v>28.205128205127998</v>
      </c>
      <c r="M10819" s="13">
        <v>3.8461538461539999</v>
      </c>
    </row>
    <row r="10820" spans="4:13" x14ac:dyDescent="0.2">
      <c r="D10820" s="175"/>
      <c r="E10820" s="4" t="s">
        <v>62</v>
      </c>
      <c r="F10820" s="6"/>
      <c r="G10820" s="5">
        <v>113</v>
      </c>
      <c r="H10820" s="7">
        <v>1</v>
      </c>
      <c r="I10820" s="1">
        <v>3</v>
      </c>
      <c r="J10820" s="1">
        <v>35</v>
      </c>
      <c r="K10820" s="1">
        <v>41</v>
      </c>
      <c r="L10820" s="1">
        <v>21</v>
      </c>
      <c r="M10820" s="8">
        <v>12</v>
      </c>
    </row>
    <row r="10821" spans="4:13" x14ac:dyDescent="0.2">
      <c r="D10821" s="175"/>
      <c r="E10821" s="11"/>
      <c r="F10821" s="10"/>
      <c r="G10821" s="9">
        <v>100</v>
      </c>
      <c r="H10821" s="16">
        <v>0.88495575221199996</v>
      </c>
      <c r="I10821" s="2">
        <v>2.654867256637</v>
      </c>
      <c r="J10821" s="2">
        <v>30.973451327433999</v>
      </c>
      <c r="K10821" s="2">
        <v>36.283185840708001</v>
      </c>
      <c r="L10821" s="2">
        <v>18.584070796460001</v>
      </c>
      <c r="M10821" s="89">
        <v>10.619469026549</v>
      </c>
    </row>
    <row r="10822" spans="4:13" x14ac:dyDescent="0.2">
      <c r="D10822" s="174" t="s">
        <v>63</v>
      </c>
      <c r="E10822" s="20" t="s">
        <v>64</v>
      </c>
      <c r="F10822" s="22"/>
      <c r="G10822" s="21">
        <v>234</v>
      </c>
      <c r="H10822" s="25">
        <v>4</v>
      </c>
      <c r="I10822" s="3">
        <v>11</v>
      </c>
      <c r="J10822" s="3">
        <v>71</v>
      </c>
      <c r="K10822" s="3">
        <v>84</v>
      </c>
      <c r="L10822" s="3">
        <v>50</v>
      </c>
      <c r="M10822" s="26">
        <v>14</v>
      </c>
    </row>
    <row r="10823" spans="4:13" x14ac:dyDescent="0.2">
      <c r="D10823" s="175"/>
      <c r="E10823" s="11"/>
      <c r="F10823" s="10"/>
      <c r="G10823" s="9">
        <v>100</v>
      </c>
      <c r="H10823" s="16">
        <v>1.709401709402</v>
      </c>
      <c r="I10823" s="2">
        <v>4.7008547008550003</v>
      </c>
      <c r="J10823" s="2">
        <v>30.34188034188</v>
      </c>
      <c r="K10823" s="2">
        <v>35.897435897435997</v>
      </c>
      <c r="L10823" s="2">
        <v>21.367521367521</v>
      </c>
      <c r="M10823" s="13">
        <v>5.9829059829059998</v>
      </c>
    </row>
    <row r="10824" spans="4:13" x14ac:dyDescent="0.2">
      <c r="D10824" s="175"/>
      <c r="E10824" s="4" t="s">
        <v>65</v>
      </c>
      <c r="F10824" s="6"/>
      <c r="G10824" s="5">
        <v>172</v>
      </c>
      <c r="H10824" s="7">
        <v>2</v>
      </c>
      <c r="I10824" s="1">
        <v>5</v>
      </c>
      <c r="J10824" s="1">
        <v>47</v>
      </c>
      <c r="K10824" s="1">
        <v>69</v>
      </c>
      <c r="L10824" s="1">
        <v>38</v>
      </c>
      <c r="M10824" s="8">
        <v>11</v>
      </c>
    </row>
    <row r="10825" spans="4:13" x14ac:dyDescent="0.2">
      <c r="D10825" s="175"/>
      <c r="E10825" s="11"/>
      <c r="F10825" s="10"/>
      <c r="G10825" s="9">
        <v>100</v>
      </c>
      <c r="H10825" s="16">
        <v>1.1627906976739999</v>
      </c>
      <c r="I10825" s="2">
        <v>2.9069767441860002</v>
      </c>
      <c r="J10825" s="2">
        <v>27.325581395349001</v>
      </c>
      <c r="K10825" s="2">
        <v>40.116279069767003</v>
      </c>
      <c r="L10825" s="2">
        <v>22.093023255814</v>
      </c>
      <c r="M10825" s="13">
        <v>6.3953488372090002</v>
      </c>
    </row>
    <row r="10826" spans="4:13" x14ac:dyDescent="0.2">
      <c r="D10826" s="175"/>
      <c r="E10826" s="4" t="s">
        <v>66</v>
      </c>
      <c r="F10826" s="6"/>
      <c r="G10826" s="5">
        <v>165</v>
      </c>
      <c r="H10826" s="7">
        <v>0</v>
      </c>
      <c r="I10826" s="1">
        <v>2</v>
      </c>
      <c r="J10826" s="1">
        <v>64</v>
      </c>
      <c r="K10826" s="1">
        <v>63</v>
      </c>
      <c r="L10826" s="1">
        <v>26</v>
      </c>
      <c r="M10826" s="8">
        <v>10</v>
      </c>
    </row>
    <row r="10827" spans="4:13" x14ac:dyDescent="0.2">
      <c r="D10827" s="175"/>
      <c r="E10827" s="11"/>
      <c r="F10827" s="10"/>
      <c r="G10827" s="9">
        <v>100</v>
      </c>
      <c r="H10827" s="45">
        <v>0</v>
      </c>
      <c r="I10827" s="2">
        <v>1.2121212121210001</v>
      </c>
      <c r="J10827" s="23">
        <v>38.787878787879002</v>
      </c>
      <c r="K10827" s="2">
        <v>38.181818181818002</v>
      </c>
      <c r="L10827" s="27">
        <v>15.757575757575999</v>
      </c>
      <c r="M10827" s="13">
        <v>6.0606060606060002</v>
      </c>
    </row>
    <row r="10828" spans="4:13" x14ac:dyDescent="0.2">
      <c r="D10828" s="175"/>
      <c r="E10828" s="4" t="s">
        <v>67</v>
      </c>
      <c r="F10828" s="6"/>
      <c r="G10828" s="5">
        <v>158</v>
      </c>
      <c r="H10828" s="7">
        <v>2</v>
      </c>
      <c r="I10828" s="1">
        <v>5</v>
      </c>
      <c r="J10828" s="1">
        <v>47</v>
      </c>
      <c r="K10828" s="1">
        <v>72</v>
      </c>
      <c r="L10828" s="1">
        <v>29</v>
      </c>
      <c r="M10828" s="8">
        <v>3</v>
      </c>
    </row>
    <row r="10829" spans="4:13" x14ac:dyDescent="0.2">
      <c r="D10829" s="175"/>
      <c r="E10829" s="11"/>
      <c r="F10829" s="10"/>
      <c r="G10829" s="9">
        <v>100</v>
      </c>
      <c r="H10829" s="16">
        <v>1.2658227848100001</v>
      </c>
      <c r="I10829" s="2">
        <v>3.1645569620249998</v>
      </c>
      <c r="J10829" s="2">
        <v>29.746835443038002</v>
      </c>
      <c r="K10829" s="2">
        <v>45.569620253164999</v>
      </c>
      <c r="L10829" s="2">
        <v>18.354430379747001</v>
      </c>
      <c r="M10829" s="13">
        <v>1.8987341772149999</v>
      </c>
    </row>
    <row r="10830" spans="4:13" x14ac:dyDescent="0.2">
      <c r="D10830" s="175"/>
      <c r="E10830" s="4" t="s">
        <v>68</v>
      </c>
      <c r="F10830" s="6"/>
      <c r="G10830" s="5">
        <v>112</v>
      </c>
      <c r="H10830" s="7">
        <v>2</v>
      </c>
      <c r="I10830" s="1">
        <v>0</v>
      </c>
      <c r="J10830" s="1">
        <v>38</v>
      </c>
      <c r="K10830" s="1">
        <v>46</v>
      </c>
      <c r="L10830" s="1">
        <v>24</v>
      </c>
      <c r="M10830" s="8">
        <v>2</v>
      </c>
    </row>
    <row r="10831" spans="4:13" x14ac:dyDescent="0.2">
      <c r="D10831" s="175"/>
      <c r="E10831" s="11"/>
      <c r="F10831" s="10"/>
      <c r="G10831" s="9">
        <v>100</v>
      </c>
      <c r="H10831" s="16">
        <v>1.785714285714</v>
      </c>
      <c r="I10831" s="18">
        <v>0</v>
      </c>
      <c r="J10831" s="2">
        <v>33.928571428570997</v>
      </c>
      <c r="K10831" s="2">
        <v>41.071428571429003</v>
      </c>
      <c r="L10831" s="2">
        <v>21.428571428571001</v>
      </c>
      <c r="M10831" s="13">
        <v>1.785714285714</v>
      </c>
    </row>
    <row r="10832" spans="4:13" x14ac:dyDescent="0.2">
      <c r="D10832" s="175"/>
      <c r="E10832" s="4" t="s">
        <v>69</v>
      </c>
      <c r="F10832" s="6"/>
      <c r="G10832" s="5">
        <v>92</v>
      </c>
      <c r="H10832" s="7">
        <v>2</v>
      </c>
      <c r="I10832" s="1">
        <v>1</v>
      </c>
      <c r="J10832" s="1">
        <v>23</v>
      </c>
      <c r="K10832" s="1">
        <v>51</v>
      </c>
      <c r="L10832" s="1">
        <v>13</v>
      </c>
      <c r="M10832" s="8">
        <v>2</v>
      </c>
    </row>
    <row r="10833" spans="2:13" x14ac:dyDescent="0.2">
      <c r="D10833" s="175"/>
      <c r="E10833" s="11"/>
      <c r="F10833" s="10"/>
      <c r="G10833" s="9">
        <v>100</v>
      </c>
      <c r="H10833" s="16">
        <v>2.1739130434780001</v>
      </c>
      <c r="I10833" s="2">
        <v>1.086956521739</v>
      </c>
      <c r="J10833" s="27">
        <v>25</v>
      </c>
      <c r="K10833" s="35">
        <v>55.434782608695997</v>
      </c>
      <c r="L10833" s="27">
        <v>14.130434782609001</v>
      </c>
      <c r="M10833" s="13">
        <v>2.1739130434780001</v>
      </c>
    </row>
    <row r="10834" spans="2:13" x14ac:dyDescent="0.2">
      <c r="D10834" s="175"/>
      <c r="E10834" s="4" t="s">
        <v>70</v>
      </c>
      <c r="F10834" s="6"/>
      <c r="G10834" s="5">
        <v>131</v>
      </c>
      <c r="H10834" s="7">
        <v>2</v>
      </c>
      <c r="I10834" s="1">
        <v>0</v>
      </c>
      <c r="J10834" s="1">
        <v>41</v>
      </c>
      <c r="K10834" s="1">
        <v>52</v>
      </c>
      <c r="L10834" s="1">
        <v>35</v>
      </c>
      <c r="M10834" s="8">
        <v>1</v>
      </c>
    </row>
    <row r="10835" spans="2:13" x14ac:dyDescent="0.2">
      <c r="D10835" s="175"/>
      <c r="E10835" s="11"/>
      <c r="F10835" s="10"/>
      <c r="G10835" s="9">
        <v>100</v>
      </c>
      <c r="H10835" s="16">
        <v>1.526717557252</v>
      </c>
      <c r="I10835" s="18">
        <v>0</v>
      </c>
      <c r="J10835" s="2">
        <v>31.297709923664002</v>
      </c>
      <c r="K10835" s="2">
        <v>39.694656488550002</v>
      </c>
      <c r="L10835" s="23">
        <v>26.717557251908001</v>
      </c>
      <c r="M10835" s="13">
        <v>0.76335877862599999</v>
      </c>
    </row>
    <row r="10836" spans="2:13" x14ac:dyDescent="0.2">
      <c r="D10836" s="175"/>
      <c r="E10836" s="4" t="s">
        <v>71</v>
      </c>
      <c r="F10836" s="6"/>
      <c r="G10836" s="5">
        <v>71</v>
      </c>
      <c r="H10836" s="7">
        <v>1</v>
      </c>
      <c r="I10836" s="1">
        <v>1</v>
      </c>
      <c r="J10836" s="1">
        <v>24</v>
      </c>
      <c r="K10836" s="1">
        <v>26</v>
      </c>
      <c r="L10836" s="1">
        <v>12</v>
      </c>
      <c r="M10836" s="8">
        <v>7</v>
      </c>
    </row>
    <row r="10837" spans="2:13" x14ac:dyDescent="0.2">
      <c r="D10837" s="175"/>
      <c r="E10837" s="11"/>
      <c r="F10837" s="10"/>
      <c r="G10837" s="9">
        <v>100</v>
      </c>
      <c r="H10837" s="16">
        <v>1.4084507042250001</v>
      </c>
      <c r="I10837" s="2">
        <v>1.4084507042250001</v>
      </c>
      <c r="J10837" s="2">
        <v>33.802816901408001</v>
      </c>
      <c r="K10837" s="2">
        <v>36.619718309859003</v>
      </c>
      <c r="L10837" s="2">
        <v>16.901408450704</v>
      </c>
      <c r="M10837" s="89">
        <v>9.8591549295770005</v>
      </c>
    </row>
    <row r="10838" spans="2:13" x14ac:dyDescent="0.2">
      <c r="D10838" s="175"/>
      <c r="E10838" s="4" t="s">
        <v>72</v>
      </c>
      <c r="F10838" s="6"/>
      <c r="G10838" s="5">
        <v>70</v>
      </c>
      <c r="H10838" s="7">
        <v>0</v>
      </c>
      <c r="I10838" s="1">
        <v>1</v>
      </c>
      <c r="J10838" s="1">
        <v>18</v>
      </c>
      <c r="K10838" s="1">
        <v>28</v>
      </c>
      <c r="L10838" s="1">
        <v>21</v>
      </c>
      <c r="M10838" s="8">
        <v>2</v>
      </c>
    </row>
    <row r="10839" spans="2:13" x14ac:dyDescent="0.2">
      <c r="D10839" s="176"/>
      <c r="E10839" s="57"/>
      <c r="F10839" s="54"/>
      <c r="G10839" s="67">
        <v>100</v>
      </c>
      <c r="H10839" s="114">
        <v>0</v>
      </c>
      <c r="I10839" s="48">
        <v>1.4285714285710001</v>
      </c>
      <c r="J10839" s="48">
        <v>25.714285714286</v>
      </c>
      <c r="K10839" s="48">
        <v>40</v>
      </c>
      <c r="L10839" s="103">
        <v>30</v>
      </c>
      <c r="M10839" s="84">
        <v>2.8571428571430002</v>
      </c>
    </row>
    <row r="10841" spans="2:13" x14ac:dyDescent="0.2">
      <c r="B10841" s="43" t="str">
        <f xml:space="preserve"> HYPERLINK("#'目次'!B231", "[225]")</f>
        <v>[225]</v>
      </c>
      <c r="C10841" s="31" t="s">
        <v>438</v>
      </c>
    </row>
    <row r="10844" spans="2:13" x14ac:dyDescent="0.2">
      <c r="C10844" s="31" t="s">
        <v>75</v>
      </c>
    </row>
    <row r="10845" spans="2:13" x14ac:dyDescent="0.2">
      <c r="D10845" s="177"/>
      <c r="E10845" s="178"/>
      <c r="F10845" s="178"/>
      <c r="G10845" s="40" t="s">
        <v>14</v>
      </c>
      <c r="H10845" s="42" t="s">
        <v>416</v>
      </c>
      <c r="I10845" s="15" t="s">
        <v>417</v>
      </c>
      <c r="J10845" s="15" t="s">
        <v>418</v>
      </c>
      <c r="K10845" s="15" t="s">
        <v>419</v>
      </c>
      <c r="L10845" s="15" t="s">
        <v>420</v>
      </c>
      <c r="M10845" s="44" t="s">
        <v>17</v>
      </c>
    </row>
    <row r="10846" spans="2:13" x14ac:dyDescent="0.2">
      <c r="D10846" s="179"/>
      <c r="E10846" s="180"/>
      <c r="F10846" s="180"/>
      <c r="G10846" s="39"/>
      <c r="H10846" s="41"/>
      <c r="I10846" s="14"/>
      <c r="J10846" s="14"/>
      <c r="K10846" s="14"/>
      <c r="L10846" s="14"/>
      <c r="M10846" s="38"/>
    </row>
    <row r="10847" spans="2:13" x14ac:dyDescent="0.2">
      <c r="D10847" s="70"/>
      <c r="E10847" s="72" t="s">
        <v>14</v>
      </c>
      <c r="F10847" s="69"/>
      <c r="G10847" s="37">
        <v>1222</v>
      </c>
      <c r="H10847" s="17">
        <v>15</v>
      </c>
      <c r="I10847" s="17">
        <v>26</v>
      </c>
      <c r="J10847" s="17">
        <v>375</v>
      </c>
      <c r="K10847" s="17">
        <v>498</v>
      </c>
      <c r="L10847" s="17">
        <v>254</v>
      </c>
      <c r="M10847" s="55">
        <v>54</v>
      </c>
    </row>
    <row r="10848" spans="2:13" x14ac:dyDescent="0.2">
      <c r="D10848" s="57"/>
      <c r="E10848" s="54"/>
      <c r="F10848" s="71"/>
      <c r="G10848" s="9">
        <v>100</v>
      </c>
      <c r="H10848" s="2">
        <v>1.2274959083470001</v>
      </c>
      <c r="I10848" s="2">
        <v>2.1276595744679998</v>
      </c>
      <c r="J10848" s="2">
        <v>30.687397708673998</v>
      </c>
      <c r="K10848" s="2">
        <v>40.752864157118999</v>
      </c>
      <c r="L10848" s="2">
        <v>20.785597381342001</v>
      </c>
      <c r="M10848" s="13">
        <v>4.4189852700490002</v>
      </c>
    </row>
    <row r="10849" spans="4:13" x14ac:dyDescent="0.2">
      <c r="D10849" s="174" t="s">
        <v>36</v>
      </c>
      <c r="E10849" s="20" t="s">
        <v>76</v>
      </c>
      <c r="F10849" s="22"/>
      <c r="G10849" s="21">
        <v>629</v>
      </c>
      <c r="H10849" s="25">
        <v>8</v>
      </c>
      <c r="I10849" s="3">
        <v>15</v>
      </c>
      <c r="J10849" s="3">
        <v>202</v>
      </c>
      <c r="K10849" s="3">
        <v>239</v>
      </c>
      <c r="L10849" s="3">
        <v>144</v>
      </c>
      <c r="M10849" s="26">
        <v>21</v>
      </c>
    </row>
    <row r="10850" spans="4:13" x14ac:dyDescent="0.2">
      <c r="D10850" s="175"/>
      <c r="E10850" s="11"/>
      <c r="F10850" s="10"/>
      <c r="G10850" s="9">
        <v>100</v>
      </c>
      <c r="H10850" s="16">
        <v>1.2718600953899999</v>
      </c>
      <c r="I10850" s="2">
        <v>2.3847376788550001</v>
      </c>
      <c r="J10850" s="2">
        <v>32.114467408585</v>
      </c>
      <c r="K10850" s="2">
        <v>37.996820349761997</v>
      </c>
      <c r="L10850" s="2">
        <v>22.893481717010999</v>
      </c>
      <c r="M10850" s="13">
        <v>3.3386327503970001</v>
      </c>
    </row>
    <row r="10851" spans="4:13" x14ac:dyDescent="0.2">
      <c r="D10851" s="175"/>
      <c r="E10851" s="4" t="s">
        <v>39</v>
      </c>
      <c r="F10851" s="6"/>
      <c r="G10851" s="5">
        <v>37</v>
      </c>
      <c r="H10851" s="7">
        <v>2</v>
      </c>
      <c r="I10851" s="1">
        <v>0</v>
      </c>
      <c r="J10851" s="1">
        <v>13</v>
      </c>
      <c r="K10851" s="1">
        <v>10</v>
      </c>
      <c r="L10851" s="1">
        <v>11</v>
      </c>
      <c r="M10851" s="8">
        <v>1</v>
      </c>
    </row>
    <row r="10852" spans="4:13" x14ac:dyDescent="0.2">
      <c r="D10852" s="175"/>
      <c r="E10852" s="11"/>
      <c r="F10852" s="10"/>
      <c r="G10852" s="9">
        <v>100</v>
      </c>
      <c r="H10852" s="16">
        <v>5.4054054054050003</v>
      </c>
      <c r="I10852" s="18">
        <v>0</v>
      </c>
      <c r="J10852" s="2">
        <v>35.135135135135002</v>
      </c>
      <c r="K10852" s="46">
        <v>27.027027027027</v>
      </c>
      <c r="L10852" s="23">
        <v>29.72972972973</v>
      </c>
      <c r="M10852" s="13">
        <v>2.7027027027030002</v>
      </c>
    </row>
    <row r="10853" spans="4:13" x14ac:dyDescent="0.2">
      <c r="D10853" s="175"/>
      <c r="E10853" s="4" t="s">
        <v>40</v>
      </c>
      <c r="F10853" s="6"/>
      <c r="G10853" s="5">
        <v>73</v>
      </c>
      <c r="H10853" s="7">
        <v>0</v>
      </c>
      <c r="I10853" s="1">
        <v>1</v>
      </c>
      <c r="J10853" s="1">
        <v>24</v>
      </c>
      <c r="K10853" s="1">
        <v>24</v>
      </c>
      <c r="L10853" s="1">
        <v>23</v>
      </c>
      <c r="M10853" s="8">
        <v>1</v>
      </c>
    </row>
    <row r="10854" spans="4:13" x14ac:dyDescent="0.2">
      <c r="D10854" s="175"/>
      <c r="E10854" s="11"/>
      <c r="F10854" s="10"/>
      <c r="G10854" s="9">
        <v>100</v>
      </c>
      <c r="H10854" s="45">
        <v>0</v>
      </c>
      <c r="I10854" s="2">
        <v>1.369863013699</v>
      </c>
      <c r="J10854" s="2">
        <v>32.876712328766999</v>
      </c>
      <c r="K10854" s="27">
        <v>32.876712328766999</v>
      </c>
      <c r="L10854" s="35">
        <v>31.506849315067999</v>
      </c>
      <c r="M10854" s="13">
        <v>1.369863013699</v>
      </c>
    </row>
    <row r="10855" spans="4:13" x14ac:dyDescent="0.2">
      <c r="D10855" s="175"/>
      <c r="E10855" s="4" t="s">
        <v>41</v>
      </c>
      <c r="F10855" s="6"/>
      <c r="G10855" s="5">
        <v>108</v>
      </c>
      <c r="H10855" s="7">
        <v>0</v>
      </c>
      <c r="I10855" s="1">
        <v>3</v>
      </c>
      <c r="J10855" s="1">
        <v>33</v>
      </c>
      <c r="K10855" s="1">
        <v>46</v>
      </c>
      <c r="L10855" s="1">
        <v>24</v>
      </c>
      <c r="M10855" s="8">
        <v>2</v>
      </c>
    </row>
    <row r="10856" spans="4:13" x14ac:dyDescent="0.2">
      <c r="D10856" s="175"/>
      <c r="E10856" s="11"/>
      <c r="F10856" s="10"/>
      <c r="G10856" s="9">
        <v>100</v>
      </c>
      <c r="H10856" s="45">
        <v>0</v>
      </c>
      <c r="I10856" s="2">
        <v>2.7777777777780002</v>
      </c>
      <c r="J10856" s="2">
        <v>30.555555555556001</v>
      </c>
      <c r="K10856" s="2">
        <v>42.592592592593</v>
      </c>
      <c r="L10856" s="2">
        <v>22.222222222222001</v>
      </c>
      <c r="M10856" s="13">
        <v>1.851851851852</v>
      </c>
    </row>
    <row r="10857" spans="4:13" x14ac:dyDescent="0.2">
      <c r="D10857" s="175"/>
      <c r="E10857" s="4" t="s">
        <v>42</v>
      </c>
      <c r="F10857" s="6"/>
      <c r="G10857" s="5">
        <v>113</v>
      </c>
      <c r="H10857" s="7">
        <v>1</v>
      </c>
      <c r="I10857" s="1">
        <v>3</v>
      </c>
      <c r="J10857" s="1">
        <v>41</v>
      </c>
      <c r="K10857" s="1">
        <v>34</v>
      </c>
      <c r="L10857" s="1">
        <v>32</v>
      </c>
      <c r="M10857" s="8">
        <v>2</v>
      </c>
    </row>
    <row r="10858" spans="4:13" x14ac:dyDescent="0.2">
      <c r="D10858" s="175"/>
      <c r="E10858" s="11"/>
      <c r="F10858" s="10"/>
      <c r="G10858" s="9">
        <v>100</v>
      </c>
      <c r="H10858" s="16">
        <v>0.88495575221199996</v>
      </c>
      <c r="I10858" s="2">
        <v>2.654867256637</v>
      </c>
      <c r="J10858" s="23">
        <v>36.283185840708001</v>
      </c>
      <c r="K10858" s="46">
        <v>30.088495575221</v>
      </c>
      <c r="L10858" s="23">
        <v>28.318584070796</v>
      </c>
      <c r="M10858" s="13">
        <v>1.769911504425</v>
      </c>
    </row>
    <row r="10859" spans="4:13" x14ac:dyDescent="0.2">
      <c r="D10859" s="175"/>
      <c r="E10859" s="4" t="s">
        <v>43</v>
      </c>
      <c r="F10859" s="6"/>
      <c r="G10859" s="5">
        <v>101</v>
      </c>
      <c r="H10859" s="7">
        <v>1</v>
      </c>
      <c r="I10859" s="1">
        <v>4</v>
      </c>
      <c r="J10859" s="1">
        <v>28</v>
      </c>
      <c r="K10859" s="1">
        <v>43</v>
      </c>
      <c r="L10859" s="1">
        <v>22</v>
      </c>
      <c r="M10859" s="8">
        <v>3</v>
      </c>
    </row>
    <row r="10860" spans="4:13" x14ac:dyDescent="0.2">
      <c r="D10860" s="175"/>
      <c r="E10860" s="11"/>
      <c r="F10860" s="10"/>
      <c r="G10860" s="9">
        <v>100</v>
      </c>
      <c r="H10860" s="16">
        <v>0.99009900990099997</v>
      </c>
      <c r="I10860" s="2">
        <v>3.9603960396039999</v>
      </c>
      <c r="J10860" s="2">
        <v>27.722772277228</v>
      </c>
      <c r="K10860" s="2">
        <v>42.574257425742999</v>
      </c>
      <c r="L10860" s="2">
        <v>21.782178217822</v>
      </c>
      <c r="M10860" s="13">
        <v>2.970297029703</v>
      </c>
    </row>
    <row r="10861" spans="4:13" x14ac:dyDescent="0.2">
      <c r="D10861" s="175"/>
      <c r="E10861" s="4" t="s">
        <v>44</v>
      </c>
      <c r="F10861" s="6"/>
      <c r="G10861" s="5">
        <v>114</v>
      </c>
      <c r="H10861" s="7">
        <v>3</v>
      </c>
      <c r="I10861" s="1">
        <v>2</v>
      </c>
      <c r="J10861" s="1">
        <v>34</v>
      </c>
      <c r="K10861" s="1">
        <v>52</v>
      </c>
      <c r="L10861" s="1">
        <v>17</v>
      </c>
      <c r="M10861" s="8">
        <v>6</v>
      </c>
    </row>
    <row r="10862" spans="4:13" x14ac:dyDescent="0.2">
      <c r="D10862" s="175"/>
      <c r="E10862" s="11"/>
      <c r="F10862" s="10"/>
      <c r="G10862" s="9">
        <v>100</v>
      </c>
      <c r="H10862" s="16">
        <v>2.6315789473679998</v>
      </c>
      <c r="I10862" s="2">
        <v>1.7543859649119999</v>
      </c>
      <c r="J10862" s="2">
        <v>29.824561403509001</v>
      </c>
      <c r="K10862" s="2">
        <v>45.614035087719003</v>
      </c>
      <c r="L10862" s="27">
        <v>14.912280701754</v>
      </c>
      <c r="M10862" s="13">
        <v>5.2631578947369997</v>
      </c>
    </row>
    <row r="10863" spans="4:13" x14ac:dyDescent="0.2">
      <c r="D10863" s="175"/>
      <c r="E10863" s="4" t="s">
        <v>45</v>
      </c>
      <c r="F10863" s="6"/>
      <c r="G10863" s="5">
        <v>83</v>
      </c>
      <c r="H10863" s="7">
        <v>1</v>
      </c>
      <c r="I10863" s="1">
        <v>2</v>
      </c>
      <c r="J10863" s="1">
        <v>29</v>
      </c>
      <c r="K10863" s="1">
        <v>30</v>
      </c>
      <c r="L10863" s="1">
        <v>15</v>
      </c>
      <c r="M10863" s="8">
        <v>6</v>
      </c>
    </row>
    <row r="10864" spans="4:13" x14ac:dyDescent="0.2">
      <c r="D10864" s="175"/>
      <c r="E10864" s="11"/>
      <c r="F10864" s="10"/>
      <c r="G10864" s="9">
        <v>100</v>
      </c>
      <c r="H10864" s="16">
        <v>1.204819277108</v>
      </c>
      <c r="I10864" s="2">
        <v>2.409638554217</v>
      </c>
      <c r="J10864" s="2">
        <v>34.939759036144999</v>
      </c>
      <c r="K10864" s="2">
        <v>36.144578313253</v>
      </c>
      <c r="L10864" s="2">
        <v>18.072289156627001</v>
      </c>
      <c r="M10864" s="13">
        <v>7.2289156626509996</v>
      </c>
    </row>
    <row r="10865" spans="4:13" x14ac:dyDescent="0.2">
      <c r="D10865" s="174" t="s">
        <v>37</v>
      </c>
      <c r="E10865" s="20" t="s">
        <v>77</v>
      </c>
      <c r="F10865" s="22"/>
      <c r="G10865" s="21">
        <v>593</v>
      </c>
      <c r="H10865" s="25">
        <v>7</v>
      </c>
      <c r="I10865" s="3">
        <v>11</v>
      </c>
      <c r="J10865" s="3">
        <v>173</v>
      </c>
      <c r="K10865" s="3">
        <v>259</v>
      </c>
      <c r="L10865" s="3">
        <v>110</v>
      </c>
      <c r="M10865" s="26">
        <v>33</v>
      </c>
    </row>
    <row r="10866" spans="4:13" x14ac:dyDescent="0.2">
      <c r="D10866" s="175"/>
      <c r="E10866" s="11"/>
      <c r="F10866" s="10"/>
      <c r="G10866" s="9">
        <v>100</v>
      </c>
      <c r="H10866" s="16">
        <v>1.1804384485670001</v>
      </c>
      <c r="I10866" s="2">
        <v>1.85497470489</v>
      </c>
      <c r="J10866" s="2">
        <v>29.173693086002999</v>
      </c>
      <c r="K10866" s="2">
        <v>43.676222596964998</v>
      </c>
      <c r="L10866" s="2">
        <v>18.549747048903999</v>
      </c>
      <c r="M10866" s="13">
        <v>5.5649241146710002</v>
      </c>
    </row>
    <row r="10867" spans="4:13" x14ac:dyDescent="0.2">
      <c r="D10867" s="175"/>
      <c r="E10867" s="4" t="s">
        <v>39</v>
      </c>
      <c r="F10867" s="6"/>
      <c r="G10867" s="5">
        <v>27</v>
      </c>
      <c r="H10867" s="7">
        <v>0</v>
      </c>
      <c r="I10867" s="1">
        <v>1</v>
      </c>
      <c r="J10867" s="1">
        <v>11</v>
      </c>
      <c r="K10867" s="1">
        <v>10</v>
      </c>
      <c r="L10867" s="1">
        <v>4</v>
      </c>
      <c r="M10867" s="8">
        <v>1</v>
      </c>
    </row>
    <row r="10868" spans="4:13" x14ac:dyDescent="0.2">
      <c r="D10868" s="175"/>
      <c r="E10868" s="11"/>
      <c r="F10868" s="10"/>
      <c r="G10868" s="9">
        <v>100</v>
      </c>
      <c r="H10868" s="45">
        <v>0</v>
      </c>
      <c r="I10868" s="2">
        <v>3.7037037037039999</v>
      </c>
      <c r="J10868" s="35">
        <v>40.740740740741003</v>
      </c>
      <c r="K10868" s="2">
        <v>37.037037037037003</v>
      </c>
      <c r="L10868" s="27">
        <v>14.814814814815</v>
      </c>
      <c r="M10868" s="13">
        <v>3.7037037037039999</v>
      </c>
    </row>
    <row r="10869" spans="4:13" x14ac:dyDescent="0.2">
      <c r="D10869" s="175"/>
      <c r="E10869" s="4" t="s">
        <v>40</v>
      </c>
      <c r="F10869" s="6"/>
      <c r="G10869" s="5">
        <v>74</v>
      </c>
      <c r="H10869" s="7">
        <v>2</v>
      </c>
      <c r="I10869" s="1">
        <v>2</v>
      </c>
      <c r="J10869" s="1">
        <v>14</v>
      </c>
      <c r="K10869" s="1">
        <v>35</v>
      </c>
      <c r="L10869" s="1">
        <v>18</v>
      </c>
      <c r="M10869" s="8">
        <v>3</v>
      </c>
    </row>
    <row r="10870" spans="4:13" x14ac:dyDescent="0.2">
      <c r="D10870" s="175"/>
      <c r="E10870" s="11"/>
      <c r="F10870" s="10"/>
      <c r="G10870" s="9">
        <v>100</v>
      </c>
      <c r="H10870" s="16">
        <v>2.7027027027030002</v>
      </c>
      <c r="I10870" s="2">
        <v>2.7027027027030002</v>
      </c>
      <c r="J10870" s="46">
        <v>18.918918918919001</v>
      </c>
      <c r="K10870" s="23">
        <v>47.297297297297</v>
      </c>
      <c r="L10870" s="2">
        <v>24.324324324323999</v>
      </c>
      <c r="M10870" s="13">
        <v>4.0540540540540002</v>
      </c>
    </row>
    <row r="10871" spans="4:13" x14ac:dyDescent="0.2">
      <c r="D10871" s="175"/>
      <c r="E10871" s="4" t="s">
        <v>41</v>
      </c>
      <c r="F10871" s="6"/>
      <c r="G10871" s="5">
        <v>96</v>
      </c>
      <c r="H10871" s="7">
        <v>1</v>
      </c>
      <c r="I10871" s="1">
        <v>1</v>
      </c>
      <c r="J10871" s="1">
        <v>26</v>
      </c>
      <c r="K10871" s="1">
        <v>44</v>
      </c>
      <c r="L10871" s="1">
        <v>24</v>
      </c>
      <c r="M10871" s="8">
        <v>0</v>
      </c>
    </row>
    <row r="10872" spans="4:13" x14ac:dyDescent="0.2">
      <c r="D10872" s="175"/>
      <c r="E10872" s="11"/>
      <c r="F10872" s="10"/>
      <c r="G10872" s="9">
        <v>100</v>
      </c>
      <c r="H10872" s="16">
        <v>1.041666666667</v>
      </c>
      <c r="I10872" s="2">
        <v>1.041666666667</v>
      </c>
      <c r="J10872" s="2">
        <v>27.083333333333002</v>
      </c>
      <c r="K10872" s="23">
        <v>45.833333333333002</v>
      </c>
      <c r="L10872" s="2">
        <v>25</v>
      </c>
      <c r="M10872" s="36">
        <v>0</v>
      </c>
    </row>
    <row r="10873" spans="4:13" x14ac:dyDescent="0.2">
      <c r="D10873" s="175"/>
      <c r="E10873" s="4" t="s">
        <v>42</v>
      </c>
      <c r="F10873" s="6"/>
      <c r="G10873" s="5">
        <v>97</v>
      </c>
      <c r="H10873" s="7">
        <v>1</v>
      </c>
      <c r="I10873" s="1">
        <v>0</v>
      </c>
      <c r="J10873" s="1">
        <v>35</v>
      </c>
      <c r="K10873" s="1">
        <v>36</v>
      </c>
      <c r="L10873" s="1">
        <v>20</v>
      </c>
      <c r="M10873" s="8">
        <v>5</v>
      </c>
    </row>
    <row r="10874" spans="4:13" x14ac:dyDescent="0.2">
      <c r="D10874" s="175"/>
      <c r="E10874" s="11"/>
      <c r="F10874" s="10"/>
      <c r="G10874" s="9">
        <v>100</v>
      </c>
      <c r="H10874" s="16">
        <v>1.0309278350519999</v>
      </c>
      <c r="I10874" s="18">
        <v>0</v>
      </c>
      <c r="J10874" s="23">
        <v>36.082474226804003</v>
      </c>
      <c r="K10874" s="2">
        <v>37.113402061856</v>
      </c>
      <c r="L10874" s="2">
        <v>20.618556701031</v>
      </c>
      <c r="M10874" s="13">
        <v>5.1546391752579996</v>
      </c>
    </row>
    <row r="10875" spans="4:13" x14ac:dyDescent="0.2">
      <c r="D10875" s="175"/>
      <c r="E10875" s="4" t="s">
        <v>43</v>
      </c>
      <c r="F10875" s="6"/>
      <c r="G10875" s="5">
        <v>103</v>
      </c>
      <c r="H10875" s="7">
        <v>2</v>
      </c>
      <c r="I10875" s="1">
        <v>1</v>
      </c>
      <c r="J10875" s="1">
        <v>22</v>
      </c>
      <c r="K10875" s="1">
        <v>55</v>
      </c>
      <c r="L10875" s="1">
        <v>15</v>
      </c>
      <c r="M10875" s="8">
        <v>8</v>
      </c>
    </row>
    <row r="10876" spans="4:13" x14ac:dyDescent="0.2">
      <c r="D10876" s="175"/>
      <c r="E10876" s="11"/>
      <c r="F10876" s="10"/>
      <c r="G10876" s="9">
        <v>100</v>
      </c>
      <c r="H10876" s="16">
        <v>1.9417475728160001</v>
      </c>
      <c r="I10876" s="2">
        <v>0.97087378640800004</v>
      </c>
      <c r="J10876" s="27">
        <v>21.359223300970999</v>
      </c>
      <c r="K10876" s="35">
        <v>53.398058252426999</v>
      </c>
      <c r="L10876" s="27">
        <v>14.563106796116999</v>
      </c>
      <c r="M10876" s="13">
        <v>7.7669902912620001</v>
      </c>
    </row>
    <row r="10877" spans="4:13" x14ac:dyDescent="0.2">
      <c r="D10877" s="175"/>
      <c r="E10877" s="4" t="s">
        <v>44</v>
      </c>
      <c r="F10877" s="6"/>
      <c r="G10877" s="5">
        <v>109</v>
      </c>
      <c r="H10877" s="7">
        <v>0</v>
      </c>
      <c r="I10877" s="1">
        <v>3</v>
      </c>
      <c r="J10877" s="1">
        <v>37</v>
      </c>
      <c r="K10877" s="1">
        <v>44</v>
      </c>
      <c r="L10877" s="1">
        <v>17</v>
      </c>
      <c r="M10877" s="8">
        <v>8</v>
      </c>
    </row>
    <row r="10878" spans="4:13" x14ac:dyDescent="0.2">
      <c r="D10878" s="175"/>
      <c r="E10878" s="11"/>
      <c r="F10878" s="10"/>
      <c r="G10878" s="9">
        <v>100</v>
      </c>
      <c r="H10878" s="45">
        <v>0</v>
      </c>
      <c r="I10878" s="2">
        <v>2.7522935779819999</v>
      </c>
      <c r="J10878" s="2">
        <v>33.944954128440003</v>
      </c>
      <c r="K10878" s="2">
        <v>40.366972477064003</v>
      </c>
      <c r="L10878" s="27">
        <v>15.596330275229001</v>
      </c>
      <c r="M10878" s="13">
        <v>7.339449541284</v>
      </c>
    </row>
    <row r="10879" spans="4:13" x14ac:dyDescent="0.2">
      <c r="D10879" s="175"/>
      <c r="E10879" s="4" t="s">
        <v>45</v>
      </c>
      <c r="F10879" s="6"/>
      <c r="G10879" s="5">
        <v>87</v>
      </c>
      <c r="H10879" s="7">
        <v>1</v>
      </c>
      <c r="I10879" s="1">
        <v>3</v>
      </c>
      <c r="J10879" s="1">
        <v>28</v>
      </c>
      <c r="K10879" s="1">
        <v>35</v>
      </c>
      <c r="L10879" s="1">
        <v>12</v>
      </c>
      <c r="M10879" s="8">
        <v>8</v>
      </c>
    </row>
    <row r="10880" spans="4:13" x14ac:dyDescent="0.2">
      <c r="D10880" s="176"/>
      <c r="E10880" s="57"/>
      <c r="F10880" s="54"/>
      <c r="G10880" s="67">
        <v>100</v>
      </c>
      <c r="H10880" s="82">
        <v>1.149425287356</v>
      </c>
      <c r="I10880" s="48">
        <v>3.4482758620689999</v>
      </c>
      <c r="J10880" s="48">
        <v>32.183908045976999</v>
      </c>
      <c r="K10880" s="48">
        <v>40.229885057471002</v>
      </c>
      <c r="L10880" s="96">
        <v>13.793103448276</v>
      </c>
      <c r="M10880" s="84">
        <v>9.1954022988510005</v>
      </c>
    </row>
    <row r="10882" spans="2:13" x14ac:dyDescent="0.2">
      <c r="B10882" s="43" t="str">
        <f xml:space="preserve"> HYPERLINK("#'目次'!B232", "[226]")</f>
        <v>[226]</v>
      </c>
      <c r="C10882" s="31" t="s">
        <v>441</v>
      </c>
    </row>
    <row r="10886" spans="2:13" x14ac:dyDescent="0.2">
      <c r="D10886" s="177"/>
      <c r="E10886" s="178"/>
      <c r="F10886" s="178"/>
      <c r="G10886" s="40" t="s">
        <v>14</v>
      </c>
      <c r="H10886" s="42" t="s">
        <v>416</v>
      </c>
      <c r="I10886" s="15" t="s">
        <v>417</v>
      </c>
      <c r="J10886" s="15" t="s">
        <v>418</v>
      </c>
      <c r="K10886" s="15" t="s">
        <v>419</v>
      </c>
      <c r="L10886" s="15" t="s">
        <v>420</v>
      </c>
      <c r="M10886" s="44" t="s">
        <v>17</v>
      </c>
    </row>
    <row r="10887" spans="2:13" x14ac:dyDescent="0.2">
      <c r="D10887" s="179"/>
      <c r="E10887" s="180"/>
      <c r="F10887" s="180"/>
      <c r="G10887" s="39"/>
      <c r="H10887" s="41"/>
      <c r="I10887" s="14"/>
      <c r="J10887" s="14"/>
      <c r="K10887" s="14"/>
      <c r="L10887" s="14"/>
      <c r="M10887" s="38"/>
    </row>
    <row r="10888" spans="2:13" x14ac:dyDescent="0.2">
      <c r="D10888" s="70"/>
      <c r="E10888" s="72" t="s">
        <v>14</v>
      </c>
      <c r="F10888" s="69"/>
      <c r="G10888" s="37">
        <v>1222</v>
      </c>
      <c r="H10888" s="17">
        <v>26</v>
      </c>
      <c r="I10888" s="17">
        <v>246</v>
      </c>
      <c r="J10888" s="17">
        <v>771</v>
      </c>
      <c r="K10888" s="17">
        <v>70</v>
      </c>
      <c r="L10888" s="17">
        <v>77</v>
      </c>
      <c r="M10888" s="55">
        <v>32</v>
      </c>
    </row>
    <row r="10889" spans="2:13" x14ac:dyDescent="0.2">
      <c r="D10889" s="57"/>
      <c r="E10889" s="54"/>
      <c r="F10889" s="71"/>
      <c r="G10889" s="9">
        <v>100</v>
      </c>
      <c r="H10889" s="2">
        <v>2.1276595744679998</v>
      </c>
      <c r="I10889" s="2">
        <v>20.130932896889998</v>
      </c>
      <c r="J10889" s="2">
        <v>63.093289689034002</v>
      </c>
      <c r="K10889" s="2">
        <v>5.7283142389529997</v>
      </c>
      <c r="L10889" s="2">
        <v>6.3011456628479996</v>
      </c>
      <c r="M10889" s="13">
        <v>2.6186579378069998</v>
      </c>
    </row>
    <row r="10890" spans="2:13" x14ac:dyDescent="0.2">
      <c r="D10890" s="174" t="s">
        <v>18</v>
      </c>
      <c r="E10890" s="20" t="s">
        <v>19</v>
      </c>
      <c r="F10890" s="22"/>
      <c r="G10890" s="21">
        <v>57</v>
      </c>
      <c r="H10890" s="25">
        <v>4</v>
      </c>
      <c r="I10890" s="3">
        <v>6</v>
      </c>
      <c r="J10890" s="3">
        <v>39</v>
      </c>
      <c r="K10890" s="3">
        <v>3</v>
      </c>
      <c r="L10890" s="3">
        <v>3</v>
      </c>
      <c r="M10890" s="26">
        <v>2</v>
      </c>
    </row>
    <row r="10891" spans="2:13" x14ac:dyDescent="0.2">
      <c r="D10891" s="175"/>
      <c r="E10891" s="11"/>
      <c r="F10891" s="10"/>
      <c r="G10891" s="9">
        <v>100</v>
      </c>
      <c r="H10891" s="16">
        <v>7.0175438596489998</v>
      </c>
      <c r="I10891" s="27">
        <v>10.526315789473999</v>
      </c>
      <c r="J10891" s="23">
        <v>68.421052631579002</v>
      </c>
      <c r="K10891" s="2">
        <v>5.2631578947369997</v>
      </c>
      <c r="L10891" s="2">
        <v>5.2631578947369997</v>
      </c>
      <c r="M10891" s="13">
        <v>3.508771929825</v>
      </c>
    </row>
    <row r="10892" spans="2:13" x14ac:dyDescent="0.2">
      <c r="D10892" s="175"/>
      <c r="E10892" s="4" t="s">
        <v>20</v>
      </c>
      <c r="F10892" s="6"/>
      <c r="G10892" s="5">
        <v>84</v>
      </c>
      <c r="H10892" s="7">
        <v>1</v>
      </c>
      <c r="I10892" s="1">
        <v>18</v>
      </c>
      <c r="J10892" s="1">
        <v>52</v>
      </c>
      <c r="K10892" s="1">
        <v>5</v>
      </c>
      <c r="L10892" s="1">
        <v>5</v>
      </c>
      <c r="M10892" s="8">
        <v>3</v>
      </c>
    </row>
    <row r="10893" spans="2:13" x14ac:dyDescent="0.2">
      <c r="D10893" s="175"/>
      <c r="E10893" s="11"/>
      <c r="F10893" s="10"/>
      <c r="G10893" s="9">
        <v>100</v>
      </c>
      <c r="H10893" s="16">
        <v>1.190476190476</v>
      </c>
      <c r="I10893" s="2">
        <v>21.428571428571001</v>
      </c>
      <c r="J10893" s="2">
        <v>61.904761904761997</v>
      </c>
      <c r="K10893" s="2">
        <v>5.9523809523809996</v>
      </c>
      <c r="L10893" s="2">
        <v>5.9523809523809996</v>
      </c>
      <c r="M10893" s="13">
        <v>3.5714285714290002</v>
      </c>
    </row>
    <row r="10894" spans="2:13" x14ac:dyDescent="0.2">
      <c r="D10894" s="175"/>
      <c r="E10894" s="4" t="s">
        <v>21</v>
      </c>
      <c r="F10894" s="6"/>
      <c r="G10894" s="5">
        <v>487</v>
      </c>
      <c r="H10894" s="7">
        <v>4</v>
      </c>
      <c r="I10894" s="1">
        <v>98</v>
      </c>
      <c r="J10894" s="1">
        <v>312</v>
      </c>
      <c r="K10894" s="1">
        <v>33</v>
      </c>
      <c r="L10894" s="1">
        <v>29</v>
      </c>
      <c r="M10894" s="8">
        <v>11</v>
      </c>
    </row>
    <row r="10895" spans="2:13" x14ac:dyDescent="0.2">
      <c r="D10895" s="175"/>
      <c r="E10895" s="11"/>
      <c r="F10895" s="10"/>
      <c r="G10895" s="9">
        <v>100</v>
      </c>
      <c r="H10895" s="16">
        <v>0.82135523613999994</v>
      </c>
      <c r="I10895" s="2">
        <v>20.123203285420999</v>
      </c>
      <c r="J10895" s="2">
        <v>64.065708418891006</v>
      </c>
      <c r="K10895" s="2">
        <v>6.7761806981520003</v>
      </c>
      <c r="L10895" s="2">
        <v>5.9548254620119998</v>
      </c>
      <c r="M10895" s="13">
        <v>2.258726899384</v>
      </c>
    </row>
    <row r="10896" spans="2:13" x14ac:dyDescent="0.2">
      <c r="D10896" s="175"/>
      <c r="E10896" s="4" t="s">
        <v>22</v>
      </c>
      <c r="F10896" s="6"/>
      <c r="G10896" s="5">
        <v>35</v>
      </c>
      <c r="H10896" s="7">
        <v>2</v>
      </c>
      <c r="I10896" s="1">
        <v>5</v>
      </c>
      <c r="J10896" s="1">
        <v>14</v>
      </c>
      <c r="K10896" s="1">
        <v>4</v>
      </c>
      <c r="L10896" s="1">
        <v>9</v>
      </c>
      <c r="M10896" s="8">
        <v>1</v>
      </c>
    </row>
    <row r="10897" spans="4:13" x14ac:dyDescent="0.2">
      <c r="D10897" s="175"/>
      <c r="E10897" s="11"/>
      <c r="F10897" s="10"/>
      <c r="G10897" s="9">
        <v>100</v>
      </c>
      <c r="H10897" s="16">
        <v>5.7142857142860004</v>
      </c>
      <c r="I10897" s="27">
        <v>14.285714285714</v>
      </c>
      <c r="J10897" s="46">
        <v>40</v>
      </c>
      <c r="K10897" s="23">
        <v>11.428571428571001</v>
      </c>
      <c r="L10897" s="35">
        <v>25.714285714286</v>
      </c>
      <c r="M10897" s="13">
        <v>2.8571428571430002</v>
      </c>
    </row>
    <row r="10898" spans="4:13" x14ac:dyDescent="0.2">
      <c r="D10898" s="175"/>
      <c r="E10898" s="4" t="s">
        <v>23</v>
      </c>
      <c r="F10898" s="6"/>
      <c r="G10898" s="5">
        <v>143</v>
      </c>
      <c r="H10898" s="7">
        <v>2</v>
      </c>
      <c r="I10898" s="1">
        <v>35</v>
      </c>
      <c r="J10898" s="1">
        <v>92</v>
      </c>
      <c r="K10898" s="1">
        <v>3</v>
      </c>
      <c r="L10898" s="1">
        <v>7</v>
      </c>
      <c r="M10898" s="8">
        <v>4</v>
      </c>
    </row>
    <row r="10899" spans="4:13" x14ac:dyDescent="0.2">
      <c r="D10899" s="175"/>
      <c r="E10899" s="11"/>
      <c r="F10899" s="10"/>
      <c r="G10899" s="9">
        <v>100</v>
      </c>
      <c r="H10899" s="16">
        <v>1.398601398601</v>
      </c>
      <c r="I10899" s="2">
        <v>24.475524475524001</v>
      </c>
      <c r="J10899" s="2">
        <v>64.335664335664006</v>
      </c>
      <c r="K10899" s="2">
        <v>2.0979020979020002</v>
      </c>
      <c r="L10899" s="2">
        <v>4.8951048951049998</v>
      </c>
      <c r="M10899" s="13">
        <v>2.797202797203</v>
      </c>
    </row>
    <row r="10900" spans="4:13" x14ac:dyDescent="0.2">
      <c r="D10900" s="175"/>
      <c r="E10900" s="4" t="s">
        <v>24</v>
      </c>
      <c r="F10900" s="6"/>
      <c r="G10900" s="5">
        <v>187</v>
      </c>
      <c r="H10900" s="7">
        <v>3</v>
      </c>
      <c r="I10900" s="1">
        <v>43</v>
      </c>
      <c r="J10900" s="1">
        <v>114</v>
      </c>
      <c r="K10900" s="1">
        <v>10</v>
      </c>
      <c r="L10900" s="1">
        <v>12</v>
      </c>
      <c r="M10900" s="8">
        <v>5</v>
      </c>
    </row>
    <row r="10901" spans="4:13" x14ac:dyDescent="0.2">
      <c r="D10901" s="175"/>
      <c r="E10901" s="11"/>
      <c r="F10901" s="10"/>
      <c r="G10901" s="9">
        <v>100</v>
      </c>
      <c r="H10901" s="16">
        <v>1.6042780748659999</v>
      </c>
      <c r="I10901" s="2">
        <v>22.994652406417</v>
      </c>
      <c r="J10901" s="2">
        <v>60.962566844919998</v>
      </c>
      <c r="K10901" s="2">
        <v>5.3475935828879999</v>
      </c>
      <c r="L10901" s="2">
        <v>6.4171122994649998</v>
      </c>
      <c r="M10901" s="13">
        <v>2.673796791444</v>
      </c>
    </row>
    <row r="10902" spans="4:13" x14ac:dyDescent="0.2">
      <c r="D10902" s="175"/>
      <c r="E10902" s="4" t="s">
        <v>25</v>
      </c>
      <c r="F10902" s="6"/>
      <c r="G10902" s="5">
        <v>71</v>
      </c>
      <c r="H10902" s="7">
        <v>4</v>
      </c>
      <c r="I10902" s="1">
        <v>14</v>
      </c>
      <c r="J10902" s="1">
        <v>45</v>
      </c>
      <c r="K10902" s="1">
        <v>4</v>
      </c>
      <c r="L10902" s="1">
        <v>3</v>
      </c>
      <c r="M10902" s="8">
        <v>1</v>
      </c>
    </row>
    <row r="10903" spans="4:13" x14ac:dyDescent="0.2">
      <c r="D10903" s="175"/>
      <c r="E10903" s="11"/>
      <c r="F10903" s="10"/>
      <c r="G10903" s="9">
        <v>100</v>
      </c>
      <c r="H10903" s="16">
        <v>5.6338028169010004</v>
      </c>
      <c r="I10903" s="2">
        <v>19.718309859154999</v>
      </c>
      <c r="J10903" s="2">
        <v>63.380281690140997</v>
      </c>
      <c r="K10903" s="2">
        <v>5.6338028169010004</v>
      </c>
      <c r="L10903" s="2">
        <v>4.2253521126760001</v>
      </c>
      <c r="M10903" s="13">
        <v>1.4084507042250001</v>
      </c>
    </row>
    <row r="10904" spans="4:13" x14ac:dyDescent="0.2">
      <c r="D10904" s="175"/>
      <c r="E10904" s="4" t="s">
        <v>26</v>
      </c>
      <c r="F10904" s="6"/>
      <c r="G10904" s="5">
        <v>30</v>
      </c>
      <c r="H10904" s="7">
        <v>1</v>
      </c>
      <c r="I10904" s="1">
        <v>7</v>
      </c>
      <c r="J10904" s="1">
        <v>20</v>
      </c>
      <c r="K10904" s="1">
        <v>0</v>
      </c>
      <c r="L10904" s="1">
        <v>2</v>
      </c>
      <c r="M10904" s="8">
        <v>0</v>
      </c>
    </row>
    <row r="10905" spans="4:13" x14ac:dyDescent="0.2">
      <c r="D10905" s="175"/>
      <c r="E10905" s="11"/>
      <c r="F10905" s="10"/>
      <c r="G10905" s="9">
        <v>100</v>
      </c>
      <c r="H10905" s="16">
        <v>3.333333333333</v>
      </c>
      <c r="I10905" s="2">
        <v>23.333333333333002</v>
      </c>
      <c r="J10905" s="2">
        <v>66.666666666666998</v>
      </c>
      <c r="K10905" s="79">
        <v>0</v>
      </c>
      <c r="L10905" s="2">
        <v>6.666666666667</v>
      </c>
      <c r="M10905" s="36">
        <v>0</v>
      </c>
    </row>
    <row r="10906" spans="4:13" x14ac:dyDescent="0.2">
      <c r="D10906" s="175"/>
      <c r="E10906" s="4" t="s">
        <v>27</v>
      </c>
      <c r="F10906" s="6"/>
      <c r="G10906" s="5">
        <v>70</v>
      </c>
      <c r="H10906" s="7">
        <v>2</v>
      </c>
      <c r="I10906" s="1">
        <v>10</v>
      </c>
      <c r="J10906" s="1">
        <v>44</v>
      </c>
      <c r="K10906" s="1">
        <v>6</v>
      </c>
      <c r="L10906" s="1">
        <v>5</v>
      </c>
      <c r="M10906" s="8">
        <v>3</v>
      </c>
    </row>
    <row r="10907" spans="4:13" x14ac:dyDescent="0.2">
      <c r="D10907" s="175"/>
      <c r="E10907" s="11"/>
      <c r="F10907" s="10"/>
      <c r="G10907" s="9">
        <v>100</v>
      </c>
      <c r="H10907" s="16">
        <v>2.8571428571430002</v>
      </c>
      <c r="I10907" s="27">
        <v>14.285714285714</v>
      </c>
      <c r="J10907" s="2">
        <v>62.857142857143003</v>
      </c>
      <c r="K10907" s="2">
        <v>8.5714285714289993</v>
      </c>
      <c r="L10907" s="2">
        <v>7.1428571428570002</v>
      </c>
      <c r="M10907" s="13">
        <v>4.2857142857139996</v>
      </c>
    </row>
    <row r="10908" spans="4:13" x14ac:dyDescent="0.2">
      <c r="D10908" s="175"/>
      <c r="E10908" s="4" t="s">
        <v>28</v>
      </c>
      <c r="F10908" s="6"/>
      <c r="G10908" s="5">
        <v>51</v>
      </c>
      <c r="H10908" s="7">
        <v>3</v>
      </c>
      <c r="I10908" s="1">
        <v>9</v>
      </c>
      <c r="J10908" s="1">
        <v>33</v>
      </c>
      <c r="K10908" s="1">
        <v>2</v>
      </c>
      <c r="L10908" s="1">
        <v>2</v>
      </c>
      <c r="M10908" s="8">
        <v>2</v>
      </c>
    </row>
    <row r="10909" spans="4:13" x14ac:dyDescent="0.2">
      <c r="D10909" s="175"/>
      <c r="E10909" s="11"/>
      <c r="F10909" s="10"/>
      <c r="G10909" s="9">
        <v>100</v>
      </c>
      <c r="H10909" s="16">
        <v>5.8823529411760003</v>
      </c>
      <c r="I10909" s="2">
        <v>17.647058823529001</v>
      </c>
      <c r="J10909" s="2">
        <v>64.705882352941003</v>
      </c>
      <c r="K10909" s="2">
        <v>3.9215686274510002</v>
      </c>
      <c r="L10909" s="2">
        <v>3.9215686274510002</v>
      </c>
      <c r="M10909" s="13">
        <v>3.9215686274510002</v>
      </c>
    </row>
    <row r="10910" spans="4:13" x14ac:dyDescent="0.2">
      <c r="D10910" s="175"/>
      <c r="E10910" s="4" t="s">
        <v>29</v>
      </c>
      <c r="F10910" s="6"/>
      <c r="G10910" s="5">
        <v>7</v>
      </c>
      <c r="H10910" s="7">
        <v>0</v>
      </c>
      <c r="I10910" s="1">
        <v>1</v>
      </c>
      <c r="J10910" s="1">
        <v>6</v>
      </c>
      <c r="K10910" s="1">
        <v>0</v>
      </c>
      <c r="L10910" s="1">
        <v>0</v>
      </c>
      <c r="M10910" s="8">
        <v>0</v>
      </c>
    </row>
    <row r="10911" spans="4:13" x14ac:dyDescent="0.2">
      <c r="D10911" s="175"/>
      <c r="E10911" s="11"/>
      <c r="F10911" s="10"/>
      <c r="G10911" s="9">
        <v>100</v>
      </c>
      <c r="H10911" s="45">
        <v>0</v>
      </c>
      <c r="I10911" s="27">
        <v>14.285714285714</v>
      </c>
      <c r="J10911" s="35">
        <v>85.714285714286007</v>
      </c>
      <c r="K10911" s="79">
        <v>0</v>
      </c>
      <c r="L10911" s="79">
        <v>0</v>
      </c>
      <c r="M10911" s="36">
        <v>0</v>
      </c>
    </row>
    <row r="10912" spans="4:13" x14ac:dyDescent="0.2">
      <c r="D10912" s="174" t="s">
        <v>30</v>
      </c>
      <c r="E10912" s="20" t="s">
        <v>31</v>
      </c>
      <c r="F10912" s="22"/>
      <c r="G10912" s="21">
        <v>393</v>
      </c>
      <c r="H10912" s="25">
        <v>8</v>
      </c>
      <c r="I10912" s="3">
        <v>76</v>
      </c>
      <c r="J10912" s="3">
        <v>244</v>
      </c>
      <c r="K10912" s="3">
        <v>29</v>
      </c>
      <c r="L10912" s="3">
        <v>29</v>
      </c>
      <c r="M10912" s="26">
        <v>7</v>
      </c>
    </row>
    <row r="10913" spans="4:13" x14ac:dyDescent="0.2">
      <c r="D10913" s="175"/>
      <c r="E10913" s="11"/>
      <c r="F10913" s="10"/>
      <c r="G10913" s="9">
        <v>100</v>
      </c>
      <c r="H10913" s="16">
        <v>2.0356234096689998</v>
      </c>
      <c r="I10913" s="2">
        <v>19.338422391858</v>
      </c>
      <c r="J10913" s="2">
        <v>62.086513994911002</v>
      </c>
      <c r="K10913" s="2">
        <v>7.3791348600509998</v>
      </c>
      <c r="L10913" s="2">
        <v>7.3791348600509998</v>
      </c>
      <c r="M10913" s="13">
        <v>1.781170483461</v>
      </c>
    </row>
    <row r="10914" spans="4:13" x14ac:dyDescent="0.2">
      <c r="D10914" s="175"/>
      <c r="E10914" s="4" t="s">
        <v>32</v>
      </c>
      <c r="F10914" s="6"/>
      <c r="G10914" s="5">
        <v>352</v>
      </c>
      <c r="H10914" s="7">
        <v>8</v>
      </c>
      <c r="I10914" s="1">
        <v>66</v>
      </c>
      <c r="J10914" s="1">
        <v>226</v>
      </c>
      <c r="K10914" s="1">
        <v>18</v>
      </c>
      <c r="L10914" s="1">
        <v>22</v>
      </c>
      <c r="M10914" s="8">
        <v>12</v>
      </c>
    </row>
    <row r="10915" spans="4:13" x14ac:dyDescent="0.2">
      <c r="D10915" s="175"/>
      <c r="E10915" s="11"/>
      <c r="F10915" s="10"/>
      <c r="G10915" s="9">
        <v>100</v>
      </c>
      <c r="H10915" s="16">
        <v>2.2727272727269998</v>
      </c>
      <c r="I10915" s="2">
        <v>18.75</v>
      </c>
      <c r="J10915" s="2">
        <v>64.204545454544999</v>
      </c>
      <c r="K10915" s="2">
        <v>5.113636363636</v>
      </c>
      <c r="L10915" s="2">
        <v>6.25</v>
      </c>
      <c r="M10915" s="13">
        <v>3.4090909090910002</v>
      </c>
    </row>
    <row r="10916" spans="4:13" x14ac:dyDescent="0.2">
      <c r="D10916" s="175"/>
      <c r="E10916" s="4" t="s">
        <v>33</v>
      </c>
      <c r="F10916" s="6"/>
      <c r="G10916" s="5">
        <v>388</v>
      </c>
      <c r="H10916" s="7">
        <v>8</v>
      </c>
      <c r="I10916" s="1">
        <v>81</v>
      </c>
      <c r="J10916" s="1">
        <v>244</v>
      </c>
      <c r="K10916" s="1">
        <v>21</v>
      </c>
      <c r="L10916" s="1">
        <v>22</v>
      </c>
      <c r="M10916" s="8">
        <v>12</v>
      </c>
    </row>
    <row r="10917" spans="4:13" x14ac:dyDescent="0.2">
      <c r="D10917" s="175"/>
      <c r="E10917" s="11"/>
      <c r="F10917" s="10"/>
      <c r="G10917" s="9">
        <v>100</v>
      </c>
      <c r="H10917" s="16">
        <v>2.0618556701030002</v>
      </c>
      <c r="I10917" s="2">
        <v>20.876288659794</v>
      </c>
      <c r="J10917" s="2">
        <v>62.886597938144</v>
      </c>
      <c r="K10917" s="2">
        <v>5.4123711340209999</v>
      </c>
      <c r="L10917" s="2">
        <v>5.6701030927840002</v>
      </c>
      <c r="M10917" s="13">
        <v>3.0927835051549999</v>
      </c>
    </row>
    <row r="10918" spans="4:13" x14ac:dyDescent="0.2">
      <c r="D10918" s="175"/>
      <c r="E10918" s="4" t="s">
        <v>34</v>
      </c>
      <c r="F10918" s="6"/>
      <c r="G10918" s="5">
        <v>89</v>
      </c>
      <c r="H10918" s="7">
        <v>2</v>
      </c>
      <c r="I10918" s="1">
        <v>23</v>
      </c>
      <c r="J10918" s="1">
        <v>57</v>
      </c>
      <c r="K10918" s="1">
        <v>2</v>
      </c>
      <c r="L10918" s="1">
        <v>4</v>
      </c>
      <c r="M10918" s="8">
        <v>1</v>
      </c>
    </row>
    <row r="10919" spans="4:13" x14ac:dyDescent="0.2">
      <c r="D10919" s="175"/>
      <c r="E10919" s="11"/>
      <c r="F10919" s="10"/>
      <c r="G10919" s="9">
        <v>100</v>
      </c>
      <c r="H10919" s="16">
        <v>2.2471910112360001</v>
      </c>
      <c r="I10919" s="23">
        <v>25.842696629212998</v>
      </c>
      <c r="J10919" s="2">
        <v>64.044943820225001</v>
      </c>
      <c r="K10919" s="2">
        <v>2.2471910112360001</v>
      </c>
      <c r="L10919" s="2">
        <v>4.4943820224720001</v>
      </c>
      <c r="M10919" s="13">
        <v>1.123595505618</v>
      </c>
    </row>
    <row r="10920" spans="4:13" x14ac:dyDescent="0.2">
      <c r="D10920" s="174" t="s">
        <v>35</v>
      </c>
      <c r="E10920" s="20" t="s">
        <v>36</v>
      </c>
      <c r="F10920" s="22"/>
      <c r="G10920" s="21">
        <v>629</v>
      </c>
      <c r="H10920" s="25">
        <v>10</v>
      </c>
      <c r="I10920" s="3">
        <v>103</v>
      </c>
      <c r="J10920" s="3">
        <v>415</v>
      </c>
      <c r="K10920" s="3">
        <v>36</v>
      </c>
      <c r="L10920" s="3">
        <v>53</v>
      </c>
      <c r="M10920" s="26">
        <v>12</v>
      </c>
    </row>
    <row r="10921" spans="4:13" x14ac:dyDescent="0.2">
      <c r="D10921" s="175"/>
      <c r="E10921" s="11"/>
      <c r="F10921" s="10"/>
      <c r="G10921" s="9">
        <v>100</v>
      </c>
      <c r="H10921" s="16">
        <v>1.5898251192370001</v>
      </c>
      <c r="I10921" s="2">
        <v>16.375198728139999</v>
      </c>
      <c r="J10921" s="2">
        <v>65.977742448331</v>
      </c>
      <c r="K10921" s="2">
        <v>5.7233704292530003</v>
      </c>
      <c r="L10921" s="2">
        <v>8.4260731319550004</v>
      </c>
      <c r="M10921" s="13">
        <v>1.9077901430840001</v>
      </c>
    </row>
    <row r="10922" spans="4:13" x14ac:dyDescent="0.2">
      <c r="D10922" s="175"/>
      <c r="E10922" s="4" t="s">
        <v>37</v>
      </c>
      <c r="F10922" s="6"/>
      <c r="G10922" s="5">
        <v>593</v>
      </c>
      <c r="H10922" s="7">
        <v>16</v>
      </c>
      <c r="I10922" s="1">
        <v>143</v>
      </c>
      <c r="J10922" s="1">
        <v>356</v>
      </c>
      <c r="K10922" s="1">
        <v>34</v>
      </c>
      <c r="L10922" s="1">
        <v>24</v>
      </c>
      <c r="M10922" s="8">
        <v>20</v>
      </c>
    </row>
    <row r="10923" spans="4:13" x14ac:dyDescent="0.2">
      <c r="D10923" s="175"/>
      <c r="E10923" s="11"/>
      <c r="F10923" s="10"/>
      <c r="G10923" s="9">
        <v>100</v>
      </c>
      <c r="H10923" s="16">
        <v>2.6981450252950001</v>
      </c>
      <c r="I10923" s="2">
        <v>24.114671163575</v>
      </c>
      <c r="J10923" s="2">
        <v>60.033726812815999</v>
      </c>
      <c r="K10923" s="2">
        <v>5.7335581787520002</v>
      </c>
      <c r="L10923" s="2">
        <v>4.0472175379430002</v>
      </c>
      <c r="M10923" s="13">
        <v>3.3726812816190002</v>
      </c>
    </row>
    <row r="10924" spans="4:13" x14ac:dyDescent="0.2">
      <c r="D10924" s="174" t="s">
        <v>38</v>
      </c>
      <c r="E10924" s="20" t="s">
        <v>39</v>
      </c>
      <c r="F10924" s="22"/>
      <c r="G10924" s="21">
        <v>64</v>
      </c>
      <c r="H10924" s="25">
        <v>2</v>
      </c>
      <c r="I10924" s="3">
        <v>11</v>
      </c>
      <c r="J10924" s="3">
        <v>40</v>
      </c>
      <c r="K10924" s="3">
        <v>3</v>
      </c>
      <c r="L10924" s="3">
        <v>6</v>
      </c>
      <c r="M10924" s="26">
        <v>2</v>
      </c>
    </row>
    <row r="10925" spans="4:13" x14ac:dyDescent="0.2">
      <c r="D10925" s="175"/>
      <c r="E10925" s="11"/>
      <c r="F10925" s="10"/>
      <c r="G10925" s="9">
        <v>100</v>
      </c>
      <c r="H10925" s="16">
        <v>3.125</v>
      </c>
      <c r="I10925" s="2">
        <v>17.1875</v>
      </c>
      <c r="J10925" s="2">
        <v>62.5</v>
      </c>
      <c r="K10925" s="2">
        <v>4.6875</v>
      </c>
      <c r="L10925" s="2">
        <v>9.375</v>
      </c>
      <c r="M10925" s="13">
        <v>3.125</v>
      </c>
    </row>
    <row r="10926" spans="4:13" x14ac:dyDescent="0.2">
      <c r="D10926" s="175"/>
      <c r="E10926" s="4" t="s">
        <v>40</v>
      </c>
      <c r="F10926" s="6"/>
      <c r="G10926" s="5">
        <v>147</v>
      </c>
      <c r="H10926" s="7">
        <v>2</v>
      </c>
      <c r="I10926" s="1">
        <v>23</v>
      </c>
      <c r="J10926" s="1">
        <v>96</v>
      </c>
      <c r="K10926" s="1">
        <v>14</v>
      </c>
      <c r="L10926" s="1">
        <v>8</v>
      </c>
      <c r="M10926" s="8">
        <v>4</v>
      </c>
    </row>
    <row r="10927" spans="4:13" x14ac:dyDescent="0.2">
      <c r="D10927" s="175"/>
      <c r="E10927" s="11"/>
      <c r="F10927" s="10"/>
      <c r="G10927" s="9">
        <v>100</v>
      </c>
      <c r="H10927" s="16">
        <v>1.360544217687</v>
      </c>
      <c r="I10927" s="2">
        <v>15.646258503401</v>
      </c>
      <c r="J10927" s="2">
        <v>65.306122448980005</v>
      </c>
      <c r="K10927" s="2">
        <v>9.5238095238099998</v>
      </c>
      <c r="L10927" s="2">
        <v>5.4421768707479998</v>
      </c>
      <c r="M10927" s="13">
        <v>2.7210884353739999</v>
      </c>
    </row>
    <row r="10928" spans="4:13" x14ac:dyDescent="0.2">
      <c r="D10928" s="175"/>
      <c r="E10928" s="4" t="s">
        <v>41</v>
      </c>
      <c r="F10928" s="6"/>
      <c r="G10928" s="5">
        <v>204</v>
      </c>
      <c r="H10928" s="7">
        <v>0</v>
      </c>
      <c r="I10928" s="1">
        <v>28</v>
      </c>
      <c r="J10928" s="1">
        <v>136</v>
      </c>
      <c r="K10928" s="1">
        <v>21</v>
      </c>
      <c r="L10928" s="1">
        <v>18</v>
      </c>
      <c r="M10928" s="8">
        <v>1</v>
      </c>
    </row>
    <row r="10929" spans="2:13" x14ac:dyDescent="0.2">
      <c r="D10929" s="175"/>
      <c r="E10929" s="11"/>
      <c r="F10929" s="10"/>
      <c r="G10929" s="9">
        <v>100</v>
      </c>
      <c r="H10929" s="45">
        <v>0</v>
      </c>
      <c r="I10929" s="27">
        <v>13.725490196078001</v>
      </c>
      <c r="J10929" s="2">
        <v>66.666666666666998</v>
      </c>
      <c r="K10929" s="2">
        <v>10.294117647059</v>
      </c>
      <c r="L10929" s="2">
        <v>8.8235294117649996</v>
      </c>
      <c r="M10929" s="13">
        <v>0.49019607843099999</v>
      </c>
    </row>
    <row r="10930" spans="2:13" x14ac:dyDescent="0.2">
      <c r="D10930" s="175"/>
      <c r="E10930" s="4" t="s">
        <v>42</v>
      </c>
      <c r="F10930" s="6"/>
      <c r="G10930" s="5">
        <v>210</v>
      </c>
      <c r="H10930" s="7">
        <v>7</v>
      </c>
      <c r="I10930" s="1">
        <v>36</v>
      </c>
      <c r="J10930" s="1">
        <v>140</v>
      </c>
      <c r="K10930" s="1">
        <v>10</v>
      </c>
      <c r="L10930" s="1">
        <v>15</v>
      </c>
      <c r="M10930" s="8">
        <v>2</v>
      </c>
    </row>
    <row r="10931" spans="2:13" x14ac:dyDescent="0.2">
      <c r="D10931" s="175"/>
      <c r="E10931" s="11"/>
      <c r="F10931" s="10"/>
      <c r="G10931" s="9">
        <v>100</v>
      </c>
      <c r="H10931" s="16">
        <v>3.333333333333</v>
      </c>
      <c r="I10931" s="2">
        <v>17.142857142857</v>
      </c>
      <c r="J10931" s="2">
        <v>66.666666666666998</v>
      </c>
      <c r="K10931" s="2">
        <v>4.7619047619049999</v>
      </c>
      <c r="L10931" s="2">
        <v>7.1428571428570002</v>
      </c>
      <c r="M10931" s="13">
        <v>0.95238095238099996</v>
      </c>
    </row>
    <row r="10932" spans="2:13" x14ac:dyDescent="0.2">
      <c r="D10932" s="175"/>
      <c r="E10932" s="4" t="s">
        <v>43</v>
      </c>
      <c r="F10932" s="6"/>
      <c r="G10932" s="5">
        <v>204</v>
      </c>
      <c r="H10932" s="7">
        <v>5</v>
      </c>
      <c r="I10932" s="1">
        <v>40</v>
      </c>
      <c r="J10932" s="1">
        <v>136</v>
      </c>
      <c r="K10932" s="1">
        <v>10</v>
      </c>
      <c r="L10932" s="1">
        <v>8</v>
      </c>
      <c r="M10932" s="8">
        <v>5</v>
      </c>
    </row>
    <row r="10933" spans="2:13" x14ac:dyDescent="0.2">
      <c r="D10933" s="175"/>
      <c r="E10933" s="11"/>
      <c r="F10933" s="10"/>
      <c r="G10933" s="9">
        <v>100</v>
      </c>
      <c r="H10933" s="16">
        <v>2.4509803921570001</v>
      </c>
      <c r="I10933" s="2">
        <v>19.607843137254999</v>
      </c>
      <c r="J10933" s="2">
        <v>66.666666666666998</v>
      </c>
      <c r="K10933" s="2">
        <v>4.9019607843140003</v>
      </c>
      <c r="L10933" s="2">
        <v>3.9215686274510002</v>
      </c>
      <c r="M10933" s="13">
        <v>2.4509803921570001</v>
      </c>
    </row>
    <row r="10934" spans="2:13" x14ac:dyDescent="0.2">
      <c r="D10934" s="175"/>
      <c r="E10934" s="4" t="s">
        <v>44</v>
      </c>
      <c r="F10934" s="6"/>
      <c r="G10934" s="5">
        <v>223</v>
      </c>
      <c r="H10934" s="7">
        <v>6</v>
      </c>
      <c r="I10934" s="1">
        <v>53</v>
      </c>
      <c r="J10934" s="1">
        <v>134</v>
      </c>
      <c r="K10934" s="1">
        <v>5</v>
      </c>
      <c r="L10934" s="1">
        <v>16</v>
      </c>
      <c r="M10934" s="8">
        <v>9</v>
      </c>
    </row>
    <row r="10935" spans="2:13" x14ac:dyDescent="0.2">
      <c r="D10935" s="175"/>
      <c r="E10935" s="11"/>
      <c r="F10935" s="10"/>
      <c r="G10935" s="9">
        <v>100</v>
      </c>
      <c r="H10935" s="16">
        <v>2.690582959641</v>
      </c>
      <c r="I10935" s="2">
        <v>23.766816143498001</v>
      </c>
      <c r="J10935" s="2">
        <v>60.089686098655001</v>
      </c>
      <c r="K10935" s="2">
        <v>2.2421524663680001</v>
      </c>
      <c r="L10935" s="2">
        <v>7.1748878923769999</v>
      </c>
      <c r="M10935" s="13">
        <v>4.0358744394619999</v>
      </c>
    </row>
    <row r="10936" spans="2:13" x14ac:dyDescent="0.2">
      <c r="D10936" s="175"/>
      <c r="E10936" s="4" t="s">
        <v>45</v>
      </c>
      <c r="F10936" s="6"/>
      <c r="G10936" s="5">
        <v>170</v>
      </c>
      <c r="H10936" s="7">
        <v>4</v>
      </c>
      <c r="I10936" s="1">
        <v>55</v>
      </c>
      <c r="J10936" s="1">
        <v>89</v>
      </c>
      <c r="K10936" s="1">
        <v>7</v>
      </c>
      <c r="L10936" s="1">
        <v>6</v>
      </c>
      <c r="M10936" s="8">
        <v>9</v>
      </c>
    </row>
    <row r="10937" spans="2:13" x14ac:dyDescent="0.2">
      <c r="D10937" s="176"/>
      <c r="E10937" s="57"/>
      <c r="F10937" s="54"/>
      <c r="G10937" s="67">
        <v>100</v>
      </c>
      <c r="H10937" s="82">
        <v>2.352941176471</v>
      </c>
      <c r="I10937" s="108">
        <v>32.352941176470999</v>
      </c>
      <c r="J10937" s="91">
        <v>52.352941176470999</v>
      </c>
      <c r="K10937" s="48">
        <v>4.1176470588239997</v>
      </c>
      <c r="L10937" s="48">
        <v>3.5294117647059999</v>
      </c>
      <c r="M10937" s="84">
        <v>5.2941176470590001</v>
      </c>
    </row>
    <row r="10939" spans="2:13" x14ac:dyDescent="0.2">
      <c r="B10939" s="43" t="str">
        <f xml:space="preserve"> HYPERLINK("#'目次'!B233", "[227]")</f>
        <v>[227]</v>
      </c>
      <c r="C10939" s="31" t="s">
        <v>441</v>
      </c>
    </row>
    <row r="10943" spans="2:13" x14ac:dyDescent="0.2">
      <c r="D10943" s="177"/>
      <c r="E10943" s="178"/>
      <c r="F10943" s="178"/>
      <c r="G10943" s="40" t="s">
        <v>14</v>
      </c>
      <c r="H10943" s="42" t="s">
        <v>416</v>
      </c>
      <c r="I10943" s="15" t="s">
        <v>417</v>
      </c>
      <c r="J10943" s="15" t="s">
        <v>418</v>
      </c>
      <c r="K10943" s="15" t="s">
        <v>419</v>
      </c>
      <c r="L10943" s="15" t="s">
        <v>420</v>
      </c>
      <c r="M10943" s="44" t="s">
        <v>17</v>
      </c>
    </row>
    <row r="10944" spans="2:13" x14ac:dyDescent="0.2">
      <c r="D10944" s="179"/>
      <c r="E10944" s="180"/>
      <c r="F10944" s="180"/>
      <c r="G10944" s="39"/>
      <c r="H10944" s="41"/>
      <c r="I10944" s="14"/>
      <c r="J10944" s="14"/>
      <c r="K10944" s="14"/>
      <c r="L10944" s="14"/>
      <c r="M10944" s="38"/>
    </row>
    <row r="10945" spans="4:13" x14ac:dyDescent="0.2">
      <c r="D10945" s="70"/>
      <c r="E10945" s="72" t="s">
        <v>14</v>
      </c>
      <c r="F10945" s="69"/>
      <c r="G10945" s="37">
        <v>1222</v>
      </c>
      <c r="H10945" s="17">
        <v>26</v>
      </c>
      <c r="I10945" s="17">
        <v>246</v>
      </c>
      <c r="J10945" s="17">
        <v>771</v>
      </c>
      <c r="K10945" s="17">
        <v>70</v>
      </c>
      <c r="L10945" s="17">
        <v>77</v>
      </c>
      <c r="M10945" s="55">
        <v>32</v>
      </c>
    </row>
    <row r="10946" spans="4:13" x14ac:dyDescent="0.2">
      <c r="D10946" s="57"/>
      <c r="E10946" s="54"/>
      <c r="F10946" s="71"/>
      <c r="G10946" s="9">
        <v>100</v>
      </c>
      <c r="H10946" s="2">
        <v>2.1276595744679998</v>
      </c>
      <c r="I10946" s="2">
        <v>20.130932896889998</v>
      </c>
      <c r="J10946" s="2">
        <v>63.093289689034002</v>
      </c>
      <c r="K10946" s="2">
        <v>5.7283142389529997</v>
      </c>
      <c r="L10946" s="2">
        <v>6.3011456628479996</v>
      </c>
      <c r="M10946" s="13">
        <v>2.6186579378069998</v>
      </c>
    </row>
    <row r="10947" spans="4:13" x14ac:dyDescent="0.2">
      <c r="D10947" s="174" t="s">
        <v>52</v>
      </c>
      <c r="E10947" s="20" t="s">
        <v>53</v>
      </c>
      <c r="F10947" s="22"/>
      <c r="G10947" s="21">
        <v>15</v>
      </c>
      <c r="H10947" s="25">
        <v>1</v>
      </c>
      <c r="I10947" s="3">
        <v>2</v>
      </c>
      <c r="J10947" s="3">
        <v>10</v>
      </c>
      <c r="K10947" s="3">
        <v>0</v>
      </c>
      <c r="L10947" s="3">
        <v>2</v>
      </c>
      <c r="M10947" s="26">
        <v>0</v>
      </c>
    </row>
    <row r="10948" spans="4:13" x14ac:dyDescent="0.2">
      <c r="D10948" s="175"/>
      <c r="E10948" s="11"/>
      <c r="F10948" s="10"/>
      <c r="G10948" s="9">
        <v>100</v>
      </c>
      <c r="H10948" s="16">
        <v>6.666666666667</v>
      </c>
      <c r="I10948" s="27">
        <v>13.333333333333</v>
      </c>
      <c r="J10948" s="2">
        <v>66.666666666666998</v>
      </c>
      <c r="K10948" s="79">
        <v>0</v>
      </c>
      <c r="L10948" s="23">
        <v>13.333333333333</v>
      </c>
      <c r="M10948" s="36">
        <v>0</v>
      </c>
    </row>
    <row r="10949" spans="4:13" ht="24" x14ac:dyDescent="0.2">
      <c r="D10949" s="175"/>
      <c r="E10949" s="4" t="s">
        <v>54</v>
      </c>
      <c r="F10949" s="6"/>
      <c r="G10949" s="5">
        <v>122</v>
      </c>
      <c r="H10949" s="7">
        <v>7</v>
      </c>
      <c r="I10949" s="1">
        <v>24</v>
      </c>
      <c r="J10949" s="1">
        <v>74</v>
      </c>
      <c r="K10949" s="1">
        <v>6</v>
      </c>
      <c r="L10949" s="1">
        <v>10</v>
      </c>
      <c r="M10949" s="8">
        <v>1</v>
      </c>
    </row>
    <row r="10950" spans="4:13" x14ac:dyDescent="0.2">
      <c r="D10950" s="175"/>
      <c r="E10950" s="11"/>
      <c r="F10950" s="10"/>
      <c r="G10950" s="9">
        <v>100</v>
      </c>
      <c r="H10950" s="16">
        <v>5.7377049180329998</v>
      </c>
      <c r="I10950" s="2">
        <v>19.672131147540998</v>
      </c>
      <c r="J10950" s="2">
        <v>60.655737704918003</v>
      </c>
      <c r="K10950" s="2">
        <v>4.918032786885</v>
      </c>
      <c r="L10950" s="2">
        <v>8.1967213114750006</v>
      </c>
      <c r="M10950" s="13">
        <v>0.81967213114799997</v>
      </c>
    </row>
    <row r="10951" spans="4:13" x14ac:dyDescent="0.2">
      <c r="D10951" s="175"/>
      <c r="E10951" s="4" t="s">
        <v>55</v>
      </c>
      <c r="F10951" s="6"/>
      <c r="G10951" s="5">
        <v>43</v>
      </c>
      <c r="H10951" s="7">
        <v>0</v>
      </c>
      <c r="I10951" s="1">
        <v>6</v>
      </c>
      <c r="J10951" s="1">
        <v>28</v>
      </c>
      <c r="K10951" s="1">
        <v>4</v>
      </c>
      <c r="L10951" s="1">
        <v>5</v>
      </c>
      <c r="M10951" s="8">
        <v>0</v>
      </c>
    </row>
    <row r="10952" spans="4:13" x14ac:dyDescent="0.2">
      <c r="D10952" s="175"/>
      <c r="E10952" s="11"/>
      <c r="F10952" s="10"/>
      <c r="G10952" s="9">
        <v>100</v>
      </c>
      <c r="H10952" s="45">
        <v>0</v>
      </c>
      <c r="I10952" s="27">
        <v>13.953488372093</v>
      </c>
      <c r="J10952" s="2">
        <v>65.116279069767003</v>
      </c>
      <c r="K10952" s="2">
        <v>9.3023255813949994</v>
      </c>
      <c r="L10952" s="23">
        <v>11.627906976744001</v>
      </c>
      <c r="M10952" s="36">
        <v>0</v>
      </c>
    </row>
    <row r="10953" spans="4:13" x14ac:dyDescent="0.2">
      <c r="D10953" s="175"/>
      <c r="E10953" s="4" t="s">
        <v>56</v>
      </c>
      <c r="F10953" s="6"/>
      <c r="G10953" s="5">
        <v>60</v>
      </c>
      <c r="H10953" s="7">
        <v>0</v>
      </c>
      <c r="I10953" s="1">
        <v>10</v>
      </c>
      <c r="J10953" s="1">
        <v>39</v>
      </c>
      <c r="K10953" s="1">
        <v>5</v>
      </c>
      <c r="L10953" s="1">
        <v>5</v>
      </c>
      <c r="M10953" s="8">
        <v>1</v>
      </c>
    </row>
    <row r="10954" spans="4:13" x14ac:dyDescent="0.2">
      <c r="D10954" s="175"/>
      <c r="E10954" s="11"/>
      <c r="F10954" s="10"/>
      <c r="G10954" s="9">
        <v>100</v>
      </c>
      <c r="H10954" s="45">
        <v>0</v>
      </c>
      <c r="I10954" s="2">
        <v>16.666666666666998</v>
      </c>
      <c r="J10954" s="2">
        <v>65</v>
      </c>
      <c r="K10954" s="2">
        <v>8.333333333333</v>
      </c>
      <c r="L10954" s="2">
        <v>8.333333333333</v>
      </c>
      <c r="M10954" s="13">
        <v>1.666666666667</v>
      </c>
    </row>
    <row r="10955" spans="4:13" x14ac:dyDescent="0.2">
      <c r="D10955" s="175"/>
      <c r="E10955" s="4" t="s">
        <v>57</v>
      </c>
      <c r="F10955" s="6"/>
      <c r="G10955" s="5">
        <v>286</v>
      </c>
      <c r="H10955" s="7">
        <v>3</v>
      </c>
      <c r="I10955" s="1">
        <v>40</v>
      </c>
      <c r="J10955" s="1">
        <v>203</v>
      </c>
      <c r="K10955" s="1">
        <v>25</v>
      </c>
      <c r="L10955" s="1">
        <v>12</v>
      </c>
      <c r="M10955" s="8">
        <v>3</v>
      </c>
    </row>
    <row r="10956" spans="4:13" x14ac:dyDescent="0.2">
      <c r="D10956" s="175"/>
      <c r="E10956" s="11"/>
      <c r="F10956" s="10"/>
      <c r="G10956" s="9">
        <v>100</v>
      </c>
      <c r="H10956" s="16">
        <v>1.0489510489510001</v>
      </c>
      <c r="I10956" s="27">
        <v>13.986013986013999</v>
      </c>
      <c r="J10956" s="23">
        <v>70.979020979021001</v>
      </c>
      <c r="K10956" s="2">
        <v>8.7412587412589993</v>
      </c>
      <c r="L10956" s="2">
        <v>4.1958041958040004</v>
      </c>
      <c r="M10956" s="13">
        <v>1.0489510489510001</v>
      </c>
    </row>
    <row r="10957" spans="4:13" x14ac:dyDescent="0.2">
      <c r="D10957" s="175"/>
      <c r="E10957" s="4" t="s">
        <v>58</v>
      </c>
      <c r="F10957" s="6"/>
      <c r="G10957" s="5">
        <v>129</v>
      </c>
      <c r="H10957" s="7">
        <v>2</v>
      </c>
      <c r="I10957" s="1">
        <v>23</v>
      </c>
      <c r="J10957" s="1">
        <v>81</v>
      </c>
      <c r="K10957" s="1">
        <v>10</v>
      </c>
      <c r="L10957" s="1">
        <v>9</v>
      </c>
      <c r="M10957" s="8">
        <v>4</v>
      </c>
    </row>
    <row r="10958" spans="4:13" x14ac:dyDescent="0.2">
      <c r="D10958" s="175"/>
      <c r="E10958" s="11"/>
      <c r="F10958" s="10"/>
      <c r="G10958" s="9">
        <v>100</v>
      </c>
      <c r="H10958" s="16">
        <v>1.550387596899</v>
      </c>
      <c r="I10958" s="2">
        <v>17.829457364341</v>
      </c>
      <c r="J10958" s="2">
        <v>62.790697674419</v>
      </c>
      <c r="K10958" s="2">
        <v>7.7519379844960001</v>
      </c>
      <c r="L10958" s="2">
        <v>6.9767441860470001</v>
      </c>
      <c r="M10958" s="13">
        <v>3.1007751937979999</v>
      </c>
    </row>
    <row r="10959" spans="4:13" x14ac:dyDescent="0.2">
      <c r="D10959" s="175"/>
      <c r="E10959" s="4" t="s">
        <v>59</v>
      </c>
      <c r="F10959" s="6"/>
      <c r="G10959" s="5">
        <v>195</v>
      </c>
      <c r="H10959" s="7">
        <v>4</v>
      </c>
      <c r="I10959" s="1">
        <v>51</v>
      </c>
      <c r="J10959" s="1">
        <v>117</v>
      </c>
      <c r="K10959" s="1">
        <v>5</v>
      </c>
      <c r="L10959" s="1">
        <v>12</v>
      </c>
      <c r="M10959" s="8">
        <v>6</v>
      </c>
    </row>
    <row r="10960" spans="4:13" x14ac:dyDescent="0.2">
      <c r="D10960" s="175"/>
      <c r="E10960" s="11"/>
      <c r="F10960" s="10"/>
      <c r="G10960" s="9">
        <v>100</v>
      </c>
      <c r="H10960" s="16">
        <v>2.051282051282</v>
      </c>
      <c r="I10960" s="23">
        <v>26.153846153846001</v>
      </c>
      <c r="J10960" s="2">
        <v>60</v>
      </c>
      <c r="K10960" s="2">
        <v>2.564102564103</v>
      </c>
      <c r="L10960" s="2">
        <v>6.1538461538459996</v>
      </c>
      <c r="M10960" s="13">
        <v>3.0769230769229998</v>
      </c>
    </row>
    <row r="10961" spans="4:13" x14ac:dyDescent="0.2">
      <c r="D10961" s="175"/>
      <c r="E10961" s="4" t="s">
        <v>60</v>
      </c>
      <c r="F10961" s="6"/>
      <c r="G10961" s="5">
        <v>176</v>
      </c>
      <c r="H10961" s="7">
        <v>3</v>
      </c>
      <c r="I10961" s="1">
        <v>51</v>
      </c>
      <c r="J10961" s="1">
        <v>98</v>
      </c>
      <c r="K10961" s="1">
        <v>10</v>
      </c>
      <c r="L10961" s="1">
        <v>8</v>
      </c>
      <c r="M10961" s="8">
        <v>6</v>
      </c>
    </row>
    <row r="10962" spans="4:13" x14ac:dyDescent="0.2">
      <c r="D10962" s="175"/>
      <c r="E10962" s="11"/>
      <c r="F10962" s="10"/>
      <c r="G10962" s="9">
        <v>100</v>
      </c>
      <c r="H10962" s="16">
        <v>1.7045454545450001</v>
      </c>
      <c r="I10962" s="23">
        <v>28.977272727273</v>
      </c>
      <c r="J10962" s="27">
        <v>55.681818181818002</v>
      </c>
      <c r="K10962" s="2">
        <v>5.6818181818179996</v>
      </c>
      <c r="L10962" s="2">
        <v>4.5454545454549997</v>
      </c>
      <c r="M10962" s="13">
        <v>3.4090909090910002</v>
      </c>
    </row>
    <row r="10963" spans="4:13" x14ac:dyDescent="0.2">
      <c r="D10963" s="175"/>
      <c r="E10963" s="4" t="s">
        <v>61</v>
      </c>
      <c r="F10963" s="6"/>
      <c r="G10963" s="5">
        <v>78</v>
      </c>
      <c r="H10963" s="7">
        <v>2</v>
      </c>
      <c r="I10963" s="1">
        <v>11</v>
      </c>
      <c r="J10963" s="1">
        <v>52</v>
      </c>
      <c r="K10963" s="1">
        <v>3</v>
      </c>
      <c r="L10963" s="1">
        <v>7</v>
      </c>
      <c r="M10963" s="8">
        <v>3</v>
      </c>
    </row>
    <row r="10964" spans="4:13" x14ac:dyDescent="0.2">
      <c r="D10964" s="175"/>
      <c r="E10964" s="11"/>
      <c r="F10964" s="10"/>
      <c r="G10964" s="9">
        <v>100</v>
      </c>
      <c r="H10964" s="16">
        <v>2.564102564103</v>
      </c>
      <c r="I10964" s="27">
        <v>14.102564102563999</v>
      </c>
      <c r="J10964" s="2">
        <v>66.666666666666998</v>
      </c>
      <c r="K10964" s="2">
        <v>3.8461538461539999</v>
      </c>
      <c r="L10964" s="2">
        <v>8.9743589743589993</v>
      </c>
      <c r="M10964" s="13">
        <v>3.8461538461539999</v>
      </c>
    </row>
    <row r="10965" spans="4:13" x14ac:dyDescent="0.2">
      <c r="D10965" s="175"/>
      <c r="E10965" s="4" t="s">
        <v>62</v>
      </c>
      <c r="F10965" s="6"/>
      <c r="G10965" s="5">
        <v>113</v>
      </c>
      <c r="H10965" s="7">
        <v>4</v>
      </c>
      <c r="I10965" s="1">
        <v>28</v>
      </c>
      <c r="J10965" s="1">
        <v>66</v>
      </c>
      <c r="K10965" s="1">
        <v>2</v>
      </c>
      <c r="L10965" s="1">
        <v>7</v>
      </c>
      <c r="M10965" s="8">
        <v>6</v>
      </c>
    </row>
    <row r="10966" spans="4:13" x14ac:dyDescent="0.2">
      <c r="D10966" s="175"/>
      <c r="E10966" s="11"/>
      <c r="F10966" s="10"/>
      <c r="G10966" s="9">
        <v>100</v>
      </c>
      <c r="H10966" s="16">
        <v>3.53982300885</v>
      </c>
      <c r="I10966" s="2">
        <v>24.778761061947002</v>
      </c>
      <c r="J10966" s="2">
        <v>58.407079646017998</v>
      </c>
      <c r="K10966" s="2">
        <v>1.769911504425</v>
      </c>
      <c r="L10966" s="2">
        <v>6.194690265487</v>
      </c>
      <c r="M10966" s="13">
        <v>5.3097345132739999</v>
      </c>
    </row>
    <row r="10967" spans="4:13" x14ac:dyDescent="0.2">
      <c r="D10967" s="174" t="s">
        <v>63</v>
      </c>
      <c r="E10967" s="20" t="s">
        <v>64</v>
      </c>
      <c r="F10967" s="22"/>
      <c r="G10967" s="21">
        <v>234</v>
      </c>
      <c r="H10967" s="25">
        <v>9</v>
      </c>
      <c r="I10967" s="3">
        <v>52</v>
      </c>
      <c r="J10967" s="3">
        <v>136</v>
      </c>
      <c r="K10967" s="3">
        <v>10</v>
      </c>
      <c r="L10967" s="3">
        <v>15</v>
      </c>
      <c r="M10967" s="26">
        <v>12</v>
      </c>
    </row>
    <row r="10968" spans="4:13" x14ac:dyDescent="0.2">
      <c r="D10968" s="175"/>
      <c r="E10968" s="11"/>
      <c r="F10968" s="10"/>
      <c r="G10968" s="9">
        <v>100</v>
      </c>
      <c r="H10968" s="16">
        <v>3.8461538461539999</v>
      </c>
      <c r="I10968" s="2">
        <v>22.222222222222001</v>
      </c>
      <c r="J10968" s="2">
        <v>58.119658119657998</v>
      </c>
      <c r="K10968" s="2">
        <v>4.2735042735039999</v>
      </c>
      <c r="L10968" s="2">
        <v>6.4102564102560002</v>
      </c>
      <c r="M10968" s="13">
        <v>5.1282051282049999</v>
      </c>
    </row>
    <row r="10969" spans="4:13" x14ac:dyDescent="0.2">
      <c r="D10969" s="175"/>
      <c r="E10969" s="4" t="s">
        <v>65</v>
      </c>
      <c r="F10969" s="6"/>
      <c r="G10969" s="5">
        <v>172</v>
      </c>
      <c r="H10969" s="7">
        <v>2</v>
      </c>
      <c r="I10969" s="1">
        <v>41</v>
      </c>
      <c r="J10969" s="1">
        <v>100</v>
      </c>
      <c r="K10969" s="1">
        <v>8</v>
      </c>
      <c r="L10969" s="1">
        <v>14</v>
      </c>
      <c r="M10969" s="8">
        <v>7</v>
      </c>
    </row>
    <row r="10970" spans="4:13" x14ac:dyDescent="0.2">
      <c r="D10970" s="175"/>
      <c r="E10970" s="11"/>
      <c r="F10970" s="10"/>
      <c r="G10970" s="9">
        <v>100</v>
      </c>
      <c r="H10970" s="16">
        <v>1.1627906976739999</v>
      </c>
      <c r="I10970" s="2">
        <v>23.837209302325999</v>
      </c>
      <c r="J10970" s="2">
        <v>58.139534883720998</v>
      </c>
      <c r="K10970" s="2">
        <v>4.6511627906979998</v>
      </c>
      <c r="L10970" s="2">
        <v>8.1395348837209998</v>
      </c>
      <c r="M10970" s="13">
        <v>4.0697674418599998</v>
      </c>
    </row>
    <row r="10971" spans="4:13" x14ac:dyDescent="0.2">
      <c r="D10971" s="175"/>
      <c r="E10971" s="4" t="s">
        <v>66</v>
      </c>
      <c r="F10971" s="6"/>
      <c r="G10971" s="5">
        <v>165</v>
      </c>
      <c r="H10971" s="7">
        <v>4</v>
      </c>
      <c r="I10971" s="1">
        <v>34</v>
      </c>
      <c r="J10971" s="1">
        <v>108</v>
      </c>
      <c r="K10971" s="1">
        <v>9</v>
      </c>
      <c r="L10971" s="1">
        <v>6</v>
      </c>
      <c r="M10971" s="8">
        <v>4</v>
      </c>
    </row>
    <row r="10972" spans="4:13" x14ac:dyDescent="0.2">
      <c r="D10972" s="175"/>
      <c r="E10972" s="11"/>
      <c r="F10972" s="10"/>
      <c r="G10972" s="9">
        <v>100</v>
      </c>
      <c r="H10972" s="16">
        <v>2.4242424242420002</v>
      </c>
      <c r="I10972" s="2">
        <v>20.606060606061</v>
      </c>
      <c r="J10972" s="2">
        <v>65.454545454544999</v>
      </c>
      <c r="K10972" s="2">
        <v>5.4545454545450003</v>
      </c>
      <c r="L10972" s="2">
        <v>3.636363636364</v>
      </c>
      <c r="M10972" s="13">
        <v>2.4242424242420002</v>
      </c>
    </row>
    <row r="10973" spans="4:13" x14ac:dyDescent="0.2">
      <c r="D10973" s="175"/>
      <c r="E10973" s="4" t="s">
        <v>67</v>
      </c>
      <c r="F10973" s="6"/>
      <c r="G10973" s="5">
        <v>158</v>
      </c>
      <c r="H10973" s="7">
        <v>2</v>
      </c>
      <c r="I10973" s="1">
        <v>31</v>
      </c>
      <c r="J10973" s="1">
        <v>103</v>
      </c>
      <c r="K10973" s="1">
        <v>13</v>
      </c>
      <c r="L10973" s="1">
        <v>7</v>
      </c>
      <c r="M10973" s="8">
        <v>2</v>
      </c>
    </row>
    <row r="10974" spans="4:13" x14ac:dyDescent="0.2">
      <c r="D10974" s="175"/>
      <c r="E10974" s="11"/>
      <c r="F10974" s="10"/>
      <c r="G10974" s="9">
        <v>100</v>
      </c>
      <c r="H10974" s="16">
        <v>1.2658227848100001</v>
      </c>
      <c r="I10974" s="2">
        <v>19.620253164556999</v>
      </c>
      <c r="J10974" s="2">
        <v>65.189873417721998</v>
      </c>
      <c r="K10974" s="2">
        <v>8.2278481012659999</v>
      </c>
      <c r="L10974" s="2">
        <v>4.4303797468350004</v>
      </c>
      <c r="M10974" s="13">
        <v>1.2658227848100001</v>
      </c>
    </row>
    <row r="10975" spans="4:13" x14ac:dyDescent="0.2">
      <c r="D10975" s="175"/>
      <c r="E10975" s="4" t="s">
        <v>68</v>
      </c>
      <c r="F10975" s="6"/>
      <c r="G10975" s="5">
        <v>112</v>
      </c>
      <c r="H10975" s="7">
        <v>1</v>
      </c>
      <c r="I10975" s="1">
        <v>24</v>
      </c>
      <c r="J10975" s="1">
        <v>75</v>
      </c>
      <c r="K10975" s="1">
        <v>6</v>
      </c>
      <c r="L10975" s="1">
        <v>6</v>
      </c>
      <c r="M10975" s="8">
        <v>0</v>
      </c>
    </row>
    <row r="10976" spans="4:13" x14ac:dyDescent="0.2">
      <c r="D10976" s="175"/>
      <c r="E10976" s="11"/>
      <c r="F10976" s="10"/>
      <c r="G10976" s="9">
        <v>100</v>
      </c>
      <c r="H10976" s="16">
        <v>0.89285714285700002</v>
      </c>
      <c r="I10976" s="2">
        <v>21.428571428571001</v>
      </c>
      <c r="J10976" s="2">
        <v>66.964285714286007</v>
      </c>
      <c r="K10976" s="2">
        <v>5.3571428571429998</v>
      </c>
      <c r="L10976" s="2">
        <v>5.3571428571429998</v>
      </c>
      <c r="M10976" s="36">
        <v>0</v>
      </c>
    </row>
    <row r="10977" spans="2:13" x14ac:dyDescent="0.2">
      <c r="D10977" s="175"/>
      <c r="E10977" s="4" t="s">
        <v>69</v>
      </c>
      <c r="F10977" s="6"/>
      <c r="G10977" s="5">
        <v>92</v>
      </c>
      <c r="H10977" s="7">
        <v>2</v>
      </c>
      <c r="I10977" s="1">
        <v>12</v>
      </c>
      <c r="J10977" s="1">
        <v>67</v>
      </c>
      <c r="K10977" s="1">
        <v>4</v>
      </c>
      <c r="L10977" s="1">
        <v>7</v>
      </c>
      <c r="M10977" s="8">
        <v>0</v>
      </c>
    </row>
    <row r="10978" spans="2:13" x14ac:dyDescent="0.2">
      <c r="D10978" s="175"/>
      <c r="E10978" s="11"/>
      <c r="F10978" s="10"/>
      <c r="G10978" s="9">
        <v>100</v>
      </c>
      <c r="H10978" s="16">
        <v>2.1739130434780001</v>
      </c>
      <c r="I10978" s="27">
        <v>13.04347826087</v>
      </c>
      <c r="J10978" s="23">
        <v>72.826086956522005</v>
      </c>
      <c r="K10978" s="2">
        <v>4.3478260869570002</v>
      </c>
      <c r="L10978" s="2">
        <v>7.6086956521740001</v>
      </c>
      <c r="M10978" s="36">
        <v>0</v>
      </c>
    </row>
    <row r="10979" spans="2:13" x14ac:dyDescent="0.2">
      <c r="D10979" s="175"/>
      <c r="E10979" s="4" t="s">
        <v>70</v>
      </c>
      <c r="F10979" s="6"/>
      <c r="G10979" s="5">
        <v>131</v>
      </c>
      <c r="H10979" s="7">
        <v>4</v>
      </c>
      <c r="I10979" s="1">
        <v>24</v>
      </c>
      <c r="J10979" s="1">
        <v>87</v>
      </c>
      <c r="K10979" s="1">
        <v>9</v>
      </c>
      <c r="L10979" s="1">
        <v>7</v>
      </c>
      <c r="M10979" s="8">
        <v>0</v>
      </c>
    </row>
    <row r="10980" spans="2:13" x14ac:dyDescent="0.2">
      <c r="D10980" s="175"/>
      <c r="E10980" s="11"/>
      <c r="F10980" s="10"/>
      <c r="G10980" s="9">
        <v>100</v>
      </c>
      <c r="H10980" s="16">
        <v>3.053435114504</v>
      </c>
      <c r="I10980" s="2">
        <v>18.320610687022999</v>
      </c>
      <c r="J10980" s="2">
        <v>66.412213740458</v>
      </c>
      <c r="K10980" s="2">
        <v>6.8702290076340002</v>
      </c>
      <c r="L10980" s="2">
        <v>5.3435114503819996</v>
      </c>
      <c r="M10980" s="36">
        <v>0</v>
      </c>
    </row>
    <row r="10981" spans="2:13" x14ac:dyDescent="0.2">
      <c r="D10981" s="175"/>
      <c r="E10981" s="4" t="s">
        <v>71</v>
      </c>
      <c r="F10981" s="6"/>
      <c r="G10981" s="5">
        <v>71</v>
      </c>
      <c r="H10981" s="7">
        <v>0</v>
      </c>
      <c r="I10981" s="1">
        <v>16</v>
      </c>
      <c r="J10981" s="1">
        <v>42</v>
      </c>
      <c r="K10981" s="1">
        <v>4</v>
      </c>
      <c r="L10981" s="1">
        <v>5</v>
      </c>
      <c r="M10981" s="8">
        <v>4</v>
      </c>
    </row>
    <row r="10982" spans="2:13" x14ac:dyDescent="0.2">
      <c r="D10982" s="175"/>
      <c r="E10982" s="11"/>
      <c r="F10982" s="10"/>
      <c r="G10982" s="9">
        <v>100</v>
      </c>
      <c r="H10982" s="45">
        <v>0</v>
      </c>
      <c r="I10982" s="2">
        <v>22.535211267606002</v>
      </c>
      <c r="J10982" s="2">
        <v>59.154929577464998</v>
      </c>
      <c r="K10982" s="2">
        <v>5.6338028169010004</v>
      </c>
      <c r="L10982" s="2">
        <v>7.0422535211269999</v>
      </c>
      <c r="M10982" s="13">
        <v>5.6338028169010004</v>
      </c>
    </row>
    <row r="10983" spans="2:13" x14ac:dyDescent="0.2">
      <c r="D10983" s="175"/>
      <c r="E10983" s="4" t="s">
        <v>72</v>
      </c>
      <c r="F10983" s="6"/>
      <c r="G10983" s="5">
        <v>70</v>
      </c>
      <c r="H10983" s="7">
        <v>2</v>
      </c>
      <c r="I10983" s="1">
        <v>10</v>
      </c>
      <c r="J10983" s="1">
        <v>43</v>
      </c>
      <c r="K10983" s="1">
        <v>6</v>
      </c>
      <c r="L10983" s="1">
        <v>8</v>
      </c>
      <c r="M10983" s="8">
        <v>1</v>
      </c>
    </row>
    <row r="10984" spans="2:13" x14ac:dyDescent="0.2">
      <c r="D10984" s="176"/>
      <c r="E10984" s="57"/>
      <c r="F10984" s="54"/>
      <c r="G10984" s="67">
        <v>100</v>
      </c>
      <c r="H10984" s="82">
        <v>2.8571428571430002</v>
      </c>
      <c r="I10984" s="96">
        <v>14.285714285714</v>
      </c>
      <c r="J10984" s="48">
        <v>61.428571428570997</v>
      </c>
      <c r="K10984" s="48">
        <v>8.5714285714289993</v>
      </c>
      <c r="L10984" s="103">
        <v>11.428571428571001</v>
      </c>
      <c r="M10984" s="84">
        <v>1.4285714285710001</v>
      </c>
    </row>
    <row r="10986" spans="2:13" x14ac:dyDescent="0.2">
      <c r="B10986" s="43" t="str">
        <f xml:space="preserve"> HYPERLINK("#'目次'!B234", "[228]")</f>
        <v>[228]</v>
      </c>
      <c r="C10986" s="31" t="s">
        <v>441</v>
      </c>
    </row>
    <row r="10989" spans="2:13" x14ac:dyDescent="0.2">
      <c r="C10989" s="31" t="s">
        <v>75</v>
      </c>
    </row>
    <row r="10990" spans="2:13" x14ac:dyDescent="0.2">
      <c r="D10990" s="177"/>
      <c r="E10990" s="178"/>
      <c r="F10990" s="178"/>
      <c r="G10990" s="40" t="s">
        <v>14</v>
      </c>
      <c r="H10990" s="42" t="s">
        <v>416</v>
      </c>
      <c r="I10990" s="15" t="s">
        <v>417</v>
      </c>
      <c r="J10990" s="15" t="s">
        <v>418</v>
      </c>
      <c r="K10990" s="15" t="s">
        <v>419</v>
      </c>
      <c r="L10990" s="15" t="s">
        <v>420</v>
      </c>
      <c r="M10990" s="44" t="s">
        <v>17</v>
      </c>
    </row>
    <row r="10991" spans="2:13" x14ac:dyDescent="0.2">
      <c r="D10991" s="179"/>
      <c r="E10991" s="180"/>
      <c r="F10991" s="180"/>
      <c r="G10991" s="39"/>
      <c r="H10991" s="41"/>
      <c r="I10991" s="14"/>
      <c r="J10991" s="14"/>
      <c r="K10991" s="14"/>
      <c r="L10991" s="14"/>
      <c r="M10991" s="38"/>
    </row>
    <row r="10992" spans="2:13" x14ac:dyDescent="0.2">
      <c r="D10992" s="70"/>
      <c r="E10992" s="72" t="s">
        <v>14</v>
      </c>
      <c r="F10992" s="69"/>
      <c r="G10992" s="37">
        <v>1222</v>
      </c>
      <c r="H10992" s="17">
        <v>26</v>
      </c>
      <c r="I10992" s="17">
        <v>246</v>
      </c>
      <c r="J10992" s="17">
        <v>771</v>
      </c>
      <c r="K10992" s="17">
        <v>70</v>
      </c>
      <c r="L10992" s="17">
        <v>77</v>
      </c>
      <c r="M10992" s="55">
        <v>32</v>
      </c>
    </row>
    <row r="10993" spans="4:13" x14ac:dyDescent="0.2">
      <c r="D10993" s="57"/>
      <c r="E10993" s="54"/>
      <c r="F10993" s="71"/>
      <c r="G10993" s="9">
        <v>100</v>
      </c>
      <c r="H10993" s="2">
        <v>2.1276595744679998</v>
      </c>
      <c r="I10993" s="2">
        <v>20.130932896889998</v>
      </c>
      <c r="J10993" s="2">
        <v>63.093289689034002</v>
      </c>
      <c r="K10993" s="2">
        <v>5.7283142389529997</v>
      </c>
      <c r="L10993" s="2">
        <v>6.3011456628479996</v>
      </c>
      <c r="M10993" s="13">
        <v>2.6186579378069998</v>
      </c>
    </row>
    <row r="10994" spans="4:13" x14ac:dyDescent="0.2">
      <c r="D10994" s="174" t="s">
        <v>36</v>
      </c>
      <c r="E10994" s="20" t="s">
        <v>76</v>
      </c>
      <c r="F10994" s="22"/>
      <c r="G10994" s="21">
        <v>629</v>
      </c>
      <c r="H10994" s="25">
        <v>10</v>
      </c>
      <c r="I10994" s="3">
        <v>103</v>
      </c>
      <c r="J10994" s="3">
        <v>415</v>
      </c>
      <c r="K10994" s="3">
        <v>36</v>
      </c>
      <c r="L10994" s="3">
        <v>53</v>
      </c>
      <c r="M10994" s="26">
        <v>12</v>
      </c>
    </row>
    <row r="10995" spans="4:13" x14ac:dyDescent="0.2">
      <c r="D10995" s="175"/>
      <c r="E10995" s="11"/>
      <c r="F10995" s="10"/>
      <c r="G10995" s="9">
        <v>100</v>
      </c>
      <c r="H10995" s="16">
        <v>1.5898251192370001</v>
      </c>
      <c r="I10995" s="2">
        <v>16.375198728139999</v>
      </c>
      <c r="J10995" s="2">
        <v>65.977742448331</v>
      </c>
      <c r="K10995" s="2">
        <v>5.7233704292530003</v>
      </c>
      <c r="L10995" s="2">
        <v>8.4260731319550004</v>
      </c>
      <c r="M10995" s="13">
        <v>1.9077901430840001</v>
      </c>
    </row>
    <row r="10996" spans="4:13" x14ac:dyDescent="0.2">
      <c r="D10996" s="175"/>
      <c r="E10996" s="4" t="s">
        <v>39</v>
      </c>
      <c r="F10996" s="6"/>
      <c r="G10996" s="5">
        <v>37</v>
      </c>
      <c r="H10996" s="7">
        <v>0</v>
      </c>
      <c r="I10996" s="1">
        <v>7</v>
      </c>
      <c r="J10996" s="1">
        <v>26</v>
      </c>
      <c r="K10996" s="1">
        <v>0</v>
      </c>
      <c r="L10996" s="1">
        <v>4</v>
      </c>
      <c r="M10996" s="8">
        <v>0</v>
      </c>
    </row>
    <row r="10997" spans="4:13" x14ac:dyDescent="0.2">
      <c r="D10997" s="175"/>
      <c r="E10997" s="11"/>
      <c r="F10997" s="10"/>
      <c r="G10997" s="9">
        <v>100</v>
      </c>
      <c r="H10997" s="45">
        <v>0</v>
      </c>
      <c r="I10997" s="2">
        <v>18.918918918919001</v>
      </c>
      <c r="J10997" s="23">
        <v>70.270270270270004</v>
      </c>
      <c r="K10997" s="79">
        <v>0</v>
      </c>
      <c r="L10997" s="2">
        <v>10.810810810811001</v>
      </c>
      <c r="M10997" s="36">
        <v>0</v>
      </c>
    </row>
    <row r="10998" spans="4:13" x14ac:dyDescent="0.2">
      <c r="D10998" s="175"/>
      <c r="E10998" s="4" t="s">
        <v>40</v>
      </c>
      <c r="F10998" s="6"/>
      <c r="G10998" s="5">
        <v>73</v>
      </c>
      <c r="H10998" s="7">
        <v>1</v>
      </c>
      <c r="I10998" s="1">
        <v>11</v>
      </c>
      <c r="J10998" s="1">
        <v>51</v>
      </c>
      <c r="K10998" s="1">
        <v>3</v>
      </c>
      <c r="L10998" s="1">
        <v>6</v>
      </c>
      <c r="M10998" s="8">
        <v>1</v>
      </c>
    </row>
    <row r="10999" spans="4:13" x14ac:dyDescent="0.2">
      <c r="D10999" s="175"/>
      <c r="E10999" s="11"/>
      <c r="F10999" s="10"/>
      <c r="G10999" s="9">
        <v>100</v>
      </c>
      <c r="H10999" s="16">
        <v>1.369863013699</v>
      </c>
      <c r="I10999" s="27">
        <v>15.068493150685001</v>
      </c>
      <c r="J10999" s="23">
        <v>69.863013698629999</v>
      </c>
      <c r="K10999" s="2">
        <v>4.1095890410960001</v>
      </c>
      <c r="L10999" s="2">
        <v>8.2191780821920002</v>
      </c>
      <c r="M10999" s="13">
        <v>1.369863013699</v>
      </c>
    </row>
    <row r="11000" spans="4:13" x14ac:dyDescent="0.2">
      <c r="D11000" s="175"/>
      <c r="E11000" s="4" t="s">
        <v>41</v>
      </c>
      <c r="F11000" s="6"/>
      <c r="G11000" s="5">
        <v>108</v>
      </c>
      <c r="H11000" s="7">
        <v>0</v>
      </c>
      <c r="I11000" s="1">
        <v>11</v>
      </c>
      <c r="J11000" s="1">
        <v>70</v>
      </c>
      <c r="K11000" s="1">
        <v>14</v>
      </c>
      <c r="L11000" s="1">
        <v>12</v>
      </c>
      <c r="M11000" s="8">
        <v>1</v>
      </c>
    </row>
    <row r="11001" spans="4:13" x14ac:dyDescent="0.2">
      <c r="D11001" s="175"/>
      <c r="E11001" s="11"/>
      <c r="F11001" s="10"/>
      <c r="G11001" s="9">
        <v>100</v>
      </c>
      <c r="H11001" s="45">
        <v>0</v>
      </c>
      <c r="I11001" s="27">
        <v>10.185185185185</v>
      </c>
      <c r="J11001" s="2">
        <v>64.814814814814994</v>
      </c>
      <c r="K11001" s="23">
        <v>12.962962962962999</v>
      </c>
      <c r="L11001" s="2">
        <v>11.111111111111001</v>
      </c>
      <c r="M11001" s="13">
        <v>0.92592592592599998</v>
      </c>
    </row>
    <row r="11002" spans="4:13" x14ac:dyDescent="0.2">
      <c r="D11002" s="175"/>
      <c r="E11002" s="4" t="s">
        <v>42</v>
      </c>
      <c r="F11002" s="6"/>
      <c r="G11002" s="5">
        <v>113</v>
      </c>
      <c r="H11002" s="7">
        <v>2</v>
      </c>
      <c r="I11002" s="1">
        <v>17</v>
      </c>
      <c r="J11002" s="1">
        <v>76</v>
      </c>
      <c r="K11002" s="1">
        <v>5</v>
      </c>
      <c r="L11002" s="1">
        <v>11</v>
      </c>
      <c r="M11002" s="8">
        <v>2</v>
      </c>
    </row>
    <row r="11003" spans="4:13" x14ac:dyDescent="0.2">
      <c r="D11003" s="175"/>
      <c r="E11003" s="11"/>
      <c r="F11003" s="10"/>
      <c r="G11003" s="9">
        <v>100</v>
      </c>
      <c r="H11003" s="16">
        <v>1.769911504425</v>
      </c>
      <c r="I11003" s="27">
        <v>15.044247787611001</v>
      </c>
      <c r="J11003" s="2">
        <v>67.256637168142007</v>
      </c>
      <c r="K11003" s="2">
        <v>4.424778761062</v>
      </c>
      <c r="L11003" s="2">
        <v>9.7345132743360008</v>
      </c>
      <c r="M11003" s="13">
        <v>1.769911504425</v>
      </c>
    </row>
    <row r="11004" spans="4:13" x14ac:dyDescent="0.2">
      <c r="D11004" s="175"/>
      <c r="E11004" s="4" t="s">
        <v>43</v>
      </c>
      <c r="F11004" s="6"/>
      <c r="G11004" s="5">
        <v>101</v>
      </c>
      <c r="H11004" s="7">
        <v>2</v>
      </c>
      <c r="I11004" s="1">
        <v>13</v>
      </c>
      <c r="J11004" s="1">
        <v>71</v>
      </c>
      <c r="K11004" s="1">
        <v>8</v>
      </c>
      <c r="L11004" s="1">
        <v>5</v>
      </c>
      <c r="M11004" s="8">
        <v>2</v>
      </c>
    </row>
    <row r="11005" spans="4:13" x14ac:dyDescent="0.2">
      <c r="D11005" s="175"/>
      <c r="E11005" s="11"/>
      <c r="F11005" s="10"/>
      <c r="G11005" s="9">
        <v>100</v>
      </c>
      <c r="H11005" s="16">
        <v>1.9801980198019999</v>
      </c>
      <c r="I11005" s="27">
        <v>12.871287128713</v>
      </c>
      <c r="J11005" s="23">
        <v>70.297029702969994</v>
      </c>
      <c r="K11005" s="2">
        <v>7.9207920792079998</v>
      </c>
      <c r="L11005" s="2">
        <v>4.9504950495050002</v>
      </c>
      <c r="M11005" s="13">
        <v>1.9801980198019999</v>
      </c>
    </row>
    <row r="11006" spans="4:13" x14ac:dyDescent="0.2">
      <c r="D11006" s="175"/>
      <c r="E11006" s="4" t="s">
        <v>44</v>
      </c>
      <c r="F11006" s="6"/>
      <c r="G11006" s="5">
        <v>114</v>
      </c>
      <c r="H11006" s="7">
        <v>2</v>
      </c>
      <c r="I11006" s="1">
        <v>20</v>
      </c>
      <c r="J11006" s="1">
        <v>75</v>
      </c>
      <c r="K11006" s="1">
        <v>4</v>
      </c>
      <c r="L11006" s="1">
        <v>10</v>
      </c>
      <c r="M11006" s="8">
        <v>3</v>
      </c>
    </row>
    <row r="11007" spans="4:13" x14ac:dyDescent="0.2">
      <c r="D11007" s="175"/>
      <c r="E11007" s="11"/>
      <c r="F11007" s="10"/>
      <c r="G11007" s="9">
        <v>100</v>
      </c>
      <c r="H11007" s="16">
        <v>1.7543859649119999</v>
      </c>
      <c r="I11007" s="2">
        <v>17.543859649123</v>
      </c>
      <c r="J11007" s="2">
        <v>65.789473684211004</v>
      </c>
      <c r="K11007" s="2">
        <v>3.508771929825</v>
      </c>
      <c r="L11007" s="2">
        <v>8.7719298245609991</v>
      </c>
      <c r="M11007" s="13">
        <v>2.6315789473679998</v>
      </c>
    </row>
    <row r="11008" spans="4:13" x14ac:dyDescent="0.2">
      <c r="D11008" s="175"/>
      <c r="E11008" s="4" t="s">
        <v>45</v>
      </c>
      <c r="F11008" s="6"/>
      <c r="G11008" s="5">
        <v>83</v>
      </c>
      <c r="H11008" s="7">
        <v>3</v>
      </c>
      <c r="I11008" s="1">
        <v>24</v>
      </c>
      <c r="J11008" s="1">
        <v>46</v>
      </c>
      <c r="K11008" s="1">
        <v>2</v>
      </c>
      <c r="L11008" s="1">
        <v>5</v>
      </c>
      <c r="M11008" s="8">
        <v>3</v>
      </c>
    </row>
    <row r="11009" spans="4:13" x14ac:dyDescent="0.2">
      <c r="D11009" s="175"/>
      <c r="E11009" s="11"/>
      <c r="F11009" s="10"/>
      <c r="G11009" s="9">
        <v>100</v>
      </c>
      <c r="H11009" s="16">
        <v>3.6144578313250002</v>
      </c>
      <c r="I11009" s="23">
        <v>28.915662650601998</v>
      </c>
      <c r="J11009" s="27">
        <v>55.421686746988001</v>
      </c>
      <c r="K11009" s="2">
        <v>2.409638554217</v>
      </c>
      <c r="L11009" s="2">
        <v>6.0240963855420002</v>
      </c>
      <c r="M11009" s="13">
        <v>3.6144578313250002</v>
      </c>
    </row>
    <row r="11010" spans="4:13" x14ac:dyDescent="0.2">
      <c r="D11010" s="174" t="s">
        <v>37</v>
      </c>
      <c r="E11010" s="20" t="s">
        <v>77</v>
      </c>
      <c r="F11010" s="22"/>
      <c r="G11010" s="21">
        <v>593</v>
      </c>
      <c r="H11010" s="25">
        <v>16</v>
      </c>
      <c r="I11010" s="3">
        <v>143</v>
      </c>
      <c r="J11010" s="3">
        <v>356</v>
      </c>
      <c r="K11010" s="3">
        <v>34</v>
      </c>
      <c r="L11010" s="3">
        <v>24</v>
      </c>
      <c r="M11010" s="26">
        <v>20</v>
      </c>
    </row>
    <row r="11011" spans="4:13" x14ac:dyDescent="0.2">
      <c r="D11011" s="175"/>
      <c r="E11011" s="11"/>
      <c r="F11011" s="10"/>
      <c r="G11011" s="9">
        <v>100</v>
      </c>
      <c r="H11011" s="16">
        <v>2.6981450252950001</v>
      </c>
      <c r="I11011" s="2">
        <v>24.114671163575</v>
      </c>
      <c r="J11011" s="2">
        <v>60.033726812815999</v>
      </c>
      <c r="K11011" s="2">
        <v>5.7335581787520002</v>
      </c>
      <c r="L11011" s="2">
        <v>4.0472175379430002</v>
      </c>
      <c r="M11011" s="13">
        <v>3.3726812816190002</v>
      </c>
    </row>
    <row r="11012" spans="4:13" x14ac:dyDescent="0.2">
      <c r="D11012" s="175"/>
      <c r="E11012" s="4" t="s">
        <v>39</v>
      </c>
      <c r="F11012" s="6"/>
      <c r="G11012" s="5">
        <v>27</v>
      </c>
      <c r="H11012" s="7">
        <v>2</v>
      </c>
      <c r="I11012" s="1">
        <v>4</v>
      </c>
      <c r="J11012" s="1">
        <v>14</v>
      </c>
      <c r="K11012" s="1">
        <v>3</v>
      </c>
      <c r="L11012" s="1">
        <v>2</v>
      </c>
      <c r="M11012" s="8">
        <v>2</v>
      </c>
    </row>
    <row r="11013" spans="4:13" x14ac:dyDescent="0.2">
      <c r="D11013" s="175"/>
      <c r="E11013" s="11"/>
      <c r="F11013" s="10"/>
      <c r="G11013" s="9">
        <v>100</v>
      </c>
      <c r="H11013" s="64">
        <v>7.4074074074069998</v>
      </c>
      <c r="I11013" s="27">
        <v>14.814814814815</v>
      </c>
      <c r="J11013" s="46">
        <v>51.851851851851997</v>
      </c>
      <c r="K11013" s="23">
        <v>11.111111111111001</v>
      </c>
      <c r="L11013" s="2">
        <v>7.4074074074069998</v>
      </c>
      <c r="M11013" s="13">
        <v>7.4074074074069998</v>
      </c>
    </row>
    <row r="11014" spans="4:13" x14ac:dyDescent="0.2">
      <c r="D11014" s="175"/>
      <c r="E11014" s="4" t="s">
        <v>40</v>
      </c>
      <c r="F11014" s="6"/>
      <c r="G11014" s="5">
        <v>74</v>
      </c>
      <c r="H11014" s="7">
        <v>1</v>
      </c>
      <c r="I11014" s="1">
        <v>12</v>
      </c>
      <c r="J11014" s="1">
        <v>45</v>
      </c>
      <c r="K11014" s="1">
        <v>11</v>
      </c>
      <c r="L11014" s="1">
        <v>2</v>
      </c>
      <c r="M11014" s="8">
        <v>3</v>
      </c>
    </row>
    <row r="11015" spans="4:13" x14ac:dyDescent="0.2">
      <c r="D11015" s="175"/>
      <c r="E11015" s="11"/>
      <c r="F11015" s="10"/>
      <c r="G11015" s="9">
        <v>100</v>
      </c>
      <c r="H11015" s="16">
        <v>1.351351351351</v>
      </c>
      <c r="I11015" s="2">
        <v>16.216216216216001</v>
      </c>
      <c r="J11015" s="2">
        <v>60.810810810810999</v>
      </c>
      <c r="K11015" s="23">
        <v>14.864864864865</v>
      </c>
      <c r="L11015" s="2">
        <v>2.7027027027030002</v>
      </c>
      <c r="M11015" s="13">
        <v>4.0540540540540002</v>
      </c>
    </row>
    <row r="11016" spans="4:13" x14ac:dyDescent="0.2">
      <c r="D11016" s="175"/>
      <c r="E11016" s="4" t="s">
        <v>41</v>
      </c>
      <c r="F11016" s="6"/>
      <c r="G11016" s="5">
        <v>96</v>
      </c>
      <c r="H11016" s="7">
        <v>0</v>
      </c>
      <c r="I11016" s="1">
        <v>17</v>
      </c>
      <c r="J11016" s="1">
        <v>66</v>
      </c>
      <c r="K11016" s="1">
        <v>7</v>
      </c>
      <c r="L11016" s="1">
        <v>6</v>
      </c>
      <c r="M11016" s="8">
        <v>0</v>
      </c>
    </row>
    <row r="11017" spans="4:13" x14ac:dyDescent="0.2">
      <c r="D11017" s="175"/>
      <c r="E11017" s="11"/>
      <c r="F11017" s="10"/>
      <c r="G11017" s="9">
        <v>100</v>
      </c>
      <c r="H11017" s="45">
        <v>0</v>
      </c>
      <c r="I11017" s="2">
        <v>17.708333333333002</v>
      </c>
      <c r="J11017" s="23">
        <v>68.75</v>
      </c>
      <c r="K11017" s="2">
        <v>7.291666666667</v>
      </c>
      <c r="L11017" s="2">
        <v>6.25</v>
      </c>
      <c r="M11017" s="36">
        <v>0</v>
      </c>
    </row>
    <row r="11018" spans="4:13" x14ac:dyDescent="0.2">
      <c r="D11018" s="175"/>
      <c r="E11018" s="4" t="s">
        <v>42</v>
      </c>
      <c r="F11018" s="6"/>
      <c r="G11018" s="5">
        <v>97</v>
      </c>
      <c r="H11018" s="7">
        <v>5</v>
      </c>
      <c r="I11018" s="1">
        <v>19</v>
      </c>
      <c r="J11018" s="1">
        <v>64</v>
      </c>
      <c r="K11018" s="1">
        <v>5</v>
      </c>
      <c r="L11018" s="1">
        <v>4</v>
      </c>
      <c r="M11018" s="8">
        <v>0</v>
      </c>
    </row>
    <row r="11019" spans="4:13" x14ac:dyDescent="0.2">
      <c r="D11019" s="175"/>
      <c r="E11019" s="11"/>
      <c r="F11019" s="10"/>
      <c r="G11019" s="9">
        <v>100</v>
      </c>
      <c r="H11019" s="16">
        <v>5.1546391752579996</v>
      </c>
      <c r="I11019" s="2">
        <v>19.587628865978999</v>
      </c>
      <c r="J11019" s="2">
        <v>65.979381443299005</v>
      </c>
      <c r="K11019" s="2">
        <v>5.1546391752579996</v>
      </c>
      <c r="L11019" s="2">
        <v>4.1237113402060004</v>
      </c>
      <c r="M11019" s="36">
        <v>0</v>
      </c>
    </row>
    <row r="11020" spans="4:13" x14ac:dyDescent="0.2">
      <c r="D11020" s="175"/>
      <c r="E11020" s="4" t="s">
        <v>43</v>
      </c>
      <c r="F11020" s="6"/>
      <c r="G11020" s="5">
        <v>103</v>
      </c>
      <c r="H11020" s="7">
        <v>3</v>
      </c>
      <c r="I11020" s="1">
        <v>27</v>
      </c>
      <c r="J11020" s="1">
        <v>65</v>
      </c>
      <c r="K11020" s="1">
        <v>2</v>
      </c>
      <c r="L11020" s="1">
        <v>3</v>
      </c>
      <c r="M11020" s="8">
        <v>3</v>
      </c>
    </row>
    <row r="11021" spans="4:13" x14ac:dyDescent="0.2">
      <c r="D11021" s="175"/>
      <c r="E11021" s="11"/>
      <c r="F11021" s="10"/>
      <c r="G11021" s="9">
        <v>100</v>
      </c>
      <c r="H11021" s="16">
        <v>2.9126213592229999</v>
      </c>
      <c r="I11021" s="23">
        <v>26.213592233010001</v>
      </c>
      <c r="J11021" s="2">
        <v>63.106796116505002</v>
      </c>
      <c r="K11021" s="2">
        <v>1.9417475728160001</v>
      </c>
      <c r="L11021" s="2">
        <v>2.9126213592229999</v>
      </c>
      <c r="M11021" s="13">
        <v>2.9126213592229999</v>
      </c>
    </row>
    <row r="11022" spans="4:13" x14ac:dyDescent="0.2">
      <c r="D11022" s="175"/>
      <c r="E11022" s="4" t="s">
        <v>44</v>
      </c>
      <c r="F11022" s="6"/>
      <c r="G11022" s="5">
        <v>109</v>
      </c>
      <c r="H11022" s="7">
        <v>4</v>
      </c>
      <c r="I11022" s="1">
        <v>33</v>
      </c>
      <c r="J11022" s="1">
        <v>59</v>
      </c>
      <c r="K11022" s="1">
        <v>1</v>
      </c>
      <c r="L11022" s="1">
        <v>6</v>
      </c>
      <c r="M11022" s="8">
        <v>6</v>
      </c>
    </row>
    <row r="11023" spans="4:13" x14ac:dyDescent="0.2">
      <c r="D11023" s="175"/>
      <c r="E11023" s="11"/>
      <c r="F11023" s="10"/>
      <c r="G11023" s="9">
        <v>100</v>
      </c>
      <c r="H11023" s="16">
        <v>3.669724770642</v>
      </c>
      <c r="I11023" s="35">
        <v>30.275229357798001</v>
      </c>
      <c r="J11023" s="27">
        <v>54.128440366972001</v>
      </c>
      <c r="K11023" s="2">
        <v>0.91743119266100004</v>
      </c>
      <c r="L11023" s="2">
        <v>5.5045871559629997</v>
      </c>
      <c r="M11023" s="13">
        <v>5.5045871559629997</v>
      </c>
    </row>
    <row r="11024" spans="4:13" x14ac:dyDescent="0.2">
      <c r="D11024" s="175"/>
      <c r="E11024" s="4" t="s">
        <v>45</v>
      </c>
      <c r="F11024" s="6"/>
      <c r="G11024" s="5">
        <v>87</v>
      </c>
      <c r="H11024" s="7">
        <v>1</v>
      </c>
      <c r="I11024" s="1">
        <v>31</v>
      </c>
      <c r="J11024" s="1">
        <v>43</v>
      </c>
      <c r="K11024" s="1">
        <v>5</v>
      </c>
      <c r="L11024" s="1">
        <v>1</v>
      </c>
      <c r="M11024" s="8">
        <v>6</v>
      </c>
    </row>
    <row r="11025" spans="2:13" x14ac:dyDescent="0.2">
      <c r="D11025" s="176"/>
      <c r="E11025" s="57"/>
      <c r="F11025" s="54"/>
      <c r="G11025" s="67">
        <v>100</v>
      </c>
      <c r="H11025" s="82">
        <v>1.149425287356</v>
      </c>
      <c r="I11025" s="108">
        <v>35.632183908046002</v>
      </c>
      <c r="J11025" s="91">
        <v>49.425287356322002</v>
      </c>
      <c r="K11025" s="48">
        <v>5.7471264367819996</v>
      </c>
      <c r="L11025" s="96">
        <v>1.149425287356</v>
      </c>
      <c r="M11025" s="84">
        <v>6.8965517241379999</v>
      </c>
    </row>
    <row r="11027" spans="2:13" x14ac:dyDescent="0.2">
      <c r="B11027" s="43" t="str">
        <f xml:space="preserve"> HYPERLINK("#'目次'!B235", "[229]")</f>
        <v>[229]</v>
      </c>
      <c r="C11027" s="31" t="s">
        <v>444</v>
      </c>
    </row>
    <row r="11031" spans="2:13" x14ac:dyDescent="0.2">
      <c r="D11031" s="177"/>
      <c r="E11031" s="178"/>
      <c r="F11031" s="178"/>
      <c r="G11031" s="40" t="s">
        <v>14</v>
      </c>
      <c r="H11031" s="42" t="s">
        <v>416</v>
      </c>
      <c r="I11031" s="15" t="s">
        <v>417</v>
      </c>
      <c r="J11031" s="15" t="s">
        <v>418</v>
      </c>
      <c r="K11031" s="15" t="s">
        <v>419</v>
      </c>
      <c r="L11031" s="15" t="s">
        <v>420</v>
      </c>
      <c r="M11031" s="44" t="s">
        <v>17</v>
      </c>
    </row>
    <row r="11032" spans="2:13" x14ac:dyDescent="0.2">
      <c r="D11032" s="179"/>
      <c r="E11032" s="180"/>
      <c r="F11032" s="180"/>
      <c r="G11032" s="39"/>
      <c r="H11032" s="41"/>
      <c r="I11032" s="14"/>
      <c r="J11032" s="14"/>
      <c r="K11032" s="14"/>
      <c r="L11032" s="14"/>
      <c r="M11032" s="38"/>
    </row>
    <row r="11033" spans="2:13" x14ac:dyDescent="0.2">
      <c r="D11033" s="70"/>
      <c r="E11033" s="72" t="s">
        <v>14</v>
      </c>
      <c r="F11033" s="69"/>
      <c r="G11033" s="37">
        <v>1222</v>
      </c>
      <c r="H11033" s="17">
        <v>20</v>
      </c>
      <c r="I11033" s="17">
        <v>22</v>
      </c>
      <c r="J11033" s="17">
        <v>365</v>
      </c>
      <c r="K11033" s="17">
        <v>483</v>
      </c>
      <c r="L11033" s="17">
        <v>281</v>
      </c>
      <c r="M11033" s="55">
        <v>51</v>
      </c>
    </row>
    <row r="11034" spans="2:13" x14ac:dyDescent="0.2">
      <c r="D11034" s="57"/>
      <c r="E11034" s="54"/>
      <c r="F11034" s="71"/>
      <c r="G11034" s="9">
        <v>100</v>
      </c>
      <c r="H11034" s="2">
        <v>1.636661211129</v>
      </c>
      <c r="I11034" s="2">
        <v>1.8003273322419999</v>
      </c>
      <c r="J11034" s="2">
        <v>29.869067103110002</v>
      </c>
      <c r="K11034" s="2">
        <v>39.525368248772999</v>
      </c>
      <c r="L11034" s="2">
        <v>22.995090016367001</v>
      </c>
      <c r="M11034" s="13">
        <v>4.1734860883799998</v>
      </c>
    </row>
    <row r="11035" spans="2:13" x14ac:dyDescent="0.2">
      <c r="D11035" s="174" t="s">
        <v>18</v>
      </c>
      <c r="E11035" s="20" t="s">
        <v>19</v>
      </c>
      <c r="F11035" s="22"/>
      <c r="G11035" s="21">
        <v>57</v>
      </c>
      <c r="H11035" s="25">
        <v>3</v>
      </c>
      <c r="I11035" s="3">
        <v>1</v>
      </c>
      <c r="J11035" s="3">
        <v>16</v>
      </c>
      <c r="K11035" s="3">
        <v>24</v>
      </c>
      <c r="L11035" s="3">
        <v>12</v>
      </c>
      <c r="M11035" s="26">
        <v>1</v>
      </c>
    </row>
    <row r="11036" spans="2:13" x14ac:dyDescent="0.2">
      <c r="D11036" s="175"/>
      <c r="E11036" s="11"/>
      <c r="F11036" s="10"/>
      <c r="G11036" s="9">
        <v>100</v>
      </c>
      <c r="H11036" s="16">
        <v>5.2631578947369997</v>
      </c>
      <c r="I11036" s="2">
        <v>1.7543859649119999</v>
      </c>
      <c r="J11036" s="2">
        <v>28.070175438595999</v>
      </c>
      <c r="K11036" s="2">
        <v>42.105263157895003</v>
      </c>
      <c r="L11036" s="2">
        <v>21.052631578947</v>
      </c>
      <c r="M11036" s="13">
        <v>1.7543859649119999</v>
      </c>
    </row>
    <row r="11037" spans="2:13" x14ac:dyDescent="0.2">
      <c r="D11037" s="175"/>
      <c r="E11037" s="4" t="s">
        <v>20</v>
      </c>
      <c r="F11037" s="6"/>
      <c r="G11037" s="5">
        <v>84</v>
      </c>
      <c r="H11037" s="7">
        <v>2</v>
      </c>
      <c r="I11037" s="1">
        <v>0</v>
      </c>
      <c r="J11037" s="1">
        <v>28</v>
      </c>
      <c r="K11037" s="1">
        <v>25</v>
      </c>
      <c r="L11037" s="1">
        <v>24</v>
      </c>
      <c r="M11037" s="8">
        <v>5</v>
      </c>
    </row>
    <row r="11038" spans="2:13" x14ac:dyDescent="0.2">
      <c r="D11038" s="175"/>
      <c r="E11038" s="11"/>
      <c r="F11038" s="10"/>
      <c r="G11038" s="9">
        <v>100</v>
      </c>
      <c r="H11038" s="16">
        <v>2.3809523809519999</v>
      </c>
      <c r="I11038" s="18">
        <v>0</v>
      </c>
      <c r="J11038" s="2">
        <v>33.333333333333002</v>
      </c>
      <c r="K11038" s="27">
        <v>29.761904761905001</v>
      </c>
      <c r="L11038" s="23">
        <v>28.571428571428999</v>
      </c>
      <c r="M11038" s="13">
        <v>5.9523809523809996</v>
      </c>
    </row>
    <row r="11039" spans="2:13" x14ac:dyDescent="0.2">
      <c r="D11039" s="175"/>
      <c r="E11039" s="4" t="s">
        <v>21</v>
      </c>
      <c r="F11039" s="6"/>
      <c r="G11039" s="5">
        <v>487</v>
      </c>
      <c r="H11039" s="7">
        <v>7</v>
      </c>
      <c r="I11039" s="1">
        <v>13</v>
      </c>
      <c r="J11039" s="1">
        <v>137</v>
      </c>
      <c r="K11039" s="1">
        <v>203</v>
      </c>
      <c r="L11039" s="1">
        <v>111</v>
      </c>
      <c r="M11039" s="8">
        <v>16</v>
      </c>
    </row>
    <row r="11040" spans="2:13" x14ac:dyDescent="0.2">
      <c r="D11040" s="175"/>
      <c r="E11040" s="11"/>
      <c r="F11040" s="10"/>
      <c r="G11040" s="9">
        <v>100</v>
      </c>
      <c r="H11040" s="16">
        <v>1.4373716632439999</v>
      </c>
      <c r="I11040" s="2">
        <v>2.6694045174540002</v>
      </c>
      <c r="J11040" s="2">
        <v>28.131416837782002</v>
      </c>
      <c r="K11040" s="2">
        <v>41.683778234085999</v>
      </c>
      <c r="L11040" s="2">
        <v>22.792607802875001</v>
      </c>
      <c r="M11040" s="13">
        <v>3.2854209445590001</v>
      </c>
    </row>
    <row r="11041" spans="4:13" x14ac:dyDescent="0.2">
      <c r="D11041" s="175"/>
      <c r="E11041" s="4" t="s">
        <v>22</v>
      </c>
      <c r="F11041" s="6"/>
      <c r="G11041" s="5">
        <v>35</v>
      </c>
      <c r="H11041" s="7">
        <v>0</v>
      </c>
      <c r="I11041" s="1">
        <v>0</v>
      </c>
      <c r="J11041" s="1">
        <v>7</v>
      </c>
      <c r="K11041" s="1">
        <v>11</v>
      </c>
      <c r="L11041" s="1">
        <v>13</v>
      </c>
      <c r="M11041" s="8">
        <v>4</v>
      </c>
    </row>
    <row r="11042" spans="4:13" x14ac:dyDescent="0.2">
      <c r="D11042" s="175"/>
      <c r="E11042" s="11"/>
      <c r="F11042" s="10"/>
      <c r="G11042" s="9">
        <v>100</v>
      </c>
      <c r="H11042" s="45">
        <v>0</v>
      </c>
      <c r="I11042" s="18">
        <v>0</v>
      </c>
      <c r="J11042" s="27">
        <v>20</v>
      </c>
      <c r="K11042" s="27">
        <v>31.428571428571001</v>
      </c>
      <c r="L11042" s="35">
        <v>37.142857142856997</v>
      </c>
      <c r="M11042" s="89">
        <v>11.428571428571001</v>
      </c>
    </row>
    <row r="11043" spans="4:13" x14ac:dyDescent="0.2">
      <c r="D11043" s="175"/>
      <c r="E11043" s="4" t="s">
        <v>23</v>
      </c>
      <c r="F11043" s="6"/>
      <c r="G11043" s="5">
        <v>143</v>
      </c>
      <c r="H11043" s="7">
        <v>1</v>
      </c>
      <c r="I11043" s="1">
        <v>3</v>
      </c>
      <c r="J11043" s="1">
        <v>40</v>
      </c>
      <c r="K11043" s="1">
        <v>62</v>
      </c>
      <c r="L11043" s="1">
        <v>31</v>
      </c>
      <c r="M11043" s="8">
        <v>6</v>
      </c>
    </row>
    <row r="11044" spans="4:13" x14ac:dyDescent="0.2">
      <c r="D11044" s="175"/>
      <c r="E11044" s="11"/>
      <c r="F11044" s="10"/>
      <c r="G11044" s="9">
        <v>100</v>
      </c>
      <c r="H11044" s="16">
        <v>0.69930069930100003</v>
      </c>
      <c r="I11044" s="2">
        <v>2.0979020979020002</v>
      </c>
      <c r="J11044" s="2">
        <v>27.972027972027998</v>
      </c>
      <c r="K11044" s="2">
        <v>43.356643356642998</v>
      </c>
      <c r="L11044" s="2">
        <v>21.678321678322</v>
      </c>
      <c r="M11044" s="13">
        <v>4.1958041958040004</v>
      </c>
    </row>
    <row r="11045" spans="4:13" x14ac:dyDescent="0.2">
      <c r="D11045" s="175"/>
      <c r="E11045" s="4" t="s">
        <v>24</v>
      </c>
      <c r="F11045" s="6"/>
      <c r="G11045" s="5">
        <v>187</v>
      </c>
      <c r="H11045" s="7">
        <v>2</v>
      </c>
      <c r="I11045" s="1">
        <v>2</v>
      </c>
      <c r="J11045" s="1">
        <v>62</v>
      </c>
      <c r="K11045" s="1">
        <v>73</v>
      </c>
      <c r="L11045" s="1">
        <v>42</v>
      </c>
      <c r="M11045" s="8">
        <v>6</v>
      </c>
    </row>
    <row r="11046" spans="4:13" x14ac:dyDescent="0.2">
      <c r="D11046" s="175"/>
      <c r="E11046" s="11"/>
      <c r="F11046" s="10"/>
      <c r="G11046" s="9">
        <v>100</v>
      </c>
      <c r="H11046" s="16">
        <v>1.069518716578</v>
      </c>
      <c r="I11046" s="2">
        <v>1.069518716578</v>
      </c>
      <c r="J11046" s="2">
        <v>33.155080213904</v>
      </c>
      <c r="K11046" s="2">
        <v>39.037433155080002</v>
      </c>
      <c r="L11046" s="2">
        <v>22.459893048127999</v>
      </c>
      <c r="M11046" s="13">
        <v>3.208556149733</v>
      </c>
    </row>
    <row r="11047" spans="4:13" x14ac:dyDescent="0.2">
      <c r="D11047" s="175"/>
      <c r="E11047" s="4" t="s">
        <v>25</v>
      </c>
      <c r="F11047" s="6"/>
      <c r="G11047" s="5">
        <v>71</v>
      </c>
      <c r="H11047" s="7">
        <v>2</v>
      </c>
      <c r="I11047" s="1">
        <v>0</v>
      </c>
      <c r="J11047" s="1">
        <v>22</v>
      </c>
      <c r="K11047" s="1">
        <v>32</v>
      </c>
      <c r="L11047" s="1">
        <v>12</v>
      </c>
      <c r="M11047" s="8">
        <v>3</v>
      </c>
    </row>
    <row r="11048" spans="4:13" x14ac:dyDescent="0.2">
      <c r="D11048" s="175"/>
      <c r="E11048" s="11"/>
      <c r="F11048" s="10"/>
      <c r="G11048" s="9">
        <v>100</v>
      </c>
      <c r="H11048" s="16">
        <v>2.8169014084509998</v>
      </c>
      <c r="I11048" s="18">
        <v>0</v>
      </c>
      <c r="J11048" s="2">
        <v>30.985915492958</v>
      </c>
      <c r="K11048" s="23">
        <v>45.070422535211002</v>
      </c>
      <c r="L11048" s="27">
        <v>16.901408450704</v>
      </c>
      <c r="M11048" s="13">
        <v>4.2253521126760001</v>
      </c>
    </row>
    <row r="11049" spans="4:13" x14ac:dyDescent="0.2">
      <c r="D11049" s="175"/>
      <c r="E11049" s="4" t="s">
        <v>26</v>
      </c>
      <c r="F11049" s="6"/>
      <c r="G11049" s="5">
        <v>30</v>
      </c>
      <c r="H11049" s="7">
        <v>1</v>
      </c>
      <c r="I11049" s="1">
        <v>2</v>
      </c>
      <c r="J11049" s="1">
        <v>9</v>
      </c>
      <c r="K11049" s="1">
        <v>10</v>
      </c>
      <c r="L11049" s="1">
        <v>7</v>
      </c>
      <c r="M11049" s="8">
        <v>1</v>
      </c>
    </row>
    <row r="11050" spans="4:13" x14ac:dyDescent="0.2">
      <c r="D11050" s="175"/>
      <c r="E11050" s="11"/>
      <c r="F11050" s="10"/>
      <c r="G11050" s="9">
        <v>100</v>
      </c>
      <c r="H11050" s="16">
        <v>3.333333333333</v>
      </c>
      <c r="I11050" s="2">
        <v>6.666666666667</v>
      </c>
      <c r="J11050" s="2">
        <v>30</v>
      </c>
      <c r="K11050" s="27">
        <v>33.333333333333002</v>
      </c>
      <c r="L11050" s="2">
        <v>23.333333333333002</v>
      </c>
      <c r="M11050" s="13">
        <v>3.333333333333</v>
      </c>
    </row>
    <row r="11051" spans="4:13" x14ac:dyDescent="0.2">
      <c r="D11051" s="175"/>
      <c r="E11051" s="4" t="s">
        <v>27</v>
      </c>
      <c r="F11051" s="6"/>
      <c r="G11051" s="5">
        <v>70</v>
      </c>
      <c r="H11051" s="7">
        <v>1</v>
      </c>
      <c r="I11051" s="1">
        <v>0</v>
      </c>
      <c r="J11051" s="1">
        <v>23</v>
      </c>
      <c r="K11051" s="1">
        <v>22</v>
      </c>
      <c r="L11051" s="1">
        <v>19</v>
      </c>
      <c r="M11051" s="8">
        <v>5</v>
      </c>
    </row>
    <row r="11052" spans="4:13" x14ac:dyDescent="0.2">
      <c r="D11052" s="175"/>
      <c r="E11052" s="11"/>
      <c r="F11052" s="10"/>
      <c r="G11052" s="9">
        <v>100</v>
      </c>
      <c r="H11052" s="16">
        <v>1.4285714285710001</v>
      </c>
      <c r="I11052" s="18">
        <v>0</v>
      </c>
      <c r="J11052" s="2">
        <v>32.857142857143003</v>
      </c>
      <c r="K11052" s="27">
        <v>31.428571428571001</v>
      </c>
      <c r="L11052" s="2">
        <v>27.142857142857</v>
      </c>
      <c r="M11052" s="13">
        <v>7.1428571428570002</v>
      </c>
    </row>
    <row r="11053" spans="4:13" x14ac:dyDescent="0.2">
      <c r="D11053" s="175"/>
      <c r="E11053" s="4" t="s">
        <v>28</v>
      </c>
      <c r="F11053" s="6"/>
      <c r="G11053" s="5">
        <v>51</v>
      </c>
      <c r="H11053" s="7">
        <v>1</v>
      </c>
      <c r="I11053" s="1">
        <v>1</v>
      </c>
      <c r="J11053" s="1">
        <v>19</v>
      </c>
      <c r="K11053" s="1">
        <v>18</v>
      </c>
      <c r="L11053" s="1">
        <v>9</v>
      </c>
      <c r="M11053" s="8">
        <v>3</v>
      </c>
    </row>
    <row r="11054" spans="4:13" x14ac:dyDescent="0.2">
      <c r="D11054" s="175"/>
      <c r="E11054" s="11"/>
      <c r="F11054" s="10"/>
      <c r="G11054" s="9">
        <v>100</v>
      </c>
      <c r="H11054" s="16">
        <v>1.9607843137250001</v>
      </c>
      <c r="I11054" s="2">
        <v>1.9607843137250001</v>
      </c>
      <c r="J11054" s="23">
        <v>37.254901960783997</v>
      </c>
      <c r="K11054" s="2">
        <v>35.294117647058997</v>
      </c>
      <c r="L11054" s="27">
        <v>17.647058823529001</v>
      </c>
      <c r="M11054" s="13">
        <v>5.8823529411760003</v>
      </c>
    </row>
    <row r="11055" spans="4:13" x14ac:dyDescent="0.2">
      <c r="D11055" s="175"/>
      <c r="E11055" s="4" t="s">
        <v>29</v>
      </c>
      <c r="F11055" s="6"/>
      <c r="G11055" s="5">
        <v>7</v>
      </c>
      <c r="H11055" s="7">
        <v>0</v>
      </c>
      <c r="I11055" s="1">
        <v>0</v>
      </c>
      <c r="J11055" s="1">
        <v>2</v>
      </c>
      <c r="K11055" s="1">
        <v>3</v>
      </c>
      <c r="L11055" s="1">
        <v>1</v>
      </c>
      <c r="M11055" s="8">
        <v>1</v>
      </c>
    </row>
    <row r="11056" spans="4:13" x14ac:dyDescent="0.2">
      <c r="D11056" s="175"/>
      <c r="E11056" s="11"/>
      <c r="F11056" s="10"/>
      <c r="G11056" s="9">
        <v>100</v>
      </c>
      <c r="H11056" s="45">
        <v>0</v>
      </c>
      <c r="I11056" s="18">
        <v>0</v>
      </c>
      <c r="J11056" s="2">
        <v>28.571428571428999</v>
      </c>
      <c r="K11056" s="2">
        <v>42.857142857143003</v>
      </c>
      <c r="L11056" s="27">
        <v>14.285714285714</v>
      </c>
      <c r="M11056" s="104">
        <v>14.285714285714</v>
      </c>
    </row>
    <row r="11057" spans="4:13" x14ac:dyDescent="0.2">
      <c r="D11057" s="174" t="s">
        <v>30</v>
      </c>
      <c r="E11057" s="20" t="s">
        <v>31</v>
      </c>
      <c r="F11057" s="22"/>
      <c r="G11057" s="21">
        <v>393</v>
      </c>
      <c r="H11057" s="25">
        <v>8</v>
      </c>
      <c r="I11057" s="3">
        <v>8</v>
      </c>
      <c r="J11057" s="3">
        <v>117</v>
      </c>
      <c r="K11057" s="3">
        <v>155</v>
      </c>
      <c r="L11057" s="3">
        <v>97</v>
      </c>
      <c r="M11057" s="26">
        <v>8</v>
      </c>
    </row>
    <row r="11058" spans="4:13" x14ac:dyDescent="0.2">
      <c r="D11058" s="175"/>
      <c r="E11058" s="11"/>
      <c r="F11058" s="10"/>
      <c r="G11058" s="9">
        <v>100</v>
      </c>
      <c r="H11058" s="16">
        <v>2.0356234096689998</v>
      </c>
      <c r="I11058" s="2">
        <v>2.0356234096689998</v>
      </c>
      <c r="J11058" s="2">
        <v>29.770992366411999</v>
      </c>
      <c r="K11058" s="2">
        <v>39.440203562340997</v>
      </c>
      <c r="L11058" s="2">
        <v>24.681933842239001</v>
      </c>
      <c r="M11058" s="13">
        <v>2.0356234096689998</v>
      </c>
    </row>
    <row r="11059" spans="4:13" x14ac:dyDescent="0.2">
      <c r="D11059" s="175"/>
      <c r="E11059" s="4" t="s">
        <v>32</v>
      </c>
      <c r="F11059" s="6"/>
      <c r="G11059" s="5">
        <v>352</v>
      </c>
      <c r="H11059" s="7">
        <v>6</v>
      </c>
      <c r="I11059" s="1">
        <v>5</v>
      </c>
      <c r="J11059" s="1">
        <v>102</v>
      </c>
      <c r="K11059" s="1">
        <v>140</v>
      </c>
      <c r="L11059" s="1">
        <v>81</v>
      </c>
      <c r="M11059" s="8">
        <v>18</v>
      </c>
    </row>
    <row r="11060" spans="4:13" x14ac:dyDescent="0.2">
      <c r="D11060" s="175"/>
      <c r="E11060" s="11"/>
      <c r="F11060" s="10"/>
      <c r="G11060" s="9">
        <v>100</v>
      </c>
      <c r="H11060" s="16">
        <v>1.7045454545450001</v>
      </c>
      <c r="I11060" s="2">
        <v>1.4204545454549999</v>
      </c>
      <c r="J11060" s="2">
        <v>28.977272727273</v>
      </c>
      <c r="K11060" s="2">
        <v>39.772727272727003</v>
      </c>
      <c r="L11060" s="2">
        <v>23.011363636363999</v>
      </c>
      <c r="M11060" s="13">
        <v>5.113636363636</v>
      </c>
    </row>
    <row r="11061" spans="4:13" x14ac:dyDescent="0.2">
      <c r="D11061" s="175"/>
      <c r="E11061" s="4" t="s">
        <v>33</v>
      </c>
      <c r="F11061" s="6"/>
      <c r="G11061" s="5">
        <v>388</v>
      </c>
      <c r="H11061" s="7">
        <v>5</v>
      </c>
      <c r="I11061" s="1">
        <v>7</v>
      </c>
      <c r="J11061" s="1">
        <v>113</v>
      </c>
      <c r="K11061" s="1">
        <v>150</v>
      </c>
      <c r="L11061" s="1">
        <v>89</v>
      </c>
      <c r="M11061" s="8">
        <v>24</v>
      </c>
    </row>
    <row r="11062" spans="4:13" x14ac:dyDescent="0.2">
      <c r="D11062" s="175"/>
      <c r="E11062" s="11"/>
      <c r="F11062" s="10"/>
      <c r="G11062" s="9">
        <v>100</v>
      </c>
      <c r="H11062" s="16">
        <v>1.2886597938140001</v>
      </c>
      <c r="I11062" s="2">
        <v>1.8041237113399999</v>
      </c>
      <c r="J11062" s="2">
        <v>29.123711340206</v>
      </c>
      <c r="K11062" s="2">
        <v>38.659793814433002</v>
      </c>
      <c r="L11062" s="2">
        <v>22.938144329897</v>
      </c>
      <c r="M11062" s="13">
        <v>6.1855670103089997</v>
      </c>
    </row>
    <row r="11063" spans="4:13" x14ac:dyDescent="0.2">
      <c r="D11063" s="175"/>
      <c r="E11063" s="4" t="s">
        <v>34</v>
      </c>
      <c r="F11063" s="6"/>
      <c r="G11063" s="5">
        <v>89</v>
      </c>
      <c r="H11063" s="7">
        <v>1</v>
      </c>
      <c r="I11063" s="1">
        <v>2</v>
      </c>
      <c r="J11063" s="1">
        <v>33</v>
      </c>
      <c r="K11063" s="1">
        <v>38</v>
      </c>
      <c r="L11063" s="1">
        <v>14</v>
      </c>
      <c r="M11063" s="8">
        <v>1</v>
      </c>
    </row>
    <row r="11064" spans="4:13" x14ac:dyDescent="0.2">
      <c r="D11064" s="175"/>
      <c r="E11064" s="11"/>
      <c r="F11064" s="10"/>
      <c r="G11064" s="9">
        <v>100</v>
      </c>
      <c r="H11064" s="16">
        <v>1.123595505618</v>
      </c>
      <c r="I11064" s="2">
        <v>2.2471910112360001</v>
      </c>
      <c r="J11064" s="23">
        <v>37.078651685392998</v>
      </c>
      <c r="K11064" s="2">
        <v>42.696629213483</v>
      </c>
      <c r="L11064" s="27">
        <v>15.730337078651999</v>
      </c>
      <c r="M11064" s="13">
        <v>1.123595505618</v>
      </c>
    </row>
    <row r="11065" spans="4:13" x14ac:dyDescent="0.2">
      <c r="D11065" s="174" t="s">
        <v>35</v>
      </c>
      <c r="E11065" s="20" t="s">
        <v>36</v>
      </c>
      <c r="F11065" s="22"/>
      <c r="G11065" s="21">
        <v>629</v>
      </c>
      <c r="H11065" s="25">
        <v>11</v>
      </c>
      <c r="I11065" s="3">
        <v>11</v>
      </c>
      <c r="J11065" s="3">
        <v>189</v>
      </c>
      <c r="K11065" s="3">
        <v>233</v>
      </c>
      <c r="L11065" s="3">
        <v>159</v>
      </c>
      <c r="M11065" s="26">
        <v>26</v>
      </c>
    </row>
    <row r="11066" spans="4:13" x14ac:dyDescent="0.2">
      <c r="D11066" s="175"/>
      <c r="E11066" s="11"/>
      <c r="F11066" s="10"/>
      <c r="G11066" s="9">
        <v>100</v>
      </c>
      <c r="H11066" s="16">
        <v>1.7488076311609999</v>
      </c>
      <c r="I11066" s="2">
        <v>1.7488076311609999</v>
      </c>
      <c r="J11066" s="2">
        <v>30.047694753577002</v>
      </c>
      <c r="K11066" s="2">
        <v>37.042925278219002</v>
      </c>
      <c r="L11066" s="2">
        <v>25.278219395866</v>
      </c>
      <c r="M11066" s="13">
        <v>4.1335453100160002</v>
      </c>
    </row>
    <row r="11067" spans="4:13" x14ac:dyDescent="0.2">
      <c r="D11067" s="175"/>
      <c r="E11067" s="4" t="s">
        <v>37</v>
      </c>
      <c r="F11067" s="6"/>
      <c r="G11067" s="5">
        <v>593</v>
      </c>
      <c r="H11067" s="7">
        <v>9</v>
      </c>
      <c r="I11067" s="1">
        <v>11</v>
      </c>
      <c r="J11067" s="1">
        <v>176</v>
      </c>
      <c r="K11067" s="1">
        <v>250</v>
      </c>
      <c r="L11067" s="1">
        <v>122</v>
      </c>
      <c r="M11067" s="8">
        <v>25</v>
      </c>
    </row>
    <row r="11068" spans="4:13" x14ac:dyDescent="0.2">
      <c r="D11068" s="175"/>
      <c r="E11068" s="11"/>
      <c r="F11068" s="10"/>
      <c r="G11068" s="9">
        <v>100</v>
      </c>
      <c r="H11068" s="16">
        <v>1.517706576728</v>
      </c>
      <c r="I11068" s="2">
        <v>1.85497470489</v>
      </c>
      <c r="J11068" s="2">
        <v>29.679595278246001</v>
      </c>
      <c r="K11068" s="2">
        <v>42.158516020236</v>
      </c>
      <c r="L11068" s="2">
        <v>20.573355817875001</v>
      </c>
      <c r="M11068" s="13">
        <v>4.2158516020240002</v>
      </c>
    </row>
    <row r="11069" spans="4:13" x14ac:dyDescent="0.2">
      <c r="D11069" s="174" t="s">
        <v>38</v>
      </c>
      <c r="E11069" s="20" t="s">
        <v>39</v>
      </c>
      <c r="F11069" s="22"/>
      <c r="G11069" s="21">
        <v>64</v>
      </c>
      <c r="H11069" s="25">
        <v>3</v>
      </c>
      <c r="I11069" s="3">
        <v>2</v>
      </c>
      <c r="J11069" s="3">
        <v>22</v>
      </c>
      <c r="K11069" s="3">
        <v>22</v>
      </c>
      <c r="L11069" s="3">
        <v>14</v>
      </c>
      <c r="M11069" s="26">
        <v>1</v>
      </c>
    </row>
    <row r="11070" spans="4:13" x14ac:dyDescent="0.2">
      <c r="D11070" s="175"/>
      <c r="E11070" s="11"/>
      <c r="F11070" s="10"/>
      <c r="G11070" s="9">
        <v>100</v>
      </c>
      <c r="H11070" s="16">
        <v>4.6875</v>
      </c>
      <c r="I11070" s="2">
        <v>3.125</v>
      </c>
      <c r="J11070" s="2">
        <v>34.375</v>
      </c>
      <c r="K11070" s="27">
        <v>34.375</v>
      </c>
      <c r="L11070" s="2">
        <v>21.875</v>
      </c>
      <c r="M11070" s="13">
        <v>1.5625</v>
      </c>
    </row>
    <row r="11071" spans="4:13" x14ac:dyDescent="0.2">
      <c r="D11071" s="175"/>
      <c r="E11071" s="4" t="s">
        <v>40</v>
      </c>
      <c r="F11071" s="6"/>
      <c r="G11071" s="5">
        <v>147</v>
      </c>
      <c r="H11071" s="7">
        <v>1</v>
      </c>
      <c r="I11071" s="1">
        <v>4</v>
      </c>
      <c r="J11071" s="1">
        <v>41</v>
      </c>
      <c r="K11071" s="1">
        <v>56</v>
      </c>
      <c r="L11071" s="1">
        <v>42</v>
      </c>
      <c r="M11071" s="8">
        <v>3</v>
      </c>
    </row>
    <row r="11072" spans="4:13" x14ac:dyDescent="0.2">
      <c r="D11072" s="175"/>
      <c r="E11072" s="11"/>
      <c r="F11072" s="10"/>
      <c r="G11072" s="9">
        <v>100</v>
      </c>
      <c r="H11072" s="16">
        <v>0.68027210884400002</v>
      </c>
      <c r="I11072" s="2">
        <v>2.7210884353739999</v>
      </c>
      <c r="J11072" s="2">
        <v>27.891156462584998</v>
      </c>
      <c r="K11072" s="2">
        <v>38.095238095238003</v>
      </c>
      <c r="L11072" s="23">
        <v>28.571428571428999</v>
      </c>
      <c r="M11072" s="13">
        <v>2.040816326531</v>
      </c>
    </row>
    <row r="11073" spans="2:13" x14ac:dyDescent="0.2">
      <c r="D11073" s="175"/>
      <c r="E11073" s="4" t="s">
        <v>41</v>
      </c>
      <c r="F11073" s="6"/>
      <c r="G11073" s="5">
        <v>204</v>
      </c>
      <c r="H11073" s="7">
        <v>2</v>
      </c>
      <c r="I11073" s="1">
        <v>4</v>
      </c>
      <c r="J11073" s="1">
        <v>59</v>
      </c>
      <c r="K11073" s="1">
        <v>81</v>
      </c>
      <c r="L11073" s="1">
        <v>56</v>
      </c>
      <c r="M11073" s="8">
        <v>2</v>
      </c>
    </row>
    <row r="11074" spans="2:13" x14ac:dyDescent="0.2">
      <c r="D11074" s="175"/>
      <c r="E11074" s="11"/>
      <c r="F11074" s="10"/>
      <c r="G11074" s="9">
        <v>100</v>
      </c>
      <c r="H11074" s="16">
        <v>0.98039215686299996</v>
      </c>
      <c r="I11074" s="2">
        <v>1.9607843137250001</v>
      </c>
      <c r="J11074" s="2">
        <v>28.921568627450998</v>
      </c>
      <c r="K11074" s="2">
        <v>39.705882352941003</v>
      </c>
      <c r="L11074" s="2">
        <v>27.450980392157</v>
      </c>
      <c r="M11074" s="13">
        <v>0.98039215686299996</v>
      </c>
    </row>
    <row r="11075" spans="2:13" x14ac:dyDescent="0.2">
      <c r="D11075" s="175"/>
      <c r="E11075" s="4" t="s">
        <v>42</v>
      </c>
      <c r="F11075" s="6"/>
      <c r="G11075" s="5">
        <v>210</v>
      </c>
      <c r="H11075" s="7">
        <v>6</v>
      </c>
      <c r="I11075" s="1">
        <v>2</v>
      </c>
      <c r="J11075" s="1">
        <v>67</v>
      </c>
      <c r="K11075" s="1">
        <v>75</v>
      </c>
      <c r="L11075" s="1">
        <v>55</v>
      </c>
      <c r="M11075" s="8">
        <v>5</v>
      </c>
    </row>
    <row r="11076" spans="2:13" x14ac:dyDescent="0.2">
      <c r="D11076" s="175"/>
      <c r="E11076" s="11"/>
      <c r="F11076" s="10"/>
      <c r="G11076" s="9">
        <v>100</v>
      </c>
      <c r="H11076" s="16">
        <v>2.8571428571430002</v>
      </c>
      <c r="I11076" s="2">
        <v>0.95238095238099996</v>
      </c>
      <c r="J11076" s="2">
        <v>31.904761904762001</v>
      </c>
      <c r="K11076" s="2">
        <v>35.714285714286</v>
      </c>
      <c r="L11076" s="2">
        <v>26.190476190476002</v>
      </c>
      <c r="M11076" s="13">
        <v>2.3809523809519999</v>
      </c>
    </row>
    <row r="11077" spans="2:13" x14ac:dyDescent="0.2">
      <c r="D11077" s="175"/>
      <c r="E11077" s="4" t="s">
        <v>43</v>
      </c>
      <c r="F11077" s="6"/>
      <c r="G11077" s="5">
        <v>204</v>
      </c>
      <c r="H11077" s="7">
        <v>3</v>
      </c>
      <c r="I11077" s="1">
        <v>3</v>
      </c>
      <c r="J11077" s="1">
        <v>62</v>
      </c>
      <c r="K11077" s="1">
        <v>91</v>
      </c>
      <c r="L11077" s="1">
        <v>35</v>
      </c>
      <c r="M11077" s="8">
        <v>10</v>
      </c>
    </row>
    <row r="11078" spans="2:13" x14ac:dyDescent="0.2">
      <c r="D11078" s="175"/>
      <c r="E11078" s="11"/>
      <c r="F11078" s="10"/>
      <c r="G11078" s="9">
        <v>100</v>
      </c>
      <c r="H11078" s="16">
        <v>1.4705882352940001</v>
      </c>
      <c r="I11078" s="2">
        <v>1.4705882352940001</v>
      </c>
      <c r="J11078" s="2">
        <v>30.392156862745001</v>
      </c>
      <c r="K11078" s="23">
        <v>44.607843137255003</v>
      </c>
      <c r="L11078" s="27">
        <v>17.156862745098</v>
      </c>
      <c r="M11078" s="13">
        <v>4.9019607843140003</v>
      </c>
    </row>
    <row r="11079" spans="2:13" x14ac:dyDescent="0.2">
      <c r="D11079" s="175"/>
      <c r="E11079" s="4" t="s">
        <v>44</v>
      </c>
      <c r="F11079" s="6"/>
      <c r="G11079" s="5">
        <v>223</v>
      </c>
      <c r="H11079" s="7">
        <v>2</v>
      </c>
      <c r="I11079" s="1">
        <v>1</v>
      </c>
      <c r="J11079" s="1">
        <v>70</v>
      </c>
      <c r="K11079" s="1">
        <v>89</v>
      </c>
      <c r="L11079" s="1">
        <v>46</v>
      </c>
      <c r="M11079" s="8">
        <v>15</v>
      </c>
    </row>
    <row r="11080" spans="2:13" x14ac:dyDescent="0.2">
      <c r="D11080" s="175"/>
      <c r="E11080" s="11"/>
      <c r="F11080" s="10"/>
      <c r="G11080" s="9">
        <v>100</v>
      </c>
      <c r="H11080" s="16">
        <v>0.89686098654699997</v>
      </c>
      <c r="I11080" s="2">
        <v>0.44843049327399997</v>
      </c>
      <c r="J11080" s="2">
        <v>31.390134529148</v>
      </c>
      <c r="K11080" s="2">
        <v>39.910313901344999</v>
      </c>
      <c r="L11080" s="2">
        <v>20.627802690583</v>
      </c>
      <c r="M11080" s="13">
        <v>6.7264573991030003</v>
      </c>
    </row>
    <row r="11081" spans="2:13" x14ac:dyDescent="0.2">
      <c r="D11081" s="175"/>
      <c r="E11081" s="4" t="s">
        <v>45</v>
      </c>
      <c r="F11081" s="6"/>
      <c r="G11081" s="5">
        <v>170</v>
      </c>
      <c r="H11081" s="7">
        <v>3</v>
      </c>
      <c r="I11081" s="1">
        <v>6</v>
      </c>
      <c r="J11081" s="1">
        <v>44</v>
      </c>
      <c r="K11081" s="1">
        <v>69</v>
      </c>
      <c r="L11081" s="1">
        <v>33</v>
      </c>
      <c r="M11081" s="8">
        <v>15</v>
      </c>
    </row>
    <row r="11082" spans="2:13" x14ac:dyDescent="0.2">
      <c r="D11082" s="176"/>
      <c r="E11082" s="57"/>
      <c r="F11082" s="54"/>
      <c r="G11082" s="67">
        <v>100</v>
      </c>
      <c r="H11082" s="82">
        <v>1.764705882353</v>
      </c>
      <c r="I11082" s="48">
        <v>3.5294117647059999</v>
      </c>
      <c r="J11082" s="48">
        <v>25.882352941175998</v>
      </c>
      <c r="K11082" s="48">
        <v>40.588235294118</v>
      </c>
      <c r="L11082" s="48">
        <v>19.411764705882</v>
      </c>
      <c r="M11082" s="84">
        <v>8.8235294117649996</v>
      </c>
    </row>
    <row r="11084" spans="2:13" x14ac:dyDescent="0.2">
      <c r="B11084" s="43" t="str">
        <f xml:space="preserve"> HYPERLINK("#'目次'!B236", "[230]")</f>
        <v>[230]</v>
      </c>
      <c r="C11084" s="31" t="s">
        <v>444</v>
      </c>
    </row>
    <row r="11088" spans="2:13" x14ac:dyDescent="0.2">
      <c r="D11088" s="177"/>
      <c r="E11088" s="178"/>
      <c r="F11088" s="178"/>
      <c r="G11088" s="40" t="s">
        <v>14</v>
      </c>
      <c r="H11088" s="42" t="s">
        <v>416</v>
      </c>
      <c r="I11088" s="15" t="s">
        <v>417</v>
      </c>
      <c r="J11088" s="15" t="s">
        <v>418</v>
      </c>
      <c r="K11088" s="15" t="s">
        <v>419</v>
      </c>
      <c r="L11088" s="15" t="s">
        <v>420</v>
      </c>
      <c r="M11088" s="44" t="s">
        <v>17</v>
      </c>
    </row>
    <row r="11089" spans="4:13" x14ac:dyDescent="0.2">
      <c r="D11089" s="179"/>
      <c r="E11089" s="180"/>
      <c r="F11089" s="180"/>
      <c r="G11089" s="39"/>
      <c r="H11089" s="41"/>
      <c r="I11089" s="14"/>
      <c r="J11089" s="14"/>
      <c r="K11089" s="14"/>
      <c r="L11089" s="14"/>
      <c r="M11089" s="38"/>
    </row>
    <row r="11090" spans="4:13" x14ac:dyDescent="0.2">
      <c r="D11090" s="70"/>
      <c r="E11090" s="72" t="s">
        <v>14</v>
      </c>
      <c r="F11090" s="69"/>
      <c r="G11090" s="37">
        <v>1222</v>
      </c>
      <c r="H11090" s="17">
        <v>20</v>
      </c>
      <c r="I11090" s="17">
        <v>22</v>
      </c>
      <c r="J11090" s="17">
        <v>365</v>
      </c>
      <c r="K11090" s="17">
        <v>483</v>
      </c>
      <c r="L11090" s="17">
        <v>281</v>
      </c>
      <c r="M11090" s="55">
        <v>51</v>
      </c>
    </row>
    <row r="11091" spans="4:13" x14ac:dyDescent="0.2">
      <c r="D11091" s="57"/>
      <c r="E11091" s="54"/>
      <c r="F11091" s="71"/>
      <c r="G11091" s="9">
        <v>100</v>
      </c>
      <c r="H11091" s="2">
        <v>1.636661211129</v>
      </c>
      <c r="I11091" s="2">
        <v>1.8003273322419999</v>
      </c>
      <c r="J11091" s="2">
        <v>29.869067103110002</v>
      </c>
      <c r="K11091" s="2">
        <v>39.525368248772999</v>
      </c>
      <c r="L11091" s="2">
        <v>22.995090016367001</v>
      </c>
      <c r="M11091" s="13">
        <v>4.1734860883799998</v>
      </c>
    </row>
    <row r="11092" spans="4:13" x14ac:dyDescent="0.2">
      <c r="D11092" s="174" t="s">
        <v>52</v>
      </c>
      <c r="E11092" s="20" t="s">
        <v>53</v>
      </c>
      <c r="F11092" s="22"/>
      <c r="G11092" s="21">
        <v>15</v>
      </c>
      <c r="H11092" s="25">
        <v>0</v>
      </c>
      <c r="I11092" s="3">
        <v>1</v>
      </c>
      <c r="J11092" s="3">
        <v>3</v>
      </c>
      <c r="K11092" s="3">
        <v>6</v>
      </c>
      <c r="L11092" s="3">
        <v>3</v>
      </c>
      <c r="M11092" s="26">
        <v>2</v>
      </c>
    </row>
    <row r="11093" spans="4:13" x14ac:dyDescent="0.2">
      <c r="D11093" s="175"/>
      <c r="E11093" s="11"/>
      <c r="F11093" s="10"/>
      <c r="G11093" s="9">
        <v>100</v>
      </c>
      <c r="H11093" s="45">
        <v>0</v>
      </c>
      <c r="I11093" s="2">
        <v>6.666666666667</v>
      </c>
      <c r="J11093" s="27">
        <v>20</v>
      </c>
      <c r="K11093" s="2">
        <v>40</v>
      </c>
      <c r="L11093" s="2">
        <v>20</v>
      </c>
      <c r="M11093" s="89">
        <v>13.333333333333</v>
      </c>
    </row>
    <row r="11094" spans="4:13" ht="24" x14ac:dyDescent="0.2">
      <c r="D11094" s="175"/>
      <c r="E11094" s="4" t="s">
        <v>54</v>
      </c>
      <c r="F11094" s="6"/>
      <c r="G11094" s="5">
        <v>122</v>
      </c>
      <c r="H11094" s="7">
        <v>3</v>
      </c>
      <c r="I11094" s="1">
        <v>1</v>
      </c>
      <c r="J11094" s="1">
        <v>41</v>
      </c>
      <c r="K11094" s="1">
        <v>46</v>
      </c>
      <c r="L11094" s="1">
        <v>29</v>
      </c>
      <c r="M11094" s="8">
        <v>2</v>
      </c>
    </row>
    <row r="11095" spans="4:13" x14ac:dyDescent="0.2">
      <c r="D11095" s="175"/>
      <c r="E11095" s="11"/>
      <c r="F11095" s="10"/>
      <c r="G11095" s="9">
        <v>100</v>
      </c>
      <c r="H11095" s="16">
        <v>2.459016393443</v>
      </c>
      <c r="I11095" s="2">
        <v>0.81967213114799997</v>
      </c>
      <c r="J11095" s="2">
        <v>33.606557377049</v>
      </c>
      <c r="K11095" s="2">
        <v>37.704918032786999</v>
      </c>
      <c r="L11095" s="2">
        <v>23.770491803279</v>
      </c>
      <c r="M11095" s="13">
        <v>1.6393442622950001</v>
      </c>
    </row>
    <row r="11096" spans="4:13" x14ac:dyDescent="0.2">
      <c r="D11096" s="175"/>
      <c r="E11096" s="4" t="s">
        <v>55</v>
      </c>
      <c r="F11096" s="6"/>
      <c r="G11096" s="5">
        <v>43</v>
      </c>
      <c r="H11096" s="7">
        <v>0</v>
      </c>
      <c r="I11096" s="1">
        <v>0</v>
      </c>
      <c r="J11096" s="1">
        <v>6</v>
      </c>
      <c r="K11096" s="1">
        <v>20</v>
      </c>
      <c r="L11096" s="1">
        <v>14</v>
      </c>
      <c r="M11096" s="8">
        <v>3</v>
      </c>
    </row>
    <row r="11097" spans="4:13" x14ac:dyDescent="0.2">
      <c r="D11097" s="175"/>
      <c r="E11097" s="11"/>
      <c r="F11097" s="10"/>
      <c r="G11097" s="9">
        <v>100</v>
      </c>
      <c r="H11097" s="45">
        <v>0</v>
      </c>
      <c r="I11097" s="18">
        <v>0</v>
      </c>
      <c r="J11097" s="46">
        <v>13.953488372093</v>
      </c>
      <c r="K11097" s="23">
        <v>46.511627906976997</v>
      </c>
      <c r="L11097" s="23">
        <v>32.558139534883999</v>
      </c>
      <c r="M11097" s="13">
        <v>6.9767441860470001</v>
      </c>
    </row>
    <row r="11098" spans="4:13" x14ac:dyDescent="0.2">
      <c r="D11098" s="175"/>
      <c r="E11098" s="4" t="s">
        <v>56</v>
      </c>
      <c r="F11098" s="6"/>
      <c r="G11098" s="5">
        <v>60</v>
      </c>
      <c r="H11098" s="7">
        <v>1</v>
      </c>
      <c r="I11098" s="1">
        <v>0</v>
      </c>
      <c r="J11098" s="1">
        <v>24</v>
      </c>
      <c r="K11098" s="1">
        <v>20</v>
      </c>
      <c r="L11098" s="1">
        <v>14</v>
      </c>
      <c r="M11098" s="8">
        <v>1</v>
      </c>
    </row>
    <row r="11099" spans="4:13" x14ac:dyDescent="0.2">
      <c r="D11099" s="175"/>
      <c r="E11099" s="11"/>
      <c r="F11099" s="10"/>
      <c r="G11099" s="9">
        <v>100</v>
      </c>
      <c r="H11099" s="16">
        <v>1.666666666667</v>
      </c>
      <c r="I11099" s="18">
        <v>0</v>
      </c>
      <c r="J11099" s="35">
        <v>40</v>
      </c>
      <c r="K11099" s="27">
        <v>33.333333333333002</v>
      </c>
      <c r="L11099" s="2">
        <v>23.333333333333002</v>
      </c>
      <c r="M11099" s="13">
        <v>1.666666666667</v>
      </c>
    </row>
    <row r="11100" spans="4:13" x14ac:dyDescent="0.2">
      <c r="D11100" s="175"/>
      <c r="E11100" s="4" t="s">
        <v>57</v>
      </c>
      <c r="F11100" s="6"/>
      <c r="G11100" s="5">
        <v>286</v>
      </c>
      <c r="H11100" s="7">
        <v>3</v>
      </c>
      <c r="I11100" s="1">
        <v>4</v>
      </c>
      <c r="J11100" s="1">
        <v>91</v>
      </c>
      <c r="K11100" s="1">
        <v>113</v>
      </c>
      <c r="L11100" s="1">
        <v>71</v>
      </c>
      <c r="M11100" s="8">
        <v>4</v>
      </c>
    </row>
    <row r="11101" spans="4:13" x14ac:dyDescent="0.2">
      <c r="D11101" s="175"/>
      <c r="E11101" s="11"/>
      <c r="F11101" s="10"/>
      <c r="G11101" s="9">
        <v>100</v>
      </c>
      <c r="H11101" s="16">
        <v>1.0489510489510001</v>
      </c>
      <c r="I11101" s="2">
        <v>1.398601398601</v>
      </c>
      <c r="J11101" s="2">
        <v>31.818181818182001</v>
      </c>
      <c r="K11101" s="2">
        <v>39.510489510489997</v>
      </c>
      <c r="L11101" s="2">
        <v>24.825174825175001</v>
      </c>
      <c r="M11101" s="13">
        <v>1.398601398601</v>
      </c>
    </row>
    <row r="11102" spans="4:13" x14ac:dyDescent="0.2">
      <c r="D11102" s="175"/>
      <c r="E11102" s="4" t="s">
        <v>58</v>
      </c>
      <c r="F11102" s="6"/>
      <c r="G11102" s="5">
        <v>129</v>
      </c>
      <c r="H11102" s="7">
        <v>0</v>
      </c>
      <c r="I11102" s="1">
        <v>4</v>
      </c>
      <c r="J11102" s="1">
        <v>35</v>
      </c>
      <c r="K11102" s="1">
        <v>57</v>
      </c>
      <c r="L11102" s="1">
        <v>28</v>
      </c>
      <c r="M11102" s="8">
        <v>5</v>
      </c>
    </row>
    <row r="11103" spans="4:13" x14ac:dyDescent="0.2">
      <c r="D11103" s="175"/>
      <c r="E11103" s="11"/>
      <c r="F11103" s="10"/>
      <c r="G11103" s="9">
        <v>100</v>
      </c>
      <c r="H11103" s="45">
        <v>0</v>
      </c>
      <c r="I11103" s="2">
        <v>3.1007751937979999</v>
      </c>
      <c r="J11103" s="2">
        <v>27.131782945735999</v>
      </c>
      <c r="K11103" s="2">
        <v>44.186046511628</v>
      </c>
      <c r="L11103" s="2">
        <v>21.705426356589001</v>
      </c>
      <c r="M11103" s="13">
        <v>3.8759689922480001</v>
      </c>
    </row>
    <row r="11104" spans="4:13" x14ac:dyDescent="0.2">
      <c r="D11104" s="175"/>
      <c r="E11104" s="4" t="s">
        <v>59</v>
      </c>
      <c r="F11104" s="6"/>
      <c r="G11104" s="5">
        <v>195</v>
      </c>
      <c r="H11104" s="7">
        <v>4</v>
      </c>
      <c r="I11104" s="1">
        <v>6</v>
      </c>
      <c r="J11104" s="1">
        <v>59</v>
      </c>
      <c r="K11104" s="1">
        <v>75</v>
      </c>
      <c r="L11104" s="1">
        <v>41</v>
      </c>
      <c r="M11104" s="8">
        <v>10</v>
      </c>
    </row>
    <row r="11105" spans="4:13" x14ac:dyDescent="0.2">
      <c r="D11105" s="175"/>
      <c r="E11105" s="11"/>
      <c r="F11105" s="10"/>
      <c r="G11105" s="9">
        <v>100</v>
      </c>
      <c r="H11105" s="16">
        <v>2.051282051282</v>
      </c>
      <c r="I11105" s="2">
        <v>3.0769230769229998</v>
      </c>
      <c r="J11105" s="2">
        <v>30.25641025641</v>
      </c>
      <c r="K11105" s="2">
        <v>38.461538461537998</v>
      </c>
      <c r="L11105" s="2">
        <v>21.025641025641001</v>
      </c>
      <c r="M11105" s="13">
        <v>5.1282051282049999</v>
      </c>
    </row>
    <row r="11106" spans="4:13" x14ac:dyDescent="0.2">
      <c r="D11106" s="175"/>
      <c r="E11106" s="4" t="s">
        <v>60</v>
      </c>
      <c r="F11106" s="6"/>
      <c r="G11106" s="5">
        <v>176</v>
      </c>
      <c r="H11106" s="7">
        <v>4</v>
      </c>
      <c r="I11106" s="1">
        <v>3</v>
      </c>
      <c r="J11106" s="1">
        <v>56</v>
      </c>
      <c r="K11106" s="1">
        <v>68</v>
      </c>
      <c r="L11106" s="1">
        <v>36</v>
      </c>
      <c r="M11106" s="8">
        <v>9</v>
      </c>
    </row>
    <row r="11107" spans="4:13" x14ac:dyDescent="0.2">
      <c r="D11107" s="175"/>
      <c r="E11107" s="11"/>
      <c r="F11107" s="10"/>
      <c r="G11107" s="9">
        <v>100</v>
      </c>
      <c r="H11107" s="16">
        <v>2.2727272727269998</v>
      </c>
      <c r="I11107" s="2">
        <v>1.7045454545450001</v>
      </c>
      <c r="J11107" s="2">
        <v>31.818181818182001</v>
      </c>
      <c r="K11107" s="2">
        <v>38.636363636364003</v>
      </c>
      <c r="L11107" s="2">
        <v>20.454545454544999</v>
      </c>
      <c r="M11107" s="13">
        <v>5.113636363636</v>
      </c>
    </row>
    <row r="11108" spans="4:13" x14ac:dyDescent="0.2">
      <c r="D11108" s="175"/>
      <c r="E11108" s="4" t="s">
        <v>61</v>
      </c>
      <c r="F11108" s="6"/>
      <c r="G11108" s="5">
        <v>78</v>
      </c>
      <c r="H11108" s="7">
        <v>3</v>
      </c>
      <c r="I11108" s="1">
        <v>2</v>
      </c>
      <c r="J11108" s="1">
        <v>22</v>
      </c>
      <c r="K11108" s="1">
        <v>30</v>
      </c>
      <c r="L11108" s="1">
        <v>19</v>
      </c>
      <c r="M11108" s="8">
        <v>2</v>
      </c>
    </row>
    <row r="11109" spans="4:13" x14ac:dyDescent="0.2">
      <c r="D11109" s="175"/>
      <c r="E11109" s="11"/>
      <c r="F11109" s="10"/>
      <c r="G11109" s="9">
        <v>100</v>
      </c>
      <c r="H11109" s="16">
        <v>3.8461538461539999</v>
      </c>
      <c r="I11109" s="2">
        <v>2.564102564103</v>
      </c>
      <c r="J11109" s="2">
        <v>28.205128205127998</v>
      </c>
      <c r="K11109" s="2">
        <v>38.461538461537998</v>
      </c>
      <c r="L11109" s="2">
        <v>24.358974358973999</v>
      </c>
      <c r="M11109" s="13">
        <v>2.564102564103</v>
      </c>
    </row>
    <row r="11110" spans="4:13" x14ac:dyDescent="0.2">
      <c r="D11110" s="175"/>
      <c r="E11110" s="4" t="s">
        <v>62</v>
      </c>
      <c r="F11110" s="6"/>
      <c r="G11110" s="5">
        <v>113</v>
      </c>
      <c r="H11110" s="7">
        <v>2</v>
      </c>
      <c r="I11110" s="1">
        <v>1</v>
      </c>
      <c r="J11110" s="1">
        <v>28</v>
      </c>
      <c r="K11110" s="1">
        <v>45</v>
      </c>
      <c r="L11110" s="1">
        <v>26</v>
      </c>
      <c r="M11110" s="8">
        <v>11</v>
      </c>
    </row>
    <row r="11111" spans="4:13" x14ac:dyDescent="0.2">
      <c r="D11111" s="175"/>
      <c r="E11111" s="11"/>
      <c r="F11111" s="10"/>
      <c r="G11111" s="9">
        <v>100</v>
      </c>
      <c r="H11111" s="16">
        <v>1.769911504425</v>
      </c>
      <c r="I11111" s="2">
        <v>0.88495575221199996</v>
      </c>
      <c r="J11111" s="27">
        <v>24.778761061947002</v>
      </c>
      <c r="K11111" s="2">
        <v>39.823008849558001</v>
      </c>
      <c r="L11111" s="2">
        <v>23.008849557522002</v>
      </c>
      <c r="M11111" s="89">
        <v>9.7345132743360008</v>
      </c>
    </row>
    <row r="11112" spans="4:13" x14ac:dyDescent="0.2">
      <c r="D11112" s="174" t="s">
        <v>63</v>
      </c>
      <c r="E11112" s="20" t="s">
        <v>64</v>
      </c>
      <c r="F11112" s="22"/>
      <c r="G11112" s="21">
        <v>234</v>
      </c>
      <c r="H11112" s="25">
        <v>6</v>
      </c>
      <c r="I11112" s="3">
        <v>8</v>
      </c>
      <c r="J11112" s="3">
        <v>63</v>
      </c>
      <c r="K11112" s="3">
        <v>95</v>
      </c>
      <c r="L11112" s="3">
        <v>46</v>
      </c>
      <c r="M11112" s="26">
        <v>16</v>
      </c>
    </row>
    <row r="11113" spans="4:13" x14ac:dyDescent="0.2">
      <c r="D11113" s="175"/>
      <c r="E11113" s="11"/>
      <c r="F11113" s="10"/>
      <c r="G11113" s="9">
        <v>100</v>
      </c>
      <c r="H11113" s="16">
        <v>2.564102564103</v>
      </c>
      <c r="I11113" s="2">
        <v>3.4188034188029999</v>
      </c>
      <c r="J11113" s="2">
        <v>26.923076923077002</v>
      </c>
      <c r="K11113" s="2">
        <v>40.598290598291001</v>
      </c>
      <c r="L11113" s="2">
        <v>19.65811965812</v>
      </c>
      <c r="M11113" s="13">
        <v>6.8376068376069998</v>
      </c>
    </row>
    <row r="11114" spans="4:13" x14ac:dyDescent="0.2">
      <c r="D11114" s="175"/>
      <c r="E11114" s="4" t="s">
        <v>65</v>
      </c>
      <c r="F11114" s="6"/>
      <c r="G11114" s="5">
        <v>172</v>
      </c>
      <c r="H11114" s="7">
        <v>2</v>
      </c>
      <c r="I11114" s="1">
        <v>5</v>
      </c>
      <c r="J11114" s="1">
        <v>53</v>
      </c>
      <c r="K11114" s="1">
        <v>65</v>
      </c>
      <c r="L11114" s="1">
        <v>37</v>
      </c>
      <c r="M11114" s="8">
        <v>10</v>
      </c>
    </row>
    <row r="11115" spans="4:13" x14ac:dyDescent="0.2">
      <c r="D11115" s="175"/>
      <c r="E11115" s="11"/>
      <c r="F11115" s="10"/>
      <c r="G11115" s="9">
        <v>100</v>
      </c>
      <c r="H11115" s="16">
        <v>1.1627906976739999</v>
      </c>
      <c r="I11115" s="2">
        <v>2.9069767441860002</v>
      </c>
      <c r="J11115" s="2">
        <v>30.813953488372</v>
      </c>
      <c r="K11115" s="2">
        <v>37.790697674419</v>
      </c>
      <c r="L11115" s="2">
        <v>21.511627906977001</v>
      </c>
      <c r="M11115" s="13">
        <v>5.8139534883720003</v>
      </c>
    </row>
    <row r="11116" spans="4:13" x14ac:dyDescent="0.2">
      <c r="D11116" s="175"/>
      <c r="E11116" s="4" t="s">
        <v>66</v>
      </c>
      <c r="F11116" s="6"/>
      <c r="G11116" s="5">
        <v>165</v>
      </c>
      <c r="H11116" s="7">
        <v>0</v>
      </c>
      <c r="I11116" s="1">
        <v>4</v>
      </c>
      <c r="J11116" s="1">
        <v>64</v>
      </c>
      <c r="K11116" s="1">
        <v>59</v>
      </c>
      <c r="L11116" s="1">
        <v>32</v>
      </c>
      <c r="M11116" s="8">
        <v>6</v>
      </c>
    </row>
    <row r="11117" spans="4:13" x14ac:dyDescent="0.2">
      <c r="D11117" s="175"/>
      <c r="E11117" s="11"/>
      <c r="F11117" s="10"/>
      <c r="G11117" s="9">
        <v>100</v>
      </c>
      <c r="H11117" s="45">
        <v>0</v>
      </c>
      <c r="I11117" s="2">
        <v>2.4242424242420002</v>
      </c>
      <c r="J11117" s="23">
        <v>38.787878787879002</v>
      </c>
      <c r="K11117" s="2">
        <v>35.757575757575999</v>
      </c>
      <c r="L11117" s="2">
        <v>19.393939393939</v>
      </c>
      <c r="M11117" s="13">
        <v>3.636363636364</v>
      </c>
    </row>
    <row r="11118" spans="4:13" x14ac:dyDescent="0.2">
      <c r="D11118" s="175"/>
      <c r="E11118" s="4" t="s">
        <v>67</v>
      </c>
      <c r="F11118" s="6"/>
      <c r="G11118" s="5">
        <v>158</v>
      </c>
      <c r="H11118" s="7">
        <v>6</v>
      </c>
      <c r="I11118" s="1">
        <v>1</v>
      </c>
      <c r="J11118" s="1">
        <v>44</v>
      </c>
      <c r="K11118" s="1">
        <v>62</v>
      </c>
      <c r="L11118" s="1">
        <v>41</v>
      </c>
      <c r="M11118" s="8">
        <v>4</v>
      </c>
    </row>
    <row r="11119" spans="4:13" x14ac:dyDescent="0.2">
      <c r="D11119" s="175"/>
      <c r="E11119" s="11"/>
      <c r="F11119" s="10"/>
      <c r="G11119" s="9">
        <v>100</v>
      </c>
      <c r="H11119" s="16">
        <v>3.7974683544299999</v>
      </c>
      <c r="I11119" s="2">
        <v>0.63291139240500005</v>
      </c>
      <c r="J11119" s="2">
        <v>27.848101265823001</v>
      </c>
      <c r="K11119" s="2">
        <v>39.240506329113998</v>
      </c>
      <c r="L11119" s="2">
        <v>25.949367088608</v>
      </c>
      <c r="M11119" s="13">
        <v>2.5316455696200002</v>
      </c>
    </row>
    <row r="11120" spans="4:13" x14ac:dyDescent="0.2">
      <c r="D11120" s="175"/>
      <c r="E11120" s="4" t="s">
        <v>68</v>
      </c>
      <c r="F11120" s="6"/>
      <c r="G11120" s="5">
        <v>112</v>
      </c>
      <c r="H11120" s="7">
        <v>1</v>
      </c>
      <c r="I11120" s="1">
        <v>0</v>
      </c>
      <c r="J11120" s="1">
        <v>43</v>
      </c>
      <c r="K11120" s="1">
        <v>42</v>
      </c>
      <c r="L11120" s="1">
        <v>24</v>
      </c>
      <c r="M11120" s="8">
        <v>2</v>
      </c>
    </row>
    <row r="11121" spans="2:13" x14ac:dyDescent="0.2">
      <c r="D11121" s="175"/>
      <c r="E11121" s="11"/>
      <c r="F11121" s="10"/>
      <c r="G11121" s="9">
        <v>100</v>
      </c>
      <c r="H11121" s="16">
        <v>0.89285714285700002</v>
      </c>
      <c r="I11121" s="18">
        <v>0</v>
      </c>
      <c r="J11121" s="23">
        <v>38.392857142856997</v>
      </c>
      <c r="K11121" s="2">
        <v>37.5</v>
      </c>
      <c r="L11121" s="2">
        <v>21.428571428571001</v>
      </c>
      <c r="M11121" s="13">
        <v>1.785714285714</v>
      </c>
    </row>
    <row r="11122" spans="2:13" x14ac:dyDescent="0.2">
      <c r="D11122" s="175"/>
      <c r="E11122" s="4" t="s">
        <v>69</v>
      </c>
      <c r="F11122" s="6"/>
      <c r="G11122" s="5">
        <v>92</v>
      </c>
      <c r="H11122" s="7">
        <v>1</v>
      </c>
      <c r="I11122" s="1">
        <v>2</v>
      </c>
      <c r="J11122" s="1">
        <v>20</v>
      </c>
      <c r="K11122" s="1">
        <v>46</v>
      </c>
      <c r="L11122" s="1">
        <v>22</v>
      </c>
      <c r="M11122" s="8">
        <v>1</v>
      </c>
    </row>
    <row r="11123" spans="2:13" x14ac:dyDescent="0.2">
      <c r="D11123" s="175"/>
      <c r="E11123" s="11"/>
      <c r="F11123" s="10"/>
      <c r="G11123" s="9">
        <v>100</v>
      </c>
      <c r="H11123" s="16">
        <v>1.086956521739</v>
      </c>
      <c r="I11123" s="2">
        <v>2.1739130434780001</v>
      </c>
      <c r="J11123" s="27">
        <v>21.739130434783</v>
      </c>
      <c r="K11123" s="35">
        <v>50</v>
      </c>
      <c r="L11123" s="2">
        <v>23.913043478260999</v>
      </c>
      <c r="M11123" s="13">
        <v>1.086956521739</v>
      </c>
    </row>
    <row r="11124" spans="2:13" x14ac:dyDescent="0.2">
      <c r="D11124" s="175"/>
      <c r="E11124" s="4" t="s">
        <v>70</v>
      </c>
      <c r="F11124" s="6"/>
      <c r="G11124" s="5">
        <v>131</v>
      </c>
      <c r="H11124" s="7">
        <v>2</v>
      </c>
      <c r="I11124" s="1">
        <v>0</v>
      </c>
      <c r="J11124" s="1">
        <v>44</v>
      </c>
      <c r="K11124" s="1">
        <v>53</v>
      </c>
      <c r="L11124" s="1">
        <v>30</v>
      </c>
      <c r="M11124" s="8">
        <v>2</v>
      </c>
    </row>
    <row r="11125" spans="2:13" x14ac:dyDescent="0.2">
      <c r="D11125" s="175"/>
      <c r="E11125" s="11"/>
      <c r="F11125" s="10"/>
      <c r="G11125" s="9">
        <v>100</v>
      </c>
      <c r="H11125" s="16">
        <v>1.526717557252</v>
      </c>
      <c r="I11125" s="18">
        <v>0</v>
      </c>
      <c r="J11125" s="2">
        <v>33.587786259542</v>
      </c>
      <c r="K11125" s="2">
        <v>40.458015267176002</v>
      </c>
      <c r="L11125" s="2">
        <v>22.900763358778999</v>
      </c>
      <c r="M11125" s="13">
        <v>1.526717557252</v>
      </c>
    </row>
    <row r="11126" spans="2:13" x14ac:dyDescent="0.2">
      <c r="D11126" s="175"/>
      <c r="E11126" s="4" t="s">
        <v>71</v>
      </c>
      <c r="F11126" s="6"/>
      <c r="G11126" s="5">
        <v>71</v>
      </c>
      <c r="H11126" s="7">
        <v>2</v>
      </c>
      <c r="I11126" s="1">
        <v>2</v>
      </c>
      <c r="J11126" s="1">
        <v>18</v>
      </c>
      <c r="K11126" s="1">
        <v>23</v>
      </c>
      <c r="L11126" s="1">
        <v>19</v>
      </c>
      <c r="M11126" s="8">
        <v>7</v>
      </c>
    </row>
    <row r="11127" spans="2:13" x14ac:dyDescent="0.2">
      <c r="D11127" s="175"/>
      <c r="E11127" s="11"/>
      <c r="F11127" s="10"/>
      <c r="G11127" s="9">
        <v>100</v>
      </c>
      <c r="H11127" s="16">
        <v>2.8169014084509998</v>
      </c>
      <c r="I11127" s="2">
        <v>2.8169014084509998</v>
      </c>
      <c r="J11127" s="2">
        <v>25.352112676055999</v>
      </c>
      <c r="K11127" s="27">
        <v>32.394366197182997</v>
      </c>
      <c r="L11127" s="2">
        <v>26.760563380282001</v>
      </c>
      <c r="M11127" s="89">
        <v>9.8591549295770005</v>
      </c>
    </row>
    <row r="11128" spans="2:13" x14ac:dyDescent="0.2">
      <c r="D11128" s="175"/>
      <c r="E11128" s="4" t="s">
        <v>72</v>
      </c>
      <c r="F11128" s="6"/>
      <c r="G11128" s="5">
        <v>70</v>
      </c>
      <c r="H11128" s="7">
        <v>0</v>
      </c>
      <c r="I11128" s="1">
        <v>0</v>
      </c>
      <c r="J11128" s="1">
        <v>13</v>
      </c>
      <c r="K11128" s="1">
        <v>32</v>
      </c>
      <c r="L11128" s="1">
        <v>24</v>
      </c>
      <c r="M11128" s="8">
        <v>1</v>
      </c>
    </row>
    <row r="11129" spans="2:13" x14ac:dyDescent="0.2">
      <c r="D11129" s="176"/>
      <c r="E11129" s="57"/>
      <c r="F11129" s="54"/>
      <c r="G11129" s="67">
        <v>100</v>
      </c>
      <c r="H11129" s="114">
        <v>0</v>
      </c>
      <c r="I11129" s="81">
        <v>0</v>
      </c>
      <c r="J11129" s="91">
        <v>18.571428571428999</v>
      </c>
      <c r="K11129" s="103">
        <v>45.714285714286</v>
      </c>
      <c r="L11129" s="108">
        <v>34.285714285714</v>
      </c>
      <c r="M11129" s="84">
        <v>1.4285714285710001</v>
      </c>
    </row>
    <row r="11131" spans="2:13" x14ac:dyDescent="0.2">
      <c r="B11131" s="43" t="str">
        <f xml:space="preserve"> HYPERLINK("#'目次'!B237", "[231]")</f>
        <v>[231]</v>
      </c>
      <c r="C11131" s="31" t="s">
        <v>444</v>
      </c>
    </row>
    <row r="11134" spans="2:13" x14ac:dyDescent="0.2">
      <c r="C11134" s="31" t="s">
        <v>75</v>
      </c>
    </row>
    <row r="11135" spans="2:13" x14ac:dyDescent="0.2">
      <c r="D11135" s="177"/>
      <c r="E11135" s="178"/>
      <c r="F11135" s="178"/>
      <c r="G11135" s="40" t="s">
        <v>14</v>
      </c>
      <c r="H11135" s="42" t="s">
        <v>416</v>
      </c>
      <c r="I11135" s="15" t="s">
        <v>417</v>
      </c>
      <c r="J11135" s="15" t="s">
        <v>418</v>
      </c>
      <c r="K11135" s="15" t="s">
        <v>419</v>
      </c>
      <c r="L11135" s="15" t="s">
        <v>420</v>
      </c>
      <c r="M11135" s="44" t="s">
        <v>17</v>
      </c>
    </row>
    <row r="11136" spans="2:13" x14ac:dyDescent="0.2">
      <c r="D11136" s="179"/>
      <c r="E11136" s="180"/>
      <c r="F11136" s="180"/>
      <c r="G11136" s="39"/>
      <c r="H11136" s="41"/>
      <c r="I11136" s="14"/>
      <c r="J11136" s="14"/>
      <c r="K11136" s="14"/>
      <c r="L11136" s="14"/>
      <c r="M11136" s="38"/>
    </row>
    <row r="11137" spans="4:13" x14ac:dyDescent="0.2">
      <c r="D11137" s="70"/>
      <c r="E11137" s="72" t="s">
        <v>14</v>
      </c>
      <c r="F11137" s="69"/>
      <c r="G11137" s="37">
        <v>1222</v>
      </c>
      <c r="H11137" s="17">
        <v>20</v>
      </c>
      <c r="I11137" s="17">
        <v>22</v>
      </c>
      <c r="J11137" s="17">
        <v>365</v>
      </c>
      <c r="K11137" s="17">
        <v>483</v>
      </c>
      <c r="L11137" s="17">
        <v>281</v>
      </c>
      <c r="M11137" s="55">
        <v>51</v>
      </c>
    </row>
    <row r="11138" spans="4:13" x14ac:dyDescent="0.2">
      <c r="D11138" s="57"/>
      <c r="E11138" s="54"/>
      <c r="F11138" s="71"/>
      <c r="G11138" s="9">
        <v>100</v>
      </c>
      <c r="H11138" s="2">
        <v>1.636661211129</v>
      </c>
      <c r="I11138" s="2">
        <v>1.8003273322419999</v>
      </c>
      <c r="J11138" s="2">
        <v>29.869067103110002</v>
      </c>
      <c r="K11138" s="2">
        <v>39.525368248772999</v>
      </c>
      <c r="L11138" s="2">
        <v>22.995090016367001</v>
      </c>
      <c r="M11138" s="13">
        <v>4.1734860883799998</v>
      </c>
    </row>
    <row r="11139" spans="4:13" x14ac:dyDescent="0.2">
      <c r="D11139" s="174" t="s">
        <v>36</v>
      </c>
      <c r="E11139" s="20" t="s">
        <v>76</v>
      </c>
      <c r="F11139" s="22"/>
      <c r="G11139" s="21">
        <v>629</v>
      </c>
      <c r="H11139" s="25">
        <v>11</v>
      </c>
      <c r="I11139" s="3">
        <v>11</v>
      </c>
      <c r="J11139" s="3">
        <v>189</v>
      </c>
      <c r="K11139" s="3">
        <v>233</v>
      </c>
      <c r="L11139" s="3">
        <v>159</v>
      </c>
      <c r="M11139" s="26">
        <v>26</v>
      </c>
    </row>
    <row r="11140" spans="4:13" x14ac:dyDescent="0.2">
      <c r="D11140" s="175"/>
      <c r="E11140" s="11"/>
      <c r="F11140" s="10"/>
      <c r="G11140" s="9">
        <v>100</v>
      </c>
      <c r="H11140" s="16">
        <v>1.7488076311609999</v>
      </c>
      <c r="I11140" s="2">
        <v>1.7488076311609999</v>
      </c>
      <c r="J11140" s="2">
        <v>30.047694753577002</v>
      </c>
      <c r="K11140" s="2">
        <v>37.042925278219002</v>
      </c>
      <c r="L11140" s="2">
        <v>25.278219395866</v>
      </c>
      <c r="M11140" s="13">
        <v>4.1335453100160002</v>
      </c>
    </row>
    <row r="11141" spans="4:13" x14ac:dyDescent="0.2">
      <c r="D11141" s="175"/>
      <c r="E11141" s="4" t="s">
        <v>39</v>
      </c>
      <c r="F11141" s="6"/>
      <c r="G11141" s="5">
        <v>37</v>
      </c>
      <c r="H11141" s="7">
        <v>1</v>
      </c>
      <c r="I11141" s="1">
        <v>1</v>
      </c>
      <c r="J11141" s="1">
        <v>13</v>
      </c>
      <c r="K11141" s="1">
        <v>12</v>
      </c>
      <c r="L11141" s="1">
        <v>9</v>
      </c>
      <c r="M11141" s="8">
        <v>1</v>
      </c>
    </row>
    <row r="11142" spans="4:13" x14ac:dyDescent="0.2">
      <c r="D11142" s="175"/>
      <c r="E11142" s="11"/>
      <c r="F11142" s="10"/>
      <c r="G11142" s="9">
        <v>100</v>
      </c>
      <c r="H11142" s="16">
        <v>2.7027027027030002</v>
      </c>
      <c r="I11142" s="2">
        <v>2.7027027027030002</v>
      </c>
      <c r="J11142" s="23">
        <v>35.135135135135002</v>
      </c>
      <c r="K11142" s="27">
        <v>32.432432432432002</v>
      </c>
      <c r="L11142" s="2">
        <v>24.324324324323999</v>
      </c>
      <c r="M11142" s="13">
        <v>2.7027027027030002</v>
      </c>
    </row>
    <row r="11143" spans="4:13" x14ac:dyDescent="0.2">
      <c r="D11143" s="175"/>
      <c r="E11143" s="4" t="s">
        <v>40</v>
      </c>
      <c r="F11143" s="6"/>
      <c r="G11143" s="5">
        <v>73</v>
      </c>
      <c r="H11143" s="7">
        <v>0</v>
      </c>
      <c r="I11143" s="1">
        <v>2</v>
      </c>
      <c r="J11143" s="1">
        <v>24</v>
      </c>
      <c r="K11143" s="1">
        <v>21</v>
      </c>
      <c r="L11143" s="1">
        <v>25</v>
      </c>
      <c r="M11143" s="8">
        <v>1</v>
      </c>
    </row>
    <row r="11144" spans="4:13" x14ac:dyDescent="0.2">
      <c r="D11144" s="175"/>
      <c r="E11144" s="11"/>
      <c r="F11144" s="10"/>
      <c r="G11144" s="9">
        <v>100</v>
      </c>
      <c r="H11144" s="45">
        <v>0</v>
      </c>
      <c r="I11144" s="2">
        <v>2.7397260273969999</v>
      </c>
      <c r="J11144" s="2">
        <v>32.876712328766999</v>
      </c>
      <c r="K11144" s="46">
        <v>28.767123287671001</v>
      </c>
      <c r="L11144" s="35">
        <v>34.246575342466002</v>
      </c>
      <c r="M11144" s="13">
        <v>1.369863013699</v>
      </c>
    </row>
    <row r="11145" spans="4:13" x14ac:dyDescent="0.2">
      <c r="D11145" s="175"/>
      <c r="E11145" s="4" t="s">
        <v>41</v>
      </c>
      <c r="F11145" s="6"/>
      <c r="G11145" s="5">
        <v>108</v>
      </c>
      <c r="H11145" s="7">
        <v>2</v>
      </c>
      <c r="I11145" s="1">
        <v>3</v>
      </c>
      <c r="J11145" s="1">
        <v>35</v>
      </c>
      <c r="K11145" s="1">
        <v>37</v>
      </c>
      <c r="L11145" s="1">
        <v>29</v>
      </c>
      <c r="M11145" s="8">
        <v>2</v>
      </c>
    </row>
    <row r="11146" spans="4:13" x14ac:dyDescent="0.2">
      <c r="D11146" s="175"/>
      <c r="E11146" s="11"/>
      <c r="F11146" s="10"/>
      <c r="G11146" s="9">
        <v>100</v>
      </c>
      <c r="H11146" s="16">
        <v>1.851851851852</v>
      </c>
      <c r="I11146" s="2">
        <v>2.7777777777780002</v>
      </c>
      <c r="J11146" s="2">
        <v>32.407407407407</v>
      </c>
      <c r="K11146" s="27">
        <v>34.259259259258997</v>
      </c>
      <c r="L11146" s="2">
        <v>26.851851851852</v>
      </c>
      <c r="M11146" s="13">
        <v>1.851851851852</v>
      </c>
    </row>
    <row r="11147" spans="4:13" x14ac:dyDescent="0.2">
      <c r="D11147" s="175"/>
      <c r="E11147" s="4" t="s">
        <v>42</v>
      </c>
      <c r="F11147" s="6"/>
      <c r="G11147" s="5">
        <v>113</v>
      </c>
      <c r="H11147" s="7">
        <v>3</v>
      </c>
      <c r="I11147" s="1">
        <v>1</v>
      </c>
      <c r="J11147" s="1">
        <v>36</v>
      </c>
      <c r="K11147" s="1">
        <v>40</v>
      </c>
      <c r="L11147" s="1">
        <v>31</v>
      </c>
      <c r="M11147" s="8">
        <v>2</v>
      </c>
    </row>
    <row r="11148" spans="4:13" x14ac:dyDescent="0.2">
      <c r="D11148" s="175"/>
      <c r="E11148" s="11"/>
      <c r="F11148" s="10"/>
      <c r="G11148" s="9">
        <v>100</v>
      </c>
      <c r="H11148" s="16">
        <v>2.654867256637</v>
      </c>
      <c r="I11148" s="2">
        <v>0.88495575221199996</v>
      </c>
      <c r="J11148" s="2">
        <v>31.858407079646</v>
      </c>
      <c r="K11148" s="2">
        <v>35.398230088496</v>
      </c>
      <c r="L11148" s="2">
        <v>27.433628318583999</v>
      </c>
      <c r="M11148" s="13">
        <v>1.769911504425</v>
      </c>
    </row>
    <row r="11149" spans="4:13" x14ac:dyDescent="0.2">
      <c r="D11149" s="175"/>
      <c r="E11149" s="4" t="s">
        <v>43</v>
      </c>
      <c r="F11149" s="6"/>
      <c r="G11149" s="5">
        <v>101</v>
      </c>
      <c r="H11149" s="7">
        <v>2</v>
      </c>
      <c r="I11149" s="1">
        <v>1</v>
      </c>
      <c r="J11149" s="1">
        <v>30</v>
      </c>
      <c r="K11149" s="1">
        <v>43</v>
      </c>
      <c r="L11149" s="1">
        <v>21</v>
      </c>
      <c r="M11149" s="8">
        <v>4</v>
      </c>
    </row>
    <row r="11150" spans="4:13" x14ac:dyDescent="0.2">
      <c r="D11150" s="175"/>
      <c r="E11150" s="11"/>
      <c r="F11150" s="10"/>
      <c r="G11150" s="9">
        <v>100</v>
      </c>
      <c r="H11150" s="16">
        <v>1.9801980198019999</v>
      </c>
      <c r="I11150" s="2">
        <v>0.99009900990099997</v>
      </c>
      <c r="J11150" s="2">
        <v>29.702970297029999</v>
      </c>
      <c r="K11150" s="2">
        <v>42.574257425742999</v>
      </c>
      <c r="L11150" s="2">
        <v>20.792079207920999</v>
      </c>
      <c r="M11150" s="13">
        <v>3.9603960396039999</v>
      </c>
    </row>
    <row r="11151" spans="4:13" x14ac:dyDescent="0.2">
      <c r="D11151" s="175"/>
      <c r="E11151" s="4" t="s">
        <v>44</v>
      </c>
      <c r="F11151" s="6"/>
      <c r="G11151" s="5">
        <v>114</v>
      </c>
      <c r="H11151" s="7">
        <v>2</v>
      </c>
      <c r="I11151" s="1">
        <v>0</v>
      </c>
      <c r="J11151" s="1">
        <v>34</v>
      </c>
      <c r="K11151" s="1">
        <v>45</v>
      </c>
      <c r="L11151" s="1">
        <v>24</v>
      </c>
      <c r="M11151" s="8">
        <v>9</v>
      </c>
    </row>
    <row r="11152" spans="4:13" x14ac:dyDescent="0.2">
      <c r="D11152" s="175"/>
      <c r="E11152" s="11"/>
      <c r="F11152" s="10"/>
      <c r="G11152" s="9">
        <v>100</v>
      </c>
      <c r="H11152" s="16">
        <v>1.7543859649119999</v>
      </c>
      <c r="I11152" s="18">
        <v>0</v>
      </c>
      <c r="J11152" s="2">
        <v>29.824561403509001</v>
      </c>
      <c r="K11152" s="2">
        <v>39.473684210526002</v>
      </c>
      <c r="L11152" s="2">
        <v>21.052631578947</v>
      </c>
      <c r="M11152" s="13">
        <v>7.8947368421049999</v>
      </c>
    </row>
    <row r="11153" spans="4:13" x14ac:dyDescent="0.2">
      <c r="D11153" s="175"/>
      <c r="E11153" s="4" t="s">
        <v>45</v>
      </c>
      <c r="F11153" s="6"/>
      <c r="G11153" s="5">
        <v>83</v>
      </c>
      <c r="H11153" s="7">
        <v>1</v>
      </c>
      <c r="I11153" s="1">
        <v>3</v>
      </c>
      <c r="J11153" s="1">
        <v>17</v>
      </c>
      <c r="K11153" s="1">
        <v>35</v>
      </c>
      <c r="L11153" s="1">
        <v>20</v>
      </c>
      <c r="M11153" s="8">
        <v>7</v>
      </c>
    </row>
    <row r="11154" spans="4:13" x14ac:dyDescent="0.2">
      <c r="D11154" s="175"/>
      <c r="E11154" s="11"/>
      <c r="F11154" s="10"/>
      <c r="G11154" s="9">
        <v>100</v>
      </c>
      <c r="H11154" s="16">
        <v>1.204819277108</v>
      </c>
      <c r="I11154" s="2">
        <v>3.6144578313250002</v>
      </c>
      <c r="J11154" s="27">
        <v>20.481927710842999</v>
      </c>
      <c r="K11154" s="2">
        <v>42.168674698795002</v>
      </c>
      <c r="L11154" s="2">
        <v>24.096385542168999</v>
      </c>
      <c r="M11154" s="13">
        <v>8.4337349397590007</v>
      </c>
    </row>
    <row r="11155" spans="4:13" x14ac:dyDescent="0.2">
      <c r="D11155" s="174" t="s">
        <v>37</v>
      </c>
      <c r="E11155" s="20" t="s">
        <v>77</v>
      </c>
      <c r="F11155" s="22"/>
      <c r="G11155" s="21">
        <v>593</v>
      </c>
      <c r="H11155" s="25">
        <v>9</v>
      </c>
      <c r="I11155" s="3">
        <v>11</v>
      </c>
      <c r="J11155" s="3">
        <v>176</v>
      </c>
      <c r="K11155" s="3">
        <v>250</v>
      </c>
      <c r="L11155" s="3">
        <v>122</v>
      </c>
      <c r="M11155" s="26">
        <v>25</v>
      </c>
    </row>
    <row r="11156" spans="4:13" x14ac:dyDescent="0.2">
      <c r="D11156" s="175"/>
      <c r="E11156" s="11"/>
      <c r="F11156" s="10"/>
      <c r="G11156" s="9">
        <v>100</v>
      </c>
      <c r="H11156" s="16">
        <v>1.517706576728</v>
      </c>
      <c r="I11156" s="2">
        <v>1.85497470489</v>
      </c>
      <c r="J11156" s="2">
        <v>29.679595278246001</v>
      </c>
      <c r="K11156" s="2">
        <v>42.158516020236</v>
      </c>
      <c r="L11156" s="2">
        <v>20.573355817875001</v>
      </c>
      <c r="M11156" s="13">
        <v>4.2158516020240002</v>
      </c>
    </row>
    <row r="11157" spans="4:13" x14ac:dyDescent="0.2">
      <c r="D11157" s="175"/>
      <c r="E11157" s="4" t="s">
        <v>39</v>
      </c>
      <c r="F11157" s="6"/>
      <c r="G11157" s="5">
        <v>27</v>
      </c>
      <c r="H11157" s="7">
        <v>2</v>
      </c>
      <c r="I11157" s="1">
        <v>1</v>
      </c>
      <c r="J11157" s="1">
        <v>9</v>
      </c>
      <c r="K11157" s="1">
        <v>10</v>
      </c>
      <c r="L11157" s="1">
        <v>5</v>
      </c>
      <c r="M11157" s="8">
        <v>0</v>
      </c>
    </row>
    <row r="11158" spans="4:13" x14ac:dyDescent="0.2">
      <c r="D11158" s="175"/>
      <c r="E11158" s="11"/>
      <c r="F11158" s="10"/>
      <c r="G11158" s="9">
        <v>100</v>
      </c>
      <c r="H11158" s="64">
        <v>7.4074074074069998</v>
      </c>
      <c r="I11158" s="2">
        <v>3.7037037037039999</v>
      </c>
      <c r="J11158" s="2">
        <v>33.333333333333002</v>
      </c>
      <c r="K11158" s="2">
        <v>37.037037037037003</v>
      </c>
      <c r="L11158" s="2">
        <v>18.518518518518999</v>
      </c>
      <c r="M11158" s="36">
        <v>0</v>
      </c>
    </row>
    <row r="11159" spans="4:13" x14ac:dyDescent="0.2">
      <c r="D11159" s="175"/>
      <c r="E11159" s="4" t="s">
        <v>40</v>
      </c>
      <c r="F11159" s="6"/>
      <c r="G11159" s="5">
        <v>74</v>
      </c>
      <c r="H11159" s="7">
        <v>1</v>
      </c>
      <c r="I11159" s="1">
        <v>2</v>
      </c>
      <c r="J11159" s="1">
        <v>17</v>
      </c>
      <c r="K11159" s="1">
        <v>35</v>
      </c>
      <c r="L11159" s="1">
        <v>17</v>
      </c>
      <c r="M11159" s="8">
        <v>2</v>
      </c>
    </row>
    <row r="11160" spans="4:13" x14ac:dyDescent="0.2">
      <c r="D11160" s="175"/>
      <c r="E11160" s="11"/>
      <c r="F11160" s="10"/>
      <c r="G11160" s="9">
        <v>100</v>
      </c>
      <c r="H11160" s="16">
        <v>1.351351351351</v>
      </c>
      <c r="I11160" s="2">
        <v>2.7027027027030002</v>
      </c>
      <c r="J11160" s="27">
        <v>22.972972972973</v>
      </c>
      <c r="K11160" s="23">
        <v>47.297297297297</v>
      </c>
      <c r="L11160" s="2">
        <v>22.972972972973</v>
      </c>
      <c r="M11160" s="13">
        <v>2.7027027027030002</v>
      </c>
    </row>
    <row r="11161" spans="4:13" x14ac:dyDescent="0.2">
      <c r="D11161" s="175"/>
      <c r="E11161" s="4" t="s">
        <v>41</v>
      </c>
      <c r="F11161" s="6"/>
      <c r="G11161" s="5">
        <v>96</v>
      </c>
      <c r="H11161" s="7">
        <v>0</v>
      </c>
      <c r="I11161" s="1">
        <v>1</v>
      </c>
      <c r="J11161" s="1">
        <v>24</v>
      </c>
      <c r="K11161" s="1">
        <v>44</v>
      </c>
      <c r="L11161" s="1">
        <v>27</v>
      </c>
      <c r="M11161" s="8">
        <v>0</v>
      </c>
    </row>
    <row r="11162" spans="4:13" x14ac:dyDescent="0.2">
      <c r="D11162" s="175"/>
      <c r="E11162" s="11"/>
      <c r="F11162" s="10"/>
      <c r="G11162" s="9">
        <v>100</v>
      </c>
      <c r="H11162" s="45">
        <v>0</v>
      </c>
      <c r="I11162" s="2">
        <v>1.041666666667</v>
      </c>
      <c r="J11162" s="2">
        <v>25</v>
      </c>
      <c r="K11162" s="23">
        <v>45.833333333333002</v>
      </c>
      <c r="L11162" s="23">
        <v>28.125</v>
      </c>
      <c r="M11162" s="36">
        <v>0</v>
      </c>
    </row>
    <row r="11163" spans="4:13" x14ac:dyDescent="0.2">
      <c r="D11163" s="175"/>
      <c r="E11163" s="4" t="s">
        <v>42</v>
      </c>
      <c r="F11163" s="6"/>
      <c r="G11163" s="5">
        <v>97</v>
      </c>
      <c r="H11163" s="7">
        <v>3</v>
      </c>
      <c r="I11163" s="1">
        <v>1</v>
      </c>
      <c r="J11163" s="1">
        <v>31</v>
      </c>
      <c r="K11163" s="1">
        <v>35</v>
      </c>
      <c r="L11163" s="1">
        <v>24</v>
      </c>
      <c r="M11163" s="8">
        <v>3</v>
      </c>
    </row>
    <row r="11164" spans="4:13" x14ac:dyDescent="0.2">
      <c r="D11164" s="175"/>
      <c r="E11164" s="11"/>
      <c r="F11164" s="10"/>
      <c r="G11164" s="9">
        <v>100</v>
      </c>
      <c r="H11164" s="16">
        <v>3.0927835051549999</v>
      </c>
      <c r="I11164" s="2">
        <v>1.0309278350519999</v>
      </c>
      <c r="J11164" s="2">
        <v>31.958762886597999</v>
      </c>
      <c r="K11164" s="2">
        <v>36.082474226804003</v>
      </c>
      <c r="L11164" s="2">
        <v>24.742268041237001</v>
      </c>
      <c r="M11164" s="13">
        <v>3.0927835051549999</v>
      </c>
    </row>
    <row r="11165" spans="4:13" x14ac:dyDescent="0.2">
      <c r="D11165" s="175"/>
      <c r="E11165" s="4" t="s">
        <v>43</v>
      </c>
      <c r="F11165" s="6"/>
      <c r="G11165" s="5">
        <v>103</v>
      </c>
      <c r="H11165" s="7">
        <v>1</v>
      </c>
      <c r="I11165" s="1">
        <v>2</v>
      </c>
      <c r="J11165" s="1">
        <v>32</v>
      </c>
      <c r="K11165" s="1">
        <v>48</v>
      </c>
      <c r="L11165" s="1">
        <v>14</v>
      </c>
      <c r="M11165" s="8">
        <v>6</v>
      </c>
    </row>
    <row r="11166" spans="4:13" x14ac:dyDescent="0.2">
      <c r="D11166" s="175"/>
      <c r="E11166" s="11"/>
      <c r="F11166" s="10"/>
      <c r="G11166" s="9">
        <v>100</v>
      </c>
      <c r="H11166" s="16">
        <v>0.97087378640800004</v>
      </c>
      <c r="I11166" s="2">
        <v>1.9417475728160001</v>
      </c>
      <c r="J11166" s="2">
        <v>31.067961165048999</v>
      </c>
      <c r="K11166" s="23">
        <v>46.601941747573001</v>
      </c>
      <c r="L11166" s="27">
        <v>13.592233009709</v>
      </c>
      <c r="M11166" s="13">
        <v>5.8252427184469999</v>
      </c>
    </row>
    <row r="11167" spans="4:13" x14ac:dyDescent="0.2">
      <c r="D11167" s="175"/>
      <c r="E11167" s="4" t="s">
        <v>44</v>
      </c>
      <c r="F11167" s="6"/>
      <c r="G11167" s="5">
        <v>109</v>
      </c>
      <c r="H11167" s="7">
        <v>0</v>
      </c>
      <c r="I11167" s="1">
        <v>1</v>
      </c>
      <c r="J11167" s="1">
        <v>36</v>
      </c>
      <c r="K11167" s="1">
        <v>44</v>
      </c>
      <c r="L11167" s="1">
        <v>22</v>
      </c>
      <c r="M11167" s="8">
        <v>6</v>
      </c>
    </row>
    <row r="11168" spans="4:13" x14ac:dyDescent="0.2">
      <c r="D11168" s="175"/>
      <c r="E11168" s="11"/>
      <c r="F11168" s="10"/>
      <c r="G11168" s="9">
        <v>100</v>
      </c>
      <c r="H11168" s="45">
        <v>0</v>
      </c>
      <c r="I11168" s="2">
        <v>0.91743119266100004</v>
      </c>
      <c r="J11168" s="2">
        <v>33.027522935779999</v>
      </c>
      <c r="K11168" s="2">
        <v>40.366972477064003</v>
      </c>
      <c r="L11168" s="2">
        <v>20.183486238532002</v>
      </c>
      <c r="M11168" s="13">
        <v>5.5045871559629997</v>
      </c>
    </row>
    <row r="11169" spans="2:13" x14ac:dyDescent="0.2">
      <c r="D11169" s="175"/>
      <c r="E11169" s="4" t="s">
        <v>45</v>
      </c>
      <c r="F11169" s="6"/>
      <c r="G11169" s="5">
        <v>87</v>
      </c>
      <c r="H11169" s="7">
        <v>2</v>
      </c>
      <c r="I11169" s="1">
        <v>3</v>
      </c>
      <c r="J11169" s="1">
        <v>27</v>
      </c>
      <c r="K11169" s="1">
        <v>34</v>
      </c>
      <c r="L11169" s="1">
        <v>13</v>
      </c>
      <c r="M11169" s="8">
        <v>8</v>
      </c>
    </row>
    <row r="11170" spans="2:13" x14ac:dyDescent="0.2">
      <c r="D11170" s="176"/>
      <c r="E11170" s="57"/>
      <c r="F11170" s="54"/>
      <c r="G11170" s="67">
        <v>100</v>
      </c>
      <c r="H11170" s="82">
        <v>2.2988505747130001</v>
      </c>
      <c r="I11170" s="48">
        <v>3.4482758620689999</v>
      </c>
      <c r="J11170" s="48">
        <v>31.034482758620999</v>
      </c>
      <c r="K11170" s="48">
        <v>39.080459770114999</v>
      </c>
      <c r="L11170" s="96">
        <v>14.942528735631999</v>
      </c>
      <c r="M11170" s="113">
        <v>9.1954022988510005</v>
      </c>
    </row>
    <row r="11172" spans="2:13" x14ac:dyDescent="0.2">
      <c r="B11172" s="43" t="str">
        <f xml:space="preserve"> HYPERLINK("#'目次'!B238", "[232]")</f>
        <v>[232]</v>
      </c>
      <c r="C11172" s="31" t="s">
        <v>447</v>
      </c>
    </row>
    <row r="11176" spans="2:13" x14ac:dyDescent="0.2">
      <c r="D11176" s="177"/>
      <c r="E11176" s="178"/>
      <c r="F11176" s="178"/>
      <c r="G11176" s="40" t="s">
        <v>14</v>
      </c>
      <c r="H11176" s="42" t="s">
        <v>416</v>
      </c>
      <c r="I11176" s="15" t="s">
        <v>417</v>
      </c>
      <c r="J11176" s="15" t="s">
        <v>418</v>
      </c>
      <c r="K11176" s="15" t="s">
        <v>419</v>
      </c>
      <c r="L11176" s="15" t="s">
        <v>420</v>
      </c>
      <c r="M11176" s="44" t="s">
        <v>17</v>
      </c>
    </row>
    <row r="11177" spans="2:13" x14ac:dyDescent="0.2">
      <c r="D11177" s="179"/>
      <c r="E11177" s="180"/>
      <c r="F11177" s="180"/>
      <c r="G11177" s="39"/>
      <c r="H11177" s="41"/>
      <c r="I11177" s="14"/>
      <c r="J11177" s="14"/>
      <c r="K11177" s="14"/>
      <c r="L11177" s="14"/>
      <c r="M11177" s="38"/>
    </row>
    <row r="11178" spans="2:13" x14ac:dyDescent="0.2">
      <c r="D11178" s="70"/>
      <c r="E11178" s="72" t="s">
        <v>14</v>
      </c>
      <c r="F11178" s="69"/>
      <c r="G11178" s="37">
        <v>1222</v>
      </c>
      <c r="H11178" s="17">
        <v>27</v>
      </c>
      <c r="I11178" s="17">
        <v>141</v>
      </c>
      <c r="J11178" s="17">
        <v>801</v>
      </c>
      <c r="K11178" s="17">
        <v>77</v>
      </c>
      <c r="L11178" s="17">
        <v>141</v>
      </c>
      <c r="M11178" s="55">
        <v>35</v>
      </c>
    </row>
    <row r="11179" spans="2:13" x14ac:dyDescent="0.2">
      <c r="D11179" s="57"/>
      <c r="E11179" s="54"/>
      <c r="F11179" s="71"/>
      <c r="G11179" s="9">
        <v>100</v>
      </c>
      <c r="H11179" s="2">
        <v>2.2094926350250002</v>
      </c>
      <c r="I11179" s="2">
        <v>11.538461538462</v>
      </c>
      <c r="J11179" s="2">
        <v>65.548281505727999</v>
      </c>
      <c r="K11179" s="2">
        <v>6.3011456628479996</v>
      </c>
      <c r="L11179" s="2">
        <v>11.538461538462</v>
      </c>
      <c r="M11179" s="13">
        <v>2.8641571194759998</v>
      </c>
    </row>
    <row r="11180" spans="2:13" x14ac:dyDescent="0.2">
      <c r="D11180" s="174" t="s">
        <v>18</v>
      </c>
      <c r="E11180" s="20" t="s">
        <v>19</v>
      </c>
      <c r="F11180" s="22"/>
      <c r="G11180" s="21">
        <v>57</v>
      </c>
      <c r="H11180" s="25">
        <v>1</v>
      </c>
      <c r="I11180" s="3">
        <v>9</v>
      </c>
      <c r="J11180" s="3">
        <v>34</v>
      </c>
      <c r="K11180" s="3">
        <v>8</v>
      </c>
      <c r="L11180" s="3">
        <v>4</v>
      </c>
      <c r="M11180" s="26">
        <v>1</v>
      </c>
    </row>
    <row r="11181" spans="2:13" x14ac:dyDescent="0.2">
      <c r="D11181" s="175"/>
      <c r="E11181" s="11"/>
      <c r="F11181" s="10"/>
      <c r="G11181" s="9">
        <v>100</v>
      </c>
      <c r="H11181" s="16">
        <v>1.7543859649119999</v>
      </c>
      <c r="I11181" s="2">
        <v>15.789473684211</v>
      </c>
      <c r="J11181" s="27">
        <v>59.649122807018003</v>
      </c>
      <c r="K11181" s="23">
        <v>14.035087719298</v>
      </c>
      <c r="L11181" s="2">
        <v>7.0175438596489998</v>
      </c>
      <c r="M11181" s="13">
        <v>1.7543859649119999</v>
      </c>
    </row>
    <row r="11182" spans="2:13" x14ac:dyDescent="0.2">
      <c r="D11182" s="175"/>
      <c r="E11182" s="4" t="s">
        <v>20</v>
      </c>
      <c r="F11182" s="6"/>
      <c r="G11182" s="5">
        <v>84</v>
      </c>
      <c r="H11182" s="7">
        <v>2</v>
      </c>
      <c r="I11182" s="1">
        <v>11</v>
      </c>
      <c r="J11182" s="1">
        <v>52</v>
      </c>
      <c r="K11182" s="1">
        <v>5</v>
      </c>
      <c r="L11182" s="1">
        <v>10</v>
      </c>
      <c r="M11182" s="8">
        <v>4</v>
      </c>
    </row>
    <row r="11183" spans="2:13" x14ac:dyDescent="0.2">
      <c r="D11183" s="175"/>
      <c r="E11183" s="11"/>
      <c r="F11183" s="10"/>
      <c r="G11183" s="9">
        <v>100</v>
      </c>
      <c r="H11183" s="16">
        <v>2.3809523809519999</v>
      </c>
      <c r="I11183" s="2">
        <v>13.095238095238001</v>
      </c>
      <c r="J11183" s="2">
        <v>61.904761904761997</v>
      </c>
      <c r="K11183" s="2">
        <v>5.9523809523809996</v>
      </c>
      <c r="L11183" s="2">
        <v>11.904761904761999</v>
      </c>
      <c r="M11183" s="13">
        <v>4.7619047619049999</v>
      </c>
    </row>
    <row r="11184" spans="2:13" x14ac:dyDescent="0.2">
      <c r="D11184" s="175"/>
      <c r="E11184" s="4" t="s">
        <v>21</v>
      </c>
      <c r="F11184" s="6"/>
      <c r="G11184" s="5">
        <v>487</v>
      </c>
      <c r="H11184" s="7">
        <v>5</v>
      </c>
      <c r="I11184" s="1">
        <v>57</v>
      </c>
      <c r="J11184" s="1">
        <v>319</v>
      </c>
      <c r="K11184" s="1">
        <v>35</v>
      </c>
      <c r="L11184" s="1">
        <v>60</v>
      </c>
      <c r="M11184" s="8">
        <v>11</v>
      </c>
    </row>
    <row r="11185" spans="4:13" x14ac:dyDescent="0.2">
      <c r="D11185" s="175"/>
      <c r="E11185" s="11"/>
      <c r="F11185" s="10"/>
      <c r="G11185" s="9">
        <v>100</v>
      </c>
      <c r="H11185" s="16">
        <v>1.026694045175</v>
      </c>
      <c r="I11185" s="2">
        <v>11.70431211499</v>
      </c>
      <c r="J11185" s="2">
        <v>65.503080082135995</v>
      </c>
      <c r="K11185" s="2">
        <v>7.1868583162219997</v>
      </c>
      <c r="L11185" s="2">
        <v>12.320328542094</v>
      </c>
      <c r="M11185" s="13">
        <v>2.258726899384</v>
      </c>
    </row>
    <row r="11186" spans="4:13" x14ac:dyDescent="0.2">
      <c r="D11186" s="175"/>
      <c r="E11186" s="4" t="s">
        <v>22</v>
      </c>
      <c r="F11186" s="6"/>
      <c r="G11186" s="5">
        <v>35</v>
      </c>
      <c r="H11186" s="7">
        <v>0</v>
      </c>
      <c r="I11186" s="1">
        <v>5</v>
      </c>
      <c r="J11186" s="1">
        <v>17</v>
      </c>
      <c r="K11186" s="1">
        <v>3</v>
      </c>
      <c r="L11186" s="1">
        <v>8</v>
      </c>
      <c r="M11186" s="8">
        <v>2</v>
      </c>
    </row>
    <row r="11187" spans="4:13" x14ac:dyDescent="0.2">
      <c r="D11187" s="175"/>
      <c r="E11187" s="11"/>
      <c r="F11187" s="10"/>
      <c r="G11187" s="9">
        <v>100</v>
      </c>
      <c r="H11187" s="45">
        <v>0</v>
      </c>
      <c r="I11187" s="2">
        <v>14.285714285714</v>
      </c>
      <c r="J11187" s="46">
        <v>48.571428571429003</v>
      </c>
      <c r="K11187" s="2">
        <v>8.5714285714289993</v>
      </c>
      <c r="L11187" s="35">
        <v>22.857142857143</v>
      </c>
      <c r="M11187" s="13">
        <v>5.7142857142860004</v>
      </c>
    </row>
    <row r="11188" spans="4:13" x14ac:dyDescent="0.2">
      <c r="D11188" s="175"/>
      <c r="E11188" s="4" t="s">
        <v>23</v>
      </c>
      <c r="F11188" s="6"/>
      <c r="G11188" s="5">
        <v>143</v>
      </c>
      <c r="H11188" s="7">
        <v>5</v>
      </c>
      <c r="I11188" s="1">
        <v>11</v>
      </c>
      <c r="J11188" s="1">
        <v>104</v>
      </c>
      <c r="K11188" s="1">
        <v>8</v>
      </c>
      <c r="L11188" s="1">
        <v>11</v>
      </c>
      <c r="M11188" s="8">
        <v>4</v>
      </c>
    </row>
    <row r="11189" spans="4:13" x14ac:dyDescent="0.2">
      <c r="D11189" s="175"/>
      <c r="E11189" s="11"/>
      <c r="F11189" s="10"/>
      <c r="G11189" s="9">
        <v>100</v>
      </c>
      <c r="H11189" s="16">
        <v>3.4965034965030002</v>
      </c>
      <c r="I11189" s="2">
        <v>7.6923076923079998</v>
      </c>
      <c r="J11189" s="23">
        <v>72.727272727273004</v>
      </c>
      <c r="K11189" s="2">
        <v>5.594405594406</v>
      </c>
      <c r="L11189" s="2">
        <v>7.6923076923079998</v>
      </c>
      <c r="M11189" s="13">
        <v>2.797202797203</v>
      </c>
    </row>
    <row r="11190" spans="4:13" x14ac:dyDescent="0.2">
      <c r="D11190" s="175"/>
      <c r="E11190" s="4" t="s">
        <v>24</v>
      </c>
      <c r="F11190" s="6"/>
      <c r="G11190" s="5">
        <v>187</v>
      </c>
      <c r="H11190" s="7">
        <v>3</v>
      </c>
      <c r="I11190" s="1">
        <v>22</v>
      </c>
      <c r="J11190" s="1">
        <v>128</v>
      </c>
      <c r="K11190" s="1">
        <v>7</v>
      </c>
      <c r="L11190" s="1">
        <v>23</v>
      </c>
      <c r="M11190" s="8">
        <v>4</v>
      </c>
    </row>
    <row r="11191" spans="4:13" x14ac:dyDescent="0.2">
      <c r="D11191" s="175"/>
      <c r="E11191" s="11"/>
      <c r="F11191" s="10"/>
      <c r="G11191" s="9">
        <v>100</v>
      </c>
      <c r="H11191" s="16">
        <v>1.6042780748659999</v>
      </c>
      <c r="I11191" s="2">
        <v>11.764705882353001</v>
      </c>
      <c r="J11191" s="2">
        <v>68.449197860962997</v>
      </c>
      <c r="K11191" s="2">
        <v>3.7433155080209999</v>
      </c>
      <c r="L11191" s="2">
        <v>12.299465240642</v>
      </c>
      <c r="M11191" s="13">
        <v>2.1390374331549999</v>
      </c>
    </row>
    <row r="11192" spans="4:13" x14ac:dyDescent="0.2">
      <c r="D11192" s="175"/>
      <c r="E11192" s="4" t="s">
        <v>25</v>
      </c>
      <c r="F11192" s="6"/>
      <c r="G11192" s="5">
        <v>71</v>
      </c>
      <c r="H11192" s="7">
        <v>4</v>
      </c>
      <c r="I11192" s="1">
        <v>11</v>
      </c>
      <c r="J11192" s="1">
        <v>47</v>
      </c>
      <c r="K11192" s="1">
        <v>0</v>
      </c>
      <c r="L11192" s="1">
        <v>7</v>
      </c>
      <c r="M11192" s="8">
        <v>2</v>
      </c>
    </row>
    <row r="11193" spans="4:13" x14ac:dyDescent="0.2">
      <c r="D11193" s="175"/>
      <c r="E11193" s="11"/>
      <c r="F11193" s="10"/>
      <c r="G11193" s="9">
        <v>100</v>
      </c>
      <c r="H11193" s="16">
        <v>5.6338028169010004</v>
      </c>
      <c r="I11193" s="2">
        <v>15.492957746479</v>
      </c>
      <c r="J11193" s="2">
        <v>66.197183098592006</v>
      </c>
      <c r="K11193" s="79">
        <v>0</v>
      </c>
      <c r="L11193" s="2">
        <v>9.8591549295770005</v>
      </c>
      <c r="M11193" s="13">
        <v>2.8169014084509998</v>
      </c>
    </row>
    <row r="11194" spans="4:13" x14ac:dyDescent="0.2">
      <c r="D11194" s="175"/>
      <c r="E11194" s="4" t="s">
        <v>26</v>
      </c>
      <c r="F11194" s="6"/>
      <c r="G11194" s="5">
        <v>30</v>
      </c>
      <c r="H11194" s="7">
        <v>1</v>
      </c>
      <c r="I11194" s="1">
        <v>6</v>
      </c>
      <c r="J11194" s="1">
        <v>17</v>
      </c>
      <c r="K11194" s="1">
        <v>1</v>
      </c>
      <c r="L11194" s="1">
        <v>5</v>
      </c>
      <c r="M11194" s="8">
        <v>0</v>
      </c>
    </row>
    <row r="11195" spans="4:13" x14ac:dyDescent="0.2">
      <c r="D11195" s="175"/>
      <c r="E11195" s="11"/>
      <c r="F11195" s="10"/>
      <c r="G11195" s="9">
        <v>100</v>
      </c>
      <c r="H11195" s="16">
        <v>3.333333333333</v>
      </c>
      <c r="I11195" s="23">
        <v>20</v>
      </c>
      <c r="J11195" s="27">
        <v>56.666666666666998</v>
      </c>
      <c r="K11195" s="2">
        <v>3.333333333333</v>
      </c>
      <c r="L11195" s="23">
        <v>16.666666666666998</v>
      </c>
      <c r="M11195" s="36">
        <v>0</v>
      </c>
    </row>
    <row r="11196" spans="4:13" x14ac:dyDescent="0.2">
      <c r="D11196" s="175"/>
      <c r="E11196" s="4" t="s">
        <v>27</v>
      </c>
      <c r="F11196" s="6"/>
      <c r="G11196" s="5">
        <v>70</v>
      </c>
      <c r="H11196" s="7">
        <v>3</v>
      </c>
      <c r="I11196" s="1">
        <v>3</v>
      </c>
      <c r="J11196" s="1">
        <v>45</v>
      </c>
      <c r="K11196" s="1">
        <v>6</v>
      </c>
      <c r="L11196" s="1">
        <v>9</v>
      </c>
      <c r="M11196" s="8">
        <v>4</v>
      </c>
    </row>
    <row r="11197" spans="4:13" x14ac:dyDescent="0.2">
      <c r="D11197" s="175"/>
      <c r="E11197" s="11"/>
      <c r="F11197" s="10"/>
      <c r="G11197" s="9">
        <v>100</v>
      </c>
      <c r="H11197" s="16">
        <v>4.2857142857139996</v>
      </c>
      <c r="I11197" s="27">
        <v>4.2857142857139996</v>
      </c>
      <c r="J11197" s="2">
        <v>64.285714285713993</v>
      </c>
      <c r="K11197" s="2">
        <v>8.5714285714289993</v>
      </c>
      <c r="L11197" s="2">
        <v>12.857142857143</v>
      </c>
      <c r="M11197" s="13">
        <v>5.7142857142860004</v>
      </c>
    </row>
    <row r="11198" spans="4:13" x14ac:dyDescent="0.2">
      <c r="D11198" s="175"/>
      <c r="E11198" s="4" t="s">
        <v>28</v>
      </c>
      <c r="F11198" s="6"/>
      <c r="G11198" s="5">
        <v>51</v>
      </c>
      <c r="H11198" s="7">
        <v>2</v>
      </c>
      <c r="I11198" s="1">
        <v>6</v>
      </c>
      <c r="J11198" s="1">
        <v>34</v>
      </c>
      <c r="K11198" s="1">
        <v>3</v>
      </c>
      <c r="L11198" s="1">
        <v>4</v>
      </c>
      <c r="M11198" s="8">
        <v>2</v>
      </c>
    </row>
    <row r="11199" spans="4:13" x14ac:dyDescent="0.2">
      <c r="D11199" s="175"/>
      <c r="E11199" s="11"/>
      <c r="F11199" s="10"/>
      <c r="G11199" s="9">
        <v>100</v>
      </c>
      <c r="H11199" s="16">
        <v>3.9215686274510002</v>
      </c>
      <c r="I11199" s="2">
        <v>11.764705882353001</v>
      </c>
      <c r="J11199" s="2">
        <v>66.666666666666998</v>
      </c>
      <c r="K11199" s="2">
        <v>5.8823529411760003</v>
      </c>
      <c r="L11199" s="2">
        <v>7.8431372549020004</v>
      </c>
      <c r="M11199" s="13">
        <v>3.9215686274510002</v>
      </c>
    </row>
    <row r="11200" spans="4:13" x14ac:dyDescent="0.2">
      <c r="D11200" s="175"/>
      <c r="E11200" s="4" t="s">
        <v>29</v>
      </c>
      <c r="F11200" s="6"/>
      <c r="G11200" s="5">
        <v>7</v>
      </c>
      <c r="H11200" s="7">
        <v>1</v>
      </c>
      <c r="I11200" s="1">
        <v>0</v>
      </c>
      <c r="J11200" s="1">
        <v>4</v>
      </c>
      <c r="K11200" s="1">
        <v>1</v>
      </c>
      <c r="L11200" s="1">
        <v>0</v>
      </c>
      <c r="M11200" s="8">
        <v>1</v>
      </c>
    </row>
    <row r="11201" spans="4:13" x14ac:dyDescent="0.2">
      <c r="D11201" s="175"/>
      <c r="E11201" s="11"/>
      <c r="F11201" s="10"/>
      <c r="G11201" s="9">
        <v>100</v>
      </c>
      <c r="H11201" s="86">
        <v>14.285714285714</v>
      </c>
      <c r="I11201" s="76">
        <v>0</v>
      </c>
      <c r="J11201" s="27">
        <v>57.142857142856997</v>
      </c>
      <c r="K11201" s="23">
        <v>14.285714285714</v>
      </c>
      <c r="L11201" s="76">
        <v>0</v>
      </c>
      <c r="M11201" s="104">
        <v>14.285714285714</v>
      </c>
    </row>
    <row r="11202" spans="4:13" x14ac:dyDescent="0.2">
      <c r="D11202" s="174" t="s">
        <v>30</v>
      </c>
      <c r="E11202" s="20" t="s">
        <v>31</v>
      </c>
      <c r="F11202" s="22"/>
      <c r="G11202" s="21">
        <v>393</v>
      </c>
      <c r="H11202" s="25">
        <v>6</v>
      </c>
      <c r="I11202" s="3">
        <v>52</v>
      </c>
      <c r="J11202" s="3">
        <v>243</v>
      </c>
      <c r="K11202" s="3">
        <v>31</v>
      </c>
      <c r="L11202" s="3">
        <v>55</v>
      </c>
      <c r="M11202" s="26">
        <v>6</v>
      </c>
    </row>
    <row r="11203" spans="4:13" x14ac:dyDescent="0.2">
      <c r="D11203" s="175"/>
      <c r="E11203" s="11"/>
      <c r="F11203" s="10"/>
      <c r="G11203" s="9">
        <v>100</v>
      </c>
      <c r="H11203" s="16">
        <v>1.526717557252</v>
      </c>
      <c r="I11203" s="2">
        <v>13.231552162850001</v>
      </c>
      <c r="J11203" s="2">
        <v>61.832061068701996</v>
      </c>
      <c r="K11203" s="2">
        <v>7.8880407124680003</v>
      </c>
      <c r="L11203" s="2">
        <v>13.994910941476</v>
      </c>
      <c r="M11203" s="13">
        <v>1.526717557252</v>
      </c>
    </row>
    <row r="11204" spans="4:13" x14ac:dyDescent="0.2">
      <c r="D11204" s="175"/>
      <c r="E11204" s="4" t="s">
        <v>32</v>
      </c>
      <c r="F11204" s="6"/>
      <c r="G11204" s="5">
        <v>352</v>
      </c>
      <c r="H11204" s="7">
        <v>12</v>
      </c>
      <c r="I11204" s="1">
        <v>30</v>
      </c>
      <c r="J11204" s="1">
        <v>240</v>
      </c>
      <c r="K11204" s="1">
        <v>19</v>
      </c>
      <c r="L11204" s="1">
        <v>39</v>
      </c>
      <c r="M11204" s="8">
        <v>12</v>
      </c>
    </row>
    <row r="11205" spans="4:13" x14ac:dyDescent="0.2">
      <c r="D11205" s="175"/>
      <c r="E11205" s="11"/>
      <c r="F11205" s="10"/>
      <c r="G11205" s="9">
        <v>100</v>
      </c>
      <c r="H11205" s="16">
        <v>3.4090909090910002</v>
      </c>
      <c r="I11205" s="2">
        <v>8.5227272727269998</v>
      </c>
      <c r="J11205" s="2">
        <v>68.181818181818002</v>
      </c>
      <c r="K11205" s="2">
        <v>5.3977272727269998</v>
      </c>
      <c r="L11205" s="2">
        <v>11.079545454545</v>
      </c>
      <c r="M11205" s="13">
        <v>3.4090909090910002</v>
      </c>
    </row>
    <row r="11206" spans="4:13" x14ac:dyDescent="0.2">
      <c r="D11206" s="175"/>
      <c r="E11206" s="4" t="s">
        <v>33</v>
      </c>
      <c r="F11206" s="6"/>
      <c r="G11206" s="5">
        <v>388</v>
      </c>
      <c r="H11206" s="7">
        <v>7</v>
      </c>
      <c r="I11206" s="1">
        <v>45</v>
      </c>
      <c r="J11206" s="1">
        <v>258</v>
      </c>
      <c r="K11206" s="1">
        <v>21</v>
      </c>
      <c r="L11206" s="1">
        <v>41</v>
      </c>
      <c r="M11206" s="8">
        <v>16</v>
      </c>
    </row>
    <row r="11207" spans="4:13" x14ac:dyDescent="0.2">
      <c r="D11207" s="175"/>
      <c r="E11207" s="11"/>
      <c r="F11207" s="10"/>
      <c r="G11207" s="9">
        <v>100</v>
      </c>
      <c r="H11207" s="16">
        <v>1.8041237113399999</v>
      </c>
      <c r="I11207" s="2">
        <v>11.59793814433</v>
      </c>
      <c r="J11207" s="2">
        <v>66.494845360824996</v>
      </c>
      <c r="K11207" s="2">
        <v>5.4123711340209999</v>
      </c>
      <c r="L11207" s="2">
        <v>10.567010309278</v>
      </c>
      <c r="M11207" s="13">
        <v>4.1237113402060004</v>
      </c>
    </row>
    <row r="11208" spans="4:13" x14ac:dyDescent="0.2">
      <c r="D11208" s="175"/>
      <c r="E11208" s="4" t="s">
        <v>34</v>
      </c>
      <c r="F11208" s="6"/>
      <c r="G11208" s="5">
        <v>89</v>
      </c>
      <c r="H11208" s="7">
        <v>2</v>
      </c>
      <c r="I11208" s="1">
        <v>14</v>
      </c>
      <c r="J11208" s="1">
        <v>60</v>
      </c>
      <c r="K11208" s="1">
        <v>6</v>
      </c>
      <c r="L11208" s="1">
        <v>6</v>
      </c>
      <c r="M11208" s="8">
        <v>1</v>
      </c>
    </row>
    <row r="11209" spans="4:13" x14ac:dyDescent="0.2">
      <c r="D11209" s="175"/>
      <c r="E11209" s="11"/>
      <c r="F11209" s="10"/>
      <c r="G11209" s="9">
        <v>100</v>
      </c>
      <c r="H11209" s="16">
        <v>2.2471910112360001</v>
      </c>
      <c r="I11209" s="2">
        <v>15.730337078651999</v>
      </c>
      <c r="J11209" s="2">
        <v>67.415730337078998</v>
      </c>
      <c r="K11209" s="2">
        <v>6.7415730337079998</v>
      </c>
      <c r="L11209" s="2">
        <v>6.7415730337079998</v>
      </c>
      <c r="M11209" s="13">
        <v>1.123595505618</v>
      </c>
    </row>
    <row r="11210" spans="4:13" x14ac:dyDescent="0.2">
      <c r="D11210" s="174" t="s">
        <v>35</v>
      </c>
      <c r="E11210" s="20" t="s">
        <v>36</v>
      </c>
      <c r="F11210" s="22"/>
      <c r="G11210" s="21">
        <v>629</v>
      </c>
      <c r="H11210" s="25">
        <v>8</v>
      </c>
      <c r="I11210" s="3">
        <v>65</v>
      </c>
      <c r="J11210" s="3">
        <v>403</v>
      </c>
      <c r="K11210" s="3">
        <v>37</v>
      </c>
      <c r="L11210" s="3">
        <v>97</v>
      </c>
      <c r="M11210" s="26">
        <v>19</v>
      </c>
    </row>
    <row r="11211" spans="4:13" x14ac:dyDescent="0.2">
      <c r="D11211" s="175"/>
      <c r="E11211" s="11"/>
      <c r="F11211" s="10"/>
      <c r="G11211" s="9">
        <v>100</v>
      </c>
      <c r="H11211" s="16">
        <v>1.2718600953899999</v>
      </c>
      <c r="I11211" s="2">
        <v>10.333863275040001</v>
      </c>
      <c r="J11211" s="2">
        <v>64.069952305246005</v>
      </c>
      <c r="K11211" s="2">
        <v>5.8823529411760003</v>
      </c>
      <c r="L11211" s="2">
        <v>15.421303656598001</v>
      </c>
      <c r="M11211" s="13">
        <v>3.0206677265500002</v>
      </c>
    </row>
    <row r="11212" spans="4:13" x14ac:dyDescent="0.2">
      <c r="D11212" s="175"/>
      <c r="E11212" s="4" t="s">
        <v>37</v>
      </c>
      <c r="F11212" s="6"/>
      <c r="G11212" s="5">
        <v>593</v>
      </c>
      <c r="H11212" s="7">
        <v>19</v>
      </c>
      <c r="I11212" s="1">
        <v>76</v>
      </c>
      <c r="J11212" s="1">
        <v>398</v>
      </c>
      <c r="K11212" s="1">
        <v>40</v>
      </c>
      <c r="L11212" s="1">
        <v>44</v>
      </c>
      <c r="M11212" s="8">
        <v>16</v>
      </c>
    </row>
    <row r="11213" spans="4:13" x14ac:dyDescent="0.2">
      <c r="D11213" s="175"/>
      <c r="E11213" s="11"/>
      <c r="F11213" s="10"/>
      <c r="G11213" s="9">
        <v>100</v>
      </c>
      <c r="H11213" s="16">
        <v>3.2040472175380001</v>
      </c>
      <c r="I11213" s="2">
        <v>12.816188870152001</v>
      </c>
      <c r="J11213" s="2">
        <v>67.116357504215998</v>
      </c>
      <c r="K11213" s="2">
        <v>6.7453625632380003</v>
      </c>
      <c r="L11213" s="2">
        <v>7.4198988195620004</v>
      </c>
      <c r="M11213" s="13">
        <v>2.6981450252950001</v>
      </c>
    </row>
    <row r="11214" spans="4:13" x14ac:dyDescent="0.2">
      <c r="D11214" s="174" t="s">
        <v>38</v>
      </c>
      <c r="E11214" s="20" t="s">
        <v>39</v>
      </c>
      <c r="F11214" s="22"/>
      <c r="G11214" s="21">
        <v>64</v>
      </c>
      <c r="H11214" s="25">
        <v>4</v>
      </c>
      <c r="I11214" s="3">
        <v>6</v>
      </c>
      <c r="J11214" s="3">
        <v>41</v>
      </c>
      <c r="K11214" s="3">
        <v>4</v>
      </c>
      <c r="L11214" s="3">
        <v>8</v>
      </c>
      <c r="M11214" s="26">
        <v>1</v>
      </c>
    </row>
    <row r="11215" spans="4:13" x14ac:dyDescent="0.2">
      <c r="D11215" s="175"/>
      <c r="E11215" s="11"/>
      <c r="F11215" s="10"/>
      <c r="G11215" s="9">
        <v>100</v>
      </c>
      <c r="H11215" s="16">
        <v>6.25</v>
      </c>
      <c r="I11215" s="2">
        <v>9.375</v>
      </c>
      <c r="J11215" s="2">
        <v>64.0625</v>
      </c>
      <c r="K11215" s="2">
        <v>6.25</v>
      </c>
      <c r="L11215" s="2">
        <v>12.5</v>
      </c>
      <c r="M11215" s="13">
        <v>1.5625</v>
      </c>
    </row>
    <row r="11216" spans="4:13" x14ac:dyDescent="0.2">
      <c r="D11216" s="175"/>
      <c r="E11216" s="4" t="s">
        <v>40</v>
      </c>
      <c r="F11216" s="6"/>
      <c r="G11216" s="5">
        <v>147</v>
      </c>
      <c r="H11216" s="7">
        <v>3</v>
      </c>
      <c r="I11216" s="1">
        <v>14</v>
      </c>
      <c r="J11216" s="1">
        <v>94</v>
      </c>
      <c r="K11216" s="1">
        <v>9</v>
      </c>
      <c r="L11216" s="1">
        <v>24</v>
      </c>
      <c r="M11216" s="8">
        <v>3</v>
      </c>
    </row>
    <row r="11217" spans="2:13" x14ac:dyDescent="0.2">
      <c r="D11217" s="175"/>
      <c r="E11217" s="11"/>
      <c r="F11217" s="10"/>
      <c r="G11217" s="9">
        <v>100</v>
      </c>
      <c r="H11217" s="16">
        <v>2.040816326531</v>
      </c>
      <c r="I11217" s="2">
        <v>9.5238095238099998</v>
      </c>
      <c r="J11217" s="2">
        <v>63.945578231292998</v>
      </c>
      <c r="K11217" s="2">
        <v>6.1224489795919999</v>
      </c>
      <c r="L11217" s="2">
        <v>16.326530612245001</v>
      </c>
      <c r="M11217" s="13">
        <v>2.040816326531</v>
      </c>
    </row>
    <row r="11218" spans="2:13" x14ac:dyDescent="0.2">
      <c r="D11218" s="175"/>
      <c r="E11218" s="4" t="s">
        <v>41</v>
      </c>
      <c r="F11218" s="6"/>
      <c r="G11218" s="5">
        <v>204</v>
      </c>
      <c r="H11218" s="7">
        <v>2</v>
      </c>
      <c r="I11218" s="1">
        <v>21</v>
      </c>
      <c r="J11218" s="1">
        <v>130</v>
      </c>
      <c r="K11218" s="1">
        <v>19</v>
      </c>
      <c r="L11218" s="1">
        <v>31</v>
      </c>
      <c r="M11218" s="8">
        <v>1</v>
      </c>
    </row>
    <row r="11219" spans="2:13" x14ac:dyDescent="0.2">
      <c r="D11219" s="175"/>
      <c r="E11219" s="11"/>
      <c r="F11219" s="10"/>
      <c r="G11219" s="9">
        <v>100</v>
      </c>
      <c r="H11219" s="16">
        <v>0.98039215686299996</v>
      </c>
      <c r="I11219" s="2">
        <v>10.294117647059</v>
      </c>
      <c r="J11219" s="2">
        <v>63.725490196077999</v>
      </c>
      <c r="K11219" s="2">
        <v>9.3137254901959992</v>
      </c>
      <c r="L11219" s="2">
        <v>15.196078431373</v>
      </c>
      <c r="M11219" s="13">
        <v>0.49019607843099999</v>
      </c>
    </row>
    <row r="11220" spans="2:13" x14ac:dyDescent="0.2">
      <c r="D11220" s="175"/>
      <c r="E11220" s="4" t="s">
        <v>42</v>
      </c>
      <c r="F11220" s="6"/>
      <c r="G11220" s="5">
        <v>210</v>
      </c>
      <c r="H11220" s="7">
        <v>6</v>
      </c>
      <c r="I11220" s="1">
        <v>20</v>
      </c>
      <c r="J11220" s="1">
        <v>151</v>
      </c>
      <c r="K11220" s="1">
        <v>11</v>
      </c>
      <c r="L11220" s="1">
        <v>19</v>
      </c>
      <c r="M11220" s="8">
        <v>3</v>
      </c>
    </row>
    <row r="11221" spans="2:13" x14ac:dyDescent="0.2">
      <c r="D11221" s="175"/>
      <c r="E11221" s="11"/>
      <c r="F11221" s="10"/>
      <c r="G11221" s="9">
        <v>100</v>
      </c>
      <c r="H11221" s="16">
        <v>2.8571428571430002</v>
      </c>
      <c r="I11221" s="2">
        <v>9.5238095238099998</v>
      </c>
      <c r="J11221" s="23">
        <v>71.904761904761997</v>
      </c>
      <c r="K11221" s="2">
        <v>5.2380952380950001</v>
      </c>
      <c r="L11221" s="2">
        <v>9.0476190476189995</v>
      </c>
      <c r="M11221" s="13">
        <v>1.4285714285710001</v>
      </c>
    </row>
    <row r="11222" spans="2:13" x14ac:dyDescent="0.2">
      <c r="D11222" s="175"/>
      <c r="E11222" s="4" t="s">
        <v>43</v>
      </c>
      <c r="F11222" s="6"/>
      <c r="G11222" s="5">
        <v>204</v>
      </c>
      <c r="H11222" s="7">
        <v>3</v>
      </c>
      <c r="I11222" s="1">
        <v>23</v>
      </c>
      <c r="J11222" s="1">
        <v>147</v>
      </c>
      <c r="K11222" s="1">
        <v>7</v>
      </c>
      <c r="L11222" s="1">
        <v>17</v>
      </c>
      <c r="M11222" s="8">
        <v>7</v>
      </c>
    </row>
    <row r="11223" spans="2:13" x14ac:dyDescent="0.2">
      <c r="D11223" s="175"/>
      <c r="E11223" s="11"/>
      <c r="F11223" s="10"/>
      <c r="G11223" s="9">
        <v>100</v>
      </c>
      <c r="H11223" s="16">
        <v>1.4705882352940001</v>
      </c>
      <c r="I11223" s="2">
        <v>11.274509803921999</v>
      </c>
      <c r="J11223" s="23">
        <v>72.058823529411995</v>
      </c>
      <c r="K11223" s="2">
        <v>3.4313725490200002</v>
      </c>
      <c r="L11223" s="2">
        <v>8.333333333333</v>
      </c>
      <c r="M11223" s="13">
        <v>3.4313725490200002</v>
      </c>
    </row>
    <row r="11224" spans="2:13" x14ac:dyDescent="0.2">
      <c r="D11224" s="175"/>
      <c r="E11224" s="4" t="s">
        <v>44</v>
      </c>
      <c r="F11224" s="6"/>
      <c r="G11224" s="5">
        <v>223</v>
      </c>
      <c r="H11224" s="7">
        <v>4</v>
      </c>
      <c r="I11224" s="1">
        <v>28</v>
      </c>
      <c r="J11224" s="1">
        <v>144</v>
      </c>
      <c r="K11224" s="1">
        <v>17</v>
      </c>
      <c r="L11224" s="1">
        <v>20</v>
      </c>
      <c r="M11224" s="8">
        <v>10</v>
      </c>
    </row>
    <row r="11225" spans="2:13" x14ac:dyDescent="0.2">
      <c r="D11225" s="175"/>
      <c r="E11225" s="11"/>
      <c r="F11225" s="10"/>
      <c r="G11225" s="9">
        <v>100</v>
      </c>
      <c r="H11225" s="16">
        <v>1.7937219730939999</v>
      </c>
      <c r="I11225" s="2">
        <v>12.556053811659</v>
      </c>
      <c r="J11225" s="2">
        <v>64.573991031389994</v>
      </c>
      <c r="K11225" s="2">
        <v>7.6233183856500002</v>
      </c>
      <c r="L11225" s="2">
        <v>8.9686098654710005</v>
      </c>
      <c r="M11225" s="13">
        <v>4.4843049327350002</v>
      </c>
    </row>
    <row r="11226" spans="2:13" x14ac:dyDescent="0.2">
      <c r="D11226" s="175"/>
      <c r="E11226" s="4" t="s">
        <v>45</v>
      </c>
      <c r="F11226" s="6"/>
      <c r="G11226" s="5">
        <v>170</v>
      </c>
      <c r="H11226" s="7">
        <v>5</v>
      </c>
      <c r="I11226" s="1">
        <v>29</v>
      </c>
      <c r="J11226" s="1">
        <v>94</v>
      </c>
      <c r="K11226" s="1">
        <v>10</v>
      </c>
      <c r="L11226" s="1">
        <v>22</v>
      </c>
      <c r="M11226" s="8">
        <v>10</v>
      </c>
    </row>
    <row r="11227" spans="2:13" x14ac:dyDescent="0.2">
      <c r="D11227" s="176"/>
      <c r="E11227" s="57"/>
      <c r="F11227" s="54"/>
      <c r="G11227" s="67">
        <v>100</v>
      </c>
      <c r="H11227" s="82">
        <v>2.9411764705880001</v>
      </c>
      <c r="I11227" s="103">
        <v>17.058823529411999</v>
      </c>
      <c r="J11227" s="91">
        <v>55.294117647058997</v>
      </c>
      <c r="K11227" s="48">
        <v>5.8823529411760003</v>
      </c>
      <c r="L11227" s="48">
        <v>12.941176470587999</v>
      </c>
      <c r="M11227" s="84">
        <v>5.8823529411760003</v>
      </c>
    </row>
    <row r="11229" spans="2:13" x14ac:dyDescent="0.2">
      <c r="B11229" s="43" t="str">
        <f xml:space="preserve"> HYPERLINK("#'目次'!B239", "[233]")</f>
        <v>[233]</v>
      </c>
      <c r="C11229" s="31" t="s">
        <v>447</v>
      </c>
    </row>
    <row r="11233" spans="4:13" x14ac:dyDescent="0.2">
      <c r="D11233" s="177"/>
      <c r="E11233" s="178"/>
      <c r="F11233" s="178"/>
      <c r="G11233" s="40" t="s">
        <v>14</v>
      </c>
      <c r="H11233" s="42" t="s">
        <v>416</v>
      </c>
      <c r="I11233" s="15" t="s">
        <v>417</v>
      </c>
      <c r="J11233" s="15" t="s">
        <v>418</v>
      </c>
      <c r="K11233" s="15" t="s">
        <v>419</v>
      </c>
      <c r="L11233" s="15" t="s">
        <v>420</v>
      </c>
      <c r="M11233" s="44" t="s">
        <v>17</v>
      </c>
    </row>
    <row r="11234" spans="4:13" x14ac:dyDescent="0.2">
      <c r="D11234" s="179"/>
      <c r="E11234" s="180"/>
      <c r="F11234" s="180"/>
      <c r="G11234" s="39"/>
      <c r="H11234" s="41"/>
      <c r="I11234" s="14"/>
      <c r="J11234" s="14"/>
      <c r="K11234" s="14"/>
      <c r="L11234" s="14"/>
      <c r="M11234" s="38"/>
    </row>
    <row r="11235" spans="4:13" x14ac:dyDescent="0.2">
      <c r="D11235" s="70"/>
      <c r="E11235" s="72" t="s">
        <v>14</v>
      </c>
      <c r="F11235" s="69"/>
      <c r="G11235" s="37">
        <v>1222</v>
      </c>
      <c r="H11235" s="17">
        <v>27</v>
      </c>
      <c r="I11235" s="17">
        <v>141</v>
      </c>
      <c r="J11235" s="17">
        <v>801</v>
      </c>
      <c r="K11235" s="17">
        <v>77</v>
      </c>
      <c r="L11235" s="17">
        <v>141</v>
      </c>
      <c r="M11235" s="55">
        <v>35</v>
      </c>
    </row>
    <row r="11236" spans="4:13" x14ac:dyDescent="0.2">
      <c r="D11236" s="57"/>
      <c r="E11236" s="54"/>
      <c r="F11236" s="71"/>
      <c r="G11236" s="9">
        <v>100</v>
      </c>
      <c r="H11236" s="2">
        <v>2.2094926350250002</v>
      </c>
      <c r="I11236" s="2">
        <v>11.538461538462</v>
      </c>
      <c r="J11236" s="2">
        <v>65.548281505727999</v>
      </c>
      <c r="K11236" s="2">
        <v>6.3011456628479996</v>
      </c>
      <c r="L11236" s="2">
        <v>11.538461538462</v>
      </c>
      <c r="M11236" s="13">
        <v>2.8641571194759998</v>
      </c>
    </row>
    <row r="11237" spans="4:13" x14ac:dyDescent="0.2">
      <c r="D11237" s="174" t="s">
        <v>52</v>
      </c>
      <c r="E11237" s="20" t="s">
        <v>53</v>
      </c>
      <c r="F11237" s="22"/>
      <c r="G11237" s="21">
        <v>15</v>
      </c>
      <c r="H11237" s="25">
        <v>0</v>
      </c>
      <c r="I11237" s="3">
        <v>2</v>
      </c>
      <c r="J11237" s="3">
        <v>9</v>
      </c>
      <c r="K11237" s="3">
        <v>0</v>
      </c>
      <c r="L11237" s="3">
        <v>2</v>
      </c>
      <c r="M11237" s="26">
        <v>2</v>
      </c>
    </row>
    <row r="11238" spans="4:13" x14ac:dyDescent="0.2">
      <c r="D11238" s="175"/>
      <c r="E11238" s="11"/>
      <c r="F11238" s="10"/>
      <c r="G11238" s="9">
        <v>100</v>
      </c>
      <c r="H11238" s="45">
        <v>0</v>
      </c>
      <c r="I11238" s="2">
        <v>13.333333333333</v>
      </c>
      <c r="J11238" s="27">
        <v>60</v>
      </c>
      <c r="K11238" s="79">
        <v>0</v>
      </c>
      <c r="L11238" s="2">
        <v>13.333333333333</v>
      </c>
      <c r="M11238" s="104">
        <v>13.333333333333</v>
      </c>
    </row>
    <row r="11239" spans="4:13" ht="24" x14ac:dyDescent="0.2">
      <c r="D11239" s="175"/>
      <c r="E11239" s="4" t="s">
        <v>54</v>
      </c>
      <c r="F11239" s="6"/>
      <c r="G11239" s="5">
        <v>122</v>
      </c>
      <c r="H11239" s="7">
        <v>2</v>
      </c>
      <c r="I11239" s="1">
        <v>20</v>
      </c>
      <c r="J11239" s="1">
        <v>71</v>
      </c>
      <c r="K11239" s="1">
        <v>11</v>
      </c>
      <c r="L11239" s="1">
        <v>17</v>
      </c>
      <c r="M11239" s="8">
        <v>1</v>
      </c>
    </row>
    <row r="11240" spans="4:13" x14ac:dyDescent="0.2">
      <c r="D11240" s="175"/>
      <c r="E11240" s="11"/>
      <c r="F11240" s="10"/>
      <c r="G11240" s="9">
        <v>100</v>
      </c>
      <c r="H11240" s="16">
        <v>1.6393442622950001</v>
      </c>
      <c r="I11240" s="2">
        <v>16.393442622951</v>
      </c>
      <c r="J11240" s="27">
        <v>58.196721311475002</v>
      </c>
      <c r="K11240" s="2">
        <v>9.0163934426230004</v>
      </c>
      <c r="L11240" s="2">
        <v>13.934426229508</v>
      </c>
      <c r="M11240" s="13">
        <v>0.81967213114799997</v>
      </c>
    </row>
    <row r="11241" spans="4:13" x14ac:dyDescent="0.2">
      <c r="D11241" s="175"/>
      <c r="E11241" s="4" t="s">
        <v>55</v>
      </c>
      <c r="F11241" s="6"/>
      <c r="G11241" s="5">
        <v>43</v>
      </c>
      <c r="H11241" s="7">
        <v>1</v>
      </c>
      <c r="I11241" s="1">
        <v>2</v>
      </c>
      <c r="J11241" s="1">
        <v>26</v>
      </c>
      <c r="K11241" s="1">
        <v>2</v>
      </c>
      <c r="L11241" s="1">
        <v>10</v>
      </c>
      <c r="M11241" s="8">
        <v>2</v>
      </c>
    </row>
    <row r="11242" spans="4:13" x14ac:dyDescent="0.2">
      <c r="D11242" s="175"/>
      <c r="E11242" s="11"/>
      <c r="F11242" s="10"/>
      <c r="G11242" s="9">
        <v>100</v>
      </c>
      <c r="H11242" s="16">
        <v>2.3255813953489999</v>
      </c>
      <c r="I11242" s="27">
        <v>4.6511627906979998</v>
      </c>
      <c r="J11242" s="27">
        <v>60.465116279070003</v>
      </c>
      <c r="K11242" s="2">
        <v>4.6511627906979998</v>
      </c>
      <c r="L11242" s="35">
        <v>23.255813953488001</v>
      </c>
      <c r="M11242" s="13">
        <v>4.6511627906979998</v>
      </c>
    </row>
    <row r="11243" spans="4:13" x14ac:dyDescent="0.2">
      <c r="D11243" s="175"/>
      <c r="E11243" s="4" t="s">
        <v>56</v>
      </c>
      <c r="F11243" s="6"/>
      <c r="G11243" s="5">
        <v>60</v>
      </c>
      <c r="H11243" s="7">
        <v>0</v>
      </c>
      <c r="I11243" s="1">
        <v>6</v>
      </c>
      <c r="J11243" s="1">
        <v>42</v>
      </c>
      <c r="K11243" s="1">
        <v>3</v>
      </c>
      <c r="L11243" s="1">
        <v>8</v>
      </c>
      <c r="M11243" s="8">
        <v>1</v>
      </c>
    </row>
    <row r="11244" spans="4:13" x14ac:dyDescent="0.2">
      <c r="D11244" s="175"/>
      <c r="E11244" s="11"/>
      <c r="F11244" s="10"/>
      <c r="G11244" s="9">
        <v>100</v>
      </c>
      <c r="H11244" s="45">
        <v>0</v>
      </c>
      <c r="I11244" s="2">
        <v>10</v>
      </c>
      <c r="J11244" s="2">
        <v>70</v>
      </c>
      <c r="K11244" s="2">
        <v>5</v>
      </c>
      <c r="L11244" s="2">
        <v>13.333333333333</v>
      </c>
      <c r="M11244" s="13">
        <v>1.666666666667</v>
      </c>
    </row>
    <row r="11245" spans="4:13" x14ac:dyDescent="0.2">
      <c r="D11245" s="175"/>
      <c r="E11245" s="4" t="s">
        <v>57</v>
      </c>
      <c r="F11245" s="6"/>
      <c r="G11245" s="5">
        <v>286</v>
      </c>
      <c r="H11245" s="7">
        <v>3</v>
      </c>
      <c r="I11245" s="1">
        <v>25</v>
      </c>
      <c r="J11245" s="1">
        <v>199</v>
      </c>
      <c r="K11245" s="1">
        <v>23</v>
      </c>
      <c r="L11245" s="1">
        <v>34</v>
      </c>
      <c r="M11245" s="8">
        <v>2</v>
      </c>
    </row>
    <row r="11246" spans="4:13" x14ac:dyDescent="0.2">
      <c r="D11246" s="175"/>
      <c r="E11246" s="11"/>
      <c r="F11246" s="10"/>
      <c r="G11246" s="9">
        <v>100</v>
      </c>
      <c r="H11246" s="16">
        <v>1.0489510489510001</v>
      </c>
      <c r="I11246" s="2">
        <v>8.7412587412589993</v>
      </c>
      <c r="J11246" s="2">
        <v>69.580419580419999</v>
      </c>
      <c r="K11246" s="2">
        <v>8.0419580419580008</v>
      </c>
      <c r="L11246" s="2">
        <v>11.888111888112</v>
      </c>
      <c r="M11246" s="13">
        <v>0.69930069930100003</v>
      </c>
    </row>
    <row r="11247" spans="4:13" x14ac:dyDescent="0.2">
      <c r="D11247" s="175"/>
      <c r="E11247" s="4" t="s">
        <v>58</v>
      </c>
      <c r="F11247" s="6"/>
      <c r="G11247" s="5">
        <v>129</v>
      </c>
      <c r="H11247" s="7">
        <v>0</v>
      </c>
      <c r="I11247" s="1">
        <v>15</v>
      </c>
      <c r="J11247" s="1">
        <v>94</v>
      </c>
      <c r="K11247" s="1">
        <v>5</v>
      </c>
      <c r="L11247" s="1">
        <v>11</v>
      </c>
      <c r="M11247" s="8">
        <v>4</v>
      </c>
    </row>
    <row r="11248" spans="4:13" x14ac:dyDescent="0.2">
      <c r="D11248" s="175"/>
      <c r="E11248" s="11"/>
      <c r="F11248" s="10"/>
      <c r="G11248" s="9">
        <v>100</v>
      </c>
      <c r="H11248" s="45">
        <v>0</v>
      </c>
      <c r="I11248" s="2">
        <v>11.627906976744001</v>
      </c>
      <c r="J11248" s="23">
        <v>72.868217054263994</v>
      </c>
      <c r="K11248" s="2">
        <v>3.8759689922480001</v>
      </c>
      <c r="L11248" s="2">
        <v>8.5271317829460003</v>
      </c>
      <c r="M11248" s="13">
        <v>3.1007751937979999</v>
      </c>
    </row>
    <row r="11249" spans="4:13" x14ac:dyDescent="0.2">
      <c r="D11249" s="175"/>
      <c r="E11249" s="4" t="s">
        <v>59</v>
      </c>
      <c r="F11249" s="6"/>
      <c r="G11249" s="5">
        <v>195</v>
      </c>
      <c r="H11249" s="7">
        <v>8</v>
      </c>
      <c r="I11249" s="1">
        <v>28</v>
      </c>
      <c r="J11249" s="1">
        <v>123</v>
      </c>
      <c r="K11249" s="1">
        <v>9</v>
      </c>
      <c r="L11249" s="1">
        <v>21</v>
      </c>
      <c r="M11249" s="8">
        <v>6</v>
      </c>
    </row>
    <row r="11250" spans="4:13" x14ac:dyDescent="0.2">
      <c r="D11250" s="175"/>
      <c r="E11250" s="11"/>
      <c r="F11250" s="10"/>
      <c r="G11250" s="9">
        <v>100</v>
      </c>
      <c r="H11250" s="16">
        <v>4.1025641025640001</v>
      </c>
      <c r="I11250" s="2">
        <v>14.358974358974001</v>
      </c>
      <c r="J11250" s="2">
        <v>63.076923076923002</v>
      </c>
      <c r="K11250" s="2">
        <v>4.6153846153850004</v>
      </c>
      <c r="L11250" s="2">
        <v>10.769230769230999</v>
      </c>
      <c r="M11250" s="13">
        <v>3.0769230769229998</v>
      </c>
    </row>
    <row r="11251" spans="4:13" x14ac:dyDescent="0.2">
      <c r="D11251" s="175"/>
      <c r="E11251" s="4" t="s">
        <v>60</v>
      </c>
      <c r="F11251" s="6"/>
      <c r="G11251" s="5">
        <v>176</v>
      </c>
      <c r="H11251" s="7">
        <v>6</v>
      </c>
      <c r="I11251" s="1">
        <v>23</v>
      </c>
      <c r="J11251" s="1">
        <v>117</v>
      </c>
      <c r="K11251" s="1">
        <v>12</v>
      </c>
      <c r="L11251" s="1">
        <v>12</v>
      </c>
      <c r="M11251" s="8">
        <v>6</v>
      </c>
    </row>
    <row r="11252" spans="4:13" x14ac:dyDescent="0.2">
      <c r="D11252" s="175"/>
      <c r="E11252" s="11"/>
      <c r="F11252" s="10"/>
      <c r="G11252" s="9">
        <v>100</v>
      </c>
      <c r="H11252" s="16">
        <v>3.4090909090910002</v>
      </c>
      <c r="I11252" s="2">
        <v>13.068181818182</v>
      </c>
      <c r="J11252" s="2">
        <v>66.477272727273004</v>
      </c>
      <c r="K11252" s="2">
        <v>6.8181818181820004</v>
      </c>
      <c r="L11252" s="2">
        <v>6.8181818181820004</v>
      </c>
      <c r="M11252" s="13">
        <v>3.4090909090910002</v>
      </c>
    </row>
    <row r="11253" spans="4:13" x14ac:dyDescent="0.2">
      <c r="D11253" s="175"/>
      <c r="E11253" s="4" t="s">
        <v>61</v>
      </c>
      <c r="F11253" s="6"/>
      <c r="G11253" s="5">
        <v>78</v>
      </c>
      <c r="H11253" s="7">
        <v>4</v>
      </c>
      <c r="I11253" s="1">
        <v>5</v>
      </c>
      <c r="J11253" s="1">
        <v>52</v>
      </c>
      <c r="K11253" s="1">
        <v>6</v>
      </c>
      <c r="L11253" s="1">
        <v>9</v>
      </c>
      <c r="M11253" s="8">
        <v>2</v>
      </c>
    </row>
    <row r="11254" spans="4:13" x14ac:dyDescent="0.2">
      <c r="D11254" s="175"/>
      <c r="E11254" s="11"/>
      <c r="F11254" s="10"/>
      <c r="G11254" s="9">
        <v>100</v>
      </c>
      <c r="H11254" s="16">
        <v>5.1282051282049999</v>
      </c>
      <c r="I11254" s="27">
        <v>6.4102564102560002</v>
      </c>
      <c r="J11254" s="2">
        <v>66.666666666666998</v>
      </c>
      <c r="K11254" s="2">
        <v>7.6923076923079998</v>
      </c>
      <c r="L11254" s="2">
        <v>11.538461538462</v>
      </c>
      <c r="M11254" s="13">
        <v>2.564102564103</v>
      </c>
    </row>
    <row r="11255" spans="4:13" x14ac:dyDescent="0.2">
      <c r="D11255" s="175"/>
      <c r="E11255" s="4" t="s">
        <v>62</v>
      </c>
      <c r="F11255" s="6"/>
      <c r="G11255" s="5">
        <v>113</v>
      </c>
      <c r="H11255" s="7">
        <v>3</v>
      </c>
      <c r="I11255" s="1">
        <v>14</v>
      </c>
      <c r="J11255" s="1">
        <v>66</v>
      </c>
      <c r="K11255" s="1">
        <v>6</v>
      </c>
      <c r="L11255" s="1">
        <v>17</v>
      </c>
      <c r="M11255" s="8">
        <v>7</v>
      </c>
    </row>
    <row r="11256" spans="4:13" x14ac:dyDescent="0.2">
      <c r="D11256" s="175"/>
      <c r="E11256" s="11"/>
      <c r="F11256" s="10"/>
      <c r="G11256" s="9">
        <v>100</v>
      </c>
      <c r="H11256" s="16">
        <v>2.654867256637</v>
      </c>
      <c r="I11256" s="2">
        <v>12.389380530973</v>
      </c>
      <c r="J11256" s="27">
        <v>58.407079646017998</v>
      </c>
      <c r="K11256" s="2">
        <v>5.3097345132739999</v>
      </c>
      <c r="L11256" s="2">
        <v>15.044247787611001</v>
      </c>
      <c r="M11256" s="13">
        <v>6.194690265487</v>
      </c>
    </row>
    <row r="11257" spans="4:13" x14ac:dyDescent="0.2">
      <c r="D11257" s="174" t="s">
        <v>63</v>
      </c>
      <c r="E11257" s="20" t="s">
        <v>64</v>
      </c>
      <c r="F11257" s="22"/>
      <c r="G11257" s="21">
        <v>234</v>
      </c>
      <c r="H11257" s="25">
        <v>8</v>
      </c>
      <c r="I11257" s="3">
        <v>28</v>
      </c>
      <c r="J11257" s="3">
        <v>132</v>
      </c>
      <c r="K11257" s="3">
        <v>21</v>
      </c>
      <c r="L11257" s="3">
        <v>32</v>
      </c>
      <c r="M11257" s="26">
        <v>13</v>
      </c>
    </row>
    <row r="11258" spans="4:13" x14ac:dyDescent="0.2">
      <c r="D11258" s="175"/>
      <c r="E11258" s="11"/>
      <c r="F11258" s="10"/>
      <c r="G11258" s="9">
        <v>100</v>
      </c>
      <c r="H11258" s="16">
        <v>3.4188034188029999</v>
      </c>
      <c r="I11258" s="2">
        <v>11.965811965812</v>
      </c>
      <c r="J11258" s="27">
        <v>56.410256410255997</v>
      </c>
      <c r="K11258" s="2">
        <v>8.9743589743589993</v>
      </c>
      <c r="L11258" s="2">
        <v>13.675213675214</v>
      </c>
      <c r="M11258" s="13">
        <v>5.5555555555560003</v>
      </c>
    </row>
    <row r="11259" spans="4:13" x14ac:dyDescent="0.2">
      <c r="D11259" s="175"/>
      <c r="E11259" s="4" t="s">
        <v>65</v>
      </c>
      <c r="F11259" s="6"/>
      <c r="G11259" s="5">
        <v>172</v>
      </c>
      <c r="H11259" s="7">
        <v>1</v>
      </c>
      <c r="I11259" s="1">
        <v>20</v>
      </c>
      <c r="J11259" s="1">
        <v>112</v>
      </c>
      <c r="K11259" s="1">
        <v>11</v>
      </c>
      <c r="L11259" s="1">
        <v>21</v>
      </c>
      <c r="M11259" s="8">
        <v>7</v>
      </c>
    </row>
    <row r="11260" spans="4:13" x14ac:dyDescent="0.2">
      <c r="D11260" s="175"/>
      <c r="E11260" s="11"/>
      <c r="F11260" s="10"/>
      <c r="G11260" s="9">
        <v>100</v>
      </c>
      <c r="H11260" s="16">
        <v>0.58139534883699995</v>
      </c>
      <c r="I11260" s="2">
        <v>11.627906976744001</v>
      </c>
      <c r="J11260" s="2">
        <v>65.116279069767003</v>
      </c>
      <c r="K11260" s="2">
        <v>6.3953488372090002</v>
      </c>
      <c r="L11260" s="2">
        <v>12.209302325581</v>
      </c>
      <c r="M11260" s="13">
        <v>4.0697674418599998</v>
      </c>
    </row>
    <row r="11261" spans="4:13" x14ac:dyDescent="0.2">
      <c r="D11261" s="175"/>
      <c r="E11261" s="4" t="s">
        <v>66</v>
      </c>
      <c r="F11261" s="6"/>
      <c r="G11261" s="5">
        <v>165</v>
      </c>
      <c r="H11261" s="7">
        <v>3</v>
      </c>
      <c r="I11261" s="1">
        <v>26</v>
      </c>
      <c r="J11261" s="1">
        <v>111</v>
      </c>
      <c r="K11261" s="1">
        <v>8</v>
      </c>
      <c r="L11261" s="1">
        <v>15</v>
      </c>
      <c r="M11261" s="8">
        <v>2</v>
      </c>
    </row>
    <row r="11262" spans="4:13" x14ac:dyDescent="0.2">
      <c r="D11262" s="175"/>
      <c r="E11262" s="11"/>
      <c r="F11262" s="10"/>
      <c r="G11262" s="9">
        <v>100</v>
      </c>
      <c r="H11262" s="16">
        <v>1.818181818182</v>
      </c>
      <c r="I11262" s="2">
        <v>15.757575757575999</v>
      </c>
      <c r="J11262" s="2">
        <v>67.272727272726996</v>
      </c>
      <c r="K11262" s="2">
        <v>4.8484848484849996</v>
      </c>
      <c r="L11262" s="2">
        <v>9.0909090909089993</v>
      </c>
      <c r="M11262" s="13">
        <v>1.2121212121210001</v>
      </c>
    </row>
    <row r="11263" spans="4:13" x14ac:dyDescent="0.2">
      <c r="D11263" s="175"/>
      <c r="E11263" s="4" t="s">
        <v>67</v>
      </c>
      <c r="F11263" s="6"/>
      <c r="G11263" s="5">
        <v>158</v>
      </c>
      <c r="H11263" s="7">
        <v>3</v>
      </c>
      <c r="I11263" s="1">
        <v>23</v>
      </c>
      <c r="J11263" s="1">
        <v>105</v>
      </c>
      <c r="K11263" s="1">
        <v>13</v>
      </c>
      <c r="L11263" s="1">
        <v>12</v>
      </c>
      <c r="M11263" s="8">
        <v>2</v>
      </c>
    </row>
    <row r="11264" spans="4:13" x14ac:dyDescent="0.2">
      <c r="D11264" s="175"/>
      <c r="E11264" s="11"/>
      <c r="F11264" s="10"/>
      <c r="G11264" s="9">
        <v>100</v>
      </c>
      <c r="H11264" s="16">
        <v>1.8987341772149999</v>
      </c>
      <c r="I11264" s="2">
        <v>14.556962025316</v>
      </c>
      <c r="J11264" s="2">
        <v>66.455696202531996</v>
      </c>
      <c r="K11264" s="2">
        <v>8.2278481012659999</v>
      </c>
      <c r="L11264" s="2">
        <v>7.5949367088609998</v>
      </c>
      <c r="M11264" s="13">
        <v>1.2658227848100001</v>
      </c>
    </row>
    <row r="11265" spans="2:13" x14ac:dyDescent="0.2">
      <c r="D11265" s="175"/>
      <c r="E11265" s="4" t="s">
        <v>68</v>
      </c>
      <c r="F11265" s="6"/>
      <c r="G11265" s="5">
        <v>112</v>
      </c>
      <c r="H11265" s="7">
        <v>3</v>
      </c>
      <c r="I11265" s="1">
        <v>9</v>
      </c>
      <c r="J11265" s="1">
        <v>80</v>
      </c>
      <c r="K11265" s="1">
        <v>7</v>
      </c>
      <c r="L11265" s="1">
        <v>12</v>
      </c>
      <c r="M11265" s="8">
        <v>1</v>
      </c>
    </row>
    <row r="11266" spans="2:13" x14ac:dyDescent="0.2">
      <c r="D11266" s="175"/>
      <c r="E11266" s="11"/>
      <c r="F11266" s="10"/>
      <c r="G11266" s="9">
        <v>100</v>
      </c>
      <c r="H11266" s="16">
        <v>2.6785714285709998</v>
      </c>
      <c r="I11266" s="2">
        <v>8.0357142857140005</v>
      </c>
      <c r="J11266" s="23">
        <v>71.428571428571004</v>
      </c>
      <c r="K11266" s="2">
        <v>6.25</v>
      </c>
      <c r="L11266" s="2">
        <v>10.714285714286</v>
      </c>
      <c r="M11266" s="13">
        <v>0.89285714285700002</v>
      </c>
    </row>
    <row r="11267" spans="2:13" x14ac:dyDescent="0.2">
      <c r="D11267" s="175"/>
      <c r="E11267" s="4" t="s">
        <v>69</v>
      </c>
      <c r="F11267" s="6"/>
      <c r="G11267" s="5">
        <v>92</v>
      </c>
      <c r="H11267" s="7">
        <v>1</v>
      </c>
      <c r="I11267" s="1">
        <v>9</v>
      </c>
      <c r="J11267" s="1">
        <v>69</v>
      </c>
      <c r="K11267" s="1">
        <v>4</v>
      </c>
      <c r="L11267" s="1">
        <v>8</v>
      </c>
      <c r="M11267" s="8">
        <v>1</v>
      </c>
    </row>
    <row r="11268" spans="2:13" x14ac:dyDescent="0.2">
      <c r="D11268" s="175"/>
      <c r="E11268" s="11"/>
      <c r="F11268" s="10"/>
      <c r="G11268" s="9">
        <v>100</v>
      </c>
      <c r="H11268" s="16">
        <v>1.086956521739</v>
      </c>
      <c r="I11268" s="2">
        <v>9.7826086956519998</v>
      </c>
      <c r="J11268" s="23">
        <v>75</v>
      </c>
      <c r="K11268" s="2">
        <v>4.3478260869570002</v>
      </c>
      <c r="L11268" s="2">
        <v>8.6956521739130004</v>
      </c>
      <c r="M11268" s="13">
        <v>1.086956521739</v>
      </c>
    </row>
    <row r="11269" spans="2:13" x14ac:dyDescent="0.2">
      <c r="D11269" s="175"/>
      <c r="E11269" s="4" t="s">
        <v>70</v>
      </c>
      <c r="F11269" s="6"/>
      <c r="G11269" s="5">
        <v>131</v>
      </c>
      <c r="H11269" s="7">
        <v>6</v>
      </c>
      <c r="I11269" s="1">
        <v>11</v>
      </c>
      <c r="J11269" s="1">
        <v>94</v>
      </c>
      <c r="K11269" s="1">
        <v>4</v>
      </c>
      <c r="L11269" s="1">
        <v>15</v>
      </c>
      <c r="M11269" s="8">
        <v>1</v>
      </c>
    </row>
    <row r="11270" spans="2:13" x14ac:dyDescent="0.2">
      <c r="D11270" s="175"/>
      <c r="E11270" s="11"/>
      <c r="F11270" s="10"/>
      <c r="G11270" s="9">
        <v>100</v>
      </c>
      <c r="H11270" s="16">
        <v>4.5801526717560002</v>
      </c>
      <c r="I11270" s="2">
        <v>8.3969465648850008</v>
      </c>
      <c r="J11270" s="23">
        <v>71.755725190839996</v>
      </c>
      <c r="K11270" s="2">
        <v>3.053435114504</v>
      </c>
      <c r="L11270" s="2">
        <v>11.450381679389</v>
      </c>
      <c r="M11270" s="13">
        <v>0.76335877862599999</v>
      </c>
    </row>
    <row r="11271" spans="2:13" x14ac:dyDescent="0.2">
      <c r="D11271" s="175"/>
      <c r="E11271" s="4" t="s">
        <v>71</v>
      </c>
      <c r="F11271" s="6"/>
      <c r="G11271" s="5">
        <v>71</v>
      </c>
      <c r="H11271" s="7">
        <v>2</v>
      </c>
      <c r="I11271" s="1">
        <v>9</v>
      </c>
      <c r="J11271" s="1">
        <v>42</v>
      </c>
      <c r="K11271" s="1">
        <v>5</v>
      </c>
      <c r="L11271" s="1">
        <v>8</v>
      </c>
      <c r="M11271" s="8">
        <v>5</v>
      </c>
    </row>
    <row r="11272" spans="2:13" x14ac:dyDescent="0.2">
      <c r="D11272" s="175"/>
      <c r="E11272" s="11"/>
      <c r="F11272" s="10"/>
      <c r="G11272" s="9">
        <v>100</v>
      </c>
      <c r="H11272" s="16">
        <v>2.8169014084509998</v>
      </c>
      <c r="I11272" s="2">
        <v>12.676056338027999</v>
      </c>
      <c r="J11272" s="27">
        <v>59.154929577464998</v>
      </c>
      <c r="K11272" s="2">
        <v>7.0422535211269999</v>
      </c>
      <c r="L11272" s="2">
        <v>11.267605633803001</v>
      </c>
      <c r="M11272" s="13">
        <v>7.0422535211269999</v>
      </c>
    </row>
    <row r="11273" spans="2:13" x14ac:dyDescent="0.2">
      <c r="D11273" s="175"/>
      <c r="E11273" s="4" t="s">
        <v>72</v>
      </c>
      <c r="F11273" s="6"/>
      <c r="G11273" s="5">
        <v>70</v>
      </c>
      <c r="H11273" s="7">
        <v>0</v>
      </c>
      <c r="I11273" s="1">
        <v>5</v>
      </c>
      <c r="J11273" s="1">
        <v>45</v>
      </c>
      <c r="K11273" s="1">
        <v>3</v>
      </c>
      <c r="L11273" s="1">
        <v>16</v>
      </c>
      <c r="M11273" s="8">
        <v>1</v>
      </c>
    </row>
    <row r="11274" spans="2:13" x14ac:dyDescent="0.2">
      <c r="D11274" s="176"/>
      <c r="E11274" s="57"/>
      <c r="F11274" s="54"/>
      <c r="G11274" s="67">
        <v>100</v>
      </c>
      <c r="H11274" s="114">
        <v>0</v>
      </c>
      <c r="I11274" s="48">
        <v>7.1428571428570002</v>
      </c>
      <c r="J11274" s="48">
        <v>64.285714285713993</v>
      </c>
      <c r="K11274" s="48">
        <v>4.2857142857139996</v>
      </c>
      <c r="L11274" s="108">
        <v>22.857142857143</v>
      </c>
      <c r="M11274" s="84">
        <v>1.4285714285710001</v>
      </c>
    </row>
    <row r="11276" spans="2:13" x14ac:dyDescent="0.2">
      <c r="B11276" s="43" t="str">
        <f xml:space="preserve"> HYPERLINK("#'目次'!B240", "[234]")</f>
        <v>[234]</v>
      </c>
      <c r="C11276" s="31" t="s">
        <v>447</v>
      </c>
    </row>
    <row r="11279" spans="2:13" x14ac:dyDescent="0.2">
      <c r="C11279" s="31" t="s">
        <v>75</v>
      </c>
    </row>
    <row r="11280" spans="2:13" x14ac:dyDescent="0.2">
      <c r="D11280" s="177"/>
      <c r="E11280" s="178"/>
      <c r="F11280" s="178"/>
      <c r="G11280" s="40" t="s">
        <v>14</v>
      </c>
      <c r="H11280" s="42" t="s">
        <v>416</v>
      </c>
      <c r="I11280" s="15" t="s">
        <v>417</v>
      </c>
      <c r="J11280" s="15" t="s">
        <v>418</v>
      </c>
      <c r="K11280" s="15" t="s">
        <v>419</v>
      </c>
      <c r="L11280" s="15" t="s">
        <v>420</v>
      </c>
      <c r="M11280" s="44" t="s">
        <v>17</v>
      </c>
    </row>
    <row r="11281" spans="4:13" x14ac:dyDescent="0.2">
      <c r="D11281" s="179"/>
      <c r="E11281" s="180"/>
      <c r="F11281" s="180"/>
      <c r="G11281" s="39"/>
      <c r="H11281" s="41"/>
      <c r="I11281" s="14"/>
      <c r="J11281" s="14"/>
      <c r="K11281" s="14"/>
      <c r="L11281" s="14"/>
      <c r="M11281" s="38"/>
    </row>
    <row r="11282" spans="4:13" x14ac:dyDescent="0.2">
      <c r="D11282" s="70"/>
      <c r="E11282" s="72" t="s">
        <v>14</v>
      </c>
      <c r="F11282" s="69"/>
      <c r="G11282" s="37">
        <v>1222</v>
      </c>
      <c r="H11282" s="17">
        <v>27</v>
      </c>
      <c r="I11282" s="17">
        <v>141</v>
      </c>
      <c r="J11282" s="17">
        <v>801</v>
      </c>
      <c r="K11282" s="17">
        <v>77</v>
      </c>
      <c r="L11282" s="17">
        <v>141</v>
      </c>
      <c r="M11282" s="55">
        <v>35</v>
      </c>
    </row>
    <row r="11283" spans="4:13" x14ac:dyDescent="0.2">
      <c r="D11283" s="57"/>
      <c r="E11283" s="54"/>
      <c r="F11283" s="71"/>
      <c r="G11283" s="9">
        <v>100</v>
      </c>
      <c r="H11283" s="2">
        <v>2.2094926350250002</v>
      </c>
      <c r="I11283" s="2">
        <v>11.538461538462</v>
      </c>
      <c r="J11283" s="2">
        <v>65.548281505727999</v>
      </c>
      <c r="K11283" s="2">
        <v>6.3011456628479996</v>
      </c>
      <c r="L11283" s="2">
        <v>11.538461538462</v>
      </c>
      <c r="M11283" s="13">
        <v>2.8641571194759998</v>
      </c>
    </row>
    <row r="11284" spans="4:13" x14ac:dyDescent="0.2">
      <c r="D11284" s="174" t="s">
        <v>36</v>
      </c>
      <c r="E11284" s="20" t="s">
        <v>76</v>
      </c>
      <c r="F11284" s="22"/>
      <c r="G11284" s="21">
        <v>629</v>
      </c>
      <c r="H11284" s="25">
        <v>8</v>
      </c>
      <c r="I11284" s="3">
        <v>65</v>
      </c>
      <c r="J11284" s="3">
        <v>403</v>
      </c>
      <c r="K11284" s="3">
        <v>37</v>
      </c>
      <c r="L11284" s="3">
        <v>97</v>
      </c>
      <c r="M11284" s="26">
        <v>19</v>
      </c>
    </row>
    <row r="11285" spans="4:13" x14ac:dyDescent="0.2">
      <c r="D11285" s="175"/>
      <c r="E11285" s="11"/>
      <c r="F11285" s="10"/>
      <c r="G11285" s="9">
        <v>100</v>
      </c>
      <c r="H11285" s="16">
        <v>1.2718600953899999</v>
      </c>
      <c r="I11285" s="2">
        <v>10.333863275040001</v>
      </c>
      <c r="J11285" s="2">
        <v>64.069952305246005</v>
      </c>
      <c r="K11285" s="2">
        <v>5.8823529411760003</v>
      </c>
      <c r="L11285" s="2">
        <v>15.421303656598001</v>
      </c>
      <c r="M11285" s="13">
        <v>3.0206677265500002</v>
      </c>
    </row>
    <row r="11286" spans="4:13" x14ac:dyDescent="0.2">
      <c r="D11286" s="175"/>
      <c r="E11286" s="4" t="s">
        <v>39</v>
      </c>
      <c r="F11286" s="6"/>
      <c r="G11286" s="5">
        <v>37</v>
      </c>
      <c r="H11286" s="7">
        <v>1</v>
      </c>
      <c r="I11286" s="1">
        <v>4</v>
      </c>
      <c r="J11286" s="1">
        <v>23</v>
      </c>
      <c r="K11286" s="1">
        <v>2</v>
      </c>
      <c r="L11286" s="1">
        <v>6</v>
      </c>
      <c r="M11286" s="8">
        <v>1</v>
      </c>
    </row>
    <row r="11287" spans="4:13" x14ac:dyDescent="0.2">
      <c r="D11287" s="175"/>
      <c r="E11287" s="11"/>
      <c r="F11287" s="10"/>
      <c r="G11287" s="9">
        <v>100</v>
      </c>
      <c r="H11287" s="16">
        <v>2.7027027027030002</v>
      </c>
      <c r="I11287" s="2">
        <v>10.810810810811001</v>
      </c>
      <c r="J11287" s="2">
        <v>62.162162162161998</v>
      </c>
      <c r="K11287" s="2">
        <v>5.4054054054050003</v>
      </c>
      <c r="L11287" s="2">
        <v>16.216216216216001</v>
      </c>
      <c r="M11287" s="13">
        <v>2.7027027027030002</v>
      </c>
    </row>
    <row r="11288" spans="4:13" x14ac:dyDescent="0.2">
      <c r="D11288" s="175"/>
      <c r="E11288" s="4" t="s">
        <v>40</v>
      </c>
      <c r="F11288" s="6"/>
      <c r="G11288" s="5">
        <v>73</v>
      </c>
      <c r="H11288" s="7">
        <v>2</v>
      </c>
      <c r="I11288" s="1">
        <v>7</v>
      </c>
      <c r="J11288" s="1">
        <v>43</v>
      </c>
      <c r="K11288" s="1">
        <v>5</v>
      </c>
      <c r="L11288" s="1">
        <v>15</v>
      </c>
      <c r="M11288" s="8">
        <v>1</v>
      </c>
    </row>
    <row r="11289" spans="4:13" x14ac:dyDescent="0.2">
      <c r="D11289" s="175"/>
      <c r="E11289" s="11"/>
      <c r="F11289" s="10"/>
      <c r="G11289" s="9">
        <v>100</v>
      </c>
      <c r="H11289" s="16">
        <v>2.7397260273969999</v>
      </c>
      <c r="I11289" s="2">
        <v>9.5890410958899999</v>
      </c>
      <c r="J11289" s="27">
        <v>58.904109589040999</v>
      </c>
      <c r="K11289" s="2">
        <v>6.8493150684930004</v>
      </c>
      <c r="L11289" s="23">
        <v>20.547945205478999</v>
      </c>
      <c r="M11289" s="13">
        <v>1.369863013699</v>
      </c>
    </row>
    <row r="11290" spans="4:13" x14ac:dyDescent="0.2">
      <c r="D11290" s="175"/>
      <c r="E11290" s="4" t="s">
        <v>41</v>
      </c>
      <c r="F11290" s="6"/>
      <c r="G11290" s="5">
        <v>108</v>
      </c>
      <c r="H11290" s="7">
        <v>1</v>
      </c>
      <c r="I11290" s="1">
        <v>9</v>
      </c>
      <c r="J11290" s="1">
        <v>69</v>
      </c>
      <c r="K11290" s="1">
        <v>10</v>
      </c>
      <c r="L11290" s="1">
        <v>18</v>
      </c>
      <c r="M11290" s="8">
        <v>1</v>
      </c>
    </row>
    <row r="11291" spans="4:13" x14ac:dyDescent="0.2">
      <c r="D11291" s="175"/>
      <c r="E11291" s="11"/>
      <c r="F11291" s="10"/>
      <c r="G11291" s="9">
        <v>100</v>
      </c>
      <c r="H11291" s="16">
        <v>0.92592592592599998</v>
      </c>
      <c r="I11291" s="2">
        <v>8.333333333333</v>
      </c>
      <c r="J11291" s="2">
        <v>63.888888888888999</v>
      </c>
      <c r="K11291" s="2">
        <v>9.2592592592590002</v>
      </c>
      <c r="L11291" s="23">
        <v>16.666666666666998</v>
      </c>
      <c r="M11291" s="13">
        <v>0.92592592592599998</v>
      </c>
    </row>
    <row r="11292" spans="4:13" x14ac:dyDescent="0.2">
      <c r="D11292" s="175"/>
      <c r="E11292" s="4" t="s">
        <v>42</v>
      </c>
      <c r="F11292" s="6"/>
      <c r="G11292" s="5">
        <v>113</v>
      </c>
      <c r="H11292" s="7">
        <v>1</v>
      </c>
      <c r="I11292" s="1">
        <v>9</v>
      </c>
      <c r="J11292" s="1">
        <v>80</v>
      </c>
      <c r="K11292" s="1">
        <v>7</v>
      </c>
      <c r="L11292" s="1">
        <v>14</v>
      </c>
      <c r="M11292" s="8">
        <v>2</v>
      </c>
    </row>
    <row r="11293" spans="4:13" x14ac:dyDescent="0.2">
      <c r="D11293" s="175"/>
      <c r="E11293" s="11"/>
      <c r="F11293" s="10"/>
      <c r="G11293" s="9">
        <v>100</v>
      </c>
      <c r="H11293" s="16">
        <v>0.88495575221199996</v>
      </c>
      <c r="I11293" s="2">
        <v>7.964601769912</v>
      </c>
      <c r="J11293" s="23">
        <v>70.796460176991005</v>
      </c>
      <c r="K11293" s="2">
        <v>6.194690265487</v>
      </c>
      <c r="L11293" s="2">
        <v>12.389380530973</v>
      </c>
      <c r="M11293" s="13">
        <v>1.769911504425</v>
      </c>
    </row>
    <row r="11294" spans="4:13" x14ac:dyDescent="0.2">
      <c r="D11294" s="175"/>
      <c r="E11294" s="4" t="s">
        <v>43</v>
      </c>
      <c r="F11294" s="6"/>
      <c r="G11294" s="5">
        <v>101</v>
      </c>
      <c r="H11294" s="7">
        <v>0</v>
      </c>
      <c r="I11294" s="1">
        <v>12</v>
      </c>
      <c r="J11294" s="1">
        <v>70</v>
      </c>
      <c r="K11294" s="1">
        <v>3</v>
      </c>
      <c r="L11294" s="1">
        <v>13</v>
      </c>
      <c r="M11294" s="8">
        <v>3</v>
      </c>
    </row>
    <row r="11295" spans="4:13" x14ac:dyDescent="0.2">
      <c r="D11295" s="175"/>
      <c r="E11295" s="11"/>
      <c r="F11295" s="10"/>
      <c r="G11295" s="9">
        <v>100</v>
      </c>
      <c r="H11295" s="45">
        <v>0</v>
      </c>
      <c r="I11295" s="2">
        <v>11.881188118812</v>
      </c>
      <c r="J11295" s="2">
        <v>69.306930693069006</v>
      </c>
      <c r="K11295" s="2">
        <v>2.970297029703</v>
      </c>
      <c r="L11295" s="2">
        <v>12.871287128713</v>
      </c>
      <c r="M11295" s="13">
        <v>2.970297029703</v>
      </c>
    </row>
    <row r="11296" spans="4:13" x14ac:dyDescent="0.2">
      <c r="D11296" s="175"/>
      <c r="E11296" s="4" t="s">
        <v>44</v>
      </c>
      <c r="F11296" s="6"/>
      <c r="G11296" s="5">
        <v>114</v>
      </c>
      <c r="H11296" s="7">
        <v>1</v>
      </c>
      <c r="I11296" s="1">
        <v>10</v>
      </c>
      <c r="J11296" s="1">
        <v>76</v>
      </c>
      <c r="K11296" s="1">
        <v>7</v>
      </c>
      <c r="L11296" s="1">
        <v>14</v>
      </c>
      <c r="M11296" s="8">
        <v>6</v>
      </c>
    </row>
    <row r="11297" spans="4:13" x14ac:dyDescent="0.2">
      <c r="D11297" s="175"/>
      <c r="E11297" s="11"/>
      <c r="F11297" s="10"/>
      <c r="G11297" s="9">
        <v>100</v>
      </c>
      <c r="H11297" s="16">
        <v>0.87719298245599997</v>
      </c>
      <c r="I11297" s="2">
        <v>8.7719298245609991</v>
      </c>
      <c r="J11297" s="2">
        <v>66.666666666666998</v>
      </c>
      <c r="K11297" s="2">
        <v>6.1403508771929998</v>
      </c>
      <c r="L11297" s="2">
        <v>12.280701754386</v>
      </c>
      <c r="M11297" s="13">
        <v>5.2631578947369997</v>
      </c>
    </row>
    <row r="11298" spans="4:13" x14ac:dyDescent="0.2">
      <c r="D11298" s="175"/>
      <c r="E11298" s="4" t="s">
        <v>45</v>
      </c>
      <c r="F11298" s="6"/>
      <c r="G11298" s="5">
        <v>83</v>
      </c>
      <c r="H11298" s="7">
        <v>2</v>
      </c>
      <c r="I11298" s="1">
        <v>14</v>
      </c>
      <c r="J11298" s="1">
        <v>42</v>
      </c>
      <c r="K11298" s="1">
        <v>3</v>
      </c>
      <c r="L11298" s="1">
        <v>17</v>
      </c>
      <c r="M11298" s="8">
        <v>5</v>
      </c>
    </row>
    <row r="11299" spans="4:13" x14ac:dyDescent="0.2">
      <c r="D11299" s="175"/>
      <c r="E11299" s="11"/>
      <c r="F11299" s="10"/>
      <c r="G11299" s="9">
        <v>100</v>
      </c>
      <c r="H11299" s="16">
        <v>2.409638554217</v>
      </c>
      <c r="I11299" s="23">
        <v>16.867469879518001</v>
      </c>
      <c r="J11299" s="46">
        <v>50.602409638554001</v>
      </c>
      <c r="K11299" s="2">
        <v>3.6144578313250002</v>
      </c>
      <c r="L11299" s="23">
        <v>20.481927710842999</v>
      </c>
      <c r="M11299" s="13">
        <v>6.0240963855420002</v>
      </c>
    </row>
    <row r="11300" spans="4:13" x14ac:dyDescent="0.2">
      <c r="D11300" s="174" t="s">
        <v>37</v>
      </c>
      <c r="E11300" s="20" t="s">
        <v>77</v>
      </c>
      <c r="F11300" s="22"/>
      <c r="G11300" s="21">
        <v>593</v>
      </c>
      <c r="H11300" s="25">
        <v>19</v>
      </c>
      <c r="I11300" s="3">
        <v>76</v>
      </c>
      <c r="J11300" s="3">
        <v>398</v>
      </c>
      <c r="K11300" s="3">
        <v>40</v>
      </c>
      <c r="L11300" s="3">
        <v>44</v>
      </c>
      <c r="M11300" s="26">
        <v>16</v>
      </c>
    </row>
    <row r="11301" spans="4:13" x14ac:dyDescent="0.2">
      <c r="D11301" s="175"/>
      <c r="E11301" s="11"/>
      <c r="F11301" s="10"/>
      <c r="G11301" s="9">
        <v>100</v>
      </c>
      <c r="H11301" s="16">
        <v>3.2040472175380001</v>
      </c>
      <c r="I11301" s="2">
        <v>12.816188870152001</v>
      </c>
      <c r="J11301" s="2">
        <v>67.116357504215998</v>
      </c>
      <c r="K11301" s="2">
        <v>6.7453625632380003</v>
      </c>
      <c r="L11301" s="2">
        <v>7.4198988195620004</v>
      </c>
      <c r="M11301" s="13">
        <v>2.6981450252950001</v>
      </c>
    </row>
    <row r="11302" spans="4:13" x14ac:dyDescent="0.2">
      <c r="D11302" s="175"/>
      <c r="E11302" s="4" t="s">
        <v>39</v>
      </c>
      <c r="F11302" s="6"/>
      <c r="G11302" s="5">
        <v>27</v>
      </c>
      <c r="H11302" s="7">
        <v>3</v>
      </c>
      <c r="I11302" s="1">
        <v>2</v>
      </c>
      <c r="J11302" s="1">
        <v>18</v>
      </c>
      <c r="K11302" s="1">
        <v>2</v>
      </c>
      <c r="L11302" s="1">
        <v>2</v>
      </c>
      <c r="M11302" s="8">
        <v>0</v>
      </c>
    </row>
    <row r="11303" spans="4:13" x14ac:dyDescent="0.2">
      <c r="D11303" s="175"/>
      <c r="E11303" s="11"/>
      <c r="F11303" s="10"/>
      <c r="G11303" s="9">
        <v>100</v>
      </c>
      <c r="H11303" s="64">
        <v>11.111111111111001</v>
      </c>
      <c r="I11303" s="2">
        <v>7.4074074074069998</v>
      </c>
      <c r="J11303" s="2">
        <v>66.666666666666998</v>
      </c>
      <c r="K11303" s="2">
        <v>7.4074074074069998</v>
      </c>
      <c r="L11303" s="2">
        <v>7.4074074074069998</v>
      </c>
      <c r="M11303" s="36">
        <v>0</v>
      </c>
    </row>
    <row r="11304" spans="4:13" x14ac:dyDescent="0.2">
      <c r="D11304" s="175"/>
      <c r="E11304" s="4" t="s">
        <v>40</v>
      </c>
      <c r="F11304" s="6"/>
      <c r="G11304" s="5">
        <v>74</v>
      </c>
      <c r="H11304" s="7">
        <v>1</v>
      </c>
      <c r="I11304" s="1">
        <v>7</v>
      </c>
      <c r="J11304" s="1">
        <v>51</v>
      </c>
      <c r="K11304" s="1">
        <v>4</v>
      </c>
      <c r="L11304" s="1">
        <v>9</v>
      </c>
      <c r="M11304" s="8">
        <v>2</v>
      </c>
    </row>
    <row r="11305" spans="4:13" x14ac:dyDescent="0.2">
      <c r="D11305" s="175"/>
      <c r="E11305" s="11"/>
      <c r="F11305" s="10"/>
      <c r="G11305" s="9">
        <v>100</v>
      </c>
      <c r="H11305" s="16">
        <v>1.351351351351</v>
      </c>
      <c r="I11305" s="2">
        <v>9.4594594594589996</v>
      </c>
      <c r="J11305" s="2">
        <v>68.918918918919005</v>
      </c>
      <c r="K11305" s="2">
        <v>5.4054054054050003</v>
      </c>
      <c r="L11305" s="2">
        <v>12.162162162162</v>
      </c>
      <c r="M11305" s="13">
        <v>2.7027027027030002</v>
      </c>
    </row>
    <row r="11306" spans="4:13" x14ac:dyDescent="0.2">
      <c r="D11306" s="175"/>
      <c r="E11306" s="4" t="s">
        <v>41</v>
      </c>
      <c r="F11306" s="6"/>
      <c r="G11306" s="5">
        <v>96</v>
      </c>
      <c r="H11306" s="7">
        <v>1</v>
      </c>
      <c r="I11306" s="1">
        <v>12</v>
      </c>
      <c r="J11306" s="1">
        <v>61</v>
      </c>
      <c r="K11306" s="1">
        <v>9</v>
      </c>
      <c r="L11306" s="1">
        <v>13</v>
      </c>
      <c r="M11306" s="8">
        <v>0</v>
      </c>
    </row>
    <row r="11307" spans="4:13" x14ac:dyDescent="0.2">
      <c r="D11307" s="175"/>
      <c r="E11307" s="11"/>
      <c r="F11307" s="10"/>
      <c r="G11307" s="9">
        <v>100</v>
      </c>
      <c r="H11307" s="16">
        <v>1.041666666667</v>
      </c>
      <c r="I11307" s="2">
        <v>12.5</v>
      </c>
      <c r="J11307" s="2">
        <v>63.541666666666998</v>
      </c>
      <c r="K11307" s="2">
        <v>9.375</v>
      </c>
      <c r="L11307" s="2">
        <v>13.541666666667</v>
      </c>
      <c r="M11307" s="36">
        <v>0</v>
      </c>
    </row>
    <row r="11308" spans="4:13" x14ac:dyDescent="0.2">
      <c r="D11308" s="175"/>
      <c r="E11308" s="4" t="s">
        <v>42</v>
      </c>
      <c r="F11308" s="6"/>
      <c r="G11308" s="5">
        <v>97</v>
      </c>
      <c r="H11308" s="7">
        <v>5</v>
      </c>
      <c r="I11308" s="1">
        <v>11</v>
      </c>
      <c r="J11308" s="1">
        <v>71</v>
      </c>
      <c r="K11308" s="1">
        <v>4</v>
      </c>
      <c r="L11308" s="1">
        <v>5</v>
      </c>
      <c r="M11308" s="8">
        <v>1</v>
      </c>
    </row>
    <row r="11309" spans="4:13" x14ac:dyDescent="0.2">
      <c r="D11309" s="175"/>
      <c r="E11309" s="11"/>
      <c r="F11309" s="10"/>
      <c r="G11309" s="9">
        <v>100</v>
      </c>
      <c r="H11309" s="16">
        <v>5.1546391752579996</v>
      </c>
      <c r="I11309" s="2">
        <v>11.340206185567</v>
      </c>
      <c r="J11309" s="23">
        <v>73.195876288660003</v>
      </c>
      <c r="K11309" s="2">
        <v>4.1237113402060004</v>
      </c>
      <c r="L11309" s="27">
        <v>5.1546391752579996</v>
      </c>
      <c r="M11309" s="13">
        <v>1.0309278350519999</v>
      </c>
    </row>
    <row r="11310" spans="4:13" x14ac:dyDescent="0.2">
      <c r="D11310" s="175"/>
      <c r="E11310" s="4" t="s">
        <v>43</v>
      </c>
      <c r="F11310" s="6"/>
      <c r="G11310" s="5">
        <v>103</v>
      </c>
      <c r="H11310" s="7">
        <v>3</v>
      </c>
      <c r="I11310" s="1">
        <v>11</v>
      </c>
      <c r="J11310" s="1">
        <v>77</v>
      </c>
      <c r="K11310" s="1">
        <v>4</v>
      </c>
      <c r="L11310" s="1">
        <v>4</v>
      </c>
      <c r="M11310" s="8">
        <v>4</v>
      </c>
    </row>
    <row r="11311" spans="4:13" x14ac:dyDescent="0.2">
      <c r="D11311" s="175"/>
      <c r="E11311" s="11"/>
      <c r="F11311" s="10"/>
      <c r="G11311" s="9">
        <v>100</v>
      </c>
      <c r="H11311" s="16">
        <v>2.9126213592229999</v>
      </c>
      <c r="I11311" s="2">
        <v>10.679611650485</v>
      </c>
      <c r="J11311" s="23">
        <v>74.757281553398002</v>
      </c>
      <c r="K11311" s="2">
        <v>3.8834951456310001</v>
      </c>
      <c r="L11311" s="27">
        <v>3.8834951456310001</v>
      </c>
      <c r="M11311" s="13">
        <v>3.8834951456310001</v>
      </c>
    </row>
    <row r="11312" spans="4:13" x14ac:dyDescent="0.2">
      <c r="D11312" s="175"/>
      <c r="E11312" s="4" t="s">
        <v>44</v>
      </c>
      <c r="F11312" s="6"/>
      <c r="G11312" s="5">
        <v>109</v>
      </c>
      <c r="H11312" s="7">
        <v>3</v>
      </c>
      <c r="I11312" s="1">
        <v>18</v>
      </c>
      <c r="J11312" s="1">
        <v>68</v>
      </c>
      <c r="K11312" s="1">
        <v>10</v>
      </c>
      <c r="L11312" s="1">
        <v>6</v>
      </c>
      <c r="M11312" s="8">
        <v>4</v>
      </c>
    </row>
    <row r="11313" spans="2:13" x14ac:dyDescent="0.2">
      <c r="D11313" s="175"/>
      <c r="E11313" s="11"/>
      <c r="F11313" s="10"/>
      <c r="G11313" s="9">
        <v>100</v>
      </c>
      <c r="H11313" s="16">
        <v>2.7522935779819999</v>
      </c>
      <c r="I11313" s="2">
        <v>16.513761467889999</v>
      </c>
      <c r="J11313" s="2">
        <v>62.385321100916997</v>
      </c>
      <c r="K11313" s="2">
        <v>9.1743119266060003</v>
      </c>
      <c r="L11313" s="27">
        <v>5.5045871559629997</v>
      </c>
      <c r="M11313" s="13">
        <v>3.669724770642</v>
      </c>
    </row>
    <row r="11314" spans="2:13" x14ac:dyDescent="0.2">
      <c r="D11314" s="175"/>
      <c r="E11314" s="4" t="s">
        <v>45</v>
      </c>
      <c r="F11314" s="6"/>
      <c r="G11314" s="5">
        <v>87</v>
      </c>
      <c r="H11314" s="7">
        <v>3</v>
      </c>
      <c r="I11314" s="1">
        <v>15</v>
      </c>
      <c r="J11314" s="1">
        <v>52</v>
      </c>
      <c r="K11314" s="1">
        <v>7</v>
      </c>
      <c r="L11314" s="1">
        <v>5</v>
      </c>
      <c r="M11314" s="8">
        <v>5</v>
      </c>
    </row>
    <row r="11315" spans="2:13" x14ac:dyDescent="0.2">
      <c r="D11315" s="176"/>
      <c r="E11315" s="57"/>
      <c r="F11315" s="54"/>
      <c r="G11315" s="67">
        <v>100</v>
      </c>
      <c r="H11315" s="82">
        <v>3.4482758620689999</v>
      </c>
      <c r="I11315" s="103">
        <v>17.241379310345</v>
      </c>
      <c r="J11315" s="96">
        <v>59.770114942528998</v>
      </c>
      <c r="K11315" s="48">
        <v>8.0459770114939992</v>
      </c>
      <c r="L11315" s="96">
        <v>5.7471264367819996</v>
      </c>
      <c r="M11315" s="84">
        <v>5.7471264367819996</v>
      </c>
    </row>
    <row r="11317" spans="2:13" x14ac:dyDescent="0.2">
      <c r="B11317" s="43" t="str">
        <f xml:space="preserve"> HYPERLINK("#'目次'!B241", "[235]")</f>
        <v>[235]</v>
      </c>
      <c r="C11317" s="31" t="s">
        <v>450</v>
      </c>
    </row>
    <row r="11321" spans="2:13" ht="24" x14ac:dyDescent="0.2">
      <c r="D11321" s="177"/>
      <c r="E11321" s="178"/>
      <c r="F11321" s="178"/>
      <c r="G11321" s="40" t="s">
        <v>14</v>
      </c>
      <c r="H11321" s="42" t="s">
        <v>451</v>
      </c>
      <c r="I11321" s="15" t="s">
        <v>452</v>
      </c>
      <c r="J11321" s="15" t="s">
        <v>453</v>
      </c>
      <c r="K11321" s="15" t="s">
        <v>420</v>
      </c>
      <c r="L11321" s="44" t="s">
        <v>17</v>
      </c>
    </row>
    <row r="11322" spans="2:13" x14ac:dyDescent="0.2">
      <c r="D11322" s="179"/>
      <c r="E11322" s="180"/>
      <c r="F11322" s="180"/>
      <c r="G11322" s="39"/>
      <c r="H11322" s="41"/>
      <c r="I11322" s="14"/>
      <c r="J11322" s="14"/>
      <c r="K11322" s="14"/>
      <c r="L11322" s="38"/>
    </row>
    <row r="11323" spans="2:13" x14ac:dyDescent="0.2">
      <c r="D11323" s="70"/>
      <c r="E11323" s="72" t="s">
        <v>14</v>
      </c>
      <c r="F11323" s="69"/>
      <c r="G11323" s="37">
        <v>1222</v>
      </c>
      <c r="H11323" s="17">
        <v>57</v>
      </c>
      <c r="I11323" s="17">
        <v>213</v>
      </c>
      <c r="J11323" s="17">
        <v>709</v>
      </c>
      <c r="K11323" s="17">
        <v>222</v>
      </c>
      <c r="L11323" s="55">
        <v>21</v>
      </c>
    </row>
    <row r="11324" spans="2:13" x14ac:dyDescent="0.2">
      <c r="D11324" s="57"/>
      <c r="E11324" s="54"/>
      <c r="F11324" s="71"/>
      <c r="G11324" s="9">
        <v>100</v>
      </c>
      <c r="H11324" s="2">
        <v>4.6644844517179997</v>
      </c>
      <c r="I11324" s="2">
        <v>17.430441898527</v>
      </c>
      <c r="J11324" s="2">
        <v>58.019639934533998</v>
      </c>
      <c r="K11324" s="2">
        <v>18.166939443535</v>
      </c>
      <c r="L11324" s="13">
        <v>1.7184942716860001</v>
      </c>
    </row>
    <row r="11325" spans="2:13" x14ac:dyDescent="0.2">
      <c r="D11325" s="174" t="s">
        <v>18</v>
      </c>
      <c r="E11325" s="20" t="s">
        <v>19</v>
      </c>
      <c r="F11325" s="22"/>
      <c r="G11325" s="21">
        <v>57</v>
      </c>
      <c r="H11325" s="25">
        <v>1</v>
      </c>
      <c r="I11325" s="3">
        <v>14</v>
      </c>
      <c r="J11325" s="3">
        <v>31</v>
      </c>
      <c r="K11325" s="3">
        <v>11</v>
      </c>
      <c r="L11325" s="26">
        <v>0</v>
      </c>
    </row>
    <row r="11326" spans="2:13" x14ac:dyDescent="0.2">
      <c r="D11326" s="175"/>
      <c r="E11326" s="11"/>
      <c r="F11326" s="10"/>
      <c r="G11326" s="9">
        <v>100</v>
      </c>
      <c r="H11326" s="16">
        <v>1.7543859649119999</v>
      </c>
      <c r="I11326" s="23">
        <v>24.561403508771999</v>
      </c>
      <c r="J11326" s="2">
        <v>54.385964912280997</v>
      </c>
      <c r="K11326" s="2">
        <v>19.298245614035</v>
      </c>
      <c r="L11326" s="36">
        <v>0</v>
      </c>
    </row>
    <row r="11327" spans="2:13" x14ac:dyDescent="0.2">
      <c r="D11327" s="175"/>
      <c r="E11327" s="4" t="s">
        <v>20</v>
      </c>
      <c r="F11327" s="6"/>
      <c r="G11327" s="5">
        <v>84</v>
      </c>
      <c r="H11327" s="7">
        <v>4</v>
      </c>
      <c r="I11327" s="1">
        <v>16</v>
      </c>
      <c r="J11327" s="1">
        <v>41</v>
      </c>
      <c r="K11327" s="1">
        <v>20</v>
      </c>
      <c r="L11327" s="8">
        <v>3</v>
      </c>
    </row>
    <row r="11328" spans="2:13" x14ac:dyDescent="0.2">
      <c r="D11328" s="175"/>
      <c r="E11328" s="11"/>
      <c r="F11328" s="10"/>
      <c r="G11328" s="9">
        <v>100</v>
      </c>
      <c r="H11328" s="16">
        <v>4.7619047619049999</v>
      </c>
      <c r="I11328" s="2">
        <v>19.047619047619001</v>
      </c>
      <c r="J11328" s="27">
        <v>48.809523809524002</v>
      </c>
      <c r="K11328" s="23">
        <v>23.809523809523998</v>
      </c>
      <c r="L11328" s="13">
        <v>3.5714285714290002</v>
      </c>
    </row>
    <row r="11329" spans="4:12" x14ac:dyDescent="0.2">
      <c r="D11329" s="175"/>
      <c r="E11329" s="4" t="s">
        <v>21</v>
      </c>
      <c r="F11329" s="6"/>
      <c r="G11329" s="5">
        <v>487</v>
      </c>
      <c r="H11329" s="7">
        <v>26</v>
      </c>
      <c r="I11329" s="1">
        <v>89</v>
      </c>
      <c r="J11329" s="1">
        <v>273</v>
      </c>
      <c r="K11329" s="1">
        <v>94</v>
      </c>
      <c r="L11329" s="8">
        <v>5</v>
      </c>
    </row>
    <row r="11330" spans="4:12" x14ac:dyDescent="0.2">
      <c r="D11330" s="175"/>
      <c r="E11330" s="11"/>
      <c r="F11330" s="10"/>
      <c r="G11330" s="9">
        <v>100</v>
      </c>
      <c r="H11330" s="16">
        <v>5.3388090349080004</v>
      </c>
      <c r="I11330" s="2">
        <v>18.275154004107002</v>
      </c>
      <c r="J11330" s="2">
        <v>56.05749486653</v>
      </c>
      <c r="K11330" s="2">
        <v>19.301848049280999</v>
      </c>
      <c r="L11330" s="13">
        <v>1.026694045175</v>
      </c>
    </row>
    <row r="11331" spans="4:12" x14ac:dyDescent="0.2">
      <c r="D11331" s="175"/>
      <c r="E11331" s="4" t="s">
        <v>22</v>
      </c>
      <c r="F11331" s="6"/>
      <c r="G11331" s="5">
        <v>35</v>
      </c>
      <c r="H11331" s="7">
        <v>2</v>
      </c>
      <c r="I11331" s="1">
        <v>6</v>
      </c>
      <c r="J11331" s="1">
        <v>18</v>
      </c>
      <c r="K11331" s="1">
        <v>7</v>
      </c>
      <c r="L11331" s="8">
        <v>2</v>
      </c>
    </row>
    <row r="11332" spans="4:12" x14ac:dyDescent="0.2">
      <c r="D11332" s="175"/>
      <c r="E11332" s="11"/>
      <c r="F11332" s="10"/>
      <c r="G11332" s="9">
        <v>100</v>
      </c>
      <c r="H11332" s="16">
        <v>5.7142857142860004</v>
      </c>
      <c r="I11332" s="2">
        <v>17.142857142857</v>
      </c>
      <c r="J11332" s="27">
        <v>51.428571428570997</v>
      </c>
      <c r="K11332" s="2">
        <v>20</v>
      </c>
      <c r="L11332" s="13">
        <v>5.7142857142860004</v>
      </c>
    </row>
    <row r="11333" spans="4:12" x14ac:dyDescent="0.2">
      <c r="D11333" s="175"/>
      <c r="E11333" s="4" t="s">
        <v>23</v>
      </c>
      <c r="F11333" s="6"/>
      <c r="G11333" s="5">
        <v>143</v>
      </c>
      <c r="H11333" s="7">
        <v>5</v>
      </c>
      <c r="I11333" s="1">
        <v>21</v>
      </c>
      <c r="J11333" s="1">
        <v>82</v>
      </c>
      <c r="K11333" s="1">
        <v>30</v>
      </c>
      <c r="L11333" s="8">
        <v>5</v>
      </c>
    </row>
    <row r="11334" spans="4:12" x14ac:dyDescent="0.2">
      <c r="D11334" s="175"/>
      <c r="E11334" s="11"/>
      <c r="F11334" s="10"/>
      <c r="G11334" s="9">
        <v>100</v>
      </c>
      <c r="H11334" s="16">
        <v>3.4965034965030002</v>
      </c>
      <c r="I11334" s="2">
        <v>14.685314685314999</v>
      </c>
      <c r="J11334" s="2">
        <v>57.342657342656999</v>
      </c>
      <c r="K11334" s="2">
        <v>20.979020979021001</v>
      </c>
      <c r="L11334" s="13">
        <v>3.4965034965030002</v>
      </c>
    </row>
    <row r="11335" spans="4:12" x14ac:dyDescent="0.2">
      <c r="D11335" s="175"/>
      <c r="E11335" s="4" t="s">
        <v>24</v>
      </c>
      <c r="F11335" s="6"/>
      <c r="G11335" s="5">
        <v>187</v>
      </c>
      <c r="H11335" s="7">
        <v>11</v>
      </c>
      <c r="I11335" s="1">
        <v>39</v>
      </c>
      <c r="J11335" s="1">
        <v>117</v>
      </c>
      <c r="K11335" s="1">
        <v>18</v>
      </c>
      <c r="L11335" s="8">
        <v>2</v>
      </c>
    </row>
    <row r="11336" spans="4:12" x14ac:dyDescent="0.2">
      <c r="D11336" s="175"/>
      <c r="E11336" s="11"/>
      <c r="F11336" s="10"/>
      <c r="G11336" s="9">
        <v>100</v>
      </c>
      <c r="H11336" s="16">
        <v>5.8823529411760003</v>
      </c>
      <c r="I11336" s="2">
        <v>20.855614973262</v>
      </c>
      <c r="J11336" s="2">
        <v>62.566844919786</v>
      </c>
      <c r="K11336" s="27">
        <v>9.6256684491980007</v>
      </c>
      <c r="L11336" s="13">
        <v>1.069518716578</v>
      </c>
    </row>
    <row r="11337" spans="4:12" x14ac:dyDescent="0.2">
      <c r="D11337" s="175"/>
      <c r="E11337" s="4" t="s">
        <v>25</v>
      </c>
      <c r="F11337" s="6"/>
      <c r="G11337" s="5">
        <v>71</v>
      </c>
      <c r="H11337" s="7">
        <v>2</v>
      </c>
      <c r="I11337" s="1">
        <v>13</v>
      </c>
      <c r="J11337" s="1">
        <v>43</v>
      </c>
      <c r="K11337" s="1">
        <v>13</v>
      </c>
      <c r="L11337" s="8">
        <v>0</v>
      </c>
    </row>
    <row r="11338" spans="4:12" x14ac:dyDescent="0.2">
      <c r="D11338" s="175"/>
      <c r="E11338" s="11"/>
      <c r="F11338" s="10"/>
      <c r="G11338" s="9">
        <v>100</v>
      </c>
      <c r="H11338" s="16">
        <v>2.8169014084509998</v>
      </c>
      <c r="I11338" s="2">
        <v>18.309859154929999</v>
      </c>
      <c r="J11338" s="2">
        <v>60.563380281690002</v>
      </c>
      <c r="K11338" s="2">
        <v>18.309859154929999</v>
      </c>
      <c r="L11338" s="36">
        <v>0</v>
      </c>
    </row>
    <row r="11339" spans="4:12" x14ac:dyDescent="0.2">
      <c r="D11339" s="175"/>
      <c r="E11339" s="4" t="s">
        <v>26</v>
      </c>
      <c r="F11339" s="6"/>
      <c r="G11339" s="5">
        <v>30</v>
      </c>
      <c r="H11339" s="7">
        <v>3</v>
      </c>
      <c r="I11339" s="1">
        <v>2</v>
      </c>
      <c r="J11339" s="1">
        <v>19</v>
      </c>
      <c r="K11339" s="1">
        <v>6</v>
      </c>
      <c r="L11339" s="8">
        <v>0</v>
      </c>
    </row>
    <row r="11340" spans="4:12" x14ac:dyDescent="0.2">
      <c r="D11340" s="175"/>
      <c r="E11340" s="11"/>
      <c r="F11340" s="10"/>
      <c r="G11340" s="9">
        <v>100</v>
      </c>
      <c r="H11340" s="64">
        <v>10</v>
      </c>
      <c r="I11340" s="46">
        <v>6.666666666667</v>
      </c>
      <c r="J11340" s="23">
        <v>63.333333333333002</v>
      </c>
      <c r="K11340" s="2">
        <v>20</v>
      </c>
      <c r="L11340" s="36">
        <v>0</v>
      </c>
    </row>
    <row r="11341" spans="4:12" x14ac:dyDescent="0.2">
      <c r="D11341" s="175"/>
      <c r="E11341" s="4" t="s">
        <v>27</v>
      </c>
      <c r="F11341" s="6"/>
      <c r="G11341" s="5">
        <v>70</v>
      </c>
      <c r="H11341" s="7">
        <v>3</v>
      </c>
      <c r="I11341" s="1">
        <v>7</v>
      </c>
      <c r="J11341" s="1">
        <v>46</v>
      </c>
      <c r="K11341" s="1">
        <v>12</v>
      </c>
      <c r="L11341" s="8">
        <v>2</v>
      </c>
    </row>
    <row r="11342" spans="4:12" x14ac:dyDescent="0.2">
      <c r="D11342" s="175"/>
      <c r="E11342" s="11"/>
      <c r="F11342" s="10"/>
      <c r="G11342" s="9">
        <v>100</v>
      </c>
      <c r="H11342" s="16">
        <v>4.2857142857139996</v>
      </c>
      <c r="I11342" s="27">
        <v>10</v>
      </c>
      <c r="J11342" s="23">
        <v>65.714285714286007</v>
      </c>
      <c r="K11342" s="2">
        <v>17.142857142857</v>
      </c>
      <c r="L11342" s="13">
        <v>2.8571428571430002</v>
      </c>
    </row>
    <row r="11343" spans="4:12" x14ac:dyDescent="0.2">
      <c r="D11343" s="175"/>
      <c r="E11343" s="4" t="s">
        <v>28</v>
      </c>
      <c r="F11343" s="6"/>
      <c r="G11343" s="5">
        <v>51</v>
      </c>
      <c r="H11343" s="7">
        <v>0</v>
      </c>
      <c r="I11343" s="1">
        <v>6</v>
      </c>
      <c r="J11343" s="1">
        <v>35</v>
      </c>
      <c r="K11343" s="1">
        <v>9</v>
      </c>
      <c r="L11343" s="8">
        <v>1</v>
      </c>
    </row>
    <row r="11344" spans="4:12" x14ac:dyDescent="0.2">
      <c r="D11344" s="175"/>
      <c r="E11344" s="11"/>
      <c r="F11344" s="10"/>
      <c r="G11344" s="9">
        <v>100</v>
      </c>
      <c r="H11344" s="45">
        <v>0</v>
      </c>
      <c r="I11344" s="27">
        <v>11.764705882353001</v>
      </c>
      <c r="J11344" s="35">
        <v>68.627450980391998</v>
      </c>
      <c r="K11344" s="2">
        <v>17.647058823529001</v>
      </c>
      <c r="L11344" s="13">
        <v>1.9607843137250001</v>
      </c>
    </row>
    <row r="11345" spans="4:12" x14ac:dyDescent="0.2">
      <c r="D11345" s="175"/>
      <c r="E11345" s="4" t="s">
        <v>29</v>
      </c>
      <c r="F11345" s="6"/>
      <c r="G11345" s="5">
        <v>7</v>
      </c>
      <c r="H11345" s="7">
        <v>0</v>
      </c>
      <c r="I11345" s="1">
        <v>0</v>
      </c>
      <c r="J11345" s="1">
        <v>4</v>
      </c>
      <c r="K11345" s="1">
        <v>2</v>
      </c>
      <c r="L11345" s="8">
        <v>1</v>
      </c>
    </row>
    <row r="11346" spans="4:12" x14ac:dyDescent="0.2">
      <c r="D11346" s="175"/>
      <c r="E11346" s="11"/>
      <c r="F11346" s="10"/>
      <c r="G11346" s="9">
        <v>100</v>
      </c>
      <c r="H11346" s="45">
        <v>0</v>
      </c>
      <c r="I11346" s="76">
        <v>0</v>
      </c>
      <c r="J11346" s="2">
        <v>57.142857142856997</v>
      </c>
      <c r="K11346" s="35">
        <v>28.571428571428999</v>
      </c>
      <c r="L11346" s="104">
        <v>14.285714285714</v>
      </c>
    </row>
    <row r="11347" spans="4:12" x14ac:dyDescent="0.2">
      <c r="D11347" s="174" t="s">
        <v>30</v>
      </c>
      <c r="E11347" s="20" t="s">
        <v>31</v>
      </c>
      <c r="F11347" s="22"/>
      <c r="G11347" s="21">
        <v>393</v>
      </c>
      <c r="H11347" s="25">
        <v>22</v>
      </c>
      <c r="I11347" s="3">
        <v>70</v>
      </c>
      <c r="J11347" s="3">
        <v>223</v>
      </c>
      <c r="K11347" s="3">
        <v>75</v>
      </c>
      <c r="L11347" s="26">
        <v>3</v>
      </c>
    </row>
    <row r="11348" spans="4:12" x14ac:dyDescent="0.2">
      <c r="D11348" s="175"/>
      <c r="E11348" s="11"/>
      <c r="F11348" s="10"/>
      <c r="G11348" s="9">
        <v>100</v>
      </c>
      <c r="H11348" s="16">
        <v>5.5979643765900002</v>
      </c>
      <c r="I11348" s="2">
        <v>17.811704834606001</v>
      </c>
      <c r="J11348" s="2">
        <v>56.743002544528998</v>
      </c>
      <c r="K11348" s="2">
        <v>19.083969465649002</v>
      </c>
      <c r="L11348" s="13">
        <v>0.76335877862599999</v>
      </c>
    </row>
    <row r="11349" spans="4:12" x14ac:dyDescent="0.2">
      <c r="D11349" s="175"/>
      <c r="E11349" s="4" t="s">
        <v>32</v>
      </c>
      <c r="F11349" s="6"/>
      <c r="G11349" s="5">
        <v>352</v>
      </c>
      <c r="H11349" s="7">
        <v>10</v>
      </c>
      <c r="I11349" s="1">
        <v>66</v>
      </c>
      <c r="J11349" s="1">
        <v>200</v>
      </c>
      <c r="K11349" s="1">
        <v>67</v>
      </c>
      <c r="L11349" s="8">
        <v>9</v>
      </c>
    </row>
    <row r="11350" spans="4:12" x14ac:dyDescent="0.2">
      <c r="D11350" s="175"/>
      <c r="E11350" s="11"/>
      <c r="F11350" s="10"/>
      <c r="G11350" s="9">
        <v>100</v>
      </c>
      <c r="H11350" s="16">
        <v>2.8409090909089998</v>
      </c>
      <c r="I11350" s="2">
        <v>18.75</v>
      </c>
      <c r="J11350" s="2">
        <v>56.818181818181998</v>
      </c>
      <c r="K11350" s="2">
        <v>19.034090909090999</v>
      </c>
      <c r="L11350" s="13">
        <v>2.556818181818</v>
      </c>
    </row>
    <row r="11351" spans="4:12" x14ac:dyDescent="0.2">
      <c r="D11351" s="175"/>
      <c r="E11351" s="4" t="s">
        <v>33</v>
      </c>
      <c r="F11351" s="6"/>
      <c r="G11351" s="5">
        <v>388</v>
      </c>
      <c r="H11351" s="7">
        <v>21</v>
      </c>
      <c r="I11351" s="1">
        <v>61</v>
      </c>
      <c r="J11351" s="1">
        <v>229</v>
      </c>
      <c r="K11351" s="1">
        <v>68</v>
      </c>
      <c r="L11351" s="8">
        <v>9</v>
      </c>
    </row>
    <row r="11352" spans="4:12" x14ac:dyDescent="0.2">
      <c r="D11352" s="175"/>
      <c r="E11352" s="11"/>
      <c r="F11352" s="10"/>
      <c r="G11352" s="9">
        <v>100</v>
      </c>
      <c r="H11352" s="16">
        <v>5.4123711340209999</v>
      </c>
      <c r="I11352" s="2">
        <v>15.721649484536</v>
      </c>
      <c r="J11352" s="2">
        <v>59.020618556701002</v>
      </c>
      <c r="K11352" s="2">
        <v>17.525773195875999</v>
      </c>
      <c r="L11352" s="13">
        <v>2.319587628866</v>
      </c>
    </row>
    <row r="11353" spans="4:12" x14ac:dyDescent="0.2">
      <c r="D11353" s="175"/>
      <c r="E11353" s="4" t="s">
        <v>34</v>
      </c>
      <c r="F11353" s="6"/>
      <c r="G11353" s="5">
        <v>89</v>
      </c>
      <c r="H11353" s="7">
        <v>4</v>
      </c>
      <c r="I11353" s="1">
        <v>16</v>
      </c>
      <c r="J11353" s="1">
        <v>57</v>
      </c>
      <c r="K11353" s="1">
        <v>12</v>
      </c>
      <c r="L11353" s="8">
        <v>0</v>
      </c>
    </row>
    <row r="11354" spans="4:12" x14ac:dyDescent="0.2">
      <c r="D11354" s="175"/>
      <c r="E11354" s="11"/>
      <c r="F11354" s="10"/>
      <c r="G11354" s="9">
        <v>100</v>
      </c>
      <c r="H11354" s="16">
        <v>4.4943820224720001</v>
      </c>
      <c r="I11354" s="2">
        <v>17.977528089888001</v>
      </c>
      <c r="J11354" s="23">
        <v>64.044943820225001</v>
      </c>
      <c r="K11354" s="2">
        <v>13.483146067416</v>
      </c>
      <c r="L11354" s="36">
        <v>0</v>
      </c>
    </row>
    <row r="11355" spans="4:12" x14ac:dyDescent="0.2">
      <c r="D11355" s="174" t="s">
        <v>35</v>
      </c>
      <c r="E11355" s="20" t="s">
        <v>36</v>
      </c>
      <c r="F11355" s="22"/>
      <c r="G11355" s="21">
        <v>629</v>
      </c>
      <c r="H11355" s="25">
        <v>36</v>
      </c>
      <c r="I11355" s="3">
        <v>92</v>
      </c>
      <c r="J11355" s="3">
        <v>382</v>
      </c>
      <c r="K11355" s="3">
        <v>113</v>
      </c>
      <c r="L11355" s="26">
        <v>6</v>
      </c>
    </row>
    <row r="11356" spans="4:12" x14ac:dyDescent="0.2">
      <c r="D11356" s="175"/>
      <c r="E11356" s="11"/>
      <c r="F11356" s="10"/>
      <c r="G11356" s="9">
        <v>100</v>
      </c>
      <c r="H11356" s="16">
        <v>5.7233704292530003</v>
      </c>
      <c r="I11356" s="2">
        <v>14.626391096979001</v>
      </c>
      <c r="J11356" s="2">
        <v>60.731319554849001</v>
      </c>
      <c r="K11356" s="2">
        <v>17.965023847377001</v>
      </c>
      <c r="L11356" s="13">
        <v>0.95389507154200004</v>
      </c>
    </row>
    <row r="11357" spans="4:12" x14ac:dyDescent="0.2">
      <c r="D11357" s="175"/>
      <c r="E11357" s="4" t="s">
        <v>37</v>
      </c>
      <c r="F11357" s="6"/>
      <c r="G11357" s="5">
        <v>593</v>
      </c>
      <c r="H11357" s="7">
        <v>21</v>
      </c>
      <c r="I11357" s="1">
        <v>121</v>
      </c>
      <c r="J11357" s="1">
        <v>327</v>
      </c>
      <c r="K11357" s="1">
        <v>109</v>
      </c>
      <c r="L11357" s="8">
        <v>15</v>
      </c>
    </row>
    <row r="11358" spans="4:12" x14ac:dyDescent="0.2">
      <c r="D11358" s="175"/>
      <c r="E11358" s="11"/>
      <c r="F11358" s="10"/>
      <c r="G11358" s="9">
        <v>100</v>
      </c>
      <c r="H11358" s="16">
        <v>3.5413153457000002</v>
      </c>
      <c r="I11358" s="2">
        <v>20.404721753794</v>
      </c>
      <c r="J11358" s="2">
        <v>55.143338954469002</v>
      </c>
      <c r="K11358" s="2">
        <v>18.381112984823002</v>
      </c>
      <c r="L11358" s="13">
        <v>2.5295109612140001</v>
      </c>
    </row>
    <row r="11359" spans="4:12" x14ac:dyDescent="0.2">
      <c r="D11359" s="174" t="s">
        <v>38</v>
      </c>
      <c r="E11359" s="20" t="s">
        <v>39</v>
      </c>
      <c r="F11359" s="22"/>
      <c r="G11359" s="21">
        <v>64</v>
      </c>
      <c r="H11359" s="25">
        <v>2</v>
      </c>
      <c r="I11359" s="3">
        <v>4</v>
      </c>
      <c r="J11359" s="3">
        <v>34</v>
      </c>
      <c r="K11359" s="3">
        <v>23</v>
      </c>
      <c r="L11359" s="26">
        <v>1</v>
      </c>
    </row>
    <row r="11360" spans="4:12" x14ac:dyDescent="0.2">
      <c r="D11360" s="175"/>
      <c r="E11360" s="11"/>
      <c r="F11360" s="10"/>
      <c r="G11360" s="9">
        <v>100</v>
      </c>
      <c r="H11360" s="16">
        <v>3.125</v>
      </c>
      <c r="I11360" s="46">
        <v>6.25</v>
      </c>
      <c r="J11360" s="2">
        <v>53.125</v>
      </c>
      <c r="K11360" s="35">
        <v>35.9375</v>
      </c>
      <c r="L11360" s="13">
        <v>1.5625</v>
      </c>
    </row>
    <row r="11361" spans="2:12" x14ac:dyDescent="0.2">
      <c r="D11361" s="175"/>
      <c r="E11361" s="4" t="s">
        <v>40</v>
      </c>
      <c r="F11361" s="6"/>
      <c r="G11361" s="5">
        <v>147</v>
      </c>
      <c r="H11361" s="7">
        <v>4</v>
      </c>
      <c r="I11361" s="1">
        <v>10</v>
      </c>
      <c r="J11361" s="1">
        <v>73</v>
      </c>
      <c r="K11361" s="1">
        <v>59</v>
      </c>
      <c r="L11361" s="8">
        <v>1</v>
      </c>
    </row>
    <row r="11362" spans="2:12" x14ac:dyDescent="0.2">
      <c r="D11362" s="175"/>
      <c r="E11362" s="11"/>
      <c r="F11362" s="10"/>
      <c r="G11362" s="9">
        <v>100</v>
      </c>
      <c r="H11362" s="16">
        <v>2.7210884353739999</v>
      </c>
      <c r="I11362" s="46">
        <v>6.8027210884349998</v>
      </c>
      <c r="J11362" s="27">
        <v>49.659863945578003</v>
      </c>
      <c r="K11362" s="35">
        <v>40.136054421769003</v>
      </c>
      <c r="L11362" s="13">
        <v>0.68027210884400002</v>
      </c>
    </row>
    <row r="11363" spans="2:12" x14ac:dyDescent="0.2">
      <c r="D11363" s="175"/>
      <c r="E11363" s="4" t="s">
        <v>41</v>
      </c>
      <c r="F11363" s="6"/>
      <c r="G11363" s="5">
        <v>204</v>
      </c>
      <c r="H11363" s="7">
        <v>5</v>
      </c>
      <c r="I11363" s="1">
        <v>36</v>
      </c>
      <c r="J11363" s="1">
        <v>108</v>
      </c>
      <c r="K11363" s="1">
        <v>54</v>
      </c>
      <c r="L11363" s="8">
        <v>1</v>
      </c>
    </row>
    <row r="11364" spans="2:12" x14ac:dyDescent="0.2">
      <c r="D11364" s="175"/>
      <c r="E11364" s="11"/>
      <c r="F11364" s="10"/>
      <c r="G11364" s="9">
        <v>100</v>
      </c>
      <c r="H11364" s="16">
        <v>2.4509803921570001</v>
      </c>
      <c r="I11364" s="2">
        <v>17.647058823529001</v>
      </c>
      <c r="J11364" s="27">
        <v>52.941176470587997</v>
      </c>
      <c r="K11364" s="23">
        <v>26.470588235293999</v>
      </c>
      <c r="L11364" s="13">
        <v>0.49019607843099999</v>
      </c>
    </row>
    <row r="11365" spans="2:12" x14ac:dyDescent="0.2">
      <c r="D11365" s="175"/>
      <c r="E11365" s="4" t="s">
        <v>42</v>
      </c>
      <c r="F11365" s="6"/>
      <c r="G11365" s="5">
        <v>210</v>
      </c>
      <c r="H11365" s="7">
        <v>9</v>
      </c>
      <c r="I11365" s="1">
        <v>34</v>
      </c>
      <c r="J11365" s="1">
        <v>133</v>
      </c>
      <c r="K11365" s="1">
        <v>30</v>
      </c>
      <c r="L11365" s="8">
        <v>4</v>
      </c>
    </row>
    <row r="11366" spans="2:12" x14ac:dyDescent="0.2">
      <c r="D11366" s="175"/>
      <c r="E11366" s="11"/>
      <c r="F11366" s="10"/>
      <c r="G11366" s="9">
        <v>100</v>
      </c>
      <c r="H11366" s="16">
        <v>4.2857142857139996</v>
      </c>
      <c r="I11366" s="2">
        <v>16.190476190476002</v>
      </c>
      <c r="J11366" s="23">
        <v>63.333333333333002</v>
      </c>
      <c r="K11366" s="2">
        <v>14.285714285714</v>
      </c>
      <c r="L11366" s="13">
        <v>1.9047619047619999</v>
      </c>
    </row>
    <row r="11367" spans="2:12" x14ac:dyDescent="0.2">
      <c r="D11367" s="175"/>
      <c r="E11367" s="4" t="s">
        <v>43</v>
      </c>
      <c r="F11367" s="6"/>
      <c r="G11367" s="5">
        <v>204</v>
      </c>
      <c r="H11367" s="7">
        <v>6</v>
      </c>
      <c r="I11367" s="1">
        <v>36</v>
      </c>
      <c r="J11367" s="1">
        <v>129</v>
      </c>
      <c r="K11367" s="1">
        <v>31</v>
      </c>
      <c r="L11367" s="8">
        <v>2</v>
      </c>
    </row>
    <row r="11368" spans="2:12" x14ac:dyDescent="0.2">
      <c r="D11368" s="175"/>
      <c r="E11368" s="11"/>
      <c r="F11368" s="10"/>
      <c r="G11368" s="9">
        <v>100</v>
      </c>
      <c r="H11368" s="16">
        <v>2.9411764705880001</v>
      </c>
      <c r="I11368" s="2">
        <v>17.647058823529001</v>
      </c>
      <c r="J11368" s="23">
        <v>63.235294117647001</v>
      </c>
      <c r="K11368" s="2">
        <v>15.196078431373</v>
      </c>
      <c r="L11368" s="13">
        <v>0.98039215686299996</v>
      </c>
    </row>
    <row r="11369" spans="2:12" x14ac:dyDescent="0.2">
      <c r="D11369" s="175"/>
      <c r="E11369" s="4" t="s">
        <v>44</v>
      </c>
      <c r="F11369" s="6"/>
      <c r="G11369" s="5">
        <v>223</v>
      </c>
      <c r="H11369" s="7">
        <v>13</v>
      </c>
      <c r="I11369" s="1">
        <v>60</v>
      </c>
      <c r="J11369" s="1">
        <v>124</v>
      </c>
      <c r="K11369" s="1">
        <v>20</v>
      </c>
      <c r="L11369" s="8">
        <v>6</v>
      </c>
    </row>
    <row r="11370" spans="2:12" x14ac:dyDescent="0.2">
      <c r="D11370" s="175"/>
      <c r="E11370" s="11"/>
      <c r="F11370" s="10"/>
      <c r="G11370" s="9">
        <v>100</v>
      </c>
      <c r="H11370" s="16">
        <v>5.8295964125559996</v>
      </c>
      <c r="I11370" s="23">
        <v>26.905829596413</v>
      </c>
      <c r="J11370" s="2">
        <v>55.605381165918999</v>
      </c>
      <c r="K11370" s="27">
        <v>8.9686098654710005</v>
      </c>
      <c r="L11370" s="13">
        <v>2.690582959641</v>
      </c>
    </row>
    <row r="11371" spans="2:12" x14ac:dyDescent="0.2">
      <c r="D11371" s="175"/>
      <c r="E11371" s="4" t="s">
        <v>45</v>
      </c>
      <c r="F11371" s="6"/>
      <c r="G11371" s="5">
        <v>170</v>
      </c>
      <c r="H11371" s="7">
        <v>18</v>
      </c>
      <c r="I11371" s="1">
        <v>33</v>
      </c>
      <c r="J11371" s="1">
        <v>108</v>
      </c>
      <c r="K11371" s="1">
        <v>5</v>
      </c>
      <c r="L11371" s="8">
        <v>6</v>
      </c>
    </row>
    <row r="11372" spans="2:12" x14ac:dyDescent="0.2">
      <c r="D11372" s="176"/>
      <c r="E11372" s="57"/>
      <c r="F11372" s="54"/>
      <c r="G11372" s="67">
        <v>100</v>
      </c>
      <c r="H11372" s="131">
        <v>10.588235294118</v>
      </c>
      <c r="I11372" s="48">
        <v>19.411764705882</v>
      </c>
      <c r="J11372" s="103">
        <v>63.529411764705998</v>
      </c>
      <c r="K11372" s="91">
        <v>2.9411764705880001</v>
      </c>
      <c r="L11372" s="84">
        <v>3.5294117647059999</v>
      </c>
    </row>
    <row r="11374" spans="2:12" x14ac:dyDescent="0.2">
      <c r="B11374" s="43" t="str">
        <f xml:space="preserve"> HYPERLINK("#'目次'!B242", "[236]")</f>
        <v>[236]</v>
      </c>
      <c r="C11374" s="31" t="s">
        <v>450</v>
      </c>
    </row>
    <row r="11378" spans="4:12" ht="24" x14ac:dyDescent="0.2">
      <c r="D11378" s="177"/>
      <c r="E11378" s="178"/>
      <c r="F11378" s="178"/>
      <c r="G11378" s="40" t="s">
        <v>14</v>
      </c>
      <c r="H11378" s="42" t="s">
        <v>451</v>
      </c>
      <c r="I11378" s="15" t="s">
        <v>452</v>
      </c>
      <c r="J11378" s="15" t="s">
        <v>453</v>
      </c>
      <c r="K11378" s="15" t="s">
        <v>420</v>
      </c>
      <c r="L11378" s="44" t="s">
        <v>17</v>
      </c>
    </row>
    <row r="11379" spans="4:12" x14ac:dyDescent="0.2">
      <c r="D11379" s="179"/>
      <c r="E11379" s="180"/>
      <c r="F11379" s="180"/>
      <c r="G11379" s="39"/>
      <c r="H11379" s="41"/>
      <c r="I11379" s="14"/>
      <c r="J11379" s="14"/>
      <c r="K11379" s="14"/>
      <c r="L11379" s="38"/>
    </row>
    <row r="11380" spans="4:12" x14ac:dyDescent="0.2">
      <c r="D11380" s="70"/>
      <c r="E11380" s="72" t="s">
        <v>14</v>
      </c>
      <c r="F11380" s="69"/>
      <c r="G11380" s="37">
        <v>1222</v>
      </c>
      <c r="H11380" s="17">
        <v>57</v>
      </c>
      <c r="I11380" s="17">
        <v>213</v>
      </c>
      <c r="J11380" s="17">
        <v>709</v>
      </c>
      <c r="K11380" s="17">
        <v>222</v>
      </c>
      <c r="L11380" s="55">
        <v>21</v>
      </c>
    </row>
    <row r="11381" spans="4:12" x14ac:dyDescent="0.2">
      <c r="D11381" s="57"/>
      <c r="E11381" s="54"/>
      <c r="F11381" s="71"/>
      <c r="G11381" s="9">
        <v>100</v>
      </c>
      <c r="H11381" s="2">
        <v>4.6644844517179997</v>
      </c>
      <c r="I11381" s="2">
        <v>17.430441898527</v>
      </c>
      <c r="J11381" s="2">
        <v>58.019639934533998</v>
      </c>
      <c r="K11381" s="2">
        <v>18.166939443535</v>
      </c>
      <c r="L11381" s="13">
        <v>1.7184942716860001</v>
      </c>
    </row>
    <row r="11382" spans="4:12" x14ac:dyDescent="0.2">
      <c r="D11382" s="174" t="s">
        <v>52</v>
      </c>
      <c r="E11382" s="20" t="s">
        <v>53</v>
      </c>
      <c r="F11382" s="22"/>
      <c r="G11382" s="21">
        <v>15</v>
      </c>
      <c r="H11382" s="25">
        <v>1</v>
      </c>
      <c r="I11382" s="3">
        <v>2</v>
      </c>
      <c r="J11382" s="3">
        <v>9</v>
      </c>
      <c r="K11382" s="3">
        <v>3</v>
      </c>
      <c r="L11382" s="26">
        <v>0</v>
      </c>
    </row>
    <row r="11383" spans="4:12" x14ac:dyDescent="0.2">
      <c r="D11383" s="175"/>
      <c r="E11383" s="11"/>
      <c r="F11383" s="10"/>
      <c r="G11383" s="9">
        <v>100</v>
      </c>
      <c r="H11383" s="16">
        <v>6.666666666667</v>
      </c>
      <c r="I11383" s="2">
        <v>13.333333333333</v>
      </c>
      <c r="J11383" s="2">
        <v>60</v>
      </c>
      <c r="K11383" s="2">
        <v>20</v>
      </c>
      <c r="L11383" s="36">
        <v>0</v>
      </c>
    </row>
    <row r="11384" spans="4:12" ht="24" x14ac:dyDescent="0.2">
      <c r="D11384" s="175"/>
      <c r="E11384" s="4" t="s">
        <v>54</v>
      </c>
      <c r="F11384" s="6"/>
      <c r="G11384" s="5">
        <v>122</v>
      </c>
      <c r="H11384" s="7">
        <v>10</v>
      </c>
      <c r="I11384" s="1">
        <v>34</v>
      </c>
      <c r="J11384" s="1">
        <v>57</v>
      </c>
      <c r="K11384" s="1">
        <v>20</v>
      </c>
      <c r="L11384" s="8">
        <v>1</v>
      </c>
    </row>
    <row r="11385" spans="4:12" x14ac:dyDescent="0.2">
      <c r="D11385" s="175"/>
      <c r="E11385" s="11"/>
      <c r="F11385" s="10"/>
      <c r="G11385" s="9">
        <v>100</v>
      </c>
      <c r="H11385" s="16">
        <v>8.1967213114750006</v>
      </c>
      <c r="I11385" s="35">
        <v>27.868852459016001</v>
      </c>
      <c r="J11385" s="46">
        <v>46.721311475409998</v>
      </c>
      <c r="K11385" s="2">
        <v>16.393442622951</v>
      </c>
      <c r="L11385" s="13">
        <v>0.81967213114799997</v>
      </c>
    </row>
    <row r="11386" spans="4:12" x14ac:dyDescent="0.2">
      <c r="D11386" s="175"/>
      <c r="E11386" s="4" t="s">
        <v>55</v>
      </c>
      <c r="F11386" s="6"/>
      <c r="G11386" s="5">
        <v>43</v>
      </c>
      <c r="H11386" s="7">
        <v>1</v>
      </c>
      <c r="I11386" s="1">
        <v>7</v>
      </c>
      <c r="J11386" s="1">
        <v>25</v>
      </c>
      <c r="K11386" s="1">
        <v>10</v>
      </c>
      <c r="L11386" s="8">
        <v>0</v>
      </c>
    </row>
    <row r="11387" spans="4:12" x14ac:dyDescent="0.2">
      <c r="D11387" s="175"/>
      <c r="E11387" s="11"/>
      <c r="F11387" s="10"/>
      <c r="G11387" s="9">
        <v>100</v>
      </c>
      <c r="H11387" s="16">
        <v>2.3255813953489999</v>
      </c>
      <c r="I11387" s="2">
        <v>16.279069767442</v>
      </c>
      <c r="J11387" s="2">
        <v>58.139534883720998</v>
      </c>
      <c r="K11387" s="23">
        <v>23.255813953488001</v>
      </c>
      <c r="L11387" s="36">
        <v>0</v>
      </c>
    </row>
    <row r="11388" spans="4:12" x14ac:dyDescent="0.2">
      <c r="D11388" s="175"/>
      <c r="E11388" s="4" t="s">
        <v>56</v>
      </c>
      <c r="F11388" s="6"/>
      <c r="G11388" s="5">
        <v>60</v>
      </c>
      <c r="H11388" s="7">
        <v>4</v>
      </c>
      <c r="I11388" s="1">
        <v>10</v>
      </c>
      <c r="J11388" s="1">
        <v>40</v>
      </c>
      <c r="K11388" s="1">
        <v>5</v>
      </c>
      <c r="L11388" s="8">
        <v>1</v>
      </c>
    </row>
    <row r="11389" spans="4:12" x14ac:dyDescent="0.2">
      <c r="D11389" s="175"/>
      <c r="E11389" s="11"/>
      <c r="F11389" s="10"/>
      <c r="G11389" s="9">
        <v>100</v>
      </c>
      <c r="H11389" s="16">
        <v>6.666666666667</v>
      </c>
      <c r="I11389" s="2">
        <v>16.666666666666998</v>
      </c>
      <c r="J11389" s="23">
        <v>66.666666666666998</v>
      </c>
      <c r="K11389" s="27">
        <v>8.333333333333</v>
      </c>
      <c r="L11389" s="13">
        <v>1.666666666667</v>
      </c>
    </row>
    <row r="11390" spans="4:12" x14ac:dyDescent="0.2">
      <c r="D11390" s="175"/>
      <c r="E11390" s="4" t="s">
        <v>57</v>
      </c>
      <c r="F11390" s="6"/>
      <c r="G11390" s="5">
        <v>286</v>
      </c>
      <c r="H11390" s="7">
        <v>12</v>
      </c>
      <c r="I11390" s="1">
        <v>44</v>
      </c>
      <c r="J11390" s="1">
        <v>163</v>
      </c>
      <c r="K11390" s="1">
        <v>65</v>
      </c>
      <c r="L11390" s="8">
        <v>2</v>
      </c>
    </row>
    <row r="11391" spans="4:12" x14ac:dyDescent="0.2">
      <c r="D11391" s="175"/>
      <c r="E11391" s="11"/>
      <c r="F11391" s="10"/>
      <c r="G11391" s="9">
        <v>100</v>
      </c>
      <c r="H11391" s="16">
        <v>4.1958041958040004</v>
      </c>
      <c r="I11391" s="2">
        <v>15.384615384615</v>
      </c>
      <c r="J11391" s="2">
        <v>56.993006993007</v>
      </c>
      <c r="K11391" s="2">
        <v>22.727272727273</v>
      </c>
      <c r="L11391" s="13">
        <v>0.69930069930100003</v>
      </c>
    </row>
    <row r="11392" spans="4:12" x14ac:dyDescent="0.2">
      <c r="D11392" s="175"/>
      <c r="E11392" s="4" t="s">
        <v>58</v>
      </c>
      <c r="F11392" s="6"/>
      <c r="G11392" s="5">
        <v>129</v>
      </c>
      <c r="H11392" s="7">
        <v>3</v>
      </c>
      <c r="I11392" s="1">
        <v>18</v>
      </c>
      <c r="J11392" s="1">
        <v>80</v>
      </c>
      <c r="K11392" s="1">
        <v>27</v>
      </c>
      <c r="L11392" s="8">
        <v>1</v>
      </c>
    </row>
    <row r="11393" spans="4:12" x14ac:dyDescent="0.2">
      <c r="D11393" s="175"/>
      <c r="E11393" s="11"/>
      <c r="F11393" s="10"/>
      <c r="G11393" s="9">
        <v>100</v>
      </c>
      <c r="H11393" s="16">
        <v>2.3255813953489999</v>
      </c>
      <c r="I11393" s="2">
        <v>13.953488372093</v>
      </c>
      <c r="J11393" s="2">
        <v>62.015503875969003</v>
      </c>
      <c r="K11393" s="2">
        <v>20.930232558139998</v>
      </c>
      <c r="L11393" s="13">
        <v>0.77519379845000003</v>
      </c>
    </row>
    <row r="11394" spans="4:12" x14ac:dyDescent="0.2">
      <c r="D11394" s="175"/>
      <c r="E11394" s="4" t="s">
        <v>59</v>
      </c>
      <c r="F11394" s="6"/>
      <c r="G11394" s="5">
        <v>195</v>
      </c>
      <c r="H11394" s="7">
        <v>5</v>
      </c>
      <c r="I11394" s="1">
        <v>25</v>
      </c>
      <c r="J11394" s="1">
        <v>124</v>
      </c>
      <c r="K11394" s="1">
        <v>36</v>
      </c>
      <c r="L11394" s="8">
        <v>5</v>
      </c>
    </row>
    <row r="11395" spans="4:12" x14ac:dyDescent="0.2">
      <c r="D11395" s="175"/>
      <c r="E11395" s="11"/>
      <c r="F11395" s="10"/>
      <c r="G11395" s="9">
        <v>100</v>
      </c>
      <c r="H11395" s="16">
        <v>2.564102564103</v>
      </c>
      <c r="I11395" s="2">
        <v>12.820512820513001</v>
      </c>
      <c r="J11395" s="23">
        <v>63.589743589744003</v>
      </c>
      <c r="K11395" s="2">
        <v>18.461538461538002</v>
      </c>
      <c r="L11395" s="13">
        <v>2.564102564103</v>
      </c>
    </row>
    <row r="11396" spans="4:12" x14ac:dyDescent="0.2">
      <c r="D11396" s="175"/>
      <c r="E11396" s="4" t="s">
        <v>60</v>
      </c>
      <c r="F11396" s="6"/>
      <c r="G11396" s="5">
        <v>176</v>
      </c>
      <c r="H11396" s="7">
        <v>8</v>
      </c>
      <c r="I11396" s="1">
        <v>52</v>
      </c>
      <c r="J11396" s="1">
        <v>99</v>
      </c>
      <c r="K11396" s="1">
        <v>13</v>
      </c>
      <c r="L11396" s="8">
        <v>4</v>
      </c>
    </row>
    <row r="11397" spans="4:12" x14ac:dyDescent="0.2">
      <c r="D11397" s="175"/>
      <c r="E11397" s="11"/>
      <c r="F11397" s="10"/>
      <c r="G11397" s="9">
        <v>100</v>
      </c>
      <c r="H11397" s="16">
        <v>4.5454545454549997</v>
      </c>
      <c r="I11397" s="35">
        <v>29.545454545455001</v>
      </c>
      <c r="J11397" s="2">
        <v>56.25</v>
      </c>
      <c r="K11397" s="46">
        <v>7.386363636364</v>
      </c>
      <c r="L11397" s="13">
        <v>2.2727272727269998</v>
      </c>
    </row>
    <row r="11398" spans="4:12" x14ac:dyDescent="0.2">
      <c r="D11398" s="175"/>
      <c r="E11398" s="4" t="s">
        <v>61</v>
      </c>
      <c r="F11398" s="6"/>
      <c r="G11398" s="5">
        <v>78</v>
      </c>
      <c r="H11398" s="7">
        <v>2</v>
      </c>
      <c r="I11398" s="1">
        <v>3</v>
      </c>
      <c r="J11398" s="1">
        <v>37</v>
      </c>
      <c r="K11398" s="1">
        <v>34</v>
      </c>
      <c r="L11398" s="8">
        <v>2</v>
      </c>
    </row>
    <row r="11399" spans="4:12" x14ac:dyDescent="0.2">
      <c r="D11399" s="175"/>
      <c r="E11399" s="11"/>
      <c r="F11399" s="10"/>
      <c r="G11399" s="9">
        <v>100</v>
      </c>
      <c r="H11399" s="16">
        <v>2.564102564103</v>
      </c>
      <c r="I11399" s="46">
        <v>3.8461538461539999</v>
      </c>
      <c r="J11399" s="46">
        <v>47.435897435896997</v>
      </c>
      <c r="K11399" s="35">
        <v>43.589743589744003</v>
      </c>
      <c r="L11399" s="13">
        <v>2.564102564103</v>
      </c>
    </row>
    <row r="11400" spans="4:12" x14ac:dyDescent="0.2">
      <c r="D11400" s="175"/>
      <c r="E11400" s="4" t="s">
        <v>62</v>
      </c>
      <c r="F11400" s="6"/>
      <c r="G11400" s="5">
        <v>113</v>
      </c>
      <c r="H11400" s="7">
        <v>11</v>
      </c>
      <c r="I11400" s="1">
        <v>18</v>
      </c>
      <c r="J11400" s="1">
        <v>72</v>
      </c>
      <c r="K11400" s="1">
        <v>9</v>
      </c>
      <c r="L11400" s="8">
        <v>3</v>
      </c>
    </row>
    <row r="11401" spans="4:12" x14ac:dyDescent="0.2">
      <c r="D11401" s="175"/>
      <c r="E11401" s="11"/>
      <c r="F11401" s="10"/>
      <c r="G11401" s="9">
        <v>100</v>
      </c>
      <c r="H11401" s="64">
        <v>9.7345132743360008</v>
      </c>
      <c r="I11401" s="2">
        <v>15.929203539823</v>
      </c>
      <c r="J11401" s="23">
        <v>63.716814159291999</v>
      </c>
      <c r="K11401" s="46">
        <v>7.964601769912</v>
      </c>
      <c r="L11401" s="13">
        <v>2.654867256637</v>
      </c>
    </row>
    <row r="11402" spans="4:12" x14ac:dyDescent="0.2">
      <c r="D11402" s="174" t="s">
        <v>63</v>
      </c>
      <c r="E11402" s="20" t="s">
        <v>64</v>
      </c>
      <c r="F11402" s="22"/>
      <c r="G11402" s="21">
        <v>234</v>
      </c>
      <c r="H11402" s="25">
        <v>16</v>
      </c>
      <c r="I11402" s="3">
        <v>35</v>
      </c>
      <c r="J11402" s="3">
        <v>132</v>
      </c>
      <c r="K11402" s="3">
        <v>47</v>
      </c>
      <c r="L11402" s="26">
        <v>4</v>
      </c>
    </row>
    <row r="11403" spans="4:12" x14ac:dyDescent="0.2">
      <c r="D11403" s="175"/>
      <c r="E11403" s="11"/>
      <c r="F11403" s="10"/>
      <c r="G11403" s="9">
        <v>100</v>
      </c>
      <c r="H11403" s="16">
        <v>6.8376068376069998</v>
      </c>
      <c r="I11403" s="2">
        <v>14.957264957265</v>
      </c>
      <c r="J11403" s="2">
        <v>56.410256410255997</v>
      </c>
      <c r="K11403" s="2">
        <v>20.08547008547</v>
      </c>
      <c r="L11403" s="13">
        <v>1.709401709402</v>
      </c>
    </row>
    <row r="11404" spans="4:12" x14ac:dyDescent="0.2">
      <c r="D11404" s="175"/>
      <c r="E11404" s="4" t="s">
        <v>65</v>
      </c>
      <c r="F11404" s="6"/>
      <c r="G11404" s="5">
        <v>172</v>
      </c>
      <c r="H11404" s="7">
        <v>6</v>
      </c>
      <c r="I11404" s="1">
        <v>26</v>
      </c>
      <c r="J11404" s="1">
        <v>111</v>
      </c>
      <c r="K11404" s="1">
        <v>25</v>
      </c>
      <c r="L11404" s="8">
        <v>4</v>
      </c>
    </row>
    <row r="11405" spans="4:12" x14ac:dyDescent="0.2">
      <c r="D11405" s="175"/>
      <c r="E11405" s="11"/>
      <c r="F11405" s="10"/>
      <c r="G11405" s="9">
        <v>100</v>
      </c>
      <c r="H11405" s="16">
        <v>3.488372093023</v>
      </c>
      <c r="I11405" s="2">
        <v>15.116279069767</v>
      </c>
      <c r="J11405" s="23">
        <v>64.534883720929997</v>
      </c>
      <c r="K11405" s="2">
        <v>14.534883720930001</v>
      </c>
      <c r="L11405" s="13">
        <v>2.3255813953489999</v>
      </c>
    </row>
    <row r="11406" spans="4:12" x14ac:dyDescent="0.2">
      <c r="D11406" s="175"/>
      <c r="E11406" s="4" t="s">
        <v>66</v>
      </c>
      <c r="F11406" s="6"/>
      <c r="G11406" s="5">
        <v>165</v>
      </c>
      <c r="H11406" s="7">
        <v>5</v>
      </c>
      <c r="I11406" s="1">
        <v>32</v>
      </c>
      <c r="J11406" s="1">
        <v>97</v>
      </c>
      <c r="K11406" s="1">
        <v>29</v>
      </c>
      <c r="L11406" s="8">
        <v>2</v>
      </c>
    </row>
    <row r="11407" spans="4:12" x14ac:dyDescent="0.2">
      <c r="D11407" s="175"/>
      <c r="E11407" s="11"/>
      <c r="F11407" s="10"/>
      <c r="G11407" s="9">
        <v>100</v>
      </c>
      <c r="H11407" s="16">
        <v>3.0303030303030001</v>
      </c>
      <c r="I11407" s="2">
        <v>19.393939393939</v>
      </c>
      <c r="J11407" s="2">
        <v>58.787878787879002</v>
      </c>
      <c r="K11407" s="2">
        <v>17.575757575758001</v>
      </c>
      <c r="L11407" s="13">
        <v>1.2121212121210001</v>
      </c>
    </row>
    <row r="11408" spans="4:12" x14ac:dyDescent="0.2">
      <c r="D11408" s="175"/>
      <c r="E11408" s="4" t="s">
        <v>67</v>
      </c>
      <c r="F11408" s="6"/>
      <c r="G11408" s="5">
        <v>158</v>
      </c>
      <c r="H11408" s="7">
        <v>5</v>
      </c>
      <c r="I11408" s="1">
        <v>35</v>
      </c>
      <c r="J11408" s="1">
        <v>87</v>
      </c>
      <c r="K11408" s="1">
        <v>30</v>
      </c>
      <c r="L11408" s="8">
        <v>1</v>
      </c>
    </row>
    <row r="11409" spans="2:12" x14ac:dyDescent="0.2">
      <c r="D11409" s="175"/>
      <c r="E11409" s="11"/>
      <c r="F11409" s="10"/>
      <c r="G11409" s="9">
        <v>100</v>
      </c>
      <c r="H11409" s="16">
        <v>3.1645569620249998</v>
      </c>
      <c r="I11409" s="2">
        <v>22.151898734176999</v>
      </c>
      <c r="J11409" s="2">
        <v>55.063291139241002</v>
      </c>
      <c r="K11409" s="2">
        <v>18.987341772152</v>
      </c>
      <c r="L11409" s="13">
        <v>0.63291139240500005</v>
      </c>
    </row>
    <row r="11410" spans="2:12" x14ac:dyDescent="0.2">
      <c r="D11410" s="175"/>
      <c r="E11410" s="4" t="s">
        <v>68</v>
      </c>
      <c r="F11410" s="6"/>
      <c r="G11410" s="5">
        <v>112</v>
      </c>
      <c r="H11410" s="7">
        <v>7</v>
      </c>
      <c r="I11410" s="1">
        <v>18</v>
      </c>
      <c r="J11410" s="1">
        <v>67</v>
      </c>
      <c r="K11410" s="1">
        <v>18</v>
      </c>
      <c r="L11410" s="8">
        <v>2</v>
      </c>
    </row>
    <row r="11411" spans="2:12" x14ac:dyDescent="0.2">
      <c r="D11411" s="175"/>
      <c r="E11411" s="11"/>
      <c r="F11411" s="10"/>
      <c r="G11411" s="9">
        <v>100</v>
      </c>
      <c r="H11411" s="16">
        <v>6.25</v>
      </c>
      <c r="I11411" s="2">
        <v>16.071428571428999</v>
      </c>
      <c r="J11411" s="2">
        <v>59.821428571429003</v>
      </c>
      <c r="K11411" s="2">
        <v>16.071428571428999</v>
      </c>
      <c r="L11411" s="13">
        <v>1.785714285714</v>
      </c>
    </row>
    <row r="11412" spans="2:12" x14ac:dyDescent="0.2">
      <c r="D11412" s="175"/>
      <c r="E11412" s="4" t="s">
        <v>69</v>
      </c>
      <c r="F11412" s="6"/>
      <c r="G11412" s="5">
        <v>92</v>
      </c>
      <c r="H11412" s="7">
        <v>2</v>
      </c>
      <c r="I11412" s="1">
        <v>9</v>
      </c>
      <c r="J11412" s="1">
        <v>57</v>
      </c>
      <c r="K11412" s="1">
        <v>23</v>
      </c>
      <c r="L11412" s="8">
        <v>1</v>
      </c>
    </row>
    <row r="11413" spans="2:12" x14ac:dyDescent="0.2">
      <c r="D11413" s="175"/>
      <c r="E11413" s="11"/>
      <c r="F11413" s="10"/>
      <c r="G11413" s="9">
        <v>100</v>
      </c>
      <c r="H11413" s="16">
        <v>2.1739130434780001</v>
      </c>
      <c r="I11413" s="27">
        <v>9.7826086956519998</v>
      </c>
      <c r="J11413" s="2">
        <v>61.956521739129997</v>
      </c>
      <c r="K11413" s="23">
        <v>25</v>
      </c>
      <c r="L11413" s="13">
        <v>1.086956521739</v>
      </c>
    </row>
    <row r="11414" spans="2:12" x14ac:dyDescent="0.2">
      <c r="D11414" s="175"/>
      <c r="E11414" s="4" t="s">
        <v>70</v>
      </c>
      <c r="F11414" s="6"/>
      <c r="G11414" s="5">
        <v>131</v>
      </c>
      <c r="H11414" s="7">
        <v>5</v>
      </c>
      <c r="I11414" s="1">
        <v>25</v>
      </c>
      <c r="J11414" s="1">
        <v>74</v>
      </c>
      <c r="K11414" s="1">
        <v>27</v>
      </c>
      <c r="L11414" s="8">
        <v>0</v>
      </c>
    </row>
    <row r="11415" spans="2:12" x14ac:dyDescent="0.2">
      <c r="D11415" s="175"/>
      <c r="E11415" s="11"/>
      <c r="F11415" s="10"/>
      <c r="G11415" s="9">
        <v>100</v>
      </c>
      <c r="H11415" s="16">
        <v>3.8167938931299998</v>
      </c>
      <c r="I11415" s="2">
        <v>19.083969465649002</v>
      </c>
      <c r="J11415" s="2">
        <v>56.488549618321002</v>
      </c>
      <c r="K11415" s="2">
        <v>20.610687022901001</v>
      </c>
      <c r="L11415" s="36">
        <v>0</v>
      </c>
    </row>
    <row r="11416" spans="2:12" x14ac:dyDescent="0.2">
      <c r="D11416" s="175"/>
      <c r="E11416" s="4" t="s">
        <v>71</v>
      </c>
      <c r="F11416" s="6"/>
      <c r="G11416" s="5">
        <v>71</v>
      </c>
      <c r="H11416" s="7">
        <v>5</v>
      </c>
      <c r="I11416" s="1">
        <v>10</v>
      </c>
      <c r="J11416" s="1">
        <v>46</v>
      </c>
      <c r="K11416" s="1">
        <v>8</v>
      </c>
      <c r="L11416" s="8">
        <v>2</v>
      </c>
    </row>
    <row r="11417" spans="2:12" x14ac:dyDescent="0.2">
      <c r="D11417" s="175"/>
      <c r="E11417" s="11"/>
      <c r="F11417" s="10"/>
      <c r="G11417" s="9">
        <v>100</v>
      </c>
      <c r="H11417" s="16">
        <v>7.0422535211269999</v>
      </c>
      <c r="I11417" s="2">
        <v>14.084507042254</v>
      </c>
      <c r="J11417" s="23">
        <v>64.788732394365994</v>
      </c>
      <c r="K11417" s="27">
        <v>11.267605633803001</v>
      </c>
      <c r="L11417" s="13">
        <v>2.8169014084509998</v>
      </c>
    </row>
    <row r="11418" spans="2:12" x14ac:dyDescent="0.2">
      <c r="D11418" s="175"/>
      <c r="E11418" s="4" t="s">
        <v>72</v>
      </c>
      <c r="F11418" s="6"/>
      <c r="G11418" s="5">
        <v>70</v>
      </c>
      <c r="H11418" s="7">
        <v>6</v>
      </c>
      <c r="I11418" s="1">
        <v>23</v>
      </c>
      <c r="J11418" s="1">
        <v>32</v>
      </c>
      <c r="K11418" s="1">
        <v>8</v>
      </c>
      <c r="L11418" s="8">
        <v>1</v>
      </c>
    </row>
    <row r="11419" spans="2:12" x14ac:dyDescent="0.2">
      <c r="D11419" s="176"/>
      <c r="E11419" s="57"/>
      <c r="F11419" s="54"/>
      <c r="G11419" s="67">
        <v>100</v>
      </c>
      <c r="H11419" s="82">
        <v>8.5714285714289993</v>
      </c>
      <c r="I11419" s="108">
        <v>32.857142857143003</v>
      </c>
      <c r="J11419" s="91">
        <v>45.714285714286</v>
      </c>
      <c r="K11419" s="96">
        <v>11.428571428571001</v>
      </c>
      <c r="L11419" s="84">
        <v>1.4285714285710001</v>
      </c>
    </row>
    <row r="11421" spans="2:12" x14ac:dyDescent="0.2">
      <c r="B11421" s="43" t="str">
        <f xml:space="preserve"> HYPERLINK("#'目次'!B243", "[237]")</f>
        <v>[237]</v>
      </c>
      <c r="C11421" s="31" t="s">
        <v>450</v>
      </c>
    </row>
    <row r="11424" spans="2:12" x14ac:dyDescent="0.2">
      <c r="C11424" s="31" t="s">
        <v>75</v>
      </c>
    </row>
    <row r="11425" spans="4:12" ht="24" x14ac:dyDescent="0.2">
      <c r="D11425" s="177"/>
      <c r="E11425" s="178"/>
      <c r="F11425" s="178"/>
      <c r="G11425" s="40" t="s">
        <v>14</v>
      </c>
      <c r="H11425" s="42" t="s">
        <v>451</v>
      </c>
      <c r="I11425" s="15" t="s">
        <v>452</v>
      </c>
      <c r="J11425" s="15" t="s">
        <v>453</v>
      </c>
      <c r="K11425" s="15" t="s">
        <v>420</v>
      </c>
      <c r="L11425" s="44" t="s">
        <v>17</v>
      </c>
    </row>
    <row r="11426" spans="4:12" x14ac:dyDescent="0.2">
      <c r="D11426" s="179"/>
      <c r="E11426" s="180"/>
      <c r="F11426" s="180"/>
      <c r="G11426" s="39"/>
      <c r="H11426" s="41"/>
      <c r="I11426" s="14"/>
      <c r="J11426" s="14"/>
      <c r="K11426" s="14"/>
      <c r="L11426" s="38"/>
    </row>
    <row r="11427" spans="4:12" x14ac:dyDescent="0.2">
      <c r="D11427" s="70"/>
      <c r="E11427" s="72" t="s">
        <v>14</v>
      </c>
      <c r="F11427" s="69"/>
      <c r="G11427" s="37">
        <v>1222</v>
      </c>
      <c r="H11427" s="17">
        <v>57</v>
      </c>
      <c r="I11427" s="17">
        <v>213</v>
      </c>
      <c r="J11427" s="17">
        <v>709</v>
      </c>
      <c r="K11427" s="17">
        <v>222</v>
      </c>
      <c r="L11427" s="55">
        <v>21</v>
      </c>
    </row>
    <row r="11428" spans="4:12" x14ac:dyDescent="0.2">
      <c r="D11428" s="57"/>
      <c r="E11428" s="54"/>
      <c r="F11428" s="71"/>
      <c r="G11428" s="9">
        <v>100</v>
      </c>
      <c r="H11428" s="2">
        <v>4.6644844517179997</v>
      </c>
      <c r="I11428" s="2">
        <v>17.430441898527</v>
      </c>
      <c r="J11428" s="2">
        <v>58.019639934533998</v>
      </c>
      <c r="K11428" s="2">
        <v>18.166939443535</v>
      </c>
      <c r="L11428" s="13">
        <v>1.7184942716860001</v>
      </c>
    </row>
    <row r="11429" spans="4:12" x14ac:dyDescent="0.2">
      <c r="D11429" s="174" t="s">
        <v>36</v>
      </c>
      <c r="E11429" s="20" t="s">
        <v>76</v>
      </c>
      <c r="F11429" s="22"/>
      <c r="G11429" s="21">
        <v>629</v>
      </c>
      <c r="H11429" s="25">
        <v>36</v>
      </c>
      <c r="I11429" s="3">
        <v>92</v>
      </c>
      <c r="J11429" s="3">
        <v>382</v>
      </c>
      <c r="K11429" s="3">
        <v>113</v>
      </c>
      <c r="L11429" s="26">
        <v>6</v>
      </c>
    </row>
    <row r="11430" spans="4:12" x14ac:dyDescent="0.2">
      <c r="D11430" s="175"/>
      <c r="E11430" s="11"/>
      <c r="F11430" s="10"/>
      <c r="G11430" s="9">
        <v>100</v>
      </c>
      <c r="H11430" s="16">
        <v>5.7233704292530003</v>
      </c>
      <c r="I11430" s="2">
        <v>14.626391096979001</v>
      </c>
      <c r="J11430" s="2">
        <v>60.731319554849001</v>
      </c>
      <c r="K11430" s="2">
        <v>17.965023847377001</v>
      </c>
      <c r="L11430" s="13">
        <v>0.95389507154200004</v>
      </c>
    </row>
    <row r="11431" spans="4:12" x14ac:dyDescent="0.2">
      <c r="D11431" s="175"/>
      <c r="E11431" s="4" t="s">
        <v>39</v>
      </c>
      <c r="F11431" s="6"/>
      <c r="G11431" s="5">
        <v>37</v>
      </c>
      <c r="H11431" s="7">
        <v>1</v>
      </c>
      <c r="I11431" s="1">
        <v>3</v>
      </c>
      <c r="J11431" s="1">
        <v>22</v>
      </c>
      <c r="K11431" s="1">
        <v>11</v>
      </c>
      <c r="L11431" s="8">
        <v>0</v>
      </c>
    </row>
    <row r="11432" spans="4:12" x14ac:dyDescent="0.2">
      <c r="D11432" s="175"/>
      <c r="E11432" s="11"/>
      <c r="F11432" s="10"/>
      <c r="G11432" s="9">
        <v>100</v>
      </c>
      <c r="H11432" s="16">
        <v>2.7027027027030002</v>
      </c>
      <c r="I11432" s="27">
        <v>8.1081081081080004</v>
      </c>
      <c r="J11432" s="2">
        <v>59.459459459458998</v>
      </c>
      <c r="K11432" s="35">
        <v>29.72972972973</v>
      </c>
      <c r="L11432" s="36">
        <v>0</v>
      </c>
    </row>
    <row r="11433" spans="4:12" x14ac:dyDescent="0.2">
      <c r="D11433" s="175"/>
      <c r="E11433" s="4" t="s">
        <v>40</v>
      </c>
      <c r="F11433" s="6"/>
      <c r="G11433" s="5">
        <v>73</v>
      </c>
      <c r="H11433" s="7">
        <v>3</v>
      </c>
      <c r="I11433" s="1">
        <v>7</v>
      </c>
      <c r="J11433" s="1">
        <v>34</v>
      </c>
      <c r="K11433" s="1">
        <v>29</v>
      </c>
      <c r="L11433" s="8">
        <v>0</v>
      </c>
    </row>
    <row r="11434" spans="4:12" x14ac:dyDescent="0.2">
      <c r="D11434" s="175"/>
      <c r="E11434" s="11"/>
      <c r="F11434" s="10"/>
      <c r="G11434" s="9">
        <v>100</v>
      </c>
      <c r="H11434" s="16">
        <v>4.1095890410960001</v>
      </c>
      <c r="I11434" s="27">
        <v>9.5890410958899999</v>
      </c>
      <c r="J11434" s="46">
        <v>46.575342465753003</v>
      </c>
      <c r="K11434" s="35">
        <v>39.726027397259998</v>
      </c>
      <c r="L11434" s="36">
        <v>0</v>
      </c>
    </row>
    <row r="11435" spans="4:12" x14ac:dyDescent="0.2">
      <c r="D11435" s="175"/>
      <c r="E11435" s="4" t="s">
        <v>41</v>
      </c>
      <c r="F11435" s="6"/>
      <c r="G11435" s="5">
        <v>108</v>
      </c>
      <c r="H11435" s="7">
        <v>2</v>
      </c>
      <c r="I11435" s="1">
        <v>13</v>
      </c>
      <c r="J11435" s="1">
        <v>66</v>
      </c>
      <c r="K11435" s="1">
        <v>26</v>
      </c>
      <c r="L11435" s="8">
        <v>1</v>
      </c>
    </row>
    <row r="11436" spans="4:12" x14ac:dyDescent="0.2">
      <c r="D11436" s="175"/>
      <c r="E11436" s="11"/>
      <c r="F11436" s="10"/>
      <c r="G11436" s="9">
        <v>100</v>
      </c>
      <c r="H11436" s="16">
        <v>1.851851851852</v>
      </c>
      <c r="I11436" s="27">
        <v>12.037037037037001</v>
      </c>
      <c r="J11436" s="2">
        <v>61.111111111111001</v>
      </c>
      <c r="K11436" s="23">
        <v>24.074074074074002</v>
      </c>
      <c r="L11436" s="13">
        <v>0.92592592592599998</v>
      </c>
    </row>
    <row r="11437" spans="4:12" x14ac:dyDescent="0.2">
      <c r="D11437" s="175"/>
      <c r="E11437" s="4" t="s">
        <v>42</v>
      </c>
      <c r="F11437" s="6"/>
      <c r="G11437" s="5">
        <v>113</v>
      </c>
      <c r="H11437" s="7">
        <v>5</v>
      </c>
      <c r="I11437" s="1">
        <v>17</v>
      </c>
      <c r="J11437" s="1">
        <v>75</v>
      </c>
      <c r="K11437" s="1">
        <v>15</v>
      </c>
      <c r="L11437" s="8">
        <v>1</v>
      </c>
    </row>
    <row r="11438" spans="4:12" x14ac:dyDescent="0.2">
      <c r="D11438" s="175"/>
      <c r="E11438" s="11"/>
      <c r="F11438" s="10"/>
      <c r="G11438" s="9">
        <v>100</v>
      </c>
      <c r="H11438" s="16">
        <v>4.424778761062</v>
      </c>
      <c r="I11438" s="2">
        <v>15.044247787611001</v>
      </c>
      <c r="J11438" s="23">
        <v>66.371681415929004</v>
      </c>
      <c r="K11438" s="2">
        <v>13.274336283186001</v>
      </c>
      <c r="L11438" s="13">
        <v>0.88495575221199996</v>
      </c>
    </row>
    <row r="11439" spans="4:12" x14ac:dyDescent="0.2">
      <c r="D11439" s="175"/>
      <c r="E11439" s="4" t="s">
        <v>43</v>
      </c>
      <c r="F11439" s="6"/>
      <c r="G11439" s="5">
        <v>101</v>
      </c>
      <c r="H11439" s="7">
        <v>2</v>
      </c>
      <c r="I11439" s="1">
        <v>19</v>
      </c>
      <c r="J11439" s="1">
        <v>60</v>
      </c>
      <c r="K11439" s="1">
        <v>19</v>
      </c>
      <c r="L11439" s="8">
        <v>1</v>
      </c>
    </row>
    <row r="11440" spans="4:12" x14ac:dyDescent="0.2">
      <c r="D11440" s="175"/>
      <c r="E11440" s="11"/>
      <c r="F11440" s="10"/>
      <c r="G11440" s="9">
        <v>100</v>
      </c>
      <c r="H11440" s="16">
        <v>1.9801980198019999</v>
      </c>
      <c r="I11440" s="2">
        <v>18.811881188118999</v>
      </c>
      <c r="J11440" s="2">
        <v>59.405940594058997</v>
      </c>
      <c r="K11440" s="2">
        <v>18.811881188118999</v>
      </c>
      <c r="L11440" s="13">
        <v>0.99009900990099997</v>
      </c>
    </row>
    <row r="11441" spans="4:12" x14ac:dyDescent="0.2">
      <c r="D11441" s="175"/>
      <c r="E11441" s="4" t="s">
        <v>44</v>
      </c>
      <c r="F11441" s="6"/>
      <c r="G11441" s="5">
        <v>114</v>
      </c>
      <c r="H11441" s="7">
        <v>11</v>
      </c>
      <c r="I11441" s="1">
        <v>22</v>
      </c>
      <c r="J11441" s="1">
        <v>71</v>
      </c>
      <c r="K11441" s="1">
        <v>10</v>
      </c>
      <c r="L11441" s="8">
        <v>0</v>
      </c>
    </row>
    <row r="11442" spans="4:12" x14ac:dyDescent="0.2">
      <c r="D11442" s="175"/>
      <c r="E11442" s="11"/>
      <c r="F11442" s="10"/>
      <c r="G11442" s="9">
        <v>100</v>
      </c>
      <c r="H11442" s="16">
        <v>9.6491228070179993</v>
      </c>
      <c r="I11442" s="2">
        <v>19.298245614035</v>
      </c>
      <c r="J11442" s="2">
        <v>62.280701754386001</v>
      </c>
      <c r="K11442" s="27">
        <v>8.7719298245609991</v>
      </c>
      <c r="L11442" s="36">
        <v>0</v>
      </c>
    </row>
    <row r="11443" spans="4:12" x14ac:dyDescent="0.2">
      <c r="D11443" s="175"/>
      <c r="E11443" s="4" t="s">
        <v>45</v>
      </c>
      <c r="F11443" s="6"/>
      <c r="G11443" s="5">
        <v>83</v>
      </c>
      <c r="H11443" s="7">
        <v>12</v>
      </c>
      <c r="I11443" s="1">
        <v>11</v>
      </c>
      <c r="J11443" s="1">
        <v>54</v>
      </c>
      <c r="K11443" s="1">
        <v>3</v>
      </c>
      <c r="L11443" s="8">
        <v>3</v>
      </c>
    </row>
    <row r="11444" spans="4:12" x14ac:dyDescent="0.2">
      <c r="D11444" s="175"/>
      <c r="E11444" s="11"/>
      <c r="F11444" s="10"/>
      <c r="G11444" s="9">
        <v>100</v>
      </c>
      <c r="H11444" s="64">
        <v>14.457831325300999</v>
      </c>
      <c r="I11444" s="2">
        <v>13.253012048193</v>
      </c>
      <c r="J11444" s="23">
        <v>65.060240963854994</v>
      </c>
      <c r="K11444" s="46">
        <v>3.6144578313250002</v>
      </c>
      <c r="L11444" s="13">
        <v>3.6144578313250002</v>
      </c>
    </row>
    <row r="11445" spans="4:12" x14ac:dyDescent="0.2">
      <c r="D11445" s="174" t="s">
        <v>37</v>
      </c>
      <c r="E11445" s="20" t="s">
        <v>77</v>
      </c>
      <c r="F11445" s="22"/>
      <c r="G11445" s="21">
        <v>593</v>
      </c>
      <c r="H11445" s="25">
        <v>21</v>
      </c>
      <c r="I11445" s="3">
        <v>121</v>
      </c>
      <c r="J11445" s="3">
        <v>327</v>
      </c>
      <c r="K11445" s="3">
        <v>109</v>
      </c>
      <c r="L11445" s="26">
        <v>15</v>
      </c>
    </row>
    <row r="11446" spans="4:12" x14ac:dyDescent="0.2">
      <c r="D11446" s="175"/>
      <c r="E11446" s="11"/>
      <c r="F11446" s="10"/>
      <c r="G11446" s="9">
        <v>100</v>
      </c>
      <c r="H11446" s="16">
        <v>3.5413153457000002</v>
      </c>
      <c r="I11446" s="2">
        <v>20.404721753794</v>
      </c>
      <c r="J11446" s="2">
        <v>55.143338954469002</v>
      </c>
      <c r="K11446" s="2">
        <v>18.381112984823002</v>
      </c>
      <c r="L11446" s="13">
        <v>2.5295109612140001</v>
      </c>
    </row>
    <row r="11447" spans="4:12" x14ac:dyDescent="0.2">
      <c r="D11447" s="175"/>
      <c r="E11447" s="4" t="s">
        <v>39</v>
      </c>
      <c r="F11447" s="6"/>
      <c r="G11447" s="5">
        <v>27</v>
      </c>
      <c r="H11447" s="7">
        <v>1</v>
      </c>
      <c r="I11447" s="1">
        <v>1</v>
      </c>
      <c r="J11447" s="1">
        <v>12</v>
      </c>
      <c r="K11447" s="1">
        <v>12</v>
      </c>
      <c r="L11447" s="8">
        <v>1</v>
      </c>
    </row>
    <row r="11448" spans="4:12" x14ac:dyDescent="0.2">
      <c r="D11448" s="175"/>
      <c r="E11448" s="11"/>
      <c r="F11448" s="10"/>
      <c r="G11448" s="9">
        <v>100</v>
      </c>
      <c r="H11448" s="16">
        <v>3.7037037037039999</v>
      </c>
      <c r="I11448" s="46">
        <v>3.7037037037039999</v>
      </c>
      <c r="J11448" s="46">
        <v>44.444444444444002</v>
      </c>
      <c r="K11448" s="35">
        <v>44.444444444444002</v>
      </c>
      <c r="L11448" s="13">
        <v>3.7037037037039999</v>
      </c>
    </row>
    <row r="11449" spans="4:12" x14ac:dyDescent="0.2">
      <c r="D11449" s="175"/>
      <c r="E11449" s="4" t="s">
        <v>40</v>
      </c>
      <c r="F11449" s="6"/>
      <c r="G11449" s="5">
        <v>74</v>
      </c>
      <c r="H11449" s="7">
        <v>1</v>
      </c>
      <c r="I11449" s="1">
        <v>3</v>
      </c>
      <c r="J11449" s="1">
        <v>39</v>
      </c>
      <c r="K11449" s="1">
        <v>30</v>
      </c>
      <c r="L11449" s="8">
        <v>1</v>
      </c>
    </row>
    <row r="11450" spans="4:12" x14ac:dyDescent="0.2">
      <c r="D11450" s="175"/>
      <c r="E11450" s="11"/>
      <c r="F11450" s="10"/>
      <c r="G11450" s="9">
        <v>100</v>
      </c>
      <c r="H11450" s="16">
        <v>1.351351351351</v>
      </c>
      <c r="I11450" s="46">
        <v>4.0540540540540002</v>
      </c>
      <c r="J11450" s="27">
        <v>52.702702702703</v>
      </c>
      <c r="K11450" s="35">
        <v>40.540540540541002</v>
      </c>
      <c r="L11450" s="13">
        <v>1.351351351351</v>
      </c>
    </row>
    <row r="11451" spans="4:12" x14ac:dyDescent="0.2">
      <c r="D11451" s="175"/>
      <c r="E11451" s="4" t="s">
        <v>41</v>
      </c>
      <c r="F11451" s="6"/>
      <c r="G11451" s="5">
        <v>96</v>
      </c>
      <c r="H11451" s="7">
        <v>3</v>
      </c>
      <c r="I11451" s="1">
        <v>23</v>
      </c>
      <c r="J11451" s="1">
        <v>42</v>
      </c>
      <c r="K11451" s="1">
        <v>28</v>
      </c>
      <c r="L11451" s="8">
        <v>0</v>
      </c>
    </row>
    <row r="11452" spans="4:12" x14ac:dyDescent="0.2">
      <c r="D11452" s="175"/>
      <c r="E11452" s="11"/>
      <c r="F11452" s="10"/>
      <c r="G11452" s="9">
        <v>100</v>
      </c>
      <c r="H11452" s="16">
        <v>3.125</v>
      </c>
      <c r="I11452" s="23">
        <v>23.958333333333002</v>
      </c>
      <c r="J11452" s="46">
        <v>43.75</v>
      </c>
      <c r="K11452" s="35">
        <v>29.166666666666998</v>
      </c>
      <c r="L11452" s="36">
        <v>0</v>
      </c>
    </row>
    <row r="11453" spans="4:12" x14ac:dyDescent="0.2">
      <c r="D11453" s="175"/>
      <c r="E11453" s="4" t="s">
        <v>42</v>
      </c>
      <c r="F11453" s="6"/>
      <c r="G11453" s="5">
        <v>97</v>
      </c>
      <c r="H11453" s="7">
        <v>4</v>
      </c>
      <c r="I11453" s="1">
        <v>17</v>
      </c>
      <c r="J11453" s="1">
        <v>58</v>
      </c>
      <c r="K11453" s="1">
        <v>15</v>
      </c>
      <c r="L11453" s="8">
        <v>3</v>
      </c>
    </row>
    <row r="11454" spans="4:12" x14ac:dyDescent="0.2">
      <c r="D11454" s="175"/>
      <c r="E11454" s="11"/>
      <c r="F11454" s="10"/>
      <c r="G11454" s="9">
        <v>100</v>
      </c>
      <c r="H11454" s="16">
        <v>4.1237113402060004</v>
      </c>
      <c r="I11454" s="2">
        <v>17.525773195875999</v>
      </c>
      <c r="J11454" s="2">
        <v>59.793814432989997</v>
      </c>
      <c r="K11454" s="2">
        <v>15.463917525773001</v>
      </c>
      <c r="L11454" s="13">
        <v>3.0927835051549999</v>
      </c>
    </row>
    <row r="11455" spans="4:12" x14ac:dyDescent="0.2">
      <c r="D11455" s="175"/>
      <c r="E11455" s="4" t="s">
        <v>43</v>
      </c>
      <c r="F11455" s="6"/>
      <c r="G11455" s="5">
        <v>103</v>
      </c>
      <c r="H11455" s="7">
        <v>4</v>
      </c>
      <c r="I11455" s="1">
        <v>17</v>
      </c>
      <c r="J11455" s="1">
        <v>69</v>
      </c>
      <c r="K11455" s="1">
        <v>12</v>
      </c>
      <c r="L11455" s="8">
        <v>1</v>
      </c>
    </row>
    <row r="11456" spans="4:12" x14ac:dyDescent="0.2">
      <c r="D11456" s="175"/>
      <c r="E11456" s="11"/>
      <c r="F11456" s="10"/>
      <c r="G11456" s="9">
        <v>100</v>
      </c>
      <c r="H11456" s="16">
        <v>3.8834951456310001</v>
      </c>
      <c r="I11456" s="2">
        <v>16.504854368932001</v>
      </c>
      <c r="J11456" s="23">
        <v>66.990291262135997</v>
      </c>
      <c r="K11456" s="27">
        <v>11.650485436893</v>
      </c>
      <c r="L11456" s="13">
        <v>0.97087378640800004</v>
      </c>
    </row>
    <row r="11457" spans="2:12" x14ac:dyDescent="0.2">
      <c r="D11457" s="175"/>
      <c r="E11457" s="4" t="s">
        <v>44</v>
      </c>
      <c r="F11457" s="6"/>
      <c r="G11457" s="5">
        <v>109</v>
      </c>
      <c r="H11457" s="7">
        <v>2</v>
      </c>
      <c r="I11457" s="1">
        <v>38</v>
      </c>
      <c r="J11457" s="1">
        <v>53</v>
      </c>
      <c r="K11457" s="1">
        <v>10</v>
      </c>
      <c r="L11457" s="8">
        <v>6</v>
      </c>
    </row>
    <row r="11458" spans="2:12" x14ac:dyDescent="0.2">
      <c r="D11458" s="175"/>
      <c r="E11458" s="11"/>
      <c r="F11458" s="10"/>
      <c r="G11458" s="9">
        <v>100</v>
      </c>
      <c r="H11458" s="16">
        <v>1.834862385321</v>
      </c>
      <c r="I11458" s="35">
        <v>34.862385321101002</v>
      </c>
      <c r="J11458" s="27">
        <v>48.623853211008999</v>
      </c>
      <c r="K11458" s="27">
        <v>9.1743119266060003</v>
      </c>
      <c r="L11458" s="13">
        <v>5.5045871559629997</v>
      </c>
    </row>
    <row r="11459" spans="2:12" x14ac:dyDescent="0.2">
      <c r="D11459" s="175"/>
      <c r="E11459" s="4" t="s">
        <v>45</v>
      </c>
      <c r="F11459" s="6"/>
      <c r="G11459" s="5">
        <v>87</v>
      </c>
      <c r="H11459" s="7">
        <v>6</v>
      </c>
      <c r="I11459" s="1">
        <v>22</v>
      </c>
      <c r="J11459" s="1">
        <v>54</v>
      </c>
      <c r="K11459" s="1">
        <v>2</v>
      </c>
      <c r="L11459" s="8">
        <v>3</v>
      </c>
    </row>
    <row r="11460" spans="2:12" x14ac:dyDescent="0.2">
      <c r="D11460" s="176"/>
      <c r="E11460" s="57"/>
      <c r="F11460" s="54"/>
      <c r="G11460" s="67">
        <v>100</v>
      </c>
      <c r="H11460" s="82">
        <v>6.8965517241379999</v>
      </c>
      <c r="I11460" s="103">
        <v>25.287356321838999</v>
      </c>
      <c r="J11460" s="48">
        <v>62.068965517240997</v>
      </c>
      <c r="K11460" s="91">
        <v>2.2988505747130001</v>
      </c>
      <c r="L11460" s="84">
        <v>3.4482758620689999</v>
      </c>
    </row>
    <row r="11462" spans="2:12" x14ac:dyDescent="0.2">
      <c r="B11462" s="43" t="str">
        <f xml:space="preserve"> HYPERLINK("#'目次'!B244", "[238]")</f>
        <v>[238]</v>
      </c>
      <c r="C11462" s="31" t="s">
        <v>456</v>
      </c>
    </row>
    <row r="11466" spans="2:12" ht="24" x14ac:dyDescent="0.2">
      <c r="D11466" s="177"/>
      <c r="E11466" s="178"/>
      <c r="F11466" s="178"/>
      <c r="G11466" s="40" t="s">
        <v>14</v>
      </c>
      <c r="H11466" s="42" t="s">
        <v>451</v>
      </c>
      <c r="I11466" s="15" t="s">
        <v>452</v>
      </c>
      <c r="J11466" s="15" t="s">
        <v>453</v>
      </c>
      <c r="K11466" s="15" t="s">
        <v>420</v>
      </c>
      <c r="L11466" s="44" t="s">
        <v>17</v>
      </c>
    </row>
    <row r="11467" spans="2:12" x14ac:dyDescent="0.2">
      <c r="D11467" s="179"/>
      <c r="E11467" s="180"/>
      <c r="F11467" s="180"/>
      <c r="G11467" s="39"/>
      <c r="H11467" s="41"/>
      <c r="I11467" s="14"/>
      <c r="J11467" s="14"/>
      <c r="K11467" s="14"/>
      <c r="L11467" s="38"/>
    </row>
    <row r="11468" spans="2:12" x14ac:dyDescent="0.2">
      <c r="D11468" s="70"/>
      <c r="E11468" s="72" t="s">
        <v>14</v>
      </c>
      <c r="F11468" s="69"/>
      <c r="G11468" s="37">
        <v>1222</v>
      </c>
      <c r="H11468" s="17">
        <v>3</v>
      </c>
      <c r="I11468" s="17">
        <v>25</v>
      </c>
      <c r="J11468" s="17">
        <v>633</v>
      </c>
      <c r="K11468" s="17">
        <v>491</v>
      </c>
      <c r="L11468" s="55">
        <v>70</v>
      </c>
    </row>
    <row r="11469" spans="2:12" x14ac:dyDescent="0.2">
      <c r="D11469" s="57"/>
      <c r="E11469" s="54"/>
      <c r="F11469" s="71"/>
      <c r="G11469" s="9">
        <v>100</v>
      </c>
      <c r="H11469" s="2">
        <v>0.24549918166900001</v>
      </c>
      <c r="I11469" s="2">
        <v>2.045826513912</v>
      </c>
      <c r="J11469" s="2">
        <v>51.800327332241999</v>
      </c>
      <c r="K11469" s="2">
        <v>40.180032733224003</v>
      </c>
      <c r="L11469" s="13">
        <v>5.7283142389529997</v>
      </c>
    </row>
    <row r="11470" spans="2:12" x14ac:dyDescent="0.2">
      <c r="D11470" s="174" t="s">
        <v>18</v>
      </c>
      <c r="E11470" s="20" t="s">
        <v>19</v>
      </c>
      <c r="F11470" s="22"/>
      <c r="G11470" s="21">
        <v>57</v>
      </c>
      <c r="H11470" s="25">
        <v>0</v>
      </c>
      <c r="I11470" s="3">
        <v>1</v>
      </c>
      <c r="J11470" s="3">
        <v>27</v>
      </c>
      <c r="K11470" s="3">
        <v>23</v>
      </c>
      <c r="L11470" s="26">
        <v>6</v>
      </c>
    </row>
    <row r="11471" spans="2:12" x14ac:dyDescent="0.2">
      <c r="D11471" s="175"/>
      <c r="E11471" s="11"/>
      <c r="F11471" s="10"/>
      <c r="G11471" s="9">
        <v>100</v>
      </c>
      <c r="H11471" s="45">
        <v>0</v>
      </c>
      <c r="I11471" s="2">
        <v>1.7543859649119999</v>
      </c>
      <c r="J11471" s="2">
        <v>47.368421052632002</v>
      </c>
      <c r="K11471" s="2">
        <v>40.350877192981997</v>
      </c>
      <c r="L11471" s="13">
        <v>10.526315789473999</v>
      </c>
    </row>
    <row r="11472" spans="2:12" x14ac:dyDescent="0.2">
      <c r="D11472" s="175"/>
      <c r="E11472" s="4" t="s">
        <v>20</v>
      </c>
      <c r="F11472" s="6"/>
      <c r="G11472" s="5">
        <v>84</v>
      </c>
      <c r="H11472" s="7">
        <v>0</v>
      </c>
      <c r="I11472" s="1">
        <v>1</v>
      </c>
      <c r="J11472" s="1">
        <v>36</v>
      </c>
      <c r="K11472" s="1">
        <v>38</v>
      </c>
      <c r="L11472" s="8">
        <v>9</v>
      </c>
    </row>
    <row r="11473" spans="4:12" x14ac:dyDescent="0.2">
      <c r="D11473" s="175"/>
      <c r="E11473" s="11"/>
      <c r="F11473" s="10"/>
      <c r="G11473" s="9">
        <v>100</v>
      </c>
      <c r="H11473" s="45">
        <v>0</v>
      </c>
      <c r="I11473" s="2">
        <v>1.190476190476</v>
      </c>
      <c r="J11473" s="27">
        <v>42.857142857143003</v>
      </c>
      <c r="K11473" s="23">
        <v>45.238095238094999</v>
      </c>
      <c r="L11473" s="13">
        <v>10.714285714286</v>
      </c>
    </row>
    <row r="11474" spans="4:12" x14ac:dyDescent="0.2">
      <c r="D11474" s="175"/>
      <c r="E11474" s="4" t="s">
        <v>21</v>
      </c>
      <c r="F11474" s="6"/>
      <c r="G11474" s="5">
        <v>487</v>
      </c>
      <c r="H11474" s="7">
        <v>2</v>
      </c>
      <c r="I11474" s="1">
        <v>13</v>
      </c>
      <c r="J11474" s="1">
        <v>248</v>
      </c>
      <c r="K11474" s="1">
        <v>203</v>
      </c>
      <c r="L11474" s="8">
        <v>21</v>
      </c>
    </row>
    <row r="11475" spans="4:12" x14ac:dyDescent="0.2">
      <c r="D11475" s="175"/>
      <c r="E11475" s="11"/>
      <c r="F11475" s="10"/>
      <c r="G11475" s="9">
        <v>100</v>
      </c>
      <c r="H11475" s="16">
        <v>0.41067761806999997</v>
      </c>
      <c r="I11475" s="2">
        <v>2.6694045174540002</v>
      </c>
      <c r="J11475" s="2">
        <v>50.924024640657002</v>
      </c>
      <c r="K11475" s="2">
        <v>41.683778234085999</v>
      </c>
      <c r="L11475" s="13">
        <v>4.3121149897329998</v>
      </c>
    </row>
    <row r="11476" spans="4:12" x14ac:dyDescent="0.2">
      <c r="D11476" s="175"/>
      <c r="E11476" s="4" t="s">
        <v>22</v>
      </c>
      <c r="F11476" s="6"/>
      <c r="G11476" s="5">
        <v>35</v>
      </c>
      <c r="H11476" s="7">
        <v>0</v>
      </c>
      <c r="I11476" s="1">
        <v>0</v>
      </c>
      <c r="J11476" s="1">
        <v>16</v>
      </c>
      <c r="K11476" s="1">
        <v>14</v>
      </c>
      <c r="L11476" s="8">
        <v>5</v>
      </c>
    </row>
    <row r="11477" spans="4:12" x14ac:dyDescent="0.2">
      <c r="D11477" s="175"/>
      <c r="E11477" s="11"/>
      <c r="F11477" s="10"/>
      <c r="G11477" s="9">
        <v>100</v>
      </c>
      <c r="H11477" s="45">
        <v>0</v>
      </c>
      <c r="I11477" s="18">
        <v>0</v>
      </c>
      <c r="J11477" s="27">
        <v>45.714285714286</v>
      </c>
      <c r="K11477" s="2">
        <v>40</v>
      </c>
      <c r="L11477" s="89">
        <v>14.285714285714</v>
      </c>
    </row>
    <row r="11478" spans="4:12" x14ac:dyDescent="0.2">
      <c r="D11478" s="175"/>
      <c r="E11478" s="4" t="s">
        <v>23</v>
      </c>
      <c r="F11478" s="6"/>
      <c r="G11478" s="5">
        <v>143</v>
      </c>
      <c r="H11478" s="7">
        <v>0</v>
      </c>
      <c r="I11478" s="1">
        <v>0</v>
      </c>
      <c r="J11478" s="1">
        <v>83</v>
      </c>
      <c r="K11478" s="1">
        <v>54</v>
      </c>
      <c r="L11478" s="8">
        <v>6</v>
      </c>
    </row>
    <row r="11479" spans="4:12" x14ac:dyDescent="0.2">
      <c r="D11479" s="175"/>
      <c r="E11479" s="11"/>
      <c r="F11479" s="10"/>
      <c r="G11479" s="9">
        <v>100</v>
      </c>
      <c r="H11479" s="45">
        <v>0</v>
      </c>
      <c r="I11479" s="18">
        <v>0</v>
      </c>
      <c r="J11479" s="23">
        <v>58.041958041957997</v>
      </c>
      <c r="K11479" s="2">
        <v>37.762237762238001</v>
      </c>
      <c r="L11479" s="13">
        <v>4.1958041958040004</v>
      </c>
    </row>
    <row r="11480" spans="4:12" x14ac:dyDescent="0.2">
      <c r="D11480" s="175"/>
      <c r="E11480" s="4" t="s">
        <v>24</v>
      </c>
      <c r="F11480" s="6"/>
      <c r="G11480" s="5">
        <v>187</v>
      </c>
      <c r="H11480" s="7">
        <v>0</v>
      </c>
      <c r="I11480" s="1">
        <v>8</v>
      </c>
      <c r="J11480" s="1">
        <v>105</v>
      </c>
      <c r="K11480" s="1">
        <v>65</v>
      </c>
      <c r="L11480" s="8">
        <v>9</v>
      </c>
    </row>
    <row r="11481" spans="4:12" x14ac:dyDescent="0.2">
      <c r="D11481" s="175"/>
      <c r="E11481" s="11"/>
      <c r="F11481" s="10"/>
      <c r="G11481" s="9">
        <v>100</v>
      </c>
      <c r="H11481" s="45">
        <v>0</v>
      </c>
      <c r="I11481" s="2">
        <v>4.2780748663099999</v>
      </c>
      <c r="J11481" s="2">
        <v>56.149732620320997</v>
      </c>
      <c r="K11481" s="27">
        <v>34.759358288770002</v>
      </c>
      <c r="L11481" s="13">
        <v>4.8128342245990003</v>
      </c>
    </row>
    <row r="11482" spans="4:12" x14ac:dyDescent="0.2">
      <c r="D11482" s="175"/>
      <c r="E11482" s="4" t="s">
        <v>25</v>
      </c>
      <c r="F11482" s="6"/>
      <c r="G11482" s="5">
        <v>71</v>
      </c>
      <c r="H11482" s="7">
        <v>0</v>
      </c>
      <c r="I11482" s="1">
        <v>0</v>
      </c>
      <c r="J11482" s="1">
        <v>42</v>
      </c>
      <c r="K11482" s="1">
        <v>26</v>
      </c>
      <c r="L11482" s="8">
        <v>3</v>
      </c>
    </row>
    <row r="11483" spans="4:12" x14ac:dyDescent="0.2">
      <c r="D11483" s="175"/>
      <c r="E11483" s="11"/>
      <c r="F11483" s="10"/>
      <c r="G11483" s="9">
        <v>100</v>
      </c>
      <c r="H11483" s="45">
        <v>0</v>
      </c>
      <c r="I11483" s="18">
        <v>0</v>
      </c>
      <c r="J11483" s="23">
        <v>59.154929577464998</v>
      </c>
      <c r="K11483" s="2">
        <v>36.619718309859003</v>
      </c>
      <c r="L11483" s="13">
        <v>4.2253521126760001</v>
      </c>
    </row>
    <row r="11484" spans="4:12" x14ac:dyDescent="0.2">
      <c r="D11484" s="175"/>
      <c r="E11484" s="4" t="s">
        <v>26</v>
      </c>
      <c r="F11484" s="6"/>
      <c r="G11484" s="5">
        <v>30</v>
      </c>
      <c r="H11484" s="7">
        <v>0</v>
      </c>
      <c r="I11484" s="1">
        <v>2</v>
      </c>
      <c r="J11484" s="1">
        <v>13</v>
      </c>
      <c r="K11484" s="1">
        <v>14</v>
      </c>
      <c r="L11484" s="8">
        <v>1</v>
      </c>
    </row>
    <row r="11485" spans="4:12" x14ac:dyDescent="0.2">
      <c r="D11485" s="175"/>
      <c r="E11485" s="11"/>
      <c r="F11485" s="10"/>
      <c r="G11485" s="9">
        <v>100</v>
      </c>
      <c r="H11485" s="45">
        <v>0</v>
      </c>
      <c r="I11485" s="2">
        <v>6.666666666667</v>
      </c>
      <c r="J11485" s="27">
        <v>43.333333333333002</v>
      </c>
      <c r="K11485" s="23">
        <v>46.666666666666998</v>
      </c>
      <c r="L11485" s="13">
        <v>3.333333333333</v>
      </c>
    </row>
    <row r="11486" spans="4:12" x14ac:dyDescent="0.2">
      <c r="D11486" s="175"/>
      <c r="E11486" s="4" t="s">
        <v>27</v>
      </c>
      <c r="F11486" s="6"/>
      <c r="G11486" s="5">
        <v>70</v>
      </c>
      <c r="H11486" s="7">
        <v>1</v>
      </c>
      <c r="I11486" s="1">
        <v>0</v>
      </c>
      <c r="J11486" s="1">
        <v>35</v>
      </c>
      <c r="K11486" s="1">
        <v>29</v>
      </c>
      <c r="L11486" s="8">
        <v>5</v>
      </c>
    </row>
    <row r="11487" spans="4:12" x14ac:dyDescent="0.2">
      <c r="D11487" s="175"/>
      <c r="E11487" s="11"/>
      <c r="F11487" s="10"/>
      <c r="G11487" s="9">
        <v>100</v>
      </c>
      <c r="H11487" s="16">
        <v>1.4285714285710001</v>
      </c>
      <c r="I11487" s="18">
        <v>0</v>
      </c>
      <c r="J11487" s="2">
        <v>50</v>
      </c>
      <c r="K11487" s="2">
        <v>41.428571428570997</v>
      </c>
      <c r="L11487" s="13">
        <v>7.1428571428570002</v>
      </c>
    </row>
    <row r="11488" spans="4:12" x14ac:dyDescent="0.2">
      <c r="D11488" s="175"/>
      <c r="E11488" s="4" t="s">
        <v>28</v>
      </c>
      <c r="F11488" s="6"/>
      <c r="G11488" s="5">
        <v>51</v>
      </c>
      <c r="H11488" s="7">
        <v>0</v>
      </c>
      <c r="I11488" s="1">
        <v>0</v>
      </c>
      <c r="J11488" s="1">
        <v>26</v>
      </c>
      <c r="K11488" s="1">
        <v>20</v>
      </c>
      <c r="L11488" s="8">
        <v>5</v>
      </c>
    </row>
    <row r="11489" spans="4:12" x14ac:dyDescent="0.2">
      <c r="D11489" s="175"/>
      <c r="E11489" s="11"/>
      <c r="F11489" s="10"/>
      <c r="G11489" s="9">
        <v>100</v>
      </c>
      <c r="H11489" s="45">
        <v>0</v>
      </c>
      <c r="I11489" s="18">
        <v>0</v>
      </c>
      <c r="J11489" s="2">
        <v>50.980392156862997</v>
      </c>
      <c r="K11489" s="2">
        <v>39.215686274509999</v>
      </c>
      <c r="L11489" s="13">
        <v>9.8039215686270005</v>
      </c>
    </row>
    <row r="11490" spans="4:12" x14ac:dyDescent="0.2">
      <c r="D11490" s="175"/>
      <c r="E11490" s="4" t="s">
        <v>29</v>
      </c>
      <c r="F11490" s="6"/>
      <c r="G11490" s="5">
        <v>7</v>
      </c>
      <c r="H11490" s="7">
        <v>0</v>
      </c>
      <c r="I11490" s="1">
        <v>0</v>
      </c>
      <c r="J11490" s="1">
        <v>2</v>
      </c>
      <c r="K11490" s="1">
        <v>5</v>
      </c>
      <c r="L11490" s="8">
        <v>0</v>
      </c>
    </row>
    <row r="11491" spans="4:12" x14ac:dyDescent="0.2">
      <c r="D11491" s="175"/>
      <c r="E11491" s="11"/>
      <c r="F11491" s="10"/>
      <c r="G11491" s="9">
        <v>100</v>
      </c>
      <c r="H11491" s="45">
        <v>0</v>
      </c>
      <c r="I11491" s="18">
        <v>0</v>
      </c>
      <c r="J11491" s="46">
        <v>28.571428571428999</v>
      </c>
      <c r="K11491" s="35">
        <v>71.428571428571004</v>
      </c>
      <c r="L11491" s="148">
        <v>0</v>
      </c>
    </row>
    <row r="11492" spans="4:12" x14ac:dyDescent="0.2">
      <c r="D11492" s="174" t="s">
        <v>30</v>
      </c>
      <c r="E11492" s="20" t="s">
        <v>31</v>
      </c>
      <c r="F11492" s="22"/>
      <c r="G11492" s="21">
        <v>393</v>
      </c>
      <c r="H11492" s="25">
        <v>1</v>
      </c>
      <c r="I11492" s="3">
        <v>8</v>
      </c>
      <c r="J11492" s="3">
        <v>199</v>
      </c>
      <c r="K11492" s="3">
        <v>172</v>
      </c>
      <c r="L11492" s="26">
        <v>13</v>
      </c>
    </row>
    <row r="11493" spans="4:12" x14ac:dyDescent="0.2">
      <c r="D11493" s="175"/>
      <c r="E11493" s="11"/>
      <c r="F11493" s="10"/>
      <c r="G11493" s="9">
        <v>100</v>
      </c>
      <c r="H11493" s="16">
        <v>0.25445292620900001</v>
      </c>
      <c r="I11493" s="2">
        <v>2.0356234096689998</v>
      </c>
      <c r="J11493" s="2">
        <v>50.636132315521998</v>
      </c>
      <c r="K11493" s="2">
        <v>43.765903307888003</v>
      </c>
      <c r="L11493" s="13">
        <v>3.3078880407120002</v>
      </c>
    </row>
    <row r="11494" spans="4:12" x14ac:dyDescent="0.2">
      <c r="D11494" s="175"/>
      <c r="E11494" s="4" t="s">
        <v>32</v>
      </c>
      <c r="F11494" s="6"/>
      <c r="G11494" s="5">
        <v>352</v>
      </c>
      <c r="H11494" s="7">
        <v>2</v>
      </c>
      <c r="I11494" s="1">
        <v>5</v>
      </c>
      <c r="J11494" s="1">
        <v>174</v>
      </c>
      <c r="K11494" s="1">
        <v>143</v>
      </c>
      <c r="L11494" s="8">
        <v>28</v>
      </c>
    </row>
    <row r="11495" spans="4:12" x14ac:dyDescent="0.2">
      <c r="D11495" s="175"/>
      <c r="E11495" s="11"/>
      <c r="F11495" s="10"/>
      <c r="G11495" s="9">
        <v>100</v>
      </c>
      <c r="H11495" s="16">
        <v>0.56818181818199998</v>
      </c>
      <c r="I11495" s="2">
        <v>1.4204545454549999</v>
      </c>
      <c r="J11495" s="2">
        <v>49.431818181818002</v>
      </c>
      <c r="K11495" s="2">
        <v>40.625</v>
      </c>
      <c r="L11495" s="13">
        <v>7.9545454545450003</v>
      </c>
    </row>
    <row r="11496" spans="4:12" x14ac:dyDescent="0.2">
      <c r="D11496" s="175"/>
      <c r="E11496" s="4" t="s">
        <v>33</v>
      </c>
      <c r="F11496" s="6"/>
      <c r="G11496" s="5">
        <v>388</v>
      </c>
      <c r="H11496" s="7">
        <v>0</v>
      </c>
      <c r="I11496" s="1">
        <v>11</v>
      </c>
      <c r="J11496" s="1">
        <v>207</v>
      </c>
      <c r="K11496" s="1">
        <v>144</v>
      </c>
      <c r="L11496" s="8">
        <v>26</v>
      </c>
    </row>
    <row r="11497" spans="4:12" x14ac:dyDescent="0.2">
      <c r="D11497" s="175"/>
      <c r="E11497" s="11"/>
      <c r="F11497" s="10"/>
      <c r="G11497" s="9">
        <v>100</v>
      </c>
      <c r="H11497" s="45">
        <v>0</v>
      </c>
      <c r="I11497" s="2">
        <v>2.8350515463920001</v>
      </c>
      <c r="J11497" s="2">
        <v>53.350515463918001</v>
      </c>
      <c r="K11497" s="2">
        <v>37.113402061856</v>
      </c>
      <c r="L11497" s="13">
        <v>6.7010309278350002</v>
      </c>
    </row>
    <row r="11498" spans="4:12" x14ac:dyDescent="0.2">
      <c r="D11498" s="175"/>
      <c r="E11498" s="4" t="s">
        <v>34</v>
      </c>
      <c r="F11498" s="6"/>
      <c r="G11498" s="5">
        <v>89</v>
      </c>
      <c r="H11498" s="7">
        <v>0</v>
      </c>
      <c r="I11498" s="1">
        <v>1</v>
      </c>
      <c r="J11498" s="1">
        <v>53</v>
      </c>
      <c r="K11498" s="1">
        <v>32</v>
      </c>
      <c r="L11498" s="8">
        <v>3</v>
      </c>
    </row>
    <row r="11499" spans="4:12" x14ac:dyDescent="0.2">
      <c r="D11499" s="175"/>
      <c r="E11499" s="11"/>
      <c r="F11499" s="10"/>
      <c r="G11499" s="9">
        <v>100</v>
      </c>
      <c r="H11499" s="45">
        <v>0</v>
      </c>
      <c r="I11499" s="2">
        <v>1.123595505618</v>
      </c>
      <c r="J11499" s="23">
        <v>59.550561797752998</v>
      </c>
      <c r="K11499" s="2">
        <v>35.955056179774999</v>
      </c>
      <c r="L11499" s="13">
        <v>3.3707865168539999</v>
      </c>
    </row>
    <row r="11500" spans="4:12" x14ac:dyDescent="0.2">
      <c r="D11500" s="174" t="s">
        <v>35</v>
      </c>
      <c r="E11500" s="20" t="s">
        <v>36</v>
      </c>
      <c r="F11500" s="22"/>
      <c r="G11500" s="21">
        <v>629</v>
      </c>
      <c r="H11500" s="25">
        <v>2</v>
      </c>
      <c r="I11500" s="3">
        <v>13</v>
      </c>
      <c r="J11500" s="3">
        <v>333</v>
      </c>
      <c r="K11500" s="3">
        <v>253</v>
      </c>
      <c r="L11500" s="26">
        <v>28</v>
      </c>
    </row>
    <row r="11501" spans="4:12" x14ac:dyDescent="0.2">
      <c r="D11501" s="175"/>
      <c r="E11501" s="11"/>
      <c r="F11501" s="10"/>
      <c r="G11501" s="9">
        <v>100</v>
      </c>
      <c r="H11501" s="16">
        <v>0.31796502384699998</v>
      </c>
      <c r="I11501" s="2">
        <v>2.0667726550080001</v>
      </c>
      <c r="J11501" s="2">
        <v>52.941176470587997</v>
      </c>
      <c r="K11501" s="2">
        <v>40.222575516692999</v>
      </c>
      <c r="L11501" s="13">
        <v>4.4515103338630002</v>
      </c>
    </row>
    <row r="11502" spans="4:12" x14ac:dyDescent="0.2">
      <c r="D11502" s="175"/>
      <c r="E11502" s="4" t="s">
        <v>37</v>
      </c>
      <c r="F11502" s="6"/>
      <c r="G11502" s="5">
        <v>593</v>
      </c>
      <c r="H11502" s="7">
        <v>1</v>
      </c>
      <c r="I11502" s="1">
        <v>12</v>
      </c>
      <c r="J11502" s="1">
        <v>300</v>
      </c>
      <c r="K11502" s="1">
        <v>238</v>
      </c>
      <c r="L11502" s="8">
        <v>42</v>
      </c>
    </row>
    <row r="11503" spans="4:12" x14ac:dyDescent="0.2">
      <c r="D11503" s="175"/>
      <c r="E11503" s="11"/>
      <c r="F11503" s="10"/>
      <c r="G11503" s="9">
        <v>100</v>
      </c>
      <c r="H11503" s="16">
        <v>0.16863406408100001</v>
      </c>
      <c r="I11503" s="2">
        <v>2.0236087689710001</v>
      </c>
      <c r="J11503" s="2">
        <v>50.590219224282997</v>
      </c>
      <c r="K11503" s="2">
        <v>40.134907251264998</v>
      </c>
      <c r="L11503" s="13">
        <v>7.0826306914000003</v>
      </c>
    </row>
    <row r="11504" spans="4:12" x14ac:dyDescent="0.2">
      <c r="D11504" s="174" t="s">
        <v>38</v>
      </c>
      <c r="E11504" s="20" t="s">
        <v>39</v>
      </c>
      <c r="F11504" s="22"/>
      <c r="G11504" s="21">
        <v>64</v>
      </c>
      <c r="H11504" s="25">
        <v>0</v>
      </c>
      <c r="I11504" s="3">
        <v>0</v>
      </c>
      <c r="J11504" s="3">
        <v>29</v>
      </c>
      <c r="K11504" s="3">
        <v>31</v>
      </c>
      <c r="L11504" s="26">
        <v>4</v>
      </c>
    </row>
    <row r="11505" spans="2:12" x14ac:dyDescent="0.2">
      <c r="D11505" s="175"/>
      <c r="E11505" s="11"/>
      <c r="F11505" s="10"/>
      <c r="G11505" s="9">
        <v>100</v>
      </c>
      <c r="H11505" s="45">
        <v>0</v>
      </c>
      <c r="I11505" s="18">
        <v>0</v>
      </c>
      <c r="J11505" s="27">
        <v>45.3125</v>
      </c>
      <c r="K11505" s="23">
        <v>48.4375</v>
      </c>
      <c r="L11505" s="13">
        <v>6.25</v>
      </c>
    </row>
    <row r="11506" spans="2:12" x14ac:dyDescent="0.2">
      <c r="D11506" s="175"/>
      <c r="E11506" s="4" t="s">
        <v>40</v>
      </c>
      <c r="F11506" s="6"/>
      <c r="G11506" s="5">
        <v>147</v>
      </c>
      <c r="H11506" s="7">
        <v>1</v>
      </c>
      <c r="I11506" s="1">
        <v>2</v>
      </c>
      <c r="J11506" s="1">
        <v>53</v>
      </c>
      <c r="K11506" s="1">
        <v>85</v>
      </c>
      <c r="L11506" s="8">
        <v>6</v>
      </c>
    </row>
    <row r="11507" spans="2:12" x14ac:dyDescent="0.2">
      <c r="D11507" s="175"/>
      <c r="E11507" s="11"/>
      <c r="F11507" s="10"/>
      <c r="G11507" s="9">
        <v>100</v>
      </c>
      <c r="H11507" s="16">
        <v>0.68027210884400002</v>
      </c>
      <c r="I11507" s="2">
        <v>1.360544217687</v>
      </c>
      <c r="J11507" s="46">
        <v>36.054421768707002</v>
      </c>
      <c r="K11507" s="35">
        <v>57.823129251700998</v>
      </c>
      <c r="L11507" s="13">
        <v>4.0816326530609999</v>
      </c>
    </row>
    <row r="11508" spans="2:12" x14ac:dyDescent="0.2">
      <c r="D11508" s="175"/>
      <c r="E11508" s="4" t="s">
        <v>41</v>
      </c>
      <c r="F11508" s="6"/>
      <c r="G11508" s="5">
        <v>204</v>
      </c>
      <c r="H11508" s="7">
        <v>0</v>
      </c>
      <c r="I11508" s="1">
        <v>1</v>
      </c>
      <c r="J11508" s="1">
        <v>88</v>
      </c>
      <c r="K11508" s="1">
        <v>108</v>
      </c>
      <c r="L11508" s="8">
        <v>7</v>
      </c>
    </row>
    <row r="11509" spans="2:12" x14ac:dyDescent="0.2">
      <c r="D11509" s="175"/>
      <c r="E11509" s="11"/>
      <c r="F11509" s="10"/>
      <c r="G11509" s="9">
        <v>100</v>
      </c>
      <c r="H11509" s="45">
        <v>0</v>
      </c>
      <c r="I11509" s="2">
        <v>0.49019607843099999</v>
      </c>
      <c r="J11509" s="27">
        <v>43.137254901961001</v>
      </c>
      <c r="K11509" s="35">
        <v>52.941176470587997</v>
      </c>
      <c r="L11509" s="13">
        <v>3.4313725490200002</v>
      </c>
    </row>
    <row r="11510" spans="2:12" x14ac:dyDescent="0.2">
      <c r="D11510" s="175"/>
      <c r="E11510" s="4" t="s">
        <v>42</v>
      </c>
      <c r="F11510" s="6"/>
      <c r="G11510" s="5">
        <v>210</v>
      </c>
      <c r="H11510" s="7">
        <v>1</v>
      </c>
      <c r="I11510" s="1">
        <v>4</v>
      </c>
      <c r="J11510" s="1">
        <v>114</v>
      </c>
      <c r="K11510" s="1">
        <v>84</v>
      </c>
      <c r="L11510" s="8">
        <v>7</v>
      </c>
    </row>
    <row r="11511" spans="2:12" x14ac:dyDescent="0.2">
      <c r="D11511" s="175"/>
      <c r="E11511" s="11"/>
      <c r="F11511" s="10"/>
      <c r="G11511" s="9">
        <v>100</v>
      </c>
      <c r="H11511" s="16">
        <v>0.47619047618999999</v>
      </c>
      <c r="I11511" s="2">
        <v>1.9047619047619999</v>
      </c>
      <c r="J11511" s="2">
        <v>54.285714285714</v>
      </c>
      <c r="K11511" s="2">
        <v>40</v>
      </c>
      <c r="L11511" s="13">
        <v>3.333333333333</v>
      </c>
    </row>
    <row r="11512" spans="2:12" x14ac:dyDescent="0.2">
      <c r="D11512" s="175"/>
      <c r="E11512" s="4" t="s">
        <v>43</v>
      </c>
      <c r="F11512" s="6"/>
      <c r="G11512" s="5">
        <v>204</v>
      </c>
      <c r="H11512" s="7">
        <v>0</v>
      </c>
      <c r="I11512" s="1">
        <v>5</v>
      </c>
      <c r="J11512" s="1">
        <v>106</v>
      </c>
      <c r="K11512" s="1">
        <v>84</v>
      </c>
      <c r="L11512" s="8">
        <v>9</v>
      </c>
    </row>
    <row r="11513" spans="2:12" x14ac:dyDescent="0.2">
      <c r="D11513" s="175"/>
      <c r="E11513" s="11"/>
      <c r="F11513" s="10"/>
      <c r="G11513" s="9">
        <v>100</v>
      </c>
      <c r="H11513" s="45">
        <v>0</v>
      </c>
      <c r="I11513" s="2">
        <v>2.4509803921570001</v>
      </c>
      <c r="J11513" s="2">
        <v>51.960784313725</v>
      </c>
      <c r="K11513" s="2">
        <v>41.176470588234999</v>
      </c>
      <c r="L11513" s="13">
        <v>4.4117647058819998</v>
      </c>
    </row>
    <row r="11514" spans="2:12" x14ac:dyDescent="0.2">
      <c r="D11514" s="175"/>
      <c r="E11514" s="4" t="s">
        <v>44</v>
      </c>
      <c r="F11514" s="6"/>
      <c r="G11514" s="5">
        <v>223</v>
      </c>
      <c r="H11514" s="7">
        <v>1</v>
      </c>
      <c r="I11514" s="1">
        <v>4</v>
      </c>
      <c r="J11514" s="1">
        <v>133</v>
      </c>
      <c r="K11514" s="1">
        <v>69</v>
      </c>
      <c r="L11514" s="8">
        <v>16</v>
      </c>
    </row>
    <row r="11515" spans="2:12" x14ac:dyDescent="0.2">
      <c r="D11515" s="175"/>
      <c r="E11515" s="11"/>
      <c r="F11515" s="10"/>
      <c r="G11515" s="9">
        <v>100</v>
      </c>
      <c r="H11515" s="16">
        <v>0.44843049327399997</v>
      </c>
      <c r="I11515" s="2">
        <v>1.7937219730939999</v>
      </c>
      <c r="J11515" s="23">
        <v>59.641255605380998</v>
      </c>
      <c r="K11515" s="27">
        <v>30.941704035874</v>
      </c>
      <c r="L11515" s="13">
        <v>7.1748878923769999</v>
      </c>
    </row>
    <row r="11516" spans="2:12" x14ac:dyDescent="0.2">
      <c r="D11516" s="175"/>
      <c r="E11516" s="4" t="s">
        <v>45</v>
      </c>
      <c r="F11516" s="6"/>
      <c r="G11516" s="5">
        <v>170</v>
      </c>
      <c r="H11516" s="7">
        <v>0</v>
      </c>
      <c r="I11516" s="1">
        <v>9</v>
      </c>
      <c r="J11516" s="1">
        <v>110</v>
      </c>
      <c r="K11516" s="1">
        <v>30</v>
      </c>
      <c r="L11516" s="8">
        <v>21</v>
      </c>
    </row>
    <row r="11517" spans="2:12" x14ac:dyDescent="0.2">
      <c r="D11517" s="176"/>
      <c r="E11517" s="57"/>
      <c r="F11517" s="54"/>
      <c r="G11517" s="67">
        <v>100</v>
      </c>
      <c r="H11517" s="114">
        <v>0</v>
      </c>
      <c r="I11517" s="48">
        <v>5.2941176470590001</v>
      </c>
      <c r="J11517" s="108">
        <v>64.705882352941003</v>
      </c>
      <c r="K11517" s="91">
        <v>17.647058823529001</v>
      </c>
      <c r="L11517" s="113">
        <v>12.352941176471001</v>
      </c>
    </row>
    <row r="11519" spans="2:12" x14ac:dyDescent="0.2">
      <c r="B11519" s="43" t="str">
        <f xml:space="preserve"> HYPERLINK("#'目次'!B245", "[239]")</f>
        <v>[239]</v>
      </c>
      <c r="C11519" s="31" t="s">
        <v>456</v>
      </c>
    </row>
    <row r="11523" spans="4:12" ht="24" x14ac:dyDescent="0.2">
      <c r="D11523" s="177"/>
      <c r="E11523" s="178"/>
      <c r="F11523" s="178"/>
      <c r="G11523" s="40" t="s">
        <v>14</v>
      </c>
      <c r="H11523" s="42" t="s">
        <v>451</v>
      </c>
      <c r="I11523" s="15" t="s">
        <v>452</v>
      </c>
      <c r="J11523" s="15" t="s">
        <v>453</v>
      </c>
      <c r="K11523" s="15" t="s">
        <v>420</v>
      </c>
      <c r="L11523" s="44" t="s">
        <v>17</v>
      </c>
    </row>
    <row r="11524" spans="4:12" x14ac:dyDescent="0.2">
      <c r="D11524" s="179"/>
      <c r="E11524" s="180"/>
      <c r="F11524" s="180"/>
      <c r="G11524" s="39"/>
      <c r="H11524" s="41"/>
      <c r="I11524" s="14"/>
      <c r="J11524" s="14"/>
      <c r="K11524" s="14"/>
      <c r="L11524" s="38"/>
    </row>
    <row r="11525" spans="4:12" x14ac:dyDescent="0.2">
      <c r="D11525" s="70"/>
      <c r="E11525" s="72" t="s">
        <v>14</v>
      </c>
      <c r="F11525" s="69"/>
      <c r="G11525" s="37">
        <v>1222</v>
      </c>
      <c r="H11525" s="17">
        <v>3</v>
      </c>
      <c r="I11525" s="17">
        <v>25</v>
      </c>
      <c r="J11525" s="17">
        <v>633</v>
      </c>
      <c r="K11525" s="17">
        <v>491</v>
      </c>
      <c r="L11525" s="55">
        <v>70</v>
      </c>
    </row>
    <row r="11526" spans="4:12" x14ac:dyDescent="0.2">
      <c r="D11526" s="57"/>
      <c r="E11526" s="54"/>
      <c r="F11526" s="71"/>
      <c r="G11526" s="9">
        <v>100</v>
      </c>
      <c r="H11526" s="2">
        <v>0.24549918166900001</v>
      </c>
      <c r="I11526" s="2">
        <v>2.045826513912</v>
      </c>
      <c r="J11526" s="2">
        <v>51.800327332241999</v>
      </c>
      <c r="K11526" s="2">
        <v>40.180032733224003</v>
      </c>
      <c r="L11526" s="13">
        <v>5.7283142389529997</v>
      </c>
    </row>
    <row r="11527" spans="4:12" x14ac:dyDescent="0.2">
      <c r="D11527" s="174" t="s">
        <v>52</v>
      </c>
      <c r="E11527" s="20" t="s">
        <v>53</v>
      </c>
      <c r="F11527" s="22"/>
      <c r="G11527" s="21">
        <v>15</v>
      </c>
      <c r="H11527" s="25">
        <v>0</v>
      </c>
      <c r="I11527" s="3">
        <v>1</v>
      </c>
      <c r="J11527" s="3">
        <v>7</v>
      </c>
      <c r="K11527" s="3">
        <v>6</v>
      </c>
      <c r="L11527" s="26">
        <v>1</v>
      </c>
    </row>
    <row r="11528" spans="4:12" x14ac:dyDescent="0.2">
      <c r="D11528" s="175"/>
      <c r="E11528" s="11"/>
      <c r="F11528" s="10"/>
      <c r="G11528" s="9">
        <v>100</v>
      </c>
      <c r="H11528" s="45">
        <v>0</v>
      </c>
      <c r="I11528" s="2">
        <v>6.666666666667</v>
      </c>
      <c r="J11528" s="27">
        <v>46.666666666666998</v>
      </c>
      <c r="K11528" s="2">
        <v>40</v>
      </c>
      <c r="L11528" s="13">
        <v>6.666666666667</v>
      </c>
    </row>
    <row r="11529" spans="4:12" ht="24" x14ac:dyDescent="0.2">
      <c r="D11529" s="175"/>
      <c r="E11529" s="4" t="s">
        <v>54</v>
      </c>
      <c r="F11529" s="6"/>
      <c r="G11529" s="5">
        <v>122</v>
      </c>
      <c r="H11529" s="7">
        <v>1</v>
      </c>
      <c r="I11529" s="1">
        <v>5</v>
      </c>
      <c r="J11529" s="1">
        <v>75</v>
      </c>
      <c r="K11529" s="1">
        <v>37</v>
      </c>
      <c r="L11529" s="8">
        <v>4</v>
      </c>
    </row>
    <row r="11530" spans="4:12" x14ac:dyDescent="0.2">
      <c r="D11530" s="175"/>
      <c r="E11530" s="11"/>
      <c r="F11530" s="10"/>
      <c r="G11530" s="9">
        <v>100</v>
      </c>
      <c r="H11530" s="16">
        <v>0.81967213114799997</v>
      </c>
      <c r="I11530" s="2">
        <v>4.0983606557380003</v>
      </c>
      <c r="J11530" s="23">
        <v>61.475409836066</v>
      </c>
      <c r="K11530" s="27">
        <v>30.327868852459002</v>
      </c>
      <c r="L11530" s="13">
        <v>3.2786885245900002</v>
      </c>
    </row>
    <row r="11531" spans="4:12" x14ac:dyDescent="0.2">
      <c r="D11531" s="175"/>
      <c r="E11531" s="4" t="s">
        <v>55</v>
      </c>
      <c r="F11531" s="6"/>
      <c r="G11531" s="5">
        <v>43</v>
      </c>
      <c r="H11531" s="7">
        <v>0</v>
      </c>
      <c r="I11531" s="1">
        <v>2</v>
      </c>
      <c r="J11531" s="1">
        <v>23</v>
      </c>
      <c r="K11531" s="1">
        <v>18</v>
      </c>
      <c r="L11531" s="8">
        <v>0</v>
      </c>
    </row>
    <row r="11532" spans="4:12" x14ac:dyDescent="0.2">
      <c r="D11532" s="175"/>
      <c r="E11532" s="11"/>
      <c r="F11532" s="10"/>
      <c r="G11532" s="9">
        <v>100</v>
      </c>
      <c r="H11532" s="45">
        <v>0</v>
      </c>
      <c r="I11532" s="2">
        <v>4.6511627906979998</v>
      </c>
      <c r="J11532" s="2">
        <v>53.488372093023003</v>
      </c>
      <c r="K11532" s="2">
        <v>41.860465116279002</v>
      </c>
      <c r="L11532" s="148">
        <v>0</v>
      </c>
    </row>
    <row r="11533" spans="4:12" x14ac:dyDescent="0.2">
      <c r="D11533" s="175"/>
      <c r="E11533" s="4" t="s">
        <v>56</v>
      </c>
      <c r="F11533" s="6"/>
      <c r="G11533" s="5">
        <v>60</v>
      </c>
      <c r="H11533" s="7">
        <v>0</v>
      </c>
      <c r="I11533" s="1">
        <v>1</v>
      </c>
      <c r="J11533" s="1">
        <v>36</v>
      </c>
      <c r="K11533" s="1">
        <v>20</v>
      </c>
      <c r="L11533" s="8">
        <v>3</v>
      </c>
    </row>
    <row r="11534" spans="4:12" x14ac:dyDescent="0.2">
      <c r="D11534" s="175"/>
      <c r="E11534" s="11"/>
      <c r="F11534" s="10"/>
      <c r="G11534" s="9">
        <v>100</v>
      </c>
      <c r="H11534" s="45">
        <v>0</v>
      </c>
      <c r="I11534" s="2">
        <v>1.666666666667</v>
      </c>
      <c r="J11534" s="23">
        <v>60</v>
      </c>
      <c r="K11534" s="27">
        <v>33.333333333333002</v>
      </c>
      <c r="L11534" s="13">
        <v>5</v>
      </c>
    </row>
    <row r="11535" spans="4:12" x14ac:dyDescent="0.2">
      <c r="D11535" s="175"/>
      <c r="E11535" s="4" t="s">
        <v>57</v>
      </c>
      <c r="F11535" s="6"/>
      <c r="G11535" s="5">
        <v>286</v>
      </c>
      <c r="H11535" s="7">
        <v>0</v>
      </c>
      <c r="I11535" s="1">
        <v>3</v>
      </c>
      <c r="J11535" s="1">
        <v>138</v>
      </c>
      <c r="K11535" s="1">
        <v>140</v>
      </c>
      <c r="L11535" s="8">
        <v>5</v>
      </c>
    </row>
    <row r="11536" spans="4:12" x14ac:dyDescent="0.2">
      <c r="D11536" s="175"/>
      <c r="E11536" s="11"/>
      <c r="F11536" s="10"/>
      <c r="G11536" s="9">
        <v>100</v>
      </c>
      <c r="H11536" s="45">
        <v>0</v>
      </c>
      <c r="I11536" s="2">
        <v>1.0489510489510001</v>
      </c>
      <c r="J11536" s="2">
        <v>48.251748251747998</v>
      </c>
      <c r="K11536" s="23">
        <v>48.951048951049003</v>
      </c>
      <c r="L11536" s="13">
        <v>1.7482517482519999</v>
      </c>
    </row>
    <row r="11537" spans="4:12" x14ac:dyDescent="0.2">
      <c r="D11537" s="175"/>
      <c r="E11537" s="4" t="s">
        <v>58</v>
      </c>
      <c r="F11537" s="6"/>
      <c r="G11537" s="5">
        <v>129</v>
      </c>
      <c r="H11537" s="7">
        <v>0</v>
      </c>
      <c r="I11537" s="1">
        <v>2</v>
      </c>
      <c r="J11537" s="1">
        <v>56</v>
      </c>
      <c r="K11537" s="1">
        <v>62</v>
      </c>
      <c r="L11537" s="8">
        <v>9</v>
      </c>
    </row>
    <row r="11538" spans="4:12" x14ac:dyDescent="0.2">
      <c r="D11538" s="175"/>
      <c r="E11538" s="11"/>
      <c r="F11538" s="10"/>
      <c r="G11538" s="9">
        <v>100</v>
      </c>
      <c r="H11538" s="45">
        <v>0</v>
      </c>
      <c r="I11538" s="2">
        <v>1.550387596899</v>
      </c>
      <c r="J11538" s="27">
        <v>43.410852713178002</v>
      </c>
      <c r="K11538" s="23">
        <v>48.062015503875998</v>
      </c>
      <c r="L11538" s="13">
        <v>6.9767441860470001</v>
      </c>
    </row>
    <row r="11539" spans="4:12" x14ac:dyDescent="0.2">
      <c r="D11539" s="175"/>
      <c r="E11539" s="4" t="s">
        <v>59</v>
      </c>
      <c r="F11539" s="6"/>
      <c r="G11539" s="5">
        <v>195</v>
      </c>
      <c r="H11539" s="7">
        <v>1</v>
      </c>
      <c r="I11539" s="1">
        <v>4</v>
      </c>
      <c r="J11539" s="1">
        <v>91</v>
      </c>
      <c r="K11539" s="1">
        <v>88</v>
      </c>
      <c r="L11539" s="8">
        <v>11</v>
      </c>
    </row>
    <row r="11540" spans="4:12" x14ac:dyDescent="0.2">
      <c r="D11540" s="175"/>
      <c r="E11540" s="11"/>
      <c r="F11540" s="10"/>
      <c r="G11540" s="9">
        <v>100</v>
      </c>
      <c r="H11540" s="16">
        <v>0.51282051282100005</v>
      </c>
      <c r="I11540" s="2">
        <v>2.051282051282</v>
      </c>
      <c r="J11540" s="27">
        <v>46.666666666666998</v>
      </c>
      <c r="K11540" s="2">
        <v>45.128205128205003</v>
      </c>
      <c r="L11540" s="13">
        <v>5.6410256410260002</v>
      </c>
    </row>
    <row r="11541" spans="4:12" x14ac:dyDescent="0.2">
      <c r="D11541" s="175"/>
      <c r="E11541" s="4" t="s">
        <v>60</v>
      </c>
      <c r="F11541" s="6"/>
      <c r="G11541" s="5">
        <v>176</v>
      </c>
      <c r="H11541" s="7">
        <v>0</v>
      </c>
      <c r="I11541" s="1">
        <v>2</v>
      </c>
      <c r="J11541" s="1">
        <v>110</v>
      </c>
      <c r="K11541" s="1">
        <v>45</v>
      </c>
      <c r="L11541" s="8">
        <v>19</v>
      </c>
    </row>
    <row r="11542" spans="4:12" x14ac:dyDescent="0.2">
      <c r="D11542" s="175"/>
      <c r="E11542" s="11"/>
      <c r="F11542" s="10"/>
      <c r="G11542" s="9">
        <v>100</v>
      </c>
      <c r="H11542" s="45">
        <v>0</v>
      </c>
      <c r="I11542" s="2">
        <v>1.136363636364</v>
      </c>
      <c r="J11542" s="35">
        <v>62.5</v>
      </c>
      <c r="K11542" s="46">
        <v>25.568181818182001</v>
      </c>
      <c r="L11542" s="89">
        <v>10.795454545455</v>
      </c>
    </row>
    <row r="11543" spans="4:12" x14ac:dyDescent="0.2">
      <c r="D11543" s="175"/>
      <c r="E11543" s="4" t="s">
        <v>61</v>
      </c>
      <c r="F11543" s="6"/>
      <c r="G11543" s="5">
        <v>78</v>
      </c>
      <c r="H11543" s="7">
        <v>0</v>
      </c>
      <c r="I11543" s="1">
        <v>0</v>
      </c>
      <c r="J11543" s="1">
        <v>32</v>
      </c>
      <c r="K11543" s="1">
        <v>43</v>
      </c>
      <c r="L11543" s="8">
        <v>3</v>
      </c>
    </row>
    <row r="11544" spans="4:12" x14ac:dyDescent="0.2">
      <c r="D11544" s="175"/>
      <c r="E11544" s="11"/>
      <c r="F11544" s="10"/>
      <c r="G11544" s="9">
        <v>100</v>
      </c>
      <c r="H11544" s="45">
        <v>0</v>
      </c>
      <c r="I11544" s="18">
        <v>0</v>
      </c>
      <c r="J11544" s="46">
        <v>41.025641025641001</v>
      </c>
      <c r="K11544" s="35">
        <v>55.128205128205003</v>
      </c>
      <c r="L11544" s="13">
        <v>3.8461538461539999</v>
      </c>
    </row>
    <row r="11545" spans="4:12" x14ac:dyDescent="0.2">
      <c r="D11545" s="175"/>
      <c r="E11545" s="4" t="s">
        <v>62</v>
      </c>
      <c r="F11545" s="6"/>
      <c r="G11545" s="5">
        <v>113</v>
      </c>
      <c r="H11545" s="7">
        <v>1</v>
      </c>
      <c r="I11545" s="1">
        <v>5</v>
      </c>
      <c r="J11545" s="1">
        <v>64</v>
      </c>
      <c r="K11545" s="1">
        <v>31</v>
      </c>
      <c r="L11545" s="8">
        <v>12</v>
      </c>
    </row>
    <row r="11546" spans="4:12" x14ac:dyDescent="0.2">
      <c r="D11546" s="175"/>
      <c r="E11546" s="11"/>
      <c r="F11546" s="10"/>
      <c r="G11546" s="9">
        <v>100</v>
      </c>
      <c r="H11546" s="16">
        <v>0.88495575221199996</v>
      </c>
      <c r="I11546" s="2">
        <v>4.424778761062</v>
      </c>
      <c r="J11546" s="2">
        <v>56.637168141593001</v>
      </c>
      <c r="K11546" s="46">
        <v>27.433628318583999</v>
      </c>
      <c r="L11546" s="13">
        <v>10.619469026549</v>
      </c>
    </row>
    <row r="11547" spans="4:12" x14ac:dyDescent="0.2">
      <c r="D11547" s="174" t="s">
        <v>63</v>
      </c>
      <c r="E11547" s="20" t="s">
        <v>64</v>
      </c>
      <c r="F11547" s="22"/>
      <c r="G11547" s="21">
        <v>234</v>
      </c>
      <c r="H11547" s="25">
        <v>1</v>
      </c>
      <c r="I11547" s="3">
        <v>6</v>
      </c>
      <c r="J11547" s="3">
        <v>122</v>
      </c>
      <c r="K11547" s="3">
        <v>83</v>
      </c>
      <c r="L11547" s="26">
        <v>22</v>
      </c>
    </row>
    <row r="11548" spans="4:12" x14ac:dyDescent="0.2">
      <c r="D11548" s="175"/>
      <c r="E11548" s="11"/>
      <c r="F11548" s="10"/>
      <c r="G11548" s="9">
        <v>100</v>
      </c>
      <c r="H11548" s="16">
        <v>0.42735042735000001</v>
      </c>
      <c r="I11548" s="2">
        <v>2.564102564103</v>
      </c>
      <c r="J11548" s="2">
        <v>52.136752136752001</v>
      </c>
      <c r="K11548" s="2">
        <v>35.470085470085003</v>
      </c>
      <c r="L11548" s="13">
        <v>9.4017094017090006</v>
      </c>
    </row>
    <row r="11549" spans="4:12" x14ac:dyDescent="0.2">
      <c r="D11549" s="175"/>
      <c r="E11549" s="4" t="s">
        <v>65</v>
      </c>
      <c r="F11549" s="6"/>
      <c r="G11549" s="5">
        <v>172</v>
      </c>
      <c r="H11549" s="7">
        <v>0</v>
      </c>
      <c r="I11549" s="1">
        <v>5</v>
      </c>
      <c r="J11549" s="1">
        <v>91</v>
      </c>
      <c r="K11549" s="1">
        <v>62</v>
      </c>
      <c r="L11549" s="8">
        <v>14</v>
      </c>
    </row>
    <row r="11550" spans="4:12" x14ac:dyDescent="0.2">
      <c r="D11550" s="175"/>
      <c r="E11550" s="11"/>
      <c r="F11550" s="10"/>
      <c r="G11550" s="9">
        <v>100</v>
      </c>
      <c r="H11550" s="45">
        <v>0</v>
      </c>
      <c r="I11550" s="2">
        <v>2.9069767441860002</v>
      </c>
      <c r="J11550" s="2">
        <v>52.906976744185997</v>
      </c>
      <c r="K11550" s="2">
        <v>36.046511627907002</v>
      </c>
      <c r="L11550" s="13">
        <v>8.1395348837209998</v>
      </c>
    </row>
    <row r="11551" spans="4:12" x14ac:dyDescent="0.2">
      <c r="D11551" s="175"/>
      <c r="E11551" s="4" t="s">
        <v>66</v>
      </c>
      <c r="F11551" s="6"/>
      <c r="G11551" s="5">
        <v>165</v>
      </c>
      <c r="H11551" s="7">
        <v>0</v>
      </c>
      <c r="I11551" s="1">
        <v>2</v>
      </c>
      <c r="J11551" s="1">
        <v>83</v>
      </c>
      <c r="K11551" s="1">
        <v>72</v>
      </c>
      <c r="L11551" s="8">
        <v>8</v>
      </c>
    </row>
    <row r="11552" spans="4:12" x14ac:dyDescent="0.2">
      <c r="D11552" s="175"/>
      <c r="E11552" s="11"/>
      <c r="F11552" s="10"/>
      <c r="G11552" s="9">
        <v>100</v>
      </c>
      <c r="H11552" s="45">
        <v>0</v>
      </c>
      <c r="I11552" s="2">
        <v>1.2121212121210001</v>
      </c>
      <c r="J11552" s="2">
        <v>50.303030303029999</v>
      </c>
      <c r="K11552" s="2">
        <v>43.636363636364003</v>
      </c>
      <c r="L11552" s="13">
        <v>4.8484848484849996</v>
      </c>
    </row>
    <row r="11553" spans="2:12" x14ac:dyDescent="0.2">
      <c r="D11553" s="175"/>
      <c r="E11553" s="4" t="s">
        <v>67</v>
      </c>
      <c r="F11553" s="6"/>
      <c r="G11553" s="5">
        <v>158</v>
      </c>
      <c r="H11553" s="7">
        <v>0</v>
      </c>
      <c r="I11553" s="1">
        <v>1</v>
      </c>
      <c r="J11553" s="1">
        <v>89</v>
      </c>
      <c r="K11553" s="1">
        <v>61</v>
      </c>
      <c r="L11553" s="8">
        <v>7</v>
      </c>
    </row>
    <row r="11554" spans="2:12" x14ac:dyDescent="0.2">
      <c r="D11554" s="175"/>
      <c r="E11554" s="11"/>
      <c r="F11554" s="10"/>
      <c r="G11554" s="9">
        <v>100</v>
      </c>
      <c r="H11554" s="45">
        <v>0</v>
      </c>
      <c r="I11554" s="2">
        <v>0.63291139240500005</v>
      </c>
      <c r="J11554" s="2">
        <v>56.329113924051001</v>
      </c>
      <c r="K11554" s="2">
        <v>38.607594936708999</v>
      </c>
      <c r="L11554" s="13">
        <v>4.4303797468350004</v>
      </c>
    </row>
    <row r="11555" spans="2:12" x14ac:dyDescent="0.2">
      <c r="D11555" s="175"/>
      <c r="E11555" s="4" t="s">
        <v>68</v>
      </c>
      <c r="F11555" s="6"/>
      <c r="G11555" s="5">
        <v>112</v>
      </c>
      <c r="H11555" s="7">
        <v>0</v>
      </c>
      <c r="I11555" s="1">
        <v>2</v>
      </c>
      <c r="J11555" s="1">
        <v>69</v>
      </c>
      <c r="K11555" s="1">
        <v>37</v>
      </c>
      <c r="L11555" s="8">
        <v>4</v>
      </c>
    </row>
    <row r="11556" spans="2:12" x14ac:dyDescent="0.2">
      <c r="D11556" s="175"/>
      <c r="E11556" s="11"/>
      <c r="F11556" s="10"/>
      <c r="G11556" s="9">
        <v>100</v>
      </c>
      <c r="H11556" s="45">
        <v>0</v>
      </c>
      <c r="I11556" s="2">
        <v>1.785714285714</v>
      </c>
      <c r="J11556" s="23">
        <v>61.607142857143003</v>
      </c>
      <c r="K11556" s="27">
        <v>33.035714285714</v>
      </c>
      <c r="L11556" s="13">
        <v>3.5714285714290002</v>
      </c>
    </row>
    <row r="11557" spans="2:12" x14ac:dyDescent="0.2">
      <c r="D11557" s="175"/>
      <c r="E11557" s="4" t="s">
        <v>69</v>
      </c>
      <c r="F11557" s="6"/>
      <c r="G11557" s="5">
        <v>92</v>
      </c>
      <c r="H11557" s="7">
        <v>0</v>
      </c>
      <c r="I11557" s="1">
        <v>3</v>
      </c>
      <c r="J11557" s="1">
        <v>37</v>
      </c>
      <c r="K11557" s="1">
        <v>48</v>
      </c>
      <c r="L11557" s="8">
        <v>4</v>
      </c>
    </row>
    <row r="11558" spans="2:12" x14ac:dyDescent="0.2">
      <c r="D11558" s="175"/>
      <c r="E11558" s="11"/>
      <c r="F11558" s="10"/>
      <c r="G11558" s="9">
        <v>100</v>
      </c>
      <c r="H11558" s="45">
        <v>0</v>
      </c>
      <c r="I11558" s="2">
        <v>3.2608695652169999</v>
      </c>
      <c r="J11558" s="46">
        <v>40.217391304347998</v>
      </c>
      <c r="K11558" s="35">
        <v>52.173913043478002</v>
      </c>
      <c r="L11558" s="13">
        <v>4.3478260869570002</v>
      </c>
    </row>
    <row r="11559" spans="2:12" x14ac:dyDescent="0.2">
      <c r="D11559" s="175"/>
      <c r="E11559" s="4" t="s">
        <v>70</v>
      </c>
      <c r="F11559" s="6"/>
      <c r="G11559" s="5">
        <v>131</v>
      </c>
      <c r="H11559" s="7">
        <v>0</v>
      </c>
      <c r="I11559" s="1">
        <v>1</v>
      </c>
      <c r="J11559" s="1">
        <v>65</v>
      </c>
      <c r="K11559" s="1">
        <v>64</v>
      </c>
      <c r="L11559" s="8">
        <v>1</v>
      </c>
    </row>
    <row r="11560" spans="2:12" x14ac:dyDescent="0.2">
      <c r="D11560" s="175"/>
      <c r="E11560" s="11"/>
      <c r="F11560" s="10"/>
      <c r="G11560" s="9">
        <v>100</v>
      </c>
      <c r="H11560" s="45">
        <v>0</v>
      </c>
      <c r="I11560" s="2">
        <v>0.76335877862599999</v>
      </c>
      <c r="J11560" s="2">
        <v>49.618320610687</v>
      </c>
      <c r="K11560" s="23">
        <v>48.854961832061001</v>
      </c>
      <c r="L11560" s="13">
        <v>0.76335877862599999</v>
      </c>
    </row>
    <row r="11561" spans="2:12" x14ac:dyDescent="0.2">
      <c r="D11561" s="175"/>
      <c r="E11561" s="4" t="s">
        <v>71</v>
      </c>
      <c r="F11561" s="6"/>
      <c r="G11561" s="5">
        <v>71</v>
      </c>
      <c r="H11561" s="7">
        <v>1</v>
      </c>
      <c r="I11561" s="1">
        <v>1</v>
      </c>
      <c r="J11561" s="1">
        <v>37</v>
      </c>
      <c r="K11561" s="1">
        <v>30</v>
      </c>
      <c r="L11561" s="8">
        <v>2</v>
      </c>
    </row>
    <row r="11562" spans="2:12" x14ac:dyDescent="0.2">
      <c r="D11562" s="175"/>
      <c r="E11562" s="11"/>
      <c r="F11562" s="10"/>
      <c r="G11562" s="9">
        <v>100</v>
      </c>
      <c r="H11562" s="16">
        <v>1.4084507042250001</v>
      </c>
      <c r="I11562" s="2">
        <v>1.4084507042250001</v>
      </c>
      <c r="J11562" s="2">
        <v>52.112676056338003</v>
      </c>
      <c r="K11562" s="2">
        <v>42.253521126761001</v>
      </c>
      <c r="L11562" s="13">
        <v>2.8169014084509998</v>
      </c>
    </row>
    <row r="11563" spans="2:12" x14ac:dyDescent="0.2">
      <c r="D11563" s="175"/>
      <c r="E11563" s="4" t="s">
        <v>72</v>
      </c>
      <c r="F11563" s="6"/>
      <c r="G11563" s="5">
        <v>70</v>
      </c>
      <c r="H11563" s="7">
        <v>1</v>
      </c>
      <c r="I11563" s="1">
        <v>4</v>
      </c>
      <c r="J11563" s="1">
        <v>36</v>
      </c>
      <c r="K11563" s="1">
        <v>26</v>
      </c>
      <c r="L11563" s="8">
        <v>3</v>
      </c>
    </row>
    <row r="11564" spans="2:12" x14ac:dyDescent="0.2">
      <c r="D11564" s="176"/>
      <c r="E11564" s="57"/>
      <c r="F11564" s="54"/>
      <c r="G11564" s="67">
        <v>100</v>
      </c>
      <c r="H11564" s="82">
        <v>1.4285714285710001</v>
      </c>
      <c r="I11564" s="48">
        <v>5.7142857142860004</v>
      </c>
      <c r="J11564" s="48">
        <v>51.428571428570997</v>
      </c>
      <c r="K11564" s="48">
        <v>37.142857142856997</v>
      </c>
      <c r="L11564" s="84">
        <v>4.2857142857139996</v>
      </c>
    </row>
    <row r="11566" spans="2:12" x14ac:dyDescent="0.2">
      <c r="B11566" s="43" t="str">
        <f xml:space="preserve"> HYPERLINK("#'目次'!B246", "[240]")</f>
        <v>[240]</v>
      </c>
      <c r="C11566" s="31" t="s">
        <v>456</v>
      </c>
    </row>
    <row r="11569" spans="3:12" x14ac:dyDescent="0.2">
      <c r="C11569" s="31" t="s">
        <v>75</v>
      </c>
    </row>
    <row r="11570" spans="3:12" ht="24" x14ac:dyDescent="0.2">
      <c r="D11570" s="177"/>
      <c r="E11570" s="178"/>
      <c r="F11570" s="178"/>
      <c r="G11570" s="40" t="s">
        <v>14</v>
      </c>
      <c r="H11570" s="42" t="s">
        <v>451</v>
      </c>
      <c r="I11570" s="15" t="s">
        <v>452</v>
      </c>
      <c r="J11570" s="15" t="s">
        <v>453</v>
      </c>
      <c r="K11570" s="15" t="s">
        <v>420</v>
      </c>
      <c r="L11570" s="44" t="s">
        <v>17</v>
      </c>
    </row>
    <row r="11571" spans="3:12" x14ac:dyDescent="0.2">
      <c r="D11571" s="179"/>
      <c r="E11571" s="180"/>
      <c r="F11571" s="180"/>
      <c r="G11571" s="39"/>
      <c r="H11571" s="41"/>
      <c r="I11571" s="14"/>
      <c r="J11571" s="14"/>
      <c r="K11571" s="14"/>
      <c r="L11571" s="38"/>
    </row>
    <row r="11572" spans="3:12" x14ac:dyDescent="0.2">
      <c r="D11572" s="70"/>
      <c r="E11572" s="72" t="s">
        <v>14</v>
      </c>
      <c r="F11572" s="69"/>
      <c r="G11572" s="37">
        <v>1222</v>
      </c>
      <c r="H11572" s="17">
        <v>3</v>
      </c>
      <c r="I11572" s="17">
        <v>25</v>
      </c>
      <c r="J11572" s="17">
        <v>633</v>
      </c>
      <c r="K11572" s="17">
        <v>491</v>
      </c>
      <c r="L11572" s="55">
        <v>70</v>
      </c>
    </row>
    <row r="11573" spans="3:12" x14ac:dyDescent="0.2">
      <c r="D11573" s="57"/>
      <c r="E11573" s="54"/>
      <c r="F11573" s="71"/>
      <c r="G11573" s="9">
        <v>100</v>
      </c>
      <c r="H11573" s="2">
        <v>0.24549918166900001</v>
      </c>
      <c r="I11573" s="2">
        <v>2.045826513912</v>
      </c>
      <c r="J11573" s="2">
        <v>51.800327332241999</v>
      </c>
      <c r="K11573" s="2">
        <v>40.180032733224003</v>
      </c>
      <c r="L11573" s="13">
        <v>5.7283142389529997</v>
      </c>
    </row>
    <row r="11574" spans="3:12" x14ac:dyDescent="0.2">
      <c r="D11574" s="174" t="s">
        <v>36</v>
      </c>
      <c r="E11574" s="20" t="s">
        <v>76</v>
      </c>
      <c r="F11574" s="22"/>
      <c r="G11574" s="21">
        <v>629</v>
      </c>
      <c r="H11574" s="25">
        <v>2</v>
      </c>
      <c r="I11574" s="3">
        <v>13</v>
      </c>
      <c r="J11574" s="3">
        <v>333</v>
      </c>
      <c r="K11574" s="3">
        <v>253</v>
      </c>
      <c r="L11574" s="26">
        <v>28</v>
      </c>
    </row>
    <row r="11575" spans="3:12" x14ac:dyDescent="0.2">
      <c r="D11575" s="175"/>
      <c r="E11575" s="11"/>
      <c r="F11575" s="10"/>
      <c r="G11575" s="9">
        <v>100</v>
      </c>
      <c r="H11575" s="16">
        <v>0.31796502384699998</v>
      </c>
      <c r="I11575" s="2">
        <v>2.0667726550080001</v>
      </c>
      <c r="J11575" s="2">
        <v>52.941176470587997</v>
      </c>
      <c r="K11575" s="2">
        <v>40.222575516692999</v>
      </c>
      <c r="L11575" s="13">
        <v>4.4515103338630002</v>
      </c>
    </row>
    <row r="11576" spans="3:12" x14ac:dyDescent="0.2">
      <c r="D11576" s="175"/>
      <c r="E11576" s="4" t="s">
        <v>39</v>
      </c>
      <c r="F11576" s="6"/>
      <c r="G11576" s="5">
        <v>37</v>
      </c>
      <c r="H11576" s="7">
        <v>0</v>
      </c>
      <c r="I11576" s="1">
        <v>0</v>
      </c>
      <c r="J11576" s="1">
        <v>20</v>
      </c>
      <c r="K11576" s="1">
        <v>15</v>
      </c>
      <c r="L11576" s="8">
        <v>2</v>
      </c>
    </row>
    <row r="11577" spans="3:12" x14ac:dyDescent="0.2">
      <c r="D11577" s="175"/>
      <c r="E11577" s="11"/>
      <c r="F11577" s="10"/>
      <c r="G11577" s="9">
        <v>100</v>
      </c>
      <c r="H11577" s="45">
        <v>0</v>
      </c>
      <c r="I11577" s="18">
        <v>0</v>
      </c>
      <c r="J11577" s="2">
        <v>54.054054054053999</v>
      </c>
      <c r="K11577" s="2">
        <v>40.540540540541002</v>
      </c>
      <c r="L11577" s="13">
        <v>5.4054054054050003</v>
      </c>
    </row>
    <row r="11578" spans="3:12" x14ac:dyDescent="0.2">
      <c r="D11578" s="175"/>
      <c r="E11578" s="4" t="s">
        <v>40</v>
      </c>
      <c r="F11578" s="6"/>
      <c r="G11578" s="5">
        <v>73</v>
      </c>
      <c r="H11578" s="7">
        <v>1</v>
      </c>
      <c r="I11578" s="1">
        <v>1</v>
      </c>
      <c r="J11578" s="1">
        <v>28</v>
      </c>
      <c r="K11578" s="1">
        <v>40</v>
      </c>
      <c r="L11578" s="8">
        <v>3</v>
      </c>
    </row>
    <row r="11579" spans="3:12" x14ac:dyDescent="0.2">
      <c r="D11579" s="175"/>
      <c r="E11579" s="11"/>
      <c r="F11579" s="10"/>
      <c r="G11579" s="9">
        <v>100</v>
      </c>
      <c r="H11579" s="16">
        <v>1.369863013699</v>
      </c>
      <c r="I11579" s="2">
        <v>1.369863013699</v>
      </c>
      <c r="J11579" s="46">
        <v>38.356164383562003</v>
      </c>
      <c r="K11579" s="35">
        <v>54.794520547944998</v>
      </c>
      <c r="L11579" s="13">
        <v>4.1095890410960001</v>
      </c>
    </row>
    <row r="11580" spans="3:12" x14ac:dyDescent="0.2">
      <c r="D11580" s="175"/>
      <c r="E11580" s="4" t="s">
        <v>41</v>
      </c>
      <c r="F11580" s="6"/>
      <c r="G11580" s="5">
        <v>108</v>
      </c>
      <c r="H11580" s="7">
        <v>0</v>
      </c>
      <c r="I11580" s="1">
        <v>0</v>
      </c>
      <c r="J11580" s="1">
        <v>47</v>
      </c>
      <c r="K11580" s="1">
        <v>56</v>
      </c>
      <c r="L11580" s="8">
        <v>5</v>
      </c>
    </row>
    <row r="11581" spans="3:12" x14ac:dyDescent="0.2">
      <c r="D11581" s="175"/>
      <c r="E11581" s="11"/>
      <c r="F11581" s="10"/>
      <c r="G11581" s="9">
        <v>100</v>
      </c>
      <c r="H11581" s="45">
        <v>0</v>
      </c>
      <c r="I11581" s="18">
        <v>0</v>
      </c>
      <c r="J11581" s="27">
        <v>43.518518518519002</v>
      </c>
      <c r="K11581" s="35">
        <v>51.851851851851997</v>
      </c>
      <c r="L11581" s="13">
        <v>4.6296296296300001</v>
      </c>
    </row>
    <row r="11582" spans="3:12" x14ac:dyDescent="0.2">
      <c r="D11582" s="175"/>
      <c r="E11582" s="4" t="s">
        <v>42</v>
      </c>
      <c r="F11582" s="6"/>
      <c r="G11582" s="5">
        <v>113</v>
      </c>
      <c r="H11582" s="7">
        <v>0</v>
      </c>
      <c r="I11582" s="1">
        <v>2</v>
      </c>
      <c r="J11582" s="1">
        <v>63</v>
      </c>
      <c r="K11582" s="1">
        <v>47</v>
      </c>
      <c r="L11582" s="8">
        <v>1</v>
      </c>
    </row>
    <row r="11583" spans="3:12" x14ac:dyDescent="0.2">
      <c r="D11583" s="175"/>
      <c r="E11583" s="11"/>
      <c r="F11583" s="10"/>
      <c r="G11583" s="9">
        <v>100</v>
      </c>
      <c r="H11583" s="45">
        <v>0</v>
      </c>
      <c r="I11583" s="2">
        <v>1.769911504425</v>
      </c>
      <c r="J11583" s="2">
        <v>55.752212389381</v>
      </c>
      <c r="K11583" s="2">
        <v>41.592920353982002</v>
      </c>
      <c r="L11583" s="13">
        <v>0.88495575221199996</v>
      </c>
    </row>
    <row r="11584" spans="3:12" x14ac:dyDescent="0.2">
      <c r="D11584" s="175"/>
      <c r="E11584" s="4" t="s">
        <v>43</v>
      </c>
      <c r="F11584" s="6"/>
      <c r="G11584" s="5">
        <v>101</v>
      </c>
      <c r="H11584" s="7">
        <v>0</v>
      </c>
      <c r="I11584" s="1">
        <v>1</v>
      </c>
      <c r="J11584" s="1">
        <v>52</v>
      </c>
      <c r="K11584" s="1">
        <v>45</v>
      </c>
      <c r="L11584" s="8">
        <v>3</v>
      </c>
    </row>
    <row r="11585" spans="4:12" x14ac:dyDescent="0.2">
      <c r="D11585" s="175"/>
      <c r="E11585" s="11"/>
      <c r="F11585" s="10"/>
      <c r="G11585" s="9">
        <v>100</v>
      </c>
      <c r="H11585" s="45">
        <v>0</v>
      </c>
      <c r="I11585" s="2">
        <v>0.99009900990099997</v>
      </c>
      <c r="J11585" s="2">
        <v>51.485148514850998</v>
      </c>
      <c r="K11585" s="2">
        <v>44.554455445545003</v>
      </c>
      <c r="L11585" s="13">
        <v>2.970297029703</v>
      </c>
    </row>
    <row r="11586" spans="4:12" x14ac:dyDescent="0.2">
      <c r="D11586" s="175"/>
      <c r="E11586" s="4" t="s">
        <v>44</v>
      </c>
      <c r="F11586" s="6"/>
      <c r="G11586" s="5">
        <v>114</v>
      </c>
      <c r="H11586" s="7">
        <v>1</v>
      </c>
      <c r="I11586" s="1">
        <v>3</v>
      </c>
      <c r="J11586" s="1">
        <v>69</v>
      </c>
      <c r="K11586" s="1">
        <v>34</v>
      </c>
      <c r="L11586" s="8">
        <v>7</v>
      </c>
    </row>
    <row r="11587" spans="4:12" x14ac:dyDescent="0.2">
      <c r="D11587" s="175"/>
      <c r="E11587" s="11"/>
      <c r="F11587" s="10"/>
      <c r="G11587" s="9">
        <v>100</v>
      </c>
      <c r="H11587" s="16">
        <v>0.87719298245599997</v>
      </c>
      <c r="I11587" s="2">
        <v>2.6315789473679998</v>
      </c>
      <c r="J11587" s="23">
        <v>60.526315789473998</v>
      </c>
      <c r="K11587" s="46">
        <v>29.824561403509001</v>
      </c>
      <c r="L11587" s="13">
        <v>6.1403508771929998</v>
      </c>
    </row>
    <row r="11588" spans="4:12" x14ac:dyDescent="0.2">
      <c r="D11588" s="175"/>
      <c r="E11588" s="4" t="s">
        <v>45</v>
      </c>
      <c r="F11588" s="6"/>
      <c r="G11588" s="5">
        <v>83</v>
      </c>
      <c r="H11588" s="7">
        <v>0</v>
      </c>
      <c r="I11588" s="1">
        <v>6</v>
      </c>
      <c r="J11588" s="1">
        <v>54</v>
      </c>
      <c r="K11588" s="1">
        <v>16</v>
      </c>
      <c r="L11588" s="8">
        <v>7</v>
      </c>
    </row>
    <row r="11589" spans="4:12" x14ac:dyDescent="0.2">
      <c r="D11589" s="175"/>
      <c r="E11589" s="11"/>
      <c r="F11589" s="10"/>
      <c r="G11589" s="9">
        <v>100</v>
      </c>
      <c r="H11589" s="45">
        <v>0</v>
      </c>
      <c r="I11589" s="23">
        <v>7.2289156626509996</v>
      </c>
      <c r="J11589" s="35">
        <v>65.060240963854994</v>
      </c>
      <c r="K11589" s="46">
        <v>19.277108433734998</v>
      </c>
      <c r="L11589" s="13">
        <v>8.4337349397590007</v>
      </c>
    </row>
    <row r="11590" spans="4:12" x14ac:dyDescent="0.2">
      <c r="D11590" s="174" t="s">
        <v>37</v>
      </c>
      <c r="E11590" s="20" t="s">
        <v>77</v>
      </c>
      <c r="F11590" s="22"/>
      <c r="G11590" s="21">
        <v>593</v>
      </c>
      <c r="H11590" s="25">
        <v>1</v>
      </c>
      <c r="I11590" s="3">
        <v>12</v>
      </c>
      <c r="J11590" s="3">
        <v>300</v>
      </c>
      <c r="K11590" s="3">
        <v>238</v>
      </c>
      <c r="L11590" s="26">
        <v>42</v>
      </c>
    </row>
    <row r="11591" spans="4:12" x14ac:dyDescent="0.2">
      <c r="D11591" s="175"/>
      <c r="E11591" s="11"/>
      <c r="F11591" s="10"/>
      <c r="G11591" s="9">
        <v>100</v>
      </c>
      <c r="H11591" s="16">
        <v>0.16863406408100001</v>
      </c>
      <c r="I11591" s="2">
        <v>2.0236087689710001</v>
      </c>
      <c r="J11591" s="2">
        <v>50.590219224282997</v>
      </c>
      <c r="K11591" s="2">
        <v>40.134907251264998</v>
      </c>
      <c r="L11591" s="13">
        <v>7.0826306914000003</v>
      </c>
    </row>
    <row r="11592" spans="4:12" x14ac:dyDescent="0.2">
      <c r="D11592" s="175"/>
      <c r="E11592" s="4" t="s">
        <v>39</v>
      </c>
      <c r="F11592" s="6"/>
      <c r="G11592" s="5">
        <v>27</v>
      </c>
      <c r="H11592" s="7">
        <v>0</v>
      </c>
      <c r="I11592" s="1">
        <v>0</v>
      </c>
      <c r="J11592" s="1">
        <v>9</v>
      </c>
      <c r="K11592" s="1">
        <v>16</v>
      </c>
      <c r="L11592" s="8">
        <v>2</v>
      </c>
    </row>
    <row r="11593" spans="4:12" x14ac:dyDescent="0.2">
      <c r="D11593" s="175"/>
      <c r="E11593" s="11"/>
      <c r="F11593" s="10"/>
      <c r="G11593" s="9">
        <v>100</v>
      </c>
      <c r="H11593" s="45">
        <v>0</v>
      </c>
      <c r="I11593" s="18">
        <v>0</v>
      </c>
      <c r="J11593" s="46">
        <v>33.333333333333002</v>
      </c>
      <c r="K11593" s="35">
        <v>59.259259259258997</v>
      </c>
      <c r="L11593" s="13">
        <v>7.4074074074069998</v>
      </c>
    </row>
    <row r="11594" spans="4:12" x14ac:dyDescent="0.2">
      <c r="D11594" s="175"/>
      <c r="E11594" s="4" t="s">
        <v>40</v>
      </c>
      <c r="F11594" s="6"/>
      <c r="G11594" s="5">
        <v>74</v>
      </c>
      <c r="H11594" s="7">
        <v>0</v>
      </c>
      <c r="I11594" s="1">
        <v>1</v>
      </c>
      <c r="J11594" s="1">
        <v>25</v>
      </c>
      <c r="K11594" s="1">
        <v>45</v>
      </c>
      <c r="L11594" s="8">
        <v>3</v>
      </c>
    </row>
    <row r="11595" spans="4:12" x14ac:dyDescent="0.2">
      <c r="D11595" s="175"/>
      <c r="E11595" s="11"/>
      <c r="F11595" s="10"/>
      <c r="G11595" s="9">
        <v>100</v>
      </c>
      <c r="H11595" s="45">
        <v>0</v>
      </c>
      <c r="I11595" s="2">
        <v>1.351351351351</v>
      </c>
      <c r="J11595" s="46">
        <v>33.783783783784003</v>
      </c>
      <c r="K11595" s="35">
        <v>60.810810810810999</v>
      </c>
      <c r="L11595" s="13">
        <v>4.0540540540540002</v>
      </c>
    </row>
    <row r="11596" spans="4:12" x14ac:dyDescent="0.2">
      <c r="D11596" s="175"/>
      <c r="E11596" s="4" t="s">
        <v>41</v>
      </c>
      <c r="F11596" s="6"/>
      <c r="G11596" s="5">
        <v>96</v>
      </c>
      <c r="H11596" s="7">
        <v>0</v>
      </c>
      <c r="I11596" s="1">
        <v>1</v>
      </c>
      <c r="J11596" s="1">
        <v>41</v>
      </c>
      <c r="K11596" s="1">
        <v>52</v>
      </c>
      <c r="L11596" s="8">
        <v>2</v>
      </c>
    </row>
    <row r="11597" spans="4:12" x14ac:dyDescent="0.2">
      <c r="D11597" s="175"/>
      <c r="E11597" s="11"/>
      <c r="F11597" s="10"/>
      <c r="G11597" s="9">
        <v>100</v>
      </c>
      <c r="H11597" s="45">
        <v>0</v>
      </c>
      <c r="I11597" s="2">
        <v>1.041666666667</v>
      </c>
      <c r="J11597" s="27">
        <v>42.708333333333002</v>
      </c>
      <c r="K11597" s="35">
        <v>54.166666666666998</v>
      </c>
      <c r="L11597" s="13">
        <v>2.083333333333</v>
      </c>
    </row>
    <row r="11598" spans="4:12" x14ac:dyDescent="0.2">
      <c r="D11598" s="175"/>
      <c r="E11598" s="4" t="s">
        <v>42</v>
      </c>
      <c r="F11598" s="6"/>
      <c r="G11598" s="5">
        <v>97</v>
      </c>
      <c r="H11598" s="7">
        <v>1</v>
      </c>
      <c r="I11598" s="1">
        <v>2</v>
      </c>
      <c r="J11598" s="1">
        <v>51</v>
      </c>
      <c r="K11598" s="1">
        <v>37</v>
      </c>
      <c r="L11598" s="8">
        <v>6</v>
      </c>
    </row>
    <row r="11599" spans="4:12" x14ac:dyDescent="0.2">
      <c r="D11599" s="175"/>
      <c r="E11599" s="11"/>
      <c r="F11599" s="10"/>
      <c r="G11599" s="9">
        <v>100</v>
      </c>
      <c r="H11599" s="16">
        <v>1.0309278350519999</v>
      </c>
      <c r="I11599" s="2">
        <v>2.0618556701030002</v>
      </c>
      <c r="J11599" s="2">
        <v>52.577319587628999</v>
      </c>
      <c r="K11599" s="2">
        <v>38.144329896907003</v>
      </c>
      <c r="L11599" s="13">
        <v>6.1855670103089997</v>
      </c>
    </row>
    <row r="11600" spans="4:12" x14ac:dyDescent="0.2">
      <c r="D11600" s="175"/>
      <c r="E11600" s="4" t="s">
        <v>43</v>
      </c>
      <c r="F11600" s="6"/>
      <c r="G11600" s="5">
        <v>103</v>
      </c>
      <c r="H11600" s="7">
        <v>0</v>
      </c>
      <c r="I11600" s="1">
        <v>4</v>
      </c>
      <c r="J11600" s="1">
        <v>54</v>
      </c>
      <c r="K11600" s="1">
        <v>39</v>
      </c>
      <c r="L11600" s="8">
        <v>6</v>
      </c>
    </row>
    <row r="11601" spans="2:12" x14ac:dyDescent="0.2">
      <c r="D11601" s="175"/>
      <c r="E11601" s="11"/>
      <c r="F11601" s="10"/>
      <c r="G11601" s="9">
        <v>100</v>
      </c>
      <c r="H11601" s="45">
        <v>0</v>
      </c>
      <c r="I11601" s="2">
        <v>3.8834951456310001</v>
      </c>
      <c r="J11601" s="2">
        <v>52.427184466019</v>
      </c>
      <c r="K11601" s="2">
        <v>37.864077669902997</v>
      </c>
      <c r="L11601" s="13">
        <v>5.8252427184469999</v>
      </c>
    </row>
    <row r="11602" spans="2:12" x14ac:dyDescent="0.2">
      <c r="D11602" s="175"/>
      <c r="E11602" s="4" t="s">
        <v>44</v>
      </c>
      <c r="F11602" s="6"/>
      <c r="G11602" s="5">
        <v>109</v>
      </c>
      <c r="H11602" s="7">
        <v>0</v>
      </c>
      <c r="I11602" s="1">
        <v>1</v>
      </c>
      <c r="J11602" s="1">
        <v>64</v>
      </c>
      <c r="K11602" s="1">
        <v>35</v>
      </c>
      <c r="L11602" s="8">
        <v>9</v>
      </c>
    </row>
    <row r="11603" spans="2:12" x14ac:dyDescent="0.2">
      <c r="D11603" s="175"/>
      <c r="E11603" s="11"/>
      <c r="F11603" s="10"/>
      <c r="G11603" s="9">
        <v>100</v>
      </c>
      <c r="H11603" s="45">
        <v>0</v>
      </c>
      <c r="I11603" s="2">
        <v>0.91743119266100004</v>
      </c>
      <c r="J11603" s="23">
        <v>58.715596330274998</v>
      </c>
      <c r="K11603" s="27">
        <v>32.110091743119</v>
      </c>
      <c r="L11603" s="13">
        <v>8.2568807339449997</v>
      </c>
    </row>
    <row r="11604" spans="2:12" x14ac:dyDescent="0.2">
      <c r="D11604" s="175"/>
      <c r="E11604" s="4" t="s">
        <v>45</v>
      </c>
      <c r="F11604" s="6"/>
      <c r="G11604" s="5">
        <v>87</v>
      </c>
      <c r="H11604" s="7">
        <v>0</v>
      </c>
      <c r="I11604" s="1">
        <v>3</v>
      </c>
      <c r="J11604" s="1">
        <v>56</v>
      </c>
      <c r="K11604" s="1">
        <v>14</v>
      </c>
      <c r="L11604" s="8">
        <v>14</v>
      </c>
    </row>
    <row r="11605" spans="2:12" x14ac:dyDescent="0.2">
      <c r="D11605" s="176"/>
      <c r="E11605" s="57"/>
      <c r="F11605" s="54"/>
      <c r="G11605" s="67">
        <v>100</v>
      </c>
      <c r="H11605" s="114">
        <v>0</v>
      </c>
      <c r="I11605" s="48">
        <v>3.4482758620689999</v>
      </c>
      <c r="J11605" s="108">
        <v>64.367816091953998</v>
      </c>
      <c r="K11605" s="91">
        <v>16.091954022989</v>
      </c>
      <c r="L11605" s="118">
        <v>16.091954022989</v>
      </c>
    </row>
    <row r="11607" spans="2:12" x14ac:dyDescent="0.2">
      <c r="B11607" s="43" t="str">
        <f xml:space="preserve"> HYPERLINK("#'目次'!B247", "[241]")</f>
        <v>[241]</v>
      </c>
      <c r="C11607" s="31" t="s">
        <v>459</v>
      </c>
    </row>
    <row r="11611" spans="2:12" ht="24" x14ac:dyDescent="0.2">
      <c r="D11611" s="177"/>
      <c r="E11611" s="178"/>
      <c r="F11611" s="178"/>
      <c r="G11611" s="40" t="s">
        <v>14</v>
      </c>
      <c r="H11611" s="42" t="s">
        <v>451</v>
      </c>
      <c r="I11611" s="15" t="s">
        <v>452</v>
      </c>
      <c r="J11611" s="15" t="s">
        <v>453</v>
      </c>
      <c r="K11611" s="15" t="s">
        <v>420</v>
      </c>
      <c r="L11611" s="44" t="s">
        <v>17</v>
      </c>
    </row>
    <row r="11612" spans="2:12" x14ac:dyDescent="0.2">
      <c r="D11612" s="179"/>
      <c r="E11612" s="180"/>
      <c r="F11612" s="180"/>
      <c r="G11612" s="39"/>
      <c r="H11612" s="41"/>
      <c r="I11612" s="14"/>
      <c r="J11612" s="14"/>
      <c r="K11612" s="14"/>
      <c r="L11612" s="38"/>
    </row>
    <row r="11613" spans="2:12" x14ac:dyDescent="0.2">
      <c r="D11613" s="70"/>
      <c r="E11613" s="72" t="s">
        <v>14</v>
      </c>
      <c r="F11613" s="69"/>
      <c r="G11613" s="37">
        <v>1222</v>
      </c>
      <c r="H11613" s="17">
        <v>3</v>
      </c>
      <c r="I11613" s="17">
        <v>10</v>
      </c>
      <c r="J11613" s="17">
        <v>164</v>
      </c>
      <c r="K11613" s="17">
        <v>946</v>
      </c>
      <c r="L11613" s="55">
        <v>99</v>
      </c>
    </row>
    <row r="11614" spans="2:12" x14ac:dyDescent="0.2">
      <c r="D11614" s="57"/>
      <c r="E11614" s="54"/>
      <c r="F11614" s="71"/>
      <c r="G11614" s="9">
        <v>100</v>
      </c>
      <c r="H11614" s="2">
        <v>0.24549918166900001</v>
      </c>
      <c r="I11614" s="2">
        <v>0.81833060556500004</v>
      </c>
      <c r="J11614" s="2">
        <v>13.420621931259999</v>
      </c>
      <c r="K11614" s="2">
        <v>77.414075286415994</v>
      </c>
      <c r="L11614" s="13">
        <v>8.1014729950900009</v>
      </c>
    </row>
    <row r="11615" spans="2:12" x14ac:dyDescent="0.2">
      <c r="D11615" s="174" t="s">
        <v>18</v>
      </c>
      <c r="E11615" s="20" t="s">
        <v>19</v>
      </c>
      <c r="F11615" s="22"/>
      <c r="G11615" s="21">
        <v>57</v>
      </c>
      <c r="H11615" s="25">
        <v>0</v>
      </c>
      <c r="I11615" s="3">
        <v>0</v>
      </c>
      <c r="J11615" s="3">
        <v>7</v>
      </c>
      <c r="K11615" s="3">
        <v>44</v>
      </c>
      <c r="L11615" s="26">
        <v>6</v>
      </c>
    </row>
    <row r="11616" spans="2:12" x14ac:dyDescent="0.2">
      <c r="D11616" s="175"/>
      <c r="E11616" s="11"/>
      <c r="F11616" s="10"/>
      <c r="G11616" s="9">
        <v>100</v>
      </c>
      <c r="H11616" s="45">
        <v>0</v>
      </c>
      <c r="I11616" s="18">
        <v>0</v>
      </c>
      <c r="J11616" s="2">
        <v>12.280701754386</v>
      </c>
      <c r="K11616" s="2">
        <v>77.192982456140001</v>
      </c>
      <c r="L11616" s="13">
        <v>10.526315789473999</v>
      </c>
    </row>
    <row r="11617" spans="4:12" x14ac:dyDescent="0.2">
      <c r="D11617" s="175"/>
      <c r="E11617" s="4" t="s">
        <v>20</v>
      </c>
      <c r="F11617" s="6"/>
      <c r="G11617" s="5">
        <v>84</v>
      </c>
      <c r="H11617" s="7">
        <v>0</v>
      </c>
      <c r="I11617" s="1">
        <v>0</v>
      </c>
      <c r="J11617" s="1">
        <v>7</v>
      </c>
      <c r="K11617" s="1">
        <v>68</v>
      </c>
      <c r="L11617" s="8">
        <v>9</v>
      </c>
    </row>
    <row r="11618" spans="4:12" x14ac:dyDescent="0.2">
      <c r="D11618" s="175"/>
      <c r="E11618" s="11"/>
      <c r="F11618" s="10"/>
      <c r="G11618" s="9">
        <v>100</v>
      </c>
      <c r="H11618" s="45">
        <v>0</v>
      </c>
      <c r="I11618" s="18">
        <v>0</v>
      </c>
      <c r="J11618" s="27">
        <v>8.333333333333</v>
      </c>
      <c r="K11618" s="2">
        <v>80.952380952381006</v>
      </c>
      <c r="L11618" s="13">
        <v>10.714285714286</v>
      </c>
    </row>
    <row r="11619" spans="4:12" x14ac:dyDescent="0.2">
      <c r="D11619" s="175"/>
      <c r="E11619" s="4" t="s">
        <v>21</v>
      </c>
      <c r="F11619" s="6"/>
      <c r="G11619" s="5">
        <v>487</v>
      </c>
      <c r="H11619" s="7">
        <v>2</v>
      </c>
      <c r="I11619" s="1">
        <v>0</v>
      </c>
      <c r="J11619" s="1">
        <v>82</v>
      </c>
      <c r="K11619" s="1">
        <v>369</v>
      </c>
      <c r="L11619" s="8">
        <v>34</v>
      </c>
    </row>
    <row r="11620" spans="4:12" x14ac:dyDescent="0.2">
      <c r="D11620" s="175"/>
      <c r="E11620" s="11"/>
      <c r="F11620" s="10"/>
      <c r="G11620" s="9">
        <v>100</v>
      </c>
      <c r="H11620" s="16">
        <v>0.41067761806999997</v>
      </c>
      <c r="I11620" s="18">
        <v>0</v>
      </c>
      <c r="J11620" s="2">
        <v>16.837782340861999</v>
      </c>
      <c r="K11620" s="2">
        <v>75.770020533880995</v>
      </c>
      <c r="L11620" s="13">
        <v>6.9815195071870004</v>
      </c>
    </row>
    <row r="11621" spans="4:12" x14ac:dyDescent="0.2">
      <c r="D11621" s="175"/>
      <c r="E11621" s="4" t="s">
        <v>22</v>
      </c>
      <c r="F11621" s="6"/>
      <c r="G11621" s="5">
        <v>35</v>
      </c>
      <c r="H11621" s="7">
        <v>0</v>
      </c>
      <c r="I11621" s="1">
        <v>0</v>
      </c>
      <c r="J11621" s="1">
        <v>1</v>
      </c>
      <c r="K11621" s="1">
        <v>28</v>
      </c>
      <c r="L11621" s="8">
        <v>6</v>
      </c>
    </row>
    <row r="11622" spans="4:12" x14ac:dyDescent="0.2">
      <c r="D11622" s="175"/>
      <c r="E11622" s="11"/>
      <c r="F11622" s="10"/>
      <c r="G11622" s="9">
        <v>100</v>
      </c>
      <c r="H11622" s="45">
        <v>0</v>
      </c>
      <c r="I11622" s="18">
        <v>0</v>
      </c>
      <c r="J11622" s="46">
        <v>2.8571428571430002</v>
      </c>
      <c r="K11622" s="2">
        <v>80</v>
      </c>
      <c r="L11622" s="89">
        <v>17.142857142857</v>
      </c>
    </row>
    <row r="11623" spans="4:12" x14ac:dyDescent="0.2">
      <c r="D11623" s="175"/>
      <c r="E11623" s="4" t="s">
        <v>23</v>
      </c>
      <c r="F11623" s="6"/>
      <c r="G11623" s="5">
        <v>143</v>
      </c>
      <c r="H11623" s="7">
        <v>0</v>
      </c>
      <c r="I11623" s="1">
        <v>1</v>
      </c>
      <c r="J11623" s="1">
        <v>15</v>
      </c>
      <c r="K11623" s="1">
        <v>119</v>
      </c>
      <c r="L11623" s="8">
        <v>8</v>
      </c>
    </row>
    <row r="11624" spans="4:12" x14ac:dyDescent="0.2">
      <c r="D11624" s="175"/>
      <c r="E11624" s="11"/>
      <c r="F11624" s="10"/>
      <c r="G11624" s="9">
        <v>100</v>
      </c>
      <c r="H11624" s="45">
        <v>0</v>
      </c>
      <c r="I11624" s="2">
        <v>0.69930069930100003</v>
      </c>
      <c r="J11624" s="2">
        <v>10.48951048951</v>
      </c>
      <c r="K11624" s="23">
        <v>83.216783216783</v>
      </c>
      <c r="L11624" s="13">
        <v>5.594405594406</v>
      </c>
    </row>
    <row r="11625" spans="4:12" x14ac:dyDescent="0.2">
      <c r="D11625" s="175"/>
      <c r="E11625" s="4" t="s">
        <v>24</v>
      </c>
      <c r="F11625" s="6"/>
      <c r="G11625" s="5">
        <v>187</v>
      </c>
      <c r="H11625" s="7">
        <v>0</v>
      </c>
      <c r="I11625" s="1">
        <v>4</v>
      </c>
      <c r="J11625" s="1">
        <v>26</v>
      </c>
      <c r="K11625" s="1">
        <v>141</v>
      </c>
      <c r="L11625" s="8">
        <v>16</v>
      </c>
    </row>
    <row r="11626" spans="4:12" x14ac:dyDescent="0.2">
      <c r="D11626" s="175"/>
      <c r="E11626" s="11"/>
      <c r="F11626" s="10"/>
      <c r="G11626" s="9">
        <v>100</v>
      </c>
      <c r="H11626" s="45">
        <v>0</v>
      </c>
      <c r="I11626" s="2">
        <v>2.1390374331549999</v>
      </c>
      <c r="J11626" s="2">
        <v>13.903743315508001</v>
      </c>
      <c r="K11626" s="2">
        <v>75.401069518716994</v>
      </c>
      <c r="L11626" s="13">
        <v>8.5561497326199998</v>
      </c>
    </row>
    <row r="11627" spans="4:12" x14ac:dyDescent="0.2">
      <c r="D11627" s="175"/>
      <c r="E11627" s="4" t="s">
        <v>25</v>
      </c>
      <c r="F11627" s="6"/>
      <c r="G11627" s="5">
        <v>71</v>
      </c>
      <c r="H11627" s="7">
        <v>0</v>
      </c>
      <c r="I11627" s="1">
        <v>1</v>
      </c>
      <c r="J11627" s="1">
        <v>12</v>
      </c>
      <c r="K11627" s="1">
        <v>55</v>
      </c>
      <c r="L11627" s="8">
        <v>3</v>
      </c>
    </row>
    <row r="11628" spans="4:12" x14ac:dyDescent="0.2">
      <c r="D11628" s="175"/>
      <c r="E11628" s="11"/>
      <c r="F11628" s="10"/>
      <c r="G11628" s="9">
        <v>100</v>
      </c>
      <c r="H11628" s="45">
        <v>0</v>
      </c>
      <c r="I11628" s="2">
        <v>1.4084507042250001</v>
      </c>
      <c r="J11628" s="2">
        <v>16.901408450704</v>
      </c>
      <c r="K11628" s="2">
        <v>77.464788732393998</v>
      </c>
      <c r="L11628" s="13">
        <v>4.2253521126760001</v>
      </c>
    </row>
    <row r="11629" spans="4:12" x14ac:dyDescent="0.2">
      <c r="D11629" s="175"/>
      <c r="E11629" s="4" t="s">
        <v>26</v>
      </c>
      <c r="F11629" s="6"/>
      <c r="G11629" s="5">
        <v>30</v>
      </c>
      <c r="H11629" s="7">
        <v>0</v>
      </c>
      <c r="I11629" s="1">
        <v>2</v>
      </c>
      <c r="J11629" s="1">
        <v>4</v>
      </c>
      <c r="K11629" s="1">
        <v>22</v>
      </c>
      <c r="L11629" s="8">
        <v>2</v>
      </c>
    </row>
    <row r="11630" spans="4:12" x14ac:dyDescent="0.2">
      <c r="D11630" s="175"/>
      <c r="E11630" s="11"/>
      <c r="F11630" s="10"/>
      <c r="G11630" s="9">
        <v>100</v>
      </c>
      <c r="H11630" s="45">
        <v>0</v>
      </c>
      <c r="I11630" s="23">
        <v>6.666666666667</v>
      </c>
      <c r="J11630" s="2">
        <v>13.333333333333</v>
      </c>
      <c r="K11630" s="2">
        <v>73.333333333333002</v>
      </c>
      <c r="L11630" s="13">
        <v>6.666666666667</v>
      </c>
    </row>
    <row r="11631" spans="4:12" x14ac:dyDescent="0.2">
      <c r="D11631" s="175"/>
      <c r="E11631" s="4" t="s">
        <v>27</v>
      </c>
      <c r="F11631" s="6"/>
      <c r="G11631" s="5">
        <v>70</v>
      </c>
      <c r="H11631" s="7">
        <v>1</v>
      </c>
      <c r="I11631" s="1">
        <v>1</v>
      </c>
      <c r="J11631" s="1">
        <v>3</v>
      </c>
      <c r="K11631" s="1">
        <v>59</v>
      </c>
      <c r="L11631" s="8">
        <v>6</v>
      </c>
    </row>
    <row r="11632" spans="4:12" x14ac:dyDescent="0.2">
      <c r="D11632" s="175"/>
      <c r="E11632" s="11"/>
      <c r="F11632" s="10"/>
      <c r="G11632" s="9">
        <v>100</v>
      </c>
      <c r="H11632" s="16">
        <v>1.4285714285710001</v>
      </c>
      <c r="I11632" s="2">
        <v>1.4285714285710001</v>
      </c>
      <c r="J11632" s="27">
        <v>4.2857142857139996</v>
      </c>
      <c r="K11632" s="23">
        <v>84.285714285713993</v>
      </c>
      <c r="L11632" s="13">
        <v>8.5714285714289993</v>
      </c>
    </row>
    <row r="11633" spans="4:12" x14ac:dyDescent="0.2">
      <c r="D11633" s="175"/>
      <c r="E11633" s="4" t="s">
        <v>28</v>
      </c>
      <c r="F11633" s="6"/>
      <c r="G11633" s="5">
        <v>51</v>
      </c>
      <c r="H11633" s="7">
        <v>0</v>
      </c>
      <c r="I11633" s="1">
        <v>0</v>
      </c>
      <c r="J11633" s="1">
        <v>7</v>
      </c>
      <c r="K11633" s="1">
        <v>36</v>
      </c>
      <c r="L11633" s="8">
        <v>8</v>
      </c>
    </row>
    <row r="11634" spans="4:12" x14ac:dyDescent="0.2">
      <c r="D11634" s="175"/>
      <c r="E11634" s="11"/>
      <c r="F11634" s="10"/>
      <c r="G11634" s="9">
        <v>100</v>
      </c>
      <c r="H11634" s="45">
        <v>0</v>
      </c>
      <c r="I11634" s="18">
        <v>0</v>
      </c>
      <c r="J11634" s="2">
        <v>13.725490196078001</v>
      </c>
      <c r="K11634" s="27">
        <v>70.588235294117993</v>
      </c>
      <c r="L11634" s="89">
        <v>15.686274509804001</v>
      </c>
    </row>
    <row r="11635" spans="4:12" x14ac:dyDescent="0.2">
      <c r="D11635" s="175"/>
      <c r="E11635" s="4" t="s">
        <v>29</v>
      </c>
      <c r="F11635" s="6"/>
      <c r="G11635" s="5">
        <v>7</v>
      </c>
      <c r="H11635" s="7">
        <v>0</v>
      </c>
      <c r="I11635" s="1">
        <v>1</v>
      </c>
      <c r="J11635" s="1">
        <v>0</v>
      </c>
      <c r="K11635" s="1">
        <v>5</v>
      </c>
      <c r="L11635" s="8">
        <v>1</v>
      </c>
    </row>
    <row r="11636" spans="4:12" x14ac:dyDescent="0.2">
      <c r="D11636" s="175"/>
      <c r="E11636" s="11"/>
      <c r="F11636" s="10"/>
      <c r="G11636" s="9">
        <v>100</v>
      </c>
      <c r="H11636" s="45">
        <v>0</v>
      </c>
      <c r="I11636" s="35">
        <v>14.285714285714</v>
      </c>
      <c r="J11636" s="76">
        <v>0</v>
      </c>
      <c r="K11636" s="27">
        <v>71.428571428571004</v>
      </c>
      <c r="L11636" s="89">
        <v>14.285714285714</v>
      </c>
    </row>
    <row r="11637" spans="4:12" x14ac:dyDescent="0.2">
      <c r="D11637" s="174" t="s">
        <v>30</v>
      </c>
      <c r="E11637" s="20" t="s">
        <v>31</v>
      </c>
      <c r="F11637" s="22"/>
      <c r="G11637" s="21">
        <v>393</v>
      </c>
      <c r="H11637" s="25">
        <v>2</v>
      </c>
      <c r="I11637" s="3">
        <v>2</v>
      </c>
      <c r="J11637" s="3">
        <v>62</v>
      </c>
      <c r="K11637" s="3">
        <v>306</v>
      </c>
      <c r="L11637" s="26">
        <v>21</v>
      </c>
    </row>
    <row r="11638" spans="4:12" x14ac:dyDescent="0.2">
      <c r="D11638" s="175"/>
      <c r="E11638" s="11"/>
      <c r="F11638" s="10"/>
      <c r="G11638" s="9">
        <v>100</v>
      </c>
      <c r="H11638" s="16">
        <v>0.50890585241700004</v>
      </c>
      <c r="I11638" s="2">
        <v>0.50890585241700004</v>
      </c>
      <c r="J11638" s="2">
        <v>15.776081424936001</v>
      </c>
      <c r="K11638" s="2">
        <v>77.862595419846997</v>
      </c>
      <c r="L11638" s="13">
        <v>5.3435114503819996</v>
      </c>
    </row>
    <row r="11639" spans="4:12" x14ac:dyDescent="0.2">
      <c r="D11639" s="175"/>
      <c r="E11639" s="4" t="s">
        <v>32</v>
      </c>
      <c r="F11639" s="6"/>
      <c r="G11639" s="5">
        <v>352</v>
      </c>
      <c r="H11639" s="7">
        <v>1</v>
      </c>
      <c r="I11639" s="1">
        <v>3</v>
      </c>
      <c r="J11639" s="1">
        <v>37</v>
      </c>
      <c r="K11639" s="1">
        <v>272</v>
      </c>
      <c r="L11639" s="8">
        <v>39</v>
      </c>
    </row>
    <row r="11640" spans="4:12" x14ac:dyDescent="0.2">
      <c r="D11640" s="175"/>
      <c r="E11640" s="11"/>
      <c r="F11640" s="10"/>
      <c r="G11640" s="9">
        <v>100</v>
      </c>
      <c r="H11640" s="16">
        <v>0.28409090909099999</v>
      </c>
      <c r="I11640" s="2">
        <v>0.85227272727299996</v>
      </c>
      <c r="J11640" s="2">
        <v>10.511363636364001</v>
      </c>
      <c r="K11640" s="2">
        <v>77.272727272726996</v>
      </c>
      <c r="L11640" s="13">
        <v>11.079545454545</v>
      </c>
    </row>
    <row r="11641" spans="4:12" x14ac:dyDescent="0.2">
      <c r="D11641" s="175"/>
      <c r="E11641" s="4" t="s">
        <v>33</v>
      </c>
      <c r="F11641" s="6"/>
      <c r="G11641" s="5">
        <v>388</v>
      </c>
      <c r="H11641" s="7">
        <v>0</v>
      </c>
      <c r="I11641" s="1">
        <v>4</v>
      </c>
      <c r="J11641" s="1">
        <v>57</v>
      </c>
      <c r="K11641" s="1">
        <v>291</v>
      </c>
      <c r="L11641" s="8">
        <v>36</v>
      </c>
    </row>
    <row r="11642" spans="4:12" x14ac:dyDescent="0.2">
      <c r="D11642" s="175"/>
      <c r="E11642" s="11"/>
      <c r="F11642" s="10"/>
      <c r="G11642" s="9">
        <v>100</v>
      </c>
      <c r="H11642" s="45">
        <v>0</v>
      </c>
      <c r="I11642" s="2">
        <v>1.0309278350519999</v>
      </c>
      <c r="J11642" s="2">
        <v>14.690721649485001</v>
      </c>
      <c r="K11642" s="2">
        <v>75</v>
      </c>
      <c r="L11642" s="13">
        <v>9.278350515464</v>
      </c>
    </row>
    <row r="11643" spans="4:12" x14ac:dyDescent="0.2">
      <c r="D11643" s="175"/>
      <c r="E11643" s="4" t="s">
        <v>34</v>
      </c>
      <c r="F11643" s="6"/>
      <c r="G11643" s="5">
        <v>89</v>
      </c>
      <c r="H11643" s="7">
        <v>0</v>
      </c>
      <c r="I11643" s="1">
        <v>1</v>
      </c>
      <c r="J11643" s="1">
        <v>8</v>
      </c>
      <c r="K11643" s="1">
        <v>77</v>
      </c>
      <c r="L11643" s="8">
        <v>3</v>
      </c>
    </row>
    <row r="11644" spans="4:12" x14ac:dyDescent="0.2">
      <c r="D11644" s="175"/>
      <c r="E11644" s="11"/>
      <c r="F11644" s="10"/>
      <c r="G11644" s="9">
        <v>100</v>
      </c>
      <c r="H11644" s="45">
        <v>0</v>
      </c>
      <c r="I11644" s="2">
        <v>1.123595505618</v>
      </c>
      <c r="J11644" s="2">
        <v>8.9887640449440003</v>
      </c>
      <c r="K11644" s="23">
        <v>86.516853932583999</v>
      </c>
      <c r="L11644" s="13">
        <v>3.3707865168539999</v>
      </c>
    </row>
    <row r="11645" spans="4:12" x14ac:dyDescent="0.2">
      <c r="D11645" s="174" t="s">
        <v>35</v>
      </c>
      <c r="E11645" s="20" t="s">
        <v>36</v>
      </c>
      <c r="F11645" s="22"/>
      <c r="G11645" s="21">
        <v>629</v>
      </c>
      <c r="H11645" s="25">
        <v>3</v>
      </c>
      <c r="I11645" s="3">
        <v>6</v>
      </c>
      <c r="J11645" s="3">
        <v>74</v>
      </c>
      <c r="K11645" s="3">
        <v>498</v>
      </c>
      <c r="L11645" s="26">
        <v>48</v>
      </c>
    </row>
    <row r="11646" spans="4:12" x14ac:dyDescent="0.2">
      <c r="D11646" s="175"/>
      <c r="E11646" s="11"/>
      <c r="F11646" s="10"/>
      <c r="G11646" s="9">
        <v>100</v>
      </c>
      <c r="H11646" s="16">
        <v>0.47694753577100002</v>
      </c>
      <c r="I11646" s="2">
        <v>0.95389507154200004</v>
      </c>
      <c r="J11646" s="2">
        <v>11.764705882353001</v>
      </c>
      <c r="K11646" s="2">
        <v>79.173290937996995</v>
      </c>
      <c r="L11646" s="13">
        <v>7.6311605723370004</v>
      </c>
    </row>
    <row r="11647" spans="4:12" x14ac:dyDescent="0.2">
      <c r="D11647" s="175"/>
      <c r="E11647" s="4" t="s">
        <v>37</v>
      </c>
      <c r="F11647" s="6"/>
      <c r="G11647" s="5">
        <v>593</v>
      </c>
      <c r="H11647" s="7">
        <v>0</v>
      </c>
      <c r="I11647" s="1">
        <v>4</v>
      </c>
      <c r="J11647" s="1">
        <v>90</v>
      </c>
      <c r="K11647" s="1">
        <v>448</v>
      </c>
      <c r="L11647" s="8">
        <v>51</v>
      </c>
    </row>
    <row r="11648" spans="4:12" x14ac:dyDescent="0.2">
      <c r="D11648" s="175"/>
      <c r="E11648" s="11"/>
      <c r="F11648" s="10"/>
      <c r="G11648" s="9">
        <v>100</v>
      </c>
      <c r="H11648" s="45">
        <v>0</v>
      </c>
      <c r="I11648" s="2">
        <v>0.67453625632400005</v>
      </c>
      <c r="J11648" s="2">
        <v>15.177065767285001</v>
      </c>
      <c r="K11648" s="2">
        <v>75.548060708262994</v>
      </c>
      <c r="L11648" s="13">
        <v>8.6003372681279995</v>
      </c>
    </row>
    <row r="11649" spans="2:12" x14ac:dyDescent="0.2">
      <c r="D11649" s="174" t="s">
        <v>38</v>
      </c>
      <c r="E11649" s="20" t="s">
        <v>39</v>
      </c>
      <c r="F11649" s="22"/>
      <c r="G11649" s="21">
        <v>64</v>
      </c>
      <c r="H11649" s="25">
        <v>0</v>
      </c>
      <c r="I11649" s="3">
        <v>0</v>
      </c>
      <c r="J11649" s="3">
        <v>5</v>
      </c>
      <c r="K11649" s="3">
        <v>54</v>
      </c>
      <c r="L11649" s="26">
        <v>5</v>
      </c>
    </row>
    <row r="11650" spans="2:12" x14ac:dyDescent="0.2">
      <c r="D11650" s="175"/>
      <c r="E11650" s="11"/>
      <c r="F11650" s="10"/>
      <c r="G11650" s="9">
        <v>100</v>
      </c>
      <c r="H11650" s="45">
        <v>0</v>
      </c>
      <c r="I11650" s="18">
        <v>0</v>
      </c>
      <c r="J11650" s="27">
        <v>7.8125</v>
      </c>
      <c r="K11650" s="23">
        <v>84.375</v>
      </c>
      <c r="L11650" s="13">
        <v>7.8125</v>
      </c>
    </row>
    <row r="11651" spans="2:12" x14ac:dyDescent="0.2">
      <c r="D11651" s="175"/>
      <c r="E11651" s="4" t="s">
        <v>40</v>
      </c>
      <c r="F11651" s="6"/>
      <c r="G11651" s="5">
        <v>147</v>
      </c>
      <c r="H11651" s="7">
        <v>2</v>
      </c>
      <c r="I11651" s="1">
        <v>0</v>
      </c>
      <c r="J11651" s="1">
        <v>17</v>
      </c>
      <c r="K11651" s="1">
        <v>121</v>
      </c>
      <c r="L11651" s="8">
        <v>7</v>
      </c>
    </row>
    <row r="11652" spans="2:12" x14ac:dyDescent="0.2">
      <c r="D11652" s="175"/>
      <c r="E11652" s="11"/>
      <c r="F11652" s="10"/>
      <c r="G11652" s="9">
        <v>100</v>
      </c>
      <c r="H11652" s="16">
        <v>1.360544217687</v>
      </c>
      <c r="I11652" s="18">
        <v>0</v>
      </c>
      <c r="J11652" s="2">
        <v>11.564625850340001</v>
      </c>
      <c r="K11652" s="2">
        <v>82.312925170067999</v>
      </c>
      <c r="L11652" s="13">
        <v>4.7619047619049999</v>
      </c>
    </row>
    <row r="11653" spans="2:12" x14ac:dyDescent="0.2">
      <c r="D11653" s="175"/>
      <c r="E11653" s="4" t="s">
        <v>41</v>
      </c>
      <c r="F11653" s="6"/>
      <c r="G11653" s="5">
        <v>204</v>
      </c>
      <c r="H11653" s="7">
        <v>0</v>
      </c>
      <c r="I11653" s="1">
        <v>2</v>
      </c>
      <c r="J11653" s="1">
        <v>20</v>
      </c>
      <c r="K11653" s="1">
        <v>173</v>
      </c>
      <c r="L11653" s="8">
        <v>9</v>
      </c>
    </row>
    <row r="11654" spans="2:12" x14ac:dyDescent="0.2">
      <c r="D11654" s="175"/>
      <c r="E11654" s="11"/>
      <c r="F11654" s="10"/>
      <c r="G11654" s="9">
        <v>100</v>
      </c>
      <c r="H11654" s="45">
        <v>0</v>
      </c>
      <c r="I11654" s="2">
        <v>0.98039215686299996</v>
      </c>
      <c r="J11654" s="2">
        <v>9.8039215686270005</v>
      </c>
      <c r="K11654" s="23">
        <v>84.803921568627004</v>
      </c>
      <c r="L11654" s="13">
        <v>4.4117647058819998</v>
      </c>
    </row>
    <row r="11655" spans="2:12" x14ac:dyDescent="0.2">
      <c r="D11655" s="175"/>
      <c r="E11655" s="4" t="s">
        <v>42</v>
      </c>
      <c r="F11655" s="6"/>
      <c r="G11655" s="5">
        <v>210</v>
      </c>
      <c r="H11655" s="7">
        <v>0</v>
      </c>
      <c r="I11655" s="1">
        <v>1</v>
      </c>
      <c r="J11655" s="1">
        <v>31</v>
      </c>
      <c r="K11655" s="1">
        <v>166</v>
      </c>
      <c r="L11655" s="8">
        <v>12</v>
      </c>
    </row>
    <row r="11656" spans="2:12" x14ac:dyDescent="0.2">
      <c r="D11656" s="175"/>
      <c r="E11656" s="11"/>
      <c r="F11656" s="10"/>
      <c r="G11656" s="9">
        <v>100</v>
      </c>
      <c r="H11656" s="45">
        <v>0</v>
      </c>
      <c r="I11656" s="2">
        <v>0.47619047618999999</v>
      </c>
      <c r="J11656" s="2">
        <v>14.761904761905001</v>
      </c>
      <c r="K11656" s="2">
        <v>79.047619047618994</v>
      </c>
      <c r="L11656" s="13">
        <v>5.7142857142860004</v>
      </c>
    </row>
    <row r="11657" spans="2:12" x14ac:dyDescent="0.2">
      <c r="D11657" s="175"/>
      <c r="E11657" s="4" t="s">
        <v>43</v>
      </c>
      <c r="F11657" s="6"/>
      <c r="G11657" s="5">
        <v>204</v>
      </c>
      <c r="H11657" s="7">
        <v>0</v>
      </c>
      <c r="I11657" s="1">
        <v>1</v>
      </c>
      <c r="J11657" s="1">
        <v>37</v>
      </c>
      <c r="K11657" s="1">
        <v>155</v>
      </c>
      <c r="L11657" s="8">
        <v>11</v>
      </c>
    </row>
    <row r="11658" spans="2:12" x14ac:dyDescent="0.2">
      <c r="D11658" s="175"/>
      <c r="E11658" s="11"/>
      <c r="F11658" s="10"/>
      <c r="G11658" s="9">
        <v>100</v>
      </c>
      <c r="H11658" s="45">
        <v>0</v>
      </c>
      <c r="I11658" s="2">
        <v>0.49019607843099999</v>
      </c>
      <c r="J11658" s="2">
        <v>18.137254901961001</v>
      </c>
      <c r="K11658" s="2">
        <v>75.980392156863005</v>
      </c>
      <c r="L11658" s="13">
        <v>5.3921568627449998</v>
      </c>
    </row>
    <row r="11659" spans="2:12" x14ac:dyDescent="0.2">
      <c r="D11659" s="175"/>
      <c r="E11659" s="4" t="s">
        <v>44</v>
      </c>
      <c r="F11659" s="6"/>
      <c r="G11659" s="5">
        <v>223</v>
      </c>
      <c r="H11659" s="7">
        <v>1</v>
      </c>
      <c r="I11659" s="1">
        <v>4</v>
      </c>
      <c r="J11659" s="1">
        <v>24</v>
      </c>
      <c r="K11659" s="1">
        <v>172</v>
      </c>
      <c r="L11659" s="8">
        <v>22</v>
      </c>
    </row>
    <row r="11660" spans="2:12" x14ac:dyDescent="0.2">
      <c r="D11660" s="175"/>
      <c r="E11660" s="11"/>
      <c r="F11660" s="10"/>
      <c r="G11660" s="9">
        <v>100</v>
      </c>
      <c r="H11660" s="16">
        <v>0.44843049327399997</v>
      </c>
      <c r="I11660" s="2">
        <v>1.7937219730939999</v>
      </c>
      <c r="J11660" s="2">
        <v>10.762331838565</v>
      </c>
      <c r="K11660" s="2">
        <v>77.130044843049006</v>
      </c>
      <c r="L11660" s="13">
        <v>9.8654708520179994</v>
      </c>
    </row>
    <row r="11661" spans="2:12" x14ac:dyDescent="0.2">
      <c r="D11661" s="175"/>
      <c r="E11661" s="4" t="s">
        <v>45</v>
      </c>
      <c r="F11661" s="6"/>
      <c r="G11661" s="5">
        <v>170</v>
      </c>
      <c r="H11661" s="7">
        <v>0</v>
      </c>
      <c r="I11661" s="1">
        <v>2</v>
      </c>
      <c r="J11661" s="1">
        <v>30</v>
      </c>
      <c r="K11661" s="1">
        <v>105</v>
      </c>
      <c r="L11661" s="8">
        <v>33</v>
      </c>
    </row>
    <row r="11662" spans="2:12" x14ac:dyDescent="0.2">
      <c r="D11662" s="176"/>
      <c r="E11662" s="57"/>
      <c r="F11662" s="54"/>
      <c r="G11662" s="67">
        <v>100</v>
      </c>
      <c r="H11662" s="114">
        <v>0</v>
      </c>
      <c r="I11662" s="48">
        <v>1.1764705882349999</v>
      </c>
      <c r="J11662" s="48">
        <v>17.647058823529001</v>
      </c>
      <c r="K11662" s="91">
        <v>61.764705882352999</v>
      </c>
      <c r="L11662" s="118">
        <v>19.411764705882</v>
      </c>
    </row>
    <row r="11664" spans="2:12" x14ac:dyDescent="0.2">
      <c r="B11664" s="43" t="str">
        <f xml:space="preserve"> HYPERLINK("#'目次'!B248", "[242]")</f>
        <v>[242]</v>
      </c>
      <c r="C11664" s="31" t="s">
        <v>459</v>
      </c>
    </row>
    <row r="11668" spans="4:12" ht="24" x14ac:dyDescent="0.2">
      <c r="D11668" s="177"/>
      <c r="E11668" s="178"/>
      <c r="F11668" s="178"/>
      <c r="G11668" s="40" t="s">
        <v>14</v>
      </c>
      <c r="H11668" s="42" t="s">
        <v>451</v>
      </c>
      <c r="I11668" s="15" t="s">
        <v>452</v>
      </c>
      <c r="J11668" s="15" t="s">
        <v>453</v>
      </c>
      <c r="K11668" s="15" t="s">
        <v>420</v>
      </c>
      <c r="L11668" s="44" t="s">
        <v>17</v>
      </c>
    </row>
    <row r="11669" spans="4:12" x14ac:dyDescent="0.2">
      <c r="D11669" s="179"/>
      <c r="E11669" s="180"/>
      <c r="F11669" s="180"/>
      <c r="G11669" s="39"/>
      <c r="H11669" s="41"/>
      <c r="I11669" s="14"/>
      <c r="J11669" s="14"/>
      <c r="K11669" s="14"/>
      <c r="L11669" s="38"/>
    </row>
    <row r="11670" spans="4:12" x14ac:dyDescent="0.2">
      <c r="D11670" s="70"/>
      <c r="E11670" s="72" t="s">
        <v>14</v>
      </c>
      <c r="F11670" s="69"/>
      <c r="G11670" s="37">
        <v>1222</v>
      </c>
      <c r="H11670" s="17">
        <v>3</v>
      </c>
      <c r="I11670" s="17">
        <v>10</v>
      </c>
      <c r="J11670" s="17">
        <v>164</v>
      </c>
      <c r="K11670" s="17">
        <v>946</v>
      </c>
      <c r="L11670" s="55">
        <v>99</v>
      </c>
    </row>
    <row r="11671" spans="4:12" x14ac:dyDescent="0.2">
      <c r="D11671" s="57"/>
      <c r="E11671" s="54"/>
      <c r="F11671" s="71"/>
      <c r="G11671" s="9">
        <v>100</v>
      </c>
      <c r="H11671" s="2">
        <v>0.24549918166900001</v>
      </c>
      <c r="I11671" s="2">
        <v>0.81833060556500004</v>
      </c>
      <c r="J11671" s="2">
        <v>13.420621931259999</v>
      </c>
      <c r="K11671" s="2">
        <v>77.414075286415994</v>
      </c>
      <c r="L11671" s="13">
        <v>8.1014729950900009</v>
      </c>
    </row>
    <row r="11672" spans="4:12" x14ac:dyDescent="0.2">
      <c r="D11672" s="174" t="s">
        <v>52</v>
      </c>
      <c r="E11672" s="20" t="s">
        <v>53</v>
      </c>
      <c r="F11672" s="22"/>
      <c r="G11672" s="21">
        <v>15</v>
      </c>
      <c r="H11672" s="25">
        <v>0</v>
      </c>
      <c r="I11672" s="3">
        <v>0</v>
      </c>
      <c r="J11672" s="3">
        <v>2</v>
      </c>
      <c r="K11672" s="3">
        <v>12</v>
      </c>
      <c r="L11672" s="26">
        <v>1</v>
      </c>
    </row>
    <row r="11673" spans="4:12" x14ac:dyDescent="0.2">
      <c r="D11673" s="175"/>
      <c r="E11673" s="11"/>
      <c r="F11673" s="10"/>
      <c r="G11673" s="9">
        <v>100</v>
      </c>
      <c r="H11673" s="45">
        <v>0</v>
      </c>
      <c r="I11673" s="18">
        <v>0</v>
      </c>
      <c r="J11673" s="2">
        <v>13.333333333333</v>
      </c>
      <c r="K11673" s="2">
        <v>80</v>
      </c>
      <c r="L11673" s="13">
        <v>6.666666666667</v>
      </c>
    </row>
    <row r="11674" spans="4:12" ht="24" x14ac:dyDescent="0.2">
      <c r="D11674" s="175"/>
      <c r="E11674" s="4" t="s">
        <v>54</v>
      </c>
      <c r="F11674" s="6"/>
      <c r="G11674" s="5">
        <v>122</v>
      </c>
      <c r="H11674" s="7">
        <v>1</v>
      </c>
      <c r="I11674" s="1">
        <v>1</v>
      </c>
      <c r="J11674" s="1">
        <v>22</v>
      </c>
      <c r="K11674" s="1">
        <v>90</v>
      </c>
      <c r="L11674" s="8">
        <v>8</v>
      </c>
    </row>
    <row r="11675" spans="4:12" x14ac:dyDescent="0.2">
      <c r="D11675" s="175"/>
      <c r="E11675" s="11"/>
      <c r="F11675" s="10"/>
      <c r="G11675" s="9">
        <v>100</v>
      </c>
      <c r="H11675" s="16">
        <v>0.81967213114799997</v>
      </c>
      <c r="I11675" s="2">
        <v>0.81967213114799997</v>
      </c>
      <c r="J11675" s="2">
        <v>18.032786885246001</v>
      </c>
      <c r="K11675" s="2">
        <v>73.770491803279</v>
      </c>
      <c r="L11675" s="13">
        <v>6.5573770491800003</v>
      </c>
    </row>
    <row r="11676" spans="4:12" x14ac:dyDescent="0.2">
      <c r="D11676" s="175"/>
      <c r="E11676" s="4" t="s">
        <v>55</v>
      </c>
      <c r="F11676" s="6"/>
      <c r="G11676" s="5">
        <v>43</v>
      </c>
      <c r="H11676" s="7">
        <v>0</v>
      </c>
      <c r="I11676" s="1">
        <v>2</v>
      </c>
      <c r="J11676" s="1">
        <v>4</v>
      </c>
      <c r="K11676" s="1">
        <v>36</v>
      </c>
      <c r="L11676" s="8">
        <v>1</v>
      </c>
    </row>
    <row r="11677" spans="4:12" x14ac:dyDescent="0.2">
      <c r="D11677" s="175"/>
      <c r="E11677" s="11"/>
      <c r="F11677" s="10"/>
      <c r="G11677" s="9">
        <v>100</v>
      </c>
      <c r="H11677" s="45">
        <v>0</v>
      </c>
      <c r="I11677" s="2">
        <v>4.6511627906979998</v>
      </c>
      <c r="J11677" s="2">
        <v>9.3023255813949994</v>
      </c>
      <c r="K11677" s="23">
        <v>83.720930232558004</v>
      </c>
      <c r="L11677" s="93">
        <v>2.3255813953489999</v>
      </c>
    </row>
    <row r="11678" spans="4:12" x14ac:dyDescent="0.2">
      <c r="D11678" s="175"/>
      <c r="E11678" s="4" t="s">
        <v>56</v>
      </c>
      <c r="F11678" s="6"/>
      <c r="G11678" s="5">
        <v>60</v>
      </c>
      <c r="H11678" s="7">
        <v>0</v>
      </c>
      <c r="I11678" s="1">
        <v>0</v>
      </c>
      <c r="J11678" s="1">
        <v>12</v>
      </c>
      <c r="K11678" s="1">
        <v>41</v>
      </c>
      <c r="L11678" s="8">
        <v>7</v>
      </c>
    </row>
    <row r="11679" spans="4:12" x14ac:dyDescent="0.2">
      <c r="D11679" s="175"/>
      <c r="E11679" s="11"/>
      <c r="F11679" s="10"/>
      <c r="G11679" s="9">
        <v>100</v>
      </c>
      <c r="H11679" s="45">
        <v>0</v>
      </c>
      <c r="I11679" s="18">
        <v>0</v>
      </c>
      <c r="J11679" s="23">
        <v>20</v>
      </c>
      <c r="K11679" s="27">
        <v>68.333333333333002</v>
      </c>
      <c r="L11679" s="13">
        <v>11.666666666667</v>
      </c>
    </row>
    <row r="11680" spans="4:12" x14ac:dyDescent="0.2">
      <c r="D11680" s="175"/>
      <c r="E11680" s="4" t="s">
        <v>57</v>
      </c>
      <c r="F11680" s="6"/>
      <c r="G11680" s="5">
        <v>286</v>
      </c>
      <c r="H11680" s="7">
        <v>0</v>
      </c>
      <c r="I11680" s="1">
        <v>2</v>
      </c>
      <c r="J11680" s="1">
        <v>31</v>
      </c>
      <c r="K11680" s="1">
        <v>246</v>
      </c>
      <c r="L11680" s="8">
        <v>7</v>
      </c>
    </row>
    <row r="11681" spans="4:12" x14ac:dyDescent="0.2">
      <c r="D11681" s="175"/>
      <c r="E11681" s="11"/>
      <c r="F11681" s="10"/>
      <c r="G11681" s="9">
        <v>100</v>
      </c>
      <c r="H11681" s="45">
        <v>0</v>
      </c>
      <c r="I11681" s="2">
        <v>0.69930069930100003</v>
      </c>
      <c r="J11681" s="2">
        <v>10.839160839161</v>
      </c>
      <c r="K11681" s="23">
        <v>86.013986013985999</v>
      </c>
      <c r="L11681" s="93">
        <v>2.4475524475519999</v>
      </c>
    </row>
    <row r="11682" spans="4:12" x14ac:dyDescent="0.2">
      <c r="D11682" s="175"/>
      <c r="E11682" s="4" t="s">
        <v>58</v>
      </c>
      <c r="F11682" s="6"/>
      <c r="G11682" s="5">
        <v>129</v>
      </c>
      <c r="H11682" s="7">
        <v>0</v>
      </c>
      <c r="I11682" s="1">
        <v>2</v>
      </c>
      <c r="J11682" s="1">
        <v>10</v>
      </c>
      <c r="K11682" s="1">
        <v>105</v>
      </c>
      <c r="L11682" s="8">
        <v>12</v>
      </c>
    </row>
    <row r="11683" spans="4:12" x14ac:dyDescent="0.2">
      <c r="D11683" s="175"/>
      <c r="E11683" s="11"/>
      <c r="F11683" s="10"/>
      <c r="G11683" s="9">
        <v>100</v>
      </c>
      <c r="H11683" s="45">
        <v>0</v>
      </c>
      <c r="I11683" s="2">
        <v>1.550387596899</v>
      </c>
      <c r="J11683" s="27">
        <v>7.7519379844960001</v>
      </c>
      <c r="K11683" s="2">
        <v>81.395348837208999</v>
      </c>
      <c r="L11683" s="13">
        <v>9.3023255813949994</v>
      </c>
    </row>
    <row r="11684" spans="4:12" x14ac:dyDescent="0.2">
      <c r="D11684" s="175"/>
      <c r="E11684" s="4" t="s">
        <v>59</v>
      </c>
      <c r="F11684" s="6"/>
      <c r="G11684" s="5">
        <v>195</v>
      </c>
      <c r="H11684" s="7">
        <v>1</v>
      </c>
      <c r="I11684" s="1">
        <v>2</v>
      </c>
      <c r="J11684" s="1">
        <v>26</v>
      </c>
      <c r="K11684" s="1">
        <v>153</v>
      </c>
      <c r="L11684" s="8">
        <v>13</v>
      </c>
    </row>
    <row r="11685" spans="4:12" x14ac:dyDescent="0.2">
      <c r="D11685" s="175"/>
      <c r="E11685" s="11"/>
      <c r="F11685" s="10"/>
      <c r="G11685" s="9">
        <v>100</v>
      </c>
      <c r="H11685" s="16">
        <v>0.51282051282100005</v>
      </c>
      <c r="I11685" s="2">
        <v>1.025641025641</v>
      </c>
      <c r="J11685" s="2">
        <v>13.333333333333</v>
      </c>
      <c r="K11685" s="2">
        <v>78.461538461537998</v>
      </c>
      <c r="L11685" s="13">
        <v>6.666666666667</v>
      </c>
    </row>
    <row r="11686" spans="4:12" x14ac:dyDescent="0.2">
      <c r="D11686" s="175"/>
      <c r="E11686" s="4" t="s">
        <v>60</v>
      </c>
      <c r="F11686" s="6"/>
      <c r="G11686" s="5">
        <v>176</v>
      </c>
      <c r="H11686" s="7">
        <v>0</v>
      </c>
      <c r="I11686" s="1">
        <v>0</v>
      </c>
      <c r="J11686" s="1">
        <v>36</v>
      </c>
      <c r="K11686" s="1">
        <v>116</v>
      </c>
      <c r="L11686" s="8">
        <v>24</v>
      </c>
    </row>
    <row r="11687" spans="4:12" x14ac:dyDescent="0.2">
      <c r="D11687" s="175"/>
      <c r="E11687" s="11"/>
      <c r="F11687" s="10"/>
      <c r="G11687" s="9">
        <v>100</v>
      </c>
      <c r="H11687" s="45">
        <v>0</v>
      </c>
      <c r="I11687" s="18">
        <v>0</v>
      </c>
      <c r="J11687" s="23">
        <v>20.454545454544999</v>
      </c>
      <c r="K11687" s="46">
        <v>65.909090909091006</v>
      </c>
      <c r="L11687" s="89">
        <v>13.636363636364001</v>
      </c>
    </row>
    <row r="11688" spans="4:12" x14ac:dyDescent="0.2">
      <c r="D11688" s="175"/>
      <c r="E11688" s="4" t="s">
        <v>61</v>
      </c>
      <c r="F11688" s="6"/>
      <c r="G11688" s="5">
        <v>78</v>
      </c>
      <c r="H11688" s="7">
        <v>0</v>
      </c>
      <c r="I11688" s="1">
        <v>0</v>
      </c>
      <c r="J11688" s="1">
        <v>6</v>
      </c>
      <c r="K11688" s="1">
        <v>68</v>
      </c>
      <c r="L11688" s="8">
        <v>4</v>
      </c>
    </row>
    <row r="11689" spans="4:12" x14ac:dyDescent="0.2">
      <c r="D11689" s="175"/>
      <c r="E11689" s="11"/>
      <c r="F11689" s="10"/>
      <c r="G11689" s="9">
        <v>100</v>
      </c>
      <c r="H11689" s="45">
        <v>0</v>
      </c>
      <c r="I11689" s="18">
        <v>0</v>
      </c>
      <c r="J11689" s="27">
        <v>7.6923076923079998</v>
      </c>
      <c r="K11689" s="23">
        <v>87.179487179486998</v>
      </c>
      <c r="L11689" s="13">
        <v>5.1282051282049999</v>
      </c>
    </row>
    <row r="11690" spans="4:12" x14ac:dyDescent="0.2">
      <c r="D11690" s="175"/>
      <c r="E11690" s="4" t="s">
        <v>62</v>
      </c>
      <c r="F11690" s="6"/>
      <c r="G11690" s="5">
        <v>113</v>
      </c>
      <c r="H11690" s="7">
        <v>1</v>
      </c>
      <c r="I11690" s="1">
        <v>1</v>
      </c>
      <c r="J11690" s="1">
        <v>15</v>
      </c>
      <c r="K11690" s="1">
        <v>77</v>
      </c>
      <c r="L11690" s="8">
        <v>19</v>
      </c>
    </row>
    <row r="11691" spans="4:12" x14ac:dyDescent="0.2">
      <c r="D11691" s="175"/>
      <c r="E11691" s="11"/>
      <c r="F11691" s="10"/>
      <c r="G11691" s="9">
        <v>100</v>
      </c>
      <c r="H11691" s="16">
        <v>0.88495575221199996</v>
      </c>
      <c r="I11691" s="2">
        <v>0.88495575221199996</v>
      </c>
      <c r="J11691" s="2">
        <v>13.274336283186001</v>
      </c>
      <c r="K11691" s="27">
        <v>68.141592920354</v>
      </c>
      <c r="L11691" s="89">
        <v>16.814159292035001</v>
      </c>
    </row>
    <row r="11692" spans="4:12" x14ac:dyDescent="0.2">
      <c r="D11692" s="174" t="s">
        <v>63</v>
      </c>
      <c r="E11692" s="20" t="s">
        <v>64</v>
      </c>
      <c r="F11692" s="22"/>
      <c r="G11692" s="21">
        <v>234</v>
      </c>
      <c r="H11692" s="25">
        <v>2</v>
      </c>
      <c r="I11692" s="3">
        <v>4</v>
      </c>
      <c r="J11692" s="3">
        <v>28</v>
      </c>
      <c r="K11692" s="3">
        <v>172</v>
      </c>
      <c r="L11692" s="26">
        <v>28</v>
      </c>
    </row>
    <row r="11693" spans="4:12" x14ac:dyDescent="0.2">
      <c r="D11693" s="175"/>
      <c r="E11693" s="11"/>
      <c r="F11693" s="10"/>
      <c r="G11693" s="9">
        <v>100</v>
      </c>
      <c r="H11693" s="16">
        <v>0.85470085470099999</v>
      </c>
      <c r="I11693" s="2">
        <v>1.709401709402</v>
      </c>
      <c r="J11693" s="2">
        <v>11.965811965812</v>
      </c>
      <c r="K11693" s="2">
        <v>73.504273504273996</v>
      </c>
      <c r="L11693" s="13">
        <v>11.965811965812</v>
      </c>
    </row>
    <row r="11694" spans="4:12" x14ac:dyDescent="0.2">
      <c r="D11694" s="175"/>
      <c r="E11694" s="4" t="s">
        <v>65</v>
      </c>
      <c r="F11694" s="6"/>
      <c r="G11694" s="5">
        <v>172</v>
      </c>
      <c r="H11694" s="7">
        <v>0</v>
      </c>
      <c r="I11694" s="1">
        <v>2</v>
      </c>
      <c r="J11694" s="1">
        <v>19</v>
      </c>
      <c r="K11694" s="1">
        <v>131</v>
      </c>
      <c r="L11694" s="8">
        <v>20</v>
      </c>
    </row>
    <row r="11695" spans="4:12" x14ac:dyDescent="0.2">
      <c r="D11695" s="175"/>
      <c r="E11695" s="11"/>
      <c r="F11695" s="10"/>
      <c r="G11695" s="9">
        <v>100</v>
      </c>
      <c r="H11695" s="45">
        <v>0</v>
      </c>
      <c r="I11695" s="2">
        <v>1.1627906976739999</v>
      </c>
      <c r="J11695" s="2">
        <v>11.046511627907</v>
      </c>
      <c r="K11695" s="2">
        <v>76.162790697673998</v>
      </c>
      <c r="L11695" s="13">
        <v>11.627906976744001</v>
      </c>
    </row>
    <row r="11696" spans="4:12" x14ac:dyDescent="0.2">
      <c r="D11696" s="175"/>
      <c r="E11696" s="4" t="s">
        <v>66</v>
      </c>
      <c r="F11696" s="6"/>
      <c r="G11696" s="5">
        <v>165</v>
      </c>
      <c r="H11696" s="7">
        <v>0</v>
      </c>
      <c r="I11696" s="1">
        <v>1</v>
      </c>
      <c r="J11696" s="1">
        <v>19</v>
      </c>
      <c r="K11696" s="1">
        <v>133</v>
      </c>
      <c r="L11696" s="8">
        <v>12</v>
      </c>
    </row>
    <row r="11697" spans="2:12" x14ac:dyDescent="0.2">
      <c r="D11697" s="175"/>
      <c r="E11697" s="11"/>
      <c r="F11697" s="10"/>
      <c r="G11697" s="9">
        <v>100</v>
      </c>
      <c r="H11697" s="45">
        <v>0</v>
      </c>
      <c r="I11697" s="2">
        <v>0.60606060606099998</v>
      </c>
      <c r="J11697" s="2">
        <v>11.515151515152001</v>
      </c>
      <c r="K11697" s="2">
        <v>80.606060606061007</v>
      </c>
      <c r="L11697" s="13">
        <v>7.2727272727269998</v>
      </c>
    </row>
    <row r="11698" spans="2:12" x14ac:dyDescent="0.2">
      <c r="D11698" s="175"/>
      <c r="E11698" s="4" t="s">
        <v>67</v>
      </c>
      <c r="F11698" s="6"/>
      <c r="G11698" s="5">
        <v>158</v>
      </c>
      <c r="H11698" s="7">
        <v>0</v>
      </c>
      <c r="I11698" s="1">
        <v>1</v>
      </c>
      <c r="J11698" s="1">
        <v>28</v>
      </c>
      <c r="K11698" s="1">
        <v>119</v>
      </c>
      <c r="L11698" s="8">
        <v>10</v>
      </c>
    </row>
    <row r="11699" spans="2:12" x14ac:dyDescent="0.2">
      <c r="D11699" s="175"/>
      <c r="E11699" s="11"/>
      <c r="F11699" s="10"/>
      <c r="G11699" s="9">
        <v>100</v>
      </c>
      <c r="H11699" s="45">
        <v>0</v>
      </c>
      <c r="I11699" s="2">
        <v>0.63291139240500005</v>
      </c>
      <c r="J11699" s="2">
        <v>17.721518987342002</v>
      </c>
      <c r="K11699" s="2">
        <v>75.316455696202993</v>
      </c>
      <c r="L11699" s="13">
        <v>6.3291139240509997</v>
      </c>
    </row>
    <row r="11700" spans="2:12" x14ac:dyDescent="0.2">
      <c r="D11700" s="175"/>
      <c r="E11700" s="4" t="s">
        <v>68</v>
      </c>
      <c r="F11700" s="6"/>
      <c r="G11700" s="5">
        <v>112</v>
      </c>
      <c r="H11700" s="7">
        <v>0</v>
      </c>
      <c r="I11700" s="1">
        <v>0</v>
      </c>
      <c r="J11700" s="1">
        <v>15</v>
      </c>
      <c r="K11700" s="1">
        <v>90</v>
      </c>
      <c r="L11700" s="8">
        <v>7</v>
      </c>
    </row>
    <row r="11701" spans="2:12" x14ac:dyDescent="0.2">
      <c r="D11701" s="175"/>
      <c r="E11701" s="11"/>
      <c r="F11701" s="10"/>
      <c r="G11701" s="9">
        <v>100</v>
      </c>
      <c r="H11701" s="45">
        <v>0</v>
      </c>
      <c r="I11701" s="18">
        <v>0</v>
      </c>
      <c r="J11701" s="2">
        <v>13.392857142857</v>
      </c>
      <c r="K11701" s="2">
        <v>80.357142857143003</v>
      </c>
      <c r="L11701" s="13">
        <v>6.25</v>
      </c>
    </row>
    <row r="11702" spans="2:12" x14ac:dyDescent="0.2">
      <c r="D11702" s="175"/>
      <c r="E11702" s="4" t="s">
        <v>69</v>
      </c>
      <c r="F11702" s="6"/>
      <c r="G11702" s="5">
        <v>92</v>
      </c>
      <c r="H11702" s="7">
        <v>0</v>
      </c>
      <c r="I11702" s="1">
        <v>1</v>
      </c>
      <c r="J11702" s="1">
        <v>12</v>
      </c>
      <c r="K11702" s="1">
        <v>74</v>
      </c>
      <c r="L11702" s="8">
        <v>5</v>
      </c>
    </row>
    <row r="11703" spans="2:12" x14ac:dyDescent="0.2">
      <c r="D11703" s="175"/>
      <c r="E11703" s="11"/>
      <c r="F11703" s="10"/>
      <c r="G11703" s="9">
        <v>100</v>
      </c>
      <c r="H11703" s="45">
        <v>0</v>
      </c>
      <c r="I11703" s="2">
        <v>1.086956521739</v>
      </c>
      <c r="J11703" s="2">
        <v>13.04347826087</v>
      </c>
      <c r="K11703" s="2">
        <v>80.434782608695997</v>
      </c>
      <c r="L11703" s="13">
        <v>5.4347826086959996</v>
      </c>
    </row>
    <row r="11704" spans="2:12" x14ac:dyDescent="0.2">
      <c r="D11704" s="175"/>
      <c r="E11704" s="4" t="s">
        <v>70</v>
      </c>
      <c r="F11704" s="6"/>
      <c r="G11704" s="5">
        <v>131</v>
      </c>
      <c r="H11704" s="7">
        <v>0</v>
      </c>
      <c r="I11704" s="1">
        <v>1</v>
      </c>
      <c r="J11704" s="1">
        <v>20</v>
      </c>
      <c r="K11704" s="1">
        <v>106</v>
      </c>
      <c r="L11704" s="8">
        <v>4</v>
      </c>
    </row>
    <row r="11705" spans="2:12" x14ac:dyDescent="0.2">
      <c r="D11705" s="175"/>
      <c r="E11705" s="11"/>
      <c r="F11705" s="10"/>
      <c r="G11705" s="9">
        <v>100</v>
      </c>
      <c r="H11705" s="45">
        <v>0</v>
      </c>
      <c r="I11705" s="2">
        <v>0.76335877862599999</v>
      </c>
      <c r="J11705" s="2">
        <v>15.267175572518999</v>
      </c>
      <c r="K11705" s="2">
        <v>80.916030534350995</v>
      </c>
      <c r="L11705" s="93">
        <v>3.053435114504</v>
      </c>
    </row>
    <row r="11706" spans="2:12" x14ac:dyDescent="0.2">
      <c r="D11706" s="175"/>
      <c r="E11706" s="4" t="s">
        <v>71</v>
      </c>
      <c r="F11706" s="6"/>
      <c r="G11706" s="5">
        <v>71</v>
      </c>
      <c r="H11706" s="7">
        <v>0</v>
      </c>
      <c r="I11706" s="1">
        <v>0</v>
      </c>
      <c r="J11706" s="1">
        <v>9</v>
      </c>
      <c r="K11706" s="1">
        <v>58</v>
      </c>
      <c r="L11706" s="8">
        <v>4</v>
      </c>
    </row>
    <row r="11707" spans="2:12" x14ac:dyDescent="0.2">
      <c r="D11707" s="175"/>
      <c r="E11707" s="11"/>
      <c r="F11707" s="10"/>
      <c r="G11707" s="9">
        <v>100</v>
      </c>
      <c r="H11707" s="45">
        <v>0</v>
      </c>
      <c r="I11707" s="18">
        <v>0</v>
      </c>
      <c r="J11707" s="2">
        <v>12.676056338027999</v>
      </c>
      <c r="K11707" s="2">
        <v>81.690140845070005</v>
      </c>
      <c r="L11707" s="13">
        <v>5.6338028169010004</v>
      </c>
    </row>
    <row r="11708" spans="2:12" x14ac:dyDescent="0.2">
      <c r="D11708" s="175"/>
      <c r="E11708" s="4" t="s">
        <v>72</v>
      </c>
      <c r="F11708" s="6"/>
      <c r="G11708" s="5">
        <v>70</v>
      </c>
      <c r="H11708" s="7">
        <v>1</v>
      </c>
      <c r="I11708" s="1">
        <v>0</v>
      </c>
      <c r="J11708" s="1">
        <v>14</v>
      </c>
      <c r="K11708" s="1">
        <v>51</v>
      </c>
      <c r="L11708" s="8">
        <v>4</v>
      </c>
    </row>
    <row r="11709" spans="2:12" x14ac:dyDescent="0.2">
      <c r="D11709" s="176"/>
      <c r="E11709" s="57"/>
      <c r="F11709" s="54"/>
      <c r="G11709" s="67">
        <v>100</v>
      </c>
      <c r="H11709" s="82">
        <v>1.4285714285710001</v>
      </c>
      <c r="I11709" s="81">
        <v>0</v>
      </c>
      <c r="J11709" s="103">
        <v>20</v>
      </c>
      <c r="K11709" s="48">
        <v>72.857142857143003</v>
      </c>
      <c r="L11709" s="84">
        <v>5.7142857142860004</v>
      </c>
    </row>
    <row r="11711" spans="2:12" x14ac:dyDescent="0.2">
      <c r="B11711" s="43" t="str">
        <f xml:space="preserve"> HYPERLINK("#'目次'!B249", "[243]")</f>
        <v>[243]</v>
      </c>
      <c r="C11711" s="31" t="s">
        <v>459</v>
      </c>
    </row>
    <row r="11714" spans="3:12" x14ac:dyDescent="0.2">
      <c r="C11714" s="31" t="s">
        <v>75</v>
      </c>
    </row>
    <row r="11715" spans="3:12" ht="24" x14ac:dyDescent="0.2">
      <c r="D11715" s="177"/>
      <c r="E11715" s="178"/>
      <c r="F11715" s="178"/>
      <c r="G11715" s="40" t="s">
        <v>14</v>
      </c>
      <c r="H11715" s="42" t="s">
        <v>451</v>
      </c>
      <c r="I11715" s="15" t="s">
        <v>452</v>
      </c>
      <c r="J11715" s="15" t="s">
        <v>453</v>
      </c>
      <c r="K11715" s="15" t="s">
        <v>420</v>
      </c>
      <c r="L11715" s="44" t="s">
        <v>17</v>
      </c>
    </row>
    <row r="11716" spans="3:12" x14ac:dyDescent="0.2">
      <c r="D11716" s="179"/>
      <c r="E11716" s="180"/>
      <c r="F11716" s="180"/>
      <c r="G11716" s="39"/>
      <c r="H11716" s="41"/>
      <c r="I11716" s="14"/>
      <c r="J11716" s="14"/>
      <c r="K11716" s="14"/>
      <c r="L11716" s="38"/>
    </row>
    <row r="11717" spans="3:12" x14ac:dyDescent="0.2">
      <c r="D11717" s="70"/>
      <c r="E11717" s="72" t="s">
        <v>14</v>
      </c>
      <c r="F11717" s="69"/>
      <c r="G11717" s="37">
        <v>1222</v>
      </c>
      <c r="H11717" s="17">
        <v>3</v>
      </c>
      <c r="I11717" s="17">
        <v>10</v>
      </c>
      <c r="J11717" s="17">
        <v>164</v>
      </c>
      <c r="K11717" s="17">
        <v>946</v>
      </c>
      <c r="L11717" s="55">
        <v>99</v>
      </c>
    </row>
    <row r="11718" spans="3:12" x14ac:dyDescent="0.2">
      <c r="D11718" s="57"/>
      <c r="E11718" s="54"/>
      <c r="F11718" s="71"/>
      <c r="G11718" s="9">
        <v>100</v>
      </c>
      <c r="H11718" s="2">
        <v>0.24549918166900001</v>
      </c>
      <c r="I11718" s="2">
        <v>0.81833060556500004</v>
      </c>
      <c r="J11718" s="2">
        <v>13.420621931259999</v>
      </c>
      <c r="K11718" s="2">
        <v>77.414075286415994</v>
      </c>
      <c r="L11718" s="13">
        <v>8.1014729950900009</v>
      </c>
    </row>
    <row r="11719" spans="3:12" x14ac:dyDescent="0.2">
      <c r="D11719" s="174" t="s">
        <v>36</v>
      </c>
      <c r="E11719" s="20" t="s">
        <v>76</v>
      </c>
      <c r="F11719" s="22"/>
      <c r="G11719" s="21">
        <v>629</v>
      </c>
      <c r="H11719" s="25">
        <v>3</v>
      </c>
      <c r="I11719" s="3">
        <v>6</v>
      </c>
      <c r="J11719" s="3">
        <v>74</v>
      </c>
      <c r="K11719" s="3">
        <v>498</v>
      </c>
      <c r="L11719" s="26">
        <v>48</v>
      </c>
    </row>
    <row r="11720" spans="3:12" x14ac:dyDescent="0.2">
      <c r="D11720" s="175"/>
      <c r="E11720" s="11"/>
      <c r="F11720" s="10"/>
      <c r="G11720" s="9">
        <v>100</v>
      </c>
      <c r="H11720" s="16">
        <v>0.47694753577100002</v>
      </c>
      <c r="I11720" s="2">
        <v>0.95389507154200004</v>
      </c>
      <c r="J11720" s="2">
        <v>11.764705882353001</v>
      </c>
      <c r="K11720" s="2">
        <v>79.173290937996995</v>
      </c>
      <c r="L11720" s="13">
        <v>7.6311605723370004</v>
      </c>
    </row>
    <row r="11721" spans="3:12" x14ac:dyDescent="0.2">
      <c r="D11721" s="175"/>
      <c r="E11721" s="4" t="s">
        <v>39</v>
      </c>
      <c r="F11721" s="6"/>
      <c r="G11721" s="5">
        <v>37</v>
      </c>
      <c r="H11721" s="7">
        <v>0</v>
      </c>
      <c r="I11721" s="1">
        <v>0</v>
      </c>
      <c r="J11721" s="1">
        <v>4</v>
      </c>
      <c r="K11721" s="1">
        <v>30</v>
      </c>
      <c r="L11721" s="8">
        <v>3</v>
      </c>
    </row>
    <row r="11722" spans="3:12" x14ac:dyDescent="0.2">
      <c r="D11722" s="175"/>
      <c r="E11722" s="11"/>
      <c r="F11722" s="10"/>
      <c r="G11722" s="9">
        <v>100</v>
      </c>
      <c r="H11722" s="45">
        <v>0</v>
      </c>
      <c r="I11722" s="18">
        <v>0</v>
      </c>
      <c r="J11722" s="2">
        <v>10.810810810811001</v>
      </c>
      <c r="K11722" s="2">
        <v>81.081081081080995</v>
      </c>
      <c r="L11722" s="13">
        <v>8.1081081081080004</v>
      </c>
    </row>
    <row r="11723" spans="3:12" x14ac:dyDescent="0.2">
      <c r="D11723" s="175"/>
      <c r="E11723" s="4" t="s">
        <v>40</v>
      </c>
      <c r="F11723" s="6"/>
      <c r="G11723" s="5">
        <v>73</v>
      </c>
      <c r="H11723" s="7">
        <v>2</v>
      </c>
      <c r="I11723" s="1">
        <v>0</v>
      </c>
      <c r="J11723" s="1">
        <v>9</v>
      </c>
      <c r="K11723" s="1">
        <v>58</v>
      </c>
      <c r="L11723" s="8">
        <v>4</v>
      </c>
    </row>
    <row r="11724" spans="3:12" x14ac:dyDescent="0.2">
      <c r="D11724" s="175"/>
      <c r="E11724" s="11"/>
      <c r="F11724" s="10"/>
      <c r="G11724" s="9">
        <v>100</v>
      </c>
      <c r="H11724" s="16">
        <v>2.7397260273969999</v>
      </c>
      <c r="I11724" s="18">
        <v>0</v>
      </c>
      <c r="J11724" s="2">
        <v>12.328767123287999</v>
      </c>
      <c r="K11724" s="2">
        <v>79.452054794521004</v>
      </c>
      <c r="L11724" s="13">
        <v>5.4794520547949999</v>
      </c>
    </row>
    <row r="11725" spans="3:12" x14ac:dyDescent="0.2">
      <c r="D11725" s="175"/>
      <c r="E11725" s="4" t="s">
        <v>41</v>
      </c>
      <c r="F11725" s="6"/>
      <c r="G11725" s="5">
        <v>108</v>
      </c>
      <c r="H11725" s="7">
        <v>0</v>
      </c>
      <c r="I11725" s="1">
        <v>1</v>
      </c>
      <c r="J11725" s="1">
        <v>10</v>
      </c>
      <c r="K11725" s="1">
        <v>90</v>
      </c>
      <c r="L11725" s="8">
        <v>7</v>
      </c>
    </row>
    <row r="11726" spans="3:12" x14ac:dyDescent="0.2">
      <c r="D11726" s="175"/>
      <c r="E11726" s="11"/>
      <c r="F11726" s="10"/>
      <c r="G11726" s="9">
        <v>100</v>
      </c>
      <c r="H11726" s="45">
        <v>0</v>
      </c>
      <c r="I11726" s="2">
        <v>0.92592592592599998</v>
      </c>
      <c r="J11726" s="2">
        <v>9.2592592592590002</v>
      </c>
      <c r="K11726" s="23">
        <v>83.333333333333002</v>
      </c>
      <c r="L11726" s="13">
        <v>6.4814814814809996</v>
      </c>
    </row>
    <row r="11727" spans="3:12" x14ac:dyDescent="0.2">
      <c r="D11727" s="175"/>
      <c r="E11727" s="4" t="s">
        <v>42</v>
      </c>
      <c r="F11727" s="6"/>
      <c r="G11727" s="5">
        <v>113</v>
      </c>
      <c r="H11727" s="7">
        <v>0</v>
      </c>
      <c r="I11727" s="1">
        <v>0</v>
      </c>
      <c r="J11727" s="1">
        <v>12</v>
      </c>
      <c r="K11727" s="1">
        <v>97</v>
      </c>
      <c r="L11727" s="8">
        <v>4</v>
      </c>
    </row>
    <row r="11728" spans="3:12" x14ac:dyDescent="0.2">
      <c r="D11728" s="175"/>
      <c r="E11728" s="11"/>
      <c r="F11728" s="10"/>
      <c r="G11728" s="9">
        <v>100</v>
      </c>
      <c r="H11728" s="45">
        <v>0</v>
      </c>
      <c r="I11728" s="18">
        <v>0</v>
      </c>
      <c r="J11728" s="2">
        <v>10.619469026549</v>
      </c>
      <c r="K11728" s="23">
        <v>85.840707964602004</v>
      </c>
      <c r="L11728" s="13">
        <v>3.53982300885</v>
      </c>
    </row>
    <row r="11729" spans="4:12" x14ac:dyDescent="0.2">
      <c r="D11729" s="175"/>
      <c r="E11729" s="4" t="s">
        <v>43</v>
      </c>
      <c r="F11729" s="6"/>
      <c r="G11729" s="5">
        <v>101</v>
      </c>
      <c r="H11729" s="7">
        <v>0</v>
      </c>
      <c r="I11729" s="1">
        <v>0</v>
      </c>
      <c r="J11729" s="1">
        <v>17</v>
      </c>
      <c r="K11729" s="1">
        <v>79</v>
      </c>
      <c r="L11729" s="8">
        <v>5</v>
      </c>
    </row>
    <row r="11730" spans="4:12" x14ac:dyDescent="0.2">
      <c r="D11730" s="175"/>
      <c r="E11730" s="11"/>
      <c r="F11730" s="10"/>
      <c r="G11730" s="9">
        <v>100</v>
      </c>
      <c r="H11730" s="45">
        <v>0</v>
      </c>
      <c r="I11730" s="18">
        <v>0</v>
      </c>
      <c r="J11730" s="2">
        <v>16.831683168316999</v>
      </c>
      <c r="K11730" s="2">
        <v>78.217821782178007</v>
      </c>
      <c r="L11730" s="13">
        <v>4.9504950495050002</v>
      </c>
    </row>
    <row r="11731" spans="4:12" x14ac:dyDescent="0.2">
      <c r="D11731" s="175"/>
      <c r="E11731" s="4" t="s">
        <v>44</v>
      </c>
      <c r="F11731" s="6"/>
      <c r="G11731" s="5">
        <v>114</v>
      </c>
      <c r="H11731" s="7">
        <v>1</v>
      </c>
      <c r="I11731" s="1">
        <v>4</v>
      </c>
      <c r="J11731" s="1">
        <v>10</v>
      </c>
      <c r="K11731" s="1">
        <v>88</v>
      </c>
      <c r="L11731" s="8">
        <v>11</v>
      </c>
    </row>
    <row r="11732" spans="4:12" x14ac:dyDescent="0.2">
      <c r="D11732" s="175"/>
      <c r="E11732" s="11"/>
      <c r="F11732" s="10"/>
      <c r="G11732" s="9">
        <v>100</v>
      </c>
      <c r="H11732" s="16">
        <v>0.87719298245599997</v>
      </c>
      <c r="I11732" s="2">
        <v>3.508771929825</v>
      </c>
      <c r="J11732" s="2">
        <v>8.7719298245609991</v>
      </c>
      <c r="K11732" s="2">
        <v>77.192982456140001</v>
      </c>
      <c r="L11732" s="13">
        <v>9.6491228070179993</v>
      </c>
    </row>
    <row r="11733" spans="4:12" x14ac:dyDescent="0.2">
      <c r="D11733" s="175"/>
      <c r="E11733" s="4" t="s">
        <v>45</v>
      </c>
      <c r="F11733" s="6"/>
      <c r="G11733" s="5">
        <v>83</v>
      </c>
      <c r="H11733" s="7">
        <v>0</v>
      </c>
      <c r="I11733" s="1">
        <v>1</v>
      </c>
      <c r="J11733" s="1">
        <v>12</v>
      </c>
      <c r="K11733" s="1">
        <v>56</v>
      </c>
      <c r="L11733" s="8">
        <v>14</v>
      </c>
    </row>
    <row r="11734" spans="4:12" x14ac:dyDescent="0.2">
      <c r="D11734" s="175"/>
      <c r="E11734" s="11"/>
      <c r="F11734" s="10"/>
      <c r="G11734" s="9">
        <v>100</v>
      </c>
      <c r="H11734" s="45">
        <v>0</v>
      </c>
      <c r="I11734" s="2">
        <v>1.204819277108</v>
      </c>
      <c r="J11734" s="2">
        <v>14.457831325300999</v>
      </c>
      <c r="K11734" s="27">
        <v>67.469879518072005</v>
      </c>
      <c r="L11734" s="89">
        <v>16.867469879518001</v>
      </c>
    </row>
    <row r="11735" spans="4:12" x14ac:dyDescent="0.2">
      <c r="D11735" s="174" t="s">
        <v>37</v>
      </c>
      <c r="E11735" s="20" t="s">
        <v>77</v>
      </c>
      <c r="F11735" s="22"/>
      <c r="G11735" s="21">
        <v>593</v>
      </c>
      <c r="H11735" s="25">
        <v>0</v>
      </c>
      <c r="I11735" s="3">
        <v>4</v>
      </c>
      <c r="J11735" s="3">
        <v>90</v>
      </c>
      <c r="K11735" s="3">
        <v>448</v>
      </c>
      <c r="L11735" s="26">
        <v>51</v>
      </c>
    </row>
    <row r="11736" spans="4:12" x14ac:dyDescent="0.2">
      <c r="D11736" s="175"/>
      <c r="E11736" s="11"/>
      <c r="F11736" s="10"/>
      <c r="G11736" s="9">
        <v>100</v>
      </c>
      <c r="H11736" s="45">
        <v>0</v>
      </c>
      <c r="I11736" s="2">
        <v>0.67453625632400005</v>
      </c>
      <c r="J11736" s="2">
        <v>15.177065767285001</v>
      </c>
      <c r="K11736" s="2">
        <v>75.548060708262994</v>
      </c>
      <c r="L11736" s="13">
        <v>8.6003372681279995</v>
      </c>
    </row>
    <row r="11737" spans="4:12" x14ac:dyDescent="0.2">
      <c r="D11737" s="175"/>
      <c r="E11737" s="4" t="s">
        <v>39</v>
      </c>
      <c r="F11737" s="6"/>
      <c r="G11737" s="5">
        <v>27</v>
      </c>
      <c r="H11737" s="7">
        <v>0</v>
      </c>
      <c r="I11737" s="1">
        <v>0</v>
      </c>
      <c r="J11737" s="1">
        <v>1</v>
      </c>
      <c r="K11737" s="1">
        <v>24</v>
      </c>
      <c r="L11737" s="8">
        <v>2</v>
      </c>
    </row>
    <row r="11738" spans="4:12" x14ac:dyDescent="0.2">
      <c r="D11738" s="175"/>
      <c r="E11738" s="11"/>
      <c r="F11738" s="10"/>
      <c r="G11738" s="9">
        <v>100</v>
      </c>
      <c r="H11738" s="45">
        <v>0</v>
      </c>
      <c r="I11738" s="18">
        <v>0</v>
      </c>
      <c r="J11738" s="27">
        <v>3.7037037037039999</v>
      </c>
      <c r="K11738" s="35">
        <v>88.888888888888999</v>
      </c>
      <c r="L11738" s="13">
        <v>7.4074074074069998</v>
      </c>
    </row>
    <row r="11739" spans="4:12" x14ac:dyDescent="0.2">
      <c r="D11739" s="175"/>
      <c r="E11739" s="4" t="s">
        <v>40</v>
      </c>
      <c r="F11739" s="6"/>
      <c r="G11739" s="5">
        <v>74</v>
      </c>
      <c r="H11739" s="7">
        <v>0</v>
      </c>
      <c r="I11739" s="1">
        <v>0</v>
      </c>
      <c r="J11739" s="1">
        <v>8</v>
      </c>
      <c r="K11739" s="1">
        <v>63</v>
      </c>
      <c r="L11739" s="8">
        <v>3</v>
      </c>
    </row>
    <row r="11740" spans="4:12" x14ac:dyDescent="0.2">
      <c r="D11740" s="175"/>
      <c r="E11740" s="11"/>
      <c r="F11740" s="10"/>
      <c r="G11740" s="9">
        <v>100</v>
      </c>
      <c r="H11740" s="45">
        <v>0</v>
      </c>
      <c r="I11740" s="18">
        <v>0</v>
      </c>
      <c r="J11740" s="2">
        <v>10.810810810811001</v>
      </c>
      <c r="K11740" s="23">
        <v>85.135135135135002</v>
      </c>
      <c r="L11740" s="13">
        <v>4.0540540540540002</v>
      </c>
    </row>
    <row r="11741" spans="4:12" x14ac:dyDescent="0.2">
      <c r="D11741" s="175"/>
      <c r="E11741" s="4" t="s">
        <v>41</v>
      </c>
      <c r="F11741" s="6"/>
      <c r="G11741" s="5">
        <v>96</v>
      </c>
      <c r="H11741" s="7">
        <v>0</v>
      </c>
      <c r="I11741" s="1">
        <v>1</v>
      </c>
      <c r="J11741" s="1">
        <v>10</v>
      </c>
      <c r="K11741" s="1">
        <v>83</v>
      </c>
      <c r="L11741" s="8">
        <v>2</v>
      </c>
    </row>
    <row r="11742" spans="4:12" x14ac:dyDescent="0.2">
      <c r="D11742" s="175"/>
      <c r="E11742" s="11"/>
      <c r="F11742" s="10"/>
      <c r="G11742" s="9">
        <v>100</v>
      </c>
      <c r="H11742" s="45">
        <v>0</v>
      </c>
      <c r="I11742" s="2">
        <v>1.041666666667</v>
      </c>
      <c r="J11742" s="2">
        <v>10.416666666667</v>
      </c>
      <c r="K11742" s="23">
        <v>86.458333333333002</v>
      </c>
      <c r="L11742" s="93">
        <v>2.083333333333</v>
      </c>
    </row>
    <row r="11743" spans="4:12" x14ac:dyDescent="0.2">
      <c r="D11743" s="175"/>
      <c r="E11743" s="4" t="s">
        <v>42</v>
      </c>
      <c r="F11743" s="6"/>
      <c r="G11743" s="5">
        <v>97</v>
      </c>
      <c r="H11743" s="7">
        <v>0</v>
      </c>
      <c r="I11743" s="1">
        <v>1</v>
      </c>
      <c r="J11743" s="1">
        <v>19</v>
      </c>
      <c r="K11743" s="1">
        <v>69</v>
      </c>
      <c r="L11743" s="8">
        <v>8</v>
      </c>
    </row>
    <row r="11744" spans="4:12" x14ac:dyDescent="0.2">
      <c r="D11744" s="175"/>
      <c r="E11744" s="11"/>
      <c r="F11744" s="10"/>
      <c r="G11744" s="9">
        <v>100</v>
      </c>
      <c r="H11744" s="45">
        <v>0</v>
      </c>
      <c r="I11744" s="2">
        <v>1.0309278350519999</v>
      </c>
      <c r="J11744" s="23">
        <v>19.587628865978999</v>
      </c>
      <c r="K11744" s="27">
        <v>71.134020618557003</v>
      </c>
      <c r="L11744" s="13">
        <v>8.2474226804120008</v>
      </c>
    </row>
    <row r="11745" spans="2:12" x14ac:dyDescent="0.2">
      <c r="D11745" s="175"/>
      <c r="E11745" s="4" t="s">
        <v>43</v>
      </c>
      <c r="F11745" s="6"/>
      <c r="G11745" s="5">
        <v>103</v>
      </c>
      <c r="H11745" s="7">
        <v>0</v>
      </c>
      <c r="I11745" s="1">
        <v>1</v>
      </c>
      <c r="J11745" s="1">
        <v>20</v>
      </c>
      <c r="K11745" s="1">
        <v>76</v>
      </c>
      <c r="L11745" s="8">
        <v>6</v>
      </c>
    </row>
    <row r="11746" spans="2:12" x14ac:dyDescent="0.2">
      <c r="D11746" s="175"/>
      <c r="E11746" s="11"/>
      <c r="F11746" s="10"/>
      <c r="G11746" s="9">
        <v>100</v>
      </c>
      <c r="H11746" s="45">
        <v>0</v>
      </c>
      <c r="I11746" s="2">
        <v>0.97087378640800004</v>
      </c>
      <c r="J11746" s="23">
        <v>19.417475728155001</v>
      </c>
      <c r="K11746" s="2">
        <v>73.786407766989996</v>
      </c>
      <c r="L11746" s="13">
        <v>5.8252427184469999</v>
      </c>
    </row>
    <row r="11747" spans="2:12" x14ac:dyDescent="0.2">
      <c r="D11747" s="175"/>
      <c r="E11747" s="4" t="s">
        <v>44</v>
      </c>
      <c r="F11747" s="6"/>
      <c r="G11747" s="5">
        <v>109</v>
      </c>
      <c r="H11747" s="7">
        <v>0</v>
      </c>
      <c r="I11747" s="1">
        <v>0</v>
      </c>
      <c r="J11747" s="1">
        <v>14</v>
      </c>
      <c r="K11747" s="1">
        <v>84</v>
      </c>
      <c r="L11747" s="8">
        <v>11</v>
      </c>
    </row>
    <row r="11748" spans="2:12" x14ac:dyDescent="0.2">
      <c r="D11748" s="175"/>
      <c r="E11748" s="11"/>
      <c r="F11748" s="10"/>
      <c r="G11748" s="9">
        <v>100</v>
      </c>
      <c r="H11748" s="45">
        <v>0</v>
      </c>
      <c r="I11748" s="18">
        <v>0</v>
      </c>
      <c r="J11748" s="2">
        <v>12.844036697248001</v>
      </c>
      <c r="K11748" s="2">
        <v>77.064220183486</v>
      </c>
      <c r="L11748" s="13">
        <v>10.091743119266001</v>
      </c>
    </row>
    <row r="11749" spans="2:12" x14ac:dyDescent="0.2">
      <c r="D11749" s="175"/>
      <c r="E11749" s="4" t="s">
        <v>45</v>
      </c>
      <c r="F11749" s="6"/>
      <c r="G11749" s="5">
        <v>87</v>
      </c>
      <c r="H11749" s="7">
        <v>0</v>
      </c>
      <c r="I11749" s="1">
        <v>1</v>
      </c>
      <c r="J11749" s="1">
        <v>18</v>
      </c>
      <c r="K11749" s="1">
        <v>49</v>
      </c>
      <c r="L11749" s="8">
        <v>19</v>
      </c>
    </row>
    <row r="11750" spans="2:12" x14ac:dyDescent="0.2">
      <c r="D11750" s="176"/>
      <c r="E11750" s="57"/>
      <c r="F11750" s="54"/>
      <c r="G11750" s="67">
        <v>100</v>
      </c>
      <c r="H11750" s="114">
        <v>0</v>
      </c>
      <c r="I11750" s="48">
        <v>1.149425287356</v>
      </c>
      <c r="J11750" s="103">
        <v>20.689655172414</v>
      </c>
      <c r="K11750" s="91">
        <v>56.321839080460002</v>
      </c>
      <c r="L11750" s="118">
        <v>21.839080459769999</v>
      </c>
    </row>
    <row r="11752" spans="2:12" x14ac:dyDescent="0.2">
      <c r="B11752" s="43" t="str">
        <f xml:space="preserve"> HYPERLINK("#'目次'!B250", "[244]")</f>
        <v>[244]</v>
      </c>
      <c r="C11752" s="31" t="s">
        <v>462</v>
      </c>
    </row>
    <row r="11756" spans="2:12" ht="24" x14ac:dyDescent="0.2">
      <c r="D11756" s="177"/>
      <c r="E11756" s="178"/>
      <c r="F11756" s="178"/>
      <c r="G11756" s="40" t="s">
        <v>14</v>
      </c>
      <c r="H11756" s="42" t="s">
        <v>451</v>
      </c>
      <c r="I11756" s="15" t="s">
        <v>452</v>
      </c>
      <c r="J11756" s="15" t="s">
        <v>453</v>
      </c>
      <c r="K11756" s="15" t="s">
        <v>420</v>
      </c>
      <c r="L11756" s="44" t="s">
        <v>17</v>
      </c>
    </row>
    <row r="11757" spans="2:12" x14ac:dyDescent="0.2">
      <c r="D11757" s="179"/>
      <c r="E11757" s="180"/>
      <c r="F11757" s="180"/>
      <c r="G11757" s="39"/>
      <c r="H11757" s="41"/>
      <c r="I11757" s="14"/>
      <c r="J11757" s="14"/>
      <c r="K11757" s="14"/>
      <c r="L11757" s="38"/>
    </row>
    <row r="11758" spans="2:12" x14ac:dyDescent="0.2">
      <c r="D11758" s="70"/>
      <c r="E11758" s="72" t="s">
        <v>14</v>
      </c>
      <c r="F11758" s="69"/>
      <c r="G11758" s="37">
        <v>1222</v>
      </c>
      <c r="H11758" s="17">
        <v>19</v>
      </c>
      <c r="I11758" s="17">
        <v>256</v>
      </c>
      <c r="J11758" s="17">
        <v>623</v>
      </c>
      <c r="K11758" s="17">
        <v>275</v>
      </c>
      <c r="L11758" s="55">
        <v>49</v>
      </c>
    </row>
    <row r="11759" spans="2:12" x14ac:dyDescent="0.2">
      <c r="D11759" s="57"/>
      <c r="E11759" s="54"/>
      <c r="F11759" s="71"/>
      <c r="G11759" s="9">
        <v>100</v>
      </c>
      <c r="H11759" s="2">
        <v>1.5548281505729999</v>
      </c>
      <c r="I11759" s="2">
        <v>20.949263502455</v>
      </c>
      <c r="J11759" s="2">
        <v>50.981996726677998</v>
      </c>
      <c r="K11759" s="2">
        <v>22.504091653027999</v>
      </c>
      <c r="L11759" s="13">
        <v>4.0098199672670001</v>
      </c>
    </row>
    <row r="11760" spans="2:12" x14ac:dyDescent="0.2">
      <c r="D11760" s="174" t="s">
        <v>18</v>
      </c>
      <c r="E11760" s="20" t="s">
        <v>19</v>
      </c>
      <c r="F11760" s="22"/>
      <c r="G11760" s="21">
        <v>57</v>
      </c>
      <c r="H11760" s="25">
        <v>0</v>
      </c>
      <c r="I11760" s="3">
        <v>12</v>
      </c>
      <c r="J11760" s="3">
        <v>30</v>
      </c>
      <c r="K11760" s="3">
        <v>13</v>
      </c>
      <c r="L11760" s="26">
        <v>2</v>
      </c>
    </row>
    <row r="11761" spans="4:12" x14ac:dyDescent="0.2">
      <c r="D11761" s="175"/>
      <c r="E11761" s="11"/>
      <c r="F11761" s="10"/>
      <c r="G11761" s="9">
        <v>100</v>
      </c>
      <c r="H11761" s="45">
        <v>0</v>
      </c>
      <c r="I11761" s="2">
        <v>21.052631578947</v>
      </c>
      <c r="J11761" s="2">
        <v>52.631578947367998</v>
      </c>
      <c r="K11761" s="2">
        <v>22.807017543859999</v>
      </c>
      <c r="L11761" s="13">
        <v>3.508771929825</v>
      </c>
    </row>
    <row r="11762" spans="4:12" x14ac:dyDescent="0.2">
      <c r="D11762" s="175"/>
      <c r="E11762" s="4" t="s">
        <v>20</v>
      </c>
      <c r="F11762" s="6"/>
      <c r="G11762" s="5">
        <v>84</v>
      </c>
      <c r="H11762" s="7">
        <v>0</v>
      </c>
      <c r="I11762" s="1">
        <v>27</v>
      </c>
      <c r="J11762" s="1">
        <v>33</v>
      </c>
      <c r="K11762" s="1">
        <v>19</v>
      </c>
      <c r="L11762" s="8">
        <v>5</v>
      </c>
    </row>
    <row r="11763" spans="4:12" x14ac:dyDescent="0.2">
      <c r="D11763" s="175"/>
      <c r="E11763" s="11"/>
      <c r="F11763" s="10"/>
      <c r="G11763" s="9">
        <v>100</v>
      </c>
      <c r="H11763" s="45">
        <v>0</v>
      </c>
      <c r="I11763" s="35">
        <v>32.142857142856997</v>
      </c>
      <c r="J11763" s="46">
        <v>39.285714285714</v>
      </c>
      <c r="K11763" s="2">
        <v>22.619047619048001</v>
      </c>
      <c r="L11763" s="13">
        <v>5.9523809523809996</v>
      </c>
    </row>
    <row r="11764" spans="4:12" x14ac:dyDescent="0.2">
      <c r="D11764" s="175"/>
      <c r="E11764" s="4" t="s">
        <v>21</v>
      </c>
      <c r="F11764" s="6"/>
      <c r="G11764" s="5">
        <v>487</v>
      </c>
      <c r="H11764" s="7">
        <v>8</v>
      </c>
      <c r="I11764" s="1">
        <v>92</v>
      </c>
      <c r="J11764" s="1">
        <v>248</v>
      </c>
      <c r="K11764" s="1">
        <v>120</v>
      </c>
      <c r="L11764" s="8">
        <v>19</v>
      </c>
    </row>
    <row r="11765" spans="4:12" x14ac:dyDescent="0.2">
      <c r="D11765" s="175"/>
      <c r="E11765" s="11"/>
      <c r="F11765" s="10"/>
      <c r="G11765" s="9">
        <v>100</v>
      </c>
      <c r="H11765" s="16">
        <v>1.642710472279</v>
      </c>
      <c r="I11765" s="2">
        <v>18.891170431210998</v>
      </c>
      <c r="J11765" s="2">
        <v>50.924024640657002</v>
      </c>
      <c r="K11765" s="2">
        <v>24.640657084189002</v>
      </c>
      <c r="L11765" s="13">
        <v>3.901437371663</v>
      </c>
    </row>
    <row r="11766" spans="4:12" x14ac:dyDescent="0.2">
      <c r="D11766" s="175"/>
      <c r="E11766" s="4" t="s">
        <v>22</v>
      </c>
      <c r="F11766" s="6"/>
      <c r="G11766" s="5">
        <v>35</v>
      </c>
      <c r="H11766" s="7">
        <v>0</v>
      </c>
      <c r="I11766" s="1">
        <v>9</v>
      </c>
      <c r="J11766" s="1">
        <v>18</v>
      </c>
      <c r="K11766" s="1">
        <v>6</v>
      </c>
      <c r="L11766" s="8">
        <v>2</v>
      </c>
    </row>
    <row r="11767" spans="4:12" x14ac:dyDescent="0.2">
      <c r="D11767" s="175"/>
      <c r="E11767" s="11"/>
      <c r="F11767" s="10"/>
      <c r="G11767" s="9">
        <v>100</v>
      </c>
      <c r="H11767" s="45">
        <v>0</v>
      </c>
      <c r="I11767" s="2">
        <v>25.714285714286</v>
      </c>
      <c r="J11767" s="2">
        <v>51.428571428570997</v>
      </c>
      <c r="K11767" s="27">
        <v>17.142857142857</v>
      </c>
      <c r="L11767" s="13">
        <v>5.7142857142860004</v>
      </c>
    </row>
    <row r="11768" spans="4:12" x14ac:dyDescent="0.2">
      <c r="D11768" s="175"/>
      <c r="E11768" s="4" t="s">
        <v>23</v>
      </c>
      <c r="F11768" s="6"/>
      <c r="G11768" s="5">
        <v>143</v>
      </c>
      <c r="H11768" s="7">
        <v>1</v>
      </c>
      <c r="I11768" s="1">
        <v>25</v>
      </c>
      <c r="J11768" s="1">
        <v>82</v>
      </c>
      <c r="K11768" s="1">
        <v>31</v>
      </c>
      <c r="L11768" s="8">
        <v>4</v>
      </c>
    </row>
    <row r="11769" spans="4:12" x14ac:dyDescent="0.2">
      <c r="D11769" s="175"/>
      <c r="E11769" s="11"/>
      <c r="F11769" s="10"/>
      <c r="G11769" s="9">
        <v>100</v>
      </c>
      <c r="H11769" s="16">
        <v>0.69930069930100003</v>
      </c>
      <c r="I11769" s="2">
        <v>17.482517482517</v>
      </c>
      <c r="J11769" s="23">
        <v>57.342657342656999</v>
      </c>
      <c r="K11769" s="2">
        <v>21.678321678322</v>
      </c>
      <c r="L11769" s="13">
        <v>2.797202797203</v>
      </c>
    </row>
    <row r="11770" spans="4:12" x14ac:dyDescent="0.2">
      <c r="D11770" s="175"/>
      <c r="E11770" s="4" t="s">
        <v>24</v>
      </c>
      <c r="F11770" s="6"/>
      <c r="G11770" s="5">
        <v>187</v>
      </c>
      <c r="H11770" s="7">
        <v>4</v>
      </c>
      <c r="I11770" s="1">
        <v>41</v>
      </c>
      <c r="J11770" s="1">
        <v>107</v>
      </c>
      <c r="K11770" s="1">
        <v>30</v>
      </c>
      <c r="L11770" s="8">
        <v>5</v>
      </c>
    </row>
    <row r="11771" spans="4:12" x14ac:dyDescent="0.2">
      <c r="D11771" s="175"/>
      <c r="E11771" s="11"/>
      <c r="F11771" s="10"/>
      <c r="G11771" s="9">
        <v>100</v>
      </c>
      <c r="H11771" s="16">
        <v>2.1390374331549999</v>
      </c>
      <c r="I11771" s="2">
        <v>21.925133689839999</v>
      </c>
      <c r="J11771" s="23">
        <v>57.219251336897997</v>
      </c>
      <c r="K11771" s="27">
        <v>16.042780748662999</v>
      </c>
      <c r="L11771" s="13">
        <v>2.673796791444</v>
      </c>
    </row>
    <row r="11772" spans="4:12" x14ac:dyDescent="0.2">
      <c r="D11772" s="175"/>
      <c r="E11772" s="4" t="s">
        <v>25</v>
      </c>
      <c r="F11772" s="6"/>
      <c r="G11772" s="5">
        <v>71</v>
      </c>
      <c r="H11772" s="7">
        <v>1</v>
      </c>
      <c r="I11772" s="1">
        <v>18</v>
      </c>
      <c r="J11772" s="1">
        <v>33</v>
      </c>
      <c r="K11772" s="1">
        <v>18</v>
      </c>
      <c r="L11772" s="8">
        <v>1</v>
      </c>
    </row>
    <row r="11773" spans="4:12" x14ac:dyDescent="0.2">
      <c r="D11773" s="175"/>
      <c r="E11773" s="11"/>
      <c r="F11773" s="10"/>
      <c r="G11773" s="9">
        <v>100</v>
      </c>
      <c r="H11773" s="16">
        <v>1.4084507042250001</v>
      </c>
      <c r="I11773" s="2">
        <v>25.352112676055999</v>
      </c>
      <c r="J11773" s="2">
        <v>46.478873239437</v>
      </c>
      <c r="K11773" s="2">
        <v>25.352112676055999</v>
      </c>
      <c r="L11773" s="13">
        <v>1.4084507042250001</v>
      </c>
    </row>
    <row r="11774" spans="4:12" x14ac:dyDescent="0.2">
      <c r="D11774" s="175"/>
      <c r="E11774" s="4" t="s">
        <v>26</v>
      </c>
      <c r="F11774" s="6"/>
      <c r="G11774" s="5">
        <v>30</v>
      </c>
      <c r="H11774" s="7">
        <v>2</v>
      </c>
      <c r="I11774" s="1">
        <v>9</v>
      </c>
      <c r="J11774" s="1">
        <v>13</v>
      </c>
      <c r="K11774" s="1">
        <v>5</v>
      </c>
      <c r="L11774" s="8">
        <v>1</v>
      </c>
    </row>
    <row r="11775" spans="4:12" x14ac:dyDescent="0.2">
      <c r="D11775" s="175"/>
      <c r="E11775" s="11"/>
      <c r="F11775" s="10"/>
      <c r="G11775" s="9">
        <v>100</v>
      </c>
      <c r="H11775" s="64">
        <v>6.666666666667</v>
      </c>
      <c r="I11775" s="23">
        <v>30</v>
      </c>
      <c r="J11775" s="27">
        <v>43.333333333333002</v>
      </c>
      <c r="K11775" s="27">
        <v>16.666666666666998</v>
      </c>
      <c r="L11775" s="13">
        <v>3.333333333333</v>
      </c>
    </row>
    <row r="11776" spans="4:12" x14ac:dyDescent="0.2">
      <c r="D11776" s="175"/>
      <c r="E11776" s="4" t="s">
        <v>27</v>
      </c>
      <c r="F11776" s="6"/>
      <c r="G11776" s="5">
        <v>70</v>
      </c>
      <c r="H11776" s="7">
        <v>2</v>
      </c>
      <c r="I11776" s="1">
        <v>12</v>
      </c>
      <c r="J11776" s="1">
        <v>30</v>
      </c>
      <c r="K11776" s="1">
        <v>21</v>
      </c>
      <c r="L11776" s="8">
        <v>5</v>
      </c>
    </row>
    <row r="11777" spans="4:12" x14ac:dyDescent="0.2">
      <c r="D11777" s="175"/>
      <c r="E11777" s="11"/>
      <c r="F11777" s="10"/>
      <c r="G11777" s="9">
        <v>100</v>
      </c>
      <c r="H11777" s="16">
        <v>2.8571428571430002</v>
      </c>
      <c r="I11777" s="2">
        <v>17.142857142857</v>
      </c>
      <c r="J11777" s="27">
        <v>42.857142857143003</v>
      </c>
      <c r="K11777" s="23">
        <v>30</v>
      </c>
      <c r="L11777" s="13">
        <v>7.1428571428570002</v>
      </c>
    </row>
    <row r="11778" spans="4:12" x14ac:dyDescent="0.2">
      <c r="D11778" s="175"/>
      <c r="E11778" s="4" t="s">
        <v>28</v>
      </c>
      <c r="F11778" s="6"/>
      <c r="G11778" s="5">
        <v>51</v>
      </c>
      <c r="H11778" s="7">
        <v>1</v>
      </c>
      <c r="I11778" s="1">
        <v>10</v>
      </c>
      <c r="J11778" s="1">
        <v>25</v>
      </c>
      <c r="K11778" s="1">
        <v>10</v>
      </c>
      <c r="L11778" s="8">
        <v>5</v>
      </c>
    </row>
    <row r="11779" spans="4:12" x14ac:dyDescent="0.2">
      <c r="D11779" s="175"/>
      <c r="E11779" s="11"/>
      <c r="F11779" s="10"/>
      <c r="G11779" s="9">
        <v>100</v>
      </c>
      <c r="H11779" s="16">
        <v>1.9607843137250001</v>
      </c>
      <c r="I11779" s="2">
        <v>19.607843137254999</v>
      </c>
      <c r="J11779" s="2">
        <v>49.019607843137003</v>
      </c>
      <c r="K11779" s="2">
        <v>19.607843137254999</v>
      </c>
      <c r="L11779" s="89">
        <v>9.8039215686270005</v>
      </c>
    </row>
    <row r="11780" spans="4:12" x14ac:dyDescent="0.2">
      <c r="D11780" s="175"/>
      <c r="E11780" s="4" t="s">
        <v>29</v>
      </c>
      <c r="F11780" s="6"/>
      <c r="G11780" s="5">
        <v>7</v>
      </c>
      <c r="H11780" s="7">
        <v>0</v>
      </c>
      <c r="I11780" s="1">
        <v>1</v>
      </c>
      <c r="J11780" s="1">
        <v>4</v>
      </c>
      <c r="K11780" s="1">
        <v>2</v>
      </c>
      <c r="L11780" s="8">
        <v>0</v>
      </c>
    </row>
    <row r="11781" spans="4:12" x14ac:dyDescent="0.2">
      <c r="D11781" s="175"/>
      <c r="E11781" s="11"/>
      <c r="F11781" s="10"/>
      <c r="G11781" s="9">
        <v>100</v>
      </c>
      <c r="H11781" s="45">
        <v>0</v>
      </c>
      <c r="I11781" s="27">
        <v>14.285714285714</v>
      </c>
      <c r="J11781" s="23">
        <v>57.142857142856997</v>
      </c>
      <c r="K11781" s="23">
        <v>28.571428571428999</v>
      </c>
      <c r="L11781" s="36">
        <v>0</v>
      </c>
    </row>
    <row r="11782" spans="4:12" x14ac:dyDescent="0.2">
      <c r="D11782" s="174" t="s">
        <v>30</v>
      </c>
      <c r="E11782" s="20" t="s">
        <v>31</v>
      </c>
      <c r="F11782" s="22"/>
      <c r="G11782" s="21">
        <v>393</v>
      </c>
      <c r="H11782" s="25">
        <v>5</v>
      </c>
      <c r="I11782" s="3">
        <v>71</v>
      </c>
      <c r="J11782" s="3">
        <v>208</v>
      </c>
      <c r="K11782" s="3">
        <v>96</v>
      </c>
      <c r="L11782" s="26">
        <v>13</v>
      </c>
    </row>
    <row r="11783" spans="4:12" x14ac:dyDescent="0.2">
      <c r="D11783" s="175"/>
      <c r="E11783" s="11"/>
      <c r="F11783" s="10"/>
      <c r="G11783" s="9">
        <v>100</v>
      </c>
      <c r="H11783" s="16">
        <v>1.2722646310429999</v>
      </c>
      <c r="I11783" s="2">
        <v>18.066157760814001</v>
      </c>
      <c r="J11783" s="2">
        <v>52.926208651399001</v>
      </c>
      <c r="K11783" s="2">
        <v>24.427480916031001</v>
      </c>
      <c r="L11783" s="13">
        <v>3.3078880407120002</v>
      </c>
    </row>
    <row r="11784" spans="4:12" x14ac:dyDescent="0.2">
      <c r="D11784" s="175"/>
      <c r="E11784" s="4" t="s">
        <v>32</v>
      </c>
      <c r="F11784" s="6"/>
      <c r="G11784" s="5">
        <v>352</v>
      </c>
      <c r="H11784" s="7">
        <v>6</v>
      </c>
      <c r="I11784" s="1">
        <v>81</v>
      </c>
      <c r="J11784" s="1">
        <v>169</v>
      </c>
      <c r="K11784" s="1">
        <v>80</v>
      </c>
      <c r="L11784" s="8">
        <v>16</v>
      </c>
    </row>
    <row r="11785" spans="4:12" x14ac:dyDescent="0.2">
      <c r="D11785" s="175"/>
      <c r="E11785" s="11"/>
      <c r="F11785" s="10"/>
      <c r="G11785" s="9">
        <v>100</v>
      </c>
      <c r="H11785" s="16">
        <v>1.7045454545450001</v>
      </c>
      <c r="I11785" s="2">
        <v>23.011363636363999</v>
      </c>
      <c r="J11785" s="2">
        <v>48.011363636364003</v>
      </c>
      <c r="K11785" s="2">
        <v>22.727272727273</v>
      </c>
      <c r="L11785" s="13">
        <v>4.5454545454549997</v>
      </c>
    </row>
    <row r="11786" spans="4:12" x14ac:dyDescent="0.2">
      <c r="D11786" s="175"/>
      <c r="E11786" s="4" t="s">
        <v>33</v>
      </c>
      <c r="F11786" s="6"/>
      <c r="G11786" s="5">
        <v>388</v>
      </c>
      <c r="H11786" s="7">
        <v>8</v>
      </c>
      <c r="I11786" s="1">
        <v>79</v>
      </c>
      <c r="J11786" s="1">
        <v>198</v>
      </c>
      <c r="K11786" s="1">
        <v>84</v>
      </c>
      <c r="L11786" s="8">
        <v>19</v>
      </c>
    </row>
    <row r="11787" spans="4:12" x14ac:dyDescent="0.2">
      <c r="D11787" s="175"/>
      <c r="E11787" s="11"/>
      <c r="F11787" s="10"/>
      <c r="G11787" s="9">
        <v>100</v>
      </c>
      <c r="H11787" s="16">
        <v>2.0618556701030002</v>
      </c>
      <c r="I11787" s="2">
        <v>20.360824742268001</v>
      </c>
      <c r="J11787" s="2">
        <v>51.030927835051997</v>
      </c>
      <c r="K11787" s="2">
        <v>21.649484536081999</v>
      </c>
      <c r="L11787" s="13">
        <v>4.8969072164950003</v>
      </c>
    </row>
    <row r="11788" spans="4:12" x14ac:dyDescent="0.2">
      <c r="D11788" s="175"/>
      <c r="E11788" s="4" t="s">
        <v>34</v>
      </c>
      <c r="F11788" s="6"/>
      <c r="G11788" s="5">
        <v>89</v>
      </c>
      <c r="H11788" s="7">
        <v>0</v>
      </c>
      <c r="I11788" s="1">
        <v>25</v>
      </c>
      <c r="J11788" s="1">
        <v>48</v>
      </c>
      <c r="K11788" s="1">
        <v>15</v>
      </c>
      <c r="L11788" s="8">
        <v>1</v>
      </c>
    </row>
    <row r="11789" spans="4:12" x14ac:dyDescent="0.2">
      <c r="D11789" s="175"/>
      <c r="E11789" s="11"/>
      <c r="F11789" s="10"/>
      <c r="G11789" s="9">
        <v>100</v>
      </c>
      <c r="H11789" s="45">
        <v>0</v>
      </c>
      <c r="I11789" s="23">
        <v>28.089887640449</v>
      </c>
      <c r="J11789" s="2">
        <v>53.932584269663003</v>
      </c>
      <c r="K11789" s="27">
        <v>16.853932584270002</v>
      </c>
      <c r="L11789" s="13">
        <v>1.123595505618</v>
      </c>
    </row>
    <row r="11790" spans="4:12" x14ac:dyDescent="0.2">
      <c r="D11790" s="174" t="s">
        <v>35</v>
      </c>
      <c r="E11790" s="20" t="s">
        <v>36</v>
      </c>
      <c r="F11790" s="22"/>
      <c r="G11790" s="21">
        <v>629</v>
      </c>
      <c r="H11790" s="25">
        <v>12</v>
      </c>
      <c r="I11790" s="3">
        <v>130</v>
      </c>
      <c r="J11790" s="3">
        <v>323</v>
      </c>
      <c r="K11790" s="3">
        <v>143</v>
      </c>
      <c r="L11790" s="26">
        <v>21</v>
      </c>
    </row>
    <row r="11791" spans="4:12" x14ac:dyDescent="0.2">
      <c r="D11791" s="175"/>
      <c r="E11791" s="11"/>
      <c r="F11791" s="10"/>
      <c r="G11791" s="9">
        <v>100</v>
      </c>
      <c r="H11791" s="16">
        <v>1.9077901430840001</v>
      </c>
      <c r="I11791" s="2">
        <v>20.667726550078999</v>
      </c>
      <c r="J11791" s="2">
        <v>51.351351351350999</v>
      </c>
      <c r="K11791" s="2">
        <v>22.734499205087001</v>
      </c>
      <c r="L11791" s="13">
        <v>3.3386327503970001</v>
      </c>
    </row>
    <row r="11792" spans="4:12" x14ac:dyDescent="0.2">
      <c r="D11792" s="175"/>
      <c r="E11792" s="4" t="s">
        <v>37</v>
      </c>
      <c r="F11792" s="6"/>
      <c r="G11792" s="5">
        <v>593</v>
      </c>
      <c r="H11792" s="7">
        <v>7</v>
      </c>
      <c r="I11792" s="1">
        <v>126</v>
      </c>
      <c r="J11792" s="1">
        <v>300</v>
      </c>
      <c r="K11792" s="1">
        <v>132</v>
      </c>
      <c r="L11792" s="8">
        <v>28</v>
      </c>
    </row>
    <row r="11793" spans="4:12" x14ac:dyDescent="0.2">
      <c r="D11793" s="175"/>
      <c r="E11793" s="11"/>
      <c r="F11793" s="10"/>
      <c r="G11793" s="9">
        <v>100</v>
      </c>
      <c r="H11793" s="16">
        <v>1.1804384485670001</v>
      </c>
      <c r="I11793" s="2">
        <v>21.247892074199001</v>
      </c>
      <c r="J11793" s="2">
        <v>50.590219224282997</v>
      </c>
      <c r="K11793" s="2">
        <v>22.259696458684999</v>
      </c>
      <c r="L11793" s="13">
        <v>4.7217537942660002</v>
      </c>
    </row>
    <row r="11794" spans="4:12" x14ac:dyDescent="0.2">
      <c r="D11794" s="174" t="s">
        <v>38</v>
      </c>
      <c r="E11794" s="20" t="s">
        <v>39</v>
      </c>
      <c r="F11794" s="22"/>
      <c r="G11794" s="21">
        <v>64</v>
      </c>
      <c r="H11794" s="25">
        <v>1</v>
      </c>
      <c r="I11794" s="3">
        <v>6</v>
      </c>
      <c r="J11794" s="3">
        <v>33</v>
      </c>
      <c r="K11794" s="3">
        <v>22</v>
      </c>
      <c r="L11794" s="26">
        <v>2</v>
      </c>
    </row>
    <row r="11795" spans="4:12" x14ac:dyDescent="0.2">
      <c r="D11795" s="175"/>
      <c r="E11795" s="11"/>
      <c r="F11795" s="10"/>
      <c r="G11795" s="9">
        <v>100</v>
      </c>
      <c r="H11795" s="16">
        <v>1.5625</v>
      </c>
      <c r="I11795" s="46">
        <v>9.375</v>
      </c>
      <c r="J11795" s="2">
        <v>51.5625</v>
      </c>
      <c r="K11795" s="35">
        <v>34.375</v>
      </c>
      <c r="L11795" s="13">
        <v>3.125</v>
      </c>
    </row>
    <row r="11796" spans="4:12" x14ac:dyDescent="0.2">
      <c r="D11796" s="175"/>
      <c r="E11796" s="4" t="s">
        <v>40</v>
      </c>
      <c r="F11796" s="6"/>
      <c r="G11796" s="5">
        <v>147</v>
      </c>
      <c r="H11796" s="7">
        <v>3</v>
      </c>
      <c r="I11796" s="1">
        <v>21</v>
      </c>
      <c r="J11796" s="1">
        <v>58</v>
      </c>
      <c r="K11796" s="1">
        <v>62</v>
      </c>
      <c r="L11796" s="8">
        <v>3</v>
      </c>
    </row>
    <row r="11797" spans="4:12" x14ac:dyDescent="0.2">
      <c r="D11797" s="175"/>
      <c r="E11797" s="11"/>
      <c r="F11797" s="10"/>
      <c r="G11797" s="9">
        <v>100</v>
      </c>
      <c r="H11797" s="16">
        <v>2.040816326531</v>
      </c>
      <c r="I11797" s="27">
        <v>14.285714285714</v>
      </c>
      <c r="J11797" s="46">
        <v>39.455782312925002</v>
      </c>
      <c r="K11797" s="35">
        <v>42.176870748299002</v>
      </c>
      <c r="L11797" s="13">
        <v>2.040816326531</v>
      </c>
    </row>
    <row r="11798" spans="4:12" x14ac:dyDescent="0.2">
      <c r="D11798" s="175"/>
      <c r="E11798" s="4" t="s">
        <v>41</v>
      </c>
      <c r="F11798" s="6"/>
      <c r="G11798" s="5">
        <v>204</v>
      </c>
      <c r="H11798" s="7">
        <v>2</v>
      </c>
      <c r="I11798" s="1">
        <v>34</v>
      </c>
      <c r="J11798" s="1">
        <v>97</v>
      </c>
      <c r="K11798" s="1">
        <v>67</v>
      </c>
      <c r="L11798" s="8">
        <v>4</v>
      </c>
    </row>
    <row r="11799" spans="4:12" x14ac:dyDescent="0.2">
      <c r="D11799" s="175"/>
      <c r="E11799" s="11"/>
      <c r="F11799" s="10"/>
      <c r="G11799" s="9">
        <v>100</v>
      </c>
      <c r="H11799" s="16">
        <v>0.98039215686299996</v>
      </c>
      <c r="I11799" s="2">
        <v>16.666666666666998</v>
      </c>
      <c r="J11799" s="2">
        <v>47.549019607843</v>
      </c>
      <c r="K11799" s="35">
        <v>32.843137254901997</v>
      </c>
      <c r="L11799" s="13">
        <v>1.9607843137250001</v>
      </c>
    </row>
    <row r="11800" spans="4:12" x14ac:dyDescent="0.2">
      <c r="D11800" s="175"/>
      <c r="E11800" s="4" t="s">
        <v>42</v>
      </c>
      <c r="F11800" s="6"/>
      <c r="G11800" s="5">
        <v>210</v>
      </c>
      <c r="H11800" s="7">
        <v>1</v>
      </c>
      <c r="I11800" s="1">
        <v>46</v>
      </c>
      <c r="J11800" s="1">
        <v>106</v>
      </c>
      <c r="K11800" s="1">
        <v>53</v>
      </c>
      <c r="L11800" s="8">
        <v>4</v>
      </c>
    </row>
    <row r="11801" spans="4:12" x14ac:dyDescent="0.2">
      <c r="D11801" s="175"/>
      <c r="E11801" s="11"/>
      <c r="F11801" s="10"/>
      <c r="G11801" s="9">
        <v>100</v>
      </c>
      <c r="H11801" s="16">
        <v>0.47619047618999999</v>
      </c>
      <c r="I11801" s="2">
        <v>21.904761904762001</v>
      </c>
      <c r="J11801" s="2">
        <v>50.476190476189998</v>
      </c>
      <c r="K11801" s="2">
        <v>25.238095238094999</v>
      </c>
      <c r="L11801" s="13">
        <v>1.9047619047619999</v>
      </c>
    </row>
    <row r="11802" spans="4:12" x14ac:dyDescent="0.2">
      <c r="D11802" s="175"/>
      <c r="E11802" s="4" t="s">
        <v>43</v>
      </c>
      <c r="F11802" s="6"/>
      <c r="G11802" s="5">
        <v>204</v>
      </c>
      <c r="H11802" s="7">
        <v>3</v>
      </c>
      <c r="I11802" s="1">
        <v>46</v>
      </c>
      <c r="J11802" s="1">
        <v>109</v>
      </c>
      <c r="K11802" s="1">
        <v>36</v>
      </c>
      <c r="L11802" s="8">
        <v>10</v>
      </c>
    </row>
    <row r="11803" spans="4:12" x14ac:dyDescent="0.2">
      <c r="D11803" s="175"/>
      <c r="E11803" s="11"/>
      <c r="F11803" s="10"/>
      <c r="G11803" s="9">
        <v>100</v>
      </c>
      <c r="H11803" s="16">
        <v>1.4705882352940001</v>
      </c>
      <c r="I11803" s="2">
        <v>22.549019607843</v>
      </c>
      <c r="J11803" s="2">
        <v>53.431372549019997</v>
      </c>
      <c r="K11803" s="2">
        <v>17.647058823529001</v>
      </c>
      <c r="L11803" s="13">
        <v>4.9019607843140003</v>
      </c>
    </row>
    <row r="11804" spans="4:12" x14ac:dyDescent="0.2">
      <c r="D11804" s="175"/>
      <c r="E11804" s="4" t="s">
        <v>44</v>
      </c>
      <c r="F11804" s="6"/>
      <c r="G11804" s="5">
        <v>223</v>
      </c>
      <c r="H11804" s="7">
        <v>4</v>
      </c>
      <c r="I11804" s="1">
        <v>54</v>
      </c>
      <c r="J11804" s="1">
        <v>125</v>
      </c>
      <c r="K11804" s="1">
        <v>26</v>
      </c>
      <c r="L11804" s="8">
        <v>14</v>
      </c>
    </row>
    <row r="11805" spans="4:12" x14ac:dyDescent="0.2">
      <c r="D11805" s="175"/>
      <c r="E11805" s="11"/>
      <c r="F11805" s="10"/>
      <c r="G11805" s="9">
        <v>100</v>
      </c>
      <c r="H11805" s="16">
        <v>1.7937219730939999</v>
      </c>
      <c r="I11805" s="2">
        <v>24.215246636770999</v>
      </c>
      <c r="J11805" s="23">
        <v>56.053811659193002</v>
      </c>
      <c r="K11805" s="46">
        <v>11.659192825111999</v>
      </c>
      <c r="L11805" s="13">
        <v>6.27802690583</v>
      </c>
    </row>
    <row r="11806" spans="4:12" x14ac:dyDescent="0.2">
      <c r="D11806" s="175"/>
      <c r="E11806" s="4" t="s">
        <v>45</v>
      </c>
      <c r="F11806" s="6"/>
      <c r="G11806" s="5">
        <v>170</v>
      </c>
      <c r="H11806" s="7">
        <v>5</v>
      </c>
      <c r="I11806" s="1">
        <v>49</v>
      </c>
      <c r="J11806" s="1">
        <v>95</v>
      </c>
      <c r="K11806" s="1">
        <v>9</v>
      </c>
      <c r="L11806" s="8">
        <v>12</v>
      </c>
    </row>
    <row r="11807" spans="4:12" x14ac:dyDescent="0.2">
      <c r="D11807" s="176"/>
      <c r="E11807" s="57"/>
      <c r="F11807" s="54"/>
      <c r="G11807" s="67">
        <v>100</v>
      </c>
      <c r="H11807" s="82">
        <v>2.9411764705880001</v>
      </c>
      <c r="I11807" s="103">
        <v>28.823529411765001</v>
      </c>
      <c r="J11807" s="48">
        <v>55.882352941176002</v>
      </c>
      <c r="K11807" s="91">
        <v>5.2941176470590001</v>
      </c>
      <c r="L11807" s="84">
        <v>7.0588235294119999</v>
      </c>
    </row>
    <row r="11809" spans="2:12" x14ac:dyDescent="0.2">
      <c r="B11809" s="43" t="str">
        <f xml:space="preserve"> HYPERLINK("#'目次'!B251", "[245]")</f>
        <v>[245]</v>
      </c>
      <c r="C11809" s="31" t="s">
        <v>462</v>
      </c>
    </row>
    <row r="11813" spans="2:12" ht="24" x14ac:dyDescent="0.2">
      <c r="D11813" s="177"/>
      <c r="E11813" s="178"/>
      <c r="F11813" s="178"/>
      <c r="G11813" s="40" t="s">
        <v>14</v>
      </c>
      <c r="H11813" s="42" t="s">
        <v>451</v>
      </c>
      <c r="I11813" s="15" t="s">
        <v>452</v>
      </c>
      <c r="J11813" s="15" t="s">
        <v>453</v>
      </c>
      <c r="K11813" s="15" t="s">
        <v>420</v>
      </c>
      <c r="L11813" s="44" t="s">
        <v>17</v>
      </c>
    </row>
    <row r="11814" spans="2:12" x14ac:dyDescent="0.2">
      <c r="D11814" s="179"/>
      <c r="E11814" s="180"/>
      <c r="F11814" s="180"/>
      <c r="G11814" s="39"/>
      <c r="H11814" s="41"/>
      <c r="I11814" s="14"/>
      <c r="J11814" s="14"/>
      <c r="K11814" s="14"/>
      <c r="L11814" s="38"/>
    </row>
    <row r="11815" spans="2:12" x14ac:dyDescent="0.2">
      <c r="D11815" s="70"/>
      <c r="E11815" s="72" t="s">
        <v>14</v>
      </c>
      <c r="F11815" s="69"/>
      <c r="G11815" s="37">
        <v>1222</v>
      </c>
      <c r="H11815" s="17">
        <v>19</v>
      </c>
      <c r="I11815" s="17">
        <v>256</v>
      </c>
      <c r="J11815" s="17">
        <v>623</v>
      </c>
      <c r="K11815" s="17">
        <v>275</v>
      </c>
      <c r="L11815" s="55">
        <v>49</v>
      </c>
    </row>
    <row r="11816" spans="2:12" x14ac:dyDescent="0.2">
      <c r="D11816" s="57"/>
      <c r="E11816" s="54"/>
      <c r="F11816" s="71"/>
      <c r="G11816" s="9">
        <v>100</v>
      </c>
      <c r="H11816" s="2">
        <v>1.5548281505729999</v>
      </c>
      <c r="I11816" s="2">
        <v>20.949263502455</v>
      </c>
      <c r="J11816" s="2">
        <v>50.981996726677998</v>
      </c>
      <c r="K11816" s="2">
        <v>22.504091653027999</v>
      </c>
      <c r="L11816" s="13">
        <v>4.0098199672670001</v>
      </c>
    </row>
    <row r="11817" spans="2:12" x14ac:dyDescent="0.2">
      <c r="D11817" s="174" t="s">
        <v>52</v>
      </c>
      <c r="E11817" s="20" t="s">
        <v>53</v>
      </c>
      <c r="F11817" s="22"/>
      <c r="G11817" s="21">
        <v>15</v>
      </c>
      <c r="H11817" s="25">
        <v>1</v>
      </c>
      <c r="I11817" s="3">
        <v>1</v>
      </c>
      <c r="J11817" s="3">
        <v>6</v>
      </c>
      <c r="K11817" s="3">
        <v>6</v>
      </c>
      <c r="L11817" s="26">
        <v>1</v>
      </c>
    </row>
    <row r="11818" spans="2:12" x14ac:dyDescent="0.2">
      <c r="D11818" s="175"/>
      <c r="E11818" s="11"/>
      <c r="F11818" s="10"/>
      <c r="G11818" s="9">
        <v>100</v>
      </c>
      <c r="H11818" s="64">
        <v>6.666666666667</v>
      </c>
      <c r="I11818" s="46">
        <v>6.666666666667</v>
      </c>
      <c r="J11818" s="46">
        <v>40</v>
      </c>
      <c r="K11818" s="35">
        <v>40</v>
      </c>
      <c r="L11818" s="13">
        <v>6.666666666667</v>
      </c>
    </row>
    <row r="11819" spans="2:12" ht="24" x14ac:dyDescent="0.2">
      <c r="D11819" s="175"/>
      <c r="E11819" s="4" t="s">
        <v>54</v>
      </c>
      <c r="F11819" s="6"/>
      <c r="G11819" s="5">
        <v>122</v>
      </c>
      <c r="H11819" s="7">
        <v>5</v>
      </c>
      <c r="I11819" s="1">
        <v>35</v>
      </c>
      <c r="J11819" s="1">
        <v>56</v>
      </c>
      <c r="K11819" s="1">
        <v>19</v>
      </c>
      <c r="L11819" s="8">
        <v>7</v>
      </c>
    </row>
    <row r="11820" spans="2:12" x14ac:dyDescent="0.2">
      <c r="D11820" s="175"/>
      <c r="E11820" s="11"/>
      <c r="F11820" s="10"/>
      <c r="G11820" s="9">
        <v>100</v>
      </c>
      <c r="H11820" s="16">
        <v>4.0983606557380003</v>
      </c>
      <c r="I11820" s="23">
        <v>28.688524590164</v>
      </c>
      <c r="J11820" s="27">
        <v>45.901639344262001</v>
      </c>
      <c r="K11820" s="27">
        <v>15.573770491803</v>
      </c>
      <c r="L11820" s="13">
        <v>5.7377049180329998</v>
      </c>
    </row>
    <row r="11821" spans="2:12" x14ac:dyDescent="0.2">
      <c r="D11821" s="175"/>
      <c r="E11821" s="4" t="s">
        <v>55</v>
      </c>
      <c r="F11821" s="6"/>
      <c r="G11821" s="5">
        <v>43</v>
      </c>
      <c r="H11821" s="7">
        <v>1</v>
      </c>
      <c r="I11821" s="1">
        <v>7</v>
      </c>
      <c r="J11821" s="1">
        <v>26</v>
      </c>
      <c r="K11821" s="1">
        <v>9</v>
      </c>
      <c r="L11821" s="8">
        <v>0</v>
      </c>
    </row>
    <row r="11822" spans="2:12" x14ac:dyDescent="0.2">
      <c r="D11822" s="175"/>
      <c r="E11822" s="11"/>
      <c r="F11822" s="10"/>
      <c r="G11822" s="9">
        <v>100</v>
      </c>
      <c r="H11822" s="16">
        <v>2.3255813953489999</v>
      </c>
      <c r="I11822" s="2">
        <v>16.279069767442</v>
      </c>
      <c r="J11822" s="23">
        <v>60.465116279070003</v>
      </c>
      <c r="K11822" s="2">
        <v>20.930232558139998</v>
      </c>
      <c r="L11822" s="36">
        <v>0</v>
      </c>
    </row>
    <row r="11823" spans="2:12" x14ac:dyDescent="0.2">
      <c r="D11823" s="175"/>
      <c r="E11823" s="4" t="s">
        <v>56</v>
      </c>
      <c r="F11823" s="6"/>
      <c r="G11823" s="5">
        <v>60</v>
      </c>
      <c r="H11823" s="7">
        <v>0</v>
      </c>
      <c r="I11823" s="1">
        <v>13</v>
      </c>
      <c r="J11823" s="1">
        <v>33</v>
      </c>
      <c r="K11823" s="1">
        <v>13</v>
      </c>
      <c r="L11823" s="8">
        <v>1</v>
      </c>
    </row>
    <row r="11824" spans="2:12" x14ac:dyDescent="0.2">
      <c r="D11824" s="175"/>
      <c r="E11824" s="11"/>
      <c r="F11824" s="10"/>
      <c r="G11824" s="9">
        <v>100</v>
      </c>
      <c r="H11824" s="45">
        <v>0</v>
      </c>
      <c r="I11824" s="2">
        <v>21.666666666666998</v>
      </c>
      <c r="J11824" s="2">
        <v>55</v>
      </c>
      <c r="K11824" s="2">
        <v>21.666666666666998</v>
      </c>
      <c r="L11824" s="13">
        <v>1.666666666667</v>
      </c>
    </row>
    <row r="11825" spans="4:12" x14ac:dyDescent="0.2">
      <c r="D11825" s="175"/>
      <c r="E11825" s="4" t="s">
        <v>57</v>
      </c>
      <c r="F11825" s="6"/>
      <c r="G11825" s="5">
        <v>286</v>
      </c>
      <c r="H11825" s="7">
        <v>2</v>
      </c>
      <c r="I11825" s="1">
        <v>56</v>
      </c>
      <c r="J11825" s="1">
        <v>133</v>
      </c>
      <c r="K11825" s="1">
        <v>91</v>
      </c>
      <c r="L11825" s="8">
        <v>4</v>
      </c>
    </row>
    <row r="11826" spans="4:12" x14ac:dyDescent="0.2">
      <c r="D11826" s="175"/>
      <c r="E11826" s="11"/>
      <c r="F11826" s="10"/>
      <c r="G11826" s="9">
        <v>100</v>
      </c>
      <c r="H11826" s="16">
        <v>0.69930069930100003</v>
      </c>
      <c r="I11826" s="2">
        <v>19.580419580419999</v>
      </c>
      <c r="J11826" s="2">
        <v>46.503496503496997</v>
      </c>
      <c r="K11826" s="23">
        <v>31.818181818182001</v>
      </c>
      <c r="L11826" s="13">
        <v>1.398601398601</v>
      </c>
    </row>
    <row r="11827" spans="4:12" x14ac:dyDescent="0.2">
      <c r="D11827" s="175"/>
      <c r="E11827" s="4" t="s">
        <v>58</v>
      </c>
      <c r="F11827" s="6"/>
      <c r="G11827" s="5">
        <v>129</v>
      </c>
      <c r="H11827" s="7">
        <v>2</v>
      </c>
      <c r="I11827" s="1">
        <v>18</v>
      </c>
      <c r="J11827" s="1">
        <v>69</v>
      </c>
      <c r="K11827" s="1">
        <v>33</v>
      </c>
      <c r="L11827" s="8">
        <v>7</v>
      </c>
    </row>
    <row r="11828" spans="4:12" x14ac:dyDescent="0.2">
      <c r="D11828" s="175"/>
      <c r="E11828" s="11"/>
      <c r="F11828" s="10"/>
      <c r="G11828" s="9">
        <v>100</v>
      </c>
      <c r="H11828" s="16">
        <v>1.550387596899</v>
      </c>
      <c r="I11828" s="27">
        <v>13.953488372093</v>
      </c>
      <c r="J11828" s="2">
        <v>53.488372093023003</v>
      </c>
      <c r="K11828" s="2">
        <v>25.581395348836999</v>
      </c>
      <c r="L11828" s="13">
        <v>5.4263565891469998</v>
      </c>
    </row>
    <row r="11829" spans="4:12" x14ac:dyDescent="0.2">
      <c r="D11829" s="175"/>
      <c r="E11829" s="4" t="s">
        <v>59</v>
      </c>
      <c r="F11829" s="6"/>
      <c r="G11829" s="5">
        <v>195</v>
      </c>
      <c r="H11829" s="7">
        <v>3</v>
      </c>
      <c r="I11829" s="1">
        <v>43</v>
      </c>
      <c r="J11829" s="1">
        <v>100</v>
      </c>
      <c r="K11829" s="1">
        <v>41</v>
      </c>
      <c r="L11829" s="8">
        <v>8</v>
      </c>
    </row>
    <row r="11830" spans="4:12" x14ac:dyDescent="0.2">
      <c r="D11830" s="175"/>
      <c r="E11830" s="11"/>
      <c r="F11830" s="10"/>
      <c r="G11830" s="9">
        <v>100</v>
      </c>
      <c r="H11830" s="16">
        <v>1.538461538462</v>
      </c>
      <c r="I11830" s="2">
        <v>22.051282051282001</v>
      </c>
      <c r="J11830" s="2">
        <v>51.282051282051</v>
      </c>
      <c r="K11830" s="2">
        <v>21.025641025641001</v>
      </c>
      <c r="L11830" s="13">
        <v>4.1025641025640001</v>
      </c>
    </row>
    <row r="11831" spans="4:12" x14ac:dyDescent="0.2">
      <c r="D11831" s="175"/>
      <c r="E11831" s="4" t="s">
        <v>60</v>
      </c>
      <c r="F11831" s="6"/>
      <c r="G11831" s="5">
        <v>176</v>
      </c>
      <c r="H11831" s="7">
        <v>2</v>
      </c>
      <c r="I11831" s="1">
        <v>45</v>
      </c>
      <c r="J11831" s="1">
        <v>99</v>
      </c>
      <c r="K11831" s="1">
        <v>19</v>
      </c>
      <c r="L11831" s="8">
        <v>11</v>
      </c>
    </row>
    <row r="11832" spans="4:12" x14ac:dyDescent="0.2">
      <c r="D11832" s="175"/>
      <c r="E11832" s="11"/>
      <c r="F11832" s="10"/>
      <c r="G11832" s="9">
        <v>100</v>
      </c>
      <c r="H11832" s="16">
        <v>1.136363636364</v>
      </c>
      <c r="I11832" s="2">
        <v>25.568181818182001</v>
      </c>
      <c r="J11832" s="23">
        <v>56.25</v>
      </c>
      <c r="K11832" s="46">
        <v>10.795454545455</v>
      </c>
      <c r="L11832" s="13">
        <v>6.25</v>
      </c>
    </row>
    <row r="11833" spans="4:12" x14ac:dyDescent="0.2">
      <c r="D11833" s="175"/>
      <c r="E11833" s="4" t="s">
        <v>61</v>
      </c>
      <c r="F11833" s="6"/>
      <c r="G11833" s="5">
        <v>78</v>
      </c>
      <c r="H11833" s="7">
        <v>1</v>
      </c>
      <c r="I11833" s="1">
        <v>8</v>
      </c>
      <c r="J11833" s="1">
        <v>39</v>
      </c>
      <c r="K11833" s="1">
        <v>29</v>
      </c>
      <c r="L11833" s="8">
        <v>1</v>
      </c>
    </row>
    <row r="11834" spans="4:12" x14ac:dyDescent="0.2">
      <c r="D11834" s="175"/>
      <c r="E11834" s="11"/>
      <c r="F11834" s="10"/>
      <c r="G11834" s="9">
        <v>100</v>
      </c>
      <c r="H11834" s="16">
        <v>1.2820512820509999</v>
      </c>
      <c r="I11834" s="46">
        <v>10.25641025641</v>
      </c>
      <c r="J11834" s="2">
        <v>50</v>
      </c>
      <c r="K11834" s="35">
        <v>37.179487179486998</v>
      </c>
      <c r="L11834" s="13">
        <v>1.2820512820509999</v>
      </c>
    </row>
    <row r="11835" spans="4:12" x14ac:dyDescent="0.2">
      <c r="D11835" s="175"/>
      <c r="E11835" s="4" t="s">
        <v>62</v>
      </c>
      <c r="F11835" s="6"/>
      <c r="G11835" s="5">
        <v>113</v>
      </c>
      <c r="H11835" s="7">
        <v>2</v>
      </c>
      <c r="I11835" s="1">
        <v>30</v>
      </c>
      <c r="J11835" s="1">
        <v>60</v>
      </c>
      <c r="K11835" s="1">
        <v>15</v>
      </c>
      <c r="L11835" s="8">
        <v>6</v>
      </c>
    </row>
    <row r="11836" spans="4:12" x14ac:dyDescent="0.2">
      <c r="D11836" s="175"/>
      <c r="E11836" s="11"/>
      <c r="F11836" s="10"/>
      <c r="G11836" s="9">
        <v>100</v>
      </c>
      <c r="H11836" s="16">
        <v>1.769911504425</v>
      </c>
      <c r="I11836" s="23">
        <v>26.548672566372002</v>
      </c>
      <c r="J11836" s="2">
        <v>53.097345132743001</v>
      </c>
      <c r="K11836" s="27">
        <v>13.274336283186001</v>
      </c>
      <c r="L11836" s="13">
        <v>5.3097345132739999</v>
      </c>
    </row>
    <row r="11837" spans="4:12" x14ac:dyDescent="0.2">
      <c r="D11837" s="174" t="s">
        <v>63</v>
      </c>
      <c r="E11837" s="20" t="s">
        <v>64</v>
      </c>
      <c r="F11837" s="22"/>
      <c r="G11837" s="21">
        <v>234</v>
      </c>
      <c r="H11837" s="25">
        <v>5</v>
      </c>
      <c r="I11837" s="3">
        <v>52</v>
      </c>
      <c r="J11837" s="3">
        <v>120</v>
      </c>
      <c r="K11837" s="3">
        <v>42</v>
      </c>
      <c r="L11837" s="26">
        <v>15</v>
      </c>
    </row>
    <row r="11838" spans="4:12" x14ac:dyDescent="0.2">
      <c r="D11838" s="175"/>
      <c r="E11838" s="11"/>
      <c r="F11838" s="10"/>
      <c r="G11838" s="9">
        <v>100</v>
      </c>
      <c r="H11838" s="16">
        <v>2.1367521367519999</v>
      </c>
      <c r="I11838" s="2">
        <v>22.222222222222001</v>
      </c>
      <c r="J11838" s="2">
        <v>51.282051282051</v>
      </c>
      <c r="K11838" s="2">
        <v>17.948717948717999</v>
      </c>
      <c r="L11838" s="13">
        <v>6.4102564102560002</v>
      </c>
    </row>
    <row r="11839" spans="4:12" x14ac:dyDescent="0.2">
      <c r="D11839" s="175"/>
      <c r="E11839" s="4" t="s">
        <v>65</v>
      </c>
      <c r="F11839" s="6"/>
      <c r="G11839" s="5">
        <v>172</v>
      </c>
      <c r="H11839" s="7">
        <v>0</v>
      </c>
      <c r="I11839" s="1">
        <v>37</v>
      </c>
      <c r="J11839" s="1">
        <v>94</v>
      </c>
      <c r="K11839" s="1">
        <v>32</v>
      </c>
      <c r="L11839" s="8">
        <v>9</v>
      </c>
    </row>
    <row r="11840" spans="4:12" x14ac:dyDescent="0.2">
      <c r="D11840" s="175"/>
      <c r="E11840" s="11"/>
      <c r="F11840" s="10"/>
      <c r="G11840" s="9">
        <v>100</v>
      </c>
      <c r="H11840" s="45">
        <v>0</v>
      </c>
      <c r="I11840" s="2">
        <v>21.511627906977001</v>
      </c>
      <c r="J11840" s="2">
        <v>54.651162790698002</v>
      </c>
      <c r="K11840" s="2">
        <v>18.604651162791001</v>
      </c>
      <c r="L11840" s="13">
        <v>5.2325581395349996</v>
      </c>
    </row>
    <row r="11841" spans="2:12" x14ac:dyDescent="0.2">
      <c r="D11841" s="175"/>
      <c r="E11841" s="4" t="s">
        <v>66</v>
      </c>
      <c r="F11841" s="6"/>
      <c r="G11841" s="5">
        <v>165</v>
      </c>
      <c r="H11841" s="7">
        <v>3</v>
      </c>
      <c r="I11841" s="1">
        <v>38</v>
      </c>
      <c r="J11841" s="1">
        <v>83</v>
      </c>
      <c r="K11841" s="1">
        <v>36</v>
      </c>
      <c r="L11841" s="8">
        <v>5</v>
      </c>
    </row>
    <row r="11842" spans="2:12" x14ac:dyDescent="0.2">
      <c r="D11842" s="175"/>
      <c r="E11842" s="11"/>
      <c r="F11842" s="10"/>
      <c r="G11842" s="9">
        <v>100</v>
      </c>
      <c r="H11842" s="16">
        <v>1.818181818182</v>
      </c>
      <c r="I11842" s="2">
        <v>23.030303030302999</v>
      </c>
      <c r="J11842" s="2">
        <v>50.303030303029999</v>
      </c>
      <c r="K11842" s="2">
        <v>21.818181818182001</v>
      </c>
      <c r="L11842" s="13">
        <v>3.0303030303030001</v>
      </c>
    </row>
    <row r="11843" spans="2:12" x14ac:dyDescent="0.2">
      <c r="D11843" s="175"/>
      <c r="E11843" s="4" t="s">
        <v>67</v>
      </c>
      <c r="F11843" s="6"/>
      <c r="G11843" s="5">
        <v>158</v>
      </c>
      <c r="H11843" s="7">
        <v>1</v>
      </c>
      <c r="I11843" s="1">
        <v>35</v>
      </c>
      <c r="J11843" s="1">
        <v>77</v>
      </c>
      <c r="K11843" s="1">
        <v>42</v>
      </c>
      <c r="L11843" s="8">
        <v>3</v>
      </c>
    </row>
    <row r="11844" spans="2:12" x14ac:dyDescent="0.2">
      <c r="D11844" s="175"/>
      <c r="E11844" s="11"/>
      <c r="F11844" s="10"/>
      <c r="G11844" s="9">
        <v>100</v>
      </c>
      <c r="H11844" s="16">
        <v>0.63291139240500005</v>
      </c>
      <c r="I11844" s="2">
        <v>22.151898734176999</v>
      </c>
      <c r="J11844" s="2">
        <v>48.734177215190002</v>
      </c>
      <c r="K11844" s="2">
        <v>26.582278481012999</v>
      </c>
      <c r="L11844" s="13">
        <v>1.8987341772149999</v>
      </c>
    </row>
    <row r="11845" spans="2:12" x14ac:dyDescent="0.2">
      <c r="D11845" s="175"/>
      <c r="E11845" s="4" t="s">
        <v>68</v>
      </c>
      <c r="F11845" s="6"/>
      <c r="G11845" s="5">
        <v>112</v>
      </c>
      <c r="H11845" s="7">
        <v>0</v>
      </c>
      <c r="I11845" s="1">
        <v>22</v>
      </c>
      <c r="J11845" s="1">
        <v>66</v>
      </c>
      <c r="K11845" s="1">
        <v>20</v>
      </c>
      <c r="L11845" s="8">
        <v>4</v>
      </c>
    </row>
    <row r="11846" spans="2:12" x14ac:dyDescent="0.2">
      <c r="D11846" s="175"/>
      <c r="E11846" s="11"/>
      <c r="F11846" s="10"/>
      <c r="G11846" s="9">
        <v>100</v>
      </c>
      <c r="H11846" s="45">
        <v>0</v>
      </c>
      <c r="I11846" s="2">
        <v>19.642857142857</v>
      </c>
      <c r="J11846" s="23">
        <v>58.928571428570997</v>
      </c>
      <c r="K11846" s="2">
        <v>17.857142857143</v>
      </c>
      <c r="L11846" s="13">
        <v>3.5714285714290002</v>
      </c>
    </row>
    <row r="11847" spans="2:12" x14ac:dyDescent="0.2">
      <c r="D11847" s="175"/>
      <c r="E11847" s="4" t="s">
        <v>69</v>
      </c>
      <c r="F11847" s="6"/>
      <c r="G11847" s="5">
        <v>92</v>
      </c>
      <c r="H11847" s="7">
        <v>2</v>
      </c>
      <c r="I11847" s="1">
        <v>15</v>
      </c>
      <c r="J11847" s="1">
        <v>40</v>
      </c>
      <c r="K11847" s="1">
        <v>33</v>
      </c>
      <c r="L11847" s="8">
        <v>2</v>
      </c>
    </row>
    <row r="11848" spans="2:12" x14ac:dyDescent="0.2">
      <c r="D11848" s="175"/>
      <c r="E11848" s="11"/>
      <c r="F11848" s="10"/>
      <c r="G11848" s="9">
        <v>100</v>
      </c>
      <c r="H11848" s="16">
        <v>2.1739130434780001</v>
      </c>
      <c r="I11848" s="2">
        <v>16.304347826087</v>
      </c>
      <c r="J11848" s="27">
        <v>43.478260869564998</v>
      </c>
      <c r="K11848" s="35">
        <v>35.869565217390999</v>
      </c>
      <c r="L11848" s="13">
        <v>2.1739130434780001</v>
      </c>
    </row>
    <row r="11849" spans="2:12" x14ac:dyDescent="0.2">
      <c r="D11849" s="175"/>
      <c r="E11849" s="4" t="s">
        <v>70</v>
      </c>
      <c r="F11849" s="6"/>
      <c r="G11849" s="5">
        <v>131</v>
      </c>
      <c r="H11849" s="7">
        <v>2</v>
      </c>
      <c r="I11849" s="1">
        <v>21</v>
      </c>
      <c r="J11849" s="1">
        <v>72</v>
      </c>
      <c r="K11849" s="1">
        <v>35</v>
      </c>
      <c r="L11849" s="8">
        <v>1</v>
      </c>
    </row>
    <row r="11850" spans="2:12" x14ac:dyDescent="0.2">
      <c r="D11850" s="175"/>
      <c r="E11850" s="11"/>
      <c r="F11850" s="10"/>
      <c r="G11850" s="9">
        <v>100</v>
      </c>
      <c r="H11850" s="16">
        <v>1.526717557252</v>
      </c>
      <c r="I11850" s="2">
        <v>16.030534351145</v>
      </c>
      <c r="J11850" s="2">
        <v>54.961832061069003</v>
      </c>
      <c r="K11850" s="2">
        <v>26.717557251908001</v>
      </c>
      <c r="L11850" s="13">
        <v>0.76335877862599999</v>
      </c>
    </row>
    <row r="11851" spans="2:12" x14ac:dyDescent="0.2">
      <c r="D11851" s="175"/>
      <c r="E11851" s="4" t="s">
        <v>71</v>
      </c>
      <c r="F11851" s="6"/>
      <c r="G11851" s="5">
        <v>71</v>
      </c>
      <c r="H11851" s="7">
        <v>1</v>
      </c>
      <c r="I11851" s="1">
        <v>19</v>
      </c>
      <c r="J11851" s="1">
        <v>32</v>
      </c>
      <c r="K11851" s="1">
        <v>17</v>
      </c>
      <c r="L11851" s="8">
        <v>2</v>
      </c>
    </row>
    <row r="11852" spans="2:12" x14ac:dyDescent="0.2">
      <c r="D11852" s="175"/>
      <c r="E11852" s="11"/>
      <c r="F11852" s="10"/>
      <c r="G11852" s="9">
        <v>100</v>
      </c>
      <c r="H11852" s="16">
        <v>1.4084507042250001</v>
      </c>
      <c r="I11852" s="23">
        <v>26.760563380282001</v>
      </c>
      <c r="J11852" s="27">
        <v>45.070422535211002</v>
      </c>
      <c r="K11852" s="2">
        <v>23.943661971830998</v>
      </c>
      <c r="L11852" s="13">
        <v>2.8169014084509998</v>
      </c>
    </row>
    <row r="11853" spans="2:12" x14ac:dyDescent="0.2">
      <c r="D11853" s="175"/>
      <c r="E11853" s="4" t="s">
        <v>72</v>
      </c>
      <c r="F11853" s="6"/>
      <c r="G11853" s="5">
        <v>70</v>
      </c>
      <c r="H11853" s="7">
        <v>5</v>
      </c>
      <c r="I11853" s="1">
        <v>16</v>
      </c>
      <c r="J11853" s="1">
        <v>34</v>
      </c>
      <c r="K11853" s="1">
        <v>12</v>
      </c>
      <c r="L11853" s="8">
        <v>3</v>
      </c>
    </row>
    <row r="11854" spans="2:12" x14ac:dyDescent="0.2">
      <c r="D11854" s="176"/>
      <c r="E11854" s="57"/>
      <c r="F11854" s="54"/>
      <c r="G11854" s="67">
        <v>100</v>
      </c>
      <c r="H11854" s="131">
        <v>7.1428571428570002</v>
      </c>
      <c r="I11854" s="48">
        <v>22.857142857143</v>
      </c>
      <c r="J11854" s="48">
        <v>48.571428571429003</v>
      </c>
      <c r="K11854" s="96">
        <v>17.142857142857</v>
      </c>
      <c r="L11854" s="84">
        <v>4.2857142857139996</v>
      </c>
    </row>
    <row r="11856" spans="2:12" x14ac:dyDescent="0.2">
      <c r="B11856" s="43" t="str">
        <f xml:space="preserve"> HYPERLINK("#'目次'!B252", "[246]")</f>
        <v>[246]</v>
      </c>
      <c r="C11856" s="31" t="s">
        <v>462</v>
      </c>
    </row>
    <row r="11859" spans="3:12" x14ac:dyDescent="0.2">
      <c r="C11859" s="31" t="s">
        <v>75</v>
      </c>
    </row>
    <row r="11860" spans="3:12" ht="24" x14ac:dyDescent="0.2">
      <c r="D11860" s="177"/>
      <c r="E11860" s="178"/>
      <c r="F11860" s="178"/>
      <c r="G11860" s="40" t="s">
        <v>14</v>
      </c>
      <c r="H11860" s="42" t="s">
        <v>451</v>
      </c>
      <c r="I11860" s="15" t="s">
        <v>452</v>
      </c>
      <c r="J11860" s="15" t="s">
        <v>453</v>
      </c>
      <c r="K11860" s="15" t="s">
        <v>420</v>
      </c>
      <c r="L11860" s="44" t="s">
        <v>17</v>
      </c>
    </row>
    <row r="11861" spans="3:12" x14ac:dyDescent="0.2">
      <c r="D11861" s="179"/>
      <c r="E11861" s="180"/>
      <c r="F11861" s="180"/>
      <c r="G11861" s="39"/>
      <c r="H11861" s="41"/>
      <c r="I11861" s="14"/>
      <c r="J11861" s="14"/>
      <c r="K11861" s="14"/>
      <c r="L11861" s="38"/>
    </row>
    <row r="11862" spans="3:12" x14ac:dyDescent="0.2">
      <c r="D11862" s="70"/>
      <c r="E11862" s="72" t="s">
        <v>14</v>
      </c>
      <c r="F11862" s="69"/>
      <c r="G11862" s="37">
        <v>1222</v>
      </c>
      <c r="H11862" s="17">
        <v>19</v>
      </c>
      <c r="I11862" s="17">
        <v>256</v>
      </c>
      <c r="J11862" s="17">
        <v>623</v>
      </c>
      <c r="K11862" s="17">
        <v>275</v>
      </c>
      <c r="L11862" s="55">
        <v>49</v>
      </c>
    </row>
    <row r="11863" spans="3:12" x14ac:dyDescent="0.2">
      <c r="D11863" s="57"/>
      <c r="E11863" s="54"/>
      <c r="F11863" s="71"/>
      <c r="G11863" s="9">
        <v>100</v>
      </c>
      <c r="H11863" s="2">
        <v>1.5548281505729999</v>
      </c>
      <c r="I11863" s="2">
        <v>20.949263502455</v>
      </c>
      <c r="J11863" s="2">
        <v>50.981996726677998</v>
      </c>
      <c r="K11863" s="2">
        <v>22.504091653027999</v>
      </c>
      <c r="L11863" s="13">
        <v>4.0098199672670001</v>
      </c>
    </row>
    <row r="11864" spans="3:12" x14ac:dyDescent="0.2">
      <c r="D11864" s="174" t="s">
        <v>36</v>
      </c>
      <c r="E11864" s="20" t="s">
        <v>76</v>
      </c>
      <c r="F11864" s="22"/>
      <c r="G11864" s="21">
        <v>629</v>
      </c>
      <c r="H11864" s="25">
        <v>12</v>
      </c>
      <c r="I11864" s="3">
        <v>130</v>
      </c>
      <c r="J11864" s="3">
        <v>323</v>
      </c>
      <c r="K11864" s="3">
        <v>143</v>
      </c>
      <c r="L11864" s="26">
        <v>21</v>
      </c>
    </row>
    <row r="11865" spans="3:12" x14ac:dyDescent="0.2">
      <c r="D11865" s="175"/>
      <c r="E11865" s="11"/>
      <c r="F11865" s="10"/>
      <c r="G11865" s="9">
        <v>100</v>
      </c>
      <c r="H11865" s="16">
        <v>1.9077901430840001</v>
      </c>
      <c r="I11865" s="2">
        <v>20.667726550078999</v>
      </c>
      <c r="J11865" s="2">
        <v>51.351351351350999</v>
      </c>
      <c r="K11865" s="2">
        <v>22.734499205087001</v>
      </c>
      <c r="L11865" s="13">
        <v>3.3386327503970001</v>
      </c>
    </row>
    <row r="11866" spans="3:12" x14ac:dyDescent="0.2">
      <c r="D11866" s="175"/>
      <c r="E11866" s="4" t="s">
        <v>39</v>
      </c>
      <c r="F11866" s="6"/>
      <c r="G11866" s="5">
        <v>37</v>
      </c>
      <c r="H11866" s="7">
        <v>1</v>
      </c>
      <c r="I11866" s="1">
        <v>3</v>
      </c>
      <c r="J11866" s="1">
        <v>19</v>
      </c>
      <c r="K11866" s="1">
        <v>13</v>
      </c>
      <c r="L11866" s="8">
        <v>1</v>
      </c>
    </row>
    <row r="11867" spans="3:12" x14ac:dyDescent="0.2">
      <c r="D11867" s="175"/>
      <c r="E11867" s="11"/>
      <c r="F11867" s="10"/>
      <c r="G11867" s="9">
        <v>100</v>
      </c>
      <c r="H11867" s="16">
        <v>2.7027027027030002</v>
      </c>
      <c r="I11867" s="46">
        <v>8.1081081081080004</v>
      </c>
      <c r="J11867" s="2">
        <v>51.351351351350999</v>
      </c>
      <c r="K11867" s="35">
        <v>35.135135135135002</v>
      </c>
      <c r="L11867" s="13">
        <v>2.7027027027030002</v>
      </c>
    </row>
    <row r="11868" spans="3:12" x14ac:dyDescent="0.2">
      <c r="D11868" s="175"/>
      <c r="E11868" s="4" t="s">
        <v>40</v>
      </c>
      <c r="F11868" s="6"/>
      <c r="G11868" s="5">
        <v>73</v>
      </c>
      <c r="H11868" s="7">
        <v>2</v>
      </c>
      <c r="I11868" s="1">
        <v>14</v>
      </c>
      <c r="J11868" s="1">
        <v>28</v>
      </c>
      <c r="K11868" s="1">
        <v>27</v>
      </c>
      <c r="L11868" s="8">
        <v>2</v>
      </c>
    </row>
    <row r="11869" spans="3:12" x14ac:dyDescent="0.2">
      <c r="D11869" s="175"/>
      <c r="E11869" s="11"/>
      <c r="F11869" s="10"/>
      <c r="G11869" s="9">
        <v>100</v>
      </c>
      <c r="H11869" s="16">
        <v>2.7397260273969999</v>
      </c>
      <c r="I11869" s="2">
        <v>19.178082191781002</v>
      </c>
      <c r="J11869" s="46">
        <v>38.356164383562003</v>
      </c>
      <c r="K11869" s="35">
        <v>36.986301369863</v>
      </c>
      <c r="L11869" s="13">
        <v>2.7397260273969999</v>
      </c>
    </row>
    <row r="11870" spans="3:12" x14ac:dyDescent="0.2">
      <c r="D11870" s="175"/>
      <c r="E11870" s="4" t="s">
        <v>41</v>
      </c>
      <c r="F11870" s="6"/>
      <c r="G11870" s="5">
        <v>108</v>
      </c>
      <c r="H11870" s="7">
        <v>1</v>
      </c>
      <c r="I11870" s="1">
        <v>15</v>
      </c>
      <c r="J11870" s="1">
        <v>53</v>
      </c>
      <c r="K11870" s="1">
        <v>35</v>
      </c>
      <c r="L11870" s="8">
        <v>4</v>
      </c>
    </row>
    <row r="11871" spans="3:12" x14ac:dyDescent="0.2">
      <c r="D11871" s="175"/>
      <c r="E11871" s="11"/>
      <c r="F11871" s="10"/>
      <c r="G11871" s="9">
        <v>100</v>
      </c>
      <c r="H11871" s="16">
        <v>0.92592592592599998</v>
      </c>
      <c r="I11871" s="27">
        <v>13.888888888888999</v>
      </c>
      <c r="J11871" s="2">
        <v>49.074074074073998</v>
      </c>
      <c r="K11871" s="23">
        <v>32.407407407407</v>
      </c>
      <c r="L11871" s="13">
        <v>3.7037037037039999</v>
      </c>
    </row>
    <row r="11872" spans="3:12" x14ac:dyDescent="0.2">
      <c r="D11872" s="175"/>
      <c r="E11872" s="4" t="s">
        <v>42</v>
      </c>
      <c r="F11872" s="6"/>
      <c r="G11872" s="5">
        <v>113</v>
      </c>
      <c r="H11872" s="7">
        <v>0</v>
      </c>
      <c r="I11872" s="1">
        <v>20</v>
      </c>
      <c r="J11872" s="1">
        <v>65</v>
      </c>
      <c r="K11872" s="1">
        <v>27</v>
      </c>
      <c r="L11872" s="8">
        <v>1</v>
      </c>
    </row>
    <row r="11873" spans="4:12" x14ac:dyDescent="0.2">
      <c r="D11873" s="175"/>
      <c r="E11873" s="11"/>
      <c r="F11873" s="10"/>
      <c r="G11873" s="9">
        <v>100</v>
      </c>
      <c r="H11873" s="45">
        <v>0</v>
      </c>
      <c r="I11873" s="2">
        <v>17.699115044248</v>
      </c>
      <c r="J11873" s="23">
        <v>57.522123893805002</v>
      </c>
      <c r="K11873" s="2">
        <v>23.893805309735001</v>
      </c>
      <c r="L11873" s="13">
        <v>0.88495575221199996</v>
      </c>
    </row>
    <row r="11874" spans="4:12" x14ac:dyDescent="0.2">
      <c r="D11874" s="175"/>
      <c r="E11874" s="4" t="s">
        <v>43</v>
      </c>
      <c r="F11874" s="6"/>
      <c r="G11874" s="5">
        <v>101</v>
      </c>
      <c r="H11874" s="7">
        <v>0</v>
      </c>
      <c r="I11874" s="1">
        <v>23</v>
      </c>
      <c r="J11874" s="1">
        <v>50</v>
      </c>
      <c r="K11874" s="1">
        <v>23</v>
      </c>
      <c r="L11874" s="8">
        <v>5</v>
      </c>
    </row>
    <row r="11875" spans="4:12" x14ac:dyDescent="0.2">
      <c r="D11875" s="175"/>
      <c r="E11875" s="11"/>
      <c r="F11875" s="10"/>
      <c r="G11875" s="9">
        <v>100</v>
      </c>
      <c r="H11875" s="45">
        <v>0</v>
      </c>
      <c r="I11875" s="2">
        <v>22.772277227722999</v>
      </c>
      <c r="J11875" s="2">
        <v>49.504950495049997</v>
      </c>
      <c r="K11875" s="2">
        <v>22.772277227722999</v>
      </c>
      <c r="L11875" s="13">
        <v>4.9504950495050002</v>
      </c>
    </row>
    <row r="11876" spans="4:12" x14ac:dyDescent="0.2">
      <c r="D11876" s="175"/>
      <c r="E11876" s="4" t="s">
        <v>44</v>
      </c>
      <c r="F11876" s="6"/>
      <c r="G11876" s="5">
        <v>114</v>
      </c>
      <c r="H11876" s="7">
        <v>3</v>
      </c>
      <c r="I11876" s="1">
        <v>29</v>
      </c>
      <c r="J11876" s="1">
        <v>64</v>
      </c>
      <c r="K11876" s="1">
        <v>14</v>
      </c>
      <c r="L11876" s="8">
        <v>4</v>
      </c>
    </row>
    <row r="11877" spans="4:12" x14ac:dyDescent="0.2">
      <c r="D11877" s="175"/>
      <c r="E11877" s="11"/>
      <c r="F11877" s="10"/>
      <c r="G11877" s="9">
        <v>100</v>
      </c>
      <c r="H11877" s="16">
        <v>2.6315789473679998</v>
      </c>
      <c r="I11877" s="2">
        <v>25.438596491228001</v>
      </c>
      <c r="J11877" s="23">
        <v>56.140350877193001</v>
      </c>
      <c r="K11877" s="46">
        <v>12.280701754386</v>
      </c>
      <c r="L11877" s="13">
        <v>3.508771929825</v>
      </c>
    </row>
    <row r="11878" spans="4:12" x14ac:dyDescent="0.2">
      <c r="D11878" s="175"/>
      <c r="E11878" s="4" t="s">
        <v>45</v>
      </c>
      <c r="F11878" s="6"/>
      <c r="G11878" s="5">
        <v>83</v>
      </c>
      <c r="H11878" s="7">
        <v>5</v>
      </c>
      <c r="I11878" s="1">
        <v>26</v>
      </c>
      <c r="J11878" s="1">
        <v>44</v>
      </c>
      <c r="K11878" s="1">
        <v>4</v>
      </c>
      <c r="L11878" s="8">
        <v>4</v>
      </c>
    </row>
    <row r="11879" spans="4:12" x14ac:dyDescent="0.2">
      <c r="D11879" s="175"/>
      <c r="E11879" s="11"/>
      <c r="F11879" s="10"/>
      <c r="G11879" s="9">
        <v>100</v>
      </c>
      <c r="H11879" s="16">
        <v>6.0240963855420002</v>
      </c>
      <c r="I11879" s="35">
        <v>31.325301204818999</v>
      </c>
      <c r="J11879" s="2">
        <v>53.012048192770997</v>
      </c>
      <c r="K11879" s="46">
        <v>4.819277108434</v>
      </c>
      <c r="L11879" s="13">
        <v>4.819277108434</v>
      </c>
    </row>
    <row r="11880" spans="4:12" x14ac:dyDescent="0.2">
      <c r="D11880" s="174" t="s">
        <v>37</v>
      </c>
      <c r="E11880" s="20" t="s">
        <v>77</v>
      </c>
      <c r="F11880" s="22"/>
      <c r="G11880" s="21">
        <v>593</v>
      </c>
      <c r="H11880" s="25">
        <v>7</v>
      </c>
      <c r="I11880" s="3">
        <v>126</v>
      </c>
      <c r="J11880" s="3">
        <v>300</v>
      </c>
      <c r="K11880" s="3">
        <v>132</v>
      </c>
      <c r="L11880" s="26">
        <v>28</v>
      </c>
    </row>
    <row r="11881" spans="4:12" x14ac:dyDescent="0.2">
      <c r="D11881" s="175"/>
      <c r="E11881" s="11"/>
      <c r="F11881" s="10"/>
      <c r="G11881" s="9">
        <v>100</v>
      </c>
      <c r="H11881" s="16">
        <v>1.1804384485670001</v>
      </c>
      <c r="I11881" s="2">
        <v>21.247892074199001</v>
      </c>
      <c r="J11881" s="2">
        <v>50.590219224282997</v>
      </c>
      <c r="K11881" s="2">
        <v>22.259696458684999</v>
      </c>
      <c r="L11881" s="13">
        <v>4.7217537942660002</v>
      </c>
    </row>
    <row r="11882" spans="4:12" x14ac:dyDescent="0.2">
      <c r="D11882" s="175"/>
      <c r="E11882" s="4" t="s">
        <v>39</v>
      </c>
      <c r="F11882" s="6"/>
      <c r="G11882" s="5">
        <v>27</v>
      </c>
      <c r="H11882" s="7">
        <v>0</v>
      </c>
      <c r="I11882" s="1">
        <v>3</v>
      </c>
      <c r="J11882" s="1">
        <v>14</v>
      </c>
      <c r="K11882" s="1">
        <v>9</v>
      </c>
      <c r="L11882" s="8">
        <v>1</v>
      </c>
    </row>
    <row r="11883" spans="4:12" x14ac:dyDescent="0.2">
      <c r="D11883" s="175"/>
      <c r="E11883" s="11"/>
      <c r="F11883" s="10"/>
      <c r="G11883" s="9">
        <v>100</v>
      </c>
      <c r="H11883" s="45">
        <v>0</v>
      </c>
      <c r="I11883" s="27">
        <v>11.111111111111001</v>
      </c>
      <c r="J11883" s="2">
        <v>51.851851851851997</v>
      </c>
      <c r="K11883" s="35">
        <v>33.333333333333002</v>
      </c>
      <c r="L11883" s="13">
        <v>3.7037037037039999</v>
      </c>
    </row>
    <row r="11884" spans="4:12" x14ac:dyDescent="0.2">
      <c r="D11884" s="175"/>
      <c r="E11884" s="4" t="s">
        <v>40</v>
      </c>
      <c r="F11884" s="6"/>
      <c r="G11884" s="5">
        <v>74</v>
      </c>
      <c r="H11884" s="7">
        <v>1</v>
      </c>
      <c r="I11884" s="1">
        <v>7</v>
      </c>
      <c r="J11884" s="1">
        <v>30</v>
      </c>
      <c r="K11884" s="1">
        <v>35</v>
      </c>
      <c r="L11884" s="8">
        <v>1</v>
      </c>
    </row>
    <row r="11885" spans="4:12" x14ac:dyDescent="0.2">
      <c r="D11885" s="175"/>
      <c r="E11885" s="11"/>
      <c r="F11885" s="10"/>
      <c r="G11885" s="9">
        <v>100</v>
      </c>
      <c r="H11885" s="16">
        <v>1.351351351351</v>
      </c>
      <c r="I11885" s="46">
        <v>9.4594594594589996</v>
      </c>
      <c r="J11885" s="46">
        <v>40.540540540541002</v>
      </c>
      <c r="K11885" s="35">
        <v>47.297297297297</v>
      </c>
      <c r="L11885" s="13">
        <v>1.351351351351</v>
      </c>
    </row>
    <row r="11886" spans="4:12" x14ac:dyDescent="0.2">
      <c r="D11886" s="175"/>
      <c r="E11886" s="4" t="s">
        <v>41</v>
      </c>
      <c r="F11886" s="6"/>
      <c r="G11886" s="5">
        <v>96</v>
      </c>
      <c r="H11886" s="7">
        <v>1</v>
      </c>
      <c r="I11886" s="1">
        <v>19</v>
      </c>
      <c r="J11886" s="1">
        <v>44</v>
      </c>
      <c r="K11886" s="1">
        <v>32</v>
      </c>
      <c r="L11886" s="8">
        <v>0</v>
      </c>
    </row>
    <row r="11887" spans="4:12" x14ac:dyDescent="0.2">
      <c r="D11887" s="175"/>
      <c r="E11887" s="11"/>
      <c r="F11887" s="10"/>
      <c r="G11887" s="9">
        <v>100</v>
      </c>
      <c r="H11887" s="16">
        <v>1.041666666667</v>
      </c>
      <c r="I11887" s="2">
        <v>19.791666666666998</v>
      </c>
      <c r="J11887" s="27">
        <v>45.833333333333002</v>
      </c>
      <c r="K11887" s="35">
        <v>33.333333333333002</v>
      </c>
      <c r="L11887" s="36">
        <v>0</v>
      </c>
    </row>
    <row r="11888" spans="4:12" x14ac:dyDescent="0.2">
      <c r="D11888" s="175"/>
      <c r="E11888" s="4" t="s">
        <v>42</v>
      </c>
      <c r="F11888" s="6"/>
      <c r="G11888" s="5">
        <v>97</v>
      </c>
      <c r="H11888" s="7">
        <v>1</v>
      </c>
      <c r="I11888" s="1">
        <v>26</v>
      </c>
      <c r="J11888" s="1">
        <v>41</v>
      </c>
      <c r="K11888" s="1">
        <v>26</v>
      </c>
      <c r="L11888" s="8">
        <v>3</v>
      </c>
    </row>
    <row r="11889" spans="2:12" x14ac:dyDescent="0.2">
      <c r="D11889" s="175"/>
      <c r="E11889" s="11"/>
      <c r="F11889" s="10"/>
      <c r="G11889" s="9">
        <v>100</v>
      </c>
      <c r="H11889" s="16">
        <v>1.0309278350519999</v>
      </c>
      <c r="I11889" s="23">
        <v>26.804123711340001</v>
      </c>
      <c r="J11889" s="27">
        <v>42.268041237113003</v>
      </c>
      <c r="K11889" s="2">
        <v>26.804123711340001</v>
      </c>
      <c r="L11889" s="13">
        <v>3.0927835051549999</v>
      </c>
    </row>
    <row r="11890" spans="2:12" x14ac:dyDescent="0.2">
      <c r="D11890" s="175"/>
      <c r="E11890" s="4" t="s">
        <v>43</v>
      </c>
      <c r="F11890" s="6"/>
      <c r="G11890" s="5">
        <v>103</v>
      </c>
      <c r="H11890" s="7">
        <v>3</v>
      </c>
      <c r="I11890" s="1">
        <v>23</v>
      </c>
      <c r="J11890" s="1">
        <v>59</v>
      </c>
      <c r="K11890" s="1">
        <v>13</v>
      </c>
      <c r="L11890" s="8">
        <v>5</v>
      </c>
    </row>
    <row r="11891" spans="2:12" x14ac:dyDescent="0.2">
      <c r="D11891" s="175"/>
      <c r="E11891" s="11"/>
      <c r="F11891" s="10"/>
      <c r="G11891" s="9">
        <v>100</v>
      </c>
      <c r="H11891" s="16">
        <v>2.9126213592229999</v>
      </c>
      <c r="I11891" s="2">
        <v>22.330097087378999</v>
      </c>
      <c r="J11891" s="23">
        <v>57.281553398058001</v>
      </c>
      <c r="K11891" s="27">
        <v>12.621359223301001</v>
      </c>
      <c r="L11891" s="13">
        <v>4.8543689320389998</v>
      </c>
    </row>
    <row r="11892" spans="2:12" x14ac:dyDescent="0.2">
      <c r="D11892" s="175"/>
      <c r="E11892" s="4" t="s">
        <v>44</v>
      </c>
      <c r="F11892" s="6"/>
      <c r="G11892" s="5">
        <v>109</v>
      </c>
      <c r="H11892" s="7">
        <v>1</v>
      </c>
      <c r="I11892" s="1">
        <v>25</v>
      </c>
      <c r="J11892" s="1">
        <v>61</v>
      </c>
      <c r="K11892" s="1">
        <v>12</v>
      </c>
      <c r="L11892" s="8">
        <v>10</v>
      </c>
    </row>
    <row r="11893" spans="2:12" x14ac:dyDescent="0.2">
      <c r="D11893" s="175"/>
      <c r="E11893" s="11"/>
      <c r="F11893" s="10"/>
      <c r="G11893" s="9">
        <v>100</v>
      </c>
      <c r="H11893" s="16">
        <v>0.91743119266100004</v>
      </c>
      <c r="I11893" s="2">
        <v>22.935779816514</v>
      </c>
      <c r="J11893" s="2">
        <v>55.963302752293998</v>
      </c>
      <c r="K11893" s="46">
        <v>11.009174311927</v>
      </c>
      <c r="L11893" s="89">
        <v>9.1743119266060003</v>
      </c>
    </row>
    <row r="11894" spans="2:12" x14ac:dyDescent="0.2">
      <c r="D11894" s="175"/>
      <c r="E11894" s="4" t="s">
        <v>45</v>
      </c>
      <c r="F11894" s="6"/>
      <c r="G11894" s="5">
        <v>87</v>
      </c>
      <c r="H11894" s="7">
        <v>0</v>
      </c>
      <c r="I11894" s="1">
        <v>23</v>
      </c>
      <c r="J11894" s="1">
        <v>51</v>
      </c>
      <c r="K11894" s="1">
        <v>5</v>
      </c>
      <c r="L11894" s="8">
        <v>8</v>
      </c>
    </row>
    <row r="11895" spans="2:12" x14ac:dyDescent="0.2">
      <c r="D11895" s="176"/>
      <c r="E11895" s="57"/>
      <c r="F11895" s="54"/>
      <c r="G11895" s="67">
        <v>100</v>
      </c>
      <c r="H11895" s="114">
        <v>0</v>
      </c>
      <c r="I11895" s="103">
        <v>26.436781609194998</v>
      </c>
      <c r="J11895" s="103">
        <v>58.620689655172001</v>
      </c>
      <c r="K11895" s="91">
        <v>5.7471264367819996</v>
      </c>
      <c r="L11895" s="113">
        <v>9.1954022988510005</v>
      </c>
    </row>
    <row r="11897" spans="2:12" x14ac:dyDescent="0.2">
      <c r="B11897" s="43" t="str">
        <f xml:space="preserve"> HYPERLINK("#'目次'!B253", "[247]")</f>
        <v>[247]</v>
      </c>
      <c r="C11897" s="31" t="s">
        <v>465</v>
      </c>
    </row>
    <row r="11901" spans="2:12" ht="24" x14ac:dyDescent="0.2">
      <c r="D11901" s="177"/>
      <c r="E11901" s="178"/>
      <c r="F11901" s="178"/>
      <c r="G11901" s="40" t="s">
        <v>14</v>
      </c>
      <c r="H11901" s="42" t="s">
        <v>451</v>
      </c>
      <c r="I11901" s="15" t="s">
        <v>452</v>
      </c>
      <c r="J11901" s="15" t="s">
        <v>453</v>
      </c>
      <c r="K11901" s="15" t="s">
        <v>420</v>
      </c>
      <c r="L11901" s="44" t="s">
        <v>17</v>
      </c>
    </row>
    <row r="11902" spans="2:12" x14ac:dyDescent="0.2">
      <c r="D11902" s="179"/>
      <c r="E11902" s="180"/>
      <c r="F11902" s="180"/>
      <c r="G11902" s="39"/>
      <c r="H11902" s="41"/>
      <c r="I11902" s="14"/>
      <c r="J11902" s="14"/>
      <c r="K11902" s="14"/>
      <c r="L11902" s="38"/>
    </row>
    <row r="11903" spans="2:12" x14ac:dyDescent="0.2">
      <c r="D11903" s="70"/>
      <c r="E11903" s="72" t="s">
        <v>14</v>
      </c>
      <c r="F11903" s="69"/>
      <c r="G11903" s="37">
        <v>1222</v>
      </c>
      <c r="H11903" s="17">
        <v>109</v>
      </c>
      <c r="I11903" s="17">
        <v>160</v>
      </c>
      <c r="J11903" s="17">
        <v>572</v>
      </c>
      <c r="K11903" s="17">
        <v>326</v>
      </c>
      <c r="L11903" s="55">
        <v>55</v>
      </c>
    </row>
    <row r="11904" spans="2:12" x14ac:dyDescent="0.2">
      <c r="D11904" s="57"/>
      <c r="E11904" s="54"/>
      <c r="F11904" s="71"/>
      <c r="G11904" s="9">
        <v>100</v>
      </c>
      <c r="H11904" s="2">
        <v>8.9198036006549994</v>
      </c>
      <c r="I11904" s="2">
        <v>13.093289689034</v>
      </c>
      <c r="J11904" s="2">
        <v>46.808510638298003</v>
      </c>
      <c r="K11904" s="2">
        <v>26.677577741408001</v>
      </c>
      <c r="L11904" s="13">
        <v>4.5008183306060001</v>
      </c>
    </row>
    <row r="11905" spans="4:12" x14ac:dyDescent="0.2">
      <c r="D11905" s="174" t="s">
        <v>18</v>
      </c>
      <c r="E11905" s="20" t="s">
        <v>19</v>
      </c>
      <c r="F11905" s="22"/>
      <c r="G11905" s="21">
        <v>57</v>
      </c>
      <c r="H11905" s="25">
        <v>9</v>
      </c>
      <c r="I11905" s="3">
        <v>5</v>
      </c>
      <c r="J11905" s="3">
        <v>28</v>
      </c>
      <c r="K11905" s="3">
        <v>11</v>
      </c>
      <c r="L11905" s="26">
        <v>4</v>
      </c>
    </row>
    <row r="11906" spans="4:12" x14ac:dyDescent="0.2">
      <c r="D11906" s="175"/>
      <c r="E11906" s="11"/>
      <c r="F11906" s="10"/>
      <c r="G11906" s="9">
        <v>100</v>
      </c>
      <c r="H11906" s="64">
        <v>15.789473684211</v>
      </c>
      <c r="I11906" s="2">
        <v>8.7719298245609991</v>
      </c>
      <c r="J11906" s="2">
        <v>49.122807017543998</v>
      </c>
      <c r="K11906" s="27">
        <v>19.298245614035</v>
      </c>
      <c r="L11906" s="13">
        <v>7.0175438596489998</v>
      </c>
    </row>
    <row r="11907" spans="4:12" x14ac:dyDescent="0.2">
      <c r="D11907" s="175"/>
      <c r="E11907" s="4" t="s">
        <v>20</v>
      </c>
      <c r="F11907" s="6"/>
      <c r="G11907" s="5">
        <v>84</v>
      </c>
      <c r="H11907" s="7">
        <v>4</v>
      </c>
      <c r="I11907" s="1">
        <v>9</v>
      </c>
      <c r="J11907" s="1">
        <v>35</v>
      </c>
      <c r="K11907" s="1">
        <v>29</v>
      </c>
      <c r="L11907" s="8">
        <v>7</v>
      </c>
    </row>
    <row r="11908" spans="4:12" x14ac:dyDescent="0.2">
      <c r="D11908" s="175"/>
      <c r="E11908" s="11"/>
      <c r="F11908" s="10"/>
      <c r="G11908" s="9">
        <v>100</v>
      </c>
      <c r="H11908" s="16">
        <v>4.7619047619049999</v>
      </c>
      <c r="I11908" s="2">
        <v>10.714285714286</v>
      </c>
      <c r="J11908" s="27">
        <v>41.666666666666998</v>
      </c>
      <c r="K11908" s="23">
        <v>34.523809523810002</v>
      </c>
      <c r="L11908" s="13">
        <v>8.333333333333</v>
      </c>
    </row>
    <row r="11909" spans="4:12" x14ac:dyDescent="0.2">
      <c r="D11909" s="175"/>
      <c r="E11909" s="4" t="s">
        <v>21</v>
      </c>
      <c r="F11909" s="6"/>
      <c r="G11909" s="5">
        <v>487</v>
      </c>
      <c r="H11909" s="7">
        <v>43</v>
      </c>
      <c r="I11909" s="1">
        <v>66</v>
      </c>
      <c r="J11909" s="1">
        <v>232</v>
      </c>
      <c r="K11909" s="1">
        <v>129</v>
      </c>
      <c r="L11909" s="8">
        <v>17</v>
      </c>
    </row>
    <row r="11910" spans="4:12" x14ac:dyDescent="0.2">
      <c r="D11910" s="175"/>
      <c r="E11910" s="11"/>
      <c r="F11910" s="10"/>
      <c r="G11910" s="9">
        <v>100</v>
      </c>
      <c r="H11910" s="16">
        <v>8.8295687885009997</v>
      </c>
      <c r="I11910" s="2">
        <v>13.552361396304001</v>
      </c>
      <c r="J11910" s="2">
        <v>47.638603696098997</v>
      </c>
      <c r="K11910" s="2">
        <v>26.488706365502999</v>
      </c>
      <c r="L11910" s="13">
        <v>3.4907597535930002</v>
      </c>
    </row>
    <row r="11911" spans="4:12" x14ac:dyDescent="0.2">
      <c r="D11911" s="175"/>
      <c r="E11911" s="4" t="s">
        <v>22</v>
      </c>
      <c r="F11911" s="6"/>
      <c r="G11911" s="5">
        <v>35</v>
      </c>
      <c r="H11911" s="7">
        <v>2</v>
      </c>
      <c r="I11911" s="1">
        <v>5</v>
      </c>
      <c r="J11911" s="1">
        <v>13</v>
      </c>
      <c r="K11911" s="1">
        <v>12</v>
      </c>
      <c r="L11911" s="8">
        <v>3</v>
      </c>
    </row>
    <row r="11912" spans="4:12" x14ac:dyDescent="0.2">
      <c r="D11912" s="175"/>
      <c r="E11912" s="11"/>
      <c r="F11912" s="10"/>
      <c r="G11912" s="9">
        <v>100</v>
      </c>
      <c r="H11912" s="16">
        <v>5.7142857142860004</v>
      </c>
      <c r="I11912" s="2">
        <v>14.285714285714</v>
      </c>
      <c r="J11912" s="27">
        <v>37.142857142856997</v>
      </c>
      <c r="K11912" s="23">
        <v>34.285714285714</v>
      </c>
      <c r="L11912" s="13">
        <v>8.5714285714289993</v>
      </c>
    </row>
    <row r="11913" spans="4:12" x14ac:dyDescent="0.2">
      <c r="D11913" s="175"/>
      <c r="E11913" s="4" t="s">
        <v>23</v>
      </c>
      <c r="F11913" s="6"/>
      <c r="G11913" s="5">
        <v>143</v>
      </c>
      <c r="H11913" s="7">
        <v>14</v>
      </c>
      <c r="I11913" s="1">
        <v>21</v>
      </c>
      <c r="J11913" s="1">
        <v>66</v>
      </c>
      <c r="K11913" s="1">
        <v>37</v>
      </c>
      <c r="L11913" s="8">
        <v>5</v>
      </c>
    </row>
    <row r="11914" spans="4:12" x14ac:dyDescent="0.2">
      <c r="D11914" s="175"/>
      <c r="E11914" s="11"/>
      <c r="F11914" s="10"/>
      <c r="G11914" s="9">
        <v>100</v>
      </c>
      <c r="H11914" s="16">
        <v>9.7902097902099996</v>
      </c>
      <c r="I11914" s="2">
        <v>14.685314685314999</v>
      </c>
      <c r="J11914" s="2">
        <v>46.153846153845997</v>
      </c>
      <c r="K11914" s="2">
        <v>25.874125874126001</v>
      </c>
      <c r="L11914" s="13">
        <v>3.4965034965030002</v>
      </c>
    </row>
    <row r="11915" spans="4:12" x14ac:dyDescent="0.2">
      <c r="D11915" s="175"/>
      <c r="E11915" s="4" t="s">
        <v>24</v>
      </c>
      <c r="F11915" s="6"/>
      <c r="G11915" s="5">
        <v>187</v>
      </c>
      <c r="H11915" s="7">
        <v>16</v>
      </c>
      <c r="I11915" s="1">
        <v>28</v>
      </c>
      <c r="J11915" s="1">
        <v>90</v>
      </c>
      <c r="K11915" s="1">
        <v>45</v>
      </c>
      <c r="L11915" s="8">
        <v>8</v>
      </c>
    </row>
    <row r="11916" spans="4:12" x14ac:dyDescent="0.2">
      <c r="D11916" s="175"/>
      <c r="E11916" s="11"/>
      <c r="F11916" s="10"/>
      <c r="G11916" s="9">
        <v>100</v>
      </c>
      <c r="H11916" s="16">
        <v>8.5561497326199998</v>
      </c>
      <c r="I11916" s="2">
        <v>14.973262032086</v>
      </c>
      <c r="J11916" s="2">
        <v>48.128342245989003</v>
      </c>
      <c r="K11916" s="2">
        <v>24.064171122994999</v>
      </c>
      <c r="L11916" s="13">
        <v>4.2780748663099999</v>
      </c>
    </row>
    <row r="11917" spans="4:12" x14ac:dyDescent="0.2">
      <c r="D11917" s="175"/>
      <c r="E11917" s="4" t="s">
        <v>25</v>
      </c>
      <c r="F11917" s="6"/>
      <c r="G11917" s="5">
        <v>71</v>
      </c>
      <c r="H11917" s="7">
        <v>4</v>
      </c>
      <c r="I11917" s="1">
        <v>11</v>
      </c>
      <c r="J11917" s="1">
        <v>33</v>
      </c>
      <c r="K11917" s="1">
        <v>21</v>
      </c>
      <c r="L11917" s="8">
        <v>2</v>
      </c>
    </row>
    <row r="11918" spans="4:12" x14ac:dyDescent="0.2">
      <c r="D11918" s="175"/>
      <c r="E11918" s="11"/>
      <c r="F11918" s="10"/>
      <c r="G11918" s="9">
        <v>100</v>
      </c>
      <c r="H11918" s="16">
        <v>5.6338028169010004</v>
      </c>
      <c r="I11918" s="2">
        <v>15.492957746479</v>
      </c>
      <c r="J11918" s="2">
        <v>46.478873239437</v>
      </c>
      <c r="K11918" s="2">
        <v>29.577464788732001</v>
      </c>
      <c r="L11918" s="13">
        <v>2.8169014084509998</v>
      </c>
    </row>
    <row r="11919" spans="4:12" x14ac:dyDescent="0.2">
      <c r="D11919" s="175"/>
      <c r="E11919" s="4" t="s">
        <v>26</v>
      </c>
      <c r="F11919" s="6"/>
      <c r="G11919" s="5">
        <v>30</v>
      </c>
      <c r="H11919" s="7">
        <v>3</v>
      </c>
      <c r="I11919" s="1">
        <v>2</v>
      </c>
      <c r="J11919" s="1">
        <v>15</v>
      </c>
      <c r="K11919" s="1">
        <v>9</v>
      </c>
      <c r="L11919" s="8">
        <v>1</v>
      </c>
    </row>
    <row r="11920" spans="4:12" x14ac:dyDescent="0.2">
      <c r="D11920" s="175"/>
      <c r="E11920" s="11"/>
      <c r="F11920" s="10"/>
      <c r="G11920" s="9">
        <v>100</v>
      </c>
      <c r="H11920" s="16">
        <v>10</v>
      </c>
      <c r="I11920" s="27">
        <v>6.666666666667</v>
      </c>
      <c r="J11920" s="2">
        <v>50</v>
      </c>
      <c r="K11920" s="2">
        <v>30</v>
      </c>
      <c r="L11920" s="13">
        <v>3.333333333333</v>
      </c>
    </row>
    <row r="11921" spans="4:12" x14ac:dyDescent="0.2">
      <c r="D11921" s="175"/>
      <c r="E11921" s="4" t="s">
        <v>27</v>
      </c>
      <c r="F11921" s="6"/>
      <c r="G11921" s="5">
        <v>70</v>
      </c>
      <c r="H11921" s="7">
        <v>6</v>
      </c>
      <c r="I11921" s="1">
        <v>6</v>
      </c>
      <c r="J11921" s="1">
        <v>36</v>
      </c>
      <c r="K11921" s="1">
        <v>18</v>
      </c>
      <c r="L11921" s="8">
        <v>4</v>
      </c>
    </row>
    <row r="11922" spans="4:12" x14ac:dyDescent="0.2">
      <c r="D11922" s="175"/>
      <c r="E11922" s="11"/>
      <c r="F11922" s="10"/>
      <c r="G11922" s="9">
        <v>100</v>
      </c>
      <c r="H11922" s="16">
        <v>8.5714285714289993</v>
      </c>
      <c r="I11922" s="2">
        <v>8.5714285714289993</v>
      </c>
      <c r="J11922" s="2">
        <v>51.428571428570997</v>
      </c>
      <c r="K11922" s="2">
        <v>25.714285714286</v>
      </c>
      <c r="L11922" s="13">
        <v>5.7142857142860004</v>
      </c>
    </row>
    <row r="11923" spans="4:12" x14ac:dyDescent="0.2">
      <c r="D11923" s="175"/>
      <c r="E11923" s="4" t="s">
        <v>28</v>
      </c>
      <c r="F11923" s="6"/>
      <c r="G11923" s="5">
        <v>51</v>
      </c>
      <c r="H11923" s="7">
        <v>8</v>
      </c>
      <c r="I11923" s="1">
        <v>7</v>
      </c>
      <c r="J11923" s="1">
        <v>21</v>
      </c>
      <c r="K11923" s="1">
        <v>11</v>
      </c>
      <c r="L11923" s="8">
        <v>4</v>
      </c>
    </row>
    <row r="11924" spans="4:12" x14ac:dyDescent="0.2">
      <c r="D11924" s="175"/>
      <c r="E11924" s="11"/>
      <c r="F11924" s="10"/>
      <c r="G11924" s="9">
        <v>100</v>
      </c>
      <c r="H11924" s="64">
        <v>15.686274509804001</v>
      </c>
      <c r="I11924" s="2">
        <v>13.725490196078001</v>
      </c>
      <c r="J11924" s="27">
        <v>41.176470588234999</v>
      </c>
      <c r="K11924" s="27">
        <v>21.568627450979999</v>
      </c>
      <c r="L11924" s="13">
        <v>7.8431372549020004</v>
      </c>
    </row>
    <row r="11925" spans="4:12" x14ac:dyDescent="0.2">
      <c r="D11925" s="175"/>
      <c r="E11925" s="4" t="s">
        <v>29</v>
      </c>
      <c r="F11925" s="6"/>
      <c r="G11925" s="5">
        <v>7</v>
      </c>
      <c r="H11925" s="7">
        <v>0</v>
      </c>
      <c r="I11925" s="1">
        <v>0</v>
      </c>
      <c r="J11925" s="1">
        <v>3</v>
      </c>
      <c r="K11925" s="1">
        <v>4</v>
      </c>
      <c r="L11925" s="8">
        <v>0</v>
      </c>
    </row>
    <row r="11926" spans="4:12" x14ac:dyDescent="0.2">
      <c r="D11926" s="175"/>
      <c r="E11926" s="11"/>
      <c r="F11926" s="10"/>
      <c r="G11926" s="9">
        <v>100</v>
      </c>
      <c r="H11926" s="121">
        <v>0</v>
      </c>
      <c r="I11926" s="76">
        <v>0</v>
      </c>
      <c r="J11926" s="2">
        <v>42.857142857143003</v>
      </c>
      <c r="K11926" s="35">
        <v>57.142857142856997</v>
      </c>
      <c r="L11926" s="36">
        <v>0</v>
      </c>
    </row>
    <row r="11927" spans="4:12" x14ac:dyDescent="0.2">
      <c r="D11927" s="174" t="s">
        <v>30</v>
      </c>
      <c r="E11927" s="20" t="s">
        <v>31</v>
      </c>
      <c r="F11927" s="22"/>
      <c r="G11927" s="21">
        <v>393</v>
      </c>
      <c r="H11927" s="25">
        <v>34</v>
      </c>
      <c r="I11927" s="3">
        <v>57</v>
      </c>
      <c r="J11927" s="3">
        <v>181</v>
      </c>
      <c r="K11927" s="3">
        <v>111</v>
      </c>
      <c r="L11927" s="26">
        <v>10</v>
      </c>
    </row>
    <row r="11928" spans="4:12" x14ac:dyDescent="0.2">
      <c r="D11928" s="175"/>
      <c r="E11928" s="11"/>
      <c r="F11928" s="10"/>
      <c r="G11928" s="9">
        <v>100</v>
      </c>
      <c r="H11928" s="16">
        <v>8.6513994910940006</v>
      </c>
      <c r="I11928" s="2">
        <v>14.503816793893</v>
      </c>
      <c r="J11928" s="2">
        <v>46.055979643766001</v>
      </c>
      <c r="K11928" s="2">
        <v>28.24427480916</v>
      </c>
      <c r="L11928" s="13">
        <v>2.5445292620869999</v>
      </c>
    </row>
    <row r="11929" spans="4:12" x14ac:dyDescent="0.2">
      <c r="D11929" s="175"/>
      <c r="E11929" s="4" t="s">
        <v>32</v>
      </c>
      <c r="F11929" s="6"/>
      <c r="G11929" s="5">
        <v>352</v>
      </c>
      <c r="H11929" s="7">
        <v>34</v>
      </c>
      <c r="I11929" s="1">
        <v>49</v>
      </c>
      <c r="J11929" s="1">
        <v>162</v>
      </c>
      <c r="K11929" s="1">
        <v>88</v>
      </c>
      <c r="L11929" s="8">
        <v>19</v>
      </c>
    </row>
    <row r="11930" spans="4:12" x14ac:dyDescent="0.2">
      <c r="D11930" s="175"/>
      <c r="E11930" s="11"/>
      <c r="F11930" s="10"/>
      <c r="G11930" s="9">
        <v>100</v>
      </c>
      <c r="H11930" s="16">
        <v>9.6590909090910007</v>
      </c>
      <c r="I11930" s="2">
        <v>13.920454545455</v>
      </c>
      <c r="J11930" s="2">
        <v>46.022727272727003</v>
      </c>
      <c r="K11930" s="2">
        <v>25</v>
      </c>
      <c r="L11930" s="13">
        <v>5.3977272727269998</v>
      </c>
    </row>
    <row r="11931" spans="4:12" x14ac:dyDescent="0.2">
      <c r="D11931" s="175"/>
      <c r="E11931" s="4" t="s">
        <v>33</v>
      </c>
      <c r="F11931" s="6"/>
      <c r="G11931" s="5">
        <v>388</v>
      </c>
      <c r="H11931" s="7">
        <v>32</v>
      </c>
      <c r="I11931" s="1">
        <v>46</v>
      </c>
      <c r="J11931" s="1">
        <v>183</v>
      </c>
      <c r="K11931" s="1">
        <v>104</v>
      </c>
      <c r="L11931" s="8">
        <v>23</v>
      </c>
    </row>
    <row r="11932" spans="4:12" x14ac:dyDescent="0.2">
      <c r="D11932" s="175"/>
      <c r="E11932" s="11"/>
      <c r="F11932" s="10"/>
      <c r="G11932" s="9">
        <v>100</v>
      </c>
      <c r="H11932" s="16">
        <v>8.2474226804120008</v>
      </c>
      <c r="I11932" s="2">
        <v>11.855670103093001</v>
      </c>
      <c r="J11932" s="2">
        <v>47.164948453607998</v>
      </c>
      <c r="K11932" s="2">
        <v>26.804123711340001</v>
      </c>
      <c r="L11932" s="13">
        <v>5.9278350515460003</v>
      </c>
    </row>
    <row r="11933" spans="4:12" x14ac:dyDescent="0.2">
      <c r="D11933" s="175"/>
      <c r="E11933" s="4" t="s">
        <v>34</v>
      </c>
      <c r="F11933" s="6"/>
      <c r="G11933" s="5">
        <v>89</v>
      </c>
      <c r="H11933" s="7">
        <v>9</v>
      </c>
      <c r="I11933" s="1">
        <v>8</v>
      </c>
      <c r="J11933" s="1">
        <v>46</v>
      </c>
      <c r="K11933" s="1">
        <v>23</v>
      </c>
      <c r="L11933" s="8">
        <v>3</v>
      </c>
    </row>
    <row r="11934" spans="4:12" x14ac:dyDescent="0.2">
      <c r="D11934" s="175"/>
      <c r="E11934" s="11"/>
      <c r="F11934" s="10"/>
      <c r="G11934" s="9">
        <v>100</v>
      </c>
      <c r="H11934" s="16">
        <v>10.112359550561999</v>
      </c>
      <c r="I11934" s="2">
        <v>8.9887640449440003</v>
      </c>
      <c r="J11934" s="2">
        <v>51.685393258426998</v>
      </c>
      <c r="K11934" s="2">
        <v>25.842696629212998</v>
      </c>
      <c r="L11934" s="13">
        <v>3.3707865168539999</v>
      </c>
    </row>
    <row r="11935" spans="4:12" x14ac:dyDescent="0.2">
      <c r="D11935" s="174" t="s">
        <v>35</v>
      </c>
      <c r="E11935" s="20" t="s">
        <v>36</v>
      </c>
      <c r="F11935" s="22"/>
      <c r="G11935" s="21">
        <v>629</v>
      </c>
      <c r="H11935" s="25">
        <v>59</v>
      </c>
      <c r="I11935" s="3">
        <v>71</v>
      </c>
      <c r="J11935" s="3">
        <v>305</v>
      </c>
      <c r="K11935" s="3">
        <v>168</v>
      </c>
      <c r="L11935" s="26">
        <v>26</v>
      </c>
    </row>
    <row r="11936" spans="4:12" x14ac:dyDescent="0.2">
      <c r="D11936" s="175"/>
      <c r="E11936" s="11"/>
      <c r="F11936" s="10"/>
      <c r="G11936" s="9">
        <v>100</v>
      </c>
      <c r="H11936" s="16">
        <v>9.3799682034980005</v>
      </c>
      <c r="I11936" s="2">
        <v>11.287758346582001</v>
      </c>
      <c r="J11936" s="2">
        <v>48.489666136724999</v>
      </c>
      <c r="K11936" s="2">
        <v>26.709062003180001</v>
      </c>
      <c r="L11936" s="13">
        <v>4.1335453100160002</v>
      </c>
    </row>
    <row r="11937" spans="4:12" x14ac:dyDescent="0.2">
      <c r="D11937" s="175"/>
      <c r="E11937" s="4" t="s">
        <v>37</v>
      </c>
      <c r="F11937" s="6"/>
      <c r="G11937" s="5">
        <v>593</v>
      </c>
      <c r="H11937" s="7">
        <v>50</v>
      </c>
      <c r="I11937" s="1">
        <v>89</v>
      </c>
      <c r="J11937" s="1">
        <v>267</v>
      </c>
      <c r="K11937" s="1">
        <v>158</v>
      </c>
      <c r="L11937" s="8">
        <v>29</v>
      </c>
    </row>
    <row r="11938" spans="4:12" x14ac:dyDescent="0.2">
      <c r="D11938" s="175"/>
      <c r="E11938" s="11"/>
      <c r="F11938" s="10"/>
      <c r="G11938" s="9">
        <v>100</v>
      </c>
      <c r="H11938" s="16">
        <v>8.4317032040470004</v>
      </c>
      <c r="I11938" s="2">
        <v>15.008431703204</v>
      </c>
      <c r="J11938" s="2">
        <v>45.025295109612003</v>
      </c>
      <c r="K11938" s="2">
        <v>26.644182124789001</v>
      </c>
      <c r="L11938" s="13">
        <v>4.8903878583470002</v>
      </c>
    </row>
    <row r="11939" spans="4:12" x14ac:dyDescent="0.2">
      <c r="D11939" s="174" t="s">
        <v>38</v>
      </c>
      <c r="E11939" s="20" t="s">
        <v>39</v>
      </c>
      <c r="F11939" s="22"/>
      <c r="G11939" s="21">
        <v>64</v>
      </c>
      <c r="H11939" s="25">
        <v>2</v>
      </c>
      <c r="I11939" s="3">
        <v>3</v>
      </c>
      <c r="J11939" s="3">
        <v>30</v>
      </c>
      <c r="K11939" s="3">
        <v>26</v>
      </c>
      <c r="L11939" s="26">
        <v>3</v>
      </c>
    </row>
    <row r="11940" spans="4:12" x14ac:dyDescent="0.2">
      <c r="D11940" s="175"/>
      <c r="E11940" s="11"/>
      <c r="F11940" s="10"/>
      <c r="G11940" s="9">
        <v>100</v>
      </c>
      <c r="H11940" s="73">
        <v>3.125</v>
      </c>
      <c r="I11940" s="27">
        <v>4.6875</v>
      </c>
      <c r="J11940" s="2">
        <v>46.875</v>
      </c>
      <c r="K11940" s="35">
        <v>40.625</v>
      </c>
      <c r="L11940" s="13">
        <v>4.6875</v>
      </c>
    </row>
    <row r="11941" spans="4:12" x14ac:dyDescent="0.2">
      <c r="D11941" s="175"/>
      <c r="E11941" s="4" t="s">
        <v>40</v>
      </c>
      <c r="F11941" s="6"/>
      <c r="G11941" s="5">
        <v>147</v>
      </c>
      <c r="H11941" s="7">
        <v>13</v>
      </c>
      <c r="I11941" s="1">
        <v>17</v>
      </c>
      <c r="J11941" s="1">
        <v>45</v>
      </c>
      <c r="K11941" s="1">
        <v>68</v>
      </c>
      <c r="L11941" s="8">
        <v>4</v>
      </c>
    </row>
    <row r="11942" spans="4:12" x14ac:dyDescent="0.2">
      <c r="D11942" s="175"/>
      <c r="E11942" s="11"/>
      <c r="F11942" s="10"/>
      <c r="G11942" s="9">
        <v>100</v>
      </c>
      <c r="H11942" s="16">
        <v>8.8435374149660007</v>
      </c>
      <c r="I11942" s="2">
        <v>11.564625850340001</v>
      </c>
      <c r="J11942" s="46">
        <v>30.612244897958998</v>
      </c>
      <c r="K11942" s="35">
        <v>46.258503401360997</v>
      </c>
      <c r="L11942" s="13">
        <v>2.7210884353739999</v>
      </c>
    </row>
    <row r="11943" spans="4:12" x14ac:dyDescent="0.2">
      <c r="D11943" s="175"/>
      <c r="E11943" s="4" t="s">
        <v>41</v>
      </c>
      <c r="F11943" s="6"/>
      <c r="G11943" s="5">
        <v>204</v>
      </c>
      <c r="H11943" s="7">
        <v>17</v>
      </c>
      <c r="I11943" s="1">
        <v>25</v>
      </c>
      <c r="J11943" s="1">
        <v>83</v>
      </c>
      <c r="K11943" s="1">
        <v>76</v>
      </c>
      <c r="L11943" s="8">
        <v>3</v>
      </c>
    </row>
    <row r="11944" spans="4:12" x14ac:dyDescent="0.2">
      <c r="D11944" s="175"/>
      <c r="E11944" s="11"/>
      <c r="F11944" s="10"/>
      <c r="G11944" s="9">
        <v>100</v>
      </c>
      <c r="H11944" s="16">
        <v>8.333333333333</v>
      </c>
      <c r="I11944" s="2">
        <v>12.254901960784</v>
      </c>
      <c r="J11944" s="27">
        <v>40.686274509804001</v>
      </c>
      <c r="K11944" s="35">
        <v>37.254901960783997</v>
      </c>
      <c r="L11944" s="13">
        <v>1.4705882352940001</v>
      </c>
    </row>
    <row r="11945" spans="4:12" x14ac:dyDescent="0.2">
      <c r="D11945" s="175"/>
      <c r="E11945" s="4" t="s">
        <v>42</v>
      </c>
      <c r="F11945" s="6"/>
      <c r="G11945" s="5">
        <v>210</v>
      </c>
      <c r="H11945" s="7">
        <v>24</v>
      </c>
      <c r="I11945" s="1">
        <v>31</v>
      </c>
      <c r="J11945" s="1">
        <v>97</v>
      </c>
      <c r="K11945" s="1">
        <v>54</v>
      </c>
      <c r="L11945" s="8">
        <v>4</v>
      </c>
    </row>
    <row r="11946" spans="4:12" x14ac:dyDescent="0.2">
      <c r="D11946" s="175"/>
      <c r="E11946" s="11"/>
      <c r="F11946" s="10"/>
      <c r="G11946" s="9">
        <v>100</v>
      </c>
      <c r="H11946" s="16">
        <v>11.428571428571001</v>
      </c>
      <c r="I11946" s="2">
        <v>14.761904761905001</v>
      </c>
      <c r="J11946" s="2">
        <v>46.190476190475998</v>
      </c>
      <c r="K11946" s="2">
        <v>25.714285714286</v>
      </c>
      <c r="L11946" s="13">
        <v>1.9047619047619999</v>
      </c>
    </row>
    <row r="11947" spans="4:12" x14ac:dyDescent="0.2">
      <c r="D11947" s="175"/>
      <c r="E11947" s="4" t="s">
        <v>43</v>
      </c>
      <c r="F11947" s="6"/>
      <c r="G11947" s="5">
        <v>204</v>
      </c>
      <c r="H11947" s="7">
        <v>13</v>
      </c>
      <c r="I11947" s="1">
        <v>33</v>
      </c>
      <c r="J11947" s="1">
        <v>111</v>
      </c>
      <c r="K11947" s="1">
        <v>39</v>
      </c>
      <c r="L11947" s="8">
        <v>8</v>
      </c>
    </row>
    <row r="11948" spans="4:12" x14ac:dyDescent="0.2">
      <c r="D11948" s="175"/>
      <c r="E11948" s="11"/>
      <c r="F11948" s="10"/>
      <c r="G11948" s="9">
        <v>100</v>
      </c>
      <c r="H11948" s="16">
        <v>6.3725490196079999</v>
      </c>
      <c r="I11948" s="2">
        <v>16.176470588234999</v>
      </c>
      <c r="J11948" s="23">
        <v>54.411764705882</v>
      </c>
      <c r="K11948" s="27">
        <v>19.117647058824002</v>
      </c>
      <c r="L11948" s="13">
        <v>3.9215686274510002</v>
      </c>
    </row>
    <row r="11949" spans="4:12" x14ac:dyDescent="0.2">
      <c r="D11949" s="175"/>
      <c r="E11949" s="4" t="s">
        <v>44</v>
      </c>
      <c r="F11949" s="6"/>
      <c r="G11949" s="5">
        <v>223</v>
      </c>
      <c r="H11949" s="7">
        <v>24</v>
      </c>
      <c r="I11949" s="1">
        <v>28</v>
      </c>
      <c r="J11949" s="1">
        <v>110</v>
      </c>
      <c r="K11949" s="1">
        <v>43</v>
      </c>
      <c r="L11949" s="8">
        <v>18</v>
      </c>
    </row>
    <row r="11950" spans="4:12" x14ac:dyDescent="0.2">
      <c r="D11950" s="175"/>
      <c r="E11950" s="11"/>
      <c r="F11950" s="10"/>
      <c r="G11950" s="9">
        <v>100</v>
      </c>
      <c r="H11950" s="16">
        <v>10.762331838565</v>
      </c>
      <c r="I11950" s="2">
        <v>12.556053811659</v>
      </c>
      <c r="J11950" s="2">
        <v>49.327354260089997</v>
      </c>
      <c r="K11950" s="27">
        <v>19.282511210761999</v>
      </c>
      <c r="L11950" s="13">
        <v>8.0717488789239997</v>
      </c>
    </row>
    <row r="11951" spans="4:12" x14ac:dyDescent="0.2">
      <c r="D11951" s="175"/>
      <c r="E11951" s="4" t="s">
        <v>45</v>
      </c>
      <c r="F11951" s="6"/>
      <c r="G11951" s="5">
        <v>170</v>
      </c>
      <c r="H11951" s="7">
        <v>16</v>
      </c>
      <c r="I11951" s="1">
        <v>23</v>
      </c>
      <c r="J11951" s="1">
        <v>96</v>
      </c>
      <c r="K11951" s="1">
        <v>20</v>
      </c>
      <c r="L11951" s="8">
        <v>15</v>
      </c>
    </row>
    <row r="11952" spans="4:12" x14ac:dyDescent="0.2">
      <c r="D11952" s="176"/>
      <c r="E11952" s="57"/>
      <c r="F11952" s="54"/>
      <c r="G11952" s="67">
        <v>100</v>
      </c>
      <c r="H11952" s="82">
        <v>9.4117647058819998</v>
      </c>
      <c r="I11952" s="48">
        <v>13.529411764705999</v>
      </c>
      <c r="J11952" s="103">
        <v>56.470588235294002</v>
      </c>
      <c r="K11952" s="91">
        <v>11.764705882353001</v>
      </c>
      <c r="L11952" s="84">
        <v>8.8235294117649996</v>
      </c>
    </row>
    <row r="11954" spans="2:12" x14ac:dyDescent="0.2">
      <c r="B11954" s="43" t="str">
        <f xml:space="preserve"> HYPERLINK("#'目次'!B254", "[248]")</f>
        <v>[248]</v>
      </c>
      <c r="C11954" s="31" t="s">
        <v>465</v>
      </c>
    </row>
    <row r="11958" spans="2:12" ht="24" x14ac:dyDescent="0.2">
      <c r="D11958" s="177"/>
      <c r="E11958" s="178"/>
      <c r="F11958" s="178"/>
      <c r="G11958" s="40" t="s">
        <v>14</v>
      </c>
      <c r="H11958" s="42" t="s">
        <v>451</v>
      </c>
      <c r="I11958" s="15" t="s">
        <v>452</v>
      </c>
      <c r="J11958" s="15" t="s">
        <v>453</v>
      </c>
      <c r="K11958" s="15" t="s">
        <v>420</v>
      </c>
      <c r="L11958" s="44" t="s">
        <v>17</v>
      </c>
    </row>
    <row r="11959" spans="2:12" x14ac:dyDescent="0.2">
      <c r="D11959" s="179"/>
      <c r="E11959" s="180"/>
      <c r="F11959" s="180"/>
      <c r="G11959" s="39"/>
      <c r="H11959" s="41"/>
      <c r="I11959" s="14"/>
      <c r="J11959" s="14"/>
      <c r="K11959" s="14"/>
      <c r="L11959" s="38"/>
    </row>
    <row r="11960" spans="2:12" x14ac:dyDescent="0.2">
      <c r="D11960" s="70"/>
      <c r="E11960" s="72" t="s">
        <v>14</v>
      </c>
      <c r="F11960" s="69"/>
      <c r="G11960" s="37">
        <v>1222</v>
      </c>
      <c r="H11960" s="17">
        <v>109</v>
      </c>
      <c r="I11960" s="17">
        <v>160</v>
      </c>
      <c r="J11960" s="17">
        <v>572</v>
      </c>
      <c r="K11960" s="17">
        <v>326</v>
      </c>
      <c r="L11960" s="55">
        <v>55</v>
      </c>
    </row>
    <row r="11961" spans="2:12" x14ac:dyDescent="0.2">
      <c r="D11961" s="57"/>
      <c r="E11961" s="54"/>
      <c r="F11961" s="71"/>
      <c r="G11961" s="9">
        <v>100</v>
      </c>
      <c r="H11961" s="2">
        <v>8.9198036006549994</v>
      </c>
      <c r="I11961" s="2">
        <v>13.093289689034</v>
      </c>
      <c r="J11961" s="2">
        <v>46.808510638298003</v>
      </c>
      <c r="K11961" s="2">
        <v>26.677577741408001</v>
      </c>
      <c r="L11961" s="13">
        <v>4.5008183306060001</v>
      </c>
    </row>
    <row r="11962" spans="2:12" x14ac:dyDescent="0.2">
      <c r="D11962" s="174" t="s">
        <v>52</v>
      </c>
      <c r="E11962" s="20" t="s">
        <v>53</v>
      </c>
      <c r="F11962" s="22"/>
      <c r="G11962" s="21">
        <v>15</v>
      </c>
      <c r="H11962" s="25">
        <v>0</v>
      </c>
      <c r="I11962" s="3">
        <v>2</v>
      </c>
      <c r="J11962" s="3">
        <v>5</v>
      </c>
      <c r="K11962" s="3">
        <v>7</v>
      </c>
      <c r="L11962" s="26">
        <v>1</v>
      </c>
    </row>
    <row r="11963" spans="2:12" x14ac:dyDescent="0.2">
      <c r="D11963" s="175"/>
      <c r="E11963" s="11"/>
      <c r="F11963" s="10"/>
      <c r="G11963" s="9">
        <v>100</v>
      </c>
      <c r="H11963" s="121">
        <v>0</v>
      </c>
      <c r="I11963" s="2">
        <v>13.333333333333</v>
      </c>
      <c r="J11963" s="46">
        <v>33.333333333333002</v>
      </c>
      <c r="K11963" s="35">
        <v>46.666666666666998</v>
      </c>
      <c r="L11963" s="13">
        <v>6.666666666667</v>
      </c>
    </row>
    <row r="11964" spans="2:12" ht="24" x14ac:dyDescent="0.2">
      <c r="D11964" s="175"/>
      <c r="E11964" s="4" t="s">
        <v>54</v>
      </c>
      <c r="F11964" s="6"/>
      <c r="G11964" s="5">
        <v>122</v>
      </c>
      <c r="H11964" s="7">
        <v>12</v>
      </c>
      <c r="I11964" s="1">
        <v>16</v>
      </c>
      <c r="J11964" s="1">
        <v>70</v>
      </c>
      <c r="K11964" s="1">
        <v>19</v>
      </c>
      <c r="L11964" s="8">
        <v>5</v>
      </c>
    </row>
    <row r="11965" spans="2:12" x14ac:dyDescent="0.2">
      <c r="D11965" s="175"/>
      <c r="E11965" s="11"/>
      <c r="F11965" s="10"/>
      <c r="G11965" s="9">
        <v>100</v>
      </c>
      <c r="H11965" s="16">
        <v>9.83606557377</v>
      </c>
      <c r="I11965" s="2">
        <v>13.114754098361001</v>
      </c>
      <c r="J11965" s="35">
        <v>57.377049180328001</v>
      </c>
      <c r="K11965" s="46">
        <v>15.573770491803</v>
      </c>
      <c r="L11965" s="13">
        <v>4.0983606557380003</v>
      </c>
    </row>
    <row r="11966" spans="2:12" x14ac:dyDescent="0.2">
      <c r="D11966" s="175"/>
      <c r="E11966" s="4" t="s">
        <v>55</v>
      </c>
      <c r="F11966" s="6"/>
      <c r="G11966" s="5">
        <v>43</v>
      </c>
      <c r="H11966" s="7">
        <v>5</v>
      </c>
      <c r="I11966" s="1">
        <v>2</v>
      </c>
      <c r="J11966" s="1">
        <v>23</v>
      </c>
      <c r="K11966" s="1">
        <v>12</v>
      </c>
      <c r="L11966" s="8">
        <v>1</v>
      </c>
    </row>
    <row r="11967" spans="2:12" x14ac:dyDescent="0.2">
      <c r="D11967" s="175"/>
      <c r="E11967" s="11"/>
      <c r="F11967" s="10"/>
      <c r="G11967" s="9">
        <v>100</v>
      </c>
      <c r="H11967" s="16">
        <v>11.627906976744001</v>
      </c>
      <c r="I11967" s="27">
        <v>4.6511627906979998</v>
      </c>
      <c r="J11967" s="23">
        <v>53.488372093023003</v>
      </c>
      <c r="K11967" s="2">
        <v>27.906976744186</v>
      </c>
      <c r="L11967" s="13">
        <v>2.3255813953489999</v>
      </c>
    </row>
    <row r="11968" spans="2:12" x14ac:dyDescent="0.2">
      <c r="D11968" s="175"/>
      <c r="E11968" s="4" t="s">
        <v>56</v>
      </c>
      <c r="F11968" s="6"/>
      <c r="G11968" s="5">
        <v>60</v>
      </c>
      <c r="H11968" s="7">
        <v>5</v>
      </c>
      <c r="I11968" s="1">
        <v>5</v>
      </c>
      <c r="J11968" s="1">
        <v>35</v>
      </c>
      <c r="K11968" s="1">
        <v>13</v>
      </c>
      <c r="L11968" s="8">
        <v>2</v>
      </c>
    </row>
    <row r="11969" spans="4:12" x14ac:dyDescent="0.2">
      <c r="D11969" s="175"/>
      <c r="E11969" s="11"/>
      <c r="F11969" s="10"/>
      <c r="G11969" s="9">
        <v>100</v>
      </c>
      <c r="H11969" s="16">
        <v>8.333333333333</v>
      </c>
      <c r="I11969" s="2">
        <v>8.333333333333</v>
      </c>
      <c r="J11969" s="35">
        <v>58.333333333333002</v>
      </c>
      <c r="K11969" s="27">
        <v>21.666666666666998</v>
      </c>
      <c r="L11969" s="13">
        <v>3.333333333333</v>
      </c>
    </row>
    <row r="11970" spans="4:12" x14ac:dyDescent="0.2">
      <c r="D11970" s="175"/>
      <c r="E11970" s="4" t="s">
        <v>57</v>
      </c>
      <c r="F11970" s="6"/>
      <c r="G11970" s="5">
        <v>286</v>
      </c>
      <c r="H11970" s="7">
        <v>23</v>
      </c>
      <c r="I11970" s="1">
        <v>38</v>
      </c>
      <c r="J11970" s="1">
        <v>124</v>
      </c>
      <c r="K11970" s="1">
        <v>96</v>
      </c>
      <c r="L11970" s="8">
        <v>5</v>
      </c>
    </row>
    <row r="11971" spans="4:12" x14ac:dyDescent="0.2">
      <c r="D11971" s="175"/>
      <c r="E11971" s="11"/>
      <c r="F11971" s="10"/>
      <c r="G11971" s="9">
        <v>100</v>
      </c>
      <c r="H11971" s="16">
        <v>8.0419580419580008</v>
      </c>
      <c r="I11971" s="2">
        <v>13.286713286713001</v>
      </c>
      <c r="J11971" s="2">
        <v>43.356643356642998</v>
      </c>
      <c r="K11971" s="23">
        <v>33.566433566434</v>
      </c>
      <c r="L11971" s="13">
        <v>1.7482517482519999</v>
      </c>
    </row>
    <row r="11972" spans="4:12" x14ac:dyDescent="0.2">
      <c r="D11972" s="175"/>
      <c r="E11972" s="4" t="s">
        <v>58</v>
      </c>
      <c r="F11972" s="6"/>
      <c r="G11972" s="5">
        <v>129</v>
      </c>
      <c r="H11972" s="7">
        <v>12</v>
      </c>
      <c r="I11972" s="1">
        <v>20</v>
      </c>
      <c r="J11972" s="1">
        <v>49</v>
      </c>
      <c r="K11972" s="1">
        <v>42</v>
      </c>
      <c r="L11972" s="8">
        <v>6</v>
      </c>
    </row>
    <row r="11973" spans="4:12" x14ac:dyDescent="0.2">
      <c r="D11973" s="175"/>
      <c r="E11973" s="11"/>
      <c r="F11973" s="10"/>
      <c r="G11973" s="9">
        <v>100</v>
      </c>
      <c r="H11973" s="16">
        <v>9.3023255813949994</v>
      </c>
      <c r="I11973" s="2">
        <v>15.503875968992</v>
      </c>
      <c r="J11973" s="27">
        <v>37.984496124030997</v>
      </c>
      <c r="K11973" s="23">
        <v>32.558139534883999</v>
      </c>
      <c r="L11973" s="13">
        <v>4.6511627906979998</v>
      </c>
    </row>
    <row r="11974" spans="4:12" x14ac:dyDescent="0.2">
      <c r="D11974" s="175"/>
      <c r="E11974" s="4" t="s">
        <v>59</v>
      </c>
      <c r="F11974" s="6"/>
      <c r="G11974" s="5">
        <v>195</v>
      </c>
      <c r="H11974" s="7">
        <v>24</v>
      </c>
      <c r="I11974" s="1">
        <v>27</v>
      </c>
      <c r="J11974" s="1">
        <v>87</v>
      </c>
      <c r="K11974" s="1">
        <v>49</v>
      </c>
      <c r="L11974" s="8">
        <v>8</v>
      </c>
    </row>
    <row r="11975" spans="4:12" x14ac:dyDescent="0.2">
      <c r="D11975" s="175"/>
      <c r="E11975" s="11"/>
      <c r="F11975" s="10"/>
      <c r="G11975" s="9">
        <v>100</v>
      </c>
      <c r="H11975" s="16">
        <v>12.307692307691999</v>
      </c>
      <c r="I11975" s="2">
        <v>13.846153846153999</v>
      </c>
      <c r="J11975" s="2">
        <v>44.615384615384997</v>
      </c>
      <c r="K11975" s="2">
        <v>25.128205128205</v>
      </c>
      <c r="L11975" s="13">
        <v>4.1025641025640001</v>
      </c>
    </row>
    <row r="11976" spans="4:12" x14ac:dyDescent="0.2">
      <c r="D11976" s="175"/>
      <c r="E11976" s="4" t="s">
        <v>60</v>
      </c>
      <c r="F11976" s="6"/>
      <c r="G11976" s="5">
        <v>176</v>
      </c>
      <c r="H11976" s="7">
        <v>17</v>
      </c>
      <c r="I11976" s="1">
        <v>23</v>
      </c>
      <c r="J11976" s="1">
        <v>93</v>
      </c>
      <c r="K11976" s="1">
        <v>32</v>
      </c>
      <c r="L11976" s="8">
        <v>11</v>
      </c>
    </row>
    <row r="11977" spans="4:12" x14ac:dyDescent="0.2">
      <c r="D11977" s="175"/>
      <c r="E11977" s="11"/>
      <c r="F11977" s="10"/>
      <c r="G11977" s="9">
        <v>100</v>
      </c>
      <c r="H11977" s="16">
        <v>9.6590909090910007</v>
      </c>
      <c r="I11977" s="2">
        <v>13.068181818182</v>
      </c>
      <c r="J11977" s="23">
        <v>52.840909090909001</v>
      </c>
      <c r="K11977" s="27">
        <v>18.181818181817999</v>
      </c>
      <c r="L11977" s="13">
        <v>6.25</v>
      </c>
    </row>
    <row r="11978" spans="4:12" x14ac:dyDescent="0.2">
      <c r="D11978" s="175"/>
      <c r="E11978" s="4" t="s">
        <v>61</v>
      </c>
      <c r="F11978" s="6"/>
      <c r="G11978" s="5">
        <v>78</v>
      </c>
      <c r="H11978" s="7">
        <v>3</v>
      </c>
      <c r="I11978" s="1">
        <v>6</v>
      </c>
      <c r="J11978" s="1">
        <v>31</v>
      </c>
      <c r="K11978" s="1">
        <v>35</v>
      </c>
      <c r="L11978" s="8">
        <v>3</v>
      </c>
    </row>
    <row r="11979" spans="4:12" x14ac:dyDescent="0.2">
      <c r="D11979" s="175"/>
      <c r="E11979" s="11"/>
      <c r="F11979" s="10"/>
      <c r="G11979" s="9">
        <v>100</v>
      </c>
      <c r="H11979" s="73">
        <v>3.8461538461539999</v>
      </c>
      <c r="I11979" s="27">
        <v>7.6923076923079998</v>
      </c>
      <c r="J11979" s="27">
        <v>39.74358974359</v>
      </c>
      <c r="K11979" s="35">
        <v>44.871794871794997</v>
      </c>
      <c r="L11979" s="13">
        <v>3.8461538461539999</v>
      </c>
    </row>
    <row r="11980" spans="4:12" x14ac:dyDescent="0.2">
      <c r="D11980" s="175"/>
      <c r="E11980" s="4" t="s">
        <v>62</v>
      </c>
      <c r="F11980" s="6"/>
      <c r="G11980" s="5">
        <v>113</v>
      </c>
      <c r="H11980" s="7">
        <v>8</v>
      </c>
      <c r="I11980" s="1">
        <v>21</v>
      </c>
      <c r="J11980" s="1">
        <v>54</v>
      </c>
      <c r="K11980" s="1">
        <v>21</v>
      </c>
      <c r="L11980" s="8">
        <v>9</v>
      </c>
    </row>
    <row r="11981" spans="4:12" x14ac:dyDescent="0.2">
      <c r="D11981" s="175"/>
      <c r="E11981" s="11"/>
      <c r="F11981" s="10"/>
      <c r="G11981" s="9">
        <v>100</v>
      </c>
      <c r="H11981" s="16">
        <v>7.0796460176989999</v>
      </c>
      <c r="I11981" s="23">
        <v>18.584070796460001</v>
      </c>
      <c r="J11981" s="2">
        <v>47.787610619469</v>
      </c>
      <c r="K11981" s="27">
        <v>18.584070796460001</v>
      </c>
      <c r="L11981" s="13">
        <v>7.964601769912</v>
      </c>
    </row>
    <row r="11982" spans="4:12" x14ac:dyDescent="0.2">
      <c r="D11982" s="174" t="s">
        <v>63</v>
      </c>
      <c r="E11982" s="20" t="s">
        <v>64</v>
      </c>
      <c r="F11982" s="22"/>
      <c r="G11982" s="21">
        <v>234</v>
      </c>
      <c r="H11982" s="25">
        <v>15</v>
      </c>
      <c r="I11982" s="3">
        <v>36</v>
      </c>
      <c r="J11982" s="3">
        <v>110</v>
      </c>
      <c r="K11982" s="3">
        <v>55</v>
      </c>
      <c r="L11982" s="26">
        <v>18</v>
      </c>
    </row>
    <row r="11983" spans="4:12" x14ac:dyDescent="0.2">
      <c r="D11983" s="175"/>
      <c r="E11983" s="11"/>
      <c r="F11983" s="10"/>
      <c r="G11983" s="9">
        <v>100</v>
      </c>
      <c r="H11983" s="16">
        <v>6.4102564102560002</v>
      </c>
      <c r="I11983" s="2">
        <v>15.384615384615</v>
      </c>
      <c r="J11983" s="2">
        <v>47.008547008546998</v>
      </c>
      <c r="K11983" s="2">
        <v>23.504273504274</v>
      </c>
      <c r="L11983" s="13">
        <v>7.6923076923079998</v>
      </c>
    </row>
    <row r="11984" spans="4:12" x14ac:dyDescent="0.2">
      <c r="D11984" s="175"/>
      <c r="E11984" s="4" t="s">
        <v>65</v>
      </c>
      <c r="F11984" s="6"/>
      <c r="G11984" s="5">
        <v>172</v>
      </c>
      <c r="H11984" s="7">
        <v>16</v>
      </c>
      <c r="I11984" s="1">
        <v>14</v>
      </c>
      <c r="J11984" s="1">
        <v>88</v>
      </c>
      <c r="K11984" s="1">
        <v>42</v>
      </c>
      <c r="L11984" s="8">
        <v>12</v>
      </c>
    </row>
    <row r="11985" spans="4:12" x14ac:dyDescent="0.2">
      <c r="D11985" s="175"/>
      <c r="E11985" s="11"/>
      <c r="F11985" s="10"/>
      <c r="G11985" s="9">
        <v>100</v>
      </c>
      <c r="H11985" s="16">
        <v>9.3023255813949994</v>
      </c>
      <c r="I11985" s="2">
        <v>8.1395348837209998</v>
      </c>
      <c r="J11985" s="2">
        <v>51.162790697673998</v>
      </c>
      <c r="K11985" s="2">
        <v>24.418604651163001</v>
      </c>
      <c r="L11985" s="13">
        <v>6.9767441860470001</v>
      </c>
    </row>
    <row r="11986" spans="4:12" x14ac:dyDescent="0.2">
      <c r="D11986" s="175"/>
      <c r="E11986" s="4" t="s">
        <v>66</v>
      </c>
      <c r="F11986" s="6"/>
      <c r="G11986" s="5">
        <v>165</v>
      </c>
      <c r="H11986" s="7">
        <v>15</v>
      </c>
      <c r="I11986" s="1">
        <v>24</v>
      </c>
      <c r="J11986" s="1">
        <v>78</v>
      </c>
      <c r="K11986" s="1">
        <v>41</v>
      </c>
      <c r="L11986" s="8">
        <v>7</v>
      </c>
    </row>
    <row r="11987" spans="4:12" x14ac:dyDescent="0.2">
      <c r="D11987" s="175"/>
      <c r="E11987" s="11"/>
      <c r="F11987" s="10"/>
      <c r="G11987" s="9">
        <v>100</v>
      </c>
      <c r="H11987" s="16">
        <v>9.0909090909089993</v>
      </c>
      <c r="I11987" s="2">
        <v>14.545454545455</v>
      </c>
      <c r="J11987" s="2">
        <v>47.272727272727003</v>
      </c>
      <c r="K11987" s="2">
        <v>24.848484848485</v>
      </c>
      <c r="L11987" s="13">
        <v>4.2424242424239997</v>
      </c>
    </row>
    <row r="11988" spans="4:12" x14ac:dyDescent="0.2">
      <c r="D11988" s="175"/>
      <c r="E11988" s="4" t="s">
        <v>67</v>
      </c>
      <c r="F11988" s="6"/>
      <c r="G11988" s="5">
        <v>158</v>
      </c>
      <c r="H11988" s="7">
        <v>19</v>
      </c>
      <c r="I11988" s="1">
        <v>22</v>
      </c>
      <c r="J11988" s="1">
        <v>67</v>
      </c>
      <c r="K11988" s="1">
        <v>46</v>
      </c>
      <c r="L11988" s="8">
        <v>4</v>
      </c>
    </row>
    <row r="11989" spans="4:12" x14ac:dyDescent="0.2">
      <c r="D11989" s="175"/>
      <c r="E11989" s="11"/>
      <c r="F11989" s="10"/>
      <c r="G11989" s="9">
        <v>100</v>
      </c>
      <c r="H11989" s="16">
        <v>12.025316455696</v>
      </c>
      <c r="I11989" s="2">
        <v>13.924050632910999</v>
      </c>
      <c r="J11989" s="2">
        <v>42.405063291139001</v>
      </c>
      <c r="K11989" s="2">
        <v>29.113924050632999</v>
      </c>
      <c r="L11989" s="13">
        <v>2.5316455696200002</v>
      </c>
    </row>
    <row r="11990" spans="4:12" x14ac:dyDescent="0.2">
      <c r="D11990" s="175"/>
      <c r="E11990" s="4" t="s">
        <v>68</v>
      </c>
      <c r="F11990" s="6"/>
      <c r="G11990" s="5">
        <v>112</v>
      </c>
      <c r="H11990" s="7">
        <v>7</v>
      </c>
      <c r="I11990" s="1">
        <v>15</v>
      </c>
      <c r="J11990" s="1">
        <v>52</v>
      </c>
      <c r="K11990" s="1">
        <v>35</v>
      </c>
      <c r="L11990" s="8">
        <v>3</v>
      </c>
    </row>
    <row r="11991" spans="4:12" x14ac:dyDescent="0.2">
      <c r="D11991" s="175"/>
      <c r="E11991" s="11"/>
      <c r="F11991" s="10"/>
      <c r="G11991" s="9">
        <v>100</v>
      </c>
      <c r="H11991" s="16">
        <v>6.25</v>
      </c>
      <c r="I11991" s="2">
        <v>13.392857142857</v>
      </c>
      <c r="J11991" s="2">
        <v>46.428571428570997</v>
      </c>
      <c r="K11991" s="2">
        <v>31.25</v>
      </c>
      <c r="L11991" s="13">
        <v>2.6785714285709998</v>
      </c>
    </row>
    <row r="11992" spans="4:12" x14ac:dyDescent="0.2">
      <c r="D11992" s="175"/>
      <c r="E11992" s="4" t="s">
        <v>69</v>
      </c>
      <c r="F11992" s="6"/>
      <c r="G11992" s="5">
        <v>92</v>
      </c>
      <c r="H11992" s="7">
        <v>10</v>
      </c>
      <c r="I11992" s="1">
        <v>12</v>
      </c>
      <c r="J11992" s="1">
        <v>36</v>
      </c>
      <c r="K11992" s="1">
        <v>32</v>
      </c>
      <c r="L11992" s="8">
        <v>2</v>
      </c>
    </row>
    <row r="11993" spans="4:12" x14ac:dyDescent="0.2">
      <c r="D11993" s="175"/>
      <c r="E11993" s="11"/>
      <c r="F11993" s="10"/>
      <c r="G11993" s="9">
        <v>100</v>
      </c>
      <c r="H11993" s="16">
        <v>10.869565217390999</v>
      </c>
      <c r="I11993" s="2">
        <v>13.04347826087</v>
      </c>
      <c r="J11993" s="27">
        <v>39.130434782609001</v>
      </c>
      <c r="K11993" s="23">
        <v>34.782608695652002</v>
      </c>
      <c r="L11993" s="13">
        <v>2.1739130434780001</v>
      </c>
    </row>
    <row r="11994" spans="4:12" x14ac:dyDescent="0.2">
      <c r="D11994" s="175"/>
      <c r="E11994" s="4" t="s">
        <v>70</v>
      </c>
      <c r="F11994" s="6"/>
      <c r="G11994" s="5">
        <v>131</v>
      </c>
      <c r="H11994" s="7">
        <v>12</v>
      </c>
      <c r="I11994" s="1">
        <v>12</v>
      </c>
      <c r="J11994" s="1">
        <v>67</v>
      </c>
      <c r="K11994" s="1">
        <v>40</v>
      </c>
      <c r="L11994" s="8">
        <v>0</v>
      </c>
    </row>
    <row r="11995" spans="4:12" x14ac:dyDescent="0.2">
      <c r="D11995" s="175"/>
      <c r="E11995" s="11"/>
      <c r="F11995" s="10"/>
      <c r="G11995" s="9">
        <v>100</v>
      </c>
      <c r="H11995" s="16">
        <v>9.1603053435110002</v>
      </c>
      <c r="I11995" s="2">
        <v>9.1603053435110002</v>
      </c>
      <c r="J11995" s="2">
        <v>51.145038167938999</v>
      </c>
      <c r="K11995" s="2">
        <v>30.534351145037999</v>
      </c>
      <c r="L11995" s="36">
        <v>0</v>
      </c>
    </row>
    <row r="11996" spans="4:12" x14ac:dyDescent="0.2">
      <c r="D11996" s="175"/>
      <c r="E11996" s="4" t="s">
        <v>71</v>
      </c>
      <c r="F11996" s="6"/>
      <c r="G11996" s="5">
        <v>71</v>
      </c>
      <c r="H11996" s="7">
        <v>6</v>
      </c>
      <c r="I11996" s="1">
        <v>14</v>
      </c>
      <c r="J11996" s="1">
        <v>33</v>
      </c>
      <c r="K11996" s="1">
        <v>17</v>
      </c>
      <c r="L11996" s="8">
        <v>1</v>
      </c>
    </row>
    <row r="11997" spans="4:12" x14ac:dyDescent="0.2">
      <c r="D11997" s="175"/>
      <c r="E11997" s="11"/>
      <c r="F11997" s="10"/>
      <c r="G11997" s="9">
        <v>100</v>
      </c>
      <c r="H11997" s="16">
        <v>8.4507042253520002</v>
      </c>
      <c r="I11997" s="23">
        <v>19.718309859154999</v>
      </c>
      <c r="J11997" s="2">
        <v>46.478873239437</v>
      </c>
      <c r="K11997" s="2">
        <v>23.943661971830998</v>
      </c>
      <c r="L11997" s="13">
        <v>1.4084507042250001</v>
      </c>
    </row>
    <row r="11998" spans="4:12" x14ac:dyDescent="0.2">
      <c r="D11998" s="175"/>
      <c r="E11998" s="4" t="s">
        <v>72</v>
      </c>
      <c r="F11998" s="6"/>
      <c r="G11998" s="5">
        <v>70</v>
      </c>
      <c r="H11998" s="7">
        <v>8</v>
      </c>
      <c r="I11998" s="1">
        <v>11</v>
      </c>
      <c r="J11998" s="1">
        <v>35</v>
      </c>
      <c r="K11998" s="1">
        <v>13</v>
      </c>
      <c r="L11998" s="8">
        <v>3</v>
      </c>
    </row>
    <row r="11999" spans="4:12" x14ac:dyDescent="0.2">
      <c r="D11999" s="176"/>
      <c r="E11999" s="57"/>
      <c r="F11999" s="54"/>
      <c r="G11999" s="67">
        <v>100</v>
      </c>
      <c r="H11999" s="82">
        <v>11.428571428571001</v>
      </c>
      <c r="I11999" s="48">
        <v>15.714285714286</v>
      </c>
      <c r="J11999" s="48">
        <v>50</v>
      </c>
      <c r="K11999" s="96">
        <v>18.571428571428999</v>
      </c>
      <c r="L11999" s="84">
        <v>4.2857142857139996</v>
      </c>
    </row>
    <row r="12001" spans="2:12" x14ac:dyDescent="0.2">
      <c r="B12001" s="43" t="str">
        <f xml:space="preserve"> HYPERLINK("#'目次'!B255", "[249]")</f>
        <v>[249]</v>
      </c>
      <c r="C12001" s="31" t="s">
        <v>465</v>
      </c>
    </row>
    <row r="12004" spans="2:12" x14ac:dyDescent="0.2">
      <c r="C12004" s="31" t="s">
        <v>75</v>
      </c>
    </row>
    <row r="12005" spans="2:12" ht="24" x14ac:dyDescent="0.2">
      <c r="D12005" s="177"/>
      <c r="E12005" s="178"/>
      <c r="F12005" s="178"/>
      <c r="G12005" s="40" t="s">
        <v>14</v>
      </c>
      <c r="H12005" s="42" t="s">
        <v>451</v>
      </c>
      <c r="I12005" s="15" t="s">
        <v>452</v>
      </c>
      <c r="J12005" s="15" t="s">
        <v>453</v>
      </c>
      <c r="K12005" s="15" t="s">
        <v>420</v>
      </c>
      <c r="L12005" s="44" t="s">
        <v>17</v>
      </c>
    </row>
    <row r="12006" spans="2:12" x14ac:dyDescent="0.2">
      <c r="D12006" s="179"/>
      <c r="E12006" s="180"/>
      <c r="F12006" s="180"/>
      <c r="G12006" s="39"/>
      <c r="H12006" s="41"/>
      <c r="I12006" s="14"/>
      <c r="J12006" s="14"/>
      <c r="K12006" s="14"/>
      <c r="L12006" s="38"/>
    </row>
    <row r="12007" spans="2:12" x14ac:dyDescent="0.2">
      <c r="D12007" s="70"/>
      <c r="E12007" s="72" t="s">
        <v>14</v>
      </c>
      <c r="F12007" s="69"/>
      <c r="G12007" s="37">
        <v>1222</v>
      </c>
      <c r="H12007" s="17">
        <v>109</v>
      </c>
      <c r="I12007" s="17">
        <v>160</v>
      </c>
      <c r="J12007" s="17">
        <v>572</v>
      </c>
      <c r="K12007" s="17">
        <v>326</v>
      </c>
      <c r="L12007" s="55">
        <v>55</v>
      </c>
    </row>
    <row r="12008" spans="2:12" x14ac:dyDescent="0.2">
      <c r="D12008" s="57"/>
      <c r="E12008" s="54"/>
      <c r="F12008" s="71"/>
      <c r="G12008" s="9">
        <v>100</v>
      </c>
      <c r="H12008" s="2">
        <v>8.9198036006549994</v>
      </c>
      <c r="I12008" s="2">
        <v>13.093289689034</v>
      </c>
      <c r="J12008" s="2">
        <v>46.808510638298003</v>
      </c>
      <c r="K12008" s="2">
        <v>26.677577741408001</v>
      </c>
      <c r="L12008" s="13">
        <v>4.5008183306060001</v>
      </c>
    </row>
    <row r="12009" spans="2:12" x14ac:dyDescent="0.2">
      <c r="D12009" s="174" t="s">
        <v>36</v>
      </c>
      <c r="E12009" s="20" t="s">
        <v>76</v>
      </c>
      <c r="F12009" s="22"/>
      <c r="G12009" s="21">
        <v>629</v>
      </c>
      <c r="H12009" s="25">
        <v>59</v>
      </c>
      <c r="I12009" s="3">
        <v>71</v>
      </c>
      <c r="J12009" s="3">
        <v>305</v>
      </c>
      <c r="K12009" s="3">
        <v>168</v>
      </c>
      <c r="L12009" s="26">
        <v>26</v>
      </c>
    </row>
    <row r="12010" spans="2:12" x14ac:dyDescent="0.2">
      <c r="D12010" s="175"/>
      <c r="E12010" s="11"/>
      <c r="F12010" s="10"/>
      <c r="G12010" s="9">
        <v>100</v>
      </c>
      <c r="H12010" s="16">
        <v>9.3799682034980005</v>
      </c>
      <c r="I12010" s="2">
        <v>11.287758346582001</v>
      </c>
      <c r="J12010" s="2">
        <v>48.489666136724999</v>
      </c>
      <c r="K12010" s="2">
        <v>26.709062003180001</v>
      </c>
      <c r="L12010" s="13">
        <v>4.1335453100160002</v>
      </c>
    </row>
    <row r="12011" spans="2:12" x14ac:dyDescent="0.2">
      <c r="D12011" s="175"/>
      <c r="E12011" s="4" t="s">
        <v>39</v>
      </c>
      <c r="F12011" s="6"/>
      <c r="G12011" s="5">
        <v>37</v>
      </c>
      <c r="H12011" s="7">
        <v>1</v>
      </c>
      <c r="I12011" s="1">
        <v>1</v>
      </c>
      <c r="J12011" s="1">
        <v>20</v>
      </c>
      <c r="K12011" s="1">
        <v>14</v>
      </c>
      <c r="L12011" s="8">
        <v>1</v>
      </c>
    </row>
    <row r="12012" spans="2:12" x14ac:dyDescent="0.2">
      <c r="D12012" s="175"/>
      <c r="E12012" s="11"/>
      <c r="F12012" s="10"/>
      <c r="G12012" s="9">
        <v>100</v>
      </c>
      <c r="H12012" s="73">
        <v>2.7027027027030002</v>
      </c>
      <c r="I12012" s="46">
        <v>2.7027027027030002</v>
      </c>
      <c r="J12012" s="23">
        <v>54.054054054053999</v>
      </c>
      <c r="K12012" s="35">
        <v>37.837837837838002</v>
      </c>
      <c r="L12012" s="13">
        <v>2.7027027027030002</v>
      </c>
    </row>
    <row r="12013" spans="2:12" x14ac:dyDescent="0.2">
      <c r="D12013" s="175"/>
      <c r="E12013" s="4" t="s">
        <v>40</v>
      </c>
      <c r="F12013" s="6"/>
      <c r="G12013" s="5">
        <v>73</v>
      </c>
      <c r="H12013" s="7">
        <v>9</v>
      </c>
      <c r="I12013" s="1">
        <v>7</v>
      </c>
      <c r="J12013" s="1">
        <v>23</v>
      </c>
      <c r="K12013" s="1">
        <v>32</v>
      </c>
      <c r="L12013" s="8">
        <v>2</v>
      </c>
    </row>
    <row r="12014" spans="2:12" x14ac:dyDescent="0.2">
      <c r="D12014" s="175"/>
      <c r="E12014" s="11"/>
      <c r="F12014" s="10"/>
      <c r="G12014" s="9">
        <v>100</v>
      </c>
      <c r="H12014" s="16">
        <v>12.328767123287999</v>
      </c>
      <c r="I12014" s="2">
        <v>9.5890410958899999</v>
      </c>
      <c r="J12014" s="46">
        <v>31.506849315067999</v>
      </c>
      <c r="K12014" s="35">
        <v>43.835616438355999</v>
      </c>
      <c r="L12014" s="13">
        <v>2.7397260273969999</v>
      </c>
    </row>
    <row r="12015" spans="2:12" x14ac:dyDescent="0.2">
      <c r="D12015" s="175"/>
      <c r="E12015" s="4" t="s">
        <v>41</v>
      </c>
      <c r="F12015" s="6"/>
      <c r="G12015" s="5">
        <v>108</v>
      </c>
      <c r="H12015" s="7">
        <v>9</v>
      </c>
      <c r="I12015" s="1">
        <v>15</v>
      </c>
      <c r="J12015" s="1">
        <v>43</v>
      </c>
      <c r="K12015" s="1">
        <v>38</v>
      </c>
      <c r="L12015" s="8">
        <v>3</v>
      </c>
    </row>
    <row r="12016" spans="2:12" x14ac:dyDescent="0.2">
      <c r="D12016" s="175"/>
      <c r="E12016" s="11"/>
      <c r="F12016" s="10"/>
      <c r="G12016" s="9">
        <v>100</v>
      </c>
      <c r="H12016" s="16">
        <v>8.333333333333</v>
      </c>
      <c r="I12016" s="2">
        <v>13.888888888888999</v>
      </c>
      <c r="J12016" s="27">
        <v>39.814814814815001</v>
      </c>
      <c r="K12016" s="23">
        <v>35.185185185184999</v>
      </c>
      <c r="L12016" s="13">
        <v>2.7777777777780002</v>
      </c>
    </row>
    <row r="12017" spans="4:12" x14ac:dyDescent="0.2">
      <c r="D12017" s="175"/>
      <c r="E12017" s="4" t="s">
        <v>42</v>
      </c>
      <c r="F12017" s="6"/>
      <c r="G12017" s="5">
        <v>113</v>
      </c>
      <c r="H12017" s="7">
        <v>14</v>
      </c>
      <c r="I12017" s="1">
        <v>12</v>
      </c>
      <c r="J12017" s="1">
        <v>59</v>
      </c>
      <c r="K12017" s="1">
        <v>27</v>
      </c>
      <c r="L12017" s="8">
        <v>1</v>
      </c>
    </row>
    <row r="12018" spans="4:12" x14ac:dyDescent="0.2">
      <c r="D12018" s="175"/>
      <c r="E12018" s="11"/>
      <c r="F12018" s="10"/>
      <c r="G12018" s="9">
        <v>100</v>
      </c>
      <c r="H12018" s="16">
        <v>12.389380530973</v>
      </c>
      <c r="I12018" s="2">
        <v>10.619469026549</v>
      </c>
      <c r="J12018" s="23">
        <v>52.212389380531</v>
      </c>
      <c r="K12018" s="2">
        <v>23.893805309735001</v>
      </c>
      <c r="L12018" s="13">
        <v>0.88495575221199996</v>
      </c>
    </row>
    <row r="12019" spans="4:12" x14ac:dyDescent="0.2">
      <c r="D12019" s="175"/>
      <c r="E12019" s="4" t="s">
        <v>43</v>
      </c>
      <c r="F12019" s="6"/>
      <c r="G12019" s="5">
        <v>101</v>
      </c>
      <c r="H12019" s="7">
        <v>5</v>
      </c>
      <c r="I12019" s="1">
        <v>13</v>
      </c>
      <c r="J12019" s="1">
        <v>51</v>
      </c>
      <c r="K12019" s="1">
        <v>28</v>
      </c>
      <c r="L12019" s="8">
        <v>4</v>
      </c>
    </row>
    <row r="12020" spans="4:12" x14ac:dyDescent="0.2">
      <c r="D12020" s="175"/>
      <c r="E12020" s="11"/>
      <c r="F12020" s="10"/>
      <c r="G12020" s="9">
        <v>100</v>
      </c>
      <c r="H12020" s="16">
        <v>4.9504950495050002</v>
      </c>
      <c r="I12020" s="2">
        <v>12.871287128713</v>
      </c>
      <c r="J12020" s="2">
        <v>50.495049504950003</v>
      </c>
      <c r="K12020" s="2">
        <v>27.722772277228</v>
      </c>
      <c r="L12020" s="13">
        <v>3.9603960396039999</v>
      </c>
    </row>
    <row r="12021" spans="4:12" x14ac:dyDescent="0.2">
      <c r="D12021" s="175"/>
      <c r="E12021" s="4" t="s">
        <v>44</v>
      </c>
      <c r="F12021" s="6"/>
      <c r="G12021" s="5">
        <v>114</v>
      </c>
      <c r="H12021" s="7">
        <v>11</v>
      </c>
      <c r="I12021" s="1">
        <v>11</v>
      </c>
      <c r="J12021" s="1">
        <v>62</v>
      </c>
      <c r="K12021" s="1">
        <v>20</v>
      </c>
      <c r="L12021" s="8">
        <v>10</v>
      </c>
    </row>
    <row r="12022" spans="4:12" x14ac:dyDescent="0.2">
      <c r="D12022" s="175"/>
      <c r="E12022" s="11"/>
      <c r="F12022" s="10"/>
      <c r="G12022" s="9">
        <v>100</v>
      </c>
      <c r="H12022" s="16">
        <v>9.6491228070179993</v>
      </c>
      <c r="I12022" s="2">
        <v>9.6491228070179993</v>
      </c>
      <c r="J12022" s="23">
        <v>54.385964912280997</v>
      </c>
      <c r="K12022" s="27">
        <v>17.543859649123</v>
      </c>
      <c r="L12022" s="13">
        <v>8.7719298245609991</v>
      </c>
    </row>
    <row r="12023" spans="4:12" x14ac:dyDescent="0.2">
      <c r="D12023" s="175"/>
      <c r="E12023" s="4" t="s">
        <v>45</v>
      </c>
      <c r="F12023" s="6"/>
      <c r="G12023" s="5">
        <v>83</v>
      </c>
      <c r="H12023" s="7">
        <v>10</v>
      </c>
      <c r="I12023" s="1">
        <v>12</v>
      </c>
      <c r="J12023" s="1">
        <v>47</v>
      </c>
      <c r="K12023" s="1">
        <v>9</v>
      </c>
      <c r="L12023" s="8">
        <v>5</v>
      </c>
    </row>
    <row r="12024" spans="4:12" x14ac:dyDescent="0.2">
      <c r="D12024" s="175"/>
      <c r="E12024" s="11"/>
      <c r="F12024" s="10"/>
      <c r="G12024" s="9">
        <v>100</v>
      </c>
      <c r="H12024" s="16">
        <v>12.048192771084</v>
      </c>
      <c r="I12024" s="2">
        <v>14.457831325300999</v>
      </c>
      <c r="J12024" s="23">
        <v>56.626506024096003</v>
      </c>
      <c r="K12024" s="46">
        <v>10.843373493975999</v>
      </c>
      <c r="L12024" s="13">
        <v>6.0240963855420002</v>
      </c>
    </row>
    <row r="12025" spans="4:12" x14ac:dyDescent="0.2">
      <c r="D12025" s="174" t="s">
        <v>37</v>
      </c>
      <c r="E12025" s="20" t="s">
        <v>77</v>
      </c>
      <c r="F12025" s="22"/>
      <c r="G12025" s="21">
        <v>593</v>
      </c>
      <c r="H12025" s="25">
        <v>50</v>
      </c>
      <c r="I12025" s="3">
        <v>89</v>
      </c>
      <c r="J12025" s="3">
        <v>267</v>
      </c>
      <c r="K12025" s="3">
        <v>158</v>
      </c>
      <c r="L12025" s="26">
        <v>29</v>
      </c>
    </row>
    <row r="12026" spans="4:12" x14ac:dyDescent="0.2">
      <c r="D12026" s="175"/>
      <c r="E12026" s="11"/>
      <c r="F12026" s="10"/>
      <c r="G12026" s="9">
        <v>100</v>
      </c>
      <c r="H12026" s="16">
        <v>8.4317032040470004</v>
      </c>
      <c r="I12026" s="2">
        <v>15.008431703204</v>
      </c>
      <c r="J12026" s="2">
        <v>45.025295109612003</v>
      </c>
      <c r="K12026" s="2">
        <v>26.644182124789001</v>
      </c>
      <c r="L12026" s="13">
        <v>4.8903878583470002</v>
      </c>
    </row>
    <row r="12027" spans="4:12" x14ac:dyDescent="0.2">
      <c r="D12027" s="175"/>
      <c r="E12027" s="4" t="s">
        <v>39</v>
      </c>
      <c r="F12027" s="6"/>
      <c r="G12027" s="5">
        <v>27</v>
      </c>
      <c r="H12027" s="7">
        <v>1</v>
      </c>
      <c r="I12027" s="1">
        <v>2</v>
      </c>
      <c r="J12027" s="1">
        <v>10</v>
      </c>
      <c r="K12027" s="1">
        <v>12</v>
      </c>
      <c r="L12027" s="8">
        <v>2</v>
      </c>
    </row>
    <row r="12028" spans="4:12" x14ac:dyDescent="0.2">
      <c r="D12028" s="175"/>
      <c r="E12028" s="11"/>
      <c r="F12028" s="10"/>
      <c r="G12028" s="9">
        <v>100</v>
      </c>
      <c r="H12028" s="73">
        <v>3.7037037037039999</v>
      </c>
      <c r="I12028" s="27">
        <v>7.4074074074069998</v>
      </c>
      <c r="J12028" s="27">
        <v>37.037037037037003</v>
      </c>
      <c r="K12028" s="35">
        <v>44.444444444444002</v>
      </c>
      <c r="L12028" s="13">
        <v>7.4074074074069998</v>
      </c>
    </row>
    <row r="12029" spans="4:12" x14ac:dyDescent="0.2">
      <c r="D12029" s="175"/>
      <c r="E12029" s="4" t="s">
        <v>40</v>
      </c>
      <c r="F12029" s="6"/>
      <c r="G12029" s="5">
        <v>74</v>
      </c>
      <c r="H12029" s="7">
        <v>4</v>
      </c>
      <c r="I12029" s="1">
        <v>10</v>
      </c>
      <c r="J12029" s="1">
        <v>22</v>
      </c>
      <c r="K12029" s="1">
        <v>36</v>
      </c>
      <c r="L12029" s="8">
        <v>2</v>
      </c>
    </row>
    <row r="12030" spans="4:12" x14ac:dyDescent="0.2">
      <c r="D12030" s="175"/>
      <c r="E12030" s="11"/>
      <c r="F12030" s="10"/>
      <c r="G12030" s="9">
        <v>100</v>
      </c>
      <c r="H12030" s="16">
        <v>5.4054054054050003</v>
      </c>
      <c r="I12030" s="2">
        <v>13.513513513514001</v>
      </c>
      <c r="J12030" s="46">
        <v>29.72972972973</v>
      </c>
      <c r="K12030" s="35">
        <v>48.648648648649001</v>
      </c>
      <c r="L12030" s="13">
        <v>2.7027027027030002</v>
      </c>
    </row>
    <row r="12031" spans="4:12" x14ac:dyDescent="0.2">
      <c r="D12031" s="175"/>
      <c r="E12031" s="4" t="s">
        <v>41</v>
      </c>
      <c r="F12031" s="6"/>
      <c r="G12031" s="5">
        <v>96</v>
      </c>
      <c r="H12031" s="7">
        <v>8</v>
      </c>
      <c r="I12031" s="1">
        <v>10</v>
      </c>
      <c r="J12031" s="1">
        <v>40</v>
      </c>
      <c r="K12031" s="1">
        <v>38</v>
      </c>
      <c r="L12031" s="8">
        <v>0</v>
      </c>
    </row>
    <row r="12032" spans="4:12" x14ac:dyDescent="0.2">
      <c r="D12032" s="175"/>
      <c r="E12032" s="11"/>
      <c r="F12032" s="10"/>
      <c r="G12032" s="9">
        <v>100</v>
      </c>
      <c r="H12032" s="16">
        <v>8.333333333333</v>
      </c>
      <c r="I12032" s="2">
        <v>10.416666666667</v>
      </c>
      <c r="J12032" s="27">
        <v>41.666666666666998</v>
      </c>
      <c r="K12032" s="35">
        <v>39.583333333333002</v>
      </c>
      <c r="L12032" s="36">
        <v>0</v>
      </c>
    </row>
    <row r="12033" spans="2:12" x14ac:dyDescent="0.2">
      <c r="D12033" s="175"/>
      <c r="E12033" s="4" t="s">
        <v>42</v>
      </c>
      <c r="F12033" s="6"/>
      <c r="G12033" s="5">
        <v>97</v>
      </c>
      <c r="H12033" s="7">
        <v>10</v>
      </c>
      <c r="I12033" s="1">
        <v>19</v>
      </c>
      <c r="J12033" s="1">
        <v>38</v>
      </c>
      <c r="K12033" s="1">
        <v>27</v>
      </c>
      <c r="L12033" s="8">
        <v>3</v>
      </c>
    </row>
    <row r="12034" spans="2:12" x14ac:dyDescent="0.2">
      <c r="D12034" s="175"/>
      <c r="E12034" s="11"/>
      <c r="F12034" s="10"/>
      <c r="G12034" s="9">
        <v>100</v>
      </c>
      <c r="H12034" s="16">
        <v>10.309278350514999</v>
      </c>
      <c r="I12034" s="23">
        <v>19.587628865978999</v>
      </c>
      <c r="J12034" s="27">
        <v>39.175257731959</v>
      </c>
      <c r="K12034" s="2">
        <v>27.835051546391998</v>
      </c>
      <c r="L12034" s="13">
        <v>3.0927835051549999</v>
      </c>
    </row>
    <row r="12035" spans="2:12" x14ac:dyDescent="0.2">
      <c r="D12035" s="175"/>
      <c r="E12035" s="4" t="s">
        <v>43</v>
      </c>
      <c r="F12035" s="6"/>
      <c r="G12035" s="5">
        <v>103</v>
      </c>
      <c r="H12035" s="7">
        <v>8</v>
      </c>
      <c r="I12035" s="1">
        <v>20</v>
      </c>
      <c r="J12035" s="1">
        <v>60</v>
      </c>
      <c r="K12035" s="1">
        <v>11</v>
      </c>
      <c r="L12035" s="8">
        <v>4</v>
      </c>
    </row>
    <row r="12036" spans="2:12" x14ac:dyDescent="0.2">
      <c r="D12036" s="175"/>
      <c r="E12036" s="11"/>
      <c r="F12036" s="10"/>
      <c r="G12036" s="9">
        <v>100</v>
      </c>
      <c r="H12036" s="16">
        <v>7.7669902912620001</v>
      </c>
      <c r="I12036" s="23">
        <v>19.417475728155001</v>
      </c>
      <c r="J12036" s="35">
        <v>58.252427184466001</v>
      </c>
      <c r="K12036" s="46">
        <v>10.679611650485</v>
      </c>
      <c r="L12036" s="13">
        <v>3.8834951456310001</v>
      </c>
    </row>
    <row r="12037" spans="2:12" x14ac:dyDescent="0.2">
      <c r="D12037" s="175"/>
      <c r="E12037" s="4" t="s">
        <v>44</v>
      </c>
      <c r="F12037" s="6"/>
      <c r="G12037" s="5">
        <v>109</v>
      </c>
      <c r="H12037" s="7">
        <v>13</v>
      </c>
      <c r="I12037" s="1">
        <v>17</v>
      </c>
      <c r="J12037" s="1">
        <v>48</v>
      </c>
      <c r="K12037" s="1">
        <v>23</v>
      </c>
      <c r="L12037" s="8">
        <v>8</v>
      </c>
    </row>
    <row r="12038" spans="2:12" x14ac:dyDescent="0.2">
      <c r="D12038" s="175"/>
      <c r="E12038" s="11"/>
      <c r="F12038" s="10"/>
      <c r="G12038" s="9">
        <v>100</v>
      </c>
      <c r="H12038" s="16">
        <v>11.926605504587</v>
      </c>
      <c r="I12038" s="2">
        <v>15.596330275229001</v>
      </c>
      <c r="J12038" s="2">
        <v>44.036697247706002</v>
      </c>
      <c r="K12038" s="27">
        <v>21.100917431193</v>
      </c>
      <c r="L12038" s="13">
        <v>7.339449541284</v>
      </c>
    </row>
    <row r="12039" spans="2:12" x14ac:dyDescent="0.2">
      <c r="D12039" s="175"/>
      <c r="E12039" s="4" t="s">
        <v>45</v>
      </c>
      <c r="F12039" s="6"/>
      <c r="G12039" s="5">
        <v>87</v>
      </c>
      <c r="H12039" s="7">
        <v>6</v>
      </c>
      <c r="I12039" s="1">
        <v>11</v>
      </c>
      <c r="J12039" s="1">
        <v>49</v>
      </c>
      <c r="K12039" s="1">
        <v>11</v>
      </c>
      <c r="L12039" s="8">
        <v>10</v>
      </c>
    </row>
    <row r="12040" spans="2:12" x14ac:dyDescent="0.2">
      <c r="D12040" s="176"/>
      <c r="E12040" s="57"/>
      <c r="F12040" s="54"/>
      <c r="G12040" s="67">
        <v>100</v>
      </c>
      <c r="H12040" s="82">
        <v>6.8965517241379999</v>
      </c>
      <c r="I12040" s="48">
        <v>12.64367816092</v>
      </c>
      <c r="J12040" s="103">
        <v>56.321839080460002</v>
      </c>
      <c r="K12040" s="91">
        <v>12.64367816092</v>
      </c>
      <c r="L12040" s="113">
        <v>11.494252873562999</v>
      </c>
    </row>
    <row r="12042" spans="2:12" x14ac:dyDescent="0.2">
      <c r="B12042" s="43" t="str">
        <f xml:space="preserve"> HYPERLINK("#'目次'!B256", "[250]")</f>
        <v>[250]</v>
      </c>
      <c r="C12042" s="31" t="s">
        <v>468</v>
      </c>
    </row>
    <row r="12046" spans="2:12" ht="24" x14ac:dyDescent="0.2">
      <c r="D12046" s="177"/>
      <c r="E12046" s="178"/>
      <c r="F12046" s="178"/>
      <c r="G12046" s="40" t="s">
        <v>14</v>
      </c>
      <c r="H12046" s="42" t="s">
        <v>451</v>
      </c>
      <c r="I12046" s="15" t="s">
        <v>452</v>
      </c>
      <c r="J12046" s="15" t="s">
        <v>453</v>
      </c>
      <c r="K12046" s="15" t="s">
        <v>420</v>
      </c>
      <c r="L12046" s="44" t="s">
        <v>17</v>
      </c>
    </row>
    <row r="12047" spans="2:12" x14ac:dyDescent="0.2">
      <c r="D12047" s="179"/>
      <c r="E12047" s="180"/>
      <c r="F12047" s="180"/>
      <c r="G12047" s="39"/>
      <c r="H12047" s="41"/>
      <c r="I12047" s="14"/>
      <c r="J12047" s="14"/>
      <c r="K12047" s="14"/>
      <c r="L12047" s="38"/>
    </row>
    <row r="12048" spans="2:12" x14ac:dyDescent="0.2">
      <c r="D12048" s="70"/>
      <c r="E12048" s="72" t="s">
        <v>14</v>
      </c>
      <c r="F12048" s="69"/>
      <c r="G12048" s="37">
        <v>1222</v>
      </c>
      <c r="H12048" s="17">
        <v>62</v>
      </c>
      <c r="I12048" s="17">
        <v>300</v>
      </c>
      <c r="J12048" s="17">
        <v>513</v>
      </c>
      <c r="K12048" s="17">
        <v>291</v>
      </c>
      <c r="L12048" s="55">
        <v>56</v>
      </c>
    </row>
    <row r="12049" spans="4:12" x14ac:dyDescent="0.2">
      <c r="D12049" s="57"/>
      <c r="E12049" s="54"/>
      <c r="F12049" s="71"/>
      <c r="G12049" s="9">
        <v>100</v>
      </c>
      <c r="H12049" s="2">
        <v>5.073649754501</v>
      </c>
      <c r="I12049" s="2">
        <v>24.549918166939001</v>
      </c>
      <c r="J12049" s="2">
        <v>41.980360065466002</v>
      </c>
      <c r="K12049" s="2">
        <v>23.813420621931002</v>
      </c>
      <c r="L12049" s="13">
        <v>4.5826513911619999</v>
      </c>
    </row>
    <row r="12050" spans="4:12" x14ac:dyDescent="0.2">
      <c r="D12050" s="174" t="s">
        <v>18</v>
      </c>
      <c r="E12050" s="20" t="s">
        <v>19</v>
      </c>
      <c r="F12050" s="22"/>
      <c r="G12050" s="21">
        <v>57</v>
      </c>
      <c r="H12050" s="25">
        <v>5</v>
      </c>
      <c r="I12050" s="3">
        <v>10</v>
      </c>
      <c r="J12050" s="3">
        <v>27</v>
      </c>
      <c r="K12050" s="3">
        <v>11</v>
      </c>
      <c r="L12050" s="26">
        <v>4</v>
      </c>
    </row>
    <row r="12051" spans="4:12" x14ac:dyDescent="0.2">
      <c r="D12051" s="175"/>
      <c r="E12051" s="11"/>
      <c r="F12051" s="10"/>
      <c r="G12051" s="9">
        <v>100</v>
      </c>
      <c r="H12051" s="16">
        <v>8.7719298245609991</v>
      </c>
      <c r="I12051" s="27">
        <v>17.543859649123</v>
      </c>
      <c r="J12051" s="23">
        <v>47.368421052632002</v>
      </c>
      <c r="K12051" s="2">
        <v>19.298245614035</v>
      </c>
      <c r="L12051" s="13">
        <v>7.0175438596489998</v>
      </c>
    </row>
    <row r="12052" spans="4:12" x14ac:dyDescent="0.2">
      <c r="D12052" s="175"/>
      <c r="E12052" s="4" t="s">
        <v>20</v>
      </c>
      <c r="F12052" s="6"/>
      <c r="G12052" s="5">
        <v>84</v>
      </c>
      <c r="H12052" s="7">
        <v>3</v>
      </c>
      <c r="I12052" s="1">
        <v>21</v>
      </c>
      <c r="J12052" s="1">
        <v>32</v>
      </c>
      <c r="K12052" s="1">
        <v>23</v>
      </c>
      <c r="L12052" s="8">
        <v>5</v>
      </c>
    </row>
    <row r="12053" spans="4:12" x14ac:dyDescent="0.2">
      <c r="D12053" s="175"/>
      <c r="E12053" s="11"/>
      <c r="F12053" s="10"/>
      <c r="G12053" s="9">
        <v>100</v>
      </c>
      <c r="H12053" s="16">
        <v>3.5714285714290002</v>
      </c>
      <c r="I12053" s="2">
        <v>25</v>
      </c>
      <c r="J12053" s="2">
        <v>38.095238095238003</v>
      </c>
      <c r="K12053" s="2">
        <v>27.380952380951999</v>
      </c>
      <c r="L12053" s="13">
        <v>5.9523809523809996</v>
      </c>
    </row>
    <row r="12054" spans="4:12" x14ac:dyDescent="0.2">
      <c r="D12054" s="175"/>
      <c r="E12054" s="4" t="s">
        <v>21</v>
      </c>
      <c r="F12054" s="6"/>
      <c r="G12054" s="5">
        <v>487</v>
      </c>
      <c r="H12054" s="7">
        <v>25</v>
      </c>
      <c r="I12054" s="1">
        <v>121</v>
      </c>
      <c r="J12054" s="1">
        <v>196</v>
      </c>
      <c r="K12054" s="1">
        <v>127</v>
      </c>
      <c r="L12054" s="8">
        <v>18</v>
      </c>
    </row>
    <row r="12055" spans="4:12" x14ac:dyDescent="0.2">
      <c r="D12055" s="175"/>
      <c r="E12055" s="11"/>
      <c r="F12055" s="10"/>
      <c r="G12055" s="9">
        <v>100</v>
      </c>
      <c r="H12055" s="16">
        <v>5.1334702258730003</v>
      </c>
      <c r="I12055" s="2">
        <v>24.845995893224</v>
      </c>
      <c r="J12055" s="2">
        <v>40.246406570841998</v>
      </c>
      <c r="K12055" s="2">
        <v>26.078028747432999</v>
      </c>
      <c r="L12055" s="13">
        <v>3.6960985626279999</v>
      </c>
    </row>
    <row r="12056" spans="4:12" x14ac:dyDescent="0.2">
      <c r="D12056" s="175"/>
      <c r="E12056" s="4" t="s">
        <v>22</v>
      </c>
      <c r="F12056" s="6"/>
      <c r="G12056" s="5">
        <v>35</v>
      </c>
      <c r="H12056" s="7">
        <v>2</v>
      </c>
      <c r="I12056" s="1">
        <v>7</v>
      </c>
      <c r="J12056" s="1">
        <v>17</v>
      </c>
      <c r="K12056" s="1">
        <v>7</v>
      </c>
      <c r="L12056" s="8">
        <v>2</v>
      </c>
    </row>
    <row r="12057" spans="4:12" x14ac:dyDescent="0.2">
      <c r="D12057" s="175"/>
      <c r="E12057" s="11"/>
      <c r="F12057" s="10"/>
      <c r="G12057" s="9">
        <v>100</v>
      </c>
      <c r="H12057" s="16">
        <v>5.7142857142860004</v>
      </c>
      <c r="I12057" s="2">
        <v>20</v>
      </c>
      <c r="J12057" s="23">
        <v>48.571428571429003</v>
      </c>
      <c r="K12057" s="2">
        <v>20</v>
      </c>
      <c r="L12057" s="13">
        <v>5.7142857142860004</v>
      </c>
    </row>
    <row r="12058" spans="4:12" x14ac:dyDescent="0.2">
      <c r="D12058" s="175"/>
      <c r="E12058" s="4" t="s">
        <v>23</v>
      </c>
      <c r="F12058" s="6"/>
      <c r="G12058" s="5">
        <v>143</v>
      </c>
      <c r="H12058" s="7">
        <v>5</v>
      </c>
      <c r="I12058" s="1">
        <v>32</v>
      </c>
      <c r="J12058" s="1">
        <v>65</v>
      </c>
      <c r="K12058" s="1">
        <v>35</v>
      </c>
      <c r="L12058" s="8">
        <v>6</v>
      </c>
    </row>
    <row r="12059" spans="4:12" x14ac:dyDescent="0.2">
      <c r="D12059" s="175"/>
      <c r="E12059" s="11"/>
      <c r="F12059" s="10"/>
      <c r="G12059" s="9">
        <v>100</v>
      </c>
      <c r="H12059" s="16">
        <v>3.4965034965030002</v>
      </c>
      <c r="I12059" s="2">
        <v>22.377622377622</v>
      </c>
      <c r="J12059" s="2">
        <v>45.454545454544999</v>
      </c>
      <c r="K12059" s="2">
        <v>24.475524475524001</v>
      </c>
      <c r="L12059" s="13">
        <v>4.1958041958040004</v>
      </c>
    </row>
    <row r="12060" spans="4:12" x14ac:dyDescent="0.2">
      <c r="D12060" s="175"/>
      <c r="E12060" s="4" t="s">
        <v>24</v>
      </c>
      <c r="F12060" s="6"/>
      <c r="G12060" s="5">
        <v>187</v>
      </c>
      <c r="H12060" s="7">
        <v>9</v>
      </c>
      <c r="I12060" s="1">
        <v>53</v>
      </c>
      <c r="J12060" s="1">
        <v>87</v>
      </c>
      <c r="K12060" s="1">
        <v>31</v>
      </c>
      <c r="L12060" s="8">
        <v>7</v>
      </c>
    </row>
    <row r="12061" spans="4:12" x14ac:dyDescent="0.2">
      <c r="D12061" s="175"/>
      <c r="E12061" s="11"/>
      <c r="F12061" s="10"/>
      <c r="G12061" s="9">
        <v>100</v>
      </c>
      <c r="H12061" s="16">
        <v>4.8128342245990003</v>
      </c>
      <c r="I12061" s="2">
        <v>28.342245989304999</v>
      </c>
      <c r="J12061" s="2">
        <v>46.524064171123001</v>
      </c>
      <c r="K12061" s="27">
        <v>16.577540106952</v>
      </c>
      <c r="L12061" s="13">
        <v>3.7433155080209999</v>
      </c>
    </row>
    <row r="12062" spans="4:12" x14ac:dyDescent="0.2">
      <c r="D12062" s="175"/>
      <c r="E12062" s="4" t="s">
        <v>25</v>
      </c>
      <c r="F12062" s="6"/>
      <c r="G12062" s="5">
        <v>71</v>
      </c>
      <c r="H12062" s="7">
        <v>4</v>
      </c>
      <c r="I12062" s="1">
        <v>20</v>
      </c>
      <c r="J12062" s="1">
        <v>26</v>
      </c>
      <c r="K12062" s="1">
        <v>19</v>
      </c>
      <c r="L12062" s="8">
        <v>2</v>
      </c>
    </row>
    <row r="12063" spans="4:12" x14ac:dyDescent="0.2">
      <c r="D12063" s="175"/>
      <c r="E12063" s="11"/>
      <c r="F12063" s="10"/>
      <c r="G12063" s="9">
        <v>100</v>
      </c>
      <c r="H12063" s="16">
        <v>5.6338028169010004</v>
      </c>
      <c r="I12063" s="2">
        <v>28.169014084507001</v>
      </c>
      <c r="J12063" s="27">
        <v>36.619718309859003</v>
      </c>
      <c r="K12063" s="2">
        <v>26.760563380282001</v>
      </c>
      <c r="L12063" s="13">
        <v>2.8169014084509998</v>
      </c>
    </row>
    <row r="12064" spans="4:12" x14ac:dyDescent="0.2">
      <c r="D12064" s="175"/>
      <c r="E12064" s="4" t="s">
        <v>26</v>
      </c>
      <c r="F12064" s="6"/>
      <c r="G12064" s="5">
        <v>30</v>
      </c>
      <c r="H12064" s="7">
        <v>2</v>
      </c>
      <c r="I12064" s="1">
        <v>6</v>
      </c>
      <c r="J12064" s="1">
        <v>14</v>
      </c>
      <c r="K12064" s="1">
        <v>6</v>
      </c>
      <c r="L12064" s="8">
        <v>2</v>
      </c>
    </row>
    <row r="12065" spans="4:12" x14ac:dyDescent="0.2">
      <c r="D12065" s="175"/>
      <c r="E12065" s="11"/>
      <c r="F12065" s="10"/>
      <c r="G12065" s="9">
        <v>100</v>
      </c>
      <c r="H12065" s="16">
        <v>6.666666666667</v>
      </c>
      <c r="I12065" s="2">
        <v>20</v>
      </c>
      <c r="J12065" s="2">
        <v>46.666666666666998</v>
      </c>
      <c r="K12065" s="2">
        <v>20</v>
      </c>
      <c r="L12065" s="13">
        <v>6.666666666667</v>
      </c>
    </row>
    <row r="12066" spans="4:12" x14ac:dyDescent="0.2">
      <c r="D12066" s="175"/>
      <c r="E12066" s="4" t="s">
        <v>27</v>
      </c>
      <c r="F12066" s="6"/>
      <c r="G12066" s="5">
        <v>70</v>
      </c>
      <c r="H12066" s="7">
        <v>5</v>
      </c>
      <c r="I12066" s="1">
        <v>16</v>
      </c>
      <c r="J12066" s="1">
        <v>25</v>
      </c>
      <c r="K12066" s="1">
        <v>18</v>
      </c>
      <c r="L12066" s="8">
        <v>6</v>
      </c>
    </row>
    <row r="12067" spans="4:12" x14ac:dyDescent="0.2">
      <c r="D12067" s="175"/>
      <c r="E12067" s="11"/>
      <c r="F12067" s="10"/>
      <c r="G12067" s="9">
        <v>100</v>
      </c>
      <c r="H12067" s="16">
        <v>7.1428571428570002</v>
      </c>
      <c r="I12067" s="2">
        <v>22.857142857143</v>
      </c>
      <c r="J12067" s="27">
        <v>35.714285714286</v>
      </c>
      <c r="K12067" s="2">
        <v>25.714285714286</v>
      </c>
      <c r="L12067" s="13">
        <v>8.5714285714289993</v>
      </c>
    </row>
    <row r="12068" spans="4:12" x14ac:dyDescent="0.2">
      <c r="D12068" s="175"/>
      <c r="E12068" s="4" t="s">
        <v>28</v>
      </c>
      <c r="F12068" s="6"/>
      <c r="G12068" s="5">
        <v>51</v>
      </c>
      <c r="H12068" s="7">
        <v>2</v>
      </c>
      <c r="I12068" s="1">
        <v>13</v>
      </c>
      <c r="J12068" s="1">
        <v>21</v>
      </c>
      <c r="K12068" s="1">
        <v>11</v>
      </c>
      <c r="L12068" s="8">
        <v>4</v>
      </c>
    </row>
    <row r="12069" spans="4:12" x14ac:dyDescent="0.2">
      <c r="D12069" s="175"/>
      <c r="E12069" s="11"/>
      <c r="F12069" s="10"/>
      <c r="G12069" s="9">
        <v>100</v>
      </c>
      <c r="H12069" s="16">
        <v>3.9215686274510002</v>
      </c>
      <c r="I12069" s="2">
        <v>25.490196078431001</v>
      </c>
      <c r="J12069" s="2">
        <v>41.176470588234999</v>
      </c>
      <c r="K12069" s="2">
        <v>21.568627450979999</v>
      </c>
      <c r="L12069" s="13">
        <v>7.8431372549020004</v>
      </c>
    </row>
    <row r="12070" spans="4:12" x14ac:dyDescent="0.2">
      <c r="D12070" s="175"/>
      <c r="E12070" s="4" t="s">
        <v>29</v>
      </c>
      <c r="F12070" s="6"/>
      <c r="G12070" s="5">
        <v>7</v>
      </c>
      <c r="H12070" s="7">
        <v>0</v>
      </c>
      <c r="I12070" s="1">
        <v>1</v>
      </c>
      <c r="J12070" s="1">
        <v>3</v>
      </c>
      <c r="K12070" s="1">
        <v>3</v>
      </c>
      <c r="L12070" s="8">
        <v>0</v>
      </c>
    </row>
    <row r="12071" spans="4:12" x14ac:dyDescent="0.2">
      <c r="D12071" s="175"/>
      <c r="E12071" s="11"/>
      <c r="F12071" s="10"/>
      <c r="G12071" s="9">
        <v>100</v>
      </c>
      <c r="H12071" s="121">
        <v>0</v>
      </c>
      <c r="I12071" s="46">
        <v>14.285714285714</v>
      </c>
      <c r="J12071" s="2">
        <v>42.857142857143003</v>
      </c>
      <c r="K12071" s="35">
        <v>42.857142857143003</v>
      </c>
      <c r="L12071" s="36">
        <v>0</v>
      </c>
    </row>
    <row r="12072" spans="4:12" x14ac:dyDescent="0.2">
      <c r="D12072" s="174" t="s">
        <v>30</v>
      </c>
      <c r="E12072" s="20" t="s">
        <v>31</v>
      </c>
      <c r="F12072" s="22"/>
      <c r="G12072" s="21">
        <v>393</v>
      </c>
      <c r="H12072" s="25">
        <v>24</v>
      </c>
      <c r="I12072" s="3">
        <v>87</v>
      </c>
      <c r="J12072" s="3">
        <v>165</v>
      </c>
      <c r="K12072" s="3">
        <v>105</v>
      </c>
      <c r="L12072" s="26">
        <v>12</v>
      </c>
    </row>
    <row r="12073" spans="4:12" x14ac:dyDescent="0.2">
      <c r="D12073" s="175"/>
      <c r="E12073" s="11"/>
      <c r="F12073" s="10"/>
      <c r="G12073" s="9">
        <v>100</v>
      </c>
      <c r="H12073" s="16">
        <v>6.1068702290079999</v>
      </c>
      <c r="I12073" s="2">
        <v>22.137404580153</v>
      </c>
      <c r="J12073" s="2">
        <v>41.984732824426999</v>
      </c>
      <c r="K12073" s="2">
        <v>26.717557251908001</v>
      </c>
      <c r="L12073" s="13">
        <v>3.053435114504</v>
      </c>
    </row>
    <row r="12074" spans="4:12" x14ac:dyDescent="0.2">
      <c r="D12074" s="175"/>
      <c r="E12074" s="4" t="s">
        <v>32</v>
      </c>
      <c r="F12074" s="6"/>
      <c r="G12074" s="5">
        <v>352</v>
      </c>
      <c r="H12074" s="7">
        <v>19</v>
      </c>
      <c r="I12074" s="1">
        <v>78</v>
      </c>
      <c r="J12074" s="1">
        <v>163</v>
      </c>
      <c r="K12074" s="1">
        <v>73</v>
      </c>
      <c r="L12074" s="8">
        <v>19</v>
      </c>
    </row>
    <row r="12075" spans="4:12" x14ac:dyDescent="0.2">
      <c r="D12075" s="175"/>
      <c r="E12075" s="11"/>
      <c r="F12075" s="10"/>
      <c r="G12075" s="9">
        <v>100</v>
      </c>
      <c r="H12075" s="16">
        <v>5.3977272727269998</v>
      </c>
      <c r="I12075" s="2">
        <v>22.159090909090999</v>
      </c>
      <c r="J12075" s="2">
        <v>46.306818181818002</v>
      </c>
      <c r="K12075" s="2">
        <v>20.738636363636001</v>
      </c>
      <c r="L12075" s="13">
        <v>5.3977272727269998</v>
      </c>
    </row>
    <row r="12076" spans="4:12" x14ac:dyDescent="0.2">
      <c r="D12076" s="175"/>
      <c r="E12076" s="4" t="s">
        <v>33</v>
      </c>
      <c r="F12076" s="6"/>
      <c r="G12076" s="5">
        <v>388</v>
      </c>
      <c r="H12076" s="7">
        <v>13</v>
      </c>
      <c r="I12076" s="1">
        <v>114</v>
      </c>
      <c r="J12076" s="1">
        <v>145</v>
      </c>
      <c r="K12076" s="1">
        <v>93</v>
      </c>
      <c r="L12076" s="8">
        <v>23</v>
      </c>
    </row>
    <row r="12077" spans="4:12" x14ac:dyDescent="0.2">
      <c r="D12077" s="175"/>
      <c r="E12077" s="11"/>
      <c r="F12077" s="10"/>
      <c r="G12077" s="9">
        <v>100</v>
      </c>
      <c r="H12077" s="16">
        <v>3.3505154639180001</v>
      </c>
      <c r="I12077" s="2">
        <v>29.381443298969</v>
      </c>
      <c r="J12077" s="2">
        <v>37.371134020619003</v>
      </c>
      <c r="K12077" s="2">
        <v>23.969072164947999</v>
      </c>
      <c r="L12077" s="13">
        <v>5.9278350515460003</v>
      </c>
    </row>
    <row r="12078" spans="4:12" x14ac:dyDescent="0.2">
      <c r="D12078" s="175"/>
      <c r="E12078" s="4" t="s">
        <v>34</v>
      </c>
      <c r="F12078" s="6"/>
      <c r="G12078" s="5">
        <v>89</v>
      </c>
      <c r="H12078" s="7">
        <v>6</v>
      </c>
      <c r="I12078" s="1">
        <v>21</v>
      </c>
      <c r="J12078" s="1">
        <v>40</v>
      </c>
      <c r="K12078" s="1">
        <v>20</v>
      </c>
      <c r="L12078" s="8">
        <v>2</v>
      </c>
    </row>
    <row r="12079" spans="4:12" x14ac:dyDescent="0.2">
      <c r="D12079" s="175"/>
      <c r="E12079" s="11"/>
      <c r="F12079" s="10"/>
      <c r="G12079" s="9">
        <v>100</v>
      </c>
      <c r="H12079" s="16">
        <v>6.7415730337079998</v>
      </c>
      <c r="I12079" s="2">
        <v>23.595505617977999</v>
      </c>
      <c r="J12079" s="2">
        <v>44.943820224718998</v>
      </c>
      <c r="K12079" s="2">
        <v>22.47191011236</v>
      </c>
      <c r="L12079" s="13">
        <v>2.2471910112360001</v>
      </c>
    </row>
    <row r="12080" spans="4:12" x14ac:dyDescent="0.2">
      <c r="D12080" s="174" t="s">
        <v>35</v>
      </c>
      <c r="E12080" s="20" t="s">
        <v>36</v>
      </c>
      <c r="F12080" s="22"/>
      <c r="G12080" s="21">
        <v>629</v>
      </c>
      <c r="H12080" s="25">
        <v>46</v>
      </c>
      <c r="I12080" s="3">
        <v>149</v>
      </c>
      <c r="J12080" s="3">
        <v>269</v>
      </c>
      <c r="K12080" s="3">
        <v>141</v>
      </c>
      <c r="L12080" s="26">
        <v>24</v>
      </c>
    </row>
    <row r="12081" spans="4:12" x14ac:dyDescent="0.2">
      <c r="D12081" s="175"/>
      <c r="E12081" s="11"/>
      <c r="F12081" s="10"/>
      <c r="G12081" s="9">
        <v>100</v>
      </c>
      <c r="H12081" s="16">
        <v>7.3131955484900004</v>
      </c>
      <c r="I12081" s="2">
        <v>23.68839427663</v>
      </c>
      <c r="J12081" s="2">
        <v>42.766295707471997</v>
      </c>
      <c r="K12081" s="2">
        <v>22.416534181239999</v>
      </c>
      <c r="L12081" s="13">
        <v>3.8155802861689998</v>
      </c>
    </row>
    <row r="12082" spans="4:12" x14ac:dyDescent="0.2">
      <c r="D12082" s="175"/>
      <c r="E12082" s="4" t="s">
        <v>37</v>
      </c>
      <c r="F12082" s="6"/>
      <c r="G12082" s="5">
        <v>593</v>
      </c>
      <c r="H12082" s="7">
        <v>16</v>
      </c>
      <c r="I12082" s="1">
        <v>151</v>
      </c>
      <c r="J12082" s="1">
        <v>244</v>
      </c>
      <c r="K12082" s="1">
        <v>150</v>
      </c>
      <c r="L12082" s="8">
        <v>32</v>
      </c>
    </row>
    <row r="12083" spans="4:12" x14ac:dyDescent="0.2">
      <c r="D12083" s="175"/>
      <c r="E12083" s="11"/>
      <c r="F12083" s="10"/>
      <c r="G12083" s="9">
        <v>100</v>
      </c>
      <c r="H12083" s="16">
        <v>2.6981450252950001</v>
      </c>
      <c r="I12083" s="2">
        <v>25.463743676223</v>
      </c>
      <c r="J12083" s="2">
        <v>41.146711635750002</v>
      </c>
      <c r="K12083" s="2">
        <v>25.295109612141999</v>
      </c>
      <c r="L12083" s="13">
        <v>5.3962900505900002</v>
      </c>
    </row>
    <row r="12084" spans="4:12" x14ac:dyDescent="0.2">
      <c r="D12084" s="174" t="s">
        <v>38</v>
      </c>
      <c r="E12084" s="20" t="s">
        <v>39</v>
      </c>
      <c r="F12084" s="22"/>
      <c r="G12084" s="21">
        <v>64</v>
      </c>
      <c r="H12084" s="25">
        <v>2</v>
      </c>
      <c r="I12084" s="3">
        <v>7</v>
      </c>
      <c r="J12084" s="3">
        <v>27</v>
      </c>
      <c r="K12084" s="3">
        <v>25</v>
      </c>
      <c r="L12084" s="26">
        <v>3</v>
      </c>
    </row>
    <row r="12085" spans="4:12" x14ac:dyDescent="0.2">
      <c r="D12085" s="175"/>
      <c r="E12085" s="11"/>
      <c r="F12085" s="10"/>
      <c r="G12085" s="9">
        <v>100</v>
      </c>
      <c r="H12085" s="16">
        <v>3.125</v>
      </c>
      <c r="I12085" s="46">
        <v>10.9375</v>
      </c>
      <c r="J12085" s="2">
        <v>42.1875</v>
      </c>
      <c r="K12085" s="35">
        <v>39.0625</v>
      </c>
      <c r="L12085" s="13">
        <v>4.6875</v>
      </c>
    </row>
    <row r="12086" spans="4:12" x14ac:dyDescent="0.2">
      <c r="D12086" s="175"/>
      <c r="E12086" s="4" t="s">
        <v>40</v>
      </c>
      <c r="F12086" s="6"/>
      <c r="G12086" s="5">
        <v>147</v>
      </c>
      <c r="H12086" s="7">
        <v>9</v>
      </c>
      <c r="I12086" s="1">
        <v>21</v>
      </c>
      <c r="J12086" s="1">
        <v>45</v>
      </c>
      <c r="K12086" s="1">
        <v>67</v>
      </c>
      <c r="L12086" s="8">
        <v>5</v>
      </c>
    </row>
    <row r="12087" spans="4:12" x14ac:dyDescent="0.2">
      <c r="D12087" s="175"/>
      <c r="E12087" s="11"/>
      <c r="F12087" s="10"/>
      <c r="G12087" s="9">
        <v>100</v>
      </c>
      <c r="H12087" s="16">
        <v>6.1224489795919999</v>
      </c>
      <c r="I12087" s="46">
        <v>14.285714285714</v>
      </c>
      <c r="J12087" s="46">
        <v>30.612244897958998</v>
      </c>
      <c r="K12087" s="35">
        <v>45.578231292517003</v>
      </c>
      <c r="L12087" s="13">
        <v>3.4013605442179999</v>
      </c>
    </row>
    <row r="12088" spans="4:12" x14ac:dyDescent="0.2">
      <c r="D12088" s="175"/>
      <c r="E12088" s="4" t="s">
        <v>41</v>
      </c>
      <c r="F12088" s="6"/>
      <c r="G12088" s="5">
        <v>204</v>
      </c>
      <c r="H12088" s="7">
        <v>7</v>
      </c>
      <c r="I12088" s="1">
        <v>44</v>
      </c>
      <c r="J12088" s="1">
        <v>73</v>
      </c>
      <c r="K12088" s="1">
        <v>76</v>
      </c>
      <c r="L12088" s="8">
        <v>4</v>
      </c>
    </row>
    <row r="12089" spans="4:12" x14ac:dyDescent="0.2">
      <c r="D12089" s="175"/>
      <c r="E12089" s="11"/>
      <c r="F12089" s="10"/>
      <c r="G12089" s="9">
        <v>100</v>
      </c>
      <c r="H12089" s="16">
        <v>3.4313725490200002</v>
      </c>
      <c r="I12089" s="2">
        <v>21.568627450979999</v>
      </c>
      <c r="J12089" s="27">
        <v>35.784313725490001</v>
      </c>
      <c r="K12089" s="35">
        <v>37.254901960783997</v>
      </c>
      <c r="L12089" s="13">
        <v>1.9607843137250001</v>
      </c>
    </row>
    <row r="12090" spans="4:12" x14ac:dyDescent="0.2">
      <c r="D12090" s="175"/>
      <c r="E12090" s="4" t="s">
        <v>42</v>
      </c>
      <c r="F12090" s="6"/>
      <c r="G12090" s="5">
        <v>210</v>
      </c>
      <c r="H12090" s="7">
        <v>13</v>
      </c>
      <c r="I12090" s="1">
        <v>55</v>
      </c>
      <c r="J12090" s="1">
        <v>84</v>
      </c>
      <c r="K12090" s="1">
        <v>51</v>
      </c>
      <c r="L12090" s="8">
        <v>7</v>
      </c>
    </row>
    <row r="12091" spans="4:12" x14ac:dyDescent="0.2">
      <c r="D12091" s="175"/>
      <c r="E12091" s="11"/>
      <c r="F12091" s="10"/>
      <c r="G12091" s="9">
        <v>100</v>
      </c>
      <c r="H12091" s="16">
        <v>6.1904761904759997</v>
      </c>
      <c r="I12091" s="2">
        <v>26.190476190476002</v>
      </c>
      <c r="J12091" s="2">
        <v>40</v>
      </c>
      <c r="K12091" s="2">
        <v>24.285714285714</v>
      </c>
      <c r="L12091" s="13">
        <v>3.333333333333</v>
      </c>
    </row>
    <row r="12092" spans="4:12" x14ac:dyDescent="0.2">
      <c r="D12092" s="175"/>
      <c r="E12092" s="4" t="s">
        <v>43</v>
      </c>
      <c r="F12092" s="6"/>
      <c r="G12092" s="5">
        <v>204</v>
      </c>
      <c r="H12092" s="7">
        <v>9</v>
      </c>
      <c r="I12092" s="1">
        <v>53</v>
      </c>
      <c r="J12092" s="1">
        <v>99</v>
      </c>
      <c r="K12092" s="1">
        <v>35</v>
      </c>
      <c r="L12092" s="8">
        <v>8</v>
      </c>
    </row>
    <row r="12093" spans="4:12" x14ac:dyDescent="0.2">
      <c r="D12093" s="175"/>
      <c r="E12093" s="11"/>
      <c r="F12093" s="10"/>
      <c r="G12093" s="9">
        <v>100</v>
      </c>
      <c r="H12093" s="16">
        <v>4.4117647058819998</v>
      </c>
      <c r="I12093" s="2">
        <v>25.980392156863001</v>
      </c>
      <c r="J12093" s="23">
        <v>48.529411764705998</v>
      </c>
      <c r="K12093" s="27">
        <v>17.156862745098</v>
      </c>
      <c r="L12093" s="13">
        <v>3.9215686274510002</v>
      </c>
    </row>
    <row r="12094" spans="4:12" x14ac:dyDescent="0.2">
      <c r="D12094" s="175"/>
      <c r="E12094" s="4" t="s">
        <v>44</v>
      </c>
      <c r="F12094" s="6"/>
      <c r="G12094" s="5">
        <v>223</v>
      </c>
      <c r="H12094" s="7">
        <v>12</v>
      </c>
      <c r="I12094" s="1">
        <v>66</v>
      </c>
      <c r="J12094" s="1">
        <v>105</v>
      </c>
      <c r="K12094" s="1">
        <v>25</v>
      </c>
      <c r="L12094" s="8">
        <v>15</v>
      </c>
    </row>
    <row r="12095" spans="4:12" x14ac:dyDescent="0.2">
      <c r="D12095" s="175"/>
      <c r="E12095" s="11"/>
      <c r="F12095" s="10"/>
      <c r="G12095" s="9">
        <v>100</v>
      </c>
      <c r="H12095" s="16">
        <v>5.3811659192830001</v>
      </c>
      <c r="I12095" s="23">
        <v>29.596412556053998</v>
      </c>
      <c r="J12095" s="23">
        <v>47.085201793722</v>
      </c>
      <c r="K12095" s="46">
        <v>11.210762331839</v>
      </c>
      <c r="L12095" s="13">
        <v>6.7264573991030003</v>
      </c>
    </row>
    <row r="12096" spans="4:12" x14ac:dyDescent="0.2">
      <c r="D12096" s="175"/>
      <c r="E12096" s="4" t="s">
        <v>45</v>
      </c>
      <c r="F12096" s="6"/>
      <c r="G12096" s="5">
        <v>170</v>
      </c>
      <c r="H12096" s="7">
        <v>10</v>
      </c>
      <c r="I12096" s="1">
        <v>54</v>
      </c>
      <c r="J12096" s="1">
        <v>80</v>
      </c>
      <c r="K12096" s="1">
        <v>12</v>
      </c>
      <c r="L12096" s="8">
        <v>14</v>
      </c>
    </row>
    <row r="12097" spans="2:12" x14ac:dyDescent="0.2">
      <c r="D12097" s="176"/>
      <c r="E12097" s="57"/>
      <c r="F12097" s="54"/>
      <c r="G12097" s="67">
        <v>100</v>
      </c>
      <c r="H12097" s="82">
        <v>5.8823529411760003</v>
      </c>
      <c r="I12097" s="103">
        <v>31.764705882352999</v>
      </c>
      <c r="J12097" s="103">
        <v>47.058823529412003</v>
      </c>
      <c r="K12097" s="91">
        <v>7.0588235294119999</v>
      </c>
      <c r="L12097" s="84">
        <v>8.2352941176469994</v>
      </c>
    </row>
    <row r="12099" spans="2:12" x14ac:dyDescent="0.2">
      <c r="B12099" s="43" t="str">
        <f xml:space="preserve"> HYPERLINK("#'目次'!B257", "[251]")</f>
        <v>[251]</v>
      </c>
      <c r="C12099" s="31" t="s">
        <v>468</v>
      </c>
    </row>
    <row r="12103" spans="2:12" ht="24" x14ac:dyDescent="0.2">
      <c r="D12103" s="177"/>
      <c r="E12103" s="178"/>
      <c r="F12103" s="178"/>
      <c r="G12103" s="40" t="s">
        <v>14</v>
      </c>
      <c r="H12103" s="42" t="s">
        <v>451</v>
      </c>
      <c r="I12103" s="15" t="s">
        <v>452</v>
      </c>
      <c r="J12103" s="15" t="s">
        <v>453</v>
      </c>
      <c r="K12103" s="15" t="s">
        <v>420</v>
      </c>
      <c r="L12103" s="44" t="s">
        <v>17</v>
      </c>
    </row>
    <row r="12104" spans="2:12" x14ac:dyDescent="0.2">
      <c r="D12104" s="179"/>
      <c r="E12104" s="180"/>
      <c r="F12104" s="180"/>
      <c r="G12104" s="39"/>
      <c r="H12104" s="41"/>
      <c r="I12104" s="14"/>
      <c r="J12104" s="14"/>
      <c r="K12104" s="14"/>
      <c r="L12104" s="38"/>
    </row>
    <row r="12105" spans="2:12" x14ac:dyDescent="0.2">
      <c r="D12105" s="70"/>
      <c r="E12105" s="72" t="s">
        <v>14</v>
      </c>
      <c r="F12105" s="69"/>
      <c r="G12105" s="37">
        <v>1222</v>
      </c>
      <c r="H12105" s="17">
        <v>62</v>
      </c>
      <c r="I12105" s="17">
        <v>300</v>
      </c>
      <c r="J12105" s="17">
        <v>513</v>
      </c>
      <c r="K12105" s="17">
        <v>291</v>
      </c>
      <c r="L12105" s="55">
        <v>56</v>
      </c>
    </row>
    <row r="12106" spans="2:12" x14ac:dyDescent="0.2">
      <c r="D12106" s="57"/>
      <c r="E12106" s="54"/>
      <c r="F12106" s="71"/>
      <c r="G12106" s="9">
        <v>100</v>
      </c>
      <c r="H12106" s="2">
        <v>5.073649754501</v>
      </c>
      <c r="I12106" s="2">
        <v>24.549918166939001</v>
      </c>
      <c r="J12106" s="2">
        <v>41.980360065466002</v>
      </c>
      <c r="K12106" s="2">
        <v>23.813420621931002</v>
      </c>
      <c r="L12106" s="13">
        <v>4.5826513911619999</v>
      </c>
    </row>
    <row r="12107" spans="2:12" x14ac:dyDescent="0.2">
      <c r="D12107" s="174" t="s">
        <v>52</v>
      </c>
      <c r="E12107" s="20" t="s">
        <v>53</v>
      </c>
      <c r="F12107" s="22"/>
      <c r="G12107" s="21">
        <v>15</v>
      </c>
      <c r="H12107" s="25">
        <v>0</v>
      </c>
      <c r="I12107" s="3">
        <v>4</v>
      </c>
      <c r="J12107" s="3">
        <v>4</v>
      </c>
      <c r="K12107" s="3">
        <v>6</v>
      </c>
      <c r="L12107" s="26">
        <v>1</v>
      </c>
    </row>
    <row r="12108" spans="2:12" x14ac:dyDescent="0.2">
      <c r="D12108" s="175"/>
      <c r="E12108" s="11"/>
      <c r="F12108" s="10"/>
      <c r="G12108" s="9">
        <v>100</v>
      </c>
      <c r="H12108" s="121">
        <v>0</v>
      </c>
      <c r="I12108" s="2">
        <v>26.666666666666998</v>
      </c>
      <c r="J12108" s="46">
        <v>26.666666666666998</v>
      </c>
      <c r="K12108" s="35">
        <v>40</v>
      </c>
      <c r="L12108" s="13">
        <v>6.666666666667</v>
      </c>
    </row>
    <row r="12109" spans="2:12" ht="24" x14ac:dyDescent="0.2">
      <c r="D12109" s="175"/>
      <c r="E12109" s="4" t="s">
        <v>54</v>
      </c>
      <c r="F12109" s="6"/>
      <c r="G12109" s="5">
        <v>122</v>
      </c>
      <c r="H12109" s="7">
        <v>10</v>
      </c>
      <c r="I12109" s="1">
        <v>38</v>
      </c>
      <c r="J12109" s="1">
        <v>52</v>
      </c>
      <c r="K12109" s="1">
        <v>17</v>
      </c>
      <c r="L12109" s="8">
        <v>5</v>
      </c>
    </row>
    <row r="12110" spans="2:12" x14ac:dyDescent="0.2">
      <c r="D12110" s="175"/>
      <c r="E12110" s="11"/>
      <c r="F12110" s="10"/>
      <c r="G12110" s="9">
        <v>100</v>
      </c>
      <c r="H12110" s="16">
        <v>8.1967213114750006</v>
      </c>
      <c r="I12110" s="23">
        <v>31.147540983607001</v>
      </c>
      <c r="J12110" s="2">
        <v>42.622950819671999</v>
      </c>
      <c r="K12110" s="27">
        <v>13.934426229508</v>
      </c>
      <c r="L12110" s="13">
        <v>4.0983606557380003</v>
      </c>
    </row>
    <row r="12111" spans="2:12" x14ac:dyDescent="0.2">
      <c r="D12111" s="175"/>
      <c r="E12111" s="4" t="s">
        <v>55</v>
      </c>
      <c r="F12111" s="6"/>
      <c r="G12111" s="5">
        <v>43</v>
      </c>
      <c r="H12111" s="7">
        <v>4</v>
      </c>
      <c r="I12111" s="1">
        <v>6</v>
      </c>
      <c r="J12111" s="1">
        <v>24</v>
      </c>
      <c r="K12111" s="1">
        <v>9</v>
      </c>
      <c r="L12111" s="8">
        <v>0</v>
      </c>
    </row>
    <row r="12112" spans="2:12" x14ac:dyDescent="0.2">
      <c r="D12112" s="175"/>
      <c r="E12112" s="11"/>
      <c r="F12112" s="10"/>
      <c r="G12112" s="9">
        <v>100</v>
      </c>
      <c r="H12112" s="16">
        <v>9.3023255813949994</v>
      </c>
      <c r="I12112" s="46">
        <v>13.953488372093</v>
      </c>
      <c r="J12112" s="35">
        <v>55.813953488372</v>
      </c>
      <c r="K12112" s="2">
        <v>20.930232558139998</v>
      </c>
      <c r="L12112" s="36">
        <v>0</v>
      </c>
    </row>
    <row r="12113" spans="4:12" x14ac:dyDescent="0.2">
      <c r="D12113" s="175"/>
      <c r="E12113" s="4" t="s">
        <v>56</v>
      </c>
      <c r="F12113" s="6"/>
      <c r="G12113" s="5">
        <v>60</v>
      </c>
      <c r="H12113" s="7">
        <v>3</v>
      </c>
      <c r="I12113" s="1">
        <v>13</v>
      </c>
      <c r="J12113" s="1">
        <v>32</v>
      </c>
      <c r="K12113" s="1">
        <v>11</v>
      </c>
      <c r="L12113" s="8">
        <v>1</v>
      </c>
    </row>
    <row r="12114" spans="4:12" x14ac:dyDescent="0.2">
      <c r="D12114" s="175"/>
      <c r="E12114" s="11"/>
      <c r="F12114" s="10"/>
      <c r="G12114" s="9">
        <v>100</v>
      </c>
      <c r="H12114" s="16">
        <v>5</v>
      </c>
      <c r="I12114" s="2">
        <v>21.666666666666998</v>
      </c>
      <c r="J12114" s="35">
        <v>53.333333333333002</v>
      </c>
      <c r="K12114" s="27">
        <v>18.333333333333002</v>
      </c>
      <c r="L12114" s="13">
        <v>1.666666666667</v>
      </c>
    </row>
    <row r="12115" spans="4:12" x14ac:dyDescent="0.2">
      <c r="D12115" s="175"/>
      <c r="E12115" s="4" t="s">
        <v>57</v>
      </c>
      <c r="F12115" s="6"/>
      <c r="G12115" s="5">
        <v>286</v>
      </c>
      <c r="H12115" s="7">
        <v>13</v>
      </c>
      <c r="I12115" s="1">
        <v>72</v>
      </c>
      <c r="J12115" s="1">
        <v>103</v>
      </c>
      <c r="K12115" s="1">
        <v>93</v>
      </c>
      <c r="L12115" s="8">
        <v>5</v>
      </c>
    </row>
    <row r="12116" spans="4:12" x14ac:dyDescent="0.2">
      <c r="D12116" s="175"/>
      <c r="E12116" s="11"/>
      <c r="F12116" s="10"/>
      <c r="G12116" s="9">
        <v>100</v>
      </c>
      <c r="H12116" s="16">
        <v>4.5454545454549997</v>
      </c>
      <c r="I12116" s="2">
        <v>25.174825174824999</v>
      </c>
      <c r="J12116" s="27">
        <v>36.013986013985999</v>
      </c>
      <c r="K12116" s="23">
        <v>32.517482517483003</v>
      </c>
      <c r="L12116" s="13">
        <v>1.7482517482519999</v>
      </c>
    </row>
    <row r="12117" spans="4:12" x14ac:dyDescent="0.2">
      <c r="D12117" s="175"/>
      <c r="E12117" s="4" t="s">
        <v>58</v>
      </c>
      <c r="F12117" s="6"/>
      <c r="G12117" s="5">
        <v>129</v>
      </c>
      <c r="H12117" s="7">
        <v>6</v>
      </c>
      <c r="I12117" s="1">
        <v>24</v>
      </c>
      <c r="J12117" s="1">
        <v>52</v>
      </c>
      <c r="K12117" s="1">
        <v>41</v>
      </c>
      <c r="L12117" s="8">
        <v>6</v>
      </c>
    </row>
    <row r="12118" spans="4:12" x14ac:dyDescent="0.2">
      <c r="D12118" s="175"/>
      <c r="E12118" s="11"/>
      <c r="F12118" s="10"/>
      <c r="G12118" s="9">
        <v>100</v>
      </c>
      <c r="H12118" s="16">
        <v>4.6511627906979998</v>
      </c>
      <c r="I12118" s="27">
        <v>18.604651162791001</v>
      </c>
      <c r="J12118" s="2">
        <v>40.310077519380002</v>
      </c>
      <c r="K12118" s="23">
        <v>31.782945736434002</v>
      </c>
      <c r="L12118" s="13">
        <v>4.6511627906979998</v>
      </c>
    </row>
    <row r="12119" spans="4:12" x14ac:dyDescent="0.2">
      <c r="D12119" s="175"/>
      <c r="E12119" s="4" t="s">
        <v>59</v>
      </c>
      <c r="F12119" s="6"/>
      <c r="G12119" s="5">
        <v>195</v>
      </c>
      <c r="H12119" s="7">
        <v>12</v>
      </c>
      <c r="I12119" s="1">
        <v>47</v>
      </c>
      <c r="J12119" s="1">
        <v>83</v>
      </c>
      <c r="K12119" s="1">
        <v>42</v>
      </c>
      <c r="L12119" s="8">
        <v>11</v>
      </c>
    </row>
    <row r="12120" spans="4:12" x14ac:dyDescent="0.2">
      <c r="D12120" s="175"/>
      <c r="E12120" s="11"/>
      <c r="F12120" s="10"/>
      <c r="G12120" s="9">
        <v>100</v>
      </c>
      <c r="H12120" s="16">
        <v>6.1538461538459996</v>
      </c>
      <c r="I12120" s="2">
        <v>24.102564102563999</v>
      </c>
      <c r="J12120" s="2">
        <v>42.564102564103003</v>
      </c>
      <c r="K12120" s="2">
        <v>21.538461538461998</v>
      </c>
      <c r="L12120" s="13">
        <v>5.6410256410260002</v>
      </c>
    </row>
    <row r="12121" spans="4:12" x14ac:dyDescent="0.2">
      <c r="D12121" s="175"/>
      <c r="E12121" s="4" t="s">
        <v>60</v>
      </c>
      <c r="F12121" s="6"/>
      <c r="G12121" s="5">
        <v>176</v>
      </c>
      <c r="H12121" s="7">
        <v>4</v>
      </c>
      <c r="I12121" s="1">
        <v>52</v>
      </c>
      <c r="J12121" s="1">
        <v>80</v>
      </c>
      <c r="K12121" s="1">
        <v>26</v>
      </c>
      <c r="L12121" s="8">
        <v>14</v>
      </c>
    </row>
    <row r="12122" spans="4:12" x14ac:dyDescent="0.2">
      <c r="D12122" s="175"/>
      <c r="E12122" s="11"/>
      <c r="F12122" s="10"/>
      <c r="G12122" s="9">
        <v>100</v>
      </c>
      <c r="H12122" s="16">
        <v>2.2727272727269998</v>
      </c>
      <c r="I12122" s="2">
        <v>29.545454545455001</v>
      </c>
      <c r="J12122" s="2">
        <v>45.454545454544999</v>
      </c>
      <c r="K12122" s="27">
        <v>14.772727272727</v>
      </c>
      <c r="L12122" s="13">
        <v>7.9545454545450003</v>
      </c>
    </row>
    <row r="12123" spans="4:12" x14ac:dyDescent="0.2">
      <c r="D12123" s="175"/>
      <c r="E12123" s="4" t="s">
        <v>61</v>
      </c>
      <c r="F12123" s="6"/>
      <c r="G12123" s="5">
        <v>78</v>
      </c>
      <c r="H12123" s="7">
        <v>3</v>
      </c>
      <c r="I12123" s="1">
        <v>10</v>
      </c>
      <c r="J12123" s="1">
        <v>30</v>
      </c>
      <c r="K12123" s="1">
        <v>32</v>
      </c>
      <c r="L12123" s="8">
        <v>3</v>
      </c>
    </row>
    <row r="12124" spans="4:12" x14ac:dyDescent="0.2">
      <c r="D12124" s="175"/>
      <c r="E12124" s="11"/>
      <c r="F12124" s="10"/>
      <c r="G12124" s="9">
        <v>100</v>
      </c>
      <c r="H12124" s="16">
        <v>3.8461538461539999</v>
      </c>
      <c r="I12124" s="46">
        <v>12.820512820513001</v>
      </c>
      <c r="J12124" s="2">
        <v>38.461538461537998</v>
      </c>
      <c r="K12124" s="35">
        <v>41.025641025641001</v>
      </c>
      <c r="L12124" s="13">
        <v>3.8461538461539999</v>
      </c>
    </row>
    <row r="12125" spans="4:12" x14ac:dyDescent="0.2">
      <c r="D12125" s="175"/>
      <c r="E12125" s="4" t="s">
        <v>62</v>
      </c>
      <c r="F12125" s="6"/>
      <c r="G12125" s="5">
        <v>113</v>
      </c>
      <c r="H12125" s="7">
        <v>7</v>
      </c>
      <c r="I12125" s="1">
        <v>33</v>
      </c>
      <c r="J12125" s="1">
        <v>52</v>
      </c>
      <c r="K12125" s="1">
        <v>14</v>
      </c>
      <c r="L12125" s="8">
        <v>7</v>
      </c>
    </row>
    <row r="12126" spans="4:12" x14ac:dyDescent="0.2">
      <c r="D12126" s="175"/>
      <c r="E12126" s="11"/>
      <c r="F12126" s="10"/>
      <c r="G12126" s="9">
        <v>100</v>
      </c>
      <c r="H12126" s="16">
        <v>6.194690265487</v>
      </c>
      <c r="I12126" s="2">
        <v>29.203539823008999</v>
      </c>
      <c r="J12126" s="2">
        <v>46.017699115044003</v>
      </c>
      <c r="K12126" s="46">
        <v>12.389380530973</v>
      </c>
      <c r="L12126" s="13">
        <v>6.194690265487</v>
      </c>
    </row>
    <row r="12127" spans="4:12" x14ac:dyDescent="0.2">
      <c r="D12127" s="174" t="s">
        <v>63</v>
      </c>
      <c r="E12127" s="20" t="s">
        <v>64</v>
      </c>
      <c r="F12127" s="22"/>
      <c r="G12127" s="21">
        <v>234</v>
      </c>
      <c r="H12127" s="25">
        <v>14</v>
      </c>
      <c r="I12127" s="3">
        <v>50</v>
      </c>
      <c r="J12127" s="3">
        <v>106</v>
      </c>
      <c r="K12127" s="3">
        <v>46</v>
      </c>
      <c r="L12127" s="26">
        <v>18</v>
      </c>
    </row>
    <row r="12128" spans="4:12" x14ac:dyDescent="0.2">
      <c r="D12128" s="175"/>
      <c r="E12128" s="11"/>
      <c r="F12128" s="10"/>
      <c r="G12128" s="9">
        <v>100</v>
      </c>
      <c r="H12128" s="16">
        <v>5.9829059829059998</v>
      </c>
      <c r="I12128" s="2">
        <v>21.367521367521</v>
      </c>
      <c r="J12128" s="2">
        <v>45.299145299145003</v>
      </c>
      <c r="K12128" s="2">
        <v>19.65811965812</v>
      </c>
      <c r="L12128" s="13">
        <v>7.6923076923079998</v>
      </c>
    </row>
    <row r="12129" spans="4:12" x14ac:dyDescent="0.2">
      <c r="D12129" s="175"/>
      <c r="E12129" s="4" t="s">
        <v>65</v>
      </c>
      <c r="F12129" s="6"/>
      <c r="G12129" s="5">
        <v>172</v>
      </c>
      <c r="H12129" s="7">
        <v>6</v>
      </c>
      <c r="I12129" s="1">
        <v>47</v>
      </c>
      <c r="J12129" s="1">
        <v>68</v>
      </c>
      <c r="K12129" s="1">
        <v>41</v>
      </c>
      <c r="L12129" s="8">
        <v>10</v>
      </c>
    </row>
    <row r="12130" spans="4:12" x14ac:dyDescent="0.2">
      <c r="D12130" s="175"/>
      <c r="E12130" s="11"/>
      <c r="F12130" s="10"/>
      <c r="G12130" s="9">
        <v>100</v>
      </c>
      <c r="H12130" s="16">
        <v>3.488372093023</v>
      </c>
      <c r="I12130" s="2">
        <v>27.325581395349001</v>
      </c>
      <c r="J12130" s="2">
        <v>39.534883720929997</v>
      </c>
      <c r="K12130" s="2">
        <v>23.837209302325999</v>
      </c>
      <c r="L12130" s="13">
        <v>5.8139534883720003</v>
      </c>
    </row>
    <row r="12131" spans="4:12" x14ac:dyDescent="0.2">
      <c r="D12131" s="175"/>
      <c r="E12131" s="4" t="s">
        <v>66</v>
      </c>
      <c r="F12131" s="6"/>
      <c r="G12131" s="5">
        <v>165</v>
      </c>
      <c r="H12131" s="7">
        <v>10</v>
      </c>
      <c r="I12131" s="1">
        <v>38</v>
      </c>
      <c r="J12131" s="1">
        <v>72</v>
      </c>
      <c r="K12131" s="1">
        <v>37</v>
      </c>
      <c r="L12131" s="8">
        <v>8</v>
      </c>
    </row>
    <row r="12132" spans="4:12" x14ac:dyDescent="0.2">
      <c r="D12132" s="175"/>
      <c r="E12132" s="11"/>
      <c r="F12132" s="10"/>
      <c r="G12132" s="9">
        <v>100</v>
      </c>
      <c r="H12132" s="16">
        <v>6.0606060606060002</v>
      </c>
      <c r="I12132" s="2">
        <v>23.030303030302999</v>
      </c>
      <c r="J12132" s="2">
        <v>43.636363636364003</v>
      </c>
      <c r="K12132" s="2">
        <v>22.424242424241999</v>
      </c>
      <c r="L12132" s="13">
        <v>4.8484848484849996</v>
      </c>
    </row>
    <row r="12133" spans="4:12" x14ac:dyDescent="0.2">
      <c r="D12133" s="175"/>
      <c r="E12133" s="4" t="s">
        <v>67</v>
      </c>
      <c r="F12133" s="6"/>
      <c r="G12133" s="5">
        <v>158</v>
      </c>
      <c r="H12133" s="7">
        <v>8</v>
      </c>
      <c r="I12133" s="1">
        <v>47</v>
      </c>
      <c r="J12133" s="1">
        <v>60</v>
      </c>
      <c r="K12133" s="1">
        <v>38</v>
      </c>
      <c r="L12133" s="8">
        <v>5</v>
      </c>
    </row>
    <row r="12134" spans="4:12" x14ac:dyDescent="0.2">
      <c r="D12134" s="175"/>
      <c r="E12134" s="11"/>
      <c r="F12134" s="10"/>
      <c r="G12134" s="9">
        <v>100</v>
      </c>
      <c r="H12134" s="16">
        <v>5.0632911392409996</v>
      </c>
      <c r="I12134" s="23">
        <v>29.746835443038002</v>
      </c>
      <c r="J12134" s="2">
        <v>37.974683544304</v>
      </c>
      <c r="K12134" s="2">
        <v>24.050632911392</v>
      </c>
      <c r="L12134" s="13">
        <v>3.1645569620249998</v>
      </c>
    </row>
    <row r="12135" spans="4:12" x14ac:dyDescent="0.2">
      <c r="D12135" s="175"/>
      <c r="E12135" s="4" t="s">
        <v>68</v>
      </c>
      <c r="F12135" s="6"/>
      <c r="G12135" s="5">
        <v>112</v>
      </c>
      <c r="H12135" s="7">
        <v>3</v>
      </c>
      <c r="I12135" s="1">
        <v>34</v>
      </c>
      <c r="J12135" s="1">
        <v>47</v>
      </c>
      <c r="K12135" s="1">
        <v>25</v>
      </c>
      <c r="L12135" s="8">
        <v>3</v>
      </c>
    </row>
    <row r="12136" spans="4:12" x14ac:dyDescent="0.2">
      <c r="D12136" s="175"/>
      <c r="E12136" s="11"/>
      <c r="F12136" s="10"/>
      <c r="G12136" s="9">
        <v>100</v>
      </c>
      <c r="H12136" s="16">
        <v>2.6785714285709998</v>
      </c>
      <c r="I12136" s="23">
        <v>30.357142857143</v>
      </c>
      <c r="J12136" s="2">
        <v>41.964285714286</v>
      </c>
      <c r="K12136" s="2">
        <v>22.321428571428999</v>
      </c>
      <c r="L12136" s="13">
        <v>2.6785714285709998</v>
      </c>
    </row>
    <row r="12137" spans="4:12" x14ac:dyDescent="0.2">
      <c r="D12137" s="175"/>
      <c r="E12137" s="4" t="s">
        <v>69</v>
      </c>
      <c r="F12137" s="6"/>
      <c r="G12137" s="5">
        <v>92</v>
      </c>
      <c r="H12137" s="7">
        <v>6</v>
      </c>
      <c r="I12137" s="1">
        <v>13</v>
      </c>
      <c r="J12137" s="1">
        <v>40</v>
      </c>
      <c r="K12137" s="1">
        <v>31</v>
      </c>
      <c r="L12137" s="8">
        <v>2</v>
      </c>
    </row>
    <row r="12138" spans="4:12" x14ac:dyDescent="0.2">
      <c r="D12138" s="175"/>
      <c r="E12138" s="11"/>
      <c r="F12138" s="10"/>
      <c r="G12138" s="9">
        <v>100</v>
      </c>
      <c r="H12138" s="16">
        <v>6.5217391304349999</v>
      </c>
      <c r="I12138" s="46">
        <v>14.130434782609001</v>
      </c>
      <c r="J12138" s="2">
        <v>43.478260869564998</v>
      </c>
      <c r="K12138" s="23">
        <v>33.695652173912997</v>
      </c>
      <c r="L12138" s="13">
        <v>2.1739130434780001</v>
      </c>
    </row>
    <row r="12139" spans="4:12" x14ac:dyDescent="0.2">
      <c r="D12139" s="175"/>
      <c r="E12139" s="4" t="s">
        <v>70</v>
      </c>
      <c r="F12139" s="6"/>
      <c r="G12139" s="5">
        <v>131</v>
      </c>
      <c r="H12139" s="7">
        <v>6</v>
      </c>
      <c r="I12139" s="1">
        <v>29</v>
      </c>
      <c r="J12139" s="1">
        <v>58</v>
      </c>
      <c r="K12139" s="1">
        <v>36</v>
      </c>
      <c r="L12139" s="8">
        <v>2</v>
      </c>
    </row>
    <row r="12140" spans="4:12" x14ac:dyDescent="0.2">
      <c r="D12140" s="175"/>
      <c r="E12140" s="11"/>
      <c r="F12140" s="10"/>
      <c r="G12140" s="9">
        <v>100</v>
      </c>
      <c r="H12140" s="16">
        <v>4.5801526717560002</v>
      </c>
      <c r="I12140" s="2">
        <v>22.137404580153</v>
      </c>
      <c r="J12140" s="2">
        <v>44.274809160304997</v>
      </c>
      <c r="K12140" s="2">
        <v>27.480916030534001</v>
      </c>
      <c r="L12140" s="13">
        <v>1.526717557252</v>
      </c>
    </row>
    <row r="12141" spans="4:12" x14ac:dyDescent="0.2">
      <c r="D12141" s="175"/>
      <c r="E12141" s="4" t="s">
        <v>71</v>
      </c>
      <c r="F12141" s="6"/>
      <c r="G12141" s="5">
        <v>71</v>
      </c>
      <c r="H12141" s="7">
        <v>2</v>
      </c>
      <c r="I12141" s="1">
        <v>22</v>
      </c>
      <c r="J12141" s="1">
        <v>27</v>
      </c>
      <c r="K12141" s="1">
        <v>20</v>
      </c>
      <c r="L12141" s="8">
        <v>0</v>
      </c>
    </row>
    <row r="12142" spans="4:12" x14ac:dyDescent="0.2">
      <c r="D12142" s="175"/>
      <c r="E12142" s="11"/>
      <c r="F12142" s="10"/>
      <c r="G12142" s="9">
        <v>100</v>
      </c>
      <c r="H12142" s="16">
        <v>2.8169014084509998</v>
      </c>
      <c r="I12142" s="23">
        <v>30.985915492958</v>
      </c>
      <c r="J12142" s="2">
        <v>38.028169014085002</v>
      </c>
      <c r="K12142" s="2">
        <v>28.169014084507001</v>
      </c>
      <c r="L12142" s="36">
        <v>0</v>
      </c>
    </row>
    <row r="12143" spans="4:12" x14ac:dyDescent="0.2">
      <c r="D12143" s="175"/>
      <c r="E12143" s="4" t="s">
        <v>72</v>
      </c>
      <c r="F12143" s="6"/>
      <c r="G12143" s="5">
        <v>70</v>
      </c>
      <c r="H12143" s="7">
        <v>7</v>
      </c>
      <c r="I12143" s="1">
        <v>17</v>
      </c>
      <c r="J12143" s="1">
        <v>32</v>
      </c>
      <c r="K12143" s="1">
        <v>11</v>
      </c>
      <c r="L12143" s="8">
        <v>3</v>
      </c>
    </row>
    <row r="12144" spans="4:12" x14ac:dyDescent="0.2">
      <c r="D12144" s="176"/>
      <c r="E12144" s="57"/>
      <c r="F12144" s="54"/>
      <c r="G12144" s="67">
        <v>100</v>
      </c>
      <c r="H12144" s="82">
        <v>10</v>
      </c>
      <c r="I12144" s="48">
        <v>24.285714285714</v>
      </c>
      <c r="J12144" s="48">
        <v>45.714285714286</v>
      </c>
      <c r="K12144" s="96">
        <v>15.714285714286</v>
      </c>
      <c r="L12144" s="84">
        <v>4.2857142857139996</v>
      </c>
    </row>
    <row r="12146" spans="2:12" x14ac:dyDescent="0.2">
      <c r="B12146" s="43" t="str">
        <f xml:space="preserve"> HYPERLINK("#'目次'!B258", "[252]")</f>
        <v>[252]</v>
      </c>
      <c r="C12146" s="31" t="s">
        <v>468</v>
      </c>
    </row>
    <row r="12149" spans="2:12" x14ac:dyDescent="0.2">
      <c r="C12149" s="31" t="s">
        <v>75</v>
      </c>
    </row>
    <row r="12150" spans="2:12" ht="24" x14ac:dyDescent="0.2">
      <c r="D12150" s="177"/>
      <c r="E12150" s="178"/>
      <c r="F12150" s="178"/>
      <c r="G12150" s="40" t="s">
        <v>14</v>
      </c>
      <c r="H12150" s="42" t="s">
        <v>451</v>
      </c>
      <c r="I12150" s="15" t="s">
        <v>452</v>
      </c>
      <c r="J12150" s="15" t="s">
        <v>453</v>
      </c>
      <c r="K12150" s="15" t="s">
        <v>420</v>
      </c>
      <c r="L12150" s="44" t="s">
        <v>17</v>
      </c>
    </row>
    <row r="12151" spans="2:12" x14ac:dyDescent="0.2">
      <c r="D12151" s="179"/>
      <c r="E12151" s="180"/>
      <c r="F12151" s="180"/>
      <c r="G12151" s="39"/>
      <c r="H12151" s="41"/>
      <c r="I12151" s="14"/>
      <c r="J12151" s="14"/>
      <c r="K12151" s="14"/>
      <c r="L12151" s="38"/>
    </row>
    <row r="12152" spans="2:12" x14ac:dyDescent="0.2">
      <c r="D12152" s="70"/>
      <c r="E12152" s="72" t="s">
        <v>14</v>
      </c>
      <c r="F12152" s="69"/>
      <c r="G12152" s="37">
        <v>1222</v>
      </c>
      <c r="H12152" s="17">
        <v>62</v>
      </c>
      <c r="I12152" s="17">
        <v>300</v>
      </c>
      <c r="J12152" s="17">
        <v>513</v>
      </c>
      <c r="K12152" s="17">
        <v>291</v>
      </c>
      <c r="L12152" s="55">
        <v>56</v>
      </c>
    </row>
    <row r="12153" spans="2:12" x14ac:dyDescent="0.2">
      <c r="D12153" s="57"/>
      <c r="E12153" s="54"/>
      <c r="F12153" s="71"/>
      <c r="G12153" s="9">
        <v>100</v>
      </c>
      <c r="H12153" s="2">
        <v>5.073649754501</v>
      </c>
      <c r="I12153" s="2">
        <v>24.549918166939001</v>
      </c>
      <c r="J12153" s="2">
        <v>41.980360065466002</v>
      </c>
      <c r="K12153" s="2">
        <v>23.813420621931002</v>
      </c>
      <c r="L12153" s="13">
        <v>4.5826513911619999</v>
      </c>
    </row>
    <row r="12154" spans="2:12" x14ac:dyDescent="0.2">
      <c r="D12154" s="174" t="s">
        <v>36</v>
      </c>
      <c r="E12154" s="20" t="s">
        <v>76</v>
      </c>
      <c r="F12154" s="22"/>
      <c r="G12154" s="21">
        <v>629</v>
      </c>
      <c r="H12154" s="25">
        <v>46</v>
      </c>
      <c r="I12154" s="3">
        <v>149</v>
      </c>
      <c r="J12154" s="3">
        <v>269</v>
      </c>
      <c r="K12154" s="3">
        <v>141</v>
      </c>
      <c r="L12154" s="26">
        <v>24</v>
      </c>
    </row>
    <row r="12155" spans="2:12" x14ac:dyDescent="0.2">
      <c r="D12155" s="175"/>
      <c r="E12155" s="11"/>
      <c r="F12155" s="10"/>
      <c r="G12155" s="9">
        <v>100</v>
      </c>
      <c r="H12155" s="16">
        <v>7.3131955484900004</v>
      </c>
      <c r="I12155" s="2">
        <v>23.68839427663</v>
      </c>
      <c r="J12155" s="2">
        <v>42.766295707471997</v>
      </c>
      <c r="K12155" s="2">
        <v>22.416534181239999</v>
      </c>
      <c r="L12155" s="13">
        <v>3.8155802861689998</v>
      </c>
    </row>
    <row r="12156" spans="2:12" x14ac:dyDescent="0.2">
      <c r="D12156" s="175"/>
      <c r="E12156" s="4" t="s">
        <v>39</v>
      </c>
      <c r="F12156" s="6"/>
      <c r="G12156" s="5">
        <v>37</v>
      </c>
      <c r="H12156" s="7">
        <v>1</v>
      </c>
      <c r="I12156" s="1">
        <v>5</v>
      </c>
      <c r="J12156" s="1">
        <v>16</v>
      </c>
      <c r="K12156" s="1">
        <v>14</v>
      </c>
      <c r="L12156" s="8">
        <v>1</v>
      </c>
    </row>
    <row r="12157" spans="2:12" x14ac:dyDescent="0.2">
      <c r="D12157" s="175"/>
      <c r="E12157" s="11"/>
      <c r="F12157" s="10"/>
      <c r="G12157" s="9">
        <v>100</v>
      </c>
      <c r="H12157" s="16">
        <v>2.7027027027030002</v>
      </c>
      <c r="I12157" s="46">
        <v>13.513513513514001</v>
      </c>
      <c r="J12157" s="2">
        <v>43.243243243243001</v>
      </c>
      <c r="K12157" s="35">
        <v>37.837837837838002</v>
      </c>
      <c r="L12157" s="13">
        <v>2.7027027027030002</v>
      </c>
    </row>
    <row r="12158" spans="2:12" x14ac:dyDescent="0.2">
      <c r="D12158" s="175"/>
      <c r="E12158" s="4" t="s">
        <v>40</v>
      </c>
      <c r="F12158" s="6"/>
      <c r="G12158" s="5">
        <v>73</v>
      </c>
      <c r="H12158" s="7">
        <v>8</v>
      </c>
      <c r="I12158" s="1">
        <v>12</v>
      </c>
      <c r="J12158" s="1">
        <v>24</v>
      </c>
      <c r="K12158" s="1">
        <v>26</v>
      </c>
      <c r="L12158" s="8">
        <v>3</v>
      </c>
    </row>
    <row r="12159" spans="2:12" x14ac:dyDescent="0.2">
      <c r="D12159" s="175"/>
      <c r="E12159" s="11"/>
      <c r="F12159" s="10"/>
      <c r="G12159" s="9">
        <v>100</v>
      </c>
      <c r="H12159" s="64">
        <v>10.958904109589</v>
      </c>
      <c r="I12159" s="27">
        <v>16.438356164384</v>
      </c>
      <c r="J12159" s="27">
        <v>32.876712328766999</v>
      </c>
      <c r="K12159" s="35">
        <v>35.616438356163997</v>
      </c>
      <c r="L12159" s="13">
        <v>4.1095890410960001</v>
      </c>
    </row>
    <row r="12160" spans="2:12" x14ac:dyDescent="0.2">
      <c r="D12160" s="175"/>
      <c r="E12160" s="4" t="s">
        <v>41</v>
      </c>
      <c r="F12160" s="6"/>
      <c r="G12160" s="5">
        <v>108</v>
      </c>
      <c r="H12160" s="7">
        <v>6</v>
      </c>
      <c r="I12160" s="1">
        <v>22</v>
      </c>
      <c r="J12160" s="1">
        <v>40</v>
      </c>
      <c r="K12160" s="1">
        <v>37</v>
      </c>
      <c r="L12160" s="8">
        <v>3</v>
      </c>
    </row>
    <row r="12161" spans="4:12" x14ac:dyDescent="0.2">
      <c r="D12161" s="175"/>
      <c r="E12161" s="11"/>
      <c r="F12161" s="10"/>
      <c r="G12161" s="9">
        <v>100</v>
      </c>
      <c r="H12161" s="16">
        <v>5.5555555555560003</v>
      </c>
      <c r="I12161" s="2">
        <v>20.370370370370001</v>
      </c>
      <c r="J12161" s="2">
        <v>37.037037037037003</v>
      </c>
      <c r="K12161" s="35">
        <v>34.259259259258997</v>
      </c>
      <c r="L12161" s="13">
        <v>2.7777777777780002</v>
      </c>
    </row>
    <row r="12162" spans="4:12" x14ac:dyDescent="0.2">
      <c r="D12162" s="175"/>
      <c r="E12162" s="4" t="s">
        <v>42</v>
      </c>
      <c r="F12162" s="6"/>
      <c r="G12162" s="5">
        <v>113</v>
      </c>
      <c r="H12162" s="7">
        <v>10</v>
      </c>
      <c r="I12162" s="1">
        <v>22</v>
      </c>
      <c r="J12162" s="1">
        <v>55</v>
      </c>
      <c r="K12162" s="1">
        <v>25</v>
      </c>
      <c r="L12162" s="8">
        <v>1</v>
      </c>
    </row>
    <row r="12163" spans="4:12" x14ac:dyDescent="0.2">
      <c r="D12163" s="175"/>
      <c r="E12163" s="11"/>
      <c r="F12163" s="10"/>
      <c r="G12163" s="9">
        <v>100</v>
      </c>
      <c r="H12163" s="16">
        <v>8.8495575221239999</v>
      </c>
      <c r="I12163" s="27">
        <v>19.469026548673</v>
      </c>
      <c r="J12163" s="23">
        <v>48.672566371681</v>
      </c>
      <c r="K12163" s="2">
        <v>22.123893805310001</v>
      </c>
      <c r="L12163" s="13">
        <v>0.88495575221199996</v>
      </c>
    </row>
    <row r="12164" spans="4:12" x14ac:dyDescent="0.2">
      <c r="D12164" s="175"/>
      <c r="E12164" s="4" t="s">
        <v>43</v>
      </c>
      <c r="F12164" s="6"/>
      <c r="G12164" s="5">
        <v>101</v>
      </c>
      <c r="H12164" s="7">
        <v>5</v>
      </c>
      <c r="I12164" s="1">
        <v>23</v>
      </c>
      <c r="J12164" s="1">
        <v>46</v>
      </c>
      <c r="K12164" s="1">
        <v>24</v>
      </c>
      <c r="L12164" s="8">
        <v>3</v>
      </c>
    </row>
    <row r="12165" spans="4:12" x14ac:dyDescent="0.2">
      <c r="D12165" s="175"/>
      <c r="E12165" s="11"/>
      <c r="F12165" s="10"/>
      <c r="G12165" s="9">
        <v>100</v>
      </c>
      <c r="H12165" s="16">
        <v>4.9504950495050002</v>
      </c>
      <c r="I12165" s="2">
        <v>22.772277227722999</v>
      </c>
      <c r="J12165" s="2">
        <v>45.544554455445997</v>
      </c>
      <c r="K12165" s="2">
        <v>23.762376237624</v>
      </c>
      <c r="L12165" s="13">
        <v>2.970297029703</v>
      </c>
    </row>
    <row r="12166" spans="4:12" x14ac:dyDescent="0.2">
      <c r="D12166" s="175"/>
      <c r="E12166" s="4" t="s">
        <v>44</v>
      </c>
      <c r="F12166" s="6"/>
      <c r="G12166" s="5">
        <v>114</v>
      </c>
      <c r="H12166" s="7">
        <v>9</v>
      </c>
      <c r="I12166" s="1">
        <v>36</v>
      </c>
      <c r="J12166" s="1">
        <v>51</v>
      </c>
      <c r="K12166" s="1">
        <v>10</v>
      </c>
      <c r="L12166" s="8">
        <v>8</v>
      </c>
    </row>
    <row r="12167" spans="4:12" x14ac:dyDescent="0.2">
      <c r="D12167" s="175"/>
      <c r="E12167" s="11"/>
      <c r="F12167" s="10"/>
      <c r="G12167" s="9">
        <v>100</v>
      </c>
      <c r="H12167" s="16">
        <v>7.8947368421049999</v>
      </c>
      <c r="I12167" s="23">
        <v>31.578947368421002</v>
      </c>
      <c r="J12167" s="2">
        <v>44.736842105263001</v>
      </c>
      <c r="K12167" s="46">
        <v>8.7719298245609991</v>
      </c>
      <c r="L12167" s="13">
        <v>7.0175438596489998</v>
      </c>
    </row>
    <row r="12168" spans="4:12" x14ac:dyDescent="0.2">
      <c r="D12168" s="175"/>
      <c r="E12168" s="4" t="s">
        <v>45</v>
      </c>
      <c r="F12168" s="6"/>
      <c r="G12168" s="5">
        <v>83</v>
      </c>
      <c r="H12168" s="7">
        <v>7</v>
      </c>
      <c r="I12168" s="1">
        <v>29</v>
      </c>
      <c r="J12168" s="1">
        <v>37</v>
      </c>
      <c r="K12168" s="1">
        <v>5</v>
      </c>
      <c r="L12168" s="8">
        <v>5</v>
      </c>
    </row>
    <row r="12169" spans="4:12" x14ac:dyDescent="0.2">
      <c r="D12169" s="175"/>
      <c r="E12169" s="11"/>
      <c r="F12169" s="10"/>
      <c r="G12169" s="9">
        <v>100</v>
      </c>
      <c r="H12169" s="16">
        <v>8.4337349397590007</v>
      </c>
      <c r="I12169" s="35">
        <v>34.939759036144999</v>
      </c>
      <c r="J12169" s="2">
        <v>44.578313253011999</v>
      </c>
      <c r="K12169" s="46">
        <v>6.0240963855420002</v>
      </c>
      <c r="L12169" s="13">
        <v>6.0240963855420002</v>
      </c>
    </row>
    <row r="12170" spans="4:12" x14ac:dyDescent="0.2">
      <c r="D12170" s="174" t="s">
        <v>37</v>
      </c>
      <c r="E12170" s="20" t="s">
        <v>77</v>
      </c>
      <c r="F12170" s="22"/>
      <c r="G12170" s="21">
        <v>593</v>
      </c>
      <c r="H12170" s="25">
        <v>16</v>
      </c>
      <c r="I12170" s="3">
        <v>151</v>
      </c>
      <c r="J12170" s="3">
        <v>244</v>
      </c>
      <c r="K12170" s="3">
        <v>150</v>
      </c>
      <c r="L12170" s="26">
        <v>32</v>
      </c>
    </row>
    <row r="12171" spans="4:12" x14ac:dyDescent="0.2">
      <c r="D12171" s="175"/>
      <c r="E12171" s="11"/>
      <c r="F12171" s="10"/>
      <c r="G12171" s="9">
        <v>100</v>
      </c>
      <c r="H12171" s="16">
        <v>2.6981450252950001</v>
      </c>
      <c r="I12171" s="2">
        <v>25.463743676223</v>
      </c>
      <c r="J12171" s="2">
        <v>41.146711635750002</v>
      </c>
      <c r="K12171" s="2">
        <v>25.295109612141999</v>
      </c>
      <c r="L12171" s="13">
        <v>5.3962900505900002</v>
      </c>
    </row>
    <row r="12172" spans="4:12" x14ac:dyDescent="0.2">
      <c r="D12172" s="175"/>
      <c r="E12172" s="4" t="s">
        <v>39</v>
      </c>
      <c r="F12172" s="6"/>
      <c r="G12172" s="5">
        <v>27</v>
      </c>
      <c r="H12172" s="7">
        <v>1</v>
      </c>
      <c r="I12172" s="1">
        <v>2</v>
      </c>
      <c r="J12172" s="1">
        <v>11</v>
      </c>
      <c r="K12172" s="1">
        <v>11</v>
      </c>
      <c r="L12172" s="8">
        <v>2</v>
      </c>
    </row>
    <row r="12173" spans="4:12" x14ac:dyDescent="0.2">
      <c r="D12173" s="175"/>
      <c r="E12173" s="11"/>
      <c r="F12173" s="10"/>
      <c r="G12173" s="9">
        <v>100</v>
      </c>
      <c r="H12173" s="16">
        <v>3.7037037037039999</v>
      </c>
      <c r="I12173" s="46">
        <v>7.4074074074069998</v>
      </c>
      <c r="J12173" s="2">
        <v>40.740740740741003</v>
      </c>
      <c r="K12173" s="35">
        <v>40.740740740741003</v>
      </c>
      <c r="L12173" s="13">
        <v>7.4074074074069998</v>
      </c>
    </row>
    <row r="12174" spans="4:12" x14ac:dyDescent="0.2">
      <c r="D12174" s="175"/>
      <c r="E12174" s="4" t="s">
        <v>40</v>
      </c>
      <c r="F12174" s="6"/>
      <c r="G12174" s="5">
        <v>74</v>
      </c>
      <c r="H12174" s="7">
        <v>1</v>
      </c>
      <c r="I12174" s="1">
        <v>9</v>
      </c>
      <c r="J12174" s="1">
        <v>21</v>
      </c>
      <c r="K12174" s="1">
        <v>41</v>
      </c>
      <c r="L12174" s="8">
        <v>2</v>
      </c>
    </row>
    <row r="12175" spans="4:12" x14ac:dyDescent="0.2">
      <c r="D12175" s="175"/>
      <c r="E12175" s="11"/>
      <c r="F12175" s="10"/>
      <c r="G12175" s="9">
        <v>100</v>
      </c>
      <c r="H12175" s="16">
        <v>1.351351351351</v>
      </c>
      <c r="I12175" s="46">
        <v>12.162162162162</v>
      </c>
      <c r="J12175" s="46">
        <v>28.378378378377999</v>
      </c>
      <c r="K12175" s="35">
        <v>55.405405405404998</v>
      </c>
      <c r="L12175" s="13">
        <v>2.7027027027030002</v>
      </c>
    </row>
    <row r="12176" spans="4:12" x14ac:dyDescent="0.2">
      <c r="D12176" s="175"/>
      <c r="E12176" s="4" t="s">
        <v>41</v>
      </c>
      <c r="F12176" s="6"/>
      <c r="G12176" s="5">
        <v>96</v>
      </c>
      <c r="H12176" s="7">
        <v>1</v>
      </c>
      <c r="I12176" s="1">
        <v>22</v>
      </c>
      <c r="J12176" s="1">
        <v>33</v>
      </c>
      <c r="K12176" s="1">
        <v>39</v>
      </c>
      <c r="L12176" s="8">
        <v>1</v>
      </c>
    </row>
    <row r="12177" spans="2:12" x14ac:dyDescent="0.2">
      <c r="D12177" s="175"/>
      <c r="E12177" s="11"/>
      <c r="F12177" s="10"/>
      <c r="G12177" s="9">
        <v>100</v>
      </c>
      <c r="H12177" s="16">
        <v>1.041666666667</v>
      </c>
      <c r="I12177" s="2">
        <v>22.916666666666998</v>
      </c>
      <c r="J12177" s="27">
        <v>34.375</v>
      </c>
      <c r="K12177" s="35">
        <v>40.625</v>
      </c>
      <c r="L12177" s="13">
        <v>1.041666666667</v>
      </c>
    </row>
    <row r="12178" spans="2:12" x14ac:dyDescent="0.2">
      <c r="D12178" s="175"/>
      <c r="E12178" s="4" t="s">
        <v>42</v>
      </c>
      <c r="F12178" s="6"/>
      <c r="G12178" s="5">
        <v>97</v>
      </c>
      <c r="H12178" s="7">
        <v>3</v>
      </c>
      <c r="I12178" s="1">
        <v>33</v>
      </c>
      <c r="J12178" s="1">
        <v>29</v>
      </c>
      <c r="K12178" s="1">
        <v>26</v>
      </c>
      <c r="L12178" s="8">
        <v>6</v>
      </c>
    </row>
    <row r="12179" spans="2:12" x14ac:dyDescent="0.2">
      <c r="D12179" s="175"/>
      <c r="E12179" s="11"/>
      <c r="F12179" s="10"/>
      <c r="G12179" s="9">
        <v>100</v>
      </c>
      <c r="H12179" s="16">
        <v>3.0927835051549999</v>
      </c>
      <c r="I12179" s="23">
        <v>34.020618556701002</v>
      </c>
      <c r="J12179" s="46">
        <v>29.896907216494998</v>
      </c>
      <c r="K12179" s="2">
        <v>26.804123711340001</v>
      </c>
      <c r="L12179" s="13">
        <v>6.1855670103089997</v>
      </c>
    </row>
    <row r="12180" spans="2:12" x14ac:dyDescent="0.2">
      <c r="D12180" s="175"/>
      <c r="E12180" s="4" t="s">
        <v>43</v>
      </c>
      <c r="F12180" s="6"/>
      <c r="G12180" s="5">
        <v>103</v>
      </c>
      <c r="H12180" s="7">
        <v>4</v>
      </c>
      <c r="I12180" s="1">
        <v>30</v>
      </c>
      <c r="J12180" s="1">
        <v>53</v>
      </c>
      <c r="K12180" s="1">
        <v>11</v>
      </c>
      <c r="L12180" s="8">
        <v>5</v>
      </c>
    </row>
    <row r="12181" spans="2:12" x14ac:dyDescent="0.2">
      <c r="D12181" s="175"/>
      <c r="E12181" s="11"/>
      <c r="F12181" s="10"/>
      <c r="G12181" s="9">
        <v>100</v>
      </c>
      <c r="H12181" s="16">
        <v>3.8834951456310001</v>
      </c>
      <c r="I12181" s="2">
        <v>29.126213592233</v>
      </c>
      <c r="J12181" s="23">
        <v>51.456310679612002</v>
      </c>
      <c r="K12181" s="46">
        <v>10.679611650485</v>
      </c>
      <c r="L12181" s="13">
        <v>4.8543689320389998</v>
      </c>
    </row>
    <row r="12182" spans="2:12" x14ac:dyDescent="0.2">
      <c r="D12182" s="175"/>
      <c r="E12182" s="4" t="s">
        <v>44</v>
      </c>
      <c r="F12182" s="6"/>
      <c r="G12182" s="5">
        <v>109</v>
      </c>
      <c r="H12182" s="7">
        <v>3</v>
      </c>
      <c r="I12182" s="1">
        <v>30</v>
      </c>
      <c r="J12182" s="1">
        <v>54</v>
      </c>
      <c r="K12182" s="1">
        <v>15</v>
      </c>
      <c r="L12182" s="8">
        <v>7</v>
      </c>
    </row>
    <row r="12183" spans="2:12" x14ac:dyDescent="0.2">
      <c r="D12183" s="175"/>
      <c r="E12183" s="11"/>
      <c r="F12183" s="10"/>
      <c r="G12183" s="9">
        <v>100</v>
      </c>
      <c r="H12183" s="16">
        <v>2.7522935779819999</v>
      </c>
      <c r="I12183" s="2">
        <v>27.522935779817001</v>
      </c>
      <c r="J12183" s="23">
        <v>49.541284403669998</v>
      </c>
      <c r="K12183" s="46">
        <v>13.761467889907999</v>
      </c>
      <c r="L12183" s="13">
        <v>6.4220183486240003</v>
      </c>
    </row>
    <row r="12184" spans="2:12" x14ac:dyDescent="0.2">
      <c r="D12184" s="175"/>
      <c r="E12184" s="4" t="s">
        <v>45</v>
      </c>
      <c r="F12184" s="6"/>
      <c r="G12184" s="5">
        <v>87</v>
      </c>
      <c r="H12184" s="7">
        <v>3</v>
      </c>
      <c r="I12184" s="1">
        <v>25</v>
      </c>
      <c r="J12184" s="1">
        <v>43</v>
      </c>
      <c r="K12184" s="1">
        <v>7</v>
      </c>
      <c r="L12184" s="8">
        <v>9</v>
      </c>
    </row>
    <row r="12185" spans="2:12" x14ac:dyDescent="0.2">
      <c r="D12185" s="176"/>
      <c r="E12185" s="57"/>
      <c r="F12185" s="54"/>
      <c r="G12185" s="67">
        <v>100</v>
      </c>
      <c r="H12185" s="82">
        <v>3.4482758620689999</v>
      </c>
      <c r="I12185" s="48">
        <v>28.735632183907999</v>
      </c>
      <c r="J12185" s="103">
        <v>49.425287356322002</v>
      </c>
      <c r="K12185" s="91">
        <v>8.0459770114939992</v>
      </c>
      <c r="L12185" s="113">
        <v>10.344827586207</v>
      </c>
    </row>
    <row r="12187" spans="2:12" x14ac:dyDescent="0.2">
      <c r="B12187" s="43" t="str">
        <f xml:space="preserve"> HYPERLINK("#'目次'!B259", "[253]")</f>
        <v>[253]</v>
      </c>
      <c r="C12187" s="31" t="s">
        <v>471</v>
      </c>
    </row>
    <row r="12191" spans="2:12" ht="24" x14ac:dyDescent="0.2">
      <c r="D12191" s="177"/>
      <c r="E12191" s="178"/>
      <c r="F12191" s="178"/>
      <c r="G12191" s="40" t="s">
        <v>14</v>
      </c>
      <c r="H12191" s="42" t="s">
        <v>451</v>
      </c>
      <c r="I12191" s="15" t="s">
        <v>452</v>
      </c>
      <c r="J12191" s="15" t="s">
        <v>453</v>
      </c>
      <c r="K12191" s="15" t="s">
        <v>420</v>
      </c>
      <c r="L12191" s="44" t="s">
        <v>17</v>
      </c>
    </row>
    <row r="12192" spans="2:12" x14ac:dyDescent="0.2">
      <c r="D12192" s="179"/>
      <c r="E12192" s="180"/>
      <c r="F12192" s="180"/>
      <c r="G12192" s="39"/>
      <c r="H12192" s="41"/>
      <c r="I12192" s="14"/>
      <c r="J12192" s="14"/>
      <c r="K12192" s="14"/>
      <c r="L12192" s="38"/>
    </row>
    <row r="12193" spans="4:12" x14ac:dyDescent="0.2">
      <c r="D12193" s="70"/>
      <c r="E12193" s="72" t="s">
        <v>14</v>
      </c>
      <c r="F12193" s="69"/>
      <c r="G12193" s="37">
        <v>1222</v>
      </c>
      <c r="H12193" s="17">
        <v>46</v>
      </c>
      <c r="I12193" s="17">
        <v>114</v>
      </c>
      <c r="J12193" s="17">
        <v>640</v>
      </c>
      <c r="K12193" s="17">
        <v>363</v>
      </c>
      <c r="L12193" s="55">
        <v>59</v>
      </c>
    </row>
    <row r="12194" spans="4:12" x14ac:dyDescent="0.2">
      <c r="D12194" s="57"/>
      <c r="E12194" s="54"/>
      <c r="F12194" s="71"/>
      <c r="G12194" s="9">
        <v>100</v>
      </c>
      <c r="H12194" s="2">
        <v>3.764320785597</v>
      </c>
      <c r="I12194" s="2">
        <v>9.3289689034369996</v>
      </c>
      <c r="J12194" s="2">
        <v>52.373158756137002</v>
      </c>
      <c r="K12194" s="2">
        <v>29.705400981996998</v>
      </c>
      <c r="L12194" s="13">
        <v>4.8281505728310004</v>
      </c>
    </row>
    <row r="12195" spans="4:12" x14ac:dyDescent="0.2">
      <c r="D12195" s="174" t="s">
        <v>18</v>
      </c>
      <c r="E12195" s="20" t="s">
        <v>19</v>
      </c>
      <c r="F12195" s="22"/>
      <c r="G12195" s="21">
        <v>57</v>
      </c>
      <c r="H12195" s="25">
        <v>4</v>
      </c>
      <c r="I12195" s="3">
        <v>2</v>
      </c>
      <c r="J12195" s="3">
        <v>33</v>
      </c>
      <c r="K12195" s="3">
        <v>13</v>
      </c>
      <c r="L12195" s="26">
        <v>5</v>
      </c>
    </row>
    <row r="12196" spans="4:12" x14ac:dyDescent="0.2">
      <c r="D12196" s="175"/>
      <c r="E12196" s="11"/>
      <c r="F12196" s="10"/>
      <c r="G12196" s="9">
        <v>100</v>
      </c>
      <c r="H12196" s="16">
        <v>7.0175438596489998</v>
      </c>
      <c r="I12196" s="27">
        <v>3.508771929825</v>
      </c>
      <c r="J12196" s="23">
        <v>57.894736842104997</v>
      </c>
      <c r="K12196" s="27">
        <v>22.807017543859999</v>
      </c>
      <c r="L12196" s="13">
        <v>8.7719298245609991</v>
      </c>
    </row>
    <row r="12197" spans="4:12" x14ac:dyDescent="0.2">
      <c r="D12197" s="175"/>
      <c r="E12197" s="4" t="s">
        <v>20</v>
      </c>
      <c r="F12197" s="6"/>
      <c r="G12197" s="5">
        <v>84</v>
      </c>
      <c r="H12197" s="7">
        <v>2</v>
      </c>
      <c r="I12197" s="1">
        <v>7</v>
      </c>
      <c r="J12197" s="1">
        <v>41</v>
      </c>
      <c r="K12197" s="1">
        <v>29</v>
      </c>
      <c r="L12197" s="8">
        <v>5</v>
      </c>
    </row>
    <row r="12198" spans="4:12" x14ac:dyDescent="0.2">
      <c r="D12198" s="175"/>
      <c r="E12198" s="11"/>
      <c r="F12198" s="10"/>
      <c r="G12198" s="9">
        <v>100</v>
      </c>
      <c r="H12198" s="16">
        <v>2.3809523809519999</v>
      </c>
      <c r="I12198" s="2">
        <v>8.333333333333</v>
      </c>
      <c r="J12198" s="2">
        <v>48.809523809524002</v>
      </c>
      <c r="K12198" s="2">
        <v>34.523809523810002</v>
      </c>
      <c r="L12198" s="13">
        <v>5.9523809523809996</v>
      </c>
    </row>
    <row r="12199" spans="4:12" x14ac:dyDescent="0.2">
      <c r="D12199" s="175"/>
      <c r="E12199" s="4" t="s">
        <v>21</v>
      </c>
      <c r="F12199" s="6"/>
      <c r="G12199" s="5">
        <v>487</v>
      </c>
      <c r="H12199" s="7">
        <v>20</v>
      </c>
      <c r="I12199" s="1">
        <v>39</v>
      </c>
      <c r="J12199" s="1">
        <v>253</v>
      </c>
      <c r="K12199" s="1">
        <v>158</v>
      </c>
      <c r="L12199" s="8">
        <v>17</v>
      </c>
    </row>
    <row r="12200" spans="4:12" x14ac:dyDescent="0.2">
      <c r="D12200" s="175"/>
      <c r="E12200" s="11"/>
      <c r="F12200" s="10"/>
      <c r="G12200" s="9">
        <v>100</v>
      </c>
      <c r="H12200" s="16">
        <v>4.1067761806979997</v>
      </c>
      <c r="I12200" s="2">
        <v>8.0082135523609992</v>
      </c>
      <c r="J12200" s="2">
        <v>51.950718685832001</v>
      </c>
      <c r="K12200" s="2">
        <v>32.443531827515002</v>
      </c>
      <c r="L12200" s="13">
        <v>3.4907597535930002</v>
      </c>
    </row>
    <row r="12201" spans="4:12" x14ac:dyDescent="0.2">
      <c r="D12201" s="175"/>
      <c r="E12201" s="4" t="s">
        <v>22</v>
      </c>
      <c r="F12201" s="6"/>
      <c r="G12201" s="5">
        <v>35</v>
      </c>
      <c r="H12201" s="7">
        <v>1</v>
      </c>
      <c r="I12201" s="1">
        <v>3</v>
      </c>
      <c r="J12201" s="1">
        <v>19</v>
      </c>
      <c r="K12201" s="1">
        <v>9</v>
      </c>
      <c r="L12201" s="8">
        <v>3</v>
      </c>
    </row>
    <row r="12202" spans="4:12" x14ac:dyDescent="0.2">
      <c r="D12202" s="175"/>
      <c r="E12202" s="11"/>
      <c r="F12202" s="10"/>
      <c r="G12202" s="9">
        <v>100</v>
      </c>
      <c r="H12202" s="16">
        <v>2.8571428571430002</v>
      </c>
      <c r="I12202" s="2">
        <v>8.5714285714289993</v>
      </c>
      <c r="J12202" s="2">
        <v>54.285714285714</v>
      </c>
      <c r="K12202" s="2">
        <v>25.714285714286</v>
      </c>
      <c r="L12202" s="13">
        <v>8.5714285714289993</v>
      </c>
    </row>
    <row r="12203" spans="4:12" x14ac:dyDescent="0.2">
      <c r="D12203" s="175"/>
      <c r="E12203" s="4" t="s">
        <v>23</v>
      </c>
      <c r="F12203" s="6"/>
      <c r="G12203" s="5">
        <v>143</v>
      </c>
      <c r="H12203" s="7">
        <v>1</v>
      </c>
      <c r="I12203" s="1">
        <v>16</v>
      </c>
      <c r="J12203" s="1">
        <v>74</v>
      </c>
      <c r="K12203" s="1">
        <v>47</v>
      </c>
      <c r="L12203" s="8">
        <v>5</v>
      </c>
    </row>
    <row r="12204" spans="4:12" x14ac:dyDescent="0.2">
      <c r="D12204" s="175"/>
      <c r="E12204" s="11"/>
      <c r="F12204" s="10"/>
      <c r="G12204" s="9">
        <v>100</v>
      </c>
      <c r="H12204" s="16">
        <v>0.69930069930100003</v>
      </c>
      <c r="I12204" s="2">
        <v>11.188811188811</v>
      </c>
      <c r="J12204" s="2">
        <v>51.748251748252002</v>
      </c>
      <c r="K12204" s="2">
        <v>32.867132867133002</v>
      </c>
      <c r="L12204" s="13">
        <v>3.4965034965030002</v>
      </c>
    </row>
    <row r="12205" spans="4:12" x14ac:dyDescent="0.2">
      <c r="D12205" s="175"/>
      <c r="E12205" s="4" t="s">
        <v>24</v>
      </c>
      <c r="F12205" s="6"/>
      <c r="G12205" s="5">
        <v>187</v>
      </c>
      <c r="H12205" s="7">
        <v>9</v>
      </c>
      <c r="I12205" s="1">
        <v>27</v>
      </c>
      <c r="J12205" s="1">
        <v>102</v>
      </c>
      <c r="K12205" s="1">
        <v>40</v>
      </c>
      <c r="L12205" s="8">
        <v>9</v>
      </c>
    </row>
    <row r="12206" spans="4:12" x14ac:dyDescent="0.2">
      <c r="D12206" s="175"/>
      <c r="E12206" s="11"/>
      <c r="F12206" s="10"/>
      <c r="G12206" s="9">
        <v>100</v>
      </c>
      <c r="H12206" s="16">
        <v>4.8128342245990003</v>
      </c>
      <c r="I12206" s="23">
        <v>14.438502673797</v>
      </c>
      <c r="J12206" s="2">
        <v>54.545454545455001</v>
      </c>
      <c r="K12206" s="27">
        <v>21.390374331551001</v>
      </c>
      <c r="L12206" s="13">
        <v>4.8128342245990003</v>
      </c>
    </row>
    <row r="12207" spans="4:12" x14ac:dyDescent="0.2">
      <c r="D12207" s="175"/>
      <c r="E12207" s="4" t="s">
        <v>25</v>
      </c>
      <c r="F12207" s="6"/>
      <c r="G12207" s="5">
        <v>71</v>
      </c>
      <c r="H12207" s="7">
        <v>2</v>
      </c>
      <c r="I12207" s="1">
        <v>9</v>
      </c>
      <c r="J12207" s="1">
        <v>35</v>
      </c>
      <c r="K12207" s="1">
        <v>23</v>
      </c>
      <c r="L12207" s="8">
        <v>2</v>
      </c>
    </row>
    <row r="12208" spans="4:12" x14ac:dyDescent="0.2">
      <c r="D12208" s="175"/>
      <c r="E12208" s="11"/>
      <c r="F12208" s="10"/>
      <c r="G12208" s="9">
        <v>100</v>
      </c>
      <c r="H12208" s="16">
        <v>2.8169014084509998</v>
      </c>
      <c r="I12208" s="2">
        <v>12.676056338027999</v>
      </c>
      <c r="J12208" s="2">
        <v>49.295774647887001</v>
      </c>
      <c r="K12208" s="2">
        <v>32.394366197182997</v>
      </c>
      <c r="L12208" s="13">
        <v>2.8169014084509998</v>
      </c>
    </row>
    <row r="12209" spans="4:12" x14ac:dyDescent="0.2">
      <c r="D12209" s="175"/>
      <c r="E12209" s="4" t="s">
        <v>26</v>
      </c>
      <c r="F12209" s="6"/>
      <c r="G12209" s="5">
        <v>30</v>
      </c>
      <c r="H12209" s="7">
        <v>2</v>
      </c>
      <c r="I12209" s="1">
        <v>3</v>
      </c>
      <c r="J12209" s="1">
        <v>16</v>
      </c>
      <c r="K12209" s="1">
        <v>7</v>
      </c>
      <c r="L12209" s="8">
        <v>2</v>
      </c>
    </row>
    <row r="12210" spans="4:12" x14ac:dyDescent="0.2">
      <c r="D12210" s="175"/>
      <c r="E12210" s="11"/>
      <c r="F12210" s="10"/>
      <c r="G12210" s="9">
        <v>100</v>
      </c>
      <c r="H12210" s="16">
        <v>6.666666666667</v>
      </c>
      <c r="I12210" s="2">
        <v>10</v>
      </c>
      <c r="J12210" s="2">
        <v>53.333333333333002</v>
      </c>
      <c r="K12210" s="27">
        <v>23.333333333333002</v>
      </c>
      <c r="L12210" s="13">
        <v>6.666666666667</v>
      </c>
    </row>
    <row r="12211" spans="4:12" x14ac:dyDescent="0.2">
      <c r="D12211" s="175"/>
      <c r="E12211" s="4" t="s">
        <v>27</v>
      </c>
      <c r="F12211" s="6"/>
      <c r="G12211" s="5">
        <v>70</v>
      </c>
      <c r="H12211" s="7">
        <v>3</v>
      </c>
      <c r="I12211" s="1">
        <v>4</v>
      </c>
      <c r="J12211" s="1">
        <v>36</v>
      </c>
      <c r="K12211" s="1">
        <v>21</v>
      </c>
      <c r="L12211" s="8">
        <v>6</v>
      </c>
    </row>
    <row r="12212" spans="4:12" x14ac:dyDescent="0.2">
      <c r="D12212" s="175"/>
      <c r="E12212" s="11"/>
      <c r="F12212" s="10"/>
      <c r="G12212" s="9">
        <v>100</v>
      </c>
      <c r="H12212" s="16">
        <v>4.2857142857139996</v>
      </c>
      <c r="I12212" s="2">
        <v>5.7142857142860004</v>
      </c>
      <c r="J12212" s="2">
        <v>51.428571428570997</v>
      </c>
      <c r="K12212" s="2">
        <v>30</v>
      </c>
      <c r="L12212" s="13">
        <v>8.5714285714289993</v>
      </c>
    </row>
    <row r="12213" spans="4:12" x14ac:dyDescent="0.2">
      <c r="D12213" s="175"/>
      <c r="E12213" s="4" t="s">
        <v>28</v>
      </c>
      <c r="F12213" s="6"/>
      <c r="G12213" s="5">
        <v>51</v>
      </c>
      <c r="H12213" s="7">
        <v>2</v>
      </c>
      <c r="I12213" s="1">
        <v>4</v>
      </c>
      <c r="J12213" s="1">
        <v>28</v>
      </c>
      <c r="K12213" s="1">
        <v>12</v>
      </c>
      <c r="L12213" s="8">
        <v>5</v>
      </c>
    </row>
    <row r="12214" spans="4:12" x14ac:dyDescent="0.2">
      <c r="D12214" s="175"/>
      <c r="E12214" s="11"/>
      <c r="F12214" s="10"/>
      <c r="G12214" s="9">
        <v>100</v>
      </c>
      <c r="H12214" s="16">
        <v>3.9215686274510002</v>
      </c>
      <c r="I12214" s="2">
        <v>7.8431372549020004</v>
      </c>
      <c r="J12214" s="2">
        <v>54.901960784313999</v>
      </c>
      <c r="K12214" s="27">
        <v>23.529411764706001</v>
      </c>
      <c r="L12214" s="13">
        <v>9.8039215686270005</v>
      </c>
    </row>
    <row r="12215" spans="4:12" x14ac:dyDescent="0.2">
      <c r="D12215" s="175"/>
      <c r="E12215" s="4" t="s">
        <v>29</v>
      </c>
      <c r="F12215" s="6"/>
      <c r="G12215" s="5">
        <v>7</v>
      </c>
      <c r="H12215" s="7">
        <v>0</v>
      </c>
      <c r="I12215" s="1">
        <v>0</v>
      </c>
      <c r="J12215" s="1">
        <v>3</v>
      </c>
      <c r="K12215" s="1">
        <v>4</v>
      </c>
      <c r="L12215" s="8">
        <v>0</v>
      </c>
    </row>
    <row r="12216" spans="4:12" x14ac:dyDescent="0.2">
      <c r="D12216" s="175"/>
      <c r="E12216" s="11"/>
      <c r="F12216" s="10"/>
      <c r="G12216" s="9">
        <v>100</v>
      </c>
      <c r="H12216" s="45">
        <v>0</v>
      </c>
      <c r="I12216" s="79">
        <v>0</v>
      </c>
      <c r="J12216" s="27">
        <v>42.857142857143003</v>
      </c>
      <c r="K12216" s="35">
        <v>57.142857142856997</v>
      </c>
      <c r="L12216" s="36">
        <v>0</v>
      </c>
    </row>
    <row r="12217" spans="4:12" x14ac:dyDescent="0.2">
      <c r="D12217" s="174" t="s">
        <v>30</v>
      </c>
      <c r="E12217" s="20" t="s">
        <v>31</v>
      </c>
      <c r="F12217" s="22"/>
      <c r="G12217" s="21">
        <v>393</v>
      </c>
      <c r="H12217" s="25">
        <v>17</v>
      </c>
      <c r="I12217" s="3">
        <v>34</v>
      </c>
      <c r="J12217" s="3">
        <v>203</v>
      </c>
      <c r="K12217" s="3">
        <v>128</v>
      </c>
      <c r="L12217" s="26">
        <v>11</v>
      </c>
    </row>
    <row r="12218" spans="4:12" x14ac:dyDescent="0.2">
      <c r="D12218" s="175"/>
      <c r="E12218" s="11"/>
      <c r="F12218" s="10"/>
      <c r="G12218" s="9">
        <v>100</v>
      </c>
      <c r="H12218" s="16">
        <v>4.3256997455470003</v>
      </c>
      <c r="I12218" s="2">
        <v>8.6513994910940006</v>
      </c>
      <c r="J12218" s="2">
        <v>51.653944020356001</v>
      </c>
      <c r="K12218" s="2">
        <v>32.569974554707002</v>
      </c>
      <c r="L12218" s="13">
        <v>2.7989821882950001</v>
      </c>
    </row>
    <row r="12219" spans="4:12" x14ac:dyDescent="0.2">
      <c r="D12219" s="175"/>
      <c r="E12219" s="4" t="s">
        <v>32</v>
      </c>
      <c r="F12219" s="6"/>
      <c r="G12219" s="5">
        <v>352</v>
      </c>
      <c r="H12219" s="7">
        <v>17</v>
      </c>
      <c r="I12219" s="1">
        <v>24</v>
      </c>
      <c r="J12219" s="1">
        <v>191</v>
      </c>
      <c r="K12219" s="1">
        <v>99</v>
      </c>
      <c r="L12219" s="8">
        <v>21</v>
      </c>
    </row>
    <row r="12220" spans="4:12" x14ac:dyDescent="0.2">
      <c r="D12220" s="175"/>
      <c r="E12220" s="11"/>
      <c r="F12220" s="10"/>
      <c r="G12220" s="9">
        <v>100</v>
      </c>
      <c r="H12220" s="16">
        <v>4.8295454545450003</v>
      </c>
      <c r="I12220" s="2">
        <v>6.8181818181820004</v>
      </c>
      <c r="J12220" s="2">
        <v>54.261363636364003</v>
      </c>
      <c r="K12220" s="2">
        <v>28.125</v>
      </c>
      <c r="L12220" s="13">
        <v>5.9659090909090002</v>
      </c>
    </row>
    <row r="12221" spans="4:12" x14ac:dyDescent="0.2">
      <c r="D12221" s="175"/>
      <c r="E12221" s="4" t="s">
        <v>33</v>
      </c>
      <c r="F12221" s="6"/>
      <c r="G12221" s="5">
        <v>388</v>
      </c>
      <c r="H12221" s="7">
        <v>7</v>
      </c>
      <c r="I12221" s="1">
        <v>49</v>
      </c>
      <c r="J12221" s="1">
        <v>196</v>
      </c>
      <c r="K12221" s="1">
        <v>111</v>
      </c>
      <c r="L12221" s="8">
        <v>25</v>
      </c>
    </row>
    <row r="12222" spans="4:12" x14ac:dyDescent="0.2">
      <c r="D12222" s="175"/>
      <c r="E12222" s="11"/>
      <c r="F12222" s="10"/>
      <c r="G12222" s="9">
        <v>100</v>
      </c>
      <c r="H12222" s="16">
        <v>1.8041237113399999</v>
      </c>
      <c r="I12222" s="2">
        <v>12.628865979381001</v>
      </c>
      <c r="J12222" s="2">
        <v>50.515463917525999</v>
      </c>
      <c r="K12222" s="2">
        <v>28.608247422680002</v>
      </c>
      <c r="L12222" s="13">
        <v>6.4432989690719999</v>
      </c>
    </row>
    <row r="12223" spans="4:12" x14ac:dyDescent="0.2">
      <c r="D12223" s="175"/>
      <c r="E12223" s="4" t="s">
        <v>34</v>
      </c>
      <c r="F12223" s="6"/>
      <c r="G12223" s="5">
        <v>89</v>
      </c>
      <c r="H12223" s="7">
        <v>5</v>
      </c>
      <c r="I12223" s="1">
        <v>7</v>
      </c>
      <c r="J12223" s="1">
        <v>50</v>
      </c>
      <c r="K12223" s="1">
        <v>25</v>
      </c>
      <c r="L12223" s="8">
        <v>2</v>
      </c>
    </row>
    <row r="12224" spans="4:12" x14ac:dyDescent="0.2">
      <c r="D12224" s="175"/>
      <c r="E12224" s="11"/>
      <c r="F12224" s="10"/>
      <c r="G12224" s="9">
        <v>100</v>
      </c>
      <c r="H12224" s="16">
        <v>5.61797752809</v>
      </c>
      <c r="I12224" s="2">
        <v>7.8651685393259996</v>
      </c>
      <c r="J12224" s="2">
        <v>56.179775280899001</v>
      </c>
      <c r="K12224" s="2">
        <v>28.089887640449</v>
      </c>
      <c r="L12224" s="13">
        <v>2.2471910112360001</v>
      </c>
    </row>
    <row r="12225" spans="4:12" x14ac:dyDescent="0.2">
      <c r="D12225" s="174" t="s">
        <v>35</v>
      </c>
      <c r="E12225" s="20" t="s">
        <v>36</v>
      </c>
      <c r="F12225" s="22"/>
      <c r="G12225" s="21">
        <v>629</v>
      </c>
      <c r="H12225" s="25">
        <v>35</v>
      </c>
      <c r="I12225" s="3">
        <v>63</v>
      </c>
      <c r="J12225" s="3">
        <v>324</v>
      </c>
      <c r="K12225" s="3">
        <v>182</v>
      </c>
      <c r="L12225" s="26">
        <v>25</v>
      </c>
    </row>
    <row r="12226" spans="4:12" x14ac:dyDescent="0.2">
      <c r="D12226" s="175"/>
      <c r="E12226" s="11"/>
      <c r="F12226" s="10"/>
      <c r="G12226" s="9">
        <v>100</v>
      </c>
      <c r="H12226" s="16">
        <v>5.5643879173290003</v>
      </c>
      <c r="I12226" s="2">
        <v>10.015898251192001</v>
      </c>
      <c r="J12226" s="2">
        <v>51.510333863275001</v>
      </c>
      <c r="K12226" s="2">
        <v>28.934817170111</v>
      </c>
      <c r="L12226" s="13">
        <v>3.9745627980920002</v>
      </c>
    </row>
    <row r="12227" spans="4:12" x14ac:dyDescent="0.2">
      <c r="D12227" s="175"/>
      <c r="E12227" s="4" t="s">
        <v>37</v>
      </c>
      <c r="F12227" s="6"/>
      <c r="G12227" s="5">
        <v>593</v>
      </c>
      <c r="H12227" s="7">
        <v>11</v>
      </c>
      <c r="I12227" s="1">
        <v>51</v>
      </c>
      <c r="J12227" s="1">
        <v>316</v>
      </c>
      <c r="K12227" s="1">
        <v>181</v>
      </c>
      <c r="L12227" s="8">
        <v>34</v>
      </c>
    </row>
    <row r="12228" spans="4:12" x14ac:dyDescent="0.2">
      <c r="D12228" s="175"/>
      <c r="E12228" s="11"/>
      <c r="F12228" s="10"/>
      <c r="G12228" s="9">
        <v>100</v>
      </c>
      <c r="H12228" s="16">
        <v>1.85497470489</v>
      </c>
      <c r="I12228" s="2">
        <v>8.6003372681279995</v>
      </c>
      <c r="J12228" s="2">
        <v>53.288364249578002</v>
      </c>
      <c r="K12228" s="2">
        <v>30.522765598650999</v>
      </c>
      <c r="L12228" s="13">
        <v>5.7335581787520002</v>
      </c>
    </row>
    <row r="12229" spans="4:12" x14ac:dyDescent="0.2">
      <c r="D12229" s="174" t="s">
        <v>38</v>
      </c>
      <c r="E12229" s="20" t="s">
        <v>39</v>
      </c>
      <c r="F12229" s="22"/>
      <c r="G12229" s="21">
        <v>64</v>
      </c>
      <c r="H12229" s="25">
        <v>1</v>
      </c>
      <c r="I12229" s="3">
        <v>1</v>
      </c>
      <c r="J12229" s="3">
        <v>30</v>
      </c>
      <c r="K12229" s="3">
        <v>29</v>
      </c>
      <c r="L12229" s="26">
        <v>3</v>
      </c>
    </row>
    <row r="12230" spans="4:12" x14ac:dyDescent="0.2">
      <c r="D12230" s="175"/>
      <c r="E12230" s="11"/>
      <c r="F12230" s="10"/>
      <c r="G12230" s="9">
        <v>100</v>
      </c>
      <c r="H12230" s="16">
        <v>1.5625</v>
      </c>
      <c r="I12230" s="27">
        <v>1.5625</v>
      </c>
      <c r="J12230" s="27">
        <v>46.875</v>
      </c>
      <c r="K12230" s="35">
        <v>45.3125</v>
      </c>
      <c r="L12230" s="13">
        <v>4.6875</v>
      </c>
    </row>
    <row r="12231" spans="4:12" x14ac:dyDescent="0.2">
      <c r="D12231" s="175"/>
      <c r="E12231" s="4" t="s">
        <v>40</v>
      </c>
      <c r="F12231" s="6"/>
      <c r="G12231" s="5">
        <v>147</v>
      </c>
      <c r="H12231" s="7">
        <v>8</v>
      </c>
      <c r="I12231" s="1">
        <v>9</v>
      </c>
      <c r="J12231" s="1">
        <v>45</v>
      </c>
      <c r="K12231" s="1">
        <v>80</v>
      </c>
      <c r="L12231" s="8">
        <v>5</v>
      </c>
    </row>
    <row r="12232" spans="4:12" x14ac:dyDescent="0.2">
      <c r="D12232" s="175"/>
      <c r="E12232" s="11"/>
      <c r="F12232" s="10"/>
      <c r="G12232" s="9">
        <v>100</v>
      </c>
      <c r="H12232" s="16">
        <v>5.4421768707479998</v>
      </c>
      <c r="I12232" s="2">
        <v>6.1224489795919999</v>
      </c>
      <c r="J12232" s="46">
        <v>30.612244897958998</v>
      </c>
      <c r="K12232" s="35">
        <v>54.421768707482997</v>
      </c>
      <c r="L12232" s="13">
        <v>3.4013605442179999</v>
      </c>
    </row>
    <row r="12233" spans="4:12" x14ac:dyDescent="0.2">
      <c r="D12233" s="175"/>
      <c r="E12233" s="4" t="s">
        <v>41</v>
      </c>
      <c r="F12233" s="6"/>
      <c r="G12233" s="5">
        <v>204</v>
      </c>
      <c r="H12233" s="7">
        <v>3</v>
      </c>
      <c r="I12233" s="1">
        <v>17</v>
      </c>
      <c r="J12233" s="1">
        <v>94</v>
      </c>
      <c r="K12233" s="1">
        <v>86</v>
      </c>
      <c r="L12233" s="8">
        <v>4</v>
      </c>
    </row>
    <row r="12234" spans="4:12" x14ac:dyDescent="0.2">
      <c r="D12234" s="175"/>
      <c r="E12234" s="11"/>
      <c r="F12234" s="10"/>
      <c r="G12234" s="9">
        <v>100</v>
      </c>
      <c r="H12234" s="16">
        <v>1.4705882352940001</v>
      </c>
      <c r="I12234" s="2">
        <v>8.333333333333</v>
      </c>
      <c r="J12234" s="27">
        <v>46.078431372548998</v>
      </c>
      <c r="K12234" s="35">
        <v>42.156862745098003</v>
      </c>
      <c r="L12234" s="13">
        <v>1.9607843137250001</v>
      </c>
    </row>
    <row r="12235" spans="4:12" x14ac:dyDescent="0.2">
      <c r="D12235" s="175"/>
      <c r="E12235" s="4" t="s">
        <v>42</v>
      </c>
      <c r="F12235" s="6"/>
      <c r="G12235" s="5">
        <v>210</v>
      </c>
      <c r="H12235" s="7">
        <v>14</v>
      </c>
      <c r="I12235" s="1">
        <v>22</v>
      </c>
      <c r="J12235" s="1">
        <v>102</v>
      </c>
      <c r="K12235" s="1">
        <v>66</v>
      </c>
      <c r="L12235" s="8">
        <v>6</v>
      </c>
    </row>
    <row r="12236" spans="4:12" x14ac:dyDescent="0.2">
      <c r="D12236" s="175"/>
      <c r="E12236" s="11"/>
      <c r="F12236" s="10"/>
      <c r="G12236" s="9">
        <v>100</v>
      </c>
      <c r="H12236" s="16">
        <v>6.666666666667</v>
      </c>
      <c r="I12236" s="2">
        <v>10.47619047619</v>
      </c>
      <c r="J12236" s="2">
        <v>48.571428571429003</v>
      </c>
      <c r="K12236" s="2">
        <v>31.428571428571001</v>
      </c>
      <c r="L12236" s="13">
        <v>2.8571428571430002</v>
      </c>
    </row>
    <row r="12237" spans="4:12" x14ac:dyDescent="0.2">
      <c r="D12237" s="175"/>
      <c r="E12237" s="4" t="s">
        <v>43</v>
      </c>
      <c r="F12237" s="6"/>
      <c r="G12237" s="5">
        <v>204</v>
      </c>
      <c r="H12237" s="7">
        <v>3</v>
      </c>
      <c r="I12237" s="1">
        <v>20</v>
      </c>
      <c r="J12237" s="1">
        <v>124</v>
      </c>
      <c r="K12237" s="1">
        <v>47</v>
      </c>
      <c r="L12237" s="8">
        <v>10</v>
      </c>
    </row>
    <row r="12238" spans="4:12" x14ac:dyDescent="0.2">
      <c r="D12238" s="175"/>
      <c r="E12238" s="11"/>
      <c r="F12238" s="10"/>
      <c r="G12238" s="9">
        <v>100</v>
      </c>
      <c r="H12238" s="16">
        <v>1.4705882352940001</v>
      </c>
      <c r="I12238" s="2">
        <v>9.8039215686270005</v>
      </c>
      <c r="J12238" s="23">
        <v>60.784313725490001</v>
      </c>
      <c r="K12238" s="27">
        <v>23.039215686275</v>
      </c>
      <c r="L12238" s="13">
        <v>4.9019607843140003</v>
      </c>
    </row>
    <row r="12239" spans="4:12" x14ac:dyDescent="0.2">
      <c r="D12239" s="175"/>
      <c r="E12239" s="4" t="s">
        <v>44</v>
      </c>
      <c r="F12239" s="6"/>
      <c r="G12239" s="5">
        <v>223</v>
      </c>
      <c r="H12239" s="7">
        <v>10</v>
      </c>
      <c r="I12239" s="1">
        <v>27</v>
      </c>
      <c r="J12239" s="1">
        <v>141</v>
      </c>
      <c r="K12239" s="1">
        <v>31</v>
      </c>
      <c r="L12239" s="8">
        <v>14</v>
      </c>
    </row>
    <row r="12240" spans="4:12" x14ac:dyDescent="0.2">
      <c r="D12240" s="175"/>
      <c r="E12240" s="11"/>
      <c r="F12240" s="10"/>
      <c r="G12240" s="9">
        <v>100</v>
      </c>
      <c r="H12240" s="16">
        <v>4.4843049327350002</v>
      </c>
      <c r="I12240" s="2">
        <v>12.107623318386</v>
      </c>
      <c r="J12240" s="35">
        <v>63.228699551570003</v>
      </c>
      <c r="K12240" s="46">
        <v>13.90134529148</v>
      </c>
      <c r="L12240" s="13">
        <v>6.27802690583</v>
      </c>
    </row>
    <row r="12241" spans="2:12" x14ac:dyDescent="0.2">
      <c r="D12241" s="175"/>
      <c r="E12241" s="4" t="s">
        <v>45</v>
      </c>
      <c r="F12241" s="6"/>
      <c r="G12241" s="5">
        <v>170</v>
      </c>
      <c r="H12241" s="7">
        <v>7</v>
      </c>
      <c r="I12241" s="1">
        <v>18</v>
      </c>
      <c r="J12241" s="1">
        <v>104</v>
      </c>
      <c r="K12241" s="1">
        <v>24</v>
      </c>
      <c r="L12241" s="8">
        <v>17</v>
      </c>
    </row>
    <row r="12242" spans="2:12" x14ac:dyDescent="0.2">
      <c r="D12242" s="176"/>
      <c r="E12242" s="57"/>
      <c r="F12242" s="54"/>
      <c r="G12242" s="67">
        <v>100</v>
      </c>
      <c r="H12242" s="82">
        <v>4.1176470588239997</v>
      </c>
      <c r="I12242" s="48">
        <v>10.588235294118</v>
      </c>
      <c r="J12242" s="103">
        <v>61.176470588234999</v>
      </c>
      <c r="K12242" s="91">
        <v>14.117647058824</v>
      </c>
      <c r="L12242" s="113">
        <v>10</v>
      </c>
    </row>
    <row r="12244" spans="2:12" x14ac:dyDescent="0.2">
      <c r="B12244" s="43" t="str">
        <f xml:space="preserve"> HYPERLINK("#'目次'!B260", "[254]")</f>
        <v>[254]</v>
      </c>
      <c r="C12244" s="31" t="s">
        <v>471</v>
      </c>
    </row>
    <row r="12248" spans="2:12" ht="24" x14ac:dyDescent="0.2">
      <c r="D12248" s="177"/>
      <c r="E12248" s="178"/>
      <c r="F12248" s="178"/>
      <c r="G12248" s="40" t="s">
        <v>14</v>
      </c>
      <c r="H12248" s="42" t="s">
        <v>451</v>
      </c>
      <c r="I12248" s="15" t="s">
        <v>452</v>
      </c>
      <c r="J12248" s="15" t="s">
        <v>453</v>
      </c>
      <c r="K12248" s="15" t="s">
        <v>420</v>
      </c>
      <c r="L12248" s="44" t="s">
        <v>17</v>
      </c>
    </row>
    <row r="12249" spans="2:12" x14ac:dyDescent="0.2">
      <c r="D12249" s="179"/>
      <c r="E12249" s="180"/>
      <c r="F12249" s="180"/>
      <c r="G12249" s="39"/>
      <c r="H12249" s="41"/>
      <c r="I12249" s="14"/>
      <c r="J12249" s="14"/>
      <c r="K12249" s="14"/>
      <c r="L12249" s="38"/>
    </row>
    <row r="12250" spans="2:12" x14ac:dyDescent="0.2">
      <c r="D12250" s="70"/>
      <c r="E12250" s="72" t="s">
        <v>14</v>
      </c>
      <c r="F12250" s="69"/>
      <c r="G12250" s="37">
        <v>1222</v>
      </c>
      <c r="H12250" s="17">
        <v>46</v>
      </c>
      <c r="I12250" s="17">
        <v>114</v>
      </c>
      <c r="J12250" s="17">
        <v>640</v>
      </c>
      <c r="K12250" s="17">
        <v>363</v>
      </c>
      <c r="L12250" s="55">
        <v>59</v>
      </c>
    </row>
    <row r="12251" spans="2:12" x14ac:dyDescent="0.2">
      <c r="D12251" s="57"/>
      <c r="E12251" s="54"/>
      <c r="F12251" s="71"/>
      <c r="G12251" s="9">
        <v>100</v>
      </c>
      <c r="H12251" s="2">
        <v>3.764320785597</v>
      </c>
      <c r="I12251" s="2">
        <v>9.3289689034369996</v>
      </c>
      <c r="J12251" s="2">
        <v>52.373158756137002</v>
      </c>
      <c r="K12251" s="2">
        <v>29.705400981996998</v>
      </c>
      <c r="L12251" s="13">
        <v>4.8281505728310004</v>
      </c>
    </row>
    <row r="12252" spans="2:12" x14ac:dyDescent="0.2">
      <c r="D12252" s="174" t="s">
        <v>52</v>
      </c>
      <c r="E12252" s="20" t="s">
        <v>53</v>
      </c>
      <c r="F12252" s="22"/>
      <c r="G12252" s="21">
        <v>15</v>
      </c>
      <c r="H12252" s="25">
        <v>0</v>
      </c>
      <c r="I12252" s="3">
        <v>1</v>
      </c>
      <c r="J12252" s="3">
        <v>7</v>
      </c>
      <c r="K12252" s="3">
        <v>6</v>
      </c>
      <c r="L12252" s="26">
        <v>1</v>
      </c>
    </row>
    <row r="12253" spans="2:12" x14ac:dyDescent="0.2">
      <c r="D12253" s="175"/>
      <c r="E12253" s="11"/>
      <c r="F12253" s="10"/>
      <c r="G12253" s="9">
        <v>100</v>
      </c>
      <c r="H12253" s="45">
        <v>0</v>
      </c>
      <c r="I12253" s="2">
        <v>6.666666666667</v>
      </c>
      <c r="J12253" s="27">
        <v>46.666666666666998</v>
      </c>
      <c r="K12253" s="35">
        <v>40</v>
      </c>
      <c r="L12253" s="13">
        <v>6.666666666667</v>
      </c>
    </row>
    <row r="12254" spans="2:12" ht="24" x14ac:dyDescent="0.2">
      <c r="D12254" s="175"/>
      <c r="E12254" s="4" t="s">
        <v>54</v>
      </c>
      <c r="F12254" s="6"/>
      <c r="G12254" s="5">
        <v>122</v>
      </c>
      <c r="H12254" s="7">
        <v>4</v>
      </c>
      <c r="I12254" s="1">
        <v>16</v>
      </c>
      <c r="J12254" s="1">
        <v>74</v>
      </c>
      <c r="K12254" s="1">
        <v>23</v>
      </c>
      <c r="L12254" s="8">
        <v>5</v>
      </c>
    </row>
    <row r="12255" spans="2:12" x14ac:dyDescent="0.2">
      <c r="D12255" s="175"/>
      <c r="E12255" s="11"/>
      <c r="F12255" s="10"/>
      <c r="G12255" s="9">
        <v>100</v>
      </c>
      <c r="H12255" s="16">
        <v>3.2786885245900002</v>
      </c>
      <c r="I12255" s="2">
        <v>13.114754098361001</v>
      </c>
      <c r="J12255" s="23">
        <v>60.655737704918003</v>
      </c>
      <c r="K12255" s="46">
        <v>18.852459016392999</v>
      </c>
      <c r="L12255" s="13">
        <v>4.0983606557380003</v>
      </c>
    </row>
    <row r="12256" spans="2:12" x14ac:dyDescent="0.2">
      <c r="D12256" s="175"/>
      <c r="E12256" s="4" t="s">
        <v>55</v>
      </c>
      <c r="F12256" s="6"/>
      <c r="G12256" s="5">
        <v>43</v>
      </c>
      <c r="H12256" s="7">
        <v>3</v>
      </c>
      <c r="I12256" s="1">
        <v>1</v>
      </c>
      <c r="J12256" s="1">
        <v>27</v>
      </c>
      <c r="K12256" s="1">
        <v>12</v>
      </c>
      <c r="L12256" s="8">
        <v>0</v>
      </c>
    </row>
    <row r="12257" spans="4:12" x14ac:dyDescent="0.2">
      <c r="D12257" s="175"/>
      <c r="E12257" s="11"/>
      <c r="F12257" s="10"/>
      <c r="G12257" s="9">
        <v>100</v>
      </c>
      <c r="H12257" s="16">
        <v>6.9767441860470001</v>
      </c>
      <c r="I12257" s="27">
        <v>2.3255813953489999</v>
      </c>
      <c r="J12257" s="35">
        <v>62.790697674419</v>
      </c>
      <c r="K12257" s="2">
        <v>27.906976744186</v>
      </c>
      <c r="L12257" s="36">
        <v>0</v>
      </c>
    </row>
    <row r="12258" spans="4:12" x14ac:dyDescent="0.2">
      <c r="D12258" s="175"/>
      <c r="E12258" s="4" t="s">
        <v>56</v>
      </c>
      <c r="F12258" s="6"/>
      <c r="G12258" s="5">
        <v>60</v>
      </c>
      <c r="H12258" s="7">
        <v>1</v>
      </c>
      <c r="I12258" s="1">
        <v>6</v>
      </c>
      <c r="J12258" s="1">
        <v>35</v>
      </c>
      <c r="K12258" s="1">
        <v>17</v>
      </c>
      <c r="L12258" s="8">
        <v>1</v>
      </c>
    </row>
    <row r="12259" spans="4:12" x14ac:dyDescent="0.2">
      <c r="D12259" s="175"/>
      <c r="E12259" s="11"/>
      <c r="F12259" s="10"/>
      <c r="G12259" s="9">
        <v>100</v>
      </c>
      <c r="H12259" s="16">
        <v>1.666666666667</v>
      </c>
      <c r="I12259" s="2">
        <v>10</v>
      </c>
      <c r="J12259" s="23">
        <v>58.333333333333002</v>
      </c>
      <c r="K12259" s="2">
        <v>28.333333333333002</v>
      </c>
      <c r="L12259" s="13">
        <v>1.666666666667</v>
      </c>
    </row>
    <row r="12260" spans="4:12" x14ac:dyDescent="0.2">
      <c r="D12260" s="175"/>
      <c r="E12260" s="4" t="s">
        <v>57</v>
      </c>
      <c r="F12260" s="6"/>
      <c r="G12260" s="5">
        <v>286</v>
      </c>
      <c r="H12260" s="7">
        <v>12</v>
      </c>
      <c r="I12260" s="1">
        <v>26</v>
      </c>
      <c r="J12260" s="1">
        <v>137</v>
      </c>
      <c r="K12260" s="1">
        <v>106</v>
      </c>
      <c r="L12260" s="8">
        <v>5</v>
      </c>
    </row>
    <row r="12261" spans="4:12" x14ac:dyDescent="0.2">
      <c r="D12261" s="175"/>
      <c r="E12261" s="11"/>
      <c r="F12261" s="10"/>
      <c r="G12261" s="9">
        <v>100</v>
      </c>
      <c r="H12261" s="16">
        <v>4.1958041958040004</v>
      </c>
      <c r="I12261" s="2">
        <v>9.0909090909089993</v>
      </c>
      <c r="J12261" s="2">
        <v>47.902097902097999</v>
      </c>
      <c r="K12261" s="23">
        <v>37.062937062937003</v>
      </c>
      <c r="L12261" s="13">
        <v>1.7482517482519999</v>
      </c>
    </row>
    <row r="12262" spans="4:12" x14ac:dyDescent="0.2">
      <c r="D12262" s="175"/>
      <c r="E12262" s="4" t="s">
        <v>58</v>
      </c>
      <c r="F12262" s="6"/>
      <c r="G12262" s="5">
        <v>129</v>
      </c>
      <c r="H12262" s="7">
        <v>4</v>
      </c>
      <c r="I12262" s="1">
        <v>11</v>
      </c>
      <c r="J12262" s="1">
        <v>58</v>
      </c>
      <c r="K12262" s="1">
        <v>49</v>
      </c>
      <c r="L12262" s="8">
        <v>7</v>
      </c>
    </row>
    <row r="12263" spans="4:12" x14ac:dyDescent="0.2">
      <c r="D12263" s="175"/>
      <c r="E12263" s="11"/>
      <c r="F12263" s="10"/>
      <c r="G12263" s="9">
        <v>100</v>
      </c>
      <c r="H12263" s="16">
        <v>3.1007751937979999</v>
      </c>
      <c r="I12263" s="2">
        <v>8.5271317829460003</v>
      </c>
      <c r="J12263" s="27">
        <v>44.961240310077997</v>
      </c>
      <c r="K12263" s="23">
        <v>37.984496124030997</v>
      </c>
      <c r="L12263" s="13">
        <v>5.4263565891469998</v>
      </c>
    </row>
    <row r="12264" spans="4:12" x14ac:dyDescent="0.2">
      <c r="D12264" s="175"/>
      <c r="E12264" s="4" t="s">
        <v>59</v>
      </c>
      <c r="F12264" s="6"/>
      <c r="G12264" s="5">
        <v>195</v>
      </c>
      <c r="H12264" s="7">
        <v>11</v>
      </c>
      <c r="I12264" s="1">
        <v>21</v>
      </c>
      <c r="J12264" s="1">
        <v>97</v>
      </c>
      <c r="K12264" s="1">
        <v>57</v>
      </c>
      <c r="L12264" s="8">
        <v>9</v>
      </c>
    </row>
    <row r="12265" spans="4:12" x14ac:dyDescent="0.2">
      <c r="D12265" s="175"/>
      <c r="E12265" s="11"/>
      <c r="F12265" s="10"/>
      <c r="G12265" s="9">
        <v>100</v>
      </c>
      <c r="H12265" s="16">
        <v>5.6410256410260002</v>
      </c>
      <c r="I12265" s="2">
        <v>10.769230769230999</v>
      </c>
      <c r="J12265" s="2">
        <v>49.74358974359</v>
      </c>
      <c r="K12265" s="2">
        <v>29.230769230768999</v>
      </c>
      <c r="L12265" s="13">
        <v>4.6153846153850004</v>
      </c>
    </row>
    <row r="12266" spans="4:12" x14ac:dyDescent="0.2">
      <c r="D12266" s="175"/>
      <c r="E12266" s="4" t="s">
        <v>60</v>
      </c>
      <c r="F12266" s="6"/>
      <c r="G12266" s="5">
        <v>176</v>
      </c>
      <c r="H12266" s="7">
        <v>4</v>
      </c>
      <c r="I12266" s="1">
        <v>15</v>
      </c>
      <c r="J12266" s="1">
        <v>109</v>
      </c>
      <c r="K12266" s="1">
        <v>32</v>
      </c>
      <c r="L12266" s="8">
        <v>16</v>
      </c>
    </row>
    <row r="12267" spans="4:12" x14ac:dyDescent="0.2">
      <c r="D12267" s="175"/>
      <c r="E12267" s="11"/>
      <c r="F12267" s="10"/>
      <c r="G12267" s="9">
        <v>100</v>
      </c>
      <c r="H12267" s="16">
        <v>2.2727272727269998</v>
      </c>
      <c r="I12267" s="2">
        <v>8.5227272727269998</v>
      </c>
      <c r="J12267" s="23">
        <v>61.931818181818002</v>
      </c>
      <c r="K12267" s="46">
        <v>18.181818181817999</v>
      </c>
      <c r="L12267" s="13">
        <v>9.0909090909089993</v>
      </c>
    </row>
    <row r="12268" spans="4:12" x14ac:dyDescent="0.2">
      <c r="D12268" s="175"/>
      <c r="E12268" s="4" t="s">
        <v>61</v>
      </c>
      <c r="F12268" s="6"/>
      <c r="G12268" s="5">
        <v>78</v>
      </c>
      <c r="H12268" s="7">
        <v>2</v>
      </c>
      <c r="I12268" s="1">
        <v>3</v>
      </c>
      <c r="J12268" s="1">
        <v>31</v>
      </c>
      <c r="K12268" s="1">
        <v>39</v>
      </c>
      <c r="L12268" s="8">
        <v>3</v>
      </c>
    </row>
    <row r="12269" spans="4:12" x14ac:dyDescent="0.2">
      <c r="D12269" s="175"/>
      <c r="E12269" s="11"/>
      <c r="F12269" s="10"/>
      <c r="G12269" s="9">
        <v>100</v>
      </c>
      <c r="H12269" s="16">
        <v>2.564102564103</v>
      </c>
      <c r="I12269" s="27">
        <v>3.8461538461539999</v>
      </c>
      <c r="J12269" s="46">
        <v>39.74358974359</v>
      </c>
      <c r="K12269" s="35">
        <v>50</v>
      </c>
      <c r="L12269" s="13">
        <v>3.8461538461539999</v>
      </c>
    </row>
    <row r="12270" spans="4:12" x14ac:dyDescent="0.2">
      <c r="D12270" s="175"/>
      <c r="E12270" s="4" t="s">
        <v>62</v>
      </c>
      <c r="F12270" s="6"/>
      <c r="G12270" s="5">
        <v>113</v>
      </c>
      <c r="H12270" s="7">
        <v>5</v>
      </c>
      <c r="I12270" s="1">
        <v>13</v>
      </c>
      <c r="J12270" s="1">
        <v>64</v>
      </c>
      <c r="K12270" s="1">
        <v>22</v>
      </c>
      <c r="L12270" s="8">
        <v>9</v>
      </c>
    </row>
    <row r="12271" spans="4:12" x14ac:dyDescent="0.2">
      <c r="D12271" s="175"/>
      <c r="E12271" s="11"/>
      <c r="F12271" s="10"/>
      <c r="G12271" s="9">
        <v>100</v>
      </c>
      <c r="H12271" s="16">
        <v>4.424778761062</v>
      </c>
      <c r="I12271" s="2">
        <v>11.504424778761001</v>
      </c>
      <c r="J12271" s="2">
        <v>56.637168141593001</v>
      </c>
      <c r="K12271" s="46">
        <v>19.469026548673</v>
      </c>
      <c r="L12271" s="13">
        <v>7.964601769912</v>
      </c>
    </row>
    <row r="12272" spans="4:12" x14ac:dyDescent="0.2">
      <c r="D12272" s="174" t="s">
        <v>63</v>
      </c>
      <c r="E12272" s="20" t="s">
        <v>64</v>
      </c>
      <c r="F12272" s="22"/>
      <c r="G12272" s="21">
        <v>234</v>
      </c>
      <c r="H12272" s="25">
        <v>11</v>
      </c>
      <c r="I12272" s="3">
        <v>15</v>
      </c>
      <c r="J12272" s="3">
        <v>129</v>
      </c>
      <c r="K12272" s="3">
        <v>61</v>
      </c>
      <c r="L12272" s="26">
        <v>18</v>
      </c>
    </row>
    <row r="12273" spans="4:12" x14ac:dyDescent="0.2">
      <c r="D12273" s="175"/>
      <c r="E12273" s="11"/>
      <c r="F12273" s="10"/>
      <c r="G12273" s="9">
        <v>100</v>
      </c>
      <c r="H12273" s="16">
        <v>4.7008547008550003</v>
      </c>
      <c r="I12273" s="2">
        <v>6.4102564102560002</v>
      </c>
      <c r="J12273" s="2">
        <v>55.128205128205003</v>
      </c>
      <c r="K12273" s="2">
        <v>26.068376068376001</v>
      </c>
      <c r="L12273" s="13">
        <v>7.6923076923079998</v>
      </c>
    </row>
    <row r="12274" spans="4:12" x14ac:dyDescent="0.2">
      <c r="D12274" s="175"/>
      <c r="E12274" s="4" t="s">
        <v>65</v>
      </c>
      <c r="F12274" s="6"/>
      <c r="G12274" s="5">
        <v>172</v>
      </c>
      <c r="H12274" s="7">
        <v>6</v>
      </c>
      <c r="I12274" s="1">
        <v>19</v>
      </c>
      <c r="J12274" s="1">
        <v>84</v>
      </c>
      <c r="K12274" s="1">
        <v>51</v>
      </c>
      <c r="L12274" s="8">
        <v>12</v>
      </c>
    </row>
    <row r="12275" spans="4:12" x14ac:dyDescent="0.2">
      <c r="D12275" s="175"/>
      <c r="E12275" s="11"/>
      <c r="F12275" s="10"/>
      <c r="G12275" s="9">
        <v>100</v>
      </c>
      <c r="H12275" s="16">
        <v>3.488372093023</v>
      </c>
      <c r="I12275" s="2">
        <v>11.046511627907</v>
      </c>
      <c r="J12275" s="2">
        <v>48.837209302326002</v>
      </c>
      <c r="K12275" s="2">
        <v>29.651162790697999</v>
      </c>
      <c r="L12275" s="13">
        <v>6.9767441860470001</v>
      </c>
    </row>
    <row r="12276" spans="4:12" x14ac:dyDescent="0.2">
      <c r="D12276" s="175"/>
      <c r="E12276" s="4" t="s">
        <v>66</v>
      </c>
      <c r="F12276" s="6"/>
      <c r="G12276" s="5">
        <v>165</v>
      </c>
      <c r="H12276" s="7">
        <v>5</v>
      </c>
      <c r="I12276" s="1">
        <v>15</v>
      </c>
      <c r="J12276" s="1">
        <v>95</v>
      </c>
      <c r="K12276" s="1">
        <v>42</v>
      </c>
      <c r="L12276" s="8">
        <v>8</v>
      </c>
    </row>
    <row r="12277" spans="4:12" x14ac:dyDescent="0.2">
      <c r="D12277" s="175"/>
      <c r="E12277" s="11"/>
      <c r="F12277" s="10"/>
      <c r="G12277" s="9">
        <v>100</v>
      </c>
      <c r="H12277" s="16">
        <v>3.0303030303030001</v>
      </c>
      <c r="I12277" s="2">
        <v>9.0909090909089993</v>
      </c>
      <c r="J12277" s="23">
        <v>57.575757575757997</v>
      </c>
      <c r="K12277" s="2">
        <v>25.454545454544999</v>
      </c>
      <c r="L12277" s="13">
        <v>4.8484848484849996</v>
      </c>
    </row>
    <row r="12278" spans="4:12" x14ac:dyDescent="0.2">
      <c r="D12278" s="175"/>
      <c r="E12278" s="4" t="s">
        <v>67</v>
      </c>
      <c r="F12278" s="6"/>
      <c r="G12278" s="5">
        <v>158</v>
      </c>
      <c r="H12278" s="7">
        <v>4</v>
      </c>
      <c r="I12278" s="1">
        <v>17</v>
      </c>
      <c r="J12278" s="1">
        <v>84</v>
      </c>
      <c r="K12278" s="1">
        <v>48</v>
      </c>
      <c r="L12278" s="8">
        <v>5</v>
      </c>
    </row>
    <row r="12279" spans="4:12" x14ac:dyDescent="0.2">
      <c r="D12279" s="175"/>
      <c r="E12279" s="11"/>
      <c r="F12279" s="10"/>
      <c r="G12279" s="9">
        <v>100</v>
      </c>
      <c r="H12279" s="16">
        <v>2.5316455696200002</v>
      </c>
      <c r="I12279" s="2">
        <v>10.759493670886</v>
      </c>
      <c r="J12279" s="2">
        <v>53.164556962025003</v>
      </c>
      <c r="K12279" s="2">
        <v>30.379746835443001</v>
      </c>
      <c r="L12279" s="13">
        <v>3.1645569620249998</v>
      </c>
    </row>
    <row r="12280" spans="4:12" x14ac:dyDescent="0.2">
      <c r="D12280" s="175"/>
      <c r="E12280" s="4" t="s">
        <v>68</v>
      </c>
      <c r="F12280" s="6"/>
      <c r="G12280" s="5">
        <v>112</v>
      </c>
      <c r="H12280" s="7">
        <v>4</v>
      </c>
      <c r="I12280" s="1">
        <v>14</v>
      </c>
      <c r="J12280" s="1">
        <v>59</v>
      </c>
      <c r="K12280" s="1">
        <v>31</v>
      </c>
      <c r="L12280" s="8">
        <v>4</v>
      </c>
    </row>
    <row r="12281" spans="4:12" x14ac:dyDescent="0.2">
      <c r="D12281" s="175"/>
      <c r="E12281" s="11"/>
      <c r="F12281" s="10"/>
      <c r="G12281" s="9">
        <v>100</v>
      </c>
      <c r="H12281" s="16">
        <v>3.5714285714290002</v>
      </c>
      <c r="I12281" s="2">
        <v>12.5</v>
      </c>
      <c r="J12281" s="2">
        <v>52.678571428570997</v>
      </c>
      <c r="K12281" s="2">
        <v>27.678571428571001</v>
      </c>
      <c r="L12281" s="13">
        <v>3.5714285714290002</v>
      </c>
    </row>
    <row r="12282" spans="4:12" x14ac:dyDescent="0.2">
      <c r="D12282" s="175"/>
      <c r="E12282" s="4" t="s">
        <v>69</v>
      </c>
      <c r="F12282" s="6"/>
      <c r="G12282" s="5">
        <v>92</v>
      </c>
      <c r="H12282" s="7">
        <v>4</v>
      </c>
      <c r="I12282" s="1">
        <v>10</v>
      </c>
      <c r="J12282" s="1">
        <v>38</v>
      </c>
      <c r="K12282" s="1">
        <v>38</v>
      </c>
      <c r="L12282" s="8">
        <v>2</v>
      </c>
    </row>
    <row r="12283" spans="4:12" x14ac:dyDescent="0.2">
      <c r="D12283" s="175"/>
      <c r="E12283" s="11"/>
      <c r="F12283" s="10"/>
      <c r="G12283" s="9">
        <v>100</v>
      </c>
      <c r="H12283" s="16">
        <v>4.3478260869570002</v>
      </c>
      <c r="I12283" s="2">
        <v>10.869565217390999</v>
      </c>
      <c r="J12283" s="46">
        <v>41.304347826087003</v>
      </c>
      <c r="K12283" s="35">
        <v>41.304347826087003</v>
      </c>
      <c r="L12283" s="13">
        <v>2.1739130434780001</v>
      </c>
    </row>
    <row r="12284" spans="4:12" x14ac:dyDescent="0.2">
      <c r="D12284" s="175"/>
      <c r="E12284" s="4" t="s">
        <v>70</v>
      </c>
      <c r="F12284" s="6"/>
      <c r="G12284" s="5">
        <v>131</v>
      </c>
      <c r="H12284" s="7">
        <v>4</v>
      </c>
      <c r="I12284" s="1">
        <v>11</v>
      </c>
      <c r="J12284" s="1">
        <v>74</v>
      </c>
      <c r="K12284" s="1">
        <v>41</v>
      </c>
      <c r="L12284" s="8">
        <v>1</v>
      </c>
    </row>
    <row r="12285" spans="4:12" x14ac:dyDescent="0.2">
      <c r="D12285" s="175"/>
      <c r="E12285" s="11"/>
      <c r="F12285" s="10"/>
      <c r="G12285" s="9">
        <v>100</v>
      </c>
      <c r="H12285" s="16">
        <v>3.053435114504</v>
      </c>
      <c r="I12285" s="2">
        <v>8.3969465648850008</v>
      </c>
      <c r="J12285" s="2">
        <v>56.488549618321002</v>
      </c>
      <c r="K12285" s="2">
        <v>31.297709923664002</v>
      </c>
      <c r="L12285" s="13">
        <v>0.76335877862599999</v>
      </c>
    </row>
    <row r="12286" spans="4:12" x14ac:dyDescent="0.2">
      <c r="D12286" s="175"/>
      <c r="E12286" s="4" t="s">
        <v>71</v>
      </c>
      <c r="F12286" s="6"/>
      <c r="G12286" s="5">
        <v>71</v>
      </c>
      <c r="H12286" s="7">
        <v>3</v>
      </c>
      <c r="I12286" s="1">
        <v>8</v>
      </c>
      <c r="J12286" s="1">
        <v>36</v>
      </c>
      <c r="K12286" s="1">
        <v>23</v>
      </c>
      <c r="L12286" s="8">
        <v>1</v>
      </c>
    </row>
    <row r="12287" spans="4:12" x14ac:dyDescent="0.2">
      <c r="D12287" s="175"/>
      <c r="E12287" s="11"/>
      <c r="F12287" s="10"/>
      <c r="G12287" s="9">
        <v>100</v>
      </c>
      <c r="H12287" s="16">
        <v>4.2253521126760001</v>
      </c>
      <c r="I12287" s="2">
        <v>11.267605633803001</v>
      </c>
      <c r="J12287" s="2">
        <v>50.704225352112999</v>
      </c>
      <c r="K12287" s="2">
        <v>32.394366197182997</v>
      </c>
      <c r="L12287" s="13">
        <v>1.4084507042250001</v>
      </c>
    </row>
    <row r="12288" spans="4:12" x14ac:dyDescent="0.2">
      <c r="D12288" s="175"/>
      <c r="E12288" s="4" t="s">
        <v>72</v>
      </c>
      <c r="F12288" s="6"/>
      <c r="G12288" s="5">
        <v>70</v>
      </c>
      <c r="H12288" s="7">
        <v>5</v>
      </c>
      <c r="I12288" s="1">
        <v>5</v>
      </c>
      <c r="J12288" s="1">
        <v>37</v>
      </c>
      <c r="K12288" s="1">
        <v>20</v>
      </c>
      <c r="L12288" s="8">
        <v>3</v>
      </c>
    </row>
    <row r="12289" spans="2:12" x14ac:dyDescent="0.2">
      <c r="D12289" s="176"/>
      <c r="E12289" s="57"/>
      <c r="F12289" s="54"/>
      <c r="G12289" s="67">
        <v>100</v>
      </c>
      <c r="H12289" s="82">
        <v>7.1428571428570002</v>
      </c>
      <c r="I12289" s="48">
        <v>7.1428571428570002</v>
      </c>
      <c r="J12289" s="48">
        <v>52.857142857143003</v>
      </c>
      <c r="K12289" s="48">
        <v>28.571428571428999</v>
      </c>
      <c r="L12289" s="84">
        <v>4.2857142857139996</v>
      </c>
    </row>
    <row r="12291" spans="2:12" x14ac:dyDescent="0.2">
      <c r="B12291" s="43" t="str">
        <f xml:space="preserve"> HYPERLINK("#'目次'!B261", "[255]")</f>
        <v>[255]</v>
      </c>
      <c r="C12291" s="31" t="s">
        <v>471</v>
      </c>
    </row>
    <row r="12294" spans="2:12" x14ac:dyDescent="0.2">
      <c r="C12294" s="31" t="s">
        <v>75</v>
      </c>
    </row>
    <row r="12295" spans="2:12" ht="24" x14ac:dyDescent="0.2">
      <c r="D12295" s="177"/>
      <c r="E12295" s="178"/>
      <c r="F12295" s="178"/>
      <c r="G12295" s="40" t="s">
        <v>14</v>
      </c>
      <c r="H12295" s="42" t="s">
        <v>451</v>
      </c>
      <c r="I12295" s="15" t="s">
        <v>452</v>
      </c>
      <c r="J12295" s="15" t="s">
        <v>453</v>
      </c>
      <c r="K12295" s="15" t="s">
        <v>420</v>
      </c>
      <c r="L12295" s="44" t="s">
        <v>17</v>
      </c>
    </row>
    <row r="12296" spans="2:12" x14ac:dyDescent="0.2">
      <c r="D12296" s="179"/>
      <c r="E12296" s="180"/>
      <c r="F12296" s="180"/>
      <c r="G12296" s="39"/>
      <c r="H12296" s="41"/>
      <c r="I12296" s="14"/>
      <c r="J12296" s="14"/>
      <c r="K12296" s="14"/>
      <c r="L12296" s="38"/>
    </row>
    <row r="12297" spans="2:12" x14ac:dyDescent="0.2">
      <c r="D12297" s="70"/>
      <c r="E12297" s="72" t="s">
        <v>14</v>
      </c>
      <c r="F12297" s="69"/>
      <c r="G12297" s="37">
        <v>1222</v>
      </c>
      <c r="H12297" s="17">
        <v>46</v>
      </c>
      <c r="I12297" s="17">
        <v>114</v>
      </c>
      <c r="J12297" s="17">
        <v>640</v>
      </c>
      <c r="K12297" s="17">
        <v>363</v>
      </c>
      <c r="L12297" s="55">
        <v>59</v>
      </c>
    </row>
    <row r="12298" spans="2:12" x14ac:dyDescent="0.2">
      <c r="D12298" s="57"/>
      <c r="E12298" s="54"/>
      <c r="F12298" s="71"/>
      <c r="G12298" s="9">
        <v>100</v>
      </c>
      <c r="H12298" s="2">
        <v>3.764320785597</v>
      </c>
      <c r="I12298" s="2">
        <v>9.3289689034369996</v>
      </c>
      <c r="J12298" s="2">
        <v>52.373158756137002</v>
      </c>
      <c r="K12298" s="2">
        <v>29.705400981996998</v>
      </c>
      <c r="L12298" s="13">
        <v>4.8281505728310004</v>
      </c>
    </row>
    <row r="12299" spans="2:12" x14ac:dyDescent="0.2">
      <c r="D12299" s="174" t="s">
        <v>36</v>
      </c>
      <c r="E12299" s="20" t="s">
        <v>76</v>
      </c>
      <c r="F12299" s="22"/>
      <c r="G12299" s="21">
        <v>629</v>
      </c>
      <c r="H12299" s="25">
        <v>35</v>
      </c>
      <c r="I12299" s="3">
        <v>63</v>
      </c>
      <c r="J12299" s="3">
        <v>324</v>
      </c>
      <c r="K12299" s="3">
        <v>182</v>
      </c>
      <c r="L12299" s="26">
        <v>25</v>
      </c>
    </row>
    <row r="12300" spans="2:12" x14ac:dyDescent="0.2">
      <c r="D12300" s="175"/>
      <c r="E12300" s="11"/>
      <c r="F12300" s="10"/>
      <c r="G12300" s="9">
        <v>100</v>
      </c>
      <c r="H12300" s="16">
        <v>5.5643879173290003</v>
      </c>
      <c r="I12300" s="2">
        <v>10.015898251192001</v>
      </c>
      <c r="J12300" s="2">
        <v>51.510333863275001</v>
      </c>
      <c r="K12300" s="2">
        <v>28.934817170111</v>
      </c>
      <c r="L12300" s="13">
        <v>3.9745627980920002</v>
      </c>
    </row>
    <row r="12301" spans="2:12" x14ac:dyDescent="0.2">
      <c r="D12301" s="175"/>
      <c r="E12301" s="4" t="s">
        <v>39</v>
      </c>
      <c r="F12301" s="6"/>
      <c r="G12301" s="5">
        <v>37</v>
      </c>
      <c r="H12301" s="7">
        <v>1</v>
      </c>
      <c r="I12301" s="1">
        <v>0</v>
      </c>
      <c r="J12301" s="1">
        <v>19</v>
      </c>
      <c r="K12301" s="1">
        <v>16</v>
      </c>
      <c r="L12301" s="8">
        <v>1</v>
      </c>
    </row>
    <row r="12302" spans="2:12" x14ac:dyDescent="0.2">
      <c r="D12302" s="175"/>
      <c r="E12302" s="11"/>
      <c r="F12302" s="10"/>
      <c r="G12302" s="9">
        <v>100</v>
      </c>
      <c r="H12302" s="16">
        <v>2.7027027027030002</v>
      </c>
      <c r="I12302" s="79">
        <v>0</v>
      </c>
      <c r="J12302" s="2">
        <v>51.351351351350999</v>
      </c>
      <c r="K12302" s="35">
        <v>43.243243243243001</v>
      </c>
      <c r="L12302" s="13">
        <v>2.7027027027030002</v>
      </c>
    </row>
    <row r="12303" spans="2:12" x14ac:dyDescent="0.2">
      <c r="D12303" s="175"/>
      <c r="E12303" s="4" t="s">
        <v>40</v>
      </c>
      <c r="F12303" s="6"/>
      <c r="G12303" s="5">
        <v>73</v>
      </c>
      <c r="H12303" s="7">
        <v>7</v>
      </c>
      <c r="I12303" s="1">
        <v>4</v>
      </c>
      <c r="J12303" s="1">
        <v>26</v>
      </c>
      <c r="K12303" s="1">
        <v>33</v>
      </c>
      <c r="L12303" s="8">
        <v>3</v>
      </c>
    </row>
    <row r="12304" spans="2:12" x14ac:dyDescent="0.2">
      <c r="D12304" s="175"/>
      <c r="E12304" s="11"/>
      <c r="F12304" s="10"/>
      <c r="G12304" s="9">
        <v>100</v>
      </c>
      <c r="H12304" s="64">
        <v>9.5890410958899999</v>
      </c>
      <c r="I12304" s="2">
        <v>5.4794520547949999</v>
      </c>
      <c r="J12304" s="46">
        <v>35.616438356163997</v>
      </c>
      <c r="K12304" s="35">
        <v>45.205479452055002</v>
      </c>
      <c r="L12304" s="13">
        <v>4.1095890410960001</v>
      </c>
    </row>
    <row r="12305" spans="4:12" x14ac:dyDescent="0.2">
      <c r="D12305" s="175"/>
      <c r="E12305" s="4" t="s">
        <v>41</v>
      </c>
      <c r="F12305" s="6"/>
      <c r="G12305" s="5">
        <v>108</v>
      </c>
      <c r="H12305" s="7">
        <v>2</v>
      </c>
      <c r="I12305" s="1">
        <v>14</v>
      </c>
      <c r="J12305" s="1">
        <v>44</v>
      </c>
      <c r="K12305" s="1">
        <v>45</v>
      </c>
      <c r="L12305" s="8">
        <v>3</v>
      </c>
    </row>
    <row r="12306" spans="4:12" x14ac:dyDescent="0.2">
      <c r="D12306" s="175"/>
      <c r="E12306" s="11"/>
      <c r="F12306" s="10"/>
      <c r="G12306" s="9">
        <v>100</v>
      </c>
      <c r="H12306" s="16">
        <v>1.851851851852</v>
      </c>
      <c r="I12306" s="2">
        <v>12.962962962962999</v>
      </c>
      <c r="J12306" s="46">
        <v>40.740740740741003</v>
      </c>
      <c r="K12306" s="35">
        <v>41.666666666666998</v>
      </c>
      <c r="L12306" s="13">
        <v>2.7777777777780002</v>
      </c>
    </row>
    <row r="12307" spans="4:12" x14ac:dyDescent="0.2">
      <c r="D12307" s="175"/>
      <c r="E12307" s="4" t="s">
        <v>42</v>
      </c>
      <c r="F12307" s="6"/>
      <c r="G12307" s="5">
        <v>113</v>
      </c>
      <c r="H12307" s="7">
        <v>11</v>
      </c>
      <c r="I12307" s="1">
        <v>9</v>
      </c>
      <c r="J12307" s="1">
        <v>55</v>
      </c>
      <c r="K12307" s="1">
        <v>37</v>
      </c>
      <c r="L12307" s="8">
        <v>1</v>
      </c>
    </row>
    <row r="12308" spans="4:12" x14ac:dyDescent="0.2">
      <c r="D12308" s="175"/>
      <c r="E12308" s="11"/>
      <c r="F12308" s="10"/>
      <c r="G12308" s="9">
        <v>100</v>
      </c>
      <c r="H12308" s="64">
        <v>9.7345132743360008</v>
      </c>
      <c r="I12308" s="2">
        <v>7.964601769912</v>
      </c>
      <c r="J12308" s="2">
        <v>48.672566371681</v>
      </c>
      <c r="K12308" s="2">
        <v>32.743362831858001</v>
      </c>
      <c r="L12308" s="13">
        <v>0.88495575221199996</v>
      </c>
    </row>
    <row r="12309" spans="4:12" x14ac:dyDescent="0.2">
      <c r="D12309" s="175"/>
      <c r="E12309" s="4" t="s">
        <v>43</v>
      </c>
      <c r="F12309" s="6"/>
      <c r="G12309" s="5">
        <v>101</v>
      </c>
      <c r="H12309" s="7">
        <v>2</v>
      </c>
      <c r="I12309" s="1">
        <v>13</v>
      </c>
      <c r="J12309" s="1">
        <v>55</v>
      </c>
      <c r="K12309" s="1">
        <v>27</v>
      </c>
      <c r="L12309" s="8">
        <v>4</v>
      </c>
    </row>
    <row r="12310" spans="4:12" x14ac:dyDescent="0.2">
      <c r="D12310" s="175"/>
      <c r="E12310" s="11"/>
      <c r="F12310" s="10"/>
      <c r="G12310" s="9">
        <v>100</v>
      </c>
      <c r="H12310" s="16">
        <v>1.9801980198019999</v>
      </c>
      <c r="I12310" s="2">
        <v>12.871287128713</v>
      </c>
      <c r="J12310" s="2">
        <v>54.455445544554003</v>
      </c>
      <c r="K12310" s="2">
        <v>26.732673267327002</v>
      </c>
      <c r="L12310" s="13">
        <v>3.9603960396039999</v>
      </c>
    </row>
    <row r="12311" spans="4:12" x14ac:dyDescent="0.2">
      <c r="D12311" s="175"/>
      <c r="E12311" s="4" t="s">
        <v>44</v>
      </c>
      <c r="F12311" s="6"/>
      <c r="G12311" s="5">
        <v>114</v>
      </c>
      <c r="H12311" s="7">
        <v>6</v>
      </c>
      <c r="I12311" s="1">
        <v>14</v>
      </c>
      <c r="J12311" s="1">
        <v>72</v>
      </c>
      <c r="K12311" s="1">
        <v>15</v>
      </c>
      <c r="L12311" s="8">
        <v>7</v>
      </c>
    </row>
    <row r="12312" spans="4:12" x14ac:dyDescent="0.2">
      <c r="D12312" s="175"/>
      <c r="E12312" s="11"/>
      <c r="F12312" s="10"/>
      <c r="G12312" s="9">
        <v>100</v>
      </c>
      <c r="H12312" s="16">
        <v>5.2631578947369997</v>
      </c>
      <c r="I12312" s="2">
        <v>12.280701754386</v>
      </c>
      <c r="J12312" s="35">
        <v>63.157894736842003</v>
      </c>
      <c r="K12312" s="46">
        <v>13.157894736842</v>
      </c>
      <c r="L12312" s="13">
        <v>6.1403508771929998</v>
      </c>
    </row>
    <row r="12313" spans="4:12" x14ac:dyDescent="0.2">
      <c r="D12313" s="175"/>
      <c r="E12313" s="4" t="s">
        <v>45</v>
      </c>
      <c r="F12313" s="6"/>
      <c r="G12313" s="5">
        <v>83</v>
      </c>
      <c r="H12313" s="7">
        <v>6</v>
      </c>
      <c r="I12313" s="1">
        <v>9</v>
      </c>
      <c r="J12313" s="1">
        <v>53</v>
      </c>
      <c r="K12313" s="1">
        <v>9</v>
      </c>
      <c r="L12313" s="8">
        <v>6</v>
      </c>
    </row>
    <row r="12314" spans="4:12" x14ac:dyDescent="0.2">
      <c r="D12314" s="175"/>
      <c r="E12314" s="11"/>
      <c r="F12314" s="10"/>
      <c r="G12314" s="9">
        <v>100</v>
      </c>
      <c r="H12314" s="16">
        <v>7.2289156626509996</v>
      </c>
      <c r="I12314" s="2">
        <v>10.843373493975999</v>
      </c>
      <c r="J12314" s="35">
        <v>63.855421686747</v>
      </c>
      <c r="K12314" s="46">
        <v>10.843373493975999</v>
      </c>
      <c r="L12314" s="13">
        <v>7.2289156626509996</v>
      </c>
    </row>
    <row r="12315" spans="4:12" x14ac:dyDescent="0.2">
      <c r="D12315" s="174" t="s">
        <v>37</v>
      </c>
      <c r="E12315" s="20" t="s">
        <v>77</v>
      </c>
      <c r="F12315" s="22"/>
      <c r="G12315" s="21">
        <v>593</v>
      </c>
      <c r="H12315" s="25">
        <v>11</v>
      </c>
      <c r="I12315" s="3">
        <v>51</v>
      </c>
      <c r="J12315" s="3">
        <v>316</v>
      </c>
      <c r="K12315" s="3">
        <v>181</v>
      </c>
      <c r="L12315" s="26">
        <v>34</v>
      </c>
    </row>
    <row r="12316" spans="4:12" x14ac:dyDescent="0.2">
      <c r="D12316" s="175"/>
      <c r="E12316" s="11"/>
      <c r="F12316" s="10"/>
      <c r="G12316" s="9">
        <v>100</v>
      </c>
      <c r="H12316" s="16">
        <v>1.85497470489</v>
      </c>
      <c r="I12316" s="2">
        <v>8.6003372681279995</v>
      </c>
      <c r="J12316" s="2">
        <v>53.288364249578002</v>
      </c>
      <c r="K12316" s="2">
        <v>30.522765598650999</v>
      </c>
      <c r="L12316" s="13">
        <v>5.7335581787520002</v>
      </c>
    </row>
    <row r="12317" spans="4:12" x14ac:dyDescent="0.2">
      <c r="D12317" s="175"/>
      <c r="E12317" s="4" t="s">
        <v>39</v>
      </c>
      <c r="F12317" s="6"/>
      <c r="G12317" s="5">
        <v>27</v>
      </c>
      <c r="H12317" s="7">
        <v>0</v>
      </c>
      <c r="I12317" s="1">
        <v>1</v>
      </c>
      <c r="J12317" s="1">
        <v>11</v>
      </c>
      <c r="K12317" s="1">
        <v>13</v>
      </c>
      <c r="L12317" s="8">
        <v>2</v>
      </c>
    </row>
    <row r="12318" spans="4:12" x14ac:dyDescent="0.2">
      <c r="D12318" s="175"/>
      <c r="E12318" s="11"/>
      <c r="F12318" s="10"/>
      <c r="G12318" s="9">
        <v>100</v>
      </c>
      <c r="H12318" s="45">
        <v>0</v>
      </c>
      <c r="I12318" s="27">
        <v>3.7037037037039999</v>
      </c>
      <c r="J12318" s="46">
        <v>40.740740740741003</v>
      </c>
      <c r="K12318" s="35">
        <v>48.148148148148003</v>
      </c>
      <c r="L12318" s="13">
        <v>7.4074074074069998</v>
      </c>
    </row>
    <row r="12319" spans="4:12" x14ac:dyDescent="0.2">
      <c r="D12319" s="175"/>
      <c r="E12319" s="4" t="s">
        <v>40</v>
      </c>
      <c r="F12319" s="6"/>
      <c r="G12319" s="5">
        <v>74</v>
      </c>
      <c r="H12319" s="7">
        <v>1</v>
      </c>
      <c r="I12319" s="1">
        <v>5</v>
      </c>
      <c r="J12319" s="1">
        <v>19</v>
      </c>
      <c r="K12319" s="1">
        <v>47</v>
      </c>
      <c r="L12319" s="8">
        <v>2</v>
      </c>
    </row>
    <row r="12320" spans="4:12" x14ac:dyDescent="0.2">
      <c r="D12320" s="175"/>
      <c r="E12320" s="11"/>
      <c r="F12320" s="10"/>
      <c r="G12320" s="9">
        <v>100</v>
      </c>
      <c r="H12320" s="16">
        <v>1.351351351351</v>
      </c>
      <c r="I12320" s="2">
        <v>6.7567567567570004</v>
      </c>
      <c r="J12320" s="46">
        <v>25.675675675676001</v>
      </c>
      <c r="K12320" s="35">
        <v>63.513513513513999</v>
      </c>
      <c r="L12320" s="13">
        <v>2.7027027027030002</v>
      </c>
    </row>
    <row r="12321" spans="2:12" x14ac:dyDescent="0.2">
      <c r="D12321" s="175"/>
      <c r="E12321" s="4" t="s">
        <v>41</v>
      </c>
      <c r="F12321" s="6"/>
      <c r="G12321" s="5">
        <v>96</v>
      </c>
      <c r="H12321" s="7">
        <v>1</v>
      </c>
      <c r="I12321" s="1">
        <v>3</v>
      </c>
      <c r="J12321" s="1">
        <v>50</v>
      </c>
      <c r="K12321" s="1">
        <v>41</v>
      </c>
      <c r="L12321" s="8">
        <v>1</v>
      </c>
    </row>
    <row r="12322" spans="2:12" x14ac:dyDescent="0.2">
      <c r="D12322" s="175"/>
      <c r="E12322" s="11"/>
      <c r="F12322" s="10"/>
      <c r="G12322" s="9">
        <v>100</v>
      </c>
      <c r="H12322" s="16">
        <v>1.041666666667</v>
      </c>
      <c r="I12322" s="27">
        <v>3.125</v>
      </c>
      <c r="J12322" s="2">
        <v>52.083333333333002</v>
      </c>
      <c r="K12322" s="35">
        <v>42.708333333333002</v>
      </c>
      <c r="L12322" s="13">
        <v>1.041666666667</v>
      </c>
    </row>
    <row r="12323" spans="2:12" x14ac:dyDescent="0.2">
      <c r="D12323" s="175"/>
      <c r="E12323" s="4" t="s">
        <v>42</v>
      </c>
      <c r="F12323" s="6"/>
      <c r="G12323" s="5">
        <v>97</v>
      </c>
      <c r="H12323" s="7">
        <v>3</v>
      </c>
      <c r="I12323" s="1">
        <v>13</v>
      </c>
      <c r="J12323" s="1">
        <v>47</v>
      </c>
      <c r="K12323" s="1">
        <v>29</v>
      </c>
      <c r="L12323" s="8">
        <v>5</v>
      </c>
    </row>
    <row r="12324" spans="2:12" x14ac:dyDescent="0.2">
      <c r="D12324" s="175"/>
      <c r="E12324" s="11"/>
      <c r="F12324" s="10"/>
      <c r="G12324" s="9">
        <v>100</v>
      </c>
      <c r="H12324" s="16">
        <v>3.0927835051549999</v>
      </c>
      <c r="I12324" s="2">
        <v>13.40206185567</v>
      </c>
      <c r="J12324" s="2">
        <v>48.453608247422999</v>
      </c>
      <c r="K12324" s="2">
        <v>29.896907216494998</v>
      </c>
      <c r="L12324" s="13">
        <v>5.1546391752579996</v>
      </c>
    </row>
    <row r="12325" spans="2:12" x14ac:dyDescent="0.2">
      <c r="D12325" s="175"/>
      <c r="E12325" s="4" t="s">
        <v>43</v>
      </c>
      <c r="F12325" s="6"/>
      <c r="G12325" s="5">
        <v>103</v>
      </c>
      <c r="H12325" s="7">
        <v>1</v>
      </c>
      <c r="I12325" s="1">
        <v>7</v>
      </c>
      <c r="J12325" s="1">
        <v>69</v>
      </c>
      <c r="K12325" s="1">
        <v>20</v>
      </c>
      <c r="L12325" s="8">
        <v>6</v>
      </c>
    </row>
    <row r="12326" spans="2:12" x14ac:dyDescent="0.2">
      <c r="D12326" s="175"/>
      <c r="E12326" s="11"/>
      <c r="F12326" s="10"/>
      <c r="G12326" s="9">
        <v>100</v>
      </c>
      <c r="H12326" s="16">
        <v>0.97087378640800004</v>
      </c>
      <c r="I12326" s="2">
        <v>6.796116504854</v>
      </c>
      <c r="J12326" s="35">
        <v>66.990291262135997</v>
      </c>
      <c r="K12326" s="46">
        <v>19.417475728155001</v>
      </c>
      <c r="L12326" s="13">
        <v>5.8252427184469999</v>
      </c>
    </row>
    <row r="12327" spans="2:12" x14ac:dyDescent="0.2">
      <c r="D12327" s="175"/>
      <c r="E12327" s="4" t="s">
        <v>44</v>
      </c>
      <c r="F12327" s="6"/>
      <c r="G12327" s="5">
        <v>109</v>
      </c>
      <c r="H12327" s="7">
        <v>4</v>
      </c>
      <c r="I12327" s="1">
        <v>13</v>
      </c>
      <c r="J12327" s="1">
        <v>69</v>
      </c>
      <c r="K12327" s="1">
        <v>16</v>
      </c>
      <c r="L12327" s="8">
        <v>7</v>
      </c>
    </row>
    <row r="12328" spans="2:12" x14ac:dyDescent="0.2">
      <c r="D12328" s="175"/>
      <c r="E12328" s="11"/>
      <c r="F12328" s="10"/>
      <c r="G12328" s="9">
        <v>100</v>
      </c>
      <c r="H12328" s="16">
        <v>3.669724770642</v>
      </c>
      <c r="I12328" s="2">
        <v>11.926605504587</v>
      </c>
      <c r="J12328" s="35">
        <v>63.302752293578003</v>
      </c>
      <c r="K12328" s="46">
        <v>14.678899082569</v>
      </c>
      <c r="L12328" s="13">
        <v>6.4220183486240003</v>
      </c>
    </row>
    <row r="12329" spans="2:12" x14ac:dyDescent="0.2">
      <c r="D12329" s="175"/>
      <c r="E12329" s="4" t="s">
        <v>45</v>
      </c>
      <c r="F12329" s="6"/>
      <c r="G12329" s="5">
        <v>87</v>
      </c>
      <c r="H12329" s="7">
        <v>1</v>
      </c>
      <c r="I12329" s="1">
        <v>9</v>
      </c>
      <c r="J12329" s="1">
        <v>51</v>
      </c>
      <c r="K12329" s="1">
        <v>15</v>
      </c>
      <c r="L12329" s="8">
        <v>11</v>
      </c>
    </row>
    <row r="12330" spans="2:12" x14ac:dyDescent="0.2">
      <c r="D12330" s="176"/>
      <c r="E12330" s="57"/>
      <c r="F12330" s="54"/>
      <c r="G12330" s="67">
        <v>100</v>
      </c>
      <c r="H12330" s="82">
        <v>1.149425287356</v>
      </c>
      <c r="I12330" s="48">
        <v>10.344827586207</v>
      </c>
      <c r="J12330" s="103">
        <v>58.620689655172001</v>
      </c>
      <c r="K12330" s="91">
        <v>17.241379310345</v>
      </c>
      <c r="L12330" s="113">
        <v>12.64367816092</v>
      </c>
    </row>
    <row r="12332" spans="2:12" x14ac:dyDescent="0.2">
      <c r="B12332" s="43" t="str">
        <f xml:space="preserve"> HYPERLINK("#'目次'!B262", "[256]")</f>
        <v>[256]</v>
      </c>
      <c r="C12332" s="31" t="s">
        <v>474</v>
      </c>
    </row>
    <row r="12336" spans="2:12" ht="24" x14ac:dyDescent="0.2">
      <c r="D12336" s="177"/>
      <c r="E12336" s="178"/>
      <c r="F12336" s="178"/>
      <c r="G12336" s="40" t="s">
        <v>14</v>
      </c>
      <c r="H12336" s="42" t="s">
        <v>451</v>
      </c>
      <c r="I12336" s="15" t="s">
        <v>452</v>
      </c>
      <c r="J12336" s="15" t="s">
        <v>453</v>
      </c>
      <c r="K12336" s="15" t="s">
        <v>420</v>
      </c>
      <c r="L12336" s="44" t="s">
        <v>17</v>
      </c>
    </row>
    <row r="12337" spans="4:12" x14ac:dyDescent="0.2">
      <c r="D12337" s="179"/>
      <c r="E12337" s="180"/>
      <c r="F12337" s="180"/>
      <c r="G12337" s="39"/>
      <c r="H12337" s="41"/>
      <c r="I12337" s="14"/>
      <c r="J12337" s="14"/>
      <c r="K12337" s="14"/>
      <c r="L12337" s="38"/>
    </row>
    <row r="12338" spans="4:12" x14ac:dyDescent="0.2">
      <c r="D12338" s="70"/>
      <c r="E12338" s="72" t="s">
        <v>14</v>
      </c>
      <c r="F12338" s="69"/>
      <c r="G12338" s="37">
        <v>1222</v>
      </c>
      <c r="H12338" s="17">
        <v>100</v>
      </c>
      <c r="I12338" s="17">
        <v>284</v>
      </c>
      <c r="J12338" s="17">
        <v>467</v>
      </c>
      <c r="K12338" s="17">
        <v>318</v>
      </c>
      <c r="L12338" s="55">
        <v>53</v>
      </c>
    </row>
    <row r="12339" spans="4:12" x14ac:dyDescent="0.2">
      <c r="D12339" s="57"/>
      <c r="E12339" s="54"/>
      <c r="F12339" s="71"/>
      <c r="G12339" s="9">
        <v>100</v>
      </c>
      <c r="H12339" s="2">
        <v>8.1833060556459998</v>
      </c>
      <c r="I12339" s="2">
        <v>23.240589198036002</v>
      </c>
      <c r="J12339" s="2">
        <v>38.216039279869001</v>
      </c>
      <c r="K12339" s="2">
        <v>26.022913256955999</v>
      </c>
      <c r="L12339" s="13">
        <v>4.3371522094930004</v>
      </c>
    </row>
    <row r="12340" spans="4:12" x14ac:dyDescent="0.2">
      <c r="D12340" s="174" t="s">
        <v>18</v>
      </c>
      <c r="E12340" s="20" t="s">
        <v>19</v>
      </c>
      <c r="F12340" s="22"/>
      <c r="G12340" s="21">
        <v>57</v>
      </c>
      <c r="H12340" s="25">
        <v>5</v>
      </c>
      <c r="I12340" s="3">
        <v>13</v>
      </c>
      <c r="J12340" s="3">
        <v>25</v>
      </c>
      <c r="K12340" s="3">
        <v>10</v>
      </c>
      <c r="L12340" s="26">
        <v>4</v>
      </c>
    </row>
    <row r="12341" spans="4:12" x14ac:dyDescent="0.2">
      <c r="D12341" s="175"/>
      <c r="E12341" s="11"/>
      <c r="F12341" s="10"/>
      <c r="G12341" s="9">
        <v>100</v>
      </c>
      <c r="H12341" s="16">
        <v>8.7719298245609991</v>
      </c>
      <c r="I12341" s="2">
        <v>22.807017543859999</v>
      </c>
      <c r="J12341" s="23">
        <v>43.859649122806999</v>
      </c>
      <c r="K12341" s="27">
        <v>17.543859649123</v>
      </c>
      <c r="L12341" s="13">
        <v>7.0175438596489998</v>
      </c>
    </row>
    <row r="12342" spans="4:12" x14ac:dyDescent="0.2">
      <c r="D12342" s="175"/>
      <c r="E12342" s="4" t="s">
        <v>20</v>
      </c>
      <c r="F12342" s="6"/>
      <c r="G12342" s="5">
        <v>84</v>
      </c>
      <c r="H12342" s="7">
        <v>8</v>
      </c>
      <c r="I12342" s="1">
        <v>18</v>
      </c>
      <c r="J12342" s="1">
        <v>29</v>
      </c>
      <c r="K12342" s="1">
        <v>24</v>
      </c>
      <c r="L12342" s="8">
        <v>5</v>
      </c>
    </row>
    <row r="12343" spans="4:12" x14ac:dyDescent="0.2">
      <c r="D12343" s="175"/>
      <c r="E12343" s="11"/>
      <c r="F12343" s="10"/>
      <c r="G12343" s="9">
        <v>100</v>
      </c>
      <c r="H12343" s="16">
        <v>9.5238095238099998</v>
      </c>
      <c r="I12343" s="2">
        <v>21.428571428571001</v>
      </c>
      <c r="J12343" s="2">
        <v>34.523809523810002</v>
      </c>
      <c r="K12343" s="2">
        <v>28.571428571428999</v>
      </c>
      <c r="L12343" s="13">
        <v>5.9523809523809996</v>
      </c>
    </row>
    <row r="12344" spans="4:12" x14ac:dyDescent="0.2">
      <c r="D12344" s="175"/>
      <c r="E12344" s="4" t="s">
        <v>21</v>
      </c>
      <c r="F12344" s="6"/>
      <c r="G12344" s="5">
        <v>487</v>
      </c>
      <c r="H12344" s="7">
        <v>41</v>
      </c>
      <c r="I12344" s="1">
        <v>113</v>
      </c>
      <c r="J12344" s="1">
        <v>178</v>
      </c>
      <c r="K12344" s="1">
        <v>140</v>
      </c>
      <c r="L12344" s="8">
        <v>15</v>
      </c>
    </row>
    <row r="12345" spans="4:12" x14ac:dyDescent="0.2">
      <c r="D12345" s="175"/>
      <c r="E12345" s="11"/>
      <c r="F12345" s="10"/>
      <c r="G12345" s="9">
        <v>100</v>
      </c>
      <c r="H12345" s="16">
        <v>8.4188911704309994</v>
      </c>
      <c r="I12345" s="2">
        <v>23.203285420945001</v>
      </c>
      <c r="J12345" s="2">
        <v>36.550308008214003</v>
      </c>
      <c r="K12345" s="2">
        <v>28.747433264887</v>
      </c>
      <c r="L12345" s="13">
        <v>3.080082135524</v>
      </c>
    </row>
    <row r="12346" spans="4:12" x14ac:dyDescent="0.2">
      <c r="D12346" s="175"/>
      <c r="E12346" s="4" t="s">
        <v>22</v>
      </c>
      <c r="F12346" s="6"/>
      <c r="G12346" s="5">
        <v>35</v>
      </c>
      <c r="H12346" s="7">
        <v>2</v>
      </c>
      <c r="I12346" s="1">
        <v>4</v>
      </c>
      <c r="J12346" s="1">
        <v>16</v>
      </c>
      <c r="K12346" s="1">
        <v>10</v>
      </c>
      <c r="L12346" s="8">
        <v>3</v>
      </c>
    </row>
    <row r="12347" spans="4:12" x14ac:dyDescent="0.2">
      <c r="D12347" s="175"/>
      <c r="E12347" s="11"/>
      <c r="F12347" s="10"/>
      <c r="G12347" s="9">
        <v>100</v>
      </c>
      <c r="H12347" s="16">
        <v>5.7142857142860004</v>
      </c>
      <c r="I12347" s="46">
        <v>11.428571428571001</v>
      </c>
      <c r="J12347" s="23">
        <v>45.714285714286</v>
      </c>
      <c r="K12347" s="2">
        <v>28.571428571428999</v>
      </c>
      <c r="L12347" s="13">
        <v>8.5714285714289993</v>
      </c>
    </row>
    <row r="12348" spans="4:12" x14ac:dyDescent="0.2">
      <c r="D12348" s="175"/>
      <c r="E12348" s="4" t="s">
        <v>23</v>
      </c>
      <c r="F12348" s="6"/>
      <c r="G12348" s="5">
        <v>143</v>
      </c>
      <c r="H12348" s="7">
        <v>8</v>
      </c>
      <c r="I12348" s="1">
        <v>32</v>
      </c>
      <c r="J12348" s="1">
        <v>60</v>
      </c>
      <c r="K12348" s="1">
        <v>38</v>
      </c>
      <c r="L12348" s="8">
        <v>5</v>
      </c>
    </row>
    <row r="12349" spans="4:12" x14ac:dyDescent="0.2">
      <c r="D12349" s="175"/>
      <c r="E12349" s="11"/>
      <c r="F12349" s="10"/>
      <c r="G12349" s="9">
        <v>100</v>
      </c>
      <c r="H12349" s="16">
        <v>5.594405594406</v>
      </c>
      <c r="I12349" s="2">
        <v>22.377622377622</v>
      </c>
      <c r="J12349" s="2">
        <v>41.958041958042003</v>
      </c>
      <c r="K12349" s="2">
        <v>26.573426573427</v>
      </c>
      <c r="L12349" s="13">
        <v>3.4965034965030002</v>
      </c>
    </row>
    <row r="12350" spans="4:12" x14ac:dyDescent="0.2">
      <c r="D12350" s="175"/>
      <c r="E12350" s="4" t="s">
        <v>24</v>
      </c>
      <c r="F12350" s="6"/>
      <c r="G12350" s="5">
        <v>187</v>
      </c>
      <c r="H12350" s="7">
        <v>17</v>
      </c>
      <c r="I12350" s="1">
        <v>58</v>
      </c>
      <c r="J12350" s="1">
        <v>72</v>
      </c>
      <c r="K12350" s="1">
        <v>33</v>
      </c>
      <c r="L12350" s="8">
        <v>7</v>
      </c>
    </row>
    <row r="12351" spans="4:12" x14ac:dyDescent="0.2">
      <c r="D12351" s="175"/>
      <c r="E12351" s="11"/>
      <c r="F12351" s="10"/>
      <c r="G12351" s="9">
        <v>100</v>
      </c>
      <c r="H12351" s="16">
        <v>9.0909090909089993</v>
      </c>
      <c r="I12351" s="23">
        <v>31.016042780749</v>
      </c>
      <c r="J12351" s="2">
        <v>38.502673796791001</v>
      </c>
      <c r="K12351" s="27">
        <v>17.647058823529001</v>
      </c>
      <c r="L12351" s="13">
        <v>3.7433155080209999</v>
      </c>
    </row>
    <row r="12352" spans="4:12" x14ac:dyDescent="0.2">
      <c r="D12352" s="175"/>
      <c r="E12352" s="4" t="s">
        <v>25</v>
      </c>
      <c r="F12352" s="6"/>
      <c r="G12352" s="5">
        <v>71</v>
      </c>
      <c r="H12352" s="7">
        <v>6</v>
      </c>
      <c r="I12352" s="1">
        <v>17</v>
      </c>
      <c r="J12352" s="1">
        <v>23</v>
      </c>
      <c r="K12352" s="1">
        <v>23</v>
      </c>
      <c r="L12352" s="8">
        <v>2</v>
      </c>
    </row>
    <row r="12353" spans="4:12" x14ac:dyDescent="0.2">
      <c r="D12353" s="175"/>
      <c r="E12353" s="11"/>
      <c r="F12353" s="10"/>
      <c r="G12353" s="9">
        <v>100</v>
      </c>
      <c r="H12353" s="16">
        <v>8.4507042253520002</v>
      </c>
      <c r="I12353" s="2">
        <v>23.943661971830998</v>
      </c>
      <c r="J12353" s="27">
        <v>32.394366197182997</v>
      </c>
      <c r="K12353" s="23">
        <v>32.394366197182997</v>
      </c>
      <c r="L12353" s="13">
        <v>2.8169014084509998</v>
      </c>
    </row>
    <row r="12354" spans="4:12" x14ac:dyDescent="0.2">
      <c r="D12354" s="175"/>
      <c r="E12354" s="4" t="s">
        <v>26</v>
      </c>
      <c r="F12354" s="6"/>
      <c r="G12354" s="5">
        <v>30</v>
      </c>
      <c r="H12354" s="7">
        <v>4</v>
      </c>
      <c r="I12354" s="1">
        <v>5</v>
      </c>
      <c r="J12354" s="1">
        <v>13</v>
      </c>
      <c r="K12354" s="1">
        <v>6</v>
      </c>
      <c r="L12354" s="8">
        <v>2</v>
      </c>
    </row>
    <row r="12355" spans="4:12" x14ac:dyDescent="0.2">
      <c r="D12355" s="175"/>
      <c r="E12355" s="11"/>
      <c r="F12355" s="10"/>
      <c r="G12355" s="9">
        <v>100</v>
      </c>
      <c r="H12355" s="64">
        <v>13.333333333333</v>
      </c>
      <c r="I12355" s="27">
        <v>16.666666666666998</v>
      </c>
      <c r="J12355" s="23">
        <v>43.333333333333002</v>
      </c>
      <c r="K12355" s="27">
        <v>20</v>
      </c>
      <c r="L12355" s="13">
        <v>6.666666666667</v>
      </c>
    </row>
    <row r="12356" spans="4:12" x14ac:dyDescent="0.2">
      <c r="D12356" s="175"/>
      <c r="E12356" s="4" t="s">
        <v>27</v>
      </c>
      <c r="F12356" s="6"/>
      <c r="G12356" s="5">
        <v>70</v>
      </c>
      <c r="H12356" s="7">
        <v>5</v>
      </c>
      <c r="I12356" s="1">
        <v>10</v>
      </c>
      <c r="J12356" s="1">
        <v>29</v>
      </c>
      <c r="K12356" s="1">
        <v>20</v>
      </c>
      <c r="L12356" s="8">
        <v>6</v>
      </c>
    </row>
    <row r="12357" spans="4:12" x14ac:dyDescent="0.2">
      <c r="D12357" s="175"/>
      <c r="E12357" s="11"/>
      <c r="F12357" s="10"/>
      <c r="G12357" s="9">
        <v>100</v>
      </c>
      <c r="H12357" s="16">
        <v>7.1428571428570002</v>
      </c>
      <c r="I12357" s="27">
        <v>14.285714285714</v>
      </c>
      <c r="J12357" s="2">
        <v>41.428571428570997</v>
      </c>
      <c r="K12357" s="2">
        <v>28.571428571428999</v>
      </c>
      <c r="L12357" s="13">
        <v>8.5714285714289993</v>
      </c>
    </row>
    <row r="12358" spans="4:12" x14ac:dyDescent="0.2">
      <c r="D12358" s="175"/>
      <c r="E12358" s="4" t="s">
        <v>28</v>
      </c>
      <c r="F12358" s="6"/>
      <c r="G12358" s="5">
        <v>51</v>
      </c>
      <c r="H12358" s="7">
        <v>4</v>
      </c>
      <c r="I12358" s="1">
        <v>14</v>
      </c>
      <c r="J12358" s="1">
        <v>19</v>
      </c>
      <c r="K12358" s="1">
        <v>10</v>
      </c>
      <c r="L12358" s="8">
        <v>4</v>
      </c>
    </row>
    <row r="12359" spans="4:12" x14ac:dyDescent="0.2">
      <c r="D12359" s="175"/>
      <c r="E12359" s="11"/>
      <c r="F12359" s="10"/>
      <c r="G12359" s="9">
        <v>100</v>
      </c>
      <c r="H12359" s="16">
        <v>7.8431372549020004</v>
      </c>
      <c r="I12359" s="2">
        <v>27.450980392157</v>
      </c>
      <c r="J12359" s="2">
        <v>37.254901960783997</v>
      </c>
      <c r="K12359" s="27">
        <v>19.607843137254999</v>
      </c>
      <c r="L12359" s="13">
        <v>7.8431372549020004</v>
      </c>
    </row>
    <row r="12360" spans="4:12" x14ac:dyDescent="0.2">
      <c r="D12360" s="175"/>
      <c r="E12360" s="4" t="s">
        <v>29</v>
      </c>
      <c r="F12360" s="6"/>
      <c r="G12360" s="5">
        <v>7</v>
      </c>
      <c r="H12360" s="7">
        <v>0</v>
      </c>
      <c r="I12360" s="1">
        <v>0</v>
      </c>
      <c r="J12360" s="1">
        <v>3</v>
      </c>
      <c r="K12360" s="1">
        <v>4</v>
      </c>
      <c r="L12360" s="8">
        <v>0</v>
      </c>
    </row>
    <row r="12361" spans="4:12" x14ac:dyDescent="0.2">
      <c r="D12361" s="175"/>
      <c r="E12361" s="11"/>
      <c r="F12361" s="10"/>
      <c r="G12361" s="9">
        <v>100</v>
      </c>
      <c r="H12361" s="121">
        <v>0</v>
      </c>
      <c r="I12361" s="76">
        <v>0</v>
      </c>
      <c r="J12361" s="2">
        <v>42.857142857143003</v>
      </c>
      <c r="K12361" s="35">
        <v>57.142857142856997</v>
      </c>
      <c r="L12361" s="36">
        <v>0</v>
      </c>
    </row>
    <row r="12362" spans="4:12" x14ac:dyDescent="0.2">
      <c r="D12362" s="174" t="s">
        <v>30</v>
      </c>
      <c r="E12362" s="20" t="s">
        <v>31</v>
      </c>
      <c r="F12362" s="22"/>
      <c r="G12362" s="21">
        <v>393</v>
      </c>
      <c r="H12362" s="25">
        <v>36</v>
      </c>
      <c r="I12362" s="3">
        <v>85</v>
      </c>
      <c r="J12362" s="3">
        <v>147</v>
      </c>
      <c r="K12362" s="3">
        <v>115</v>
      </c>
      <c r="L12362" s="26">
        <v>10</v>
      </c>
    </row>
    <row r="12363" spans="4:12" x14ac:dyDescent="0.2">
      <c r="D12363" s="175"/>
      <c r="E12363" s="11"/>
      <c r="F12363" s="10"/>
      <c r="G12363" s="9">
        <v>100</v>
      </c>
      <c r="H12363" s="16">
        <v>9.1603053435110002</v>
      </c>
      <c r="I12363" s="2">
        <v>21.628498727735</v>
      </c>
      <c r="J12363" s="2">
        <v>37.404580152671997</v>
      </c>
      <c r="K12363" s="2">
        <v>29.262086513995001</v>
      </c>
      <c r="L12363" s="13">
        <v>2.5445292620869999</v>
      </c>
    </row>
    <row r="12364" spans="4:12" x14ac:dyDescent="0.2">
      <c r="D12364" s="175"/>
      <c r="E12364" s="4" t="s">
        <v>32</v>
      </c>
      <c r="F12364" s="6"/>
      <c r="G12364" s="5">
        <v>352</v>
      </c>
      <c r="H12364" s="7">
        <v>30</v>
      </c>
      <c r="I12364" s="1">
        <v>75</v>
      </c>
      <c r="J12364" s="1">
        <v>146</v>
      </c>
      <c r="K12364" s="1">
        <v>83</v>
      </c>
      <c r="L12364" s="8">
        <v>18</v>
      </c>
    </row>
    <row r="12365" spans="4:12" x14ac:dyDescent="0.2">
      <c r="D12365" s="175"/>
      <c r="E12365" s="11"/>
      <c r="F12365" s="10"/>
      <c r="G12365" s="9">
        <v>100</v>
      </c>
      <c r="H12365" s="16">
        <v>8.5227272727269998</v>
      </c>
      <c r="I12365" s="2">
        <v>21.306818181817999</v>
      </c>
      <c r="J12365" s="2">
        <v>41.477272727272997</v>
      </c>
      <c r="K12365" s="2">
        <v>23.579545454544999</v>
      </c>
      <c r="L12365" s="13">
        <v>5.113636363636</v>
      </c>
    </row>
    <row r="12366" spans="4:12" x14ac:dyDescent="0.2">
      <c r="D12366" s="175"/>
      <c r="E12366" s="4" t="s">
        <v>33</v>
      </c>
      <c r="F12366" s="6"/>
      <c r="G12366" s="5">
        <v>388</v>
      </c>
      <c r="H12366" s="7">
        <v>29</v>
      </c>
      <c r="I12366" s="1">
        <v>104</v>
      </c>
      <c r="J12366" s="1">
        <v>133</v>
      </c>
      <c r="K12366" s="1">
        <v>99</v>
      </c>
      <c r="L12366" s="8">
        <v>23</v>
      </c>
    </row>
    <row r="12367" spans="4:12" x14ac:dyDescent="0.2">
      <c r="D12367" s="175"/>
      <c r="E12367" s="11"/>
      <c r="F12367" s="10"/>
      <c r="G12367" s="9">
        <v>100</v>
      </c>
      <c r="H12367" s="16">
        <v>7.4742268041240001</v>
      </c>
      <c r="I12367" s="2">
        <v>26.804123711340001</v>
      </c>
      <c r="J12367" s="2">
        <v>34.278350515463998</v>
      </c>
      <c r="K12367" s="2">
        <v>25.515463917525999</v>
      </c>
      <c r="L12367" s="13">
        <v>5.9278350515460003</v>
      </c>
    </row>
    <row r="12368" spans="4:12" x14ac:dyDescent="0.2">
      <c r="D12368" s="175"/>
      <c r="E12368" s="4" t="s">
        <v>34</v>
      </c>
      <c r="F12368" s="6"/>
      <c r="G12368" s="5">
        <v>89</v>
      </c>
      <c r="H12368" s="7">
        <v>5</v>
      </c>
      <c r="I12368" s="1">
        <v>20</v>
      </c>
      <c r="J12368" s="1">
        <v>41</v>
      </c>
      <c r="K12368" s="1">
        <v>21</v>
      </c>
      <c r="L12368" s="8">
        <v>2</v>
      </c>
    </row>
    <row r="12369" spans="4:12" x14ac:dyDescent="0.2">
      <c r="D12369" s="175"/>
      <c r="E12369" s="11"/>
      <c r="F12369" s="10"/>
      <c r="G12369" s="9">
        <v>100</v>
      </c>
      <c r="H12369" s="16">
        <v>5.61797752809</v>
      </c>
      <c r="I12369" s="2">
        <v>22.47191011236</v>
      </c>
      <c r="J12369" s="23">
        <v>46.067415730336997</v>
      </c>
      <c r="K12369" s="2">
        <v>23.595505617977999</v>
      </c>
      <c r="L12369" s="13">
        <v>2.2471910112360001</v>
      </c>
    </row>
    <row r="12370" spans="4:12" x14ac:dyDescent="0.2">
      <c r="D12370" s="174" t="s">
        <v>35</v>
      </c>
      <c r="E12370" s="20" t="s">
        <v>36</v>
      </c>
      <c r="F12370" s="22"/>
      <c r="G12370" s="21">
        <v>629</v>
      </c>
      <c r="H12370" s="25">
        <v>70</v>
      </c>
      <c r="I12370" s="3">
        <v>136</v>
      </c>
      <c r="J12370" s="3">
        <v>245</v>
      </c>
      <c r="K12370" s="3">
        <v>156</v>
      </c>
      <c r="L12370" s="26">
        <v>22</v>
      </c>
    </row>
    <row r="12371" spans="4:12" x14ac:dyDescent="0.2">
      <c r="D12371" s="175"/>
      <c r="E12371" s="11"/>
      <c r="F12371" s="10"/>
      <c r="G12371" s="9">
        <v>100</v>
      </c>
      <c r="H12371" s="16">
        <v>11.128775834658001</v>
      </c>
      <c r="I12371" s="2">
        <v>21.621621621622001</v>
      </c>
      <c r="J12371" s="2">
        <v>38.950715421303997</v>
      </c>
      <c r="K12371" s="2">
        <v>24.801271860095</v>
      </c>
      <c r="L12371" s="13">
        <v>3.4976152623210002</v>
      </c>
    </row>
    <row r="12372" spans="4:12" x14ac:dyDescent="0.2">
      <c r="D12372" s="175"/>
      <c r="E12372" s="4" t="s">
        <v>37</v>
      </c>
      <c r="F12372" s="6"/>
      <c r="G12372" s="5">
        <v>593</v>
      </c>
      <c r="H12372" s="7">
        <v>30</v>
      </c>
      <c r="I12372" s="1">
        <v>148</v>
      </c>
      <c r="J12372" s="1">
        <v>222</v>
      </c>
      <c r="K12372" s="1">
        <v>162</v>
      </c>
      <c r="L12372" s="8">
        <v>31</v>
      </c>
    </row>
    <row r="12373" spans="4:12" x14ac:dyDescent="0.2">
      <c r="D12373" s="175"/>
      <c r="E12373" s="11"/>
      <c r="F12373" s="10"/>
      <c r="G12373" s="9">
        <v>100</v>
      </c>
      <c r="H12373" s="16">
        <v>5.0590219224280002</v>
      </c>
      <c r="I12373" s="2">
        <v>24.957841483980001</v>
      </c>
      <c r="J12373" s="2">
        <v>37.43676222597</v>
      </c>
      <c r="K12373" s="2">
        <v>27.318718381113001</v>
      </c>
      <c r="L12373" s="13">
        <v>5.2276559865090002</v>
      </c>
    </row>
    <row r="12374" spans="4:12" x14ac:dyDescent="0.2">
      <c r="D12374" s="174" t="s">
        <v>38</v>
      </c>
      <c r="E12374" s="20" t="s">
        <v>39</v>
      </c>
      <c r="F12374" s="22"/>
      <c r="G12374" s="21">
        <v>64</v>
      </c>
      <c r="H12374" s="25">
        <v>1</v>
      </c>
      <c r="I12374" s="3">
        <v>9</v>
      </c>
      <c r="J12374" s="3">
        <v>24</v>
      </c>
      <c r="K12374" s="3">
        <v>27</v>
      </c>
      <c r="L12374" s="26">
        <v>3</v>
      </c>
    </row>
    <row r="12375" spans="4:12" x14ac:dyDescent="0.2">
      <c r="D12375" s="175"/>
      <c r="E12375" s="11"/>
      <c r="F12375" s="10"/>
      <c r="G12375" s="9">
        <v>100</v>
      </c>
      <c r="H12375" s="73">
        <v>1.5625</v>
      </c>
      <c r="I12375" s="27">
        <v>14.0625</v>
      </c>
      <c r="J12375" s="2">
        <v>37.5</v>
      </c>
      <c r="K12375" s="35">
        <v>42.1875</v>
      </c>
      <c r="L12375" s="13">
        <v>4.6875</v>
      </c>
    </row>
    <row r="12376" spans="4:12" x14ac:dyDescent="0.2">
      <c r="D12376" s="175"/>
      <c r="E12376" s="4" t="s">
        <v>40</v>
      </c>
      <c r="F12376" s="6"/>
      <c r="G12376" s="5">
        <v>147</v>
      </c>
      <c r="H12376" s="7">
        <v>12</v>
      </c>
      <c r="I12376" s="1">
        <v>14</v>
      </c>
      <c r="J12376" s="1">
        <v>45</v>
      </c>
      <c r="K12376" s="1">
        <v>71</v>
      </c>
      <c r="L12376" s="8">
        <v>5</v>
      </c>
    </row>
    <row r="12377" spans="4:12" x14ac:dyDescent="0.2">
      <c r="D12377" s="175"/>
      <c r="E12377" s="11"/>
      <c r="F12377" s="10"/>
      <c r="G12377" s="9">
        <v>100</v>
      </c>
      <c r="H12377" s="16">
        <v>8.1632653061219997</v>
      </c>
      <c r="I12377" s="46">
        <v>9.5238095238099998</v>
      </c>
      <c r="J12377" s="27">
        <v>30.612244897958998</v>
      </c>
      <c r="K12377" s="35">
        <v>48.299319727891003</v>
      </c>
      <c r="L12377" s="13">
        <v>3.4013605442179999</v>
      </c>
    </row>
    <row r="12378" spans="4:12" x14ac:dyDescent="0.2">
      <c r="D12378" s="175"/>
      <c r="E12378" s="4" t="s">
        <v>41</v>
      </c>
      <c r="F12378" s="6"/>
      <c r="G12378" s="5">
        <v>204</v>
      </c>
      <c r="H12378" s="7">
        <v>9</v>
      </c>
      <c r="I12378" s="1">
        <v>39</v>
      </c>
      <c r="J12378" s="1">
        <v>75</v>
      </c>
      <c r="K12378" s="1">
        <v>78</v>
      </c>
      <c r="L12378" s="8">
        <v>3</v>
      </c>
    </row>
    <row r="12379" spans="4:12" x14ac:dyDescent="0.2">
      <c r="D12379" s="175"/>
      <c r="E12379" s="11"/>
      <c r="F12379" s="10"/>
      <c r="G12379" s="9">
        <v>100</v>
      </c>
      <c r="H12379" s="16">
        <v>4.4117647058819998</v>
      </c>
      <c r="I12379" s="2">
        <v>19.117647058824002</v>
      </c>
      <c r="J12379" s="2">
        <v>36.764705882352999</v>
      </c>
      <c r="K12379" s="35">
        <v>38.235294117647001</v>
      </c>
      <c r="L12379" s="13">
        <v>1.4705882352940001</v>
      </c>
    </row>
    <row r="12380" spans="4:12" x14ac:dyDescent="0.2">
      <c r="D12380" s="175"/>
      <c r="E12380" s="4" t="s">
        <v>42</v>
      </c>
      <c r="F12380" s="6"/>
      <c r="G12380" s="5">
        <v>210</v>
      </c>
      <c r="H12380" s="7">
        <v>20</v>
      </c>
      <c r="I12380" s="1">
        <v>47</v>
      </c>
      <c r="J12380" s="1">
        <v>80</v>
      </c>
      <c r="K12380" s="1">
        <v>57</v>
      </c>
      <c r="L12380" s="8">
        <v>6</v>
      </c>
    </row>
    <row r="12381" spans="4:12" x14ac:dyDescent="0.2">
      <c r="D12381" s="175"/>
      <c r="E12381" s="11"/>
      <c r="F12381" s="10"/>
      <c r="G12381" s="9">
        <v>100</v>
      </c>
      <c r="H12381" s="16">
        <v>9.5238095238099998</v>
      </c>
      <c r="I12381" s="2">
        <v>22.380952380951999</v>
      </c>
      <c r="J12381" s="2">
        <v>38.095238095238003</v>
      </c>
      <c r="K12381" s="2">
        <v>27.142857142857</v>
      </c>
      <c r="L12381" s="13">
        <v>2.8571428571430002</v>
      </c>
    </row>
    <row r="12382" spans="4:12" x14ac:dyDescent="0.2">
      <c r="D12382" s="175"/>
      <c r="E12382" s="4" t="s">
        <v>43</v>
      </c>
      <c r="F12382" s="6"/>
      <c r="G12382" s="5">
        <v>204</v>
      </c>
      <c r="H12382" s="7">
        <v>14</v>
      </c>
      <c r="I12382" s="1">
        <v>62</v>
      </c>
      <c r="J12382" s="1">
        <v>77</v>
      </c>
      <c r="K12382" s="1">
        <v>42</v>
      </c>
      <c r="L12382" s="8">
        <v>9</v>
      </c>
    </row>
    <row r="12383" spans="4:12" x14ac:dyDescent="0.2">
      <c r="D12383" s="175"/>
      <c r="E12383" s="11"/>
      <c r="F12383" s="10"/>
      <c r="G12383" s="9">
        <v>100</v>
      </c>
      <c r="H12383" s="16">
        <v>6.8627450980390003</v>
      </c>
      <c r="I12383" s="23">
        <v>30.392156862745001</v>
      </c>
      <c r="J12383" s="2">
        <v>37.745098039216003</v>
      </c>
      <c r="K12383" s="27">
        <v>20.588235294118</v>
      </c>
      <c r="L12383" s="13">
        <v>4.4117647058819998</v>
      </c>
    </row>
    <row r="12384" spans="4:12" x14ac:dyDescent="0.2">
      <c r="D12384" s="175"/>
      <c r="E12384" s="4" t="s">
        <v>44</v>
      </c>
      <c r="F12384" s="6"/>
      <c r="G12384" s="5">
        <v>223</v>
      </c>
      <c r="H12384" s="7">
        <v>24</v>
      </c>
      <c r="I12384" s="1">
        <v>60</v>
      </c>
      <c r="J12384" s="1">
        <v>98</v>
      </c>
      <c r="K12384" s="1">
        <v>27</v>
      </c>
      <c r="L12384" s="8">
        <v>14</v>
      </c>
    </row>
    <row r="12385" spans="2:12" x14ac:dyDescent="0.2">
      <c r="D12385" s="175"/>
      <c r="E12385" s="11"/>
      <c r="F12385" s="10"/>
      <c r="G12385" s="9">
        <v>100</v>
      </c>
      <c r="H12385" s="16">
        <v>10.762331838565</v>
      </c>
      <c r="I12385" s="2">
        <v>26.905829596413</v>
      </c>
      <c r="J12385" s="23">
        <v>43.946188340806998</v>
      </c>
      <c r="K12385" s="46">
        <v>12.107623318386</v>
      </c>
      <c r="L12385" s="13">
        <v>6.27802690583</v>
      </c>
    </row>
    <row r="12386" spans="2:12" x14ac:dyDescent="0.2">
      <c r="D12386" s="175"/>
      <c r="E12386" s="4" t="s">
        <v>45</v>
      </c>
      <c r="F12386" s="6"/>
      <c r="G12386" s="5">
        <v>170</v>
      </c>
      <c r="H12386" s="7">
        <v>20</v>
      </c>
      <c r="I12386" s="1">
        <v>53</v>
      </c>
      <c r="J12386" s="1">
        <v>68</v>
      </c>
      <c r="K12386" s="1">
        <v>16</v>
      </c>
      <c r="L12386" s="8">
        <v>13</v>
      </c>
    </row>
    <row r="12387" spans="2:12" x14ac:dyDescent="0.2">
      <c r="D12387" s="176"/>
      <c r="E12387" s="57"/>
      <c r="F12387" s="54"/>
      <c r="G12387" s="67">
        <v>100</v>
      </c>
      <c r="H12387" s="82">
        <v>11.764705882353001</v>
      </c>
      <c r="I12387" s="103">
        <v>31.176470588234999</v>
      </c>
      <c r="J12387" s="48">
        <v>40</v>
      </c>
      <c r="K12387" s="91">
        <v>9.4117647058819998</v>
      </c>
      <c r="L12387" s="84">
        <v>7.647058823529</v>
      </c>
    </row>
    <row r="12389" spans="2:12" x14ac:dyDescent="0.2">
      <c r="B12389" s="43" t="str">
        <f xml:space="preserve"> HYPERLINK("#'目次'!B263", "[257]")</f>
        <v>[257]</v>
      </c>
      <c r="C12389" s="31" t="s">
        <v>474</v>
      </c>
    </row>
    <row r="12393" spans="2:12" ht="24" x14ac:dyDescent="0.2">
      <c r="D12393" s="177"/>
      <c r="E12393" s="178"/>
      <c r="F12393" s="178"/>
      <c r="G12393" s="40" t="s">
        <v>14</v>
      </c>
      <c r="H12393" s="42" t="s">
        <v>451</v>
      </c>
      <c r="I12393" s="15" t="s">
        <v>452</v>
      </c>
      <c r="J12393" s="15" t="s">
        <v>453</v>
      </c>
      <c r="K12393" s="15" t="s">
        <v>420</v>
      </c>
      <c r="L12393" s="44" t="s">
        <v>17</v>
      </c>
    </row>
    <row r="12394" spans="2:12" x14ac:dyDescent="0.2">
      <c r="D12394" s="179"/>
      <c r="E12394" s="180"/>
      <c r="F12394" s="180"/>
      <c r="G12394" s="39"/>
      <c r="H12394" s="41"/>
      <c r="I12394" s="14"/>
      <c r="J12394" s="14"/>
      <c r="K12394" s="14"/>
      <c r="L12394" s="38"/>
    </row>
    <row r="12395" spans="2:12" x14ac:dyDescent="0.2">
      <c r="D12395" s="70"/>
      <c r="E12395" s="72" t="s">
        <v>14</v>
      </c>
      <c r="F12395" s="69"/>
      <c r="G12395" s="37">
        <v>1222</v>
      </c>
      <c r="H12395" s="17">
        <v>100</v>
      </c>
      <c r="I12395" s="17">
        <v>284</v>
      </c>
      <c r="J12395" s="17">
        <v>467</v>
      </c>
      <c r="K12395" s="17">
        <v>318</v>
      </c>
      <c r="L12395" s="55">
        <v>53</v>
      </c>
    </row>
    <row r="12396" spans="2:12" x14ac:dyDescent="0.2">
      <c r="D12396" s="57"/>
      <c r="E12396" s="54"/>
      <c r="F12396" s="71"/>
      <c r="G12396" s="9">
        <v>100</v>
      </c>
      <c r="H12396" s="2">
        <v>8.1833060556459998</v>
      </c>
      <c r="I12396" s="2">
        <v>23.240589198036002</v>
      </c>
      <c r="J12396" s="2">
        <v>38.216039279869001</v>
      </c>
      <c r="K12396" s="2">
        <v>26.022913256955999</v>
      </c>
      <c r="L12396" s="13">
        <v>4.3371522094930004</v>
      </c>
    </row>
    <row r="12397" spans="2:12" x14ac:dyDescent="0.2">
      <c r="D12397" s="174" t="s">
        <v>52</v>
      </c>
      <c r="E12397" s="20" t="s">
        <v>53</v>
      </c>
      <c r="F12397" s="22"/>
      <c r="G12397" s="21">
        <v>15</v>
      </c>
      <c r="H12397" s="25">
        <v>1</v>
      </c>
      <c r="I12397" s="3">
        <v>3</v>
      </c>
      <c r="J12397" s="3">
        <v>4</v>
      </c>
      <c r="K12397" s="3">
        <v>6</v>
      </c>
      <c r="L12397" s="26">
        <v>1</v>
      </c>
    </row>
    <row r="12398" spans="2:12" x14ac:dyDescent="0.2">
      <c r="D12398" s="175"/>
      <c r="E12398" s="11"/>
      <c r="F12398" s="10"/>
      <c r="G12398" s="9">
        <v>100</v>
      </c>
      <c r="H12398" s="16">
        <v>6.666666666667</v>
      </c>
      <c r="I12398" s="2">
        <v>20</v>
      </c>
      <c r="J12398" s="46">
        <v>26.666666666666998</v>
      </c>
      <c r="K12398" s="35">
        <v>40</v>
      </c>
      <c r="L12398" s="13">
        <v>6.666666666667</v>
      </c>
    </row>
    <row r="12399" spans="2:12" ht="24" x14ac:dyDescent="0.2">
      <c r="D12399" s="175"/>
      <c r="E12399" s="4" t="s">
        <v>54</v>
      </c>
      <c r="F12399" s="6"/>
      <c r="G12399" s="5">
        <v>122</v>
      </c>
      <c r="H12399" s="7">
        <v>11</v>
      </c>
      <c r="I12399" s="1">
        <v>33</v>
      </c>
      <c r="J12399" s="1">
        <v>51</v>
      </c>
      <c r="K12399" s="1">
        <v>22</v>
      </c>
      <c r="L12399" s="8">
        <v>5</v>
      </c>
    </row>
    <row r="12400" spans="2:12" x14ac:dyDescent="0.2">
      <c r="D12400" s="175"/>
      <c r="E12400" s="11"/>
      <c r="F12400" s="10"/>
      <c r="G12400" s="9">
        <v>100</v>
      </c>
      <c r="H12400" s="16">
        <v>9.0163934426230004</v>
      </c>
      <c r="I12400" s="2">
        <v>27.049180327868999</v>
      </c>
      <c r="J12400" s="2">
        <v>41.803278688524998</v>
      </c>
      <c r="K12400" s="27">
        <v>18.032786885246001</v>
      </c>
      <c r="L12400" s="13">
        <v>4.0983606557380003</v>
      </c>
    </row>
    <row r="12401" spans="4:12" x14ac:dyDescent="0.2">
      <c r="D12401" s="175"/>
      <c r="E12401" s="4" t="s">
        <v>55</v>
      </c>
      <c r="F12401" s="6"/>
      <c r="G12401" s="5">
        <v>43</v>
      </c>
      <c r="H12401" s="7">
        <v>5</v>
      </c>
      <c r="I12401" s="1">
        <v>4</v>
      </c>
      <c r="J12401" s="1">
        <v>23</v>
      </c>
      <c r="K12401" s="1">
        <v>11</v>
      </c>
      <c r="L12401" s="8">
        <v>0</v>
      </c>
    </row>
    <row r="12402" spans="4:12" x14ac:dyDescent="0.2">
      <c r="D12402" s="175"/>
      <c r="E12402" s="11"/>
      <c r="F12402" s="10"/>
      <c r="G12402" s="9">
        <v>100</v>
      </c>
      <c r="H12402" s="16">
        <v>11.627906976744001</v>
      </c>
      <c r="I12402" s="46">
        <v>9.3023255813949994</v>
      </c>
      <c r="J12402" s="35">
        <v>53.488372093023003</v>
      </c>
      <c r="K12402" s="2">
        <v>25.581395348836999</v>
      </c>
      <c r="L12402" s="36">
        <v>0</v>
      </c>
    </row>
    <row r="12403" spans="4:12" x14ac:dyDescent="0.2">
      <c r="D12403" s="175"/>
      <c r="E12403" s="4" t="s">
        <v>56</v>
      </c>
      <c r="F12403" s="6"/>
      <c r="G12403" s="5">
        <v>60</v>
      </c>
      <c r="H12403" s="7">
        <v>4</v>
      </c>
      <c r="I12403" s="1">
        <v>13</v>
      </c>
      <c r="J12403" s="1">
        <v>29</v>
      </c>
      <c r="K12403" s="1">
        <v>13</v>
      </c>
      <c r="L12403" s="8">
        <v>1</v>
      </c>
    </row>
    <row r="12404" spans="4:12" x14ac:dyDescent="0.2">
      <c r="D12404" s="175"/>
      <c r="E12404" s="11"/>
      <c r="F12404" s="10"/>
      <c r="G12404" s="9">
        <v>100</v>
      </c>
      <c r="H12404" s="16">
        <v>6.666666666667</v>
      </c>
      <c r="I12404" s="2">
        <v>21.666666666666998</v>
      </c>
      <c r="J12404" s="35">
        <v>48.333333333333002</v>
      </c>
      <c r="K12404" s="2">
        <v>21.666666666666998</v>
      </c>
      <c r="L12404" s="13">
        <v>1.666666666667</v>
      </c>
    </row>
    <row r="12405" spans="4:12" x14ac:dyDescent="0.2">
      <c r="D12405" s="175"/>
      <c r="E12405" s="4" t="s">
        <v>57</v>
      </c>
      <c r="F12405" s="6"/>
      <c r="G12405" s="5">
        <v>286</v>
      </c>
      <c r="H12405" s="7">
        <v>20</v>
      </c>
      <c r="I12405" s="1">
        <v>68</v>
      </c>
      <c r="J12405" s="1">
        <v>97</v>
      </c>
      <c r="K12405" s="1">
        <v>96</v>
      </c>
      <c r="L12405" s="8">
        <v>5</v>
      </c>
    </row>
    <row r="12406" spans="4:12" x14ac:dyDescent="0.2">
      <c r="D12406" s="175"/>
      <c r="E12406" s="11"/>
      <c r="F12406" s="10"/>
      <c r="G12406" s="9">
        <v>100</v>
      </c>
      <c r="H12406" s="16">
        <v>6.9930069930069996</v>
      </c>
      <c r="I12406" s="2">
        <v>23.776223776224001</v>
      </c>
      <c r="J12406" s="2">
        <v>33.916083916083998</v>
      </c>
      <c r="K12406" s="23">
        <v>33.566433566434</v>
      </c>
      <c r="L12406" s="13">
        <v>1.7482517482519999</v>
      </c>
    </row>
    <row r="12407" spans="4:12" x14ac:dyDescent="0.2">
      <c r="D12407" s="175"/>
      <c r="E12407" s="4" t="s">
        <v>58</v>
      </c>
      <c r="F12407" s="6"/>
      <c r="G12407" s="5">
        <v>129</v>
      </c>
      <c r="H12407" s="7">
        <v>13</v>
      </c>
      <c r="I12407" s="1">
        <v>16</v>
      </c>
      <c r="J12407" s="1">
        <v>47</v>
      </c>
      <c r="K12407" s="1">
        <v>47</v>
      </c>
      <c r="L12407" s="8">
        <v>6</v>
      </c>
    </row>
    <row r="12408" spans="4:12" x14ac:dyDescent="0.2">
      <c r="D12408" s="175"/>
      <c r="E12408" s="11"/>
      <c r="F12408" s="10"/>
      <c r="G12408" s="9">
        <v>100</v>
      </c>
      <c r="H12408" s="16">
        <v>10.077519379845</v>
      </c>
      <c r="I12408" s="46">
        <v>12.403100775194</v>
      </c>
      <c r="J12408" s="2">
        <v>36.434108527131997</v>
      </c>
      <c r="K12408" s="35">
        <v>36.434108527131997</v>
      </c>
      <c r="L12408" s="13">
        <v>4.6511627906979998</v>
      </c>
    </row>
    <row r="12409" spans="4:12" x14ac:dyDescent="0.2">
      <c r="D12409" s="175"/>
      <c r="E12409" s="4" t="s">
        <v>59</v>
      </c>
      <c r="F12409" s="6"/>
      <c r="G12409" s="5">
        <v>195</v>
      </c>
      <c r="H12409" s="7">
        <v>17</v>
      </c>
      <c r="I12409" s="1">
        <v>48</v>
      </c>
      <c r="J12409" s="1">
        <v>72</v>
      </c>
      <c r="K12409" s="1">
        <v>49</v>
      </c>
      <c r="L12409" s="8">
        <v>9</v>
      </c>
    </row>
    <row r="12410" spans="4:12" x14ac:dyDescent="0.2">
      <c r="D12410" s="175"/>
      <c r="E12410" s="11"/>
      <c r="F12410" s="10"/>
      <c r="G12410" s="9">
        <v>100</v>
      </c>
      <c r="H12410" s="16">
        <v>8.7179487179489996</v>
      </c>
      <c r="I12410" s="2">
        <v>24.615384615385</v>
      </c>
      <c r="J12410" s="2">
        <v>36.923076923076998</v>
      </c>
      <c r="K12410" s="2">
        <v>25.128205128205</v>
      </c>
      <c r="L12410" s="13">
        <v>4.6153846153850004</v>
      </c>
    </row>
    <row r="12411" spans="4:12" x14ac:dyDescent="0.2">
      <c r="D12411" s="175"/>
      <c r="E12411" s="4" t="s">
        <v>60</v>
      </c>
      <c r="F12411" s="6"/>
      <c r="G12411" s="5">
        <v>176</v>
      </c>
      <c r="H12411" s="7">
        <v>11</v>
      </c>
      <c r="I12411" s="1">
        <v>57</v>
      </c>
      <c r="J12411" s="1">
        <v>71</v>
      </c>
      <c r="K12411" s="1">
        <v>24</v>
      </c>
      <c r="L12411" s="8">
        <v>13</v>
      </c>
    </row>
    <row r="12412" spans="4:12" x14ac:dyDescent="0.2">
      <c r="D12412" s="175"/>
      <c r="E12412" s="11"/>
      <c r="F12412" s="10"/>
      <c r="G12412" s="9">
        <v>100</v>
      </c>
      <c r="H12412" s="16">
        <v>6.25</v>
      </c>
      <c r="I12412" s="23">
        <v>32.386363636364003</v>
      </c>
      <c r="J12412" s="2">
        <v>40.340909090909001</v>
      </c>
      <c r="K12412" s="46">
        <v>13.636363636364001</v>
      </c>
      <c r="L12412" s="13">
        <v>7.386363636364</v>
      </c>
    </row>
    <row r="12413" spans="4:12" x14ac:dyDescent="0.2">
      <c r="D12413" s="175"/>
      <c r="E12413" s="4" t="s">
        <v>61</v>
      </c>
      <c r="F12413" s="6"/>
      <c r="G12413" s="5">
        <v>78</v>
      </c>
      <c r="H12413" s="7">
        <v>2</v>
      </c>
      <c r="I12413" s="1">
        <v>11</v>
      </c>
      <c r="J12413" s="1">
        <v>27</v>
      </c>
      <c r="K12413" s="1">
        <v>35</v>
      </c>
      <c r="L12413" s="8">
        <v>3</v>
      </c>
    </row>
    <row r="12414" spans="4:12" x14ac:dyDescent="0.2">
      <c r="D12414" s="175"/>
      <c r="E12414" s="11"/>
      <c r="F12414" s="10"/>
      <c r="G12414" s="9">
        <v>100</v>
      </c>
      <c r="H12414" s="73">
        <v>2.564102564103</v>
      </c>
      <c r="I12414" s="27">
        <v>14.102564102563999</v>
      </c>
      <c r="J12414" s="2">
        <v>34.615384615384997</v>
      </c>
      <c r="K12414" s="35">
        <v>44.871794871794997</v>
      </c>
      <c r="L12414" s="13">
        <v>3.8461538461539999</v>
      </c>
    </row>
    <row r="12415" spans="4:12" x14ac:dyDescent="0.2">
      <c r="D12415" s="175"/>
      <c r="E12415" s="4" t="s">
        <v>62</v>
      </c>
      <c r="F12415" s="6"/>
      <c r="G12415" s="5">
        <v>113</v>
      </c>
      <c r="H12415" s="7">
        <v>16</v>
      </c>
      <c r="I12415" s="1">
        <v>31</v>
      </c>
      <c r="J12415" s="1">
        <v>44</v>
      </c>
      <c r="K12415" s="1">
        <v>15</v>
      </c>
      <c r="L12415" s="8">
        <v>7</v>
      </c>
    </row>
    <row r="12416" spans="4:12" x14ac:dyDescent="0.2">
      <c r="D12416" s="175"/>
      <c r="E12416" s="11"/>
      <c r="F12416" s="10"/>
      <c r="G12416" s="9">
        <v>100</v>
      </c>
      <c r="H12416" s="64">
        <v>14.159292035398</v>
      </c>
      <c r="I12416" s="2">
        <v>27.433628318583999</v>
      </c>
      <c r="J12416" s="2">
        <v>38.938053097344998</v>
      </c>
      <c r="K12416" s="46">
        <v>13.274336283186001</v>
      </c>
      <c r="L12416" s="13">
        <v>6.194690265487</v>
      </c>
    </row>
    <row r="12417" spans="4:12" x14ac:dyDescent="0.2">
      <c r="D12417" s="174" t="s">
        <v>63</v>
      </c>
      <c r="E12417" s="20" t="s">
        <v>64</v>
      </c>
      <c r="F12417" s="22"/>
      <c r="G12417" s="21">
        <v>234</v>
      </c>
      <c r="H12417" s="25">
        <v>21</v>
      </c>
      <c r="I12417" s="3">
        <v>50</v>
      </c>
      <c r="J12417" s="3">
        <v>96</v>
      </c>
      <c r="K12417" s="3">
        <v>50</v>
      </c>
      <c r="L12417" s="26">
        <v>17</v>
      </c>
    </row>
    <row r="12418" spans="4:12" x14ac:dyDescent="0.2">
      <c r="D12418" s="175"/>
      <c r="E12418" s="11"/>
      <c r="F12418" s="10"/>
      <c r="G12418" s="9">
        <v>100</v>
      </c>
      <c r="H12418" s="16">
        <v>8.9743589743589993</v>
      </c>
      <c r="I12418" s="2">
        <v>21.367521367521</v>
      </c>
      <c r="J12418" s="2">
        <v>41.025641025641001</v>
      </c>
      <c r="K12418" s="2">
        <v>21.367521367521</v>
      </c>
      <c r="L12418" s="13">
        <v>7.2649572649570002</v>
      </c>
    </row>
    <row r="12419" spans="4:12" x14ac:dyDescent="0.2">
      <c r="D12419" s="175"/>
      <c r="E12419" s="4" t="s">
        <v>65</v>
      </c>
      <c r="F12419" s="6"/>
      <c r="G12419" s="5">
        <v>172</v>
      </c>
      <c r="H12419" s="7">
        <v>11</v>
      </c>
      <c r="I12419" s="1">
        <v>40</v>
      </c>
      <c r="J12419" s="1">
        <v>67</v>
      </c>
      <c r="K12419" s="1">
        <v>45</v>
      </c>
      <c r="L12419" s="8">
        <v>9</v>
      </c>
    </row>
    <row r="12420" spans="4:12" x14ac:dyDescent="0.2">
      <c r="D12420" s="175"/>
      <c r="E12420" s="11"/>
      <c r="F12420" s="10"/>
      <c r="G12420" s="9">
        <v>100</v>
      </c>
      <c r="H12420" s="16">
        <v>6.3953488372090002</v>
      </c>
      <c r="I12420" s="2">
        <v>23.255813953488001</v>
      </c>
      <c r="J12420" s="2">
        <v>38.953488372092998</v>
      </c>
      <c r="K12420" s="2">
        <v>26.162790697674001</v>
      </c>
      <c r="L12420" s="13">
        <v>5.2325581395349996</v>
      </c>
    </row>
    <row r="12421" spans="4:12" x14ac:dyDescent="0.2">
      <c r="D12421" s="175"/>
      <c r="E12421" s="4" t="s">
        <v>66</v>
      </c>
      <c r="F12421" s="6"/>
      <c r="G12421" s="5">
        <v>165</v>
      </c>
      <c r="H12421" s="7">
        <v>15</v>
      </c>
      <c r="I12421" s="1">
        <v>41</v>
      </c>
      <c r="J12421" s="1">
        <v>64</v>
      </c>
      <c r="K12421" s="1">
        <v>38</v>
      </c>
      <c r="L12421" s="8">
        <v>7</v>
      </c>
    </row>
    <row r="12422" spans="4:12" x14ac:dyDescent="0.2">
      <c r="D12422" s="175"/>
      <c r="E12422" s="11"/>
      <c r="F12422" s="10"/>
      <c r="G12422" s="9">
        <v>100</v>
      </c>
      <c r="H12422" s="16">
        <v>9.0909090909089993</v>
      </c>
      <c r="I12422" s="2">
        <v>24.848484848485</v>
      </c>
      <c r="J12422" s="2">
        <v>38.787878787879002</v>
      </c>
      <c r="K12422" s="2">
        <v>23.030303030302999</v>
      </c>
      <c r="L12422" s="13">
        <v>4.2424242424239997</v>
      </c>
    </row>
    <row r="12423" spans="4:12" x14ac:dyDescent="0.2">
      <c r="D12423" s="175"/>
      <c r="E12423" s="4" t="s">
        <v>67</v>
      </c>
      <c r="F12423" s="6"/>
      <c r="G12423" s="5">
        <v>158</v>
      </c>
      <c r="H12423" s="7">
        <v>12</v>
      </c>
      <c r="I12423" s="1">
        <v>36</v>
      </c>
      <c r="J12423" s="1">
        <v>63</v>
      </c>
      <c r="K12423" s="1">
        <v>42</v>
      </c>
      <c r="L12423" s="8">
        <v>5</v>
      </c>
    </row>
    <row r="12424" spans="4:12" x14ac:dyDescent="0.2">
      <c r="D12424" s="175"/>
      <c r="E12424" s="11"/>
      <c r="F12424" s="10"/>
      <c r="G12424" s="9">
        <v>100</v>
      </c>
      <c r="H12424" s="16">
        <v>7.5949367088609998</v>
      </c>
      <c r="I12424" s="2">
        <v>22.784810126581998</v>
      </c>
      <c r="J12424" s="2">
        <v>39.873417721518997</v>
      </c>
      <c r="K12424" s="2">
        <v>26.582278481012999</v>
      </c>
      <c r="L12424" s="13">
        <v>3.1645569620249998</v>
      </c>
    </row>
    <row r="12425" spans="4:12" x14ac:dyDescent="0.2">
      <c r="D12425" s="175"/>
      <c r="E12425" s="4" t="s">
        <v>68</v>
      </c>
      <c r="F12425" s="6"/>
      <c r="G12425" s="5">
        <v>112</v>
      </c>
      <c r="H12425" s="7">
        <v>8</v>
      </c>
      <c r="I12425" s="1">
        <v>32</v>
      </c>
      <c r="J12425" s="1">
        <v>41</v>
      </c>
      <c r="K12425" s="1">
        <v>28</v>
      </c>
      <c r="L12425" s="8">
        <v>3</v>
      </c>
    </row>
    <row r="12426" spans="4:12" x14ac:dyDescent="0.2">
      <c r="D12426" s="175"/>
      <c r="E12426" s="11"/>
      <c r="F12426" s="10"/>
      <c r="G12426" s="9">
        <v>100</v>
      </c>
      <c r="H12426" s="16">
        <v>7.1428571428570002</v>
      </c>
      <c r="I12426" s="23">
        <v>28.571428571428999</v>
      </c>
      <c r="J12426" s="2">
        <v>36.607142857143003</v>
      </c>
      <c r="K12426" s="2">
        <v>25</v>
      </c>
      <c r="L12426" s="13">
        <v>2.6785714285709998</v>
      </c>
    </row>
    <row r="12427" spans="4:12" x14ac:dyDescent="0.2">
      <c r="D12427" s="175"/>
      <c r="E12427" s="4" t="s">
        <v>69</v>
      </c>
      <c r="F12427" s="6"/>
      <c r="G12427" s="5">
        <v>92</v>
      </c>
      <c r="H12427" s="7">
        <v>11</v>
      </c>
      <c r="I12427" s="1">
        <v>16</v>
      </c>
      <c r="J12427" s="1">
        <v>30</v>
      </c>
      <c r="K12427" s="1">
        <v>33</v>
      </c>
      <c r="L12427" s="8">
        <v>2</v>
      </c>
    </row>
    <row r="12428" spans="4:12" x14ac:dyDescent="0.2">
      <c r="D12428" s="175"/>
      <c r="E12428" s="11"/>
      <c r="F12428" s="10"/>
      <c r="G12428" s="9">
        <v>100</v>
      </c>
      <c r="H12428" s="16">
        <v>11.95652173913</v>
      </c>
      <c r="I12428" s="27">
        <v>17.391304347826001</v>
      </c>
      <c r="J12428" s="27">
        <v>32.608695652173999</v>
      </c>
      <c r="K12428" s="23">
        <v>35.869565217390999</v>
      </c>
      <c r="L12428" s="13">
        <v>2.1739130434780001</v>
      </c>
    </row>
    <row r="12429" spans="4:12" x14ac:dyDescent="0.2">
      <c r="D12429" s="175"/>
      <c r="E12429" s="4" t="s">
        <v>70</v>
      </c>
      <c r="F12429" s="6"/>
      <c r="G12429" s="5">
        <v>131</v>
      </c>
      <c r="H12429" s="7">
        <v>9</v>
      </c>
      <c r="I12429" s="1">
        <v>32</v>
      </c>
      <c r="J12429" s="1">
        <v>51</v>
      </c>
      <c r="K12429" s="1">
        <v>38</v>
      </c>
      <c r="L12429" s="8">
        <v>1</v>
      </c>
    </row>
    <row r="12430" spans="4:12" x14ac:dyDescent="0.2">
      <c r="D12430" s="175"/>
      <c r="E12430" s="11"/>
      <c r="F12430" s="10"/>
      <c r="G12430" s="9">
        <v>100</v>
      </c>
      <c r="H12430" s="16">
        <v>6.8702290076340002</v>
      </c>
      <c r="I12430" s="2">
        <v>24.427480916031001</v>
      </c>
      <c r="J12430" s="2">
        <v>38.931297709924003</v>
      </c>
      <c r="K12430" s="2">
        <v>29.007633587786</v>
      </c>
      <c r="L12430" s="13">
        <v>0.76335877862599999</v>
      </c>
    </row>
    <row r="12431" spans="4:12" x14ac:dyDescent="0.2">
      <c r="D12431" s="175"/>
      <c r="E12431" s="4" t="s">
        <v>71</v>
      </c>
      <c r="F12431" s="6"/>
      <c r="G12431" s="5">
        <v>71</v>
      </c>
      <c r="H12431" s="7">
        <v>4</v>
      </c>
      <c r="I12431" s="1">
        <v>17</v>
      </c>
      <c r="J12431" s="1">
        <v>29</v>
      </c>
      <c r="K12431" s="1">
        <v>20</v>
      </c>
      <c r="L12431" s="8">
        <v>1</v>
      </c>
    </row>
    <row r="12432" spans="4:12" x14ac:dyDescent="0.2">
      <c r="D12432" s="175"/>
      <c r="E12432" s="11"/>
      <c r="F12432" s="10"/>
      <c r="G12432" s="9">
        <v>100</v>
      </c>
      <c r="H12432" s="16">
        <v>5.6338028169010004</v>
      </c>
      <c r="I12432" s="2">
        <v>23.943661971830998</v>
      </c>
      <c r="J12432" s="2">
        <v>40.845070422535002</v>
      </c>
      <c r="K12432" s="2">
        <v>28.169014084507001</v>
      </c>
      <c r="L12432" s="13">
        <v>1.4084507042250001</v>
      </c>
    </row>
    <row r="12433" spans="2:12" x14ac:dyDescent="0.2">
      <c r="D12433" s="175"/>
      <c r="E12433" s="4" t="s">
        <v>72</v>
      </c>
      <c r="F12433" s="6"/>
      <c r="G12433" s="5">
        <v>70</v>
      </c>
      <c r="H12433" s="7">
        <v>9</v>
      </c>
      <c r="I12433" s="1">
        <v>16</v>
      </c>
      <c r="J12433" s="1">
        <v>25</v>
      </c>
      <c r="K12433" s="1">
        <v>17</v>
      </c>
      <c r="L12433" s="8">
        <v>3</v>
      </c>
    </row>
    <row r="12434" spans="2:12" x14ac:dyDescent="0.2">
      <c r="D12434" s="176"/>
      <c r="E12434" s="57"/>
      <c r="F12434" s="54"/>
      <c r="G12434" s="67">
        <v>100</v>
      </c>
      <c r="H12434" s="82">
        <v>12.857142857143</v>
      </c>
      <c r="I12434" s="48">
        <v>22.857142857143</v>
      </c>
      <c r="J12434" s="48">
        <v>35.714285714286</v>
      </c>
      <c r="K12434" s="48">
        <v>24.285714285714</v>
      </c>
      <c r="L12434" s="84">
        <v>4.2857142857139996</v>
      </c>
    </row>
    <row r="12436" spans="2:12" x14ac:dyDescent="0.2">
      <c r="B12436" s="43" t="str">
        <f xml:space="preserve"> HYPERLINK("#'目次'!B264", "[258]")</f>
        <v>[258]</v>
      </c>
      <c r="C12436" s="31" t="s">
        <v>474</v>
      </c>
    </row>
    <row r="12439" spans="2:12" x14ac:dyDescent="0.2">
      <c r="C12439" s="31" t="s">
        <v>75</v>
      </c>
    </row>
    <row r="12440" spans="2:12" ht="24" x14ac:dyDescent="0.2">
      <c r="D12440" s="177"/>
      <c r="E12440" s="178"/>
      <c r="F12440" s="178"/>
      <c r="G12440" s="40" t="s">
        <v>14</v>
      </c>
      <c r="H12440" s="42" t="s">
        <v>451</v>
      </c>
      <c r="I12440" s="15" t="s">
        <v>452</v>
      </c>
      <c r="J12440" s="15" t="s">
        <v>453</v>
      </c>
      <c r="K12440" s="15" t="s">
        <v>420</v>
      </c>
      <c r="L12440" s="44" t="s">
        <v>17</v>
      </c>
    </row>
    <row r="12441" spans="2:12" x14ac:dyDescent="0.2">
      <c r="D12441" s="179"/>
      <c r="E12441" s="180"/>
      <c r="F12441" s="180"/>
      <c r="G12441" s="39"/>
      <c r="H12441" s="41"/>
      <c r="I12441" s="14"/>
      <c r="J12441" s="14"/>
      <c r="K12441" s="14"/>
      <c r="L12441" s="38"/>
    </row>
    <row r="12442" spans="2:12" x14ac:dyDescent="0.2">
      <c r="D12442" s="70"/>
      <c r="E12442" s="72" t="s">
        <v>14</v>
      </c>
      <c r="F12442" s="69"/>
      <c r="G12442" s="37">
        <v>1222</v>
      </c>
      <c r="H12442" s="17">
        <v>100</v>
      </c>
      <c r="I12442" s="17">
        <v>284</v>
      </c>
      <c r="J12442" s="17">
        <v>467</v>
      </c>
      <c r="K12442" s="17">
        <v>318</v>
      </c>
      <c r="L12442" s="55">
        <v>53</v>
      </c>
    </row>
    <row r="12443" spans="2:12" x14ac:dyDescent="0.2">
      <c r="D12443" s="57"/>
      <c r="E12443" s="54"/>
      <c r="F12443" s="71"/>
      <c r="G12443" s="9">
        <v>100</v>
      </c>
      <c r="H12443" s="2">
        <v>8.1833060556459998</v>
      </c>
      <c r="I12443" s="2">
        <v>23.240589198036002</v>
      </c>
      <c r="J12443" s="2">
        <v>38.216039279869001</v>
      </c>
      <c r="K12443" s="2">
        <v>26.022913256955999</v>
      </c>
      <c r="L12443" s="13">
        <v>4.3371522094930004</v>
      </c>
    </row>
    <row r="12444" spans="2:12" x14ac:dyDescent="0.2">
      <c r="D12444" s="174" t="s">
        <v>36</v>
      </c>
      <c r="E12444" s="20" t="s">
        <v>76</v>
      </c>
      <c r="F12444" s="22"/>
      <c r="G12444" s="21">
        <v>629</v>
      </c>
      <c r="H12444" s="25">
        <v>70</v>
      </c>
      <c r="I12444" s="3">
        <v>136</v>
      </c>
      <c r="J12444" s="3">
        <v>245</v>
      </c>
      <c r="K12444" s="3">
        <v>156</v>
      </c>
      <c r="L12444" s="26">
        <v>22</v>
      </c>
    </row>
    <row r="12445" spans="2:12" x14ac:dyDescent="0.2">
      <c r="D12445" s="175"/>
      <c r="E12445" s="11"/>
      <c r="F12445" s="10"/>
      <c r="G12445" s="9">
        <v>100</v>
      </c>
      <c r="H12445" s="16">
        <v>11.128775834658001</v>
      </c>
      <c r="I12445" s="2">
        <v>21.621621621622001</v>
      </c>
      <c r="J12445" s="2">
        <v>38.950715421303997</v>
      </c>
      <c r="K12445" s="2">
        <v>24.801271860095</v>
      </c>
      <c r="L12445" s="13">
        <v>3.4976152623210002</v>
      </c>
    </row>
    <row r="12446" spans="2:12" x14ac:dyDescent="0.2">
      <c r="D12446" s="175"/>
      <c r="E12446" s="4" t="s">
        <v>39</v>
      </c>
      <c r="F12446" s="6"/>
      <c r="G12446" s="5">
        <v>37</v>
      </c>
      <c r="H12446" s="7">
        <v>1</v>
      </c>
      <c r="I12446" s="1">
        <v>7</v>
      </c>
      <c r="J12446" s="1">
        <v>13</v>
      </c>
      <c r="K12446" s="1">
        <v>15</v>
      </c>
      <c r="L12446" s="8">
        <v>1</v>
      </c>
    </row>
    <row r="12447" spans="2:12" x14ac:dyDescent="0.2">
      <c r="D12447" s="175"/>
      <c r="E12447" s="11"/>
      <c r="F12447" s="10"/>
      <c r="G12447" s="9">
        <v>100</v>
      </c>
      <c r="H12447" s="73">
        <v>2.7027027027030002</v>
      </c>
      <c r="I12447" s="2">
        <v>18.918918918919001</v>
      </c>
      <c r="J12447" s="2">
        <v>35.135135135135002</v>
      </c>
      <c r="K12447" s="35">
        <v>40.540540540541002</v>
      </c>
      <c r="L12447" s="13">
        <v>2.7027027027030002</v>
      </c>
    </row>
    <row r="12448" spans="2:12" x14ac:dyDescent="0.2">
      <c r="D12448" s="175"/>
      <c r="E12448" s="4" t="s">
        <v>40</v>
      </c>
      <c r="F12448" s="6"/>
      <c r="G12448" s="5">
        <v>73</v>
      </c>
      <c r="H12448" s="7">
        <v>7</v>
      </c>
      <c r="I12448" s="1">
        <v>8</v>
      </c>
      <c r="J12448" s="1">
        <v>25</v>
      </c>
      <c r="K12448" s="1">
        <v>30</v>
      </c>
      <c r="L12448" s="8">
        <v>3</v>
      </c>
    </row>
    <row r="12449" spans="4:12" x14ac:dyDescent="0.2">
      <c r="D12449" s="175"/>
      <c r="E12449" s="11"/>
      <c r="F12449" s="10"/>
      <c r="G12449" s="9">
        <v>100</v>
      </c>
      <c r="H12449" s="16">
        <v>9.5890410958899999</v>
      </c>
      <c r="I12449" s="46">
        <v>10.958904109589</v>
      </c>
      <c r="J12449" s="2">
        <v>34.246575342466002</v>
      </c>
      <c r="K12449" s="35">
        <v>41.095890410959001</v>
      </c>
      <c r="L12449" s="13">
        <v>4.1095890410960001</v>
      </c>
    </row>
    <row r="12450" spans="4:12" x14ac:dyDescent="0.2">
      <c r="D12450" s="175"/>
      <c r="E12450" s="4" t="s">
        <v>41</v>
      </c>
      <c r="F12450" s="6"/>
      <c r="G12450" s="5">
        <v>108</v>
      </c>
      <c r="H12450" s="7">
        <v>6</v>
      </c>
      <c r="I12450" s="1">
        <v>21</v>
      </c>
      <c r="J12450" s="1">
        <v>38</v>
      </c>
      <c r="K12450" s="1">
        <v>41</v>
      </c>
      <c r="L12450" s="8">
        <v>2</v>
      </c>
    </row>
    <row r="12451" spans="4:12" x14ac:dyDescent="0.2">
      <c r="D12451" s="175"/>
      <c r="E12451" s="11"/>
      <c r="F12451" s="10"/>
      <c r="G12451" s="9">
        <v>100</v>
      </c>
      <c r="H12451" s="16">
        <v>5.5555555555560003</v>
      </c>
      <c r="I12451" s="2">
        <v>19.444444444443999</v>
      </c>
      <c r="J12451" s="2">
        <v>35.185185185184999</v>
      </c>
      <c r="K12451" s="35">
        <v>37.962962962962997</v>
      </c>
      <c r="L12451" s="13">
        <v>1.851851851852</v>
      </c>
    </row>
    <row r="12452" spans="4:12" x14ac:dyDescent="0.2">
      <c r="D12452" s="175"/>
      <c r="E12452" s="4" t="s">
        <v>42</v>
      </c>
      <c r="F12452" s="6"/>
      <c r="G12452" s="5">
        <v>113</v>
      </c>
      <c r="H12452" s="7">
        <v>15</v>
      </c>
      <c r="I12452" s="1">
        <v>16</v>
      </c>
      <c r="J12452" s="1">
        <v>50</v>
      </c>
      <c r="K12452" s="1">
        <v>31</v>
      </c>
      <c r="L12452" s="8">
        <v>1</v>
      </c>
    </row>
    <row r="12453" spans="4:12" x14ac:dyDescent="0.2">
      <c r="D12453" s="175"/>
      <c r="E12453" s="11"/>
      <c r="F12453" s="10"/>
      <c r="G12453" s="9">
        <v>100</v>
      </c>
      <c r="H12453" s="64">
        <v>13.274336283186001</v>
      </c>
      <c r="I12453" s="27">
        <v>14.159292035398</v>
      </c>
      <c r="J12453" s="23">
        <v>44.247787610619</v>
      </c>
      <c r="K12453" s="2">
        <v>27.433628318583999</v>
      </c>
      <c r="L12453" s="13">
        <v>0.88495575221199996</v>
      </c>
    </row>
    <row r="12454" spans="4:12" x14ac:dyDescent="0.2">
      <c r="D12454" s="175"/>
      <c r="E12454" s="4" t="s">
        <v>43</v>
      </c>
      <c r="F12454" s="6"/>
      <c r="G12454" s="5">
        <v>101</v>
      </c>
      <c r="H12454" s="7">
        <v>8</v>
      </c>
      <c r="I12454" s="1">
        <v>30</v>
      </c>
      <c r="J12454" s="1">
        <v>37</v>
      </c>
      <c r="K12454" s="1">
        <v>23</v>
      </c>
      <c r="L12454" s="8">
        <v>3</v>
      </c>
    </row>
    <row r="12455" spans="4:12" x14ac:dyDescent="0.2">
      <c r="D12455" s="175"/>
      <c r="E12455" s="11"/>
      <c r="F12455" s="10"/>
      <c r="G12455" s="9">
        <v>100</v>
      </c>
      <c r="H12455" s="16">
        <v>7.9207920792079998</v>
      </c>
      <c r="I12455" s="23">
        <v>29.702970297029999</v>
      </c>
      <c r="J12455" s="2">
        <v>36.633663366336997</v>
      </c>
      <c r="K12455" s="2">
        <v>22.772277227722999</v>
      </c>
      <c r="L12455" s="13">
        <v>2.970297029703</v>
      </c>
    </row>
    <row r="12456" spans="4:12" x14ac:dyDescent="0.2">
      <c r="D12456" s="175"/>
      <c r="E12456" s="4" t="s">
        <v>44</v>
      </c>
      <c r="F12456" s="6"/>
      <c r="G12456" s="5">
        <v>114</v>
      </c>
      <c r="H12456" s="7">
        <v>17</v>
      </c>
      <c r="I12456" s="1">
        <v>29</v>
      </c>
      <c r="J12456" s="1">
        <v>51</v>
      </c>
      <c r="K12456" s="1">
        <v>10</v>
      </c>
      <c r="L12456" s="8">
        <v>7</v>
      </c>
    </row>
    <row r="12457" spans="4:12" x14ac:dyDescent="0.2">
      <c r="D12457" s="175"/>
      <c r="E12457" s="11"/>
      <c r="F12457" s="10"/>
      <c r="G12457" s="9">
        <v>100</v>
      </c>
      <c r="H12457" s="64">
        <v>14.912280701754</v>
      </c>
      <c r="I12457" s="2">
        <v>25.438596491228001</v>
      </c>
      <c r="J12457" s="23">
        <v>44.736842105263001</v>
      </c>
      <c r="K12457" s="46">
        <v>8.7719298245609991</v>
      </c>
      <c r="L12457" s="13">
        <v>6.1403508771929998</v>
      </c>
    </row>
    <row r="12458" spans="4:12" x14ac:dyDescent="0.2">
      <c r="D12458" s="175"/>
      <c r="E12458" s="4" t="s">
        <v>45</v>
      </c>
      <c r="F12458" s="6"/>
      <c r="G12458" s="5">
        <v>83</v>
      </c>
      <c r="H12458" s="7">
        <v>16</v>
      </c>
      <c r="I12458" s="1">
        <v>25</v>
      </c>
      <c r="J12458" s="1">
        <v>31</v>
      </c>
      <c r="K12458" s="1">
        <v>6</v>
      </c>
      <c r="L12458" s="8">
        <v>5</v>
      </c>
    </row>
    <row r="12459" spans="4:12" x14ac:dyDescent="0.2">
      <c r="D12459" s="175"/>
      <c r="E12459" s="11"/>
      <c r="F12459" s="10"/>
      <c r="G12459" s="9">
        <v>100</v>
      </c>
      <c r="H12459" s="86">
        <v>19.277108433734998</v>
      </c>
      <c r="I12459" s="23">
        <v>30.120481927711001</v>
      </c>
      <c r="J12459" s="2">
        <v>37.349397590361001</v>
      </c>
      <c r="K12459" s="46">
        <v>7.2289156626509996</v>
      </c>
      <c r="L12459" s="13">
        <v>6.0240963855420002</v>
      </c>
    </row>
    <row r="12460" spans="4:12" x14ac:dyDescent="0.2">
      <c r="D12460" s="174" t="s">
        <v>37</v>
      </c>
      <c r="E12460" s="20" t="s">
        <v>77</v>
      </c>
      <c r="F12460" s="22"/>
      <c r="G12460" s="21">
        <v>593</v>
      </c>
      <c r="H12460" s="25">
        <v>30</v>
      </c>
      <c r="I12460" s="3">
        <v>148</v>
      </c>
      <c r="J12460" s="3">
        <v>222</v>
      </c>
      <c r="K12460" s="3">
        <v>162</v>
      </c>
      <c r="L12460" s="26">
        <v>31</v>
      </c>
    </row>
    <row r="12461" spans="4:12" x14ac:dyDescent="0.2">
      <c r="D12461" s="175"/>
      <c r="E12461" s="11"/>
      <c r="F12461" s="10"/>
      <c r="G12461" s="9">
        <v>100</v>
      </c>
      <c r="H12461" s="16">
        <v>5.0590219224280002</v>
      </c>
      <c r="I12461" s="2">
        <v>24.957841483980001</v>
      </c>
      <c r="J12461" s="2">
        <v>37.43676222597</v>
      </c>
      <c r="K12461" s="2">
        <v>27.318718381113001</v>
      </c>
      <c r="L12461" s="13">
        <v>5.2276559865090002</v>
      </c>
    </row>
    <row r="12462" spans="4:12" x14ac:dyDescent="0.2">
      <c r="D12462" s="175"/>
      <c r="E12462" s="4" t="s">
        <v>39</v>
      </c>
      <c r="F12462" s="6"/>
      <c r="G12462" s="5">
        <v>27</v>
      </c>
      <c r="H12462" s="7">
        <v>0</v>
      </c>
      <c r="I12462" s="1">
        <v>2</v>
      </c>
      <c r="J12462" s="1">
        <v>11</v>
      </c>
      <c r="K12462" s="1">
        <v>12</v>
      </c>
      <c r="L12462" s="8">
        <v>2</v>
      </c>
    </row>
    <row r="12463" spans="4:12" x14ac:dyDescent="0.2">
      <c r="D12463" s="175"/>
      <c r="E12463" s="11"/>
      <c r="F12463" s="10"/>
      <c r="G12463" s="9">
        <v>100</v>
      </c>
      <c r="H12463" s="121">
        <v>0</v>
      </c>
      <c r="I12463" s="46">
        <v>7.4074074074069998</v>
      </c>
      <c r="J12463" s="2">
        <v>40.740740740741003</v>
      </c>
      <c r="K12463" s="35">
        <v>44.444444444444002</v>
      </c>
      <c r="L12463" s="13">
        <v>7.4074074074069998</v>
      </c>
    </row>
    <row r="12464" spans="4:12" x14ac:dyDescent="0.2">
      <c r="D12464" s="175"/>
      <c r="E12464" s="4" t="s">
        <v>40</v>
      </c>
      <c r="F12464" s="6"/>
      <c r="G12464" s="5">
        <v>74</v>
      </c>
      <c r="H12464" s="7">
        <v>5</v>
      </c>
      <c r="I12464" s="1">
        <v>6</v>
      </c>
      <c r="J12464" s="1">
        <v>20</v>
      </c>
      <c r="K12464" s="1">
        <v>41</v>
      </c>
      <c r="L12464" s="8">
        <v>2</v>
      </c>
    </row>
    <row r="12465" spans="2:12" x14ac:dyDescent="0.2">
      <c r="D12465" s="175"/>
      <c r="E12465" s="11"/>
      <c r="F12465" s="10"/>
      <c r="G12465" s="9">
        <v>100</v>
      </c>
      <c r="H12465" s="16">
        <v>6.7567567567570004</v>
      </c>
      <c r="I12465" s="46">
        <v>8.1081081081080004</v>
      </c>
      <c r="J12465" s="46">
        <v>27.027027027027</v>
      </c>
      <c r="K12465" s="35">
        <v>55.405405405404998</v>
      </c>
      <c r="L12465" s="13">
        <v>2.7027027027030002</v>
      </c>
    </row>
    <row r="12466" spans="2:12" x14ac:dyDescent="0.2">
      <c r="D12466" s="175"/>
      <c r="E12466" s="4" t="s">
        <v>41</v>
      </c>
      <c r="F12466" s="6"/>
      <c r="G12466" s="5">
        <v>96</v>
      </c>
      <c r="H12466" s="7">
        <v>3</v>
      </c>
      <c r="I12466" s="1">
        <v>18</v>
      </c>
      <c r="J12466" s="1">
        <v>37</v>
      </c>
      <c r="K12466" s="1">
        <v>37</v>
      </c>
      <c r="L12466" s="8">
        <v>1</v>
      </c>
    </row>
    <row r="12467" spans="2:12" x14ac:dyDescent="0.2">
      <c r="D12467" s="175"/>
      <c r="E12467" s="11"/>
      <c r="F12467" s="10"/>
      <c r="G12467" s="9">
        <v>100</v>
      </c>
      <c r="H12467" s="73">
        <v>3.125</v>
      </c>
      <c r="I12467" s="2">
        <v>18.75</v>
      </c>
      <c r="J12467" s="2">
        <v>38.541666666666998</v>
      </c>
      <c r="K12467" s="35">
        <v>38.541666666666998</v>
      </c>
      <c r="L12467" s="13">
        <v>1.041666666667</v>
      </c>
    </row>
    <row r="12468" spans="2:12" x14ac:dyDescent="0.2">
      <c r="D12468" s="175"/>
      <c r="E12468" s="4" t="s">
        <v>42</v>
      </c>
      <c r="F12468" s="6"/>
      <c r="G12468" s="5">
        <v>97</v>
      </c>
      <c r="H12468" s="7">
        <v>5</v>
      </c>
      <c r="I12468" s="1">
        <v>31</v>
      </c>
      <c r="J12468" s="1">
        <v>30</v>
      </c>
      <c r="K12468" s="1">
        <v>26</v>
      </c>
      <c r="L12468" s="8">
        <v>5</v>
      </c>
    </row>
    <row r="12469" spans="2:12" x14ac:dyDescent="0.2">
      <c r="D12469" s="175"/>
      <c r="E12469" s="11"/>
      <c r="F12469" s="10"/>
      <c r="G12469" s="9">
        <v>100</v>
      </c>
      <c r="H12469" s="16">
        <v>5.1546391752579996</v>
      </c>
      <c r="I12469" s="23">
        <v>31.958762886597999</v>
      </c>
      <c r="J12469" s="27">
        <v>30.927835051546001</v>
      </c>
      <c r="K12469" s="2">
        <v>26.804123711340001</v>
      </c>
      <c r="L12469" s="13">
        <v>5.1546391752579996</v>
      </c>
    </row>
    <row r="12470" spans="2:12" x14ac:dyDescent="0.2">
      <c r="D12470" s="175"/>
      <c r="E12470" s="4" t="s">
        <v>43</v>
      </c>
      <c r="F12470" s="6"/>
      <c r="G12470" s="5">
        <v>103</v>
      </c>
      <c r="H12470" s="7">
        <v>6</v>
      </c>
      <c r="I12470" s="1">
        <v>32</v>
      </c>
      <c r="J12470" s="1">
        <v>40</v>
      </c>
      <c r="K12470" s="1">
        <v>19</v>
      </c>
      <c r="L12470" s="8">
        <v>6</v>
      </c>
    </row>
    <row r="12471" spans="2:12" x14ac:dyDescent="0.2">
      <c r="D12471" s="175"/>
      <c r="E12471" s="11"/>
      <c r="F12471" s="10"/>
      <c r="G12471" s="9">
        <v>100</v>
      </c>
      <c r="H12471" s="16">
        <v>5.8252427184469999</v>
      </c>
      <c r="I12471" s="23">
        <v>31.067961165048999</v>
      </c>
      <c r="J12471" s="2">
        <v>38.834951456311003</v>
      </c>
      <c r="K12471" s="27">
        <v>18.446601941748</v>
      </c>
      <c r="L12471" s="13">
        <v>5.8252427184469999</v>
      </c>
    </row>
    <row r="12472" spans="2:12" x14ac:dyDescent="0.2">
      <c r="D12472" s="175"/>
      <c r="E12472" s="4" t="s">
        <v>44</v>
      </c>
      <c r="F12472" s="6"/>
      <c r="G12472" s="5">
        <v>109</v>
      </c>
      <c r="H12472" s="7">
        <v>7</v>
      </c>
      <c r="I12472" s="1">
        <v>31</v>
      </c>
      <c r="J12472" s="1">
        <v>47</v>
      </c>
      <c r="K12472" s="1">
        <v>17</v>
      </c>
      <c r="L12472" s="8">
        <v>7</v>
      </c>
    </row>
    <row r="12473" spans="2:12" x14ac:dyDescent="0.2">
      <c r="D12473" s="175"/>
      <c r="E12473" s="11"/>
      <c r="F12473" s="10"/>
      <c r="G12473" s="9">
        <v>100</v>
      </c>
      <c r="H12473" s="16">
        <v>6.4220183486240003</v>
      </c>
      <c r="I12473" s="23">
        <v>28.440366972477001</v>
      </c>
      <c r="J12473" s="2">
        <v>43.119266055045998</v>
      </c>
      <c r="K12473" s="46">
        <v>15.596330275229001</v>
      </c>
      <c r="L12473" s="13">
        <v>6.4220183486240003</v>
      </c>
    </row>
    <row r="12474" spans="2:12" x14ac:dyDescent="0.2">
      <c r="D12474" s="175"/>
      <c r="E12474" s="4" t="s">
        <v>45</v>
      </c>
      <c r="F12474" s="6"/>
      <c r="G12474" s="5">
        <v>87</v>
      </c>
      <c r="H12474" s="7">
        <v>4</v>
      </c>
      <c r="I12474" s="1">
        <v>28</v>
      </c>
      <c r="J12474" s="1">
        <v>37</v>
      </c>
      <c r="K12474" s="1">
        <v>10</v>
      </c>
      <c r="L12474" s="8">
        <v>8</v>
      </c>
    </row>
    <row r="12475" spans="2:12" x14ac:dyDescent="0.2">
      <c r="D12475" s="176"/>
      <c r="E12475" s="57"/>
      <c r="F12475" s="54"/>
      <c r="G12475" s="67">
        <v>100</v>
      </c>
      <c r="H12475" s="82">
        <v>4.5977011494250002</v>
      </c>
      <c r="I12475" s="103">
        <v>32.183908045976999</v>
      </c>
      <c r="J12475" s="48">
        <v>42.528735632184002</v>
      </c>
      <c r="K12475" s="91">
        <v>11.494252873562999</v>
      </c>
      <c r="L12475" s="84">
        <v>9.1954022988510005</v>
      </c>
    </row>
    <row r="12477" spans="2:12" x14ac:dyDescent="0.2">
      <c r="B12477" s="43" t="str">
        <f xml:space="preserve"> HYPERLINK("#'目次'!B265", "[259]")</f>
        <v>[259]</v>
      </c>
      <c r="C12477" s="31" t="s">
        <v>477</v>
      </c>
    </row>
    <row r="12481" spans="4:12" ht="24" x14ac:dyDescent="0.2">
      <c r="D12481" s="177"/>
      <c r="E12481" s="178"/>
      <c r="F12481" s="178"/>
      <c r="G12481" s="40" t="s">
        <v>14</v>
      </c>
      <c r="H12481" s="42" t="s">
        <v>451</v>
      </c>
      <c r="I12481" s="15" t="s">
        <v>452</v>
      </c>
      <c r="J12481" s="15" t="s">
        <v>453</v>
      </c>
      <c r="K12481" s="15" t="s">
        <v>420</v>
      </c>
      <c r="L12481" s="44" t="s">
        <v>17</v>
      </c>
    </row>
    <row r="12482" spans="4:12" x14ac:dyDescent="0.2">
      <c r="D12482" s="179"/>
      <c r="E12482" s="180"/>
      <c r="F12482" s="180"/>
      <c r="G12482" s="39"/>
      <c r="H12482" s="41"/>
      <c r="I12482" s="14"/>
      <c r="J12482" s="14"/>
      <c r="K12482" s="14"/>
      <c r="L12482" s="38"/>
    </row>
    <row r="12483" spans="4:12" x14ac:dyDescent="0.2">
      <c r="D12483" s="70"/>
      <c r="E12483" s="72" t="s">
        <v>14</v>
      </c>
      <c r="F12483" s="69"/>
      <c r="G12483" s="37">
        <v>1222</v>
      </c>
      <c r="H12483" s="17">
        <v>75</v>
      </c>
      <c r="I12483" s="17">
        <v>148</v>
      </c>
      <c r="J12483" s="17">
        <v>587</v>
      </c>
      <c r="K12483" s="17">
        <v>354</v>
      </c>
      <c r="L12483" s="55">
        <v>58</v>
      </c>
    </row>
    <row r="12484" spans="4:12" x14ac:dyDescent="0.2">
      <c r="D12484" s="57"/>
      <c r="E12484" s="54"/>
      <c r="F12484" s="71"/>
      <c r="G12484" s="9">
        <v>100</v>
      </c>
      <c r="H12484" s="2">
        <v>6.1374795417349999</v>
      </c>
      <c r="I12484" s="2">
        <v>12.111292962357</v>
      </c>
      <c r="J12484" s="2">
        <v>48.036006546644998</v>
      </c>
      <c r="K12484" s="2">
        <v>28.968903436988999</v>
      </c>
      <c r="L12484" s="13">
        <v>4.7463175122749997</v>
      </c>
    </row>
    <row r="12485" spans="4:12" x14ac:dyDescent="0.2">
      <c r="D12485" s="174" t="s">
        <v>18</v>
      </c>
      <c r="E12485" s="20" t="s">
        <v>19</v>
      </c>
      <c r="F12485" s="22"/>
      <c r="G12485" s="21">
        <v>57</v>
      </c>
      <c r="H12485" s="25">
        <v>4</v>
      </c>
      <c r="I12485" s="3">
        <v>3</v>
      </c>
      <c r="J12485" s="3">
        <v>33</v>
      </c>
      <c r="K12485" s="3">
        <v>13</v>
      </c>
      <c r="L12485" s="26">
        <v>4</v>
      </c>
    </row>
    <row r="12486" spans="4:12" x14ac:dyDescent="0.2">
      <c r="D12486" s="175"/>
      <c r="E12486" s="11"/>
      <c r="F12486" s="10"/>
      <c r="G12486" s="9">
        <v>100</v>
      </c>
      <c r="H12486" s="16">
        <v>7.0175438596489998</v>
      </c>
      <c r="I12486" s="27">
        <v>5.2631578947369997</v>
      </c>
      <c r="J12486" s="23">
        <v>57.894736842104997</v>
      </c>
      <c r="K12486" s="27">
        <v>22.807017543859999</v>
      </c>
      <c r="L12486" s="13">
        <v>7.0175438596489998</v>
      </c>
    </row>
    <row r="12487" spans="4:12" x14ac:dyDescent="0.2">
      <c r="D12487" s="175"/>
      <c r="E12487" s="4" t="s">
        <v>20</v>
      </c>
      <c r="F12487" s="6"/>
      <c r="G12487" s="5">
        <v>84</v>
      </c>
      <c r="H12487" s="7">
        <v>7</v>
      </c>
      <c r="I12487" s="1">
        <v>10</v>
      </c>
      <c r="J12487" s="1">
        <v>32</v>
      </c>
      <c r="K12487" s="1">
        <v>28</v>
      </c>
      <c r="L12487" s="8">
        <v>7</v>
      </c>
    </row>
    <row r="12488" spans="4:12" x14ac:dyDescent="0.2">
      <c r="D12488" s="175"/>
      <c r="E12488" s="11"/>
      <c r="F12488" s="10"/>
      <c r="G12488" s="9">
        <v>100</v>
      </c>
      <c r="H12488" s="16">
        <v>8.333333333333</v>
      </c>
      <c r="I12488" s="2">
        <v>11.904761904761999</v>
      </c>
      <c r="J12488" s="27">
        <v>38.095238095238003</v>
      </c>
      <c r="K12488" s="2">
        <v>33.333333333333002</v>
      </c>
      <c r="L12488" s="13">
        <v>8.333333333333</v>
      </c>
    </row>
    <row r="12489" spans="4:12" x14ac:dyDescent="0.2">
      <c r="D12489" s="175"/>
      <c r="E12489" s="4" t="s">
        <v>21</v>
      </c>
      <c r="F12489" s="6"/>
      <c r="G12489" s="5">
        <v>487</v>
      </c>
      <c r="H12489" s="7">
        <v>34</v>
      </c>
      <c r="I12489" s="1">
        <v>54</v>
      </c>
      <c r="J12489" s="1">
        <v>230</v>
      </c>
      <c r="K12489" s="1">
        <v>153</v>
      </c>
      <c r="L12489" s="8">
        <v>16</v>
      </c>
    </row>
    <row r="12490" spans="4:12" x14ac:dyDescent="0.2">
      <c r="D12490" s="175"/>
      <c r="E12490" s="11"/>
      <c r="F12490" s="10"/>
      <c r="G12490" s="9">
        <v>100</v>
      </c>
      <c r="H12490" s="16">
        <v>6.9815195071870004</v>
      </c>
      <c r="I12490" s="2">
        <v>11.088295687884999</v>
      </c>
      <c r="J12490" s="2">
        <v>47.227926078029</v>
      </c>
      <c r="K12490" s="2">
        <v>31.416837782340998</v>
      </c>
      <c r="L12490" s="13">
        <v>3.2854209445590001</v>
      </c>
    </row>
    <row r="12491" spans="4:12" x14ac:dyDescent="0.2">
      <c r="D12491" s="175"/>
      <c r="E12491" s="4" t="s">
        <v>22</v>
      </c>
      <c r="F12491" s="6"/>
      <c r="G12491" s="5">
        <v>35</v>
      </c>
      <c r="H12491" s="7">
        <v>1</v>
      </c>
      <c r="I12491" s="1">
        <v>4</v>
      </c>
      <c r="J12491" s="1">
        <v>17</v>
      </c>
      <c r="K12491" s="1">
        <v>10</v>
      </c>
      <c r="L12491" s="8">
        <v>3</v>
      </c>
    </row>
    <row r="12492" spans="4:12" x14ac:dyDescent="0.2">
      <c r="D12492" s="175"/>
      <c r="E12492" s="11"/>
      <c r="F12492" s="10"/>
      <c r="G12492" s="9">
        <v>100</v>
      </c>
      <c r="H12492" s="16">
        <v>2.8571428571430002</v>
      </c>
      <c r="I12492" s="2">
        <v>11.428571428571001</v>
      </c>
      <c r="J12492" s="2">
        <v>48.571428571429003</v>
      </c>
      <c r="K12492" s="2">
        <v>28.571428571428999</v>
      </c>
      <c r="L12492" s="13">
        <v>8.5714285714289993</v>
      </c>
    </row>
    <row r="12493" spans="4:12" x14ac:dyDescent="0.2">
      <c r="D12493" s="175"/>
      <c r="E12493" s="4" t="s">
        <v>23</v>
      </c>
      <c r="F12493" s="6"/>
      <c r="G12493" s="5">
        <v>143</v>
      </c>
      <c r="H12493" s="7">
        <v>3</v>
      </c>
      <c r="I12493" s="1">
        <v>19</v>
      </c>
      <c r="J12493" s="1">
        <v>73</v>
      </c>
      <c r="K12493" s="1">
        <v>43</v>
      </c>
      <c r="L12493" s="8">
        <v>5</v>
      </c>
    </row>
    <row r="12494" spans="4:12" x14ac:dyDescent="0.2">
      <c r="D12494" s="175"/>
      <c r="E12494" s="11"/>
      <c r="F12494" s="10"/>
      <c r="G12494" s="9">
        <v>100</v>
      </c>
      <c r="H12494" s="16">
        <v>2.0979020979020002</v>
      </c>
      <c r="I12494" s="2">
        <v>13.286713286713001</v>
      </c>
      <c r="J12494" s="2">
        <v>51.048951048950997</v>
      </c>
      <c r="K12494" s="2">
        <v>30.069930069929999</v>
      </c>
      <c r="L12494" s="13">
        <v>3.4965034965030002</v>
      </c>
    </row>
    <row r="12495" spans="4:12" x14ac:dyDescent="0.2">
      <c r="D12495" s="175"/>
      <c r="E12495" s="4" t="s">
        <v>24</v>
      </c>
      <c r="F12495" s="6"/>
      <c r="G12495" s="5">
        <v>187</v>
      </c>
      <c r="H12495" s="7">
        <v>14</v>
      </c>
      <c r="I12495" s="1">
        <v>27</v>
      </c>
      <c r="J12495" s="1">
        <v>99</v>
      </c>
      <c r="K12495" s="1">
        <v>40</v>
      </c>
      <c r="L12495" s="8">
        <v>7</v>
      </c>
    </row>
    <row r="12496" spans="4:12" x14ac:dyDescent="0.2">
      <c r="D12496" s="175"/>
      <c r="E12496" s="11"/>
      <c r="F12496" s="10"/>
      <c r="G12496" s="9">
        <v>100</v>
      </c>
      <c r="H12496" s="16">
        <v>7.4866310160429999</v>
      </c>
      <c r="I12496" s="2">
        <v>14.438502673797</v>
      </c>
      <c r="J12496" s="2">
        <v>52.941176470587997</v>
      </c>
      <c r="K12496" s="27">
        <v>21.390374331551001</v>
      </c>
      <c r="L12496" s="13">
        <v>3.7433155080209999</v>
      </c>
    </row>
    <row r="12497" spans="4:12" x14ac:dyDescent="0.2">
      <c r="D12497" s="175"/>
      <c r="E12497" s="4" t="s">
        <v>25</v>
      </c>
      <c r="F12497" s="6"/>
      <c r="G12497" s="5">
        <v>71</v>
      </c>
      <c r="H12497" s="7">
        <v>3</v>
      </c>
      <c r="I12497" s="1">
        <v>14</v>
      </c>
      <c r="J12497" s="1">
        <v>29</v>
      </c>
      <c r="K12497" s="1">
        <v>23</v>
      </c>
      <c r="L12497" s="8">
        <v>2</v>
      </c>
    </row>
    <row r="12498" spans="4:12" x14ac:dyDescent="0.2">
      <c r="D12498" s="175"/>
      <c r="E12498" s="11"/>
      <c r="F12498" s="10"/>
      <c r="G12498" s="9">
        <v>100</v>
      </c>
      <c r="H12498" s="16">
        <v>4.2253521126760001</v>
      </c>
      <c r="I12498" s="23">
        <v>19.718309859154999</v>
      </c>
      <c r="J12498" s="27">
        <v>40.845070422535002</v>
      </c>
      <c r="K12498" s="2">
        <v>32.394366197182997</v>
      </c>
      <c r="L12498" s="13">
        <v>2.8169014084509998</v>
      </c>
    </row>
    <row r="12499" spans="4:12" x14ac:dyDescent="0.2">
      <c r="D12499" s="175"/>
      <c r="E12499" s="4" t="s">
        <v>26</v>
      </c>
      <c r="F12499" s="6"/>
      <c r="G12499" s="5">
        <v>30</v>
      </c>
      <c r="H12499" s="7">
        <v>2</v>
      </c>
      <c r="I12499" s="1">
        <v>4</v>
      </c>
      <c r="J12499" s="1">
        <v>14</v>
      </c>
      <c r="K12499" s="1">
        <v>8</v>
      </c>
      <c r="L12499" s="8">
        <v>2</v>
      </c>
    </row>
    <row r="12500" spans="4:12" x14ac:dyDescent="0.2">
      <c r="D12500" s="175"/>
      <c r="E12500" s="11"/>
      <c r="F12500" s="10"/>
      <c r="G12500" s="9">
        <v>100</v>
      </c>
      <c r="H12500" s="16">
        <v>6.666666666667</v>
      </c>
      <c r="I12500" s="2">
        <v>13.333333333333</v>
      </c>
      <c r="J12500" s="2">
        <v>46.666666666666998</v>
      </c>
      <c r="K12500" s="2">
        <v>26.666666666666998</v>
      </c>
      <c r="L12500" s="13">
        <v>6.666666666667</v>
      </c>
    </row>
    <row r="12501" spans="4:12" x14ac:dyDescent="0.2">
      <c r="D12501" s="175"/>
      <c r="E12501" s="4" t="s">
        <v>27</v>
      </c>
      <c r="F12501" s="6"/>
      <c r="G12501" s="5">
        <v>70</v>
      </c>
      <c r="H12501" s="7">
        <v>4</v>
      </c>
      <c r="I12501" s="1">
        <v>6</v>
      </c>
      <c r="J12501" s="1">
        <v>31</v>
      </c>
      <c r="K12501" s="1">
        <v>21</v>
      </c>
      <c r="L12501" s="8">
        <v>8</v>
      </c>
    </row>
    <row r="12502" spans="4:12" x14ac:dyDescent="0.2">
      <c r="D12502" s="175"/>
      <c r="E12502" s="11"/>
      <c r="F12502" s="10"/>
      <c r="G12502" s="9">
        <v>100</v>
      </c>
      <c r="H12502" s="16">
        <v>5.7142857142860004</v>
      </c>
      <c r="I12502" s="2">
        <v>8.5714285714289993</v>
      </c>
      <c r="J12502" s="2">
        <v>44.285714285714</v>
      </c>
      <c r="K12502" s="2">
        <v>30</v>
      </c>
      <c r="L12502" s="89">
        <v>11.428571428571001</v>
      </c>
    </row>
    <row r="12503" spans="4:12" x14ac:dyDescent="0.2">
      <c r="D12503" s="175"/>
      <c r="E12503" s="4" t="s">
        <v>28</v>
      </c>
      <c r="F12503" s="6"/>
      <c r="G12503" s="5">
        <v>51</v>
      </c>
      <c r="H12503" s="7">
        <v>3</v>
      </c>
      <c r="I12503" s="1">
        <v>7</v>
      </c>
      <c r="J12503" s="1">
        <v>26</v>
      </c>
      <c r="K12503" s="1">
        <v>11</v>
      </c>
      <c r="L12503" s="8">
        <v>4</v>
      </c>
    </row>
    <row r="12504" spans="4:12" x14ac:dyDescent="0.2">
      <c r="D12504" s="175"/>
      <c r="E12504" s="11"/>
      <c r="F12504" s="10"/>
      <c r="G12504" s="9">
        <v>100</v>
      </c>
      <c r="H12504" s="16">
        <v>5.8823529411760003</v>
      </c>
      <c r="I12504" s="2">
        <v>13.725490196078001</v>
      </c>
      <c r="J12504" s="2">
        <v>50.980392156862997</v>
      </c>
      <c r="K12504" s="27">
        <v>21.568627450979999</v>
      </c>
      <c r="L12504" s="13">
        <v>7.8431372549020004</v>
      </c>
    </row>
    <row r="12505" spans="4:12" x14ac:dyDescent="0.2">
      <c r="D12505" s="175"/>
      <c r="E12505" s="4" t="s">
        <v>29</v>
      </c>
      <c r="F12505" s="6"/>
      <c r="G12505" s="5">
        <v>7</v>
      </c>
      <c r="H12505" s="7">
        <v>0</v>
      </c>
      <c r="I12505" s="1">
        <v>0</v>
      </c>
      <c r="J12505" s="1">
        <v>3</v>
      </c>
      <c r="K12505" s="1">
        <v>4</v>
      </c>
      <c r="L12505" s="8">
        <v>0</v>
      </c>
    </row>
    <row r="12506" spans="4:12" x14ac:dyDescent="0.2">
      <c r="D12506" s="175"/>
      <c r="E12506" s="11"/>
      <c r="F12506" s="10"/>
      <c r="G12506" s="9">
        <v>100</v>
      </c>
      <c r="H12506" s="121">
        <v>0</v>
      </c>
      <c r="I12506" s="76">
        <v>0</v>
      </c>
      <c r="J12506" s="27">
        <v>42.857142857143003</v>
      </c>
      <c r="K12506" s="35">
        <v>57.142857142856997</v>
      </c>
      <c r="L12506" s="36">
        <v>0</v>
      </c>
    </row>
    <row r="12507" spans="4:12" x14ac:dyDescent="0.2">
      <c r="D12507" s="174" t="s">
        <v>30</v>
      </c>
      <c r="E12507" s="20" t="s">
        <v>31</v>
      </c>
      <c r="F12507" s="22"/>
      <c r="G12507" s="21">
        <v>393</v>
      </c>
      <c r="H12507" s="25">
        <v>26</v>
      </c>
      <c r="I12507" s="3">
        <v>44</v>
      </c>
      <c r="J12507" s="3">
        <v>182</v>
      </c>
      <c r="K12507" s="3">
        <v>130</v>
      </c>
      <c r="L12507" s="26">
        <v>11</v>
      </c>
    </row>
    <row r="12508" spans="4:12" x14ac:dyDescent="0.2">
      <c r="D12508" s="175"/>
      <c r="E12508" s="11"/>
      <c r="F12508" s="10"/>
      <c r="G12508" s="9">
        <v>100</v>
      </c>
      <c r="H12508" s="16">
        <v>6.6157760814250004</v>
      </c>
      <c r="I12508" s="2">
        <v>11.195928753181001</v>
      </c>
      <c r="J12508" s="2">
        <v>46.310432569974999</v>
      </c>
      <c r="K12508" s="2">
        <v>33.078880407124998</v>
      </c>
      <c r="L12508" s="13">
        <v>2.7989821882950001</v>
      </c>
    </row>
    <row r="12509" spans="4:12" x14ac:dyDescent="0.2">
      <c r="D12509" s="175"/>
      <c r="E12509" s="4" t="s">
        <v>32</v>
      </c>
      <c r="F12509" s="6"/>
      <c r="G12509" s="5">
        <v>352</v>
      </c>
      <c r="H12509" s="7">
        <v>23</v>
      </c>
      <c r="I12509" s="1">
        <v>44</v>
      </c>
      <c r="J12509" s="1">
        <v>174</v>
      </c>
      <c r="K12509" s="1">
        <v>91</v>
      </c>
      <c r="L12509" s="8">
        <v>20</v>
      </c>
    </row>
    <row r="12510" spans="4:12" x14ac:dyDescent="0.2">
      <c r="D12510" s="175"/>
      <c r="E12510" s="11"/>
      <c r="F12510" s="10"/>
      <c r="G12510" s="9">
        <v>100</v>
      </c>
      <c r="H12510" s="16">
        <v>6.5340909090909998</v>
      </c>
      <c r="I12510" s="2">
        <v>12.5</v>
      </c>
      <c r="J12510" s="2">
        <v>49.431818181818002</v>
      </c>
      <c r="K12510" s="2">
        <v>25.852272727273</v>
      </c>
      <c r="L12510" s="13">
        <v>5.6818181818179996</v>
      </c>
    </row>
    <row r="12511" spans="4:12" x14ac:dyDescent="0.2">
      <c r="D12511" s="175"/>
      <c r="E12511" s="4" t="s">
        <v>33</v>
      </c>
      <c r="F12511" s="6"/>
      <c r="G12511" s="5">
        <v>388</v>
      </c>
      <c r="H12511" s="7">
        <v>20</v>
      </c>
      <c r="I12511" s="1">
        <v>56</v>
      </c>
      <c r="J12511" s="1">
        <v>178</v>
      </c>
      <c r="K12511" s="1">
        <v>109</v>
      </c>
      <c r="L12511" s="8">
        <v>25</v>
      </c>
    </row>
    <row r="12512" spans="4:12" x14ac:dyDescent="0.2">
      <c r="D12512" s="175"/>
      <c r="E12512" s="11"/>
      <c r="F12512" s="10"/>
      <c r="G12512" s="9">
        <v>100</v>
      </c>
      <c r="H12512" s="16">
        <v>5.1546391752579996</v>
      </c>
      <c r="I12512" s="2">
        <v>14.432989690722</v>
      </c>
      <c r="J12512" s="2">
        <v>45.876288659794</v>
      </c>
      <c r="K12512" s="2">
        <v>28.092783505155001</v>
      </c>
      <c r="L12512" s="13">
        <v>6.4432989690719999</v>
      </c>
    </row>
    <row r="12513" spans="4:12" x14ac:dyDescent="0.2">
      <c r="D12513" s="175"/>
      <c r="E12513" s="4" t="s">
        <v>34</v>
      </c>
      <c r="F12513" s="6"/>
      <c r="G12513" s="5">
        <v>89</v>
      </c>
      <c r="H12513" s="7">
        <v>6</v>
      </c>
      <c r="I12513" s="1">
        <v>4</v>
      </c>
      <c r="J12513" s="1">
        <v>53</v>
      </c>
      <c r="K12513" s="1">
        <v>24</v>
      </c>
      <c r="L12513" s="8">
        <v>2</v>
      </c>
    </row>
    <row r="12514" spans="4:12" x14ac:dyDescent="0.2">
      <c r="D12514" s="175"/>
      <c r="E12514" s="11"/>
      <c r="F12514" s="10"/>
      <c r="G12514" s="9">
        <v>100</v>
      </c>
      <c r="H12514" s="16">
        <v>6.7415730337079998</v>
      </c>
      <c r="I12514" s="27">
        <v>4.4943820224720001</v>
      </c>
      <c r="J12514" s="35">
        <v>59.550561797752998</v>
      </c>
      <c r="K12514" s="2">
        <v>26.966292134831001</v>
      </c>
      <c r="L12514" s="13">
        <v>2.2471910112360001</v>
      </c>
    </row>
    <row r="12515" spans="4:12" x14ac:dyDescent="0.2">
      <c r="D12515" s="174" t="s">
        <v>35</v>
      </c>
      <c r="E12515" s="20" t="s">
        <v>36</v>
      </c>
      <c r="F12515" s="22"/>
      <c r="G12515" s="21">
        <v>629</v>
      </c>
      <c r="H12515" s="25">
        <v>54</v>
      </c>
      <c r="I12515" s="3">
        <v>76</v>
      </c>
      <c r="J12515" s="3">
        <v>298</v>
      </c>
      <c r="K12515" s="3">
        <v>177</v>
      </c>
      <c r="L12515" s="26">
        <v>24</v>
      </c>
    </row>
    <row r="12516" spans="4:12" x14ac:dyDescent="0.2">
      <c r="D12516" s="175"/>
      <c r="E12516" s="11"/>
      <c r="F12516" s="10"/>
      <c r="G12516" s="9">
        <v>100</v>
      </c>
      <c r="H12516" s="16">
        <v>8.5850556438790004</v>
      </c>
      <c r="I12516" s="2">
        <v>12.082670906200001</v>
      </c>
      <c r="J12516" s="2">
        <v>47.376788553258997</v>
      </c>
      <c r="K12516" s="2">
        <v>28.139904610493002</v>
      </c>
      <c r="L12516" s="13">
        <v>3.8155802861689998</v>
      </c>
    </row>
    <row r="12517" spans="4:12" x14ac:dyDescent="0.2">
      <c r="D12517" s="175"/>
      <c r="E12517" s="4" t="s">
        <v>37</v>
      </c>
      <c r="F12517" s="6"/>
      <c r="G12517" s="5">
        <v>593</v>
      </c>
      <c r="H12517" s="7">
        <v>21</v>
      </c>
      <c r="I12517" s="1">
        <v>72</v>
      </c>
      <c r="J12517" s="1">
        <v>289</v>
      </c>
      <c r="K12517" s="1">
        <v>177</v>
      </c>
      <c r="L12517" s="8">
        <v>34</v>
      </c>
    </row>
    <row r="12518" spans="4:12" x14ac:dyDescent="0.2">
      <c r="D12518" s="175"/>
      <c r="E12518" s="11"/>
      <c r="F12518" s="10"/>
      <c r="G12518" s="9">
        <v>100</v>
      </c>
      <c r="H12518" s="16">
        <v>3.5413153457000002</v>
      </c>
      <c r="I12518" s="2">
        <v>12.141652613828001</v>
      </c>
      <c r="J12518" s="2">
        <v>48.735244519393</v>
      </c>
      <c r="K12518" s="2">
        <v>29.848229342326999</v>
      </c>
      <c r="L12518" s="13">
        <v>5.7335581787520002</v>
      </c>
    </row>
    <row r="12519" spans="4:12" x14ac:dyDescent="0.2">
      <c r="D12519" s="174" t="s">
        <v>38</v>
      </c>
      <c r="E12519" s="20" t="s">
        <v>39</v>
      </c>
      <c r="F12519" s="22"/>
      <c r="G12519" s="21">
        <v>64</v>
      </c>
      <c r="H12519" s="25">
        <v>1</v>
      </c>
      <c r="I12519" s="3">
        <v>4</v>
      </c>
      <c r="J12519" s="3">
        <v>28</v>
      </c>
      <c r="K12519" s="3">
        <v>28</v>
      </c>
      <c r="L12519" s="26">
        <v>3</v>
      </c>
    </row>
    <row r="12520" spans="4:12" x14ac:dyDescent="0.2">
      <c r="D12520" s="175"/>
      <c r="E12520" s="11"/>
      <c r="F12520" s="10"/>
      <c r="G12520" s="9">
        <v>100</v>
      </c>
      <c r="H12520" s="16">
        <v>1.5625</v>
      </c>
      <c r="I12520" s="27">
        <v>6.25</v>
      </c>
      <c r="J12520" s="2">
        <v>43.75</v>
      </c>
      <c r="K12520" s="35">
        <v>43.75</v>
      </c>
      <c r="L12520" s="13">
        <v>4.6875</v>
      </c>
    </row>
    <row r="12521" spans="4:12" x14ac:dyDescent="0.2">
      <c r="D12521" s="175"/>
      <c r="E12521" s="4" t="s">
        <v>40</v>
      </c>
      <c r="F12521" s="6"/>
      <c r="G12521" s="5">
        <v>147</v>
      </c>
      <c r="H12521" s="7">
        <v>11</v>
      </c>
      <c r="I12521" s="1">
        <v>9</v>
      </c>
      <c r="J12521" s="1">
        <v>46</v>
      </c>
      <c r="K12521" s="1">
        <v>76</v>
      </c>
      <c r="L12521" s="8">
        <v>5</v>
      </c>
    </row>
    <row r="12522" spans="4:12" x14ac:dyDescent="0.2">
      <c r="D12522" s="175"/>
      <c r="E12522" s="11"/>
      <c r="F12522" s="10"/>
      <c r="G12522" s="9">
        <v>100</v>
      </c>
      <c r="H12522" s="16">
        <v>7.4829931972789998</v>
      </c>
      <c r="I12522" s="27">
        <v>6.1224489795919999</v>
      </c>
      <c r="J12522" s="46">
        <v>31.292517006802999</v>
      </c>
      <c r="K12522" s="35">
        <v>51.700680272108997</v>
      </c>
      <c r="L12522" s="13">
        <v>3.4013605442179999</v>
      </c>
    </row>
    <row r="12523" spans="4:12" x14ac:dyDescent="0.2">
      <c r="D12523" s="175"/>
      <c r="E12523" s="4" t="s">
        <v>41</v>
      </c>
      <c r="F12523" s="6"/>
      <c r="G12523" s="5">
        <v>204</v>
      </c>
      <c r="H12523" s="7">
        <v>7</v>
      </c>
      <c r="I12523" s="1">
        <v>20</v>
      </c>
      <c r="J12523" s="1">
        <v>91</v>
      </c>
      <c r="K12523" s="1">
        <v>83</v>
      </c>
      <c r="L12523" s="8">
        <v>3</v>
      </c>
    </row>
    <row r="12524" spans="4:12" x14ac:dyDescent="0.2">
      <c r="D12524" s="175"/>
      <c r="E12524" s="11"/>
      <c r="F12524" s="10"/>
      <c r="G12524" s="9">
        <v>100</v>
      </c>
      <c r="H12524" s="16">
        <v>3.4313725490200002</v>
      </c>
      <c r="I12524" s="2">
        <v>9.8039215686270005</v>
      </c>
      <c r="J12524" s="2">
        <v>44.607843137255003</v>
      </c>
      <c r="K12524" s="35">
        <v>40.686274509804001</v>
      </c>
      <c r="L12524" s="13">
        <v>1.4705882352940001</v>
      </c>
    </row>
    <row r="12525" spans="4:12" x14ac:dyDescent="0.2">
      <c r="D12525" s="175"/>
      <c r="E12525" s="4" t="s">
        <v>42</v>
      </c>
      <c r="F12525" s="6"/>
      <c r="G12525" s="5">
        <v>210</v>
      </c>
      <c r="H12525" s="7">
        <v>20</v>
      </c>
      <c r="I12525" s="1">
        <v>29</v>
      </c>
      <c r="J12525" s="1">
        <v>92</v>
      </c>
      <c r="K12525" s="1">
        <v>63</v>
      </c>
      <c r="L12525" s="8">
        <v>6</v>
      </c>
    </row>
    <row r="12526" spans="4:12" x14ac:dyDescent="0.2">
      <c r="D12526" s="175"/>
      <c r="E12526" s="11"/>
      <c r="F12526" s="10"/>
      <c r="G12526" s="9">
        <v>100</v>
      </c>
      <c r="H12526" s="16">
        <v>9.5238095238099998</v>
      </c>
      <c r="I12526" s="2">
        <v>13.809523809524</v>
      </c>
      <c r="J12526" s="2">
        <v>43.809523809524002</v>
      </c>
      <c r="K12526" s="2">
        <v>30</v>
      </c>
      <c r="L12526" s="13">
        <v>2.8571428571430002</v>
      </c>
    </row>
    <row r="12527" spans="4:12" x14ac:dyDescent="0.2">
      <c r="D12527" s="175"/>
      <c r="E12527" s="4" t="s">
        <v>43</v>
      </c>
      <c r="F12527" s="6"/>
      <c r="G12527" s="5">
        <v>204</v>
      </c>
      <c r="H12527" s="7">
        <v>12</v>
      </c>
      <c r="I12527" s="1">
        <v>33</v>
      </c>
      <c r="J12527" s="1">
        <v>104</v>
      </c>
      <c r="K12527" s="1">
        <v>45</v>
      </c>
      <c r="L12527" s="8">
        <v>10</v>
      </c>
    </row>
    <row r="12528" spans="4:12" x14ac:dyDescent="0.2">
      <c r="D12528" s="175"/>
      <c r="E12528" s="11"/>
      <c r="F12528" s="10"/>
      <c r="G12528" s="9">
        <v>100</v>
      </c>
      <c r="H12528" s="16">
        <v>5.8823529411760003</v>
      </c>
      <c r="I12528" s="2">
        <v>16.176470588234999</v>
      </c>
      <c r="J12528" s="2">
        <v>50.980392156862997</v>
      </c>
      <c r="K12528" s="27">
        <v>22.058823529411999</v>
      </c>
      <c r="L12528" s="13">
        <v>4.9019607843140003</v>
      </c>
    </row>
    <row r="12529" spans="2:12" x14ac:dyDescent="0.2">
      <c r="D12529" s="175"/>
      <c r="E12529" s="4" t="s">
        <v>44</v>
      </c>
      <c r="F12529" s="6"/>
      <c r="G12529" s="5">
        <v>223</v>
      </c>
      <c r="H12529" s="7">
        <v>14</v>
      </c>
      <c r="I12529" s="1">
        <v>31</v>
      </c>
      <c r="J12529" s="1">
        <v>129</v>
      </c>
      <c r="K12529" s="1">
        <v>33</v>
      </c>
      <c r="L12529" s="8">
        <v>16</v>
      </c>
    </row>
    <row r="12530" spans="2:12" x14ac:dyDescent="0.2">
      <c r="D12530" s="175"/>
      <c r="E12530" s="11"/>
      <c r="F12530" s="10"/>
      <c r="G12530" s="9">
        <v>100</v>
      </c>
      <c r="H12530" s="16">
        <v>6.27802690583</v>
      </c>
      <c r="I12530" s="2">
        <v>13.90134529148</v>
      </c>
      <c r="J12530" s="23">
        <v>57.847533632287004</v>
      </c>
      <c r="K12530" s="46">
        <v>14.798206278026999</v>
      </c>
      <c r="L12530" s="13">
        <v>7.1748878923769999</v>
      </c>
    </row>
    <row r="12531" spans="2:12" x14ac:dyDescent="0.2">
      <c r="D12531" s="175"/>
      <c r="E12531" s="4" t="s">
        <v>45</v>
      </c>
      <c r="F12531" s="6"/>
      <c r="G12531" s="5">
        <v>170</v>
      </c>
      <c r="H12531" s="7">
        <v>10</v>
      </c>
      <c r="I12531" s="1">
        <v>22</v>
      </c>
      <c r="J12531" s="1">
        <v>97</v>
      </c>
      <c r="K12531" s="1">
        <v>26</v>
      </c>
      <c r="L12531" s="8">
        <v>15</v>
      </c>
    </row>
    <row r="12532" spans="2:12" x14ac:dyDescent="0.2">
      <c r="D12532" s="176"/>
      <c r="E12532" s="57"/>
      <c r="F12532" s="54"/>
      <c r="G12532" s="67">
        <v>100</v>
      </c>
      <c r="H12532" s="82">
        <v>5.8823529411760003</v>
      </c>
      <c r="I12532" s="48">
        <v>12.941176470587999</v>
      </c>
      <c r="J12532" s="103">
        <v>57.058823529412003</v>
      </c>
      <c r="K12532" s="91">
        <v>15.294117647059</v>
      </c>
      <c r="L12532" s="84">
        <v>8.8235294117649996</v>
      </c>
    </row>
    <row r="12534" spans="2:12" x14ac:dyDescent="0.2">
      <c r="B12534" s="43" t="str">
        <f xml:space="preserve"> HYPERLINK("#'目次'!B266", "[260]")</f>
        <v>[260]</v>
      </c>
      <c r="C12534" s="31" t="s">
        <v>477</v>
      </c>
    </row>
    <row r="12538" spans="2:12" ht="24" x14ac:dyDescent="0.2">
      <c r="D12538" s="177"/>
      <c r="E12538" s="178"/>
      <c r="F12538" s="178"/>
      <c r="G12538" s="40" t="s">
        <v>14</v>
      </c>
      <c r="H12538" s="42" t="s">
        <v>451</v>
      </c>
      <c r="I12538" s="15" t="s">
        <v>452</v>
      </c>
      <c r="J12538" s="15" t="s">
        <v>453</v>
      </c>
      <c r="K12538" s="15" t="s">
        <v>420</v>
      </c>
      <c r="L12538" s="44" t="s">
        <v>17</v>
      </c>
    </row>
    <row r="12539" spans="2:12" x14ac:dyDescent="0.2">
      <c r="D12539" s="179"/>
      <c r="E12539" s="180"/>
      <c r="F12539" s="180"/>
      <c r="G12539" s="39"/>
      <c r="H12539" s="41"/>
      <c r="I12539" s="14"/>
      <c r="J12539" s="14"/>
      <c r="K12539" s="14"/>
      <c r="L12539" s="38"/>
    </row>
    <row r="12540" spans="2:12" x14ac:dyDescent="0.2">
      <c r="D12540" s="70"/>
      <c r="E12540" s="72" t="s">
        <v>14</v>
      </c>
      <c r="F12540" s="69"/>
      <c r="G12540" s="37">
        <v>1222</v>
      </c>
      <c r="H12540" s="17">
        <v>75</v>
      </c>
      <c r="I12540" s="17">
        <v>148</v>
      </c>
      <c r="J12540" s="17">
        <v>587</v>
      </c>
      <c r="K12540" s="17">
        <v>354</v>
      </c>
      <c r="L12540" s="55">
        <v>58</v>
      </c>
    </row>
    <row r="12541" spans="2:12" x14ac:dyDescent="0.2">
      <c r="D12541" s="57"/>
      <c r="E12541" s="54"/>
      <c r="F12541" s="71"/>
      <c r="G12541" s="9">
        <v>100</v>
      </c>
      <c r="H12541" s="2">
        <v>6.1374795417349999</v>
      </c>
      <c r="I12541" s="2">
        <v>12.111292962357</v>
      </c>
      <c r="J12541" s="2">
        <v>48.036006546644998</v>
      </c>
      <c r="K12541" s="2">
        <v>28.968903436988999</v>
      </c>
      <c r="L12541" s="13">
        <v>4.7463175122749997</v>
      </c>
    </row>
    <row r="12542" spans="2:12" x14ac:dyDescent="0.2">
      <c r="D12542" s="174" t="s">
        <v>52</v>
      </c>
      <c r="E12542" s="20" t="s">
        <v>53</v>
      </c>
      <c r="F12542" s="22"/>
      <c r="G12542" s="21">
        <v>15</v>
      </c>
      <c r="H12542" s="25">
        <v>0</v>
      </c>
      <c r="I12542" s="3">
        <v>2</v>
      </c>
      <c r="J12542" s="3">
        <v>5</v>
      </c>
      <c r="K12542" s="3">
        <v>7</v>
      </c>
      <c r="L12542" s="26">
        <v>1</v>
      </c>
    </row>
    <row r="12543" spans="2:12" x14ac:dyDescent="0.2">
      <c r="D12543" s="175"/>
      <c r="E12543" s="11"/>
      <c r="F12543" s="10"/>
      <c r="G12543" s="9">
        <v>100</v>
      </c>
      <c r="H12543" s="121">
        <v>0</v>
      </c>
      <c r="I12543" s="2">
        <v>13.333333333333</v>
      </c>
      <c r="J12543" s="46">
        <v>33.333333333333002</v>
      </c>
      <c r="K12543" s="35">
        <v>46.666666666666998</v>
      </c>
      <c r="L12543" s="13">
        <v>6.666666666667</v>
      </c>
    </row>
    <row r="12544" spans="2:12" ht="24" x14ac:dyDescent="0.2">
      <c r="D12544" s="175"/>
      <c r="E12544" s="4" t="s">
        <v>54</v>
      </c>
      <c r="F12544" s="6"/>
      <c r="G12544" s="5">
        <v>122</v>
      </c>
      <c r="H12544" s="7">
        <v>9</v>
      </c>
      <c r="I12544" s="1">
        <v>17</v>
      </c>
      <c r="J12544" s="1">
        <v>65</v>
      </c>
      <c r="K12544" s="1">
        <v>26</v>
      </c>
      <c r="L12544" s="8">
        <v>5</v>
      </c>
    </row>
    <row r="12545" spans="4:12" x14ac:dyDescent="0.2">
      <c r="D12545" s="175"/>
      <c r="E12545" s="11"/>
      <c r="F12545" s="10"/>
      <c r="G12545" s="9">
        <v>100</v>
      </c>
      <c r="H12545" s="16">
        <v>7.3770491803280001</v>
      </c>
      <c r="I12545" s="2">
        <v>13.934426229508</v>
      </c>
      <c r="J12545" s="23">
        <v>53.278688524590002</v>
      </c>
      <c r="K12545" s="27">
        <v>21.311475409836</v>
      </c>
      <c r="L12545" s="13">
        <v>4.0983606557380003</v>
      </c>
    </row>
    <row r="12546" spans="4:12" x14ac:dyDescent="0.2">
      <c r="D12546" s="175"/>
      <c r="E12546" s="4" t="s">
        <v>55</v>
      </c>
      <c r="F12546" s="6"/>
      <c r="G12546" s="5">
        <v>43</v>
      </c>
      <c r="H12546" s="7">
        <v>3</v>
      </c>
      <c r="I12546" s="1">
        <v>5</v>
      </c>
      <c r="J12546" s="1">
        <v>23</v>
      </c>
      <c r="K12546" s="1">
        <v>12</v>
      </c>
      <c r="L12546" s="8">
        <v>0</v>
      </c>
    </row>
    <row r="12547" spans="4:12" x14ac:dyDescent="0.2">
      <c r="D12547" s="175"/>
      <c r="E12547" s="11"/>
      <c r="F12547" s="10"/>
      <c r="G12547" s="9">
        <v>100</v>
      </c>
      <c r="H12547" s="16">
        <v>6.9767441860470001</v>
      </c>
      <c r="I12547" s="2">
        <v>11.627906976744001</v>
      </c>
      <c r="J12547" s="23">
        <v>53.488372093023003</v>
      </c>
      <c r="K12547" s="2">
        <v>27.906976744186</v>
      </c>
      <c r="L12547" s="36">
        <v>0</v>
      </c>
    </row>
    <row r="12548" spans="4:12" x14ac:dyDescent="0.2">
      <c r="D12548" s="175"/>
      <c r="E12548" s="4" t="s">
        <v>56</v>
      </c>
      <c r="F12548" s="6"/>
      <c r="G12548" s="5">
        <v>60</v>
      </c>
      <c r="H12548" s="7">
        <v>3</v>
      </c>
      <c r="I12548" s="1">
        <v>7</v>
      </c>
      <c r="J12548" s="1">
        <v>32</v>
      </c>
      <c r="K12548" s="1">
        <v>17</v>
      </c>
      <c r="L12548" s="8">
        <v>1</v>
      </c>
    </row>
    <row r="12549" spans="4:12" x14ac:dyDescent="0.2">
      <c r="D12549" s="175"/>
      <c r="E12549" s="11"/>
      <c r="F12549" s="10"/>
      <c r="G12549" s="9">
        <v>100</v>
      </c>
      <c r="H12549" s="16">
        <v>5</v>
      </c>
      <c r="I12549" s="2">
        <v>11.666666666667</v>
      </c>
      <c r="J12549" s="23">
        <v>53.333333333333002</v>
      </c>
      <c r="K12549" s="2">
        <v>28.333333333333002</v>
      </c>
      <c r="L12549" s="13">
        <v>1.666666666667</v>
      </c>
    </row>
    <row r="12550" spans="4:12" x14ac:dyDescent="0.2">
      <c r="D12550" s="175"/>
      <c r="E12550" s="4" t="s">
        <v>57</v>
      </c>
      <c r="F12550" s="6"/>
      <c r="G12550" s="5">
        <v>286</v>
      </c>
      <c r="H12550" s="7">
        <v>18</v>
      </c>
      <c r="I12550" s="1">
        <v>41</v>
      </c>
      <c r="J12550" s="1">
        <v>115</v>
      </c>
      <c r="K12550" s="1">
        <v>106</v>
      </c>
      <c r="L12550" s="8">
        <v>6</v>
      </c>
    </row>
    <row r="12551" spans="4:12" x14ac:dyDescent="0.2">
      <c r="D12551" s="175"/>
      <c r="E12551" s="11"/>
      <c r="F12551" s="10"/>
      <c r="G12551" s="9">
        <v>100</v>
      </c>
      <c r="H12551" s="16">
        <v>6.2937062937060002</v>
      </c>
      <c r="I12551" s="2">
        <v>14.335664335663999</v>
      </c>
      <c r="J12551" s="27">
        <v>40.20979020979</v>
      </c>
      <c r="K12551" s="23">
        <v>37.062937062937003</v>
      </c>
      <c r="L12551" s="13">
        <v>2.0979020979020002</v>
      </c>
    </row>
    <row r="12552" spans="4:12" x14ac:dyDescent="0.2">
      <c r="D12552" s="175"/>
      <c r="E12552" s="4" t="s">
        <v>58</v>
      </c>
      <c r="F12552" s="6"/>
      <c r="G12552" s="5">
        <v>129</v>
      </c>
      <c r="H12552" s="7">
        <v>12</v>
      </c>
      <c r="I12552" s="1">
        <v>6</v>
      </c>
      <c r="J12552" s="1">
        <v>57</v>
      </c>
      <c r="K12552" s="1">
        <v>48</v>
      </c>
      <c r="L12552" s="8">
        <v>6</v>
      </c>
    </row>
    <row r="12553" spans="4:12" x14ac:dyDescent="0.2">
      <c r="D12553" s="175"/>
      <c r="E12553" s="11"/>
      <c r="F12553" s="10"/>
      <c r="G12553" s="9">
        <v>100</v>
      </c>
      <c r="H12553" s="16">
        <v>9.3023255813949994</v>
      </c>
      <c r="I12553" s="27">
        <v>4.6511627906979998</v>
      </c>
      <c r="J12553" s="2">
        <v>44.186046511628</v>
      </c>
      <c r="K12553" s="23">
        <v>37.209302325581</v>
      </c>
      <c r="L12553" s="13">
        <v>4.6511627906979998</v>
      </c>
    </row>
    <row r="12554" spans="4:12" x14ac:dyDescent="0.2">
      <c r="D12554" s="175"/>
      <c r="E12554" s="4" t="s">
        <v>59</v>
      </c>
      <c r="F12554" s="6"/>
      <c r="G12554" s="5">
        <v>195</v>
      </c>
      <c r="H12554" s="7">
        <v>12</v>
      </c>
      <c r="I12554" s="1">
        <v>27</v>
      </c>
      <c r="J12554" s="1">
        <v>93</v>
      </c>
      <c r="K12554" s="1">
        <v>53</v>
      </c>
      <c r="L12554" s="8">
        <v>10</v>
      </c>
    </row>
    <row r="12555" spans="4:12" x14ac:dyDescent="0.2">
      <c r="D12555" s="175"/>
      <c r="E12555" s="11"/>
      <c r="F12555" s="10"/>
      <c r="G12555" s="9">
        <v>100</v>
      </c>
      <c r="H12555" s="16">
        <v>6.1538461538459996</v>
      </c>
      <c r="I12555" s="2">
        <v>13.846153846153999</v>
      </c>
      <c r="J12555" s="2">
        <v>47.692307692307999</v>
      </c>
      <c r="K12555" s="2">
        <v>27.179487179487001</v>
      </c>
      <c r="L12555" s="13">
        <v>5.1282051282049999</v>
      </c>
    </row>
    <row r="12556" spans="4:12" x14ac:dyDescent="0.2">
      <c r="D12556" s="175"/>
      <c r="E12556" s="4" t="s">
        <v>60</v>
      </c>
      <c r="F12556" s="6"/>
      <c r="G12556" s="5">
        <v>176</v>
      </c>
      <c r="H12556" s="7">
        <v>7</v>
      </c>
      <c r="I12556" s="1">
        <v>25</v>
      </c>
      <c r="J12556" s="1">
        <v>100</v>
      </c>
      <c r="K12556" s="1">
        <v>29</v>
      </c>
      <c r="L12556" s="8">
        <v>15</v>
      </c>
    </row>
    <row r="12557" spans="4:12" x14ac:dyDescent="0.2">
      <c r="D12557" s="175"/>
      <c r="E12557" s="11"/>
      <c r="F12557" s="10"/>
      <c r="G12557" s="9">
        <v>100</v>
      </c>
      <c r="H12557" s="16">
        <v>3.9772727272730002</v>
      </c>
      <c r="I12557" s="2">
        <v>14.204545454545</v>
      </c>
      <c r="J12557" s="23">
        <v>56.818181818181998</v>
      </c>
      <c r="K12557" s="46">
        <v>16.477272727273</v>
      </c>
      <c r="L12557" s="13">
        <v>8.5227272727269998</v>
      </c>
    </row>
    <row r="12558" spans="4:12" x14ac:dyDescent="0.2">
      <c r="D12558" s="175"/>
      <c r="E12558" s="4" t="s">
        <v>61</v>
      </c>
      <c r="F12558" s="6"/>
      <c r="G12558" s="5">
        <v>78</v>
      </c>
      <c r="H12558" s="7">
        <v>2</v>
      </c>
      <c r="I12558" s="1">
        <v>5</v>
      </c>
      <c r="J12558" s="1">
        <v>32</v>
      </c>
      <c r="K12558" s="1">
        <v>36</v>
      </c>
      <c r="L12558" s="8">
        <v>3</v>
      </c>
    </row>
    <row r="12559" spans="4:12" x14ac:dyDescent="0.2">
      <c r="D12559" s="175"/>
      <c r="E12559" s="11"/>
      <c r="F12559" s="10"/>
      <c r="G12559" s="9">
        <v>100</v>
      </c>
      <c r="H12559" s="16">
        <v>2.564102564103</v>
      </c>
      <c r="I12559" s="27">
        <v>6.4102564102560002</v>
      </c>
      <c r="J12559" s="27">
        <v>41.025641025641001</v>
      </c>
      <c r="K12559" s="35">
        <v>46.153846153845997</v>
      </c>
      <c r="L12559" s="13">
        <v>3.8461538461539999</v>
      </c>
    </row>
    <row r="12560" spans="4:12" x14ac:dyDescent="0.2">
      <c r="D12560" s="175"/>
      <c r="E12560" s="4" t="s">
        <v>62</v>
      </c>
      <c r="F12560" s="6"/>
      <c r="G12560" s="5">
        <v>113</v>
      </c>
      <c r="H12560" s="7">
        <v>9</v>
      </c>
      <c r="I12560" s="1">
        <v>13</v>
      </c>
      <c r="J12560" s="1">
        <v>64</v>
      </c>
      <c r="K12560" s="1">
        <v>20</v>
      </c>
      <c r="L12560" s="8">
        <v>7</v>
      </c>
    </row>
    <row r="12561" spans="4:12" x14ac:dyDescent="0.2">
      <c r="D12561" s="175"/>
      <c r="E12561" s="11"/>
      <c r="F12561" s="10"/>
      <c r="G12561" s="9">
        <v>100</v>
      </c>
      <c r="H12561" s="16">
        <v>7.964601769912</v>
      </c>
      <c r="I12561" s="2">
        <v>11.504424778761001</v>
      </c>
      <c r="J12561" s="23">
        <v>56.637168141593001</v>
      </c>
      <c r="K12561" s="46">
        <v>17.699115044248</v>
      </c>
      <c r="L12561" s="13">
        <v>6.194690265487</v>
      </c>
    </row>
    <row r="12562" spans="4:12" x14ac:dyDescent="0.2">
      <c r="D12562" s="174" t="s">
        <v>63</v>
      </c>
      <c r="E12562" s="20" t="s">
        <v>64</v>
      </c>
      <c r="F12562" s="22"/>
      <c r="G12562" s="21">
        <v>234</v>
      </c>
      <c r="H12562" s="25">
        <v>14</v>
      </c>
      <c r="I12562" s="3">
        <v>25</v>
      </c>
      <c r="J12562" s="3">
        <v>120</v>
      </c>
      <c r="K12562" s="3">
        <v>56</v>
      </c>
      <c r="L12562" s="26">
        <v>19</v>
      </c>
    </row>
    <row r="12563" spans="4:12" x14ac:dyDescent="0.2">
      <c r="D12563" s="175"/>
      <c r="E12563" s="11"/>
      <c r="F12563" s="10"/>
      <c r="G12563" s="9">
        <v>100</v>
      </c>
      <c r="H12563" s="16">
        <v>5.9829059829059998</v>
      </c>
      <c r="I12563" s="2">
        <v>10.683760683760999</v>
      </c>
      <c r="J12563" s="2">
        <v>51.282051282051</v>
      </c>
      <c r="K12563" s="27">
        <v>23.931623931623999</v>
      </c>
      <c r="L12563" s="13">
        <v>8.1196581196580002</v>
      </c>
    </row>
    <row r="12564" spans="4:12" x14ac:dyDescent="0.2">
      <c r="D12564" s="175"/>
      <c r="E12564" s="4" t="s">
        <v>65</v>
      </c>
      <c r="F12564" s="6"/>
      <c r="G12564" s="5">
        <v>172</v>
      </c>
      <c r="H12564" s="7">
        <v>5</v>
      </c>
      <c r="I12564" s="1">
        <v>18</v>
      </c>
      <c r="J12564" s="1">
        <v>87</v>
      </c>
      <c r="K12564" s="1">
        <v>50</v>
      </c>
      <c r="L12564" s="8">
        <v>12</v>
      </c>
    </row>
    <row r="12565" spans="4:12" x14ac:dyDescent="0.2">
      <c r="D12565" s="175"/>
      <c r="E12565" s="11"/>
      <c r="F12565" s="10"/>
      <c r="G12565" s="9">
        <v>100</v>
      </c>
      <c r="H12565" s="16">
        <v>2.9069767441860002</v>
      </c>
      <c r="I12565" s="2">
        <v>10.465116279069999</v>
      </c>
      <c r="J12565" s="2">
        <v>50.581395348836999</v>
      </c>
      <c r="K12565" s="2">
        <v>29.069767441860002</v>
      </c>
      <c r="L12565" s="13">
        <v>6.9767441860470001</v>
      </c>
    </row>
    <row r="12566" spans="4:12" x14ac:dyDescent="0.2">
      <c r="D12566" s="175"/>
      <c r="E12566" s="4" t="s">
        <v>66</v>
      </c>
      <c r="F12566" s="6"/>
      <c r="G12566" s="5">
        <v>165</v>
      </c>
      <c r="H12566" s="7">
        <v>12</v>
      </c>
      <c r="I12566" s="1">
        <v>22</v>
      </c>
      <c r="J12566" s="1">
        <v>82</v>
      </c>
      <c r="K12566" s="1">
        <v>43</v>
      </c>
      <c r="L12566" s="8">
        <v>6</v>
      </c>
    </row>
    <row r="12567" spans="4:12" x14ac:dyDescent="0.2">
      <c r="D12567" s="175"/>
      <c r="E12567" s="11"/>
      <c r="F12567" s="10"/>
      <c r="G12567" s="9">
        <v>100</v>
      </c>
      <c r="H12567" s="16">
        <v>7.2727272727269998</v>
      </c>
      <c r="I12567" s="2">
        <v>13.333333333333</v>
      </c>
      <c r="J12567" s="2">
        <v>49.696969696970001</v>
      </c>
      <c r="K12567" s="2">
        <v>26.060606060605998</v>
      </c>
      <c r="L12567" s="13">
        <v>3.636363636364</v>
      </c>
    </row>
    <row r="12568" spans="4:12" x14ac:dyDescent="0.2">
      <c r="D12568" s="175"/>
      <c r="E12568" s="4" t="s">
        <v>67</v>
      </c>
      <c r="F12568" s="6"/>
      <c r="G12568" s="5">
        <v>158</v>
      </c>
      <c r="H12568" s="7">
        <v>12</v>
      </c>
      <c r="I12568" s="1">
        <v>23</v>
      </c>
      <c r="J12568" s="1">
        <v>69</v>
      </c>
      <c r="K12568" s="1">
        <v>48</v>
      </c>
      <c r="L12568" s="8">
        <v>6</v>
      </c>
    </row>
    <row r="12569" spans="4:12" x14ac:dyDescent="0.2">
      <c r="D12569" s="175"/>
      <c r="E12569" s="11"/>
      <c r="F12569" s="10"/>
      <c r="G12569" s="9">
        <v>100</v>
      </c>
      <c r="H12569" s="16">
        <v>7.5949367088609998</v>
      </c>
      <c r="I12569" s="2">
        <v>14.556962025316</v>
      </c>
      <c r="J12569" s="2">
        <v>43.670886075948999</v>
      </c>
      <c r="K12569" s="2">
        <v>30.379746835443001</v>
      </c>
      <c r="L12569" s="13">
        <v>3.7974683544299999</v>
      </c>
    </row>
    <row r="12570" spans="4:12" x14ac:dyDescent="0.2">
      <c r="D12570" s="175"/>
      <c r="E12570" s="4" t="s">
        <v>68</v>
      </c>
      <c r="F12570" s="6"/>
      <c r="G12570" s="5">
        <v>112</v>
      </c>
      <c r="H12570" s="7">
        <v>10</v>
      </c>
      <c r="I12570" s="1">
        <v>12</v>
      </c>
      <c r="J12570" s="1">
        <v>54</v>
      </c>
      <c r="K12570" s="1">
        <v>33</v>
      </c>
      <c r="L12570" s="8">
        <v>3</v>
      </c>
    </row>
    <row r="12571" spans="4:12" x14ac:dyDescent="0.2">
      <c r="D12571" s="175"/>
      <c r="E12571" s="11"/>
      <c r="F12571" s="10"/>
      <c r="G12571" s="9">
        <v>100</v>
      </c>
      <c r="H12571" s="16">
        <v>8.9285714285710007</v>
      </c>
      <c r="I12571" s="2">
        <v>10.714285714286</v>
      </c>
      <c r="J12571" s="2">
        <v>48.214285714286</v>
      </c>
      <c r="K12571" s="2">
        <v>29.464285714286</v>
      </c>
      <c r="L12571" s="13">
        <v>2.6785714285709998</v>
      </c>
    </row>
    <row r="12572" spans="4:12" x14ac:dyDescent="0.2">
      <c r="D12572" s="175"/>
      <c r="E12572" s="4" t="s">
        <v>69</v>
      </c>
      <c r="F12572" s="6"/>
      <c r="G12572" s="5">
        <v>92</v>
      </c>
      <c r="H12572" s="7">
        <v>7</v>
      </c>
      <c r="I12572" s="1">
        <v>13</v>
      </c>
      <c r="J12572" s="1">
        <v>34</v>
      </c>
      <c r="K12572" s="1">
        <v>36</v>
      </c>
      <c r="L12572" s="8">
        <v>2</v>
      </c>
    </row>
    <row r="12573" spans="4:12" x14ac:dyDescent="0.2">
      <c r="D12573" s="175"/>
      <c r="E12573" s="11"/>
      <c r="F12573" s="10"/>
      <c r="G12573" s="9">
        <v>100</v>
      </c>
      <c r="H12573" s="16">
        <v>7.6086956521740001</v>
      </c>
      <c r="I12573" s="2">
        <v>14.130434782609001</v>
      </c>
      <c r="J12573" s="46">
        <v>36.956521739129997</v>
      </c>
      <c r="K12573" s="35">
        <v>39.130434782609001</v>
      </c>
      <c r="L12573" s="13">
        <v>2.1739130434780001</v>
      </c>
    </row>
    <row r="12574" spans="4:12" x14ac:dyDescent="0.2">
      <c r="D12574" s="175"/>
      <c r="E12574" s="4" t="s">
        <v>70</v>
      </c>
      <c r="F12574" s="6"/>
      <c r="G12574" s="5">
        <v>131</v>
      </c>
      <c r="H12574" s="7">
        <v>6</v>
      </c>
      <c r="I12574" s="1">
        <v>18</v>
      </c>
      <c r="J12574" s="1">
        <v>67</v>
      </c>
      <c r="K12574" s="1">
        <v>39</v>
      </c>
      <c r="L12574" s="8">
        <v>1</v>
      </c>
    </row>
    <row r="12575" spans="4:12" x14ac:dyDescent="0.2">
      <c r="D12575" s="175"/>
      <c r="E12575" s="11"/>
      <c r="F12575" s="10"/>
      <c r="G12575" s="9">
        <v>100</v>
      </c>
      <c r="H12575" s="16">
        <v>4.5801526717560002</v>
      </c>
      <c r="I12575" s="2">
        <v>13.740458015267</v>
      </c>
      <c r="J12575" s="2">
        <v>51.145038167938999</v>
      </c>
      <c r="K12575" s="2">
        <v>29.770992366411999</v>
      </c>
      <c r="L12575" s="13">
        <v>0.76335877862599999</v>
      </c>
    </row>
    <row r="12576" spans="4:12" x14ac:dyDescent="0.2">
      <c r="D12576" s="175"/>
      <c r="E12576" s="4" t="s">
        <v>71</v>
      </c>
      <c r="F12576" s="6"/>
      <c r="G12576" s="5">
        <v>71</v>
      </c>
      <c r="H12576" s="7">
        <v>5</v>
      </c>
      <c r="I12576" s="1">
        <v>10</v>
      </c>
      <c r="J12576" s="1">
        <v>34</v>
      </c>
      <c r="K12576" s="1">
        <v>21</v>
      </c>
      <c r="L12576" s="8">
        <v>1</v>
      </c>
    </row>
    <row r="12577" spans="2:12" x14ac:dyDescent="0.2">
      <c r="D12577" s="175"/>
      <c r="E12577" s="11"/>
      <c r="F12577" s="10"/>
      <c r="G12577" s="9">
        <v>100</v>
      </c>
      <c r="H12577" s="16">
        <v>7.0422535211269999</v>
      </c>
      <c r="I12577" s="2">
        <v>14.084507042254</v>
      </c>
      <c r="J12577" s="2">
        <v>47.887323943661997</v>
      </c>
      <c r="K12577" s="2">
        <v>29.577464788732001</v>
      </c>
      <c r="L12577" s="13">
        <v>1.4084507042250001</v>
      </c>
    </row>
    <row r="12578" spans="2:12" x14ac:dyDescent="0.2">
      <c r="D12578" s="175"/>
      <c r="E12578" s="4" t="s">
        <v>72</v>
      </c>
      <c r="F12578" s="6"/>
      <c r="G12578" s="5">
        <v>70</v>
      </c>
      <c r="H12578" s="7">
        <v>4</v>
      </c>
      <c r="I12578" s="1">
        <v>7</v>
      </c>
      <c r="J12578" s="1">
        <v>35</v>
      </c>
      <c r="K12578" s="1">
        <v>21</v>
      </c>
      <c r="L12578" s="8">
        <v>3</v>
      </c>
    </row>
    <row r="12579" spans="2:12" x14ac:dyDescent="0.2">
      <c r="D12579" s="176"/>
      <c r="E12579" s="57"/>
      <c r="F12579" s="54"/>
      <c r="G12579" s="67">
        <v>100</v>
      </c>
      <c r="H12579" s="82">
        <v>5.7142857142860004</v>
      </c>
      <c r="I12579" s="48">
        <v>10</v>
      </c>
      <c r="J12579" s="48">
        <v>50</v>
      </c>
      <c r="K12579" s="48">
        <v>30</v>
      </c>
      <c r="L12579" s="84">
        <v>4.2857142857139996</v>
      </c>
    </row>
    <row r="12581" spans="2:12" x14ac:dyDescent="0.2">
      <c r="B12581" s="43" t="str">
        <f xml:space="preserve"> HYPERLINK("#'目次'!B267", "[261]")</f>
        <v>[261]</v>
      </c>
      <c r="C12581" s="31" t="s">
        <v>477</v>
      </c>
    </row>
    <row r="12584" spans="2:12" x14ac:dyDescent="0.2">
      <c r="C12584" s="31" t="s">
        <v>75</v>
      </c>
    </row>
    <row r="12585" spans="2:12" ht="24" x14ac:dyDescent="0.2">
      <c r="D12585" s="177"/>
      <c r="E12585" s="178"/>
      <c r="F12585" s="178"/>
      <c r="G12585" s="40" t="s">
        <v>14</v>
      </c>
      <c r="H12585" s="42" t="s">
        <v>451</v>
      </c>
      <c r="I12585" s="15" t="s">
        <v>452</v>
      </c>
      <c r="J12585" s="15" t="s">
        <v>453</v>
      </c>
      <c r="K12585" s="15" t="s">
        <v>420</v>
      </c>
      <c r="L12585" s="44" t="s">
        <v>17</v>
      </c>
    </row>
    <row r="12586" spans="2:12" x14ac:dyDescent="0.2">
      <c r="D12586" s="179"/>
      <c r="E12586" s="180"/>
      <c r="F12586" s="180"/>
      <c r="G12586" s="39"/>
      <c r="H12586" s="41"/>
      <c r="I12586" s="14"/>
      <c r="J12586" s="14"/>
      <c r="K12586" s="14"/>
      <c r="L12586" s="38"/>
    </row>
    <row r="12587" spans="2:12" x14ac:dyDescent="0.2">
      <c r="D12587" s="70"/>
      <c r="E12587" s="72" t="s">
        <v>14</v>
      </c>
      <c r="F12587" s="69"/>
      <c r="G12587" s="37">
        <v>1222</v>
      </c>
      <c r="H12587" s="17">
        <v>75</v>
      </c>
      <c r="I12587" s="17">
        <v>148</v>
      </c>
      <c r="J12587" s="17">
        <v>587</v>
      </c>
      <c r="K12587" s="17">
        <v>354</v>
      </c>
      <c r="L12587" s="55">
        <v>58</v>
      </c>
    </row>
    <row r="12588" spans="2:12" x14ac:dyDescent="0.2">
      <c r="D12588" s="57"/>
      <c r="E12588" s="54"/>
      <c r="F12588" s="71"/>
      <c r="G12588" s="9">
        <v>100</v>
      </c>
      <c r="H12588" s="2">
        <v>6.1374795417349999</v>
      </c>
      <c r="I12588" s="2">
        <v>12.111292962357</v>
      </c>
      <c r="J12588" s="2">
        <v>48.036006546644998</v>
      </c>
      <c r="K12588" s="2">
        <v>28.968903436988999</v>
      </c>
      <c r="L12588" s="13">
        <v>4.7463175122749997</v>
      </c>
    </row>
    <row r="12589" spans="2:12" x14ac:dyDescent="0.2">
      <c r="D12589" s="174" t="s">
        <v>36</v>
      </c>
      <c r="E12589" s="20" t="s">
        <v>76</v>
      </c>
      <c r="F12589" s="22"/>
      <c r="G12589" s="21">
        <v>629</v>
      </c>
      <c r="H12589" s="25">
        <v>54</v>
      </c>
      <c r="I12589" s="3">
        <v>76</v>
      </c>
      <c r="J12589" s="3">
        <v>298</v>
      </c>
      <c r="K12589" s="3">
        <v>177</v>
      </c>
      <c r="L12589" s="26">
        <v>24</v>
      </c>
    </row>
    <row r="12590" spans="2:12" x14ac:dyDescent="0.2">
      <c r="D12590" s="175"/>
      <c r="E12590" s="11"/>
      <c r="F12590" s="10"/>
      <c r="G12590" s="9">
        <v>100</v>
      </c>
      <c r="H12590" s="16">
        <v>8.5850556438790004</v>
      </c>
      <c r="I12590" s="2">
        <v>12.082670906200001</v>
      </c>
      <c r="J12590" s="2">
        <v>47.376788553258997</v>
      </c>
      <c r="K12590" s="2">
        <v>28.139904610493002</v>
      </c>
      <c r="L12590" s="13">
        <v>3.8155802861689998</v>
      </c>
    </row>
    <row r="12591" spans="2:12" x14ac:dyDescent="0.2">
      <c r="D12591" s="175"/>
      <c r="E12591" s="4" t="s">
        <v>39</v>
      </c>
      <c r="F12591" s="6"/>
      <c r="G12591" s="5">
        <v>37</v>
      </c>
      <c r="H12591" s="7">
        <v>1</v>
      </c>
      <c r="I12591" s="1">
        <v>3</v>
      </c>
      <c r="J12591" s="1">
        <v>16</v>
      </c>
      <c r="K12591" s="1">
        <v>16</v>
      </c>
      <c r="L12591" s="8">
        <v>1</v>
      </c>
    </row>
    <row r="12592" spans="2:12" x14ac:dyDescent="0.2">
      <c r="D12592" s="175"/>
      <c r="E12592" s="11"/>
      <c r="F12592" s="10"/>
      <c r="G12592" s="9">
        <v>100</v>
      </c>
      <c r="H12592" s="16">
        <v>2.7027027027030002</v>
      </c>
      <c r="I12592" s="2">
        <v>8.1081081081080004</v>
      </c>
      <c r="J12592" s="2">
        <v>43.243243243243001</v>
      </c>
      <c r="K12592" s="35">
        <v>43.243243243243001</v>
      </c>
      <c r="L12592" s="13">
        <v>2.7027027027030002</v>
      </c>
    </row>
    <row r="12593" spans="4:12" x14ac:dyDescent="0.2">
      <c r="D12593" s="175"/>
      <c r="E12593" s="4" t="s">
        <v>40</v>
      </c>
      <c r="F12593" s="6"/>
      <c r="G12593" s="5">
        <v>73</v>
      </c>
      <c r="H12593" s="7">
        <v>7</v>
      </c>
      <c r="I12593" s="1">
        <v>6</v>
      </c>
      <c r="J12593" s="1">
        <v>24</v>
      </c>
      <c r="K12593" s="1">
        <v>33</v>
      </c>
      <c r="L12593" s="8">
        <v>3</v>
      </c>
    </row>
    <row r="12594" spans="4:12" x14ac:dyDescent="0.2">
      <c r="D12594" s="175"/>
      <c r="E12594" s="11"/>
      <c r="F12594" s="10"/>
      <c r="G12594" s="9">
        <v>100</v>
      </c>
      <c r="H12594" s="16">
        <v>9.5890410958899999</v>
      </c>
      <c r="I12594" s="2">
        <v>8.2191780821920002</v>
      </c>
      <c r="J12594" s="46">
        <v>32.876712328766999</v>
      </c>
      <c r="K12594" s="35">
        <v>45.205479452055002</v>
      </c>
      <c r="L12594" s="13">
        <v>4.1095890410960001</v>
      </c>
    </row>
    <row r="12595" spans="4:12" x14ac:dyDescent="0.2">
      <c r="D12595" s="175"/>
      <c r="E12595" s="4" t="s">
        <v>41</v>
      </c>
      <c r="F12595" s="6"/>
      <c r="G12595" s="5">
        <v>108</v>
      </c>
      <c r="H12595" s="7">
        <v>5</v>
      </c>
      <c r="I12595" s="1">
        <v>14</v>
      </c>
      <c r="J12595" s="1">
        <v>43</v>
      </c>
      <c r="K12595" s="1">
        <v>44</v>
      </c>
      <c r="L12595" s="8">
        <v>2</v>
      </c>
    </row>
    <row r="12596" spans="4:12" x14ac:dyDescent="0.2">
      <c r="D12596" s="175"/>
      <c r="E12596" s="11"/>
      <c r="F12596" s="10"/>
      <c r="G12596" s="9">
        <v>100</v>
      </c>
      <c r="H12596" s="16">
        <v>4.6296296296300001</v>
      </c>
      <c r="I12596" s="2">
        <v>12.962962962962999</v>
      </c>
      <c r="J12596" s="27">
        <v>39.814814814815001</v>
      </c>
      <c r="K12596" s="35">
        <v>40.740740740741003</v>
      </c>
      <c r="L12596" s="13">
        <v>1.851851851852</v>
      </c>
    </row>
    <row r="12597" spans="4:12" x14ac:dyDescent="0.2">
      <c r="D12597" s="175"/>
      <c r="E12597" s="4" t="s">
        <v>42</v>
      </c>
      <c r="F12597" s="6"/>
      <c r="G12597" s="5">
        <v>113</v>
      </c>
      <c r="H12597" s="7">
        <v>16</v>
      </c>
      <c r="I12597" s="1">
        <v>12</v>
      </c>
      <c r="J12597" s="1">
        <v>50</v>
      </c>
      <c r="K12597" s="1">
        <v>34</v>
      </c>
      <c r="L12597" s="8">
        <v>1</v>
      </c>
    </row>
    <row r="12598" spans="4:12" x14ac:dyDescent="0.2">
      <c r="D12598" s="175"/>
      <c r="E12598" s="11"/>
      <c r="F12598" s="10"/>
      <c r="G12598" s="9">
        <v>100</v>
      </c>
      <c r="H12598" s="64">
        <v>14.159292035398</v>
      </c>
      <c r="I12598" s="2">
        <v>10.619469026549</v>
      </c>
      <c r="J12598" s="2">
        <v>44.247787610619</v>
      </c>
      <c r="K12598" s="2">
        <v>30.088495575221</v>
      </c>
      <c r="L12598" s="13">
        <v>0.88495575221199996</v>
      </c>
    </row>
    <row r="12599" spans="4:12" x14ac:dyDescent="0.2">
      <c r="D12599" s="175"/>
      <c r="E12599" s="4" t="s">
        <v>43</v>
      </c>
      <c r="F12599" s="6"/>
      <c r="G12599" s="5">
        <v>101</v>
      </c>
      <c r="H12599" s="7">
        <v>9</v>
      </c>
      <c r="I12599" s="1">
        <v>14</v>
      </c>
      <c r="J12599" s="1">
        <v>49</v>
      </c>
      <c r="K12599" s="1">
        <v>26</v>
      </c>
      <c r="L12599" s="8">
        <v>3</v>
      </c>
    </row>
    <row r="12600" spans="4:12" x14ac:dyDescent="0.2">
      <c r="D12600" s="175"/>
      <c r="E12600" s="11"/>
      <c r="F12600" s="10"/>
      <c r="G12600" s="9">
        <v>100</v>
      </c>
      <c r="H12600" s="16">
        <v>8.9108910891090005</v>
      </c>
      <c r="I12600" s="2">
        <v>13.861386138614</v>
      </c>
      <c r="J12600" s="2">
        <v>48.514851485149002</v>
      </c>
      <c r="K12600" s="2">
        <v>25.742574257426</v>
      </c>
      <c r="L12600" s="13">
        <v>2.970297029703</v>
      </c>
    </row>
    <row r="12601" spans="4:12" x14ac:dyDescent="0.2">
      <c r="D12601" s="175"/>
      <c r="E12601" s="4" t="s">
        <v>44</v>
      </c>
      <c r="F12601" s="6"/>
      <c r="G12601" s="5">
        <v>114</v>
      </c>
      <c r="H12601" s="7">
        <v>10</v>
      </c>
      <c r="I12601" s="1">
        <v>13</v>
      </c>
      <c r="J12601" s="1">
        <v>67</v>
      </c>
      <c r="K12601" s="1">
        <v>15</v>
      </c>
      <c r="L12601" s="8">
        <v>9</v>
      </c>
    </row>
    <row r="12602" spans="4:12" x14ac:dyDescent="0.2">
      <c r="D12602" s="175"/>
      <c r="E12602" s="11"/>
      <c r="F12602" s="10"/>
      <c r="G12602" s="9">
        <v>100</v>
      </c>
      <c r="H12602" s="16">
        <v>8.7719298245609991</v>
      </c>
      <c r="I12602" s="2">
        <v>11.403508771929999</v>
      </c>
      <c r="J12602" s="35">
        <v>58.771929824560999</v>
      </c>
      <c r="K12602" s="46">
        <v>13.157894736842</v>
      </c>
      <c r="L12602" s="13">
        <v>7.8947368421049999</v>
      </c>
    </row>
    <row r="12603" spans="4:12" x14ac:dyDescent="0.2">
      <c r="D12603" s="175"/>
      <c r="E12603" s="4" t="s">
        <v>45</v>
      </c>
      <c r="F12603" s="6"/>
      <c r="G12603" s="5">
        <v>83</v>
      </c>
      <c r="H12603" s="7">
        <v>6</v>
      </c>
      <c r="I12603" s="1">
        <v>14</v>
      </c>
      <c r="J12603" s="1">
        <v>49</v>
      </c>
      <c r="K12603" s="1">
        <v>9</v>
      </c>
      <c r="L12603" s="8">
        <v>5</v>
      </c>
    </row>
    <row r="12604" spans="4:12" x14ac:dyDescent="0.2">
      <c r="D12604" s="175"/>
      <c r="E12604" s="11"/>
      <c r="F12604" s="10"/>
      <c r="G12604" s="9">
        <v>100</v>
      </c>
      <c r="H12604" s="16">
        <v>7.2289156626509996</v>
      </c>
      <c r="I12604" s="2">
        <v>16.867469879518001</v>
      </c>
      <c r="J12604" s="35">
        <v>59.036144578312999</v>
      </c>
      <c r="K12604" s="46">
        <v>10.843373493975999</v>
      </c>
      <c r="L12604" s="13">
        <v>6.0240963855420002</v>
      </c>
    </row>
    <row r="12605" spans="4:12" x14ac:dyDescent="0.2">
      <c r="D12605" s="174" t="s">
        <v>37</v>
      </c>
      <c r="E12605" s="20" t="s">
        <v>77</v>
      </c>
      <c r="F12605" s="22"/>
      <c r="G12605" s="21">
        <v>593</v>
      </c>
      <c r="H12605" s="25">
        <v>21</v>
      </c>
      <c r="I12605" s="3">
        <v>72</v>
      </c>
      <c r="J12605" s="3">
        <v>289</v>
      </c>
      <c r="K12605" s="3">
        <v>177</v>
      </c>
      <c r="L12605" s="26">
        <v>34</v>
      </c>
    </row>
    <row r="12606" spans="4:12" x14ac:dyDescent="0.2">
      <c r="D12606" s="175"/>
      <c r="E12606" s="11"/>
      <c r="F12606" s="10"/>
      <c r="G12606" s="9">
        <v>100</v>
      </c>
      <c r="H12606" s="16">
        <v>3.5413153457000002</v>
      </c>
      <c r="I12606" s="2">
        <v>12.141652613828001</v>
      </c>
      <c r="J12606" s="2">
        <v>48.735244519393</v>
      </c>
      <c r="K12606" s="2">
        <v>29.848229342326999</v>
      </c>
      <c r="L12606" s="13">
        <v>5.7335581787520002</v>
      </c>
    </row>
    <row r="12607" spans="4:12" x14ac:dyDescent="0.2">
      <c r="D12607" s="175"/>
      <c r="E12607" s="4" t="s">
        <v>39</v>
      </c>
      <c r="F12607" s="6"/>
      <c r="G12607" s="5">
        <v>27</v>
      </c>
      <c r="H12607" s="7">
        <v>0</v>
      </c>
      <c r="I12607" s="1">
        <v>1</v>
      </c>
      <c r="J12607" s="1">
        <v>12</v>
      </c>
      <c r="K12607" s="1">
        <v>12</v>
      </c>
      <c r="L12607" s="8">
        <v>2</v>
      </c>
    </row>
    <row r="12608" spans="4:12" x14ac:dyDescent="0.2">
      <c r="D12608" s="175"/>
      <c r="E12608" s="11"/>
      <c r="F12608" s="10"/>
      <c r="G12608" s="9">
        <v>100</v>
      </c>
      <c r="H12608" s="121">
        <v>0</v>
      </c>
      <c r="I12608" s="27">
        <v>3.7037037037039999</v>
      </c>
      <c r="J12608" s="2">
        <v>44.444444444444002</v>
      </c>
      <c r="K12608" s="35">
        <v>44.444444444444002</v>
      </c>
      <c r="L12608" s="13">
        <v>7.4074074074069998</v>
      </c>
    </row>
    <row r="12609" spans="2:12" x14ac:dyDescent="0.2">
      <c r="D12609" s="175"/>
      <c r="E12609" s="4" t="s">
        <v>40</v>
      </c>
      <c r="F12609" s="6"/>
      <c r="G12609" s="5">
        <v>74</v>
      </c>
      <c r="H12609" s="7">
        <v>4</v>
      </c>
      <c r="I12609" s="1">
        <v>3</v>
      </c>
      <c r="J12609" s="1">
        <v>22</v>
      </c>
      <c r="K12609" s="1">
        <v>43</v>
      </c>
      <c r="L12609" s="8">
        <v>2</v>
      </c>
    </row>
    <row r="12610" spans="2:12" x14ac:dyDescent="0.2">
      <c r="D12610" s="175"/>
      <c r="E12610" s="11"/>
      <c r="F12610" s="10"/>
      <c r="G12610" s="9">
        <v>100</v>
      </c>
      <c r="H12610" s="16">
        <v>5.4054054054050003</v>
      </c>
      <c r="I12610" s="27">
        <v>4.0540540540540002</v>
      </c>
      <c r="J12610" s="46">
        <v>29.72972972973</v>
      </c>
      <c r="K12610" s="35">
        <v>58.108108108107999</v>
      </c>
      <c r="L12610" s="13">
        <v>2.7027027027030002</v>
      </c>
    </row>
    <row r="12611" spans="2:12" x14ac:dyDescent="0.2">
      <c r="D12611" s="175"/>
      <c r="E12611" s="4" t="s">
        <v>41</v>
      </c>
      <c r="F12611" s="6"/>
      <c r="G12611" s="5">
        <v>96</v>
      </c>
      <c r="H12611" s="7">
        <v>2</v>
      </c>
      <c r="I12611" s="1">
        <v>6</v>
      </c>
      <c r="J12611" s="1">
        <v>48</v>
      </c>
      <c r="K12611" s="1">
        <v>39</v>
      </c>
      <c r="L12611" s="8">
        <v>1</v>
      </c>
    </row>
    <row r="12612" spans="2:12" x14ac:dyDescent="0.2">
      <c r="D12612" s="175"/>
      <c r="E12612" s="11"/>
      <c r="F12612" s="10"/>
      <c r="G12612" s="9">
        <v>100</v>
      </c>
      <c r="H12612" s="16">
        <v>2.083333333333</v>
      </c>
      <c r="I12612" s="27">
        <v>6.25</v>
      </c>
      <c r="J12612" s="2">
        <v>50</v>
      </c>
      <c r="K12612" s="35">
        <v>40.625</v>
      </c>
      <c r="L12612" s="13">
        <v>1.041666666667</v>
      </c>
    </row>
    <row r="12613" spans="2:12" x14ac:dyDescent="0.2">
      <c r="D12613" s="175"/>
      <c r="E12613" s="4" t="s">
        <v>42</v>
      </c>
      <c r="F12613" s="6"/>
      <c r="G12613" s="5">
        <v>97</v>
      </c>
      <c r="H12613" s="7">
        <v>4</v>
      </c>
      <c r="I12613" s="1">
        <v>17</v>
      </c>
      <c r="J12613" s="1">
        <v>42</v>
      </c>
      <c r="K12613" s="1">
        <v>29</v>
      </c>
      <c r="L12613" s="8">
        <v>5</v>
      </c>
    </row>
    <row r="12614" spans="2:12" x14ac:dyDescent="0.2">
      <c r="D12614" s="175"/>
      <c r="E12614" s="11"/>
      <c r="F12614" s="10"/>
      <c r="G12614" s="9">
        <v>100</v>
      </c>
      <c r="H12614" s="16">
        <v>4.1237113402060004</v>
      </c>
      <c r="I12614" s="23">
        <v>17.525773195875999</v>
      </c>
      <c r="J12614" s="2">
        <v>43.298969072165001</v>
      </c>
      <c r="K12614" s="2">
        <v>29.896907216494998</v>
      </c>
      <c r="L12614" s="13">
        <v>5.1546391752579996</v>
      </c>
    </row>
    <row r="12615" spans="2:12" x14ac:dyDescent="0.2">
      <c r="D12615" s="175"/>
      <c r="E12615" s="4" t="s">
        <v>43</v>
      </c>
      <c r="F12615" s="6"/>
      <c r="G12615" s="5">
        <v>103</v>
      </c>
      <c r="H12615" s="7">
        <v>3</v>
      </c>
      <c r="I12615" s="1">
        <v>19</v>
      </c>
      <c r="J12615" s="1">
        <v>55</v>
      </c>
      <c r="K12615" s="1">
        <v>19</v>
      </c>
      <c r="L12615" s="8">
        <v>7</v>
      </c>
    </row>
    <row r="12616" spans="2:12" x14ac:dyDescent="0.2">
      <c r="D12616" s="175"/>
      <c r="E12616" s="11"/>
      <c r="F12616" s="10"/>
      <c r="G12616" s="9">
        <v>100</v>
      </c>
      <c r="H12616" s="16">
        <v>2.9126213592229999</v>
      </c>
      <c r="I12616" s="23">
        <v>18.446601941748</v>
      </c>
      <c r="J12616" s="23">
        <v>53.398058252426999</v>
      </c>
      <c r="K12616" s="46">
        <v>18.446601941748</v>
      </c>
      <c r="L12616" s="13">
        <v>6.796116504854</v>
      </c>
    </row>
    <row r="12617" spans="2:12" x14ac:dyDescent="0.2">
      <c r="D12617" s="175"/>
      <c r="E12617" s="4" t="s">
        <v>44</v>
      </c>
      <c r="F12617" s="6"/>
      <c r="G12617" s="5">
        <v>109</v>
      </c>
      <c r="H12617" s="7">
        <v>4</v>
      </c>
      <c r="I12617" s="1">
        <v>18</v>
      </c>
      <c r="J12617" s="1">
        <v>62</v>
      </c>
      <c r="K12617" s="1">
        <v>18</v>
      </c>
      <c r="L12617" s="8">
        <v>7</v>
      </c>
    </row>
    <row r="12618" spans="2:12" x14ac:dyDescent="0.2">
      <c r="D12618" s="175"/>
      <c r="E12618" s="11"/>
      <c r="F12618" s="10"/>
      <c r="G12618" s="9">
        <v>100</v>
      </c>
      <c r="H12618" s="16">
        <v>3.669724770642</v>
      </c>
      <c r="I12618" s="2">
        <v>16.513761467889999</v>
      </c>
      <c r="J12618" s="23">
        <v>56.880733944954002</v>
      </c>
      <c r="K12618" s="46">
        <v>16.513761467889999</v>
      </c>
      <c r="L12618" s="13">
        <v>6.4220183486240003</v>
      </c>
    </row>
    <row r="12619" spans="2:12" x14ac:dyDescent="0.2">
      <c r="D12619" s="175"/>
      <c r="E12619" s="4" t="s">
        <v>45</v>
      </c>
      <c r="F12619" s="6"/>
      <c r="G12619" s="5">
        <v>87</v>
      </c>
      <c r="H12619" s="7">
        <v>4</v>
      </c>
      <c r="I12619" s="1">
        <v>8</v>
      </c>
      <c r="J12619" s="1">
        <v>48</v>
      </c>
      <c r="K12619" s="1">
        <v>17</v>
      </c>
      <c r="L12619" s="8">
        <v>10</v>
      </c>
    </row>
    <row r="12620" spans="2:12" x14ac:dyDescent="0.2">
      <c r="D12620" s="176"/>
      <c r="E12620" s="57"/>
      <c r="F12620" s="54"/>
      <c r="G12620" s="67">
        <v>100</v>
      </c>
      <c r="H12620" s="82">
        <v>4.5977011494250002</v>
      </c>
      <c r="I12620" s="48">
        <v>9.1954022988510005</v>
      </c>
      <c r="J12620" s="103">
        <v>55.172413793102997</v>
      </c>
      <c r="K12620" s="96">
        <v>19.540229885056998</v>
      </c>
      <c r="L12620" s="113">
        <v>11.494252873562999</v>
      </c>
    </row>
    <row r="12622" spans="2:12" x14ac:dyDescent="0.2">
      <c r="B12622" s="43" t="str">
        <f xml:space="preserve"> HYPERLINK("#'目次'!B268", "[262]")</f>
        <v>[262]</v>
      </c>
      <c r="C12622" s="31" t="s">
        <v>480</v>
      </c>
    </row>
    <row r="12626" spans="4:12" ht="24" x14ac:dyDescent="0.2">
      <c r="D12626" s="177"/>
      <c r="E12626" s="178"/>
      <c r="F12626" s="178"/>
      <c r="G12626" s="40" t="s">
        <v>14</v>
      </c>
      <c r="H12626" s="42" t="s">
        <v>451</v>
      </c>
      <c r="I12626" s="15" t="s">
        <v>452</v>
      </c>
      <c r="J12626" s="15" t="s">
        <v>453</v>
      </c>
      <c r="K12626" s="15" t="s">
        <v>420</v>
      </c>
      <c r="L12626" s="44" t="s">
        <v>17</v>
      </c>
    </row>
    <row r="12627" spans="4:12" x14ac:dyDescent="0.2">
      <c r="D12627" s="179"/>
      <c r="E12627" s="180"/>
      <c r="F12627" s="180"/>
      <c r="G12627" s="39"/>
      <c r="H12627" s="41"/>
      <c r="I12627" s="14"/>
      <c r="J12627" s="14"/>
      <c r="K12627" s="14"/>
      <c r="L12627" s="38"/>
    </row>
    <row r="12628" spans="4:12" x14ac:dyDescent="0.2">
      <c r="D12628" s="70"/>
      <c r="E12628" s="72" t="s">
        <v>14</v>
      </c>
      <c r="F12628" s="69"/>
      <c r="G12628" s="37">
        <v>1222</v>
      </c>
      <c r="H12628" s="17">
        <v>131</v>
      </c>
      <c r="I12628" s="17">
        <v>235</v>
      </c>
      <c r="J12628" s="17">
        <v>484</v>
      </c>
      <c r="K12628" s="17">
        <v>321</v>
      </c>
      <c r="L12628" s="55">
        <v>51</v>
      </c>
    </row>
    <row r="12629" spans="4:12" x14ac:dyDescent="0.2">
      <c r="D12629" s="57"/>
      <c r="E12629" s="54"/>
      <c r="F12629" s="71"/>
      <c r="G12629" s="9">
        <v>100</v>
      </c>
      <c r="H12629" s="2">
        <v>10.720130932897</v>
      </c>
      <c r="I12629" s="2">
        <v>19.230769230768999</v>
      </c>
      <c r="J12629" s="2">
        <v>39.607201309329</v>
      </c>
      <c r="K12629" s="2">
        <v>26.268412438624999</v>
      </c>
      <c r="L12629" s="13">
        <v>4.1734860883799998</v>
      </c>
    </row>
    <row r="12630" spans="4:12" x14ac:dyDescent="0.2">
      <c r="D12630" s="174" t="s">
        <v>18</v>
      </c>
      <c r="E12630" s="20" t="s">
        <v>19</v>
      </c>
      <c r="F12630" s="22"/>
      <c r="G12630" s="21">
        <v>57</v>
      </c>
      <c r="H12630" s="25">
        <v>7</v>
      </c>
      <c r="I12630" s="3">
        <v>6</v>
      </c>
      <c r="J12630" s="3">
        <v>28</v>
      </c>
      <c r="K12630" s="3">
        <v>12</v>
      </c>
      <c r="L12630" s="26">
        <v>4</v>
      </c>
    </row>
    <row r="12631" spans="4:12" x14ac:dyDescent="0.2">
      <c r="D12631" s="175"/>
      <c r="E12631" s="11"/>
      <c r="F12631" s="10"/>
      <c r="G12631" s="9">
        <v>100</v>
      </c>
      <c r="H12631" s="16">
        <v>12.280701754386</v>
      </c>
      <c r="I12631" s="27">
        <v>10.526315789473999</v>
      </c>
      <c r="J12631" s="23">
        <v>49.122807017543998</v>
      </c>
      <c r="K12631" s="27">
        <v>21.052631578947</v>
      </c>
      <c r="L12631" s="13">
        <v>7.0175438596489998</v>
      </c>
    </row>
    <row r="12632" spans="4:12" x14ac:dyDescent="0.2">
      <c r="D12632" s="175"/>
      <c r="E12632" s="4" t="s">
        <v>20</v>
      </c>
      <c r="F12632" s="6"/>
      <c r="G12632" s="5">
        <v>84</v>
      </c>
      <c r="H12632" s="7">
        <v>11</v>
      </c>
      <c r="I12632" s="1">
        <v>18</v>
      </c>
      <c r="J12632" s="1">
        <v>26</v>
      </c>
      <c r="K12632" s="1">
        <v>24</v>
      </c>
      <c r="L12632" s="8">
        <v>5</v>
      </c>
    </row>
    <row r="12633" spans="4:12" x14ac:dyDescent="0.2">
      <c r="D12633" s="175"/>
      <c r="E12633" s="11"/>
      <c r="F12633" s="10"/>
      <c r="G12633" s="9">
        <v>100</v>
      </c>
      <c r="H12633" s="16">
        <v>13.095238095238001</v>
      </c>
      <c r="I12633" s="2">
        <v>21.428571428571001</v>
      </c>
      <c r="J12633" s="27">
        <v>30.952380952380999</v>
      </c>
      <c r="K12633" s="2">
        <v>28.571428571428999</v>
      </c>
      <c r="L12633" s="13">
        <v>5.9523809523809996</v>
      </c>
    </row>
    <row r="12634" spans="4:12" x14ac:dyDescent="0.2">
      <c r="D12634" s="175"/>
      <c r="E12634" s="4" t="s">
        <v>21</v>
      </c>
      <c r="F12634" s="6"/>
      <c r="G12634" s="5">
        <v>487</v>
      </c>
      <c r="H12634" s="7">
        <v>57</v>
      </c>
      <c r="I12634" s="1">
        <v>90</v>
      </c>
      <c r="J12634" s="1">
        <v>186</v>
      </c>
      <c r="K12634" s="1">
        <v>139</v>
      </c>
      <c r="L12634" s="8">
        <v>15</v>
      </c>
    </row>
    <row r="12635" spans="4:12" x14ac:dyDescent="0.2">
      <c r="D12635" s="175"/>
      <c r="E12635" s="11"/>
      <c r="F12635" s="10"/>
      <c r="G12635" s="9">
        <v>100</v>
      </c>
      <c r="H12635" s="16">
        <v>11.70431211499</v>
      </c>
      <c r="I12635" s="2">
        <v>18.480492813142</v>
      </c>
      <c r="J12635" s="2">
        <v>38.193018480493002</v>
      </c>
      <c r="K12635" s="2">
        <v>28.542094455851998</v>
      </c>
      <c r="L12635" s="13">
        <v>3.080082135524</v>
      </c>
    </row>
    <row r="12636" spans="4:12" x14ac:dyDescent="0.2">
      <c r="D12636" s="175"/>
      <c r="E12636" s="4" t="s">
        <v>22</v>
      </c>
      <c r="F12636" s="6"/>
      <c r="G12636" s="5">
        <v>35</v>
      </c>
      <c r="H12636" s="7">
        <v>2</v>
      </c>
      <c r="I12636" s="1">
        <v>6</v>
      </c>
      <c r="J12636" s="1">
        <v>15</v>
      </c>
      <c r="K12636" s="1">
        <v>10</v>
      </c>
      <c r="L12636" s="8">
        <v>2</v>
      </c>
    </row>
    <row r="12637" spans="4:12" x14ac:dyDescent="0.2">
      <c r="D12637" s="175"/>
      <c r="E12637" s="11"/>
      <c r="F12637" s="10"/>
      <c r="G12637" s="9">
        <v>100</v>
      </c>
      <c r="H12637" s="73">
        <v>5.7142857142860004</v>
      </c>
      <c r="I12637" s="2">
        <v>17.142857142857</v>
      </c>
      <c r="J12637" s="2">
        <v>42.857142857143003</v>
      </c>
      <c r="K12637" s="2">
        <v>28.571428571428999</v>
      </c>
      <c r="L12637" s="13">
        <v>5.7142857142860004</v>
      </c>
    </row>
    <row r="12638" spans="4:12" x14ac:dyDescent="0.2">
      <c r="D12638" s="175"/>
      <c r="E12638" s="4" t="s">
        <v>23</v>
      </c>
      <c r="F12638" s="6"/>
      <c r="G12638" s="5">
        <v>143</v>
      </c>
      <c r="H12638" s="7">
        <v>11</v>
      </c>
      <c r="I12638" s="1">
        <v>26</v>
      </c>
      <c r="J12638" s="1">
        <v>63</v>
      </c>
      <c r="K12638" s="1">
        <v>39</v>
      </c>
      <c r="L12638" s="8">
        <v>4</v>
      </c>
    </row>
    <row r="12639" spans="4:12" x14ac:dyDescent="0.2">
      <c r="D12639" s="175"/>
      <c r="E12639" s="11"/>
      <c r="F12639" s="10"/>
      <c r="G12639" s="9">
        <v>100</v>
      </c>
      <c r="H12639" s="16">
        <v>7.6923076923079998</v>
      </c>
      <c r="I12639" s="2">
        <v>18.181818181817999</v>
      </c>
      <c r="J12639" s="2">
        <v>44.055944055944003</v>
      </c>
      <c r="K12639" s="2">
        <v>27.272727272727</v>
      </c>
      <c r="L12639" s="13">
        <v>2.797202797203</v>
      </c>
    </row>
    <row r="12640" spans="4:12" x14ac:dyDescent="0.2">
      <c r="D12640" s="175"/>
      <c r="E12640" s="4" t="s">
        <v>24</v>
      </c>
      <c r="F12640" s="6"/>
      <c r="G12640" s="5">
        <v>187</v>
      </c>
      <c r="H12640" s="7">
        <v>21</v>
      </c>
      <c r="I12640" s="1">
        <v>41</v>
      </c>
      <c r="J12640" s="1">
        <v>82</v>
      </c>
      <c r="K12640" s="1">
        <v>36</v>
      </c>
      <c r="L12640" s="8">
        <v>7</v>
      </c>
    </row>
    <row r="12641" spans="4:12" x14ac:dyDescent="0.2">
      <c r="D12641" s="175"/>
      <c r="E12641" s="11"/>
      <c r="F12641" s="10"/>
      <c r="G12641" s="9">
        <v>100</v>
      </c>
      <c r="H12641" s="16">
        <v>11.229946524063999</v>
      </c>
      <c r="I12641" s="2">
        <v>21.925133689839999</v>
      </c>
      <c r="J12641" s="2">
        <v>43.850267379679003</v>
      </c>
      <c r="K12641" s="27">
        <v>19.251336898396001</v>
      </c>
      <c r="L12641" s="13">
        <v>3.7433155080209999</v>
      </c>
    </row>
    <row r="12642" spans="4:12" x14ac:dyDescent="0.2">
      <c r="D12642" s="175"/>
      <c r="E12642" s="4" t="s">
        <v>25</v>
      </c>
      <c r="F12642" s="6"/>
      <c r="G12642" s="5">
        <v>71</v>
      </c>
      <c r="H12642" s="7">
        <v>8</v>
      </c>
      <c r="I12642" s="1">
        <v>18</v>
      </c>
      <c r="J12642" s="1">
        <v>22</v>
      </c>
      <c r="K12642" s="1">
        <v>21</v>
      </c>
      <c r="L12642" s="8">
        <v>2</v>
      </c>
    </row>
    <row r="12643" spans="4:12" x14ac:dyDescent="0.2">
      <c r="D12643" s="175"/>
      <c r="E12643" s="11"/>
      <c r="F12643" s="10"/>
      <c r="G12643" s="9">
        <v>100</v>
      </c>
      <c r="H12643" s="16">
        <v>11.267605633803001</v>
      </c>
      <c r="I12643" s="23">
        <v>25.352112676055999</v>
      </c>
      <c r="J12643" s="27">
        <v>30.985915492958</v>
      </c>
      <c r="K12643" s="2">
        <v>29.577464788732001</v>
      </c>
      <c r="L12643" s="13">
        <v>2.8169014084509998</v>
      </c>
    </row>
    <row r="12644" spans="4:12" x14ac:dyDescent="0.2">
      <c r="D12644" s="175"/>
      <c r="E12644" s="4" t="s">
        <v>26</v>
      </c>
      <c r="F12644" s="6"/>
      <c r="G12644" s="5">
        <v>30</v>
      </c>
      <c r="H12644" s="7">
        <v>4</v>
      </c>
      <c r="I12644" s="1">
        <v>4</v>
      </c>
      <c r="J12644" s="1">
        <v>14</v>
      </c>
      <c r="K12644" s="1">
        <v>6</v>
      </c>
      <c r="L12644" s="8">
        <v>2</v>
      </c>
    </row>
    <row r="12645" spans="4:12" x14ac:dyDescent="0.2">
      <c r="D12645" s="175"/>
      <c r="E12645" s="11"/>
      <c r="F12645" s="10"/>
      <c r="G12645" s="9">
        <v>100</v>
      </c>
      <c r="H12645" s="16">
        <v>13.333333333333</v>
      </c>
      <c r="I12645" s="27">
        <v>13.333333333333</v>
      </c>
      <c r="J12645" s="23">
        <v>46.666666666666998</v>
      </c>
      <c r="K12645" s="27">
        <v>20</v>
      </c>
      <c r="L12645" s="13">
        <v>6.666666666667</v>
      </c>
    </row>
    <row r="12646" spans="4:12" x14ac:dyDescent="0.2">
      <c r="D12646" s="175"/>
      <c r="E12646" s="4" t="s">
        <v>27</v>
      </c>
      <c r="F12646" s="6"/>
      <c r="G12646" s="5">
        <v>70</v>
      </c>
      <c r="H12646" s="7">
        <v>6</v>
      </c>
      <c r="I12646" s="1">
        <v>13</v>
      </c>
      <c r="J12646" s="1">
        <v>26</v>
      </c>
      <c r="K12646" s="1">
        <v>19</v>
      </c>
      <c r="L12646" s="8">
        <v>6</v>
      </c>
    </row>
    <row r="12647" spans="4:12" x14ac:dyDescent="0.2">
      <c r="D12647" s="175"/>
      <c r="E12647" s="11"/>
      <c r="F12647" s="10"/>
      <c r="G12647" s="9">
        <v>100</v>
      </c>
      <c r="H12647" s="16">
        <v>8.5714285714289993</v>
      </c>
      <c r="I12647" s="2">
        <v>18.571428571428999</v>
      </c>
      <c r="J12647" s="2">
        <v>37.142857142856997</v>
      </c>
      <c r="K12647" s="2">
        <v>27.142857142857</v>
      </c>
      <c r="L12647" s="13">
        <v>8.5714285714289993</v>
      </c>
    </row>
    <row r="12648" spans="4:12" x14ac:dyDescent="0.2">
      <c r="D12648" s="175"/>
      <c r="E12648" s="4" t="s">
        <v>28</v>
      </c>
      <c r="F12648" s="6"/>
      <c r="G12648" s="5">
        <v>51</v>
      </c>
      <c r="H12648" s="7">
        <v>4</v>
      </c>
      <c r="I12648" s="1">
        <v>13</v>
      </c>
      <c r="J12648" s="1">
        <v>19</v>
      </c>
      <c r="K12648" s="1">
        <v>11</v>
      </c>
      <c r="L12648" s="8">
        <v>4</v>
      </c>
    </row>
    <row r="12649" spans="4:12" x14ac:dyDescent="0.2">
      <c r="D12649" s="175"/>
      <c r="E12649" s="11"/>
      <c r="F12649" s="10"/>
      <c r="G12649" s="9">
        <v>100</v>
      </c>
      <c r="H12649" s="16">
        <v>7.8431372549020004</v>
      </c>
      <c r="I12649" s="23">
        <v>25.490196078431001</v>
      </c>
      <c r="J12649" s="2">
        <v>37.254901960783997</v>
      </c>
      <c r="K12649" s="2">
        <v>21.568627450979999</v>
      </c>
      <c r="L12649" s="13">
        <v>7.8431372549020004</v>
      </c>
    </row>
    <row r="12650" spans="4:12" x14ac:dyDescent="0.2">
      <c r="D12650" s="175"/>
      <c r="E12650" s="4" t="s">
        <v>29</v>
      </c>
      <c r="F12650" s="6"/>
      <c r="G12650" s="5">
        <v>7</v>
      </c>
      <c r="H12650" s="7">
        <v>0</v>
      </c>
      <c r="I12650" s="1">
        <v>0</v>
      </c>
      <c r="J12650" s="1">
        <v>3</v>
      </c>
      <c r="K12650" s="1">
        <v>4</v>
      </c>
      <c r="L12650" s="8">
        <v>0</v>
      </c>
    </row>
    <row r="12651" spans="4:12" x14ac:dyDescent="0.2">
      <c r="D12651" s="175"/>
      <c r="E12651" s="11"/>
      <c r="F12651" s="10"/>
      <c r="G12651" s="9">
        <v>100</v>
      </c>
      <c r="H12651" s="116">
        <v>0</v>
      </c>
      <c r="I12651" s="76">
        <v>0</v>
      </c>
      <c r="J12651" s="2">
        <v>42.857142857143003</v>
      </c>
      <c r="K12651" s="35">
        <v>57.142857142856997</v>
      </c>
      <c r="L12651" s="36">
        <v>0</v>
      </c>
    </row>
    <row r="12652" spans="4:12" x14ac:dyDescent="0.2">
      <c r="D12652" s="174" t="s">
        <v>30</v>
      </c>
      <c r="E12652" s="20" t="s">
        <v>31</v>
      </c>
      <c r="F12652" s="22"/>
      <c r="G12652" s="21">
        <v>393</v>
      </c>
      <c r="H12652" s="25">
        <v>49</v>
      </c>
      <c r="I12652" s="3">
        <v>63</v>
      </c>
      <c r="J12652" s="3">
        <v>155</v>
      </c>
      <c r="K12652" s="3">
        <v>116</v>
      </c>
      <c r="L12652" s="26">
        <v>10</v>
      </c>
    </row>
    <row r="12653" spans="4:12" x14ac:dyDescent="0.2">
      <c r="D12653" s="175"/>
      <c r="E12653" s="11"/>
      <c r="F12653" s="10"/>
      <c r="G12653" s="9">
        <v>100</v>
      </c>
      <c r="H12653" s="16">
        <v>12.468193384224</v>
      </c>
      <c r="I12653" s="2">
        <v>16.030534351145</v>
      </c>
      <c r="J12653" s="2">
        <v>39.440203562340997</v>
      </c>
      <c r="K12653" s="2">
        <v>29.516539440203999</v>
      </c>
      <c r="L12653" s="13">
        <v>2.5445292620869999</v>
      </c>
    </row>
    <row r="12654" spans="4:12" x14ac:dyDescent="0.2">
      <c r="D12654" s="175"/>
      <c r="E12654" s="4" t="s">
        <v>32</v>
      </c>
      <c r="F12654" s="6"/>
      <c r="G12654" s="5">
        <v>352</v>
      </c>
      <c r="H12654" s="7">
        <v>38</v>
      </c>
      <c r="I12654" s="1">
        <v>68</v>
      </c>
      <c r="J12654" s="1">
        <v>146</v>
      </c>
      <c r="K12654" s="1">
        <v>82</v>
      </c>
      <c r="L12654" s="8">
        <v>18</v>
      </c>
    </row>
    <row r="12655" spans="4:12" x14ac:dyDescent="0.2">
      <c r="D12655" s="175"/>
      <c r="E12655" s="11"/>
      <c r="F12655" s="10"/>
      <c r="G12655" s="9">
        <v>100</v>
      </c>
      <c r="H12655" s="16">
        <v>10.795454545455</v>
      </c>
      <c r="I12655" s="2">
        <v>19.318181818182001</v>
      </c>
      <c r="J12655" s="2">
        <v>41.477272727272997</v>
      </c>
      <c r="K12655" s="2">
        <v>23.295454545455001</v>
      </c>
      <c r="L12655" s="13">
        <v>5.113636363636</v>
      </c>
    </row>
    <row r="12656" spans="4:12" x14ac:dyDescent="0.2">
      <c r="D12656" s="175"/>
      <c r="E12656" s="4" t="s">
        <v>33</v>
      </c>
      <c r="F12656" s="6"/>
      <c r="G12656" s="5">
        <v>388</v>
      </c>
      <c r="H12656" s="7">
        <v>37</v>
      </c>
      <c r="I12656" s="1">
        <v>89</v>
      </c>
      <c r="J12656" s="1">
        <v>141</v>
      </c>
      <c r="K12656" s="1">
        <v>100</v>
      </c>
      <c r="L12656" s="8">
        <v>21</v>
      </c>
    </row>
    <row r="12657" spans="4:12" x14ac:dyDescent="0.2">
      <c r="D12657" s="175"/>
      <c r="E12657" s="11"/>
      <c r="F12657" s="10"/>
      <c r="G12657" s="9">
        <v>100</v>
      </c>
      <c r="H12657" s="16">
        <v>9.5360824742269994</v>
      </c>
      <c r="I12657" s="2">
        <v>22.938144329897</v>
      </c>
      <c r="J12657" s="2">
        <v>36.340206185566998</v>
      </c>
      <c r="K12657" s="2">
        <v>25.773195876289002</v>
      </c>
      <c r="L12657" s="13">
        <v>5.4123711340209999</v>
      </c>
    </row>
    <row r="12658" spans="4:12" x14ac:dyDescent="0.2">
      <c r="D12658" s="175"/>
      <c r="E12658" s="4" t="s">
        <v>34</v>
      </c>
      <c r="F12658" s="6"/>
      <c r="G12658" s="5">
        <v>89</v>
      </c>
      <c r="H12658" s="7">
        <v>7</v>
      </c>
      <c r="I12658" s="1">
        <v>15</v>
      </c>
      <c r="J12658" s="1">
        <v>42</v>
      </c>
      <c r="K12658" s="1">
        <v>23</v>
      </c>
      <c r="L12658" s="8">
        <v>2</v>
      </c>
    </row>
    <row r="12659" spans="4:12" x14ac:dyDescent="0.2">
      <c r="D12659" s="175"/>
      <c r="E12659" s="11"/>
      <c r="F12659" s="10"/>
      <c r="G12659" s="9">
        <v>100</v>
      </c>
      <c r="H12659" s="16">
        <v>7.8651685393259996</v>
      </c>
      <c r="I12659" s="2">
        <v>16.853932584270002</v>
      </c>
      <c r="J12659" s="23">
        <v>47.191011235955003</v>
      </c>
      <c r="K12659" s="2">
        <v>25.842696629212998</v>
      </c>
      <c r="L12659" s="13">
        <v>2.2471910112360001</v>
      </c>
    </row>
    <row r="12660" spans="4:12" x14ac:dyDescent="0.2">
      <c r="D12660" s="174" t="s">
        <v>35</v>
      </c>
      <c r="E12660" s="20" t="s">
        <v>36</v>
      </c>
      <c r="F12660" s="22"/>
      <c r="G12660" s="21">
        <v>629</v>
      </c>
      <c r="H12660" s="25">
        <v>80</v>
      </c>
      <c r="I12660" s="3">
        <v>125</v>
      </c>
      <c r="J12660" s="3">
        <v>241</v>
      </c>
      <c r="K12660" s="3">
        <v>162</v>
      </c>
      <c r="L12660" s="26">
        <v>21</v>
      </c>
    </row>
    <row r="12661" spans="4:12" x14ac:dyDescent="0.2">
      <c r="D12661" s="175"/>
      <c r="E12661" s="11"/>
      <c r="F12661" s="10"/>
      <c r="G12661" s="9">
        <v>100</v>
      </c>
      <c r="H12661" s="16">
        <v>12.718600953895001</v>
      </c>
      <c r="I12661" s="2">
        <v>19.872813990461001</v>
      </c>
      <c r="J12661" s="2">
        <v>38.314785373608998</v>
      </c>
      <c r="K12661" s="2">
        <v>25.755166931638001</v>
      </c>
      <c r="L12661" s="13">
        <v>3.3386327503970001</v>
      </c>
    </row>
    <row r="12662" spans="4:12" x14ac:dyDescent="0.2">
      <c r="D12662" s="175"/>
      <c r="E12662" s="4" t="s">
        <v>37</v>
      </c>
      <c r="F12662" s="6"/>
      <c r="G12662" s="5">
        <v>593</v>
      </c>
      <c r="H12662" s="7">
        <v>51</v>
      </c>
      <c r="I12662" s="1">
        <v>110</v>
      </c>
      <c r="J12662" s="1">
        <v>243</v>
      </c>
      <c r="K12662" s="1">
        <v>159</v>
      </c>
      <c r="L12662" s="8">
        <v>30</v>
      </c>
    </row>
    <row r="12663" spans="4:12" x14ac:dyDescent="0.2">
      <c r="D12663" s="175"/>
      <c r="E12663" s="11"/>
      <c r="F12663" s="10"/>
      <c r="G12663" s="9">
        <v>100</v>
      </c>
      <c r="H12663" s="16">
        <v>8.6003372681279995</v>
      </c>
      <c r="I12663" s="2">
        <v>18.549747048903999</v>
      </c>
      <c r="J12663" s="2">
        <v>40.978077571668997</v>
      </c>
      <c r="K12663" s="2">
        <v>26.812816188869999</v>
      </c>
      <c r="L12663" s="13">
        <v>5.0590219224280002</v>
      </c>
    </row>
    <row r="12664" spans="4:12" x14ac:dyDescent="0.2">
      <c r="D12664" s="174" t="s">
        <v>38</v>
      </c>
      <c r="E12664" s="20" t="s">
        <v>39</v>
      </c>
      <c r="F12664" s="22"/>
      <c r="G12664" s="21">
        <v>64</v>
      </c>
      <c r="H12664" s="25">
        <v>1</v>
      </c>
      <c r="I12664" s="3">
        <v>7</v>
      </c>
      <c r="J12664" s="3">
        <v>25</v>
      </c>
      <c r="K12664" s="3">
        <v>28</v>
      </c>
      <c r="L12664" s="26">
        <v>3</v>
      </c>
    </row>
    <row r="12665" spans="4:12" x14ac:dyDescent="0.2">
      <c r="D12665" s="175"/>
      <c r="E12665" s="11"/>
      <c r="F12665" s="10"/>
      <c r="G12665" s="9">
        <v>100</v>
      </c>
      <c r="H12665" s="73">
        <v>1.5625</v>
      </c>
      <c r="I12665" s="27">
        <v>10.9375</v>
      </c>
      <c r="J12665" s="2">
        <v>39.0625</v>
      </c>
      <c r="K12665" s="35">
        <v>43.75</v>
      </c>
      <c r="L12665" s="13">
        <v>4.6875</v>
      </c>
    </row>
    <row r="12666" spans="4:12" x14ac:dyDescent="0.2">
      <c r="D12666" s="175"/>
      <c r="E12666" s="4" t="s">
        <v>40</v>
      </c>
      <c r="F12666" s="6"/>
      <c r="G12666" s="5">
        <v>147</v>
      </c>
      <c r="H12666" s="7">
        <v>14</v>
      </c>
      <c r="I12666" s="1">
        <v>14</v>
      </c>
      <c r="J12666" s="1">
        <v>44</v>
      </c>
      <c r="K12666" s="1">
        <v>70</v>
      </c>
      <c r="L12666" s="8">
        <v>5</v>
      </c>
    </row>
    <row r="12667" spans="4:12" x14ac:dyDescent="0.2">
      <c r="D12667" s="175"/>
      <c r="E12667" s="11"/>
      <c r="F12667" s="10"/>
      <c r="G12667" s="9">
        <v>100</v>
      </c>
      <c r="H12667" s="16">
        <v>9.5238095238099998</v>
      </c>
      <c r="I12667" s="27">
        <v>9.5238095238099998</v>
      </c>
      <c r="J12667" s="27">
        <v>29.931972789115999</v>
      </c>
      <c r="K12667" s="35">
        <v>47.619047619047997</v>
      </c>
      <c r="L12667" s="13">
        <v>3.4013605442179999</v>
      </c>
    </row>
    <row r="12668" spans="4:12" x14ac:dyDescent="0.2">
      <c r="D12668" s="175"/>
      <c r="E12668" s="4" t="s">
        <v>41</v>
      </c>
      <c r="F12668" s="6"/>
      <c r="G12668" s="5">
        <v>204</v>
      </c>
      <c r="H12668" s="7">
        <v>10</v>
      </c>
      <c r="I12668" s="1">
        <v>31</v>
      </c>
      <c r="J12668" s="1">
        <v>80</v>
      </c>
      <c r="K12668" s="1">
        <v>80</v>
      </c>
      <c r="L12668" s="8">
        <v>3</v>
      </c>
    </row>
    <row r="12669" spans="4:12" x14ac:dyDescent="0.2">
      <c r="D12669" s="175"/>
      <c r="E12669" s="11"/>
      <c r="F12669" s="10"/>
      <c r="G12669" s="9">
        <v>100</v>
      </c>
      <c r="H12669" s="73">
        <v>4.9019607843140003</v>
      </c>
      <c r="I12669" s="2">
        <v>15.196078431373</v>
      </c>
      <c r="J12669" s="2">
        <v>39.215686274509999</v>
      </c>
      <c r="K12669" s="35">
        <v>39.215686274509999</v>
      </c>
      <c r="L12669" s="13">
        <v>1.4705882352940001</v>
      </c>
    </row>
    <row r="12670" spans="4:12" x14ac:dyDescent="0.2">
      <c r="D12670" s="175"/>
      <c r="E12670" s="4" t="s">
        <v>42</v>
      </c>
      <c r="F12670" s="6"/>
      <c r="G12670" s="5">
        <v>210</v>
      </c>
      <c r="H12670" s="7">
        <v>25</v>
      </c>
      <c r="I12670" s="1">
        <v>41</v>
      </c>
      <c r="J12670" s="1">
        <v>77</v>
      </c>
      <c r="K12670" s="1">
        <v>61</v>
      </c>
      <c r="L12670" s="8">
        <v>6</v>
      </c>
    </row>
    <row r="12671" spans="4:12" x14ac:dyDescent="0.2">
      <c r="D12671" s="175"/>
      <c r="E12671" s="11"/>
      <c r="F12671" s="10"/>
      <c r="G12671" s="9">
        <v>100</v>
      </c>
      <c r="H12671" s="16">
        <v>11.904761904761999</v>
      </c>
      <c r="I12671" s="2">
        <v>19.523809523810002</v>
      </c>
      <c r="J12671" s="2">
        <v>36.666666666666998</v>
      </c>
      <c r="K12671" s="2">
        <v>29.047619047619001</v>
      </c>
      <c r="L12671" s="13">
        <v>2.8571428571430002</v>
      </c>
    </row>
    <row r="12672" spans="4:12" x14ac:dyDescent="0.2">
      <c r="D12672" s="175"/>
      <c r="E12672" s="4" t="s">
        <v>43</v>
      </c>
      <c r="F12672" s="6"/>
      <c r="G12672" s="5">
        <v>204</v>
      </c>
      <c r="H12672" s="7">
        <v>24</v>
      </c>
      <c r="I12672" s="1">
        <v>53</v>
      </c>
      <c r="J12672" s="1">
        <v>82</v>
      </c>
      <c r="K12672" s="1">
        <v>37</v>
      </c>
      <c r="L12672" s="8">
        <v>8</v>
      </c>
    </row>
    <row r="12673" spans="2:12" x14ac:dyDescent="0.2">
      <c r="D12673" s="175"/>
      <c r="E12673" s="11"/>
      <c r="F12673" s="10"/>
      <c r="G12673" s="9">
        <v>100</v>
      </c>
      <c r="H12673" s="16">
        <v>11.764705882353001</v>
      </c>
      <c r="I12673" s="23">
        <v>25.980392156863001</v>
      </c>
      <c r="J12673" s="2">
        <v>40.196078431373003</v>
      </c>
      <c r="K12673" s="27">
        <v>18.137254901961001</v>
      </c>
      <c r="L12673" s="13">
        <v>3.9215686274510002</v>
      </c>
    </row>
    <row r="12674" spans="2:12" x14ac:dyDescent="0.2">
      <c r="D12674" s="175"/>
      <c r="E12674" s="4" t="s">
        <v>44</v>
      </c>
      <c r="F12674" s="6"/>
      <c r="G12674" s="5">
        <v>223</v>
      </c>
      <c r="H12674" s="7">
        <v>33</v>
      </c>
      <c r="I12674" s="1">
        <v>51</v>
      </c>
      <c r="J12674" s="1">
        <v>100</v>
      </c>
      <c r="K12674" s="1">
        <v>27</v>
      </c>
      <c r="L12674" s="8">
        <v>12</v>
      </c>
    </row>
    <row r="12675" spans="2:12" x14ac:dyDescent="0.2">
      <c r="D12675" s="175"/>
      <c r="E12675" s="11"/>
      <c r="F12675" s="10"/>
      <c r="G12675" s="9">
        <v>100</v>
      </c>
      <c r="H12675" s="16">
        <v>14.798206278026999</v>
      </c>
      <c r="I12675" s="2">
        <v>22.869955156951001</v>
      </c>
      <c r="J12675" s="23">
        <v>44.843049327354002</v>
      </c>
      <c r="K12675" s="46">
        <v>12.107623318386</v>
      </c>
      <c r="L12675" s="13">
        <v>5.3811659192830001</v>
      </c>
    </row>
    <row r="12676" spans="2:12" x14ac:dyDescent="0.2">
      <c r="D12676" s="175"/>
      <c r="E12676" s="4" t="s">
        <v>45</v>
      </c>
      <c r="F12676" s="6"/>
      <c r="G12676" s="5">
        <v>170</v>
      </c>
      <c r="H12676" s="7">
        <v>24</v>
      </c>
      <c r="I12676" s="1">
        <v>38</v>
      </c>
      <c r="J12676" s="1">
        <v>76</v>
      </c>
      <c r="K12676" s="1">
        <v>18</v>
      </c>
      <c r="L12676" s="8">
        <v>14</v>
      </c>
    </row>
    <row r="12677" spans="2:12" x14ac:dyDescent="0.2">
      <c r="D12677" s="176"/>
      <c r="E12677" s="57"/>
      <c r="F12677" s="54"/>
      <c r="G12677" s="67">
        <v>100</v>
      </c>
      <c r="H12677" s="82">
        <v>14.117647058824</v>
      </c>
      <c r="I12677" s="48">
        <v>22.352941176470999</v>
      </c>
      <c r="J12677" s="103">
        <v>44.705882352941003</v>
      </c>
      <c r="K12677" s="91">
        <v>10.588235294118</v>
      </c>
      <c r="L12677" s="84">
        <v>8.2352941176469994</v>
      </c>
    </row>
    <row r="12679" spans="2:12" x14ac:dyDescent="0.2">
      <c r="B12679" s="43" t="str">
        <f xml:space="preserve"> HYPERLINK("#'目次'!B269", "[263]")</f>
        <v>[263]</v>
      </c>
      <c r="C12679" s="31" t="s">
        <v>480</v>
      </c>
    </row>
    <row r="12683" spans="2:12" ht="24" x14ac:dyDescent="0.2">
      <c r="D12683" s="177"/>
      <c r="E12683" s="178"/>
      <c r="F12683" s="178"/>
      <c r="G12683" s="40" t="s">
        <v>14</v>
      </c>
      <c r="H12683" s="42" t="s">
        <v>451</v>
      </c>
      <c r="I12683" s="15" t="s">
        <v>452</v>
      </c>
      <c r="J12683" s="15" t="s">
        <v>453</v>
      </c>
      <c r="K12683" s="15" t="s">
        <v>420</v>
      </c>
      <c r="L12683" s="44" t="s">
        <v>17</v>
      </c>
    </row>
    <row r="12684" spans="2:12" x14ac:dyDescent="0.2">
      <c r="D12684" s="179"/>
      <c r="E12684" s="180"/>
      <c r="F12684" s="180"/>
      <c r="G12684" s="39"/>
      <c r="H12684" s="41"/>
      <c r="I12684" s="14"/>
      <c r="J12684" s="14"/>
      <c r="K12684" s="14"/>
      <c r="L12684" s="38"/>
    </row>
    <row r="12685" spans="2:12" x14ac:dyDescent="0.2">
      <c r="D12685" s="70"/>
      <c r="E12685" s="72" t="s">
        <v>14</v>
      </c>
      <c r="F12685" s="69"/>
      <c r="G12685" s="37">
        <v>1222</v>
      </c>
      <c r="H12685" s="17">
        <v>131</v>
      </c>
      <c r="I12685" s="17">
        <v>235</v>
      </c>
      <c r="J12685" s="17">
        <v>484</v>
      </c>
      <c r="K12685" s="17">
        <v>321</v>
      </c>
      <c r="L12685" s="55">
        <v>51</v>
      </c>
    </row>
    <row r="12686" spans="2:12" x14ac:dyDescent="0.2">
      <c r="D12686" s="57"/>
      <c r="E12686" s="54"/>
      <c r="F12686" s="71"/>
      <c r="G12686" s="9">
        <v>100</v>
      </c>
      <c r="H12686" s="2">
        <v>10.720130932897</v>
      </c>
      <c r="I12686" s="2">
        <v>19.230769230768999</v>
      </c>
      <c r="J12686" s="2">
        <v>39.607201309329</v>
      </c>
      <c r="K12686" s="2">
        <v>26.268412438624999</v>
      </c>
      <c r="L12686" s="13">
        <v>4.1734860883799998</v>
      </c>
    </row>
    <row r="12687" spans="2:12" x14ac:dyDescent="0.2">
      <c r="D12687" s="174" t="s">
        <v>52</v>
      </c>
      <c r="E12687" s="20" t="s">
        <v>53</v>
      </c>
      <c r="F12687" s="22"/>
      <c r="G12687" s="21">
        <v>15</v>
      </c>
      <c r="H12687" s="25">
        <v>1</v>
      </c>
      <c r="I12687" s="3">
        <v>3</v>
      </c>
      <c r="J12687" s="3">
        <v>4</v>
      </c>
      <c r="K12687" s="3">
        <v>6</v>
      </c>
      <c r="L12687" s="26">
        <v>1</v>
      </c>
    </row>
    <row r="12688" spans="2:12" x14ac:dyDescent="0.2">
      <c r="D12688" s="175"/>
      <c r="E12688" s="11"/>
      <c r="F12688" s="10"/>
      <c r="G12688" s="9">
        <v>100</v>
      </c>
      <c r="H12688" s="16">
        <v>6.666666666667</v>
      </c>
      <c r="I12688" s="2">
        <v>20</v>
      </c>
      <c r="J12688" s="46">
        <v>26.666666666666998</v>
      </c>
      <c r="K12688" s="35">
        <v>40</v>
      </c>
      <c r="L12688" s="13">
        <v>6.666666666667</v>
      </c>
    </row>
    <row r="12689" spans="4:12" ht="24" x14ac:dyDescent="0.2">
      <c r="D12689" s="175"/>
      <c r="E12689" s="4" t="s">
        <v>54</v>
      </c>
      <c r="F12689" s="6"/>
      <c r="G12689" s="5">
        <v>122</v>
      </c>
      <c r="H12689" s="7">
        <v>16</v>
      </c>
      <c r="I12689" s="1">
        <v>26</v>
      </c>
      <c r="J12689" s="1">
        <v>51</v>
      </c>
      <c r="K12689" s="1">
        <v>24</v>
      </c>
      <c r="L12689" s="8">
        <v>5</v>
      </c>
    </row>
    <row r="12690" spans="4:12" x14ac:dyDescent="0.2">
      <c r="D12690" s="175"/>
      <c r="E12690" s="11"/>
      <c r="F12690" s="10"/>
      <c r="G12690" s="9">
        <v>100</v>
      </c>
      <c r="H12690" s="16">
        <v>13.114754098361001</v>
      </c>
      <c r="I12690" s="2">
        <v>21.311475409836</v>
      </c>
      <c r="J12690" s="2">
        <v>41.803278688524998</v>
      </c>
      <c r="K12690" s="27">
        <v>19.672131147540998</v>
      </c>
      <c r="L12690" s="13">
        <v>4.0983606557380003</v>
      </c>
    </row>
    <row r="12691" spans="4:12" x14ac:dyDescent="0.2">
      <c r="D12691" s="175"/>
      <c r="E12691" s="4" t="s">
        <v>55</v>
      </c>
      <c r="F12691" s="6"/>
      <c r="G12691" s="5">
        <v>43</v>
      </c>
      <c r="H12691" s="7">
        <v>6</v>
      </c>
      <c r="I12691" s="1">
        <v>3</v>
      </c>
      <c r="J12691" s="1">
        <v>21</v>
      </c>
      <c r="K12691" s="1">
        <v>13</v>
      </c>
      <c r="L12691" s="8">
        <v>0</v>
      </c>
    </row>
    <row r="12692" spans="4:12" x14ac:dyDescent="0.2">
      <c r="D12692" s="175"/>
      <c r="E12692" s="11"/>
      <c r="F12692" s="10"/>
      <c r="G12692" s="9">
        <v>100</v>
      </c>
      <c r="H12692" s="16">
        <v>13.953488372093</v>
      </c>
      <c r="I12692" s="46">
        <v>6.9767441860470001</v>
      </c>
      <c r="J12692" s="23">
        <v>48.837209302326002</v>
      </c>
      <c r="K12692" s="2">
        <v>30.232558139535001</v>
      </c>
      <c r="L12692" s="36">
        <v>0</v>
      </c>
    </row>
    <row r="12693" spans="4:12" x14ac:dyDescent="0.2">
      <c r="D12693" s="175"/>
      <c r="E12693" s="4" t="s">
        <v>56</v>
      </c>
      <c r="F12693" s="6"/>
      <c r="G12693" s="5">
        <v>60</v>
      </c>
      <c r="H12693" s="7">
        <v>6</v>
      </c>
      <c r="I12693" s="1">
        <v>12</v>
      </c>
      <c r="J12693" s="1">
        <v>26</v>
      </c>
      <c r="K12693" s="1">
        <v>15</v>
      </c>
      <c r="L12693" s="8">
        <v>1</v>
      </c>
    </row>
    <row r="12694" spans="4:12" x14ac:dyDescent="0.2">
      <c r="D12694" s="175"/>
      <c r="E12694" s="11"/>
      <c r="F12694" s="10"/>
      <c r="G12694" s="9">
        <v>100</v>
      </c>
      <c r="H12694" s="16">
        <v>10</v>
      </c>
      <c r="I12694" s="2">
        <v>20</v>
      </c>
      <c r="J12694" s="2">
        <v>43.333333333333002</v>
      </c>
      <c r="K12694" s="2">
        <v>25</v>
      </c>
      <c r="L12694" s="13">
        <v>1.666666666667</v>
      </c>
    </row>
    <row r="12695" spans="4:12" x14ac:dyDescent="0.2">
      <c r="D12695" s="175"/>
      <c r="E12695" s="4" t="s">
        <v>57</v>
      </c>
      <c r="F12695" s="6"/>
      <c r="G12695" s="5">
        <v>286</v>
      </c>
      <c r="H12695" s="7">
        <v>25</v>
      </c>
      <c r="I12695" s="1">
        <v>56</v>
      </c>
      <c r="J12695" s="1">
        <v>105</v>
      </c>
      <c r="K12695" s="1">
        <v>96</v>
      </c>
      <c r="L12695" s="8">
        <v>4</v>
      </c>
    </row>
    <row r="12696" spans="4:12" x14ac:dyDescent="0.2">
      <c r="D12696" s="175"/>
      <c r="E12696" s="11"/>
      <c r="F12696" s="10"/>
      <c r="G12696" s="9">
        <v>100</v>
      </c>
      <c r="H12696" s="16">
        <v>8.7412587412589993</v>
      </c>
      <c r="I12696" s="2">
        <v>19.580419580419999</v>
      </c>
      <c r="J12696" s="2">
        <v>36.713286713286998</v>
      </c>
      <c r="K12696" s="23">
        <v>33.566433566434</v>
      </c>
      <c r="L12696" s="13">
        <v>1.398601398601</v>
      </c>
    </row>
    <row r="12697" spans="4:12" x14ac:dyDescent="0.2">
      <c r="D12697" s="175"/>
      <c r="E12697" s="4" t="s">
        <v>58</v>
      </c>
      <c r="F12697" s="6"/>
      <c r="G12697" s="5">
        <v>129</v>
      </c>
      <c r="H12697" s="7">
        <v>15</v>
      </c>
      <c r="I12697" s="1">
        <v>20</v>
      </c>
      <c r="J12697" s="1">
        <v>44</v>
      </c>
      <c r="K12697" s="1">
        <v>45</v>
      </c>
      <c r="L12697" s="8">
        <v>5</v>
      </c>
    </row>
    <row r="12698" spans="4:12" x14ac:dyDescent="0.2">
      <c r="D12698" s="175"/>
      <c r="E12698" s="11"/>
      <c r="F12698" s="10"/>
      <c r="G12698" s="9">
        <v>100</v>
      </c>
      <c r="H12698" s="16">
        <v>11.627906976744001</v>
      </c>
      <c r="I12698" s="2">
        <v>15.503875968992</v>
      </c>
      <c r="J12698" s="27">
        <v>34.108527131782999</v>
      </c>
      <c r="K12698" s="23">
        <v>34.883720930232997</v>
      </c>
      <c r="L12698" s="13">
        <v>3.8759689922480001</v>
      </c>
    </row>
    <row r="12699" spans="4:12" x14ac:dyDescent="0.2">
      <c r="D12699" s="175"/>
      <c r="E12699" s="4" t="s">
        <v>59</v>
      </c>
      <c r="F12699" s="6"/>
      <c r="G12699" s="5">
        <v>195</v>
      </c>
      <c r="H12699" s="7">
        <v>24</v>
      </c>
      <c r="I12699" s="1">
        <v>42</v>
      </c>
      <c r="J12699" s="1">
        <v>75</v>
      </c>
      <c r="K12699" s="1">
        <v>46</v>
      </c>
      <c r="L12699" s="8">
        <v>8</v>
      </c>
    </row>
    <row r="12700" spans="4:12" x14ac:dyDescent="0.2">
      <c r="D12700" s="175"/>
      <c r="E12700" s="11"/>
      <c r="F12700" s="10"/>
      <c r="G12700" s="9">
        <v>100</v>
      </c>
      <c r="H12700" s="16">
        <v>12.307692307691999</v>
      </c>
      <c r="I12700" s="2">
        <v>21.538461538461998</v>
      </c>
      <c r="J12700" s="2">
        <v>38.461538461537998</v>
      </c>
      <c r="K12700" s="2">
        <v>23.589743589744</v>
      </c>
      <c r="L12700" s="13">
        <v>4.1025641025640001</v>
      </c>
    </row>
    <row r="12701" spans="4:12" x14ac:dyDescent="0.2">
      <c r="D12701" s="175"/>
      <c r="E12701" s="4" t="s">
        <v>60</v>
      </c>
      <c r="F12701" s="6"/>
      <c r="G12701" s="5">
        <v>176</v>
      </c>
      <c r="H12701" s="7">
        <v>19</v>
      </c>
      <c r="I12701" s="1">
        <v>40</v>
      </c>
      <c r="J12701" s="1">
        <v>79</v>
      </c>
      <c r="K12701" s="1">
        <v>24</v>
      </c>
      <c r="L12701" s="8">
        <v>14</v>
      </c>
    </row>
    <row r="12702" spans="4:12" x14ac:dyDescent="0.2">
      <c r="D12702" s="175"/>
      <c r="E12702" s="11"/>
      <c r="F12702" s="10"/>
      <c r="G12702" s="9">
        <v>100</v>
      </c>
      <c r="H12702" s="16">
        <v>10.795454545455</v>
      </c>
      <c r="I12702" s="2">
        <v>22.727272727273</v>
      </c>
      <c r="J12702" s="23">
        <v>44.886363636364003</v>
      </c>
      <c r="K12702" s="46">
        <v>13.636363636364001</v>
      </c>
      <c r="L12702" s="13">
        <v>7.9545454545450003</v>
      </c>
    </row>
    <row r="12703" spans="4:12" x14ac:dyDescent="0.2">
      <c r="D12703" s="175"/>
      <c r="E12703" s="4" t="s">
        <v>61</v>
      </c>
      <c r="F12703" s="6"/>
      <c r="G12703" s="5">
        <v>78</v>
      </c>
      <c r="H12703" s="7">
        <v>2</v>
      </c>
      <c r="I12703" s="1">
        <v>8</v>
      </c>
      <c r="J12703" s="1">
        <v>29</v>
      </c>
      <c r="K12703" s="1">
        <v>36</v>
      </c>
      <c r="L12703" s="8">
        <v>3</v>
      </c>
    </row>
    <row r="12704" spans="4:12" x14ac:dyDescent="0.2">
      <c r="D12704" s="175"/>
      <c r="E12704" s="11"/>
      <c r="F12704" s="10"/>
      <c r="G12704" s="9">
        <v>100</v>
      </c>
      <c r="H12704" s="73">
        <v>2.564102564103</v>
      </c>
      <c r="I12704" s="27">
        <v>10.25641025641</v>
      </c>
      <c r="J12704" s="2">
        <v>37.179487179486998</v>
      </c>
      <c r="K12704" s="35">
        <v>46.153846153845997</v>
      </c>
      <c r="L12704" s="13">
        <v>3.8461538461539999</v>
      </c>
    </row>
    <row r="12705" spans="4:12" x14ac:dyDescent="0.2">
      <c r="D12705" s="175"/>
      <c r="E12705" s="4" t="s">
        <v>62</v>
      </c>
      <c r="F12705" s="6"/>
      <c r="G12705" s="5">
        <v>113</v>
      </c>
      <c r="H12705" s="7">
        <v>17</v>
      </c>
      <c r="I12705" s="1">
        <v>24</v>
      </c>
      <c r="J12705" s="1">
        <v>49</v>
      </c>
      <c r="K12705" s="1">
        <v>16</v>
      </c>
      <c r="L12705" s="8">
        <v>7</v>
      </c>
    </row>
    <row r="12706" spans="4:12" x14ac:dyDescent="0.2">
      <c r="D12706" s="175"/>
      <c r="E12706" s="11"/>
      <c r="F12706" s="10"/>
      <c r="G12706" s="9">
        <v>100</v>
      </c>
      <c r="H12706" s="16">
        <v>15.044247787611001</v>
      </c>
      <c r="I12706" s="2">
        <v>21.238938053097002</v>
      </c>
      <c r="J12706" s="2">
        <v>43.362831858406999</v>
      </c>
      <c r="K12706" s="46">
        <v>14.159292035398</v>
      </c>
      <c r="L12706" s="13">
        <v>6.194690265487</v>
      </c>
    </row>
    <row r="12707" spans="4:12" x14ac:dyDescent="0.2">
      <c r="D12707" s="174" t="s">
        <v>63</v>
      </c>
      <c r="E12707" s="20" t="s">
        <v>64</v>
      </c>
      <c r="F12707" s="22"/>
      <c r="G12707" s="21">
        <v>234</v>
      </c>
      <c r="H12707" s="25">
        <v>28</v>
      </c>
      <c r="I12707" s="3">
        <v>39</v>
      </c>
      <c r="J12707" s="3">
        <v>100</v>
      </c>
      <c r="K12707" s="3">
        <v>50</v>
      </c>
      <c r="L12707" s="26">
        <v>17</v>
      </c>
    </row>
    <row r="12708" spans="4:12" x14ac:dyDescent="0.2">
      <c r="D12708" s="175"/>
      <c r="E12708" s="11"/>
      <c r="F12708" s="10"/>
      <c r="G12708" s="9">
        <v>100</v>
      </c>
      <c r="H12708" s="16">
        <v>11.965811965812</v>
      </c>
      <c r="I12708" s="2">
        <v>16.666666666666998</v>
      </c>
      <c r="J12708" s="2">
        <v>42.735042735043002</v>
      </c>
      <c r="K12708" s="2">
        <v>21.367521367521</v>
      </c>
      <c r="L12708" s="13">
        <v>7.2649572649570002</v>
      </c>
    </row>
    <row r="12709" spans="4:12" x14ac:dyDescent="0.2">
      <c r="D12709" s="175"/>
      <c r="E12709" s="4" t="s">
        <v>65</v>
      </c>
      <c r="F12709" s="6"/>
      <c r="G12709" s="5">
        <v>172</v>
      </c>
      <c r="H12709" s="7">
        <v>10</v>
      </c>
      <c r="I12709" s="1">
        <v>37</v>
      </c>
      <c r="J12709" s="1">
        <v>70</v>
      </c>
      <c r="K12709" s="1">
        <v>45</v>
      </c>
      <c r="L12709" s="8">
        <v>10</v>
      </c>
    </row>
    <row r="12710" spans="4:12" x14ac:dyDescent="0.2">
      <c r="D12710" s="175"/>
      <c r="E12710" s="11"/>
      <c r="F12710" s="10"/>
      <c r="G12710" s="9">
        <v>100</v>
      </c>
      <c r="H12710" s="16">
        <v>5.8139534883720003</v>
      </c>
      <c r="I12710" s="2">
        <v>21.511627906977001</v>
      </c>
      <c r="J12710" s="2">
        <v>40.697674418604997</v>
      </c>
      <c r="K12710" s="2">
        <v>26.162790697674001</v>
      </c>
      <c r="L12710" s="13">
        <v>5.8139534883720003</v>
      </c>
    </row>
    <row r="12711" spans="4:12" x14ac:dyDescent="0.2">
      <c r="D12711" s="175"/>
      <c r="E12711" s="4" t="s">
        <v>66</v>
      </c>
      <c r="F12711" s="6"/>
      <c r="G12711" s="5">
        <v>165</v>
      </c>
      <c r="H12711" s="7">
        <v>19</v>
      </c>
      <c r="I12711" s="1">
        <v>41</v>
      </c>
      <c r="J12711" s="1">
        <v>60</v>
      </c>
      <c r="K12711" s="1">
        <v>40</v>
      </c>
      <c r="L12711" s="8">
        <v>5</v>
      </c>
    </row>
    <row r="12712" spans="4:12" x14ac:dyDescent="0.2">
      <c r="D12712" s="175"/>
      <c r="E12712" s="11"/>
      <c r="F12712" s="10"/>
      <c r="G12712" s="9">
        <v>100</v>
      </c>
      <c r="H12712" s="16">
        <v>11.515151515152001</v>
      </c>
      <c r="I12712" s="23">
        <v>24.848484848485</v>
      </c>
      <c r="J12712" s="2">
        <v>36.363636363635997</v>
      </c>
      <c r="K12712" s="2">
        <v>24.242424242424001</v>
      </c>
      <c r="L12712" s="13">
        <v>3.0303030303030001</v>
      </c>
    </row>
    <row r="12713" spans="4:12" x14ac:dyDescent="0.2">
      <c r="D12713" s="175"/>
      <c r="E12713" s="4" t="s">
        <v>67</v>
      </c>
      <c r="F12713" s="6"/>
      <c r="G12713" s="5">
        <v>158</v>
      </c>
      <c r="H12713" s="7">
        <v>15</v>
      </c>
      <c r="I12713" s="1">
        <v>30</v>
      </c>
      <c r="J12713" s="1">
        <v>65</v>
      </c>
      <c r="K12713" s="1">
        <v>43</v>
      </c>
      <c r="L12713" s="8">
        <v>5</v>
      </c>
    </row>
    <row r="12714" spans="4:12" x14ac:dyDescent="0.2">
      <c r="D12714" s="175"/>
      <c r="E12714" s="11"/>
      <c r="F12714" s="10"/>
      <c r="G12714" s="9">
        <v>100</v>
      </c>
      <c r="H12714" s="16">
        <v>9.493670886076</v>
      </c>
      <c r="I12714" s="2">
        <v>18.987341772152</v>
      </c>
      <c r="J12714" s="2">
        <v>41.139240506329003</v>
      </c>
      <c r="K12714" s="2">
        <v>27.215189873418002</v>
      </c>
      <c r="L12714" s="13">
        <v>3.1645569620249998</v>
      </c>
    </row>
    <row r="12715" spans="4:12" x14ac:dyDescent="0.2">
      <c r="D12715" s="175"/>
      <c r="E12715" s="4" t="s">
        <v>68</v>
      </c>
      <c r="F12715" s="6"/>
      <c r="G12715" s="5">
        <v>112</v>
      </c>
      <c r="H12715" s="7">
        <v>13</v>
      </c>
      <c r="I12715" s="1">
        <v>21</v>
      </c>
      <c r="J12715" s="1">
        <v>48</v>
      </c>
      <c r="K12715" s="1">
        <v>27</v>
      </c>
      <c r="L12715" s="8">
        <v>3</v>
      </c>
    </row>
    <row r="12716" spans="4:12" x14ac:dyDescent="0.2">
      <c r="D12716" s="175"/>
      <c r="E12716" s="11"/>
      <c r="F12716" s="10"/>
      <c r="G12716" s="9">
        <v>100</v>
      </c>
      <c r="H12716" s="16">
        <v>11.607142857143</v>
      </c>
      <c r="I12716" s="2">
        <v>18.75</v>
      </c>
      <c r="J12716" s="2">
        <v>42.857142857143003</v>
      </c>
      <c r="K12716" s="2">
        <v>24.107142857143</v>
      </c>
      <c r="L12716" s="13">
        <v>2.6785714285709998</v>
      </c>
    </row>
    <row r="12717" spans="4:12" x14ac:dyDescent="0.2">
      <c r="D12717" s="175"/>
      <c r="E12717" s="4" t="s">
        <v>69</v>
      </c>
      <c r="F12717" s="6"/>
      <c r="G12717" s="5">
        <v>92</v>
      </c>
      <c r="H12717" s="7">
        <v>16</v>
      </c>
      <c r="I12717" s="1">
        <v>13</v>
      </c>
      <c r="J12717" s="1">
        <v>28</v>
      </c>
      <c r="K12717" s="1">
        <v>33</v>
      </c>
      <c r="L12717" s="8">
        <v>2</v>
      </c>
    </row>
    <row r="12718" spans="4:12" x14ac:dyDescent="0.2">
      <c r="D12718" s="175"/>
      <c r="E12718" s="11"/>
      <c r="F12718" s="10"/>
      <c r="G12718" s="9">
        <v>100</v>
      </c>
      <c r="H12718" s="64">
        <v>17.391304347826001</v>
      </c>
      <c r="I12718" s="27">
        <v>14.130434782609001</v>
      </c>
      <c r="J12718" s="27">
        <v>30.434782608696</v>
      </c>
      <c r="K12718" s="23">
        <v>35.869565217390999</v>
      </c>
      <c r="L12718" s="13">
        <v>2.1739130434780001</v>
      </c>
    </row>
    <row r="12719" spans="4:12" x14ac:dyDescent="0.2">
      <c r="D12719" s="175"/>
      <c r="E12719" s="4" t="s">
        <v>70</v>
      </c>
      <c r="F12719" s="6"/>
      <c r="G12719" s="5">
        <v>131</v>
      </c>
      <c r="H12719" s="7">
        <v>13</v>
      </c>
      <c r="I12719" s="1">
        <v>24</v>
      </c>
      <c r="J12719" s="1">
        <v>56</v>
      </c>
      <c r="K12719" s="1">
        <v>37</v>
      </c>
      <c r="L12719" s="8">
        <v>1</v>
      </c>
    </row>
    <row r="12720" spans="4:12" x14ac:dyDescent="0.2">
      <c r="D12720" s="175"/>
      <c r="E12720" s="11"/>
      <c r="F12720" s="10"/>
      <c r="G12720" s="9">
        <v>100</v>
      </c>
      <c r="H12720" s="16">
        <v>9.9236641221369997</v>
      </c>
      <c r="I12720" s="2">
        <v>18.320610687022999</v>
      </c>
      <c r="J12720" s="2">
        <v>42.748091603052998</v>
      </c>
      <c r="K12720" s="2">
        <v>28.24427480916</v>
      </c>
      <c r="L12720" s="13">
        <v>0.76335877862599999</v>
      </c>
    </row>
    <row r="12721" spans="2:12" x14ac:dyDescent="0.2">
      <c r="D12721" s="175"/>
      <c r="E12721" s="4" t="s">
        <v>71</v>
      </c>
      <c r="F12721" s="6"/>
      <c r="G12721" s="5">
        <v>71</v>
      </c>
      <c r="H12721" s="7">
        <v>7</v>
      </c>
      <c r="I12721" s="1">
        <v>17</v>
      </c>
      <c r="J12721" s="1">
        <v>28</v>
      </c>
      <c r="K12721" s="1">
        <v>19</v>
      </c>
      <c r="L12721" s="8">
        <v>0</v>
      </c>
    </row>
    <row r="12722" spans="2:12" x14ac:dyDescent="0.2">
      <c r="D12722" s="175"/>
      <c r="E12722" s="11"/>
      <c r="F12722" s="10"/>
      <c r="G12722" s="9">
        <v>100</v>
      </c>
      <c r="H12722" s="16">
        <v>9.8591549295770005</v>
      </c>
      <c r="I12722" s="2">
        <v>23.943661971830998</v>
      </c>
      <c r="J12722" s="2">
        <v>39.436619718309998</v>
      </c>
      <c r="K12722" s="2">
        <v>26.760563380282001</v>
      </c>
      <c r="L12722" s="36">
        <v>0</v>
      </c>
    </row>
    <row r="12723" spans="2:12" x14ac:dyDescent="0.2">
      <c r="D12723" s="175"/>
      <c r="E12723" s="4" t="s">
        <v>72</v>
      </c>
      <c r="F12723" s="6"/>
      <c r="G12723" s="5">
        <v>70</v>
      </c>
      <c r="H12723" s="7">
        <v>9</v>
      </c>
      <c r="I12723" s="1">
        <v>9</v>
      </c>
      <c r="J12723" s="1">
        <v>29</v>
      </c>
      <c r="K12723" s="1">
        <v>20</v>
      </c>
      <c r="L12723" s="8">
        <v>3</v>
      </c>
    </row>
    <row r="12724" spans="2:12" x14ac:dyDescent="0.2">
      <c r="D12724" s="176"/>
      <c r="E12724" s="57"/>
      <c r="F12724" s="54"/>
      <c r="G12724" s="67">
        <v>100</v>
      </c>
      <c r="H12724" s="82">
        <v>12.857142857143</v>
      </c>
      <c r="I12724" s="96">
        <v>12.857142857143</v>
      </c>
      <c r="J12724" s="48">
        <v>41.428571428570997</v>
      </c>
      <c r="K12724" s="48">
        <v>28.571428571428999</v>
      </c>
      <c r="L12724" s="84">
        <v>4.2857142857139996</v>
      </c>
    </row>
    <row r="12726" spans="2:12" x14ac:dyDescent="0.2">
      <c r="B12726" s="43" t="str">
        <f xml:space="preserve"> HYPERLINK("#'目次'!B270", "[264]")</f>
        <v>[264]</v>
      </c>
      <c r="C12726" s="31" t="s">
        <v>480</v>
      </c>
    </row>
    <row r="12729" spans="2:12" x14ac:dyDescent="0.2">
      <c r="C12729" s="31" t="s">
        <v>75</v>
      </c>
    </row>
    <row r="12730" spans="2:12" ht="24" x14ac:dyDescent="0.2">
      <c r="D12730" s="177"/>
      <c r="E12730" s="178"/>
      <c r="F12730" s="178"/>
      <c r="G12730" s="40" t="s">
        <v>14</v>
      </c>
      <c r="H12730" s="42" t="s">
        <v>451</v>
      </c>
      <c r="I12730" s="15" t="s">
        <v>452</v>
      </c>
      <c r="J12730" s="15" t="s">
        <v>453</v>
      </c>
      <c r="K12730" s="15" t="s">
        <v>420</v>
      </c>
      <c r="L12730" s="44" t="s">
        <v>17</v>
      </c>
    </row>
    <row r="12731" spans="2:12" x14ac:dyDescent="0.2">
      <c r="D12731" s="179"/>
      <c r="E12731" s="180"/>
      <c r="F12731" s="180"/>
      <c r="G12731" s="39"/>
      <c r="H12731" s="41"/>
      <c r="I12731" s="14"/>
      <c r="J12731" s="14"/>
      <c r="K12731" s="14"/>
      <c r="L12731" s="38"/>
    </row>
    <row r="12732" spans="2:12" x14ac:dyDescent="0.2">
      <c r="D12732" s="70"/>
      <c r="E12732" s="72" t="s">
        <v>14</v>
      </c>
      <c r="F12732" s="69"/>
      <c r="G12732" s="37">
        <v>1222</v>
      </c>
      <c r="H12732" s="17">
        <v>131</v>
      </c>
      <c r="I12732" s="17">
        <v>235</v>
      </c>
      <c r="J12732" s="17">
        <v>484</v>
      </c>
      <c r="K12732" s="17">
        <v>321</v>
      </c>
      <c r="L12732" s="55">
        <v>51</v>
      </c>
    </row>
    <row r="12733" spans="2:12" x14ac:dyDescent="0.2">
      <c r="D12733" s="57"/>
      <c r="E12733" s="54"/>
      <c r="F12733" s="71"/>
      <c r="G12733" s="9">
        <v>100</v>
      </c>
      <c r="H12733" s="2">
        <v>10.720130932897</v>
      </c>
      <c r="I12733" s="2">
        <v>19.230769230768999</v>
      </c>
      <c r="J12733" s="2">
        <v>39.607201309329</v>
      </c>
      <c r="K12733" s="2">
        <v>26.268412438624999</v>
      </c>
      <c r="L12733" s="13">
        <v>4.1734860883799998</v>
      </c>
    </row>
    <row r="12734" spans="2:12" x14ac:dyDescent="0.2">
      <c r="D12734" s="174" t="s">
        <v>36</v>
      </c>
      <c r="E12734" s="20" t="s">
        <v>76</v>
      </c>
      <c r="F12734" s="22"/>
      <c r="G12734" s="21">
        <v>629</v>
      </c>
      <c r="H12734" s="25">
        <v>80</v>
      </c>
      <c r="I12734" s="3">
        <v>125</v>
      </c>
      <c r="J12734" s="3">
        <v>241</v>
      </c>
      <c r="K12734" s="3">
        <v>162</v>
      </c>
      <c r="L12734" s="26">
        <v>21</v>
      </c>
    </row>
    <row r="12735" spans="2:12" x14ac:dyDescent="0.2">
      <c r="D12735" s="175"/>
      <c r="E12735" s="11"/>
      <c r="F12735" s="10"/>
      <c r="G12735" s="9">
        <v>100</v>
      </c>
      <c r="H12735" s="16">
        <v>12.718600953895001</v>
      </c>
      <c r="I12735" s="2">
        <v>19.872813990461001</v>
      </c>
      <c r="J12735" s="2">
        <v>38.314785373608998</v>
      </c>
      <c r="K12735" s="2">
        <v>25.755166931638001</v>
      </c>
      <c r="L12735" s="13">
        <v>3.3386327503970001</v>
      </c>
    </row>
    <row r="12736" spans="2:12" x14ac:dyDescent="0.2">
      <c r="D12736" s="175"/>
      <c r="E12736" s="4" t="s">
        <v>39</v>
      </c>
      <c r="F12736" s="6"/>
      <c r="G12736" s="5">
        <v>37</v>
      </c>
      <c r="H12736" s="7">
        <v>1</v>
      </c>
      <c r="I12736" s="1">
        <v>5</v>
      </c>
      <c r="J12736" s="1">
        <v>13</v>
      </c>
      <c r="K12736" s="1">
        <v>17</v>
      </c>
      <c r="L12736" s="8">
        <v>1</v>
      </c>
    </row>
    <row r="12737" spans="4:12" x14ac:dyDescent="0.2">
      <c r="D12737" s="175"/>
      <c r="E12737" s="11"/>
      <c r="F12737" s="10"/>
      <c r="G12737" s="9">
        <v>100</v>
      </c>
      <c r="H12737" s="73">
        <v>2.7027027027030002</v>
      </c>
      <c r="I12737" s="27">
        <v>13.513513513514001</v>
      </c>
      <c r="J12737" s="2">
        <v>35.135135135135002</v>
      </c>
      <c r="K12737" s="35">
        <v>45.945945945946001</v>
      </c>
      <c r="L12737" s="13">
        <v>2.7027027027030002</v>
      </c>
    </row>
    <row r="12738" spans="4:12" x14ac:dyDescent="0.2">
      <c r="D12738" s="175"/>
      <c r="E12738" s="4" t="s">
        <v>40</v>
      </c>
      <c r="F12738" s="6"/>
      <c r="G12738" s="5">
        <v>73</v>
      </c>
      <c r="H12738" s="7">
        <v>8</v>
      </c>
      <c r="I12738" s="1">
        <v>11</v>
      </c>
      <c r="J12738" s="1">
        <v>22</v>
      </c>
      <c r="K12738" s="1">
        <v>29</v>
      </c>
      <c r="L12738" s="8">
        <v>3</v>
      </c>
    </row>
    <row r="12739" spans="4:12" x14ac:dyDescent="0.2">
      <c r="D12739" s="175"/>
      <c r="E12739" s="11"/>
      <c r="F12739" s="10"/>
      <c r="G12739" s="9">
        <v>100</v>
      </c>
      <c r="H12739" s="16">
        <v>10.958904109589</v>
      </c>
      <c r="I12739" s="2">
        <v>15.068493150685001</v>
      </c>
      <c r="J12739" s="27">
        <v>30.136986301370001</v>
      </c>
      <c r="K12739" s="35">
        <v>39.726027397259998</v>
      </c>
      <c r="L12739" s="13">
        <v>4.1095890410960001</v>
      </c>
    </row>
    <row r="12740" spans="4:12" x14ac:dyDescent="0.2">
      <c r="D12740" s="175"/>
      <c r="E12740" s="4" t="s">
        <v>41</v>
      </c>
      <c r="F12740" s="6"/>
      <c r="G12740" s="5">
        <v>108</v>
      </c>
      <c r="H12740" s="7">
        <v>6</v>
      </c>
      <c r="I12740" s="1">
        <v>21</v>
      </c>
      <c r="J12740" s="1">
        <v>37</v>
      </c>
      <c r="K12740" s="1">
        <v>42</v>
      </c>
      <c r="L12740" s="8">
        <v>2</v>
      </c>
    </row>
    <row r="12741" spans="4:12" x14ac:dyDescent="0.2">
      <c r="D12741" s="175"/>
      <c r="E12741" s="11"/>
      <c r="F12741" s="10"/>
      <c r="G12741" s="9">
        <v>100</v>
      </c>
      <c r="H12741" s="73">
        <v>5.5555555555560003</v>
      </c>
      <c r="I12741" s="2">
        <v>19.444444444443999</v>
      </c>
      <c r="J12741" s="27">
        <v>34.259259259258997</v>
      </c>
      <c r="K12741" s="35">
        <v>38.888888888888999</v>
      </c>
      <c r="L12741" s="13">
        <v>1.851851851852</v>
      </c>
    </row>
    <row r="12742" spans="4:12" x14ac:dyDescent="0.2">
      <c r="D12742" s="175"/>
      <c r="E12742" s="4" t="s">
        <v>42</v>
      </c>
      <c r="F12742" s="6"/>
      <c r="G12742" s="5">
        <v>113</v>
      </c>
      <c r="H12742" s="7">
        <v>18</v>
      </c>
      <c r="I12742" s="1">
        <v>16</v>
      </c>
      <c r="J12742" s="1">
        <v>43</v>
      </c>
      <c r="K12742" s="1">
        <v>35</v>
      </c>
      <c r="L12742" s="8">
        <v>1</v>
      </c>
    </row>
    <row r="12743" spans="4:12" x14ac:dyDescent="0.2">
      <c r="D12743" s="175"/>
      <c r="E12743" s="11"/>
      <c r="F12743" s="10"/>
      <c r="G12743" s="9">
        <v>100</v>
      </c>
      <c r="H12743" s="64">
        <v>15.929203539823</v>
      </c>
      <c r="I12743" s="27">
        <v>14.159292035398</v>
      </c>
      <c r="J12743" s="2">
        <v>38.053097345132997</v>
      </c>
      <c r="K12743" s="2">
        <v>30.973451327433999</v>
      </c>
      <c r="L12743" s="13">
        <v>0.88495575221199996</v>
      </c>
    </row>
    <row r="12744" spans="4:12" x14ac:dyDescent="0.2">
      <c r="D12744" s="175"/>
      <c r="E12744" s="4" t="s">
        <v>43</v>
      </c>
      <c r="F12744" s="6"/>
      <c r="G12744" s="5">
        <v>101</v>
      </c>
      <c r="H12744" s="7">
        <v>13</v>
      </c>
      <c r="I12744" s="1">
        <v>23</v>
      </c>
      <c r="J12744" s="1">
        <v>40</v>
      </c>
      <c r="K12744" s="1">
        <v>22</v>
      </c>
      <c r="L12744" s="8">
        <v>3</v>
      </c>
    </row>
    <row r="12745" spans="4:12" x14ac:dyDescent="0.2">
      <c r="D12745" s="175"/>
      <c r="E12745" s="11"/>
      <c r="F12745" s="10"/>
      <c r="G12745" s="9">
        <v>100</v>
      </c>
      <c r="H12745" s="16">
        <v>12.871287128713</v>
      </c>
      <c r="I12745" s="2">
        <v>22.772277227722999</v>
      </c>
      <c r="J12745" s="2">
        <v>39.603960396040002</v>
      </c>
      <c r="K12745" s="2">
        <v>21.782178217822</v>
      </c>
      <c r="L12745" s="13">
        <v>2.970297029703</v>
      </c>
    </row>
    <row r="12746" spans="4:12" x14ac:dyDescent="0.2">
      <c r="D12746" s="175"/>
      <c r="E12746" s="4" t="s">
        <v>44</v>
      </c>
      <c r="F12746" s="6"/>
      <c r="G12746" s="5">
        <v>114</v>
      </c>
      <c r="H12746" s="7">
        <v>17</v>
      </c>
      <c r="I12746" s="1">
        <v>29</v>
      </c>
      <c r="J12746" s="1">
        <v>50</v>
      </c>
      <c r="K12746" s="1">
        <v>12</v>
      </c>
      <c r="L12746" s="8">
        <v>6</v>
      </c>
    </row>
    <row r="12747" spans="4:12" x14ac:dyDescent="0.2">
      <c r="D12747" s="175"/>
      <c r="E12747" s="11"/>
      <c r="F12747" s="10"/>
      <c r="G12747" s="9">
        <v>100</v>
      </c>
      <c r="H12747" s="16">
        <v>14.912280701754</v>
      </c>
      <c r="I12747" s="23">
        <v>25.438596491228001</v>
      </c>
      <c r="J12747" s="2">
        <v>43.859649122806999</v>
      </c>
      <c r="K12747" s="46">
        <v>10.526315789473999</v>
      </c>
      <c r="L12747" s="13">
        <v>5.2631578947369997</v>
      </c>
    </row>
    <row r="12748" spans="4:12" x14ac:dyDescent="0.2">
      <c r="D12748" s="175"/>
      <c r="E12748" s="4" t="s">
        <v>45</v>
      </c>
      <c r="F12748" s="6"/>
      <c r="G12748" s="5">
        <v>83</v>
      </c>
      <c r="H12748" s="7">
        <v>17</v>
      </c>
      <c r="I12748" s="1">
        <v>20</v>
      </c>
      <c r="J12748" s="1">
        <v>36</v>
      </c>
      <c r="K12748" s="1">
        <v>5</v>
      </c>
      <c r="L12748" s="8">
        <v>5</v>
      </c>
    </row>
    <row r="12749" spans="4:12" x14ac:dyDescent="0.2">
      <c r="D12749" s="175"/>
      <c r="E12749" s="11"/>
      <c r="F12749" s="10"/>
      <c r="G12749" s="9">
        <v>100</v>
      </c>
      <c r="H12749" s="64">
        <v>20.481927710842999</v>
      </c>
      <c r="I12749" s="2">
        <v>24.096385542168999</v>
      </c>
      <c r="J12749" s="2">
        <v>43.373493975903997</v>
      </c>
      <c r="K12749" s="46">
        <v>6.0240963855420002</v>
      </c>
      <c r="L12749" s="13">
        <v>6.0240963855420002</v>
      </c>
    </row>
    <row r="12750" spans="4:12" x14ac:dyDescent="0.2">
      <c r="D12750" s="174" t="s">
        <v>37</v>
      </c>
      <c r="E12750" s="20" t="s">
        <v>77</v>
      </c>
      <c r="F12750" s="22"/>
      <c r="G12750" s="21">
        <v>593</v>
      </c>
      <c r="H12750" s="25">
        <v>51</v>
      </c>
      <c r="I12750" s="3">
        <v>110</v>
      </c>
      <c r="J12750" s="3">
        <v>243</v>
      </c>
      <c r="K12750" s="3">
        <v>159</v>
      </c>
      <c r="L12750" s="26">
        <v>30</v>
      </c>
    </row>
    <row r="12751" spans="4:12" x14ac:dyDescent="0.2">
      <c r="D12751" s="175"/>
      <c r="E12751" s="11"/>
      <c r="F12751" s="10"/>
      <c r="G12751" s="9">
        <v>100</v>
      </c>
      <c r="H12751" s="16">
        <v>8.6003372681279995</v>
      </c>
      <c r="I12751" s="2">
        <v>18.549747048903999</v>
      </c>
      <c r="J12751" s="2">
        <v>40.978077571668997</v>
      </c>
      <c r="K12751" s="2">
        <v>26.812816188869999</v>
      </c>
      <c r="L12751" s="13">
        <v>5.0590219224280002</v>
      </c>
    </row>
    <row r="12752" spans="4:12" x14ac:dyDescent="0.2">
      <c r="D12752" s="175"/>
      <c r="E12752" s="4" t="s">
        <v>39</v>
      </c>
      <c r="F12752" s="6"/>
      <c r="G12752" s="5">
        <v>27</v>
      </c>
      <c r="H12752" s="7">
        <v>0</v>
      </c>
      <c r="I12752" s="1">
        <v>2</v>
      </c>
      <c r="J12752" s="1">
        <v>12</v>
      </c>
      <c r="K12752" s="1">
        <v>11</v>
      </c>
      <c r="L12752" s="8">
        <v>2</v>
      </c>
    </row>
    <row r="12753" spans="2:12" x14ac:dyDescent="0.2">
      <c r="D12753" s="175"/>
      <c r="E12753" s="11"/>
      <c r="F12753" s="10"/>
      <c r="G12753" s="9">
        <v>100</v>
      </c>
      <c r="H12753" s="116">
        <v>0</v>
      </c>
      <c r="I12753" s="46">
        <v>7.4074074074069998</v>
      </c>
      <c r="J12753" s="2">
        <v>44.444444444444002</v>
      </c>
      <c r="K12753" s="35">
        <v>40.740740740741003</v>
      </c>
      <c r="L12753" s="13">
        <v>7.4074074074069998</v>
      </c>
    </row>
    <row r="12754" spans="2:12" x14ac:dyDescent="0.2">
      <c r="D12754" s="175"/>
      <c r="E12754" s="4" t="s">
        <v>40</v>
      </c>
      <c r="F12754" s="6"/>
      <c r="G12754" s="5">
        <v>74</v>
      </c>
      <c r="H12754" s="7">
        <v>6</v>
      </c>
      <c r="I12754" s="1">
        <v>3</v>
      </c>
      <c r="J12754" s="1">
        <v>22</v>
      </c>
      <c r="K12754" s="1">
        <v>41</v>
      </c>
      <c r="L12754" s="8">
        <v>2</v>
      </c>
    </row>
    <row r="12755" spans="2:12" x14ac:dyDescent="0.2">
      <c r="D12755" s="175"/>
      <c r="E12755" s="11"/>
      <c r="F12755" s="10"/>
      <c r="G12755" s="9">
        <v>100</v>
      </c>
      <c r="H12755" s="16">
        <v>8.1081081081080004</v>
      </c>
      <c r="I12755" s="46">
        <v>4.0540540540540002</v>
      </c>
      <c r="J12755" s="27">
        <v>29.72972972973</v>
      </c>
      <c r="K12755" s="35">
        <v>55.405405405404998</v>
      </c>
      <c r="L12755" s="13">
        <v>2.7027027027030002</v>
      </c>
    </row>
    <row r="12756" spans="2:12" x14ac:dyDescent="0.2">
      <c r="D12756" s="175"/>
      <c r="E12756" s="4" t="s">
        <v>41</v>
      </c>
      <c r="F12756" s="6"/>
      <c r="G12756" s="5">
        <v>96</v>
      </c>
      <c r="H12756" s="7">
        <v>4</v>
      </c>
      <c r="I12756" s="1">
        <v>10</v>
      </c>
      <c r="J12756" s="1">
        <v>43</v>
      </c>
      <c r="K12756" s="1">
        <v>38</v>
      </c>
      <c r="L12756" s="8">
        <v>1</v>
      </c>
    </row>
    <row r="12757" spans="2:12" x14ac:dyDescent="0.2">
      <c r="D12757" s="175"/>
      <c r="E12757" s="11"/>
      <c r="F12757" s="10"/>
      <c r="G12757" s="9">
        <v>100</v>
      </c>
      <c r="H12757" s="73">
        <v>4.166666666667</v>
      </c>
      <c r="I12757" s="27">
        <v>10.416666666667</v>
      </c>
      <c r="J12757" s="23">
        <v>44.791666666666998</v>
      </c>
      <c r="K12757" s="35">
        <v>39.583333333333002</v>
      </c>
      <c r="L12757" s="13">
        <v>1.041666666667</v>
      </c>
    </row>
    <row r="12758" spans="2:12" x14ac:dyDescent="0.2">
      <c r="D12758" s="175"/>
      <c r="E12758" s="4" t="s">
        <v>42</v>
      </c>
      <c r="F12758" s="6"/>
      <c r="G12758" s="5">
        <v>97</v>
      </c>
      <c r="H12758" s="7">
        <v>7</v>
      </c>
      <c r="I12758" s="1">
        <v>25</v>
      </c>
      <c r="J12758" s="1">
        <v>34</v>
      </c>
      <c r="K12758" s="1">
        <v>26</v>
      </c>
      <c r="L12758" s="8">
        <v>5</v>
      </c>
    </row>
    <row r="12759" spans="2:12" x14ac:dyDescent="0.2">
      <c r="D12759" s="175"/>
      <c r="E12759" s="11"/>
      <c r="F12759" s="10"/>
      <c r="G12759" s="9">
        <v>100</v>
      </c>
      <c r="H12759" s="16">
        <v>7.2164948453609998</v>
      </c>
      <c r="I12759" s="23">
        <v>25.773195876289002</v>
      </c>
      <c r="J12759" s="2">
        <v>35.051546391753</v>
      </c>
      <c r="K12759" s="2">
        <v>26.804123711340001</v>
      </c>
      <c r="L12759" s="13">
        <v>5.1546391752579996</v>
      </c>
    </row>
    <row r="12760" spans="2:12" x14ac:dyDescent="0.2">
      <c r="D12760" s="175"/>
      <c r="E12760" s="4" t="s">
        <v>43</v>
      </c>
      <c r="F12760" s="6"/>
      <c r="G12760" s="5">
        <v>103</v>
      </c>
      <c r="H12760" s="7">
        <v>11</v>
      </c>
      <c r="I12760" s="1">
        <v>30</v>
      </c>
      <c r="J12760" s="1">
        <v>42</v>
      </c>
      <c r="K12760" s="1">
        <v>15</v>
      </c>
      <c r="L12760" s="8">
        <v>5</v>
      </c>
    </row>
    <row r="12761" spans="2:12" x14ac:dyDescent="0.2">
      <c r="D12761" s="175"/>
      <c r="E12761" s="11"/>
      <c r="F12761" s="10"/>
      <c r="G12761" s="9">
        <v>100</v>
      </c>
      <c r="H12761" s="16">
        <v>10.679611650485</v>
      </c>
      <c r="I12761" s="23">
        <v>29.126213592233</v>
      </c>
      <c r="J12761" s="2">
        <v>40.776699029126</v>
      </c>
      <c r="K12761" s="46">
        <v>14.563106796116999</v>
      </c>
      <c r="L12761" s="13">
        <v>4.8543689320389998</v>
      </c>
    </row>
    <row r="12762" spans="2:12" x14ac:dyDescent="0.2">
      <c r="D12762" s="175"/>
      <c r="E12762" s="4" t="s">
        <v>44</v>
      </c>
      <c r="F12762" s="6"/>
      <c r="G12762" s="5">
        <v>109</v>
      </c>
      <c r="H12762" s="7">
        <v>16</v>
      </c>
      <c r="I12762" s="1">
        <v>22</v>
      </c>
      <c r="J12762" s="1">
        <v>50</v>
      </c>
      <c r="K12762" s="1">
        <v>15</v>
      </c>
      <c r="L12762" s="8">
        <v>6</v>
      </c>
    </row>
    <row r="12763" spans="2:12" x14ac:dyDescent="0.2">
      <c r="D12763" s="175"/>
      <c r="E12763" s="11"/>
      <c r="F12763" s="10"/>
      <c r="G12763" s="9">
        <v>100</v>
      </c>
      <c r="H12763" s="16">
        <v>14.678899082569</v>
      </c>
      <c r="I12763" s="2">
        <v>20.183486238532002</v>
      </c>
      <c r="J12763" s="23">
        <v>45.871559633027999</v>
      </c>
      <c r="K12763" s="46">
        <v>13.761467889907999</v>
      </c>
      <c r="L12763" s="13">
        <v>5.5045871559629997</v>
      </c>
    </row>
    <row r="12764" spans="2:12" x14ac:dyDescent="0.2">
      <c r="D12764" s="175"/>
      <c r="E12764" s="4" t="s">
        <v>45</v>
      </c>
      <c r="F12764" s="6"/>
      <c r="G12764" s="5">
        <v>87</v>
      </c>
      <c r="H12764" s="7">
        <v>7</v>
      </c>
      <c r="I12764" s="1">
        <v>18</v>
      </c>
      <c r="J12764" s="1">
        <v>40</v>
      </c>
      <c r="K12764" s="1">
        <v>13</v>
      </c>
      <c r="L12764" s="8">
        <v>9</v>
      </c>
    </row>
    <row r="12765" spans="2:12" x14ac:dyDescent="0.2">
      <c r="D12765" s="176"/>
      <c r="E12765" s="57"/>
      <c r="F12765" s="54"/>
      <c r="G12765" s="67">
        <v>100</v>
      </c>
      <c r="H12765" s="82">
        <v>8.0459770114939992</v>
      </c>
      <c r="I12765" s="48">
        <v>20.689655172414</v>
      </c>
      <c r="J12765" s="103">
        <v>45.977011494252999</v>
      </c>
      <c r="K12765" s="91">
        <v>14.942528735631999</v>
      </c>
      <c r="L12765" s="113">
        <v>10.344827586207</v>
      </c>
    </row>
    <row r="12767" spans="2:12" x14ac:dyDescent="0.2">
      <c r="B12767" s="43" t="str">
        <f xml:space="preserve"> HYPERLINK("#'目次'!B271", "[265]")</f>
        <v>[265]</v>
      </c>
      <c r="C12767" s="31" t="s">
        <v>483</v>
      </c>
    </row>
    <row r="12771" spans="4:14" ht="72" x14ac:dyDescent="0.2">
      <c r="D12771" s="177"/>
      <c r="E12771" s="178"/>
      <c r="F12771" s="178"/>
      <c r="G12771" s="40" t="s">
        <v>14</v>
      </c>
      <c r="H12771" s="42" t="s">
        <v>484</v>
      </c>
      <c r="I12771" s="15" t="s">
        <v>485</v>
      </c>
      <c r="J12771" s="15" t="s">
        <v>486</v>
      </c>
      <c r="K12771" s="15" t="s">
        <v>487</v>
      </c>
      <c r="L12771" s="15" t="s">
        <v>488</v>
      </c>
      <c r="M12771" s="15" t="s">
        <v>86</v>
      </c>
      <c r="N12771" s="44" t="s">
        <v>17</v>
      </c>
    </row>
    <row r="12772" spans="4:14" x14ac:dyDescent="0.2">
      <c r="D12772" s="179"/>
      <c r="E12772" s="180"/>
      <c r="F12772" s="180"/>
      <c r="G12772" s="39"/>
      <c r="H12772" s="41"/>
      <c r="I12772" s="14"/>
      <c r="J12772" s="14"/>
      <c r="K12772" s="14"/>
      <c r="L12772" s="14"/>
      <c r="M12772" s="14"/>
      <c r="N12772" s="38"/>
    </row>
    <row r="12773" spans="4:14" x14ac:dyDescent="0.2">
      <c r="D12773" s="70"/>
      <c r="E12773" s="72" t="s">
        <v>14</v>
      </c>
      <c r="F12773" s="69"/>
      <c r="G12773" s="37">
        <v>1222</v>
      </c>
      <c r="H12773" s="17">
        <v>488</v>
      </c>
      <c r="I12773" s="17">
        <v>419</v>
      </c>
      <c r="J12773" s="17">
        <v>176</v>
      </c>
      <c r="K12773" s="17">
        <v>500</v>
      </c>
      <c r="L12773" s="17">
        <v>17</v>
      </c>
      <c r="M12773" s="17">
        <v>261</v>
      </c>
      <c r="N12773" s="55">
        <v>61</v>
      </c>
    </row>
    <row r="12774" spans="4:14" x14ac:dyDescent="0.2">
      <c r="D12774" s="57"/>
      <c r="E12774" s="54"/>
      <c r="F12774" s="71"/>
      <c r="G12774" s="9">
        <v>100</v>
      </c>
      <c r="H12774" s="2">
        <v>39.934533551554999</v>
      </c>
      <c r="I12774" s="2">
        <v>34.288052373158997</v>
      </c>
      <c r="J12774" s="2">
        <v>14.402618657938</v>
      </c>
      <c r="K12774" s="2">
        <v>40.916530278232003</v>
      </c>
      <c r="L12774" s="2">
        <v>1.39116202946</v>
      </c>
      <c r="M12774" s="2">
        <v>21.358428805237001</v>
      </c>
      <c r="N12774" s="13">
        <v>4.9918166939440001</v>
      </c>
    </row>
    <row r="12775" spans="4:14" x14ac:dyDescent="0.2">
      <c r="D12775" s="174" t="s">
        <v>18</v>
      </c>
      <c r="E12775" s="20" t="s">
        <v>19</v>
      </c>
      <c r="F12775" s="22"/>
      <c r="G12775" s="21">
        <v>57</v>
      </c>
      <c r="H12775" s="25">
        <v>19</v>
      </c>
      <c r="I12775" s="3">
        <v>19</v>
      </c>
      <c r="J12775" s="3">
        <v>5</v>
      </c>
      <c r="K12775" s="3">
        <v>23</v>
      </c>
      <c r="L12775" s="3">
        <v>0</v>
      </c>
      <c r="M12775" s="3">
        <v>13</v>
      </c>
      <c r="N12775" s="26">
        <v>1</v>
      </c>
    </row>
    <row r="12776" spans="4:14" x14ac:dyDescent="0.2">
      <c r="D12776" s="175"/>
      <c r="E12776" s="11"/>
      <c r="F12776" s="10"/>
      <c r="G12776" s="9">
        <v>100</v>
      </c>
      <c r="H12776" s="73">
        <v>33.333333333333002</v>
      </c>
      <c r="I12776" s="2">
        <v>33.333333333333002</v>
      </c>
      <c r="J12776" s="27">
        <v>8.7719298245609991</v>
      </c>
      <c r="K12776" s="2">
        <v>40.350877192981997</v>
      </c>
      <c r="L12776" s="18">
        <v>0</v>
      </c>
      <c r="M12776" s="2">
        <v>22.807017543859999</v>
      </c>
      <c r="N12776" s="13">
        <v>1.7543859649119999</v>
      </c>
    </row>
    <row r="12777" spans="4:14" x14ac:dyDescent="0.2">
      <c r="D12777" s="175"/>
      <c r="E12777" s="4" t="s">
        <v>20</v>
      </c>
      <c r="F12777" s="6"/>
      <c r="G12777" s="5">
        <v>84</v>
      </c>
      <c r="H12777" s="7">
        <v>35</v>
      </c>
      <c r="I12777" s="1">
        <v>32</v>
      </c>
      <c r="J12777" s="1">
        <v>11</v>
      </c>
      <c r="K12777" s="1">
        <v>35</v>
      </c>
      <c r="L12777" s="1">
        <v>1</v>
      </c>
      <c r="M12777" s="1">
        <v>22</v>
      </c>
      <c r="N12777" s="8">
        <v>5</v>
      </c>
    </row>
    <row r="12778" spans="4:14" x14ac:dyDescent="0.2">
      <c r="D12778" s="175"/>
      <c r="E12778" s="11"/>
      <c r="F12778" s="10"/>
      <c r="G12778" s="9">
        <v>100</v>
      </c>
      <c r="H12778" s="16">
        <v>41.666666666666998</v>
      </c>
      <c r="I12778" s="2">
        <v>38.095238095238003</v>
      </c>
      <c r="J12778" s="2">
        <v>13.095238095238001</v>
      </c>
      <c r="K12778" s="2">
        <v>41.666666666666998</v>
      </c>
      <c r="L12778" s="2">
        <v>1.190476190476</v>
      </c>
      <c r="M12778" s="2">
        <v>26.190476190476002</v>
      </c>
      <c r="N12778" s="13">
        <v>5.9523809523809996</v>
      </c>
    </row>
    <row r="12779" spans="4:14" x14ac:dyDescent="0.2">
      <c r="D12779" s="175"/>
      <c r="E12779" s="4" t="s">
        <v>21</v>
      </c>
      <c r="F12779" s="6"/>
      <c r="G12779" s="5">
        <v>487</v>
      </c>
      <c r="H12779" s="7">
        <v>189</v>
      </c>
      <c r="I12779" s="1">
        <v>158</v>
      </c>
      <c r="J12779" s="1">
        <v>60</v>
      </c>
      <c r="K12779" s="1">
        <v>207</v>
      </c>
      <c r="L12779" s="1">
        <v>8</v>
      </c>
      <c r="M12779" s="1">
        <v>97</v>
      </c>
      <c r="N12779" s="8">
        <v>25</v>
      </c>
    </row>
    <row r="12780" spans="4:14" x14ac:dyDescent="0.2">
      <c r="D12780" s="175"/>
      <c r="E12780" s="11"/>
      <c r="F12780" s="10"/>
      <c r="G12780" s="9">
        <v>100</v>
      </c>
      <c r="H12780" s="16">
        <v>38.809034907597997</v>
      </c>
      <c r="I12780" s="2">
        <v>32.443531827515002</v>
      </c>
      <c r="J12780" s="2">
        <v>12.320328542094</v>
      </c>
      <c r="K12780" s="2">
        <v>42.505133470225999</v>
      </c>
      <c r="L12780" s="2">
        <v>1.642710472279</v>
      </c>
      <c r="M12780" s="2">
        <v>19.917864476386001</v>
      </c>
      <c r="N12780" s="13">
        <v>5.1334702258730003</v>
      </c>
    </row>
    <row r="12781" spans="4:14" x14ac:dyDescent="0.2">
      <c r="D12781" s="175"/>
      <c r="E12781" s="4" t="s">
        <v>22</v>
      </c>
      <c r="F12781" s="6"/>
      <c r="G12781" s="5">
        <v>35</v>
      </c>
      <c r="H12781" s="7">
        <v>14</v>
      </c>
      <c r="I12781" s="1">
        <v>12</v>
      </c>
      <c r="J12781" s="1">
        <v>5</v>
      </c>
      <c r="K12781" s="1">
        <v>15</v>
      </c>
      <c r="L12781" s="1">
        <v>0</v>
      </c>
      <c r="M12781" s="1">
        <v>6</v>
      </c>
      <c r="N12781" s="8">
        <v>1</v>
      </c>
    </row>
    <row r="12782" spans="4:14" x14ac:dyDescent="0.2">
      <c r="D12782" s="175"/>
      <c r="E12782" s="11"/>
      <c r="F12782" s="10"/>
      <c r="G12782" s="9">
        <v>100</v>
      </c>
      <c r="H12782" s="16">
        <v>40</v>
      </c>
      <c r="I12782" s="2">
        <v>34.285714285714</v>
      </c>
      <c r="J12782" s="2">
        <v>14.285714285714</v>
      </c>
      <c r="K12782" s="2">
        <v>42.857142857143003</v>
      </c>
      <c r="L12782" s="18">
        <v>0</v>
      </c>
      <c r="M12782" s="2">
        <v>17.142857142857</v>
      </c>
      <c r="N12782" s="13">
        <v>2.8571428571430002</v>
      </c>
    </row>
    <row r="12783" spans="4:14" x14ac:dyDescent="0.2">
      <c r="D12783" s="175"/>
      <c r="E12783" s="4" t="s">
        <v>23</v>
      </c>
      <c r="F12783" s="6"/>
      <c r="G12783" s="5">
        <v>143</v>
      </c>
      <c r="H12783" s="7">
        <v>44</v>
      </c>
      <c r="I12783" s="1">
        <v>52</v>
      </c>
      <c r="J12783" s="1">
        <v>21</v>
      </c>
      <c r="K12783" s="1">
        <v>57</v>
      </c>
      <c r="L12783" s="1">
        <v>1</v>
      </c>
      <c r="M12783" s="1">
        <v>33</v>
      </c>
      <c r="N12783" s="8">
        <v>9</v>
      </c>
    </row>
    <row r="12784" spans="4:14" x14ac:dyDescent="0.2">
      <c r="D12784" s="175"/>
      <c r="E12784" s="11"/>
      <c r="F12784" s="10"/>
      <c r="G12784" s="9">
        <v>100</v>
      </c>
      <c r="H12784" s="73">
        <v>30.769230769231001</v>
      </c>
      <c r="I12784" s="2">
        <v>36.363636363635997</v>
      </c>
      <c r="J12784" s="2">
        <v>14.685314685314999</v>
      </c>
      <c r="K12784" s="2">
        <v>39.860139860140002</v>
      </c>
      <c r="L12784" s="2">
        <v>0.69930069930100003</v>
      </c>
      <c r="M12784" s="2">
        <v>23.076923076922998</v>
      </c>
      <c r="N12784" s="13">
        <v>6.2937062937060002</v>
      </c>
    </row>
    <row r="12785" spans="4:14" x14ac:dyDescent="0.2">
      <c r="D12785" s="175"/>
      <c r="E12785" s="4" t="s">
        <v>24</v>
      </c>
      <c r="F12785" s="6"/>
      <c r="G12785" s="5">
        <v>187</v>
      </c>
      <c r="H12785" s="7">
        <v>81</v>
      </c>
      <c r="I12785" s="1">
        <v>67</v>
      </c>
      <c r="J12785" s="1">
        <v>40</v>
      </c>
      <c r="K12785" s="1">
        <v>86</v>
      </c>
      <c r="L12785" s="1">
        <v>2</v>
      </c>
      <c r="M12785" s="1">
        <v>45</v>
      </c>
      <c r="N12785" s="8">
        <v>5</v>
      </c>
    </row>
    <row r="12786" spans="4:14" x14ac:dyDescent="0.2">
      <c r="D12786" s="175"/>
      <c r="E12786" s="11"/>
      <c r="F12786" s="10"/>
      <c r="G12786" s="9">
        <v>100</v>
      </c>
      <c r="H12786" s="16">
        <v>43.315508021390002</v>
      </c>
      <c r="I12786" s="2">
        <v>35.828877005347998</v>
      </c>
      <c r="J12786" s="23">
        <v>21.390374331551001</v>
      </c>
      <c r="K12786" s="23">
        <v>45.989304812834</v>
      </c>
      <c r="L12786" s="2">
        <v>1.069518716578</v>
      </c>
      <c r="M12786" s="2">
        <v>24.064171122994999</v>
      </c>
      <c r="N12786" s="13">
        <v>2.673796791444</v>
      </c>
    </row>
    <row r="12787" spans="4:14" x14ac:dyDescent="0.2">
      <c r="D12787" s="175"/>
      <c r="E12787" s="4" t="s">
        <v>25</v>
      </c>
      <c r="F12787" s="6"/>
      <c r="G12787" s="5">
        <v>71</v>
      </c>
      <c r="H12787" s="7">
        <v>33</v>
      </c>
      <c r="I12787" s="1">
        <v>25</v>
      </c>
      <c r="J12787" s="1">
        <v>11</v>
      </c>
      <c r="K12787" s="1">
        <v>22</v>
      </c>
      <c r="L12787" s="1">
        <v>2</v>
      </c>
      <c r="M12787" s="1">
        <v>18</v>
      </c>
      <c r="N12787" s="8">
        <v>2</v>
      </c>
    </row>
    <row r="12788" spans="4:14" x14ac:dyDescent="0.2">
      <c r="D12788" s="175"/>
      <c r="E12788" s="11"/>
      <c r="F12788" s="10"/>
      <c r="G12788" s="9">
        <v>100</v>
      </c>
      <c r="H12788" s="64">
        <v>46.478873239437</v>
      </c>
      <c r="I12788" s="2">
        <v>35.211267605633999</v>
      </c>
      <c r="J12788" s="2">
        <v>15.492957746479</v>
      </c>
      <c r="K12788" s="27">
        <v>30.985915492958</v>
      </c>
      <c r="L12788" s="2">
        <v>2.8169014084509998</v>
      </c>
      <c r="M12788" s="2">
        <v>25.352112676055999</v>
      </c>
      <c r="N12788" s="13">
        <v>2.8169014084509998</v>
      </c>
    </row>
    <row r="12789" spans="4:14" x14ac:dyDescent="0.2">
      <c r="D12789" s="175"/>
      <c r="E12789" s="4" t="s">
        <v>26</v>
      </c>
      <c r="F12789" s="6"/>
      <c r="G12789" s="5">
        <v>30</v>
      </c>
      <c r="H12789" s="7">
        <v>12</v>
      </c>
      <c r="I12789" s="1">
        <v>9</v>
      </c>
      <c r="J12789" s="1">
        <v>5</v>
      </c>
      <c r="K12789" s="1">
        <v>11</v>
      </c>
      <c r="L12789" s="1">
        <v>1</v>
      </c>
      <c r="M12789" s="1">
        <v>3</v>
      </c>
      <c r="N12789" s="8">
        <v>2</v>
      </c>
    </row>
    <row r="12790" spans="4:14" x14ac:dyDescent="0.2">
      <c r="D12790" s="175"/>
      <c r="E12790" s="11"/>
      <c r="F12790" s="10"/>
      <c r="G12790" s="9">
        <v>100</v>
      </c>
      <c r="H12790" s="16">
        <v>40</v>
      </c>
      <c r="I12790" s="2">
        <v>30</v>
      </c>
      <c r="J12790" s="2">
        <v>16.666666666666998</v>
      </c>
      <c r="K12790" s="2">
        <v>36.666666666666998</v>
      </c>
      <c r="L12790" s="2">
        <v>3.333333333333</v>
      </c>
      <c r="M12790" s="46">
        <v>10</v>
      </c>
      <c r="N12790" s="13">
        <v>6.666666666667</v>
      </c>
    </row>
    <row r="12791" spans="4:14" x14ac:dyDescent="0.2">
      <c r="D12791" s="175"/>
      <c r="E12791" s="4" t="s">
        <v>27</v>
      </c>
      <c r="F12791" s="6"/>
      <c r="G12791" s="5">
        <v>70</v>
      </c>
      <c r="H12791" s="7">
        <v>36</v>
      </c>
      <c r="I12791" s="1">
        <v>22</v>
      </c>
      <c r="J12791" s="1">
        <v>12</v>
      </c>
      <c r="K12791" s="1">
        <v>24</v>
      </c>
      <c r="L12791" s="1">
        <v>2</v>
      </c>
      <c r="M12791" s="1">
        <v>13</v>
      </c>
      <c r="N12791" s="8">
        <v>6</v>
      </c>
    </row>
    <row r="12792" spans="4:14" x14ac:dyDescent="0.2">
      <c r="D12792" s="175"/>
      <c r="E12792" s="11"/>
      <c r="F12792" s="10"/>
      <c r="G12792" s="9">
        <v>100</v>
      </c>
      <c r="H12792" s="86">
        <v>51.428571428570997</v>
      </c>
      <c r="I12792" s="2">
        <v>31.428571428571001</v>
      </c>
      <c r="J12792" s="2">
        <v>17.142857142857</v>
      </c>
      <c r="K12792" s="27">
        <v>34.285714285714</v>
      </c>
      <c r="L12792" s="2">
        <v>2.8571428571430002</v>
      </c>
      <c r="M12792" s="2">
        <v>18.571428571428999</v>
      </c>
      <c r="N12792" s="13">
        <v>8.5714285714289993</v>
      </c>
    </row>
    <row r="12793" spans="4:14" x14ac:dyDescent="0.2">
      <c r="D12793" s="175"/>
      <c r="E12793" s="4" t="s">
        <v>28</v>
      </c>
      <c r="F12793" s="6"/>
      <c r="G12793" s="5">
        <v>51</v>
      </c>
      <c r="H12793" s="7">
        <v>23</v>
      </c>
      <c r="I12793" s="1">
        <v>22</v>
      </c>
      <c r="J12793" s="1">
        <v>6</v>
      </c>
      <c r="K12793" s="1">
        <v>18</v>
      </c>
      <c r="L12793" s="1">
        <v>0</v>
      </c>
      <c r="M12793" s="1">
        <v>9</v>
      </c>
      <c r="N12793" s="8">
        <v>4</v>
      </c>
    </row>
    <row r="12794" spans="4:14" x14ac:dyDescent="0.2">
      <c r="D12794" s="175"/>
      <c r="E12794" s="11"/>
      <c r="F12794" s="10"/>
      <c r="G12794" s="9">
        <v>100</v>
      </c>
      <c r="H12794" s="64">
        <v>45.098039215686001</v>
      </c>
      <c r="I12794" s="23">
        <v>43.137254901961001</v>
      </c>
      <c r="J12794" s="2">
        <v>11.764705882353001</v>
      </c>
      <c r="K12794" s="27">
        <v>35.294117647058997</v>
      </c>
      <c r="L12794" s="18">
        <v>0</v>
      </c>
      <c r="M12794" s="2">
        <v>17.647058823529001</v>
      </c>
      <c r="N12794" s="13">
        <v>7.8431372549020004</v>
      </c>
    </row>
    <row r="12795" spans="4:14" x14ac:dyDescent="0.2">
      <c r="D12795" s="175"/>
      <c r="E12795" s="4" t="s">
        <v>29</v>
      </c>
      <c r="F12795" s="6"/>
      <c r="G12795" s="5">
        <v>7</v>
      </c>
      <c r="H12795" s="7">
        <v>2</v>
      </c>
      <c r="I12795" s="1">
        <v>1</v>
      </c>
      <c r="J12795" s="1">
        <v>0</v>
      </c>
      <c r="K12795" s="1">
        <v>2</v>
      </c>
      <c r="L12795" s="1">
        <v>0</v>
      </c>
      <c r="M12795" s="1">
        <v>2</v>
      </c>
      <c r="N12795" s="8">
        <v>1</v>
      </c>
    </row>
    <row r="12796" spans="4:14" x14ac:dyDescent="0.2">
      <c r="D12796" s="175"/>
      <c r="E12796" s="11"/>
      <c r="F12796" s="10"/>
      <c r="G12796" s="9">
        <v>100</v>
      </c>
      <c r="H12796" s="99">
        <v>28.571428571428999</v>
      </c>
      <c r="I12796" s="46">
        <v>14.285714285714</v>
      </c>
      <c r="J12796" s="76">
        <v>0</v>
      </c>
      <c r="K12796" s="46">
        <v>28.571428571428999</v>
      </c>
      <c r="L12796" s="18">
        <v>0</v>
      </c>
      <c r="M12796" s="23">
        <v>28.571428571428999</v>
      </c>
      <c r="N12796" s="89">
        <v>14.285714285714</v>
      </c>
    </row>
    <row r="12797" spans="4:14" x14ac:dyDescent="0.2">
      <c r="D12797" s="174" t="s">
        <v>30</v>
      </c>
      <c r="E12797" s="20" t="s">
        <v>31</v>
      </c>
      <c r="F12797" s="22"/>
      <c r="G12797" s="21">
        <v>393</v>
      </c>
      <c r="H12797" s="25">
        <v>169</v>
      </c>
      <c r="I12797" s="3">
        <v>132</v>
      </c>
      <c r="J12797" s="3">
        <v>61</v>
      </c>
      <c r="K12797" s="3">
        <v>155</v>
      </c>
      <c r="L12797" s="3">
        <v>6</v>
      </c>
      <c r="M12797" s="3">
        <v>82</v>
      </c>
      <c r="N12797" s="26">
        <v>15</v>
      </c>
    </row>
    <row r="12798" spans="4:14" x14ac:dyDescent="0.2">
      <c r="D12798" s="175"/>
      <c r="E12798" s="11"/>
      <c r="F12798" s="10"/>
      <c r="G12798" s="9">
        <v>100</v>
      </c>
      <c r="H12798" s="16">
        <v>43.002544529262003</v>
      </c>
      <c r="I12798" s="2">
        <v>33.587786259542</v>
      </c>
      <c r="J12798" s="2">
        <v>15.521628498728001</v>
      </c>
      <c r="K12798" s="2">
        <v>39.440203562340997</v>
      </c>
      <c r="L12798" s="2">
        <v>1.526717557252</v>
      </c>
      <c r="M12798" s="2">
        <v>20.865139949109</v>
      </c>
      <c r="N12798" s="13">
        <v>3.8167938931299998</v>
      </c>
    </row>
    <row r="12799" spans="4:14" x14ac:dyDescent="0.2">
      <c r="D12799" s="175"/>
      <c r="E12799" s="4" t="s">
        <v>32</v>
      </c>
      <c r="F12799" s="6"/>
      <c r="G12799" s="5">
        <v>352</v>
      </c>
      <c r="H12799" s="7">
        <v>145</v>
      </c>
      <c r="I12799" s="1">
        <v>111</v>
      </c>
      <c r="J12799" s="1">
        <v>48</v>
      </c>
      <c r="K12799" s="1">
        <v>141</v>
      </c>
      <c r="L12799" s="1">
        <v>4</v>
      </c>
      <c r="M12799" s="1">
        <v>81</v>
      </c>
      <c r="N12799" s="8">
        <v>14</v>
      </c>
    </row>
    <row r="12800" spans="4:14" x14ac:dyDescent="0.2">
      <c r="D12800" s="175"/>
      <c r="E12800" s="11"/>
      <c r="F12800" s="10"/>
      <c r="G12800" s="9">
        <v>100</v>
      </c>
      <c r="H12800" s="16">
        <v>41.193181818181998</v>
      </c>
      <c r="I12800" s="2">
        <v>31.534090909090999</v>
      </c>
      <c r="J12800" s="2">
        <v>13.636363636364001</v>
      </c>
      <c r="K12800" s="2">
        <v>40.056818181818002</v>
      </c>
      <c r="L12800" s="2">
        <v>1.136363636364</v>
      </c>
      <c r="M12800" s="2">
        <v>23.011363636363999</v>
      </c>
      <c r="N12800" s="13">
        <v>3.9772727272730002</v>
      </c>
    </row>
    <row r="12801" spans="4:14" x14ac:dyDescent="0.2">
      <c r="D12801" s="175"/>
      <c r="E12801" s="4" t="s">
        <v>33</v>
      </c>
      <c r="F12801" s="6"/>
      <c r="G12801" s="5">
        <v>388</v>
      </c>
      <c r="H12801" s="7">
        <v>139</v>
      </c>
      <c r="I12801" s="1">
        <v>141</v>
      </c>
      <c r="J12801" s="1">
        <v>58</v>
      </c>
      <c r="K12801" s="1">
        <v>164</v>
      </c>
      <c r="L12801" s="1">
        <v>6</v>
      </c>
      <c r="M12801" s="1">
        <v>80</v>
      </c>
      <c r="N12801" s="8">
        <v>29</v>
      </c>
    </row>
    <row r="12802" spans="4:14" x14ac:dyDescent="0.2">
      <c r="D12802" s="175"/>
      <c r="E12802" s="11"/>
      <c r="F12802" s="10"/>
      <c r="G12802" s="9">
        <v>100</v>
      </c>
      <c r="H12802" s="16">
        <v>35.824742268041</v>
      </c>
      <c r="I12802" s="2">
        <v>36.340206185566998</v>
      </c>
      <c r="J12802" s="2">
        <v>14.948453608247</v>
      </c>
      <c r="K12802" s="2">
        <v>42.268041237113003</v>
      </c>
      <c r="L12802" s="2">
        <v>1.5463917525769999</v>
      </c>
      <c r="M12802" s="2">
        <v>20.618556701031</v>
      </c>
      <c r="N12802" s="13">
        <v>7.4742268041240001</v>
      </c>
    </row>
    <row r="12803" spans="4:14" x14ac:dyDescent="0.2">
      <c r="D12803" s="175"/>
      <c r="E12803" s="4" t="s">
        <v>34</v>
      </c>
      <c r="F12803" s="6"/>
      <c r="G12803" s="5">
        <v>89</v>
      </c>
      <c r="H12803" s="7">
        <v>35</v>
      </c>
      <c r="I12803" s="1">
        <v>35</v>
      </c>
      <c r="J12803" s="1">
        <v>9</v>
      </c>
      <c r="K12803" s="1">
        <v>40</v>
      </c>
      <c r="L12803" s="1">
        <v>1</v>
      </c>
      <c r="M12803" s="1">
        <v>18</v>
      </c>
      <c r="N12803" s="8">
        <v>3</v>
      </c>
    </row>
    <row r="12804" spans="4:14" x14ac:dyDescent="0.2">
      <c r="D12804" s="175"/>
      <c r="E12804" s="11"/>
      <c r="F12804" s="10"/>
      <c r="G12804" s="9">
        <v>100</v>
      </c>
      <c r="H12804" s="16">
        <v>39.325842696629003</v>
      </c>
      <c r="I12804" s="23">
        <v>39.325842696629003</v>
      </c>
      <c r="J12804" s="2">
        <v>10.112359550561999</v>
      </c>
      <c r="K12804" s="2">
        <v>44.943820224718998</v>
      </c>
      <c r="L12804" s="2">
        <v>1.123595505618</v>
      </c>
      <c r="M12804" s="2">
        <v>20.224719101123998</v>
      </c>
      <c r="N12804" s="13">
        <v>3.3707865168539999</v>
      </c>
    </row>
    <row r="12805" spans="4:14" x14ac:dyDescent="0.2">
      <c r="D12805" s="174" t="s">
        <v>35</v>
      </c>
      <c r="E12805" s="20" t="s">
        <v>36</v>
      </c>
      <c r="F12805" s="22"/>
      <c r="G12805" s="21">
        <v>629</v>
      </c>
      <c r="H12805" s="25">
        <v>260</v>
      </c>
      <c r="I12805" s="3">
        <v>229</v>
      </c>
      <c r="J12805" s="3">
        <v>98</v>
      </c>
      <c r="K12805" s="3">
        <v>257</v>
      </c>
      <c r="L12805" s="3">
        <v>10</v>
      </c>
      <c r="M12805" s="3">
        <v>129</v>
      </c>
      <c r="N12805" s="26">
        <v>28</v>
      </c>
    </row>
    <row r="12806" spans="4:14" x14ac:dyDescent="0.2">
      <c r="D12806" s="175"/>
      <c r="E12806" s="11"/>
      <c r="F12806" s="10"/>
      <c r="G12806" s="9">
        <v>100</v>
      </c>
      <c r="H12806" s="16">
        <v>41.335453100159</v>
      </c>
      <c r="I12806" s="2">
        <v>36.406995230524998</v>
      </c>
      <c r="J12806" s="2">
        <v>15.580286168521001</v>
      </c>
      <c r="K12806" s="2">
        <v>40.858505564387997</v>
      </c>
      <c r="L12806" s="2">
        <v>1.5898251192370001</v>
      </c>
      <c r="M12806" s="2">
        <v>20.508744038155999</v>
      </c>
      <c r="N12806" s="13">
        <v>4.4515103338630002</v>
      </c>
    </row>
    <row r="12807" spans="4:14" x14ac:dyDescent="0.2">
      <c r="D12807" s="175"/>
      <c r="E12807" s="4" t="s">
        <v>37</v>
      </c>
      <c r="F12807" s="6"/>
      <c r="G12807" s="5">
        <v>593</v>
      </c>
      <c r="H12807" s="7">
        <v>228</v>
      </c>
      <c r="I12807" s="1">
        <v>190</v>
      </c>
      <c r="J12807" s="1">
        <v>78</v>
      </c>
      <c r="K12807" s="1">
        <v>243</v>
      </c>
      <c r="L12807" s="1">
        <v>7</v>
      </c>
      <c r="M12807" s="1">
        <v>132</v>
      </c>
      <c r="N12807" s="8">
        <v>33</v>
      </c>
    </row>
    <row r="12808" spans="4:14" x14ac:dyDescent="0.2">
      <c r="D12808" s="175"/>
      <c r="E12808" s="11"/>
      <c r="F12808" s="10"/>
      <c r="G12808" s="9">
        <v>100</v>
      </c>
      <c r="H12808" s="16">
        <v>38.448566610455003</v>
      </c>
      <c r="I12808" s="2">
        <v>32.040472175379001</v>
      </c>
      <c r="J12808" s="2">
        <v>13.153456998314001</v>
      </c>
      <c r="K12808" s="2">
        <v>40.978077571668997</v>
      </c>
      <c r="L12808" s="2">
        <v>1.1804384485670001</v>
      </c>
      <c r="M12808" s="2">
        <v>22.259696458684999</v>
      </c>
      <c r="N12808" s="13">
        <v>5.5649241146710002</v>
      </c>
    </row>
    <row r="12809" spans="4:14" x14ac:dyDescent="0.2">
      <c r="D12809" s="174" t="s">
        <v>38</v>
      </c>
      <c r="E12809" s="20" t="s">
        <v>39</v>
      </c>
      <c r="F12809" s="22"/>
      <c r="G12809" s="21">
        <v>64</v>
      </c>
      <c r="H12809" s="25">
        <v>26</v>
      </c>
      <c r="I12809" s="3">
        <v>30</v>
      </c>
      <c r="J12809" s="3">
        <v>3</v>
      </c>
      <c r="K12809" s="3">
        <v>11</v>
      </c>
      <c r="L12809" s="3">
        <v>2</v>
      </c>
      <c r="M12809" s="3">
        <v>12</v>
      </c>
      <c r="N12809" s="26">
        <v>6</v>
      </c>
    </row>
    <row r="12810" spans="4:14" x14ac:dyDescent="0.2">
      <c r="D12810" s="175"/>
      <c r="E12810" s="11"/>
      <c r="F12810" s="10"/>
      <c r="G12810" s="9">
        <v>100</v>
      </c>
      <c r="H12810" s="16">
        <v>40.625</v>
      </c>
      <c r="I12810" s="35">
        <v>46.875</v>
      </c>
      <c r="J12810" s="27">
        <v>4.6875</v>
      </c>
      <c r="K12810" s="46">
        <v>17.1875</v>
      </c>
      <c r="L12810" s="2">
        <v>3.125</v>
      </c>
      <c r="M12810" s="2">
        <v>18.75</v>
      </c>
      <c r="N12810" s="13">
        <v>9.375</v>
      </c>
    </row>
    <row r="12811" spans="4:14" x14ac:dyDescent="0.2">
      <c r="D12811" s="175"/>
      <c r="E12811" s="4" t="s">
        <v>40</v>
      </c>
      <c r="F12811" s="6"/>
      <c r="G12811" s="5">
        <v>147</v>
      </c>
      <c r="H12811" s="7">
        <v>51</v>
      </c>
      <c r="I12811" s="1">
        <v>56</v>
      </c>
      <c r="J12811" s="1">
        <v>9</v>
      </c>
      <c r="K12811" s="1">
        <v>45</v>
      </c>
      <c r="L12811" s="1">
        <v>4</v>
      </c>
      <c r="M12811" s="1">
        <v>29</v>
      </c>
      <c r="N12811" s="8">
        <v>12</v>
      </c>
    </row>
    <row r="12812" spans="4:14" x14ac:dyDescent="0.2">
      <c r="D12812" s="175"/>
      <c r="E12812" s="11"/>
      <c r="F12812" s="10"/>
      <c r="G12812" s="9">
        <v>100</v>
      </c>
      <c r="H12812" s="73">
        <v>34.693877551020002</v>
      </c>
      <c r="I12812" s="2">
        <v>38.095238095238003</v>
      </c>
      <c r="J12812" s="27">
        <v>6.1224489795919999</v>
      </c>
      <c r="K12812" s="46">
        <v>30.612244897958998</v>
      </c>
      <c r="L12812" s="2">
        <v>2.7210884353739999</v>
      </c>
      <c r="M12812" s="2">
        <v>19.727891156462999</v>
      </c>
      <c r="N12812" s="13">
        <v>8.1632653061219997</v>
      </c>
    </row>
    <row r="12813" spans="4:14" x14ac:dyDescent="0.2">
      <c r="D12813" s="175"/>
      <c r="E12813" s="4" t="s">
        <v>41</v>
      </c>
      <c r="F12813" s="6"/>
      <c r="G12813" s="5">
        <v>204</v>
      </c>
      <c r="H12813" s="7">
        <v>80</v>
      </c>
      <c r="I12813" s="1">
        <v>57</v>
      </c>
      <c r="J12813" s="1">
        <v>17</v>
      </c>
      <c r="K12813" s="1">
        <v>88</v>
      </c>
      <c r="L12813" s="1">
        <v>1</v>
      </c>
      <c r="M12813" s="1">
        <v>47</v>
      </c>
      <c r="N12813" s="8">
        <v>14</v>
      </c>
    </row>
    <row r="12814" spans="4:14" x14ac:dyDescent="0.2">
      <c r="D12814" s="175"/>
      <c r="E12814" s="11"/>
      <c r="F12814" s="10"/>
      <c r="G12814" s="9">
        <v>100</v>
      </c>
      <c r="H12814" s="16">
        <v>39.215686274509999</v>
      </c>
      <c r="I12814" s="27">
        <v>27.941176470588001</v>
      </c>
      <c r="J12814" s="27">
        <v>8.333333333333</v>
      </c>
      <c r="K12814" s="2">
        <v>43.137254901961001</v>
      </c>
      <c r="L12814" s="2">
        <v>0.49019607843099999</v>
      </c>
      <c r="M12814" s="2">
        <v>23.039215686275</v>
      </c>
      <c r="N12814" s="13">
        <v>6.8627450980390003</v>
      </c>
    </row>
    <row r="12815" spans="4:14" x14ac:dyDescent="0.2">
      <c r="D12815" s="175"/>
      <c r="E12815" s="4" t="s">
        <v>42</v>
      </c>
      <c r="F12815" s="6"/>
      <c r="G12815" s="5">
        <v>210</v>
      </c>
      <c r="H12815" s="7">
        <v>90</v>
      </c>
      <c r="I12815" s="1">
        <v>69</v>
      </c>
      <c r="J12815" s="1">
        <v>25</v>
      </c>
      <c r="K12815" s="1">
        <v>92</v>
      </c>
      <c r="L12815" s="1">
        <v>4</v>
      </c>
      <c r="M12815" s="1">
        <v>57</v>
      </c>
      <c r="N12815" s="8">
        <v>3</v>
      </c>
    </row>
    <row r="12816" spans="4:14" x14ac:dyDescent="0.2">
      <c r="D12816" s="175"/>
      <c r="E12816" s="11"/>
      <c r="F12816" s="10"/>
      <c r="G12816" s="9">
        <v>100</v>
      </c>
      <c r="H12816" s="16">
        <v>42.857142857143003</v>
      </c>
      <c r="I12816" s="2">
        <v>32.857142857143003</v>
      </c>
      <c r="J12816" s="2">
        <v>11.904761904761999</v>
      </c>
      <c r="K12816" s="2">
        <v>43.809523809524002</v>
      </c>
      <c r="L12816" s="2">
        <v>1.9047619047619999</v>
      </c>
      <c r="M12816" s="23">
        <v>27.142857142857</v>
      </c>
      <c r="N12816" s="13">
        <v>1.4285714285710001</v>
      </c>
    </row>
    <row r="12817" spans="2:14" x14ac:dyDescent="0.2">
      <c r="D12817" s="175"/>
      <c r="E12817" s="4" t="s">
        <v>43</v>
      </c>
      <c r="F12817" s="6"/>
      <c r="G12817" s="5">
        <v>204</v>
      </c>
      <c r="H12817" s="7">
        <v>74</v>
      </c>
      <c r="I12817" s="1">
        <v>60</v>
      </c>
      <c r="J12817" s="1">
        <v>34</v>
      </c>
      <c r="K12817" s="1">
        <v>99</v>
      </c>
      <c r="L12817" s="1">
        <v>0</v>
      </c>
      <c r="M12817" s="1">
        <v>40</v>
      </c>
      <c r="N12817" s="8">
        <v>7</v>
      </c>
    </row>
    <row r="12818" spans="2:14" x14ac:dyDescent="0.2">
      <c r="D12818" s="175"/>
      <c r="E12818" s="11"/>
      <c r="F12818" s="10"/>
      <c r="G12818" s="9">
        <v>100</v>
      </c>
      <c r="H12818" s="16">
        <v>36.274509803922001</v>
      </c>
      <c r="I12818" s="2">
        <v>29.411764705882</v>
      </c>
      <c r="J12818" s="2">
        <v>16.666666666666998</v>
      </c>
      <c r="K12818" s="23">
        <v>48.529411764705998</v>
      </c>
      <c r="L12818" s="18">
        <v>0</v>
      </c>
      <c r="M12818" s="2">
        <v>19.607843137254999</v>
      </c>
      <c r="N12818" s="13">
        <v>3.4313725490200002</v>
      </c>
    </row>
    <row r="12819" spans="2:14" x14ac:dyDescent="0.2">
      <c r="D12819" s="175"/>
      <c r="E12819" s="4" t="s">
        <v>44</v>
      </c>
      <c r="F12819" s="6"/>
      <c r="G12819" s="5">
        <v>223</v>
      </c>
      <c r="H12819" s="7">
        <v>92</v>
      </c>
      <c r="I12819" s="1">
        <v>79</v>
      </c>
      <c r="J12819" s="1">
        <v>40</v>
      </c>
      <c r="K12819" s="1">
        <v>100</v>
      </c>
      <c r="L12819" s="1">
        <v>4</v>
      </c>
      <c r="M12819" s="1">
        <v>51</v>
      </c>
      <c r="N12819" s="8">
        <v>10</v>
      </c>
    </row>
    <row r="12820" spans="2:14" x14ac:dyDescent="0.2">
      <c r="D12820" s="175"/>
      <c r="E12820" s="11"/>
      <c r="F12820" s="10"/>
      <c r="G12820" s="9">
        <v>100</v>
      </c>
      <c r="H12820" s="16">
        <v>41.255605381165999</v>
      </c>
      <c r="I12820" s="2">
        <v>35.426008968609999</v>
      </c>
      <c r="J12820" s="2">
        <v>17.937219730942001</v>
      </c>
      <c r="K12820" s="2">
        <v>44.843049327354002</v>
      </c>
      <c r="L12820" s="2">
        <v>1.7937219730939999</v>
      </c>
      <c r="M12820" s="2">
        <v>22.869955156951001</v>
      </c>
      <c r="N12820" s="13">
        <v>4.4843049327350002</v>
      </c>
    </row>
    <row r="12821" spans="2:14" x14ac:dyDescent="0.2">
      <c r="D12821" s="175"/>
      <c r="E12821" s="4" t="s">
        <v>45</v>
      </c>
      <c r="F12821" s="6"/>
      <c r="G12821" s="5">
        <v>170</v>
      </c>
      <c r="H12821" s="7">
        <v>75</v>
      </c>
      <c r="I12821" s="1">
        <v>68</v>
      </c>
      <c r="J12821" s="1">
        <v>48</v>
      </c>
      <c r="K12821" s="1">
        <v>65</v>
      </c>
      <c r="L12821" s="1">
        <v>2</v>
      </c>
      <c r="M12821" s="1">
        <v>25</v>
      </c>
      <c r="N12821" s="8">
        <v>9</v>
      </c>
    </row>
    <row r="12822" spans="2:14" x14ac:dyDescent="0.2">
      <c r="D12822" s="176"/>
      <c r="E12822" s="57"/>
      <c r="F12822" s="54"/>
      <c r="G12822" s="67">
        <v>100</v>
      </c>
      <c r="H12822" s="82">
        <v>44.117647058823998</v>
      </c>
      <c r="I12822" s="103">
        <v>40</v>
      </c>
      <c r="J12822" s="108">
        <v>28.235294117647001</v>
      </c>
      <c r="K12822" s="48">
        <v>38.235294117647001</v>
      </c>
      <c r="L12822" s="48">
        <v>1.1764705882349999</v>
      </c>
      <c r="M12822" s="96">
        <v>14.705882352941</v>
      </c>
      <c r="N12822" s="84">
        <v>5.2941176470590001</v>
      </c>
    </row>
    <row r="12824" spans="2:14" x14ac:dyDescent="0.2">
      <c r="B12824" s="43" t="str">
        <f xml:space="preserve"> HYPERLINK("#'目次'!B272", "[266]")</f>
        <v>[266]</v>
      </c>
      <c r="C12824" s="31" t="s">
        <v>483</v>
      </c>
    </row>
    <row r="12828" spans="2:14" ht="72" x14ac:dyDescent="0.2">
      <c r="D12828" s="177"/>
      <c r="E12828" s="178"/>
      <c r="F12828" s="178"/>
      <c r="G12828" s="40" t="s">
        <v>14</v>
      </c>
      <c r="H12828" s="42" t="s">
        <v>484</v>
      </c>
      <c r="I12828" s="15" t="s">
        <v>485</v>
      </c>
      <c r="J12828" s="15" t="s">
        <v>486</v>
      </c>
      <c r="K12828" s="15" t="s">
        <v>487</v>
      </c>
      <c r="L12828" s="15" t="s">
        <v>488</v>
      </c>
      <c r="M12828" s="15" t="s">
        <v>86</v>
      </c>
      <c r="N12828" s="44" t="s">
        <v>17</v>
      </c>
    </row>
    <row r="12829" spans="2:14" x14ac:dyDescent="0.2">
      <c r="D12829" s="179"/>
      <c r="E12829" s="180"/>
      <c r="F12829" s="180"/>
      <c r="G12829" s="39"/>
      <c r="H12829" s="41"/>
      <c r="I12829" s="14"/>
      <c r="J12829" s="14"/>
      <c r="K12829" s="14"/>
      <c r="L12829" s="14"/>
      <c r="M12829" s="14"/>
      <c r="N12829" s="38"/>
    </row>
    <row r="12830" spans="2:14" x14ac:dyDescent="0.2">
      <c r="D12830" s="70"/>
      <c r="E12830" s="72" t="s">
        <v>14</v>
      </c>
      <c r="F12830" s="69"/>
      <c r="G12830" s="37">
        <v>1222</v>
      </c>
      <c r="H12830" s="17">
        <v>488</v>
      </c>
      <c r="I12830" s="17">
        <v>419</v>
      </c>
      <c r="J12830" s="17">
        <v>176</v>
      </c>
      <c r="K12830" s="17">
        <v>500</v>
      </c>
      <c r="L12830" s="17">
        <v>17</v>
      </c>
      <c r="M12830" s="17">
        <v>261</v>
      </c>
      <c r="N12830" s="55">
        <v>61</v>
      </c>
    </row>
    <row r="12831" spans="2:14" x14ac:dyDescent="0.2">
      <c r="D12831" s="57"/>
      <c r="E12831" s="54"/>
      <c r="F12831" s="71"/>
      <c r="G12831" s="9">
        <v>100</v>
      </c>
      <c r="H12831" s="2">
        <v>39.934533551554999</v>
      </c>
      <c r="I12831" s="2">
        <v>34.288052373158997</v>
      </c>
      <c r="J12831" s="2">
        <v>14.402618657938</v>
      </c>
      <c r="K12831" s="2">
        <v>40.916530278232003</v>
      </c>
      <c r="L12831" s="2">
        <v>1.39116202946</v>
      </c>
      <c r="M12831" s="2">
        <v>21.358428805237001</v>
      </c>
      <c r="N12831" s="13">
        <v>4.9918166939440001</v>
      </c>
    </row>
    <row r="12832" spans="2:14" x14ac:dyDescent="0.2">
      <c r="D12832" s="174" t="s">
        <v>52</v>
      </c>
      <c r="E12832" s="20" t="s">
        <v>53</v>
      </c>
      <c r="F12832" s="22"/>
      <c r="G12832" s="21">
        <v>15</v>
      </c>
      <c r="H12832" s="25">
        <v>8</v>
      </c>
      <c r="I12832" s="3">
        <v>5</v>
      </c>
      <c r="J12832" s="3">
        <v>1</v>
      </c>
      <c r="K12832" s="3">
        <v>1</v>
      </c>
      <c r="L12832" s="3">
        <v>0</v>
      </c>
      <c r="M12832" s="3">
        <v>2</v>
      </c>
      <c r="N12832" s="26">
        <v>2</v>
      </c>
    </row>
    <row r="12833" spans="4:14" x14ac:dyDescent="0.2">
      <c r="D12833" s="175"/>
      <c r="E12833" s="11"/>
      <c r="F12833" s="10"/>
      <c r="G12833" s="9">
        <v>100</v>
      </c>
      <c r="H12833" s="86">
        <v>53.333333333333002</v>
      </c>
      <c r="I12833" s="2">
        <v>33.333333333333002</v>
      </c>
      <c r="J12833" s="27">
        <v>6.666666666667</v>
      </c>
      <c r="K12833" s="46">
        <v>6.666666666667</v>
      </c>
      <c r="L12833" s="18">
        <v>0</v>
      </c>
      <c r="M12833" s="27">
        <v>13.333333333333</v>
      </c>
      <c r="N12833" s="89">
        <v>13.333333333333</v>
      </c>
    </row>
    <row r="12834" spans="4:14" ht="24" x14ac:dyDescent="0.2">
      <c r="D12834" s="175"/>
      <c r="E12834" s="4" t="s">
        <v>54</v>
      </c>
      <c r="F12834" s="6"/>
      <c r="G12834" s="5">
        <v>122</v>
      </c>
      <c r="H12834" s="7">
        <v>61</v>
      </c>
      <c r="I12834" s="1">
        <v>51</v>
      </c>
      <c r="J12834" s="1">
        <v>26</v>
      </c>
      <c r="K12834" s="1">
        <v>47</v>
      </c>
      <c r="L12834" s="1">
        <v>5</v>
      </c>
      <c r="M12834" s="1">
        <v>21</v>
      </c>
      <c r="N12834" s="8">
        <v>3</v>
      </c>
    </row>
    <row r="12835" spans="4:14" x14ac:dyDescent="0.2">
      <c r="D12835" s="175"/>
      <c r="E12835" s="11"/>
      <c r="F12835" s="10"/>
      <c r="G12835" s="9">
        <v>100</v>
      </c>
      <c r="H12835" s="86">
        <v>50</v>
      </c>
      <c r="I12835" s="23">
        <v>41.803278688524998</v>
      </c>
      <c r="J12835" s="23">
        <v>21.311475409836</v>
      </c>
      <c r="K12835" s="2">
        <v>38.524590163934</v>
      </c>
      <c r="L12835" s="2">
        <v>4.0983606557380003</v>
      </c>
      <c r="M12835" s="2">
        <v>17.213114754098001</v>
      </c>
      <c r="N12835" s="13">
        <v>2.459016393443</v>
      </c>
    </row>
    <row r="12836" spans="4:14" x14ac:dyDescent="0.2">
      <c r="D12836" s="175"/>
      <c r="E12836" s="4" t="s">
        <v>55</v>
      </c>
      <c r="F12836" s="6"/>
      <c r="G12836" s="5">
        <v>43</v>
      </c>
      <c r="H12836" s="7">
        <v>17</v>
      </c>
      <c r="I12836" s="1">
        <v>14</v>
      </c>
      <c r="J12836" s="1">
        <v>8</v>
      </c>
      <c r="K12836" s="1">
        <v>19</v>
      </c>
      <c r="L12836" s="1">
        <v>1</v>
      </c>
      <c r="M12836" s="1">
        <v>12</v>
      </c>
      <c r="N12836" s="8">
        <v>2</v>
      </c>
    </row>
    <row r="12837" spans="4:14" x14ac:dyDescent="0.2">
      <c r="D12837" s="175"/>
      <c r="E12837" s="11"/>
      <c r="F12837" s="10"/>
      <c r="G12837" s="9">
        <v>100</v>
      </c>
      <c r="H12837" s="16">
        <v>39.534883720929997</v>
      </c>
      <c r="I12837" s="2">
        <v>32.558139534883999</v>
      </c>
      <c r="J12837" s="2">
        <v>18.604651162791001</v>
      </c>
      <c r="K12837" s="2">
        <v>44.186046511628</v>
      </c>
      <c r="L12837" s="2">
        <v>2.3255813953489999</v>
      </c>
      <c r="M12837" s="23">
        <v>27.906976744186</v>
      </c>
      <c r="N12837" s="13">
        <v>4.6511627906979998</v>
      </c>
    </row>
    <row r="12838" spans="4:14" x14ac:dyDescent="0.2">
      <c r="D12838" s="175"/>
      <c r="E12838" s="4" t="s">
        <v>56</v>
      </c>
      <c r="F12838" s="6"/>
      <c r="G12838" s="5">
        <v>60</v>
      </c>
      <c r="H12838" s="7">
        <v>19</v>
      </c>
      <c r="I12838" s="1">
        <v>23</v>
      </c>
      <c r="J12838" s="1">
        <v>12</v>
      </c>
      <c r="K12838" s="1">
        <v>32</v>
      </c>
      <c r="L12838" s="1">
        <v>0</v>
      </c>
      <c r="M12838" s="1">
        <v>13</v>
      </c>
      <c r="N12838" s="8">
        <v>0</v>
      </c>
    </row>
    <row r="12839" spans="4:14" x14ac:dyDescent="0.2">
      <c r="D12839" s="175"/>
      <c r="E12839" s="11"/>
      <c r="F12839" s="10"/>
      <c r="G12839" s="9">
        <v>100</v>
      </c>
      <c r="H12839" s="73">
        <v>31.666666666666998</v>
      </c>
      <c r="I12839" s="2">
        <v>38.333333333333002</v>
      </c>
      <c r="J12839" s="23">
        <v>20</v>
      </c>
      <c r="K12839" s="35">
        <v>53.333333333333002</v>
      </c>
      <c r="L12839" s="18">
        <v>0</v>
      </c>
      <c r="M12839" s="2">
        <v>21.666666666666998</v>
      </c>
      <c r="N12839" s="36">
        <v>0</v>
      </c>
    </row>
    <row r="12840" spans="4:14" x14ac:dyDescent="0.2">
      <c r="D12840" s="175"/>
      <c r="E12840" s="4" t="s">
        <v>57</v>
      </c>
      <c r="F12840" s="6"/>
      <c r="G12840" s="5">
        <v>286</v>
      </c>
      <c r="H12840" s="7">
        <v>113</v>
      </c>
      <c r="I12840" s="1">
        <v>87</v>
      </c>
      <c r="J12840" s="1">
        <v>31</v>
      </c>
      <c r="K12840" s="1">
        <v>128</v>
      </c>
      <c r="L12840" s="1">
        <v>1</v>
      </c>
      <c r="M12840" s="1">
        <v>62</v>
      </c>
      <c r="N12840" s="8">
        <v>12</v>
      </c>
    </row>
    <row r="12841" spans="4:14" x14ac:dyDescent="0.2">
      <c r="D12841" s="175"/>
      <c r="E12841" s="11"/>
      <c r="F12841" s="10"/>
      <c r="G12841" s="9">
        <v>100</v>
      </c>
      <c r="H12841" s="16">
        <v>39.510489510489997</v>
      </c>
      <c r="I12841" s="2">
        <v>30.419580419580001</v>
      </c>
      <c r="J12841" s="2">
        <v>10.839160839161</v>
      </c>
      <c r="K12841" s="2">
        <v>44.755244755245002</v>
      </c>
      <c r="L12841" s="2">
        <v>0.34965034965000003</v>
      </c>
      <c r="M12841" s="2">
        <v>21.678321678322</v>
      </c>
      <c r="N12841" s="13">
        <v>4.1958041958040004</v>
      </c>
    </row>
    <row r="12842" spans="4:14" x14ac:dyDescent="0.2">
      <c r="D12842" s="175"/>
      <c r="E12842" s="4" t="s">
        <v>58</v>
      </c>
      <c r="F12842" s="6"/>
      <c r="G12842" s="5">
        <v>129</v>
      </c>
      <c r="H12842" s="7">
        <v>54</v>
      </c>
      <c r="I12842" s="1">
        <v>50</v>
      </c>
      <c r="J12842" s="1">
        <v>18</v>
      </c>
      <c r="K12842" s="1">
        <v>58</v>
      </c>
      <c r="L12842" s="1">
        <v>3</v>
      </c>
      <c r="M12842" s="1">
        <v>18</v>
      </c>
      <c r="N12842" s="8">
        <v>7</v>
      </c>
    </row>
    <row r="12843" spans="4:14" x14ac:dyDescent="0.2">
      <c r="D12843" s="175"/>
      <c r="E12843" s="11"/>
      <c r="F12843" s="10"/>
      <c r="G12843" s="9">
        <v>100</v>
      </c>
      <c r="H12843" s="16">
        <v>41.860465116279002</v>
      </c>
      <c r="I12843" s="2">
        <v>38.759689922481002</v>
      </c>
      <c r="J12843" s="2">
        <v>13.953488372093</v>
      </c>
      <c r="K12843" s="2">
        <v>44.961240310077997</v>
      </c>
      <c r="L12843" s="2">
        <v>2.3255813953489999</v>
      </c>
      <c r="M12843" s="27">
        <v>13.953488372093</v>
      </c>
      <c r="N12843" s="13">
        <v>5.4263565891469998</v>
      </c>
    </row>
    <row r="12844" spans="4:14" x14ac:dyDescent="0.2">
      <c r="D12844" s="175"/>
      <c r="E12844" s="4" t="s">
        <v>59</v>
      </c>
      <c r="F12844" s="6"/>
      <c r="G12844" s="5">
        <v>195</v>
      </c>
      <c r="H12844" s="7">
        <v>75</v>
      </c>
      <c r="I12844" s="1">
        <v>46</v>
      </c>
      <c r="J12844" s="1">
        <v>26</v>
      </c>
      <c r="K12844" s="1">
        <v>71</v>
      </c>
      <c r="L12844" s="1">
        <v>1</v>
      </c>
      <c r="M12844" s="1">
        <v>55</v>
      </c>
      <c r="N12844" s="8">
        <v>14</v>
      </c>
    </row>
    <row r="12845" spans="4:14" x14ac:dyDescent="0.2">
      <c r="D12845" s="175"/>
      <c r="E12845" s="11"/>
      <c r="F12845" s="10"/>
      <c r="G12845" s="9">
        <v>100</v>
      </c>
      <c r="H12845" s="16">
        <v>38.461538461537998</v>
      </c>
      <c r="I12845" s="46">
        <v>23.589743589744</v>
      </c>
      <c r="J12845" s="2">
        <v>13.333333333333</v>
      </c>
      <c r="K12845" s="2">
        <v>36.410256410255997</v>
      </c>
      <c r="L12845" s="2">
        <v>0.51282051282100005</v>
      </c>
      <c r="M12845" s="23">
        <v>28.205128205127998</v>
      </c>
      <c r="N12845" s="13">
        <v>7.1794871794870003</v>
      </c>
    </row>
    <row r="12846" spans="4:14" x14ac:dyDescent="0.2">
      <c r="D12846" s="175"/>
      <c r="E12846" s="4" t="s">
        <v>60</v>
      </c>
      <c r="F12846" s="6"/>
      <c r="G12846" s="5">
        <v>176</v>
      </c>
      <c r="H12846" s="7">
        <v>63</v>
      </c>
      <c r="I12846" s="1">
        <v>66</v>
      </c>
      <c r="J12846" s="1">
        <v>30</v>
      </c>
      <c r="K12846" s="1">
        <v>84</v>
      </c>
      <c r="L12846" s="1">
        <v>2</v>
      </c>
      <c r="M12846" s="1">
        <v>42</v>
      </c>
      <c r="N12846" s="8">
        <v>6</v>
      </c>
    </row>
    <row r="12847" spans="4:14" x14ac:dyDescent="0.2">
      <c r="D12847" s="175"/>
      <c r="E12847" s="11"/>
      <c r="F12847" s="10"/>
      <c r="G12847" s="9">
        <v>100</v>
      </c>
      <c r="H12847" s="16">
        <v>35.795454545455001</v>
      </c>
      <c r="I12847" s="2">
        <v>37.5</v>
      </c>
      <c r="J12847" s="2">
        <v>17.045454545455001</v>
      </c>
      <c r="K12847" s="23">
        <v>47.727272727272997</v>
      </c>
      <c r="L12847" s="2">
        <v>1.136363636364</v>
      </c>
      <c r="M12847" s="2">
        <v>23.863636363636001</v>
      </c>
      <c r="N12847" s="13">
        <v>3.4090909090910002</v>
      </c>
    </row>
    <row r="12848" spans="4:14" x14ac:dyDescent="0.2">
      <c r="D12848" s="175"/>
      <c r="E12848" s="4" t="s">
        <v>61</v>
      </c>
      <c r="F12848" s="6"/>
      <c r="G12848" s="5">
        <v>78</v>
      </c>
      <c r="H12848" s="7">
        <v>27</v>
      </c>
      <c r="I12848" s="1">
        <v>36</v>
      </c>
      <c r="J12848" s="1">
        <v>2</v>
      </c>
      <c r="K12848" s="1">
        <v>13</v>
      </c>
      <c r="L12848" s="1">
        <v>2</v>
      </c>
      <c r="M12848" s="1">
        <v>16</v>
      </c>
      <c r="N12848" s="8">
        <v>8</v>
      </c>
    </row>
    <row r="12849" spans="4:14" x14ac:dyDescent="0.2">
      <c r="D12849" s="175"/>
      <c r="E12849" s="11"/>
      <c r="F12849" s="10"/>
      <c r="G12849" s="9">
        <v>100</v>
      </c>
      <c r="H12849" s="73">
        <v>34.615384615384997</v>
      </c>
      <c r="I12849" s="35">
        <v>46.153846153845997</v>
      </c>
      <c r="J12849" s="46">
        <v>2.564102564103</v>
      </c>
      <c r="K12849" s="46">
        <v>16.666666666666998</v>
      </c>
      <c r="L12849" s="2">
        <v>2.564102564103</v>
      </c>
      <c r="M12849" s="2">
        <v>20.512820512821001</v>
      </c>
      <c r="N12849" s="89">
        <v>10.25641025641</v>
      </c>
    </row>
    <row r="12850" spans="4:14" x14ac:dyDescent="0.2">
      <c r="D12850" s="175"/>
      <c r="E12850" s="4" t="s">
        <v>62</v>
      </c>
      <c r="F12850" s="6"/>
      <c r="G12850" s="5">
        <v>113</v>
      </c>
      <c r="H12850" s="7">
        <v>51</v>
      </c>
      <c r="I12850" s="1">
        <v>40</v>
      </c>
      <c r="J12850" s="1">
        <v>22</v>
      </c>
      <c r="K12850" s="1">
        <v>46</v>
      </c>
      <c r="L12850" s="1">
        <v>2</v>
      </c>
      <c r="M12850" s="1">
        <v>19</v>
      </c>
      <c r="N12850" s="8">
        <v>5</v>
      </c>
    </row>
    <row r="12851" spans="4:14" x14ac:dyDescent="0.2">
      <c r="D12851" s="175"/>
      <c r="E12851" s="11"/>
      <c r="F12851" s="10"/>
      <c r="G12851" s="9">
        <v>100</v>
      </c>
      <c r="H12851" s="64">
        <v>45.132743362832002</v>
      </c>
      <c r="I12851" s="2">
        <v>35.398230088496</v>
      </c>
      <c r="J12851" s="23">
        <v>19.469026548673</v>
      </c>
      <c r="K12851" s="2">
        <v>40.707964601770001</v>
      </c>
      <c r="L12851" s="2">
        <v>1.769911504425</v>
      </c>
      <c r="M12851" s="2">
        <v>16.814159292035001</v>
      </c>
      <c r="N12851" s="13">
        <v>4.424778761062</v>
      </c>
    </row>
    <row r="12852" spans="4:14" x14ac:dyDescent="0.2">
      <c r="D12852" s="174" t="s">
        <v>63</v>
      </c>
      <c r="E12852" s="20" t="s">
        <v>64</v>
      </c>
      <c r="F12852" s="22"/>
      <c r="G12852" s="21">
        <v>234</v>
      </c>
      <c r="H12852" s="25">
        <v>100</v>
      </c>
      <c r="I12852" s="3">
        <v>72</v>
      </c>
      <c r="J12852" s="3">
        <v>47</v>
      </c>
      <c r="K12852" s="3">
        <v>103</v>
      </c>
      <c r="L12852" s="3">
        <v>4</v>
      </c>
      <c r="M12852" s="3">
        <v>42</v>
      </c>
      <c r="N12852" s="26">
        <v>13</v>
      </c>
    </row>
    <row r="12853" spans="4:14" x14ac:dyDescent="0.2">
      <c r="D12853" s="175"/>
      <c r="E12853" s="11"/>
      <c r="F12853" s="10"/>
      <c r="G12853" s="9">
        <v>100</v>
      </c>
      <c r="H12853" s="16">
        <v>42.735042735043002</v>
      </c>
      <c r="I12853" s="2">
        <v>30.769230769231001</v>
      </c>
      <c r="J12853" s="23">
        <v>20.08547008547</v>
      </c>
      <c r="K12853" s="2">
        <v>44.017094017094003</v>
      </c>
      <c r="L12853" s="2">
        <v>1.709401709402</v>
      </c>
      <c r="M12853" s="2">
        <v>17.948717948717999</v>
      </c>
      <c r="N12853" s="13">
        <v>5.5555555555560003</v>
      </c>
    </row>
    <row r="12854" spans="4:14" x14ac:dyDescent="0.2">
      <c r="D12854" s="175"/>
      <c r="E12854" s="4" t="s">
        <v>65</v>
      </c>
      <c r="F12854" s="6"/>
      <c r="G12854" s="5">
        <v>172</v>
      </c>
      <c r="H12854" s="7">
        <v>68</v>
      </c>
      <c r="I12854" s="1">
        <v>67</v>
      </c>
      <c r="J12854" s="1">
        <v>29</v>
      </c>
      <c r="K12854" s="1">
        <v>68</v>
      </c>
      <c r="L12854" s="1">
        <v>2</v>
      </c>
      <c r="M12854" s="1">
        <v>27</v>
      </c>
      <c r="N12854" s="8">
        <v>13</v>
      </c>
    </row>
    <row r="12855" spans="4:14" x14ac:dyDescent="0.2">
      <c r="D12855" s="175"/>
      <c r="E12855" s="11"/>
      <c r="F12855" s="10"/>
      <c r="G12855" s="9">
        <v>100</v>
      </c>
      <c r="H12855" s="16">
        <v>39.534883720929997</v>
      </c>
      <c r="I12855" s="2">
        <v>38.953488372092998</v>
      </c>
      <c r="J12855" s="2">
        <v>16.860465116278998</v>
      </c>
      <c r="K12855" s="2">
        <v>39.534883720929997</v>
      </c>
      <c r="L12855" s="2">
        <v>1.1627906976739999</v>
      </c>
      <c r="M12855" s="27">
        <v>15.697674418605001</v>
      </c>
      <c r="N12855" s="13">
        <v>7.5581395348839999</v>
      </c>
    </row>
    <row r="12856" spans="4:14" x14ac:dyDescent="0.2">
      <c r="D12856" s="175"/>
      <c r="E12856" s="4" t="s">
        <v>66</v>
      </c>
      <c r="F12856" s="6"/>
      <c r="G12856" s="5">
        <v>165</v>
      </c>
      <c r="H12856" s="7">
        <v>72</v>
      </c>
      <c r="I12856" s="1">
        <v>59</v>
      </c>
      <c r="J12856" s="1">
        <v>34</v>
      </c>
      <c r="K12856" s="1">
        <v>75</v>
      </c>
      <c r="L12856" s="1">
        <v>2</v>
      </c>
      <c r="M12856" s="1">
        <v>31</v>
      </c>
      <c r="N12856" s="8">
        <v>12</v>
      </c>
    </row>
    <row r="12857" spans="4:14" x14ac:dyDescent="0.2">
      <c r="D12857" s="175"/>
      <c r="E12857" s="11"/>
      <c r="F12857" s="10"/>
      <c r="G12857" s="9">
        <v>100</v>
      </c>
      <c r="H12857" s="16">
        <v>43.636363636364003</v>
      </c>
      <c r="I12857" s="2">
        <v>35.757575757575999</v>
      </c>
      <c r="J12857" s="23">
        <v>20.606060606061</v>
      </c>
      <c r="K12857" s="2">
        <v>45.454545454544999</v>
      </c>
      <c r="L12857" s="2">
        <v>1.2121212121210001</v>
      </c>
      <c r="M12857" s="2">
        <v>18.787878787878999</v>
      </c>
      <c r="N12857" s="13">
        <v>7.2727272727269998</v>
      </c>
    </row>
    <row r="12858" spans="4:14" x14ac:dyDescent="0.2">
      <c r="D12858" s="175"/>
      <c r="E12858" s="4" t="s">
        <v>67</v>
      </c>
      <c r="F12858" s="6"/>
      <c r="G12858" s="5">
        <v>158</v>
      </c>
      <c r="H12858" s="7">
        <v>64</v>
      </c>
      <c r="I12858" s="1">
        <v>62</v>
      </c>
      <c r="J12858" s="1">
        <v>20</v>
      </c>
      <c r="K12858" s="1">
        <v>69</v>
      </c>
      <c r="L12858" s="1">
        <v>2</v>
      </c>
      <c r="M12858" s="1">
        <v>42</v>
      </c>
      <c r="N12858" s="8">
        <v>2</v>
      </c>
    </row>
    <row r="12859" spans="4:14" x14ac:dyDescent="0.2">
      <c r="D12859" s="175"/>
      <c r="E12859" s="11"/>
      <c r="F12859" s="10"/>
      <c r="G12859" s="9">
        <v>100</v>
      </c>
      <c r="H12859" s="16">
        <v>40.506329113923996</v>
      </c>
      <c r="I12859" s="2">
        <v>39.240506329113998</v>
      </c>
      <c r="J12859" s="2">
        <v>12.658227848100999</v>
      </c>
      <c r="K12859" s="2">
        <v>43.670886075948999</v>
      </c>
      <c r="L12859" s="2">
        <v>1.2658227848100001</v>
      </c>
      <c r="M12859" s="23">
        <v>26.582278481012999</v>
      </c>
      <c r="N12859" s="13">
        <v>1.2658227848100001</v>
      </c>
    </row>
    <row r="12860" spans="4:14" x14ac:dyDescent="0.2">
      <c r="D12860" s="175"/>
      <c r="E12860" s="4" t="s">
        <v>68</v>
      </c>
      <c r="F12860" s="6"/>
      <c r="G12860" s="5">
        <v>112</v>
      </c>
      <c r="H12860" s="7">
        <v>48</v>
      </c>
      <c r="I12860" s="1">
        <v>34</v>
      </c>
      <c r="J12860" s="1">
        <v>14</v>
      </c>
      <c r="K12860" s="1">
        <v>38</v>
      </c>
      <c r="L12860" s="1">
        <v>2</v>
      </c>
      <c r="M12860" s="1">
        <v>24</v>
      </c>
      <c r="N12860" s="8">
        <v>2</v>
      </c>
    </row>
    <row r="12861" spans="4:14" x14ac:dyDescent="0.2">
      <c r="D12861" s="175"/>
      <c r="E12861" s="11"/>
      <c r="F12861" s="10"/>
      <c r="G12861" s="9">
        <v>100</v>
      </c>
      <c r="H12861" s="16">
        <v>42.857142857143003</v>
      </c>
      <c r="I12861" s="2">
        <v>30.357142857143</v>
      </c>
      <c r="J12861" s="2">
        <v>12.5</v>
      </c>
      <c r="K12861" s="27">
        <v>33.928571428570997</v>
      </c>
      <c r="L12861" s="2">
        <v>1.785714285714</v>
      </c>
      <c r="M12861" s="2">
        <v>21.428571428571001</v>
      </c>
      <c r="N12861" s="13">
        <v>1.785714285714</v>
      </c>
    </row>
    <row r="12862" spans="4:14" x14ac:dyDescent="0.2">
      <c r="D12862" s="175"/>
      <c r="E12862" s="4" t="s">
        <v>69</v>
      </c>
      <c r="F12862" s="6"/>
      <c r="G12862" s="5">
        <v>92</v>
      </c>
      <c r="H12862" s="7">
        <v>36</v>
      </c>
      <c r="I12862" s="1">
        <v>32</v>
      </c>
      <c r="J12862" s="1">
        <v>9</v>
      </c>
      <c r="K12862" s="1">
        <v>36</v>
      </c>
      <c r="L12862" s="1">
        <v>2</v>
      </c>
      <c r="M12862" s="1">
        <v>18</v>
      </c>
      <c r="N12862" s="8">
        <v>7</v>
      </c>
    </row>
    <row r="12863" spans="4:14" x14ac:dyDescent="0.2">
      <c r="D12863" s="175"/>
      <c r="E12863" s="11"/>
      <c r="F12863" s="10"/>
      <c r="G12863" s="9">
        <v>100</v>
      </c>
      <c r="H12863" s="16">
        <v>39.130434782609001</v>
      </c>
      <c r="I12863" s="2">
        <v>34.782608695652002</v>
      </c>
      <c r="J12863" s="2">
        <v>9.7826086956519998</v>
      </c>
      <c r="K12863" s="2">
        <v>39.130434782609001</v>
      </c>
      <c r="L12863" s="2">
        <v>2.1739130434780001</v>
      </c>
      <c r="M12863" s="2">
        <v>19.565217391304</v>
      </c>
      <c r="N12863" s="13">
        <v>7.6086956521740001</v>
      </c>
    </row>
    <row r="12864" spans="4:14" x14ac:dyDescent="0.2">
      <c r="D12864" s="175"/>
      <c r="E12864" s="4" t="s">
        <v>70</v>
      </c>
      <c r="F12864" s="6"/>
      <c r="G12864" s="5">
        <v>131</v>
      </c>
      <c r="H12864" s="7">
        <v>41</v>
      </c>
      <c r="I12864" s="1">
        <v>39</v>
      </c>
      <c r="J12864" s="1">
        <v>9</v>
      </c>
      <c r="K12864" s="1">
        <v>58</v>
      </c>
      <c r="L12864" s="1">
        <v>1</v>
      </c>
      <c r="M12864" s="1">
        <v>32</v>
      </c>
      <c r="N12864" s="8">
        <v>5</v>
      </c>
    </row>
    <row r="12865" spans="2:14" x14ac:dyDescent="0.2">
      <c r="D12865" s="175"/>
      <c r="E12865" s="11"/>
      <c r="F12865" s="10"/>
      <c r="G12865" s="9">
        <v>100</v>
      </c>
      <c r="H12865" s="73">
        <v>31.297709923664002</v>
      </c>
      <c r="I12865" s="2">
        <v>29.770992366411999</v>
      </c>
      <c r="J12865" s="27">
        <v>6.8702290076340002</v>
      </c>
      <c r="K12865" s="2">
        <v>44.274809160304997</v>
      </c>
      <c r="L12865" s="2">
        <v>0.76335877862599999</v>
      </c>
      <c r="M12865" s="2">
        <v>24.427480916031001</v>
      </c>
      <c r="N12865" s="13">
        <v>3.8167938931299998</v>
      </c>
    </row>
    <row r="12866" spans="2:14" x14ac:dyDescent="0.2">
      <c r="D12866" s="175"/>
      <c r="E12866" s="4" t="s">
        <v>71</v>
      </c>
      <c r="F12866" s="6"/>
      <c r="G12866" s="5">
        <v>71</v>
      </c>
      <c r="H12866" s="7">
        <v>29</v>
      </c>
      <c r="I12866" s="1">
        <v>20</v>
      </c>
      <c r="J12866" s="1">
        <v>6</v>
      </c>
      <c r="K12866" s="1">
        <v>28</v>
      </c>
      <c r="L12866" s="1">
        <v>2</v>
      </c>
      <c r="M12866" s="1">
        <v>18</v>
      </c>
      <c r="N12866" s="8">
        <v>1</v>
      </c>
    </row>
    <row r="12867" spans="2:14" x14ac:dyDescent="0.2">
      <c r="D12867" s="175"/>
      <c r="E12867" s="11"/>
      <c r="F12867" s="10"/>
      <c r="G12867" s="9">
        <v>100</v>
      </c>
      <c r="H12867" s="16">
        <v>40.845070422535002</v>
      </c>
      <c r="I12867" s="27">
        <v>28.169014084507001</v>
      </c>
      <c r="J12867" s="27">
        <v>8.4507042253520002</v>
      </c>
      <c r="K12867" s="2">
        <v>39.436619718309998</v>
      </c>
      <c r="L12867" s="2">
        <v>2.8169014084509998</v>
      </c>
      <c r="M12867" s="2">
        <v>25.352112676055999</v>
      </c>
      <c r="N12867" s="13">
        <v>1.4084507042250001</v>
      </c>
    </row>
    <row r="12868" spans="2:14" x14ac:dyDescent="0.2">
      <c r="D12868" s="175"/>
      <c r="E12868" s="4" t="s">
        <v>72</v>
      </c>
      <c r="F12868" s="6"/>
      <c r="G12868" s="5">
        <v>70</v>
      </c>
      <c r="H12868" s="7">
        <v>27</v>
      </c>
      <c r="I12868" s="1">
        <v>30</v>
      </c>
      <c r="J12868" s="1">
        <v>7</v>
      </c>
      <c r="K12868" s="1">
        <v>25</v>
      </c>
      <c r="L12868" s="1">
        <v>0</v>
      </c>
      <c r="M12868" s="1">
        <v>20</v>
      </c>
      <c r="N12868" s="8">
        <v>1</v>
      </c>
    </row>
    <row r="12869" spans="2:14" x14ac:dyDescent="0.2">
      <c r="D12869" s="176"/>
      <c r="E12869" s="57"/>
      <c r="F12869" s="54"/>
      <c r="G12869" s="67">
        <v>100</v>
      </c>
      <c r="H12869" s="82">
        <v>38.571428571429003</v>
      </c>
      <c r="I12869" s="103">
        <v>42.857142857143003</v>
      </c>
      <c r="J12869" s="48">
        <v>10</v>
      </c>
      <c r="K12869" s="96">
        <v>35.714285714286</v>
      </c>
      <c r="L12869" s="81">
        <v>0</v>
      </c>
      <c r="M12869" s="103">
        <v>28.571428571428999</v>
      </c>
      <c r="N12869" s="84">
        <v>1.4285714285710001</v>
      </c>
    </row>
    <row r="12871" spans="2:14" x14ac:dyDescent="0.2">
      <c r="B12871" s="43" t="str">
        <f xml:space="preserve"> HYPERLINK("#'目次'!B273", "[267]")</f>
        <v>[267]</v>
      </c>
      <c r="C12871" s="31" t="s">
        <v>483</v>
      </c>
    </row>
    <row r="12874" spans="2:14" x14ac:dyDescent="0.2">
      <c r="C12874" s="31" t="s">
        <v>75</v>
      </c>
    </row>
    <row r="12875" spans="2:14" ht="72" x14ac:dyDescent="0.2">
      <c r="D12875" s="177"/>
      <c r="E12875" s="178"/>
      <c r="F12875" s="178"/>
      <c r="G12875" s="40" t="s">
        <v>14</v>
      </c>
      <c r="H12875" s="42" t="s">
        <v>484</v>
      </c>
      <c r="I12875" s="15" t="s">
        <v>485</v>
      </c>
      <c r="J12875" s="15" t="s">
        <v>486</v>
      </c>
      <c r="K12875" s="15" t="s">
        <v>487</v>
      </c>
      <c r="L12875" s="15" t="s">
        <v>488</v>
      </c>
      <c r="M12875" s="15" t="s">
        <v>86</v>
      </c>
      <c r="N12875" s="44" t="s">
        <v>17</v>
      </c>
    </row>
    <row r="12876" spans="2:14" x14ac:dyDescent="0.2">
      <c r="D12876" s="179"/>
      <c r="E12876" s="180"/>
      <c r="F12876" s="180"/>
      <c r="G12876" s="39"/>
      <c r="H12876" s="41"/>
      <c r="I12876" s="14"/>
      <c r="J12876" s="14"/>
      <c r="K12876" s="14"/>
      <c r="L12876" s="14"/>
      <c r="M12876" s="14"/>
      <c r="N12876" s="38"/>
    </row>
    <row r="12877" spans="2:14" x14ac:dyDescent="0.2">
      <c r="D12877" s="70"/>
      <c r="E12877" s="72" t="s">
        <v>14</v>
      </c>
      <c r="F12877" s="69"/>
      <c r="G12877" s="37">
        <v>1222</v>
      </c>
      <c r="H12877" s="17">
        <v>488</v>
      </c>
      <c r="I12877" s="17">
        <v>419</v>
      </c>
      <c r="J12877" s="17">
        <v>176</v>
      </c>
      <c r="K12877" s="17">
        <v>500</v>
      </c>
      <c r="L12877" s="17">
        <v>17</v>
      </c>
      <c r="M12877" s="17">
        <v>261</v>
      </c>
      <c r="N12877" s="55">
        <v>61</v>
      </c>
    </row>
    <row r="12878" spans="2:14" x14ac:dyDescent="0.2">
      <c r="D12878" s="57"/>
      <c r="E12878" s="54"/>
      <c r="F12878" s="71"/>
      <c r="G12878" s="9">
        <v>100</v>
      </c>
      <c r="H12878" s="2">
        <v>39.934533551554999</v>
      </c>
      <c r="I12878" s="2">
        <v>34.288052373158997</v>
      </c>
      <c r="J12878" s="2">
        <v>14.402618657938</v>
      </c>
      <c r="K12878" s="2">
        <v>40.916530278232003</v>
      </c>
      <c r="L12878" s="2">
        <v>1.39116202946</v>
      </c>
      <c r="M12878" s="2">
        <v>21.358428805237001</v>
      </c>
      <c r="N12878" s="13">
        <v>4.9918166939440001</v>
      </c>
    </row>
    <row r="12879" spans="2:14" x14ac:dyDescent="0.2">
      <c r="D12879" s="174" t="s">
        <v>36</v>
      </c>
      <c r="E12879" s="20" t="s">
        <v>76</v>
      </c>
      <c r="F12879" s="22"/>
      <c r="G12879" s="21">
        <v>629</v>
      </c>
      <c r="H12879" s="25">
        <v>260</v>
      </c>
      <c r="I12879" s="3">
        <v>229</v>
      </c>
      <c r="J12879" s="3">
        <v>98</v>
      </c>
      <c r="K12879" s="3">
        <v>257</v>
      </c>
      <c r="L12879" s="3">
        <v>10</v>
      </c>
      <c r="M12879" s="3">
        <v>129</v>
      </c>
      <c r="N12879" s="26">
        <v>28</v>
      </c>
    </row>
    <row r="12880" spans="2:14" x14ac:dyDescent="0.2">
      <c r="D12880" s="175"/>
      <c r="E12880" s="11"/>
      <c r="F12880" s="10"/>
      <c r="G12880" s="9">
        <v>100</v>
      </c>
      <c r="H12880" s="16">
        <v>41.335453100159</v>
      </c>
      <c r="I12880" s="2">
        <v>36.406995230524998</v>
      </c>
      <c r="J12880" s="2">
        <v>15.580286168521001</v>
      </c>
      <c r="K12880" s="2">
        <v>40.858505564387997</v>
      </c>
      <c r="L12880" s="2">
        <v>1.5898251192370001</v>
      </c>
      <c r="M12880" s="2">
        <v>20.508744038155999</v>
      </c>
      <c r="N12880" s="13">
        <v>4.4515103338630002</v>
      </c>
    </row>
    <row r="12881" spans="4:14" x14ac:dyDescent="0.2">
      <c r="D12881" s="175"/>
      <c r="E12881" s="4" t="s">
        <v>39</v>
      </c>
      <c r="F12881" s="6"/>
      <c r="G12881" s="5">
        <v>37</v>
      </c>
      <c r="H12881" s="7">
        <v>14</v>
      </c>
      <c r="I12881" s="1">
        <v>17</v>
      </c>
      <c r="J12881" s="1">
        <v>1</v>
      </c>
      <c r="K12881" s="1">
        <v>7</v>
      </c>
      <c r="L12881" s="1">
        <v>0</v>
      </c>
      <c r="M12881" s="1">
        <v>7</v>
      </c>
      <c r="N12881" s="8">
        <v>4</v>
      </c>
    </row>
    <row r="12882" spans="4:14" x14ac:dyDescent="0.2">
      <c r="D12882" s="175"/>
      <c r="E12882" s="11"/>
      <c r="F12882" s="10"/>
      <c r="G12882" s="9">
        <v>100</v>
      </c>
      <c r="H12882" s="16">
        <v>37.837837837838002</v>
      </c>
      <c r="I12882" s="35">
        <v>45.945945945946001</v>
      </c>
      <c r="J12882" s="46">
        <v>2.7027027027030002</v>
      </c>
      <c r="K12882" s="46">
        <v>18.918918918919001</v>
      </c>
      <c r="L12882" s="18">
        <v>0</v>
      </c>
      <c r="M12882" s="2">
        <v>18.918918918919001</v>
      </c>
      <c r="N12882" s="89">
        <v>10.810810810811001</v>
      </c>
    </row>
    <row r="12883" spans="4:14" x14ac:dyDescent="0.2">
      <c r="D12883" s="175"/>
      <c r="E12883" s="4" t="s">
        <v>40</v>
      </c>
      <c r="F12883" s="6"/>
      <c r="G12883" s="5">
        <v>73</v>
      </c>
      <c r="H12883" s="7">
        <v>26</v>
      </c>
      <c r="I12883" s="1">
        <v>29</v>
      </c>
      <c r="J12883" s="1">
        <v>6</v>
      </c>
      <c r="K12883" s="1">
        <v>28</v>
      </c>
      <c r="L12883" s="1">
        <v>1</v>
      </c>
      <c r="M12883" s="1">
        <v>17</v>
      </c>
      <c r="N12883" s="8">
        <v>5</v>
      </c>
    </row>
    <row r="12884" spans="4:14" x14ac:dyDescent="0.2">
      <c r="D12884" s="175"/>
      <c r="E12884" s="11"/>
      <c r="F12884" s="10"/>
      <c r="G12884" s="9">
        <v>100</v>
      </c>
      <c r="H12884" s="16">
        <v>35.616438356163997</v>
      </c>
      <c r="I12884" s="23">
        <v>39.726027397259998</v>
      </c>
      <c r="J12884" s="27">
        <v>8.2191780821920002</v>
      </c>
      <c r="K12884" s="2">
        <v>38.356164383562003</v>
      </c>
      <c r="L12884" s="2">
        <v>1.369863013699</v>
      </c>
      <c r="M12884" s="2">
        <v>23.287671232876999</v>
      </c>
      <c r="N12884" s="13">
        <v>6.8493150684930004</v>
      </c>
    </row>
    <row r="12885" spans="4:14" x14ac:dyDescent="0.2">
      <c r="D12885" s="175"/>
      <c r="E12885" s="4" t="s">
        <v>41</v>
      </c>
      <c r="F12885" s="6"/>
      <c r="G12885" s="5">
        <v>108</v>
      </c>
      <c r="H12885" s="7">
        <v>41</v>
      </c>
      <c r="I12885" s="1">
        <v>35</v>
      </c>
      <c r="J12885" s="1">
        <v>13</v>
      </c>
      <c r="K12885" s="1">
        <v>49</v>
      </c>
      <c r="L12885" s="1">
        <v>1</v>
      </c>
      <c r="M12885" s="1">
        <v>24</v>
      </c>
      <c r="N12885" s="8">
        <v>5</v>
      </c>
    </row>
    <row r="12886" spans="4:14" x14ac:dyDescent="0.2">
      <c r="D12886" s="175"/>
      <c r="E12886" s="11"/>
      <c r="F12886" s="10"/>
      <c r="G12886" s="9">
        <v>100</v>
      </c>
      <c r="H12886" s="16">
        <v>37.962962962962997</v>
      </c>
      <c r="I12886" s="2">
        <v>32.407407407407</v>
      </c>
      <c r="J12886" s="2">
        <v>12.037037037037001</v>
      </c>
      <c r="K12886" s="2">
        <v>45.370370370369997</v>
      </c>
      <c r="L12886" s="2">
        <v>0.92592592592599998</v>
      </c>
      <c r="M12886" s="2">
        <v>22.222222222222001</v>
      </c>
      <c r="N12886" s="13">
        <v>4.6296296296300001</v>
      </c>
    </row>
    <row r="12887" spans="4:14" x14ac:dyDescent="0.2">
      <c r="D12887" s="175"/>
      <c r="E12887" s="4" t="s">
        <v>42</v>
      </c>
      <c r="F12887" s="6"/>
      <c r="G12887" s="5">
        <v>113</v>
      </c>
      <c r="H12887" s="7">
        <v>50</v>
      </c>
      <c r="I12887" s="1">
        <v>46</v>
      </c>
      <c r="J12887" s="1">
        <v>15</v>
      </c>
      <c r="K12887" s="1">
        <v>53</v>
      </c>
      <c r="L12887" s="1">
        <v>4</v>
      </c>
      <c r="M12887" s="1">
        <v>24</v>
      </c>
      <c r="N12887" s="8">
        <v>1</v>
      </c>
    </row>
    <row r="12888" spans="4:14" x14ac:dyDescent="0.2">
      <c r="D12888" s="175"/>
      <c r="E12888" s="11"/>
      <c r="F12888" s="10"/>
      <c r="G12888" s="9">
        <v>100</v>
      </c>
      <c r="H12888" s="16">
        <v>44.247787610619</v>
      </c>
      <c r="I12888" s="23">
        <v>40.707964601770001</v>
      </c>
      <c r="J12888" s="2">
        <v>13.274336283186001</v>
      </c>
      <c r="K12888" s="23">
        <v>46.902654867256999</v>
      </c>
      <c r="L12888" s="2">
        <v>3.53982300885</v>
      </c>
      <c r="M12888" s="2">
        <v>21.238938053097002</v>
      </c>
      <c r="N12888" s="13">
        <v>0.88495575221199996</v>
      </c>
    </row>
    <row r="12889" spans="4:14" x14ac:dyDescent="0.2">
      <c r="D12889" s="175"/>
      <c r="E12889" s="4" t="s">
        <v>43</v>
      </c>
      <c r="F12889" s="6"/>
      <c r="G12889" s="5">
        <v>101</v>
      </c>
      <c r="H12889" s="7">
        <v>36</v>
      </c>
      <c r="I12889" s="1">
        <v>32</v>
      </c>
      <c r="J12889" s="1">
        <v>17</v>
      </c>
      <c r="K12889" s="1">
        <v>47</v>
      </c>
      <c r="L12889" s="1">
        <v>0</v>
      </c>
      <c r="M12889" s="1">
        <v>18</v>
      </c>
      <c r="N12889" s="8">
        <v>5</v>
      </c>
    </row>
    <row r="12890" spans="4:14" x14ac:dyDescent="0.2">
      <c r="D12890" s="175"/>
      <c r="E12890" s="11"/>
      <c r="F12890" s="10"/>
      <c r="G12890" s="9">
        <v>100</v>
      </c>
      <c r="H12890" s="16">
        <v>35.643564356436002</v>
      </c>
      <c r="I12890" s="2">
        <v>31.683168316831999</v>
      </c>
      <c r="J12890" s="2">
        <v>16.831683168316999</v>
      </c>
      <c r="K12890" s="23">
        <v>46.534653465346999</v>
      </c>
      <c r="L12890" s="18">
        <v>0</v>
      </c>
      <c r="M12890" s="2">
        <v>17.821782178218001</v>
      </c>
      <c r="N12890" s="13">
        <v>4.9504950495050002</v>
      </c>
    </row>
    <row r="12891" spans="4:14" x14ac:dyDescent="0.2">
      <c r="D12891" s="175"/>
      <c r="E12891" s="4" t="s">
        <v>44</v>
      </c>
      <c r="F12891" s="6"/>
      <c r="G12891" s="5">
        <v>114</v>
      </c>
      <c r="H12891" s="7">
        <v>53</v>
      </c>
      <c r="I12891" s="1">
        <v>36</v>
      </c>
      <c r="J12891" s="1">
        <v>20</v>
      </c>
      <c r="K12891" s="1">
        <v>43</v>
      </c>
      <c r="L12891" s="1">
        <v>3</v>
      </c>
      <c r="M12891" s="1">
        <v>26</v>
      </c>
      <c r="N12891" s="8">
        <v>5</v>
      </c>
    </row>
    <row r="12892" spans="4:14" x14ac:dyDescent="0.2">
      <c r="D12892" s="175"/>
      <c r="E12892" s="11"/>
      <c r="F12892" s="10"/>
      <c r="G12892" s="9">
        <v>100</v>
      </c>
      <c r="H12892" s="64">
        <v>46.491228070174998</v>
      </c>
      <c r="I12892" s="2">
        <v>31.578947368421002</v>
      </c>
      <c r="J12892" s="2">
        <v>17.543859649123</v>
      </c>
      <c r="K12892" s="2">
        <v>37.719298245613999</v>
      </c>
      <c r="L12892" s="2">
        <v>2.6315789473679998</v>
      </c>
      <c r="M12892" s="2">
        <v>22.807017543859999</v>
      </c>
      <c r="N12892" s="13">
        <v>4.3859649122809996</v>
      </c>
    </row>
    <row r="12893" spans="4:14" x14ac:dyDescent="0.2">
      <c r="D12893" s="175"/>
      <c r="E12893" s="4" t="s">
        <v>45</v>
      </c>
      <c r="F12893" s="6"/>
      <c r="G12893" s="5">
        <v>83</v>
      </c>
      <c r="H12893" s="7">
        <v>40</v>
      </c>
      <c r="I12893" s="1">
        <v>34</v>
      </c>
      <c r="J12893" s="1">
        <v>26</v>
      </c>
      <c r="K12893" s="1">
        <v>30</v>
      </c>
      <c r="L12893" s="1">
        <v>1</v>
      </c>
      <c r="M12893" s="1">
        <v>13</v>
      </c>
      <c r="N12893" s="8">
        <v>3</v>
      </c>
    </row>
    <row r="12894" spans="4:14" x14ac:dyDescent="0.2">
      <c r="D12894" s="175"/>
      <c r="E12894" s="11"/>
      <c r="F12894" s="10"/>
      <c r="G12894" s="9">
        <v>100</v>
      </c>
      <c r="H12894" s="64">
        <v>48.192771084336997</v>
      </c>
      <c r="I12894" s="23">
        <v>40.963855421687001</v>
      </c>
      <c r="J12894" s="35">
        <v>31.325301204818999</v>
      </c>
      <c r="K12894" s="2">
        <v>36.144578313253</v>
      </c>
      <c r="L12894" s="2">
        <v>1.204819277108</v>
      </c>
      <c r="M12894" s="27">
        <v>15.66265060241</v>
      </c>
      <c r="N12894" s="13">
        <v>3.6144578313250002</v>
      </c>
    </row>
    <row r="12895" spans="4:14" x14ac:dyDescent="0.2">
      <c r="D12895" s="174" t="s">
        <v>37</v>
      </c>
      <c r="E12895" s="20" t="s">
        <v>77</v>
      </c>
      <c r="F12895" s="22"/>
      <c r="G12895" s="21">
        <v>593</v>
      </c>
      <c r="H12895" s="25">
        <v>228</v>
      </c>
      <c r="I12895" s="3">
        <v>190</v>
      </c>
      <c r="J12895" s="3">
        <v>78</v>
      </c>
      <c r="K12895" s="3">
        <v>243</v>
      </c>
      <c r="L12895" s="3">
        <v>7</v>
      </c>
      <c r="M12895" s="3">
        <v>132</v>
      </c>
      <c r="N12895" s="26">
        <v>33</v>
      </c>
    </row>
    <row r="12896" spans="4:14" x14ac:dyDescent="0.2">
      <c r="D12896" s="175"/>
      <c r="E12896" s="11"/>
      <c r="F12896" s="10"/>
      <c r="G12896" s="9">
        <v>100</v>
      </c>
      <c r="H12896" s="16">
        <v>38.448566610455003</v>
      </c>
      <c r="I12896" s="2">
        <v>32.040472175379001</v>
      </c>
      <c r="J12896" s="2">
        <v>13.153456998314001</v>
      </c>
      <c r="K12896" s="2">
        <v>40.978077571668997</v>
      </c>
      <c r="L12896" s="2">
        <v>1.1804384485670001</v>
      </c>
      <c r="M12896" s="2">
        <v>22.259696458684999</v>
      </c>
      <c r="N12896" s="13">
        <v>5.5649241146710002</v>
      </c>
    </row>
    <row r="12897" spans="2:14" x14ac:dyDescent="0.2">
      <c r="D12897" s="175"/>
      <c r="E12897" s="4" t="s">
        <v>39</v>
      </c>
      <c r="F12897" s="6"/>
      <c r="G12897" s="5">
        <v>27</v>
      </c>
      <c r="H12897" s="7">
        <v>12</v>
      </c>
      <c r="I12897" s="1">
        <v>13</v>
      </c>
      <c r="J12897" s="1">
        <v>2</v>
      </c>
      <c r="K12897" s="1">
        <v>4</v>
      </c>
      <c r="L12897" s="1">
        <v>2</v>
      </c>
      <c r="M12897" s="1">
        <v>5</v>
      </c>
      <c r="N12897" s="8">
        <v>2</v>
      </c>
    </row>
    <row r="12898" spans="2:14" x14ac:dyDescent="0.2">
      <c r="D12898" s="175"/>
      <c r="E12898" s="11"/>
      <c r="F12898" s="10"/>
      <c r="G12898" s="9">
        <v>100</v>
      </c>
      <c r="H12898" s="16">
        <v>44.444444444444002</v>
      </c>
      <c r="I12898" s="35">
        <v>48.148148148148003</v>
      </c>
      <c r="J12898" s="27">
        <v>7.4074074074069998</v>
      </c>
      <c r="K12898" s="46">
        <v>14.814814814815</v>
      </c>
      <c r="L12898" s="23">
        <v>7.4074074074069998</v>
      </c>
      <c r="M12898" s="2">
        <v>18.518518518518999</v>
      </c>
      <c r="N12898" s="13">
        <v>7.4074074074069998</v>
      </c>
    </row>
    <row r="12899" spans="2:14" x14ac:dyDescent="0.2">
      <c r="D12899" s="175"/>
      <c r="E12899" s="4" t="s">
        <v>40</v>
      </c>
      <c r="F12899" s="6"/>
      <c r="G12899" s="5">
        <v>74</v>
      </c>
      <c r="H12899" s="7">
        <v>25</v>
      </c>
      <c r="I12899" s="1">
        <v>27</v>
      </c>
      <c r="J12899" s="1">
        <v>3</v>
      </c>
      <c r="K12899" s="1">
        <v>17</v>
      </c>
      <c r="L12899" s="1">
        <v>3</v>
      </c>
      <c r="M12899" s="1">
        <v>12</v>
      </c>
      <c r="N12899" s="8">
        <v>7</v>
      </c>
    </row>
    <row r="12900" spans="2:14" x14ac:dyDescent="0.2">
      <c r="D12900" s="175"/>
      <c r="E12900" s="11"/>
      <c r="F12900" s="10"/>
      <c r="G12900" s="9">
        <v>100</v>
      </c>
      <c r="H12900" s="73">
        <v>33.783783783784003</v>
      </c>
      <c r="I12900" s="2">
        <v>36.486486486486001</v>
      </c>
      <c r="J12900" s="46">
        <v>4.0540540540540002</v>
      </c>
      <c r="K12900" s="46">
        <v>22.972972972973</v>
      </c>
      <c r="L12900" s="2">
        <v>4.0540540540540002</v>
      </c>
      <c r="M12900" s="27">
        <v>16.216216216216001</v>
      </c>
      <c r="N12900" s="13">
        <v>9.4594594594589996</v>
      </c>
    </row>
    <row r="12901" spans="2:14" x14ac:dyDescent="0.2">
      <c r="D12901" s="175"/>
      <c r="E12901" s="4" t="s">
        <v>41</v>
      </c>
      <c r="F12901" s="6"/>
      <c r="G12901" s="5">
        <v>96</v>
      </c>
      <c r="H12901" s="7">
        <v>39</v>
      </c>
      <c r="I12901" s="1">
        <v>22</v>
      </c>
      <c r="J12901" s="1">
        <v>4</v>
      </c>
      <c r="K12901" s="1">
        <v>39</v>
      </c>
      <c r="L12901" s="1">
        <v>0</v>
      </c>
      <c r="M12901" s="1">
        <v>23</v>
      </c>
      <c r="N12901" s="8">
        <v>9</v>
      </c>
    </row>
    <row r="12902" spans="2:14" x14ac:dyDescent="0.2">
      <c r="D12902" s="175"/>
      <c r="E12902" s="11"/>
      <c r="F12902" s="10"/>
      <c r="G12902" s="9">
        <v>100</v>
      </c>
      <c r="H12902" s="16">
        <v>40.625</v>
      </c>
      <c r="I12902" s="46">
        <v>22.916666666666998</v>
      </c>
      <c r="J12902" s="46">
        <v>4.166666666667</v>
      </c>
      <c r="K12902" s="2">
        <v>40.625</v>
      </c>
      <c r="L12902" s="18">
        <v>0</v>
      </c>
      <c r="M12902" s="2">
        <v>23.958333333333002</v>
      </c>
      <c r="N12902" s="13">
        <v>9.375</v>
      </c>
    </row>
    <row r="12903" spans="2:14" x14ac:dyDescent="0.2">
      <c r="D12903" s="175"/>
      <c r="E12903" s="4" t="s">
        <v>42</v>
      </c>
      <c r="F12903" s="6"/>
      <c r="G12903" s="5">
        <v>97</v>
      </c>
      <c r="H12903" s="7">
        <v>40</v>
      </c>
      <c r="I12903" s="1">
        <v>23</v>
      </c>
      <c r="J12903" s="1">
        <v>10</v>
      </c>
      <c r="K12903" s="1">
        <v>39</v>
      </c>
      <c r="L12903" s="1">
        <v>0</v>
      </c>
      <c r="M12903" s="1">
        <v>33</v>
      </c>
      <c r="N12903" s="8">
        <v>2</v>
      </c>
    </row>
    <row r="12904" spans="2:14" x14ac:dyDescent="0.2">
      <c r="D12904" s="175"/>
      <c r="E12904" s="11"/>
      <c r="F12904" s="10"/>
      <c r="G12904" s="9">
        <v>100</v>
      </c>
      <c r="H12904" s="16">
        <v>41.237113402062</v>
      </c>
      <c r="I12904" s="46">
        <v>23.711340206186001</v>
      </c>
      <c r="J12904" s="2">
        <v>10.309278350514999</v>
      </c>
      <c r="K12904" s="2">
        <v>40.206185567010003</v>
      </c>
      <c r="L12904" s="18">
        <v>0</v>
      </c>
      <c r="M12904" s="35">
        <v>34.020618556701002</v>
      </c>
      <c r="N12904" s="13">
        <v>2.0618556701030002</v>
      </c>
    </row>
    <row r="12905" spans="2:14" x14ac:dyDescent="0.2">
      <c r="D12905" s="175"/>
      <c r="E12905" s="4" t="s">
        <v>43</v>
      </c>
      <c r="F12905" s="6"/>
      <c r="G12905" s="5">
        <v>103</v>
      </c>
      <c r="H12905" s="7">
        <v>38</v>
      </c>
      <c r="I12905" s="1">
        <v>28</v>
      </c>
      <c r="J12905" s="1">
        <v>17</v>
      </c>
      <c r="K12905" s="1">
        <v>52</v>
      </c>
      <c r="L12905" s="1">
        <v>0</v>
      </c>
      <c r="M12905" s="1">
        <v>22</v>
      </c>
      <c r="N12905" s="8">
        <v>2</v>
      </c>
    </row>
    <row r="12906" spans="2:14" x14ac:dyDescent="0.2">
      <c r="D12906" s="175"/>
      <c r="E12906" s="11"/>
      <c r="F12906" s="10"/>
      <c r="G12906" s="9">
        <v>100</v>
      </c>
      <c r="H12906" s="16">
        <v>36.893203883494998</v>
      </c>
      <c r="I12906" s="27">
        <v>27.184466019416998</v>
      </c>
      <c r="J12906" s="2">
        <v>16.504854368932001</v>
      </c>
      <c r="K12906" s="23">
        <v>50.485436893204003</v>
      </c>
      <c r="L12906" s="18">
        <v>0</v>
      </c>
      <c r="M12906" s="2">
        <v>21.359223300970999</v>
      </c>
      <c r="N12906" s="13">
        <v>1.9417475728160001</v>
      </c>
    </row>
    <row r="12907" spans="2:14" x14ac:dyDescent="0.2">
      <c r="D12907" s="175"/>
      <c r="E12907" s="4" t="s">
        <v>44</v>
      </c>
      <c r="F12907" s="6"/>
      <c r="G12907" s="5">
        <v>109</v>
      </c>
      <c r="H12907" s="7">
        <v>39</v>
      </c>
      <c r="I12907" s="1">
        <v>43</v>
      </c>
      <c r="J12907" s="1">
        <v>20</v>
      </c>
      <c r="K12907" s="1">
        <v>57</v>
      </c>
      <c r="L12907" s="1">
        <v>1</v>
      </c>
      <c r="M12907" s="1">
        <v>25</v>
      </c>
      <c r="N12907" s="8">
        <v>5</v>
      </c>
    </row>
    <row r="12908" spans="2:14" x14ac:dyDescent="0.2">
      <c r="D12908" s="175"/>
      <c r="E12908" s="11"/>
      <c r="F12908" s="10"/>
      <c r="G12908" s="9">
        <v>100</v>
      </c>
      <c r="H12908" s="16">
        <v>35.779816513760998</v>
      </c>
      <c r="I12908" s="23">
        <v>39.449541284403999</v>
      </c>
      <c r="J12908" s="2">
        <v>18.348623853210999</v>
      </c>
      <c r="K12908" s="35">
        <v>52.293577981650998</v>
      </c>
      <c r="L12908" s="2">
        <v>0.91743119266100004</v>
      </c>
      <c r="M12908" s="2">
        <v>22.935779816514</v>
      </c>
      <c r="N12908" s="13">
        <v>4.5871559633030001</v>
      </c>
    </row>
    <row r="12909" spans="2:14" x14ac:dyDescent="0.2">
      <c r="D12909" s="175"/>
      <c r="E12909" s="4" t="s">
        <v>45</v>
      </c>
      <c r="F12909" s="6"/>
      <c r="G12909" s="5">
        <v>87</v>
      </c>
      <c r="H12909" s="7">
        <v>35</v>
      </c>
      <c r="I12909" s="1">
        <v>34</v>
      </c>
      <c r="J12909" s="1">
        <v>22</v>
      </c>
      <c r="K12909" s="1">
        <v>35</v>
      </c>
      <c r="L12909" s="1">
        <v>1</v>
      </c>
      <c r="M12909" s="1">
        <v>12</v>
      </c>
      <c r="N12909" s="8">
        <v>6</v>
      </c>
    </row>
    <row r="12910" spans="2:14" x14ac:dyDescent="0.2">
      <c r="D12910" s="176"/>
      <c r="E12910" s="57"/>
      <c r="F12910" s="54"/>
      <c r="G12910" s="67">
        <v>100</v>
      </c>
      <c r="H12910" s="82">
        <v>40.229885057471002</v>
      </c>
      <c r="I12910" s="48">
        <v>39.080459770114999</v>
      </c>
      <c r="J12910" s="108">
        <v>25.287356321838999</v>
      </c>
      <c r="K12910" s="48">
        <v>40.229885057471002</v>
      </c>
      <c r="L12910" s="48">
        <v>1.149425287356</v>
      </c>
      <c r="M12910" s="96">
        <v>13.793103448276</v>
      </c>
      <c r="N12910" s="84">
        <v>6.8965517241379999</v>
      </c>
    </row>
    <row r="12912" spans="2:14" x14ac:dyDescent="0.2">
      <c r="B12912" s="43" t="str">
        <f xml:space="preserve"> HYPERLINK("#'目次'!B274", "[268]")</f>
        <v>[268]</v>
      </c>
      <c r="C12912" s="31" t="s">
        <v>491</v>
      </c>
    </row>
    <row r="12916" spans="4:11" x14ac:dyDescent="0.2">
      <c r="D12916" s="177"/>
      <c r="E12916" s="178"/>
      <c r="F12916" s="178"/>
      <c r="G12916" s="40" t="s">
        <v>14</v>
      </c>
      <c r="H12916" s="42" t="s">
        <v>492</v>
      </c>
      <c r="I12916" s="15" t="s">
        <v>493</v>
      </c>
      <c r="J12916" s="15" t="s">
        <v>494</v>
      </c>
      <c r="K12916" s="44" t="s">
        <v>17</v>
      </c>
    </row>
    <row r="12917" spans="4:11" x14ac:dyDescent="0.2">
      <c r="D12917" s="179"/>
      <c r="E12917" s="180"/>
      <c r="F12917" s="180"/>
      <c r="G12917" s="39"/>
      <c r="H12917" s="41"/>
      <c r="I12917" s="14"/>
      <c r="J12917" s="14"/>
      <c r="K12917" s="38"/>
    </row>
    <row r="12918" spans="4:11" x14ac:dyDescent="0.2">
      <c r="D12918" s="70"/>
      <c r="E12918" s="72" t="s">
        <v>14</v>
      </c>
      <c r="F12918" s="69"/>
      <c r="G12918" s="37">
        <v>1222</v>
      </c>
      <c r="H12918" s="17">
        <v>143</v>
      </c>
      <c r="I12918" s="17">
        <v>674</v>
      </c>
      <c r="J12918" s="17">
        <v>388</v>
      </c>
      <c r="K12918" s="55">
        <v>17</v>
      </c>
    </row>
    <row r="12919" spans="4:11" x14ac:dyDescent="0.2">
      <c r="D12919" s="57"/>
      <c r="E12919" s="54"/>
      <c r="F12919" s="71"/>
      <c r="G12919" s="9">
        <v>100</v>
      </c>
      <c r="H12919" s="2">
        <v>11.702127659574</v>
      </c>
      <c r="I12919" s="2">
        <v>55.155482815056999</v>
      </c>
      <c r="J12919" s="2">
        <v>31.751227495908001</v>
      </c>
      <c r="K12919" s="13">
        <v>1.39116202946</v>
      </c>
    </row>
    <row r="12920" spans="4:11" x14ac:dyDescent="0.2">
      <c r="D12920" s="174" t="s">
        <v>18</v>
      </c>
      <c r="E12920" s="20" t="s">
        <v>19</v>
      </c>
      <c r="F12920" s="22"/>
      <c r="G12920" s="21">
        <v>57</v>
      </c>
      <c r="H12920" s="25">
        <v>4</v>
      </c>
      <c r="I12920" s="3">
        <v>37</v>
      </c>
      <c r="J12920" s="3">
        <v>15</v>
      </c>
      <c r="K12920" s="26">
        <v>1</v>
      </c>
    </row>
    <row r="12921" spans="4:11" x14ac:dyDescent="0.2">
      <c r="D12921" s="175"/>
      <c r="E12921" s="11"/>
      <c r="F12921" s="10"/>
      <c r="G12921" s="9">
        <v>100</v>
      </c>
      <c r="H12921" s="16">
        <v>7.0175438596489998</v>
      </c>
      <c r="I12921" s="23">
        <v>64.912280701754</v>
      </c>
      <c r="J12921" s="27">
        <v>26.315789473683999</v>
      </c>
      <c r="K12921" s="13">
        <v>1.7543859649119999</v>
      </c>
    </row>
    <row r="12922" spans="4:11" x14ac:dyDescent="0.2">
      <c r="D12922" s="175"/>
      <c r="E12922" s="4" t="s">
        <v>20</v>
      </c>
      <c r="F12922" s="6"/>
      <c r="G12922" s="5">
        <v>84</v>
      </c>
      <c r="H12922" s="7">
        <v>14</v>
      </c>
      <c r="I12922" s="1">
        <v>39</v>
      </c>
      <c r="J12922" s="1">
        <v>29</v>
      </c>
      <c r="K12922" s="8">
        <v>2</v>
      </c>
    </row>
    <row r="12923" spans="4:11" x14ac:dyDescent="0.2">
      <c r="D12923" s="175"/>
      <c r="E12923" s="11"/>
      <c r="F12923" s="10"/>
      <c r="G12923" s="9">
        <v>100</v>
      </c>
      <c r="H12923" s="16">
        <v>16.666666666666998</v>
      </c>
      <c r="I12923" s="27">
        <v>46.428571428570997</v>
      </c>
      <c r="J12923" s="2">
        <v>34.523809523810002</v>
      </c>
      <c r="K12923" s="13">
        <v>2.3809523809519999</v>
      </c>
    </row>
    <row r="12924" spans="4:11" x14ac:dyDescent="0.2">
      <c r="D12924" s="175"/>
      <c r="E12924" s="4" t="s">
        <v>21</v>
      </c>
      <c r="F12924" s="6"/>
      <c r="G12924" s="5">
        <v>487</v>
      </c>
      <c r="H12924" s="7">
        <v>60</v>
      </c>
      <c r="I12924" s="1">
        <v>276</v>
      </c>
      <c r="J12924" s="1">
        <v>144</v>
      </c>
      <c r="K12924" s="8">
        <v>7</v>
      </c>
    </row>
    <row r="12925" spans="4:11" x14ac:dyDescent="0.2">
      <c r="D12925" s="175"/>
      <c r="E12925" s="11"/>
      <c r="F12925" s="10"/>
      <c r="G12925" s="9">
        <v>100</v>
      </c>
      <c r="H12925" s="16">
        <v>12.320328542094</v>
      </c>
      <c r="I12925" s="2">
        <v>56.673511293634</v>
      </c>
      <c r="J12925" s="2">
        <v>29.568788501027001</v>
      </c>
      <c r="K12925" s="13">
        <v>1.4373716632439999</v>
      </c>
    </row>
    <row r="12926" spans="4:11" x14ac:dyDescent="0.2">
      <c r="D12926" s="175"/>
      <c r="E12926" s="4" t="s">
        <v>22</v>
      </c>
      <c r="F12926" s="6"/>
      <c r="G12926" s="5">
        <v>35</v>
      </c>
      <c r="H12926" s="7">
        <v>3</v>
      </c>
      <c r="I12926" s="1">
        <v>16</v>
      </c>
      <c r="J12926" s="1">
        <v>14</v>
      </c>
      <c r="K12926" s="8">
        <v>2</v>
      </c>
    </row>
    <row r="12927" spans="4:11" x14ac:dyDescent="0.2">
      <c r="D12927" s="175"/>
      <c r="E12927" s="11"/>
      <c r="F12927" s="10"/>
      <c r="G12927" s="9">
        <v>100</v>
      </c>
      <c r="H12927" s="16">
        <v>8.5714285714289993</v>
      </c>
      <c r="I12927" s="27">
        <v>45.714285714286</v>
      </c>
      <c r="J12927" s="23">
        <v>40</v>
      </c>
      <c r="K12927" s="13">
        <v>5.7142857142860004</v>
      </c>
    </row>
    <row r="12928" spans="4:11" x14ac:dyDescent="0.2">
      <c r="D12928" s="175"/>
      <c r="E12928" s="4" t="s">
        <v>23</v>
      </c>
      <c r="F12928" s="6"/>
      <c r="G12928" s="5">
        <v>143</v>
      </c>
      <c r="H12928" s="7">
        <v>11</v>
      </c>
      <c r="I12928" s="1">
        <v>83</v>
      </c>
      <c r="J12928" s="1">
        <v>47</v>
      </c>
      <c r="K12928" s="8">
        <v>2</v>
      </c>
    </row>
    <row r="12929" spans="4:11" x14ac:dyDescent="0.2">
      <c r="D12929" s="175"/>
      <c r="E12929" s="11"/>
      <c r="F12929" s="10"/>
      <c r="G12929" s="9">
        <v>100</v>
      </c>
      <c r="H12929" s="16">
        <v>7.6923076923079998</v>
      </c>
      <c r="I12929" s="2">
        <v>58.041958041957997</v>
      </c>
      <c r="J12929" s="2">
        <v>32.867132867133002</v>
      </c>
      <c r="K12929" s="13">
        <v>1.398601398601</v>
      </c>
    </row>
    <row r="12930" spans="4:11" x14ac:dyDescent="0.2">
      <c r="D12930" s="175"/>
      <c r="E12930" s="4" t="s">
        <v>24</v>
      </c>
      <c r="F12930" s="6"/>
      <c r="G12930" s="5">
        <v>187</v>
      </c>
      <c r="H12930" s="7">
        <v>27</v>
      </c>
      <c r="I12930" s="1">
        <v>96</v>
      </c>
      <c r="J12930" s="1">
        <v>64</v>
      </c>
      <c r="K12930" s="8">
        <v>0</v>
      </c>
    </row>
    <row r="12931" spans="4:11" x14ac:dyDescent="0.2">
      <c r="D12931" s="175"/>
      <c r="E12931" s="11"/>
      <c r="F12931" s="10"/>
      <c r="G12931" s="9">
        <v>100</v>
      </c>
      <c r="H12931" s="16">
        <v>14.438502673797</v>
      </c>
      <c r="I12931" s="2">
        <v>51.336898395722002</v>
      </c>
      <c r="J12931" s="2">
        <v>34.224598930481001</v>
      </c>
      <c r="K12931" s="36">
        <v>0</v>
      </c>
    </row>
    <row r="12932" spans="4:11" x14ac:dyDescent="0.2">
      <c r="D12932" s="175"/>
      <c r="E12932" s="4" t="s">
        <v>25</v>
      </c>
      <c r="F12932" s="6"/>
      <c r="G12932" s="5">
        <v>71</v>
      </c>
      <c r="H12932" s="7">
        <v>10</v>
      </c>
      <c r="I12932" s="1">
        <v>42</v>
      </c>
      <c r="J12932" s="1">
        <v>18</v>
      </c>
      <c r="K12932" s="8">
        <v>1</v>
      </c>
    </row>
    <row r="12933" spans="4:11" x14ac:dyDescent="0.2">
      <c r="D12933" s="175"/>
      <c r="E12933" s="11"/>
      <c r="F12933" s="10"/>
      <c r="G12933" s="9">
        <v>100</v>
      </c>
      <c r="H12933" s="16">
        <v>14.084507042254</v>
      </c>
      <c r="I12933" s="2">
        <v>59.154929577464998</v>
      </c>
      <c r="J12933" s="27">
        <v>25.352112676055999</v>
      </c>
      <c r="K12933" s="13">
        <v>1.4084507042250001</v>
      </c>
    </row>
    <row r="12934" spans="4:11" x14ac:dyDescent="0.2">
      <c r="D12934" s="175"/>
      <c r="E12934" s="4" t="s">
        <v>26</v>
      </c>
      <c r="F12934" s="6"/>
      <c r="G12934" s="5">
        <v>30</v>
      </c>
      <c r="H12934" s="7">
        <v>4</v>
      </c>
      <c r="I12934" s="1">
        <v>14</v>
      </c>
      <c r="J12934" s="1">
        <v>12</v>
      </c>
      <c r="K12934" s="8">
        <v>0</v>
      </c>
    </row>
    <row r="12935" spans="4:11" x14ac:dyDescent="0.2">
      <c r="D12935" s="175"/>
      <c r="E12935" s="11"/>
      <c r="F12935" s="10"/>
      <c r="G12935" s="9">
        <v>100</v>
      </c>
      <c r="H12935" s="16">
        <v>13.333333333333</v>
      </c>
      <c r="I12935" s="27">
        <v>46.666666666666998</v>
      </c>
      <c r="J12935" s="23">
        <v>40</v>
      </c>
      <c r="K12935" s="36">
        <v>0</v>
      </c>
    </row>
    <row r="12936" spans="4:11" x14ac:dyDescent="0.2">
      <c r="D12936" s="175"/>
      <c r="E12936" s="4" t="s">
        <v>27</v>
      </c>
      <c r="F12936" s="6"/>
      <c r="G12936" s="5">
        <v>70</v>
      </c>
      <c r="H12936" s="7">
        <v>8</v>
      </c>
      <c r="I12936" s="1">
        <v>32</v>
      </c>
      <c r="J12936" s="1">
        <v>29</v>
      </c>
      <c r="K12936" s="8">
        <v>1</v>
      </c>
    </row>
    <row r="12937" spans="4:11" x14ac:dyDescent="0.2">
      <c r="D12937" s="175"/>
      <c r="E12937" s="11"/>
      <c r="F12937" s="10"/>
      <c r="G12937" s="9">
        <v>100</v>
      </c>
      <c r="H12937" s="16">
        <v>11.428571428571001</v>
      </c>
      <c r="I12937" s="27">
        <v>45.714285714286</v>
      </c>
      <c r="J12937" s="23">
        <v>41.428571428570997</v>
      </c>
      <c r="K12937" s="13">
        <v>1.4285714285710001</v>
      </c>
    </row>
    <row r="12938" spans="4:11" x14ac:dyDescent="0.2">
      <c r="D12938" s="175"/>
      <c r="E12938" s="4" t="s">
        <v>28</v>
      </c>
      <c r="F12938" s="6"/>
      <c r="G12938" s="5">
        <v>51</v>
      </c>
      <c r="H12938" s="7">
        <v>2</v>
      </c>
      <c r="I12938" s="1">
        <v>35</v>
      </c>
      <c r="J12938" s="1">
        <v>13</v>
      </c>
      <c r="K12938" s="8">
        <v>1</v>
      </c>
    </row>
    <row r="12939" spans="4:11" x14ac:dyDescent="0.2">
      <c r="D12939" s="175"/>
      <c r="E12939" s="11"/>
      <c r="F12939" s="10"/>
      <c r="G12939" s="9">
        <v>100</v>
      </c>
      <c r="H12939" s="73">
        <v>3.9215686274510002</v>
      </c>
      <c r="I12939" s="35">
        <v>68.627450980391998</v>
      </c>
      <c r="J12939" s="27">
        <v>25.490196078431001</v>
      </c>
      <c r="K12939" s="13">
        <v>1.9607843137250001</v>
      </c>
    </row>
    <row r="12940" spans="4:11" x14ac:dyDescent="0.2">
      <c r="D12940" s="175"/>
      <c r="E12940" s="4" t="s">
        <v>29</v>
      </c>
      <c r="F12940" s="6"/>
      <c r="G12940" s="5">
        <v>7</v>
      </c>
      <c r="H12940" s="7">
        <v>0</v>
      </c>
      <c r="I12940" s="1">
        <v>4</v>
      </c>
      <c r="J12940" s="1">
        <v>3</v>
      </c>
      <c r="K12940" s="8">
        <v>0</v>
      </c>
    </row>
    <row r="12941" spans="4:11" x14ac:dyDescent="0.2">
      <c r="D12941" s="175"/>
      <c r="E12941" s="11"/>
      <c r="F12941" s="10"/>
      <c r="G12941" s="9">
        <v>100</v>
      </c>
      <c r="H12941" s="116">
        <v>0</v>
      </c>
      <c r="I12941" s="2">
        <v>57.142857142856997</v>
      </c>
      <c r="J12941" s="35">
        <v>42.857142857143003</v>
      </c>
      <c r="K12941" s="36">
        <v>0</v>
      </c>
    </row>
    <row r="12942" spans="4:11" x14ac:dyDescent="0.2">
      <c r="D12942" s="174" t="s">
        <v>30</v>
      </c>
      <c r="E12942" s="20" t="s">
        <v>31</v>
      </c>
      <c r="F12942" s="22"/>
      <c r="G12942" s="21">
        <v>393</v>
      </c>
      <c r="H12942" s="25">
        <v>53</v>
      </c>
      <c r="I12942" s="3">
        <v>213</v>
      </c>
      <c r="J12942" s="3">
        <v>124</v>
      </c>
      <c r="K12942" s="26">
        <v>3</v>
      </c>
    </row>
    <row r="12943" spans="4:11" x14ac:dyDescent="0.2">
      <c r="D12943" s="175"/>
      <c r="E12943" s="11"/>
      <c r="F12943" s="10"/>
      <c r="G12943" s="9">
        <v>100</v>
      </c>
      <c r="H12943" s="16">
        <v>13.486005089059001</v>
      </c>
      <c r="I12943" s="2">
        <v>54.198473282442997</v>
      </c>
      <c r="J12943" s="2">
        <v>31.552162849873</v>
      </c>
      <c r="K12943" s="13">
        <v>0.76335877862599999</v>
      </c>
    </row>
    <row r="12944" spans="4:11" x14ac:dyDescent="0.2">
      <c r="D12944" s="175"/>
      <c r="E12944" s="4" t="s">
        <v>32</v>
      </c>
      <c r="F12944" s="6"/>
      <c r="G12944" s="5">
        <v>352</v>
      </c>
      <c r="H12944" s="7">
        <v>37</v>
      </c>
      <c r="I12944" s="1">
        <v>197</v>
      </c>
      <c r="J12944" s="1">
        <v>113</v>
      </c>
      <c r="K12944" s="8">
        <v>5</v>
      </c>
    </row>
    <row r="12945" spans="4:11" x14ac:dyDescent="0.2">
      <c r="D12945" s="175"/>
      <c r="E12945" s="11"/>
      <c r="F12945" s="10"/>
      <c r="G12945" s="9">
        <v>100</v>
      </c>
      <c r="H12945" s="16">
        <v>10.511363636364001</v>
      </c>
      <c r="I12945" s="2">
        <v>55.965909090909001</v>
      </c>
      <c r="J12945" s="2">
        <v>32.102272727272997</v>
      </c>
      <c r="K12945" s="13">
        <v>1.4204545454549999</v>
      </c>
    </row>
    <row r="12946" spans="4:11" x14ac:dyDescent="0.2">
      <c r="D12946" s="175"/>
      <c r="E12946" s="4" t="s">
        <v>33</v>
      </c>
      <c r="F12946" s="6"/>
      <c r="G12946" s="5">
        <v>388</v>
      </c>
      <c r="H12946" s="7">
        <v>38</v>
      </c>
      <c r="I12946" s="1">
        <v>219</v>
      </c>
      <c r="J12946" s="1">
        <v>123</v>
      </c>
      <c r="K12946" s="8">
        <v>8</v>
      </c>
    </row>
    <row r="12947" spans="4:11" x14ac:dyDescent="0.2">
      <c r="D12947" s="175"/>
      <c r="E12947" s="11"/>
      <c r="F12947" s="10"/>
      <c r="G12947" s="9">
        <v>100</v>
      </c>
      <c r="H12947" s="16">
        <v>9.7938144329900005</v>
      </c>
      <c r="I12947" s="2">
        <v>56.443298969072004</v>
      </c>
      <c r="J12947" s="2">
        <v>31.701030927834999</v>
      </c>
      <c r="K12947" s="13">
        <v>2.0618556701030002</v>
      </c>
    </row>
    <row r="12948" spans="4:11" x14ac:dyDescent="0.2">
      <c r="D12948" s="175"/>
      <c r="E12948" s="4" t="s">
        <v>34</v>
      </c>
      <c r="F12948" s="6"/>
      <c r="G12948" s="5">
        <v>89</v>
      </c>
      <c r="H12948" s="7">
        <v>15</v>
      </c>
      <c r="I12948" s="1">
        <v>45</v>
      </c>
      <c r="J12948" s="1">
        <v>28</v>
      </c>
      <c r="K12948" s="8">
        <v>1</v>
      </c>
    </row>
    <row r="12949" spans="4:11" x14ac:dyDescent="0.2">
      <c r="D12949" s="175"/>
      <c r="E12949" s="11"/>
      <c r="F12949" s="10"/>
      <c r="G12949" s="9">
        <v>100</v>
      </c>
      <c r="H12949" s="64">
        <v>16.853932584270002</v>
      </c>
      <c r="I12949" s="2">
        <v>50.561797752808999</v>
      </c>
      <c r="J12949" s="2">
        <v>31.460674157303</v>
      </c>
      <c r="K12949" s="13">
        <v>1.123595505618</v>
      </c>
    </row>
    <row r="12950" spans="4:11" x14ac:dyDescent="0.2">
      <c r="D12950" s="174" t="s">
        <v>35</v>
      </c>
      <c r="E12950" s="20" t="s">
        <v>36</v>
      </c>
      <c r="F12950" s="22"/>
      <c r="G12950" s="21">
        <v>629</v>
      </c>
      <c r="H12950" s="25">
        <v>58</v>
      </c>
      <c r="I12950" s="3">
        <v>356</v>
      </c>
      <c r="J12950" s="3">
        <v>208</v>
      </c>
      <c r="K12950" s="26">
        <v>7</v>
      </c>
    </row>
    <row r="12951" spans="4:11" x14ac:dyDescent="0.2">
      <c r="D12951" s="175"/>
      <c r="E12951" s="11"/>
      <c r="F12951" s="10"/>
      <c r="G12951" s="9">
        <v>100</v>
      </c>
      <c r="H12951" s="16">
        <v>9.2209856915740005</v>
      </c>
      <c r="I12951" s="2">
        <v>56.597774244832998</v>
      </c>
      <c r="J12951" s="2">
        <v>33.068362480127</v>
      </c>
      <c r="K12951" s="13">
        <v>1.1128775834660001</v>
      </c>
    </row>
    <row r="12952" spans="4:11" x14ac:dyDescent="0.2">
      <c r="D12952" s="175"/>
      <c r="E12952" s="4" t="s">
        <v>37</v>
      </c>
      <c r="F12952" s="6"/>
      <c r="G12952" s="5">
        <v>593</v>
      </c>
      <c r="H12952" s="7">
        <v>85</v>
      </c>
      <c r="I12952" s="1">
        <v>318</v>
      </c>
      <c r="J12952" s="1">
        <v>180</v>
      </c>
      <c r="K12952" s="8">
        <v>10</v>
      </c>
    </row>
    <row r="12953" spans="4:11" x14ac:dyDescent="0.2">
      <c r="D12953" s="175"/>
      <c r="E12953" s="11"/>
      <c r="F12953" s="10"/>
      <c r="G12953" s="9">
        <v>100</v>
      </c>
      <c r="H12953" s="16">
        <v>14.33389544688</v>
      </c>
      <c r="I12953" s="2">
        <v>53.625632377739997</v>
      </c>
      <c r="J12953" s="2">
        <v>30.354131534570001</v>
      </c>
      <c r="K12953" s="13">
        <v>1.686340640809</v>
      </c>
    </row>
    <row r="12954" spans="4:11" x14ac:dyDescent="0.2">
      <c r="D12954" s="174" t="s">
        <v>38</v>
      </c>
      <c r="E12954" s="20" t="s">
        <v>39</v>
      </c>
      <c r="F12954" s="22"/>
      <c r="G12954" s="21">
        <v>64</v>
      </c>
      <c r="H12954" s="25">
        <v>13</v>
      </c>
      <c r="I12954" s="3">
        <v>39</v>
      </c>
      <c r="J12954" s="3">
        <v>11</v>
      </c>
      <c r="K12954" s="26">
        <v>1</v>
      </c>
    </row>
    <row r="12955" spans="4:11" x14ac:dyDescent="0.2">
      <c r="D12955" s="175"/>
      <c r="E12955" s="11"/>
      <c r="F12955" s="10"/>
      <c r="G12955" s="9">
        <v>100</v>
      </c>
      <c r="H12955" s="64">
        <v>20.3125</v>
      </c>
      <c r="I12955" s="23">
        <v>60.9375</v>
      </c>
      <c r="J12955" s="46">
        <v>17.1875</v>
      </c>
      <c r="K12955" s="13">
        <v>1.5625</v>
      </c>
    </row>
    <row r="12956" spans="4:11" x14ac:dyDescent="0.2">
      <c r="D12956" s="175"/>
      <c r="E12956" s="4" t="s">
        <v>40</v>
      </c>
      <c r="F12956" s="6"/>
      <c r="G12956" s="5">
        <v>147</v>
      </c>
      <c r="H12956" s="7">
        <v>15</v>
      </c>
      <c r="I12956" s="1">
        <v>89</v>
      </c>
      <c r="J12956" s="1">
        <v>43</v>
      </c>
      <c r="K12956" s="8">
        <v>0</v>
      </c>
    </row>
    <row r="12957" spans="4:11" x14ac:dyDescent="0.2">
      <c r="D12957" s="175"/>
      <c r="E12957" s="11"/>
      <c r="F12957" s="10"/>
      <c r="G12957" s="9">
        <v>100</v>
      </c>
      <c r="H12957" s="16">
        <v>10.204081632653001</v>
      </c>
      <c r="I12957" s="23">
        <v>60.544217687074998</v>
      </c>
      <c r="J12957" s="2">
        <v>29.251700680271998</v>
      </c>
      <c r="K12957" s="36">
        <v>0</v>
      </c>
    </row>
    <row r="12958" spans="4:11" x14ac:dyDescent="0.2">
      <c r="D12958" s="175"/>
      <c r="E12958" s="4" t="s">
        <v>41</v>
      </c>
      <c r="F12958" s="6"/>
      <c r="G12958" s="5">
        <v>204</v>
      </c>
      <c r="H12958" s="7">
        <v>20</v>
      </c>
      <c r="I12958" s="1">
        <v>118</v>
      </c>
      <c r="J12958" s="1">
        <v>63</v>
      </c>
      <c r="K12958" s="8">
        <v>3</v>
      </c>
    </row>
    <row r="12959" spans="4:11" x14ac:dyDescent="0.2">
      <c r="D12959" s="175"/>
      <c r="E12959" s="11"/>
      <c r="F12959" s="10"/>
      <c r="G12959" s="9">
        <v>100</v>
      </c>
      <c r="H12959" s="16">
        <v>9.8039215686270005</v>
      </c>
      <c r="I12959" s="2">
        <v>57.843137254901997</v>
      </c>
      <c r="J12959" s="2">
        <v>30.882352941175998</v>
      </c>
      <c r="K12959" s="13">
        <v>1.4705882352940001</v>
      </c>
    </row>
    <row r="12960" spans="4:11" x14ac:dyDescent="0.2">
      <c r="D12960" s="175"/>
      <c r="E12960" s="4" t="s">
        <v>42</v>
      </c>
      <c r="F12960" s="6"/>
      <c r="G12960" s="5">
        <v>210</v>
      </c>
      <c r="H12960" s="7">
        <v>10</v>
      </c>
      <c r="I12960" s="1">
        <v>129</v>
      </c>
      <c r="J12960" s="1">
        <v>70</v>
      </c>
      <c r="K12960" s="8">
        <v>1</v>
      </c>
    </row>
    <row r="12961" spans="2:11" x14ac:dyDescent="0.2">
      <c r="D12961" s="175"/>
      <c r="E12961" s="11"/>
      <c r="F12961" s="10"/>
      <c r="G12961" s="9">
        <v>100</v>
      </c>
      <c r="H12961" s="73">
        <v>4.7619047619049999</v>
      </c>
      <c r="I12961" s="23">
        <v>61.428571428570997</v>
      </c>
      <c r="J12961" s="2">
        <v>33.333333333333002</v>
      </c>
      <c r="K12961" s="13">
        <v>0.47619047618999999</v>
      </c>
    </row>
    <row r="12962" spans="2:11" x14ac:dyDescent="0.2">
      <c r="D12962" s="175"/>
      <c r="E12962" s="4" t="s">
        <v>43</v>
      </c>
      <c r="F12962" s="6"/>
      <c r="G12962" s="5">
        <v>204</v>
      </c>
      <c r="H12962" s="7">
        <v>22</v>
      </c>
      <c r="I12962" s="1">
        <v>99</v>
      </c>
      <c r="J12962" s="1">
        <v>80</v>
      </c>
      <c r="K12962" s="8">
        <v>3</v>
      </c>
    </row>
    <row r="12963" spans="2:11" x14ac:dyDescent="0.2">
      <c r="D12963" s="175"/>
      <c r="E12963" s="11"/>
      <c r="F12963" s="10"/>
      <c r="G12963" s="9">
        <v>100</v>
      </c>
      <c r="H12963" s="16">
        <v>10.78431372549</v>
      </c>
      <c r="I12963" s="27">
        <v>48.529411764705998</v>
      </c>
      <c r="J12963" s="23">
        <v>39.215686274509999</v>
      </c>
      <c r="K12963" s="13">
        <v>1.4705882352940001</v>
      </c>
    </row>
    <row r="12964" spans="2:11" x14ac:dyDescent="0.2">
      <c r="D12964" s="175"/>
      <c r="E12964" s="4" t="s">
        <v>44</v>
      </c>
      <c r="F12964" s="6"/>
      <c r="G12964" s="5">
        <v>223</v>
      </c>
      <c r="H12964" s="7">
        <v>30</v>
      </c>
      <c r="I12964" s="1">
        <v>114</v>
      </c>
      <c r="J12964" s="1">
        <v>76</v>
      </c>
      <c r="K12964" s="8">
        <v>3</v>
      </c>
    </row>
    <row r="12965" spans="2:11" x14ac:dyDescent="0.2">
      <c r="D12965" s="175"/>
      <c r="E12965" s="11"/>
      <c r="F12965" s="10"/>
      <c r="G12965" s="9">
        <v>100</v>
      </c>
      <c r="H12965" s="16">
        <v>13.452914798206001</v>
      </c>
      <c r="I12965" s="2">
        <v>51.121076233183999</v>
      </c>
      <c r="J12965" s="2">
        <v>34.080717488788999</v>
      </c>
      <c r="K12965" s="13">
        <v>1.3452914798210001</v>
      </c>
    </row>
    <row r="12966" spans="2:11" x14ac:dyDescent="0.2">
      <c r="D12966" s="175"/>
      <c r="E12966" s="4" t="s">
        <v>45</v>
      </c>
      <c r="F12966" s="6"/>
      <c r="G12966" s="5">
        <v>170</v>
      </c>
      <c r="H12966" s="7">
        <v>33</v>
      </c>
      <c r="I12966" s="1">
        <v>86</v>
      </c>
      <c r="J12966" s="1">
        <v>45</v>
      </c>
      <c r="K12966" s="8">
        <v>6</v>
      </c>
    </row>
    <row r="12967" spans="2:11" x14ac:dyDescent="0.2">
      <c r="D12967" s="176"/>
      <c r="E12967" s="57"/>
      <c r="F12967" s="54"/>
      <c r="G12967" s="67">
        <v>100</v>
      </c>
      <c r="H12967" s="131">
        <v>19.411764705882</v>
      </c>
      <c r="I12967" s="48">
        <v>50.588235294118</v>
      </c>
      <c r="J12967" s="96">
        <v>26.470588235293999</v>
      </c>
      <c r="K12967" s="84">
        <v>3.5294117647059999</v>
      </c>
    </row>
    <row r="12969" spans="2:11" x14ac:dyDescent="0.2">
      <c r="B12969" s="43" t="str">
        <f xml:space="preserve"> HYPERLINK("#'目次'!B275", "[269]")</f>
        <v>[269]</v>
      </c>
      <c r="C12969" s="31" t="s">
        <v>491</v>
      </c>
    </row>
    <row r="12973" spans="2:11" x14ac:dyDescent="0.2">
      <c r="D12973" s="177"/>
      <c r="E12973" s="178"/>
      <c r="F12973" s="178"/>
      <c r="G12973" s="40" t="s">
        <v>14</v>
      </c>
      <c r="H12973" s="42" t="s">
        <v>492</v>
      </c>
      <c r="I12973" s="15" t="s">
        <v>493</v>
      </c>
      <c r="J12973" s="15" t="s">
        <v>494</v>
      </c>
      <c r="K12973" s="44" t="s">
        <v>17</v>
      </c>
    </row>
    <row r="12974" spans="2:11" x14ac:dyDescent="0.2">
      <c r="D12974" s="179"/>
      <c r="E12974" s="180"/>
      <c r="F12974" s="180"/>
      <c r="G12974" s="39"/>
      <c r="H12974" s="41"/>
      <c r="I12974" s="14"/>
      <c r="J12974" s="14"/>
      <c r="K12974" s="38"/>
    </row>
    <row r="12975" spans="2:11" x14ac:dyDescent="0.2">
      <c r="D12975" s="70"/>
      <c r="E12975" s="72" t="s">
        <v>14</v>
      </c>
      <c r="F12975" s="69"/>
      <c r="G12975" s="37">
        <v>1222</v>
      </c>
      <c r="H12975" s="17">
        <v>143</v>
      </c>
      <c r="I12975" s="17">
        <v>674</v>
      </c>
      <c r="J12975" s="17">
        <v>388</v>
      </c>
      <c r="K12975" s="55">
        <v>17</v>
      </c>
    </row>
    <row r="12976" spans="2:11" x14ac:dyDescent="0.2">
      <c r="D12976" s="57"/>
      <c r="E12976" s="54"/>
      <c r="F12976" s="71"/>
      <c r="G12976" s="9">
        <v>100</v>
      </c>
      <c r="H12976" s="2">
        <v>11.702127659574</v>
      </c>
      <c r="I12976" s="2">
        <v>55.155482815056999</v>
      </c>
      <c r="J12976" s="2">
        <v>31.751227495908001</v>
      </c>
      <c r="K12976" s="13">
        <v>1.39116202946</v>
      </c>
    </row>
    <row r="12977" spans="4:11" x14ac:dyDescent="0.2">
      <c r="D12977" s="174" t="s">
        <v>52</v>
      </c>
      <c r="E12977" s="20" t="s">
        <v>53</v>
      </c>
      <c r="F12977" s="22"/>
      <c r="G12977" s="21">
        <v>15</v>
      </c>
      <c r="H12977" s="25">
        <v>1</v>
      </c>
      <c r="I12977" s="3">
        <v>10</v>
      </c>
      <c r="J12977" s="3">
        <v>4</v>
      </c>
      <c r="K12977" s="26">
        <v>0</v>
      </c>
    </row>
    <row r="12978" spans="4:11" x14ac:dyDescent="0.2">
      <c r="D12978" s="175"/>
      <c r="E12978" s="11"/>
      <c r="F12978" s="10"/>
      <c r="G12978" s="9">
        <v>100</v>
      </c>
      <c r="H12978" s="73">
        <v>6.666666666667</v>
      </c>
      <c r="I12978" s="35">
        <v>66.666666666666998</v>
      </c>
      <c r="J12978" s="27">
        <v>26.666666666666998</v>
      </c>
      <c r="K12978" s="36">
        <v>0</v>
      </c>
    </row>
    <row r="12979" spans="4:11" ht="24" x14ac:dyDescent="0.2">
      <c r="D12979" s="175"/>
      <c r="E12979" s="4" t="s">
        <v>54</v>
      </c>
      <c r="F12979" s="6"/>
      <c r="G12979" s="5">
        <v>122</v>
      </c>
      <c r="H12979" s="7">
        <v>19</v>
      </c>
      <c r="I12979" s="1">
        <v>65</v>
      </c>
      <c r="J12979" s="1">
        <v>37</v>
      </c>
      <c r="K12979" s="8">
        <v>1</v>
      </c>
    </row>
    <row r="12980" spans="4:11" x14ac:dyDescent="0.2">
      <c r="D12980" s="175"/>
      <c r="E12980" s="11"/>
      <c r="F12980" s="10"/>
      <c r="G12980" s="9">
        <v>100</v>
      </c>
      <c r="H12980" s="16">
        <v>15.573770491803</v>
      </c>
      <c r="I12980" s="2">
        <v>53.278688524590002</v>
      </c>
      <c r="J12980" s="2">
        <v>30.327868852459002</v>
      </c>
      <c r="K12980" s="13">
        <v>0.81967213114799997</v>
      </c>
    </row>
    <row r="12981" spans="4:11" x14ac:dyDescent="0.2">
      <c r="D12981" s="175"/>
      <c r="E12981" s="4" t="s">
        <v>55</v>
      </c>
      <c r="F12981" s="6"/>
      <c r="G12981" s="5">
        <v>43</v>
      </c>
      <c r="H12981" s="7">
        <v>0</v>
      </c>
      <c r="I12981" s="1">
        <v>25</v>
      </c>
      <c r="J12981" s="1">
        <v>18</v>
      </c>
      <c r="K12981" s="8">
        <v>0</v>
      </c>
    </row>
    <row r="12982" spans="4:11" x14ac:dyDescent="0.2">
      <c r="D12982" s="175"/>
      <c r="E12982" s="11"/>
      <c r="F12982" s="10"/>
      <c r="G12982" s="9">
        <v>100</v>
      </c>
      <c r="H12982" s="116">
        <v>0</v>
      </c>
      <c r="I12982" s="2">
        <v>58.139534883720998</v>
      </c>
      <c r="J12982" s="35">
        <v>41.860465116279002</v>
      </c>
      <c r="K12982" s="36">
        <v>0</v>
      </c>
    </row>
    <row r="12983" spans="4:11" x14ac:dyDescent="0.2">
      <c r="D12983" s="175"/>
      <c r="E12983" s="4" t="s">
        <v>56</v>
      </c>
      <c r="F12983" s="6"/>
      <c r="G12983" s="5">
        <v>60</v>
      </c>
      <c r="H12983" s="7">
        <v>7</v>
      </c>
      <c r="I12983" s="1">
        <v>32</v>
      </c>
      <c r="J12983" s="1">
        <v>21</v>
      </c>
      <c r="K12983" s="8">
        <v>0</v>
      </c>
    </row>
    <row r="12984" spans="4:11" x14ac:dyDescent="0.2">
      <c r="D12984" s="175"/>
      <c r="E12984" s="11"/>
      <c r="F12984" s="10"/>
      <c r="G12984" s="9">
        <v>100</v>
      </c>
      <c r="H12984" s="16">
        <v>11.666666666667</v>
      </c>
      <c r="I12984" s="2">
        <v>53.333333333333002</v>
      </c>
      <c r="J12984" s="2">
        <v>35</v>
      </c>
      <c r="K12984" s="36">
        <v>0</v>
      </c>
    </row>
    <row r="12985" spans="4:11" x14ac:dyDescent="0.2">
      <c r="D12985" s="175"/>
      <c r="E12985" s="4" t="s">
        <v>57</v>
      </c>
      <c r="F12985" s="6"/>
      <c r="G12985" s="5">
        <v>286</v>
      </c>
      <c r="H12985" s="7">
        <v>25</v>
      </c>
      <c r="I12985" s="1">
        <v>168</v>
      </c>
      <c r="J12985" s="1">
        <v>91</v>
      </c>
      <c r="K12985" s="8">
        <v>2</v>
      </c>
    </row>
    <row r="12986" spans="4:11" x14ac:dyDescent="0.2">
      <c r="D12986" s="175"/>
      <c r="E12986" s="11"/>
      <c r="F12986" s="10"/>
      <c r="G12986" s="9">
        <v>100</v>
      </c>
      <c r="H12986" s="16">
        <v>8.7412587412589993</v>
      </c>
      <c r="I12986" s="2">
        <v>58.741258741259003</v>
      </c>
      <c r="J12986" s="2">
        <v>31.818181818182001</v>
      </c>
      <c r="K12986" s="13">
        <v>0.69930069930100003</v>
      </c>
    </row>
    <row r="12987" spans="4:11" x14ac:dyDescent="0.2">
      <c r="D12987" s="175"/>
      <c r="E12987" s="4" t="s">
        <v>58</v>
      </c>
      <c r="F12987" s="6"/>
      <c r="G12987" s="5">
        <v>129</v>
      </c>
      <c r="H12987" s="7">
        <v>15</v>
      </c>
      <c r="I12987" s="1">
        <v>72</v>
      </c>
      <c r="J12987" s="1">
        <v>40</v>
      </c>
      <c r="K12987" s="8">
        <v>2</v>
      </c>
    </row>
    <row r="12988" spans="4:11" x14ac:dyDescent="0.2">
      <c r="D12988" s="175"/>
      <c r="E12988" s="11"/>
      <c r="F12988" s="10"/>
      <c r="G12988" s="9">
        <v>100</v>
      </c>
      <c r="H12988" s="16">
        <v>11.627906976744001</v>
      </c>
      <c r="I12988" s="2">
        <v>55.813953488372</v>
      </c>
      <c r="J12988" s="2">
        <v>31.007751937984001</v>
      </c>
      <c r="K12988" s="13">
        <v>1.550387596899</v>
      </c>
    </row>
    <row r="12989" spans="4:11" x14ac:dyDescent="0.2">
      <c r="D12989" s="175"/>
      <c r="E12989" s="4" t="s">
        <v>59</v>
      </c>
      <c r="F12989" s="6"/>
      <c r="G12989" s="5">
        <v>195</v>
      </c>
      <c r="H12989" s="7">
        <v>21</v>
      </c>
      <c r="I12989" s="1">
        <v>99</v>
      </c>
      <c r="J12989" s="1">
        <v>70</v>
      </c>
      <c r="K12989" s="8">
        <v>5</v>
      </c>
    </row>
    <row r="12990" spans="4:11" x14ac:dyDescent="0.2">
      <c r="D12990" s="175"/>
      <c r="E12990" s="11"/>
      <c r="F12990" s="10"/>
      <c r="G12990" s="9">
        <v>100</v>
      </c>
      <c r="H12990" s="16">
        <v>10.769230769230999</v>
      </c>
      <c r="I12990" s="2">
        <v>50.769230769231001</v>
      </c>
      <c r="J12990" s="2">
        <v>35.897435897435997</v>
      </c>
      <c r="K12990" s="13">
        <v>2.564102564103</v>
      </c>
    </row>
    <row r="12991" spans="4:11" x14ac:dyDescent="0.2">
      <c r="D12991" s="175"/>
      <c r="E12991" s="4" t="s">
        <v>60</v>
      </c>
      <c r="F12991" s="6"/>
      <c r="G12991" s="5">
        <v>176</v>
      </c>
      <c r="H12991" s="7">
        <v>27</v>
      </c>
      <c r="I12991" s="1">
        <v>89</v>
      </c>
      <c r="J12991" s="1">
        <v>58</v>
      </c>
      <c r="K12991" s="8">
        <v>2</v>
      </c>
    </row>
    <row r="12992" spans="4:11" x14ac:dyDescent="0.2">
      <c r="D12992" s="175"/>
      <c r="E12992" s="11"/>
      <c r="F12992" s="10"/>
      <c r="G12992" s="9">
        <v>100</v>
      </c>
      <c r="H12992" s="16">
        <v>15.340909090908999</v>
      </c>
      <c r="I12992" s="2">
        <v>50.568181818181998</v>
      </c>
      <c r="J12992" s="2">
        <v>32.954545454544999</v>
      </c>
      <c r="K12992" s="13">
        <v>1.136363636364</v>
      </c>
    </row>
    <row r="12993" spans="4:11" x14ac:dyDescent="0.2">
      <c r="D12993" s="175"/>
      <c r="E12993" s="4" t="s">
        <v>61</v>
      </c>
      <c r="F12993" s="6"/>
      <c r="G12993" s="5">
        <v>78</v>
      </c>
      <c r="H12993" s="7">
        <v>10</v>
      </c>
      <c r="I12993" s="1">
        <v>51</v>
      </c>
      <c r="J12993" s="1">
        <v>16</v>
      </c>
      <c r="K12993" s="8">
        <v>1</v>
      </c>
    </row>
    <row r="12994" spans="4:11" x14ac:dyDescent="0.2">
      <c r="D12994" s="175"/>
      <c r="E12994" s="11"/>
      <c r="F12994" s="10"/>
      <c r="G12994" s="9">
        <v>100</v>
      </c>
      <c r="H12994" s="16">
        <v>12.820512820513001</v>
      </c>
      <c r="I12994" s="35">
        <v>65.384615384615003</v>
      </c>
      <c r="J12994" s="46">
        <v>20.512820512821001</v>
      </c>
      <c r="K12994" s="13">
        <v>1.2820512820509999</v>
      </c>
    </row>
    <row r="12995" spans="4:11" x14ac:dyDescent="0.2">
      <c r="D12995" s="175"/>
      <c r="E12995" s="4" t="s">
        <v>62</v>
      </c>
      <c r="F12995" s="6"/>
      <c r="G12995" s="5">
        <v>113</v>
      </c>
      <c r="H12995" s="7">
        <v>18</v>
      </c>
      <c r="I12995" s="1">
        <v>61</v>
      </c>
      <c r="J12995" s="1">
        <v>32</v>
      </c>
      <c r="K12995" s="8">
        <v>2</v>
      </c>
    </row>
    <row r="12996" spans="4:11" x14ac:dyDescent="0.2">
      <c r="D12996" s="175"/>
      <c r="E12996" s="11"/>
      <c r="F12996" s="10"/>
      <c r="G12996" s="9">
        <v>100</v>
      </c>
      <c r="H12996" s="16">
        <v>15.929203539823</v>
      </c>
      <c r="I12996" s="2">
        <v>53.982300884955997</v>
      </c>
      <c r="J12996" s="2">
        <v>28.318584070796</v>
      </c>
      <c r="K12996" s="13">
        <v>1.769911504425</v>
      </c>
    </row>
    <row r="12997" spans="4:11" x14ac:dyDescent="0.2">
      <c r="D12997" s="174" t="s">
        <v>63</v>
      </c>
      <c r="E12997" s="20" t="s">
        <v>64</v>
      </c>
      <c r="F12997" s="22"/>
      <c r="G12997" s="21">
        <v>234</v>
      </c>
      <c r="H12997" s="25">
        <v>26</v>
      </c>
      <c r="I12997" s="3">
        <v>112</v>
      </c>
      <c r="J12997" s="3">
        <v>94</v>
      </c>
      <c r="K12997" s="26">
        <v>2</v>
      </c>
    </row>
    <row r="12998" spans="4:11" x14ac:dyDescent="0.2">
      <c r="D12998" s="175"/>
      <c r="E12998" s="11"/>
      <c r="F12998" s="10"/>
      <c r="G12998" s="9">
        <v>100</v>
      </c>
      <c r="H12998" s="16">
        <v>11.111111111111001</v>
      </c>
      <c r="I12998" s="27">
        <v>47.863247863247999</v>
      </c>
      <c r="J12998" s="23">
        <v>40.17094017094</v>
      </c>
      <c r="K12998" s="13">
        <v>0.85470085470099999</v>
      </c>
    </row>
    <row r="12999" spans="4:11" x14ac:dyDescent="0.2">
      <c r="D12999" s="175"/>
      <c r="E12999" s="4" t="s">
        <v>65</v>
      </c>
      <c r="F12999" s="6"/>
      <c r="G12999" s="5">
        <v>172</v>
      </c>
      <c r="H12999" s="7">
        <v>24</v>
      </c>
      <c r="I12999" s="1">
        <v>88</v>
      </c>
      <c r="J12999" s="1">
        <v>56</v>
      </c>
      <c r="K12999" s="8">
        <v>4</v>
      </c>
    </row>
    <row r="13000" spans="4:11" x14ac:dyDescent="0.2">
      <c r="D13000" s="175"/>
      <c r="E13000" s="11"/>
      <c r="F13000" s="10"/>
      <c r="G13000" s="9">
        <v>100</v>
      </c>
      <c r="H13000" s="16">
        <v>13.953488372093</v>
      </c>
      <c r="I13000" s="2">
        <v>51.162790697673998</v>
      </c>
      <c r="J13000" s="2">
        <v>32.558139534883999</v>
      </c>
      <c r="K13000" s="13">
        <v>2.3255813953489999</v>
      </c>
    </row>
    <row r="13001" spans="4:11" x14ac:dyDescent="0.2">
      <c r="D13001" s="175"/>
      <c r="E13001" s="4" t="s">
        <v>66</v>
      </c>
      <c r="F13001" s="6"/>
      <c r="G13001" s="5">
        <v>165</v>
      </c>
      <c r="H13001" s="7">
        <v>21</v>
      </c>
      <c r="I13001" s="1">
        <v>97</v>
      </c>
      <c r="J13001" s="1">
        <v>44</v>
      </c>
      <c r="K13001" s="8">
        <v>3</v>
      </c>
    </row>
    <row r="13002" spans="4:11" x14ac:dyDescent="0.2">
      <c r="D13002" s="175"/>
      <c r="E13002" s="11"/>
      <c r="F13002" s="10"/>
      <c r="G13002" s="9">
        <v>100</v>
      </c>
      <c r="H13002" s="16">
        <v>12.727272727273</v>
      </c>
      <c r="I13002" s="2">
        <v>58.787878787879002</v>
      </c>
      <c r="J13002" s="27">
        <v>26.666666666666998</v>
      </c>
      <c r="K13002" s="13">
        <v>1.818181818182</v>
      </c>
    </row>
    <row r="13003" spans="4:11" x14ac:dyDescent="0.2">
      <c r="D13003" s="175"/>
      <c r="E13003" s="4" t="s">
        <v>67</v>
      </c>
      <c r="F13003" s="6"/>
      <c r="G13003" s="5">
        <v>158</v>
      </c>
      <c r="H13003" s="7">
        <v>15</v>
      </c>
      <c r="I13003" s="1">
        <v>92</v>
      </c>
      <c r="J13003" s="1">
        <v>50</v>
      </c>
      <c r="K13003" s="8">
        <v>1</v>
      </c>
    </row>
    <row r="13004" spans="4:11" x14ac:dyDescent="0.2">
      <c r="D13004" s="175"/>
      <c r="E13004" s="11"/>
      <c r="F13004" s="10"/>
      <c r="G13004" s="9">
        <v>100</v>
      </c>
      <c r="H13004" s="16">
        <v>9.493670886076</v>
      </c>
      <c r="I13004" s="2">
        <v>58.227848101265998</v>
      </c>
      <c r="J13004" s="2">
        <v>31.645569620252999</v>
      </c>
      <c r="K13004" s="13">
        <v>0.63291139240500005</v>
      </c>
    </row>
    <row r="13005" spans="4:11" x14ac:dyDescent="0.2">
      <c r="D13005" s="175"/>
      <c r="E13005" s="4" t="s">
        <v>68</v>
      </c>
      <c r="F13005" s="6"/>
      <c r="G13005" s="5">
        <v>112</v>
      </c>
      <c r="H13005" s="7">
        <v>10</v>
      </c>
      <c r="I13005" s="1">
        <v>74</v>
      </c>
      <c r="J13005" s="1">
        <v>26</v>
      </c>
      <c r="K13005" s="8">
        <v>2</v>
      </c>
    </row>
    <row r="13006" spans="4:11" x14ac:dyDescent="0.2">
      <c r="D13006" s="175"/>
      <c r="E13006" s="11"/>
      <c r="F13006" s="10"/>
      <c r="G13006" s="9">
        <v>100</v>
      </c>
      <c r="H13006" s="16">
        <v>8.9285714285710007</v>
      </c>
      <c r="I13006" s="35">
        <v>66.071428571428996</v>
      </c>
      <c r="J13006" s="27">
        <v>23.214285714286</v>
      </c>
      <c r="K13006" s="13">
        <v>1.785714285714</v>
      </c>
    </row>
    <row r="13007" spans="4:11" x14ac:dyDescent="0.2">
      <c r="D13007" s="175"/>
      <c r="E13007" s="4" t="s">
        <v>69</v>
      </c>
      <c r="F13007" s="6"/>
      <c r="G13007" s="5">
        <v>92</v>
      </c>
      <c r="H13007" s="7">
        <v>9</v>
      </c>
      <c r="I13007" s="1">
        <v>54</v>
      </c>
      <c r="J13007" s="1">
        <v>28</v>
      </c>
      <c r="K13007" s="8">
        <v>1</v>
      </c>
    </row>
    <row r="13008" spans="4:11" x14ac:dyDescent="0.2">
      <c r="D13008" s="175"/>
      <c r="E13008" s="11"/>
      <c r="F13008" s="10"/>
      <c r="G13008" s="9">
        <v>100</v>
      </c>
      <c r="H13008" s="16">
        <v>9.7826086956519998</v>
      </c>
      <c r="I13008" s="2">
        <v>58.695652173912997</v>
      </c>
      <c r="J13008" s="2">
        <v>30.434782608696</v>
      </c>
      <c r="K13008" s="13">
        <v>1.086956521739</v>
      </c>
    </row>
    <row r="13009" spans="2:11" x14ac:dyDescent="0.2">
      <c r="D13009" s="175"/>
      <c r="E13009" s="4" t="s">
        <v>70</v>
      </c>
      <c r="F13009" s="6"/>
      <c r="G13009" s="5">
        <v>131</v>
      </c>
      <c r="H13009" s="7">
        <v>20</v>
      </c>
      <c r="I13009" s="1">
        <v>71</v>
      </c>
      <c r="J13009" s="1">
        <v>40</v>
      </c>
      <c r="K13009" s="8">
        <v>0</v>
      </c>
    </row>
    <row r="13010" spans="2:11" x14ac:dyDescent="0.2">
      <c r="D13010" s="175"/>
      <c r="E13010" s="11"/>
      <c r="F13010" s="10"/>
      <c r="G13010" s="9">
        <v>100</v>
      </c>
      <c r="H13010" s="16">
        <v>15.267175572518999</v>
      </c>
      <c r="I13010" s="2">
        <v>54.198473282442997</v>
      </c>
      <c r="J13010" s="2">
        <v>30.534351145037999</v>
      </c>
      <c r="K13010" s="36">
        <v>0</v>
      </c>
    </row>
    <row r="13011" spans="2:11" x14ac:dyDescent="0.2">
      <c r="D13011" s="175"/>
      <c r="E13011" s="4" t="s">
        <v>71</v>
      </c>
      <c r="F13011" s="6"/>
      <c r="G13011" s="5">
        <v>71</v>
      </c>
      <c r="H13011" s="7">
        <v>5</v>
      </c>
      <c r="I13011" s="1">
        <v>39</v>
      </c>
      <c r="J13011" s="1">
        <v>26</v>
      </c>
      <c r="K13011" s="8">
        <v>1</v>
      </c>
    </row>
    <row r="13012" spans="2:11" x14ac:dyDescent="0.2">
      <c r="D13012" s="175"/>
      <c r="E13012" s="11"/>
      <c r="F13012" s="10"/>
      <c r="G13012" s="9">
        <v>100</v>
      </c>
      <c r="H13012" s="16">
        <v>7.0422535211269999</v>
      </c>
      <c r="I13012" s="2">
        <v>54.929577464788998</v>
      </c>
      <c r="J13012" s="2">
        <v>36.619718309859003</v>
      </c>
      <c r="K13012" s="13">
        <v>1.4084507042250001</v>
      </c>
    </row>
    <row r="13013" spans="2:11" x14ac:dyDescent="0.2">
      <c r="D13013" s="175"/>
      <c r="E13013" s="4" t="s">
        <v>72</v>
      </c>
      <c r="F13013" s="6"/>
      <c r="G13013" s="5">
        <v>70</v>
      </c>
      <c r="H13013" s="7">
        <v>10</v>
      </c>
      <c r="I13013" s="1">
        <v>37</v>
      </c>
      <c r="J13013" s="1">
        <v>23</v>
      </c>
      <c r="K13013" s="8">
        <v>0</v>
      </c>
    </row>
    <row r="13014" spans="2:11" x14ac:dyDescent="0.2">
      <c r="D13014" s="176"/>
      <c r="E13014" s="57"/>
      <c r="F13014" s="54"/>
      <c r="G13014" s="67">
        <v>100</v>
      </c>
      <c r="H13014" s="82">
        <v>14.285714285714</v>
      </c>
      <c r="I13014" s="48">
        <v>52.857142857143003</v>
      </c>
      <c r="J13014" s="48">
        <v>32.857142857143003</v>
      </c>
      <c r="K13014" s="124">
        <v>0</v>
      </c>
    </row>
    <row r="13016" spans="2:11" x14ac:dyDescent="0.2">
      <c r="B13016" s="43" t="str">
        <f xml:space="preserve"> HYPERLINK("#'目次'!B276", "[270]")</f>
        <v>[270]</v>
      </c>
      <c r="C13016" s="31" t="s">
        <v>491</v>
      </c>
    </row>
    <row r="13019" spans="2:11" x14ac:dyDescent="0.2">
      <c r="C13019" s="31" t="s">
        <v>75</v>
      </c>
    </row>
    <row r="13020" spans="2:11" x14ac:dyDescent="0.2">
      <c r="D13020" s="177"/>
      <c r="E13020" s="178"/>
      <c r="F13020" s="178"/>
      <c r="G13020" s="40" t="s">
        <v>14</v>
      </c>
      <c r="H13020" s="42" t="s">
        <v>492</v>
      </c>
      <c r="I13020" s="15" t="s">
        <v>493</v>
      </c>
      <c r="J13020" s="15" t="s">
        <v>494</v>
      </c>
      <c r="K13020" s="44" t="s">
        <v>17</v>
      </c>
    </row>
    <row r="13021" spans="2:11" x14ac:dyDescent="0.2">
      <c r="D13021" s="179"/>
      <c r="E13021" s="180"/>
      <c r="F13021" s="180"/>
      <c r="G13021" s="39"/>
      <c r="H13021" s="41"/>
      <c r="I13021" s="14"/>
      <c r="J13021" s="14"/>
      <c r="K13021" s="38"/>
    </row>
    <row r="13022" spans="2:11" x14ac:dyDescent="0.2">
      <c r="D13022" s="70"/>
      <c r="E13022" s="72" t="s">
        <v>14</v>
      </c>
      <c r="F13022" s="69"/>
      <c r="G13022" s="37">
        <v>1222</v>
      </c>
      <c r="H13022" s="17">
        <v>143</v>
      </c>
      <c r="I13022" s="17">
        <v>674</v>
      </c>
      <c r="J13022" s="17">
        <v>388</v>
      </c>
      <c r="K13022" s="55">
        <v>17</v>
      </c>
    </row>
    <row r="13023" spans="2:11" x14ac:dyDescent="0.2">
      <c r="D13023" s="57"/>
      <c r="E13023" s="54"/>
      <c r="F13023" s="71"/>
      <c r="G13023" s="9">
        <v>100</v>
      </c>
      <c r="H13023" s="2">
        <v>11.702127659574</v>
      </c>
      <c r="I13023" s="2">
        <v>55.155482815056999</v>
      </c>
      <c r="J13023" s="2">
        <v>31.751227495908001</v>
      </c>
      <c r="K13023" s="13">
        <v>1.39116202946</v>
      </c>
    </row>
    <row r="13024" spans="2:11" x14ac:dyDescent="0.2">
      <c r="D13024" s="174" t="s">
        <v>36</v>
      </c>
      <c r="E13024" s="20" t="s">
        <v>76</v>
      </c>
      <c r="F13024" s="22"/>
      <c r="G13024" s="21">
        <v>629</v>
      </c>
      <c r="H13024" s="25">
        <v>58</v>
      </c>
      <c r="I13024" s="3">
        <v>356</v>
      </c>
      <c r="J13024" s="3">
        <v>208</v>
      </c>
      <c r="K13024" s="26">
        <v>7</v>
      </c>
    </row>
    <row r="13025" spans="4:11" x14ac:dyDescent="0.2">
      <c r="D13025" s="175"/>
      <c r="E13025" s="11"/>
      <c r="F13025" s="10"/>
      <c r="G13025" s="9">
        <v>100</v>
      </c>
      <c r="H13025" s="16">
        <v>9.2209856915740005</v>
      </c>
      <c r="I13025" s="2">
        <v>56.597774244832998</v>
      </c>
      <c r="J13025" s="2">
        <v>33.068362480127</v>
      </c>
      <c r="K13025" s="13">
        <v>1.1128775834660001</v>
      </c>
    </row>
    <row r="13026" spans="4:11" x14ac:dyDescent="0.2">
      <c r="D13026" s="175"/>
      <c r="E13026" s="4" t="s">
        <v>39</v>
      </c>
      <c r="F13026" s="6"/>
      <c r="G13026" s="5">
        <v>37</v>
      </c>
      <c r="H13026" s="7">
        <v>7</v>
      </c>
      <c r="I13026" s="1">
        <v>23</v>
      </c>
      <c r="J13026" s="1">
        <v>7</v>
      </c>
      <c r="K13026" s="8">
        <v>0</v>
      </c>
    </row>
    <row r="13027" spans="4:11" x14ac:dyDescent="0.2">
      <c r="D13027" s="175"/>
      <c r="E13027" s="11"/>
      <c r="F13027" s="10"/>
      <c r="G13027" s="9">
        <v>100</v>
      </c>
      <c r="H13027" s="64">
        <v>18.918918918919001</v>
      </c>
      <c r="I13027" s="23">
        <v>62.162162162161998</v>
      </c>
      <c r="J13027" s="46">
        <v>18.918918918919001</v>
      </c>
      <c r="K13027" s="36">
        <v>0</v>
      </c>
    </row>
    <row r="13028" spans="4:11" x14ac:dyDescent="0.2">
      <c r="D13028" s="175"/>
      <c r="E13028" s="4" t="s">
        <v>40</v>
      </c>
      <c r="F13028" s="6"/>
      <c r="G13028" s="5">
        <v>73</v>
      </c>
      <c r="H13028" s="7">
        <v>6</v>
      </c>
      <c r="I13028" s="1">
        <v>43</v>
      </c>
      <c r="J13028" s="1">
        <v>24</v>
      </c>
      <c r="K13028" s="8">
        <v>0</v>
      </c>
    </row>
    <row r="13029" spans="4:11" x14ac:dyDescent="0.2">
      <c r="D13029" s="175"/>
      <c r="E13029" s="11"/>
      <c r="F13029" s="10"/>
      <c r="G13029" s="9">
        <v>100</v>
      </c>
      <c r="H13029" s="16">
        <v>8.2191780821920002</v>
      </c>
      <c r="I13029" s="2">
        <v>58.904109589040999</v>
      </c>
      <c r="J13029" s="2">
        <v>32.876712328766999</v>
      </c>
      <c r="K13029" s="36">
        <v>0</v>
      </c>
    </row>
    <row r="13030" spans="4:11" x14ac:dyDescent="0.2">
      <c r="D13030" s="175"/>
      <c r="E13030" s="4" t="s">
        <v>41</v>
      </c>
      <c r="F13030" s="6"/>
      <c r="G13030" s="5">
        <v>108</v>
      </c>
      <c r="H13030" s="7">
        <v>7</v>
      </c>
      <c r="I13030" s="1">
        <v>65</v>
      </c>
      <c r="J13030" s="1">
        <v>33</v>
      </c>
      <c r="K13030" s="8">
        <v>3</v>
      </c>
    </row>
    <row r="13031" spans="4:11" x14ac:dyDescent="0.2">
      <c r="D13031" s="175"/>
      <c r="E13031" s="11"/>
      <c r="F13031" s="10"/>
      <c r="G13031" s="9">
        <v>100</v>
      </c>
      <c r="H13031" s="73">
        <v>6.4814814814809996</v>
      </c>
      <c r="I13031" s="23">
        <v>60.185185185184999</v>
      </c>
      <c r="J13031" s="2">
        <v>30.555555555556001</v>
      </c>
      <c r="K13031" s="13">
        <v>2.7777777777780002</v>
      </c>
    </row>
    <row r="13032" spans="4:11" x14ac:dyDescent="0.2">
      <c r="D13032" s="175"/>
      <c r="E13032" s="4" t="s">
        <v>42</v>
      </c>
      <c r="F13032" s="6"/>
      <c r="G13032" s="5">
        <v>113</v>
      </c>
      <c r="H13032" s="7">
        <v>5</v>
      </c>
      <c r="I13032" s="1">
        <v>71</v>
      </c>
      <c r="J13032" s="1">
        <v>36</v>
      </c>
      <c r="K13032" s="8">
        <v>1</v>
      </c>
    </row>
    <row r="13033" spans="4:11" x14ac:dyDescent="0.2">
      <c r="D13033" s="175"/>
      <c r="E13033" s="11"/>
      <c r="F13033" s="10"/>
      <c r="G13033" s="9">
        <v>100</v>
      </c>
      <c r="H13033" s="73">
        <v>4.424778761062</v>
      </c>
      <c r="I13033" s="23">
        <v>62.831858407079999</v>
      </c>
      <c r="J13033" s="2">
        <v>31.858407079646</v>
      </c>
      <c r="K13033" s="13">
        <v>0.88495575221199996</v>
      </c>
    </row>
    <row r="13034" spans="4:11" x14ac:dyDescent="0.2">
      <c r="D13034" s="175"/>
      <c r="E13034" s="4" t="s">
        <v>43</v>
      </c>
      <c r="F13034" s="6"/>
      <c r="G13034" s="5">
        <v>101</v>
      </c>
      <c r="H13034" s="7">
        <v>6</v>
      </c>
      <c r="I13034" s="1">
        <v>51</v>
      </c>
      <c r="J13034" s="1">
        <v>44</v>
      </c>
      <c r="K13034" s="8">
        <v>0</v>
      </c>
    </row>
    <row r="13035" spans="4:11" x14ac:dyDescent="0.2">
      <c r="D13035" s="175"/>
      <c r="E13035" s="11"/>
      <c r="F13035" s="10"/>
      <c r="G13035" s="9">
        <v>100</v>
      </c>
      <c r="H13035" s="73">
        <v>5.940594059406</v>
      </c>
      <c r="I13035" s="2">
        <v>50.495049504950003</v>
      </c>
      <c r="J13035" s="35">
        <v>43.564356435644001</v>
      </c>
      <c r="K13035" s="36">
        <v>0</v>
      </c>
    </row>
    <row r="13036" spans="4:11" x14ac:dyDescent="0.2">
      <c r="D13036" s="175"/>
      <c r="E13036" s="4" t="s">
        <v>44</v>
      </c>
      <c r="F13036" s="6"/>
      <c r="G13036" s="5">
        <v>114</v>
      </c>
      <c r="H13036" s="7">
        <v>11</v>
      </c>
      <c r="I13036" s="1">
        <v>62</v>
      </c>
      <c r="J13036" s="1">
        <v>40</v>
      </c>
      <c r="K13036" s="8">
        <v>1</v>
      </c>
    </row>
    <row r="13037" spans="4:11" x14ac:dyDescent="0.2">
      <c r="D13037" s="175"/>
      <c r="E13037" s="11"/>
      <c r="F13037" s="10"/>
      <c r="G13037" s="9">
        <v>100</v>
      </c>
      <c r="H13037" s="16">
        <v>9.6491228070179993</v>
      </c>
      <c r="I13037" s="2">
        <v>54.385964912280997</v>
      </c>
      <c r="J13037" s="2">
        <v>35.087719298246</v>
      </c>
      <c r="K13037" s="13">
        <v>0.87719298245599997</v>
      </c>
    </row>
    <row r="13038" spans="4:11" x14ac:dyDescent="0.2">
      <c r="D13038" s="175"/>
      <c r="E13038" s="4" t="s">
        <v>45</v>
      </c>
      <c r="F13038" s="6"/>
      <c r="G13038" s="5">
        <v>83</v>
      </c>
      <c r="H13038" s="7">
        <v>16</v>
      </c>
      <c r="I13038" s="1">
        <v>41</v>
      </c>
      <c r="J13038" s="1">
        <v>24</v>
      </c>
      <c r="K13038" s="8">
        <v>2</v>
      </c>
    </row>
    <row r="13039" spans="4:11" x14ac:dyDescent="0.2">
      <c r="D13039" s="175"/>
      <c r="E13039" s="11"/>
      <c r="F13039" s="10"/>
      <c r="G13039" s="9">
        <v>100</v>
      </c>
      <c r="H13039" s="64">
        <v>19.277108433734998</v>
      </c>
      <c r="I13039" s="27">
        <v>49.397590361445999</v>
      </c>
      <c r="J13039" s="2">
        <v>28.915662650601998</v>
      </c>
      <c r="K13039" s="13">
        <v>2.409638554217</v>
      </c>
    </row>
    <row r="13040" spans="4:11" x14ac:dyDescent="0.2">
      <c r="D13040" s="174" t="s">
        <v>37</v>
      </c>
      <c r="E13040" s="20" t="s">
        <v>77</v>
      </c>
      <c r="F13040" s="22"/>
      <c r="G13040" s="21">
        <v>593</v>
      </c>
      <c r="H13040" s="25">
        <v>85</v>
      </c>
      <c r="I13040" s="3">
        <v>318</v>
      </c>
      <c r="J13040" s="3">
        <v>180</v>
      </c>
      <c r="K13040" s="26">
        <v>10</v>
      </c>
    </row>
    <row r="13041" spans="4:11" x14ac:dyDescent="0.2">
      <c r="D13041" s="175"/>
      <c r="E13041" s="11"/>
      <c r="F13041" s="10"/>
      <c r="G13041" s="9">
        <v>100</v>
      </c>
      <c r="H13041" s="16">
        <v>14.33389544688</v>
      </c>
      <c r="I13041" s="2">
        <v>53.625632377739997</v>
      </c>
      <c r="J13041" s="2">
        <v>30.354131534570001</v>
      </c>
      <c r="K13041" s="13">
        <v>1.686340640809</v>
      </c>
    </row>
    <row r="13042" spans="4:11" x14ac:dyDescent="0.2">
      <c r="D13042" s="175"/>
      <c r="E13042" s="4" t="s">
        <v>39</v>
      </c>
      <c r="F13042" s="6"/>
      <c r="G13042" s="5">
        <v>27</v>
      </c>
      <c r="H13042" s="7">
        <v>6</v>
      </c>
      <c r="I13042" s="1">
        <v>16</v>
      </c>
      <c r="J13042" s="1">
        <v>4</v>
      </c>
      <c r="K13042" s="8">
        <v>1</v>
      </c>
    </row>
    <row r="13043" spans="4:11" x14ac:dyDescent="0.2">
      <c r="D13043" s="175"/>
      <c r="E13043" s="11"/>
      <c r="F13043" s="10"/>
      <c r="G13043" s="9">
        <v>100</v>
      </c>
      <c r="H13043" s="86">
        <v>22.222222222222001</v>
      </c>
      <c r="I13043" s="2">
        <v>59.259259259258997</v>
      </c>
      <c r="J13043" s="46">
        <v>14.814814814815</v>
      </c>
      <c r="K13043" s="13">
        <v>3.7037037037039999</v>
      </c>
    </row>
    <row r="13044" spans="4:11" x14ac:dyDescent="0.2">
      <c r="D13044" s="175"/>
      <c r="E13044" s="4" t="s">
        <v>40</v>
      </c>
      <c r="F13044" s="6"/>
      <c r="G13044" s="5">
        <v>74</v>
      </c>
      <c r="H13044" s="7">
        <v>9</v>
      </c>
      <c r="I13044" s="1">
        <v>46</v>
      </c>
      <c r="J13044" s="1">
        <v>19</v>
      </c>
      <c r="K13044" s="8">
        <v>0</v>
      </c>
    </row>
    <row r="13045" spans="4:11" x14ac:dyDescent="0.2">
      <c r="D13045" s="175"/>
      <c r="E13045" s="11"/>
      <c r="F13045" s="10"/>
      <c r="G13045" s="9">
        <v>100</v>
      </c>
      <c r="H13045" s="16">
        <v>12.162162162162</v>
      </c>
      <c r="I13045" s="23">
        <v>62.162162162161998</v>
      </c>
      <c r="J13045" s="27">
        <v>25.675675675676001</v>
      </c>
      <c r="K13045" s="36">
        <v>0</v>
      </c>
    </row>
    <row r="13046" spans="4:11" x14ac:dyDescent="0.2">
      <c r="D13046" s="175"/>
      <c r="E13046" s="4" t="s">
        <v>41</v>
      </c>
      <c r="F13046" s="6"/>
      <c r="G13046" s="5">
        <v>96</v>
      </c>
      <c r="H13046" s="7">
        <v>13</v>
      </c>
      <c r="I13046" s="1">
        <v>53</v>
      </c>
      <c r="J13046" s="1">
        <v>30</v>
      </c>
      <c r="K13046" s="8">
        <v>0</v>
      </c>
    </row>
    <row r="13047" spans="4:11" x14ac:dyDescent="0.2">
      <c r="D13047" s="175"/>
      <c r="E13047" s="11"/>
      <c r="F13047" s="10"/>
      <c r="G13047" s="9">
        <v>100</v>
      </c>
      <c r="H13047" s="16">
        <v>13.541666666667</v>
      </c>
      <c r="I13047" s="2">
        <v>55.208333333333002</v>
      </c>
      <c r="J13047" s="2">
        <v>31.25</v>
      </c>
      <c r="K13047" s="36">
        <v>0</v>
      </c>
    </row>
    <row r="13048" spans="4:11" x14ac:dyDescent="0.2">
      <c r="D13048" s="175"/>
      <c r="E13048" s="4" t="s">
        <v>42</v>
      </c>
      <c r="F13048" s="6"/>
      <c r="G13048" s="5">
        <v>97</v>
      </c>
      <c r="H13048" s="7">
        <v>5</v>
      </c>
      <c r="I13048" s="1">
        <v>58</v>
      </c>
      <c r="J13048" s="1">
        <v>34</v>
      </c>
      <c r="K13048" s="8">
        <v>0</v>
      </c>
    </row>
    <row r="13049" spans="4:11" x14ac:dyDescent="0.2">
      <c r="D13049" s="175"/>
      <c r="E13049" s="11"/>
      <c r="F13049" s="10"/>
      <c r="G13049" s="9">
        <v>100</v>
      </c>
      <c r="H13049" s="73">
        <v>5.1546391752579996</v>
      </c>
      <c r="I13049" s="2">
        <v>59.793814432989997</v>
      </c>
      <c r="J13049" s="2">
        <v>35.051546391753</v>
      </c>
      <c r="K13049" s="36">
        <v>0</v>
      </c>
    </row>
    <row r="13050" spans="4:11" x14ac:dyDescent="0.2">
      <c r="D13050" s="175"/>
      <c r="E13050" s="4" t="s">
        <v>43</v>
      </c>
      <c r="F13050" s="6"/>
      <c r="G13050" s="5">
        <v>103</v>
      </c>
      <c r="H13050" s="7">
        <v>16</v>
      </c>
      <c r="I13050" s="1">
        <v>48</v>
      </c>
      <c r="J13050" s="1">
        <v>36</v>
      </c>
      <c r="K13050" s="8">
        <v>3</v>
      </c>
    </row>
    <row r="13051" spans="4:11" x14ac:dyDescent="0.2">
      <c r="D13051" s="175"/>
      <c r="E13051" s="11"/>
      <c r="F13051" s="10"/>
      <c r="G13051" s="9">
        <v>100</v>
      </c>
      <c r="H13051" s="16">
        <v>15.533980582524</v>
      </c>
      <c r="I13051" s="27">
        <v>46.601941747573001</v>
      </c>
      <c r="J13051" s="2">
        <v>34.951456310680001</v>
      </c>
      <c r="K13051" s="13">
        <v>2.9126213592229999</v>
      </c>
    </row>
    <row r="13052" spans="4:11" x14ac:dyDescent="0.2">
      <c r="D13052" s="175"/>
      <c r="E13052" s="4" t="s">
        <v>44</v>
      </c>
      <c r="F13052" s="6"/>
      <c r="G13052" s="5">
        <v>109</v>
      </c>
      <c r="H13052" s="7">
        <v>19</v>
      </c>
      <c r="I13052" s="1">
        <v>52</v>
      </c>
      <c r="J13052" s="1">
        <v>36</v>
      </c>
      <c r="K13052" s="8">
        <v>2</v>
      </c>
    </row>
    <row r="13053" spans="4:11" x14ac:dyDescent="0.2">
      <c r="D13053" s="175"/>
      <c r="E13053" s="11"/>
      <c r="F13053" s="10"/>
      <c r="G13053" s="9">
        <v>100</v>
      </c>
      <c r="H13053" s="64">
        <v>17.43119266055</v>
      </c>
      <c r="I13053" s="27">
        <v>47.706422018349002</v>
      </c>
      <c r="J13053" s="2">
        <v>33.027522935779999</v>
      </c>
      <c r="K13053" s="13">
        <v>1.834862385321</v>
      </c>
    </row>
    <row r="13054" spans="4:11" x14ac:dyDescent="0.2">
      <c r="D13054" s="175"/>
      <c r="E13054" s="4" t="s">
        <v>45</v>
      </c>
      <c r="F13054" s="6"/>
      <c r="G13054" s="5">
        <v>87</v>
      </c>
      <c r="H13054" s="7">
        <v>17</v>
      </c>
      <c r="I13054" s="1">
        <v>45</v>
      </c>
      <c r="J13054" s="1">
        <v>21</v>
      </c>
      <c r="K13054" s="8">
        <v>4</v>
      </c>
    </row>
    <row r="13055" spans="4:11" x14ac:dyDescent="0.2">
      <c r="D13055" s="176"/>
      <c r="E13055" s="57"/>
      <c r="F13055" s="54"/>
      <c r="G13055" s="67">
        <v>100</v>
      </c>
      <c r="H13055" s="131">
        <v>19.540229885056998</v>
      </c>
      <c r="I13055" s="48">
        <v>51.724137931034001</v>
      </c>
      <c r="J13055" s="96">
        <v>24.137931034483</v>
      </c>
      <c r="K13055" s="84">
        <v>4.5977011494250002</v>
      </c>
    </row>
    <row r="13057" spans="2:11" x14ac:dyDescent="0.2">
      <c r="B13057" s="43" t="str">
        <f xml:space="preserve"> HYPERLINK("#'目次'!B277", "[271]")</f>
        <v>[271]</v>
      </c>
      <c r="C13057" s="31" t="s">
        <v>497</v>
      </c>
    </row>
    <row r="13061" spans="2:11" x14ac:dyDescent="0.2">
      <c r="D13061" s="177"/>
      <c r="E13061" s="178"/>
      <c r="F13061" s="178"/>
      <c r="G13061" s="40" t="s">
        <v>14</v>
      </c>
      <c r="H13061" s="42" t="s">
        <v>492</v>
      </c>
      <c r="I13061" s="15" t="s">
        <v>493</v>
      </c>
      <c r="J13061" s="15" t="s">
        <v>494</v>
      </c>
      <c r="K13061" s="44" t="s">
        <v>17</v>
      </c>
    </row>
    <row r="13062" spans="2:11" x14ac:dyDescent="0.2">
      <c r="D13062" s="179"/>
      <c r="E13062" s="180"/>
      <c r="F13062" s="180"/>
      <c r="G13062" s="39"/>
      <c r="H13062" s="41"/>
      <c r="I13062" s="14"/>
      <c r="J13062" s="14"/>
      <c r="K13062" s="38"/>
    </row>
    <row r="13063" spans="2:11" x14ac:dyDescent="0.2">
      <c r="D13063" s="70"/>
      <c r="E13063" s="72" t="s">
        <v>14</v>
      </c>
      <c r="F13063" s="69"/>
      <c r="G13063" s="37">
        <v>1222</v>
      </c>
      <c r="H13063" s="17">
        <v>40</v>
      </c>
      <c r="I13063" s="17">
        <v>767</v>
      </c>
      <c r="J13063" s="17">
        <v>385</v>
      </c>
      <c r="K13063" s="55">
        <v>30</v>
      </c>
    </row>
    <row r="13064" spans="2:11" x14ac:dyDescent="0.2">
      <c r="D13064" s="57"/>
      <c r="E13064" s="54"/>
      <c r="F13064" s="71"/>
      <c r="G13064" s="9">
        <v>100</v>
      </c>
      <c r="H13064" s="2">
        <v>3.2733224222590001</v>
      </c>
      <c r="I13064" s="2">
        <v>62.765957446808997</v>
      </c>
      <c r="J13064" s="2">
        <v>31.505728314239001</v>
      </c>
      <c r="K13064" s="13">
        <v>2.4549918166940001</v>
      </c>
    </row>
    <row r="13065" spans="2:11" x14ac:dyDescent="0.2">
      <c r="D13065" s="174" t="s">
        <v>18</v>
      </c>
      <c r="E13065" s="20" t="s">
        <v>19</v>
      </c>
      <c r="F13065" s="22"/>
      <c r="G13065" s="21">
        <v>57</v>
      </c>
      <c r="H13065" s="25">
        <v>1</v>
      </c>
      <c r="I13065" s="3">
        <v>40</v>
      </c>
      <c r="J13065" s="3">
        <v>14</v>
      </c>
      <c r="K13065" s="26">
        <v>2</v>
      </c>
    </row>
    <row r="13066" spans="2:11" x14ac:dyDescent="0.2">
      <c r="D13066" s="175"/>
      <c r="E13066" s="11"/>
      <c r="F13066" s="10"/>
      <c r="G13066" s="9">
        <v>100</v>
      </c>
      <c r="H13066" s="16">
        <v>1.7543859649119999</v>
      </c>
      <c r="I13066" s="23">
        <v>70.175438596491006</v>
      </c>
      <c r="J13066" s="27">
        <v>24.561403508771999</v>
      </c>
      <c r="K13066" s="13">
        <v>3.508771929825</v>
      </c>
    </row>
    <row r="13067" spans="2:11" x14ac:dyDescent="0.2">
      <c r="D13067" s="175"/>
      <c r="E13067" s="4" t="s">
        <v>20</v>
      </c>
      <c r="F13067" s="6"/>
      <c r="G13067" s="5">
        <v>84</v>
      </c>
      <c r="H13067" s="7">
        <v>6</v>
      </c>
      <c r="I13067" s="1">
        <v>49</v>
      </c>
      <c r="J13067" s="1">
        <v>26</v>
      </c>
      <c r="K13067" s="8">
        <v>3</v>
      </c>
    </row>
    <row r="13068" spans="2:11" x14ac:dyDescent="0.2">
      <c r="D13068" s="175"/>
      <c r="E13068" s="11"/>
      <c r="F13068" s="10"/>
      <c r="G13068" s="9">
        <v>100</v>
      </c>
      <c r="H13068" s="16">
        <v>7.1428571428570002</v>
      </c>
      <c r="I13068" s="2">
        <v>58.333333333333002</v>
      </c>
      <c r="J13068" s="2">
        <v>30.952380952380999</v>
      </c>
      <c r="K13068" s="13">
        <v>3.5714285714290002</v>
      </c>
    </row>
    <row r="13069" spans="2:11" x14ac:dyDescent="0.2">
      <c r="D13069" s="175"/>
      <c r="E13069" s="4" t="s">
        <v>21</v>
      </c>
      <c r="F13069" s="6"/>
      <c r="G13069" s="5">
        <v>487</v>
      </c>
      <c r="H13069" s="7">
        <v>14</v>
      </c>
      <c r="I13069" s="1">
        <v>315</v>
      </c>
      <c r="J13069" s="1">
        <v>145</v>
      </c>
      <c r="K13069" s="8">
        <v>13</v>
      </c>
    </row>
    <row r="13070" spans="2:11" x14ac:dyDescent="0.2">
      <c r="D13070" s="175"/>
      <c r="E13070" s="11"/>
      <c r="F13070" s="10"/>
      <c r="G13070" s="9">
        <v>100</v>
      </c>
      <c r="H13070" s="16">
        <v>2.8747433264889999</v>
      </c>
      <c r="I13070" s="2">
        <v>64.681724845996001</v>
      </c>
      <c r="J13070" s="2">
        <v>29.774127310061999</v>
      </c>
      <c r="K13070" s="13">
        <v>2.6694045174540002</v>
      </c>
    </row>
    <row r="13071" spans="2:11" x14ac:dyDescent="0.2">
      <c r="D13071" s="175"/>
      <c r="E13071" s="4" t="s">
        <v>22</v>
      </c>
      <c r="F13071" s="6"/>
      <c r="G13071" s="5">
        <v>35</v>
      </c>
      <c r="H13071" s="7">
        <v>1</v>
      </c>
      <c r="I13071" s="1">
        <v>17</v>
      </c>
      <c r="J13071" s="1">
        <v>15</v>
      </c>
      <c r="K13071" s="8">
        <v>2</v>
      </c>
    </row>
    <row r="13072" spans="2:11" x14ac:dyDescent="0.2">
      <c r="D13072" s="175"/>
      <c r="E13072" s="11"/>
      <c r="F13072" s="10"/>
      <c r="G13072" s="9">
        <v>100</v>
      </c>
      <c r="H13072" s="16">
        <v>2.8571428571430002</v>
      </c>
      <c r="I13072" s="46">
        <v>48.571428571429003</v>
      </c>
      <c r="J13072" s="35">
        <v>42.857142857143003</v>
      </c>
      <c r="K13072" s="13">
        <v>5.7142857142860004</v>
      </c>
    </row>
    <row r="13073" spans="4:11" x14ac:dyDescent="0.2">
      <c r="D13073" s="175"/>
      <c r="E13073" s="4" t="s">
        <v>23</v>
      </c>
      <c r="F13073" s="6"/>
      <c r="G13073" s="5">
        <v>143</v>
      </c>
      <c r="H13073" s="7">
        <v>4</v>
      </c>
      <c r="I13073" s="1">
        <v>92</v>
      </c>
      <c r="J13073" s="1">
        <v>45</v>
      </c>
      <c r="K13073" s="8">
        <v>2</v>
      </c>
    </row>
    <row r="13074" spans="4:11" x14ac:dyDescent="0.2">
      <c r="D13074" s="175"/>
      <c r="E13074" s="11"/>
      <c r="F13074" s="10"/>
      <c r="G13074" s="9">
        <v>100</v>
      </c>
      <c r="H13074" s="16">
        <v>2.797202797203</v>
      </c>
      <c r="I13074" s="2">
        <v>64.335664335664006</v>
      </c>
      <c r="J13074" s="2">
        <v>31.468531468531001</v>
      </c>
      <c r="K13074" s="13">
        <v>1.398601398601</v>
      </c>
    </row>
    <row r="13075" spans="4:11" x14ac:dyDescent="0.2">
      <c r="D13075" s="175"/>
      <c r="E13075" s="4" t="s">
        <v>24</v>
      </c>
      <c r="F13075" s="6"/>
      <c r="G13075" s="5">
        <v>187</v>
      </c>
      <c r="H13075" s="7">
        <v>7</v>
      </c>
      <c r="I13075" s="1">
        <v>110</v>
      </c>
      <c r="J13075" s="1">
        <v>65</v>
      </c>
      <c r="K13075" s="8">
        <v>5</v>
      </c>
    </row>
    <row r="13076" spans="4:11" x14ac:dyDescent="0.2">
      <c r="D13076" s="175"/>
      <c r="E13076" s="11"/>
      <c r="F13076" s="10"/>
      <c r="G13076" s="9">
        <v>100</v>
      </c>
      <c r="H13076" s="16">
        <v>3.7433155080209999</v>
      </c>
      <c r="I13076" s="2">
        <v>58.823529411765001</v>
      </c>
      <c r="J13076" s="2">
        <v>34.759358288770002</v>
      </c>
      <c r="K13076" s="13">
        <v>2.673796791444</v>
      </c>
    </row>
    <row r="13077" spans="4:11" x14ac:dyDescent="0.2">
      <c r="D13077" s="175"/>
      <c r="E13077" s="4" t="s">
        <v>25</v>
      </c>
      <c r="F13077" s="6"/>
      <c r="G13077" s="5">
        <v>71</v>
      </c>
      <c r="H13077" s="7">
        <v>3</v>
      </c>
      <c r="I13077" s="1">
        <v>47</v>
      </c>
      <c r="J13077" s="1">
        <v>20</v>
      </c>
      <c r="K13077" s="8">
        <v>1</v>
      </c>
    </row>
    <row r="13078" spans="4:11" x14ac:dyDescent="0.2">
      <c r="D13078" s="175"/>
      <c r="E13078" s="11"/>
      <c r="F13078" s="10"/>
      <c r="G13078" s="9">
        <v>100</v>
      </c>
      <c r="H13078" s="16">
        <v>4.2253521126760001</v>
      </c>
      <c r="I13078" s="2">
        <v>66.197183098592006</v>
      </c>
      <c r="J13078" s="2">
        <v>28.169014084507001</v>
      </c>
      <c r="K13078" s="13">
        <v>1.4084507042250001</v>
      </c>
    </row>
    <row r="13079" spans="4:11" x14ac:dyDescent="0.2">
      <c r="D13079" s="175"/>
      <c r="E13079" s="4" t="s">
        <v>26</v>
      </c>
      <c r="F13079" s="6"/>
      <c r="G13079" s="5">
        <v>30</v>
      </c>
      <c r="H13079" s="7">
        <v>0</v>
      </c>
      <c r="I13079" s="1">
        <v>16</v>
      </c>
      <c r="J13079" s="1">
        <v>14</v>
      </c>
      <c r="K13079" s="8">
        <v>0</v>
      </c>
    </row>
    <row r="13080" spans="4:11" x14ac:dyDescent="0.2">
      <c r="D13080" s="175"/>
      <c r="E13080" s="11"/>
      <c r="F13080" s="10"/>
      <c r="G13080" s="9">
        <v>100</v>
      </c>
      <c r="H13080" s="45">
        <v>0</v>
      </c>
      <c r="I13080" s="27">
        <v>53.333333333333002</v>
      </c>
      <c r="J13080" s="35">
        <v>46.666666666666998</v>
      </c>
      <c r="K13080" s="36">
        <v>0</v>
      </c>
    </row>
    <row r="13081" spans="4:11" x14ac:dyDescent="0.2">
      <c r="D13081" s="175"/>
      <c r="E13081" s="4" t="s">
        <v>27</v>
      </c>
      <c r="F13081" s="6"/>
      <c r="G13081" s="5">
        <v>70</v>
      </c>
      <c r="H13081" s="7">
        <v>3</v>
      </c>
      <c r="I13081" s="1">
        <v>44</v>
      </c>
      <c r="J13081" s="1">
        <v>22</v>
      </c>
      <c r="K13081" s="8">
        <v>1</v>
      </c>
    </row>
    <row r="13082" spans="4:11" x14ac:dyDescent="0.2">
      <c r="D13082" s="175"/>
      <c r="E13082" s="11"/>
      <c r="F13082" s="10"/>
      <c r="G13082" s="9">
        <v>100</v>
      </c>
      <c r="H13082" s="16">
        <v>4.2857142857139996</v>
      </c>
      <c r="I13082" s="2">
        <v>62.857142857143003</v>
      </c>
      <c r="J13082" s="2">
        <v>31.428571428571001</v>
      </c>
      <c r="K13082" s="13">
        <v>1.4285714285710001</v>
      </c>
    </row>
    <row r="13083" spans="4:11" x14ac:dyDescent="0.2">
      <c r="D13083" s="175"/>
      <c r="E13083" s="4" t="s">
        <v>28</v>
      </c>
      <c r="F13083" s="6"/>
      <c r="G13083" s="5">
        <v>51</v>
      </c>
      <c r="H13083" s="7">
        <v>1</v>
      </c>
      <c r="I13083" s="1">
        <v>34</v>
      </c>
      <c r="J13083" s="1">
        <v>15</v>
      </c>
      <c r="K13083" s="8">
        <v>1</v>
      </c>
    </row>
    <row r="13084" spans="4:11" x14ac:dyDescent="0.2">
      <c r="D13084" s="175"/>
      <c r="E13084" s="11"/>
      <c r="F13084" s="10"/>
      <c r="G13084" s="9">
        <v>100</v>
      </c>
      <c r="H13084" s="16">
        <v>1.9607843137250001</v>
      </c>
      <c r="I13084" s="2">
        <v>66.666666666666998</v>
      </c>
      <c r="J13084" s="2">
        <v>29.411764705882</v>
      </c>
      <c r="K13084" s="13">
        <v>1.9607843137250001</v>
      </c>
    </row>
    <row r="13085" spans="4:11" x14ac:dyDescent="0.2">
      <c r="D13085" s="175"/>
      <c r="E13085" s="4" t="s">
        <v>29</v>
      </c>
      <c r="F13085" s="6"/>
      <c r="G13085" s="5">
        <v>7</v>
      </c>
      <c r="H13085" s="7">
        <v>0</v>
      </c>
      <c r="I13085" s="1">
        <v>3</v>
      </c>
      <c r="J13085" s="1">
        <v>4</v>
      </c>
      <c r="K13085" s="8">
        <v>0</v>
      </c>
    </row>
    <row r="13086" spans="4:11" x14ac:dyDescent="0.2">
      <c r="D13086" s="175"/>
      <c r="E13086" s="11"/>
      <c r="F13086" s="10"/>
      <c r="G13086" s="9">
        <v>100</v>
      </c>
      <c r="H13086" s="45">
        <v>0</v>
      </c>
      <c r="I13086" s="46">
        <v>42.857142857143003</v>
      </c>
      <c r="J13086" s="35">
        <v>57.142857142856997</v>
      </c>
      <c r="K13086" s="36">
        <v>0</v>
      </c>
    </row>
    <row r="13087" spans="4:11" x14ac:dyDescent="0.2">
      <c r="D13087" s="174" t="s">
        <v>30</v>
      </c>
      <c r="E13087" s="20" t="s">
        <v>31</v>
      </c>
      <c r="F13087" s="22"/>
      <c r="G13087" s="21">
        <v>393</v>
      </c>
      <c r="H13087" s="25">
        <v>15</v>
      </c>
      <c r="I13087" s="3">
        <v>248</v>
      </c>
      <c r="J13087" s="3">
        <v>123</v>
      </c>
      <c r="K13087" s="26">
        <v>7</v>
      </c>
    </row>
    <row r="13088" spans="4:11" x14ac:dyDescent="0.2">
      <c r="D13088" s="175"/>
      <c r="E13088" s="11"/>
      <c r="F13088" s="10"/>
      <c r="G13088" s="9">
        <v>100</v>
      </c>
      <c r="H13088" s="16">
        <v>3.8167938931299998</v>
      </c>
      <c r="I13088" s="2">
        <v>63.104325699745999</v>
      </c>
      <c r="J13088" s="2">
        <v>31.297709923664002</v>
      </c>
      <c r="K13088" s="13">
        <v>1.781170483461</v>
      </c>
    </row>
    <row r="13089" spans="4:11" x14ac:dyDescent="0.2">
      <c r="D13089" s="175"/>
      <c r="E13089" s="4" t="s">
        <v>32</v>
      </c>
      <c r="F13089" s="6"/>
      <c r="G13089" s="5">
        <v>352</v>
      </c>
      <c r="H13089" s="7">
        <v>11</v>
      </c>
      <c r="I13089" s="1">
        <v>214</v>
      </c>
      <c r="J13089" s="1">
        <v>117</v>
      </c>
      <c r="K13089" s="8">
        <v>10</v>
      </c>
    </row>
    <row r="13090" spans="4:11" x14ac:dyDescent="0.2">
      <c r="D13090" s="175"/>
      <c r="E13090" s="11"/>
      <c r="F13090" s="10"/>
      <c r="G13090" s="9">
        <v>100</v>
      </c>
      <c r="H13090" s="16">
        <v>3.125</v>
      </c>
      <c r="I13090" s="2">
        <v>60.795454545455001</v>
      </c>
      <c r="J13090" s="2">
        <v>33.238636363635997</v>
      </c>
      <c r="K13090" s="13">
        <v>2.8409090909089998</v>
      </c>
    </row>
    <row r="13091" spans="4:11" x14ac:dyDescent="0.2">
      <c r="D13091" s="175"/>
      <c r="E13091" s="4" t="s">
        <v>33</v>
      </c>
      <c r="F13091" s="6"/>
      <c r="G13091" s="5">
        <v>388</v>
      </c>
      <c r="H13091" s="7">
        <v>9</v>
      </c>
      <c r="I13091" s="1">
        <v>250</v>
      </c>
      <c r="J13091" s="1">
        <v>120</v>
      </c>
      <c r="K13091" s="8">
        <v>9</v>
      </c>
    </row>
    <row r="13092" spans="4:11" x14ac:dyDescent="0.2">
      <c r="D13092" s="175"/>
      <c r="E13092" s="11"/>
      <c r="F13092" s="10"/>
      <c r="G13092" s="9">
        <v>100</v>
      </c>
      <c r="H13092" s="16">
        <v>2.319587628866</v>
      </c>
      <c r="I13092" s="2">
        <v>64.432989690721996</v>
      </c>
      <c r="J13092" s="2">
        <v>30.927835051546001</v>
      </c>
      <c r="K13092" s="13">
        <v>2.319587628866</v>
      </c>
    </row>
    <row r="13093" spans="4:11" x14ac:dyDescent="0.2">
      <c r="D13093" s="175"/>
      <c r="E13093" s="4" t="s">
        <v>34</v>
      </c>
      <c r="F13093" s="6"/>
      <c r="G13093" s="5">
        <v>89</v>
      </c>
      <c r="H13093" s="7">
        <v>5</v>
      </c>
      <c r="I13093" s="1">
        <v>55</v>
      </c>
      <c r="J13093" s="1">
        <v>25</v>
      </c>
      <c r="K13093" s="8">
        <v>4</v>
      </c>
    </row>
    <row r="13094" spans="4:11" x14ac:dyDescent="0.2">
      <c r="D13094" s="175"/>
      <c r="E13094" s="11"/>
      <c r="F13094" s="10"/>
      <c r="G13094" s="9">
        <v>100</v>
      </c>
      <c r="H13094" s="16">
        <v>5.61797752809</v>
      </c>
      <c r="I13094" s="2">
        <v>61.797752808989003</v>
      </c>
      <c r="J13094" s="2">
        <v>28.089887640449</v>
      </c>
      <c r="K13094" s="13">
        <v>4.4943820224720001</v>
      </c>
    </row>
    <row r="13095" spans="4:11" x14ac:dyDescent="0.2">
      <c r="D13095" s="174" t="s">
        <v>35</v>
      </c>
      <c r="E13095" s="20" t="s">
        <v>36</v>
      </c>
      <c r="F13095" s="22"/>
      <c r="G13095" s="21">
        <v>629</v>
      </c>
      <c r="H13095" s="25">
        <v>15</v>
      </c>
      <c r="I13095" s="3">
        <v>398</v>
      </c>
      <c r="J13095" s="3">
        <v>203</v>
      </c>
      <c r="K13095" s="26">
        <v>13</v>
      </c>
    </row>
    <row r="13096" spans="4:11" x14ac:dyDescent="0.2">
      <c r="D13096" s="175"/>
      <c r="E13096" s="11"/>
      <c r="F13096" s="10"/>
      <c r="G13096" s="9">
        <v>100</v>
      </c>
      <c r="H13096" s="16">
        <v>2.3847376788550001</v>
      </c>
      <c r="I13096" s="2">
        <v>63.275039745628</v>
      </c>
      <c r="J13096" s="2">
        <v>32.273449920509002</v>
      </c>
      <c r="K13096" s="13">
        <v>2.0667726550080001</v>
      </c>
    </row>
    <row r="13097" spans="4:11" x14ac:dyDescent="0.2">
      <c r="D13097" s="175"/>
      <c r="E13097" s="4" t="s">
        <v>37</v>
      </c>
      <c r="F13097" s="6"/>
      <c r="G13097" s="5">
        <v>593</v>
      </c>
      <c r="H13097" s="7">
        <v>25</v>
      </c>
      <c r="I13097" s="1">
        <v>369</v>
      </c>
      <c r="J13097" s="1">
        <v>182</v>
      </c>
      <c r="K13097" s="8">
        <v>17</v>
      </c>
    </row>
    <row r="13098" spans="4:11" x14ac:dyDescent="0.2">
      <c r="D13098" s="175"/>
      <c r="E13098" s="11"/>
      <c r="F13098" s="10"/>
      <c r="G13098" s="9">
        <v>100</v>
      </c>
      <c r="H13098" s="16">
        <v>4.2158516020240002</v>
      </c>
      <c r="I13098" s="2">
        <v>62.225969645867998</v>
      </c>
      <c r="J13098" s="2">
        <v>30.691399662732</v>
      </c>
      <c r="K13098" s="13">
        <v>2.8667790893760001</v>
      </c>
    </row>
    <row r="13099" spans="4:11" x14ac:dyDescent="0.2">
      <c r="D13099" s="174" t="s">
        <v>38</v>
      </c>
      <c r="E13099" s="20" t="s">
        <v>39</v>
      </c>
      <c r="F13099" s="22"/>
      <c r="G13099" s="21">
        <v>64</v>
      </c>
      <c r="H13099" s="25">
        <v>5</v>
      </c>
      <c r="I13099" s="3">
        <v>47</v>
      </c>
      <c r="J13099" s="3">
        <v>11</v>
      </c>
      <c r="K13099" s="26">
        <v>1</v>
      </c>
    </row>
    <row r="13100" spans="4:11" x14ac:dyDescent="0.2">
      <c r="D13100" s="175"/>
      <c r="E13100" s="11"/>
      <c r="F13100" s="10"/>
      <c r="G13100" s="9">
        <v>100</v>
      </c>
      <c r="H13100" s="16">
        <v>7.8125</v>
      </c>
      <c r="I13100" s="35">
        <v>73.4375</v>
      </c>
      <c r="J13100" s="46">
        <v>17.1875</v>
      </c>
      <c r="K13100" s="13">
        <v>1.5625</v>
      </c>
    </row>
    <row r="13101" spans="4:11" x14ac:dyDescent="0.2">
      <c r="D13101" s="175"/>
      <c r="E13101" s="4" t="s">
        <v>40</v>
      </c>
      <c r="F13101" s="6"/>
      <c r="G13101" s="5">
        <v>147</v>
      </c>
      <c r="H13101" s="7">
        <v>3</v>
      </c>
      <c r="I13101" s="1">
        <v>97</v>
      </c>
      <c r="J13101" s="1">
        <v>47</v>
      </c>
      <c r="K13101" s="8">
        <v>0</v>
      </c>
    </row>
    <row r="13102" spans="4:11" x14ac:dyDescent="0.2">
      <c r="D13102" s="175"/>
      <c r="E13102" s="11"/>
      <c r="F13102" s="10"/>
      <c r="G13102" s="9">
        <v>100</v>
      </c>
      <c r="H13102" s="16">
        <v>2.040816326531</v>
      </c>
      <c r="I13102" s="2">
        <v>65.986394557823004</v>
      </c>
      <c r="J13102" s="2">
        <v>31.972789115645998</v>
      </c>
      <c r="K13102" s="36">
        <v>0</v>
      </c>
    </row>
    <row r="13103" spans="4:11" x14ac:dyDescent="0.2">
      <c r="D13103" s="175"/>
      <c r="E13103" s="4" t="s">
        <v>41</v>
      </c>
      <c r="F13103" s="6"/>
      <c r="G13103" s="5">
        <v>204</v>
      </c>
      <c r="H13103" s="7">
        <v>4</v>
      </c>
      <c r="I13103" s="1">
        <v>129</v>
      </c>
      <c r="J13103" s="1">
        <v>68</v>
      </c>
      <c r="K13103" s="8">
        <v>3</v>
      </c>
    </row>
    <row r="13104" spans="4:11" x14ac:dyDescent="0.2">
      <c r="D13104" s="175"/>
      <c r="E13104" s="11"/>
      <c r="F13104" s="10"/>
      <c r="G13104" s="9">
        <v>100</v>
      </c>
      <c r="H13104" s="16">
        <v>1.9607843137250001</v>
      </c>
      <c r="I13104" s="2">
        <v>63.235294117647001</v>
      </c>
      <c r="J13104" s="2">
        <v>33.333333333333002</v>
      </c>
      <c r="K13104" s="13">
        <v>1.4705882352940001</v>
      </c>
    </row>
    <row r="13105" spans="2:11" x14ac:dyDescent="0.2">
      <c r="D13105" s="175"/>
      <c r="E13105" s="4" t="s">
        <v>42</v>
      </c>
      <c r="F13105" s="6"/>
      <c r="G13105" s="5">
        <v>210</v>
      </c>
      <c r="H13105" s="7">
        <v>4</v>
      </c>
      <c r="I13105" s="1">
        <v>135</v>
      </c>
      <c r="J13105" s="1">
        <v>68</v>
      </c>
      <c r="K13105" s="8">
        <v>3</v>
      </c>
    </row>
    <row r="13106" spans="2:11" x14ac:dyDescent="0.2">
      <c r="D13106" s="175"/>
      <c r="E13106" s="11"/>
      <c r="F13106" s="10"/>
      <c r="G13106" s="9">
        <v>100</v>
      </c>
      <c r="H13106" s="16">
        <v>1.9047619047619999</v>
      </c>
      <c r="I13106" s="2">
        <v>64.285714285713993</v>
      </c>
      <c r="J13106" s="2">
        <v>32.380952380952003</v>
      </c>
      <c r="K13106" s="13">
        <v>1.4285714285710001</v>
      </c>
    </row>
    <row r="13107" spans="2:11" x14ac:dyDescent="0.2">
      <c r="D13107" s="175"/>
      <c r="E13107" s="4" t="s">
        <v>43</v>
      </c>
      <c r="F13107" s="6"/>
      <c r="G13107" s="5">
        <v>204</v>
      </c>
      <c r="H13107" s="7">
        <v>6</v>
      </c>
      <c r="I13107" s="1">
        <v>121</v>
      </c>
      <c r="J13107" s="1">
        <v>75</v>
      </c>
      <c r="K13107" s="8">
        <v>2</v>
      </c>
    </row>
    <row r="13108" spans="2:11" x14ac:dyDescent="0.2">
      <c r="D13108" s="175"/>
      <c r="E13108" s="11"/>
      <c r="F13108" s="10"/>
      <c r="G13108" s="9">
        <v>100</v>
      </c>
      <c r="H13108" s="16">
        <v>2.9411764705880001</v>
      </c>
      <c r="I13108" s="2">
        <v>59.313725490195999</v>
      </c>
      <c r="J13108" s="23">
        <v>36.764705882352999</v>
      </c>
      <c r="K13108" s="13">
        <v>0.98039215686299996</v>
      </c>
    </row>
    <row r="13109" spans="2:11" x14ac:dyDescent="0.2">
      <c r="D13109" s="175"/>
      <c r="E13109" s="4" t="s">
        <v>44</v>
      </c>
      <c r="F13109" s="6"/>
      <c r="G13109" s="5">
        <v>223</v>
      </c>
      <c r="H13109" s="7">
        <v>8</v>
      </c>
      <c r="I13109" s="1">
        <v>142</v>
      </c>
      <c r="J13109" s="1">
        <v>68</v>
      </c>
      <c r="K13109" s="8">
        <v>5</v>
      </c>
    </row>
    <row r="13110" spans="2:11" x14ac:dyDescent="0.2">
      <c r="D13110" s="175"/>
      <c r="E13110" s="11"/>
      <c r="F13110" s="10"/>
      <c r="G13110" s="9">
        <v>100</v>
      </c>
      <c r="H13110" s="16">
        <v>3.5874439461879999</v>
      </c>
      <c r="I13110" s="2">
        <v>63.677130044842997</v>
      </c>
      <c r="J13110" s="2">
        <v>30.493273542600999</v>
      </c>
      <c r="K13110" s="13">
        <v>2.2421524663680001</v>
      </c>
    </row>
    <row r="13111" spans="2:11" x14ac:dyDescent="0.2">
      <c r="D13111" s="175"/>
      <c r="E13111" s="4" t="s">
        <v>45</v>
      </c>
      <c r="F13111" s="6"/>
      <c r="G13111" s="5">
        <v>170</v>
      </c>
      <c r="H13111" s="7">
        <v>10</v>
      </c>
      <c r="I13111" s="1">
        <v>96</v>
      </c>
      <c r="J13111" s="1">
        <v>48</v>
      </c>
      <c r="K13111" s="8">
        <v>16</v>
      </c>
    </row>
    <row r="13112" spans="2:11" x14ac:dyDescent="0.2">
      <c r="D13112" s="176"/>
      <c r="E13112" s="57"/>
      <c r="F13112" s="54"/>
      <c r="G13112" s="67">
        <v>100</v>
      </c>
      <c r="H13112" s="82">
        <v>5.8823529411760003</v>
      </c>
      <c r="I13112" s="96">
        <v>56.470588235294002</v>
      </c>
      <c r="J13112" s="48">
        <v>28.235294117647001</v>
      </c>
      <c r="K13112" s="113">
        <v>9.4117647058819998</v>
      </c>
    </row>
    <row r="13114" spans="2:11" x14ac:dyDescent="0.2">
      <c r="B13114" s="43" t="str">
        <f xml:space="preserve"> HYPERLINK("#'目次'!B278", "[272]")</f>
        <v>[272]</v>
      </c>
      <c r="C13114" s="31" t="s">
        <v>497</v>
      </c>
    </row>
    <row r="13118" spans="2:11" x14ac:dyDescent="0.2">
      <c r="D13118" s="177"/>
      <c r="E13118" s="178"/>
      <c r="F13118" s="178"/>
      <c r="G13118" s="40" t="s">
        <v>14</v>
      </c>
      <c r="H13118" s="42" t="s">
        <v>492</v>
      </c>
      <c r="I13118" s="15" t="s">
        <v>493</v>
      </c>
      <c r="J13118" s="15" t="s">
        <v>494</v>
      </c>
      <c r="K13118" s="44" t="s">
        <v>17</v>
      </c>
    </row>
    <row r="13119" spans="2:11" x14ac:dyDescent="0.2">
      <c r="D13119" s="179"/>
      <c r="E13119" s="180"/>
      <c r="F13119" s="180"/>
      <c r="G13119" s="39"/>
      <c r="H13119" s="41"/>
      <c r="I13119" s="14"/>
      <c r="J13119" s="14"/>
      <c r="K13119" s="38"/>
    </row>
    <row r="13120" spans="2:11" x14ac:dyDescent="0.2">
      <c r="D13120" s="70"/>
      <c r="E13120" s="72" t="s">
        <v>14</v>
      </c>
      <c r="F13120" s="69"/>
      <c r="G13120" s="37">
        <v>1222</v>
      </c>
      <c r="H13120" s="17">
        <v>40</v>
      </c>
      <c r="I13120" s="17">
        <v>767</v>
      </c>
      <c r="J13120" s="17">
        <v>385</v>
      </c>
      <c r="K13120" s="55">
        <v>30</v>
      </c>
    </row>
    <row r="13121" spans="4:11" x14ac:dyDescent="0.2">
      <c r="D13121" s="57"/>
      <c r="E13121" s="54"/>
      <c r="F13121" s="71"/>
      <c r="G13121" s="9">
        <v>100</v>
      </c>
      <c r="H13121" s="2">
        <v>3.2733224222590001</v>
      </c>
      <c r="I13121" s="2">
        <v>62.765957446808997</v>
      </c>
      <c r="J13121" s="2">
        <v>31.505728314239001</v>
      </c>
      <c r="K13121" s="13">
        <v>2.4549918166940001</v>
      </c>
    </row>
    <row r="13122" spans="4:11" x14ac:dyDescent="0.2">
      <c r="D13122" s="174" t="s">
        <v>52</v>
      </c>
      <c r="E13122" s="20" t="s">
        <v>53</v>
      </c>
      <c r="F13122" s="22"/>
      <c r="G13122" s="21">
        <v>15</v>
      </c>
      <c r="H13122" s="25">
        <v>0</v>
      </c>
      <c r="I13122" s="3">
        <v>9</v>
      </c>
      <c r="J13122" s="3">
        <v>6</v>
      </c>
      <c r="K13122" s="26">
        <v>0</v>
      </c>
    </row>
    <row r="13123" spans="4:11" x14ac:dyDescent="0.2">
      <c r="D13123" s="175"/>
      <c r="E13123" s="11"/>
      <c r="F13123" s="10"/>
      <c r="G13123" s="9">
        <v>100</v>
      </c>
      <c r="H13123" s="45">
        <v>0</v>
      </c>
      <c r="I13123" s="2">
        <v>60</v>
      </c>
      <c r="J13123" s="23">
        <v>40</v>
      </c>
      <c r="K13123" s="36">
        <v>0</v>
      </c>
    </row>
    <row r="13124" spans="4:11" ht="24" x14ac:dyDescent="0.2">
      <c r="D13124" s="175"/>
      <c r="E13124" s="4" t="s">
        <v>54</v>
      </c>
      <c r="F13124" s="6"/>
      <c r="G13124" s="5">
        <v>122</v>
      </c>
      <c r="H13124" s="7">
        <v>8</v>
      </c>
      <c r="I13124" s="1">
        <v>77</v>
      </c>
      <c r="J13124" s="1">
        <v>34</v>
      </c>
      <c r="K13124" s="8">
        <v>3</v>
      </c>
    </row>
    <row r="13125" spans="4:11" x14ac:dyDescent="0.2">
      <c r="D13125" s="175"/>
      <c r="E13125" s="11"/>
      <c r="F13125" s="10"/>
      <c r="G13125" s="9">
        <v>100</v>
      </c>
      <c r="H13125" s="16">
        <v>6.5573770491800003</v>
      </c>
      <c r="I13125" s="2">
        <v>63.114754098360997</v>
      </c>
      <c r="J13125" s="2">
        <v>27.868852459016001</v>
      </c>
      <c r="K13125" s="13">
        <v>2.459016393443</v>
      </c>
    </row>
    <row r="13126" spans="4:11" x14ac:dyDescent="0.2">
      <c r="D13126" s="175"/>
      <c r="E13126" s="4" t="s">
        <v>55</v>
      </c>
      <c r="F13126" s="6"/>
      <c r="G13126" s="5">
        <v>43</v>
      </c>
      <c r="H13126" s="7">
        <v>0</v>
      </c>
      <c r="I13126" s="1">
        <v>22</v>
      </c>
      <c r="J13126" s="1">
        <v>21</v>
      </c>
      <c r="K13126" s="8">
        <v>0</v>
      </c>
    </row>
    <row r="13127" spans="4:11" x14ac:dyDescent="0.2">
      <c r="D13127" s="175"/>
      <c r="E13127" s="11"/>
      <c r="F13127" s="10"/>
      <c r="G13127" s="9">
        <v>100</v>
      </c>
      <c r="H13127" s="45">
        <v>0</v>
      </c>
      <c r="I13127" s="46">
        <v>51.162790697673998</v>
      </c>
      <c r="J13127" s="35">
        <v>48.837209302326002</v>
      </c>
      <c r="K13127" s="36">
        <v>0</v>
      </c>
    </row>
    <row r="13128" spans="4:11" x14ac:dyDescent="0.2">
      <c r="D13128" s="175"/>
      <c r="E13128" s="4" t="s">
        <v>56</v>
      </c>
      <c r="F13128" s="6"/>
      <c r="G13128" s="5">
        <v>60</v>
      </c>
      <c r="H13128" s="7">
        <v>1</v>
      </c>
      <c r="I13128" s="1">
        <v>42</v>
      </c>
      <c r="J13128" s="1">
        <v>16</v>
      </c>
      <c r="K13128" s="8">
        <v>1</v>
      </c>
    </row>
    <row r="13129" spans="4:11" x14ac:dyDescent="0.2">
      <c r="D13129" s="175"/>
      <c r="E13129" s="11"/>
      <c r="F13129" s="10"/>
      <c r="G13129" s="9">
        <v>100</v>
      </c>
      <c r="H13129" s="16">
        <v>1.666666666667</v>
      </c>
      <c r="I13129" s="23">
        <v>70</v>
      </c>
      <c r="J13129" s="2">
        <v>26.666666666666998</v>
      </c>
      <c r="K13129" s="13">
        <v>1.666666666667</v>
      </c>
    </row>
    <row r="13130" spans="4:11" x14ac:dyDescent="0.2">
      <c r="D13130" s="175"/>
      <c r="E13130" s="4" t="s">
        <v>57</v>
      </c>
      <c r="F13130" s="6"/>
      <c r="G13130" s="5">
        <v>286</v>
      </c>
      <c r="H13130" s="7">
        <v>7</v>
      </c>
      <c r="I13130" s="1">
        <v>183</v>
      </c>
      <c r="J13130" s="1">
        <v>94</v>
      </c>
      <c r="K13130" s="8">
        <v>2</v>
      </c>
    </row>
    <row r="13131" spans="4:11" x14ac:dyDescent="0.2">
      <c r="D13131" s="175"/>
      <c r="E13131" s="11"/>
      <c r="F13131" s="10"/>
      <c r="G13131" s="9">
        <v>100</v>
      </c>
      <c r="H13131" s="16">
        <v>2.4475524475519999</v>
      </c>
      <c r="I13131" s="2">
        <v>63.986013986014001</v>
      </c>
      <c r="J13131" s="2">
        <v>32.867132867133002</v>
      </c>
      <c r="K13131" s="13">
        <v>0.69930069930100003</v>
      </c>
    </row>
    <row r="13132" spans="4:11" x14ac:dyDescent="0.2">
      <c r="D13132" s="175"/>
      <c r="E13132" s="4" t="s">
        <v>58</v>
      </c>
      <c r="F13132" s="6"/>
      <c r="G13132" s="5">
        <v>129</v>
      </c>
      <c r="H13132" s="7">
        <v>1</v>
      </c>
      <c r="I13132" s="1">
        <v>82</v>
      </c>
      <c r="J13132" s="1">
        <v>45</v>
      </c>
      <c r="K13132" s="8">
        <v>1</v>
      </c>
    </row>
    <row r="13133" spans="4:11" x14ac:dyDescent="0.2">
      <c r="D13133" s="175"/>
      <c r="E13133" s="11"/>
      <c r="F13133" s="10"/>
      <c r="G13133" s="9">
        <v>100</v>
      </c>
      <c r="H13133" s="16">
        <v>0.77519379845000003</v>
      </c>
      <c r="I13133" s="2">
        <v>63.565891472868003</v>
      </c>
      <c r="J13133" s="2">
        <v>34.883720930232997</v>
      </c>
      <c r="K13133" s="13">
        <v>0.77519379845000003</v>
      </c>
    </row>
    <row r="13134" spans="4:11" x14ac:dyDescent="0.2">
      <c r="D13134" s="175"/>
      <c r="E13134" s="4" t="s">
        <v>59</v>
      </c>
      <c r="F13134" s="6"/>
      <c r="G13134" s="5">
        <v>195</v>
      </c>
      <c r="H13134" s="7">
        <v>8</v>
      </c>
      <c r="I13134" s="1">
        <v>111</v>
      </c>
      <c r="J13134" s="1">
        <v>69</v>
      </c>
      <c r="K13134" s="8">
        <v>7</v>
      </c>
    </row>
    <row r="13135" spans="4:11" x14ac:dyDescent="0.2">
      <c r="D13135" s="175"/>
      <c r="E13135" s="11"/>
      <c r="F13135" s="10"/>
      <c r="G13135" s="9">
        <v>100</v>
      </c>
      <c r="H13135" s="16">
        <v>4.1025641025640001</v>
      </c>
      <c r="I13135" s="27">
        <v>56.923076923076998</v>
      </c>
      <c r="J13135" s="2">
        <v>35.384615384615003</v>
      </c>
      <c r="K13135" s="13">
        <v>3.5897435897440002</v>
      </c>
    </row>
    <row r="13136" spans="4:11" x14ac:dyDescent="0.2">
      <c r="D13136" s="175"/>
      <c r="E13136" s="4" t="s">
        <v>60</v>
      </c>
      <c r="F13136" s="6"/>
      <c r="G13136" s="5">
        <v>176</v>
      </c>
      <c r="H13136" s="7">
        <v>11</v>
      </c>
      <c r="I13136" s="1">
        <v>106</v>
      </c>
      <c r="J13136" s="1">
        <v>52</v>
      </c>
      <c r="K13136" s="8">
        <v>7</v>
      </c>
    </row>
    <row r="13137" spans="4:11" x14ac:dyDescent="0.2">
      <c r="D13137" s="175"/>
      <c r="E13137" s="11"/>
      <c r="F13137" s="10"/>
      <c r="G13137" s="9">
        <v>100</v>
      </c>
      <c r="H13137" s="16">
        <v>6.25</v>
      </c>
      <c r="I13137" s="2">
        <v>60.227272727272997</v>
      </c>
      <c r="J13137" s="2">
        <v>29.545454545455001</v>
      </c>
      <c r="K13137" s="13">
        <v>3.9772727272730002</v>
      </c>
    </row>
    <row r="13138" spans="4:11" x14ac:dyDescent="0.2">
      <c r="D13138" s="175"/>
      <c r="E13138" s="4" t="s">
        <v>61</v>
      </c>
      <c r="F13138" s="6"/>
      <c r="G13138" s="5">
        <v>78</v>
      </c>
      <c r="H13138" s="7">
        <v>3</v>
      </c>
      <c r="I13138" s="1">
        <v>58</v>
      </c>
      <c r="J13138" s="1">
        <v>16</v>
      </c>
      <c r="K13138" s="8">
        <v>1</v>
      </c>
    </row>
    <row r="13139" spans="4:11" x14ac:dyDescent="0.2">
      <c r="D13139" s="175"/>
      <c r="E13139" s="11"/>
      <c r="F13139" s="10"/>
      <c r="G13139" s="9">
        <v>100</v>
      </c>
      <c r="H13139" s="16">
        <v>3.8461538461539999</v>
      </c>
      <c r="I13139" s="35">
        <v>74.358974358973995</v>
      </c>
      <c r="J13139" s="46">
        <v>20.512820512821001</v>
      </c>
      <c r="K13139" s="13">
        <v>1.2820512820509999</v>
      </c>
    </row>
    <row r="13140" spans="4:11" x14ac:dyDescent="0.2">
      <c r="D13140" s="175"/>
      <c r="E13140" s="4" t="s">
        <v>62</v>
      </c>
      <c r="F13140" s="6"/>
      <c r="G13140" s="5">
        <v>113</v>
      </c>
      <c r="H13140" s="7">
        <v>1</v>
      </c>
      <c r="I13140" s="1">
        <v>75</v>
      </c>
      <c r="J13140" s="1">
        <v>31</v>
      </c>
      <c r="K13140" s="8">
        <v>6</v>
      </c>
    </row>
    <row r="13141" spans="4:11" x14ac:dyDescent="0.2">
      <c r="D13141" s="175"/>
      <c r="E13141" s="11"/>
      <c r="F13141" s="10"/>
      <c r="G13141" s="9">
        <v>100</v>
      </c>
      <c r="H13141" s="16">
        <v>0.88495575221199996</v>
      </c>
      <c r="I13141" s="2">
        <v>66.371681415929004</v>
      </c>
      <c r="J13141" s="2">
        <v>27.433628318583999</v>
      </c>
      <c r="K13141" s="13">
        <v>5.3097345132739999</v>
      </c>
    </row>
    <row r="13142" spans="4:11" x14ac:dyDescent="0.2">
      <c r="D13142" s="174" t="s">
        <v>63</v>
      </c>
      <c r="E13142" s="20" t="s">
        <v>64</v>
      </c>
      <c r="F13142" s="22"/>
      <c r="G13142" s="21">
        <v>234</v>
      </c>
      <c r="H13142" s="25">
        <v>10</v>
      </c>
      <c r="I13142" s="3">
        <v>127</v>
      </c>
      <c r="J13142" s="3">
        <v>89</v>
      </c>
      <c r="K13142" s="26">
        <v>8</v>
      </c>
    </row>
    <row r="13143" spans="4:11" x14ac:dyDescent="0.2">
      <c r="D13143" s="175"/>
      <c r="E13143" s="11"/>
      <c r="F13143" s="10"/>
      <c r="G13143" s="9">
        <v>100</v>
      </c>
      <c r="H13143" s="16">
        <v>4.2735042735039999</v>
      </c>
      <c r="I13143" s="27">
        <v>54.273504273504003</v>
      </c>
      <c r="J13143" s="23">
        <v>38.034188034187999</v>
      </c>
      <c r="K13143" s="13">
        <v>3.4188034188029999</v>
      </c>
    </row>
    <row r="13144" spans="4:11" x14ac:dyDescent="0.2">
      <c r="D13144" s="175"/>
      <c r="E13144" s="4" t="s">
        <v>65</v>
      </c>
      <c r="F13144" s="6"/>
      <c r="G13144" s="5">
        <v>172</v>
      </c>
      <c r="H13144" s="7">
        <v>7</v>
      </c>
      <c r="I13144" s="1">
        <v>97</v>
      </c>
      <c r="J13144" s="1">
        <v>59</v>
      </c>
      <c r="K13144" s="8">
        <v>9</v>
      </c>
    </row>
    <row r="13145" spans="4:11" x14ac:dyDescent="0.2">
      <c r="D13145" s="175"/>
      <c r="E13145" s="11"/>
      <c r="F13145" s="10"/>
      <c r="G13145" s="9">
        <v>100</v>
      </c>
      <c r="H13145" s="16">
        <v>4.0697674418599998</v>
      </c>
      <c r="I13145" s="27">
        <v>56.395348837208999</v>
      </c>
      <c r="J13145" s="2">
        <v>34.302325581395003</v>
      </c>
      <c r="K13145" s="13">
        <v>5.2325581395349996</v>
      </c>
    </row>
    <row r="13146" spans="4:11" x14ac:dyDescent="0.2">
      <c r="D13146" s="175"/>
      <c r="E13146" s="4" t="s">
        <v>66</v>
      </c>
      <c r="F13146" s="6"/>
      <c r="G13146" s="5">
        <v>165</v>
      </c>
      <c r="H13146" s="7">
        <v>8</v>
      </c>
      <c r="I13146" s="1">
        <v>109</v>
      </c>
      <c r="J13146" s="1">
        <v>44</v>
      </c>
      <c r="K13146" s="8">
        <v>4</v>
      </c>
    </row>
    <row r="13147" spans="4:11" x14ac:dyDescent="0.2">
      <c r="D13147" s="175"/>
      <c r="E13147" s="11"/>
      <c r="F13147" s="10"/>
      <c r="G13147" s="9">
        <v>100</v>
      </c>
      <c r="H13147" s="16">
        <v>4.8484848484849996</v>
      </c>
      <c r="I13147" s="2">
        <v>66.060606060606005</v>
      </c>
      <c r="J13147" s="2">
        <v>26.666666666666998</v>
      </c>
      <c r="K13147" s="13">
        <v>2.4242424242420002</v>
      </c>
    </row>
    <row r="13148" spans="4:11" x14ac:dyDescent="0.2">
      <c r="D13148" s="175"/>
      <c r="E13148" s="4" t="s">
        <v>67</v>
      </c>
      <c r="F13148" s="6"/>
      <c r="G13148" s="5">
        <v>158</v>
      </c>
      <c r="H13148" s="7">
        <v>3</v>
      </c>
      <c r="I13148" s="1">
        <v>97</v>
      </c>
      <c r="J13148" s="1">
        <v>56</v>
      </c>
      <c r="K13148" s="8">
        <v>2</v>
      </c>
    </row>
    <row r="13149" spans="4:11" x14ac:dyDescent="0.2">
      <c r="D13149" s="175"/>
      <c r="E13149" s="11"/>
      <c r="F13149" s="10"/>
      <c r="G13149" s="9">
        <v>100</v>
      </c>
      <c r="H13149" s="16">
        <v>1.8987341772149999</v>
      </c>
      <c r="I13149" s="2">
        <v>61.392405063291001</v>
      </c>
      <c r="J13149" s="2">
        <v>35.443037974684003</v>
      </c>
      <c r="K13149" s="13">
        <v>1.2658227848100001</v>
      </c>
    </row>
    <row r="13150" spans="4:11" x14ac:dyDescent="0.2">
      <c r="D13150" s="175"/>
      <c r="E13150" s="4" t="s">
        <v>68</v>
      </c>
      <c r="F13150" s="6"/>
      <c r="G13150" s="5">
        <v>112</v>
      </c>
      <c r="H13150" s="7">
        <v>1</v>
      </c>
      <c r="I13150" s="1">
        <v>80</v>
      </c>
      <c r="J13150" s="1">
        <v>29</v>
      </c>
      <c r="K13150" s="8">
        <v>2</v>
      </c>
    </row>
    <row r="13151" spans="4:11" x14ac:dyDescent="0.2">
      <c r="D13151" s="175"/>
      <c r="E13151" s="11"/>
      <c r="F13151" s="10"/>
      <c r="G13151" s="9">
        <v>100</v>
      </c>
      <c r="H13151" s="16">
        <v>0.89285714285700002</v>
      </c>
      <c r="I13151" s="23">
        <v>71.428571428571004</v>
      </c>
      <c r="J13151" s="27">
        <v>25.892857142857</v>
      </c>
      <c r="K13151" s="13">
        <v>1.785714285714</v>
      </c>
    </row>
    <row r="13152" spans="4:11" x14ac:dyDescent="0.2">
      <c r="D13152" s="175"/>
      <c r="E13152" s="4" t="s">
        <v>69</v>
      </c>
      <c r="F13152" s="6"/>
      <c r="G13152" s="5">
        <v>92</v>
      </c>
      <c r="H13152" s="7">
        <v>4</v>
      </c>
      <c r="I13152" s="1">
        <v>59</v>
      </c>
      <c r="J13152" s="1">
        <v>28</v>
      </c>
      <c r="K13152" s="8">
        <v>1</v>
      </c>
    </row>
    <row r="13153" spans="2:11" x14ac:dyDescent="0.2">
      <c r="D13153" s="175"/>
      <c r="E13153" s="11"/>
      <c r="F13153" s="10"/>
      <c r="G13153" s="9">
        <v>100</v>
      </c>
      <c r="H13153" s="16">
        <v>4.3478260869570002</v>
      </c>
      <c r="I13153" s="2">
        <v>64.130434782609001</v>
      </c>
      <c r="J13153" s="2">
        <v>30.434782608696</v>
      </c>
      <c r="K13153" s="13">
        <v>1.086956521739</v>
      </c>
    </row>
    <row r="13154" spans="2:11" x14ac:dyDescent="0.2">
      <c r="D13154" s="175"/>
      <c r="E13154" s="4" t="s">
        <v>70</v>
      </c>
      <c r="F13154" s="6"/>
      <c r="G13154" s="5">
        <v>131</v>
      </c>
      <c r="H13154" s="7">
        <v>4</v>
      </c>
      <c r="I13154" s="1">
        <v>85</v>
      </c>
      <c r="J13154" s="1">
        <v>42</v>
      </c>
      <c r="K13154" s="8">
        <v>0</v>
      </c>
    </row>
    <row r="13155" spans="2:11" x14ac:dyDescent="0.2">
      <c r="D13155" s="175"/>
      <c r="E13155" s="11"/>
      <c r="F13155" s="10"/>
      <c r="G13155" s="9">
        <v>100</v>
      </c>
      <c r="H13155" s="16">
        <v>3.053435114504</v>
      </c>
      <c r="I13155" s="2">
        <v>64.885496183206001</v>
      </c>
      <c r="J13155" s="2">
        <v>32.061068702290001</v>
      </c>
      <c r="K13155" s="36">
        <v>0</v>
      </c>
    </row>
    <row r="13156" spans="2:11" x14ac:dyDescent="0.2">
      <c r="D13156" s="175"/>
      <c r="E13156" s="4" t="s">
        <v>71</v>
      </c>
      <c r="F13156" s="6"/>
      <c r="G13156" s="5">
        <v>71</v>
      </c>
      <c r="H13156" s="7">
        <v>0</v>
      </c>
      <c r="I13156" s="1">
        <v>49</v>
      </c>
      <c r="J13156" s="1">
        <v>21</v>
      </c>
      <c r="K13156" s="8">
        <v>1</v>
      </c>
    </row>
    <row r="13157" spans="2:11" x14ac:dyDescent="0.2">
      <c r="D13157" s="175"/>
      <c r="E13157" s="11"/>
      <c r="F13157" s="10"/>
      <c r="G13157" s="9">
        <v>100</v>
      </c>
      <c r="H13157" s="45">
        <v>0</v>
      </c>
      <c r="I13157" s="23">
        <v>69.014084507042</v>
      </c>
      <c r="J13157" s="2">
        <v>29.577464788732001</v>
      </c>
      <c r="K13157" s="13">
        <v>1.4084507042250001</v>
      </c>
    </row>
    <row r="13158" spans="2:11" x14ac:dyDescent="0.2">
      <c r="D13158" s="175"/>
      <c r="E13158" s="4" t="s">
        <v>72</v>
      </c>
      <c r="F13158" s="6"/>
      <c r="G13158" s="5">
        <v>70</v>
      </c>
      <c r="H13158" s="7">
        <v>1</v>
      </c>
      <c r="I13158" s="1">
        <v>53</v>
      </c>
      <c r="J13158" s="1">
        <v>16</v>
      </c>
      <c r="K13158" s="8">
        <v>0</v>
      </c>
    </row>
    <row r="13159" spans="2:11" x14ac:dyDescent="0.2">
      <c r="D13159" s="176"/>
      <c r="E13159" s="57"/>
      <c r="F13159" s="54"/>
      <c r="G13159" s="67">
        <v>100</v>
      </c>
      <c r="H13159" s="82">
        <v>1.4285714285710001</v>
      </c>
      <c r="I13159" s="108">
        <v>75.714285714286007</v>
      </c>
      <c r="J13159" s="96">
        <v>22.857142857143</v>
      </c>
      <c r="K13159" s="124">
        <v>0</v>
      </c>
    </row>
    <row r="13161" spans="2:11" x14ac:dyDescent="0.2">
      <c r="B13161" s="43" t="str">
        <f xml:space="preserve"> HYPERLINK("#'目次'!B279", "[273]")</f>
        <v>[273]</v>
      </c>
      <c r="C13161" s="31" t="s">
        <v>497</v>
      </c>
    </row>
    <row r="13164" spans="2:11" x14ac:dyDescent="0.2">
      <c r="C13164" s="31" t="s">
        <v>75</v>
      </c>
    </row>
    <row r="13165" spans="2:11" x14ac:dyDescent="0.2">
      <c r="D13165" s="177"/>
      <c r="E13165" s="178"/>
      <c r="F13165" s="178"/>
      <c r="G13165" s="40" t="s">
        <v>14</v>
      </c>
      <c r="H13165" s="42" t="s">
        <v>492</v>
      </c>
      <c r="I13165" s="15" t="s">
        <v>493</v>
      </c>
      <c r="J13165" s="15" t="s">
        <v>494</v>
      </c>
      <c r="K13165" s="44" t="s">
        <v>17</v>
      </c>
    </row>
    <row r="13166" spans="2:11" x14ac:dyDescent="0.2">
      <c r="D13166" s="179"/>
      <c r="E13166" s="180"/>
      <c r="F13166" s="180"/>
      <c r="G13166" s="39"/>
      <c r="H13166" s="41"/>
      <c r="I13166" s="14"/>
      <c r="J13166" s="14"/>
      <c r="K13166" s="38"/>
    </row>
    <row r="13167" spans="2:11" x14ac:dyDescent="0.2">
      <c r="D13167" s="70"/>
      <c r="E13167" s="72" t="s">
        <v>14</v>
      </c>
      <c r="F13167" s="69"/>
      <c r="G13167" s="37">
        <v>1222</v>
      </c>
      <c r="H13167" s="17">
        <v>40</v>
      </c>
      <c r="I13167" s="17">
        <v>767</v>
      </c>
      <c r="J13167" s="17">
        <v>385</v>
      </c>
      <c r="K13167" s="55">
        <v>30</v>
      </c>
    </row>
    <row r="13168" spans="2:11" x14ac:dyDescent="0.2">
      <c r="D13168" s="57"/>
      <c r="E13168" s="54"/>
      <c r="F13168" s="71"/>
      <c r="G13168" s="9">
        <v>100</v>
      </c>
      <c r="H13168" s="2">
        <v>3.2733224222590001</v>
      </c>
      <c r="I13168" s="2">
        <v>62.765957446808997</v>
      </c>
      <c r="J13168" s="2">
        <v>31.505728314239001</v>
      </c>
      <c r="K13168" s="13">
        <v>2.4549918166940001</v>
      </c>
    </row>
    <row r="13169" spans="4:11" x14ac:dyDescent="0.2">
      <c r="D13169" s="174" t="s">
        <v>36</v>
      </c>
      <c r="E13169" s="20" t="s">
        <v>76</v>
      </c>
      <c r="F13169" s="22"/>
      <c r="G13169" s="21">
        <v>629</v>
      </c>
      <c r="H13169" s="25">
        <v>15</v>
      </c>
      <c r="I13169" s="3">
        <v>398</v>
      </c>
      <c r="J13169" s="3">
        <v>203</v>
      </c>
      <c r="K13169" s="26">
        <v>13</v>
      </c>
    </row>
    <row r="13170" spans="4:11" x14ac:dyDescent="0.2">
      <c r="D13170" s="175"/>
      <c r="E13170" s="11"/>
      <c r="F13170" s="10"/>
      <c r="G13170" s="9">
        <v>100</v>
      </c>
      <c r="H13170" s="16">
        <v>2.3847376788550001</v>
      </c>
      <c r="I13170" s="2">
        <v>63.275039745628</v>
      </c>
      <c r="J13170" s="2">
        <v>32.273449920509002</v>
      </c>
      <c r="K13170" s="13">
        <v>2.0667726550080001</v>
      </c>
    </row>
    <row r="13171" spans="4:11" x14ac:dyDescent="0.2">
      <c r="D13171" s="175"/>
      <c r="E13171" s="4" t="s">
        <v>39</v>
      </c>
      <c r="F13171" s="6"/>
      <c r="G13171" s="5">
        <v>37</v>
      </c>
      <c r="H13171" s="7">
        <v>3</v>
      </c>
      <c r="I13171" s="1">
        <v>28</v>
      </c>
      <c r="J13171" s="1">
        <v>6</v>
      </c>
      <c r="K13171" s="8">
        <v>0</v>
      </c>
    </row>
    <row r="13172" spans="4:11" x14ac:dyDescent="0.2">
      <c r="D13172" s="175"/>
      <c r="E13172" s="11"/>
      <c r="F13172" s="10"/>
      <c r="G13172" s="9">
        <v>100</v>
      </c>
      <c r="H13172" s="16">
        <v>8.1081081081080004</v>
      </c>
      <c r="I13172" s="35">
        <v>75.675675675676004</v>
      </c>
      <c r="J13172" s="46">
        <v>16.216216216216001</v>
      </c>
      <c r="K13172" s="36">
        <v>0</v>
      </c>
    </row>
    <row r="13173" spans="4:11" x14ac:dyDescent="0.2">
      <c r="D13173" s="175"/>
      <c r="E13173" s="4" t="s">
        <v>40</v>
      </c>
      <c r="F13173" s="6"/>
      <c r="G13173" s="5">
        <v>73</v>
      </c>
      <c r="H13173" s="7">
        <v>2</v>
      </c>
      <c r="I13173" s="1">
        <v>44</v>
      </c>
      <c r="J13173" s="1">
        <v>27</v>
      </c>
      <c r="K13173" s="8">
        <v>0</v>
      </c>
    </row>
    <row r="13174" spans="4:11" x14ac:dyDescent="0.2">
      <c r="D13174" s="175"/>
      <c r="E13174" s="11"/>
      <c r="F13174" s="10"/>
      <c r="G13174" s="9">
        <v>100</v>
      </c>
      <c r="H13174" s="16">
        <v>2.7397260273969999</v>
      </c>
      <c r="I13174" s="2">
        <v>60.273972602740002</v>
      </c>
      <c r="J13174" s="23">
        <v>36.986301369863</v>
      </c>
      <c r="K13174" s="36">
        <v>0</v>
      </c>
    </row>
    <row r="13175" spans="4:11" x14ac:dyDescent="0.2">
      <c r="D13175" s="175"/>
      <c r="E13175" s="4" t="s">
        <v>41</v>
      </c>
      <c r="F13175" s="6"/>
      <c r="G13175" s="5">
        <v>108</v>
      </c>
      <c r="H13175" s="7">
        <v>1</v>
      </c>
      <c r="I13175" s="1">
        <v>69</v>
      </c>
      <c r="J13175" s="1">
        <v>35</v>
      </c>
      <c r="K13175" s="8">
        <v>3</v>
      </c>
    </row>
    <row r="13176" spans="4:11" x14ac:dyDescent="0.2">
      <c r="D13176" s="175"/>
      <c r="E13176" s="11"/>
      <c r="F13176" s="10"/>
      <c r="G13176" s="9">
        <v>100</v>
      </c>
      <c r="H13176" s="16">
        <v>0.92592592592599998</v>
      </c>
      <c r="I13176" s="2">
        <v>63.888888888888999</v>
      </c>
      <c r="J13176" s="2">
        <v>32.407407407407</v>
      </c>
      <c r="K13176" s="13">
        <v>2.7777777777780002</v>
      </c>
    </row>
    <row r="13177" spans="4:11" x14ac:dyDescent="0.2">
      <c r="D13177" s="175"/>
      <c r="E13177" s="4" t="s">
        <v>42</v>
      </c>
      <c r="F13177" s="6"/>
      <c r="G13177" s="5">
        <v>113</v>
      </c>
      <c r="H13177" s="7">
        <v>1</v>
      </c>
      <c r="I13177" s="1">
        <v>73</v>
      </c>
      <c r="J13177" s="1">
        <v>37</v>
      </c>
      <c r="K13177" s="8">
        <v>2</v>
      </c>
    </row>
    <row r="13178" spans="4:11" x14ac:dyDescent="0.2">
      <c r="D13178" s="175"/>
      <c r="E13178" s="11"/>
      <c r="F13178" s="10"/>
      <c r="G13178" s="9">
        <v>100</v>
      </c>
      <c r="H13178" s="16">
        <v>0.88495575221199996</v>
      </c>
      <c r="I13178" s="2">
        <v>64.601769911503993</v>
      </c>
      <c r="J13178" s="2">
        <v>32.743362831858001</v>
      </c>
      <c r="K13178" s="13">
        <v>1.769911504425</v>
      </c>
    </row>
    <row r="13179" spans="4:11" x14ac:dyDescent="0.2">
      <c r="D13179" s="175"/>
      <c r="E13179" s="4" t="s">
        <v>43</v>
      </c>
      <c r="F13179" s="6"/>
      <c r="G13179" s="5">
        <v>101</v>
      </c>
      <c r="H13179" s="7">
        <v>1</v>
      </c>
      <c r="I13179" s="1">
        <v>59</v>
      </c>
      <c r="J13179" s="1">
        <v>41</v>
      </c>
      <c r="K13179" s="8">
        <v>0</v>
      </c>
    </row>
    <row r="13180" spans="4:11" x14ac:dyDescent="0.2">
      <c r="D13180" s="175"/>
      <c r="E13180" s="11"/>
      <c r="F13180" s="10"/>
      <c r="G13180" s="9">
        <v>100</v>
      </c>
      <c r="H13180" s="16">
        <v>0.99009900990099997</v>
      </c>
      <c r="I13180" s="2">
        <v>58.415841584158002</v>
      </c>
      <c r="J13180" s="23">
        <v>40.594059405941003</v>
      </c>
      <c r="K13180" s="36">
        <v>0</v>
      </c>
    </row>
    <row r="13181" spans="4:11" x14ac:dyDescent="0.2">
      <c r="D13181" s="175"/>
      <c r="E13181" s="4" t="s">
        <v>44</v>
      </c>
      <c r="F13181" s="6"/>
      <c r="G13181" s="5">
        <v>114</v>
      </c>
      <c r="H13181" s="7">
        <v>4</v>
      </c>
      <c r="I13181" s="1">
        <v>76</v>
      </c>
      <c r="J13181" s="1">
        <v>33</v>
      </c>
      <c r="K13181" s="8">
        <v>1</v>
      </c>
    </row>
    <row r="13182" spans="4:11" x14ac:dyDescent="0.2">
      <c r="D13182" s="175"/>
      <c r="E13182" s="11"/>
      <c r="F13182" s="10"/>
      <c r="G13182" s="9">
        <v>100</v>
      </c>
      <c r="H13182" s="16">
        <v>3.508771929825</v>
      </c>
      <c r="I13182" s="2">
        <v>66.666666666666998</v>
      </c>
      <c r="J13182" s="2">
        <v>28.947368421053</v>
      </c>
      <c r="K13182" s="13">
        <v>0.87719298245599997</v>
      </c>
    </row>
    <row r="13183" spans="4:11" x14ac:dyDescent="0.2">
      <c r="D13183" s="175"/>
      <c r="E13183" s="4" t="s">
        <v>45</v>
      </c>
      <c r="F13183" s="6"/>
      <c r="G13183" s="5">
        <v>83</v>
      </c>
      <c r="H13183" s="7">
        <v>3</v>
      </c>
      <c r="I13183" s="1">
        <v>49</v>
      </c>
      <c r="J13183" s="1">
        <v>24</v>
      </c>
      <c r="K13183" s="8">
        <v>7</v>
      </c>
    </row>
    <row r="13184" spans="4:11" x14ac:dyDescent="0.2">
      <c r="D13184" s="175"/>
      <c r="E13184" s="11"/>
      <c r="F13184" s="10"/>
      <c r="G13184" s="9">
        <v>100</v>
      </c>
      <c r="H13184" s="16">
        <v>3.6144578313250002</v>
      </c>
      <c r="I13184" s="2">
        <v>59.036144578312999</v>
      </c>
      <c r="J13184" s="2">
        <v>28.915662650601998</v>
      </c>
      <c r="K13184" s="89">
        <v>8.4337349397590007</v>
      </c>
    </row>
    <row r="13185" spans="4:11" x14ac:dyDescent="0.2">
      <c r="D13185" s="174" t="s">
        <v>37</v>
      </c>
      <c r="E13185" s="20" t="s">
        <v>77</v>
      </c>
      <c r="F13185" s="22"/>
      <c r="G13185" s="21">
        <v>593</v>
      </c>
      <c r="H13185" s="25">
        <v>25</v>
      </c>
      <c r="I13185" s="3">
        <v>369</v>
      </c>
      <c r="J13185" s="3">
        <v>182</v>
      </c>
      <c r="K13185" s="26">
        <v>17</v>
      </c>
    </row>
    <row r="13186" spans="4:11" x14ac:dyDescent="0.2">
      <c r="D13186" s="175"/>
      <c r="E13186" s="11"/>
      <c r="F13186" s="10"/>
      <c r="G13186" s="9">
        <v>100</v>
      </c>
      <c r="H13186" s="16">
        <v>4.2158516020240002</v>
      </c>
      <c r="I13186" s="2">
        <v>62.225969645867998</v>
      </c>
      <c r="J13186" s="2">
        <v>30.691399662732</v>
      </c>
      <c r="K13186" s="13">
        <v>2.8667790893760001</v>
      </c>
    </row>
    <row r="13187" spans="4:11" x14ac:dyDescent="0.2">
      <c r="D13187" s="175"/>
      <c r="E13187" s="4" t="s">
        <v>39</v>
      </c>
      <c r="F13187" s="6"/>
      <c r="G13187" s="5">
        <v>27</v>
      </c>
      <c r="H13187" s="7">
        <v>2</v>
      </c>
      <c r="I13187" s="1">
        <v>19</v>
      </c>
      <c r="J13187" s="1">
        <v>5</v>
      </c>
      <c r="K13187" s="8">
        <v>1</v>
      </c>
    </row>
    <row r="13188" spans="4:11" x14ac:dyDescent="0.2">
      <c r="D13188" s="175"/>
      <c r="E13188" s="11"/>
      <c r="F13188" s="10"/>
      <c r="G13188" s="9">
        <v>100</v>
      </c>
      <c r="H13188" s="16">
        <v>7.4074074074069998</v>
      </c>
      <c r="I13188" s="23">
        <v>70.370370370369997</v>
      </c>
      <c r="J13188" s="46">
        <v>18.518518518518999</v>
      </c>
      <c r="K13188" s="13">
        <v>3.7037037037039999</v>
      </c>
    </row>
    <row r="13189" spans="4:11" x14ac:dyDescent="0.2">
      <c r="D13189" s="175"/>
      <c r="E13189" s="4" t="s">
        <v>40</v>
      </c>
      <c r="F13189" s="6"/>
      <c r="G13189" s="5">
        <v>74</v>
      </c>
      <c r="H13189" s="7">
        <v>1</v>
      </c>
      <c r="I13189" s="1">
        <v>53</v>
      </c>
      <c r="J13189" s="1">
        <v>20</v>
      </c>
      <c r="K13189" s="8">
        <v>0</v>
      </c>
    </row>
    <row r="13190" spans="4:11" x14ac:dyDescent="0.2">
      <c r="D13190" s="175"/>
      <c r="E13190" s="11"/>
      <c r="F13190" s="10"/>
      <c r="G13190" s="9">
        <v>100</v>
      </c>
      <c r="H13190" s="16">
        <v>1.351351351351</v>
      </c>
      <c r="I13190" s="23">
        <v>71.621621621621998</v>
      </c>
      <c r="J13190" s="2">
        <v>27.027027027027</v>
      </c>
      <c r="K13190" s="36">
        <v>0</v>
      </c>
    </row>
    <row r="13191" spans="4:11" x14ac:dyDescent="0.2">
      <c r="D13191" s="175"/>
      <c r="E13191" s="4" t="s">
        <v>41</v>
      </c>
      <c r="F13191" s="6"/>
      <c r="G13191" s="5">
        <v>96</v>
      </c>
      <c r="H13191" s="7">
        <v>3</v>
      </c>
      <c r="I13191" s="1">
        <v>60</v>
      </c>
      <c r="J13191" s="1">
        <v>33</v>
      </c>
      <c r="K13191" s="8">
        <v>0</v>
      </c>
    </row>
    <row r="13192" spans="4:11" x14ac:dyDescent="0.2">
      <c r="D13192" s="175"/>
      <c r="E13192" s="11"/>
      <c r="F13192" s="10"/>
      <c r="G13192" s="9">
        <v>100</v>
      </c>
      <c r="H13192" s="16">
        <v>3.125</v>
      </c>
      <c r="I13192" s="2">
        <v>62.5</v>
      </c>
      <c r="J13192" s="2">
        <v>34.375</v>
      </c>
      <c r="K13192" s="36">
        <v>0</v>
      </c>
    </row>
    <row r="13193" spans="4:11" x14ac:dyDescent="0.2">
      <c r="D13193" s="175"/>
      <c r="E13193" s="4" t="s">
        <v>42</v>
      </c>
      <c r="F13193" s="6"/>
      <c r="G13193" s="5">
        <v>97</v>
      </c>
      <c r="H13193" s="7">
        <v>3</v>
      </c>
      <c r="I13193" s="1">
        <v>62</v>
      </c>
      <c r="J13193" s="1">
        <v>31</v>
      </c>
      <c r="K13193" s="8">
        <v>1</v>
      </c>
    </row>
    <row r="13194" spans="4:11" x14ac:dyDescent="0.2">
      <c r="D13194" s="175"/>
      <c r="E13194" s="11"/>
      <c r="F13194" s="10"/>
      <c r="G13194" s="9">
        <v>100</v>
      </c>
      <c r="H13194" s="16">
        <v>3.0927835051549999</v>
      </c>
      <c r="I13194" s="2">
        <v>63.917525773195997</v>
      </c>
      <c r="J13194" s="2">
        <v>31.958762886597999</v>
      </c>
      <c r="K13194" s="13">
        <v>1.0309278350519999</v>
      </c>
    </row>
    <row r="13195" spans="4:11" x14ac:dyDescent="0.2">
      <c r="D13195" s="175"/>
      <c r="E13195" s="4" t="s">
        <v>43</v>
      </c>
      <c r="F13195" s="6"/>
      <c r="G13195" s="5">
        <v>103</v>
      </c>
      <c r="H13195" s="7">
        <v>5</v>
      </c>
      <c r="I13195" s="1">
        <v>62</v>
      </c>
      <c r="J13195" s="1">
        <v>34</v>
      </c>
      <c r="K13195" s="8">
        <v>2</v>
      </c>
    </row>
    <row r="13196" spans="4:11" x14ac:dyDescent="0.2">
      <c r="D13196" s="175"/>
      <c r="E13196" s="11"/>
      <c r="F13196" s="10"/>
      <c r="G13196" s="9">
        <v>100</v>
      </c>
      <c r="H13196" s="16">
        <v>4.8543689320389998</v>
      </c>
      <c r="I13196" s="2">
        <v>60.194174757281999</v>
      </c>
      <c r="J13196" s="2">
        <v>33.009708737864003</v>
      </c>
      <c r="K13196" s="13">
        <v>1.9417475728160001</v>
      </c>
    </row>
    <row r="13197" spans="4:11" x14ac:dyDescent="0.2">
      <c r="D13197" s="175"/>
      <c r="E13197" s="4" t="s">
        <v>44</v>
      </c>
      <c r="F13197" s="6"/>
      <c r="G13197" s="5">
        <v>109</v>
      </c>
      <c r="H13197" s="7">
        <v>4</v>
      </c>
      <c r="I13197" s="1">
        <v>66</v>
      </c>
      <c r="J13197" s="1">
        <v>35</v>
      </c>
      <c r="K13197" s="8">
        <v>4</v>
      </c>
    </row>
    <row r="13198" spans="4:11" x14ac:dyDescent="0.2">
      <c r="D13198" s="175"/>
      <c r="E13198" s="11"/>
      <c r="F13198" s="10"/>
      <c r="G13198" s="9">
        <v>100</v>
      </c>
      <c r="H13198" s="16">
        <v>3.669724770642</v>
      </c>
      <c r="I13198" s="2">
        <v>60.550458715596001</v>
      </c>
      <c r="J13198" s="2">
        <v>32.110091743119</v>
      </c>
      <c r="K13198" s="13">
        <v>3.669724770642</v>
      </c>
    </row>
    <row r="13199" spans="4:11" x14ac:dyDescent="0.2">
      <c r="D13199" s="175"/>
      <c r="E13199" s="4" t="s">
        <v>45</v>
      </c>
      <c r="F13199" s="6"/>
      <c r="G13199" s="5">
        <v>87</v>
      </c>
      <c r="H13199" s="7">
        <v>7</v>
      </c>
      <c r="I13199" s="1">
        <v>47</v>
      </c>
      <c r="J13199" s="1">
        <v>24</v>
      </c>
      <c r="K13199" s="8">
        <v>9</v>
      </c>
    </row>
    <row r="13200" spans="4:11" x14ac:dyDescent="0.2">
      <c r="D13200" s="176"/>
      <c r="E13200" s="57"/>
      <c r="F13200" s="54"/>
      <c r="G13200" s="67">
        <v>100</v>
      </c>
      <c r="H13200" s="82">
        <v>8.0459770114939992</v>
      </c>
      <c r="I13200" s="96">
        <v>54.022988505747001</v>
      </c>
      <c r="J13200" s="48">
        <v>27.586206896552</v>
      </c>
      <c r="K13200" s="113">
        <v>10.344827586207</v>
      </c>
    </row>
    <row r="13202" spans="2:11" x14ac:dyDescent="0.2">
      <c r="B13202" s="43" t="str">
        <f xml:space="preserve"> HYPERLINK("#'目次'!B280", "[274]")</f>
        <v>[274]</v>
      </c>
      <c r="C13202" s="31" t="s">
        <v>500</v>
      </c>
    </row>
    <row r="13206" spans="2:11" x14ac:dyDescent="0.2">
      <c r="D13206" s="177"/>
      <c r="E13206" s="178"/>
      <c r="F13206" s="178"/>
      <c r="G13206" s="40" t="s">
        <v>14</v>
      </c>
      <c r="H13206" s="42" t="s">
        <v>492</v>
      </c>
      <c r="I13206" s="15" t="s">
        <v>493</v>
      </c>
      <c r="J13206" s="15" t="s">
        <v>494</v>
      </c>
      <c r="K13206" s="44" t="s">
        <v>17</v>
      </c>
    </row>
    <row r="13207" spans="2:11" x14ac:dyDescent="0.2">
      <c r="D13207" s="179"/>
      <c r="E13207" s="180"/>
      <c r="F13207" s="180"/>
      <c r="G13207" s="39"/>
      <c r="H13207" s="41"/>
      <c r="I13207" s="14"/>
      <c r="J13207" s="14"/>
      <c r="K13207" s="38"/>
    </row>
    <row r="13208" spans="2:11" x14ac:dyDescent="0.2">
      <c r="D13208" s="70"/>
      <c r="E13208" s="72" t="s">
        <v>14</v>
      </c>
      <c r="F13208" s="69"/>
      <c r="G13208" s="37">
        <v>1222</v>
      </c>
      <c r="H13208" s="17">
        <v>8</v>
      </c>
      <c r="I13208" s="17">
        <v>661</v>
      </c>
      <c r="J13208" s="17">
        <v>478</v>
      </c>
      <c r="K13208" s="55">
        <v>75</v>
      </c>
    </row>
    <row r="13209" spans="2:11" x14ac:dyDescent="0.2">
      <c r="D13209" s="57"/>
      <c r="E13209" s="54"/>
      <c r="F13209" s="71"/>
      <c r="G13209" s="9">
        <v>100</v>
      </c>
      <c r="H13209" s="2">
        <v>0.65466448445199998</v>
      </c>
      <c r="I13209" s="2">
        <v>54.091653027823</v>
      </c>
      <c r="J13209" s="2">
        <v>39.116202945989997</v>
      </c>
      <c r="K13209" s="13">
        <v>6.1374795417349999</v>
      </c>
    </row>
    <row r="13210" spans="2:11" x14ac:dyDescent="0.2">
      <c r="D13210" s="174" t="s">
        <v>18</v>
      </c>
      <c r="E13210" s="20" t="s">
        <v>19</v>
      </c>
      <c r="F13210" s="22"/>
      <c r="G13210" s="21">
        <v>57</v>
      </c>
      <c r="H13210" s="25">
        <v>0</v>
      </c>
      <c r="I13210" s="3">
        <v>27</v>
      </c>
      <c r="J13210" s="3">
        <v>27</v>
      </c>
      <c r="K13210" s="26">
        <v>3</v>
      </c>
    </row>
    <row r="13211" spans="2:11" x14ac:dyDescent="0.2">
      <c r="D13211" s="175"/>
      <c r="E13211" s="11"/>
      <c r="F13211" s="10"/>
      <c r="G13211" s="9">
        <v>100</v>
      </c>
      <c r="H13211" s="45">
        <v>0</v>
      </c>
      <c r="I13211" s="27">
        <v>47.368421052632002</v>
      </c>
      <c r="J13211" s="23">
        <v>47.368421052632002</v>
      </c>
      <c r="K13211" s="13">
        <v>5.2631578947369997</v>
      </c>
    </row>
    <row r="13212" spans="2:11" x14ac:dyDescent="0.2">
      <c r="D13212" s="175"/>
      <c r="E13212" s="4" t="s">
        <v>20</v>
      </c>
      <c r="F13212" s="6"/>
      <c r="G13212" s="5">
        <v>84</v>
      </c>
      <c r="H13212" s="7">
        <v>1</v>
      </c>
      <c r="I13212" s="1">
        <v>38</v>
      </c>
      <c r="J13212" s="1">
        <v>38</v>
      </c>
      <c r="K13212" s="8">
        <v>7</v>
      </c>
    </row>
    <row r="13213" spans="2:11" x14ac:dyDescent="0.2">
      <c r="D13213" s="175"/>
      <c r="E13213" s="11"/>
      <c r="F13213" s="10"/>
      <c r="G13213" s="9">
        <v>100</v>
      </c>
      <c r="H13213" s="16">
        <v>1.190476190476</v>
      </c>
      <c r="I13213" s="27">
        <v>45.238095238094999</v>
      </c>
      <c r="J13213" s="23">
        <v>45.238095238094999</v>
      </c>
      <c r="K13213" s="13">
        <v>8.333333333333</v>
      </c>
    </row>
    <row r="13214" spans="2:11" x14ac:dyDescent="0.2">
      <c r="D13214" s="175"/>
      <c r="E13214" s="4" t="s">
        <v>21</v>
      </c>
      <c r="F13214" s="6"/>
      <c r="G13214" s="5">
        <v>487</v>
      </c>
      <c r="H13214" s="7">
        <v>2</v>
      </c>
      <c r="I13214" s="1">
        <v>276</v>
      </c>
      <c r="J13214" s="1">
        <v>179</v>
      </c>
      <c r="K13214" s="8">
        <v>30</v>
      </c>
    </row>
    <row r="13215" spans="2:11" x14ac:dyDescent="0.2">
      <c r="D13215" s="175"/>
      <c r="E13215" s="11"/>
      <c r="F13215" s="10"/>
      <c r="G13215" s="9">
        <v>100</v>
      </c>
      <c r="H13215" s="16">
        <v>0.41067761806999997</v>
      </c>
      <c r="I13215" s="2">
        <v>56.673511293634</v>
      </c>
      <c r="J13215" s="2">
        <v>36.755646817248</v>
      </c>
      <c r="K13215" s="13">
        <v>6.1601642710469999</v>
      </c>
    </row>
    <row r="13216" spans="2:11" x14ac:dyDescent="0.2">
      <c r="D13216" s="175"/>
      <c r="E13216" s="4" t="s">
        <v>22</v>
      </c>
      <c r="F13216" s="6"/>
      <c r="G13216" s="5">
        <v>35</v>
      </c>
      <c r="H13216" s="7">
        <v>0</v>
      </c>
      <c r="I13216" s="1">
        <v>15</v>
      </c>
      <c r="J13216" s="1">
        <v>18</v>
      </c>
      <c r="K13216" s="8">
        <v>2</v>
      </c>
    </row>
    <row r="13217" spans="4:11" x14ac:dyDescent="0.2">
      <c r="D13217" s="175"/>
      <c r="E13217" s="11"/>
      <c r="F13217" s="10"/>
      <c r="G13217" s="9">
        <v>100</v>
      </c>
      <c r="H13217" s="45">
        <v>0</v>
      </c>
      <c r="I13217" s="46">
        <v>42.857142857143003</v>
      </c>
      <c r="J13217" s="35">
        <v>51.428571428570997</v>
      </c>
      <c r="K13217" s="13">
        <v>5.7142857142860004</v>
      </c>
    </row>
    <row r="13218" spans="4:11" x14ac:dyDescent="0.2">
      <c r="D13218" s="175"/>
      <c r="E13218" s="4" t="s">
        <v>23</v>
      </c>
      <c r="F13218" s="6"/>
      <c r="G13218" s="5">
        <v>143</v>
      </c>
      <c r="H13218" s="7">
        <v>0</v>
      </c>
      <c r="I13218" s="1">
        <v>82</v>
      </c>
      <c r="J13218" s="1">
        <v>54</v>
      </c>
      <c r="K13218" s="8">
        <v>7</v>
      </c>
    </row>
    <row r="13219" spans="4:11" x14ac:dyDescent="0.2">
      <c r="D13219" s="175"/>
      <c r="E13219" s="11"/>
      <c r="F13219" s="10"/>
      <c r="G13219" s="9">
        <v>100</v>
      </c>
      <c r="H13219" s="45">
        <v>0</v>
      </c>
      <c r="I13219" s="2">
        <v>57.342657342656999</v>
      </c>
      <c r="J13219" s="2">
        <v>37.762237762238001</v>
      </c>
      <c r="K13219" s="13">
        <v>4.8951048951049998</v>
      </c>
    </row>
    <row r="13220" spans="4:11" x14ac:dyDescent="0.2">
      <c r="D13220" s="175"/>
      <c r="E13220" s="4" t="s">
        <v>24</v>
      </c>
      <c r="F13220" s="6"/>
      <c r="G13220" s="5">
        <v>187</v>
      </c>
      <c r="H13220" s="7">
        <v>3</v>
      </c>
      <c r="I13220" s="1">
        <v>99</v>
      </c>
      <c r="J13220" s="1">
        <v>70</v>
      </c>
      <c r="K13220" s="8">
        <v>15</v>
      </c>
    </row>
    <row r="13221" spans="4:11" x14ac:dyDescent="0.2">
      <c r="D13221" s="175"/>
      <c r="E13221" s="11"/>
      <c r="F13221" s="10"/>
      <c r="G13221" s="9">
        <v>100</v>
      </c>
      <c r="H13221" s="16">
        <v>1.6042780748659999</v>
      </c>
      <c r="I13221" s="2">
        <v>52.941176470587997</v>
      </c>
      <c r="J13221" s="2">
        <v>37.433155080214</v>
      </c>
      <c r="K13221" s="13">
        <v>8.0213903743320003</v>
      </c>
    </row>
    <row r="13222" spans="4:11" x14ac:dyDescent="0.2">
      <c r="D13222" s="175"/>
      <c r="E13222" s="4" t="s">
        <v>25</v>
      </c>
      <c r="F13222" s="6"/>
      <c r="G13222" s="5">
        <v>71</v>
      </c>
      <c r="H13222" s="7">
        <v>0</v>
      </c>
      <c r="I13222" s="1">
        <v>41</v>
      </c>
      <c r="J13222" s="1">
        <v>27</v>
      </c>
      <c r="K13222" s="8">
        <v>3</v>
      </c>
    </row>
    <row r="13223" spans="4:11" x14ac:dyDescent="0.2">
      <c r="D13223" s="175"/>
      <c r="E13223" s="11"/>
      <c r="F13223" s="10"/>
      <c r="G13223" s="9">
        <v>100</v>
      </c>
      <c r="H13223" s="45">
        <v>0</v>
      </c>
      <c r="I13223" s="2">
        <v>57.746478873238999</v>
      </c>
      <c r="J13223" s="2">
        <v>38.028169014085002</v>
      </c>
      <c r="K13223" s="13">
        <v>4.2253521126760001</v>
      </c>
    </row>
    <row r="13224" spans="4:11" x14ac:dyDescent="0.2">
      <c r="D13224" s="175"/>
      <c r="E13224" s="4" t="s">
        <v>26</v>
      </c>
      <c r="F13224" s="6"/>
      <c r="G13224" s="5">
        <v>30</v>
      </c>
      <c r="H13224" s="7">
        <v>0</v>
      </c>
      <c r="I13224" s="1">
        <v>16</v>
      </c>
      <c r="J13224" s="1">
        <v>12</v>
      </c>
      <c r="K13224" s="8">
        <v>2</v>
      </c>
    </row>
    <row r="13225" spans="4:11" x14ac:dyDescent="0.2">
      <c r="D13225" s="175"/>
      <c r="E13225" s="11"/>
      <c r="F13225" s="10"/>
      <c r="G13225" s="9">
        <v>100</v>
      </c>
      <c r="H13225" s="45">
        <v>0</v>
      </c>
      <c r="I13225" s="2">
        <v>53.333333333333002</v>
      </c>
      <c r="J13225" s="2">
        <v>40</v>
      </c>
      <c r="K13225" s="13">
        <v>6.666666666667</v>
      </c>
    </row>
    <row r="13226" spans="4:11" x14ac:dyDescent="0.2">
      <c r="D13226" s="175"/>
      <c r="E13226" s="4" t="s">
        <v>27</v>
      </c>
      <c r="F13226" s="6"/>
      <c r="G13226" s="5">
        <v>70</v>
      </c>
      <c r="H13226" s="7">
        <v>1</v>
      </c>
      <c r="I13226" s="1">
        <v>34</v>
      </c>
      <c r="J13226" s="1">
        <v>32</v>
      </c>
      <c r="K13226" s="8">
        <v>3</v>
      </c>
    </row>
    <row r="13227" spans="4:11" x14ac:dyDescent="0.2">
      <c r="D13227" s="175"/>
      <c r="E13227" s="11"/>
      <c r="F13227" s="10"/>
      <c r="G13227" s="9">
        <v>100</v>
      </c>
      <c r="H13227" s="16">
        <v>1.4285714285710001</v>
      </c>
      <c r="I13227" s="27">
        <v>48.571428571429003</v>
      </c>
      <c r="J13227" s="23">
        <v>45.714285714286</v>
      </c>
      <c r="K13227" s="13">
        <v>4.2857142857139996</v>
      </c>
    </row>
    <row r="13228" spans="4:11" x14ac:dyDescent="0.2">
      <c r="D13228" s="175"/>
      <c r="E13228" s="4" t="s">
        <v>28</v>
      </c>
      <c r="F13228" s="6"/>
      <c r="G13228" s="5">
        <v>51</v>
      </c>
      <c r="H13228" s="7">
        <v>0</v>
      </c>
      <c r="I13228" s="1">
        <v>32</v>
      </c>
      <c r="J13228" s="1">
        <v>16</v>
      </c>
      <c r="K13228" s="8">
        <v>3</v>
      </c>
    </row>
    <row r="13229" spans="4:11" x14ac:dyDescent="0.2">
      <c r="D13229" s="175"/>
      <c r="E13229" s="11"/>
      <c r="F13229" s="10"/>
      <c r="G13229" s="9">
        <v>100</v>
      </c>
      <c r="H13229" s="45">
        <v>0</v>
      </c>
      <c r="I13229" s="23">
        <v>62.745098039216003</v>
      </c>
      <c r="J13229" s="27">
        <v>31.372549019608002</v>
      </c>
      <c r="K13229" s="13">
        <v>5.8823529411760003</v>
      </c>
    </row>
    <row r="13230" spans="4:11" x14ac:dyDescent="0.2">
      <c r="D13230" s="175"/>
      <c r="E13230" s="4" t="s">
        <v>29</v>
      </c>
      <c r="F13230" s="6"/>
      <c r="G13230" s="5">
        <v>7</v>
      </c>
      <c r="H13230" s="7">
        <v>1</v>
      </c>
      <c r="I13230" s="1">
        <v>1</v>
      </c>
      <c r="J13230" s="1">
        <v>5</v>
      </c>
      <c r="K13230" s="8">
        <v>0</v>
      </c>
    </row>
    <row r="13231" spans="4:11" x14ac:dyDescent="0.2">
      <c r="D13231" s="175"/>
      <c r="E13231" s="11"/>
      <c r="F13231" s="10"/>
      <c r="G13231" s="9">
        <v>100</v>
      </c>
      <c r="H13231" s="86">
        <v>14.285714285714</v>
      </c>
      <c r="I13231" s="46">
        <v>14.285714285714</v>
      </c>
      <c r="J13231" s="35">
        <v>71.428571428571004</v>
      </c>
      <c r="K13231" s="148">
        <v>0</v>
      </c>
    </row>
    <row r="13232" spans="4:11" x14ac:dyDescent="0.2">
      <c r="D13232" s="174" t="s">
        <v>30</v>
      </c>
      <c r="E13232" s="20" t="s">
        <v>31</v>
      </c>
      <c r="F13232" s="22"/>
      <c r="G13232" s="21">
        <v>393</v>
      </c>
      <c r="H13232" s="25">
        <v>3</v>
      </c>
      <c r="I13232" s="3">
        <v>208</v>
      </c>
      <c r="J13232" s="3">
        <v>159</v>
      </c>
      <c r="K13232" s="26">
        <v>23</v>
      </c>
    </row>
    <row r="13233" spans="4:11" x14ac:dyDescent="0.2">
      <c r="D13233" s="175"/>
      <c r="E13233" s="11"/>
      <c r="F13233" s="10"/>
      <c r="G13233" s="9">
        <v>100</v>
      </c>
      <c r="H13233" s="16">
        <v>0.76335877862599999</v>
      </c>
      <c r="I13233" s="2">
        <v>52.926208651399001</v>
      </c>
      <c r="J13233" s="2">
        <v>40.458015267176002</v>
      </c>
      <c r="K13233" s="13">
        <v>5.8524173027990001</v>
      </c>
    </row>
    <row r="13234" spans="4:11" x14ac:dyDescent="0.2">
      <c r="D13234" s="175"/>
      <c r="E13234" s="4" t="s">
        <v>32</v>
      </c>
      <c r="F13234" s="6"/>
      <c r="G13234" s="5">
        <v>352</v>
      </c>
      <c r="H13234" s="7">
        <v>2</v>
      </c>
      <c r="I13234" s="1">
        <v>185</v>
      </c>
      <c r="J13234" s="1">
        <v>141</v>
      </c>
      <c r="K13234" s="8">
        <v>24</v>
      </c>
    </row>
    <row r="13235" spans="4:11" x14ac:dyDescent="0.2">
      <c r="D13235" s="175"/>
      <c r="E13235" s="11"/>
      <c r="F13235" s="10"/>
      <c r="G13235" s="9">
        <v>100</v>
      </c>
      <c r="H13235" s="16">
        <v>0.56818181818199998</v>
      </c>
      <c r="I13235" s="2">
        <v>52.556818181818002</v>
      </c>
      <c r="J13235" s="2">
        <v>40.056818181818002</v>
      </c>
      <c r="K13235" s="13">
        <v>6.8181818181820004</v>
      </c>
    </row>
    <row r="13236" spans="4:11" x14ac:dyDescent="0.2">
      <c r="D13236" s="175"/>
      <c r="E13236" s="4" t="s">
        <v>33</v>
      </c>
      <c r="F13236" s="6"/>
      <c r="G13236" s="5">
        <v>388</v>
      </c>
      <c r="H13236" s="7">
        <v>2</v>
      </c>
      <c r="I13236" s="1">
        <v>225</v>
      </c>
      <c r="J13236" s="1">
        <v>137</v>
      </c>
      <c r="K13236" s="8">
        <v>24</v>
      </c>
    </row>
    <row r="13237" spans="4:11" x14ac:dyDescent="0.2">
      <c r="D13237" s="175"/>
      <c r="E13237" s="11"/>
      <c r="F13237" s="10"/>
      <c r="G13237" s="9">
        <v>100</v>
      </c>
      <c r="H13237" s="16">
        <v>0.51546391752599996</v>
      </c>
      <c r="I13237" s="2">
        <v>57.989690721648998</v>
      </c>
      <c r="J13237" s="2">
        <v>35.309278350515001</v>
      </c>
      <c r="K13237" s="13">
        <v>6.1855670103089997</v>
      </c>
    </row>
    <row r="13238" spans="4:11" x14ac:dyDescent="0.2">
      <c r="D13238" s="175"/>
      <c r="E13238" s="4" t="s">
        <v>34</v>
      </c>
      <c r="F13238" s="6"/>
      <c r="G13238" s="5">
        <v>89</v>
      </c>
      <c r="H13238" s="7">
        <v>1</v>
      </c>
      <c r="I13238" s="1">
        <v>43</v>
      </c>
      <c r="J13238" s="1">
        <v>41</v>
      </c>
      <c r="K13238" s="8">
        <v>4</v>
      </c>
    </row>
    <row r="13239" spans="4:11" x14ac:dyDescent="0.2">
      <c r="D13239" s="175"/>
      <c r="E13239" s="11"/>
      <c r="F13239" s="10"/>
      <c r="G13239" s="9">
        <v>100</v>
      </c>
      <c r="H13239" s="16">
        <v>1.123595505618</v>
      </c>
      <c r="I13239" s="27">
        <v>48.314606741573002</v>
      </c>
      <c r="J13239" s="23">
        <v>46.067415730336997</v>
      </c>
      <c r="K13239" s="13">
        <v>4.4943820224720001</v>
      </c>
    </row>
    <row r="13240" spans="4:11" x14ac:dyDescent="0.2">
      <c r="D13240" s="174" t="s">
        <v>35</v>
      </c>
      <c r="E13240" s="20" t="s">
        <v>36</v>
      </c>
      <c r="F13240" s="22"/>
      <c r="G13240" s="21">
        <v>629</v>
      </c>
      <c r="H13240" s="25">
        <v>4</v>
      </c>
      <c r="I13240" s="3">
        <v>338</v>
      </c>
      <c r="J13240" s="3">
        <v>251</v>
      </c>
      <c r="K13240" s="26">
        <v>36</v>
      </c>
    </row>
    <row r="13241" spans="4:11" x14ac:dyDescent="0.2">
      <c r="D13241" s="175"/>
      <c r="E13241" s="11"/>
      <c r="F13241" s="10"/>
      <c r="G13241" s="9">
        <v>100</v>
      </c>
      <c r="H13241" s="16">
        <v>0.63593004769499994</v>
      </c>
      <c r="I13241" s="2">
        <v>53.736089030206998</v>
      </c>
      <c r="J13241" s="2">
        <v>39.904610492845997</v>
      </c>
      <c r="K13241" s="13">
        <v>5.7233704292530003</v>
      </c>
    </row>
    <row r="13242" spans="4:11" x14ac:dyDescent="0.2">
      <c r="D13242" s="175"/>
      <c r="E13242" s="4" t="s">
        <v>37</v>
      </c>
      <c r="F13242" s="6"/>
      <c r="G13242" s="5">
        <v>593</v>
      </c>
      <c r="H13242" s="7">
        <v>4</v>
      </c>
      <c r="I13242" s="1">
        <v>323</v>
      </c>
      <c r="J13242" s="1">
        <v>227</v>
      </c>
      <c r="K13242" s="8">
        <v>39</v>
      </c>
    </row>
    <row r="13243" spans="4:11" x14ac:dyDescent="0.2">
      <c r="D13243" s="175"/>
      <c r="E13243" s="11"/>
      <c r="F13243" s="10"/>
      <c r="G13243" s="9">
        <v>100</v>
      </c>
      <c r="H13243" s="16">
        <v>0.67453625632400005</v>
      </c>
      <c r="I13243" s="2">
        <v>54.468802698144998</v>
      </c>
      <c r="J13243" s="2">
        <v>38.279932546373999</v>
      </c>
      <c r="K13243" s="13">
        <v>6.5767284991570003</v>
      </c>
    </row>
    <row r="13244" spans="4:11" x14ac:dyDescent="0.2">
      <c r="D13244" s="174" t="s">
        <v>38</v>
      </c>
      <c r="E13244" s="20" t="s">
        <v>39</v>
      </c>
      <c r="F13244" s="22"/>
      <c r="G13244" s="21">
        <v>64</v>
      </c>
      <c r="H13244" s="25">
        <v>0</v>
      </c>
      <c r="I13244" s="3">
        <v>53</v>
      </c>
      <c r="J13244" s="3">
        <v>9</v>
      </c>
      <c r="K13244" s="26">
        <v>2</v>
      </c>
    </row>
    <row r="13245" spans="4:11" x14ac:dyDescent="0.2">
      <c r="D13245" s="175"/>
      <c r="E13245" s="11"/>
      <c r="F13245" s="10"/>
      <c r="G13245" s="9">
        <v>100</v>
      </c>
      <c r="H13245" s="45">
        <v>0</v>
      </c>
      <c r="I13245" s="35">
        <v>82.8125</v>
      </c>
      <c r="J13245" s="46">
        <v>14.0625</v>
      </c>
      <c r="K13245" s="13">
        <v>3.125</v>
      </c>
    </row>
    <row r="13246" spans="4:11" x14ac:dyDescent="0.2">
      <c r="D13246" s="175"/>
      <c r="E13246" s="4" t="s">
        <v>40</v>
      </c>
      <c r="F13246" s="6"/>
      <c r="G13246" s="5">
        <v>147</v>
      </c>
      <c r="H13246" s="7">
        <v>1</v>
      </c>
      <c r="I13246" s="1">
        <v>95</v>
      </c>
      <c r="J13246" s="1">
        <v>50</v>
      </c>
      <c r="K13246" s="8">
        <v>1</v>
      </c>
    </row>
    <row r="13247" spans="4:11" x14ac:dyDescent="0.2">
      <c r="D13247" s="175"/>
      <c r="E13247" s="11"/>
      <c r="F13247" s="10"/>
      <c r="G13247" s="9">
        <v>100</v>
      </c>
      <c r="H13247" s="16">
        <v>0.68027210884400002</v>
      </c>
      <c r="I13247" s="35">
        <v>64.625850340135997</v>
      </c>
      <c r="J13247" s="27">
        <v>34.013605442177003</v>
      </c>
      <c r="K13247" s="93">
        <v>0.68027210884400002</v>
      </c>
    </row>
    <row r="13248" spans="4:11" x14ac:dyDescent="0.2">
      <c r="D13248" s="175"/>
      <c r="E13248" s="4" t="s">
        <v>41</v>
      </c>
      <c r="F13248" s="6"/>
      <c r="G13248" s="5">
        <v>204</v>
      </c>
      <c r="H13248" s="7">
        <v>1</v>
      </c>
      <c r="I13248" s="1">
        <v>126</v>
      </c>
      <c r="J13248" s="1">
        <v>72</v>
      </c>
      <c r="K13248" s="8">
        <v>5</v>
      </c>
    </row>
    <row r="13249" spans="2:11" x14ac:dyDescent="0.2">
      <c r="D13249" s="175"/>
      <c r="E13249" s="11"/>
      <c r="F13249" s="10"/>
      <c r="G13249" s="9">
        <v>100</v>
      </c>
      <c r="H13249" s="16">
        <v>0.49019607843099999</v>
      </c>
      <c r="I13249" s="23">
        <v>61.764705882352999</v>
      </c>
      <c r="J13249" s="2">
        <v>35.294117647058997</v>
      </c>
      <c r="K13249" s="13">
        <v>2.4509803921570001</v>
      </c>
    </row>
    <row r="13250" spans="2:11" x14ac:dyDescent="0.2">
      <c r="D13250" s="175"/>
      <c r="E13250" s="4" t="s">
        <v>42</v>
      </c>
      <c r="F13250" s="6"/>
      <c r="G13250" s="5">
        <v>210</v>
      </c>
      <c r="H13250" s="7">
        <v>2</v>
      </c>
      <c r="I13250" s="1">
        <v>114</v>
      </c>
      <c r="J13250" s="1">
        <v>84</v>
      </c>
      <c r="K13250" s="8">
        <v>10</v>
      </c>
    </row>
    <row r="13251" spans="2:11" x14ac:dyDescent="0.2">
      <c r="D13251" s="175"/>
      <c r="E13251" s="11"/>
      <c r="F13251" s="10"/>
      <c r="G13251" s="9">
        <v>100</v>
      </c>
      <c r="H13251" s="16">
        <v>0.95238095238099996</v>
      </c>
      <c r="I13251" s="2">
        <v>54.285714285714</v>
      </c>
      <c r="J13251" s="2">
        <v>40</v>
      </c>
      <c r="K13251" s="13">
        <v>4.7619047619049999</v>
      </c>
    </row>
    <row r="13252" spans="2:11" x14ac:dyDescent="0.2">
      <c r="D13252" s="175"/>
      <c r="E13252" s="4" t="s">
        <v>43</v>
      </c>
      <c r="F13252" s="6"/>
      <c r="G13252" s="5">
        <v>204</v>
      </c>
      <c r="H13252" s="7">
        <v>1</v>
      </c>
      <c r="I13252" s="1">
        <v>109</v>
      </c>
      <c r="J13252" s="1">
        <v>90</v>
      </c>
      <c r="K13252" s="8">
        <v>4</v>
      </c>
    </row>
    <row r="13253" spans="2:11" x14ac:dyDescent="0.2">
      <c r="D13253" s="175"/>
      <c r="E13253" s="11"/>
      <c r="F13253" s="10"/>
      <c r="G13253" s="9">
        <v>100</v>
      </c>
      <c r="H13253" s="16">
        <v>0.49019607843099999</v>
      </c>
      <c r="I13253" s="2">
        <v>53.431372549019997</v>
      </c>
      <c r="J13253" s="23">
        <v>44.117647058823998</v>
      </c>
      <c r="K13253" s="13">
        <v>1.9607843137250001</v>
      </c>
    </row>
    <row r="13254" spans="2:11" x14ac:dyDescent="0.2">
      <c r="D13254" s="175"/>
      <c r="E13254" s="4" t="s">
        <v>44</v>
      </c>
      <c r="F13254" s="6"/>
      <c r="G13254" s="5">
        <v>223</v>
      </c>
      <c r="H13254" s="7">
        <v>2</v>
      </c>
      <c r="I13254" s="1">
        <v>98</v>
      </c>
      <c r="J13254" s="1">
        <v>107</v>
      </c>
      <c r="K13254" s="8">
        <v>16</v>
      </c>
    </row>
    <row r="13255" spans="2:11" x14ac:dyDescent="0.2">
      <c r="D13255" s="175"/>
      <c r="E13255" s="11"/>
      <c r="F13255" s="10"/>
      <c r="G13255" s="9">
        <v>100</v>
      </c>
      <c r="H13255" s="16">
        <v>0.89686098654699997</v>
      </c>
      <c r="I13255" s="46">
        <v>43.946188340806998</v>
      </c>
      <c r="J13255" s="23">
        <v>47.982062780268997</v>
      </c>
      <c r="K13255" s="13">
        <v>7.1748878923769999</v>
      </c>
    </row>
    <row r="13256" spans="2:11" x14ac:dyDescent="0.2">
      <c r="D13256" s="175"/>
      <c r="E13256" s="4" t="s">
        <v>45</v>
      </c>
      <c r="F13256" s="6"/>
      <c r="G13256" s="5">
        <v>170</v>
      </c>
      <c r="H13256" s="7">
        <v>1</v>
      </c>
      <c r="I13256" s="1">
        <v>66</v>
      </c>
      <c r="J13256" s="1">
        <v>66</v>
      </c>
      <c r="K13256" s="8">
        <v>37</v>
      </c>
    </row>
    <row r="13257" spans="2:11" x14ac:dyDescent="0.2">
      <c r="D13257" s="176"/>
      <c r="E13257" s="57"/>
      <c r="F13257" s="54"/>
      <c r="G13257" s="67">
        <v>100</v>
      </c>
      <c r="H13257" s="82">
        <v>0.58823529411800002</v>
      </c>
      <c r="I13257" s="91">
        <v>38.823529411765001</v>
      </c>
      <c r="J13257" s="48">
        <v>38.823529411765001</v>
      </c>
      <c r="K13257" s="118">
        <v>21.764705882352999</v>
      </c>
    </row>
    <row r="13259" spans="2:11" x14ac:dyDescent="0.2">
      <c r="B13259" s="43" t="str">
        <f xml:space="preserve"> HYPERLINK("#'目次'!B281", "[275]")</f>
        <v>[275]</v>
      </c>
      <c r="C13259" s="31" t="s">
        <v>500</v>
      </c>
    </row>
    <row r="13263" spans="2:11" x14ac:dyDescent="0.2">
      <c r="D13263" s="177"/>
      <c r="E13263" s="178"/>
      <c r="F13263" s="178"/>
      <c r="G13263" s="40" t="s">
        <v>14</v>
      </c>
      <c r="H13263" s="42" t="s">
        <v>492</v>
      </c>
      <c r="I13263" s="15" t="s">
        <v>493</v>
      </c>
      <c r="J13263" s="15" t="s">
        <v>494</v>
      </c>
      <c r="K13263" s="44" t="s">
        <v>17</v>
      </c>
    </row>
    <row r="13264" spans="2:11" x14ac:dyDescent="0.2">
      <c r="D13264" s="179"/>
      <c r="E13264" s="180"/>
      <c r="F13264" s="180"/>
      <c r="G13264" s="39"/>
      <c r="H13264" s="41"/>
      <c r="I13264" s="14"/>
      <c r="J13264" s="14"/>
      <c r="K13264" s="38"/>
    </row>
    <row r="13265" spans="4:11" x14ac:dyDescent="0.2">
      <c r="D13265" s="70"/>
      <c r="E13265" s="72" t="s">
        <v>14</v>
      </c>
      <c r="F13265" s="69"/>
      <c r="G13265" s="37">
        <v>1222</v>
      </c>
      <c r="H13265" s="17">
        <v>8</v>
      </c>
      <c r="I13265" s="17">
        <v>661</v>
      </c>
      <c r="J13265" s="17">
        <v>478</v>
      </c>
      <c r="K13265" s="55">
        <v>75</v>
      </c>
    </row>
    <row r="13266" spans="4:11" x14ac:dyDescent="0.2">
      <c r="D13266" s="57"/>
      <c r="E13266" s="54"/>
      <c r="F13266" s="71"/>
      <c r="G13266" s="9">
        <v>100</v>
      </c>
      <c r="H13266" s="2">
        <v>0.65466448445199998</v>
      </c>
      <c r="I13266" s="2">
        <v>54.091653027823</v>
      </c>
      <c r="J13266" s="2">
        <v>39.116202945989997</v>
      </c>
      <c r="K13266" s="13">
        <v>6.1374795417349999</v>
      </c>
    </row>
    <row r="13267" spans="4:11" x14ac:dyDescent="0.2">
      <c r="D13267" s="174" t="s">
        <v>52</v>
      </c>
      <c r="E13267" s="20" t="s">
        <v>53</v>
      </c>
      <c r="F13267" s="22"/>
      <c r="G13267" s="21">
        <v>15</v>
      </c>
      <c r="H13267" s="25">
        <v>0</v>
      </c>
      <c r="I13267" s="3">
        <v>7</v>
      </c>
      <c r="J13267" s="3">
        <v>8</v>
      </c>
      <c r="K13267" s="26">
        <v>0</v>
      </c>
    </row>
    <row r="13268" spans="4:11" x14ac:dyDescent="0.2">
      <c r="D13268" s="175"/>
      <c r="E13268" s="11"/>
      <c r="F13268" s="10"/>
      <c r="G13268" s="9">
        <v>100</v>
      </c>
      <c r="H13268" s="45">
        <v>0</v>
      </c>
      <c r="I13268" s="27">
        <v>46.666666666666998</v>
      </c>
      <c r="J13268" s="35">
        <v>53.333333333333002</v>
      </c>
      <c r="K13268" s="148">
        <v>0</v>
      </c>
    </row>
    <row r="13269" spans="4:11" ht="24" x14ac:dyDescent="0.2">
      <c r="D13269" s="175"/>
      <c r="E13269" s="4" t="s">
        <v>54</v>
      </c>
      <c r="F13269" s="6"/>
      <c r="G13269" s="5">
        <v>122</v>
      </c>
      <c r="H13269" s="7">
        <v>0</v>
      </c>
      <c r="I13269" s="1">
        <v>64</v>
      </c>
      <c r="J13269" s="1">
        <v>53</v>
      </c>
      <c r="K13269" s="8">
        <v>5</v>
      </c>
    </row>
    <row r="13270" spans="4:11" x14ac:dyDescent="0.2">
      <c r="D13270" s="175"/>
      <c r="E13270" s="11"/>
      <c r="F13270" s="10"/>
      <c r="G13270" s="9">
        <v>100</v>
      </c>
      <c r="H13270" s="45">
        <v>0</v>
      </c>
      <c r="I13270" s="2">
        <v>52.459016393443001</v>
      </c>
      <c r="J13270" s="2">
        <v>43.442622950820002</v>
      </c>
      <c r="K13270" s="13">
        <v>4.0983606557380003</v>
      </c>
    </row>
    <row r="13271" spans="4:11" x14ac:dyDescent="0.2">
      <c r="D13271" s="175"/>
      <c r="E13271" s="4" t="s">
        <v>55</v>
      </c>
      <c r="F13271" s="6"/>
      <c r="G13271" s="5">
        <v>43</v>
      </c>
      <c r="H13271" s="7">
        <v>1</v>
      </c>
      <c r="I13271" s="1">
        <v>21</v>
      </c>
      <c r="J13271" s="1">
        <v>17</v>
      </c>
      <c r="K13271" s="8">
        <v>4</v>
      </c>
    </row>
    <row r="13272" spans="4:11" x14ac:dyDescent="0.2">
      <c r="D13272" s="175"/>
      <c r="E13272" s="11"/>
      <c r="F13272" s="10"/>
      <c r="G13272" s="9">
        <v>100</v>
      </c>
      <c r="H13272" s="16">
        <v>2.3255813953489999</v>
      </c>
      <c r="I13272" s="27">
        <v>48.837209302326002</v>
      </c>
      <c r="J13272" s="2">
        <v>39.534883720929997</v>
      </c>
      <c r="K13272" s="13">
        <v>9.3023255813949994</v>
      </c>
    </row>
    <row r="13273" spans="4:11" x14ac:dyDescent="0.2">
      <c r="D13273" s="175"/>
      <c r="E13273" s="4" t="s">
        <v>56</v>
      </c>
      <c r="F13273" s="6"/>
      <c r="G13273" s="5">
        <v>60</v>
      </c>
      <c r="H13273" s="7">
        <v>1</v>
      </c>
      <c r="I13273" s="1">
        <v>39</v>
      </c>
      <c r="J13273" s="1">
        <v>16</v>
      </c>
      <c r="K13273" s="8">
        <v>4</v>
      </c>
    </row>
    <row r="13274" spans="4:11" x14ac:dyDescent="0.2">
      <c r="D13274" s="175"/>
      <c r="E13274" s="11"/>
      <c r="F13274" s="10"/>
      <c r="G13274" s="9">
        <v>100</v>
      </c>
      <c r="H13274" s="16">
        <v>1.666666666667</v>
      </c>
      <c r="I13274" s="35">
        <v>65</v>
      </c>
      <c r="J13274" s="46">
        <v>26.666666666666998</v>
      </c>
      <c r="K13274" s="13">
        <v>6.666666666667</v>
      </c>
    </row>
    <row r="13275" spans="4:11" x14ac:dyDescent="0.2">
      <c r="D13275" s="175"/>
      <c r="E13275" s="4" t="s">
        <v>57</v>
      </c>
      <c r="F13275" s="6"/>
      <c r="G13275" s="5">
        <v>286</v>
      </c>
      <c r="H13275" s="7">
        <v>3</v>
      </c>
      <c r="I13275" s="1">
        <v>163</v>
      </c>
      <c r="J13275" s="1">
        <v>114</v>
      </c>
      <c r="K13275" s="8">
        <v>6</v>
      </c>
    </row>
    <row r="13276" spans="4:11" x14ac:dyDescent="0.2">
      <c r="D13276" s="175"/>
      <c r="E13276" s="11"/>
      <c r="F13276" s="10"/>
      <c r="G13276" s="9">
        <v>100</v>
      </c>
      <c r="H13276" s="16">
        <v>1.0489510489510001</v>
      </c>
      <c r="I13276" s="2">
        <v>56.993006993007</v>
      </c>
      <c r="J13276" s="2">
        <v>39.860139860140002</v>
      </c>
      <c r="K13276" s="13">
        <v>2.0979020979020002</v>
      </c>
    </row>
    <row r="13277" spans="4:11" x14ac:dyDescent="0.2">
      <c r="D13277" s="175"/>
      <c r="E13277" s="4" t="s">
        <v>58</v>
      </c>
      <c r="F13277" s="6"/>
      <c r="G13277" s="5">
        <v>129</v>
      </c>
      <c r="H13277" s="7">
        <v>0</v>
      </c>
      <c r="I13277" s="1">
        <v>65</v>
      </c>
      <c r="J13277" s="1">
        <v>60</v>
      </c>
      <c r="K13277" s="8">
        <v>4</v>
      </c>
    </row>
    <row r="13278" spans="4:11" x14ac:dyDescent="0.2">
      <c r="D13278" s="175"/>
      <c r="E13278" s="11"/>
      <c r="F13278" s="10"/>
      <c r="G13278" s="9">
        <v>100</v>
      </c>
      <c r="H13278" s="45">
        <v>0</v>
      </c>
      <c r="I13278" s="2">
        <v>50.387596899225002</v>
      </c>
      <c r="J13278" s="23">
        <v>46.511627906976997</v>
      </c>
      <c r="K13278" s="13">
        <v>3.1007751937979999</v>
      </c>
    </row>
    <row r="13279" spans="4:11" x14ac:dyDescent="0.2">
      <c r="D13279" s="175"/>
      <c r="E13279" s="4" t="s">
        <v>59</v>
      </c>
      <c r="F13279" s="6"/>
      <c r="G13279" s="5">
        <v>195</v>
      </c>
      <c r="H13279" s="7">
        <v>2</v>
      </c>
      <c r="I13279" s="1">
        <v>90</v>
      </c>
      <c r="J13279" s="1">
        <v>89</v>
      </c>
      <c r="K13279" s="8">
        <v>14</v>
      </c>
    </row>
    <row r="13280" spans="4:11" x14ac:dyDescent="0.2">
      <c r="D13280" s="175"/>
      <c r="E13280" s="11"/>
      <c r="F13280" s="10"/>
      <c r="G13280" s="9">
        <v>100</v>
      </c>
      <c r="H13280" s="16">
        <v>1.025641025641</v>
      </c>
      <c r="I13280" s="27">
        <v>46.153846153845997</v>
      </c>
      <c r="J13280" s="23">
        <v>45.641025641025998</v>
      </c>
      <c r="K13280" s="13">
        <v>7.1794871794870003</v>
      </c>
    </row>
    <row r="13281" spans="4:11" x14ac:dyDescent="0.2">
      <c r="D13281" s="175"/>
      <c r="E13281" s="4" t="s">
        <v>60</v>
      </c>
      <c r="F13281" s="6"/>
      <c r="G13281" s="5">
        <v>176</v>
      </c>
      <c r="H13281" s="7">
        <v>1</v>
      </c>
      <c r="I13281" s="1">
        <v>90</v>
      </c>
      <c r="J13281" s="1">
        <v>69</v>
      </c>
      <c r="K13281" s="8">
        <v>16</v>
      </c>
    </row>
    <row r="13282" spans="4:11" x14ac:dyDescent="0.2">
      <c r="D13282" s="175"/>
      <c r="E13282" s="11"/>
      <c r="F13282" s="10"/>
      <c r="G13282" s="9">
        <v>100</v>
      </c>
      <c r="H13282" s="16">
        <v>0.56818181818199998</v>
      </c>
      <c r="I13282" s="2">
        <v>51.136363636364003</v>
      </c>
      <c r="J13282" s="2">
        <v>39.204545454544999</v>
      </c>
      <c r="K13282" s="13">
        <v>9.0909090909089993</v>
      </c>
    </row>
    <row r="13283" spans="4:11" x14ac:dyDescent="0.2">
      <c r="D13283" s="175"/>
      <c r="E13283" s="4" t="s">
        <v>61</v>
      </c>
      <c r="F13283" s="6"/>
      <c r="G13283" s="5">
        <v>78</v>
      </c>
      <c r="H13283" s="7">
        <v>0</v>
      </c>
      <c r="I13283" s="1">
        <v>65</v>
      </c>
      <c r="J13283" s="1">
        <v>11</v>
      </c>
      <c r="K13283" s="8">
        <v>2</v>
      </c>
    </row>
    <row r="13284" spans="4:11" x14ac:dyDescent="0.2">
      <c r="D13284" s="175"/>
      <c r="E13284" s="11"/>
      <c r="F13284" s="10"/>
      <c r="G13284" s="9">
        <v>100</v>
      </c>
      <c r="H13284" s="45">
        <v>0</v>
      </c>
      <c r="I13284" s="35">
        <v>83.333333333333002</v>
      </c>
      <c r="J13284" s="46">
        <v>14.102564102563999</v>
      </c>
      <c r="K13284" s="13">
        <v>2.564102564103</v>
      </c>
    </row>
    <row r="13285" spans="4:11" x14ac:dyDescent="0.2">
      <c r="D13285" s="175"/>
      <c r="E13285" s="4" t="s">
        <v>62</v>
      </c>
      <c r="F13285" s="6"/>
      <c r="G13285" s="5">
        <v>113</v>
      </c>
      <c r="H13285" s="7">
        <v>0</v>
      </c>
      <c r="I13285" s="1">
        <v>56</v>
      </c>
      <c r="J13285" s="1">
        <v>39</v>
      </c>
      <c r="K13285" s="8">
        <v>18</v>
      </c>
    </row>
    <row r="13286" spans="4:11" x14ac:dyDescent="0.2">
      <c r="D13286" s="175"/>
      <c r="E13286" s="11"/>
      <c r="F13286" s="10"/>
      <c r="G13286" s="9">
        <v>100</v>
      </c>
      <c r="H13286" s="45">
        <v>0</v>
      </c>
      <c r="I13286" s="2">
        <v>49.557522123894003</v>
      </c>
      <c r="J13286" s="2">
        <v>34.513274336282997</v>
      </c>
      <c r="K13286" s="89">
        <v>15.929203539823</v>
      </c>
    </row>
    <row r="13287" spans="4:11" x14ac:dyDescent="0.2">
      <c r="D13287" s="174" t="s">
        <v>63</v>
      </c>
      <c r="E13287" s="20" t="s">
        <v>64</v>
      </c>
      <c r="F13287" s="22"/>
      <c r="G13287" s="21">
        <v>234</v>
      </c>
      <c r="H13287" s="25">
        <v>2</v>
      </c>
      <c r="I13287" s="3">
        <v>105</v>
      </c>
      <c r="J13287" s="3">
        <v>104</v>
      </c>
      <c r="K13287" s="26">
        <v>23</v>
      </c>
    </row>
    <row r="13288" spans="4:11" x14ac:dyDescent="0.2">
      <c r="D13288" s="175"/>
      <c r="E13288" s="11"/>
      <c r="F13288" s="10"/>
      <c r="G13288" s="9">
        <v>100</v>
      </c>
      <c r="H13288" s="16">
        <v>0.85470085470099999</v>
      </c>
      <c r="I13288" s="27">
        <v>44.871794871794997</v>
      </c>
      <c r="J13288" s="23">
        <v>44.444444444444002</v>
      </c>
      <c r="K13288" s="13">
        <v>9.8290598290600002</v>
      </c>
    </row>
    <row r="13289" spans="4:11" x14ac:dyDescent="0.2">
      <c r="D13289" s="175"/>
      <c r="E13289" s="4" t="s">
        <v>65</v>
      </c>
      <c r="F13289" s="6"/>
      <c r="G13289" s="5">
        <v>172</v>
      </c>
      <c r="H13289" s="7">
        <v>2</v>
      </c>
      <c r="I13289" s="1">
        <v>80</v>
      </c>
      <c r="J13289" s="1">
        <v>71</v>
      </c>
      <c r="K13289" s="8">
        <v>19</v>
      </c>
    </row>
    <row r="13290" spans="4:11" x14ac:dyDescent="0.2">
      <c r="D13290" s="175"/>
      <c r="E13290" s="11"/>
      <c r="F13290" s="10"/>
      <c r="G13290" s="9">
        <v>100</v>
      </c>
      <c r="H13290" s="16">
        <v>1.1627906976739999</v>
      </c>
      <c r="I13290" s="27">
        <v>46.511627906976997</v>
      </c>
      <c r="J13290" s="2">
        <v>41.279069767442003</v>
      </c>
      <c r="K13290" s="13">
        <v>11.046511627907</v>
      </c>
    </row>
    <row r="13291" spans="4:11" x14ac:dyDescent="0.2">
      <c r="D13291" s="175"/>
      <c r="E13291" s="4" t="s">
        <v>66</v>
      </c>
      <c r="F13291" s="6"/>
      <c r="G13291" s="5">
        <v>165</v>
      </c>
      <c r="H13291" s="7">
        <v>1</v>
      </c>
      <c r="I13291" s="1">
        <v>97</v>
      </c>
      <c r="J13291" s="1">
        <v>57</v>
      </c>
      <c r="K13291" s="8">
        <v>10</v>
      </c>
    </row>
    <row r="13292" spans="4:11" x14ac:dyDescent="0.2">
      <c r="D13292" s="175"/>
      <c r="E13292" s="11"/>
      <c r="F13292" s="10"/>
      <c r="G13292" s="9">
        <v>100</v>
      </c>
      <c r="H13292" s="16">
        <v>0.60606060606099998</v>
      </c>
      <c r="I13292" s="2">
        <v>58.787878787879002</v>
      </c>
      <c r="J13292" s="2">
        <v>34.545454545455001</v>
      </c>
      <c r="K13292" s="13">
        <v>6.0606060606060002</v>
      </c>
    </row>
    <row r="13293" spans="4:11" x14ac:dyDescent="0.2">
      <c r="D13293" s="175"/>
      <c r="E13293" s="4" t="s">
        <v>67</v>
      </c>
      <c r="F13293" s="6"/>
      <c r="G13293" s="5">
        <v>158</v>
      </c>
      <c r="H13293" s="7">
        <v>1</v>
      </c>
      <c r="I13293" s="1">
        <v>92</v>
      </c>
      <c r="J13293" s="1">
        <v>62</v>
      </c>
      <c r="K13293" s="8">
        <v>3</v>
      </c>
    </row>
    <row r="13294" spans="4:11" x14ac:dyDescent="0.2">
      <c r="D13294" s="175"/>
      <c r="E13294" s="11"/>
      <c r="F13294" s="10"/>
      <c r="G13294" s="9">
        <v>100</v>
      </c>
      <c r="H13294" s="16">
        <v>0.63291139240500005</v>
      </c>
      <c r="I13294" s="2">
        <v>58.227848101265998</v>
      </c>
      <c r="J13294" s="2">
        <v>39.240506329113998</v>
      </c>
      <c r="K13294" s="13">
        <v>1.8987341772149999</v>
      </c>
    </row>
    <row r="13295" spans="4:11" x14ac:dyDescent="0.2">
      <c r="D13295" s="175"/>
      <c r="E13295" s="4" t="s">
        <v>68</v>
      </c>
      <c r="F13295" s="6"/>
      <c r="G13295" s="5">
        <v>112</v>
      </c>
      <c r="H13295" s="7">
        <v>0</v>
      </c>
      <c r="I13295" s="1">
        <v>66</v>
      </c>
      <c r="J13295" s="1">
        <v>41</v>
      </c>
      <c r="K13295" s="8">
        <v>5</v>
      </c>
    </row>
    <row r="13296" spans="4:11" x14ac:dyDescent="0.2">
      <c r="D13296" s="175"/>
      <c r="E13296" s="11"/>
      <c r="F13296" s="10"/>
      <c r="G13296" s="9">
        <v>100</v>
      </c>
      <c r="H13296" s="45">
        <v>0</v>
      </c>
      <c r="I13296" s="2">
        <v>58.928571428570997</v>
      </c>
      <c r="J13296" s="2">
        <v>36.607142857143003</v>
      </c>
      <c r="K13296" s="13">
        <v>4.4642857142860004</v>
      </c>
    </row>
    <row r="13297" spans="2:11" x14ac:dyDescent="0.2">
      <c r="D13297" s="175"/>
      <c r="E13297" s="4" t="s">
        <v>69</v>
      </c>
      <c r="F13297" s="6"/>
      <c r="G13297" s="5">
        <v>92</v>
      </c>
      <c r="H13297" s="7">
        <v>1</v>
      </c>
      <c r="I13297" s="1">
        <v>47</v>
      </c>
      <c r="J13297" s="1">
        <v>41</v>
      </c>
      <c r="K13297" s="8">
        <v>3</v>
      </c>
    </row>
    <row r="13298" spans="2:11" x14ac:dyDescent="0.2">
      <c r="D13298" s="175"/>
      <c r="E13298" s="11"/>
      <c r="F13298" s="10"/>
      <c r="G13298" s="9">
        <v>100</v>
      </c>
      <c r="H13298" s="16">
        <v>1.086956521739</v>
      </c>
      <c r="I13298" s="2">
        <v>51.086956521738998</v>
      </c>
      <c r="J13298" s="23">
        <v>44.565217391304003</v>
      </c>
      <c r="K13298" s="13">
        <v>3.2608695652169999</v>
      </c>
    </row>
    <row r="13299" spans="2:11" x14ac:dyDescent="0.2">
      <c r="D13299" s="175"/>
      <c r="E13299" s="4" t="s">
        <v>70</v>
      </c>
      <c r="F13299" s="6"/>
      <c r="G13299" s="5">
        <v>131</v>
      </c>
      <c r="H13299" s="7">
        <v>0</v>
      </c>
      <c r="I13299" s="1">
        <v>75</v>
      </c>
      <c r="J13299" s="1">
        <v>54</v>
      </c>
      <c r="K13299" s="8">
        <v>2</v>
      </c>
    </row>
    <row r="13300" spans="2:11" x14ac:dyDescent="0.2">
      <c r="D13300" s="175"/>
      <c r="E13300" s="11"/>
      <c r="F13300" s="10"/>
      <c r="G13300" s="9">
        <v>100</v>
      </c>
      <c r="H13300" s="45">
        <v>0</v>
      </c>
      <c r="I13300" s="2">
        <v>57.251908396947002</v>
      </c>
      <c r="J13300" s="2">
        <v>41.221374045802001</v>
      </c>
      <c r="K13300" s="13">
        <v>1.526717557252</v>
      </c>
    </row>
    <row r="13301" spans="2:11" x14ac:dyDescent="0.2">
      <c r="D13301" s="175"/>
      <c r="E13301" s="4" t="s">
        <v>71</v>
      </c>
      <c r="F13301" s="6"/>
      <c r="G13301" s="5">
        <v>71</v>
      </c>
      <c r="H13301" s="7">
        <v>1</v>
      </c>
      <c r="I13301" s="1">
        <v>42</v>
      </c>
      <c r="J13301" s="1">
        <v>24</v>
      </c>
      <c r="K13301" s="8">
        <v>4</v>
      </c>
    </row>
    <row r="13302" spans="2:11" x14ac:dyDescent="0.2">
      <c r="D13302" s="175"/>
      <c r="E13302" s="11"/>
      <c r="F13302" s="10"/>
      <c r="G13302" s="9">
        <v>100</v>
      </c>
      <c r="H13302" s="16">
        <v>1.4084507042250001</v>
      </c>
      <c r="I13302" s="23">
        <v>59.154929577464998</v>
      </c>
      <c r="J13302" s="27">
        <v>33.802816901408001</v>
      </c>
      <c r="K13302" s="13">
        <v>5.6338028169010004</v>
      </c>
    </row>
    <row r="13303" spans="2:11" x14ac:dyDescent="0.2">
      <c r="D13303" s="175"/>
      <c r="E13303" s="4" t="s">
        <v>72</v>
      </c>
      <c r="F13303" s="6"/>
      <c r="G13303" s="5">
        <v>70</v>
      </c>
      <c r="H13303" s="7">
        <v>0</v>
      </c>
      <c r="I13303" s="1">
        <v>47</v>
      </c>
      <c r="J13303" s="1">
        <v>20</v>
      </c>
      <c r="K13303" s="8">
        <v>3</v>
      </c>
    </row>
    <row r="13304" spans="2:11" x14ac:dyDescent="0.2">
      <c r="D13304" s="176"/>
      <c r="E13304" s="57"/>
      <c r="F13304" s="54"/>
      <c r="G13304" s="67">
        <v>100</v>
      </c>
      <c r="H13304" s="114">
        <v>0</v>
      </c>
      <c r="I13304" s="108">
        <v>67.142857142856997</v>
      </c>
      <c r="J13304" s="91">
        <v>28.571428571428999</v>
      </c>
      <c r="K13304" s="84">
        <v>4.2857142857139996</v>
      </c>
    </row>
    <row r="13306" spans="2:11" x14ac:dyDescent="0.2">
      <c r="B13306" s="43" t="str">
        <f xml:space="preserve"> HYPERLINK("#'目次'!B282", "[276]")</f>
        <v>[276]</v>
      </c>
      <c r="C13306" s="31" t="s">
        <v>500</v>
      </c>
    </row>
    <row r="13309" spans="2:11" x14ac:dyDescent="0.2">
      <c r="C13309" s="31" t="s">
        <v>75</v>
      </c>
    </row>
    <row r="13310" spans="2:11" x14ac:dyDescent="0.2">
      <c r="D13310" s="177"/>
      <c r="E13310" s="178"/>
      <c r="F13310" s="178"/>
      <c r="G13310" s="40" t="s">
        <v>14</v>
      </c>
      <c r="H13310" s="42" t="s">
        <v>492</v>
      </c>
      <c r="I13310" s="15" t="s">
        <v>493</v>
      </c>
      <c r="J13310" s="15" t="s">
        <v>494</v>
      </c>
      <c r="K13310" s="44" t="s">
        <v>17</v>
      </c>
    </row>
    <row r="13311" spans="2:11" x14ac:dyDescent="0.2">
      <c r="D13311" s="179"/>
      <c r="E13311" s="180"/>
      <c r="F13311" s="180"/>
      <c r="G13311" s="39"/>
      <c r="H13311" s="41"/>
      <c r="I13311" s="14"/>
      <c r="J13311" s="14"/>
      <c r="K13311" s="38"/>
    </row>
    <row r="13312" spans="2:11" x14ac:dyDescent="0.2">
      <c r="D13312" s="70"/>
      <c r="E13312" s="72" t="s">
        <v>14</v>
      </c>
      <c r="F13312" s="69"/>
      <c r="G13312" s="37">
        <v>1222</v>
      </c>
      <c r="H13312" s="17">
        <v>8</v>
      </c>
      <c r="I13312" s="17">
        <v>661</v>
      </c>
      <c r="J13312" s="17">
        <v>478</v>
      </c>
      <c r="K13312" s="55">
        <v>75</v>
      </c>
    </row>
    <row r="13313" spans="4:11" x14ac:dyDescent="0.2">
      <c r="D13313" s="57"/>
      <c r="E13313" s="54"/>
      <c r="F13313" s="71"/>
      <c r="G13313" s="9">
        <v>100</v>
      </c>
      <c r="H13313" s="2">
        <v>0.65466448445199998</v>
      </c>
      <c r="I13313" s="2">
        <v>54.091653027823</v>
      </c>
      <c r="J13313" s="2">
        <v>39.116202945989997</v>
      </c>
      <c r="K13313" s="13">
        <v>6.1374795417349999</v>
      </c>
    </row>
    <row r="13314" spans="4:11" x14ac:dyDescent="0.2">
      <c r="D13314" s="174" t="s">
        <v>36</v>
      </c>
      <c r="E13314" s="20" t="s">
        <v>76</v>
      </c>
      <c r="F13314" s="22"/>
      <c r="G13314" s="21">
        <v>629</v>
      </c>
      <c r="H13314" s="25">
        <v>4</v>
      </c>
      <c r="I13314" s="3">
        <v>338</v>
      </c>
      <c r="J13314" s="3">
        <v>251</v>
      </c>
      <c r="K13314" s="26">
        <v>36</v>
      </c>
    </row>
    <row r="13315" spans="4:11" x14ac:dyDescent="0.2">
      <c r="D13315" s="175"/>
      <c r="E13315" s="11"/>
      <c r="F13315" s="10"/>
      <c r="G13315" s="9">
        <v>100</v>
      </c>
      <c r="H13315" s="16">
        <v>0.63593004769499994</v>
      </c>
      <c r="I13315" s="2">
        <v>53.736089030206998</v>
      </c>
      <c r="J13315" s="2">
        <v>39.904610492845997</v>
      </c>
      <c r="K13315" s="13">
        <v>5.7233704292530003</v>
      </c>
    </row>
    <row r="13316" spans="4:11" x14ac:dyDescent="0.2">
      <c r="D13316" s="175"/>
      <c r="E13316" s="4" t="s">
        <v>39</v>
      </c>
      <c r="F13316" s="6"/>
      <c r="G13316" s="5">
        <v>37</v>
      </c>
      <c r="H13316" s="7">
        <v>0</v>
      </c>
      <c r="I13316" s="1">
        <v>29</v>
      </c>
      <c r="J13316" s="1">
        <v>7</v>
      </c>
      <c r="K13316" s="8">
        <v>1</v>
      </c>
    </row>
    <row r="13317" spans="4:11" x14ac:dyDescent="0.2">
      <c r="D13317" s="175"/>
      <c r="E13317" s="11"/>
      <c r="F13317" s="10"/>
      <c r="G13317" s="9">
        <v>100</v>
      </c>
      <c r="H13317" s="45">
        <v>0</v>
      </c>
      <c r="I13317" s="35">
        <v>78.378378378378002</v>
      </c>
      <c r="J13317" s="46">
        <v>18.918918918919001</v>
      </c>
      <c r="K13317" s="13">
        <v>2.7027027027030002</v>
      </c>
    </row>
    <row r="13318" spans="4:11" x14ac:dyDescent="0.2">
      <c r="D13318" s="175"/>
      <c r="E13318" s="4" t="s">
        <v>40</v>
      </c>
      <c r="F13318" s="6"/>
      <c r="G13318" s="5">
        <v>73</v>
      </c>
      <c r="H13318" s="7">
        <v>1</v>
      </c>
      <c r="I13318" s="1">
        <v>41</v>
      </c>
      <c r="J13318" s="1">
        <v>30</v>
      </c>
      <c r="K13318" s="8">
        <v>1</v>
      </c>
    </row>
    <row r="13319" spans="4:11" x14ac:dyDescent="0.2">
      <c r="D13319" s="175"/>
      <c r="E13319" s="11"/>
      <c r="F13319" s="10"/>
      <c r="G13319" s="9">
        <v>100</v>
      </c>
      <c r="H13319" s="16">
        <v>1.369863013699</v>
      </c>
      <c r="I13319" s="2">
        <v>56.164383561644001</v>
      </c>
      <c r="J13319" s="2">
        <v>41.095890410959001</v>
      </c>
      <c r="K13319" s="13">
        <v>1.369863013699</v>
      </c>
    </row>
    <row r="13320" spans="4:11" x14ac:dyDescent="0.2">
      <c r="D13320" s="175"/>
      <c r="E13320" s="4" t="s">
        <v>41</v>
      </c>
      <c r="F13320" s="6"/>
      <c r="G13320" s="5">
        <v>108</v>
      </c>
      <c r="H13320" s="7">
        <v>0</v>
      </c>
      <c r="I13320" s="1">
        <v>68</v>
      </c>
      <c r="J13320" s="1">
        <v>37</v>
      </c>
      <c r="K13320" s="8">
        <v>3</v>
      </c>
    </row>
    <row r="13321" spans="4:11" x14ac:dyDescent="0.2">
      <c r="D13321" s="175"/>
      <c r="E13321" s="11"/>
      <c r="F13321" s="10"/>
      <c r="G13321" s="9">
        <v>100</v>
      </c>
      <c r="H13321" s="45">
        <v>0</v>
      </c>
      <c r="I13321" s="23">
        <v>62.962962962962997</v>
      </c>
      <c r="J13321" s="2">
        <v>34.259259259258997</v>
      </c>
      <c r="K13321" s="13">
        <v>2.7777777777780002</v>
      </c>
    </row>
    <row r="13322" spans="4:11" x14ac:dyDescent="0.2">
      <c r="D13322" s="175"/>
      <c r="E13322" s="4" t="s">
        <v>42</v>
      </c>
      <c r="F13322" s="6"/>
      <c r="G13322" s="5">
        <v>113</v>
      </c>
      <c r="H13322" s="7">
        <v>0</v>
      </c>
      <c r="I13322" s="1">
        <v>62</v>
      </c>
      <c r="J13322" s="1">
        <v>47</v>
      </c>
      <c r="K13322" s="8">
        <v>4</v>
      </c>
    </row>
    <row r="13323" spans="4:11" x14ac:dyDescent="0.2">
      <c r="D13323" s="175"/>
      <c r="E13323" s="11"/>
      <c r="F13323" s="10"/>
      <c r="G13323" s="9">
        <v>100</v>
      </c>
      <c r="H13323" s="45">
        <v>0</v>
      </c>
      <c r="I13323" s="2">
        <v>54.867256637167998</v>
      </c>
      <c r="J13323" s="2">
        <v>41.592920353982002</v>
      </c>
      <c r="K13323" s="13">
        <v>3.53982300885</v>
      </c>
    </row>
    <row r="13324" spans="4:11" x14ac:dyDescent="0.2">
      <c r="D13324" s="175"/>
      <c r="E13324" s="4" t="s">
        <v>43</v>
      </c>
      <c r="F13324" s="6"/>
      <c r="G13324" s="5">
        <v>101</v>
      </c>
      <c r="H13324" s="7">
        <v>1</v>
      </c>
      <c r="I13324" s="1">
        <v>56</v>
      </c>
      <c r="J13324" s="1">
        <v>43</v>
      </c>
      <c r="K13324" s="8">
        <v>1</v>
      </c>
    </row>
    <row r="13325" spans="4:11" x14ac:dyDescent="0.2">
      <c r="D13325" s="175"/>
      <c r="E13325" s="11"/>
      <c r="F13325" s="10"/>
      <c r="G13325" s="9">
        <v>100</v>
      </c>
      <c r="H13325" s="16">
        <v>0.99009900990099997</v>
      </c>
      <c r="I13325" s="2">
        <v>55.445544554454997</v>
      </c>
      <c r="J13325" s="2">
        <v>42.574257425742999</v>
      </c>
      <c r="K13325" s="93">
        <v>0.99009900990099997</v>
      </c>
    </row>
    <row r="13326" spans="4:11" x14ac:dyDescent="0.2">
      <c r="D13326" s="175"/>
      <c r="E13326" s="4" t="s">
        <v>44</v>
      </c>
      <c r="F13326" s="6"/>
      <c r="G13326" s="5">
        <v>114</v>
      </c>
      <c r="H13326" s="7">
        <v>2</v>
      </c>
      <c r="I13326" s="1">
        <v>51</v>
      </c>
      <c r="J13326" s="1">
        <v>53</v>
      </c>
      <c r="K13326" s="8">
        <v>8</v>
      </c>
    </row>
    <row r="13327" spans="4:11" x14ac:dyDescent="0.2">
      <c r="D13327" s="175"/>
      <c r="E13327" s="11"/>
      <c r="F13327" s="10"/>
      <c r="G13327" s="9">
        <v>100</v>
      </c>
      <c r="H13327" s="16">
        <v>1.7543859649119999</v>
      </c>
      <c r="I13327" s="27">
        <v>44.736842105263001</v>
      </c>
      <c r="J13327" s="23">
        <v>46.491228070174998</v>
      </c>
      <c r="K13327" s="13">
        <v>7.0175438596489998</v>
      </c>
    </row>
    <row r="13328" spans="4:11" x14ac:dyDescent="0.2">
      <c r="D13328" s="175"/>
      <c r="E13328" s="4" t="s">
        <v>45</v>
      </c>
      <c r="F13328" s="6"/>
      <c r="G13328" s="5">
        <v>83</v>
      </c>
      <c r="H13328" s="7">
        <v>0</v>
      </c>
      <c r="I13328" s="1">
        <v>31</v>
      </c>
      <c r="J13328" s="1">
        <v>34</v>
      </c>
      <c r="K13328" s="8">
        <v>18</v>
      </c>
    </row>
    <row r="13329" spans="4:11" x14ac:dyDescent="0.2">
      <c r="D13329" s="175"/>
      <c r="E13329" s="11"/>
      <c r="F13329" s="10"/>
      <c r="G13329" s="9">
        <v>100</v>
      </c>
      <c r="H13329" s="45">
        <v>0</v>
      </c>
      <c r="I13329" s="46">
        <v>37.349397590361001</v>
      </c>
      <c r="J13329" s="2">
        <v>40.963855421687001</v>
      </c>
      <c r="K13329" s="104">
        <v>21.686746987951999</v>
      </c>
    </row>
    <row r="13330" spans="4:11" x14ac:dyDescent="0.2">
      <c r="D13330" s="174" t="s">
        <v>37</v>
      </c>
      <c r="E13330" s="20" t="s">
        <v>77</v>
      </c>
      <c r="F13330" s="22"/>
      <c r="G13330" s="21">
        <v>593</v>
      </c>
      <c r="H13330" s="25">
        <v>4</v>
      </c>
      <c r="I13330" s="3">
        <v>323</v>
      </c>
      <c r="J13330" s="3">
        <v>227</v>
      </c>
      <c r="K13330" s="26">
        <v>39</v>
      </c>
    </row>
    <row r="13331" spans="4:11" x14ac:dyDescent="0.2">
      <c r="D13331" s="175"/>
      <c r="E13331" s="11"/>
      <c r="F13331" s="10"/>
      <c r="G13331" s="9">
        <v>100</v>
      </c>
      <c r="H13331" s="16">
        <v>0.67453625632400005</v>
      </c>
      <c r="I13331" s="2">
        <v>54.468802698144998</v>
      </c>
      <c r="J13331" s="2">
        <v>38.279932546373999</v>
      </c>
      <c r="K13331" s="13">
        <v>6.5767284991570003</v>
      </c>
    </row>
    <row r="13332" spans="4:11" x14ac:dyDescent="0.2">
      <c r="D13332" s="175"/>
      <c r="E13332" s="4" t="s">
        <v>39</v>
      </c>
      <c r="F13332" s="6"/>
      <c r="G13332" s="5">
        <v>27</v>
      </c>
      <c r="H13332" s="7">
        <v>0</v>
      </c>
      <c r="I13332" s="1">
        <v>24</v>
      </c>
      <c r="J13332" s="1">
        <v>2</v>
      </c>
      <c r="K13332" s="8">
        <v>1</v>
      </c>
    </row>
    <row r="13333" spans="4:11" x14ac:dyDescent="0.2">
      <c r="D13333" s="175"/>
      <c r="E13333" s="11"/>
      <c r="F13333" s="10"/>
      <c r="G13333" s="9">
        <v>100</v>
      </c>
      <c r="H13333" s="45">
        <v>0</v>
      </c>
      <c r="I13333" s="35">
        <v>88.888888888888999</v>
      </c>
      <c r="J13333" s="46">
        <v>7.4074074074069998</v>
      </c>
      <c r="K13333" s="13">
        <v>3.7037037037039999</v>
      </c>
    </row>
    <row r="13334" spans="4:11" x14ac:dyDescent="0.2">
      <c r="D13334" s="175"/>
      <c r="E13334" s="4" t="s">
        <v>40</v>
      </c>
      <c r="F13334" s="6"/>
      <c r="G13334" s="5">
        <v>74</v>
      </c>
      <c r="H13334" s="7">
        <v>0</v>
      </c>
      <c r="I13334" s="1">
        <v>54</v>
      </c>
      <c r="J13334" s="1">
        <v>20</v>
      </c>
      <c r="K13334" s="8">
        <v>0</v>
      </c>
    </row>
    <row r="13335" spans="4:11" x14ac:dyDescent="0.2">
      <c r="D13335" s="175"/>
      <c r="E13335" s="11"/>
      <c r="F13335" s="10"/>
      <c r="G13335" s="9">
        <v>100</v>
      </c>
      <c r="H13335" s="45">
        <v>0</v>
      </c>
      <c r="I13335" s="35">
        <v>72.972972972972997</v>
      </c>
      <c r="J13335" s="46">
        <v>27.027027027027</v>
      </c>
      <c r="K13335" s="148">
        <v>0</v>
      </c>
    </row>
    <row r="13336" spans="4:11" x14ac:dyDescent="0.2">
      <c r="D13336" s="175"/>
      <c r="E13336" s="4" t="s">
        <v>41</v>
      </c>
      <c r="F13336" s="6"/>
      <c r="G13336" s="5">
        <v>96</v>
      </c>
      <c r="H13336" s="7">
        <v>1</v>
      </c>
      <c r="I13336" s="1">
        <v>58</v>
      </c>
      <c r="J13336" s="1">
        <v>35</v>
      </c>
      <c r="K13336" s="8">
        <v>2</v>
      </c>
    </row>
    <row r="13337" spans="4:11" x14ac:dyDescent="0.2">
      <c r="D13337" s="175"/>
      <c r="E13337" s="11"/>
      <c r="F13337" s="10"/>
      <c r="G13337" s="9">
        <v>100</v>
      </c>
      <c r="H13337" s="16">
        <v>1.041666666667</v>
      </c>
      <c r="I13337" s="23">
        <v>60.416666666666998</v>
      </c>
      <c r="J13337" s="2">
        <v>36.458333333333002</v>
      </c>
      <c r="K13337" s="13">
        <v>2.083333333333</v>
      </c>
    </row>
    <row r="13338" spans="4:11" x14ac:dyDescent="0.2">
      <c r="D13338" s="175"/>
      <c r="E13338" s="4" t="s">
        <v>42</v>
      </c>
      <c r="F13338" s="6"/>
      <c r="G13338" s="5">
        <v>97</v>
      </c>
      <c r="H13338" s="7">
        <v>2</v>
      </c>
      <c r="I13338" s="1">
        <v>52</v>
      </c>
      <c r="J13338" s="1">
        <v>37</v>
      </c>
      <c r="K13338" s="8">
        <v>6</v>
      </c>
    </row>
    <row r="13339" spans="4:11" x14ac:dyDescent="0.2">
      <c r="D13339" s="175"/>
      <c r="E13339" s="11"/>
      <c r="F13339" s="10"/>
      <c r="G13339" s="9">
        <v>100</v>
      </c>
      <c r="H13339" s="16">
        <v>2.0618556701030002</v>
      </c>
      <c r="I13339" s="2">
        <v>53.608247422680002</v>
      </c>
      <c r="J13339" s="2">
        <v>38.144329896907003</v>
      </c>
      <c r="K13339" s="13">
        <v>6.1855670103089997</v>
      </c>
    </row>
    <row r="13340" spans="4:11" x14ac:dyDescent="0.2">
      <c r="D13340" s="175"/>
      <c r="E13340" s="4" t="s">
        <v>43</v>
      </c>
      <c r="F13340" s="6"/>
      <c r="G13340" s="5">
        <v>103</v>
      </c>
      <c r="H13340" s="7">
        <v>0</v>
      </c>
      <c r="I13340" s="1">
        <v>53</v>
      </c>
      <c r="J13340" s="1">
        <v>47</v>
      </c>
      <c r="K13340" s="8">
        <v>3</v>
      </c>
    </row>
    <row r="13341" spans="4:11" x14ac:dyDescent="0.2">
      <c r="D13341" s="175"/>
      <c r="E13341" s="11"/>
      <c r="F13341" s="10"/>
      <c r="G13341" s="9">
        <v>100</v>
      </c>
      <c r="H13341" s="45">
        <v>0</v>
      </c>
      <c r="I13341" s="2">
        <v>51.456310679612002</v>
      </c>
      <c r="J13341" s="23">
        <v>45.631067961165002</v>
      </c>
      <c r="K13341" s="13">
        <v>2.9126213592229999</v>
      </c>
    </row>
    <row r="13342" spans="4:11" x14ac:dyDescent="0.2">
      <c r="D13342" s="175"/>
      <c r="E13342" s="4" t="s">
        <v>44</v>
      </c>
      <c r="F13342" s="6"/>
      <c r="G13342" s="5">
        <v>109</v>
      </c>
      <c r="H13342" s="7">
        <v>0</v>
      </c>
      <c r="I13342" s="1">
        <v>47</v>
      </c>
      <c r="J13342" s="1">
        <v>54</v>
      </c>
      <c r="K13342" s="8">
        <v>8</v>
      </c>
    </row>
    <row r="13343" spans="4:11" x14ac:dyDescent="0.2">
      <c r="D13343" s="175"/>
      <c r="E13343" s="11"/>
      <c r="F13343" s="10"/>
      <c r="G13343" s="9">
        <v>100</v>
      </c>
      <c r="H13343" s="45">
        <v>0</v>
      </c>
      <c r="I13343" s="46">
        <v>43.119266055045998</v>
      </c>
      <c r="J13343" s="35">
        <v>49.541284403669998</v>
      </c>
      <c r="K13343" s="13">
        <v>7.339449541284</v>
      </c>
    </row>
    <row r="13344" spans="4:11" x14ac:dyDescent="0.2">
      <c r="D13344" s="175"/>
      <c r="E13344" s="4" t="s">
        <v>45</v>
      </c>
      <c r="F13344" s="6"/>
      <c r="G13344" s="5">
        <v>87</v>
      </c>
      <c r="H13344" s="7">
        <v>1</v>
      </c>
      <c r="I13344" s="1">
        <v>35</v>
      </c>
      <c r="J13344" s="1">
        <v>32</v>
      </c>
      <c r="K13344" s="8">
        <v>19</v>
      </c>
    </row>
    <row r="13345" spans="2:11" x14ac:dyDescent="0.2">
      <c r="D13345" s="176"/>
      <c r="E13345" s="57"/>
      <c r="F13345" s="54"/>
      <c r="G13345" s="67">
        <v>100</v>
      </c>
      <c r="H13345" s="82">
        <v>1.149425287356</v>
      </c>
      <c r="I13345" s="91">
        <v>40.229885057471002</v>
      </c>
      <c r="J13345" s="48">
        <v>36.781609195401998</v>
      </c>
      <c r="K13345" s="118">
        <v>21.839080459769999</v>
      </c>
    </row>
    <row r="13347" spans="2:11" x14ac:dyDescent="0.2">
      <c r="B13347" s="43" t="str">
        <f xml:space="preserve"> HYPERLINK("#'目次'!B283", "[277]")</f>
        <v>[277]</v>
      </c>
      <c r="C13347" s="31" t="s">
        <v>503</v>
      </c>
    </row>
    <row r="13351" spans="2:11" x14ac:dyDescent="0.2">
      <c r="D13351" s="177"/>
      <c r="E13351" s="178"/>
      <c r="F13351" s="178"/>
      <c r="G13351" s="40" t="s">
        <v>14</v>
      </c>
      <c r="H13351" s="42" t="s">
        <v>492</v>
      </c>
      <c r="I13351" s="15" t="s">
        <v>493</v>
      </c>
      <c r="J13351" s="15" t="s">
        <v>494</v>
      </c>
      <c r="K13351" s="44" t="s">
        <v>17</v>
      </c>
    </row>
    <row r="13352" spans="2:11" x14ac:dyDescent="0.2">
      <c r="D13352" s="179"/>
      <c r="E13352" s="180"/>
      <c r="F13352" s="180"/>
      <c r="G13352" s="39"/>
      <c r="H13352" s="41"/>
      <c r="I13352" s="14"/>
      <c r="J13352" s="14"/>
      <c r="K13352" s="38"/>
    </row>
    <row r="13353" spans="2:11" x14ac:dyDescent="0.2">
      <c r="D13353" s="70"/>
      <c r="E13353" s="72" t="s">
        <v>14</v>
      </c>
      <c r="F13353" s="69"/>
      <c r="G13353" s="37">
        <v>1222</v>
      </c>
      <c r="H13353" s="17">
        <v>127</v>
      </c>
      <c r="I13353" s="17">
        <v>780</v>
      </c>
      <c r="J13353" s="17">
        <v>289</v>
      </c>
      <c r="K13353" s="55">
        <v>26</v>
      </c>
    </row>
    <row r="13354" spans="2:11" x14ac:dyDescent="0.2">
      <c r="D13354" s="57"/>
      <c r="E13354" s="54"/>
      <c r="F13354" s="71"/>
      <c r="G13354" s="9">
        <v>100</v>
      </c>
      <c r="H13354" s="2">
        <v>10.392798690671</v>
      </c>
      <c r="I13354" s="2">
        <v>63.829787234043003</v>
      </c>
      <c r="J13354" s="2">
        <v>23.649754500817998</v>
      </c>
      <c r="K13354" s="13">
        <v>2.1276595744679998</v>
      </c>
    </row>
    <row r="13355" spans="2:11" x14ac:dyDescent="0.2">
      <c r="D13355" s="174" t="s">
        <v>18</v>
      </c>
      <c r="E13355" s="20" t="s">
        <v>19</v>
      </c>
      <c r="F13355" s="22"/>
      <c r="G13355" s="21">
        <v>57</v>
      </c>
      <c r="H13355" s="25">
        <v>5</v>
      </c>
      <c r="I13355" s="3">
        <v>41</v>
      </c>
      <c r="J13355" s="3">
        <v>9</v>
      </c>
      <c r="K13355" s="26">
        <v>2</v>
      </c>
    </row>
    <row r="13356" spans="2:11" x14ac:dyDescent="0.2">
      <c r="D13356" s="175"/>
      <c r="E13356" s="11"/>
      <c r="F13356" s="10"/>
      <c r="G13356" s="9">
        <v>100</v>
      </c>
      <c r="H13356" s="16">
        <v>8.7719298245609991</v>
      </c>
      <c r="I13356" s="23">
        <v>71.929824561404004</v>
      </c>
      <c r="J13356" s="27">
        <v>15.789473684211</v>
      </c>
      <c r="K13356" s="13">
        <v>3.508771929825</v>
      </c>
    </row>
    <row r="13357" spans="2:11" x14ac:dyDescent="0.2">
      <c r="D13357" s="175"/>
      <c r="E13357" s="4" t="s">
        <v>20</v>
      </c>
      <c r="F13357" s="6"/>
      <c r="G13357" s="5">
        <v>84</v>
      </c>
      <c r="H13357" s="7">
        <v>10</v>
      </c>
      <c r="I13357" s="1">
        <v>54</v>
      </c>
      <c r="J13357" s="1">
        <v>17</v>
      </c>
      <c r="K13357" s="8">
        <v>3</v>
      </c>
    </row>
    <row r="13358" spans="2:11" x14ac:dyDescent="0.2">
      <c r="D13358" s="175"/>
      <c r="E13358" s="11"/>
      <c r="F13358" s="10"/>
      <c r="G13358" s="9">
        <v>100</v>
      </c>
      <c r="H13358" s="16">
        <v>11.904761904761999</v>
      </c>
      <c r="I13358" s="2">
        <v>64.285714285713993</v>
      </c>
      <c r="J13358" s="2">
        <v>20.238095238094999</v>
      </c>
      <c r="K13358" s="13">
        <v>3.5714285714290002</v>
      </c>
    </row>
    <row r="13359" spans="2:11" x14ac:dyDescent="0.2">
      <c r="D13359" s="175"/>
      <c r="E13359" s="4" t="s">
        <v>21</v>
      </c>
      <c r="F13359" s="6"/>
      <c r="G13359" s="5">
        <v>487</v>
      </c>
      <c r="H13359" s="7">
        <v>45</v>
      </c>
      <c r="I13359" s="1">
        <v>317</v>
      </c>
      <c r="J13359" s="1">
        <v>114</v>
      </c>
      <c r="K13359" s="8">
        <v>11</v>
      </c>
    </row>
    <row r="13360" spans="2:11" x14ac:dyDescent="0.2">
      <c r="D13360" s="175"/>
      <c r="E13360" s="11"/>
      <c r="F13360" s="10"/>
      <c r="G13360" s="9">
        <v>100</v>
      </c>
      <c r="H13360" s="16">
        <v>9.2402464065709999</v>
      </c>
      <c r="I13360" s="2">
        <v>65.092402464065998</v>
      </c>
      <c r="J13360" s="2">
        <v>23.408624229979001</v>
      </c>
      <c r="K13360" s="13">
        <v>2.258726899384</v>
      </c>
    </row>
    <row r="13361" spans="4:11" x14ac:dyDescent="0.2">
      <c r="D13361" s="175"/>
      <c r="E13361" s="4" t="s">
        <v>22</v>
      </c>
      <c r="F13361" s="6"/>
      <c r="G13361" s="5">
        <v>35</v>
      </c>
      <c r="H13361" s="7">
        <v>3</v>
      </c>
      <c r="I13361" s="1">
        <v>17</v>
      </c>
      <c r="J13361" s="1">
        <v>13</v>
      </c>
      <c r="K13361" s="8">
        <v>2</v>
      </c>
    </row>
    <row r="13362" spans="4:11" x14ac:dyDescent="0.2">
      <c r="D13362" s="175"/>
      <c r="E13362" s="11"/>
      <c r="F13362" s="10"/>
      <c r="G13362" s="9">
        <v>100</v>
      </c>
      <c r="H13362" s="16">
        <v>8.5714285714289993</v>
      </c>
      <c r="I13362" s="46">
        <v>48.571428571429003</v>
      </c>
      <c r="J13362" s="35">
        <v>37.142857142856997</v>
      </c>
      <c r="K13362" s="13">
        <v>5.7142857142860004</v>
      </c>
    </row>
    <row r="13363" spans="4:11" x14ac:dyDescent="0.2">
      <c r="D13363" s="175"/>
      <c r="E13363" s="4" t="s">
        <v>23</v>
      </c>
      <c r="F13363" s="6"/>
      <c r="G13363" s="5">
        <v>143</v>
      </c>
      <c r="H13363" s="7">
        <v>14</v>
      </c>
      <c r="I13363" s="1">
        <v>91</v>
      </c>
      <c r="J13363" s="1">
        <v>34</v>
      </c>
      <c r="K13363" s="8">
        <v>4</v>
      </c>
    </row>
    <row r="13364" spans="4:11" x14ac:dyDescent="0.2">
      <c r="D13364" s="175"/>
      <c r="E13364" s="11"/>
      <c r="F13364" s="10"/>
      <c r="G13364" s="9">
        <v>100</v>
      </c>
      <c r="H13364" s="16">
        <v>9.7902097902099996</v>
      </c>
      <c r="I13364" s="2">
        <v>63.636363636364003</v>
      </c>
      <c r="J13364" s="2">
        <v>23.776223776224001</v>
      </c>
      <c r="K13364" s="13">
        <v>2.797202797203</v>
      </c>
    </row>
    <row r="13365" spans="4:11" x14ac:dyDescent="0.2">
      <c r="D13365" s="175"/>
      <c r="E13365" s="4" t="s">
        <v>24</v>
      </c>
      <c r="F13365" s="6"/>
      <c r="G13365" s="5">
        <v>187</v>
      </c>
      <c r="H13365" s="7">
        <v>22</v>
      </c>
      <c r="I13365" s="1">
        <v>114</v>
      </c>
      <c r="J13365" s="1">
        <v>50</v>
      </c>
      <c r="K13365" s="8">
        <v>1</v>
      </c>
    </row>
    <row r="13366" spans="4:11" x14ac:dyDescent="0.2">
      <c r="D13366" s="175"/>
      <c r="E13366" s="11"/>
      <c r="F13366" s="10"/>
      <c r="G13366" s="9">
        <v>100</v>
      </c>
      <c r="H13366" s="16">
        <v>11.764705882353001</v>
      </c>
      <c r="I13366" s="2">
        <v>60.962566844919998</v>
      </c>
      <c r="J13366" s="2">
        <v>26.737967914439</v>
      </c>
      <c r="K13366" s="13">
        <v>0.53475935828900001</v>
      </c>
    </row>
    <row r="13367" spans="4:11" x14ac:dyDescent="0.2">
      <c r="D13367" s="175"/>
      <c r="E13367" s="4" t="s">
        <v>25</v>
      </c>
      <c r="F13367" s="6"/>
      <c r="G13367" s="5">
        <v>71</v>
      </c>
      <c r="H13367" s="7">
        <v>9</v>
      </c>
      <c r="I13367" s="1">
        <v>45</v>
      </c>
      <c r="J13367" s="1">
        <v>16</v>
      </c>
      <c r="K13367" s="8">
        <v>1</v>
      </c>
    </row>
    <row r="13368" spans="4:11" x14ac:dyDescent="0.2">
      <c r="D13368" s="175"/>
      <c r="E13368" s="11"/>
      <c r="F13368" s="10"/>
      <c r="G13368" s="9">
        <v>100</v>
      </c>
      <c r="H13368" s="16">
        <v>12.676056338027999</v>
      </c>
      <c r="I13368" s="2">
        <v>63.380281690140997</v>
      </c>
      <c r="J13368" s="2">
        <v>22.535211267606002</v>
      </c>
      <c r="K13368" s="13">
        <v>1.4084507042250001</v>
      </c>
    </row>
    <row r="13369" spans="4:11" x14ac:dyDescent="0.2">
      <c r="D13369" s="175"/>
      <c r="E13369" s="4" t="s">
        <v>26</v>
      </c>
      <c r="F13369" s="6"/>
      <c r="G13369" s="5">
        <v>30</v>
      </c>
      <c r="H13369" s="7">
        <v>3</v>
      </c>
      <c r="I13369" s="1">
        <v>21</v>
      </c>
      <c r="J13369" s="1">
        <v>6</v>
      </c>
      <c r="K13369" s="8">
        <v>0</v>
      </c>
    </row>
    <row r="13370" spans="4:11" x14ac:dyDescent="0.2">
      <c r="D13370" s="175"/>
      <c r="E13370" s="11"/>
      <c r="F13370" s="10"/>
      <c r="G13370" s="9">
        <v>100</v>
      </c>
      <c r="H13370" s="16">
        <v>10</v>
      </c>
      <c r="I13370" s="23">
        <v>70</v>
      </c>
      <c r="J13370" s="2">
        <v>20</v>
      </c>
      <c r="K13370" s="36">
        <v>0</v>
      </c>
    </row>
    <row r="13371" spans="4:11" x14ac:dyDescent="0.2">
      <c r="D13371" s="175"/>
      <c r="E13371" s="4" t="s">
        <v>27</v>
      </c>
      <c r="F13371" s="6"/>
      <c r="G13371" s="5">
        <v>70</v>
      </c>
      <c r="H13371" s="7">
        <v>11</v>
      </c>
      <c r="I13371" s="1">
        <v>40</v>
      </c>
      <c r="J13371" s="1">
        <v>18</v>
      </c>
      <c r="K13371" s="8">
        <v>1</v>
      </c>
    </row>
    <row r="13372" spans="4:11" x14ac:dyDescent="0.2">
      <c r="D13372" s="175"/>
      <c r="E13372" s="11"/>
      <c r="F13372" s="10"/>
      <c r="G13372" s="9">
        <v>100</v>
      </c>
      <c r="H13372" s="64">
        <v>15.714285714286</v>
      </c>
      <c r="I13372" s="27">
        <v>57.142857142856997</v>
      </c>
      <c r="J13372" s="2">
        <v>25.714285714286</v>
      </c>
      <c r="K13372" s="13">
        <v>1.4285714285710001</v>
      </c>
    </row>
    <row r="13373" spans="4:11" x14ac:dyDescent="0.2">
      <c r="D13373" s="175"/>
      <c r="E13373" s="4" t="s">
        <v>28</v>
      </c>
      <c r="F13373" s="6"/>
      <c r="G13373" s="5">
        <v>51</v>
      </c>
      <c r="H13373" s="7">
        <v>4</v>
      </c>
      <c r="I13373" s="1">
        <v>37</v>
      </c>
      <c r="J13373" s="1">
        <v>9</v>
      </c>
      <c r="K13373" s="8">
        <v>1</v>
      </c>
    </row>
    <row r="13374" spans="4:11" x14ac:dyDescent="0.2">
      <c r="D13374" s="175"/>
      <c r="E13374" s="11"/>
      <c r="F13374" s="10"/>
      <c r="G13374" s="9">
        <v>100</v>
      </c>
      <c r="H13374" s="16">
        <v>7.8431372549020004</v>
      </c>
      <c r="I13374" s="23">
        <v>72.549019607842993</v>
      </c>
      <c r="J13374" s="27">
        <v>17.647058823529001</v>
      </c>
      <c r="K13374" s="13">
        <v>1.9607843137250001</v>
      </c>
    </row>
    <row r="13375" spans="4:11" x14ac:dyDescent="0.2">
      <c r="D13375" s="175"/>
      <c r="E13375" s="4" t="s">
        <v>29</v>
      </c>
      <c r="F13375" s="6"/>
      <c r="G13375" s="5">
        <v>7</v>
      </c>
      <c r="H13375" s="7">
        <v>1</v>
      </c>
      <c r="I13375" s="1">
        <v>3</v>
      </c>
      <c r="J13375" s="1">
        <v>3</v>
      </c>
      <c r="K13375" s="8">
        <v>0</v>
      </c>
    </row>
    <row r="13376" spans="4:11" x14ac:dyDescent="0.2">
      <c r="D13376" s="175"/>
      <c r="E13376" s="11"/>
      <c r="F13376" s="10"/>
      <c r="G13376" s="9">
        <v>100</v>
      </c>
      <c r="H13376" s="16">
        <v>14.285714285714</v>
      </c>
      <c r="I13376" s="46">
        <v>42.857142857143003</v>
      </c>
      <c r="J13376" s="35">
        <v>42.857142857143003</v>
      </c>
      <c r="K13376" s="36">
        <v>0</v>
      </c>
    </row>
    <row r="13377" spans="4:11" x14ac:dyDescent="0.2">
      <c r="D13377" s="174" t="s">
        <v>30</v>
      </c>
      <c r="E13377" s="20" t="s">
        <v>31</v>
      </c>
      <c r="F13377" s="22"/>
      <c r="G13377" s="21">
        <v>393</v>
      </c>
      <c r="H13377" s="25">
        <v>45</v>
      </c>
      <c r="I13377" s="3">
        <v>241</v>
      </c>
      <c r="J13377" s="3">
        <v>100</v>
      </c>
      <c r="K13377" s="26">
        <v>7</v>
      </c>
    </row>
    <row r="13378" spans="4:11" x14ac:dyDescent="0.2">
      <c r="D13378" s="175"/>
      <c r="E13378" s="11"/>
      <c r="F13378" s="10"/>
      <c r="G13378" s="9">
        <v>100</v>
      </c>
      <c r="H13378" s="16">
        <v>11.450381679389</v>
      </c>
      <c r="I13378" s="2">
        <v>61.323155216285002</v>
      </c>
      <c r="J13378" s="2">
        <v>25.445292620865001</v>
      </c>
      <c r="K13378" s="13">
        <v>1.781170483461</v>
      </c>
    </row>
    <row r="13379" spans="4:11" x14ac:dyDescent="0.2">
      <c r="D13379" s="175"/>
      <c r="E13379" s="4" t="s">
        <v>32</v>
      </c>
      <c r="F13379" s="6"/>
      <c r="G13379" s="5">
        <v>352</v>
      </c>
      <c r="H13379" s="7">
        <v>36</v>
      </c>
      <c r="I13379" s="1">
        <v>224</v>
      </c>
      <c r="J13379" s="1">
        <v>84</v>
      </c>
      <c r="K13379" s="8">
        <v>8</v>
      </c>
    </row>
    <row r="13380" spans="4:11" x14ac:dyDescent="0.2">
      <c r="D13380" s="175"/>
      <c r="E13380" s="11"/>
      <c r="F13380" s="10"/>
      <c r="G13380" s="9">
        <v>100</v>
      </c>
      <c r="H13380" s="16">
        <v>10.227272727273</v>
      </c>
      <c r="I13380" s="2">
        <v>63.636363636364003</v>
      </c>
      <c r="J13380" s="2">
        <v>23.863636363636001</v>
      </c>
      <c r="K13380" s="13">
        <v>2.2727272727269998</v>
      </c>
    </row>
    <row r="13381" spans="4:11" x14ac:dyDescent="0.2">
      <c r="D13381" s="175"/>
      <c r="E13381" s="4" t="s">
        <v>33</v>
      </c>
      <c r="F13381" s="6"/>
      <c r="G13381" s="5">
        <v>388</v>
      </c>
      <c r="H13381" s="7">
        <v>35</v>
      </c>
      <c r="I13381" s="1">
        <v>255</v>
      </c>
      <c r="J13381" s="1">
        <v>90</v>
      </c>
      <c r="K13381" s="8">
        <v>8</v>
      </c>
    </row>
    <row r="13382" spans="4:11" x14ac:dyDescent="0.2">
      <c r="D13382" s="175"/>
      <c r="E13382" s="11"/>
      <c r="F13382" s="10"/>
      <c r="G13382" s="9">
        <v>100</v>
      </c>
      <c r="H13382" s="16">
        <v>9.0206185567010007</v>
      </c>
      <c r="I13382" s="2">
        <v>65.721649484536002</v>
      </c>
      <c r="J13382" s="2">
        <v>23.195876288659999</v>
      </c>
      <c r="K13382" s="13">
        <v>2.0618556701030002</v>
      </c>
    </row>
    <row r="13383" spans="4:11" x14ac:dyDescent="0.2">
      <c r="D13383" s="175"/>
      <c r="E13383" s="4" t="s">
        <v>34</v>
      </c>
      <c r="F13383" s="6"/>
      <c r="G13383" s="5">
        <v>89</v>
      </c>
      <c r="H13383" s="7">
        <v>11</v>
      </c>
      <c r="I13383" s="1">
        <v>60</v>
      </c>
      <c r="J13383" s="1">
        <v>15</v>
      </c>
      <c r="K13383" s="8">
        <v>3</v>
      </c>
    </row>
    <row r="13384" spans="4:11" x14ac:dyDescent="0.2">
      <c r="D13384" s="175"/>
      <c r="E13384" s="11"/>
      <c r="F13384" s="10"/>
      <c r="G13384" s="9">
        <v>100</v>
      </c>
      <c r="H13384" s="16">
        <v>12.359550561798001</v>
      </c>
      <c r="I13384" s="2">
        <v>67.415730337078998</v>
      </c>
      <c r="J13384" s="27">
        <v>16.853932584270002</v>
      </c>
      <c r="K13384" s="13">
        <v>3.3707865168539999</v>
      </c>
    </row>
    <row r="13385" spans="4:11" x14ac:dyDescent="0.2">
      <c r="D13385" s="174" t="s">
        <v>35</v>
      </c>
      <c r="E13385" s="20" t="s">
        <v>36</v>
      </c>
      <c r="F13385" s="22"/>
      <c r="G13385" s="21">
        <v>629</v>
      </c>
      <c r="H13385" s="25">
        <v>62</v>
      </c>
      <c r="I13385" s="3">
        <v>414</v>
      </c>
      <c r="J13385" s="3">
        <v>143</v>
      </c>
      <c r="K13385" s="26">
        <v>10</v>
      </c>
    </row>
    <row r="13386" spans="4:11" x14ac:dyDescent="0.2">
      <c r="D13386" s="175"/>
      <c r="E13386" s="11"/>
      <c r="F13386" s="10"/>
      <c r="G13386" s="9">
        <v>100</v>
      </c>
      <c r="H13386" s="16">
        <v>9.8569157392690006</v>
      </c>
      <c r="I13386" s="2">
        <v>65.818759936407005</v>
      </c>
      <c r="J13386" s="2">
        <v>22.734499205087001</v>
      </c>
      <c r="K13386" s="13">
        <v>1.5898251192370001</v>
      </c>
    </row>
    <row r="13387" spans="4:11" x14ac:dyDescent="0.2">
      <c r="D13387" s="175"/>
      <c r="E13387" s="4" t="s">
        <v>37</v>
      </c>
      <c r="F13387" s="6"/>
      <c r="G13387" s="5">
        <v>593</v>
      </c>
      <c r="H13387" s="7">
        <v>65</v>
      </c>
      <c r="I13387" s="1">
        <v>366</v>
      </c>
      <c r="J13387" s="1">
        <v>146</v>
      </c>
      <c r="K13387" s="8">
        <v>16</v>
      </c>
    </row>
    <row r="13388" spans="4:11" x14ac:dyDescent="0.2">
      <c r="D13388" s="175"/>
      <c r="E13388" s="11"/>
      <c r="F13388" s="10"/>
      <c r="G13388" s="9">
        <v>100</v>
      </c>
      <c r="H13388" s="16">
        <v>10.961214165261</v>
      </c>
      <c r="I13388" s="2">
        <v>61.720067453626001</v>
      </c>
      <c r="J13388" s="2">
        <v>24.620573355817999</v>
      </c>
      <c r="K13388" s="13">
        <v>2.6981450252950001</v>
      </c>
    </row>
    <row r="13389" spans="4:11" x14ac:dyDescent="0.2">
      <c r="D13389" s="174" t="s">
        <v>38</v>
      </c>
      <c r="E13389" s="20" t="s">
        <v>39</v>
      </c>
      <c r="F13389" s="22"/>
      <c r="G13389" s="21">
        <v>64</v>
      </c>
      <c r="H13389" s="25">
        <v>10</v>
      </c>
      <c r="I13389" s="3">
        <v>42</v>
      </c>
      <c r="J13389" s="3">
        <v>11</v>
      </c>
      <c r="K13389" s="26">
        <v>1</v>
      </c>
    </row>
    <row r="13390" spans="4:11" x14ac:dyDescent="0.2">
      <c r="D13390" s="175"/>
      <c r="E13390" s="11"/>
      <c r="F13390" s="10"/>
      <c r="G13390" s="9">
        <v>100</v>
      </c>
      <c r="H13390" s="64">
        <v>15.625</v>
      </c>
      <c r="I13390" s="2">
        <v>65.625</v>
      </c>
      <c r="J13390" s="27">
        <v>17.1875</v>
      </c>
      <c r="K13390" s="13">
        <v>1.5625</v>
      </c>
    </row>
    <row r="13391" spans="4:11" x14ac:dyDescent="0.2">
      <c r="D13391" s="175"/>
      <c r="E13391" s="4" t="s">
        <v>40</v>
      </c>
      <c r="F13391" s="6"/>
      <c r="G13391" s="5">
        <v>147</v>
      </c>
      <c r="H13391" s="7">
        <v>8</v>
      </c>
      <c r="I13391" s="1">
        <v>100</v>
      </c>
      <c r="J13391" s="1">
        <v>39</v>
      </c>
      <c r="K13391" s="8">
        <v>0</v>
      </c>
    </row>
    <row r="13392" spans="4:11" x14ac:dyDescent="0.2">
      <c r="D13392" s="175"/>
      <c r="E13392" s="11"/>
      <c r="F13392" s="10"/>
      <c r="G13392" s="9">
        <v>100</v>
      </c>
      <c r="H13392" s="16">
        <v>5.4421768707479998</v>
      </c>
      <c r="I13392" s="2">
        <v>68.027210884354005</v>
      </c>
      <c r="J13392" s="2">
        <v>26.530612244897998</v>
      </c>
      <c r="K13392" s="36">
        <v>0</v>
      </c>
    </row>
    <row r="13393" spans="2:11" x14ac:dyDescent="0.2">
      <c r="D13393" s="175"/>
      <c r="E13393" s="4" t="s">
        <v>41</v>
      </c>
      <c r="F13393" s="6"/>
      <c r="G13393" s="5">
        <v>204</v>
      </c>
      <c r="H13393" s="7">
        <v>19</v>
      </c>
      <c r="I13393" s="1">
        <v>124</v>
      </c>
      <c r="J13393" s="1">
        <v>58</v>
      </c>
      <c r="K13393" s="8">
        <v>3</v>
      </c>
    </row>
    <row r="13394" spans="2:11" x14ac:dyDescent="0.2">
      <c r="D13394" s="175"/>
      <c r="E13394" s="11"/>
      <c r="F13394" s="10"/>
      <c r="G13394" s="9">
        <v>100</v>
      </c>
      <c r="H13394" s="16">
        <v>9.3137254901959992</v>
      </c>
      <c r="I13394" s="2">
        <v>60.784313725490001</v>
      </c>
      <c r="J13394" s="2">
        <v>28.431372549020001</v>
      </c>
      <c r="K13394" s="13">
        <v>1.4705882352940001</v>
      </c>
    </row>
    <row r="13395" spans="2:11" x14ac:dyDescent="0.2">
      <c r="D13395" s="175"/>
      <c r="E13395" s="4" t="s">
        <v>42</v>
      </c>
      <c r="F13395" s="6"/>
      <c r="G13395" s="5">
        <v>210</v>
      </c>
      <c r="H13395" s="7">
        <v>15</v>
      </c>
      <c r="I13395" s="1">
        <v>146</v>
      </c>
      <c r="J13395" s="1">
        <v>46</v>
      </c>
      <c r="K13395" s="8">
        <v>3</v>
      </c>
    </row>
    <row r="13396" spans="2:11" x14ac:dyDescent="0.2">
      <c r="D13396" s="175"/>
      <c r="E13396" s="11"/>
      <c r="F13396" s="10"/>
      <c r="G13396" s="9">
        <v>100</v>
      </c>
      <c r="H13396" s="16">
        <v>7.1428571428570002</v>
      </c>
      <c r="I13396" s="23">
        <v>69.523809523810002</v>
      </c>
      <c r="J13396" s="2">
        <v>21.904761904762001</v>
      </c>
      <c r="K13396" s="13">
        <v>1.4285714285710001</v>
      </c>
    </row>
    <row r="13397" spans="2:11" x14ac:dyDescent="0.2">
      <c r="D13397" s="175"/>
      <c r="E13397" s="4" t="s">
        <v>43</v>
      </c>
      <c r="F13397" s="6"/>
      <c r="G13397" s="5">
        <v>204</v>
      </c>
      <c r="H13397" s="7">
        <v>15</v>
      </c>
      <c r="I13397" s="1">
        <v>130</v>
      </c>
      <c r="J13397" s="1">
        <v>57</v>
      </c>
      <c r="K13397" s="8">
        <v>2</v>
      </c>
    </row>
    <row r="13398" spans="2:11" x14ac:dyDescent="0.2">
      <c r="D13398" s="175"/>
      <c r="E13398" s="11"/>
      <c r="F13398" s="10"/>
      <c r="G13398" s="9">
        <v>100</v>
      </c>
      <c r="H13398" s="16">
        <v>7.352941176471</v>
      </c>
      <c r="I13398" s="2">
        <v>63.725490196077999</v>
      </c>
      <c r="J13398" s="2">
        <v>27.941176470588001</v>
      </c>
      <c r="K13398" s="13">
        <v>0.98039215686299996</v>
      </c>
    </row>
    <row r="13399" spans="2:11" x14ac:dyDescent="0.2">
      <c r="D13399" s="175"/>
      <c r="E13399" s="4" t="s">
        <v>44</v>
      </c>
      <c r="F13399" s="6"/>
      <c r="G13399" s="5">
        <v>223</v>
      </c>
      <c r="H13399" s="7">
        <v>29</v>
      </c>
      <c r="I13399" s="1">
        <v>138</v>
      </c>
      <c r="J13399" s="1">
        <v>50</v>
      </c>
      <c r="K13399" s="8">
        <v>6</v>
      </c>
    </row>
    <row r="13400" spans="2:11" x14ac:dyDescent="0.2">
      <c r="D13400" s="175"/>
      <c r="E13400" s="11"/>
      <c r="F13400" s="10"/>
      <c r="G13400" s="9">
        <v>100</v>
      </c>
      <c r="H13400" s="16">
        <v>13.004484304932999</v>
      </c>
      <c r="I13400" s="2">
        <v>61.883408071749002</v>
      </c>
      <c r="J13400" s="2">
        <v>22.421524663677001</v>
      </c>
      <c r="K13400" s="13">
        <v>2.690582959641</v>
      </c>
    </row>
    <row r="13401" spans="2:11" x14ac:dyDescent="0.2">
      <c r="D13401" s="175"/>
      <c r="E13401" s="4" t="s">
        <v>45</v>
      </c>
      <c r="F13401" s="6"/>
      <c r="G13401" s="5">
        <v>170</v>
      </c>
      <c r="H13401" s="7">
        <v>31</v>
      </c>
      <c r="I13401" s="1">
        <v>100</v>
      </c>
      <c r="J13401" s="1">
        <v>28</v>
      </c>
      <c r="K13401" s="8">
        <v>11</v>
      </c>
    </row>
    <row r="13402" spans="2:11" x14ac:dyDescent="0.2">
      <c r="D13402" s="176"/>
      <c r="E13402" s="57"/>
      <c r="F13402" s="54"/>
      <c r="G13402" s="67">
        <v>100</v>
      </c>
      <c r="H13402" s="131">
        <v>18.235294117647001</v>
      </c>
      <c r="I13402" s="96">
        <v>58.823529411765001</v>
      </c>
      <c r="J13402" s="96">
        <v>16.470588235293999</v>
      </c>
      <c r="K13402" s="84">
        <v>6.4705882352939996</v>
      </c>
    </row>
    <row r="13404" spans="2:11" x14ac:dyDescent="0.2">
      <c r="B13404" s="43" t="str">
        <f xml:space="preserve"> HYPERLINK("#'目次'!B284", "[278]")</f>
        <v>[278]</v>
      </c>
      <c r="C13404" s="31" t="s">
        <v>503</v>
      </c>
    </row>
    <row r="13408" spans="2:11" x14ac:dyDescent="0.2">
      <c r="D13408" s="177"/>
      <c r="E13408" s="178"/>
      <c r="F13408" s="178"/>
      <c r="G13408" s="40" t="s">
        <v>14</v>
      </c>
      <c r="H13408" s="42" t="s">
        <v>492</v>
      </c>
      <c r="I13408" s="15" t="s">
        <v>493</v>
      </c>
      <c r="J13408" s="15" t="s">
        <v>494</v>
      </c>
      <c r="K13408" s="44" t="s">
        <v>17</v>
      </c>
    </row>
    <row r="13409" spans="4:11" x14ac:dyDescent="0.2">
      <c r="D13409" s="179"/>
      <c r="E13409" s="180"/>
      <c r="F13409" s="180"/>
      <c r="G13409" s="39"/>
      <c r="H13409" s="41"/>
      <c r="I13409" s="14"/>
      <c r="J13409" s="14"/>
      <c r="K13409" s="38"/>
    </row>
    <row r="13410" spans="4:11" x14ac:dyDescent="0.2">
      <c r="D13410" s="70"/>
      <c r="E13410" s="72" t="s">
        <v>14</v>
      </c>
      <c r="F13410" s="69"/>
      <c r="G13410" s="37">
        <v>1222</v>
      </c>
      <c r="H13410" s="17">
        <v>127</v>
      </c>
      <c r="I13410" s="17">
        <v>780</v>
      </c>
      <c r="J13410" s="17">
        <v>289</v>
      </c>
      <c r="K13410" s="55">
        <v>26</v>
      </c>
    </row>
    <row r="13411" spans="4:11" x14ac:dyDescent="0.2">
      <c r="D13411" s="57"/>
      <c r="E13411" s="54"/>
      <c r="F13411" s="71"/>
      <c r="G13411" s="9">
        <v>100</v>
      </c>
      <c r="H13411" s="2">
        <v>10.392798690671</v>
      </c>
      <c r="I13411" s="2">
        <v>63.829787234043003</v>
      </c>
      <c r="J13411" s="2">
        <v>23.649754500817998</v>
      </c>
      <c r="K13411" s="13">
        <v>2.1276595744679998</v>
      </c>
    </row>
    <row r="13412" spans="4:11" x14ac:dyDescent="0.2">
      <c r="D13412" s="174" t="s">
        <v>52</v>
      </c>
      <c r="E13412" s="20" t="s">
        <v>53</v>
      </c>
      <c r="F13412" s="22"/>
      <c r="G13412" s="21">
        <v>15</v>
      </c>
      <c r="H13412" s="25">
        <v>2</v>
      </c>
      <c r="I13412" s="3">
        <v>10</v>
      </c>
      <c r="J13412" s="3">
        <v>3</v>
      </c>
      <c r="K13412" s="26">
        <v>0</v>
      </c>
    </row>
    <row r="13413" spans="4:11" x14ac:dyDescent="0.2">
      <c r="D13413" s="175"/>
      <c r="E13413" s="11"/>
      <c r="F13413" s="10"/>
      <c r="G13413" s="9">
        <v>100</v>
      </c>
      <c r="H13413" s="16">
        <v>13.333333333333</v>
      </c>
      <c r="I13413" s="2">
        <v>66.666666666666998</v>
      </c>
      <c r="J13413" s="2">
        <v>20</v>
      </c>
      <c r="K13413" s="36">
        <v>0</v>
      </c>
    </row>
    <row r="13414" spans="4:11" ht="24" x14ac:dyDescent="0.2">
      <c r="D13414" s="175"/>
      <c r="E13414" s="4" t="s">
        <v>54</v>
      </c>
      <c r="F13414" s="6"/>
      <c r="G13414" s="5">
        <v>122</v>
      </c>
      <c r="H13414" s="7">
        <v>14</v>
      </c>
      <c r="I13414" s="1">
        <v>88</v>
      </c>
      <c r="J13414" s="1">
        <v>19</v>
      </c>
      <c r="K13414" s="8">
        <v>1</v>
      </c>
    </row>
    <row r="13415" spans="4:11" x14ac:dyDescent="0.2">
      <c r="D13415" s="175"/>
      <c r="E13415" s="11"/>
      <c r="F13415" s="10"/>
      <c r="G13415" s="9">
        <v>100</v>
      </c>
      <c r="H13415" s="16">
        <v>11.475409836066</v>
      </c>
      <c r="I13415" s="23">
        <v>72.131147540984003</v>
      </c>
      <c r="J13415" s="27">
        <v>15.573770491803</v>
      </c>
      <c r="K13415" s="13">
        <v>0.81967213114799997</v>
      </c>
    </row>
    <row r="13416" spans="4:11" x14ac:dyDescent="0.2">
      <c r="D13416" s="175"/>
      <c r="E13416" s="4" t="s">
        <v>55</v>
      </c>
      <c r="F13416" s="6"/>
      <c r="G13416" s="5">
        <v>43</v>
      </c>
      <c r="H13416" s="7">
        <v>2</v>
      </c>
      <c r="I13416" s="1">
        <v>29</v>
      </c>
      <c r="J13416" s="1">
        <v>12</v>
      </c>
      <c r="K13416" s="8">
        <v>0</v>
      </c>
    </row>
    <row r="13417" spans="4:11" x14ac:dyDescent="0.2">
      <c r="D13417" s="175"/>
      <c r="E13417" s="11"/>
      <c r="F13417" s="10"/>
      <c r="G13417" s="9">
        <v>100</v>
      </c>
      <c r="H13417" s="73">
        <v>4.6511627906979998</v>
      </c>
      <c r="I13417" s="2">
        <v>67.441860465115994</v>
      </c>
      <c r="J13417" s="2">
        <v>27.906976744186</v>
      </c>
      <c r="K13417" s="36">
        <v>0</v>
      </c>
    </row>
    <row r="13418" spans="4:11" x14ac:dyDescent="0.2">
      <c r="D13418" s="175"/>
      <c r="E13418" s="4" t="s">
        <v>56</v>
      </c>
      <c r="F13418" s="6"/>
      <c r="G13418" s="5">
        <v>60</v>
      </c>
      <c r="H13418" s="7">
        <v>4</v>
      </c>
      <c r="I13418" s="1">
        <v>46</v>
      </c>
      <c r="J13418" s="1">
        <v>10</v>
      </c>
      <c r="K13418" s="8">
        <v>0</v>
      </c>
    </row>
    <row r="13419" spans="4:11" x14ac:dyDescent="0.2">
      <c r="D13419" s="175"/>
      <c r="E13419" s="11"/>
      <c r="F13419" s="10"/>
      <c r="G13419" s="9">
        <v>100</v>
      </c>
      <c r="H13419" s="16">
        <v>6.666666666667</v>
      </c>
      <c r="I13419" s="35">
        <v>76.666666666666998</v>
      </c>
      <c r="J13419" s="27">
        <v>16.666666666666998</v>
      </c>
      <c r="K13419" s="36">
        <v>0</v>
      </c>
    </row>
    <row r="13420" spans="4:11" x14ac:dyDescent="0.2">
      <c r="D13420" s="175"/>
      <c r="E13420" s="4" t="s">
        <v>57</v>
      </c>
      <c r="F13420" s="6"/>
      <c r="G13420" s="5">
        <v>286</v>
      </c>
      <c r="H13420" s="7">
        <v>21</v>
      </c>
      <c r="I13420" s="1">
        <v>189</v>
      </c>
      <c r="J13420" s="1">
        <v>73</v>
      </c>
      <c r="K13420" s="8">
        <v>3</v>
      </c>
    </row>
    <row r="13421" spans="4:11" x14ac:dyDescent="0.2">
      <c r="D13421" s="175"/>
      <c r="E13421" s="11"/>
      <c r="F13421" s="10"/>
      <c r="G13421" s="9">
        <v>100</v>
      </c>
      <c r="H13421" s="16">
        <v>7.3426573426569997</v>
      </c>
      <c r="I13421" s="2">
        <v>66.083916083915994</v>
      </c>
      <c r="J13421" s="2">
        <v>25.524475524475999</v>
      </c>
      <c r="K13421" s="13">
        <v>1.0489510489510001</v>
      </c>
    </row>
    <row r="13422" spans="4:11" x14ac:dyDescent="0.2">
      <c r="D13422" s="175"/>
      <c r="E13422" s="4" t="s">
        <v>58</v>
      </c>
      <c r="F13422" s="6"/>
      <c r="G13422" s="5">
        <v>129</v>
      </c>
      <c r="H13422" s="7">
        <v>12</v>
      </c>
      <c r="I13422" s="1">
        <v>79</v>
      </c>
      <c r="J13422" s="1">
        <v>37</v>
      </c>
      <c r="K13422" s="8">
        <v>1</v>
      </c>
    </row>
    <row r="13423" spans="4:11" x14ac:dyDescent="0.2">
      <c r="D13423" s="175"/>
      <c r="E13423" s="11"/>
      <c r="F13423" s="10"/>
      <c r="G13423" s="9">
        <v>100</v>
      </c>
      <c r="H13423" s="16">
        <v>9.3023255813949994</v>
      </c>
      <c r="I13423" s="2">
        <v>61.240310077518998</v>
      </c>
      <c r="J13423" s="23">
        <v>28.682170542636001</v>
      </c>
      <c r="K13423" s="13">
        <v>0.77519379845000003</v>
      </c>
    </row>
    <row r="13424" spans="4:11" x14ac:dyDescent="0.2">
      <c r="D13424" s="175"/>
      <c r="E13424" s="4" t="s">
        <v>59</v>
      </c>
      <c r="F13424" s="6"/>
      <c r="G13424" s="5">
        <v>195</v>
      </c>
      <c r="H13424" s="7">
        <v>22</v>
      </c>
      <c r="I13424" s="1">
        <v>119</v>
      </c>
      <c r="J13424" s="1">
        <v>46</v>
      </c>
      <c r="K13424" s="8">
        <v>8</v>
      </c>
    </row>
    <row r="13425" spans="4:11" x14ac:dyDescent="0.2">
      <c r="D13425" s="175"/>
      <c r="E13425" s="11"/>
      <c r="F13425" s="10"/>
      <c r="G13425" s="9">
        <v>100</v>
      </c>
      <c r="H13425" s="16">
        <v>11.282051282051</v>
      </c>
      <c r="I13425" s="2">
        <v>61.025641025641001</v>
      </c>
      <c r="J13425" s="2">
        <v>23.589743589744</v>
      </c>
      <c r="K13425" s="13">
        <v>4.1025641025640001</v>
      </c>
    </row>
    <row r="13426" spans="4:11" x14ac:dyDescent="0.2">
      <c r="D13426" s="175"/>
      <c r="E13426" s="4" t="s">
        <v>60</v>
      </c>
      <c r="F13426" s="6"/>
      <c r="G13426" s="5">
        <v>176</v>
      </c>
      <c r="H13426" s="7">
        <v>27</v>
      </c>
      <c r="I13426" s="1">
        <v>95</v>
      </c>
      <c r="J13426" s="1">
        <v>49</v>
      </c>
      <c r="K13426" s="8">
        <v>5</v>
      </c>
    </row>
    <row r="13427" spans="4:11" x14ac:dyDescent="0.2">
      <c r="D13427" s="175"/>
      <c r="E13427" s="11"/>
      <c r="F13427" s="10"/>
      <c r="G13427" s="9">
        <v>100</v>
      </c>
      <c r="H13427" s="16">
        <v>15.340909090908999</v>
      </c>
      <c r="I13427" s="27">
        <v>53.977272727272997</v>
      </c>
      <c r="J13427" s="2">
        <v>27.840909090909001</v>
      </c>
      <c r="K13427" s="13">
        <v>2.8409090909089998</v>
      </c>
    </row>
    <row r="13428" spans="4:11" x14ac:dyDescent="0.2">
      <c r="D13428" s="175"/>
      <c r="E13428" s="4" t="s">
        <v>61</v>
      </c>
      <c r="F13428" s="6"/>
      <c r="G13428" s="5">
        <v>78</v>
      </c>
      <c r="H13428" s="7">
        <v>9</v>
      </c>
      <c r="I13428" s="1">
        <v>53</v>
      </c>
      <c r="J13428" s="1">
        <v>15</v>
      </c>
      <c r="K13428" s="8">
        <v>1</v>
      </c>
    </row>
    <row r="13429" spans="4:11" x14ac:dyDescent="0.2">
      <c r="D13429" s="175"/>
      <c r="E13429" s="11"/>
      <c r="F13429" s="10"/>
      <c r="G13429" s="9">
        <v>100</v>
      </c>
      <c r="H13429" s="16">
        <v>11.538461538462</v>
      </c>
      <c r="I13429" s="2">
        <v>67.948717948717999</v>
      </c>
      <c r="J13429" s="2">
        <v>19.230769230768999</v>
      </c>
      <c r="K13429" s="13">
        <v>1.2820512820509999</v>
      </c>
    </row>
    <row r="13430" spans="4:11" x14ac:dyDescent="0.2">
      <c r="D13430" s="175"/>
      <c r="E13430" s="4" t="s">
        <v>62</v>
      </c>
      <c r="F13430" s="6"/>
      <c r="G13430" s="5">
        <v>113</v>
      </c>
      <c r="H13430" s="7">
        <v>14</v>
      </c>
      <c r="I13430" s="1">
        <v>70</v>
      </c>
      <c r="J13430" s="1">
        <v>24</v>
      </c>
      <c r="K13430" s="8">
        <v>5</v>
      </c>
    </row>
    <row r="13431" spans="4:11" x14ac:dyDescent="0.2">
      <c r="D13431" s="175"/>
      <c r="E13431" s="11"/>
      <c r="F13431" s="10"/>
      <c r="G13431" s="9">
        <v>100</v>
      </c>
      <c r="H13431" s="16">
        <v>12.389380530973</v>
      </c>
      <c r="I13431" s="2">
        <v>61.946902654867003</v>
      </c>
      <c r="J13431" s="2">
        <v>21.238938053097002</v>
      </c>
      <c r="K13431" s="13">
        <v>4.424778761062</v>
      </c>
    </row>
    <row r="13432" spans="4:11" x14ac:dyDescent="0.2">
      <c r="D13432" s="174" t="s">
        <v>63</v>
      </c>
      <c r="E13432" s="20" t="s">
        <v>64</v>
      </c>
      <c r="F13432" s="22"/>
      <c r="G13432" s="21">
        <v>234</v>
      </c>
      <c r="H13432" s="25">
        <v>27</v>
      </c>
      <c r="I13432" s="3">
        <v>136</v>
      </c>
      <c r="J13432" s="3">
        <v>64</v>
      </c>
      <c r="K13432" s="26">
        <v>7</v>
      </c>
    </row>
    <row r="13433" spans="4:11" x14ac:dyDescent="0.2">
      <c r="D13433" s="175"/>
      <c r="E13433" s="11"/>
      <c r="F13433" s="10"/>
      <c r="G13433" s="9">
        <v>100</v>
      </c>
      <c r="H13433" s="16">
        <v>11.538461538462</v>
      </c>
      <c r="I13433" s="27">
        <v>58.119658119657998</v>
      </c>
      <c r="J13433" s="2">
        <v>27.350427350427001</v>
      </c>
      <c r="K13433" s="13">
        <v>2.9914529914529999</v>
      </c>
    </row>
    <row r="13434" spans="4:11" x14ac:dyDescent="0.2">
      <c r="D13434" s="175"/>
      <c r="E13434" s="4" t="s">
        <v>65</v>
      </c>
      <c r="F13434" s="6"/>
      <c r="G13434" s="5">
        <v>172</v>
      </c>
      <c r="H13434" s="7">
        <v>19</v>
      </c>
      <c r="I13434" s="1">
        <v>99</v>
      </c>
      <c r="J13434" s="1">
        <v>47</v>
      </c>
      <c r="K13434" s="8">
        <v>7</v>
      </c>
    </row>
    <row r="13435" spans="4:11" x14ac:dyDescent="0.2">
      <c r="D13435" s="175"/>
      <c r="E13435" s="11"/>
      <c r="F13435" s="10"/>
      <c r="G13435" s="9">
        <v>100</v>
      </c>
      <c r="H13435" s="16">
        <v>11.046511627907</v>
      </c>
      <c r="I13435" s="27">
        <v>57.558139534883999</v>
      </c>
      <c r="J13435" s="2">
        <v>27.325581395349001</v>
      </c>
      <c r="K13435" s="13">
        <v>4.0697674418599998</v>
      </c>
    </row>
    <row r="13436" spans="4:11" x14ac:dyDescent="0.2">
      <c r="D13436" s="175"/>
      <c r="E13436" s="4" t="s">
        <v>66</v>
      </c>
      <c r="F13436" s="6"/>
      <c r="G13436" s="5">
        <v>165</v>
      </c>
      <c r="H13436" s="7">
        <v>23</v>
      </c>
      <c r="I13436" s="1">
        <v>107</v>
      </c>
      <c r="J13436" s="1">
        <v>32</v>
      </c>
      <c r="K13436" s="8">
        <v>3</v>
      </c>
    </row>
    <row r="13437" spans="4:11" x14ac:dyDescent="0.2">
      <c r="D13437" s="175"/>
      <c r="E13437" s="11"/>
      <c r="F13437" s="10"/>
      <c r="G13437" s="9">
        <v>100</v>
      </c>
      <c r="H13437" s="16">
        <v>13.939393939394</v>
      </c>
      <c r="I13437" s="2">
        <v>64.848484848485</v>
      </c>
      <c r="J13437" s="2">
        <v>19.393939393939</v>
      </c>
      <c r="K13437" s="13">
        <v>1.818181818182</v>
      </c>
    </row>
    <row r="13438" spans="4:11" x14ac:dyDescent="0.2">
      <c r="D13438" s="175"/>
      <c r="E13438" s="4" t="s">
        <v>67</v>
      </c>
      <c r="F13438" s="6"/>
      <c r="G13438" s="5">
        <v>158</v>
      </c>
      <c r="H13438" s="7">
        <v>16</v>
      </c>
      <c r="I13438" s="1">
        <v>101</v>
      </c>
      <c r="J13438" s="1">
        <v>40</v>
      </c>
      <c r="K13438" s="8">
        <v>1</v>
      </c>
    </row>
    <row r="13439" spans="4:11" x14ac:dyDescent="0.2">
      <c r="D13439" s="175"/>
      <c r="E13439" s="11"/>
      <c r="F13439" s="10"/>
      <c r="G13439" s="9">
        <v>100</v>
      </c>
      <c r="H13439" s="16">
        <v>10.126582278480999</v>
      </c>
      <c r="I13439" s="2">
        <v>63.924050632910998</v>
      </c>
      <c r="J13439" s="2">
        <v>25.316455696203001</v>
      </c>
      <c r="K13439" s="13">
        <v>0.63291139240500005</v>
      </c>
    </row>
    <row r="13440" spans="4:11" x14ac:dyDescent="0.2">
      <c r="D13440" s="175"/>
      <c r="E13440" s="4" t="s">
        <v>68</v>
      </c>
      <c r="F13440" s="6"/>
      <c r="G13440" s="5">
        <v>112</v>
      </c>
      <c r="H13440" s="7">
        <v>11</v>
      </c>
      <c r="I13440" s="1">
        <v>78</v>
      </c>
      <c r="J13440" s="1">
        <v>21</v>
      </c>
      <c r="K13440" s="8">
        <v>2</v>
      </c>
    </row>
    <row r="13441" spans="2:11" x14ac:dyDescent="0.2">
      <c r="D13441" s="175"/>
      <c r="E13441" s="11"/>
      <c r="F13441" s="10"/>
      <c r="G13441" s="9">
        <v>100</v>
      </c>
      <c r="H13441" s="16">
        <v>9.8214285714289993</v>
      </c>
      <c r="I13441" s="23">
        <v>69.642857142856997</v>
      </c>
      <c r="J13441" s="2">
        <v>18.75</v>
      </c>
      <c r="K13441" s="13">
        <v>1.785714285714</v>
      </c>
    </row>
    <row r="13442" spans="2:11" x14ac:dyDescent="0.2">
      <c r="D13442" s="175"/>
      <c r="E13442" s="4" t="s">
        <v>69</v>
      </c>
      <c r="F13442" s="6"/>
      <c r="G13442" s="5">
        <v>92</v>
      </c>
      <c r="H13442" s="7">
        <v>7</v>
      </c>
      <c r="I13442" s="1">
        <v>60</v>
      </c>
      <c r="J13442" s="1">
        <v>24</v>
      </c>
      <c r="K13442" s="8">
        <v>1</v>
      </c>
    </row>
    <row r="13443" spans="2:11" x14ac:dyDescent="0.2">
      <c r="D13443" s="175"/>
      <c r="E13443" s="11"/>
      <c r="F13443" s="10"/>
      <c r="G13443" s="9">
        <v>100</v>
      </c>
      <c r="H13443" s="16">
        <v>7.6086956521740001</v>
      </c>
      <c r="I13443" s="2">
        <v>65.217391304347998</v>
      </c>
      <c r="J13443" s="2">
        <v>26.086956521739001</v>
      </c>
      <c r="K13443" s="13">
        <v>1.086956521739</v>
      </c>
    </row>
    <row r="13444" spans="2:11" x14ac:dyDescent="0.2">
      <c r="D13444" s="175"/>
      <c r="E13444" s="4" t="s">
        <v>70</v>
      </c>
      <c r="F13444" s="6"/>
      <c r="G13444" s="5">
        <v>131</v>
      </c>
      <c r="H13444" s="7">
        <v>13</v>
      </c>
      <c r="I13444" s="1">
        <v>85</v>
      </c>
      <c r="J13444" s="1">
        <v>33</v>
      </c>
      <c r="K13444" s="8">
        <v>0</v>
      </c>
    </row>
    <row r="13445" spans="2:11" x14ac:dyDescent="0.2">
      <c r="D13445" s="175"/>
      <c r="E13445" s="11"/>
      <c r="F13445" s="10"/>
      <c r="G13445" s="9">
        <v>100</v>
      </c>
      <c r="H13445" s="16">
        <v>9.9236641221369997</v>
      </c>
      <c r="I13445" s="2">
        <v>64.885496183206001</v>
      </c>
      <c r="J13445" s="2">
        <v>25.190839694655999</v>
      </c>
      <c r="K13445" s="36">
        <v>0</v>
      </c>
    </row>
    <row r="13446" spans="2:11" x14ac:dyDescent="0.2">
      <c r="D13446" s="175"/>
      <c r="E13446" s="4" t="s">
        <v>71</v>
      </c>
      <c r="F13446" s="6"/>
      <c r="G13446" s="5">
        <v>71</v>
      </c>
      <c r="H13446" s="7">
        <v>3</v>
      </c>
      <c r="I13446" s="1">
        <v>52</v>
      </c>
      <c r="J13446" s="1">
        <v>14</v>
      </c>
      <c r="K13446" s="8">
        <v>2</v>
      </c>
    </row>
    <row r="13447" spans="2:11" x14ac:dyDescent="0.2">
      <c r="D13447" s="175"/>
      <c r="E13447" s="11"/>
      <c r="F13447" s="10"/>
      <c r="G13447" s="9">
        <v>100</v>
      </c>
      <c r="H13447" s="73">
        <v>4.2253521126760001</v>
      </c>
      <c r="I13447" s="23">
        <v>73.239436619718006</v>
      </c>
      <c r="J13447" s="2">
        <v>19.718309859154999</v>
      </c>
      <c r="K13447" s="13">
        <v>2.8169014084509998</v>
      </c>
    </row>
    <row r="13448" spans="2:11" x14ac:dyDescent="0.2">
      <c r="D13448" s="175"/>
      <c r="E13448" s="4" t="s">
        <v>72</v>
      </c>
      <c r="F13448" s="6"/>
      <c r="G13448" s="5">
        <v>70</v>
      </c>
      <c r="H13448" s="7">
        <v>6</v>
      </c>
      <c r="I13448" s="1">
        <v>50</v>
      </c>
      <c r="J13448" s="1">
        <v>14</v>
      </c>
      <c r="K13448" s="8">
        <v>0</v>
      </c>
    </row>
    <row r="13449" spans="2:11" x14ac:dyDescent="0.2">
      <c r="D13449" s="176"/>
      <c r="E13449" s="57"/>
      <c r="F13449" s="54"/>
      <c r="G13449" s="67">
        <v>100</v>
      </c>
      <c r="H13449" s="82">
        <v>8.5714285714289993</v>
      </c>
      <c r="I13449" s="103">
        <v>71.428571428571004</v>
      </c>
      <c r="J13449" s="48">
        <v>20</v>
      </c>
      <c r="K13449" s="124">
        <v>0</v>
      </c>
    </row>
    <row r="13451" spans="2:11" x14ac:dyDescent="0.2">
      <c r="B13451" s="43" t="str">
        <f xml:space="preserve"> HYPERLINK("#'目次'!B285", "[279]")</f>
        <v>[279]</v>
      </c>
      <c r="C13451" s="31" t="s">
        <v>503</v>
      </c>
    </row>
    <row r="13454" spans="2:11" x14ac:dyDescent="0.2">
      <c r="C13454" s="31" t="s">
        <v>75</v>
      </c>
    </row>
    <row r="13455" spans="2:11" x14ac:dyDescent="0.2">
      <c r="D13455" s="177"/>
      <c r="E13455" s="178"/>
      <c r="F13455" s="178"/>
      <c r="G13455" s="40" t="s">
        <v>14</v>
      </c>
      <c r="H13455" s="42" t="s">
        <v>492</v>
      </c>
      <c r="I13455" s="15" t="s">
        <v>493</v>
      </c>
      <c r="J13455" s="15" t="s">
        <v>494</v>
      </c>
      <c r="K13455" s="44" t="s">
        <v>17</v>
      </c>
    </row>
    <row r="13456" spans="2:11" x14ac:dyDescent="0.2">
      <c r="D13456" s="179"/>
      <c r="E13456" s="180"/>
      <c r="F13456" s="180"/>
      <c r="G13456" s="39"/>
      <c r="H13456" s="41"/>
      <c r="I13456" s="14"/>
      <c r="J13456" s="14"/>
      <c r="K13456" s="38"/>
    </row>
    <row r="13457" spans="4:11" x14ac:dyDescent="0.2">
      <c r="D13457" s="70"/>
      <c r="E13457" s="72" t="s">
        <v>14</v>
      </c>
      <c r="F13457" s="69"/>
      <c r="G13457" s="37">
        <v>1222</v>
      </c>
      <c r="H13457" s="17">
        <v>127</v>
      </c>
      <c r="I13457" s="17">
        <v>780</v>
      </c>
      <c r="J13457" s="17">
        <v>289</v>
      </c>
      <c r="K13457" s="55">
        <v>26</v>
      </c>
    </row>
    <row r="13458" spans="4:11" x14ac:dyDescent="0.2">
      <c r="D13458" s="57"/>
      <c r="E13458" s="54"/>
      <c r="F13458" s="71"/>
      <c r="G13458" s="9">
        <v>100</v>
      </c>
      <c r="H13458" s="2">
        <v>10.392798690671</v>
      </c>
      <c r="I13458" s="2">
        <v>63.829787234043003</v>
      </c>
      <c r="J13458" s="2">
        <v>23.649754500817998</v>
      </c>
      <c r="K13458" s="13">
        <v>2.1276595744679998</v>
      </c>
    </row>
    <row r="13459" spans="4:11" x14ac:dyDescent="0.2">
      <c r="D13459" s="174" t="s">
        <v>36</v>
      </c>
      <c r="E13459" s="20" t="s">
        <v>76</v>
      </c>
      <c r="F13459" s="22"/>
      <c r="G13459" s="21">
        <v>629</v>
      </c>
      <c r="H13459" s="25">
        <v>62</v>
      </c>
      <c r="I13459" s="3">
        <v>414</v>
      </c>
      <c r="J13459" s="3">
        <v>143</v>
      </c>
      <c r="K13459" s="26">
        <v>10</v>
      </c>
    </row>
    <row r="13460" spans="4:11" x14ac:dyDescent="0.2">
      <c r="D13460" s="175"/>
      <c r="E13460" s="11"/>
      <c r="F13460" s="10"/>
      <c r="G13460" s="9">
        <v>100</v>
      </c>
      <c r="H13460" s="16">
        <v>9.8569157392690006</v>
      </c>
      <c r="I13460" s="2">
        <v>65.818759936407005</v>
      </c>
      <c r="J13460" s="2">
        <v>22.734499205087001</v>
      </c>
      <c r="K13460" s="13">
        <v>1.5898251192370001</v>
      </c>
    </row>
    <row r="13461" spans="4:11" x14ac:dyDescent="0.2">
      <c r="D13461" s="175"/>
      <c r="E13461" s="4" t="s">
        <v>39</v>
      </c>
      <c r="F13461" s="6"/>
      <c r="G13461" s="5">
        <v>37</v>
      </c>
      <c r="H13461" s="7">
        <v>7</v>
      </c>
      <c r="I13461" s="1">
        <v>23</v>
      </c>
      <c r="J13461" s="1">
        <v>7</v>
      </c>
      <c r="K13461" s="8">
        <v>0</v>
      </c>
    </row>
    <row r="13462" spans="4:11" x14ac:dyDescent="0.2">
      <c r="D13462" s="175"/>
      <c r="E13462" s="11"/>
      <c r="F13462" s="10"/>
      <c r="G13462" s="9">
        <v>100</v>
      </c>
      <c r="H13462" s="64">
        <v>18.918918918919001</v>
      </c>
      <c r="I13462" s="2">
        <v>62.162162162161998</v>
      </c>
      <c r="J13462" s="2">
        <v>18.918918918919001</v>
      </c>
      <c r="K13462" s="36">
        <v>0</v>
      </c>
    </row>
    <row r="13463" spans="4:11" x14ac:dyDescent="0.2">
      <c r="D13463" s="175"/>
      <c r="E13463" s="4" t="s">
        <v>40</v>
      </c>
      <c r="F13463" s="6"/>
      <c r="G13463" s="5">
        <v>73</v>
      </c>
      <c r="H13463" s="7">
        <v>4</v>
      </c>
      <c r="I13463" s="1">
        <v>45</v>
      </c>
      <c r="J13463" s="1">
        <v>24</v>
      </c>
      <c r="K13463" s="8">
        <v>0</v>
      </c>
    </row>
    <row r="13464" spans="4:11" x14ac:dyDescent="0.2">
      <c r="D13464" s="175"/>
      <c r="E13464" s="11"/>
      <c r="F13464" s="10"/>
      <c r="G13464" s="9">
        <v>100</v>
      </c>
      <c r="H13464" s="16">
        <v>5.4794520547949999</v>
      </c>
      <c r="I13464" s="2">
        <v>61.643835616437997</v>
      </c>
      <c r="J13464" s="23">
        <v>32.876712328766999</v>
      </c>
      <c r="K13464" s="36">
        <v>0</v>
      </c>
    </row>
    <row r="13465" spans="4:11" x14ac:dyDescent="0.2">
      <c r="D13465" s="175"/>
      <c r="E13465" s="4" t="s">
        <v>41</v>
      </c>
      <c r="F13465" s="6"/>
      <c r="G13465" s="5">
        <v>108</v>
      </c>
      <c r="H13465" s="7">
        <v>8</v>
      </c>
      <c r="I13465" s="1">
        <v>70</v>
      </c>
      <c r="J13465" s="1">
        <v>27</v>
      </c>
      <c r="K13465" s="8">
        <v>3</v>
      </c>
    </row>
    <row r="13466" spans="4:11" x14ac:dyDescent="0.2">
      <c r="D13466" s="175"/>
      <c r="E13466" s="11"/>
      <c r="F13466" s="10"/>
      <c r="G13466" s="9">
        <v>100</v>
      </c>
      <c r="H13466" s="16">
        <v>7.4074074074069998</v>
      </c>
      <c r="I13466" s="2">
        <v>64.814814814814994</v>
      </c>
      <c r="J13466" s="2">
        <v>25</v>
      </c>
      <c r="K13466" s="13">
        <v>2.7777777777780002</v>
      </c>
    </row>
    <row r="13467" spans="4:11" x14ac:dyDescent="0.2">
      <c r="D13467" s="175"/>
      <c r="E13467" s="4" t="s">
        <v>42</v>
      </c>
      <c r="F13467" s="6"/>
      <c r="G13467" s="5">
        <v>113</v>
      </c>
      <c r="H13467" s="7">
        <v>6</v>
      </c>
      <c r="I13467" s="1">
        <v>81</v>
      </c>
      <c r="J13467" s="1">
        <v>24</v>
      </c>
      <c r="K13467" s="8">
        <v>2</v>
      </c>
    </row>
    <row r="13468" spans="4:11" x14ac:dyDescent="0.2">
      <c r="D13468" s="175"/>
      <c r="E13468" s="11"/>
      <c r="F13468" s="10"/>
      <c r="G13468" s="9">
        <v>100</v>
      </c>
      <c r="H13468" s="73">
        <v>5.3097345132739999</v>
      </c>
      <c r="I13468" s="23">
        <v>71.681415929203993</v>
      </c>
      <c r="J13468" s="2">
        <v>21.238938053097002</v>
      </c>
      <c r="K13468" s="13">
        <v>1.769911504425</v>
      </c>
    </row>
    <row r="13469" spans="4:11" x14ac:dyDescent="0.2">
      <c r="D13469" s="175"/>
      <c r="E13469" s="4" t="s">
        <v>43</v>
      </c>
      <c r="F13469" s="6"/>
      <c r="G13469" s="5">
        <v>101</v>
      </c>
      <c r="H13469" s="7">
        <v>7</v>
      </c>
      <c r="I13469" s="1">
        <v>64</v>
      </c>
      <c r="J13469" s="1">
        <v>30</v>
      </c>
      <c r="K13469" s="8">
        <v>0</v>
      </c>
    </row>
    <row r="13470" spans="4:11" x14ac:dyDescent="0.2">
      <c r="D13470" s="175"/>
      <c r="E13470" s="11"/>
      <c r="F13470" s="10"/>
      <c r="G13470" s="9">
        <v>100</v>
      </c>
      <c r="H13470" s="16">
        <v>6.9306930693069999</v>
      </c>
      <c r="I13470" s="2">
        <v>63.366336633663003</v>
      </c>
      <c r="J13470" s="23">
        <v>29.702970297029999</v>
      </c>
      <c r="K13470" s="36">
        <v>0</v>
      </c>
    </row>
    <row r="13471" spans="4:11" x14ac:dyDescent="0.2">
      <c r="D13471" s="175"/>
      <c r="E13471" s="4" t="s">
        <v>44</v>
      </c>
      <c r="F13471" s="6"/>
      <c r="G13471" s="5">
        <v>114</v>
      </c>
      <c r="H13471" s="7">
        <v>14</v>
      </c>
      <c r="I13471" s="1">
        <v>79</v>
      </c>
      <c r="J13471" s="1">
        <v>20</v>
      </c>
      <c r="K13471" s="8">
        <v>1</v>
      </c>
    </row>
    <row r="13472" spans="4:11" x14ac:dyDescent="0.2">
      <c r="D13472" s="175"/>
      <c r="E13472" s="11"/>
      <c r="F13472" s="10"/>
      <c r="G13472" s="9">
        <v>100</v>
      </c>
      <c r="H13472" s="16">
        <v>12.280701754386</v>
      </c>
      <c r="I13472" s="23">
        <v>69.298245614034997</v>
      </c>
      <c r="J13472" s="27">
        <v>17.543859649123</v>
      </c>
      <c r="K13472" s="13">
        <v>0.87719298245599997</v>
      </c>
    </row>
    <row r="13473" spans="4:11" x14ac:dyDescent="0.2">
      <c r="D13473" s="175"/>
      <c r="E13473" s="4" t="s">
        <v>45</v>
      </c>
      <c r="F13473" s="6"/>
      <c r="G13473" s="5">
        <v>83</v>
      </c>
      <c r="H13473" s="7">
        <v>16</v>
      </c>
      <c r="I13473" s="1">
        <v>52</v>
      </c>
      <c r="J13473" s="1">
        <v>11</v>
      </c>
      <c r="K13473" s="8">
        <v>4</v>
      </c>
    </row>
    <row r="13474" spans="4:11" x14ac:dyDescent="0.2">
      <c r="D13474" s="175"/>
      <c r="E13474" s="11"/>
      <c r="F13474" s="10"/>
      <c r="G13474" s="9">
        <v>100</v>
      </c>
      <c r="H13474" s="64">
        <v>19.277108433734998</v>
      </c>
      <c r="I13474" s="2">
        <v>62.650602409638999</v>
      </c>
      <c r="J13474" s="46">
        <v>13.253012048193</v>
      </c>
      <c r="K13474" s="13">
        <v>4.819277108434</v>
      </c>
    </row>
    <row r="13475" spans="4:11" x14ac:dyDescent="0.2">
      <c r="D13475" s="174" t="s">
        <v>37</v>
      </c>
      <c r="E13475" s="20" t="s">
        <v>77</v>
      </c>
      <c r="F13475" s="22"/>
      <c r="G13475" s="21">
        <v>593</v>
      </c>
      <c r="H13475" s="25">
        <v>65</v>
      </c>
      <c r="I13475" s="3">
        <v>366</v>
      </c>
      <c r="J13475" s="3">
        <v>146</v>
      </c>
      <c r="K13475" s="26">
        <v>16</v>
      </c>
    </row>
    <row r="13476" spans="4:11" x14ac:dyDescent="0.2">
      <c r="D13476" s="175"/>
      <c r="E13476" s="11"/>
      <c r="F13476" s="10"/>
      <c r="G13476" s="9">
        <v>100</v>
      </c>
      <c r="H13476" s="16">
        <v>10.961214165261</v>
      </c>
      <c r="I13476" s="2">
        <v>61.720067453626001</v>
      </c>
      <c r="J13476" s="2">
        <v>24.620573355817999</v>
      </c>
      <c r="K13476" s="13">
        <v>2.6981450252950001</v>
      </c>
    </row>
    <row r="13477" spans="4:11" x14ac:dyDescent="0.2">
      <c r="D13477" s="175"/>
      <c r="E13477" s="4" t="s">
        <v>39</v>
      </c>
      <c r="F13477" s="6"/>
      <c r="G13477" s="5">
        <v>27</v>
      </c>
      <c r="H13477" s="7">
        <v>3</v>
      </c>
      <c r="I13477" s="1">
        <v>19</v>
      </c>
      <c r="J13477" s="1">
        <v>4</v>
      </c>
      <c r="K13477" s="8">
        <v>1</v>
      </c>
    </row>
    <row r="13478" spans="4:11" x14ac:dyDescent="0.2">
      <c r="D13478" s="175"/>
      <c r="E13478" s="11"/>
      <c r="F13478" s="10"/>
      <c r="G13478" s="9">
        <v>100</v>
      </c>
      <c r="H13478" s="16">
        <v>11.111111111111001</v>
      </c>
      <c r="I13478" s="23">
        <v>70.370370370369997</v>
      </c>
      <c r="J13478" s="27">
        <v>14.814814814815</v>
      </c>
      <c r="K13478" s="13">
        <v>3.7037037037039999</v>
      </c>
    </row>
    <row r="13479" spans="4:11" x14ac:dyDescent="0.2">
      <c r="D13479" s="175"/>
      <c r="E13479" s="4" t="s">
        <v>40</v>
      </c>
      <c r="F13479" s="6"/>
      <c r="G13479" s="5">
        <v>74</v>
      </c>
      <c r="H13479" s="7">
        <v>4</v>
      </c>
      <c r="I13479" s="1">
        <v>55</v>
      </c>
      <c r="J13479" s="1">
        <v>15</v>
      </c>
      <c r="K13479" s="8">
        <v>0</v>
      </c>
    </row>
    <row r="13480" spans="4:11" x14ac:dyDescent="0.2">
      <c r="D13480" s="175"/>
      <c r="E13480" s="11"/>
      <c r="F13480" s="10"/>
      <c r="G13480" s="9">
        <v>100</v>
      </c>
      <c r="H13480" s="16">
        <v>5.4054054054050003</v>
      </c>
      <c r="I13480" s="35">
        <v>74.324324324323996</v>
      </c>
      <c r="J13480" s="2">
        <v>20.27027027027</v>
      </c>
      <c r="K13480" s="36">
        <v>0</v>
      </c>
    </row>
    <row r="13481" spans="4:11" x14ac:dyDescent="0.2">
      <c r="D13481" s="175"/>
      <c r="E13481" s="4" t="s">
        <v>41</v>
      </c>
      <c r="F13481" s="6"/>
      <c r="G13481" s="5">
        <v>96</v>
      </c>
      <c r="H13481" s="7">
        <v>11</v>
      </c>
      <c r="I13481" s="1">
        <v>54</v>
      </c>
      <c r="J13481" s="1">
        <v>31</v>
      </c>
      <c r="K13481" s="8">
        <v>0</v>
      </c>
    </row>
    <row r="13482" spans="4:11" x14ac:dyDescent="0.2">
      <c r="D13482" s="175"/>
      <c r="E13482" s="11"/>
      <c r="F13482" s="10"/>
      <c r="G13482" s="9">
        <v>100</v>
      </c>
      <c r="H13482" s="16">
        <v>11.458333333333</v>
      </c>
      <c r="I13482" s="27">
        <v>56.25</v>
      </c>
      <c r="J13482" s="23">
        <v>32.291666666666998</v>
      </c>
      <c r="K13482" s="36">
        <v>0</v>
      </c>
    </row>
    <row r="13483" spans="4:11" x14ac:dyDescent="0.2">
      <c r="D13483" s="175"/>
      <c r="E13483" s="4" t="s">
        <v>42</v>
      </c>
      <c r="F13483" s="6"/>
      <c r="G13483" s="5">
        <v>97</v>
      </c>
      <c r="H13483" s="7">
        <v>9</v>
      </c>
      <c r="I13483" s="1">
        <v>65</v>
      </c>
      <c r="J13483" s="1">
        <v>22</v>
      </c>
      <c r="K13483" s="8">
        <v>1</v>
      </c>
    </row>
    <row r="13484" spans="4:11" x14ac:dyDescent="0.2">
      <c r="D13484" s="175"/>
      <c r="E13484" s="11"/>
      <c r="F13484" s="10"/>
      <c r="G13484" s="9">
        <v>100</v>
      </c>
      <c r="H13484" s="16">
        <v>9.278350515464</v>
      </c>
      <c r="I13484" s="2">
        <v>67.010309278351002</v>
      </c>
      <c r="J13484" s="2">
        <v>22.680412371134</v>
      </c>
      <c r="K13484" s="13">
        <v>1.0309278350519999</v>
      </c>
    </row>
    <row r="13485" spans="4:11" x14ac:dyDescent="0.2">
      <c r="D13485" s="175"/>
      <c r="E13485" s="4" t="s">
        <v>43</v>
      </c>
      <c r="F13485" s="6"/>
      <c r="G13485" s="5">
        <v>103</v>
      </c>
      <c r="H13485" s="7">
        <v>8</v>
      </c>
      <c r="I13485" s="1">
        <v>66</v>
      </c>
      <c r="J13485" s="1">
        <v>27</v>
      </c>
      <c r="K13485" s="8">
        <v>2</v>
      </c>
    </row>
    <row r="13486" spans="4:11" x14ac:dyDescent="0.2">
      <c r="D13486" s="175"/>
      <c r="E13486" s="11"/>
      <c r="F13486" s="10"/>
      <c r="G13486" s="9">
        <v>100</v>
      </c>
      <c r="H13486" s="16">
        <v>7.7669902912620001</v>
      </c>
      <c r="I13486" s="2">
        <v>64.077669902913001</v>
      </c>
      <c r="J13486" s="2">
        <v>26.213592233010001</v>
      </c>
      <c r="K13486" s="13">
        <v>1.9417475728160001</v>
      </c>
    </row>
    <row r="13487" spans="4:11" x14ac:dyDescent="0.2">
      <c r="D13487" s="175"/>
      <c r="E13487" s="4" t="s">
        <v>44</v>
      </c>
      <c r="F13487" s="6"/>
      <c r="G13487" s="5">
        <v>109</v>
      </c>
      <c r="H13487" s="7">
        <v>15</v>
      </c>
      <c r="I13487" s="1">
        <v>59</v>
      </c>
      <c r="J13487" s="1">
        <v>30</v>
      </c>
      <c r="K13487" s="8">
        <v>5</v>
      </c>
    </row>
    <row r="13488" spans="4:11" x14ac:dyDescent="0.2">
      <c r="D13488" s="175"/>
      <c r="E13488" s="11"/>
      <c r="F13488" s="10"/>
      <c r="G13488" s="9">
        <v>100</v>
      </c>
      <c r="H13488" s="16">
        <v>13.761467889907999</v>
      </c>
      <c r="I13488" s="27">
        <v>54.128440366972001</v>
      </c>
      <c r="J13488" s="2">
        <v>27.522935779817001</v>
      </c>
      <c r="K13488" s="13">
        <v>4.5871559633030001</v>
      </c>
    </row>
    <row r="13489" spans="2:11" x14ac:dyDescent="0.2">
      <c r="D13489" s="175"/>
      <c r="E13489" s="4" t="s">
        <v>45</v>
      </c>
      <c r="F13489" s="6"/>
      <c r="G13489" s="5">
        <v>87</v>
      </c>
      <c r="H13489" s="7">
        <v>15</v>
      </c>
      <c r="I13489" s="1">
        <v>48</v>
      </c>
      <c r="J13489" s="1">
        <v>17</v>
      </c>
      <c r="K13489" s="8">
        <v>7</v>
      </c>
    </row>
    <row r="13490" spans="2:11" x14ac:dyDescent="0.2">
      <c r="D13490" s="176"/>
      <c r="E13490" s="57"/>
      <c r="F13490" s="54"/>
      <c r="G13490" s="67">
        <v>100</v>
      </c>
      <c r="H13490" s="131">
        <v>17.241379310345</v>
      </c>
      <c r="I13490" s="96">
        <v>55.172413793102997</v>
      </c>
      <c r="J13490" s="48">
        <v>19.540229885056998</v>
      </c>
      <c r="K13490" s="113">
        <v>8.0459770114939992</v>
      </c>
    </row>
    <row r="13492" spans="2:11" x14ac:dyDescent="0.2">
      <c r="B13492" s="43" t="str">
        <f xml:space="preserve"> HYPERLINK("#'目次'!B286", "[280]")</f>
        <v>[280]</v>
      </c>
      <c r="C13492" s="31" t="s">
        <v>506</v>
      </c>
    </row>
    <row r="13496" spans="2:11" x14ac:dyDescent="0.2">
      <c r="D13496" s="177"/>
      <c r="E13496" s="178"/>
      <c r="F13496" s="178"/>
      <c r="G13496" s="40" t="s">
        <v>14</v>
      </c>
      <c r="H13496" s="42" t="s">
        <v>492</v>
      </c>
      <c r="I13496" s="15" t="s">
        <v>493</v>
      </c>
      <c r="J13496" s="15" t="s">
        <v>494</v>
      </c>
      <c r="K13496" s="44" t="s">
        <v>17</v>
      </c>
    </row>
    <row r="13497" spans="2:11" x14ac:dyDescent="0.2">
      <c r="D13497" s="179"/>
      <c r="E13497" s="180"/>
      <c r="F13497" s="180"/>
      <c r="G13497" s="39"/>
      <c r="H13497" s="41"/>
      <c r="I13497" s="14"/>
      <c r="J13497" s="14"/>
      <c r="K13497" s="38"/>
    </row>
    <row r="13498" spans="2:11" x14ac:dyDescent="0.2">
      <c r="D13498" s="70"/>
      <c r="E13498" s="72" t="s">
        <v>14</v>
      </c>
      <c r="F13498" s="69"/>
      <c r="G13498" s="37">
        <v>1222</v>
      </c>
      <c r="H13498" s="17">
        <v>94</v>
      </c>
      <c r="I13498" s="17">
        <v>803</v>
      </c>
      <c r="J13498" s="17">
        <v>300</v>
      </c>
      <c r="K13498" s="55">
        <v>25</v>
      </c>
    </row>
    <row r="13499" spans="2:11" x14ac:dyDescent="0.2">
      <c r="D13499" s="57"/>
      <c r="E13499" s="54"/>
      <c r="F13499" s="71"/>
      <c r="G13499" s="9">
        <v>100</v>
      </c>
      <c r="H13499" s="2">
        <v>7.6923076923079998</v>
      </c>
      <c r="I13499" s="2">
        <v>65.711947626840995</v>
      </c>
      <c r="J13499" s="2">
        <v>24.549918166939001</v>
      </c>
      <c r="K13499" s="13">
        <v>2.045826513912</v>
      </c>
    </row>
    <row r="13500" spans="2:11" x14ac:dyDescent="0.2">
      <c r="D13500" s="174" t="s">
        <v>18</v>
      </c>
      <c r="E13500" s="20" t="s">
        <v>19</v>
      </c>
      <c r="F13500" s="22"/>
      <c r="G13500" s="21">
        <v>57</v>
      </c>
      <c r="H13500" s="25">
        <v>1</v>
      </c>
      <c r="I13500" s="3">
        <v>40</v>
      </c>
      <c r="J13500" s="3">
        <v>14</v>
      </c>
      <c r="K13500" s="26">
        <v>2</v>
      </c>
    </row>
    <row r="13501" spans="2:11" x14ac:dyDescent="0.2">
      <c r="D13501" s="175"/>
      <c r="E13501" s="11"/>
      <c r="F13501" s="10"/>
      <c r="G13501" s="9">
        <v>100</v>
      </c>
      <c r="H13501" s="73">
        <v>1.7543859649119999</v>
      </c>
      <c r="I13501" s="2">
        <v>70.175438596491006</v>
      </c>
      <c r="J13501" s="2">
        <v>24.561403508771999</v>
      </c>
      <c r="K13501" s="13">
        <v>3.508771929825</v>
      </c>
    </row>
    <row r="13502" spans="2:11" x14ac:dyDescent="0.2">
      <c r="D13502" s="175"/>
      <c r="E13502" s="4" t="s">
        <v>20</v>
      </c>
      <c r="F13502" s="6"/>
      <c r="G13502" s="5">
        <v>84</v>
      </c>
      <c r="H13502" s="7">
        <v>6</v>
      </c>
      <c r="I13502" s="1">
        <v>57</v>
      </c>
      <c r="J13502" s="1">
        <v>18</v>
      </c>
      <c r="K13502" s="8">
        <v>3</v>
      </c>
    </row>
    <row r="13503" spans="2:11" x14ac:dyDescent="0.2">
      <c r="D13503" s="175"/>
      <c r="E13503" s="11"/>
      <c r="F13503" s="10"/>
      <c r="G13503" s="9">
        <v>100</v>
      </c>
      <c r="H13503" s="16">
        <v>7.1428571428570002</v>
      </c>
      <c r="I13503" s="2">
        <v>67.857142857143003</v>
      </c>
      <c r="J13503" s="2">
        <v>21.428571428571001</v>
      </c>
      <c r="K13503" s="13">
        <v>3.5714285714290002</v>
      </c>
    </row>
    <row r="13504" spans="2:11" x14ac:dyDescent="0.2">
      <c r="D13504" s="175"/>
      <c r="E13504" s="4" t="s">
        <v>21</v>
      </c>
      <c r="F13504" s="6"/>
      <c r="G13504" s="5">
        <v>487</v>
      </c>
      <c r="H13504" s="7">
        <v>35</v>
      </c>
      <c r="I13504" s="1">
        <v>326</v>
      </c>
      <c r="J13504" s="1">
        <v>116</v>
      </c>
      <c r="K13504" s="8">
        <v>10</v>
      </c>
    </row>
    <row r="13505" spans="4:11" x14ac:dyDescent="0.2">
      <c r="D13505" s="175"/>
      <c r="E13505" s="11"/>
      <c r="F13505" s="10"/>
      <c r="G13505" s="9">
        <v>100</v>
      </c>
      <c r="H13505" s="16">
        <v>7.1868583162219997</v>
      </c>
      <c r="I13505" s="2">
        <v>66.940451745380003</v>
      </c>
      <c r="J13505" s="2">
        <v>23.819301848049001</v>
      </c>
      <c r="K13505" s="13">
        <v>2.0533880903489998</v>
      </c>
    </row>
    <row r="13506" spans="4:11" x14ac:dyDescent="0.2">
      <c r="D13506" s="175"/>
      <c r="E13506" s="4" t="s">
        <v>22</v>
      </c>
      <c r="F13506" s="6"/>
      <c r="G13506" s="5">
        <v>35</v>
      </c>
      <c r="H13506" s="7">
        <v>3</v>
      </c>
      <c r="I13506" s="1">
        <v>18</v>
      </c>
      <c r="J13506" s="1">
        <v>13</v>
      </c>
      <c r="K13506" s="8">
        <v>1</v>
      </c>
    </row>
    <row r="13507" spans="4:11" x14ac:dyDescent="0.2">
      <c r="D13507" s="175"/>
      <c r="E13507" s="11"/>
      <c r="F13507" s="10"/>
      <c r="G13507" s="9">
        <v>100</v>
      </c>
      <c r="H13507" s="16">
        <v>8.5714285714289993</v>
      </c>
      <c r="I13507" s="46">
        <v>51.428571428570997</v>
      </c>
      <c r="J13507" s="35">
        <v>37.142857142856997</v>
      </c>
      <c r="K13507" s="13">
        <v>2.8571428571430002</v>
      </c>
    </row>
    <row r="13508" spans="4:11" x14ac:dyDescent="0.2">
      <c r="D13508" s="175"/>
      <c r="E13508" s="4" t="s">
        <v>23</v>
      </c>
      <c r="F13508" s="6"/>
      <c r="G13508" s="5">
        <v>143</v>
      </c>
      <c r="H13508" s="7">
        <v>12</v>
      </c>
      <c r="I13508" s="1">
        <v>92</v>
      </c>
      <c r="J13508" s="1">
        <v>37</v>
      </c>
      <c r="K13508" s="8">
        <v>2</v>
      </c>
    </row>
    <row r="13509" spans="4:11" x14ac:dyDescent="0.2">
      <c r="D13509" s="175"/>
      <c r="E13509" s="11"/>
      <c r="F13509" s="10"/>
      <c r="G13509" s="9">
        <v>100</v>
      </c>
      <c r="H13509" s="16">
        <v>8.3916083916080009</v>
      </c>
      <c r="I13509" s="2">
        <v>64.335664335664006</v>
      </c>
      <c r="J13509" s="2">
        <v>25.874125874126001</v>
      </c>
      <c r="K13509" s="13">
        <v>1.398601398601</v>
      </c>
    </row>
    <row r="13510" spans="4:11" x14ac:dyDescent="0.2">
      <c r="D13510" s="175"/>
      <c r="E13510" s="4" t="s">
        <v>24</v>
      </c>
      <c r="F13510" s="6"/>
      <c r="G13510" s="5">
        <v>187</v>
      </c>
      <c r="H13510" s="7">
        <v>19</v>
      </c>
      <c r="I13510" s="1">
        <v>114</v>
      </c>
      <c r="J13510" s="1">
        <v>51</v>
      </c>
      <c r="K13510" s="8">
        <v>3</v>
      </c>
    </row>
    <row r="13511" spans="4:11" x14ac:dyDescent="0.2">
      <c r="D13511" s="175"/>
      <c r="E13511" s="11"/>
      <c r="F13511" s="10"/>
      <c r="G13511" s="9">
        <v>100</v>
      </c>
      <c r="H13511" s="16">
        <v>10.160427807487</v>
      </c>
      <c r="I13511" s="2">
        <v>60.962566844919998</v>
      </c>
      <c r="J13511" s="2">
        <v>27.272727272727</v>
      </c>
      <c r="K13511" s="13">
        <v>1.6042780748659999</v>
      </c>
    </row>
    <row r="13512" spans="4:11" x14ac:dyDescent="0.2">
      <c r="D13512" s="175"/>
      <c r="E13512" s="4" t="s">
        <v>25</v>
      </c>
      <c r="F13512" s="6"/>
      <c r="G13512" s="5">
        <v>71</v>
      </c>
      <c r="H13512" s="7">
        <v>6</v>
      </c>
      <c r="I13512" s="1">
        <v>49</v>
      </c>
      <c r="J13512" s="1">
        <v>15</v>
      </c>
      <c r="K13512" s="8">
        <v>1</v>
      </c>
    </row>
    <row r="13513" spans="4:11" x14ac:dyDescent="0.2">
      <c r="D13513" s="175"/>
      <c r="E13513" s="11"/>
      <c r="F13513" s="10"/>
      <c r="G13513" s="9">
        <v>100</v>
      </c>
      <c r="H13513" s="16">
        <v>8.4507042253520002</v>
      </c>
      <c r="I13513" s="2">
        <v>69.014084507042</v>
      </c>
      <c r="J13513" s="2">
        <v>21.12676056338</v>
      </c>
      <c r="K13513" s="13">
        <v>1.4084507042250001</v>
      </c>
    </row>
    <row r="13514" spans="4:11" x14ac:dyDescent="0.2">
      <c r="D13514" s="175"/>
      <c r="E13514" s="4" t="s">
        <v>26</v>
      </c>
      <c r="F13514" s="6"/>
      <c r="G13514" s="5">
        <v>30</v>
      </c>
      <c r="H13514" s="7">
        <v>4</v>
      </c>
      <c r="I13514" s="1">
        <v>22</v>
      </c>
      <c r="J13514" s="1">
        <v>4</v>
      </c>
      <c r="K13514" s="8">
        <v>0</v>
      </c>
    </row>
    <row r="13515" spans="4:11" x14ac:dyDescent="0.2">
      <c r="D13515" s="175"/>
      <c r="E13515" s="11"/>
      <c r="F13515" s="10"/>
      <c r="G13515" s="9">
        <v>100</v>
      </c>
      <c r="H13515" s="64">
        <v>13.333333333333</v>
      </c>
      <c r="I13515" s="23">
        <v>73.333333333333002</v>
      </c>
      <c r="J13515" s="46">
        <v>13.333333333333</v>
      </c>
      <c r="K13515" s="36">
        <v>0</v>
      </c>
    </row>
    <row r="13516" spans="4:11" x14ac:dyDescent="0.2">
      <c r="D13516" s="175"/>
      <c r="E13516" s="4" t="s">
        <v>27</v>
      </c>
      <c r="F13516" s="6"/>
      <c r="G13516" s="5">
        <v>70</v>
      </c>
      <c r="H13516" s="7">
        <v>5</v>
      </c>
      <c r="I13516" s="1">
        <v>44</v>
      </c>
      <c r="J13516" s="1">
        <v>20</v>
      </c>
      <c r="K13516" s="8">
        <v>1</v>
      </c>
    </row>
    <row r="13517" spans="4:11" x14ac:dyDescent="0.2">
      <c r="D13517" s="175"/>
      <c r="E13517" s="11"/>
      <c r="F13517" s="10"/>
      <c r="G13517" s="9">
        <v>100</v>
      </c>
      <c r="H13517" s="16">
        <v>7.1428571428570002</v>
      </c>
      <c r="I13517" s="2">
        <v>62.857142857143003</v>
      </c>
      <c r="J13517" s="2">
        <v>28.571428571428999</v>
      </c>
      <c r="K13517" s="13">
        <v>1.4285714285710001</v>
      </c>
    </row>
    <row r="13518" spans="4:11" x14ac:dyDescent="0.2">
      <c r="D13518" s="175"/>
      <c r="E13518" s="4" t="s">
        <v>28</v>
      </c>
      <c r="F13518" s="6"/>
      <c r="G13518" s="5">
        <v>51</v>
      </c>
      <c r="H13518" s="7">
        <v>3</v>
      </c>
      <c r="I13518" s="1">
        <v>37</v>
      </c>
      <c r="J13518" s="1">
        <v>9</v>
      </c>
      <c r="K13518" s="8">
        <v>2</v>
      </c>
    </row>
    <row r="13519" spans="4:11" x14ac:dyDescent="0.2">
      <c r="D13519" s="175"/>
      <c r="E13519" s="11"/>
      <c r="F13519" s="10"/>
      <c r="G13519" s="9">
        <v>100</v>
      </c>
      <c r="H13519" s="16">
        <v>5.8823529411760003</v>
      </c>
      <c r="I13519" s="23">
        <v>72.549019607842993</v>
      </c>
      <c r="J13519" s="27">
        <v>17.647058823529001</v>
      </c>
      <c r="K13519" s="13">
        <v>3.9215686274510002</v>
      </c>
    </row>
    <row r="13520" spans="4:11" x14ac:dyDescent="0.2">
      <c r="D13520" s="175"/>
      <c r="E13520" s="4" t="s">
        <v>29</v>
      </c>
      <c r="F13520" s="6"/>
      <c r="G13520" s="5">
        <v>7</v>
      </c>
      <c r="H13520" s="7">
        <v>0</v>
      </c>
      <c r="I13520" s="1">
        <v>4</v>
      </c>
      <c r="J13520" s="1">
        <v>3</v>
      </c>
      <c r="K13520" s="8">
        <v>0</v>
      </c>
    </row>
    <row r="13521" spans="4:11" x14ac:dyDescent="0.2">
      <c r="D13521" s="175"/>
      <c r="E13521" s="11"/>
      <c r="F13521" s="10"/>
      <c r="G13521" s="9">
        <v>100</v>
      </c>
      <c r="H13521" s="121">
        <v>0</v>
      </c>
      <c r="I13521" s="27">
        <v>57.142857142856997</v>
      </c>
      <c r="J13521" s="35">
        <v>42.857142857143003</v>
      </c>
      <c r="K13521" s="36">
        <v>0</v>
      </c>
    </row>
    <row r="13522" spans="4:11" x14ac:dyDescent="0.2">
      <c r="D13522" s="174" t="s">
        <v>30</v>
      </c>
      <c r="E13522" s="20" t="s">
        <v>31</v>
      </c>
      <c r="F13522" s="22"/>
      <c r="G13522" s="21">
        <v>393</v>
      </c>
      <c r="H13522" s="25">
        <v>35</v>
      </c>
      <c r="I13522" s="3">
        <v>252</v>
      </c>
      <c r="J13522" s="3">
        <v>98</v>
      </c>
      <c r="K13522" s="26">
        <v>8</v>
      </c>
    </row>
    <row r="13523" spans="4:11" x14ac:dyDescent="0.2">
      <c r="D13523" s="175"/>
      <c r="E13523" s="11"/>
      <c r="F13523" s="10"/>
      <c r="G13523" s="9">
        <v>100</v>
      </c>
      <c r="H13523" s="16">
        <v>8.9058524173030005</v>
      </c>
      <c r="I13523" s="2">
        <v>64.122137404580002</v>
      </c>
      <c r="J13523" s="2">
        <v>24.936386768447999</v>
      </c>
      <c r="K13523" s="13">
        <v>2.0356234096689998</v>
      </c>
    </row>
    <row r="13524" spans="4:11" x14ac:dyDescent="0.2">
      <c r="D13524" s="175"/>
      <c r="E13524" s="4" t="s">
        <v>32</v>
      </c>
      <c r="F13524" s="6"/>
      <c r="G13524" s="5">
        <v>352</v>
      </c>
      <c r="H13524" s="7">
        <v>25</v>
      </c>
      <c r="I13524" s="1">
        <v>231</v>
      </c>
      <c r="J13524" s="1">
        <v>90</v>
      </c>
      <c r="K13524" s="8">
        <v>6</v>
      </c>
    </row>
    <row r="13525" spans="4:11" x14ac:dyDescent="0.2">
      <c r="D13525" s="175"/>
      <c r="E13525" s="11"/>
      <c r="F13525" s="10"/>
      <c r="G13525" s="9">
        <v>100</v>
      </c>
      <c r="H13525" s="16">
        <v>7.1022727272730002</v>
      </c>
      <c r="I13525" s="2">
        <v>65.625</v>
      </c>
      <c r="J13525" s="2">
        <v>25.568181818182001</v>
      </c>
      <c r="K13525" s="13">
        <v>1.7045454545450001</v>
      </c>
    </row>
    <row r="13526" spans="4:11" x14ac:dyDescent="0.2">
      <c r="D13526" s="175"/>
      <c r="E13526" s="4" t="s">
        <v>33</v>
      </c>
      <c r="F13526" s="6"/>
      <c r="G13526" s="5">
        <v>388</v>
      </c>
      <c r="H13526" s="7">
        <v>26</v>
      </c>
      <c r="I13526" s="1">
        <v>255</v>
      </c>
      <c r="J13526" s="1">
        <v>99</v>
      </c>
      <c r="K13526" s="8">
        <v>8</v>
      </c>
    </row>
    <row r="13527" spans="4:11" x14ac:dyDescent="0.2">
      <c r="D13527" s="175"/>
      <c r="E13527" s="11"/>
      <c r="F13527" s="10"/>
      <c r="G13527" s="9">
        <v>100</v>
      </c>
      <c r="H13527" s="16">
        <v>6.7010309278350002</v>
      </c>
      <c r="I13527" s="2">
        <v>65.721649484536002</v>
      </c>
      <c r="J13527" s="2">
        <v>25.515463917525999</v>
      </c>
      <c r="K13527" s="13">
        <v>2.0618556701030002</v>
      </c>
    </row>
    <row r="13528" spans="4:11" x14ac:dyDescent="0.2">
      <c r="D13528" s="175"/>
      <c r="E13528" s="4" t="s">
        <v>34</v>
      </c>
      <c r="F13528" s="6"/>
      <c r="G13528" s="5">
        <v>89</v>
      </c>
      <c r="H13528" s="7">
        <v>8</v>
      </c>
      <c r="I13528" s="1">
        <v>65</v>
      </c>
      <c r="J13528" s="1">
        <v>13</v>
      </c>
      <c r="K13528" s="8">
        <v>3</v>
      </c>
    </row>
    <row r="13529" spans="4:11" x14ac:dyDescent="0.2">
      <c r="D13529" s="175"/>
      <c r="E13529" s="11"/>
      <c r="F13529" s="10"/>
      <c r="G13529" s="9">
        <v>100</v>
      </c>
      <c r="H13529" s="16">
        <v>8.9887640449440003</v>
      </c>
      <c r="I13529" s="23">
        <v>73.033707865169006</v>
      </c>
      <c r="J13529" s="27">
        <v>14.606741573034</v>
      </c>
      <c r="K13529" s="13">
        <v>3.3707865168539999</v>
      </c>
    </row>
    <row r="13530" spans="4:11" x14ac:dyDescent="0.2">
      <c r="D13530" s="174" t="s">
        <v>35</v>
      </c>
      <c r="E13530" s="20" t="s">
        <v>36</v>
      </c>
      <c r="F13530" s="22"/>
      <c r="G13530" s="21">
        <v>629</v>
      </c>
      <c r="H13530" s="25">
        <v>40</v>
      </c>
      <c r="I13530" s="3">
        <v>426</v>
      </c>
      <c r="J13530" s="3">
        <v>155</v>
      </c>
      <c r="K13530" s="26">
        <v>8</v>
      </c>
    </row>
    <row r="13531" spans="4:11" x14ac:dyDescent="0.2">
      <c r="D13531" s="175"/>
      <c r="E13531" s="11"/>
      <c r="F13531" s="10"/>
      <c r="G13531" s="9">
        <v>100</v>
      </c>
      <c r="H13531" s="16">
        <v>6.3593004769480004</v>
      </c>
      <c r="I13531" s="2">
        <v>67.726550079491005</v>
      </c>
      <c r="J13531" s="2">
        <v>24.642289348172</v>
      </c>
      <c r="K13531" s="13">
        <v>1.2718600953899999</v>
      </c>
    </row>
    <row r="13532" spans="4:11" x14ac:dyDescent="0.2">
      <c r="D13532" s="175"/>
      <c r="E13532" s="4" t="s">
        <v>37</v>
      </c>
      <c r="F13532" s="6"/>
      <c r="G13532" s="5">
        <v>593</v>
      </c>
      <c r="H13532" s="7">
        <v>54</v>
      </c>
      <c r="I13532" s="1">
        <v>377</v>
      </c>
      <c r="J13532" s="1">
        <v>145</v>
      </c>
      <c r="K13532" s="8">
        <v>17</v>
      </c>
    </row>
    <row r="13533" spans="4:11" x14ac:dyDescent="0.2">
      <c r="D13533" s="175"/>
      <c r="E13533" s="11"/>
      <c r="F13533" s="10"/>
      <c r="G13533" s="9">
        <v>100</v>
      </c>
      <c r="H13533" s="16">
        <v>9.1062394603710004</v>
      </c>
      <c r="I13533" s="2">
        <v>63.575042158515998</v>
      </c>
      <c r="J13533" s="2">
        <v>24.451939291736998</v>
      </c>
      <c r="K13533" s="13">
        <v>2.8667790893760001</v>
      </c>
    </row>
    <row r="13534" spans="4:11" x14ac:dyDescent="0.2">
      <c r="D13534" s="174" t="s">
        <v>38</v>
      </c>
      <c r="E13534" s="20" t="s">
        <v>39</v>
      </c>
      <c r="F13534" s="22"/>
      <c r="G13534" s="21">
        <v>64</v>
      </c>
      <c r="H13534" s="25">
        <v>5</v>
      </c>
      <c r="I13534" s="3">
        <v>47</v>
      </c>
      <c r="J13534" s="3">
        <v>11</v>
      </c>
      <c r="K13534" s="26">
        <v>1</v>
      </c>
    </row>
    <row r="13535" spans="4:11" x14ac:dyDescent="0.2">
      <c r="D13535" s="175"/>
      <c r="E13535" s="11"/>
      <c r="F13535" s="10"/>
      <c r="G13535" s="9">
        <v>100</v>
      </c>
      <c r="H13535" s="16">
        <v>7.8125</v>
      </c>
      <c r="I13535" s="23">
        <v>73.4375</v>
      </c>
      <c r="J13535" s="27">
        <v>17.1875</v>
      </c>
      <c r="K13535" s="13">
        <v>1.5625</v>
      </c>
    </row>
    <row r="13536" spans="4:11" x14ac:dyDescent="0.2">
      <c r="D13536" s="175"/>
      <c r="E13536" s="4" t="s">
        <v>40</v>
      </c>
      <c r="F13536" s="6"/>
      <c r="G13536" s="5">
        <v>147</v>
      </c>
      <c r="H13536" s="7">
        <v>13</v>
      </c>
      <c r="I13536" s="1">
        <v>98</v>
      </c>
      <c r="J13536" s="1">
        <v>36</v>
      </c>
      <c r="K13536" s="8">
        <v>0</v>
      </c>
    </row>
    <row r="13537" spans="2:11" x14ac:dyDescent="0.2">
      <c r="D13537" s="175"/>
      <c r="E13537" s="11"/>
      <c r="F13537" s="10"/>
      <c r="G13537" s="9">
        <v>100</v>
      </c>
      <c r="H13537" s="16">
        <v>8.8435374149660007</v>
      </c>
      <c r="I13537" s="2">
        <v>66.666666666666998</v>
      </c>
      <c r="J13537" s="2">
        <v>24.489795918367001</v>
      </c>
      <c r="K13537" s="36">
        <v>0</v>
      </c>
    </row>
    <row r="13538" spans="2:11" x14ac:dyDescent="0.2">
      <c r="D13538" s="175"/>
      <c r="E13538" s="4" t="s">
        <v>41</v>
      </c>
      <c r="F13538" s="6"/>
      <c r="G13538" s="5">
        <v>204</v>
      </c>
      <c r="H13538" s="7">
        <v>15</v>
      </c>
      <c r="I13538" s="1">
        <v>125</v>
      </c>
      <c r="J13538" s="1">
        <v>61</v>
      </c>
      <c r="K13538" s="8">
        <v>3</v>
      </c>
    </row>
    <row r="13539" spans="2:11" x14ac:dyDescent="0.2">
      <c r="D13539" s="175"/>
      <c r="E13539" s="11"/>
      <c r="F13539" s="10"/>
      <c r="G13539" s="9">
        <v>100</v>
      </c>
      <c r="H13539" s="16">
        <v>7.352941176471</v>
      </c>
      <c r="I13539" s="2">
        <v>61.274509803922001</v>
      </c>
      <c r="J13539" s="23">
        <v>29.901960784313999</v>
      </c>
      <c r="K13539" s="13">
        <v>1.4705882352940001</v>
      </c>
    </row>
    <row r="13540" spans="2:11" x14ac:dyDescent="0.2">
      <c r="D13540" s="175"/>
      <c r="E13540" s="4" t="s">
        <v>42</v>
      </c>
      <c r="F13540" s="6"/>
      <c r="G13540" s="5">
        <v>210</v>
      </c>
      <c r="H13540" s="7">
        <v>14</v>
      </c>
      <c r="I13540" s="1">
        <v>144</v>
      </c>
      <c r="J13540" s="1">
        <v>50</v>
      </c>
      <c r="K13540" s="8">
        <v>2</v>
      </c>
    </row>
    <row r="13541" spans="2:11" x14ac:dyDescent="0.2">
      <c r="D13541" s="175"/>
      <c r="E13541" s="11"/>
      <c r="F13541" s="10"/>
      <c r="G13541" s="9">
        <v>100</v>
      </c>
      <c r="H13541" s="16">
        <v>6.666666666667</v>
      </c>
      <c r="I13541" s="2">
        <v>68.571428571428996</v>
      </c>
      <c r="J13541" s="2">
        <v>23.809523809523998</v>
      </c>
      <c r="K13541" s="13">
        <v>0.95238095238099996</v>
      </c>
    </row>
    <row r="13542" spans="2:11" x14ac:dyDescent="0.2">
      <c r="D13542" s="175"/>
      <c r="E13542" s="4" t="s">
        <v>43</v>
      </c>
      <c r="F13542" s="6"/>
      <c r="G13542" s="5">
        <v>204</v>
      </c>
      <c r="H13542" s="7">
        <v>14</v>
      </c>
      <c r="I13542" s="1">
        <v>132</v>
      </c>
      <c r="J13542" s="1">
        <v>57</v>
      </c>
      <c r="K13542" s="8">
        <v>1</v>
      </c>
    </row>
    <row r="13543" spans="2:11" x14ac:dyDescent="0.2">
      <c r="D13543" s="175"/>
      <c r="E13543" s="11"/>
      <c r="F13543" s="10"/>
      <c r="G13543" s="9">
        <v>100</v>
      </c>
      <c r="H13543" s="16">
        <v>6.8627450980390003</v>
      </c>
      <c r="I13543" s="2">
        <v>64.705882352941003</v>
      </c>
      <c r="J13543" s="2">
        <v>27.941176470588001</v>
      </c>
      <c r="K13543" s="13">
        <v>0.49019607843099999</v>
      </c>
    </row>
    <row r="13544" spans="2:11" x14ac:dyDescent="0.2">
      <c r="D13544" s="175"/>
      <c r="E13544" s="4" t="s">
        <v>44</v>
      </c>
      <c r="F13544" s="6"/>
      <c r="G13544" s="5">
        <v>223</v>
      </c>
      <c r="H13544" s="7">
        <v>21</v>
      </c>
      <c r="I13544" s="1">
        <v>149</v>
      </c>
      <c r="J13544" s="1">
        <v>48</v>
      </c>
      <c r="K13544" s="8">
        <v>5</v>
      </c>
    </row>
    <row r="13545" spans="2:11" x14ac:dyDescent="0.2">
      <c r="D13545" s="175"/>
      <c r="E13545" s="11"/>
      <c r="F13545" s="10"/>
      <c r="G13545" s="9">
        <v>100</v>
      </c>
      <c r="H13545" s="16">
        <v>9.4170403587439999</v>
      </c>
      <c r="I13545" s="2">
        <v>66.816143497758006</v>
      </c>
      <c r="J13545" s="2">
        <v>21.52466367713</v>
      </c>
      <c r="K13545" s="13">
        <v>2.2421524663680001</v>
      </c>
    </row>
    <row r="13546" spans="2:11" x14ac:dyDescent="0.2">
      <c r="D13546" s="175"/>
      <c r="E13546" s="4" t="s">
        <v>45</v>
      </c>
      <c r="F13546" s="6"/>
      <c r="G13546" s="5">
        <v>170</v>
      </c>
      <c r="H13546" s="7">
        <v>12</v>
      </c>
      <c r="I13546" s="1">
        <v>108</v>
      </c>
      <c r="J13546" s="1">
        <v>37</v>
      </c>
      <c r="K13546" s="8">
        <v>13</v>
      </c>
    </row>
    <row r="13547" spans="2:11" x14ac:dyDescent="0.2">
      <c r="D13547" s="176"/>
      <c r="E13547" s="57"/>
      <c r="F13547" s="54"/>
      <c r="G13547" s="67">
        <v>100</v>
      </c>
      <c r="H13547" s="82">
        <v>7.0588235294119999</v>
      </c>
      <c r="I13547" s="48">
        <v>63.529411764705998</v>
      </c>
      <c r="J13547" s="48">
        <v>21.764705882352999</v>
      </c>
      <c r="K13547" s="113">
        <v>7.647058823529</v>
      </c>
    </row>
    <row r="13549" spans="2:11" x14ac:dyDescent="0.2">
      <c r="B13549" s="43" t="str">
        <f xml:space="preserve"> HYPERLINK("#'目次'!B287", "[281]")</f>
        <v>[281]</v>
      </c>
      <c r="C13549" s="31" t="s">
        <v>506</v>
      </c>
    </row>
    <row r="13553" spans="4:11" x14ac:dyDescent="0.2">
      <c r="D13553" s="177"/>
      <c r="E13553" s="178"/>
      <c r="F13553" s="178"/>
      <c r="G13553" s="40" t="s">
        <v>14</v>
      </c>
      <c r="H13553" s="42" t="s">
        <v>492</v>
      </c>
      <c r="I13553" s="15" t="s">
        <v>493</v>
      </c>
      <c r="J13553" s="15" t="s">
        <v>494</v>
      </c>
      <c r="K13553" s="44" t="s">
        <v>17</v>
      </c>
    </row>
    <row r="13554" spans="4:11" x14ac:dyDescent="0.2">
      <c r="D13554" s="179"/>
      <c r="E13554" s="180"/>
      <c r="F13554" s="180"/>
      <c r="G13554" s="39"/>
      <c r="H13554" s="41"/>
      <c r="I13554" s="14"/>
      <c r="J13554" s="14"/>
      <c r="K13554" s="38"/>
    </row>
    <row r="13555" spans="4:11" x14ac:dyDescent="0.2">
      <c r="D13555" s="70"/>
      <c r="E13555" s="72" t="s">
        <v>14</v>
      </c>
      <c r="F13555" s="69"/>
      <c r="G13555" s="37">
        <v>1222</v>
      </c>
      <c r="H13555" s="17">
        <v>94</v>
      </c>
      <c r="I13555" s="17">
        <v>803</v>
      </c>
      <c r="J13555" s="17">
        <v>300</v>
      </c>
      <c r="K13555" s="55">
        <v>25</v>
      </c>
    </row>
    <row r="13556" spans="4:11" x14ac:dyDescent="0.2">
      <c r="D13556" s="57"/>
      <c r="E13556" s="54"/>
      <c r="F13556" s="71"/>
      <c r="G13556" s="9">
        <v>100</v>
      </c>
      <c r="H13556" s="2">
        <v>7.6923076923079998</v>
      </c>
      <c r="I13556" s="2">
        <v>65.711947626840995</v>
      </c>
      <c r="J13556" s="2">
        <v>24.549918166939001</v>
      </c>
      <c r="K13556" s="13">
        <v>2.045826513912</v>
      </c>
    </row>
    <row r="13557" spans="4:11" x14ac:dyDescent="0.2">
      <c r="D13557" s="174" t="s">
        <v>52</v>
      </c>
      <c r="E13557" s="20" t="s">
        <v>53</v>
      </c>
      <c r="F13557" s="22"/>
      <c r="G13557" s="21">
        <v>15</v>
      </c>
      <c r="H13557" s="25">
        <v>0</v>
      </c>
      <c r="I13557" s="3">
        <v>11</v>
      </c>
      <c r="J13557" s="3">
        <v>4</v>
      </c>
      <c r="K13557" s="26">
        <v>0</v>
      </c>
    </row>
    <row r="13558" spans="4:11" x14ac:dyDescent="0.2">
      <c r="D13558" s="175"/>
      <c r="E13558" s="11"/>
      <c r="F13558" s="10"/>
      <c r="G13558" s="9">
        <v>100</v>
      </c>
      <c r="H13558" s="121">
        <v>0</v>
      </c>
      <c r="I13558" s="23">
        <v>73.333333333333002</v>
      </c>
      <c r="J13558" s="2">
        <v>26.666666666666998</v>
      </c>
      <c r="K13558" s="36">
        <v>0</v>
      </c>
    </row>
    <row r="13559" spans="4:11" ht="24" x14ac:dyDescent="0.2">
      <c r="D13559" s="175"/>
      <c r="E13559" s="4" t="s">
        <v>54</v>
      </c>
      <c r="F13559" s="6"/>
      <c r="G13559" s="5">
        <v>122</v>
      </c>
      <c r="H13559" s="7">
        <v>5</v>
      </c>
      <c r="I13559" s="1">
        <v>92</v>
      </c>
      <c r="J13559" s="1">
        <v>24</v>
      </c>
      <c r="K13559" s="8">
        <v>1</v>
      </c>
    </row>
    <row r="13560" spans="4:11" x14ac:dyDescent="0.2">
      <c r="D13560" s="175"/>
      <c r="E13560" s="11"/>
      <c r="F13560" s="10"/>
      <c r="G13560" s="9">
        <v>100</v>
      </c>
      <c r="H13560" s="16">
        <v>4.0983606557380003</v>
      </c>
      <c r="I13560" s="23">
        <v>75.409836065573998</v>
      </c>
      <c r="J13560" s="2">
        <v>19.672131147540998</v>
      </c>
      <c r="K13560" s="13">
        <v>0.81967213114799997</v>
      </c>
    </row>
    <row r="13561" spans="4:11" x14ac:dyDescent="0.2">
      <c r="D13561" s="175"/>
      <c r="E13561" s="4" t="s">
        <v>55</v>
      </c>
      <c r="F13561" s="6"/>
      <c r="G13561" s="5">
        <v>43</v>
      </c>
      <c r="H13561" s="7">
        <v>2</v>
      </c>
      <c r="I13561" s="1">
        <v>29</v>
      </c>
      <c r="J13561" s="1">
        <v>12</v>
      </c>
      <c r="K13561" s="8">
        <v>0</v>
      </c>
    </row>
    <row r="13562" spans="4:11" x14ac:dyDescent="0.2">
      <c r="D13562" s="175"/>
      <c r="E13562" s="11"/>
      <c r="F13562" s="10"/>
      <c r="G13562" s="9">
        <v>100</v>
      </c>
      <c r="H13562" s="16">
        <v>4.6511627906979998</v>
      </c>
      <c r="I13562" s="2">
        <v>67.441860465115994</v>
      </c>
      <c r="J13562" s="2">
        <v>27.906976744186</v>
      </c>
      <c r="K13562" s="36">
        <v>0</v>
      </c>
    </row>
    <row r="13563" spans="4:11" x14ac:dyDescent="0.2">
      <c r="D13563" s="175"/>
      <c r="E13563" s="4" t="s">
        <v>56</v>
      </c>
      <c r="F13563" s="6"/>
      <c r="G13563" s="5">
        <v>60</v>
      </c>
      <c r="H13563" s="7">
        <v>2</v>
      </c>
      <c r="I13563" s="1">
        <v>48</v>
      </c>
      <c r="J13563" s="1">
        <v>10</v>
      </c>
      <c r="K13563" s="8">
        <v>0</v>
      </c>
    </row>
    <row r="13564" spans="4:11" x14ac:dyDescent="0.2">
      <c r="D13564" s="175"/>
      <c r="E13564" s="11"/>
      <c r="F13564" s="10"/>
      <c r="G13564" s="9">
        <v>100</v>
      </c>
      <c r="H13564" s="16">
        <v>3.333333333333</v>
      </c>
      <c r="I13564" s="35">
        <v>80</v>
      </c>
      <c r="J13564" s="27">
        <v>16.666666666666998</v>
      </c>
      <c r="K13564" s="36">
        <v>0</v>
      </c>
    </row>
    <row r="13565" spans="4:11" x14ac:dyDescent="0.2">
      <c r="D13565" s="175"/>
      <c r="E13565" s="4" t="s">
        <v>57</v>
      </c>
      <c r="F13565" s="6"/>
      <c r="G13565" s="5">
        <v>286</v>
      </c>
      <c r="H13565" s="7">
        <v>23</v>
      </c>
      <c r="I13565" s="1">
        <v>185</v>
      </c>
      <c r="J13565" s="1">
        <v>76</v>
      </c>
      <c r="K13565" s="8">
        <v>2</v>
      </c>
    </row>
    <row r="13566" spans="4:11" x14ac:dyDescent="0.2">
      <c r="D13566" s="175"/>
      <c r="E13566" s="11"/>
      <c r="F13566" s="10"/>
      <c r="G13566" s="9">
        <v>100</v>
      </c>
      <c r="H13566" s="16">
        <v>8.0419580419580008</v>
      </c>
      <c r="I13566" s="2">
        <v>64.685314685315006</v>
      </c>
      <c r="J13566" s="2">
        <v>26.573426573427</v>
      </c>
      <c r="K13566" s="13">
        <v>0.69930069930100003</v>
      </c>
    </row>
    <row r="13567" spans="4:11" x14ac:dyDescent="0.2">
      <c r="D13567" s="175"/>
      <c r="E13567" s="4" t="s">
        <v>58</v>
      </c>
      <c r="F13567" s="6"/>
      <c r="G13567" s="5">
        <v>129</v>
      </c>
      <c r="H13567" s="7">
        <v>9</v>
      </c>
      <c r="I13567" s="1">
        <v>84</v>
      </c>
      <c r="J13567" s="1">
        <v>36</v>
      </c>
      <c r="K13567" s="8">
        <v>0</v>
      </c>
    </row>
    <row r="13568" spans="4:11" x14ac:dyDescent="0.2">
      <c r="D13568" s="175"/>
      <c r="E13568" s="11"/>
      <c r="F13568" s="10"/>
      <c r="G13568" s="9">
        <v>100</v>
      </c>
      <c r="H13568" s="16">
        <v>6.9767441860470001</v>
      </c>
      <c r="I13568" s="2">
        <v>65.116279069767003</v>
      </c>
      <c r="J13568" s="2">
        <v>27.906976744186</v>
      </c>
      <c r="K13568" s="36">
        <v>0</v>
      </c>
    </row>
    <row r="13569" spans="4:11" x14ac:dyDescent="0.2">
      <c r="D13569" s="175"/>
      <c r="E13569" s="4" t="s">
        <v>59</v>
      </c>
      <c r="F13569" s="6"/>
      <c r="G13569" s="5">
        <v>195</v>
      </c>
      <c r="H13569" s="7">
        <v>21</v>
      </c>
      <c r="I13569" s="1">
        <v>117</v>
      </c>
      <c r="J13569" s="1">
        <v>50</v>
      </c>
      <c r="K13569" s="8">
        <v>7</v>
      </c>
    </row>
    <row r="13570" spans="4:11" x14ac:dyDescent="0.2">
      <c r="D13570" s="175"/>
      <c r="E13570" s="11"/>
      <c r="F13570" s="10"/>
      <c r="G13570" s="9">
        <v>100</v>
      </c>
      <c r="H13570" s="16">
        <v>10.769230769230999</v>
      </c>
      <c r="I13570" s="27">
        <v>60</v>
      </c>
      <c r="J13570" s="2">
        <v>25.641025641026001</v>
      </c>
      <c r="K13570" s="13">
        <v>3.5897435897440002</v>
      </c>
    </row>
    <row r="13571" spans="4:11" x14ac:dyDescent="0.2">
      <c r="D13571" s="175"/>
      <c r="E13571" s="4" t="s">
        <v>60</v>
      </c>
      <c r="F13571" s="6"/>
      <c r="G13571" s="5">
        <v>176</v>
      </c>
      <c r="H13571" s="7">
        <v>17</v>
      </c>
      <c r="I13571" s="1">
        <v>103</v>
      </c>
      <c r="J13571" s="1">
        <v>48</v>
      </c>
      <c r="K13571" s="8">
        <v>8</v>
      </c>
    </row>
    <row r="13572" spans="4:11" x14ac:dyDescent="0.2">
      <c r="D13572" s="175"/>
      <c r="E13572" s="11"/>
      <c r="F13572" s="10"/>
      <c r="G13572" s="9">
        <v>100</v>
      </c>
      <c r="H13572" s="16">
        <v>9.6590909090910007</v>
      </c>
      <c r="I13572" s="27">
        <v>58.522727272727003</v>
      </c>
      <c r="J13572" s="2">
        <v>27.272727272727</v>
      </c>
      <c r="K13572" s="13">
        <v>4.5454545454549997</v>
      </c>
    </row>
    <row r="13573" spans="4:11" x14ac:dyDescent="0.2">
      <c r="D13573" s="175"/>
      <c r="E13573" s="4" t="s">
        <v>61</v>
      </c>
      <c r="F13573" s="6"/>
      <c r="G13573" s="5">
        <v>78</v>
      </c>
      <c r="H13573" s="7">
        <v>6</v>
      </c>
      <c r="I13573" s="1">
        <v>58</v>
      </c>
      <c r="J13573" s="1">
        <v>13</v>
      </c>
      <c r="K13573" s="8">
        <v>1</v>
      </c>
    </row>
    <row r="13574" spans="4:11" x14ac:dyDescent="0.2">
      <c r="D13574" s="175"/>
      <c r="E13574" s="11"/>
      <c r="F13574" s="10"/>
      <c r="G13574" s="9">
        <v>100</v>
      </c>
      <c r="H13574" s="16">
        <v>7.6923076923079998</v>
      </c>
      <c r="I13574" s="23">
        <v>74.358974358973995</v>
      </c>
      <c r="J13574" s="27">
        <v>16.666666666666998</v>
      </c>
      <c r="K13574" s="13">
        <v>1.2820512820509999</v>
      </c>
    </row>
    <row r="13575" spans="4:11" x14ac:dyDescent="0.2">
      <c r="D13575" s="175"/>
      <c r="E13575" s="4" t="s">
        <v>62</v>
      </c>
      <c r="F13575" s="6"/>
      <c r="G13575" s="5">
        <v>113</v>
      </c>
      <c r="H13575" s="7">
        <v>9</v>
      </c>
      <c r="I13575" s="1">
        <v>73</v>
      </c>
      <c r="J13575" s="1">
        <v>27</v>
      </c>
      <c r="K13575" s="8">
        <v>4</v>
      </c>
    </row>
    <row r="13576" spans="4:11" x14ac:dyDescent="0.2">
      <c r="D13576" s="175"/>
      <c r="E13576" s="11"/>
      <c r="F13576" s="10"/>
      <c r="G13576" s="9">
        <v>100</v>
      </c>
      <c r="H13576" s="16">
        <v>7.964601769912</v>
      </c>
      <c r="I13576" s="2">
        <v>64.601769911503993</v>
      </c>
      <c r="J13576" s="2">
        <v>23.893805309735001</v>
      </c>
      <c r="K13576" s="13">
        <v>3.53982300885</v>
      </c>
    </row>
    <row r="13577" spans="4:11" x14ac:dyDescent="0.2">
      <c r="D13577" s="174" t="s">
        <v>63</v>
      </c>
      <c r="E13577" s="20" t="s">
        <v>64</v>
      </c>
      <c r="F13577" s="22"/>
      <c r="G13577" s="21">
        <v>234</v>
      </c>
      <c r="H13577" s="25">
        <v>20</v>
      </c>
      <c r="I13577" s="3">
        <v>133</v>
      </c>
      <c r="J13577" s="3">
        <v>73</v>
      </c>
      <c r="K13577" s="26">
        <v>8</v>
      </c>
    </row>
    <row r="13578" spans="4:11" x14ac:dyDescent="0.2">
      <c r="D13578" s="175"/>
      <c r="E13578" s="11"/>
      <c r="F13578" s="10"/>
      <c r="G13578" s="9">
        <v>100</v>
      </c>
      <c r="H13578" s="16">
        <v>8.5470085470089998</v>
      </c>
      <c r="I13578" s="27">
        <v>56.837606837606998</v>
      </c>
      <c r="J13578" s="23">
        <v>31.196581196581</v>
      </c>
      <c r="K13578" s="13">
        <v>3.4188034188029999</v>
      </c>
    </row>
    <row r="13579" spans="4:11" x14ac:dyDescent="0.2">
      <c r="D13579" s="175"/>
      <c r="E13579" s="4" t="s">
        <v>65</v>
      </c>
      <c r="F13579" s="6"/>
      <c r="G13579" s="5">
        <v>172</v>
      </c>
      <c r="H13579" s="7">
        <v>17</v>
      </c>
      <c r="I13579" s="1">
        <v>109</v>
      </c>
      <c r="J13579" s="1">
        <v>39</v>
      </c>
      <c r="K13579" s="8">
        <v>7</v>
      </c>
    </row>
    <row r="13580" spans="4:11" x14ac:dyDescent="0.2">
      <c r="D13580" s="175"/>
      <c r="E13580" s="11"/>
      <c r="F13580" s="10"/>
      <c r="G13580" s="9">
        <v>100</v>
      </c>
      <c r="H13580" s="16">
        <v>9.8837209302330002</v>
      </c>
      <c r="I13580" s="2">
        <v>63.372093023255999</v>
      </c>
      <c r="J13580" s="2">
        <v>22.674418604650999</v>
      </c>
      <c r="K13580" s="13">
        <v>4.0697674418599998</v>
      </c>
    </row>
    <row r="13581" spans="4:11" x14ac:dyDescent="0.2">
      <c r="D13581" s="175"/>
      <c r="E13581" s="4" t="s">
        <v>66</v>
      </c>
      <c r="F13581" s="6"/>
      <c r="G13581" s="5">
        <v>165</v>
      </c>
      <c r="H13581" s="7">
        <v>11</v>
      </c>
      <c r="I13581" s="1">
        <v>112</v>
      </c>
      <c r="J13581" s="1">
        <v>38</v>
      </c>
      <c r="K13581" s="8">
        <v>4</v>
      </c>
    </row>
    <row r="13582" spans="4:11" x14ac:dyDescent="0.2">
      <c r="D13582" s="175"/>
      <c r="E13582" s="11"/>
      <c r="F13582" s="10"/>
      <c r="G13582" s="9">
        <v>100</v>
      </c>
      <c r="H13582" s="16">
        <v>6.666666666667</v>
      </c>
      <c r="I13582" s="2">
        <v>67.878787878788003</v>
      </c>
      <c r="J13582" s="2">
        <v>23.030303030302999</v>
      </c>
      <c r="K13582" s="13">
        <v>2.4242424242420002</v>
      </c>
    </row>
    <row r="13583" spans="4:11" x14ac:dyDescent="0.2">
      <c r="D13583" s="175"/>
      <c r="E13583" s="4" t="s">
        <v>67</v>
      </c>
      <c r="F13583" s="6"/>
      <c r="G13583" s="5">
        <v>158</v>
      </c>
      <c r="H13583" s="7">
        <v>9</v>
      </c>
      <c r="I13583" s="1">
        <v>111</v>
      </c>
      <c r="J13583" s="1">
        <v>38</v>
      </c>
      <c r="K13583" s="8">
        <v>0</v>
      </c>
    </row>
    <row r="13584" spans="4:11" x14ac:dyDescent="0.2">
      <c r="D13584" s="175"/>
      <c r="E13584" s="11"/>
      <c r="F13584" s="10"/>
      <c r="G13584" s="9">
        <v>100</v>
      </c>
      <c r="H13584" s="16">
        <v>5.6962025316459997</v>
      </c>
      <c r="I13584" s="2">
        <v>70.253164556962005</v>
      </c>
      <c r="J13584" s="2">
        <v>24.050632911392</v>
      </c>
      <c r="K13584" s="36">
        <v>0</v>
      </c>
    </row>
    <row r="13585" spans="2:11" x14ac:dyDescent="0.2">
      <c r="D13585" s="175"/>
      <c r="E13585" s="4" t="s">
        <v>68</v>
      </c>
      <c r="F13585" s="6"/>
      <c r="G13585" s="5">
        <v>112</v>
      </c>
      <c r="H13585" s="7">
        <v>3</v>
      </c>
      <c r="I13585" s="1">
        <v>85</v>
      </c>
      <c r="J13585" s="1">
        <v>22</v>
      </c>
      <c r="K13585" s="8">
        <v>2</v>
      </c>
    </row>
    <row r="13586" spans="2:11" x14ac:dyDescent="0.2">
      <c r="D13586" s="175"/>
      <c r="E13586" s="11"/>
      <c r="F13586" s="10"/>
      <c r="G13586" s="9">
        <v>100</v>
      </c>
      <c r="H13586" s="73">
        <v>2.6785714285709998</v>
      </c>
      <c r="I13586" s="35">
        <v>75.892857142856997</v>
      </c>
      <c r="J13586" s="2">
        <v>19.642857142857</v>
      </c>
      <c r="K13586" s="13">
        <v>1.785714285714</v>
      </c>
    </row>
    <row r="13587" spans="2:11" x14ac:dyDescent="0.2">
      <c r="D13587" s="175"/>
      <c r="E13587" s="4" t="s">
        <v>69</v>
      </c>
      <c r="F13587" s="6"/>
      <c r="G13587" s="5">
        <v>92</v>
      </c>
      <c r="H13587" s="7">
        <v>6</v>
      </c>
      <c r="I13587" s="1">
        <v>60</v>
      </c>
      <c r="J13587" s="1">
        <v>25</v>
      </c>
      <c r="K13587" s="8">
        <v>1</v>
      </c>
    </row>
    <row r="13588" spans="2:11" x14ac:dyDescent="0.2">
      <c r="D13588" s="175"/>
      <c r="E13588" s="11"/>
      <c r="F13588" s="10"/>
      <c r="G13588" s="9">
        <v>100</v>
      </c>
      <c r="H13588" s="16">
        <v>6.5217391304349999</v>
      </c>
      <c r="I13588" s="2">
        <v>65.217391304347998</v>
      </c>
      <c r="J13588" s="2">
        <v>27.173913043477999</v>
      </c>
      <c r="K13588" s="13">
        <v>1.086956521739</v>
      </c>
    </row>
    <row r="13589" spans="2:11" x14ac:dyDescent="0.2">
      <c r="D13589" s="175"/>
      <c r="E13589" s="4" t="s">
        <v>70</v>
      </c>
      <c r="F13589" s="6"/>
      <c r="G13589" s="5">
        <v>131</v>
      </c>
      <c r="H13589" s="7">
        <v>16</v>
      </c>
      <c r="I13589" s="1">
        <v>83</v>
      </c>
      <c r="J13589" s="1">
        <v>32</v>
      </c>
      <c r="K13589" s="8">
        <v>0</v>
      </c>
    </row>
    <row r="13590" spans="2:11" x14ac:dyDescent="0.2">
      <c r="D13590" s="175"/>
      <c r="E13590" s="11"/>
      <c r="F13590" s="10"/>
      <c r="G13590" s="9">
        <v>100</v>
      </c>
      <c r="H13590" s="16">
        <v>12.213740458015</v>
      </c>
      <c r="I13590" s="2">
        <v>63.358778625954002</v>
      </c>
      <c r="J13590" s="2">
        <v>24.427480916031001</v>
      </c>
      <c r="K13590" s="36">
        <v>0</v>
      </c>
    </row>
    <row r="13591" spans="2:11" x14ac:dyDescent="0.2">
      <c r="D13591" s="175"/>
      <c r="E13591" s="4" t="s">
        <v>71</v>
      </c>
      <c r="F13591" s="6"/>
      <c r="G13591" s="5">
        <v>71</v>
      </c>
      <c r="H13591" s="7">
        <v>4</v>
      </c>
      <c r="I13591" s="1">
        <v>51</v>
      </c>
      <c r="J13591" s="1">
        <v>16</v>
      </c>
      <c r="K13591" s="8">
        <v>0</v>
      </c>
    </row>
    <row r="13592" spans="2:11" x14ac:dyDescent="0.2">
      <c r="D13592" s="175"/>
      <c r="E13592" s="11"/>
      <c r="F13592" s="10"/>
      <c r="G13592" s="9">
        <v>100</v>
      </c>
      <c r="H13592" s="16">
        <v>5.6338028169010004</v>
      </c>
      <c r="I13592" s="23">
        <v>71.830985915493002</v>
      </c>
      <c r="J13592" s="2">
        <v>22.535211267606002</v>
      </c>
      <c r="K13592" s="36">
        <v>0</v>
      </c>
    </row>
    <row r="13593" spans="2:11" x14ac:dyDescent="0.2">
      <c r="D13593" s="175"/>
      <c r="E13593" s="4" t="s">
        <v>72</v>
      </c>
      <c r="F13593" s="6"/>
      <c r="G13593" s="5">
        <v>70</v>
      </c>
      <c r="H13593" s="7">
        <v>6</v>
      </c>
      <c r="I13593" s="1">
        <v>47</v>
      </c>
      <c r="J13593" s="1">
        <v>17</v>
      </c>
      <c r="K13593" s="8">
        <v>0</v>
      </c>
    </row>
    <row r="13594" spans="2:11" x14ac:dyDescent="0.2">
      <c r="D13594" s="176"/>
      <c r="E13594" s="57"/>
      <c r="F13594" s="54"/>
      <c r="G13594" s="67">
        <v>100</v>
      </c>
      <c r="H13594" s="82">
        <v>8.5714285714289993</v>
      </c>
      <c r="I13594" s="48">
        <v>67.142857142856997</v>
      </c>
      <c r="J13594" s="48">
        <v>24.285714285714</v>
      </c>
      <c r="K13594" s="124">
        <v>0</v>
      </c>
    </row>
    <row r="13596" spans="2:11" x14ac:dyDescent="0.2">
      <c r="B13596" s="43" t="str">
        <f xml:space="preserve"> HYPERLINK("#'目次'!B288", "[282]")</f>
        <v>[282]</v>
      </c>
      <c r="C13596" s="31" t="s">
        <v>506</v>
      </c>
    </row>
    <row r="13599" spans="2:11" x14ac:dyDescent="0.2">
      <c r="C13599" s="31" t="s">
        <v>75</v>
      </c>
    </row>
    <row r="13600" spans="2:11" x14ac:dyDescent="0.2">
      <c r="D13600" s="177"/>
      <c r="E13600" s="178"/>
      <c r="F13600" s="178"/>
      <c r="G13600" s="40" t="s">
        <v>14</v>
      </c>
      <c r="H13600" s="42" t="s">
        <v>492</v>
      </c>
      <c r="I13600" s="15" t="s">
        <v>493</v>
      </c>
      <c r="J13600" s="15" t="s">
        <v>494</v>
      </c>
      <c r="K13600" s="44" t="s">
        <v>17</v>
      </c>
    </row>
    <row r="13601" spans="4:11" x14ac:dyDescent="0.2">
      <c r="D13601" s="179"/>
      <c r="E13601" s="180"/>
      <c r="F13601" s="180"/>
      <c r="G13601" s="39"/>
      <c r="H13601" s="41"/>
      <c r="I13601" s="14"/>
      <c r="J13601" s="14"/>
      <c r="K13601" s="38"/>
    </row>
    <row r="13602" spans="4:11" x14ac:dyDescent="0.2">
      <c r="D13602" s="70"/>
      <c r="E13602" s="72" t="s">
        <v>14</v>
      </c>
      <c r="F13602" s="69"/>
      <c r="G13602" s="37">
        <v>1222</v>
      </c>
      <c r="H13602" s="17">
        <v>94</v>
      </c>
      <c r="I13602" s="17">
        <v>803</v>
      </c>
      <c r="J13602" s="17">
        <v>300</v>
      </c>
      <c r="K13602" s="55">
        <v>25</v>
      </c>
    </row>
    <row r="13603" spans="4:11" x14ac:dyDescent="0.2">
      <c r="D13603" s="57"/>
      <c r="E13603" s="54"/>
      <c r="F13603" s="71"/>
      <c r="G13603" s="9">
        <v>100</v>
      </c>
      <c r="H13603" s="2">
        <v>7.6923076923079998</v>
      </c>
      <c r="I13603" s="2">
        <v>65.711947626840995</v>
      </c>
      <c r="J13603" s="2">
        <v>24.549918166939001</v>
      </c>
      <c r="K13603" s="13">
        <v>2.045826513912</v>
      </c>
    </row>
    <row r="13604" spans="4:11" x14ac:dyDescent="0.2">
      <c r="D13604" s="174" t="s">
        <v>36</v>
      </c>
      <c r="E13604" s="20" t="s">
        <v>76</v>
      </c>
      <c r="F13604" s="22"/>
      <c r="G13604" s="21">
        <v>629</v>
      </c>
      <c r="H13604" s="25">
        <v>40</v>
      </c>
      <c r="I13604" s="3">
        <v>426</v>
      </c>
      <c r="J13604" s="3">
        <v>155</v>
      </c>
      <c r="K13604" s="26">
        <v>8</v>
      </c>
    </row>
    <row r="13605" spans="4:11" x14ac:dyDescent="0.2">
      <c r="D13605" s="175"/>
      <c r="E13605" s="11"/>
      <c r="F13605" s="10"/>
      <c r="G13605" s="9">
        <v>100</v>
      </c>
      <c r="H13605" s="16">
        <v>6.3593004769480004</v>
      </c>
      <c r="I13605" s="2">
        <v>67.726550079491005</v>
      </c>
      <c r="J13605" s="2">
        <v>24.642289348172</v>
      </c>
      <c r="K13605" s="13">
        <v>1.2718600953899999</v>
      </c>
    </row>
    <row r="13606" spans="4:11" x14ac:dyDescent="0.2">
      <c r="D13606" s="175"/>
      <c r="E13606" s="4" t="s">
        <v>39</v>
      </c>
      <c r="F13606" s="6"/>
      <c r="G13606" s="5">
        <v>37</v>
      </c>
      <c r="H13606" s="7">
        <v>3</v>
      </c>
      <c r="I13606" s="1">
        <v>26</v>
      </c>
      <c r="J13606" s="1">
        <v>8</v>
      </c>
      <c r="K13606" s="8">
        <v>0</v>
      </c>
    </row>
    <row r="13607" spans="4:11" x14ac:dyDescent="0.2">
      <c r="D13607" s="175"/>
      <c r="E13607" s="11"/>
      <c r="F13607" s="10"/>
      <c r="G13607" s="9">
        <v>100</v>
      </c>
      <c r="H13607" s="16">
        <v>8.1081081081080004</v>
      </c>
      <c r="I13607" s="2">
        <v>70.270270270270004</v>
      </c>
      <c r="J13607" s="2">
        <v>21.621621621622001</v>
      </c>
      <c r="K13607" s="36">
        <v>0</v>
      </c>
    </row>
    <row r="13608" spans="4:11" x14ac:dyDescent="0.2">
      <c r="D13608" s="175"/>
      <c r="E13608" s="4" t="s">
        <v>40</v>
      </c>
      <c r="F13608" s="6"/>
      <c r="G13608" s="5">
        <v>73</v>
      </c>
      <c r="H13608" s="7">
        <v>7</v>
      </c>
      <c r="I13608" s="1">
        <v>44</v>
      </c>
      <c r="J13608" s="1">
        <v>22</v>
      </c>
      <c r="K13608" s="8">
        <v>0</v>
      </c>
    </row>
    <row r="13609" spans="4:11" x14ac:dyDescent="0.2">
      <c r="D13609" s="175"/>
      <c r="E13609" s="11"/>
      <c r="F13609" s="10"/>
      <c r="G13609" s="9">
        <v>100</v>
      </c>
      <c r="H13609" s="16">
        <v>9.5890410958899999</v>
      </c>
      <c r="I13609" s="27">
        <v>60.273972602740002</v>
      </c>
      <c r="J13609" s="23">
        <v>30.136986301370001</v>
      </c>
      <c r="K13609" s="36">
        <v>0</v>
      </c>
    </row>
    <row r="13610" spans="4:11" x14ac:dyDescent="0.2">
      <c r="D13610" s="175"/>
      <c r="E13610" s="4" t="s">
        <v>41</v>
      </c>
      <c r="F13610" s="6"/>
      <c r="G13610" s="5">
        <v>108</v>
      </c>
      <c r="H13610" s="7">
        <v>6</v>
      </c>
      <c r="I13610" s="1">
        <v>67</v>
      </c>
      <c r="J13610" s="1">
        <v>32</v>
      </c>
      <c r="K13610" s="8">
        <v>3</v>
      </c>
    </row>
    <row r="13611" spans="4:11" x14ac:dyDescent="0.2">
      <c r="D13611" s="175"/>
      <c r="E13611" s="11"/>
      <c r="F13611" s="10"/>
      <c r="G13611" s="9">
        <v>100</v>
      </c>
      <c r="H13611" s="16">
        <v>5.5555555555560003</v>
      </c>
      <c r="I13611" s="2">
        <v>62.037037037037003</v>
      </c>
      <c r="J13611" s="23">
        <v>29.629629629629999</v>
      </c>
      <c r="K13611" s="13">
        <v>2.7777777777780002</v>
      </c>
    </row>
    <row r="13612" spans="4:11" x14ac:dyDescent="0.2">
      <c r="D13612" s="175"/>
      <c r="E13612" s="4" t="s">
        <v>42</v>
      </c>
      <c r="F13612" s="6"/>
      <c r="G13612" s="5">
        <v>113</v>
      </c>
      <c r="H13612" s="7">
        <v>4</v>
      </c>
      <c r="I13612" s="1">
        <v>80</v>
      </c>
      <c r="J13612" s="1">
        <v>28</v>
      </c>
      <c r="K13612" s="8">
        <v>1</v>
      </c>
    </row>
    <row r="13613" spans="4:11" x14ac:dyDescent="0.2">
      <c r="D13613" s="175"/>
      <c r="E13613" s="11"/>
      <c r="F13613" s="10"/>
      <c r="G13613" s="9">
        <v>100</v>
      </c>
      <c r="H13613" s="16">
        <v>3.53982300885</v>
      </c>
      <c r="I13613" s="23">
        <v>70.796460176991005</v>
      </c>
      <c r="J13613" s="2">
        <v>24.778761061947002</v>
      </c>
      <c r="K13613" s="13">
        <v>0.88495575221199996</v>
      </c>
    </row>
    <row r="13614" spans="4:11" x14ac:dyDescent="0.2">
      <c r="D13614" s="175"/>
      <c r="E13614" s="4" t="s">
        <v>43</v>
      </c>
      <c r="F13614" s="6"/>
      <c r="G13614" s="5">
        <v>101</v>
      </c>
      <c r="H13614" s="7">
        <v>6</v>
      </c>
      <c r="I13614" s="1">
        <v>69</v>
      </c>
      <c r="J13614" s="1">
        <v>26</v>
      </c>
      <c r="K13614" s="8">
        <v>0</v>
      </c>
    </row>
    <row r="13615" spans="4:11" x14ac:dyDescent="0.2">
      <c r="D13615" s="175"/>
      <c r="E13615" s="11"/>
      <c r="F13615" s="10"/>
      <c r="G13615" s="9">
        <v>100</v>
      </c>
      <c r="H13615" s="16">
        <v>5.940594059406</v>
      </c>
      <c r="I13615" s="2">
        <v>68.316831683168004</v>
      </c>
      <c r="J13615" s="2">
        <v>25.742574257426</v>
      </c>
      <c r="K13615" s="36">
        <v>0</v>
      </c>
    </row>
    <row r="13616" spans="4:11" x14ac:dyDescent="0.2">
      <c r="D13616" s="175"/>
      <c r="E13616" s="4" t="s">
        <v>44</v>
      </c>
      <c r="F13616" s="6"/>
      <c r="G13616" s="5">
        <v>114</v>
      </c>
      <c r="H13616" s="7">
        <v>9</v>
      </c>
      <c r="I13616" s="1">
        <v>82</v>
      </c>
      <c r="J13616" s="1">
        <v>22</v>
      </c>
      <c r="K13616" s="8">
        <v>1</v>
      </c>
    </row>
    <row r="13617" spans="4:11" x14ac:dyDescent="0.2">
      <c r="D13617" s="175"/>
      <c r="E13617" s="11"/>
      <c r="F13617" s="10"/>
      <c r="G13617" s="9">
        <v>100</v>
      </c>
      <c r="H13617" s="16">
        <v>7.8947368421049999</v>
      </c>
      <c r="I13617" s="23">
        <v>71.929824561404004</v>
      </c>
      <c r="J13617" s="27">
        <v>19.298245614035</v>
      </c>
      <c r="K13617" s="13">
        <v>0.87719298245599997</v>
      </c>
    </row>
    <row r="13618" spans="4:11" x14ac:dyDescent="0.2">
      <c r="D13618" s="175"/>
      <c r="E13618" s="4" t="s">
        <v>45</v>
      </c>
      <c r="F13618" s="6"/>
      <c r="G13618" s="5">
        <v>83</v>
      </c>
      <c r="H13618" s="7">
        <v>5</v>
      </c>
      <c r="I13618" s="1">
        <v>58</v>
      </c>
      <c r="J13618" s="1">
        <v>17</v>
      </c>
      <c r="K13618" s="8">
        <v>3</v>
      </c>
    </row>
    <row r="13619" spans="4:11" x14ac:dyDescent="0.2">
      <c r="D13619" s="175"/>
      <c r="E13619" s="11"/>
      <c r="F13619" s="10"/>
      <c r="G13619" s="9">
        <v>100</v>
      </c>
      <c r="H13619" s="16">
        <v>6.0240963855420002</v>
      </c>
      <c r="I13619" s="2">
        <v>69.879518072289002</v>
      </c>
      <c r="J13619" s="2">
        <v>20.481927710842999</v>
      </c>
      <c r="K13619" s="13">
        <v>3.6144578313250002</v>
      </c>
    </row>
    <row r="13620" spans="4:11" x14ac:dyDescent="0.2">
      <c r="D13620" s="174" t="s">
        <v>37</v>
      </c>
      <c r="E13620" s="20" t="s">
        <v>77</v>
      </c>
      <c r="F13620" s="22"/>
      <c r="G13620" s="21">
        <v>593</v>
      </c>
      <c r="H13620" s="25">
        <v>54</v>
      </c>
      <c r="I13620" s="3">
        <v>377</v>
      </c>
      <c r="J13620" s="3">
        <v>145</v>
      </c>
      <c r="K13620" s="26">
        <v>17</v>
      </c>
    </row>
    <row r="13621" spans="4:11" x14ac:dyDescent="0.2">
      <c r="D13621" s="175"/>
      <c r="E13621" s="11"/>
      <c r="F13621" s="10"/>
      <c r="G13621" s="9">
        <v>100</v>
      </c>
      <c r="H13621" s="16">
        <v>9.1062394603710004</v>
      </c>
      <c r="I13621" s="2">
        <v>63.575042158515998</v>
      </c>
      <c r="J13621" s="2">
        <v>24.451939291736998</v>
      </c>
      <c r="K13621" s="13">
        <v>2.8667790893760001</v>
      </c>
    </row>
    <row r="13622" spans="4:11" x14ac:dyDescent="0.2">
      <c r="D13622" s="175"/>
      <c r="E13622" s="4" t="s">
        <v>39</v>
      </c>
      <c r="F13622" s="6"/>
      <c r="G13622" s="5">
        <v>27</v>
      </c>
      <c r="H13622" s="7">
        <v>2</v>
      </c>
      <c r="I13622" s="1">
        <v>21</v>
      </c>
      <c r="J13622" s="1">
        <v>3</v>
      </c>
      <c r="K13622" s="8">
        <v>1</v>
      </c>
    </row>
    <row r="13623" spans="4:11" x14ac:dyDescent="0.2">
      <c r="D13623" s="175"/>
      <c r="E13623" s="11"/>
      <c r="F13623" s="10"/>
      <c r="G13623" s="9">
        <v>100</v>
      </c>
      <c r="H13623" s="16">
        <v>7.4074074074069998</v>
      </c>
      <c r="I13623" s="35">
        <v>77.777777777777999</v>
      </c>
      <c r="J13623" s="46">
        <v>11.111111111111001</v>
      </c>
      <c r="K13623" s="13">
        <v>3.7037037037039999</v>
      </c>
    </row>
    <row r="13624" spans="4:11" x14ac:dyDescent="0.2">
      <c r="D13624" s="175"/>
      <c r="E13624" s="4" t="s">
        <v>40</v>
      </c>
      <c r="F13624" s="6"/>
      <c r="G13624" s="5">
        <v>74</v>
      </c>
      <c r="H13624" s="7">
        <v>6</v>
      </c>
      <c r="I13624" s="1">
        <v>54</v>
      </c>
      <c r="J13624" s="1">
        <v>14</v>
      </c>
      <c r="K13624" s="8">
        <v>0</v>
      </c>
    </row>
    <row r="13625" spans="4:11" x14ac:dyDescent="0.2">
      <c r="D13625" s="175"/>
      <c r="E13625" s="11"/>
      <c r="F13625" s="10"/>
      <c r="G13625" s="9">
        <v>100</v>
      </c>
      <c r="H13625" s="16">
        <v>8.1081081081080004</v>
      </c>
      <c r="I13625" s="23">
        <v>72.972972972972997</v>
      </c>
      <c r="J13625" s="27">
        <v>18.918918918919001</v>
      </c>
      <c r="K13625" s="36">
        <v>0</v>
      </c>
    </row>
    <row r="13626" spans="4:11" x14ac:dyDescent="0.2">
      <c r="D13626" s="175"/>
      <c r="E13626" s="4" t="s">
        <v>41</v>
      </c>
      <c r="F13626" s="6"/>
      <c r="G13626" s="5">
        <v>96</v>
      </c>
      <c r="H13626" s="7">
        <v>9</v>
      </c>
      <c r="I13626" s="1">
        <v>58</v>
      </c>
      <c r="J13626" s="1">
        <v>29</v>
      </c>
      <c r="K13626" s="8">
        <v>0</v>
      </c>
    </row>
    <row r="13627" spans="4:11" x14ac:dyDescent="0.2">
      <c r="D13627" s="175"/>
      <c r="E13627" s="11"/>
      <c r="F13627" s="10"/>
      <c r="G13627" s="9">
        <v>100</v>
      </c>
      <c r="H13627" s="16">
        <v>9.375</v>
      </c>
      <c r="I13627" s="27">
        <v>60.416666666666998</v>
      </c>
      <c r="J13627" s="23">
        <v>30.208333333333002</v>
      </c>
      <c r="K13627" s="36">
        <v>0</v>
      </c>
    </row>
    <row r="13628" spans="4:11" x14ac:dyDescent="0.2">
      <c r="D13628" s="175"/>
      <c r="E13628" s="4" t="s">
        <v>42</v>
      </c>
      <c r="F13628" s="6"/>
      <c r="G13628" s="5">
        <v>97</v>
      </c>
      <c r="H13628" s="7">
        <v>10</v>
      </c>
      <c r="I13628" s="1">
        <v>64</v>
      </c>
      <c r="J13628" s="1">
        <v>22</v>
      </c>
      <c r="K13628" s="8">
        <v>1</v>
      </c>
    </row>
    <row r="13629" spans="4:11" x14ac:dyDescent="0.2">
      <c r="D13629" s="175"/>
      <c r="E13629" s="11"/>
      <c r="F13629" s="10"/>
      <c r="G13629" s="9">
        <v>100</v>
      </c>
      <c r="H13629" s="16">
        <v>10.309278350514999</v>
      </c>
      <c r="I13629" s="2">
        <v>65.979381443299005</v>
      </c>
      <c r="J13629" s="2">
        <v>22.680412371134</v>
      </c>
      <c r="K13629" s="13">
        <v>1.0309278350519999</v>
      </c>
    </row>
    <row r="13630" spans="4:11" x14ac:dyDescent="0.2">
      <c r="D13630" s="175"/>
      <c r="E13630" s="4" t="s">
        <v>43</v>
      </c>
      <c r="F13630" s="6"/>
      <c r="G13630" s="5">
        <v>103</v>
      </c>
      <c r="H13630" s="7">
        <v>8</v>
      </c>
      <c r="I13630" s="1">
        <v>63</v>
      </c>
      <c r="J13630" s="1">
        <v>31</v>
      </c>
      <c r="K13630" s="8">
        <v>1</v>
      </c>
    </row>
    <row r="13631" spans="4:11" x14ac:dyDescent="0.2">
      <c r="D13631" s="175"/>
      <c r="E13631" s="11"/>
      <c r="F13631" s="10"/>
      <c r="G13631" s="9">
        <v>100</v>
      </c>
      <c r="H13631" s="16">
        <v>7.7669902912620001</v>
      </c>
      <c r="I13631" s="2">
        <v>61.165048543688997</v>
      </c>
      <c r="J13631" s="23">
        <v>30.097087378641</v>
      </c>
      <c r="K13631" s="13">
        <v>0.97087378640800004</v>
      </c>
    </row>
    <row r="13632" spans="4:11" x14ac:dyDescent="0.2">
      <c r="D13632" s="175"/>
      <c r="E13632" s="4" t="s">
        <v>44</v>
      </c>
      <c r="F13632" s="6"/>
      <c r="G13632" s="5">
        <v>109</v>
      </c>
      <c r="H13632" s="7">
        <v>12</v>
      </c>
      <c r="I13632" s="1">
        <v>67</v>
      </c>
      <c r="J13632" s="1">
        <v>26</v>
      </c>
      <c r="K13632" s="8">
        <v>4</v>
      </c>
    </row>
    <row r="13633" spans="2:11" x14ac:dyDescent="0.2">
      <c r="D13633" s="175"/>
      <c r="E13633" s="11"/>
      <c r="F13633" s="10"/>
      <c r="G13633" s="9">
        <v>100</v>
      </c>
      <c r="H13633" s="16">
        <v>11.009174311927</v>
      </c>
      <c r="I13633" s="2">
        <v>61.467889908257</v>
      </c>
      <c r="J13633" s="2">
        <v>23.853211009174</v>
      </c>
      <c r="K13633" s="13">
        <v>3.669724770642</v>
      </c>
    </row>
    <row r="13634" spans="2:11" x14ac:dyDescent="0.2">
      <c r="D13634" s="175"/>
      <c r="E13634" s="4" t="s">
        <v>45</v>
      </c>
      <c r="F13634" s="6"/>
      <c r="G13634" s="5">
        <v>87</v>
      </c>
      <c r="H13634" s="7">
        <v>7</v>
      </c>
      <c r="I13634" s="1">
        <v>50</v>
      </c>
      <c r="J13634" s="1">
        <v>20</v>
      </c>
      <c r="K13634" s="8">
        <v>10</v>
      </c>
    </row>
    <row r="13635" spans="2:11" x14ac:dyDescent="0.2">
      <c r="D13635" s="176"/>
      <c r="E13635" s="57"/>
      <c r="F13635" s="54"/>
      <c r="G13635" s="67">
        <v>100</v>
      </c>
      <c r="H13635" s="82">
        <v>8.0459770114939992</v>
      </c>
      <c r="I13635" s="96">
        <v>57.471264367815998</v>
      </c>
      <c r="J13635" s="48">
        <v>22.988505747125998</v>
      </c>
      <c r="K13635" s="113">
        <v>11.494252873562999</v>
      </c>
    </row>
    <row r="13637" spans="2:11" x14ac:dyDescent="0.2">
      <c r="B13637" s="43" t="str">
        <f xml:space="preserve"> HYPERLINK("#'目次'!B289", "[283]")</f>
        <v>[283]</v>
      </c>
      <c r="C13637" s="31" t="s">
        <v>509</v>
      </c>
    </row>
    <row r="13641" spans="2:11" x14ac:dyDescent="0.2">
      <c r="D13641" s="177"/>
      <c r="E13641" s="178"/>
      <c r="F13641" s="178"/>
      <c r="G13641" s="40" t="s">
        <v>14</v>
      </c>
      <c r="H13641" s="42" t="s">
        <v>492</v>
      </c>
      <c r="I13641" s="15" t="s">
        <v>493</v>
      </c>
      <c r="J13641" s="15" t="s">
        <v>494</v>
      </c>
      <c r="K13641" s="44" t="s">
        <v>17</v>
      </c>
    </row>
    <row r="13642" spans="2:11" x14ac:dyDescent="0.2">
      <c r="D13642" s="179"/>
      <c r="E13642" s="180"/>
      <c r="F13642" s="180"/>
      <c r="G13642" s="39"/>
      <c r="H13642" s="41"/>
      <c r="I13642" s="14"/>
      <c r="J13642" s="14"/>
      <c r="K13642" s="38"/>
    </row>
    <row r="13643" spans="2:11" x14ac:dyDescent="0.2">
      <c r="D13643" s="70"/>
      <c r="E13643" s="72" t="s">
        <v>14</v>
      </c>
      <c r="F13643" s="69"/>
      <c r="G13643" s="37">
        <v>1222</v>
      </c>
      <c r="H13643" s="17">
        <v>97</v>
      </c>
      <c r="I13643" s="17">
        <v>837</v>
      </c>
      <c r="J13643" s="17">
        <v>264</v>
      </c>
      <c r="K13643" s="55">
        <v>24</v>
      </c>
    </row>
    <row r="13644" spans="2:11" x14ac:dyDescent="0.2">
      <c r="D13644" s="57"/>
      <c r="E13644" s="54"/>
      <c r="F13644" s="71"/>
      <c r="G13644" s="9">
        <v>100</v>
      </c>
      <c r="H13644" s="2">
        <v>7.9378068739770002</v>
      </c>
      <c r="I13644" s="2">
        <v>68.494271685761007</v>
      </c>
      <c r="J13644" s="2">
        <v>21.603927986906999</v>
      </c>
      <c r="K13644" s="13">
        <v>1.9639934533550001</v>
      </c>
    </row>
    <row r="13645" spans="2:11" x14ac:dyDescent="0.2">
      <c r="D13645" s="174" t="s">
        <v>18</v>
      </c>
      <c r="E13645" s="20" t="s">
        <v>19</v>
      </c>
      <c r="F13645" s="22"/>
      <c r="G13645" s="21">
        <v>57</v>
      </c>
      <c r="H13645" s="25">
        <v>2</v>
      </c>
      <c r="I13645" s="3">
        <v>44</v>
      </c>
      <c r="J13645" s="3">
        <v>9</v>
      </c>
      <c r="K13645" s="26">
        <v>2</v>
      </c>
    </row>
    <row r="13646" spans="2:11" x14ac:dyDescent="0.2">
      <c r="D13646" s="175"/>
      <c r="E13646" s="11"/>
      <c r="F13646" s="10"/>
      <c r="G13646" s="9">
        <v>100</v>
      </c>
      <c r="H13646" s="16">
        <v>3.508771929825</v>
      </c>
      <c r="I13646" s="23">
        <v>77.192982456140001</v>
      </c>
      <c r="J13646" s="27">
        <v>15.789473684211</v>
      </c>
      <c r="K13646" s="13">
        <v>3.508771929825</v>
      </c>
    </row>
    <row r="13647" spans="2:11" x14ac:dyDescent="0.2">
      <c r="D13647" s="175"/>
      <c r="E13647" s="4" t="s">
        <v>20</v>
      </c>
      <c r="F13647" s="6"/>
      <c r="G13647" s="5">
        <v>84</v>
      </c>
      <c r="H13647" s="7">
        <v>9</v>
      </c>
      <c r="I13647" s="1">
        <v>57</v>
      </c>
      <c r="J13647" s="1">
        <v>16</v>
      </c>
      <c r="K13647" s="8">
        <v>2</v>
      </c>
    </row>
    <row r="13648" spans="2:11" x14ac:dyDescent="0.2">
      <c r="D13648" s="175"/>
      <c r="E13648" s="11"/>
      <c r="F13648" s="10"/>
      <c r="G13648" s="9">
        <v>100</v>
      </c>
      <c r="H13648" s="16">
        <v>10.714285714286</v>
      </c>
      <c r="I13648" s="2">
        <v>67.857142857143003</v>
      </c>
      <c r="J13648" s="2">
        <v>19.047619047619001</v>
      </c>
      <c r="K13648" s="13">
        <v>2.3809523809519999</v>
      </c>
    </row>
    <row r="13649" spans="4:11" x14ac:dyDescent="0.2">
      <c r="D13649" s="175"/>
      <c r="E13649" s="4" t="s">
        <v>21</v>
      </c>
      <c r="F13649" s="6"/>
      <c r="G13649" s="5">
        <v>487</v>
      </c>
      <c r="H13649" s="7">
        <v>35</v>
      </c>
      <c r="I13649" s="1">
        <v>334</v>
      </c>
      <c r="J13649" s="1">
        <v>108</v>
      </c>
      <c r="K13649" s="8">
        <v>10</v>
      </c>
    </row>
    <row r="13650" spans="4:11" x14ac:dyDescent="0.2">
      <c r="D13650" s="175"/>
      <c r="E13650" s="11"/>
      <c r="F13650" s="10"/>
      <c r="G13650" s="9">
        <v>100</v>
      </c>
      <c r="H13650" s="16">
        <v>7.1868583162219997</v>
      </c>
      <c r="I13650" s="2">
        <v>68.583162217658995</v>
      </c>
      <c r="J13650" s="2">
        <v>22.176591375769998</v>
      </c>
      <c r="K13650" s="13">
        <v>2.0533880903489998</v>
      </c>
    </row>
    <row r="13651" spans="4:11" x14ac:dyDescent="0.2">
      <c r="D13651" s="175"/>
      <c r="E13651" s="4" t="s">
        <v>22</v>
      </c>
      <c r="F13651" s="6"/>
      <c r="G13651" s="5">
        <v>35</v>
      </c>
      <c r="H13651" s="7">
        <v>1</v>
      </c>
      <c r="I13651" s="1">
        <v>20</v>
      </c>
      <c r="J13651" s="1">
        <v>13</v>
      </c>
      <c r="K13651" s="8">
        <v>1</v>
      </c>
    </row>
    <row r="13652" spans="4:11" x14ac:dyDescent="0.2">
      <c r="D13652" s="175"/>
      <c r="E13652" s="11"/>
      <c r="F13652" s="10"/>
      <c r="G13652" s="9">
        <v>100</v>
      </c>
      <c r="H13652" s="73">
        <v>2.8571428571430002</v>
      </c>
      <c r="I13652" s="46">
        <v>57.142857142856997</v>
      </c>
      <c r="J13652" s="35">
        <v>37.142857142856997</v>
      </c>
      <c r="K13652" s="13">
        <v>2.8571428571430002</v>
      </c>
    </row>
    <row r="13653" spans="4:11" x14ac:dyDescent="0.2">
      <c r="D13653" s="175"/>
      <c r="E13653" s="4" t="s">
        <v>23</v>
      </c>
      <c r="F13653" s="6"/>
      <c r="G13653" s="5">
        <v>143</v>
      </c>
      <c r="H13653" s="7">
        <v>10</v>
      </c>
      <c r="I13653" s="1">
        <v>102</v>
      </c>
      <c r="J13653" s="1">
        <v>29</v>
      </c>
      <c r="K13653" s="8">
        <v>2</v>
      </c>
    </row>
    <row r="13654" spans="4:11" x14ac:dyDescent="0.2">
      <c r="D13654" s="175"/>
      <c r="E13654" s="11"/>
      <c r="F13654" s="10"/>
      <c r="G13654" s="9">
        <v>100</v>
      </c>
      <c r="H13654" s="16">
        <v>6.9930069930069996</v>
      </c>
      <c r="I13654" s="2">
        <v>71.328671328671007</v>
      </c>
      <c r="J13654" s="2">
        <v>20.279720279719999</v>
      </c>
      <c r="K13654" s="13">
        <v>1.398601398601</v>
      </c>
    </row>
    <row r="13655" spans="4:11" x14ac:dyDescent="0.2">
      <c r="D13655" s="175"/>
      <c r="E13655" s="4" t="s">
        <v>24</v>
      </c>
      <c r="F13655" s="6"/>
      <c r="G13655" s="5">
        <v>187</v>
      </c>
      <c r="H13655" s="7">
        <v>18</v>
      </c>
      <c r="I13655" s="1">
        <v>123</v>
      </c>
      <c r="J13655" s="1">
        <v>43</v>
      </c>
      <c r="K13655" s="8">
        <v>3</v>
      </c>
    </row>
    <row r="13656" spans="4:11" x14ac:dyDescent="0.2">
      <c r="D13656" s="175"/>
      <c r="E13656" s="11"/>
      <c r="F13656" s="10"/>
      <c r="G13656" s="9">
        <v>100</v>
      </c>
      <c r="H13656" s="16">
        <v>9.6256684491980007</v>
      </c>
      <c r="I13656" s="2">
        <v>65.775401069519006</v>
      </c>
      <c r="J13656" s="2">
        <v>22.994652406417</v>
      </c>
      <c r="K13656" s="13">
        <v>1.6042780748659999</v>
      </c>
    </row>
    <row r="13657" spans="4:11" x14ac:dyDescent="0.2">
      <c r="D13657" s="175"/>
      <c r="E13657" s="4" t="s">
        <v>25</v>
      </c>
      <c r="F13657" s="6"/>
      <c r="G13657" s="5">
        <v>71</v>
      </c>
      <c r="H13657" s="7">
        <v>8</v>
      </c>
      <c r="I13657" s="1">
        <v>47</v>
      </c>
      <c r="J13657" s="1">
        <v>15</v>
      </c>
      <c r="K13657" s="8">
        <v>1</v>
      </c>
    </row>
    <row r="13658" spans="4:11" x14ac:dyDescent="0.2">
      <c r="D13658" s="175"/>
      <c r="E13658" s="11"/>
      <c r="F13658" s="10"/>
      <c r="G13658" s="9">
        <v>100</v>
      </c>
      <c r="H13658" s="16">
        <v>11.267605633803001</v>
      </c>
      <c r="I13658" s="2">
        <v>66.197183098592006</v>
      </c>
      <c r="J13658" s="2">
        <v>21.12676056338</v>
      </c>
      <c r="K13658" s="13">
        <v>1.4084507042250001</v>
      </c>
    </row>
    <row r="13659" spans="4:11" x14ac:dyDescent="0.2">
      <c r="D13659" s="175"/>
      <c r="E13659" s="4" t="s">
        <v>26</v>
      </c>
      <c r="F13659" s="6"/>
      <c r="G13659" s="5">
        <v>30</v>
      </c>
      <c r="H13659" s="7">
        <v>3</v>
      </c>
      <c r="I13659" s="1">
        <v>22</v>
      </c>
      <c r="J13659" s="1">
        <v>4</v>
      </c>
      <c r="K13659" s="8">
        <v>1</v>
      </c>
    </row>
    <row r="13660" spans="4:11" x14ac:dyDescent="0.2">
      <c r="D13660" s="175"/>
      <c r="E13660" s="11"/>
      <c r="F13660" s="10"/>
      <c r="G13660" s="9">
        <v>100</v>
      </c>
      <c r="H13660" s="16">
        <v>10</v>
      </c>
      <c r="I13660" s="2">
        <v>73.333333333333002</v>
      </c>
      <c r="J13660" s="27">
        <v>13.333333333333</v>
      </c>
      <c r="K13660" s="13">
        <v>3.333333333333</v>
      </c>
    </row>
    <row r="13661" spans="4:11" x14ac:dyDescent="0.2">
      <c r="D13661" s="175"/>
      <c r="E13661" s="4" t="s">
        <v>27</v>
      </c>
      <c r="F13661" s="6"/>
      <c r="G13661" s="5">
        <v>70</v>
      </c>
      <c r="H13661" s="7">
        <v>5</v>
      </c>
      <c r="I13661" s="1">
        <v>48</v>
      </c>
      <c r="J13661" s="1">
        <v>16</v>
      </c>
      <c r="K13661" s="8">
        <v>1</v>
      </c>
    </row>
    <row r="13662" spans="4:11" x14ac:dyDescent="0.2">
      <c r="D13662" s="175"/>
      <c r="E13662" s="11"/>
      <c r="F13662" s="10"/>
      <c r="G13662" s="9">
        <v>100</v>
      </c>
      <c r="H13662" s="16">
        <v>7.1428571428570002</v>
      </c>
      <c r="I13662" s="2">
        <v>68.571428571428996</v>
      </c>
      <c r="J13662" s="2">
        <v>22.857142857143</v>
      </c>
      <c r="K13662" s="13">
        <v>1.4285714285710001</v>
      </c>
    </row>
    <row r="13663" spans="4:11" x14ac:dyDescent="0.2">
      <c r="D13663" s="175"/>
      <c r="E13663" s="4" t="s">
        <v>28</v>
      </c>
      <c r="F13663" s="6"/>
      <c r="G13663" s="5">
        <v>51</v>
      </c>
      <c r="H13663" s="7">
        <v>5</v>
      </c>
      <c r="I13663" s="1">
        <v>37</v>
      </c>
      <c r="J13663" s="1">
        <v>8</v>
      </c>
      <c r="K13663" s="8">
        <v>1</v>
      </c>
    </row>
    <row r="13664" spans="4:11" x14ac:dyDescent="0.2">
      <c r="D13664" s="175"/>
      <c r="E13664" s="11"/>
      <c r="F13664" s="10"/>
      <c r="G13664" s="9">
        <v>100</v>
      </c>
      <c r="H13664" s="16">
        <v>9.8039215686270005</v>
      </c>
      <c r="I13664" s="2">
        <v>72.549019607842993</v>
      </c>
      <c r="J13664" s="27">
        <v>15.686274509804001</v>
      </c>
      <c r="K13664" s="13">
        <v>1.9607843137250001</v>
      </c>
    </row>
    <row r="13665" spans="4:11" x14ac:dyDescent="0.2">
      <c r="D13665" s="175"/>
      <c r="E13665" s="4" t="s">
        <v>29</v>
      </c>
      <c r="F13665" s="6"/>
      <c r="G13665" s="5">
        <v>7</v>
      </c>
      <c r="H13665" s="7">
        <v>1</v>
      </c>
      <c r="I13665" s="1">
        <v>3</v>
      </c>
      <c r="J13665" s="1">
        <v>3</v>
      </c>
      <c r="K13665" s="8">
        <v>0</v>
      </c>
    </row>
    <row r="13666" spans="4:11" x14ac:dyDescent="0.2">
      <c r="D13666" s="175"/>
      <c r="E13666" s="11"/>
      <c r="F13666" s="10"/>
      <c r="G13666" s="9">
        <v>100</v>
      </c>
      <c r="H13666" s="64">
        <v>14.285714285714</v>
      </c>
      <c r="I13666" s="46">
        <v>42.857142857143003</v>
      </c>
      <c r="J13666" s="35">
        <v>42.857142857143003</v>
      </c>
      <c r="K13666" s="36">
        <v>0</v>
      </c>
    </row>
    <row r="13667" spans="4:11" x14ac:dyDescent="0.2">
      <c r="D13667" s="174" t="s">
        <v>30</v>
      </c>
      <c r="E13667" s="20" t="s">
        <v>31</v>
      </c>
      <c r="F13667" s="22"/>
      <c r="G13667" s="21">
        <v>393</v>
      </c>
      <c r="H13667" s="25">
        <v>33</v>
      </c>
      <c r="I13667" s="3">
        <v>265</v>
      </c>
      <c r="J13667" s="3">
        <v>87</v>
      </c>
      <c r="K13667" s="26">
        <v>8</v>
      </c>
    </row>
    <row r="13668" spans="4:11" x14ac:dyDescent="0.2">
      <c r="D13668" s="175"/>
      <c r="E13668" s="11"/>
      <c r="F13668" s="10"/>
      <c r="G13668" s="9">
        <v>100</v>
      </c>
      <c r="H13668" s="16">
        <v>8.3969465648850008</v>
      </c>
      <c r="I13668" s="2">
        <v>67.430025445292998</v>
      </c>
      <c r="J13668" s="2">
        <v>22.137404580153</v>
      </c>
      <c r="K13668" s="13">
        <v>2.0356234096689998</v>
      </c>
    </row>
    <row r="13669" spans="4:11" x14ac:dyDescent="0.2">
      <c r="D13669" s="175"/>
      <c r="E13669" s="4" t="s">
        <v>32</v>
      </c>
      <c r="F13669" s="6"/>
      <c r="G13669" s="5">
        <v>352</v>
      </c>
      <c r="H13669" s="7">
        <v>29</v>
      </c>
      <c r="I13669" s="1">
        <v>242</v>
      </c>
      <c r="J13669" s="1">
        <v>75</v>
      </c>
      <c r="K13669" s="8">
        <v>6</v>
      </c>
    </row>
    <row r="13670" spans="4:11" x14ac:dyDescent="0.2">
      <c r="D13670" s="175"/>
      <c r="E13670" s="11"/>
      <c r="F13670" s="10"/>
      <c r="G13670" s="9">
        <v>100</v>
      </c>
      <c r="H13670" s="16">
        <v>8.2386363636359992</v>
      </c>
      <c r="I13670" s="2">
        <v>68.75</v>
      </c>
      <c r="J13670" s="2">
        <v>21.306818181817999</v>
      </c>
      <c r="K13670" s="13">
        <v>1.7045454545450001</v>
      </c>
    </row>
    <row r="13671" spans="4:11" x14ac:dyDescent="0.2">
      <c r="D13671" s="175"/>
      <c r="E13671" s="4" t="s">
        <v>33</v>
      </c>
      <c r="F13671" s="6"/>
      <c r="G13671" s="5">
        <v>388</v>
      </c>
      <c r="H13671" s="7">
        <v>28</v>
      </c>
      <c r="I13671" s="1">
        <v>264</v>
      </c>
      <c r="J13671" s="1">
        <v>89</v>
      </c>
      <c r="K13671" s="8">
        <v>7</v>
      </c>
    </row>
    <row r="13672" spans="4:11" x14ac:dyDescent="0.2">
      <c r="D13672" s="175"/>
      <c r="E13672" s="11"/>
      <c r="F13672" s="10"/>
      <c r="G13672" s="9">
        <v>100</v>
      </c>
      <c r="H13672" s="16">
        <v>7.2164948453609998</v>
      </c>
      <c r="I13672" s="2">
        <v>68.041237113402005</v>
      </c>
      <c r="J13672" s="2">
        <v>22.938144329897</v>
      </c>
      <c r="K13672" s="13">
        <v>1.8041237113399999</v>
      </c>
    </row>
    <row r="13673" spans="4:11" x14ac:dyDescent="0.2">
      <c r="D13673" s="175"/>
      <c r="E13673" s="4" t="s">
        <v>34</v>
      </c>
      <c r="F13673" s="6"/>
      <c r="G13673" s="5">
        <v>89</v>
      </c>
      <c r="H13673" s="7">
        <v>7</v>
      </c>
      <c r="I13673" s="1">
        <v>66</v>
      </c>
      <c r="J13673" s="1">
        <v>13</v>
      </c>
      <c r="K13673" s="8">
        <v>3</v>
      </c>
    </row>
    <row r="13674" spans="4:11" x14ac:dyDescent="0.2">
      <c r="D13674" s="175"/>
      <c r="E13674" s="11"/>
      <c r="F13674" s="10"/>
      <c r="G13674" s="9">
        <v>100</v>
      </c>
      <c r="H13674" s="16">
        <v>7.8651685393259996</v>
      </c>
      <c r="I13674" s="23">
        <v>74.157303370787005</v>
      </c>
      <c r="J13674" s="27">
        <v>14.606741573034</v>
      </c>
      <c r="K13674" s="13">
        <v>3.3707865168539999</v>
      </c>
    </row>
    <row r="13675" spans="4:11" x14ac:dyDescent="0.2">
      <c r="D13675" s="174" t="s">
        <v>35</v>
      </c>
      <c r="E13675" s="20" t="s">
        <v>36</v>
      </c>
      <c r="F13675" s="22"/>
      <c r="G13675" s="21">
        <v>629</v>
      </c>
      <c r="H13675" s="25">
        <v>58</v>
      </c>
      <c r="I13675" s="3">
        <v>428</v>
      </c>
      <c r="J13675" s="3">
        <v>135</v>
      </c>
      <c r="K13675" s="26">
        <v>8</v>
      </c>
    </row>
    <row r="13676" spans="4:11" x14ac:dyDescent="0.2">
      <c r="D13676" s="175"/>
      <c r="E13676" s="11"/>
      <c r="F13676" s="10"/>
      <c r="G13676" s="9">
        <v>100</v>
      </c>
      <c r="H13676" s="16">
        <v>9.2209856915740005</v>
      </c>
      <c r="I13676" s="2">
        <v>68.044515103338995</v>
      </c>
      <c r="J13676" s="2">
        <v>21.462639109697999</v>
      </c>
      <c r="K13676" s="13">
        <v>1.2718600953899999</v>
      </c>
    </row>
    <row r="13677" spans="4:11" x14ac:dyDescent="0.2">
      <c r="D13677" s="175"/>
      <c r="E13677" s="4" t="s">
        <v>37</v>
      </c>
      <c r="F13677" s="6"/>
      <c r="G13677" s="5">
        <v>593</v>
      </c>
      <c r="H13677" s="7">
        <v>39</v>
      </c>
      <c r="I13677" s="1">
        <v>409</v>
      </c>
      <c r="J13677" s="1">
        <v>129</v>
      </c>
      <c r="K13677" s="8">
        <v>16</v>
      </c>
    </row>
    <row r="13678" spans="4:11" x14ac:dyDescent="0.2">
      <c r="D13678" s="175"/>
      <c r="E13678" s="11"/>
      <c r="F13678" s="10"/>
      <c r="G13678" s="9">
        <v>100</v>
      </c>
      <c r="H13678" s="16">
        <v>6.5767284991570003</v>
      </c>
      <c r="I13678" s="2">
        <v>68.971332209105995</v>
      </c>
      <c r="J13678" s="2">
        <v>21.753794266442</v>
      </c>
      <c r="K13678" s="13">
        <v>2.6981450252950001</v>
      </c>
    </row>
    <row r="13679" spans="4:11" x14ac:dyDescent="0.2">
      <c r="D13679" s="174" t="s">
        <v>38</v>
      </c>
      <c r="E13679" s="20" t="s">
        <v>39</v>
      </c>
      <c r="F13679" s="22"/>
      <c r="G13679" s="21">
        <v>64</v>
      </c>
      <c r="H13679" s="25">
        <v>6</v>
      </c>
      <c r="I13679" s="3">
        <v>47</v>
      </c>
      <c r="J13679" s="3">
        <v>10</v>
      </c>
      <c r="K13679" s="26">
        <v>1</v>
      </c>
    </row>
    <row r="13680" spans="4:11" x14ac:dyDescent="0.2">
      <c r="D13680" s="175"/>
      <c r="E13680" s="11"/>
      <c r="F13680" s="10"/>
      <c r="G13680" s="9">
        <v>100</v>
      </c>
      <c r="H13680" s="16">
        <v>9.375</v>
      </c>
      <c r="I13680" s="2">
        <v>73.4375</v>
      </c>
      <c r="J13680" s="27">
        <v>15.625</v>
      </c>
      <c r="K13680" s="13">
        <v>1.5625</v>
      </c>
    </row>
    <row r="13681" spans="2:11" x14ac:dyDescent="0.2">
      <c r="D13681" s="175"/>
      <c r="E13681" s="4" t="s">
        <v>40</v>
      </c>
      <c r="F13681" s="6"/>
      <c r="G13681" s="5">
        <v>147</v>
      </c>
      <c r="H13681" s="7">
        <v>10</v>
      </c>
      <c r="I13681" s="1">
        <v>103</v>
      </c>
      <c r="J13681" s="1">
        <v>33</v>
      </c>
      <c r="K13681" s="8">
        <v>1</v>
      </c>
    </row>
    <row r="13682" spans="2:11" x14ac:dyDescent="0.2">
      <c r="D13682" s="175"/>
      <c r="E13682" s="11"/>
      <c r="F13682" s="10"/>
      <c r="G13682" s="9">
        <v>100</v>
      </c>
      <c r="H13682" s="16">
        <v>6.8027210884349998</v>
      </c>
      <c r="I13682" s="2">
        <v>70.068027210883997</v>
      </c>
      <c r="J13682" s="2">
        <v>22.448979591836999</v>
      </c>
      <c r="K13682" s="13">
        <v>0.68027210884400002</v>
      </c>
    </row>
    <row r="13683" spans="2:11" x14ac:dyDescent="0.2">
      <c r="D13683" s="175"/>
      <c r="E13683" s="4" t="s">
        <v>41</v>
      </c>
      <c r="F13683" s="6"/>
      <c r="G13683" s="5">
        <v>204</v>
      </c>
      <c r="H13683" s="7">
        <v>13</v>
      </c>
      <c r="I13683" s="1">
        <v>130</v>
      </c>
      <c r="J13683" s="1">
        <v>58</v>
      </c>
      <c r="K13683" s="8">
        <v>3</v>
      </c>
    </row>
    <row r="13684" spans="2:11" x14ac:dyDescent="0.2">
      <c r="D13684" s="175"/>
      <c r="E13684" s="11"/>
      <c r="F13684" s="10"/>
      <c r="G13684" s="9">
        <v>100</v>
      </c>
      <c r="H13684" s="16">
        <v>6.3725490196079999</v>
      </c>
      <c r="I13684" s="2">
        <v>63.725490196077999</v>
      </c>
      <c r="J13684" s="23">
        <v>28.431372549020001</v>
      </c>
      <c r="K13684" s="13">
        <v>1.4705882352940001</v>
      </c>
    </row>
    <row r="13685" spans="2:11" x14ac:dyDescent="0.2">
      <c r="D13685" s="175"/>
      <c r="E13685" s="4" t="s">
        <v>42</v>
      </c>
      <c r="F13685" s="6"/>
      <c r="G13685" s="5">
        <v>210</v>
      </c>
      <c r="H13685" s="7">
        <v>14</v>
      </c>
      <c r="I13685" s="1">
        <v>150</v>
      </c>
      <c r="J13685" s="1">
        <v>43</v>
      </c>
      <c r="K13685" s="8">
        <v>3</v>
      </c>
    </row>
    <row r="13686" spans="2:11" x14ac:dyDescent="0.2">
      <c r="D13686" s="175"/>
      <c r="E13686" s="11"/>
      <c r="F13686" s="10"/>
      <c r="G13686" s="9">
        <v>100</v>
      </c>
      <c r="H13686" s="16">
        <v>6.666666666667</v>
      </c>
      <c r="I13686" s="2">
        <v>71.428571428571004</v>
      </c>
      <c r="J13686" s="2">
        <v>20.476190476189998</v>
      </c>
      <c r="K13686" s="13">
        <v>1.4285714285710001</v>
      </c>
    </row>
    <row r="13687" spans="2:11" x14ac:dyDescent="0.2">
      <c r="D13687" s="175"/>
      <c r="E13687" s="4" t="s">
        <v>43</v>
      </c>
      <c r="F13687" s="6"/>
      <c r="G13687" s="5">
        <v>204</v>
      </c>
      <c r="H13687" s="7">
        <v>8</v>
      </c>
      <c r="I13687" s="1">
        <v>144</v>
      </c>
      <c r="J13687" s="1">
        <v>51</v>
      </c>
      <c r="K13687" s="8">
        <v>1</v>
      </c>
    </row>
    <row r="13688" spans="2:11" x14ac:dyDescent="0.2">
      <c r="D13688" s="175"/>
      <c r="E13688" s="11"/>
      <c r="F13688" s="10"/>
      <c r="G13688" s="9">
        <v>100</v>
      </c>
      <c r="H13688" s="16">
        <v>3.9215686274510002</v>
      </c>
      <c r="I13688" s="2">
        <v>70.588235294117993</v>
      </c>
      <c r="J13688" s="2">
        <v>25</v>
      </c>
      <c r="K13688" s="13">
        <v>0.49019607843099999</v>
      </c>
    </row>
    <row r="13689" spans="2:11" x14ac:dyDescent="0.2">
      <c r="D13689" s="175"/>
      <c r="E13689" s="4" t="s">
        <v>44</v>
      </c>
      <c r="F13689" s="6"/>
      <c r="G13689" s="5">
        <v>223</v>
      </c>
      <c r="H13689" s="7">
        <v>25</v>
      </c>
      <c r="I13689" s="1">
        <v>152</v>
      </c>
      <c r="J13689" s="1">
        <v>40</v>
      </c>
      <c r="K13689" s="8">
        <v>6</v>
      </c>
    </row>
    <row r="13690" spans="2:11" x14ac:dyDescent="0.2">
      <c r="D13690" s="175"/>
      <c r="E13690" s="11"/>
      <c r="F13690" s="10"/>
      <c r="G13690" s="9">
        <v>100</v>
      </c>
      <c r="H13690" s="16">
        <v>11.210762331839</v>
      </c>
      <c r="I13690" s="2">
        <v>68.161434977577997</v>
      </c>
      <c r="J13690" s="2">
        <v>17.937219730942001</v>
      </c>
      <c r="K13690" s="13">
        <v>2.690582959641</v>
      </c>
    </row>
    <row r="13691" spans="2:11" x14ac:dyDescent="0.2">
      <c r="D13691" s="175"/>
      <c r="E13691" s="4" t="s">
        <v>45</v>
      </c>
      <c r="F13691" s="6"/>
      <c r="G13691" s="5">
        <v>170</v>
      </c>
      <c r="H13691" s="7">
        <v>21</v>
      </c>
      <c r="I13691" s="1">
        <v>111</v>
      </c>
      <c r="J13691" s="1">
        <v>29</v>
      </c>
      <c r="K13691" s="8">
        <v>9</v>
      </c>
    </row>
    <row r="13692" spans="2:11" x14ac:dyDescent="0.2">
      <c r="D13692" s="176"/>
      <c r="E13692" s="57"/>
      <c r="F13692" s="54"/>
      <c r="G13692" s="67">
        <v>100</v>
      </c>
      <c r="H13692" s="82">
        <v>12.352941176471001</v>
      </c>
      <c r="I13692" s="48">
        <v>65.294117647058997</v>
      </c>
      <c r="J13692" s="48">
        <v>17.058823529411999</v>
      </c>
      <c r="K13692" s="84">
        <v>5.2941176470590001</v>
      </c>
    </row>
    <row r="13694" spans="2:11" x14ac:dyDescent="0.2">
      <c r="B13694" s="43" t="str">
        <f xml:space="preserve"> HYPERLINK("#'目次'!B290", "[284]")</f>
        <v>[284]</v>
      </c>
      <c r="C13694" s="31" t="s">
        <v>509</v>
      </c>
    </row>
    <row r="13698" spans="4:11" x14ac:dyDescent="0.2">
      <c r="D13698" s="177"/>
      <c r="E13698" s="178"/>
      <c r="F13698" s="178"/>
      <c r="G13698" s="40" t="s">
        <v>14</v>
      </c>
      <c r="H13698" s="42" t="s">
        <v>492</v>
      </c>
      <c r="I13698" s="15" t="s">
        <v>493</v>
      </c>
      <c r="J13698" s="15" t="s">
        <v>494</v>
      </c>
      <c r="K13698" s="44" t="s">
        <v>17</v>
      </c>
    </row>
    <row r="13699" spans="4:11" x14ac:dyDescent="0.2">
      <c r="D13699" s="179"/>
      <c r="E13699" s="180"/>
      <c r="F13699" s="180"/>
      <c r="G13699" s="39"/>
      <c r="H13699" s="41"/>
      <c r="I13699" s="14"/>
      <c r="J13699" s="14"/>
      <c r="K13699" s="38"/>
    </row>
    <row r="13700" spans="4:11" x14ac:dyDescent="0.2">
      <c r="D13700" s="70"/>
      <c r="E13700" s="72" t="s">
        <v>14</v>
      </c>
      <c r="F13700" s="69"/>
      <c r="G13700" s="37">
        <v>1222</v>
      </c>
      <c r="H13700" s="17">
        <v>97</v>
      </c>
      <c r="I13700" s="17">
        <v>837</v>
      </c>
      <c r="J13700" s="17">
        <v>264</v>
      </c>
      <c r="K13700" s="55">
        <v>24</v>
      </c>
    </row>
    <row r="13701" spans="4:11" x14ac:dyDescent="0.2">
      <c r="D13701" s="57"/>
      <c r="E13701" s="54"/>
      <c r="F13701" s="71"/>
      <c r="G13701" s="9">
        <v>100</v>
      </c>
      <c r="H13701" s="2">
        <v>7.9378068739770002</v>
      </c>
      <c r="I13701" s="2">
        <v>68.494271685761007</v>
      </c>
      <c r="J13701" s="2">
        <v>21.603927986906999</v>
      </c>
      <c r="K13701" s="13">
        <v>1.9639934533550001</v>
      </c>
    </row>
    <row r="13702" spans="4:11" x14ac:dyDescent="0.2">
      <c r="D13702" s="174" t="s">
        <v>52</v>
      </c>
      <c r="E13702" s="20" t="s">
        <v>53</v>
      </c>
      <c r="F13702" s="22"/>
      <c r="G13702" s="21">
        <v>15</v>
      </c>
      <c r="H13702" s="25">
        <v>2</v>
      </c>
      <c r="I13702" s="3">
        <v>10</v>
      </c>
      <c r="J13702" s="3">
        <v>3</v>
      </c>
      <c r="K13702" s="26">
        <v>0</v>
      </c>
    </row>
    <row r="13703" spans="4:11" x14ac:dyDescent="0.2">
      <c r="D13703" s="175"/>
      <c r="E13703" s="11"/>
      <c r="F13703" s="10"/>
      <c r="G13703" s="9">
        <v>100</v>
      </c>
      <c r="H13703" s="64">
        <v>13.333333333333</v>
      </c>
      <c r="I13703" s="2">
        <v>66.666666666666998</v>
      </c>
      <c r="J13703" s="2">
        <v>20</v>
      </c>
      <c r="K13703" s="36">
        <v>0</v>
      </c>
    </row>
    <row r="13704" spans="4:11" ht="24" x14ac:dyDescent="0.2">
      <c r="D13704" s="175"/>
      <c r="E13704" s="4" t="s">
        <v>54</v>
      </c>
      <c r="F13704" s="6"/>
      <c r="G13704" s="5">
        <v>122</v>
      </c>
      <c r="H13704" s="7">
        <v>15</v>
      </c>
      <c r="I13704" s="1">
        <v>89</v>
      </c>
      <c r="J13704" s="1">
        <v>17</v>
      </c>
      <c r="K13704" s="8">
        <v>1</v>
      </c>
    </row>
    <row r="13705" spans="4:11" x14ac:dyDescent="0.2">
      <c r="D13705" s="175"/>
      <c r="E13705" s="11"/>
      <c r="F13705" s="10"/>
      <c r="G13705" s="9">
        <v>100</v>
      </c>
      <c r="H13705" s="16">
        <v>12.295081967212999</v>
      </c>
      <c r="I13705" s="2">
        <v>72.950819672131004</v>
      </c>
      <c r="J13705" s="27">
        <v>13.934426229508</v>
      </c>
      <c r="K13705" s="13">
        <v>0.81967213114799997</v>
      </c>
    </row>
    <row r="13706" spans="4:11" x14ac:dyDescent="0.2">
      <c r="D13706" s="175"/>
      <c r="E13706" s="4" t="s">
        <v>55</v>
      </c>
      <c r="F13706" s="6"/>
      <c r="G13706" s="5">
        <v>43</v>
      </c>
      <c r="H13706" s="7">
        <v>3</v>
      </c>
      <c r="I13706" s="1">
        <v>30</v>
      </c>
      <c r="J13706" s="1">
        <v>10</v>
      </c>
      <c r="K13706" s="8">
        <v>0</v>
      </c>
    </row>
    <row r="13707" spans="4:11" x14ac:dyDescent="0.2">
      <c r="D13707" s="175"/>
      <c r="E13707" s="11"/>
      <c r="F13707" s="10"/>
      <c r="G13707" s="9">
        <v>100</v>
      </c>
      <c r="H13707" s="16">
        <v>6.9767441860470001</v>
      </c>
      <c r="I13707" s="2">
        <v>69.767441860464999</v>
      </c>
      <c r="J13707" s="2">
        <v>23.255813953488001</v>
      </c>
      <c r="K13707" s="36">
        <v>0</v>
      </c>
    </row>
    <row r="13708" spans="4:11" x14ac:dyDescent="0.2">
      <c r="D13708" s="175"/>
      <c r="E13708" s="4" t="s">
        <v>56</v>
      </c>
      <c r="F13708" s="6"/>
      <c r="G13708" s="5">
        <v>60</v>
      </c>
      <c r="H13708" s="7">
        <v>4</v>
      </c>
      <c r="I13708" s="1">
        <v>47</v>
      </c>
      <c r="J13708" s="1">
        <v>9</v>
      </c>
      <c r="K13708" s="8">
        <v>0</v>
      </c>
    </row>
    <row r="13709" spans="4:11" x14ac:dyDescent="0.2">
      <c r="D13709" s="175"/>
      <c r="E13709" s="11"/>
      <c r="F13709" s="10"/>
      <c r="G13709" s="9">
        <v>100</v>
      </c>
      <c r="H13709" s="16">
        <v>6.666666666667</v>
      </c>
      <c r="I13709" s="23">
        <v>78.333333333333002</v>
      </c>
      <c r="J13709" s="27">
        <v>15</v>
      </c>
      <c r="K13709" s="36">
        <v>0</v>
      </c>
    </row>
    <row r="13710" spans="4:11" x14ac:dyDescent="0.2">
      <c r="D13710" s="175"/>
      <c r="E13710" s="4" t="s">
        <v>57</v>
      </c>
      <c r="F13710" s="6"/>
      <c r="G13710" s="5">
        <v>286</v>
      </c>
      <c r="H13710" s="7">
        <v>20</v>
      </c>
      <c r="I13710" s="1">
        <v>195</v>
      </c>
      <c r="J13710" s="1">
        <v>69</v>
      </c>
      <c r="K13710" s="8">
        <v>2</v>
      </c>
    </row>
    <row r="13711" spans="4:11" x14ac:dyDescent="0.2">
      <c r="D13711" s="175"/>
      <c r="E13711" s="11"/>
      <c r="F13711" s="10"/>
      <c r="G13711" s="9">
        <v>100</v>
      </c>
      <c r="H13711" s="16">
        <v>6.9930069930069996</v>
      </c>
      <c r="I13711" s="2">
        <v>68.181818181818002</v>
      </c>
      <c r="J13711" s="2">
        <v>24.125874125873999</v>
      </c>
      <c r="K13711" s="13">
        <v>0.69930069930100003</v>
      </c>
    </row>
    <row r="13712" spans="4:11" x14ac:dyDescent="0.2">
      <c r="D13712" s="175"/>
      <c r="E13712" s="4" t="s">
        <v>58</v>
      </c>
      <c r="F13712" s="6"/>
      <c r="G13712" s="5">
        <v>129</v>
      </c>
      <c r="H13712" s="7">
        <v>7</v>
      </c>
      <c r="I13712" s="1">
        <v>87</v>
      </c>
      <c r="J13712" s="1">
        <v>34</v>
      </c>
      <c r="K13712" s="8">
        <v>1</v>
      </c>
    </row>
    <row r="13713" spans="4:11" x14ac:dyDescent="0.2">
      <c r="D13713" s="175"/>
      <c r="E13713" s="11"/>
      <c r="F13713" s="10"/>
      <c r="G13713" s="9">
        <v>100</v>
      </c>
      <c r="H13713" s="16">
        <v>5.4263565891469998</v>
      </c>
      <c r="I13713" s="2">
        <v>67.441860465115994</v>
      </c>
      <c r="J13713" s="2">
        <v>26.356589147287</v>
      </c>
      <c r="K13713" s="13">
        <v>0.77519379845000003</v>
      </c>
    </row>
    <row r="13714" spans="4:11" x14ac:dyDescent="0.2">
      <c r="D13714" s="175"/>
      <c r="E13714" s="4" t="s">
        <v>59</v>
      </c>
      <c r="F13714" s="6"/>
      <c r="G13714" s="5">
        <v>195</v>
      </c>
      <c r="H13714" s="7">
        <v>18</v>
      </c>
      <c r="I13714" s="1">
        <v>126</v>
      </c>
      <c r="J13714" s="1">
        <v>43</v>
      </c>
      <c r="K13714" s="8">
        <v>8</v>
      </c>
    </row>
    <row r="13715" spans="4:11" x14ac:dyDescent="0.2">
      <c r="D13715" s="175"/>
      <c r="E13715" s="11"/>
      <c r="F13715" s="10"/>
      <c r="G13715" s="9">
        <v>100</v>
      </c>
      <c r="H13715" s="16">
        <v>9.2307692307690008</v>
      </c>
      <c r="I13715" s="2">
        <v>64.615384615384997</v>
      </c>
      <c r="J13715" s="2">
        <v>22.051282051282001</v>
      </c>
      <c r="K13715" s="13">
        <v>4.1025641025640001</v>
      </c>
    </row>
    <row r="13716" spans="4:11" x14ac:dyDescent="0.2">
      <c r="D13716" s="175"/>
      <c r="E13716" s="4" t="s">
        <v>60</v>
      </c>
      <c r="F13716" s="6"/>
      <c r="G13716" s="5">
        <v>176</v>
      </c>
      <c r="H13716" s="7">
        <v>13</v>
      </c>
      <c r="I13716" s="1">
        <v>114</v>
      </c>
      <c r="J13716" s="1">
        <v>44</v>
      </c>
      <c r="K13716" s="8">
        <v>5</v>
      </c>
    </row>
    <row r="13717" spans="4:11" x14ac:dyDescent="0.2">
      <c r="D13717" s="175"/>
      <c r="E13717" s="11"/>
      <c r="F13717" s="10"/>
      <c r="G13717" s="9">
        <v>100</v>
      </c>
      <c r="H13717" s="16">
        <v>7.386363636364</v>
      </c>
      <c r="I13717" s="2">
        <v>64.772727272726996</v>
      </c>
      <c r="J13717" s="2">
        <v>25</v>
      </c>
      <c r="K13717" s="13">
        <v>2.8409090909089998</v>
      </c>
    </row>
    <row r="13718" spans="4:11" x14ac:dyDescent="0.2">
      <c r="D13718" s="175"/>
      <c r="E13718" s="4" t="s">
        <v>61</v>
      </c>
      <c r="F13718" s="6"/>
      <c r="G13718" s="5">
        <v>78</v>
      </c>
      <c r="H13718" s="7">
        <v>6</v>
      </c>
      <c r="I13718" s="1">
        <v>59</v>
      </c>
      <c r="J13718" s="1">
        <v>12</v>
      </c>
      <c r="K13718" s="8">
        <v>1</v>
      </c>
    </row>
    <row r="13719" spans="4:11" x14ac:dyDescent="0.2">
      <c r="D13719" s="175"/>
      <c r="E13719" s="11"/>
      <c r="F13719" s="10"/>
      <c r="G13719" s="9">
        <v>100</v>
      </c>
      <c r="H13719" s="16">
        <v>7.6923076923079998</v>
      </c>
      <c r="I13719" s="23">
        <v>75.641025641026005</v>
      </c>
      <c r="J13719" s="27">
        <v>15.384615384615</v>
      </c>
      <c r="K13719" s="13">
        <v>1.2820512820509999</v>
      </c>
    </row>
    <row r="13720" spans="4:11" x14ac:dyDescent="0.2">
      <c r="D13720" s="175"/>
      <c r="E13720" s="4" t="s">
        <v>62</v>
      </c>
      <c r="F13720" s="6"/>
      <c r="G13720" s="5">
        <v>113</v>
      </c>
      <c r="H13720" s="7">
        <v>8</v>
      </c>
      <c r="I13720" s="1">
        <v>78</v>
      </c>
      <c r="J13720" s="1">
        <v>23</v>
      </c>
      <c r="K13720" s="8">
        <v>4</v>
      </c>
    </row>
    <row r="13721" spans="4:11" x14ac:dyDescent="0.2">
      <c r="D13721" s="175"/>
      <c r="E13721" s="11"/>
      <c r="F13721" s="10"/>
      <c r="G13721" s="9">
        <v>100</v>
      </c>
      <c r="H13721" s="16">
        <v>7.0796460176989999</v>
      </c>
      <c r="I13721" s="2">
        <v>69.026548672565994</v>
      </c>
      <c r="J13721" s="2">
        <v>20.353982300885001</v>
      </c>
      <c r="K13721" s="13">
        <v>3.53982300885</v>
      </c>
    </row>
    <row r="13722" spans="4:11" x14ac:dyDescent="0.2">
      <c r="D13722" s="174" t="s">
        <v>63</v>
      </c>
      <c r="E13722" s="20" t="s">
        <v>64</v>
      </c>
      <c r="F13722" s="22"/>
      <c r="G13722" s="21">
        <v>234</v>
      </c>
      <c r="H13722" s="25">
        <v>19</v>
      </c>
      <c r="I13722" s="3">
        <v>149</v>
      </c>
      <c r="J13722" s="3">
        <v>59</v>
      </c>
      <c r="K13722" s="26">
        <v>7</v>
      </c>
    </row>
    <row r="13723" spans="4:11" x14ac:dyDescent="0.2">
      <c r="D13723" s="175"/>
      <c r="E13723" s="11"/>
      <c r="F13723" s="10"/>
      <c r="G13723" s="9">
        <v>100</v>
      </c>
      <c r="H13723" s="16">
        <v>8.1196581196580002</v>
      </c>
      <c r="I13723" s="2">
        <v>63.675213675214003</v>
      </c>
      <c r="J13723" s="2">
        <v>25.213675213675</v>
      </c>
      <c r="K13723" s="13">
        <v>2.9914529914529999</v>
      </c>
    </row>
    <row r="13724" spans="4:11" x14ac:dyDescent="0.2">
      <c r="D13724" s="175"/>
      <c r="E13724" s="4" t="s">
        <v>65</v>
      </c>
      <c r="F13724" s="6"/>
      <c r="G13724" s="5">
        <v>172</v>
      </c>
      <c r="H13724" s="7">
        <v>19</v>
      </c>
      <c r="I13724" s="1">
        <v>109</v>
      </c>
      <c r="J13724" s="1">
        <v>37</v>
      </c>
      <c r="K13724" s="8">
        <v>7</v>
      </c>
    </row>
    <row r="13725" spans="4:11" x14ac:dyDescent="0.2">
      <c r="D13725" s="175"/>
      <c r="E13725" s="11"/>
      <c r="F13725" s="10"/>
      <c r="G13725" s="9">
        <v>100</v>
      </c>
      <c r="H13725" s="16">
        <v>11.046511627907</v>
      </c>
      <c r="I13725" s="27">
        <v>63.372093023255999</v>
      </c>
      <c r="J13725" s="2">
        <v>21.511627906977001</v>
      </c>
      <c r="K13725" s="13">
        <v>4.0697674418599998</v>
      </c>
    </row>
    <row r="13726" spans="4:11" x14ac:dyDescent="0.2">
      <c r="D13726" s="175"/>
      <c r="E13726" s="4" t="s">
        <v>66</v>
      </c>
      <c r="F13726" s="6"/>
      <c r="G13726" s="5">
        <v>165</v>
      </c>
      <c r="H13726" s="7">
        <v>20</v>
      </c>
      <c r="I13726" s="1">
        <v>111</v>
      </c>
      <c r="J13726" s="1">
        <v>31</v>
      </c>
      <c r="K13726" s="8">
        <v>3</v>
      </c>
    </row>
    <row r="13727" spans="4:11" x14ac:dyDescent="0.2">
      <c r="D13727" s="175"/>
      <c r="E13727" s="11"/>
      <c r="F13727" s="10"/>
      <c r="G13727" s="9">
        <v>100</v>
      </c>
      <c r="H13727" s="16">
        <v>12.121212121212</v>
      </c>
      <c r="I13727" s="2">
        <v>67.272727272726996</v>
      </c>
      <c r="J13727" s="2">
        <v>18.787878787878999</v>
      </c>
      <c r="K13727" s="13">
        <v>1.818181818182</v>
      </c>
    </row>
    <row r="13728" spans="4:11" x14ac:dyDescent="0.2">
      <c r="D13728" s="175"/>
      <c r="E13728" s="4" t="s">
        <v>67</v>
      </c>
      <c r="F13728" s="6"/>
      <c r="G13728" s="5">
        <v>158</v>
      </c>
      <c r="H13728" s="7">
        <v>11</v>
      </c>
      <c r="I13728" s="1">
        <v>112</v>
      </c>
      <c r="J13728" s="1">
        <v>35</v>
      </c>
      <c r="K13728" s="8">
        <v>0</v>
      </c>
    </row>
    <row r="13729" spans="2:11" x14ac:dyDescent="0.2">
      <c r="D13729" s="175"/>
      <c r="E13729" s="11"/>
      <c r="F13729" s="10"/>
      <c r="G13729" s="9">
        <v>100</v>
      </c>
      <c r="H13729" s="16">
        <v>6.9620253164559998</v>
      </c>
      <c r="I13729" s="2">
        <v>70.886075949366997</v>
      </c>
      <c r="J13729" s="2">
        <v>22.151898734176999</v>
      </c>
      <c r="K13729" s="36">
        <v>0</v>
      </c>
    </row>
    <row r="13730" spans="2:11" x14ac:dyDescent="0.2">
      <c r="D13730" s="175"/>
      <c r="E13730" s="4" t="s">
        <v>68</v>
      </c>
      <c r="F13730" s="6"/>
      <c r="G13730" s="5">
        <v>112</v>
      </c>
      <c r="H13730" s="7">
        <v>6</v>
      </c>
      <c r="I13730" s="1">
        <v>87</v>
      </c>
      <c r="J13730" s="1">
        <v>17</v>
      </c>
      <c r="K13730" s="8">
        <v>2</v>
      </c>
    </row>
    <row r="13731" spans="2:11" x14ac:dyDescent="0.2">
      <c r="D13731" s="175"/>
      <c r="E13731" s="11"/>
      <c r="F13731" s="10"/>
      <c r="G13731" s="9">
        <v>100</v>
      </c>
      <c r="H13731" s="16">
        <v>5.3571428571429998</v>
      </c>
      <c r="I13731" s="23">
        <v>77.678571428571004</v>
      </c>
      <c r="J13731" s="27">
        <v>15.178571428571001</v>
      </c>
      <c r="K13731" s="13">
        <v>1.785714285714</v>
      </c>
    </row>
    <row r="13732" spans="2:11" x14ac:dyDescent="0.2">
      <c r="D13732" s="175"/>
      <c r="E13732" s="4" t="s">
        <v>69</v>
      </c>
      <c r="F13732" s="6"/>
      <c r="G13732" s="5">
        <v>92</v>
      </c>
      <c r="H13732" s="7">
        <v>6</v>
      </c>
      <c r="I13732" s="1">
        <v>61</v>
      </c>
      <c r="J13732" s="1">
        <v>24</v>
      </c>
      <c r="K13732" s="8">
        <v>1</v>
      </c>
    </row>
    <row r="13733" spans="2:11" x14ac:dyDescent="0.2">
      <c r="D13733" s="175"/>
      <c r="E13733" s="11"/>
      <c r="F13733" s="10"/>
      <c r="G13733" s="9">
        <v>100</v>
      </c>
      <c r="H13733" s="16">
        <v>6.5217391304349999</v>
      </c>
      <c r="I13733" s="2">
        <v>66.304347826086996</v>
      </c>
      <c r="J13733" s="2">
        <v>26.086956521739001</v>
      </c>
      <c r="K13733" s="13">
        <v>1.086956521739</v>
      </c>
    </row>
    <row r="13734" spans="2:11" x14ac:dyDescent="0.2">
      <c r="D13734" s="175"/>
      <c r="E13734" s="4" t="s">
        <v>70</v>
      </c>
      <c r="F13734" s="6"/>
      <c r="G13734" s="5">
        <v>131</v>
      </c>
      <c r="H13734" s="7">
        <v>10</v>
      </c>
      <c r="I13734" s="1">
        <v>88</v>
      </c>
      <c r="J13734" s="1">
        <v>33</v>
      </c>
      <c r="K13734" s="8">
        <v>0</v>
      </c>
    </row>
    <row r="13735" spans="2:11" x14ac:dyDescent="0.2">
      <c r="D13735" s="175"/>
      <c r="E13735" s="11"/>
      <c r="F13735" s="10"/>
      <c r="G13735" s="9">
        <v>100</v>
      </c>
      <c r="H13735" s="16">
        <v>7.6335877862599997</v>
      </c>
      <c r="I13735" s="2">
        <v>67.175572519084</v>
      </c>
      <c r="J13735" s="2">
        <v>25.190839694655999</v>
      </c>
      <c r="K13735" s="36">
        <v>0</v>
      </c>
    </row>
    <row r="13736" spans="2:11" x14ac:dyDescent="0.2">
      <c r="D13736" s="175"/>
      <c r="E13736" s="4" t="s">
        <v>71</v>
      </c>
      <c r="F13736" s="6"/>
      <c r="G13736" s="5">
        <v>71</v>
      </c>
      <c r="H13736" s="7">
        <v>1</v>
      </c>
      <c r="I13736" s="1">
        <v>57</v>
      </c>
      <c r="J13736" s="1">
        <v>12</v>
      </c>
      <c r="K13736" s="8">
        <v>1</v>
      </c>
    </row>
    <row r="13737" spans="2:11" x14ac:dyDescent="0.2">
      <c r="D13737" s="175"/>
      <c r="E13737" s="11"/>
      <c r="F13737" s="10"/>
      <c r="G13737" s="9">
        <v>100</v>
      </c>
      <c r="H13737" s="73">
        <v>1.4084507042250001</v>
      </c>
      <c r="I13737" s="35">
        <v>80.281690140845001</v>
      </c>
      <c r="J13737" s="2">
        <v>16.901408450704</v>
      </c>
      <c r="K13737" s="13">
        <v>1.4084507042250001</v>
      </c>
    </row>
    <row r="13738" spans="2:11" x14ac:dyDescent="0.2">
      <c r="D13738" s="175"/>
      <c r="E13738" s="4" t="s">
        <v>72</v>
      </c>
      <c r="F13738" s="6"/>
      <c r="G13738" s="5">
        <v>70</v>
      </c>
      <c r="H13738" s="7">
        <v>3</v>
      </c>
      <c r="I13738" s="1">
        <v>51</v>
      </c>
      <c r="J13738" s="1">
        <v>16</v>
      </c>
      <c r="K13738" s="8">
        <v>0</v>
      </c>
    </row>
    <row r="13739" spans="2:11" x14ac:dyDescent="0.2">
      <c r="D13739" s="176"/>
      <c r="E13739" s="57"/>
      <c r="F13739" s="54"/>
      <c r="G13739" s="67">
        <v>100</v>
      </c>
      <c r="H13739" s="82">
        <v>4.2857142857139996</v>
      </c>
      <c r="I13739" s="48">
        <v>72.857142857143003</v>
      </c>
      <c r="J13739" s="48">
        <v>22.857142857143</v>
      </c>
      <c r="K13739" s="124">
        <v>0</v>
      </c>
    </row>
    <row r="13741" spans="2:11" x14ac:dyDescent="0.2">
      <c r="B13741" s="43" t="str">
        <f xml:space="preserve"> HYPERLINK("#'目次'!B291", "[285]")</f>
        <v>[285]</v>
      </c>
      <c r="C13741" s="31" t="s">
        <v>509</v>
      </c>
    </row>
    <row r="13744" spans="2:11" x14ac:dyDescent="0.2">
      <c r="C13744" s="31" t="s">
        <v>75</v>
      </c>
    </row>
    <row r="13745" spans="4:11" x14ac:dyDescent="0.2">
      <c r="D13745" s="177"/>
      <c r="E13745" s="178"/>
      <c r="F13745" s="178"/>
      <c r="G13745" s="40" t="s">
        <v>14</v>
      </c>
      <c r="H13745" s="42" t="s">
        <v>492</v>
      </c>
      <c r="I13745" s="15" t="s">
        <v>493</v>
      </c>
      <c r="J13745" s="15" t="s">
        <v>494</v>
      </c>
      <c r="K13745" s="44" t="s">
        <v>17</v>
      </c>
    </row>
    <row r="13746" spans="4:11" x14ac:dyDescent="0.2">
      <c r="D13746" s="179"/>
      <c r="E13746" s="180"/>
      <c r="F13746" s="180"/>
      <c r="G13746" s="39"/>
      <c r="H13746" s="41"/>
      <c r="I13746" s="14"/>
      <c r="J13746" s="14"/>
      <c r="K13746" s="38"/>
    </row>
    <row r="13747" spans="4:11" x14ac:dyDescent="0.2">
      <c r="D13747" s="70"/>
      <c r="E13747" s="72" t="s">
        <v>14</v>
      </c>
      <c r="F13747" s="69"/>
      <c r="G13747" s="37">
        <v>1222</v>
      </c>
      <c r="H13747" s="17">
        <v>97</v>
      </c>
      <c r="I13747" s="17">
        <v>837</v>
      </c>
      <c r="J13747" s="17">
        <v>264</v>
      </c>
      <c r="K13747" s="55">
        <v>24</v>
      </c>
    </row>
    <row r="13748" spans="4:11" x14ac:dyDescent="0.2">
      <c r="D13748" s="57"/>
      <c r="E13748" s="54"/>
      <c r="F13748" s="71"/>
      <c r="G13748" s="9">
        <v>100</v>
      </c>
      <c r="H13748" s="2">
        <v>7.9378068739770002</v>
      </c>
      <c r="I13748" s="2">
        <v>68.494271685761007</v>
      </c>
      <c r="J13748" s="2">
        <v>21.603927986906999</v>
      </c>
      <c r="K13748" s="13">
        <v>1.9639934533550001</v>
      </c>
    </row>
    <row r="13749" spans="4:11" x14ac:dyDescent="0.2">
      <c r="D13749" s="174" t="s">
        <v>36</v>
      </c>
      <c r="E13749" s="20" t="s">
        <v>76</v>
      </c>
      <c r="F13749" s="22"/>
      <c r="G13749" s="21">
        <v>629</v>
      </c>
      <c r="H13749" s="25">
        <v>58</v>
      </c>
      <c r="I13749" s="3">
        <v>428</v>
      </c>
      <c r="J13749" s="3">
        <v>135</v>
      </c>
      <c r="K13749" s="26">
        <v>8</v>
      </c>
    </row>
    <row r="13750" spans="4:11" x14ac:dyDescent="0.2">
      <c r="D13750" s="175"/>
      <c r="E13750" s="11"/>
      <c r="F13750" s="10"/>
      <c r="G13750" s="9">
        <v>100</v>
      </c>
      <c r="H13750" s="16">
        <v>9.2209856915740005</v>
      </c>
      <c r="I13750" s="2">
        <v>68.044515103338995</v>
      </c>
      <c r="J13750" s="2">
        <v>21.462639109697999</v>
      </c>
      <c r="K13750" s="13">
        <v>1.2718600953899999</v>
      </c>
    </row>
    <row r="13751" spans="4:11" x14ac:dyDescent="0.2">
      <c r="D13751" s="175"/>
      <c r="E13751" s="4" t="s">
        <v>39</v>
      </c>
      <c r="F13751" s="6"/>
      <c r="G13751" s="5">
        <v>37</v>
      </c>
      <c r="H13751" s="7">
        <v>4</v>
      </c>
      <c r="I13751" s="1">
        <v>26</v>
      </c>
      <c r="J13751" s="1">
        <v>7</v>
      </c>
      <c r="K13751" s="8">
        <v>0</v>
      </c>
    </row>
    <row r="13752" spans="4:11" x14ac:dyDescent="0.2">
      <c r="D13752" s="175"/>
      <c r="E13752" s="11"/>
      <c r="F13752" s="10"/>
      <c r="G13752" s="9">
        <v>100</v>
      </c>
      <c r="H13752" s="16">
        <v>10.810810810811001</v>
      </c>
      <c r="I13752" s="2">
        <v>70.270270270270004</v>
      </c>
      <c r="J13752" s="2">
        <v>18.918918918919001</v>
      </c>
      <c r="K13752" s="36">
        <v>0</v>
      </c>
    </row>
    <row r="13753" spans="4:11" x14ac:dyDescent="0.2">
      <c r="D13753" s="175"/>
      <c r="E13753" s="4" t="s">
        <v>40</v>
      </c>
      <c r="F13753" s="6"/>
      <c r="G13753" s="5">
        <v>73</v>
      </c>
      <c r="H13753" s="7">
        <v>7</v>
      </c>
      <c r="I13753" s="1">
        <v>46</v>
      </c>
      <c r="J13753" s="1">
        <v>20</v>
      </c>
      <c r="K13753" s="8">
        <v>0</v>
      </c>
    </row>
    <row r="13754" spans="4:11" x14ac:dyDescent="0.2">
      <c r="D13754" s="175"/>
      <c r="E13754" s="11"/>
      <c r="F13754" s="10"/>
      <c r="G13754" s="9">
        <v>100</v>
      </c>
      <c r="H13754" s="16">
        <v>9.5890410958899999</v>
      </c>
      <c r="I13754" s="27">
        <v>63.013698630137</v>
      </c>
      <c r="J13754" s="23">
        <v>27.397260273973</v>
      </c>
      <c r="K13754" s="36">
        <v>0</v>
      </c>
    </row>
    <row r="13755" spans="4:11" x14ac:dyDescent="0.2">
      <c r="D13755" s="175"/>
      <c r="E13755" s="4" t="s">
        <v>41</v>
      </c>
      <c r="F13755" s="6"/>
      <c r="G13755" s="5">
        <v>108</v>
      </c>
      <c r="H13755" s="7">
        <v>6</v>
      </c>
      <c r="I13755" s="1">
        <v>69</v>
      </c>
      <c r="J13755" s="1">
        <v>30</v>
      </c>
      <c r="K13755" s="8">
        <v>3</v>
      </c>
    </row>
    <row r="13756" spans="4:11" x14ac:dyDescent="0.2">
      <c r="D13756" s="175"/>
      <c r="E13756" s="11"/>
      <c r="F13756" s="10"/>
      <c r="G13756" s="9">
        <v>100</v>
      </c>
      <c r="H13756" s="16">
        <v>5.5555555555560003</v>
      </c>
      <c r="I13756" s="2">
        <v>63.888888888888999</v>
      </c>
      <c r="J13756" s="23">
        <v>27.777777777777999</v>
      </c>
      <c r="K13756" s="13">
        <v>2.7777777777780002</v>
      </c>
    </row>
    <row r="13757" spans="4:11" x14ac:dyDescent="0.2">
      <c r="D13757" s="175"/>
      <c r="E13757" s="4" t="s">
        <v>42</v>
      </c>
      <c r="F13757" s="6"/>
      <c r="G13757" s="5">
        <v>113</v>
      </c>
      <c r="H13757" s="7">
        <v>8</v>
      </c>
      <c r="I13757" s="1">
        <v>82</v>
      </c>
      <c r="J13757" s="1">
        <v>22</v>
      </c>
      <c r="K13757" s="8">
        <v>1</v>
      </c>
    </row>
    <row r="13758" spans="4:11" x14ac:dyDescent="0.2">
      <c r="D13758" s="175"/>
      <c r="E13758" s="11"/>
      <c r="F13758" s="10"/>
      <c r="G13758" s="9">
        <v>100</v>
      </c>
      <c r="H13758" s="16">
        <v>7.0796460176989999</v>
      </c>
      <c r="I13758" s="2">
        <v>72.566371681416001</v>
      </c>
      <c r="J13758" s="2">
        <v>19.469026548673</v>
      </c>
      <c r="K13758" s="13">
        <v>0.88495575221199996</v>
      </c>
    </row>
    <row r="13759" spans="4:11" x14ac:dyDescent="0.2">
      <c r="D13759" s="175"/>
      <c r="E13759" s="4" t="s">
        <v>43</v>
      </c>
      <c r="F13759" s="6"/>
      <c r="G13759" s="5">
        <v>101</v>
      </c>
      <c r="H13759" s="7">
        <v>5</v>
      </c>
      <c r="I13759" s="1">
        <v>69</v>
      </c>
      <c r="J13759" s="1">
        <v>27</v>
      </c>
      <c r="K13759" s="8">
        <v>0</v>
      </c>
    </row>
    <row r="13760" spans="4:11" x14ac:dyDescent="0.2">
      <c r="D13760" s="175"/>
      <c r="E13760" s="11"/>
      <c r="F13760" s="10"/>
      <c r="G13760" s="9">
        <v>100</v>
      </c>
      <c r="H13760" s="16">
        <v>4.9504950495050002</v>
      </c>
      <c r="I13760" s="2">
        <v>68.316831683168004</v>
      </c>
      <c r="J13760" s="23">
        <v>26.732673267327002</v>
      </c>
      <c r="K13760" s="36">
        <v>0</v>
      </c>
    </row>
    <row r="13761" spans="4:11" x14ac:dyDescent="0.2">
      <c r="D13761" s="175"/>
      <c r="E13761" s="4" t="s">
        <v>44</v>
      </c>
      <c r="F13761" s="6"/>
      <c r="G13761" s="5">
        <v>114</v>
      </c>
      <c r="H13761" s="7">
        <v>16</v>
      </c>
      <c r="I13761" s="1">
        <v>80</v>
      </c>
      <c r="J13761" s="1">
        <v>17</v>
      </c>
      <c r="K13761" s="8">
        <v>1</v>
      </c>
    </row>
    <row r="13762" spans="4:11" x14ac:dyDescent="0.2">
      <c r="D13762" s="175"/>
      <c r="E13762" s="11"/>
      <c r="F13762" s="10"/>
      <c r="G13762" s="9">
        <v>100</v>
      </c>
      <c r="H13762" s="64">
        <v>14.035087719298</v>
      </c>
      <c r="I13762" s="2">
        <v>70.175438596491006</v>
      </c>
      <c r="J13762" s="27">
        <v>14.912280701754</v>
      </c>
      <c r="K13762" s="13">
        <v>0.87719298245599997</v>
      </c>
    </row>
    <row r="13763" spans="4:11" x14ac:dyDescent="0.2">
      <c r="D13763" s="175"/>
      <c r="E13763" s="4" t="s">
        <v>45</v>
      </c>
      <c r="F13763" s="6"/>
      <c r="G13763" s="5">
        <v>83</v>
      </c>
      <c r="H13763" s="7">
        <v>12</v>
      </c>
      <c r="I13763" s="1">
        <v>56</v>
      </c>
      <c r="J13763" s="1">
        <v>12</v>
      </c>
      <c r="K13763" s="8">
        <v>3</v>
      </c>
    </row>
    <row r="13764" spans="4:11" x14ac:dyDescent="0.2">
      <c r="D13764" s="175"/>
      <c r="E13764" s="11"/>
      <c r="F13764" s="10"/>
      <c r="G13764" s="9">
        <v>100</v>
      </c>
      <c r="H13764" s="64">
        <v>14.457831325300999</v>
      </c>
      <c r="I13764" s="2">
        <v>67.469879518072005</v>
      </c>
      <c r="J13764" s="27">
        <v>14.457831325300999</v>
      </c>
      <c r="K13764" s="13">
        <v>3.6144578313250002</v>
      </c>
    </row>
    <row r="13765" spans="4:11" x14ac:dyDescent="0.2">
      <c r="D13765" s="174" t="s">
        <v>37</v>
      </c>
      <c r="E13765" s="20" t="s">
        <v>77</v>
      </c>
      <c r="F13765" s="22"/>
      <c r="G13765" s="21">
        <v>593</v>
      </c>
      <c r="H13765" s="25">
        <v>39</v>
      </c>
      <c r="I13765" s="3">
        <v>409</v>
      </c>
      <c r="J13765" s="3">
        <v>129</v>
      </c>
      <c r="K13765" s="26">
        <v>16</v>
      </c>
    </row>
    <row r="13766" spans="4:11" x14ac:dyDescent="0.2">
      <c r="D13766" s="175"/>
      <c r="E13766" s="11"/>
      <c r="F13766" s="10"/>
      <c r="G13766" s="9">
        <v>100</v>
      </c>
      <c r="H13766" s="16">
        <v>6.5767284991570003</v>
      </c>
      <c r="I13766" s="2">
        <v>68.971332209105995</v>
      </c>
      <c r="J13766" s="2">
        <v>21.753794266442</v>
      </c>
      <c r="K13766" s="13">
        <v>2.6981450252950001</v>
      </c>
    </row>
    <row r="13767" spans="4:11" x14ac:dyDescent="0.2">
      <c r="D13767" s="175"/>
      <c r="E13767" s="4" t="s">
        <v>39</v>
      </c>
      <c r="F13767" s="6"/>
      <c r="G13767" s="5">
        <v>27</v>
      </c>
      <c r="H13767" s="7">
        <v>2</v>
      </c>
      <c r="I13767" s="1">
        <v>21</v>
      </c>
      <c r="J13767" s="1">
        <v>3</v>
      </c>
      <c r="K13767" s="8">
        <v>1</v>
      </c>
    </row>
    <row r="13768" spans="4:11" x14ac:dyDescent="0.2">
      <c r="D13768" s="175"/>
      <c r="E13768" s="11"/>
      <c r="F13768" s="10"/>
      <c r="G13768" s="9">
        <v>100</v>
      </c>
      <c r="H13768" s="16">
        <v>7.4074074074069998</v>
      </c>
      <c r="I13768" s="23">
        <v>77.777777777777999</v>
      </c>
      <c r="J13768" s="46">
        <v>11.111111111111001</v>
      </c>
      <c r="K13768" s="13">
        <v>3.7037037037039999</v>
      </c>
    </row>
    <row r="13769" spans="4:11" x14ac:dyDescent="0.2">
      <c r="D13769" s="175"/>
      <c r="E13769" s="4" t="s">
        <v>40</v>
      </c>
      <c r="F13769" s="6"/>
      <c r="G13769" s="5">
        <v>74</v>
      </c>
      <c r="H13769" s="7">
        <v>3</v>
      </c>
      <c r="I13769" s="1">
        <v>57</v>
      </c>
      <c r="J13769" s="1">
        <v>13</v>
      </c>
      <c r="K13769" s="8">
        <v>1</v>
      </c>
    </row>
    <row r="13770" spans="4:11" x14ac:dyDescent="0.2">
      <c r="D13770" s="175"/>
      <c r="E13770" s="11"/>
      <c r="F13770" s="10"/>
      <c r="G13770" s="9">
        <v>100</v>
      </c>
      <c r="H13770" s="16">
        <v>4.0540540540540002</v>
      </c>
      <c r="I13770" s="23">
        <v>77.027027027027003</v>
      </c>
      <c r="J13770" s="2">
        <v>17.567567567567998</v>
      </c>
      <c r="K13770" s="13">
        <v>1.351351351351</v>
      </c>
    </row>
    <row r="13771" spans="4:11" x14ac:dyDescent="0.2">
      <c r="D13771" s="175"/>
      <c r="E13771" s="4" t="s">
        <v>41</v>
      </c>
      <c r="F13771" s="6"/>
      <c r="G13771" s="5">
        <v>96</v>
      </c>
      <c r="H13771" s="7">
        <v>7</v>
      </c>
      <c r="I13771" s="1">
        <v>61</v>
      </c>
      <c r="J13771" s="1">
        <v>28</v>
      </c>
      <c r="K13771" s="8">
        <v>0</v>
      </c>
    </row>
    <row r="13772" spans="4:11" x14ac:dyDescent="0.2">
      <c r="D13772" s="175"/>
      <c r="E13772" s="11"/>
      <c r="F13772" s="10"/>
      <c r="G13772" s="9">
        <v>100</v>
      </c>
      <c r="H13772" s="16">
        <v>7.291666666667</v>
      </c>
      <c r="I13772" s="2">
        <v>63.541666666666998</v>
      </c>
      <c r="J13772" s="23">
        <v>29.166666666666998</v>
      </c>
      <c r="K13772" s="36">
        <v>0</v>
      </c>
    </row>
    <row r="13773" spans="4:11" x14ac:dyDescent="0.2">
      <c r="D13773" s="175"/>
      <c r="E13773" s="4" t="s">
        <v>42</v>
      </c>
      <c r="F13773" s="6"/>
      <c r="G13773" s="5">
        <v>97</v>
      </c>
      <c r="H13773" s="7">
        <v>6</v>
      </c>
      <c r="I13773" s="1">
        <v>68</v>
      </c>
      <c r="J13773" s="1">
        <v>21</v>
      </c>
      <c r="K13773" s="8">
        <v>2</v>
      </c>
    </row>
    <row r="13774" spans="4:11" x14ac:dyDescent="0.2">
      <c r="D13774" s="175"/>
      <c r="E13774" s="11"/>
      <c r="F13774" s="10"/>
      <c r="G13774" s="9">
        <v>100</v>
      </c>
      <c r="H13774" s="16">
        <v>6.1855670103089997</v>
      </c>
      <c r="I13774" s="2">
        <v>70.103092783505005</v>
      </c>
      <c r="J13774" s="2">
        <v>21.649484536081999</v>
      </c>
      <c r="K13774" s="13">
        <v>2.0618556701030002</v>
      </c>
    </row>
    <row r="13775" spans="4:11" x14ac:dyDescent="0.2">
      <c r="D13775" s="175"/>
      <c r="E13775" s="4" t="s">
        <v>43</v>
      </c>
      <c r="F13775" s="6"/>
      <c r="G13775" s="5">
        <v>103</v>
      </c>
      <c r="H13775" s="7">
        <v>3</v>
      </c>
      <c r="I13775" s="1">
        <v>75</v>
      </c>
      <c r="J13775" s="1">
        <v>24</v>
      </c>
      <c r="K13775" s="8">
        <v>1</v>
      </c>
    </row>
    <row r="13776" spans="4:11" x14ac:dyDescent="0.2">
      <c r="D13776" s="175"/>
      <c r="E13776" s="11"/>
      <c r="F13776" s="10"/>
      <c r="G13776" s="9">
        <v>100</v>
      </c>
      <c r="H13776" s="73">
        <v>2.9126213592229999</v>
      </c>
      <c r="I13776" s="2">
        <v>72.815533980582998</v>
      </c>
      <c r="J13776" s="2">
        <v>23.300970873786</v>
      </c>
      <c r="K13776" s="13">
        <v>0.97087378640800004</v>
      </c>
    </row>
    <row r="13777" spans="2:11" x14ac:dyDescent="0.2">
      <c r="D13777" s="175"/>
      <c r="E13777" s="4" t="s">
        <v>44</v>
      </c>
      <c r="F13777" s="6"/>
      <c r="G13777" s="5">
        <v>109</v>
      </c>
      <c r="H13777" s="7">
        <v>9</v>
      </c>
      <c r="I13777" s="1">
        <v>72</v>
      </c>
      <c r="J13777" s="1">
        <v>23</v>
      </c>
      <c r="K13777" s="8">
        <v>5</v>
      </c>
    </row>
    <row r="13778" spans="2:11" x14ac:dyDescent="0.2">
      <c r="D13778" s="175"/>
      <c r="E13778" s="11"/>
      <c r="F13778" s="10"/>
      <c r="G13778" s="9">
        <v>100</v>
      </c>
      <c r="H13778" s="16">
        <v>8.2568807339449997</v>
      </c>
      <c r="I13778" s="2">
        <v>66.055045871559997</v>
      </c>
      <c r="J13778" s="2">
        <v>21.100917431193</v>
      </c>
      <c r="K13778" s="13">
        <v>4.5871559633030001</v>
      </c>
    </row>
    <row r="13779" spans="2:11" x14ac:dyDescent="0.2">
      <c r="D13779" s="175"/>
      <c r="E13779" s="4" t="s">
        <v>45</v>
      </c>
      <c r="F13779" s="6"/>
      <c r="G13779" s="5">
        <v>87</v>
      </c>
      <c r="H13779" s="7">
        <v>9</v>
      </c>
      <c r="I13779" s="1">
        <v>55</v>
      </c>
      <c r="J13779" s="1">
        <v>17</v>
      </c>
      <c r="K13779" s="8">
        <v>6</v>
      </c>
    </row>
    <row r="13780" spans="2:11" x14ac:dyDescent="0.2">
      <c r="D13780" s="176"/>
      <c r="E13780" s="57"/>
      <c r="F13780" s="54"/>
      <c r="G13780" s="67">
        <v>100</v>
      </c>
      <c r="H13780" s="82">
        <v>10.344827586207</v>
      </c>
      <c r="I13780" s="96">
        <v>63.218390804598002</v>
      </c>
      <c r="J13780" s="48">
        <v>19.540229885056998</v>
      </c>
      <c r="K13780" s="84">
        <v>6.8965517241379999</v>
      </c>
    </row>
    <row r="13782" spans="2:11" x14ac:dyDescent="0.2">
      <c r="B13782" s="43" t="str">
        <f xml:space="preserve"> HYPERLINK("#'目次'!B292", "[286]")</f>
        <v>[286]</v>
      </c>
      <c r="C13782" s="31" t="s">
        <v>512</v>
      </c>
    </row>
    <row r="13786" spans="2:11" x14ac:dyDescent="0.2">
      <c r="D13786" s="177"/>
      <c r="E13786" s="178"/>
      <c r="F13786" s="178"/>
      <c r="G13786" s="40" t="s">
        <v>14</v>
      </c>
      <c r="H13786" s="42" t="s">
        <v>492</v>
      </c>
      <c r="I13786" s="15" t="s">
        <v>493</v>
      </c>
      <c r="J13786" s="15" t="s">
        <v>494</v>
      </c>
      <c r="K13786" s="44" t="s">
        <v>17</v>
      </c>
    </row>
    <row r="13787" spans="2:11" x14ac:dyDescent="0.2">
      <c r="D13787" s="179"/>
      <c r="E13787" s="180"/>
      <c r="F13787" s="180"/>
      <c r="G13787" s="39"/>
      <c r="H13787" s="41"/>
      <c r="I13787" s="14"/>
      <c r="J13787" s="14"/>
      <c r="K13787" s="38"/>
    </row>
    <row r="13788" spans="2:11" x14ac:dyDescent="0.2">
      <c r="D13788" s="70"/>
      <c r="E13788" s="72" t="s">
        <v>14</v>
      </c>
      <c r="F13788" s="69"/>
      <c r="G13788" s="37">
        <v>1222</v>
      </c>
      <c r="H13788" s="17">
        <v>55</v>
      </c>
      <c r="I13788" s="17">
        <v>848</v>
      </c>
      <c r="J13788" s="17">
        <v>292</v>
      </c>
      <c r="K13788" s="55">
        <v>27</v>
      </c>
    </row>
    <row r="13789" spans="2:11" x14ac:dyDescent="0.2">
      <c r="D13789" s="57"/>
      <c r="E13789" s="54"/>
      <c r="F13789" s="71"/>
      <c r="G13789" s="9">
        <v>100</v>
      </c>
      <c r="H13789" s="2">
        <v>4.5008183306060001</v>
      </c>
      <c r="I13789" s="2">
        <v>69.394435351881995</v>
      </c>
      <c r="J13789" s="2">
        <v>23.895253682488001</v>
      </c>
      <c r="K13789" s="13">
        <v>2.2094926350250002</v>
      </c>
    </row>
    <row r="13790" spans="2:11" x14ac:dyDescent="0.2">
      <c r="D13790" s="174" t="s">
        <v>18</v>
      </c>
      <c r="E13790" s="20" t="s">
        <v>19</v>
      </c>
      <c r="F13790" s="22"/>
      <c r="G13790" s="21">
        <v>57</v>
      </c>
      <c r="H13790" s="25">
        <v>1</v>
      </c>
      <c r="I13790" s="3">
        <v>44</v>
      </c>
      <c r="J13790" s="3">
        <v>10</v>
      </c>
      <c r="K13790" s="26">
        <v>2</v>
      </c>
    </row>
    <row r="13791" spans="2:11" x14ac:dyDescent="0.2">
      <c r="D13791" s="175"/>
      <c r="E13791" s="11"/>
      <c r="F13791" s="10"/>
      <c r="G13791" s="9">
        <v>100</v>
      </c>
      <c r="H13791" s="16">
        <v>1.7543859649119999</v>
      </c>
      <c r="I13791" s="23">
        <v>77.192982456140001</v>
      </c>
      <c r="J13791" s="27">
        <v>17.543859649123</v>
      </c>
      <c r="K13791" s="13">
        <v>3.508771929825</v>
      </c>
    </row>
    <row r="13792" spans="2:11" x14ac:dyDescent="0.2">
      <c r="D13792" s="175"/>
      <c r="E13792" s="4" t="s">
        <v>20</v>
      </c>
      <c r="F13792" s="6"/>
      <c r="G13792" s="5">
        <v>84</v>
      </c>
      <c r="H13792" s="7">
        <v>5</v>
      </c>
      <c r="I13792" s="1">
        <v>59</v>
      </c>
      <c r="J13792" s="1">
        <v>18</v>
      </c>
      <c r="K13792" s="8">
        <v>2</v>
      </c>
    </row>
    <row r="13793" spans="4:11" x14ac:dyDescent="0.2">
      <c r="D13793" s="175"/>
      <c r="E13793" s="11"/>
      <c r="F13793" s="10"/>
      <c r="G13793" s="9">
        <v>100</v>
      </c>
      <c r="H13793" s="16">
        <v>5.9523809523809996</v>
      </c>
      <c r="I13793" s="2">
        <v>70.238095238094999</v>
      </c>
      <c r="J13793" s="2">
        <v>21.428571428571001</v>
      </c>
      <c r="K13793" s="13">
        <v>2.3809523809519999</v>
      </c>
    </row>
    <row r="13794" spans="4:11" x14ac:dyDescent="0.2">
      <c r="D13794" s="175"/>
      <c r="E13794" s="4" t="s">
        <v>21</v>
      </c>
      <c r="F13794" s="6"/>
      <c r="G13794" s="5">
        <v>487</v>
      </c>
      <c r="H13794" s="7">
        <v>21</v>
      </c>
      <c r="I13794" s="1">
        <v>334</v>
      </c>
      <c r="J13794" s="1">
        <v>121</v>
      </c>
      <c r="K13794" s="8">
        <v>11</v>
      </c>
    </row>
    <row r="13795" spans="4:11" x14ac:dyDescent="0.2">
      <c r="D13795" s="175"/>
      <c r="E13795" s="11"/>
      <c r="F13795" s="10"/>
      <c r="G13795" s="9">
        <v>100</v>
      </c>
      <c r="H13795" s="16">
        <v>4.3121149897329998</v>
      </c>
      <c r="I13795" s="2">
        <v>68.583162217658995</v>
      </c>
      <c r="J13795" s="2">
        <v>24.845995893224</v>
      </c>
      <c r="K13795" s="13">
        <v>2.258726899384</v>
      </c>
    </row>
    <row r="13796" spans="4:11" x14ac:dyDescent="0.2">
      <c r="D13796" s="175"/>
      <c r="E13796" s="4" t="s">
        <v>22</v>
      </c>
      <c r="F13796" s="6"/>
      <c r="G13796" s="5">
        <v>35</v>
      </c>
      <c r="H13796" s="7">
        <v>2</v>
      </c>
      <c r="I13796" s="1">
        <v>19</v>
      </c>
      <c r="J13796" s="1">
        <v>11</v>
      </c>
      <c r="K13796" s="8">
        <v>3</v>
      </c>
    </row>
    <row r="13797" spans="4:11" x14ac:dyDescent="0.2">
      <c r="D13797" s="175"/>
      <c r="E13797" s="11"/>
      <c r="F13797" s="10"/>
      <c r="G13797" s="9">
        <v>100</v>
      </c>
      <c r="H13797" s="16">
        <v>5.7142857142860004</v>
      </c>
      <c r="I13797" s="46">
        <v>54.285714285714</v>
      </c>
      <c r="J13797" s="23">
        <v>31.428571428571001</v>
      </c>
      <c r="K13797" s="89">
        <v>8.5714285714289993</v>
      </c>
    </row>
    <row r="13798" spans="4:11" x14ac:dyDescent="0.2">
      <c r="D13798" s="175"/>
      <c r="E13798" s="4" t="s">
        <v>23</v>
      </c>
      <c r="F13798" s="6"/>
      <c r="G13798" s="5">
        <v>143</v>
      </c>
      <c r="H13798" s="7">
        <v>2</v>
      </c>
      <c r="I13798" s="1">
        <v>106</v>
      </c>
      <c r="J13798" s="1">
        <v>32</v>
      </c>
      <c r="K13798" s="8">
        <v>3</v>
      </c>
    </row>
    <row r="13799" spans="4:11" x14ac:dyDescent="0.2">
      <c r="D13799" s="175"/>
      <c r="E13799" s="11"/>
      <c r="F13799" s="10"/>
      <c r="G13799" s="9">
        <v>100</v>
      </c>
      <c r="H13799" s="16">
        <v>1.398601398601</v>
      </c>
      <c r="I13799" s="2">
        <v>74.125874125874006</v>
      </c>
      <c r="J13799" s="2">
        <v>22.377622377622</v>
      </c>
      <c r="K13799" s="13">
        <v>2.0979020979020002</v>
      </c>
    </row>
    <row r="13800" spans="4:11" x14ac:dyDescent="0.2">
      <c r="D13800" s="175"/>
      <c r="E13800" s="4" t="s">
        <v>24</v>
      </c>
      <c r="F13800" s="6"/>
      <c r="G13800" s="5">
        <v>187</v>
      </c>
      <c r="H13800" s="7">
        <v>14</v>
      </c>
      <c r="I13800" s="1">
        <v>121</v>
      </c>
      <c r="J13800" s="1">
        <v>50</v>
      </c>
      <c r="K13800" s="8">
        <v>2</v>
      </c>
    </row>
    <row r="13801" spans="4:11" x14ac:dyDescent="0.2">
      <c r="D13801" s="175"/>
      <c r="E13801" s="11"/>
      <c r="F13801" s="10"/>
      <c r="G13801" s="9">
        <v>100</v>
      </c>
      <c r="H13801" s="16">
        <v>7.4866310160429999</v>
      </c>
      <c r="I13801" s="2">
        <v>64.705882352941003</v>
      </c>
      <c r="J13801" s="2">
        <v>26.737967914439</v>
      </c>
      <c r="K13801" s="13">
        <v>1.069518716578</v>
      </c>
    </row>
    <row r="13802" spans="4:11" x14ac:dyDescent="0.2">
      <c r="D13802" s="175"/>
      <c r="E13802" s="4" t="s">
        <v>25</v>
      </c>
      <c r="F13802" s="6"/>
      <c r="G13802" s="5">
        <v>71</v>
      </c>
      <c r="H13802" s="7">
        <v>3</v>
      </c>
      <c r="I13802" s="1">
        <v>50</v>
      </c>
      <c r="J13802" s="1">
        <v>17</v>
      </c>
      <c r="K13802" s="8">
        <v>1</v>
      </c>
    </row>
    <row r="13803" spans="4:11" x14ac:dyDescent="0.2">
      <c r="D13803" s="175"/>
      <c r="E13803" s="11"/>
      <c r="F13803" s="10"/>
      <c r="G13803" s="9">
        <v>100</v>
      </c>
      <c r="H13803" s="16">
        <v>4.2253521126760001</v>
      </c>
      <c r="I13803" s="2">
        <v>70.422535211267999</v>
      </c>
      <c r="J13803" s="2">
        <v>23.943661971830998</v>
      </c>
      <c r="K13803" s="13">
        <v>1.4084507042250001</v>
      </c>
    </row>
    <row r="13804" spans="4:11" x14ac:dyDescent="0.2">
      <c r="D13804" s="175"/>
      <c r="E13804" s="4" t="s">
        <v>26</v>
      </c>
      <c r="F13804" s="6"/>
      <c r="G13804" s="5">
        <v>30</v>
      </c>
      <c r="H13804" s="7">
        <v>1</v>
      </c>
      <c r="I13804" s="1">
        <v>24</v>
      </c>
      <c r="J13804" s="1">
        <v>4</v>
      </c>
      <c r="K13804" s="8">
        <v>1</v>
      </c>
    </row>
    <row r="13805" spans="4:11" x14ac:dyDescent="0.2">
      <c r="D13805" s="175"/>
      <c r="E13805" s="11"/>
      <c r="F13805" s="10"/>
      <c r="G13805" s="9">
        <v>100</v>
      </c>
      <c r="H13805" s="16">
        <v>3.333333333333</v>
      </c>
      <c r="I13805" s="35">
        <v>80</v>
      </c>
      <c r="J13805" s="46">
        <v>13.333333333333</v>
      </c>
      <c r="K13805" s="13">
        <v>3.333333333333</v>
      </c>
    </row>
    <row r="13806" spans="4:11" x14ac:dyDescent="0.2">
      <c r="D13806" s="175"/>
      <c r="E13806" s="4" t="s">
        <v>27</v>
      </c>
      <c r="F13806" s="6"/>
      <c r="G13806" s="5">
        <v>70</v>
      </c>
      <c r="H13806" s="7">
        <v>3</v>
      </c>
      <c r="I13806" s="1">
        <v>49</v>
      </c>
      <c r="J13806" s="1">
        <v>17</v>
      </c>
      <c r="K13806" s="8">
        <v>1</v>
      </c>
    </row>
    <row r="13807" spans="4:11" x14ac:dyDescent="0.2">
      <c r="D13807" s="175"/>
      <c r="E13807" s="11"/>
      <c r="F13807" s="10"/>
      <c r="G13807" s="9">
        <v>100</v>
      </c>
      <c r="H13807" s="16">
        <v>4.2857142857139996</v>
      </c>
      <c r="I13807" s="2">
        <v>70</v>
      </c>
      <c r="J13807" s="2">
        <v>24.285714285714</v>
      </c>
      <c r="K13807" s="13">
        <v>1.4285714285710001</v>
      </c>
    </row>
    <row r="13808" spans="4:11" x14ac:dyDescent="0.2">
      <c r="D13808" s="175"/>
      <c r="E13808" s="4" t="s">
        <v>28</v>
      </c>
      <c r="F13808" s="6"/>
      <c r="G13808" s="5">
        <v>51</v>
      </c>
      <c r="H13808" s="7">
        <v>3</v>
      </c>
      <c r="I13808" s="1">
        <v>38</v>
      </c>
      <c r="J13808" s="1">
        <v>9</v>
      </c>
      <c r="K13808" s="8">
        <v>1</v>
      </c>
    </row>
    <row r="13809" spans="4:11" x14ac:dyDescent="0.2">
      <c r="D13809" s="175"/>
      <c r="E13809" s="11"/>
      <c r="F13809" s="10"/>
      <c r="G13809" s="9">
        <v>100</v>
      </c>
      <c r="H13809" s="16">
        <v>5.8823529411760003</v>
      </c>
      <c r="I13809" s="23">
        <v>74.509803921569002</v>
      </c>
      <c r="J13809" s="27">
        <v>17.647058823529001</v>
      </c>
      <c r="K13809" s="13">
        <v>1.9607843137250001</v>
      </c>
    </row>
    <row r="13810" spans="4:11" x14ac:dyDescent="0.2">
      <c r="D13810" s="175"/>
      <c r="E13810" s="4" t="s">
        <v>29</v>
      </c>
      <c r="F13810" s="6"/>
      <c r="G13810" s="5">
        <v>7</v>
      </c>
      <c r="H13810" s="7">
        <v>0</v>
      </c>
      <c r="I13810" s="1">
        <v>4</v>
      </c>
      <c r="J13810" s="1">
        <v>3</v>
      </c>
      <c r="K13810" s="8">
        <v>0</v>
      </c>
    </row>
    <row r="13811" spans="4:11" x14ac:dyDescent="0.2">
      <c r="D13811" s="175"/>
      <c r="E13811" s="11"/>
      <c r="F13811" s="10"/>
      <c r="G13811" s="9">
        <v>100</v>
      </c>
      <c r="H13811" s="45">
        <v>0</v>
      </c>
      <c r="I13811" s="46">
        <v>57.142857142856997</v>
      </c>
      <c r="J13811" s="35">
        <v>42.857142857143003</v>
      </c>
      <c r="K13811" s="36">
        <v>0</v>
      </c>
    </row>
    <row r="13812" spans="4:11" x14ac:dyDescent="0.2">
      <c r="D13812" s="174" t="s">
        <v>30</v>
      </c>
      <c r="E13812" s="20" t="s">
        <v>31</v>
      </c>
      <c r="F13812" s="22"/>
      <c r="G13812" s="21">
        <v>393</v>
      </c>
      <c r="H13812" s="25">
        <v>19</v>
      </c>
      <c r="I13812" s="3">
        <v>268</v>
      </c>
      <c r="J13812" s="3">
        <v>99</v>
      </c>
      <c r="K13812" s="26">
        <v>7</v>
      </c>
    </row>
    <row r="13813" spans="4:11" x14ac:dyDescent="0.2">
      <c r="D13813" s="175"/>
      <c r="E13813" s="11"/>
      <c r="F13813" s="10"/>
      <c r="G13813" s="9">
        <v>100</v>
      </c>
      <c r="H13813" s="16">
        <v>4.8346055979639999</v>
      </c>
      <c r="I13813" s="2">
        <v>68.193384223918997</v>
      </c>
      <c r="J13813" s="2">
        <v>25.190839694655999</v>
      </c>
      <c r="K13813" s="13">
        <v>1.781170483461</v>
      </c>
    </row>
    <row r="13814" spans="4:11" x14ac:dyDescent="0.2">
      <c r="D13814" s="175"/>
      <c r="E13814" s="4" t="s">
        <v>32</v>
      </c>
      <c r="F13814" s="6"/>
      <c r="G13814" s="5">
        <v>352</v>
      </c>
      <c r="H13814" s="7">
        <v>17</v>
      </c>
      <c r="I13814" s="1">
        <v>245</v>
      </c>
      <c r="J13814" s="1">
        <v>83</v>
      </c>
      <c r="K13814" s="8">
        <v>7</v>
      </c>
    </row>
    <row r="13815" spans="4:11" x14ac:dyDescent="0.2">
      <c r="D13815" s="175"/>
      <c r="E13815" s="11"/>
      <c r="F13815" s="10"/>
      <c r="G13815" s="9">
        <v>100</v>
      </c>
      <c r="H13815" s="16">
        <v>4.8295454545450003</v>
      </c>
      <c r="I13815" s="2">
        <v>69.602272727273004</v>
      </c>
      <c r="J13815" s="2">
        <v>23.579545454544999</v>
      </c>
      <c r="K13815" s="13">
        <v>1.988636363636</v>
      </c>
    </row>
    <row r="13816" spans="4:11" x14ac:dyDescent="0.2">
      <c r="D13816" s="175"/>
      <c r="E13816" s="4" t="s">
        <v>33</v>
      </c>
      <c r="F13816" s="6"/>
      <c r="G13816" s="5">
        <v>388</v>
      </c>
      <c r="H13816" s="7">
        <v>16</v>
      </c>
      <c r="I13816" s="1">
        <v>266</v>
      </c>
      <c r="J13816" s="1">
        <v>96</v>
      </c>
      <c r="K13816" s="8">
        <v>10</v>
      </c>
    </row>
    <row r="13817" spans="4:11" x14ac:dyDescent="0.2">
      <c r="D13817" s="175"/>
      <c r="E13817" s="11"/>
      <c r="F13817" s="10"/>
      <c r="G13817" s="9">
        <v>100</v>
      </c>
      <c r="H13817" s="16">
        <v>4.1237113402060004</v>
      </c>
      <c r="I13817" s="2">
        <v>68.556701030927996</v>
      </c>
      <c r="J13817" s="2">
        <v>24.742268041237001</v>
      </c>
      <c r="K13817" s="13">
        <v>2.5773195876289998</v>
      </c>
    </row>
    <row r="13818" spans="4:11" x14ac:dyDescent="0.2">
      <c r="D13818" s="175"/>
      <c r="E13818" s="4" t="s">
        <v>34</v>
      </c>
      <c r="F13818" s="6"/>
      <c r="G13818" s="5">
        <v>89</v>
      </c>
      <c r="H13818" s="7">
        <v>3</v>
      </c>
      <c r="I13818" s="1">
        <v>69</v>
      </c>
      <c r="J13818" s="1">
        <v>14</v>
      </c>
      <c r="K13818" s="8">
        <v>3</v>
      </c>
    </row>
    <row r="13819" spans="4:11" x14ac:dyDescent="0.2">
      <c r="D13819" s="175"/>
      <c r="E13819" s="11"/>
      <c r="F13819" s="10"/>
      <c r="G13819" s="9">
        <v>100</v>
      </c>
      <c r="H13819" s="16">
        <v>3.3707865168539999</v>
      </c>
      <c r="I13819" s="23">
        <v>77.528089887639993</v>
      </c>
      <c r="J13819" s="27">
        <v>15.730337078651999</v>
      </c>
      <c r="K13819" s="13">
        <v>3.3707865168539999</v>
      </c>
    </row>
    <row r="13820" spans="4:11" x14ac:dyDescent="0.2">
      <c r="D13820" s="174" t="s">
        <v>35</v>
      </c>
      <c r="E13820" s="20" t="s">
        <v>36</v>
      </c>
      <c r="F13820" s="22"/>
      <c r="G13820" s="21">
        <v>629</v>
      </c>
      <c r="H13820" s="25">
        <v>29</v>
      </c>
      <c r="I13820" s="3">
        <v>442</v>
      </c>
      <c r="J13820" s="3">
        <v>148</v>
      </c>
      <c r="K13820" s="26">
        <v>10</v>
      </c>
    </row>
    <row r="13821" spans="4:11" x14ac:dyDescent="0.2">
      <c r="D13821" s="175"/>
      <c r="E13821" s="11"/>
      <c r="F13821" s="10"/>
      <c r="G13821" s="9">
        <v>100</v>
      </c>
      <c r="H13821" s="16">
        <v>4.6104928457870002</v>
      </c>
      <c r="I13821" s="2">
        <v>70.270270270270004</v>
      </c>
      <c r="J13821" s="2">
        <v>23.529411764706001</v>
      </c>
      <c r="K13821" s="13">
        <v>1.5898251192370001</v>
      </c>
    </row>
    <row r="13822" spans="4:11" x14ac:dyDescent="0.2">
      <c r="D13822" s="175"/>
      <c r="E13822" s="4" t="s">
        <v>37</v>
      </c>
      <c r="F13822" s="6"/>
      <c r="G13822" s="5">
        <v>593</v>
      </c>
      <c r="H13822" s="7">
        <v>26</v>
      </c>
      <c r="I13822" s="1">
        <v>406</v>
      </c>
      <c r="J13822" s="1">
        <v>144</v>
      </c>
      <c r="K13822" s="8">
        <v>17</v>
      </c>
    </row>
    <row r="13823" spans="4:11" x14ac:dyDescent="0.2">
      <c r="D13823" s="175"/>
      <c r="E13823" s="11"/>
      <c r="F13823" s="10"/>
      <c r="G13823" s="9">
        <v>100</v>
      </c>
      <c r="H13823" s="16">
        <v>4.3844856661050002</v>
      </c>
      <c r="I13823" s="2">
        <v>68.465430016862996</v>
      </c>
      <c r="J13823" s="2">
        <v>24.283305227656001</v>
      </c>
      <c r="K13823" s="13">
        <v>2.8667790893760001</v>
      </c>
    </row>
    <row r="13824" spans="4:11" x14ac:dyDescent="0.2">
      <c r="D13824" s="174" t="s">
        <v>38</v>
      </c>
      <c r="E13824" s="20" t="s">
        <v>39</v>
      </c>
      <c r="F13824" s="22"/>
      <c r="G13824" s="21">
        <v>64</v>
      </c>
      <c r="H13824" s="25">
        <v>4</v>
      </c>
      <c r="I13824" s="3">
        <v>49</v>
      </c>
      <c r="J13824" s="3">
        <v>9</v>
      </c>
      <c r="K13824" s="26">
        <v>2</v>
      </c>
    </row>
    <row r="13825" spans="2:11" x14ac:dyDescent="0.2">
      <c r="D13825" s="175"/>
      <c r="E13825" s="11"/>
      <c r="F13825" s="10"/>
      <c r="G13825" s="9">
        <v>100</v>
      </c>
      <c r="H13825" s="16">
        <v>6.25</v>
      </c>
      <c r="I13825" s="23">
        <v>76.5625</v>
      </c>
      <c r="J13825" s="27">
        <v>14.0625</v>
      </c>
      <c r="K13825" s="13">
        <v>3.125</v>
      </c>
    </row>
    <row r="13826" spans="2:11" x14ac:dyDescent="0.2">
      <c r="D13826" s="175"/>
      <c r="E13826" s="4" t="s">
        <v>40</v>
      </c>
      <c r="F13826" s="6"/>
      <c r="G13826" s="5">
        <v>147</v>
      </c>
      <c r="H13826" s="7">
        <v>8</v>
      </c>
      <c r="I13826" s="1">
        <v>105</v>
      </c>
      <c r="J13826" s="1">
        <v>34</v>
      </c>
      <c r="K13826" s="8">
        <v>0</v>
      </c>
    </row>
    <row r="13827" spans="2:11" x14ac:dyDescent="0.2">
      <c r="D13827" s="175"/>
      <c r="E13827" s="11"/>
      <c r="F13827" s="10"/>
      <c r="G13827" s="9">
        <v>100</v>
      </c>
      <c r="H13827" s="16">
        <v>5.4421768707479998</v>
      </c>
      <c r="I13827" s="2">
        <v>71.428571428571004</v>
      </c>
      <c r="J13827" s="2">
        <v>23.129251700680001</v>
      </c>
      <c r="K13827" s="36">
        <v>0</v>
      </c>
    </row>
    <row r="13828" spans="2:11" x14ac:dyDescent="0.2">
      <c r="D13828" s="175"/>
      <c r="E13828" s="4" t="s">
        <v>41</v>
      </c>
      <c r="F13828" s="6"/>
      <c r="G13828" s="5">
        <v>204</v>
      </c>
      <c r="H13828" s="7">
        <v>4</v>
      </c>
      <c r="I13828" s="1">
        <v>135</v>
      </c>
      <c r="J13828" s="1">
        <v>62</v>
      </c>
      <c r="K13828" s="8">
        <v>3</v>
      </c>
    </row>
    <row r="13829" spans="2:11" x14ac:dyDescent="0.2">
      <c r="D13829" s="175"/>
      <c r="E13829" s="11"/>
      <c r="F13829" s="10"/>
      <c r="G13829" s="9">
        <v>100</v>
      </c>
      <c r="H13829" s="16">
        <v>1.9607843137250001</v>
      </c>
      <c r="I13829" s="2">
        <v>66.176470588235006</v>
      </c>
      <c r="J13829" s="23">
        <v>30.392156862745001</v>
      </c>
      <c r="K13829" s="13">
        <v>1.4705882352940001</v>
      </c>
    </row>
    <row r="13830" spans="2:11" x14ac:dyDescent="0.2">
      <c r="D13830" s="175"/>
      <c r="E13830" s="4" t="s">
        <v>42</v>
      </c>
      <c r="F13830" s="6"/>
      <c r="G13830" s="5">
        <v>210</v>
      </c>
      <c r="H13830" s="7">
        <v>12</v>
      </c>
      <c r="I13830" s="1">
        <v>148</v>
      </c>
      <c r="J13830" s="1">
        <v>47</v>
      </c>
      <c r="K13830" s="8">
        <v>3</v>
      </c>
    </row>
    <row r="13831" spans="2:11" x14ac:dyDescent="0.2">
      <c r="D13831" s="175"/>
      <c r="E13831" s="11"/>
      <c r="F13831" s="10"/>
      <c r="G13831" s="9">
        <v>100</v>
      </c>
      <c r="H13831" s="16">
        <v>5.7142857142860004</v>
      </c>
      <c r="I13831" s="2">
        <v>70.476190476189998</v>
      </c>
      <c r="J13831" s="2">
        <v>22.380952380951999</v>
      </c>
      <c r="K13831" s="13">
        <v>1.4285714285710001</v>
      </c>
    </row>
    <row r="13832" spans="2:11" x14ac:dyDescent="0.2">
      <c r="D13832" s="175"/>
      <c r="E13832" s="4" t="s">
        <v>43</v>
      </c>
      <c r="F13832" s="6"/>
      <c r="G13832" s="5">
        <v>204</v>
      </c>
      <c r="H13832" s="7">
        <v>7</v>
      </c>
      <c r="I13832" s="1">
        <v>139</v>
      </c>
      <c r="J13832" s="1">
        <v>56</v>
      </c>
      <c r="K13832" s="8">
        <v>2</v>
      </c>
    </row>
    <row r="13833" spans="2:11" x14ac:dyDescent="0.2">
      <c r="D13833" s="175"/>
      <c r="E13833" s="11"/>
      <c r="F13833" s="10"/>
      <c r="G13833" s="9">
        <v>100</v>
      </c>
      <c r="H13833" s="16">
        <v>3.4313725490200002</v>
      </c>
      <c r="I13833" s="2">
        <v>68.137254901961001</v>
      </c>
      <c r="J13833" s="2">
        <v>27.450980392157</v>
      </c>
      <c r="K13833" s="13">
        <v>0.98039215686299996</v>
      </c>
    </row>
    <row r="13834" spans="2:11" x14ac:dyDescent="0.2">
      <c r="D13834" s="175"/>
      <c r="E13834" s="4" t="s">
        <v>44</v>
      </c>
      <c r="F13834" s="6"/>
      <c r="G13834" s="5">
        <v>223</v>
      </c>
      <c r="H13834" s="7">
        <v>12</v>
      </c>
      <c r="I13834" s="1">
        <v>159</v>
      </c>
      <c r="J13834" s="1">
        <v>46</v>
      </c>
      <c r="K13834" s="8">
        <v>6</v>
      </c>
    </row>
    <row r="13835" spans="2:11" x14ac:dyDescent="0.2">
      <c r="D13835" s="175"/>
      <c r="E13835" s="11"/>
      <c r="F13835" s="10"/>
      <c r="G13835" s="9">
        <v>100</v>
      </c>
      <c r="H13835" s="16">
        <v>5.3811659192830001</v>
      </c>
      <c r="I13835" s="2">
        <v>71.300448430493006</v>
      </c>
      <c r="J13835" s="2">
        <v>20.627802690583</v>
      </c>
      <c r="K13835" s="13">
        <v>2.690582959641</v>
      </c>
    </row>
    <row r="13836" spans="2:11" x14ac:dyDescent="0.2">
      <c r="D13836" s="175"/>
      <c r="E13836" s="4" t="s">
        <v>45</v>
      </c>
      <c r="F13836" s="6"/>
      <c r="G13836" s="5">
        <v>170</v>
      </c>
      <c r="H13836" s="7">
        <v>8</v>
      </c>
      <c r="I13836" s="1">
        <v>113</v>
      </c>
      <c r="J13836" s="1">
        <v>38</v>
      </c>
      <c r="K13836" s="8">
        <v>11</v>
      </c>
    </row>
    <row r="13837" spans="2:11" x14ac:dyDescent="0.2">
      <c r="D13837" s="176"/>
      <c r="E13837" s="57"/>
      <c r="F13837" s="54"/>
      <c r="G13837" s="67">
        <v>100</v>
      </c>
      <c r="H13837" s="82">
        <v>4.7058823529409999</v>
      </c>
      <c r="I13837" s="48">
        <v>66.470588235294002</v>
      </c>
      <c r="J13837" s="48">
        <v>22.352941176470999</v>
      </c>
      <c r="K13837" s="84">
        <v>6.4705882352939996</v>
      </c>
    </row>
    <row r="13839" spans="2:11" x14ac:dyDescent="0.2">
      <c r="B13839" s="43" t="str">
        <f xml:space="preserve"> HYPERLINK("#'目次'!B293", "[287]")</f>
        <v>[287]</v>
      </c>
      <c r="C13839" s="31" t="s">
        <v>512</v>
      </c>
    </row>
    <row r="13843" spans="4:11" x14ac:dyDescent="0.2">
      <c r="D13843" s="177"/>
      <c r="E13843" s="178"/>
      <c r="F13843" s="178"/>
      <c r="G13843" s="40" t="s">
        <v>14</v>
      </c>
      <c r="H13843" s="42" t="s">
        <v>492</v>
      </c>
      <c r="I13843" s="15" t="s">
        <v>493</v>
      </c>
      <c r="J13843" s="15" t="s">
        <v>494</v>
      </c>
      <c r="K13843" s="44" t="s">
        <v>17</v>
      </c>
    </row>
    <row r="13844" spans="4:11" x14ac:dyDescent="0.2">
      <c r="D13844" s="179"/>
      <c r="E13844" s="180"/>
      <c r="F13844" s="180"/>
      <c r="G13844" s="39"/>
      <c r="H13844" s="41"/>
      <c r="I13844" s="14"/>
      <c r="J13844" s="14"/>
      <c r="K13844" s="38"/>
    </row>
    <row r="13845" spans="4:11" x14ac:dyDescent="0.2">
      <c r="D13845" s="70"/>
      <c r="E13845" s="72" t="s">
        <v>14</v>
      </c>
      <c r="F13845" s="69"/>
      <c r="G13845" s="37">
        <v>1222</v>
      </c>
      <c r="H13845" s="17">
        <v>55</v>
      </c>
      <c r="I13845" s="17">
        <v>848</v>
      </c>
      <c r="J13845" s="17">
        <v>292</v>
      </c>
      <c r="K13845" s="55">
        <v>27</v>
      </c>
    </row>
    <row r="13846" spans="4:11" x14ac:dyDescent="0.2">
      <c r="D13846" s="57"/>
      <c r="E13846" s="54"/>
      <c r="F13846" s="71"/>
      <c r="G13846" s="9">
        <v>100</v>
      </c>
      <c r="H13846" s="2">
        <v>4.5008183306060001</v>
      </c>
      <c r="I13846" s="2">
        <v>69.394435351881995</v>
      </c>
      <c r="J13846" s="2">
        <v>23.895253682488001</v>
      </c>
      <c r="K13846" s="13">
        <v>2.2094926350250002</v>
      </c>
    </row>
    <row r="13847" spans="4:11" x14ac:dyDescent="0.2">
      <c r="D13847" s="174" t="s">
        <v>52</v>
      </c>
      <c r="E13847" s="20" t="s">
        <v>53</v>
      </c>
      <c r="F13847" s="22"/>
      <c r="G13847" s="21">
        <v>15</v>
      </c>
      <c r="H13847" s="25">
        <v>0</v>
      </c>
      <c r="I13847" s="3">
        <v>11</v>
      </c>
      <c r="J13847" s="3">
        <v>4</v>
      </c>
      <c r="K13847" s="26">
        <v>0</v>
      </c>
    </row>
    <row r="13848" spans="4:11" x14ac:dyDescent="0.2">
      <c r="D13848" s="175"/>
      <c r="E13848" s="11"/>
      <c r="F13848" s="10"/>
      <c r="G13848" s="9">
        <v>100</v>
      </c>
      <c r="H13848" s="45">
        <v>0</v>
      </c>
      <c r="I13848" s="2">
        <v>73.333333333333002</v>
      </c>
      <c r="J13848" s="2">
        <v>26.666666666666998</v>
      </c>
      <c r="K13848" s="36">
        <v>0</v>
      </c>
    </row>
    <row r="13849" spans="4:11" ht="24" x14ac:dyDescent="0.2">
      <c r="D13849" s="175"/>
      <c r="E13849" s="4" t="s">
        <v>54</v>
      </c>
      <c r="F13849" s="6"/>
      <c r="G13849" s="5">
        <v>122</v>
      </c>
      <c r="H13849" s="7">
        <v>6</v>
      </c>
      <c r="I13849" s="1">
        <v>98</v>
      </c>
      <c r="J13849" s="1">
        <v>17</v>
      </c>
      <c r="K13849" s="8">
        <v>1</v>
      </c>
    </row>
    <row r="13850" spans="4:11" x14ac:dyDescent="0.2">
      <c r="D13850" s="175"/>
      <c r="E13850" s="11"/>
      <c r="F13850" s="10"/>
      <c r="G13850" s="9">
        <v>100</v>
      </c>
      <c r="H13850" s="16">
        <v>4.918032786885</v>
      </c>
      <c r="I13850" s="35">
        <v>80.327868852459005</v>
      </c>
      <c r="J13850" s="27">
        <v>13.934426229508</v>
      </c>
      <c r="K13850" s="13">
        <v>0.81967213114799997</v>
      </c>
    </row>
    <row r="13851" spans="4:11" x14ac:dyDescent="0.2">
      <c r="D13851" s="175"/>
      <c r="E13851" s="4" t="s">
        <v>55</v>
      </c>
      <c r="F13851" s="6"/>
      <c r="G13851" s="5">
        <v>43</v>
      </c>
      <c r="H13851" s="7">
        <v>1</v>
      </c>
      <c r="I13851" s="1">
        <v>32</v>
      </c>
      <c r="J13851" s="1">
        <v>10</v>
      </c>
      <c r="K13851" s="8">
        <v>0</v>
      </c>
    </row>
    <row r="13852" spans="4:11" x14ac:dyDescent="0.2">
      <c r="D13852" s="175"/>
      <c r="E13852" s="11"/>
      <c r="F13852" s="10"/>
      <c r="G13852" s="9">
        <v>100</v>
      </c>
      <c r="H13852" s="16">
        <v>2.3255813953489999</v>
      </c>
      <c r="I13852" s="23">
        <v>74.418604651162994</v>
      </c>
      <c r="J13852" s="2">
        <v>23.255813953488001</v>
      </c>
      <c r="K13852" s="36">
        <v>0</v>
      </c>
    </row>
    <row r="13853" spans="4:11" x14ac:dyDescent="0.2">
      <c r="D13853" s="175"/>
      <c r="E13853" s="4" t="s">
        <v>56</v>
      </c>
      <c r="F13853" s="6"/>
      <c r="G13853" s="5">
        <v>60</v>
      </c>
      <c r="H13853" s="7">
        <v>1</v>
      </c>
      <c r="I13853" s="1">
        <v>49</v>
      </c>
      <c r="J13853" s="1">
        <v>10</v>
      </c>
      <c r="K13853" s="8">
        <v>0</v>
      </c>
    </row>
    <row r="13854" spans="4:11" x14ac:dyDescent="0.2">
      <c r="D13854" s="175"/>
      <c r="E13854" s="11"/>
      <c r="F13854" s="10"/>
      <c r="G13854" s="9">
        <v>100</v>
      </c>
      <c r="H13854" s="16">
        <v>1.666666666667</v>
      </c>
      <c r="I13854" s="35">
        <v>81.666666666666998</v>
      </c>
      <c r="J13854" s="27">
        <v>16.666666666666998</v>
      </c>
      <c r="K13854" s="36">
        <v>0</v>
      </c>
    </row>
    <row r="13855" spans="4:11" x14ac:dyDescent="0.2">
      <c r="D13855" s="175"/>
      <c r="E13855" s="4" t="s">
        <v>57</v>
      </c>
      <c r="F13855" s="6"/>
      <c r="G13855" s="5">
        <v>286</v>
      </c>
      <c r="H13855" s="7">
        <v>14</v>
      </c>
      <c r="I13855" s="1">
        <v>195</v>
      </c>
      <c r="J13855" s="1">
        <v>75</v>
      </c>
      <c r="K13855" s="8">
        <v>2</v>
      </c>
    </row>
    <row r="13856" spans="4:11" x14ac:dyDescent="0.2">
      <c r="D13856" s="175"/>
      <c r="E13856" s="11"/>
      <c r="F13856" s="10"/>
      <c r="G13856" s="9">
        <v>100</v>
      </c>
      <c r="H13856" s="16">
        <v>4.8951048951049998</v>
      </c>
      <c r="I13856" s="2">
        <v>68.181818181818002</v>
      </c>
      <c r="J13856" s="2">
        <v>26.223776223775999</v>
      </c>
      <c r="K13856" s="13">
        <v>0.69930069930100003</v>
      </c>
    </row>
    <row r="13857" spans="4:11" x14ac:dyDescent="0.2">
      <c r="D13857" s="175"/>
      <c r="E13857" s="4" t="s">
        <v>58</v>
      </c>
      <c r="F13857" s="6"/>
      <c r="G13857" s="5">
        <v>129</v>
      </c>
      <c r="H13857" s="7">
        <v>5</v>
      </c>
      <c r="I13857" s="1">
        <v>86</v>
      </c>
      <c r="J13857" s="1">
        <v>37</v>
      </c>
      <c r="K13857" s="8">
        <v>1</v>
      </c>
    </row>
    <row r="13858" spans="4:11" x14ac:dyDescent="0.2">
      <c r="D13858" s="175"/>
      <c r="E13858" s="11"/>
      <c r="F13858" s="10"/>
      <c r="G13858" s="9">
        <v>100</v>
      </c>
      <c r="H13858" s="16">
        <v>3.8759689922480001</v>
      </c>
      <c r="I13858" s="2">
        <v>66.666666666666998</v>
      </c>
      <c r="J13858" s="2">
        <v>28.682170542636001</v>
      </c>
      <c r="K13858" s="13">
        <v>0.77519379845000003</v>
      </c>
    </row>
    <row r="13859" spans="4:11" x14ac:dyDescent="0.2">
      <c r="D13859" s="175"/>
      <c r="E13859" s="4" t="s">
        <v>59</v>
      </c>
      <c r="F13859" s="6"/>
      <c r="G13859" s="5">
        <v>195</v>
      </c>
      <c r="H13859" s="7">
        <v>11</v>
      </c>
      <c r="I13859" s="1">
        <v>125</v>
      </c>
      <c r="J13859" s="1">
        <v>51</v>
      </c>
      <c r="K13859" s="8">
        <v>8</v>
      </c>
    </row>
    <row r="13860" spans="4:11" x14ac:dyDescent="0.2">
      <c r="D13860" s="175"/>
      <c r="E13860" s="11"/>
      <c r="F13860" s="10"/>
      <c r="G13860" s="9">
        <v>100</v>
      </c>
      <c r="H13860" s="16">
        <v>5.6410256410260002</v>
      </c>
      <c r="I13860" s="27">
        <v>64.102564102564003</v>
      </c>
      <c r="J13860" s="2">
        <v>26.153846153846001</v>
      </c>
      <c r="K13860" s="13">
        <v>4.1025641025640001</v>
      </c>
    </row>
    <row r="13861" spans="4:11" x14ac:dyDescent="0.2">
      <c r="D13861" s="175"/>
      <c r="E13861" s="4" t="s">
        <v>60</v>
      </c>
      <c r="F13861" s="6"/>
      <c r="G13861" s="5">
        <v>176</v>
      </c>
      <c r="H13861" s="7">
        <v>9</v>
      </c>
      <c r="I13861" s="1">
        <v>112</v>
      </c>
      <c r="J13861" s="1">
        <v>49</v>
      </c>
      <c r="K13861" s="8">
        <v>6</v>
      </c>
    </row>
    <row r="13862" spans="4:11" x14ac:dyDescent="0.2">
      <c r="D13862" s="175"/>
      <c r="E13862" s="11"/>
      <c r="F13862" s="10"/>
      <c r="G13862" s="9">
        <v>100</v>
      </c>
      <c r="H13862" s="16">
        <v>5.113636363636</v>
      </c>
      <c r="I13862" s="27">
        <v>63.636363636364003</v>
      </c>
      <c r="J13862" s="2">
        <v>27.840909090909001</v>
      </c>
      <c r="K13862" s="13">
        <v>3.4090909090910002</v>
      </c>
    </row>
    <row r="13863" spans="4:11" x14ac:dyDescent="0.2">
      <c r="D13863" s="175"/>
      <c r="E13863" s="4" t="s">
        <v>61</v>
      </c>
      <c r="F13863" s="6"/>
      <c r="G13863" s="5">
        <v>78</v>
      </c>
      <c r="H13863" s="7">
        <v>4</v>
      </c>
      <c r="I13863" s="1">
        <v>61</v>
      </c>
      <c r="J13863" s="1">
        <v>11</v>
      </c>
      <c r="K13863" s="8">
        <v>2</v>
      </c>
    </row>
    <row r="13864" spans="4:11" x14ac:dyDescent="0.2">
      <c r="D13864" s="175"/>
      <c r="E13864" s="11"/>
      <c r="F13864" s="10"/>
      <c r="G13864" s="9">
        <v>100</v>
      </c>
      <c r="H13864" s="16">
        <v>5.1282051282049999</v>
      </c>
      <c r="I13864" s="23">
        <v>78.205128205128005</v>
      </c>
      <c r="J13864" s="27">
        <v>14.102564102563999</v>
      </c>
      <c r="K13864" s="13">
        <v>2.564102564103</v>
      </c>
    </row>
    <row r="13865" spans="4:11" x14ac:dyDescent="0.2">
      <c r="D13865" s="175"/>
      <c r="E13865" s="4" t="s">
        <v>62</v>
      </c>
      <c r="F13865" s="6"/>
      <c r="G13865" s="5">
        <v>113</v>
      </c>
      <c r="H13865" s="7">
        <v>4</v>
      </c>
      <c r="I13865" s="1">
        <v>76</v>
      </c>
      <c r="J13865" s="1">
        <v>28</v>
      </c>
      <c r="K13865" s="8">
        <v>5</v>
      </c>
    </row>
    <row r="13866" spans="4:11" x14ac:dyDescent="0.2">
      <c r="D13866" s="175"/>
      <c r="E13866" s="11"/>
      <c r="F13866" s="10"/>
      <c r="G13866" s="9">
        <v>100</v>
      </c>
      <c r="H13866" s="16">
        <v>3.53982300885</v>
      </c>
      <c r="I13866" s="2">
        <v>67.256637168142007</v>
      </c>
      <c r="J13866" s="2">
        <v>24.778761061947002</v>
      </c>
      <c r="K13866" s="13">
        <v>4.424778761062</v>
      </c>
    </row>
    <row r="13867" spans="4:11" x14ac:dyDescent="0.2">
      <c r="D13867" s="174" t="s">
        <v>63</v>
      </c>
      <c r="E13867" s="20" t="s">
        <v>64</v>
      </c>
      <c r="F13867" s="22"/>
      <c r="G13867" s="21">
        <v>234</v>
      </c>
      <c r="H13867" s="25">
        <v>14</v>
      </c>
      <c r="I13867" s="3">
        <v>150</v>
      </c>
      <c r="J13867" s="3">
        <v>63</v>
      </c>
      <c r="K13867" s="26">
        <v>7</v>
      </c>
    </row>
    <row r="13868" spans="4:11" x14ac:dyDescent="0.2">
      <c r="D13868" s="175"/>
      <c r="E13868" s="11"/>
      <c r="F13868" s="10"/>
      <c r="G13868" s="9">
        <v>100</v>
      </c>
      <c r="H13868" s="16">
        <v>5.9829059829059998</v>
      </c>
      <c r="I13868" s="27">
        <v>64.102564102564003</v>
      </c>
      <c r="J13868" s="2">
        <v>26.923076923077002</v>
      </c>
      <c r="K13868" s="13">
        <v>2.9914529914529999</v>
      </c>
    </row>
    <row r="13869" spans="4:11" x14ac:dyDescent="0.2">
      <c r="D13869" s="175"/>
      <c r="E13869" s="4" t="s">
        <v>65</v>
      </c>
      <c r="F13869" s="6"/>
      <c r="G13869" s="5">
        <v>172</v>
      </c>
      <c r="H13869" s="7">
        <v>12</v>
      </c>
      <c r="I13869" s="1">
        <v>108</v>
      </c>
      <c r="J13869" s="1">
        <v>44</v>
      </c>
      <c r="K13869" s="8">
        <v>8</v>
      </c>
    </row>
    <row r="13870" spans="4:11" x14ac:dyDescent="0.2">
      <c r="D13870" s="175"/>
      <c r="E13870" s="11"/>
      <c r="F13870" s="10"/>
      <c r="G13870" s="9">
        <v>100</v>
      </c>
      <c r="H13870" s="16">
        <v>6.9767441860470001</v>
      </c>
      <c r="I13870" s="27">
        <v>62.790697674419</v>
      </c>
      <c r="J13870" s="2">
        <v>25.581395348836999</v>
      </c>
      <c r="K13870" s="13">
        <v>4.6511627906979998</v>
      </c>
    </row>
    <row r="13871" spans="4:11" x14ac:dyDescent="0.2">
      <c r="D13871" s="175"/>
      <c r="E13871" s="4" t="s">
        <v>66</v>
      </c>
      <c r="F13871" s="6"/>
      <c r="G13871" s="5">
        <v>165</v>
      </c>
      <c r="H13871" s="7">
        <v>7</v>
      </c>
      <c r="I13871" s="1">
        <v>117</v>
      </c>
      <c r="J13871" s="1">
        <v>36</v>
      </c>
      <c r="K13871" s="8">
        <v>5</v>
      </c>
    </row>
    <row r="13872" spans="4:11" x14ac:dyDescent="0.2">
      <c r="D13872" s="175"/>
      <c r="E13872" s="11"/>
      <c r="F13872" s="10"/>
      <c r="G13872" s="9">
        <v>100</v>
      </c>
      <c r="H13872" s="16">
        <v>4.2424242424239997</v>
      </c>
      <c r="I13872" s="2">
        <v>70.909090909091006</v>
      </c>
      <c r="J13872" s="2">
        <v>21.818181818182001</v>
      </c>
      <c r="K13872" s="13">
        <v>3.0303030303030001</v>
      </c>
    </row>
    <row r="13873" spans="2:11" x14ac:dyDescent="0.2">
      <c r="D13873" s="175"/>
      <c r="E13873" s="4" t="s">
        <v>67</v>
      </c>
      <c r="F13873" s="6"/>
      <c r="G13873" s="5">
        <v>158</v>
      </c>
      <c r="H13873" s="7">
        <v>3</v>
      </c>
      <c r="I13873" s="1">
        <v>118</v>
      </c>
      <c r="J13873" s="1">
        <v>37</v>
      </c>
      <c r="K13873" s="8">
        <v>0</v>
      </c>
    </row>
    <row r="13874" spans="2:11" x14ac:dyDescent="0.2">
      <c r="D13874" s="175"/>
      <c r="E13874" s="11"/>
      <c r="F13874" s="10"/>
      <c r="G13874" s="9">
        <v>100</v>
      </c>
      <c r="H13874" s="16">
        <v>1.8987341772149999</v>
      </c>
      <c r="I13874" s="23">
        <v>74.683544303797007</v>
      </c>
      <c r="J13874" s="2">
        <v>23.417721518987001</v>
      </c>
      <c r="K13874" s="36">
        <v>0</v>
      </c>
    </row>
    <row r="13875" spans="2:11" x14ac:dyDescent="0.2">
      <c r="D13875" s="175"/>
      <c r="E13875" s="4" t="s">
        <v>68</v>
      </c>
      <c r="F13875" s="6"/>
      <c r="G13875" s="5">
        <v>112</v>
      </c>
      <c r="H13875" s="7">
        <v>2</v>
      </c>
      <c r="I13875" s="1">
        <v>86</v>
      </c>
      <c r="J13875" s="1">
        <v>22</v>
      </c>
      <c r="K13875" s="8">
        <v>2</v>
      </c>
    </row>
    <row r="13876" spans="2:11" x14ac:dyDescent="0.2">
      <c r="D13876" s="175"/>
      <c r="E13876" s="11"/>
      <c r="F13876" s="10"/>
      <c r="G13876" s="9">
        <v>100</v>
      </c>
      <c r="H13876" s="16">
        <v>1.785714285714</v>
      </c>
      <c r="I13876" s="23">
        <v>76.785714285713993</v>
      </c>
      <c r="J13876" s="2">
        <v>19.642857142857</v>
      </c>
      <c r="K13876" s="13">
        <v>1.785714285714</v>
      </c>
    </row>
    <row r="13877" spans="2:11" x14ac:dyDescent="0.2">
      <c r="D13877" s="175"/>
      <c r="E13877" s="4" t="s">
        <v>69</v>
      </c>
      <c r="F13877" s="6"/>
      <c r="G13877" s="5">
        <v>92</v>
      </c>
      <c r="H13877" s="7">
        <v>5</v>
      </c>
      <c r="I13877" s="1">
        <v>61</v>
      </c>
      <c r="J13877" s="1">
        <v>25</v>
      </c>
      <c r="K13877" s="8">
        <v>1</v>
      </c>
    </row>
    <row r="13878" spans="2:11" x14ac:dyDescent="0.2">
      <c r="D13878" s="175"/>
      <c r="E13878" s="11"/>
      <c r="F13878" s="10"/>
      <c r="G13878" s="9">
        <v>100</v>
      </c>
      <c r="H13878" s="16">
        <v>5.4347826086959996</v>
      </c>
      <c r="I13878" s="2">
        <v>66.304347826086996</v>
      </c>
      <c r="J13878" s="2">
        <v>27.173913043477999</v>
      </c>
      <c r="K13878" s="13">
        <v>1.086956521739</v>
      </c>
    </row>
    <row r="13879" spans="2:11" x14ac:dyDescent="0.2">
      <c r="D13879" s="175"/>
      <c r="E13879" s="4" t="s">
        <v>70</v>
      </c>
      <c r="F13879" s="6"/>
      <c r="G13879" s="5">
        <v>131</v>
      </c>
      <c r="H13879" s="7">
        <v>9</v>
      </c>
      <c r="I13879" s="1">
        <v>87</v>
      </c>
      <c r="J13879" s="1">
        <v>35</v>
      </c>
      <c r="K13879" s="8">
        <v>0</v>
      </c>
    </row>
    <row r="13880" spans="2:11" x14ac:dyDescent="0.2">
      <c r="D13880" s="175"/>
      <c r="E13880" s="11"/>
      <c r="F13880" s="10"/>
      <c r="G13880" s="9">
        <v>100</v>
      </c>
      <c r="H13880" s="16">
        <v>6.8702290076340002</v>
      </c>
      <c r="I13880" s="2">
        <v>66.412213740458</v>
      </c>
      <c r="J13880" s="2">
        <v>26.717557251908001</v>
      </c>
      <c r="K13880" s="36">
        <v>0</v>
      </c>
    </row>
    <row r="13881" spans="2:11" x14ac:dyDescent="0.2">
      <c r="D13881" s="175"/>
      <c r="E13881" s="4" t="s">
        <v>71</v>
      </c>
      <c r="F13881" s="6"/>
      <c r="G13881" s="5">
        <v>71</v>
      </c>
      <c r="H13881" s="7">
        <v>1</v>
      </c>
      <c r="I13881" s="1">
        <v>56</v>
      </c>
      <c r="J13881" s="1">
        <v>13</v>
      </c>
      <c r="K13881" s="8">
        <v>1</v>
      </c>
    </row>
    <row r="13882" spans="2:11" x14ac:dyDescent="0.2">
      <c r="D13882" s="175"/>
      <c r="E13882" s="11"/>
      <c r="F13882" s="10"/>
      <c r="G13882" s="9">
        <v>100</v>
      </c>
      <c r="H13882" s="16">
        <v>1.4084507042250001</v>
      </c>
      <c r="I13882" s="23">
        <v>78.873239436619997</v>
      </c>
      <c r="J13882" s="27">
        <v>18.309859154929999</v>
      </c>
      <c r="K13882" s="13">
        <v>1.4084507042250001</v>
      </c>
    </row>
    <row r="13883" spans="2:11" x14ac:dyDescent="0.2">
      <c r="D13883" s="175"/>
      <c r="E13883" s="4" t="s">
        <v>72</v>
      </c>
      <c r="F13883" s="6"/>
      <c r="G13883" s="5">
        <v>70</v>
      </c>
      <c r="H13883" s="7">
        <v>1</v>
      </c>
      <c r="I13883" s="1">
        <v>52</v>
      </c>
      <c r="J13883" s="1">
        <v>17</v>
      </c>
      <c r="K13883" s="8">
        <v>0</v>
      </c>
    </row>
    <row r="13884" spans="2:11" x14ac:dyDescent="0.2">
      <c r="D13884" s="176"/>
      <c r="E13884" s="57"/>
      <c r="F13884" s="54"/>
      <c r="G13884" s="67">
        <v>100</v>
      </c>
      <c r="H13884" s="82">
        <v>1.4285714285710001</v>
      </c>
      <c r="I13884" s="48">
        <v>74.285714285713993</v>
      </c>
      <c r="J13884" s="48">
        <v>24.285714285714</v>
      </c>
      <c r="K13884" s="124">
        <v>0</v>
      </c>
    </row>
    <row r="13886" spans="2:11" x14ac:dyDescent="0.2">
      <c r="B13886" s="43" t="str">
        <f xml:space="preserve"> HYPERLINK("#'目次'!B294", "[288]")</f>
        <v>[288]</v>
      </c>
      <c r="C13886" s="31" t="s">
        <v>512</v>
      </c>
    </row>
    <row r="13889" spans="3:11" x14ac:dyDescent="0.2">
      <c r="C13889" s="31" t="s">
        <v>75</v>
      </c>
    </row>
    <row r="13890" spans="3:11" x14ac:dyDescent="0.2">
      <c r="D13890" s="177"/>
      <c r="E13890" s="178"/>
      <c r="F13890" s="178"/>
      <c r="G13890" s="40" t="s">
        <v>14</v>
      </c>
      <c r="H13890" s="42" t="s">
        <v>492</v>
      </c>
      <c r="I13890" s="15" t="s">
        <v>493</v>
      </c>
      <c r="J13890" s="15" t="s">
        <v>494</v>
      </c>
      <c r="K13890" s="44" t="s">
        <v>17</v>
      </c>
    </row>
    <row r="13891" spans="3:11" x14ac:dyDescent="0.2">
      <c r="D13891" s="179"/>
      <c r="E13891" s="180"/>
      <c r="F13891" s="180"/>
      <c r="G13891" s="39"/>
      <c r="H13891" s="41"/>
      <c r="I13891" s="14"/>
      <c r="J13891" s="14"/>
      <c r="K13891" s="38"/>
    </row>
    <row r="13892" spans="3:11" x14ac:dyDescent="0.2">
      <c r="D13892" s="70"/>
      <c r="E13892" s="72" t="s">
        <v>14</v>
      </c>
      <c r="F13892" s="69"/>
      <c r="G13892" s="37">
        <v>1222</v>
      </c>
      <c r="H13892" s="17">
        <v>55</v>
      </c>
      <c r="I13892" s="17">
        <v>848</v>
      </c>
      <c r="J13892" s="17">
        <v>292</v>
      </c>
      <c r="K13892" s="55">
        <v>27</v>
      </c>
    </row>
    <row r="13893" spans="3:11" x14ac:dyDescent="0.2">
      <c r="D13893" s="57"/>
      <c r="E13893" s="54"/>
      <c r="F13893" s="71"/>
      <c r="G13893" s="9">
        <v>100</v>
      </c>
      <c r="H13893" s="2">
        <v>4.5008183306060001</v>
      </c>
      <c r="I13893" s="2">
        <v>69.394435351881995</v>
      </c>
      <c r="J13893" s="2">
        <v>23.895253682488001</v>
      </c>
      <c r="K13893" s="13">
        <v>2.2094926350250002</v>
      </c>
    </row>
    <row r="13894" spans="3:11" x14ac:dyDescent="0.2">
      <c r="D13894" s="174" t="s">
        <v>36</v>
      </c>
      <c r="E13894" s="20" t="s">
        <v>76</v>
      </c>
      <c r="F13894" s="22"/>
      <c r="G13894" s="21">
        <v>629</v>
      </c>
      <c r="H13894" s="25">
        <v>29</v>
      </c>
      <c r="I13894" s="3">
        <v>442</v>
      </c>
      <c r="J13894" s="3">
        <v>148</v>
      </c>
      <c r="K13894" s="26">
        <v>10</v>
      </c>
    </row>
    <row r="13895" spans="3:11" x14ac:dyDescent="0.2">
      <c r="D13895" s="175"/>
      <c r="E13895" s="11"/>
      <c r="F13895" s="10"/>
      <c r="G13895" s="9">
        <v>100</v>
      </c>
      <c r="H13895" s="16">
        <v>4.6104928457870002</v>
      </c>
      <c r="I13895" s="2">
        <v>70.270270270270004</v>
      </c>
      <c r="J13895" s="2">
        <v>23.529411764706001</v>
      </c>
      <c r="K13895" s="13">
        <v>1.5898251192370001</v>
      </c>
    </row>
    <row r="13896" spans="3:11" x14ac:dyDescent="0.2">
      <c r="D13896" s="175"/>
      <c r="E13896" s="4" t="s">
        <v>39</v>
      </c>
      <c r="F13896" s="6"/>
      <c r="G13896" s="5">
        <v>37</v>
      </c>
      <c r="H13896" s="7">
        <v>3</v>
      </c>
      <c r="I13896" s="1">
        <v>27</v>
      </c>
      <c r="J13896" s="1">
        <v>6</v>
      </c>
      <c r="K13896" s="8">
        <v>1</v>
      </c>
    </row>
    <row r="13897" spans="3:11" x14ac:dyDescent="0.2">
      <c r="D13897" s="175"/>
      <c r="E13897" s="11"/>
      <c r="F13897" s="10"/>
      <c r="G13897" s="9">
        <v>100</v>
      </c>
      <c r="H13897" s="16">
        <v>8.1081081081080004</v>
      </c>
      <c r="I13897" s="2">
        <v>72.972972972972997</v>
      </c>
      <c r="J13897" s="27">
        <v>16.216216216216001</v>
      </c>
      <c r="K13897" s="13">
        <v>2.7027027027030002</v>
      </c>
    </row>
    <row r="13898" spans="3:11" x14ac:dyDescent="0.2">
      <c r="D13898" s="175"/>
      <c r="E13898" s="4" t="s">
        <v>40</v>
      </c>
      <c r="F13898" s="6"/>
      <c r="G13898" s="5">
        <v>73</v>
      </c>
      <c r="H13898" s="7">
        <v>5</v>
      </c>
      <c r="I13898" s="1">
        <v>47</v>
      </c>
      <c r="J13898" s="1">
        <v>21</v>
      </c>
      <c r="K13898" s="8">
        <v>0</v>
      </c>
    </row>
    <row r="13899" spans="3:11" x14ac:dyDescent="0.2">
      <c r="D13899" s="175"/>
      <c r="E13899" s="11"/>
      <c r="F13899" s="10"/>
      <c r="G13899" s="9">
        <v>100</v>
      </c>
      <c r="H13899" s="16">
        <v>6.8493150684930004</v>
      </c>
      <c r="I13899" s="27">
        <v>64.383561643836003</v>
      </c>
      <c r="J13899" s="2">
        <v>28.767123287671001</v>
      </c>
      <c r="K13899" s="36">
        <v>0</v>
      </c>
    </row>
    <row r="13900" spans="3:11" x14ac:dyDescent="0.2">
      <c r="D13900" s="175"/>
      <c r="E13900" s="4" t="s">
        <v>41</v>
      </c>
      <c r="F13900" s="6"/>
      <c r="G13900" s="5">
        <v>108</v>
      </c>
      <c r="H13900" s="7">
        <v>2</v>
      </c>
      <c r="I13900" s="1">
        <v>71</v>
      </c>
      <c r="J13900" s="1">
        <v>32</v>
      </c>
      <c r="K13900" s="8">
        <v>3</v>
      </c>
    </row>
    <row r="13901" spans="3:11" x14ac:dyDescent="0.2">
      <c r="D13901" s="175"/>
      <c r="E13901" s="11"/>
      <c r="F13901" s="10"/>
      <c r="G13901" s="9">
        <v>100</v>
      </c>
      <c r="H13901" s="16">
        <v>1.851851851852</v>
      </c>
      <c r="I13901" s="2">
        <v>65.740740740741003</v>
      </c>
      <c r="J13901" s="23">
        <v>29.629629629629999</v>
      </c>
      <c r="K13901" s="13">
        <v>2.7777777777780002</v>
      </c>
    </row>
    <row r="13902" spans="3:11" x14ac:dyDescent="0.2">
      <c r="D13902" s="175"/>
      <c r="E13902" s="4" t="s">
        <v>42</v>
      </c>
      <c r="F13902" s="6"/>
      <c r="G13902" s="5">
        <v>113</v>
      </c>
      <c r="H13902" s="7">
        <v>6</v>
      </c>
      <c r="I13902" s="1">
        <v>81</v>
      </c>
      <c r="J13902" s="1">
        <v>25</v>
      </c>
      <c r="K13902" s="8">
        <v>1</v>
      </c>
    </row>
    <row r="13903" spans="3:11" x14ac:dyDescent="0.2">
      <c r="D13903" s="175"/>
      <c r="E13903" s="11"/>
      <c r="F13903" s="10"/>
      <c r="G13903" s="9">
        <v>100</v>
      </c>
      <c r="H13903" s="16">
        <v>5.3097345132739999</v>
      </c>
      <c r="I13903" s="2">
        <v>71.681415929203993</v>
      </c>
      <c r="J13903" s="2">
        <v>22.123893805310001</v>
      </c>
      <c r="K13903" s="13">
        <v>0.88495575221199996</v>
      </c>
    </row>
    <row r="13904" spans="3:11" x14ac:dyDescent="0.2">
      <c r="D13904" s="175"/>
      <c r="E13904" s="4" t="s">
        <v>43</v>
      </c>
      <c r="F13904" s="6"/>
      <c r="G13904" s="5">
        <v>101</v>
      </c>
      <c r="H13904" s="7">
        <v>5</v>
      </c>
      <c r="I13904" s="1">
        <v>67</v>
      </c>
      <c r="J13904" s="1">
        <v>29</v>
      </c>
      <c r="K13904" s="8">
        <v>0</v>
      </c>
    </row>
    <row r="13905" spans="4:11" x14ac:dyDescent="0.2">
      <c r="D13905" s="175"/>
      <c r="E13905" s="11"/>
      <c r="F13905" s="10"/>
      <c r="G13905" s="9">
        <v>100</v>
      </c>
      <c r="H13905" s="16">
        <v>4.9504950495050002</v>
      </c>
      <c r="I13905" s="2">
        <v>66.336633663366001</v>
      </c>
      <c r="J13905" s="2">
        <v>28.712871287129001</v>
      </c>
      <c r="K13905" s="36">
        <v>0</v>
      </c>
    </row>
    <row r="13906" spans="4:11" x14ac:dyDescent="0.2">
      <c r="D13906" s="175"/>
      <c r="E13906" s="4" t="s">
        <v>44</v>
      </c>
      <c r="F13906" s="6"/>
      <c r="G13906" s="5">
        <v>114</v>
      </c>
      <c r="H13906" s="7">
        <v>5</v>
      </c>
      <c r="I13906" s="1">
        <v>90</v>
      </c>
      <c r="J13906" s="1">
        <v>18</v>
      </c>
      <c r="K13906" s="8">
        <v>1</v>
      </c>
    </row>
    <row r="13907" spans="4:11" x14ac:dyDescent="0.2">
      <c r="D13907" s="175"/>
      <c r="E13907" s="11"/>
      <c r="F13907" s="10"/>
      <c r="G13907" s="9">
        <v>100</v>
      </c>
      <c r="H13907" s="16">
        <v>4.3859649122809996</v>
      </c>
      <c r="I13907" s="23">
        <v>78.947368421053</v>
      </c>
      <c r="J13907" s="27">
        <v>15.789473684211</v>
      </c>
      <c r="K13907" s="13">
        <v>0.87719298245599997</v>
      </c>
    </row>
    <row r="13908" spans="4:11" x14ac:dyDescent="0.2">
      <c r="D13908" s="175"/>
      <c r="E13908" s="4" t="s">
        <v>45</v>
      </c>
      <c r="F13908" s="6"/>
      <c r="G13908" s="5">
        <v>83</v>
      </c>
      <c r="H13908" s="7">
        <v>3</v>
      </c>
      <c r="I13908" s="1">
        <v>59</v>
      </c>
      <c r="J13908" s="1">
        <v>17</v>
      </c>
      <c r="K13908" s="8">
        <v>4</v>
      </c>
    </row>
    <row r="13909" spans="4:11" x14ac:dyDescent="0.2">
      <c r="D13909" s="175"/>
      <c r="E13909" s="11"/>
      <c r="F13909" s="10"/>
      <c r="G13909" s="9">
        <v>100</v>
      </c>
      <c r="H13909" s="16">
        <v>3.6144578313250002</v>
      </c>
      <c r="I13909" s="2">
        <v>71.084337349397998</v>
      </c>
      <c r="J13909" s="2">
        <v>20.481927710842999</v>
      </c>
      <c r="K13909" s="13">
        <v>4.819277108434</v>
      </c>
    </row>
    <row r="13910" spans="4:11" x14ac:dyDescent="0.2">
      <c r="D13910" s="174" t="s">
        <v>37</v>
      </c>
      <c r="E13910" s="20" t="s">
        <v>77</v>
      </c>
      <c r="F13910" s="22"/>
      <c r="G13910" s="21">
        <v>593</v>
      </c>
      <c r="H13910" s="25">
        <v>26</v>
      </c>
      <c r="I13910" s="3">
        <v>406</v>
      </c>
      <c r="J13910" s="3">
        <v>144</v>
      </c>
      <c r="K13910" s="26">
        <v>17</v>
      </c>
    </row>
    <row r="13911" spans="4:11" x14ac:dyDescent="0.2">
      <c r="D13911" s="175"/>
      <c r="E13911" s="11"/>
      <c r="F13911" s="10"/>
      <c r="G13911" s="9">
        <v>100</v>
      </c>
      <c r="H13911" s="16">
        <v>4.3844856661050002</v>
      </c>
      <c r="I13911" s="2">
        <v>68.465430016862996</v>
      </c>
      <c r="J13911" s="2">
        <v>24.283305227656001</v>
      </c>
      <c r="K13911" s="13">
        <v>2.8667790893760001</v>
      </c>
    </row>
    <row r="13912" spans="4:11" x14ac:dyDescent="0.2">
      <c r="D13912" s="175"/>
      <c r="E13912" s="4" t="s">
        <v>39</v>
      </c>
      <c r="F13912" s="6"/>
      <c r="G13912" s="5">
        <v>27</v>
      </c>
      <c r="H13912" s="7">
        <v>1</v>
      </c>
      <c r="I13912" s="1">
        <v>22</v>
      </c>
      <c r="J13912" s="1">
        <v>3</v>
      </c>
      <c r="K13912" s="8">
        <v>1</v>
      </c>
    </row>
    <row r="13913" spans="4:11" x14ac:dyDescent="0.2">
      <c r="D13913" s="175"/>
      <c r="E13913" s="11"/>
      <c r="F13913" s="10"/>
      <c r="G13913" s="9">
        <v>100</v>
      </c>
      <c r="H13913" s="16">
        <v>3.7037037037039999</v>
      </c>
      <c r="I13913" s="35">
        <v>81.481481481480998</v>
      </c>
      <c r="J13913" s="46">
        <v>11.111111111111001</v>
      </c>
      <c r="K13913" s="13">
        <v>3.7037037037039999</v>
      </c>
    </row>
    <row r="13914" spans="4:11" x14ac:dyDescent="0.2">
      <c r="D13914" s="175"/>
      <c r="E13914" s="4" t="s">
        <v>40</v>
      </c>
      <c r="F13914" s="6"/>
      <c r="G13914" s="5">
        <v>74</v>
      </c>
      <c r="H13914" s="7">
        <v>3</v>
      </c>
      <c r="I13914" s="1">
        <v>58</v>
      </c>
      <c r="J13914" s="1">
        <v>13</v>
      </c>
      <c r="K13914" s="8">
        <v>0</v>
      </c>
    </row>
    <row r="13915" spans="4:11" x14ac:dyDescent="0.2">
      <c r="D13915" s="175"/>
      <c r="E13915" s="11"/>
      <c r="F13915" s="10"/>
      <c r="G13915" s="9">
        <v>100</v>
      </c>
      <c r="H13915" s="16">
        <v>4.0540540540540002</v>
      </c>
      <c r="I13915" s="23">
        <v>78.378378378378002</v>
      </c>
      <c r="J13915" s="27">
        <v>17.567567567567998</v>
      </c>
      <c r="K13915" s="36">
        <v>0</v>
      </c>
    </row>
    <row r="13916" spans="4:11" x14ac:dyDescent="0.2">
      <c r="D13916" s="175"/>
      <c r="E13916" s="4" t="s">
        <v>41</v>
      </c>
      <c r="F13916" s="6"/>
      <c r="G13916" s="5">
        <v>96</v>
      </c>
      <c r="H13916" s="7">
        <v>2</v>
      </c>
      <c r="I13916" s="1">
        <v>64</v>
      </c>
      <c r="J13916" s="1">
        <v>30</v>
      </c>
      <c r="K13916" s="8">
        <v>0</v>
      </c>
    </row>
    <row r="13917" spans="4:11" x14ac:dyDescent="0.2">
      <c r="D13917" s="175"/>
      <c r="E13917" s="11"/>
      <c r="F13917" s="10"/>
      <c r="G13917" s="9">
        <v>100</v>
      </c>
      <c r="H13917" s="16">
        <v>2.083333333333</v>
      </c>
      <c r="I13917" s="2">
        <v>66.666666666666998</v>
      </c>
      <c r="J13917" s="23">
        <v>31.25</v>
      </c>
      <c r="K13917" s="36">
        <v>0</v>
      </c>
    </row>
    <row r="13918" spans="4:11" x14ac:dyDescent="0.2">
      <c r="D13918" s="175"/>
      <c r="E13918" s="4" t="s">
        <v>42</v>
      </c>
      <c r="F13918" s="6"/>
      <c r="G13918" s="5">
        <v>97</v>
      </c>
      <c r="H13918" s="7">
        <v>6</v>
      </c>
      <c r="I13918" s="1">
        <v>67</v>
      </c>
      <c r="J13918" s="1">
        <v>22</v>
      </c>
      <c r="K13918" s="8">
        <v>2</v>
      </c>
    </row>
    <row r="13919" spans="4:11" x14ac:dyDescent="0.2">
      <c r="D13919" s="175"/>
      <c r="E13919" s="11"/>
      <c r="F13919" s="10"/>
      <c r="G13919" s="9">
        <v>100</v>
      </c>
      <c r="H13919" s="16">
        <v>6.1855670103089997</v>
      </c>
      <c r="I13919" s="2">
        <v>69.072164948454002</v>
      </c>
      <c r="J13919" s="2">
        <v>22.680412371134</v>
      </c>
      <c r="K13919" s="13">
        <v>2.0618556701030002</v>
      </c>
    </row>
    <row r="13920" spans="4:11" x14ac:dyDescent="0.2">
      <c r="D13920" s="175"/>
      <c r="E13920" s="4" t="s">
        <v>43</v>
      </c>
      <c r="F13920" s="6"/>
      <c r="G13920" s="5">
        <v>103</v>
      </c>
      <c r="H13920" s="7">
        <v>2</v>
      </c>
      <c r="I13920" s="1">
        <v>72</v>
      </c>
      <c r="J13920" s="1">
        <v>27</v>
      </c>
      <c r="K13920" s="8">
        <v>2</v>
      </c>
    </row>
    <row r="13921" spans="2:11" x14ac:dyDescent="0.2">
      <c r="D13921" s="175"/>
      <c r="E13921" s="11"/>
      <c r="F13921" s="10"/>
      <c r="G13921" s="9">
        <v>100</v>
      </c>
      <c r="H13921" s="16">
        <v>1.9417475728160001</v>
      </c>
      <c r="I13921" s="2">
        <v>69.902912621358993</v>
      </c>
      <c r="J13921" s="2">
        <v>26.213592233010001</v>
      </c>
      <c r="K13921" s="13">
        <v>1.9417475728160001</v>
      </c>
    </row>
    <row r="13922" spans="2:11" x14ac:dyDescent="0.2">
      <c r="D13922" s="175"/>
      <c r="E13922" s="4" t="s">
        <v>44</v>
      </c>
      <c r="F13922" s="6"/>
      <c r="G13922" s="5">
        <v>109</v>
      </c>
      <c r="H13922" s="7">
        <v>7</v>
      </c>
      <c r="I13922" s="1">
        <v>69</v>
      </c>
      <c r="J13922" s="1">
        <v>28</v>
      </c>
      <c r="K13922" s="8">
        <v>5</v>
      </c>
    </row>
    <row r="13923" spans="2:11" x14ac:dyDescent="0.2">
      <c r="D13923" s="175"/>
      <c r="E13923" s="11"/>
      <c r="F13923" s="10"/>
      <c r="G13923" s="9">
        <v>100</v>
      </c>
      <c r="H13923" s="16">
        <v>6.4220183486240003</v>
      </c>
      <c r="I13923" s="27">
        <v>63.302752293578003</v>
      </c>
      <c r="J13923" s="2">
        <v>25.688073394494999</v>
      </c>
      <c r="K13923" s="13">
        <v>4.5871559633030001</v>
      </c>
    </row>
    <row r="13924" spans="2:11" x14ac:dyDescent="0.2">
      <c r="D13924" s="175"/>
      <c r="E13924" s="4" t="s">
        <v>45</v>
      </c>
      <c r="F13924" s="6"/>
      <c r="G13924" s="5">
        <v>87</v>
      </c>
      <c r="H13924" s="7">
        <v>5</v>
      </c>
      <c r="I13924" s="1">
        <v>54</v>
      </c>
      <c r="J13924" s="1">
        <v>21</v>
      </c>
      <c r="K13924" s="8">
        <v>7</v>
      </c>
    </row>
    <row r="13925" spans="2:11" x14ac:dyDescent="0.2">
      <c r="D13925" s="176"/>
      <c r="E13925" s="57"/>
      <c r="F13925" s="54"/>
      <c r="G13925" s="67">
        <v>100</v>
      </c>
      <c r="H13925" s="82">
        <v>5.7471264367819996</v>
      </c>
      <c r="I13925" s="96">
        <v>62.068965517240997</v>
      </c>
      <c r="J13925" s="48">
        <v>24.137931034483</v>
      </c>
      <c r="K13925" s="113">
        <v>8.0459770114939992</v>
      </c>
    </row>
    <row r="13927" spans="2:11" x14ac:dyDescent="0.2">
      <c r="B13927" s="43" t="str">
        <f xml:space="preserve"> HYPERLINK("#'目次'!B295", "[289]")</f>
        <v>[289]</v>
      </c>
      <c r="C13927" s="31" t="s">
        <v>515</v>
      </c>
    </row>
    <row r="13931" spans="2:11" x14ac:dyDescent="0.2">
      <c r="D13931" s="177"/>
      <c r="E13931" s="178"/>
      <c r="F13931" s="178"/>
      <c r="G13931" s="40" t="s">
        <v>14</v>
      </c>
      <c r="H13931" s="42" t="s">
        <v>492</v>
      </c>
      <c r="I13931" s="15" t="s">
        <v>493</v>
      </c>
      <c r="J13931" s="15" t="s">
        <v>494</v>
      </c>
      <c r="K13931" s="44" t="s">
        <v>17</v>
      </c>
    </row>
    <row r="13932" spans="2:11" x14ac:dyDescent="0.2">
      <c r="D13932" s="179"/>
      <c r="E13932" s="180"/>
      <c r="F13932" s="180"/>
      <c r="G13932" s="39"/>
      <c r="H13932" s="41"/>
      <c r="I13932" s="14"/>
      <c r="J13932" s="14"/>
      <c r="K13932" s="38"/>
    </row>
    <row r="13933" spans="2:11" x14ac:dyDescent="0.2">
      <c r="D13933" s="70"/>
      <c r="E13933" s="72" t="s">
        <v>14</v>
      </c>
      <c r="F13933" s="69"/>
      <c r="G13933" s="37">
        <v>1222</v>
      </c>
      <c r="H13933" s="17">
        <v>88</v>
      </c>
      <c r="I13933" s="17">
        <v>831</v>
      </c>
      <c r="J13933" s="17">
        <v>279</v>
      </c>
      <c r="K13933" s="55">
        <v>24</v>
      </c>
    </row>
    <row r="13934" spans="2:11" x14ac:dyDescent="0.2">
      <c r="D13934" s="57"/>
      <c r="E13934" s="54"/>
      <c r="F13934" s="71"/>
      <c r="G13934" s="9">
        <v>100</v>
      </c>
      <c r="H13934" s="2">
        <v>7.2013093289689998</v>
      </c>
      <c r="I13934" s="2">
        <v>68.003273322422004</v>
      </c>
      <c r="J13934" s="2">
        <v>22.831423895254002</v>
      </c>
      <c r="K13934" s="13">
        <v>1.9639934533550001</v>
      </c>
    </row>
    <row r="13935" spans="2:11" x14ac:dyDescent="0.2">
      <c r="D13935" s="174" t="s">
        <v>18</v>
      </c>
      <c r="E13935" s="20" t="s">
        <v>19</v>
      </c>
      <c r="F13935" s="22"/>
      <c r="G13935" s="21">
        <v>57</v>
      </c>
      <c r="H13935" s="25">
        <v>2</v>
      </c>
      <c r="I13935" s="3">
        <v>44</v>
      </c>
      <c r="J13935" s="3">
        <v>9</v>
      </c>
      <c r="K13935" s="26">
        <v>2</v>
      </c>
    </row>
    <row r="13936" spans="2:11" x14ac:dyDescent="0.2">
      <c r="D13936" s="175"/>
      <c r="E13936" s="11"/>
      <c r="F13936" s="10"/>
      <c r="G13936" s="9">
        <v>100</v>
      </c>
      <c r="H13936" s="16">
        <v>3.508771929825</v>
      </c>
      <c r="I13936" s="23">
        <v>77.192982456140001</v>
      </c>
      <c r="J13936" s="27">
        <v>15.789473684211</v>
      </c>
      <c r="K13936" s="13">
        <v>3.508771929825</v>
      </c>
    </row>
    <row r="13937" spans="4:11" x14ac:dyDescent="0.2">
      <c r="D13937" s="175"/>
      <c r="E13937" s="4" t="s">
        <v>20</v>
      </c>
      <c r="F13937" s="6"/>
      <c r="G13937" s="5">
        <v>84</v>
      </c>
      <c r="H13937" s="7">
        <v>8</v>
      </c>
      <c r="I13937" s="1">
        <v>55</v>
      </c>
      <c r="J13937" s="1">
        <v>19</v>
      </c>
      <c r="K13937" s="8">
        <v>2</v>
      </c>
    </row>
    <row r="13938" spans="4:11" x14ac:dyDescent="0.2">
      <c r="D13938" s="175"/>
      <c r="E13938" s="11"/>
      <c r="F13938" s="10"/>
      <c r="G13938" s="9">
        <v>100</v>
      </c>
      <c r="H13938" s="16">
        <v>9.5238095238099998</v>
      </c>
      <c r="I13938" s="2">
        <v>65.476190476189998</v>
      </c>
      <c r="J13938" s="2">
        <v>22.619047619048001</v>
      </c>
      <c r="K13938" s="13">
        <v>2.3809523809519999</v>
      </c>
    </row>
    <row r="13939" spans="4:11" x14ac:dyDescent="0.2">
      <c r="D13939" s="175"/>
      <c r="E13939" s="4" t="s">
        <v>21</v>
      </c>
      <c r="F13939" s="6"/>
      <c r="G13939" s="5">
        <v>487</v>
      </c>
      <c r="H13939" s="7">
        <v>37</v>
      </c>
      <c r="I13939" s="1">
        <v>326</v>
      </c>
      <c r="J13939" s="1">
        <v>115</v>
      </c>
      <c r="K13939" s="8">
        <v>9</v>
      </c>
    </row>
    <row r="13940" spans="4:11" x14ac:dyDescent="0.2">
      <c r="D13940" s="175"/>
      <c r="E13940" s="11"/>
      <c r="F13940" s="10"/>
      <c r="G13940" s="9">
        <v>100</v>
      </c>
      <c r="H13940" s="16">
        <v>7.5975359342919999</v>
      </c>
      <c r="I13940" s="2">
        <v>66.940451745380003</v>
      </c>
      <c r="J13940" s="2">
        <v>23.613963039013999</v>
      </c>
      <c r="K13940" s="13">
        <v>1.8480492813139999</v>
      </c>
    </row>
    <row r="13941" spans="4:11" x14ac:dyDescent="0.2">
      <c r="D13941" s="175"/>
      <c r="E13941" s="4" t="s">
        <v>22</v>
      </c>
      <c r="F13941" s="6"/>
      <c r="G13941" s="5">
        <v>35</v>
      </c>
      <c r="H13941" s="7">
        <v>1</v>
      </c>
      <c r="I13941" s="1">
        <v>20</v>
      </c>
      <c r="J13941" s="1">
        <v>11</v>
      </c>
      <c r="K13941" s="8">
        <v>3</v>
      </c>
    </row>
    <row r="13942" spans="4:11" x14ac:dyDescent="0.2">
      <c r="D13942" s="175"/>
      <c r="E13942" s="11"/>
      <c r="F13942" s="10"/>
      <c r="G13942" s="9">
        <v>100</v>
      </c>
      <c r="H13942" s="16">
        <v>2.8571428571430002</v>
      </c>
      <c r="I13942" s="46">
        <v>57.142857142856997</v>
      </c>
      <c r="J13942" s="23">
        <v>31.428571428571001</v>
      </c>
      <c r="K13942" s="89">
        <v>8.5714285714289993</v>
      </c>
    </row>
    <row r="13943" spans="4:11" x14ac:dyDescent="0.2">
      <c r="D13943" s="175"/>
      <c r="E13943" s="4" t="s">
        <v>23</v>
      </c>
      <c r="F13943" s="6"/>
      <c r="G13943" s="5">
        <v>143</v>
      </c>
      <c r="H13943" s="7">
        <v>6</v>
      </c>
      <c r="I13943" s="1">
        <v>105</v>
      </c>
      <c r="J13943" s="1">
        <v>30</v>
      </c>
      <c r="K13943" s="8">
        <v>2</v>
      </c>
    </row>
    <row r="13944" spans="4:11" x14ac:dyDescent="0.2">
      <c r="D13944" s="175"/>
      <c r="E13944" s="11"/>
      <c r="F13944" s="10"/>
      <c r="G13944" s="9">
        <v>100</v>
      </c>
      <c r="H13944" s="16">
        <v>4.1958041958040004</v>
      </c>
      <c r="I13944" s="23">
        <v>73.426573426573</v>
      </c>
      <c r="J13944" s="2">
        <v>20.979020979021001</v>
      </c>
      <c r="K13944" s="13">
        <v>1.398601398601</v>
      </c>
    </row>
    <row r="13945" spans="4:11" x14ac:dyDescent="0.2">
      <c r="D13945" s="175"/>
      <c r="E13945" s="4" t="s">
        <v>24</v>
      </c>
      <c r="F13945" s="6"/>
      <c r="G13945" s="5">
        <v>187</v>
      </c>
      <c r="H13945" s="7">
        <v>19</v>
      </c>
      <c r="I13945" s="1">
        <v>119</v>
      </c>
      <c r="J13945" s="1">
        <v>47</v>
      </c>
      <c r="K13945" s="8">
        <v>2</v>
      </c>
    </row>
    <row r="13946" spans="4:11" x14ac:dyDescent="0.2">
      <c r="D13946" s="175"/>
      <c r="E13946" s="11"/>
      <c r="F13946" s="10"/>
      <c r="G13946" s="9">
        <v>100</v>
      </c>
      <c r="H13946" s="16">
        <v>10.160427807487</v>
      </c>
      <c r="I13946" s="2">
        <v>63.636363636364003</v>
      </c>
      <c r="J13946" s="2">
        <v>25.133689839572</v>
      </c>
      <c r="K13946" s="13">
        <v>1.069518716578</v>
      </c>
    </row>
    <row r="13947" spans="4:11" x14ac:dyDescent="0.2">
      <c r="D13947" s="175"/>
      <c r="E13947" s="4" t="s">
        <v>25</v>
      </c>
      <c r="F13947" s="6"/>
      <c r="G13947" s="5">
        <v>71</v>
      </c>
      <c r="H13947" s="7">
        <v>5</v>
      </c>
      <c r="I13947" s="1">
        <v>50</v>
      </c>
      <c r="J13947" s="1">
        <v>15</v>
      </c>
      <c r="K13947" s="8">
        <v>1</v>
      </c>
    </row>
    <row r="13948" spans="4:11" x14ac:dyDescent="0.2">
      <c r="D13948" s="175"/>
      <c r="E13948" s="11"/>
      <c r="F13948" s="10"/>
      <c r="G13948" s="9">
        <v>100</v>
      </c>
      <c r="H13948" s="16">
        <v>7.0422535211269999</v>
      </c>
      <c r="I13948" s="2">
        <v>70.422535211267999</v>
      </c>
      <c r="J13948" s="2">
        <v>21.12676056338</v>
      </c>
      <c r="K13948" s="13">
        <v>1.4084507042250001</v>
      </c>
    </row>
    <row r="13949" spans="4:11" x14ac:dyDescent="0.2">
      <c r="D13949" s="175"/>
      <c r="E13949" s="4" t="s">
        <v>26</v>
      </c>
      <c r="F13949" s="6"/>
      <c r="G13949" s="5">
        <v>30</v>
      </c>
      <c r="H13949" s="7">
        <v>3</v>
      </c>
      <c r="I13949" s="1">
        <v>21</v>
      </c>
      <c r="J13949" s="1">
        <v>5</v>
      </c>
      <c r="K13949" s="8">
        <v>1</v>
      </c>
    </row>
    <row r="13950" spans="4:11" x14ac:dyDescent="0.2">
      <c r="D13950" s="175"/>
      <c r="E13950" s="11"/>
      <c r="F13950" s="10"/>
      <c r="G13950" s="9">
        <v>100</v>
      </c>
      <c r="H13950" s="16">
        <v>10</v>
      </c>
      <c r="I13950" s="2">
        <v>70</v>
      </c>
      <c r="J13950" s="27">
        <v>16.666666666666998</v>
      </c>
      <c r="K13950" s="13">
        <v>3.333333333333</v>
      </c>
    </row>
    <row r="13951" spans="4:11" x14ac:dyDescent="0.2">
      <c r="D13951" s="175"/>
      <c r="E13951" s="4" t="s">
        <v>27</v>
      </c>
      <c r="F13951" s="6"/>
      <c r="G13951" s="5">
        <v>70</v>
      </c>
      <c r="H13951" s="7">
        <v>4</v>
      </c>
      <c r="I13951" s="1">
        <v>48</v>
      </c>
      <c r="J13951" s="1">
        <v>17</v>
      </c>
      <c r="K13951" s="8">
        <v>1</v>
      </c>
    </row>
    <row r="13952" spans="4:11" x14ac:dyDescent="0.2">
      <c r="D13952" s="175"/>
      <c r="E13952" s="11"/>
      <c r="F13952" s="10"/>
      <c r="G13952" s="9">
        <v>100</v>
      </c>
      <c r="H13952" s="16">
        <v>5.7142857142860004</v>
      </c>
      <c r="I13952" s="2">
        <v>68.571428571428996</v>
      </c>
      <c r="J13952" s="2">
        <v>24.285714285714</v>
      </c>
      <c r="K13952" s="13">
        <v>1.4285714285710001</v>
      </c>
    </row>
    <row r="13953" spans="4:11" x14ac:dyDescent="0.2">
      <c r="D13953" s="175"/>
      <c r="E13953" s="4" t="s">
        <v>28</v>
      </c>
      <c r="F13953" s="6"/>
      <c r="G13953" s="5">
        <v>51</v>
      </c>
      <c r="H13953" s="7">
        <v>3</v>
      </c>
      <c r="I13953" s="1">
        <v>39</v>
      </c>
      <c r="J13953" s="1">
        <v>8</v>
      </c>
      <c r="K13953" s="8">
        <v>1</v>
      </c>
    </row>
    <row r="13954" spans="4:11" x14ac:dyDescent="0.2">
      <c r="D13954" s="175"/>
      <c r="E13954" s="11"/>
      <c r="F13954" s="10"/>
      <c r="G13954" s="9">
        <v>100</v>
      </c>
      <c r="H13954" s="16">
        <v>5.8823529411760003</v>
      </c>
      <c r="I13954" s="23">
        <v>76.470588235294002</v>
      </c>
      <c r="J13954" s="27">
        <v>15.686274509804001</v>
      </c>
      <c r="K13954" s="13">
        <v>1.9607843137250001</v>
      </c>
    </row>
    <row r="13955" spans="4:11" x14ac:dyDescent="0.2">
      <c r="D13955" s="175"/>
      <c r="E13955" s="4" t="s">
        <v>29</v>
      </c>
      <c r="F13955" s="6"/>
      <c r="G13955" s="5">
        <v>7</v>
      </c>
      <c r="H13955" s="7">
        <v>0</v>
      </c>
      <c r="I13955" s="1">
        <v>4</v>
      </c>
      <c r="J13955" s="1">
        <v>3</v>
      </c>
      <c r="K13955" s="8">
        <v>0</v>
      </c>
    </row>
    <row r="13956" spans="4:11" x14ac:dyDescent="0.2">
      <c r="D13956" s="175"/>
      <c r="E13956" s="11"/>
      <c r="F13956" s="10"/>
      <c r="G13956" s="9">
        <v>100</v>
      </c>
      <c r="H13956" s="121">
        <v>0</v>
      </c>
      <c r="I13956" s="46">
        <v>57.142857142856997</v>
      </c>
      <c r="J13956" s="35">
        <v>42.857142857143003</v>
      </c>
      <c r="K13956" s="36">
        <v>0</v>
      </c>
    </row>
    <row r="13957" spans="4:11" x14ac:dyDescent="0.2">
      <c r="D13957" s="174" t="s">
        <v>30</v>
      </c>
      <c r="E13957" s="20" t="s">
        <v>31</v>
      </c>
      <c r="F13957" s="22"/>
      <c r="G13957" s="21">
        <v>393</v>
      </c>
      <c r="H13957" s="25">
        <v>33</v>
      </c>
      <c r="I13957" s="3">
        <v>261</v>
      </c>
      <c r="J13957" s="3">
        <v>93</v>
      </c>
      <c r="K13957" s="26">
        <v>6</v>
      </c>
    </row>
    <row r="13958" spans="4:11" x14ac:dyDescent="0.2">
      <c r="D13958" s="175"/>
      <c r="E13958" s="11"/>
      <c r="F13958" s="10"/>
      <c r="G13958" s="9">
        <v>100</v>
      </c>
      <c r="H13958" s="16">
        <v>8.3969465648850008</v>
      </c>
      <c r="I13958" s="2">
        <v>66.412213740458</v>
      </c>
      <c r="J13958" s="2">
        <v>23.664122137404998</v>
      </c>
      <c r="K13958" s="13">
        <v>1.526717557252</v>
      </c>
    </row>
    <row r="13959" spans="4:11" x14ac:dyDescent="0.2">
      <c r="D13959" s="175"/>
      <c r="E13959" s="4" t="s">
        <v>32</v>
      </c>
      <c r="F13959" s="6"/>
      <c r="G13959" s="5">
        <v>352</v>
      </c>
      <c r="H13959" s="7">
        <v>27</v>
      </c>
      <c r="I13959" s="1">
        <v>238</v>
      </c>
      <c r="J13959" s="1">
        <v>81</v>
      </c>
      <c r="K13959" s="8">
        <v>6</v>
      </c>
    </row>
    <row r="13960" spans="4:11" x14ac:dyDescent="0.2">
      <c r="D13960" s="175"/>
      <c r="E13960" s="11"/>
      <c r="F13960" s="10"/>
      <c r="G13960" s="9">
        <v>100</v>
      </c>
      <c r="H13960" s="16">
        <v>7.6704545454549997</v>
      </c>
      <c r="I13960" s="2">
        <v>67.613636363636004</v>
      </c>
      <c r="J13960" s="2">
        <v>23.011363636363999</v>
      </c>
      <c r="K13960" s="13">
        <v>1.7045454545450001</v>
      </c>
    </row>
    <row r="13961" spans="4:11" x14ac:dyDescent="0.2">
      <c r="D13961" s="175"/>
      <c r="E13961" s="4" t="s">
        <v>33</v>
      </c>
      <c r="F13961" s="6"/>
      <c r="G13961" s="5">
        <v>388</v>
      </c>
      <c r="H13961" s="7">
        <v>23</v>
      </c>
      <c r="I13961" s="1">
        <v>264</v>
      </c>
      <c r="J13961" s="1">
        <v>92</v>
      </c>
      <c r="K13961" s="8">
        <v>9</v>
      </c>
    </row>
    <row r="13962" spans="4:11" x14ac:dyDescent="0.2">
      <c r="D13962" s="175"/>
      <c r="E13962" s="11"/>
      <c r="F13962" s="10"/>
      <c r="G13962" s="9">
        <v>100</v>
      </c>
      <c r="H13962" s="16">
        <v>5.9278350515460003</v>
      </c>
      <c r="I13962" s="2">
        <v>68.041237113402005</v>
      </c>
      <c r="J13962" s="2">
        <v>23.711340206186001</v>
      </c>
      <c r="K13962" s="13">
        <v>2.319587628866</v>
      </c>
    </row>
    <row r="13963" spans="4:11" x14ac:dyDescent="0.2">
      <c r="D13963" s="175"/>
      <c r="E13963" s="4" t="s">
        <v>34</v>
      </c>
      <c r="F13963" s="6"/>
      <c r="G13963" s="5">
        <v>89</v>
      </c>
      <c r="H13963" s="7">
        <v>5</v>
      </c>
      <c r="I13963" s="1">
        <v>68</v>
      </c>
      <c r="J13963" s="1">
        <v>13</v>
      </c>
      <c r="K13963" s="8">
        <v>3</v>
      </c>
    </row>
    <row r="13964" spans="4:11" x14ac:dyDescent="0.2">
      <c r="D13964" s="175"/>
      <c r="E13964" s="11"/>
      <c r="F13964" s="10"/>
      <c r="G13964" s="9">
        <v>100</v>
      </c>
      <c r="H13964" s="16">
        <v>5.61797752809</v>
      </c>
      <c r="I13964" s="23">
        <v>76.404494382021994</v>
      </c>
      <c r="J13964" s="27">
        <v>14.606741573034</v>
      </c>
      <c r="K13964" s="13">
        <v>3.3707865168539999</v>
      </c>
    </row>
    <row r="13965" spans="4:11" x14ac:dyDescent="0.2">
      <c r="D13965" s="174" t="s">
        <v>35</v>
      </c>
      <c r="E13965" s="20" t="s">
        <v>36</v>
      </c>
      <c r="F13965" s="22"/>
      <c r="G13965" s="21">
        <v>629</v>
      </c>
      <c r="H13965" s="25">
        <v>50</v>
      </c>
      <c r="I13965" s="3">
        <v>431</v>
      </c>
      <c r="J13965" s="3">
        <v>139</v>
      </c>
      <c r="K13965" s="26">
        <v>9</v>
      </c>
    </row>
    <row r="13966" spans="4:11" x14ac:dyDescent="0.2">
      <c r="D13966" s="175"/>
      <c r="E13966" s="11"/>
      <c r="F13966" s="10"/>
      <c r="G13966" s="9">
        <v>100</v>
      </c>
      <c r="H13966" s="16">
        <v>7.9491255961840004</v>
      </c>
      <c r="I13966" s="2">
        <v>68.521462639109998</v>
      </c>
      <c r="J13966" s="2">
        <v>22.098569157393001</v>
      </c>
      <c r="K13966" s="13">
        <v>1.4308426073130001</v>
      </c>
    </row>
    <row r="13967" spans="4:11" x14ac:dyDescent="0.2">
      <c r="D13967" s="175"/>
      <c r="E13967" s="4" t="s">
        <v>37</v>
      </c>
      <c r="F13967" s="6"/>
      <c r="G13967" s="5">
        <v>593</v>
      </c>
      <c r="H13967" s="7">
        <v>38</v>
      </c>
      <c r="I13967" s="1">
        <v>400</v>
      </c>
      <c r="J13967" s="1">
        <v>140</v>
      </c>
      <c r="K13967" s="8">
        <v>15</v>
      </c>
    </row>
    <row r="13968" spans="4:11" x14ac:dyDescent="0.2">
      <c r="D13968" s="175"/>
      <c r="E13968" s="11"/>
      <c r="F13968" s="10"/>
      <c r="G13968" s="9">
        <v>100</v>
      </c>
      <c r="H13968" s="16">
        <v>6.4080944350760003</v>
      </c>
      <c r="I13968" s="2">
        <v>67.453625632378007</v>
      </c>
      <c r="J13968" s="2">
        <v>23.608768971332001</v>
      </c>
      <c r="K13968" s="13">
        <v>2.5295109612140001</v>
      </c>
    </row>
    <row r="13969" spans="2:11" x14ac:dyDescent="0.2">
      <c r="D13969" s="174" t="s">
        <v>38</v>
      </c>
      <c r="E13969" s="20" t="s">
        <v>39</v>
      </c>
      <c r="F13969" s="22"/>
      <c r="G13969" s="21">
        <v>64</v>
      </c>
      <c r="H13969" s="25">
        <v>5</v>
      </c>
      <c r="I13969" s="3">
        <v>48</v>
      </c>
      <c r="J13969" s="3">
        <v>10</v>
      </c>
      <c r="K13969" s="26">
        <v>1</v>
      </c>
    </row>
    <row r="13970" spans="2:11" x14ac:dyDescent="0.2">
      <c r="D13970" s="175"/>
      <c r="E13970" s="11"/>
      <c r="F13970" s="10"/>
      <c r="G13970" s="9">
        <v>100</v>
      </c>
      <c r="H13970" s="16">
        <v>7.8125</v>
      </c>
      <c r="I13970" s="23">
        <v>75</v>
      </c>
      <c r="J13970" s="27">
        <v>15.625</v>
      </c>
      <c r="K13970" s="13">
        <v>1.5625</v>
      </c>
    </row>
    <row r="13971" spans="2:11" x14ac:dyDescent="0.2">
      <c r="D13971" s="175"/>
      <c r="E13971" s="4" t="s">
        <v>40</v>
      </c>
      <c r="F13971" s="6"/>
      <c r="G13971" s="5">
        <v>147</v>
      </c>
      <c r="H13971" s="7">
        <v>11</v>
      </c>
      <c r="I13971" s="1">
        <v>102</v>
      </c>
      <c r="J13971" s="1">
        <v>34</v>
      </c>
      <c r="K13971" s="8">
        <v>0</v>
      </c>
    </row>
    <row r="13972" spans="2:11" x14ac:dyDescent="0.2">
      <c r="D13972" s="175"/>
      <c r="E13972" s="11"/>
      <c r="F13972" s="10"/>
      <c r="G13972" s="9">
        <v>100</v>
      </c>
      <c r="H13972" s="16">
        <v>7.4829931972789998</v>
      </c>
      <c r="I13972" s="2">
        <v>69.387755102040998</v>
      </c>
      <c r="J13972" s="2">
        <v>23.129251700680001</v>
      </c>
      <c r="K13972" s="36">
        <v>0</v>
      </c>
    </row>
    <row r="13973" spans="2:11" x14ac:dyDescent="0.2">
      <c r="D13973" s="175"/>
      <c r="E13973" s="4" t="s">
        <v>41</v>
      </c>
      <c r="F13973" s="6"/>
      <c r="G13973" s="5">
        <v>204</v>
      </c>
      <c r="H13973" s="7">
        <v>8</v>
      </c>
      <c r="I13973" s="1">
        <v>134</v>
      </c>
      <c r="J13973" s="1">
        <v>59</v>
      </c>
      <c r="K13973" s="8">
        <v>3</v>
      </c>
    </row>
    <row r="13974" spans="2:11" x14ac:dyDescent="0.2">
      <c r="D13974" s="175"/>
      <c r="E13974" s="11"/>
      <c r="F13974" s="10"/>
      <c r="G13974" s="9">
        <v>100</v>
      </c>
      <c r="H13974" s="16">
        <v>3.9215686274510002</v>
      </c>
      <c r="I13974" s="2">
        <v>65.686274509803994</v>
      </c>
      <c r="J13974" s="23">
        <v>28.921568627450998</v>
      </c>
      <c r="K13974" s="13">
        <v>1.4705882352940001</v>
      </c>
    </row>
    <row r="13975" spans="2:11" x14ac:dyDescent="0.2">
      <c r="D13975" s="175"/>
      <c r="E13975" s="4" t="s">
        <v>42</v>
      </c>
      <c r="F13975" s="6"/>
      <c r="G13975" s="5">
        <v>210</v>
      </c>
      <c r="H13975" s="7">
        <v>15</v>
      </c>
      <c r="I13975" s="1">
        <v>147</v>
      </c>
      <c r="J13975" s="1">
        <v>45</v>
      </c>
      <c r="K13975" s="8">
        <v>3</v>
      </c>
    </row>
    <row r="13976" spans="2:11" x14ac:dyDescent="0.2">
      <c r="D13976" s="175"/>
      <c r="E13976" s="11"/>
      <c r="F13976" s="10"/>
      <c r="G13976" s="9">
        <v>100</v>
      </c>
      <c r="H13976" s="16">
        <v>7.1428571428570002</v>
      </c>
      <c r="I13976" s="2">
        <v>70</v>
      </c>
      <c r="J13976" s="2">
        <v>21.428571428571001</v>
      </c>
      <c r="K13976" s="13">
        <v>1.4285714285710001</v>
      </c>
    </row>
    <row r="13977" spans="2:11" x14ac:dyDescent="0.2">
      <c r="D13977" s="175"/>
      <c r="E13977" s="4" t="s">
        <v>43</v>
      </c>
      <c r="F13977" s="6"/>
      <c r="G13977" s="5">
        <v>204</v>
      </c>
      <c r="H13977" s="7">
        <v>10</v>
      </c>
      <c r="I13977" s="1">
        <v>141</v>
      </c>
      <c r="J13977" s="1">
        <v>51</v>
      </c>
      <c r="K13977" s="8">
        <v>2</v>
      </c>
    </row>
    <row r="13978" spans="2:11" x14ac:dyDescent="0.2">
      <c r="D13978" s="175"/>
      <c r="E13978" s="11"/>
      <c r="F13978" s="10"/>
      <c r="G13978" s="9">
        <v>100</v>
      </c>
      <c r="H13978" s="16">
        <v>4.9019607843140003</v>
      </c>
      <c r="I13978" s="2">
        <v>69.117647058824005</v>
      </c>
      <c r="J13978" s="2">
        <v>25</v>
      </c>
      <c r="K13978" s="13">
        <v>0.98039215686299996</v>
      </c>
    </row>
    <row r="13979" spans="2:11" x14ac:dyDescent="0.2">
      <c r="D13979" s="175"/>
      <c r="E13979" s="4" t="s">
        <v>44</v>
      </c>
      <c r="F13979" s="6"/>
      <c r="G13979" s="5">
        <v>223</v>
      </c>
      <c r="H13979" s="7">
        <v>21</v>
      </c>
      <c r="I13979" s="1">
        <v>149</v>
      </c>
      <c r="J13979" s="1">
        <v>48</v>
      </c>
      <c r="K13979" s="8">
        <v>5</v>
      </c>
    </row>
    <row r="13980" spans="2:11" x14ac:dyDescent="0.2">
      <c r="D13980" s="175"/>
      <c r="E13980" s="11"/>
      <c r="F13980" s="10"/>
      <c r="G13980" s="9">
        <v>100</v>
      </c>
      <c r="H13980" s="16">
        <v>9.4170403587439999</v>
      </c>
      <c r="I13980" s="2">
        <v>66.816143497758006</v>
      </c>
      <c r="J13980" s="2">
        <v>21.52466367713</v>
      </c>
      <c r="K13980" s="13">
        <v>2.2421524663680001</v>
      </c>
    </row>
    <row r="13981" spans="2:11" x14ac:dyDescent="0.2">
      <c r="D13981" s="175"/>
      <c r="E13981" s="4" t="s">
        <v>45</v>
      </c>
      <c r="F13981" s="6"/>
      <c r="G13981" s="5">
        <v>170</v>
      </c>
      <c r="H13981" s="7">
        <v>18</v>
      </c>
      <c r="I13981" s="1">
        <v>110</v>
      </c>
      <c r="J13981" s="1">
        <v>32</v>
      </c>
      <c r="K13981" s="8">
        <v>10</v>
      </c>
    </row>
    <row r="13982" spans="2:11" x14ac:dyDescent="0.2">
      <c r="D13982" s="176"/>
      <c r="E13982" s="57"/>
      <c r="F13982" s="54"/>
      <c r="G13982" s="67">
        <v>100</v>
      </c>
      <c r="H13982" s="82">
        <v>10.588235294118</v>
      </c>
      <c r="I13982" s="48">
        <v>64.705882352941003</v>
      </c>
      <c r="J13982" s="48">
        <v>18.823529411765001</v>
      </c>
      <c r="K13982" s="84">
        <v>5.8823529411760003</v>
      </c>
    </row>
    <row r="13984" spans="2:11" x14ac:dyDescent="0.2">
      <c r="B13984" s="43" t="str">
        <f xml:space="preserve"> HYPERLINK("#'目次'!B296", "[290]")</f>
        <v>[290]</v>
      </c>
      <c r="C13984" s="31" t="s">
        <v>515</v>
      </c>
    </row>
    <row r="13988" spans="4:11" x14ac:dyDescent="0.2">
      <c r="D13988" s="177"/>
      <c r="E13988" s="178"/>
      <c r="F13988" s="178"/>
      <c r="G13988" s="40" t="s">
        <v>14</v>
      </c>
      <c r="H13988" s="42" t="s">
        <v>492</v>
      </c>
      <c r="I13988" s="15" t="s">
        <v>493</v>
      </c>
      <c r="J13988" s="15" t="s">
        <v>494</v>
      </c>
      <c r="K13988" s="44" t="s">
        <v>17</v>
      </c>
    </row>
    <row r="13989" spans="4:11" x14ac:dyDescent="0.2">
      <c r="D13989" s="179"/>
      <c r="E13989" s="180"/>
      <c r="F13989" s="180"/>
      <c r="G13989" s="39"/>
      <c r="H13989" s="41"/>
      <c r="I13989" s="14"/>
      <c r="J13989" s="14"/>
      <c r="K13989" s="38"/>
    </row>
    <row r="13990" spans="4:11" x14ac:dyDescent="0.2">
      <c r="D13990" s="70"/>
      <c r="E13990" s="72" t="s">
        <v>14</v>
      </c>
      <c r="F13990" s="69"/>
      <c r="G13990" s="37">
        <v>1222</v>
      </c>
      <c r="H13990" s="17">
        <v>88</v>
      </c>
      <c r="I13990" s="17">
        <v>831</v>
      </c>
      <c r="J13990" s="17">
        <v>279</v>
      </c>
      <c r="K13990" s="55">
        <v>24</v>
      </c>
    </row>
    <row r="13991" spans="4:11" x14ac:dyDescent="0.2">
      <c r="D13991" s="57"/>
      <c r="E13991" s="54"/>
      <c r="F13991" s="71"/>
      <c r="G13991" s="9">
        <v>100</v>
      </c>
      <c r="H13991" s="2">
        <v>7.2013093289689998</v>
      </c>
      <c r="I13991" s="2">
        <v>68.003273322422004</v>
      </c>
      <c r="J13991" s="2">
        <v>22.831423895254002</v>
      </c>
      <c r="K13991" s="13">
        <v>1.9639934533550001</v>
      </c>
    </row>
    <row r="13992" spans="4:11" x14ac:dyDescent="0.2">
      <c r="D13992" s="174" t="s">
        <v>52</v>
      </c>
      <c r="E13992" s="20" t="s">
        <v>53</v>
      </c>
      <c r="F13992" s="22"/>
      <c r="G13992" s="21">
        <v>15</v>
      </c>
      <c r="H13992" s="25">
        <v>0</v>
      </c>
      <c r="I13992" s="3">
        <v>12</v>
      </c>
      <c r="J13992" s="3">
        <v>3</v>
      </c>
      <c r="K13992" s="26">
        <v>0</v>
      </c>
    </row>
    <row r="13993" spans="4:11" x14ac:dyDescent="0.2">
      <c r="D13993" s="175"/>
      <c r="E13993" s="11"/>
      <c r="F13993" s="10"/>
      <c r="G13993" s="9">
        <v>100</v>
      </c>
      <c r="H13993" s="121">
        <v>0</v>
      </c>
      <c r="I13993" s="35">
        <v>80</v>
      </c>
      <c r="J13993" s="2">
        <v>20</v>
      </c>
      <c r="K13993" s="36">
        <v>0</v>
      </c>
    </row>
    <row r="13994" spans="4:11" ht="24" x14ac:dyDescent="0.2">
      <c r="D13994" s="175"/>
      <c r="E13994" s="4" t="s">
        <v>54</v>
      </c>
      <c r="F13994" s="6"/>
      <c r="G13994" s="5">
        <v>122</v>
      </c>
      <c r="H13994" s="7">
        <v>14</v>
      </c>
      <c r="I13994" s="1">
        <v>89</v>
      </c>
      <c r="J13994" s="1">
        <v>18</v>
      </c>
      <c r="K13994" s="8">
        <v>1</v>
      </c>
    </row>
    <row r="13995" spans="4:11" x14ac:dyDescent="0.2">
      <c r="D13995" s="175"/>
      <c r="E13995" s="11"/>
      <c r="F13995" s="10"/>
      <c r="G13995" s="9">
        <v>100</v>
      </c>
      <c r="H13995" s="16">
        <v>11.475409836066</v>
      </c>
      <c r="I13995" s="2">
        <v>72.950819672131004</v>
      </c>
      <c r="J13995" s="27">
        <v>14.754098360656</v>
      </c>
      <c r="K13995" s="13">
        <v>0.81967213114799997</v>
      </c>
    </row>
    <row r="13996" spans="4:11" x14ac:dyDescent="0.2">
      <c r="D13996" s="175"/>
      <c r="E13996" s="4" t="s">
        <v>55</v>
      </c>
      <c r="F13996" s="6"/>
      <c r="G13996" s="5">
        <v>43</v>
      </c>
      <c r="H13996" s="7">
        <v>2</v>
      </c>
      <c r="I13996" s="1">
        <v>30</v>
      </c>
      <c r="J13996" s="1">
        <v>11</v>
      </c>
      <c r="K13996" s="8">
        <v>0</v>
      </c>
    </row>
    <row r="13997" spans="4:11" x14ac:dyDescent="0.2">
      <c r="D13997" s="175"/>
      <c r="E13997" s="11"/>
      <c r="F13997" s="10"/>
      <c r="G13997" s="9">
        <v>100</v>
      </c>
      <c r="H13997" s="16">
        <v>4.6511627906979998</v>
      </c>
      <c r="I13997" s="2">
        <v>69.767441860464999</v>
      </c>
      <c r="J13997" s="2">
        <v>25.581395348836999</v>
      </c>
      <c r="K13997" s="36">
        <v>0</v>
      </c>
    </row>
    <row r="13998" spans="4:11" x14ac:dyDescent="0.2">
      <c r="D13998" s="175"/>
      <c r="E13998" s="4" t="s">
        <v>56</v>
      </c>
      <c r="F13998" s="6"/>
      <c r="G13998" s="5">
        <v>60</v>
      </c>
      <c r="H13998" s="7">
        <v>2</v>
      </c>
      <c r="I13998" s="1">
        <v>47</v>
      </c>
      <c r="J13998" s="1">
        <v>11</v>
      </c>
      <c r="K13998" s="8">
        <v>0</v>
      </c>
    </row>
    <row r="13999" spans="4:11" x14ac:dyDescent="0.2">
      <c r="D13999" s="175"/>
      <c r="E13999" s="11"/>
      <c r="F13999" s="10"/>
      <c r="G13999" s="9">
        <v>100</v>
      </c>
      <c r="H13999" s="16">
        <v>3.333333333333</v>
      </c>
      <c r="I13999" s="35">
        <v>78.333333333333002</v>
      </c>
      <c r="J13999" s="2">
        <v>18.333333333333002</v>
      </c>
      <c r="K13999" s="36">
        <v>0</v>
      </c>
    </row>
    <row r="14000" spans="4:11" x14ac:dyDescent="0.2">
      <c r="D14000" s="175"/>
      <c r="E14000" s="4" t="s">
        <v>57</v>
      </c>
      <c r="F14000" s="6"/>
      <c r="G14000" s="5">
        <v>286</v>
      </c>
      <c r="H14000" s="7">
        <v>21</v>
      </c>
      <c r="I14000" s="1">
        <v>194</v>
      </c>
      <c r="J14000" s="1">
        <v>69</v>
      </c>
      <c r="K14000" s="8">
        <v>2</v>
      </c>
    </row>
    <row r="14001" spans="4:11" x14ac:dyDescent="0.2">
      <c r="D14001" s="175"/>
      <c r="E14001" s="11"/>
      <c r="F14001" s="10"/>
      <c r="G14001" s="9">
        <v>100</v>
      </c>
      <c r="H14001" s="16">
        <v>7.3426573426569997</v>
      </c>
      <c r="I14001" s="2">
        <v>67.832167832167997</v>
      </c>
      <c r="J14001" s="2">
        <v>24.125874125873999</v>
      </c>
      <c r="K14001" s="13">
        <v>0.69930069930100003</v>
      </c>
    </row>
    <row r="14002" spans="4:11" x14ac:dyDescent="0.2">
      <c r="D14002" s="175"/>
      <c r="E14002" s="4" t="s">
        <v>58</v>
      </c>
      <c r="F14002" s="6"/>
      <c r="G14002" s="5">
        <v>129</v>
      </c>
      <c r="H14002" s="7">
        <v>9</v>
      </c>
      <c r="I14002" s="1">
        <v>85</v>
      </c>
      <c r="J14002" s="1">
        <v>34</v>
      </c>
      <c r="K14002" s="8">
        <v>1</v>
      </c>
    </row>
    <row r="14003" spans="4:11" x14ac:dyDescent="0.2">
      <c r="D14003" s="175"/>
      <c r="E14003" s="11"/>
      <c r="F14003" s="10"/>
      <c r="G14003" s="9">
        <v>100</v>
      </c>
      <c r="H14003" s="16">
        <v>6.9767441860470001</v>
      </c>
      <c r="I14003" s="2">
        <v>65.891472868216994</v>
      </c>
      <c r="J14003" s="2">
        <v>26.356589147287</v>
      </c>
      <c r="K14003" s="13">
        <v>0.77519379845000003</v>
      </c>
    </row>
    <row r="14004" spans="4:11" x14ac:dyDescent="0.2">
      <c r="D14004" s="175"/>
      <c r="E14004" s="4" t="s">
        <v>59</v>
      </c>
      <c r="F14004" s="6"/>
      <c r="G14004" s="5">
        <v>195</v>
      </c>
      <c r="H14004" s="7">
        <v>14</v>
      </c>
      <c r="I14004" s="1">
        <v>124</v>
      </c>
      <c r="J14004" s="1">
        <v>49</v>
      </c>
      <c r="K14004" s="8">
        <v>8</v>
      </c>
    </row>
    <row r="14005" spans="4:11" x14ac:dyDescent="0.2">
      <c r="D14005" s="175"/>
      <c r="E14005" s="11"/>
      <c r="F14005" s="10"/>
      <c r="G14005" s="9">
        <v>100</v>
      </c>
      <c r="H14005" s="16">
        <v>7.1794871794870003</v>
      </c>
      <c r="I14005" s="2">
        <v>63.589743589744003</v>
      </c>
      <c r="J14005" s="2">
        <v>25.128205128205</v>
      </c>
      <c r="K14005" s="13">
        <v>4.1025641025640001</v>
      </c>
    </row>
    <row r="14006" spans="4:11" x14ac:dyDescent="0.2">
      <c r="D14006" s="175"/>
      <c r="E14006" s="4" t="s">
        <v>60</v>
      </c>
      <c r="F14006" s="6"/>
      <c r="G14006" s="5">
        <v>176</v>
      </c>
      <c r="H14006" s="7">
        <v>14</v>
      </c>
      <c r="I14006" s="1">
        <v>109</v>
      </c>
      <c r="J14006" s="1">
        <v>48</v>
      </c>
      <c r="K14006" s="8">
        <v>5</v>
      </c>
    </row>
    <row r="14007" spans="4:11" x14ac:dyDescent="0.2">
      <c r="D14007" s="175"/>
      <c r="E14007" s="11"/>
      <c r="F14007" s="10"/>
      <c r="G14007" s="9">
        <v>100</v>
      </c>
      <c r="H14007" s="16">
        <v>7.9545454545450003</v>
      </c>
      <c r="I14007" s="27">
        <v>61.931818181818002</v>
      </c>
      <c r="J14007" s="2">
        <v>27.272727272727</v>
      </c>
      <c r="K14007" s="13">
        <v>2.8409090909089998</v>
      </c>
    </row>
    <row r="14008" spans="4:11" x14ac:dyDescent="0.2">
      <c r="D14008" s="175"/>
      <c r="E14008" s="4" t="s">
        <v>61</v>
      </c>
      <c r="F14008" s="6"/>
      <c r="G14008" s="5">
        <v>78</v>
      </c>
      <c r="H14008" s="7">
        <v>6</v>
      </c>
      <c r="I14008" s="1">
        <v>59</v>
      </c>
      <c r="J14008" s="1">
        <v>12</v>
      </c>
      <c r="K14008" s="8">
        <v>1</v>
      </c>
    </row>
    <row r="14009" spans="4:11" x14ac:dyDescent="0.2">
      <c r="D14009" s="175"/>
      <c r="E14009" s="11"/>
      <c r="F14009" s="10"/>
      <c r="G14009" s="9">
        <v>100</v>
      </c>
      <c r="H14009" s="16">
        <v>7.6923076923079998</v>
      </c>
      <c r="I14009" s="23">
        <v>75.641025641026005</v>
      </c>
      <c r="J14009" s="27">
        <v>15.384615384615</v>
      </c>
      <c r="K14009" s="13">
        <v>1.2820512820509999</v>
      </c>
    </row>
    <row r="14010" spans="4:11" x14ac:dyDescent="0.2">
      <c r="D14010" s="175"/>
      <c r="E14010" s="4" t="s">
        <v>62</v>
      </c>
      <c r="F14010" s="6"/>
      <c r="G14010" s="5">
        <v>113</v>
      </c>
      <c r="H14010" s="7">
        <v>5</v>
      </c>
      <c r="I14010" s="1">
        <v>80</v>
      </c>
      <c r="J14010" s="1">
        <v>24</v>
      </c>
      <c r="K14010" s="8">
        <v>4</v>
      </c>
    </row>
    <row r="14011" spans="4:11" x14ac:dyDescent="0.2">
      <c r="D14011" s="175"/>
      <c r="E14011" s="11"/>
      <c r="F14011" s="10"/>
      <c r="G14011" s="9">
        <v>100</v>
      </c>
      <c r="H14011" s="16">
        <v>4.424778761062</v>
      </c>
      <c r="I14011" s="2">
        <v>70.796460176991005</v>
      </c>
      <c r="J14011" s="2">
        <v>21.238938053097002</v>
      </c>
      <c r="K14011" s="13">
        <v>3.53982300885</v>
      </c>
    </row>
    <row r="14012" spans="4:11" x14ac:dyDescent="0.2">
      <c r="D14012" s="174" t="s">
        <v>63</v>
      </c>
      <c r="E14012" s="20" t="s">
        <v>64</v>
      </c>
      <c r="F14012" s="22"/>
      <c r="G14012" s="21">
        <v>234</v>
      </c>
      <c r="H14012" s="25">
        <v>20</v>
      </c>
      <c r="I14012" s="3">
        <v>145</v>
      </c>
      <c r="J14012" s="3">
        <v>63</v>
      </c>
      <c r="K14012" s="26">
        <v>6</v>
      </c>
    </row>
    <row r="14013" spans="4:11" x14ac:dyDescent="0.2">
      <c r="D14013" s="175"/>
      <c r="E14013" s="11"/>
      <c r="F14013" s="10"/>
      <c r="G14013" s="9">
        <v>100</v>
      </c>
      <c r="H14013" s="16">
        <v>8.5470085470089998</v>
      </c>
      <c r="I14013" s="27">
        <v>61.965811965812001</v>
      </c>
      <c r="J14013" s="2">
        <v>26.923076923077002</v>
      </c>
      <c r="K14013" s="13">
        <v>2.564102564103</v>
      </c>
    </row>
    <row r="14014" spans="4:11" x14ac:dyDescent="0.2">
      <c r="D14014" s="175"/>
      <c r="E14014" s="4" t="s">
        <v>65</v>
      </c>
      <c r="F14014" s="6"/>
      <c r="G14014" s="5">
        <v>172</v>
      </c>
      <c r="H14014" s="7">
        <v>18</v>
      </c>
      <c r="I14014" s="1">
        <v>108</v>
      </c>
      <c r="J14014" s="1">
        <v>38</v>
      </c>
      <c r="K14014" s="8">
        <v>8</v>
      </c>
    </row>
    <row r="14015" spans="4:11" x14ac:dyDescent="0.2">
      <c r="D14015" s="175"/>
      <c r="E14015" s="11"/>
      <c r="F14015" s="10"/>
      <c r="G14015" s="9">
        <v>100</v>
      </c>
      <c r="H14015" s="16">
        <v>10.465116279069999</v>
      </c>
      <c r="I14015" s="27">
        <v>62.790697674419</v>
      </c>
      <c r="J14015" s="2">
        <v>22.093023255814</v>
      </c>
      <c r="K14015" s="13">
        <v>4.6511627906979998</v>
      </c>
    </row>
    <row r="14016" spans="4:11" x14ac:dyDescent="0.2">
      <c r="D14016" s="175"/>
      <c r="E14016" s="4" t="s">
        <v>66</v>
      </c>
      <c r="F14016" s="6"/>
      <c r="G14016" s="5">
        <v>165</v>
      </c>
      <c r="H14016" s="7">
        <v>11</v>
      </c>
      <c r="I14016" s="1">
        <v>119</v>
      </c>
      <c r="J14016" s="1">
        <v>32</v>
      </c>
      <c r="K14016" s="8">
        <v>3</v>
      </c>
    </row>
    <row r="14017" spans="2:11" x14ac:dyDescent="0.2">
      <c r="D14017" s="175"/>
      <c r="E14017" s="11"/>
      <c r="F14017" s="10"/>
      <c r="G14017" s="9">
        <v>100</v>
      </c>
      <c r="H14017" s="16">
        <v>6.666666666667</v>
      </c>
      <c r="I14017" s="2">
        <v>72.121212121211997</v>
      </c>
      <c r="J14017" s="2">
        <v>19.393939393939</v>
      </c>
      <c r="K14017" s="13">
        <v>1.818181818182</v>
      </c>
    </row>
    <row r="14018" spans="2:11" x14ac:dyDescent="0.2">
      <c r="D14018" s="175"/>
      <c r="E14018" s="4" t="s">
        <v>67</v>
      </c>
      <c r="F14018" s="6"/>
      <c r="G14018" s="5">
        <v>158</v>
      </c>
      <c r="H14018" s="7">
        <v>10</v>
      </c>
      <c r="I14018" s="1">
        <v>111</v>
      </c>
      <c r="J14018" s="1">
        <v>37</v>
      </c>
      <c r="K14018" s="8">
        <v>0</v>
      </c>
    </row>
    <row r="14019" spans="2:11" x14ac:dyDescent="0.2">
      <c r="D14019" s="175"/>
      <c r="E14019" s="11"/>
      <c r="F14019" s="10"/>
      <c r="G14019" s="9">
        <v>100</v>
      </c>
      <c r="H14019" s="16">
        <v>6.3291139240509997</v>
      </c>
      <c r="I14019" s="2">
        <v>70.253164556962005</v>
      </c>
      <c r="J14019" s="2">
        <v>23.417721518987001</v>
      </c>
      <c r="K14019" s="36">
        <v>0</v>
      </c>
    </row>
    <row r="14020" spans="2:11" x14ac:dyDescent="0.2">
      <c r="D14020" s="175"/>
      <c r="E14020" s="4" t="s">
        <v>68</v>
      </c>
      <c r="F14020" s="6"/>
      <c r="G14020" s="5">
        <v>112</v>
      </c>
      <c r="H14020" s="7">
        <v>6</v>
      </c>
      <c r="I14020" s="1">
        <v>85</v>
      </c>
      <c r="J14020" s="1">
        <v>19</v>
      </c>
      <c r="K14020" s="8">
        <v>2</v>
      </c>
    </row>
    <row r="14021" spans="2:11" x14ac:dyDescent="0.2">
      <c r="D14021" s="175"/>
      <c r="E14021" s="11"/>
      <c r="F14021" s="10"/>
      <c r="G14021" s="9">
        <v>100</v>
      </c>
      <c r="H14021" s="16">
        <v>5.3571428571429998</v>
      </c>
      <c r="I14021" s="23">
        <v>75.892857142856997</v>
      </c>
      <c r="J14021" s="27">
        <v>16.964285714286</v>
      </c>
      <c r="K14021" s="13">
        <v>1.785714285714</v>
      </c>
    </row>
    <row r="14022" spans="2:11" x14ac:dyDescent="0.2">
      <c r="D14022" s="175"/>
      <c r="E14022" s="4" t="s">
        <v>69</v>
      </c>
      <c r="F14022" s="6"/>
      <c r="G14022" s="5">
        <v>92</v>
      </c>
      <c r="H14022" s="7">
        <v>7</v>
      </c>
      <c r="I14022" s="1">
        <v>60</v>
      </c>
      <c r="J14022" s="1">
        <v>24</v>
      </c>
      <c r="K14022" s="8">
        <v>1</v>
      </c>
    </row>
    <row r="14023" spans="2:11" x14ac:dyDescent="0.2">
      <c r="D14023" s="175"/>
      <c r="E14023" s="11"/>
      <c r="F14023" s="10"/>
      <c r="G14023" s="9">
        <v>100</v>
      </c>
      <c r="H14023" s="16">
        <v>7.6086956521740001</v>
      </c>
      <c r="I14023" s="2">
        <v>65.217391304347998</v>
      </c>
      <c r="J14023" s="2">
        <v>26.086956521739001</v>
      </c>
      <c r="K14023" s="13">
        <v>1.086956521739</v>
      </c>
    </row>
    <row r="14024" spans="2:11" x14ac:dyDescent="0.2">
      <c r="D14024" s="175"/>
      <c r="E14024" s="4" t="s">
        <v>70</v>
      </c>
      <c r="F14024" s="6"/>
      <c r="G14024" s="5">
        <v>131</v>
      </c>
      <c r="H14024" s="7">
        <v>9</v>
      </c>
      <c r="I14024" s="1">
        <v>87</v>
      </c>
      <c r="J14024" s="1">
        <v>35</v>
      </c>
      <c r="K14024" s="8">
        <v>0</v>
      </c>
    </row>
    <row r="14025" spans="2:11" x14ac:dyDescent="0.2">
      <c r="D14025" s="175"/>
      <c r="E14025" s="11"/>
      <c r="F14025" s="10"/>
      <c r="G14025" s="9">
        <v>100</v>
      </c>
      <c r="H14025" s="16">
        <v>6.8702290076340002</v>
      </c>
      <c r="I14025" s="2">
        <v>66.412213740458</v>
      </c>
      <c r="J14025" s="2">
        <v>26.717557251908001</v>
      </c>
      <c r="K14025" s="36">
        <v>0</v>
      </c>
    </row>
    <row r="14026" spans="2:11" x14ac:dyDescent="0.2">
      <c r="D14026" s="175"/>
      <c r="E14026" s="4" t="s">
        <v>71</v>
      </c>
      <c r="F14026" s="6"/>
      <c r="G14026" s="5">
        <v>71</v>
      </c>
      <c r="H14026" s="7">
        <v>2</v>
      </c>
      <c r="I14026" s="1">
        <v>54</v>
      </c>
      <c r="J14026" s="1">
        <v>14</v>
      </c>
      <c r="K14026" s="8">
        <v>1</v>
      </c>
    </row>
    <row r="14027" spans="2:11" x14ac:dyDescent="0.2">
      <c r="D14027" s="175"/>
      <c r="E14027" s="11"/>
      <c r="F14027" s="10"/>
      <c r="G14027" s="9">
        <v>100</v>
      </c>
      <c r="H14027" s="16">
        <v>2.8169014084509998</v>
      </c>
      <c r="I14027" s="23">
        <v>76.056338028168994</v>
      </c>
      <c r="J14027" s="2">
        <v>19.718309859154999</v>
      </c>
      <c r="K14027" s="13">
        <v>1.4084507042250001</v>
      </c>
    </row>
    <row r="14028" spans="2:11" x14ac:dyDescent="0.2">
      <c r="D14028" s="175"/>
      <c r="E14028" s="4" t="s">
        <v>72</v>
      </c>
      <c r="F14028" s="6"/>
      <c r="G14028" s="5">
        <v>70</v>
      </c>
      <c r="H14028" s="7">
        <v>2</v>
      </c>
      <c r="I14028" s="1">
        <v>51</v>
      </c>
      <c r="J14028" s="1">
        <v>17</v>
      </c>
      <c r="K14028" s="8">
        <v>0</v>
      </c>
    </row>
    <row r="14029" spans="2:11" x14ac:dyDescent="0.2">
      <c r="D14029" s="176"/>
      <c r="E14029" s="57"/>
      <c r="F14029" s="54"/>
      <c r="G14029" s="67">
        <v>100</v>
      </c>
      <c r="H14029" s="82">
        <v>2.8571428571430002</v>
      </c>
      <c r="I14029" s="48">
        <v>72.857142857143003</v>
      </c>
      <c r="J14029" s="48">
        <v>24.285714285714</v>
      </c>
      <c r="K14029" s="124">
        <v>0</v>
      </c>
    </row>
    <row r="14031" spans="2:11" x14ac:dyDescent="0.2">
      <c r="B14031" s="43" t="str">
        <f xml:space="preserve"> HYPERLINK("#'目次'!B297", "[291]")</f>
        <v>[291]</v>
      </c>
      <c r="C14031" s="31" t="s">
        <v>515</v>
      </c>
    </row>
    <row r="14034" spans="3:11" x14ac:dyDescent="0.2">
      <c r="C14034" s="31" t="s">
        <v>75</v>
      </c>
    </row>
    <row r="14035" spans="3:11" x14ac:dyDescent="0.2">
      <c r="D14035" s="177"/>
      <c r="E14035" s="178"/>
      <c r="F14035" s="178"/>
      <c r="G14035" s="40" t="s">
        <v>14</v>
      </c>
      <c r="H14035" s="42" t="s">
        <v>492</v>
      </c>
      <c r="I14035" s="15" t="s">
        <v>493</v>
      </c>
      <c r="J14035" s="15" t="s">
        <v>494</v>
      </c>
      <c r="K14035" s="44" t="s">
        <v>17</v>
      </c>
    </row>
    <row r="14036" spans="3:11" x14ac:dyDescent="0.2">
      <c r="D14036" s="179"/>
      <c r="E14036" s="180"/>
      <c r="F14036" s="180"/>
      <c r="G14036" s="39"/>
      <c r="H14036" s="41"/>
      <c r="I14036" s="14"/>
      <c r="J14036" s="14"/>
      <c r="K14036" s="38"/>
    </row>
    <row r="14037" spans="3:11" x14ac:dyDescent="0.2">
      <c r="D14037" s="70"/>
      <c r="E14037" s="72" t="s">
        <v>14</v>
      </c>
      <c r="F14037" s="69"/>
      <c r="G14037" s="37">
        <v>1222</v>
      </c>
      <c r="H14037" s="17">
        <v>88</v>
      </c>
      <c r="I14037" s="17">
        <v>831</v>
      </c>
      <c r="J14037" s="17">
        <v>279</v>
      </c>
      <c r="K14037" s="55">
        <v>24</v>
      </c>
    </row>
    <row r="14038" spans="3:11" x14ac:dyDescent="0.2">
      <c r="D14038" s="57"/>
      <c r="E14038" s="54"/>
      <c r="F14038" s="71"/>
      <c r="G14038" s="9">
        <v>100</v>
      </c>
      <c r="H14038" s="2">
        <v>7.2013093289689998</v>
      </c>
      <c r="I14038" s="2">
        <v>68.003273322422004</v>
      </c>
      <c r="J14038" s="2">
        <v>22.831423895254002</v>
      </c>
      <c r="K14038" s="13">
        <v>1.9639934533550001</v>
      </c>
    </row>
    <row r="14039" spans="3:11" x14ac:dyDescent="0.2">
      <c r="D14039" s="174" t="s">
        <v>36</v>
      </c>
      <c r="E14039" s="20" t="s">
        <v>76</v>
      </c>
      <c r="F14039" s="22"/>
      <c r="G14039" s="21">
        <v>629</v>
      </c>
      <c r="H14039" s="25">
        <v>50</v>
      </c>
      <c r="I14039" s="3">
        <v>431</v>
      </c>
      <c r="J14039" s="3">
        <v>139</v>
      </c>
      <c r="K14039" s="26">
        <v>9</v>
      </c>
    </row>
    <row r="14040" spans="3:11" x14ac:dyDescent="0.2">
      <c r="D14040" s="175"/>
      <c r="E14040" s="11"/>
      <c r="F14040" s="10"/>
      <c r="G14040" s="9">
        <v>100</v>
      </c>
      <c r="H14040" s="16">
        <v>7.9491255961840004</v>
      </c>
      <c r="I14040" s="2">
        <v>68.521462639109998</v>
      </c>
      <c r="J14040" s="2">
        <v>22.098569157393001</v>
      </c>
      <c r="K14040" s="13">
        <v>1.4308426073130001</v>
      </c>
    </row>
    <row r="14041" spans="3:11" x14ac:dyDescent="0.2">
      <c r="D14041" s="175"/>
      <c r="E14041" s="4" t="s">
        <v>39</v>
      </c>
      <c r="F14041" s="6"/>
      <c r="G14041" s="5">
        <v>37</v>
      </c>
      <c r="H14041" s="7">
        <v>4</v>
      </c>
      <c r="I14041" s="1">
        <v>26</v>
      </c>
      <c r="J14041" s="1">
        <v>7</v>
      </c>
      <c r="K14041" s="8">
        <v>0</v>
      </c>
    </row>
    <row r="14042" spans="3:11" x14ac:dyDescent="0.2">
      <c r="D14042" s="175"/>
      <c r="E14042" s="11"/>
      <c r="F14042" s="10"/>
      <c r="G14042" s="9">
        <v>100</v>
      </c>
      <c r="H14042" s="16">
        <v>10.810810810811001</v>
      </c>
      <c r="I14042" s="2">
        <v>70.270270270270004</v>
      </c>
      <c r="J14042" s="2">
        <v>18.918918918919001</v>
      </c>
      <c r="K14042" s="36">
        <v>0</v>
      </c>
    </row>
    <row r="14043" spans="3:11" x14ac:dyDescent="0.2">
      <c r="D14043" s="175"/>
      <c r="E14043" s="4" t="s">
        <v>40</v>
      </c>
      <c r="F14043" s="6"/>
      <c r="G14043" s="5">
        <v>73</v>
      </c>
      <c r="H14043" s="7">
        <v>5</v>
      </c>
      <c r="I14043" s="1">
        <v>48</v>
      </c>
      <c r="J14043" s="1">
        <v>20</v>
      </c>
      <c r="K14043" s="8">
        <v>0</v>
      </c>
    </row>
    <row r="14044" spans="3:11" x14ac:dyDescent="0.2">
      <c r="D14044" s="175"/>
      <c r="E14044" s="11"/>
      <c r="F14044" s="10"/>
      <c r="G14044" s="9">
        <v>100</v>
      </c>
      <c r="H14044" s="16">
        <v>6.8493150684930004</v>
      </c>
      <c r="I14044" s="2">
        <v>65.753424657533998</v>
      </c>
      <c r="J14044" s="2">
        <v>27.397260273973</v>
      </c>
      <c r="K14044" s="36">
        <v>0</v>
      </c>
    </row>
    <row r="14045" spans="3:11" x14ac:dyDescent="0.2">
      <c r="D14045" s="175"/>
      <c r="E14045" s="4" t="s">
        <v>41</v>
      </c>
      <c r="F14045" s="6"/>
      <c r="G14045" s="5">
        <v>108</v>
      </c>
      <c r="H14045" s="7">
        <v>4</v>
      </c>
      <c r="I14045" s="1">
        <v>72</v>
      </c>
      <c r="J14045" s="1">
        <v>29</v>
      </c>
      <c r="K14045" s="8">
        <v>3</v>
      </c>
    </row>
    <row r="14046" spans="3:11" x14ac:dyDescent="0.2">
      <c r="D14046" s="175"/>
      <c r="E14046" s="11"/>
      <c r="F14046" s="10"/>
      <c r="G14046" s="9">
        <v>100</v>
      </c>
      <c r="H14046" s="16">
        <v>3.7037037037039999</v>
      </c>
      <c r="I14046" s="2">
        <v>66.666666666666998</v>
      </c>
      <c r="J14046" s="2">
        <v>26.851851851852</v>
      </c>
      <c r="K14046" s="13">
        <v>2.7777777777780002</v>
      </c>
    </row>
    <row r="14047" spans="3:11" x14ac:dyDescent="0.2">
      <c r="D14047" s="175"/>
      <c r="E14047" s="4" t="s">
        <v>42</v>
      </c>
      <c r="F14047" s="6"/>
      <c r="G14047" s="5">
        <v>113</v>
      </c>
      <c r="H14047" s="7">
        <v>9</v>
      </c>
      <c r="I14047" s="1">
        <v>79</v>
      </c>
      <c r="J14047" s="1">
        <v>24</v>
      </c>
      <c r="K14047" s="8">
        <v>1</v>
      </c>
    </row>
    <row r="14048" spans="3:11" x14ac:dyDescent="0.2">
      <c r="D14048" s="175"/>
      <c r="E14048" s="11"/>
      <c r="F14048" s="10"/>
      <c r="G14048" s="9">
        <v>100</v>
      </c>
      <c r="H14048" s="16">
        <v>7.964601769912</v>
      </c>
      <c r="I14048" s="2">
        <v>69.911504424778997</v>
      </c>
      <c r="J14048" s="2">
        <v>21.238938053097002</v>
      </c>
      <c r="K14048" s="13">
        <v>0.88495575221199996</v>
      </c>
    </row>
    <row r="14049" spans="4:11" x14ac:dyDescent="0.2">
      <c r="D14049" s="175"/>
      <c r="E14049" s="4" t="s">
        <v>43</v>
      </c>
      <c r="F14049" s="6"/>
      <c r="G14049" s="5">
        <v>101</v>
      </c>
      <c r="H14049" s="7">
        <v>8</v>
      </c>
      <c r="I14049" s="1">
        <v>67</v>
      </c>
      <c r="J14049" s="1">
        <v>26</v>
      </c>
      <c r="K14049" s="8">
        <v>0</v>
      </c>
    </row>
    <row r="14050" spans="4:11" x14ac:dyDescent="0.2">
      <c r="D14050" s="175"/>
      <c r="E14050" s="11"/>
      <c r="F14050" s="10"/>
      <c r="G14050" s="9">
        <v>100</v>
      </c>
      <c r="H14050" s="16">
        <v>7.9207920792079998</v>
      </c>
      <c r="I14050" s="2">
        <v>66.336633663366001</v>
      </c>
      <c r="J14050" s="2">
        <v>25.742574257426</v>
      </c>
      <c r="K14050" s="36">
        <v>0</v>
      </c>
    </row>
    <row r="14051" spans="4:11" x14ac:dyDescent="0.2">
      <c r="D14051" s="175"/>
      <c r="E14051" s="4" t="s">
        <v>44</v>
      </c>
      <c r="F14051" s="6"/>
      <c r="G14051" s="5">
        <v>114</v>
      </c>
      <c r="H14051" s="7">
        <v>13</v>
      </c>
      <c r="I14051" s="1">
        <v>80</v>
      </c>
      <c r="J14051" s="1">
        <v>20</v>
      </c>
      <c r="K14051" s="8">
        <v>1</v>
      </c>
    </row>
    <row r="14052" spans="4:11" x14ac:dyDescent="0.2">
      <c r="D14052" s="175"/>
      <c r="E14052" s="11"/>
      <c r="F14052" s="10"/>
      <c r="G14052" s="9">
        <v>100</v>
      </c>
      <c r="H14052" s="16">
        <v>11.403508771929999</v>
      </c>
      <c r="I14052" s="2">
        <v>70.175438596491006</v>
      </c>
      <c r="J14052" s="27">
        <v>17.543859649123</v>
      </c>
      <c r="K14052" s="13">
        <v>0.87719298245599997</v>
      </c>
    </row>
    <row r="14053" spans="4:11" x14ac:dyDescent="0.2">
      <c r="D14053" s="175"/>
      <c r="E14053" s="4" t="s">
        <v>45</v>
      </c>
      <c r="F14053" s="6"/>
      <c r="G14053" s="5">
        <v>83</v>
      </c>
      <c r="H14053" s="7">
        <v>7</v>
      </c>
      <c r="I14053" s="1">
        <v>59</v>
      </c>
      <c r="J14053" s="1">
        <v>13</v>
      </c>
      <c r="K14053" s="8">
        <v>4</v>
      </c>
    </row>
    <row r="14054" spans="4:11" x14ac:dyDescent="0.2">
      <c r="D14054" s="175"/>
      <c r="E14054" s="11"/>
      <c r="F14054" s="10"/>
      <c r="G14054" s="9">
        <v>100</v>
      </c>
      <c r="H14054" s="16">
        <v>8.4337349397590007</v>
      </c>
      <c r="I14054" s="2">
        <v>71.084337349397998</v>
      </c>
      <c r="J14054" s="27">
        <v>15.66265060241</v>
      </c>
      <c r="K14054" s="13">
        <v>4.819277108434</v>
      </c>
    </row>
    <row r="14055" spans="4:11" x14ac:dyDescent="0.2">
      <c r="D14055" s="174" t="s">
        <v>37</v>
      </c>
      <c r="E14055" s="20" t="s">
        <v>77</v>
      </c>
      <c r="F14055" s="22"/>
      <c r="G14055" s="21">
        <v>593</v>
      </c>
      <c r="H14055" s="25">
        <v>38</v>
      </c>
      <c r="I14055" s="3">
        <v>400</v>
      </c>
      <c r="J14055" s="3">
        <v>140</v>
      </c>
      <c r="K14055" s="26">
        <v>15</v>
      </c>
    </row>
    <row r="14056" spans="4:11" x14ac:dyDescent="0.2">
      <c r="D14056" s="175"/>
      <c r="E14056" s="11"/>
      <c r="F14056" s="10"/>
      <c r="G14056" s="9">
        <v>100</v>
      </c>
      <c r="H14056" s="16">
        <v>6.4080944350760003</v>
      </c>
      <c r="I14056" s="2">
        <v>67.453625632378007</v>
      </c>
      <c r="J14056" s="2">
        <v>23.608768971332001</v>
      </c>
      <c r="K14056" s="13">
        <v>2.5295109612140001</v>
      </c>
    </row>
    <row r="14057" spans="4:11" x14ac:dyDescent="0.2">
      <c r="D14057" s="175"/>
      <c r="E14057" s="4" t="s">
        <v>39</v>
      </c>
      <c r="F14057" s="6"/>
      <c r="G14057" s="5">
        <v>27</v>
      </c>
      <c r="H14057" s="7">
        <v>1</v>
      </c>
      <c r="I14057" s="1">
        <v>22</v>
      </c>
      <c r="J14057" s="1">
        <v>3</v>
      </c>
      <c r="K14057" s="8">
        <v>1</v>
      </c>
    </row>
    <row r="14058" spans="4:11" x14ac:dyDescent="0.2">
      <c r="D14058" s="175"/>
      <c r="E14058" s="11"/>
      <c r="F14058" s="10"/>
      <c r="G14058" s="9">
        <v>100</v>
      </c>
      <c r="H14058" s="16">
        <v>3.7037037037039999</v>
      </c>
      <c r="I14058" s="35">
        <v>81.481481481480998</v>
      </c>
      <c r="J14058" s="46">
        <v>11.111111111111001</v>
      </c>
      <c r="K14058" s="13">
        <v>3.7037037037039999</v>
      </c>
    </row>
    <row r="14059" spans="4:11" x14ac:dyDescent="0.2">
      <c r="D14059" s="175"/>
      <c r="E14059" s="4" t="s">
        <v>40</v>
      </c>
      <c r="F14059" s="6"/>
      <c r="G14059" s="5">
        <v>74</v>
      </c>
      <c r="H14059" s="7">
        <v>6</v>
      </c>
      <c r="I14059" s="1">
        <v>54</v>
      </c>
      <c r="J14059" s="1">
        <v>14</v>
      </c>
      <c r="K14059" s="8">
        <v>0</v>
      </c>
    </row>
    <row r="14060" spans="4:11" x14ac:dyDescent="0.2">
      <c r="D14060" s="175"/>
      <c r="E14060" s="11"/>
      <c r="F14060" s="10"/>
      <c r="G14060" s="9">
        <v>100</v>
      </c>
      <c r="H14060" s="16">
        <v>8.1081081081080004</v>
      </c>
      <c r="I14060" s="2">
        <v>72.972972972972997</v>
      </c>
      <c r="J14060" s="2">
        <v>18.918918918919001</v>
      </c>
      <c r="K14060" s="36">
        <v>0</v>
      </c>
    </row>
    <row r="14061" spans="4:11" x14ac:dyDescent="0.2">
      <c r="D14061" s="175"/>
      <c r="E14061" s="4" t="s">
        <v>41</v>
      </c>
      <c r="F14061" s="6"/>
      <c r="G14061" s="5">
        <v>96</v>
      </c>
      <c r="H14061" s="7">
        <v>4</v>
      </c>
      <c r="I14061" s="1">
        <v>62</v>
      </c>
      <c r="J14061" s="1">
        <v>30</v>
      </c>
      <c r="K14061" s="8">
        <v>0</v>
      </c>
    </row>
    <row r="14062" spans="4:11" x14ac:dyDescent="0.2">
      <c r="D14062" s="175"/>
      <c r="E14062" s="11"/>
      <c r="F14062" s="10"/>
      <c r="G14062" s="9">
        <v>100</v>
      </c>
      <c r="H14062" s="16">
        <v>4.166666666667</v>
      </c>
      <c r="I14062" s="2">
        <v>64.583333333333002</v>
      </c>
      <c r="J14062" s="23">
        <v>31.25</v>
      </c>
      <c r="K14062" s="36">
        <v>0</v>
      </c>
    </row>
    <row r="14063" spans="4:11" x14ac:dyDescent="0.2">
      <c r="D14063" s="175"/>
      <c r="E14063" s="4" t="s">
        <v>42</v>
      </c>
      <c r="F14063" s="6"/>
      <c r="G14063" s="5">
        <v>97</v>
      </c>
      <c r="H14063" s="7">
        <v>6</v>
      </c>
      <c r="I14063" s="1">
        <v>68</v>
      </c>
      <c r="J14063" s="1">
        <v>21</v>
      </c>
      <c r="K14063" s="8">
        <v>2</v>
      </c>
    </row>
    <row r="14064" spans="4:11" x14ac:dyDescent="0.2">
      <c r="D14064" s="175"/>
      <c r="E14064" s="11"/>
      <c r="F14064" s="10"/>
      <c r="G14064" s="9">
        <v>100</v>
      </c>
      <c r="H14064" s="16">
        <v>6.1855670103089997</v>
      </c>
      <c r="I14064" s="2">
        <v>70.103092783505005</v>
      </c>
      <c r="J14064" s="2">
        <v>21.649484536081999</v>
      </c>
      <c r="K14064" s="13">
        <v>2.0618556701030002</v>
      </c>
    </row>
    <row r="14065" spans="2:11" x14ac:dyDescent="0.2">
      <c r="D14065" s="175"/>
      <c r="E14065" s="4" t="s">
        <v>43</v>
      </c>
      <c r="F14065" s="6"/>
      <c r="G14065" s="5">
        <v>103</v>
      </c>
      <c r="H14065" s="7">
        <v>2</v>
      </c>
      <c r="I14065" s="1">
        <v>74</v>
      </c>
      <c r="J14065" s="1">
        <v>25</v>
      </c>
      <c r="K14065" s="8">
        <v>2</v>
      </c>
    </row>
    <row r="14066" spans="2:11" x14ac:dyDescent="0.2">
      <c r="D14066" s="175"/>
      <c r="E14066" s="11"/>
      <c r="F14066" s="10"/>
      <c r="G14066" s="9">
        <v>100</v>
      </c>
      <c r="H14066" s="73">
        <v>1.9417475728160001</v>
      </c>
      <c r="I14066" s="2">
        <v>71.844660194175006</v>
      </c>
      <c r="J14066" s="2">
        <v>24.271844660193999</v>
      </c>
      <c r="K14066" s="13">
        <v>1.9417475728160001</v>
      </c>
    </row>
    <row r="14067" spans="2:11" x14ac:dyDescent="0.2">
      <c r="D14067" s="175"/>
      <c r="E14067" s="4" t="s">
        <v>44</v>
      </c>
      <c r="F14067" s="6"/>
      <c r="G14067" s="5">
        <v>109</v>
      </c>
      <c r="H14067" s="7">
        <v>8</v>
      </c>
      <c r="I14067" s="1">
        <v>69</v>
      </c>
      <c r="J14067" s="1">
        <v>28</v>
      </c>
      <c r="K14067" s="8">
        <v>4</v>
      </c>
    </row>
    <row r="14068" spans="2:11" x14ac:dyDescent="0.2">
      <c r="D14068" s="175"/>
      <c r="E14068" s="11"/>
      <c r="F14068" s="10"/>
      <c r="G14068" s="9">
        <v>100</v>
      </c>
      <c r="H14068" s="16">
        <v>7.339449541284</v>
      </c>
      <c r="I14068" s="2">
        <v>63.302752293578003</v>
      </c>
      <c r="J14068" s="2">
        <v>25.688073394494999</v>
      </c>
      <c r="K14068" s="13">
        <v>3.669724770642</v>
      </c>
    </row>
    <row r="14069" spans="2:11" x14ac:dyDescent="0.2">
      <c r="D14069" s="175"/>
      <c r="E14069" s="4" t="s">
        <v>45</v>
      </c>
      <c r="F14069" s="6"/>
      <c r="G14069" s="5">
        <v>87</v>
      </c>
      <c r="H14069" s="7">
        <v>11</v>
      </c>
      <c r="I14069" s="1">
        <v>51</v>
      </c>
      <c r="J14069" s="1">
        <v>19</v>
      </c>
      <c r="K14069" s="8">
        <v>6</v>
      </c>
    </row>
    <row r="14070" spans="2:11" x14ac:dyDescent="0.2">
      <c r="D14070" s="176"/>
      <c r="E14070" s="57"/>
      <c r="F14070" s="54"/>
      <c r="G14070" s="67">
        <v>100</v>
      </c>
      <c r="H14070" s="131">
        <v>12.64367816092</v>
      </c>
      <c r="I14070" s="96">
        <v>58.620689655172001</v>
      </c>
      <c r="J14070" s="48">
        <v>21.839080459769999</v>
      </c>
      <c r="K14070" s="84">
        <v>6.8965517241379999</v>
      </c>
    </row>
    <row r="14072" spans="2:11" x14ac:dyDescent="0.2">
      <c r="B14072" s="43" t="str">
        <f xml:space="preserve"> HYPERLINK("#'目次'!B298", "[292]")</f>
        <v>[292]</v>
      </c>
      <c r="C14072" s="31" t="s">
        <v>518</v>
      </c>
    </row>
    <row r="14076" spans="2:11" x14ac:dyDescent="0.2">
      <c r="D14076" s="177"/>
      <c r="E14076" s="178"/>
      <c r="F14076" s="178"/>
      <c r="G14076" s="40" t="s">
        <v>14</v>
      </c>
      <c r="H14076" s="42" t="s">
        <v>492</v>
      </c>
      <c r="I14076" s="15" t="s">
        <v>493</v>
      </c>
      <c r="J14076" s="15" t="s">
        <v>494</v>
      </c>
      <c r="K14076" s="44" t="s">
        <v>17</v>
      </c>
    </row>
    <row r="14077" spans="2:11" x14ac:dyDescent="0.2">
      <c r="D14077" s="179"/>
      <c r="E14077" s="180"/>
      <c r="F14077" s="180"/>
      <c r="G14077" s="39"/>
      <c r="H14077" s="41"/>
      <c r="I14077" s="14"/>
      <c r="J14077" s="14"/>
      <c r="K14077" s="38"/>
    </row>
    <row r="14078" spans="2:11" x14ac:dyDescent="0.2">
      <c r="D14078" s="70"/>
      <c r="E14078" s="72" t="s">
        <v>14</v>
      </c>
      <c r="F14078" s="69"/>
      <c r="G14078" s="37">
        <v>1222</v>
      </c>
      <c r="H14078" s="17">
        <v>62</v>
      </c>
      <c r="I14078" s="17">
        <v>827</v>
      </c>
      <c r="J14078" s="17">
        <v>309</v>
      </c>
      <c r="K14078" s="55">
        <v>24</v>
      </c>
    </row>
    <row r="14079" spans="2:11" x14ac:dyDescent="0.2">
      <c r="D14079" s="57"/>
      <c r="E14079" s="54"/>
      <c r="F14079" s="71"/>
      <c r="G14079" s="9">
        <v>100</v>
      </c>
      <c r="H14079" s="2">
        <v>5.073649754501</v>
      </c>
      <c r="I14079" s="2">
        <v>67.675941080195997</v>
      </c>
      <c r="J14079" s="2">
        <v>25.286415711947999</v>
      </c>
      <c r="K14079" s="13">
        <v>1.9639934533550001</v>
      </c>
    </row>
    <row r="14080" spans="2:11" x14ac:dyDescent="0.2">
      <c r="D14080" s="174" t="s">
        <v>18</v>
      </c>
      <c r="E14080" s="20" t="s">
        <v>19</v>
      </c>
      <c r="F14080" s="22"/>
      <c r="G14080" s="21">
        <v>57</v>
      </c>
      <c r="H14080" s="25">
        <v>0</v>
      </c>
      <c r="I14080" s="3">
        <v>42</v>
      </c>
      <c r="J14080" s="3">
        <v>13</v>
      </c>
      <c r="K14080" s="26">
        <v>2</v>
      </c>
    </row>
    <row r="14081" spans="4:11" x14ac:dyDescent="0.2">
      <c r="D14081" s="175"/>
      <c r="E14081" s="11"/>
      <c r="F14081" s="10"/>
      <c r="G14081" s="9">
        <v>100</v>
      </c>
      <c r="H14081" s="121">
        <v>0</v>
      </c>
      <c r="I14081" s="23">
        <v>73.684210526315994</v>
      </c>
      <c r="J14081" s="2">
        <v>22.807017543859999</v>
      </c>
      <c r="K14081" s="13">
        <v>3.508771929825</v>
      </c>
    </row>
    <row r="14082" spans="4:11" x14ac:dyDescent="0.2">
      <c r="D14082" s="175"/>
      <c r="E14082" s="4" t="s">
        <v>20</v>
      </c>
      <c r="F14082" s="6"/>
      <c r="G14082" s="5">
        <v>84</v>
      </c>
      <c r="H14082" s="7">
        <v>6</v>
      </c>
      <c r="I14082" s="1">
        <v>53</v>
      </c>
      <c r="J14082" s="1">
        <v>23</v>
      </c>
      <c r="K14082" s="8">
        <v>2</v>
      </c>
    </row>
    <row r="14083" spans="4:11" x14ac:dyDescent="0.2">
      <c r="D14083" s="175"/>
      <c r="E14083" s="11"/>
      <c r="F14083" s="10"/>
      <c r="G14083" s="9">
        <v>100</v>
      </c>
      <c r="H14083" s="16">
        <v>7.1428571428570002</v>
      </c>
      <c r="I14083" s="2">
        <v>63.095238095238003</v>
      </c>
      <c r="J14083" s="2">
        <v>27.380952380951999</v>
      </c>
      <c r="K14083" s="13">
        <v>2.3809523809519999</v>
      </c>
    </row>
    <row r="14084" spans="4:11" x14ac:dyDescent="0.2">
      <c r="D14084" s="175"/>
      <c r="E14084" s="4" t="s">
        <v>21</v>
      </c>
      <c r="F14084" s="6"/>
      <c r="G14084" s="5">
        <v>487</v>
      </c>
      <c r="H14084" s="7">
        <v>27</v>
      </c>
      <c r="I14084" s="1">
        <v>322</v>
      </c>
      <c r="J14084" s="1">
        <v>128</v>
      </c>
      <c r="K14084" s="8">
        <v>10</v>
      </c>
    </row>
    <row r="14085" spans="4:11" x14ac:dyDescent="0.2">
      <c r="D14085" s="175"/>
      <c r="E14085" s="11"/>
      <c r="F14085" s="10"/>
      <c r="G14085" s="9">
        <v>100</v>
      </c>
      <c r="H14085" s="16">
        <v>5.5441478439429996</v>
      </c>
      <c r="I14085" s="2">
        <v>66.119096509239995</v>
      </c>
      <c r="J14085" s="2">
        <v>26.283367556468001</v>
      </c>
      <c r="K14085" s="13">
        <v>2.0533880903489998</v>
      </c>
    </row>
    <row r="14086" spans="4:11" x14ac:dyDescent="0.2">
      <c r="D14086" s="175"/>
      <c r="E14086" s="4" t="s">
        <v>22</v>
      </c>
      <c r="F14086" s="6"/>
      <c r="G14086" s="5">
        <v>35</v>
      </c>
      <c r="H14086" s="7">
        <v>3</v>
      </c>
      <c r="I14086" s="1">
        <v>19</v>
      </c>
      <c r="J14086" s="1">
        <v>11</v>
      </c>
      <c r="K14086" s="8">
        <v>2</v>
      </c>
    </row>
    <row r="14087" spans="4:11" x14ac:dyDescent="0.2">
      <c r="D14087" s="175"/>
      <c r="E14087" s="11"/>
      <c r="F14087" s="10"/>
      <c r="G14087" s="9">
        <v>100</v>
      </c>
      <c r="H14087" s="16">
        <v>8.5714285714289993</v>
      </c>
      <c r="I14087" s="46">
        <v>54.285714285714</v>
      </c>
      <c r="J14087" s="23">
        <v>31.428571428571001</v>
      </c>
      <c r="K14087" s="13">
        <v>5.7142857142860004</v>
      </c>
    </row>
    <row r="14088" spans="4:11" x14ac:dyDescent="0.2">
      <c r="D14088" s="175"/>
      <c r="E14088" s="4" t="s">
        <v>23</v>
      </c>
      <c r="F14088" s="6"/>
      <c r="G14088" s="5">
        <v>143</v>
      </c>
      <c r="H14088" s="7">
        <v>1</v>
      </c>
      <c r="I14088" s="1">
        <v>106</v>
      </c>
      <c r="J14088" s="1">
        <v>34</v>
      </c>
      <c r="K14088" s="8">
        <v>2</v>
      </c>
    </row>
    <row r="14089" spans="4:11" x14ac:dyDescent="0.2">
      <c r="D14089" s="175"/>
      <c r="E14089" s="11"/>
      <c r="F14089" s="10"/>
      <c r="G14089" s="9">
        <v>100</v>
      </c>
      <c r="H14089" s="16">
        <v>0.69930069930100003</v>
      </c>
      <c r="I14089" s="23">
        <v>74.125874125874006</v>
      </c>
      <c r="J14089" s="2">
        <v>23.776223776224001</v>
      </c>
      <c r="K14089" s="13">
        <v>1.398601398601</v>
      </c>
    </row>
    <row r="14090" spans="4:11" x14ac:dyDescent="0.2">
      <c r="D14090" s="175"/>
      <c r="E14090" s="4" t="s">
        <v>24</v>
      </c>
      <c r="F14090" s="6"/>
      <c r="G14090" s="5">
        <v>187</v>
      </c>
      <c r="H14090" s="7">
        <v>14</v>
      </c>
      <c r="I14090" s="1">
        <v>126</v>
      </c>
      <c r="J14090" s="1">
        <v>45</v>
      </c>
      <c r="K14090" s="8">
        <v>2</v>
      </c>
    </row>
    <row r="14091" spans="4:11" x14ac:dyDescent="0.2">
      <c r="D14091" s="175"/>
      <c r="E14091" s="11"/>
      <c r="F14091" s="10"/>
      <c r="G14091" s="9">
        <v>100</v>
      </c>
      <c r="H14091" s="16">
        <v>7.4866310160429999</v>
      </c>
      <c r="I14091" s="2">
        <v>67.379679144384994</v>
      </c>
      <c r="J14091" s="2">
        <v>24.064171122994999</v>
      </c>
      <c r="K14091" s="13">
        <v>1.069518716578</v>
      </c>
    </row>
    <row r="14092" spans="4:11" x14ac:dyDescent="0.2">
      <c r="D14092" s="175"/>
      <c r="E14092" s="4" t="s">
        <v>25</v>
      </c>
      <c r="F14092" s="6"/>
      <c r="G14092" s="5">
        <v>71</v>
      </c>
      <c r="H14092" s="7">
        <v>3</v>
      </c>
      <c r="I14092" s="1">
        <v>50</v>
      </c>
      <c r="J14092" s="1">
        <v>17</v>
      </c>
      <c r="K14092" s="8">
        <v>1</v>
      </c>
    </row>
    <row r="14093" spans="4:11" x14ac:dyDescent="0.2">
      <c r="D14093" s="175"/>
      <c r="E14093" s="11"/>
      <c r="F14093" s="10"/>
      <c r="G14093" s="9">
        <v>100</v>
      </c>
      <c r="H14093" s="16">
        <v>4.2253521126760001</v>
      </c>
      <c r="I14093" s="2">
        <v>70.422535211267999</v>
      </c>
      <c r="J14093" s="2">
        <v>23.943661971830998</v>
      </c>
      <c r="K14093" s="13">
        <v>1.4084507042250001</v>
      </c>
    </row>
    <row r="14094" spans="4:11" x14ac:dyDescent="0.2">
      <c r="D14094" s="175"/>
      <c r="E14094" s="4" t="s">
        <v>26</v>
      </c>
      <c r="F14094" s="6"/>
      <c r="G14094" s="5">
        <v>30</v>
      </c>
      <c r="H14094" s="7">
        <v>1</v>
      </c>
      <c r="I14094" s="1">
        <v>23</v>
      </c>
      <c r="J14094" s="1">
        <v>5</v>
      </c>
      <c r="K14094" s="8">
        <v>1</v>
      </c>
    </row>
    <row r="14095" spans="4:11" x14ac:dyDescent="0.2">
      <c r="D14095" s="175"/>
      <c r="E14095" s="11"/>
      <c r="F14095" s="10"/>
      <c r="G14095" s="9">
        <v>100</v>
      </c>
      <c r="H14095" s="16">
        <v>3.333333333333</v>
      </c>
      <c r="I14095" s="23">
        <v>76.666666666666998</v>
      </c>
      <c r="J14095" s="27">
        <v>16.666666666666998</v>
      </c>
      <c r="K14095" s="13">
        <v>3.333333333333</v>
      </c>
    </row>
    <row r="14096" spans="4:11" x14ac:dyDescent="0.2">
      <c r="D14096" s="175"/>
      <c r="E14096" s="4" t="s">
        <v>27</v>
      </c>
      <c r="F14096" s="6"/>
      <c r="G14096" s="5">
        <v>70</v>
      </c>
      <c r="H14096" s="7">
        <v>3</v>
      </c>
      <c r="I14096" s="1">
        <v>46</v>
      </c>
      <c r="J14096" s="1">
        <v>20</v>
      </c>
      <c r="K14096" s="8">
        <v>1</v>
      </c>
    </row>
    <row r="14097" spans="4:11" x14ac:dyDescent="0.2">
      <c r="D14097" s="175"/>
      <c r="E14097" s="11"/>
      <c r="F14097" s="10"/>
      <c r="G14097" s="9">
        <v>100</v>
      </c>
      <c r="H14097" s="16">
        <v>4.2857142857139996</v>
      </c>
      <c r="I14097" s="2">
        <v>65.714285714286007</v>
      </c>
      <c r="J14097" s="2">
        <v>28.571428571428999</v>
      </c>
      <c r="K14097" s="13">
        <v>1.4285714285710001</v>
      </c>
    </row>
    <row r="14098" spans="4:11" x14ac:dyDescent="0.2">
      <c r="D14098" s="175"/>
      <c r="E14098" s="4" t="s">
        <v>28</v>
      </c>
      <c r="F14098" s="6"/>
      <c r="G14098" s="5">
        <v>51</v>
      </c>
      <c r="H14098" s="7">
        <v>4</v>
      </c>
      <c r="I14098" s="1">
        <v>37</v>
      </c>
      <c r="J14098" s="1">
        <v>9</v>
      </c>
      <c r="K14098" s="8">
        <v>1</v>
      </c>
    </row>
    <row r="14099" spans="4:11" x14ac:dyDescent="0.2">
      <c r="D14099" s="175"/>
      <c r="E14099" s="11"/>
      <c r="F14099" s="10"/>
      <c r="G14099" s="9">
        <v>100</v>
      </c>
      <c r="H14099" s="16">
        <v>7.8431372549020004</v>
      </c>
      <c r="I14099" s="2">
        <v>72.549019607842993</v>
      </c>
      <c r="J14099" s="27">
        <v>17.647058823529001</v>
      </c>
      <c r="K14099" s="13">
        <v>1.9607843137250001</v>
      </c>
    </row>
    <row r="14100" spans="4:11" x14ac:dyDescent="0.2">
      <c r="D14100" s="175"/>
      <c r="E14100" s="4" t="s">
        <v>29</v>
      </c>
      <c r="F14100" s="6"/>
      <c r="G14100" s="5">
        <v>7</v>
      </c>
      <c r="H14100" s="7">
        <v>0</v>
      </c>
      <c r="I14100" s="1">
        <v>3</v>
      </c>
      <c r="J14100" s="1">
        <v>4</v>
      </c>
      <c r="K14100" s="8">
        <v>0</v>
      </c>
    </row>
    <row r="14101" spans="4:11" x14ac:dyDescent="0.2">
      <c r="D14101" s="175"/>
      <c r="E14101" s="11"/>
      <c r="F14101" s="10"/>
      <c r="G14101" s="9">
        <v>100</v>
      </c>
      <c r="H14101" s="121">
        <v>0</v>
      </c>
      <c r="I14101" s="46">
        <v>42.857142857143003</v>
      </c>
      <c r="J14101" s="35">
        <v>57.142857142856997</v>
      </c>
      <c r="K14101" s="36">
        <v>0</v>
      </c>
    </row>
    <row r="14102" spans="4:11" x14ac:dyDescent="0.2">
      <c r="D14102" s="174" t="s">
        <v>30</v>
      </c>
      <c r="E14102" s="20" t="s">
        <v>31</v>
      </c>
      <c r="F14102" s="22"/>
      <c r="G14102" s="21">
        <v>393</v>
      </c>
      <c r="H14102" s="25">
        <v>23</v>
      </c>
      <c r="I14102" s="3">
        <v>261</v>
      </c>
      <c r="J14102" s="3">
        <v>103</v>
      </c>
      <c r="K14102" s="26">
        <v>6</v>
      </c>
    </row>
    <row r="14103" spans="4:11" x14ac:dyDescent="0.2">
      <c r="D14103" s="175"/>
      <c r="E14103" s="11"/>
      <c r="F14103" s="10"/>
      <c r="G14103" s="9">
        <v>100</v>
      </c>
      <c r="H14103" s="16">
        <v>5.8524173027990001</v>
      </c>
      <c r="I14103" s="2">
        <v>66.412213740458</v>
      </c>
      <c r="J14103" s="2">
        <v>26.208651399491</v>
      </c>
      <c r="K14103" s="13">
        <v>1.526717557252</v>
      </c>
    </row>
    <row r="14104" spans="4:11" x14ac:dyDescent="0.2">
      <c r="D14104" s="175"/>
      <c r="E14104" s="4" t="s">
        <v>32</v>
      </c>
      <c r="F14104" s="6"/>
      <c r="G14104" s="5">
        <v>352</v>
      </c>
      <c r="H14104" s="7">
        <v>16</v>
      </c>
      <c r="I14104" s="1">
        <v>247</v>
      </c>
      <c r="J14104" s="1">
        <v>83</v>
      </c>
      <c r="K14104" s="8">
        <v>6</v>
      </c>
    </row>
    <row r="14105" spans="4:11" x14ac:dyDescent="0.2">
      <c r="D14105" s="175"/>
      <c r="E14105" s="11"/>
      <c r="F14105" s="10"/>
      <c r="G14105" s="9">
        <v>100</v>
      </c>
      <c r="H14105" s="16">
        <v>4.5454545454549997</v>
      </c>
      <c r="I14105" s="2">
        <v>70.170454545455001</v>
      </c>
      <c r="J14105" s="2">
        <v>23.579545454544999</v>
      </c>
      <c r="K14105" s="13">
        <v>1.7045454545450001</v>
      </c>
    </row>
    <row r="14106" spans="4:11" x14ac:dyDescent="0.2">
      <c r="D14106" s="175"/>
      <c r="E14106" s="4" t="s">
        <v>33</v>
      </c>
      <c r="F14106" s="6"/>
      <c r="G14106" s="5">
        <v>388</v>
      </c>
      <c r="H14106" s="7">
        <v>17</v>
      </c>
      <c r="I14106" s="1">
        <v>257</v>
      </c>
      <c r="J14106" s="1">
        <v>105</v>
      </c>
      <c r="K14106" s="8">
        <v>9</v>
      </c>
    </row>
    <row r="14107" spans="4:11" x14ac:dyDescent="0.2">
      <c r="D14107" s="175"/>
      <c r="E14107" s="11"/>
      <c r="F14107" s="10"/>
      <c r="G14107" s="9">
        <v>100</v>
      </c>
      <c r="H14107" s="16">
        <v>4.3814432989689998</v>
      </c>
      <c r="I14107" s="2">
        <v>66.237113402061993</v>
      </c>
      <c r="J14107" s="2">
        <v>27.061855670103</v>
      </c>
      <c r="K14107" s="13">
        <v>2.319587628866</v>
      </c>
    </row>
    <row r="14108" spans="4:11" x14ac:dyDescent="0.2">
      <c r="D14108" s="175"/>
      <c r="E14108" s="4" t="s">
        <v>34</v>
      </c>
      <c r="F14108" s="6"/>
      <c r="G14108" s="5">
        <v>89</v>
      </c>
      <c r="H14108" s="7">
        <v>6</v>
      </c>
      <c r="I14108" s="1">
        <v>62</v>
      </c>
      <c r="J14108" s="1">
        <v>18</v>
      </c>
      <c r="K14108" s="8">
        <v>3</v>
      </c>
    </row>
    <row r="14109" spans="4:11" x14ac:dyDescent="0.2">
      <c r="D14109" s="175"/>
      <c r="E14109" s="11"/>
      <c r="F14109" s="10"/>
      <c r="G14109" s="9">
        <v>100</v>
      </c>
      <c r="H14109" s="16">
        <v>6.7415730337079998</v>
      </c>
      <c r="I14109" s="2">
        <v>69.662921348314995</v>
      </c>
      <c r="J14109" s="27">
        <v>20.224719101123998</v>
      </c>
      <c r="K14109" s="13">
        <v>3.3707865168539999</v>
      </c>
    </row>
    <row r="14110" spans="4:11" x14ac:dyDescent="0.2">
      <c r="D14110" s="174" t="s">
        <v>35</v>
      </c>
      <c r="E14110" s="20" t="s">
        <v>36</v>
      </c>
      <c r="F14110" s="22"/>
      <c r="G14110" s="21">
        <v>629</v>
      </c>
      <c r="H14110" s="25">
        <v>35</v>
      </c>
      <c r="I14110" s="3">
        <v>425</v>
      </c>
      <c r="J14110" s="3">
        <v>160</v>
      </c>
      <c r="K14110" s="26">
        <v>9</v>
      </c>
    </row>
    <row r="14111" spans="4:11" x14ac:dyDescent="0.2">
      <c r="D14111" s="175"/>
      <c r="E14111" s="11"/>
      <c r="F14111" s="10"/>
      <c r="G14111" s="9">
        <v>100</v>
      </c>
      <c r="H14111" s="16">
        <v>5.5643879173290003</v>
      </c>
      <c r="I14111" s="2">
        <v>67.567567567568005</v>
      </c>
      <c r="J14111" s="2">
        <v>25.437201907790001</v>
      </c>
      <c r="K14111" s="13">
        <v>1.4308426073130001</v>
      </c>
    </row>
    <row r="14112" spans="4:11" x14ac:dyDescent="0.2">
      <c r="D14112" s="175"/>
      <c r="E14112" s="4" t="s">
        <v>37</v>
      </c>
      <c r="F14112" s="6"/>
      <c r="G14112" s="5">
        <v>593</v>
      </c>
      <c r="H14112" s="7">
        <v>27</v>
      </c>
      <c r="I14112" s="1">
        <v>402</v>
      </c>
      <c r="J14112" s="1">
        <v>149</v>
      </c>
      <c r="K14112" s="8">
        <v>15</v>
      </c>
    </row>
    <row r="14113" spans="4:11" x14ac:dyDescent="0.2">
      <c r="D14113" s="175"/>
      <c r="E14113" s="11"/>
      <c r="F14113" s="10"/>
      <c r="G14113" s="9">
        <v>100</v>
      </c>
      <c r="H14113" s="16">
        <v>4.5531197301850002</v>
      </c>
      <c r="I14113" s="2">
        <v>67.790893760540001</v>
      </c>
      <c r="J14113" s="2">
        <v>25.126475548060998</v>
      </c>
      <c r="K14113" s="13">
        <v>2.5295109612140001</v>
      </c>
    </row>
    <row r="14114" spans="4:11" x14ac:dyDescent="0.2">
      <c r="D14114" s="174" t="s">
        <v>38</v>
      </c>
      <c r="E14114" s="20" t="s">
        <v>39</v>
      </c>
      <c r="F14114" s="22"/>
      <c r="G14114" s="21">
        <v>64</v>
      </c>
      <c r="H14114" s="25">
        <v>4</v>
      </c>
      <c r="I14114" s="3">
        <v>49</v>
      </c>
      <c r="J14114" s="3">
        <v>10</v>
      </c>
      <c r="K14114" s="26">
        <v>1</v>
      </c>
    </row>
    <row r="14115" spans="4:11" x14ac:dyDescent="0.2">
      <c r="D14115" s="175"/>
      <c r="E14115" s="11"/>
      <c r="F14115" s="10"/>
      <c r="G14115" s="9">
        <v>100</v>
      </c>
      <c r="H14115" s="16">
        <v>6.25</v>
      </c>
      <c r="I14115" s="23">
        <v>76.5625</v>
      </c>
      <c r="J14115" s="27">
        <v>15.625</v>
      </c>
      <c r="K14115" s="13">
        <v>1.5625</v>
      </c>
    </row>
    <row r="14116" spans="4:11" x14ac:dyDescent="0.2">
      <c r="D14116" s="175"/>
      <c r="E14116" s="4" t="s">
        <v>40</v>
      </c>
      <c r="F14116" s="6"/>
      <c r="G14116" s="5">
        <v>147</v>
      </c>
      <c r="H14116" s="7">
        <v>9</v>
      </c>
      <c r="I14116" s="1">
        <v>103</v>
      </c>
      <c r="J14116" s="1">
        <v>35</v>
      </c>
      <c r="K14116" s="8">
        <v>0</v>
      </c>
    </row>
    <row r="14117" spans="4:11" x14ac:dyDescent="0.2">
      <c r="D14117" s="175"/>
      <c r="E14117" s="11"/>
      <c r="F14117" s="10"/>
      <c r="G14117" s="9">
        <v>100</v>
      </c>
      <c r="H14117" s="16">
        <v>6.1224489795919999</v>
      </c>
      <c r="I14117" s="2">
        <v>70.068027210883997</v>
      </c>
      <c r="J14117" s="2">
        <v>23.809523809523998</v>
      </c>
      <c r="K14117" s="36">
        <v>0</v>
      </c>
    </row>
    <row r="14118" spans="4:11" x14ac:dyDescent="0.2">
      <c r="D14118" s="175"/>
      <c r="E14118" s="4" t="s">
        <v>41</v>
      </c>
      <c r="F14118" s="6"/>
      <c r="G14118" s="5">
        <v>204</v>
      </c>
      <c r="H14118" s="7">
        <v>4</v>
      </c>
      <c r="I14118" s="1">
        <v>134</v>
      </c>
      <c r="J14118" s="1">
        <v>63</v>
      </c>
      <c r="K14118" s="8">
        <v>3</v>
      </c>
    </row>
    <row r="14119" spans="4:11" x14ac:dyDescent="0.2">
      <c r="D14119" s="175"/>
      <c r="E14119" s="11"/>
      <c r="F14119" s="10"/>
      <c r="G14119" s="9">
        <v>100</v>
      </c>
      <c r="H14119" s="16">
        <v>1.9607843137250001</v>
      </c>
      <c r="I14119" s="2">
        <v>65.686274509803994</v>
      </c>
      <c r="J14119" s="23">
        <v>30.882352941175998</v>
      </c>
      <c r="K14119" s="13">
        <v>1.4705882352940001</v>
      </c>
    </row>
    <row r="14120" spans="4:11" x14ac:dyDescent="0.2">
      <c r="D14120" s="175"/>
      <c r="E14120" s="4" t="s">
        <v>42</v>
      </c>
      <c r="F14120" s="6"/>
      <c r="G14120" s="5">
        <v>210</v>
      </c>
      <c r="H14120" s="7">
        <v>12</v>
      </c>
      <c r="I14120" s="1">
        <v>145</v>
      </c>
      <c r="J14120" s="1">
        <v>50</v>
      </c>
      <c r="K14120" s="8">
        <v>3</v>
      </c>
    </row>
    <row r="14121" spans="4:11" x14ac:dyDescent="0.2">
      <c r="D14121" s="175"/>
      <c r="E14121" s="11"/>
      <c r="F14121" s="10"/>
      <c r="G14121" s="9">
        <v>100</v>
      </c>
      <c r="H14121" s="16">
        <v>5.7142857142860004</v>
      </c>
      <c r="I14121" s="2">
        <v>69.047619047618994</v>
      </c>
      <c r="J14121" s="2">
        <v>23.809523809523998</v>
      </c>
      <c r="K14121" s="13">
        <v>1.4285714285710001</v>
      </c>
    </row>
    <row r="14122" spans="4:11" x14ac:dyDescent="0.2">
      <c r="D14122" s="175"/>
      <c r="E14122" s="4" t="s">
        <v>43</v>
      </c>
      <c r="F14122" s="6"/>
      <c r="G14122" s="5">
        <v>204</v>
      </c>
      <c r="H14122" s="7">
        <v>8</v>
      </c>
      <c r="I14122" s="1">
        <v>142</v>
      </c>
      <c r="J14122" s="1">
        <v>52</v>
      </c>
      <c r="K14122" s="8">
        <v>2</v>
      </c>
    </row>
    <row r="14123" spans="4:11" x14ac:dyDescent="0.2">
      <c r="D14123" s="175"/>
      <c r="E14123" s="11"/>
      <c r="F14123" s="10"/>
      <c r="G14123" s="9">
        <v>100</v>
      </c>
      <c r="H14123" s="16">
        <v>3.9215686274510002</v>
      </c>
      <c r="I14123" s="2">
        <v>69.607843137255003</v>
      </c>
      <c r="J14123" s="2">
        <v>25.490196078431001</v>
      </c>
      <c r="K14123" s="13">
        <v>0.98039215686299996</v>
      </c>
    </row>
    <row r="14124" spans="4:11" x14ac:dyDescent="0.2">
      <c r="D14124" s="175"/>
      <c r="E14124" s="4" t="s">
        <v>44</v>
      </c>
      <c r="F14124" s="6"/>
      <c r="G14124" s="5">
        <v>223</v>
      </c>
      <c r="H14124" s="7">
        <v>15</v>
      </c>
      <c r="I14124" s="1">
        <v>148</v>
      </c>
      <c r="J14124" s="1">
        <v>55</v>
      </c>
      <c r="K14124" s="8">
        <v>5</v>
      </c>
    </row>
    <row r="14125" spans="4:11" x14ac:dyDescent="0.2">
      <c r="D14125" s="175"/>
      <c r="E14125" s="11"/>
      <c r="F14125" s="10"/>
      <c r="G14125" s="9">
        <v>100</v>
      </c>
      <c r="H14125" s="16">
        <v>6.7264573991030003</v>
      </c>
      <c r="I14125" s="2">
        <v>66.367713004484003</v>
      </c>
      <c r="J14125" s="2">
        <v>24.663677130044999</v>
      </c>
      <c r="K14125" s="13">
        <v>2.2421524663680001</v>
      </c>
    </row>
    <row r="14126" spans="4:11" x14ac:dyDescent="0.2">
      <c r="D14126" s="175"/>
      <c r="E14126" s="4" t="s">
        <v>45</v>
      </c>
      <c r="F14126" s="6"/>
      <c r="G14126" s="5">
        <v>170</v>
      </c>
      <c r="H14126" s="7">
        <v>10</v>
      </c>
      <c r="I14126" s="1">
        <v>106</v>
      </c>
      <c r="J14126" s="1">
        <v>44</v>
      </c>
      <c r="K14126" s="8">
        <v>10</v>
      </c>
    </row>
    <row r="14127" spans="4:11" x14ac:dyDescent="0.2">
      <c r="D14127" s="176"/>
      <c r="E14127" s="57"/>
      <c r="F14127" s="54"/>
      <c r="G14127" s="67">
        <v>100</v>
      </c>
      <c r="H14127" s="82">
        <v>5.8823529411760003</v>
      </c>
      <c r="I14127" s="96">
        <v>62.352941176470999</v>
      </c>
      <c r="J14127" s="48">
        <v>25.882352941175998</v>
      </c>
      <c r="K14127" s="84">
        <v>5.8823529411760003</v>
      </c>
    </row>
    <row r="14129" spans="2:11" x14ac:dyDescent="0.2">
      <c r="B14129" s="43" t="str">
        <f xml:space="preserve"> HYPERLINK("#'目次'!B299", "[293]")</f>
        <v>[293]</v>
      </c>
      <c r="C14129" s="31" t="s">
        <v>518</v>
      </c>
    </row>
    <row r="14133" spans="2:11" x14ac:dyDescent="0.2">
      <c r="D14133" s="177"/>
      <c r="E14133" s="178"/>
      <c r="F14133" s="178"/>
      <c r="G14133" s="40" t="s">
        <v>14</v>
      </c>
      <c r="H14133" s="42" t="s">
        <v>492</v>
      </c>
      <c r="I14133" s="15" t="s">
        <v>493</v>
      </c>
      <c r="J14133" s="15" t="s">
        <v>494</v>
      </c>
      <c r="K14133" s="44" t="s">
        <v>17</v>
      </c>
    </row>
    <row r="14134" spans="2:11" x14ac:dyDescent="0.2">
      <c r="D14134" s="179"/>
      <c r="E14134" s="180"/>
      <c r="F14134" s="180"/>
      <c r="G14134" s="39"/>
      <c r="H14134" s="41"/>
      <c r="I14134" s="14"/>
      <c r="J14134" s="14"/>
      <c r="K14134" s="38"/>
    </row>
    <row r="14135" spans="2:11" x14ac:dyDescent="0.2">
      <c r="D14135" s="70"/>
      <c r="E14135" s="72" t="s">
        <v>14</v>
      </c>
      <c r="F14135" s="69"/>
      <c r="G14135" s="37">
        <v>1222</v>
      </c>
      <c r="H14135" s="17">
        <v>62</v>
      </c>
      <c r="I14135" s="17">
        <v>827</v>
      </c>
      <c r="J14135" s="17">
        <v>309</v>
      </c>
      <c r="K14135" s="55">
        <v>24</v>
      </c>
    </row>
    <row r="14136" spans="2:11" x14ac:dyDescent="0.2">
      <c r="D14136" s="57"/>
      <c r="E14136" s="54"/>
      <c r="F14136" s="71"/>
      <c r="G14136" s="9">
        <v>100</v>
      </c>
      <c r="H14136" s="2">
        <v>5.073649754501</v>
      </c>
      <c r="I14136" s="2">
        <v>67.675941080195997</v>
      </c>
      <c r="J14136" s="2">
        <v>25.286415711947999</v>
      </c>
      <c r="K14136" s="13">
        <v>1.9639934533550001</v>
      </c>
    </row>
    <row r="14137" spans="2:11" x14ac:dyDescent="0.2">
      <c r="D14137" s="174" t="s">
        <v>52</v>
      </c>
      <c r="E14137" s="20" t="s">
        <v>53</v>
      </c>
      <c r="F14137" s="22"/>
      <c r="G14137" s="21">
        <v>15</v>
      </c>
      <c r="H14137" s="25">
        <v>0</v>
      </c>
      <c r="I14137" s="3">
        <v>11</v>
      </c>
      <c r="J14137" s="3">
        <v>4</v>
      </c>
      <c r="K14137" s="26">
        <v>0</v>
      </c>
    </row>
    <row r="14138" spans="2:11" x14ac:dyDescent="0.2">
      <c r="D14138" s="175"/>
      <c r="E14138" s="11"/>
      <c r="F14138" s="10"/>
      <c r="G14138" s="9">
        <v>100</v>
      </c>
      <c r="H14138" s="121">
        <v>0</v>
      </c>
      <c r="I14138" s="23">
        <v>73.333333333333002</v>
      </c>
      <c r="J14138" s="2">
        <v>26.666666666666998</v>
      </c>
      <c r="K14138" s="36">
        <v>0</v>
      </c>
    </row>
    <row r="14139" spans="2:11" ht="24" x14ac:dyDescent="0.2">
      <c r="D14139" s="175"/>
      <c r="E14139" s="4" t="s">
        <v>54</v>
      </c>
      <c r="F14139" s="6"/>
      <c r="G14139" s="5">
        <v>122</v>
      </c>
      <c r="H14139" s="7">
        <v>6</v>
      </c>
      <c r="I14139" s="1">
        <v>89</v>
      </c>
      <c r="J14139" s="1">
        <v>26</v>
      </c>
      <c r="K14139" s="8">
        <v>1</v>
      </c>
    </row>
    <row r="14140" spans="2:11" x14ac:dyDescent="0.2">
      <c r="D14140" s="175"/>
      <c r="E14140" s="11"/>
      <c r="F14140" s="10"/>
      <c r="G14140" s="9">
        <v>100</v>
      </c>
      <c r="H14140" s="16">
        <v>4.918032786885</v>
      </c>
      <c r="I14140" s="23">
        <v>72.950819672131004</v>
      </c>
      <c r="J14140" s="2">
        <v>21.311475409836</v>
      </c>
      <c r="K14140" s="13">
        <v>0.81967213114799997</v>
      </c>
    </row>
    <row r="14141" spans="2:11" x14ac:dyDescent="0.2">
      <c r="D14141" s="175"/>
      <c r="E14141" s="4" t="s">
        <v>55</v>
      </c>
      <c r="F14141" s="6"/>
      <c r="G14141" s="5">
        <v>43</v>
      </c>
      <c r="H14141" s="7">
        <v>2</v>
      </c>
      <c r="I14141" s="1">
        <v>32</v>
      </c>
      <c r="J14141" s="1">
        <v>9</v>
      </c>
      <c r="K14141" s="8">
        <v>0</v>
      </c>
    </row>
    <row r="14142" spans="2:11" x14ac:dyDescent="0.2">
      <c r="D14142" s="175"/>
      <c r="E14142" s="11"/>
      <c r="F14142" s="10"/>
      <c r="G14142" s="9">
        <v>100</v>
      </c>
      <c r="H14142" s="16">
        <v>4.6511627906979998</v>
      </c>
      <c r="I14142" s="23">
        <v>74.418604651162994</v>
      </c>
      <c r="J14142" s="2">
        <v>20.930232558139998</v>
      </c>
      <c r="K14142" s="36">
        <v>0</v>
      </c>
    </row>
    <row r="14143" spans="2:11" x14ac:dyDescent="0.2">
      <c r="D14143" s="175"/>
      <c r="E14143" s="4" t="s">
        <v>56</v>
      </c>
      <c r="F14143" s="6"/>
      <c r="G14143" s="5">
        <v>60</v>
      </c>
      <c r="H14143" s="7">
        <v>2</v>
      </c>
      <c r="I14143" s="1">
        <v>45</v>
      </c>
      <c r="J14143" s="1">
        <v>13</v>
      </c>
      <c r="K14143" s="8">
        <v>0</v>
      </c>
    </row>
    <row r="14144" spans="2:11" x14ac:dyDescent="0.2">
      <c r="D14144" s="175"/>
      <c r="E14144" s="11"/>
      <c r="F14144" s="10"/>
      <c r="G14144" s="9">
        <v>100</v>
      </c>
      <c r="H14144" s="16">
        <v>3.333333333333</v>
      </c>
      <c r="I14144" s="23">
        <v>75</v>
      </c>
      <c r="J14144" s="2">
        <v>21.666666666666998</v>
      </c>
      <c r="K14144" s="36">
        <v>0</v>
      </c>
    </row>
    <row r="14145" spans="4:11" x14ac:dyDescent="0.2">
      <c r="D14145" s="175"/>
      <c r="E14145" s="4" t="s">
        <v>57</v>
      </c>
      <c r="F14145" s="6"/>
      <c r="G14145" s="5">
        <v>286</v>
      </c>
      <c r="H14145" s="7">
        <v>18</v>
      </c>
      <c r="I14145" s="1">
        <v>191</v>
      </c>
      <c r="J14145" s="1">
        <v>75</v>
      </c>
      <c r="K14145" s="8">
        <v>2</v>
      </c>
    </row>
    <row r="14146" spans="4:11" x14ac:dyDescent="0.2">
      <c r="D14146" s="175"/>
      <c r="E14146" s="11"/>
      <c r="F14146" s="10"/>
      <c r="G14146" s="9">
        <v>100</v>
      </c>
      <c r="H14146" s="16">
        <v>6.2937062937060002</v>
      </c>
      <c r="I14146" s="2">
        <v>66.783216783217</v>
      </c>
      <c r="J14146" s="2">
        <v>26.223776223775999</v>
      </c>
      <c r="K14146" s="13">
        <v>0.69930069930100003</v>
      </c>
    </row>
    <row r="14147" spans="4:11" x14ac:dyDescent="0.2">
      <c r="D14147" s="175"/>
      <c r="E14147" s="4" t="s">
        <v>58</v>
      </c>
      <c r="F14147" s="6"/>
      <c r="G14147" s="5">
        <v>129</v>
      </c>
      <c r="H14147" s="7">
        <v>5</v>
      </c>
      <c r="I14147" s="1">
        <v>85</v>
      </c>
      <c r="J14147" s="1">
        <v>38</v>
      </c>
      <c r="K14147" s="8">
        <v>1</v>
      </c>
    </row>
    <row r="14148" spans="4:11" x14ac:dyDescent="0.2">
      <c r="D14148" s="175"/>
      <c r="E14148" s="11"/>
      <c r="F14148" s="10"/>
      <c r="G14148" s="9">
        <v>100</v>
      </c>
      <c r="H14148" s="16">
        <v>3.8759689922480001</v>
      </c>
      <c r="I14148" s="2">
        <v>65.891472868216994</v>
      </c>
      <c r="J14148" s="2">
        <v>29.457364341085</v>
      </c>
      <c r="K14148" s="13">
        <v>0.77519379845000003</v>
      </c>
    </row>
    <row r="14149" spans="4:11" x14ac:dyDescent="0.2">
      <c r="D14149" s="175"/>
      <c r="E14149" s="4" t="s">
        <v>59</v>
      </c>
      <c r="F14149" s="6"/>
      <c r="G14149" s="5">
        <v>195</v>
      </c>
      <c r="H14149" s="7">
        <v>11</v>
      </c>
      <c r="I14149" s="1">
        <v>126</v>
      </c>
      <c r="J14149" s="1">
        <v>50</v>
      </c>
      <c r="K14149" s="8">
        <v>8</v>
      </c>
    </row>
    <row r="14150" spans="4:11" x14ac:dyDescent="0.2">
      <c r="D14150" s="175"/>
      <c r="E14150" s="11"/>
      <c r="F14150" s="10"/>
      <c r="G14150" s="9">
        <v>100</v>
      </c>
      <c r="H14150" s="16">
        <v>5.6410256410260002</v>
      </c>
      <c r="I14150" s="2">
        <v>64.615384615384997</v>
      </c>
      <c r="J14150" s="2">
        <v>25.641025641026001</v>
      </c>
      <c r="K14150" s="13">
        <v>4.1025641025640001</v>
      </c>
    </row>
    <row r="14151" spans="4:11" x14ac:dyDescent="0.2">
      <c r="D14151" s="175"/>
      <c r="E14151" s="4" t="s">
        <v>60</v>
      </c>
      <c r="F14151" s="6"/>
      <c r="G14151" s="5">
        <v>176</v>
      </c>
      <c r="H14151" s="7">
        <v>9</v>
      </c>
      <c r="I14151" s="1">
        <v>110</v>
      </c>
      <c r="J14151" s="1">
        <v>52</v>
      </c>
      <c r="K14151" s="8">
        <v>5</v>
      </c>
    </row>
    <row r="14152" spans="4:11" x14ac:dyDescent="0.2">
      <c r="D14152" s="175"/>
      <c r="E14152" s="11"/>
      <c r="F14152" s="10"/>
      <c r="G14152" s="9">
        <v>100</v>
      </c>
      <c r="H14152" s="16">
        <v>5.113636363636</v>
      </c>
      <c r="I14152" s="27">
        <v>62.5</v>
      </c>
      <c r="J14152" s="2">
        <v>29.545454545455001</v>
      </c>
      <c r="K14152" s="13">
        <v>2.8409090909089998</v>
      </c>
    </row>
    <row r="14153" spans="4:11" x14ac:dyDescent="0.2">
      <c r="D14153" s="175"/>
      <c r="E14153" s="4" t="s">
        <v>61</v>
      </c>
      <c r="F14153" s="6"/>
      <c r="G14153" s="5">
        <v>78</v>
      </c>
      <c r="H14153" s="7">
        <v>5</v>
      </c>
      <c r="I14153" s="1">
        <v>60</v>
      </c>
      <c r="J14153" s="1">
        <v>12</v>
      </c>
      <c r="K14153" s="8">
        <v>1</v>
      </c>
    </row>
    <row r="14154" spans="4:11" x14ac:dyDescent="0.2">
      <c r="D14154" s="175"/>
      <c r="E14154" s="11"/>
      <c r="F14154" s="10"/>
      <c r="G14154" s="9">
        <v>100</v>
      </c>
      <c r="H14154" s="16">
        <v>6.4102564102560002</v>
      </c>
      <c r="I14154" s="23">
        <v>76.923076923077005</v>
      </c>
      <c r="J14154" s="27">
        <v>15.384615384615</v>
      </c>
      <c r="K14154" s="13">
        <v>1.2820512820509999</v>
      </c>
    </row>
    <row r="14155" spans="4:11" x14ac:dyDescent="0.2">
      <c r="D14155" s="175"/>
      <c r="E14155" s="4" t="s">
        <v>62</v>
      </c>
      <c r="F14155" s="6"/>
      <c r="G14155" s="5">
        <v>113</v>
      </c>
      <c r="H14155" s="7">
        <v>4</v>
      </c>
      <c r="I14155" s="1">
        <v>76</v>
      </c>
      <c r="J14155" s="1">
        <v>29</v>
      </c>
      <c r="K14155" s="8">
        <v>4</v>
      </c>
    </row>
    <row r="14156" spans="4:11" x14ac:dyDescent="0.2">
      <c r="D14156" s="175"/>
      <c r="E14156" s="11"/>
      <c r="F14156" s="10"/>
      <c r="G14156" s="9">
        <v>100</v>
      </c>
      <c r="H14156" s="16">
        <v>3.53982300885</v>
      </c>
      <c r="I14156" s="2">
        <v>67.256637168142007</v>
      </c>
      <c r="J14156" s="2">
        <v>25.663716814158999</v>
      </c>
      <c r="K14156" s="13">
        <v>3.53982300885</v>
      </c>
    </row>
    <row r="14157" spans="4:11" x14ac:dyDescent="0.2">
      <c r="D14157" s="174" t="s">
        <v>63</v>
      </c>
      <c r="E14157" s="20" t="s">
        <v>64</v>
      </c>
      <c r="F14157" s="22"/>
      <c r="G14157" s="21">
        <v>234</v>
      </c>
      <c r="H14157" s="25">
        <v>13</v>
      </c>
      <c r="I14157" s="3">
        <v>148</v>
      </c>
      <c r="J14157" s="3">
        <v>67</v>
      </c>
      <c r="K14157" s="26">
        <v>6</v>
      </c>
    </row>
    <row r="14158" spans="4:11" x14ac:dyDescent="0.2">
      <c r="D14158" s="175"/>
      <c r="E14158" s="11"/>
      <c r="F14158" s="10"/>
      <c r="G14158" s="9">
        <v>100</v>
      </c>
      <c r="H14158" s="16">
        <v>5.5555555555560003</v>
      </c>
      <c r="I14158" s="2">
        <v>63.247863247863002</v>
      </c>
      <c r="J14158" s="2">
        <v>28.632478632479</v>
      </c>
      <c r="K14158" s="13">
        <v>2.564102564103</v>
      </c>
    </row>
    <row r="14159" spans="4:11" x14ac:dyDescent="0.2">
      <c r="D14159" s="175"/>
      <c r="E14159" s="4" t="s">
        <v>65</v>
      </c>
      <c r="F14159" s="6"/>
      <c r="G14159" s="5">
        <v>172</v>
      </c>
      <c r="H14159" s="7">
        <v>13</v>
      </c>
      <c r="I14159" s="1">
        <v>109</v>
      </c>
      <c r="J14159" s="1">
        <v>42</v>
      </c>
      <c r="K14159" s="8">
        <v>8</v>
      </c>
    </row>
    <row r="14160" spans="4:11" x14ac:dyDescent="0.2">
      <c r="D14160" s="175"/>
      <c r="E14160" s="11"/>
      <c r="F14160" s="10"/>
      <c r="G14160" s="9">
        <v>100</v>
      </c>
      <c r="H14160" s="16">
        <v>7.5581395348839999</v>
      </c>
      <c r="I14160" s="2">
        <v>63.372093023255999</v>
      </c>
      <c r="J14160" s="2">
        <v>24.418604651163001</v>
      </c>
      <c r="K14160" s="13">
        <v>4.6511627906979998</v>
      </c>
    </row>
    <row r="14161" spans="2:11" x14ac:dyDescent="0.2">
      <c r="D14161" s="175"/>
      <c r="E14161" s="4" t="s">
        <v>66</v>
      </c>
      <c r="F14161" s="6"/>
      <c r="G14161" s="5">
        <v>165</v>
      </c>
      <c r="H14161" s="7">
        <v>10</v>
      </c>
      <c r="I14161" s="1">
        <v>115</v>
      </c>
      <c r="J14161" s="1">
        <v>37</v>
      </c>
      <c r="K14161" s="8">
        <v>3</v>
      </c>
    </row>
    <row r="14162" spans="2:11" x14ac:dyDescent="0.2">
      <c r="D14162" s="175"/>
      <c r="E14162" s="11"/>
      <c r="F14162" s="10"/>
      <c r="G14162" s="9">
        <v>100</v>
      </c>
      <c r="H14162" s="16">
        <v>6.0606060606060002</v>
      </c>
      <c r="I14162" s="2">
        <v>69.696969696970001</v>
      </c>
      <c r="J14162" s="2">
        <v>22.424242424241999</v>
      </c>
      <c r="K14162" s="13">
        <v>1.818181818182</v>
      </c>
    </row>
    <row r="14163" spans="2:11" x14ac:dyDescent="0.2">
      <c r="D14163" s="175"/>
      <c r="E14163" s="4" t="s">
        <v>67</v>
      </c>
      <c r="F14163" s="6"/>
      <c r="G14163" s="5">
        <v>158</v>
      </c>
      <c r="H14163" s="7">
        <v>7</v>
      </c>
      <c r="I14163" s="1">
        <v>108</v>
      </c>
      <c r="J14163" s="1">
        <v>43</v>
      </c>
      <c r="K14163" s="8">
        <v>0</v>
      </c>
    </row>
    <row r="14164" spans="2:11" x14ac:dyDescent="0.2">
      <c r="D14164" s="175"/>
      <c r="E14164" s="11"/>
      <c r="F14164" s="10"/>
      <c r="G14164" s="9">
        <v>100</v>
      </c>
      <c r="H14164" s="16">
        <v>4.4303797468350004</v>
      </c>
      <c r="I14164" s="2">
        <v>68.354430379747001</v>
      </c>
      <c r="J14164" s="2">
        <v>27.215189873418002</v>
      </c>
      <c r="K14164" s="36">
        <v>0</v>
      </c>
    </row>
    <row r="14165" spans="2:11" x14ac:dyDescent="0.2">
      <c r="D14165" s="175"/>
      <c r="E14165" s="4" t="s">
        <v>68</v>
      </c>
      <c r="F14165" s="6"/>
      <c r="G14165" s="5">
        <v>112</v>
      </c>
      <c r="H14165" s="7">
        <v>3</v>
      </c>
      <c r="I14165" s="1">
        <v>82</v>
      </c>
      <c r="J14165" s="1">
        <v>25</v>
      </c>
      <c r="K14165" s="8">
        <v>2</v>
      </c>
    </row>
    <row r="14166" spans="2:11" x14ac:dyDescent="0.2">
      <c r="D14166" s="175"/>
      <c r="E14166" s="11"/>
      <c r="F14166" s="10"/>
      <c r="G14166" s="9">
        <v>100</v>
      </c>
      <c r="H14166" s="16">
        <v>2.6785714285709998</v>
      </c>
      <c r="I14166" s="23">
        <v>73.214285714286007</v>
      </c>
      <c r="J14166" s="2">
        <v>22.321428571428999</v>
      </c>
      <c r="K14166" s="13">
        <v>1.785714285714</v>
      </c>
    </row>
    <row r="14167" spans="2:11" x14ac:dyDescent="0.2">
      <c r="D14167" s="175"/>
      <c r="E14167" s="4" t="s">
        <v>69</v>
      </c>
      <c r="F14167" s="6"/>
      <c r="G14167" s="5">
        <v>92</v>
      </c>
      <c r="H14167" s="7">
        <v>4</v>
      </c>
      <c r="I14167" s="1">
        <v>62</v>
      </c>
      <c r="J14167" s="1">
        <v>25</v>
      </c>
      <c r="K14167" s="8">
        <v>1</v>
      </c>
    </row>
    <row r="14168" spans="2:11" x14ac:dyDescent="0.2">
      <c r="D14168" s="175"/>
      <c r="E14168" s="11"/>
      <c r="F14168" s="10"/>
      <c r="G14168" s="9">
        <v>100</v>
      </c>
      <c r="H14168" s="16">
        <v>4.3478260869570002</v>
      </c>
      <c r="I14168" s="2">
        <v>67.391304347825994</v>
      </c>
      <c r="J14168" s="2">
        <v>27.173913043477999</v>
      </c>
      <c r="K14168" s="13">
        <v>1.086956521739</v>
      </c>
    </row>
    <row r="14169" spans="2:11" x14ac:dyDescent="0.2">
      <c r="D14169" s="175"/>
      <c r="E14169" s="4" t="s">
        <v>70</v>
      </c>
      <c r="F14169" s="6"/>
      <c r="G14169" s="5">
        <v>131</v>
      </c>
      <c r="H14169" s="7">
        <v>8</v>
      </c>
      <c r="I14169" s="1">
        <v>86</v>
      </c>
      <c r="J14169" s="1">
        <v>37</v>
      </c>
      <c r="K14169" s="8">
        <v>0</v>
      </c>
    </row>
    <row r="14170" spans="2:11" x14ac:dyDescent="0.2">
      <c r="D14170" s="175"/>
      <c r="E14170" s="11"/>
      <c r="F14170" s="10"/>
      <c r="G14170" s="9">
        <v>100</v>
      </c>
      <c r="H14170" s="16">
        <v>6.1068702290079999</v>
      </c>
      <c r="I14170" s="2">
        <v>65.648854961832001</v>
      </c>
      <c r="J14170" s="2">
        <v>28.24427480916</v>
      </c>
      <c r="K14170" s="36">
        <v>0</v>
      </c>
    </row>
    <row r="14171" spans="2:11" x14ac:dyDescent="0.2">
      <c r="D14171" s="175"/>
      <c r="E14171" s="4" t="s">
        <v>71</v>
      </c>
      <c r="F14171" s="6"/>
      <c r="G14171" s="5">
        <v>71</v>
      </c>
      <c r="H14171" s="7">
        <v>1</v>
      </c>
      <c r="I14171" s="1">
        <v>55</v>
      </c>
      <c r="J14171" s="1">
        <v>14</v>
      </c>
      <c r="K14171" s="8">
        <v>1</v>
      </c>
    </row>
    <row r="14172" spans="2:11" x14ac:dyDescent="0.2">
      <c r="D14172" s="175"/>
      <c r="E14172" s="11"/>
      <c r="F14172" s="10"/>
      <c r="G14172" s="9">
        <v>100</v>
      </c>
      <c r="H14172" s="16">
        <v>1.4084507042250001</v>
      </c>
      <c r="I14172" s="23">
        <v>77.464788732393998</v>
      </c>
      <c r="J14172" s="27">
        <v>19.718309859154999</v>
      </c>
      <c r="K14172" s="13">
        <v>1.4084507042250001</v>
      </c>
    </row>
    <row r="14173" spans="2:11" x14ac:dyDescent="0.2">
      <c r="D14173" s="175"/>
      <c r="E14173" s="4" t="s">
        <v>72</v>
      </c>
      <c r="F14173" s="6"/>
      <c r="G14173" s="5">
        <v>70</v>
      </c>
      <c r="H14173" s="7">
        <v>1</v>
      </c>
      <c r="I14173" s="1">
        <v>50</v>
      </c>
      <c r="J14173" s="1">
        <v>19</v>
      </c>
      <c r="K14173" s="8">
        <v>0</v>
      </c>
    </row>
    <row r="14174" spans="2:11" x14ac:dyDescent="0.2">
      <c r="D14174" s="176"/>
      <c r="E14174" s="57"/>
      <c r="F14174" s="54"/>
      <c r="G14174" s="67">
        <v>100</v>
      </c>
      <c r="H14174" s="82">
        <v>1.4285714285710001</v>
      </c>
      <c r="I14174" s="48">
        <v>71.428571428571004</v>
      </c>
      <c r="J14174" s="48">
        <v>27.142857142857</v>
      </c>
      <c r="K14174" s="124">
        <v>0</v>
      </c>
    </row>
    <row r="14176" spans="2:11" x14ac:dyDescent="0.2">
      <c r="B14176" s="43" t="str">
        <f xml:space="preserve"> HYPERLINK("#'目次'!B300", "[294]")</f>
        <v>[294]</v>
      </c>
      <c r="C14176" s="31" t="s">
        <v>518</v>
      </c>
    </row>
    <row r="14179" spans="3:11" x14ac:dyDescent="0.2">
      <c r="C14179" s="31" t="s">
        <v>75</v>
      </c>
    </row>
    <row r="14180" spans="3:11" x14ac:dyDescent="0.2">
      <c r="D14180" s="177"/>
      <c r="E14180" s="178"/>
      <c r="F14180" s="178"/>
      <c r="G14180" s="40" t="s">
        <v>14</v>
      </c>
      <c r="H14180" s="42" t="s">
        <v>492</v>
      </c>
      <c r="I14180" s="15" t="s">
        <v>493</v>
      </c>
      <c r="J14180" s="15" t="s">
        <v>494</v>
      </c>
      <c r="K14180" s="44" t="s">
        <v>17</v>
      </c>
    </row>
    <row r="14181" spans="3:11" x14ac:dyDescent="0.2">
      <c r="D14181" s="179"/>
      <c r="E14181" s="180"/>
      <c r="F14181" s="180"/>
      <c r="G14181" s="39"/>
      <c r="H14181" s="41"/>
      <c r="I14181" s="14"/>
      <c r="J14181" s="14"/>
      <c r="K14181" s="38"/>
    </row>
    <row r="14182" spans="3:11" x14ac:dyDescent="0.2">
      <c r="D14182" s="70"/>
      <c r="E14182" s="72" t="s">
        <v>14</v>
      </c>
      <c r="F14182" s="69"/>
      <c r="G14182" s="37">
        <v>1222</v>
      </c>
      <c r="H14182" s="17">
        <v>62</v>
      </c>
      <c r="I14182" s="17">
        <v>827</v>
      </c>
      <c r="J14182" s="17">
        <v>309</v>
      </c>
      <c r="K14182" s="55">
        <v>24</v>
      </c>
    </row>
    <row r="14183" spans="3:11" x14ac:dyDescent="0.2">
      <c r="D14183" s="57"/>
      <c r="E14183" s="54"/>
      <c r="F14183" s="71"/>
      <c r="G14183" s="9">
        <v>100</v>
      </c>
      <c r="H14183" s="2">
        <v>5.073649754501</v>
      </c>
      <c r="I14183" s="2">
        <v>67.675941080195997</v>
      </c>
      <c r="J14183" s="2">
        <v>25.286415711947999</v>
      </c>
      <c r="K14183" s="13">
        <v>1.9639934533550001</v>
      </c>
    </row>
    <row r="14184" spans="3:11" x14ac:dyDescent="0.2">
      <c r="D14184" s="174" t="s">
        <v>36</v>
      </c>
      <c r="E14184" s="20" t="s">
        <v>76</v>
      </c>
      <c r="F14184" s="22"/>
      <c r="G14184" s="21">
        <v>629</v>
      </c>
      <c r="H14184" s="25">
        <v>35</v>
      </c>
      <c r="I14184" s="3">
        <v>425</v>
      </c>
      <c r="J14184" s="3">
        <v>160</v>
      </c>
      <c r="K14184" s="26">
        <v>9</v>
      </c>
    </row>
    <row r="14185" spans="3:11" x14ac:dyDescent="0.2">
      <c r="D14185" s="175"/>
      <c r="E14185" s="11"/>
      <c r="F14185" s="10"/>
      <c r="G14185" s="9">
        <v>100</v>
      </c>
      <c r="H14185" s="16">
        <v>5.5643879173290003</v>
      </c>
      <c r="I14185" s="2">
        <v>67.567567567568005</v>
      </c>
      <c r="J14185" s="2">
        <v>25.437201907790001</v>
      </c>
      <c r="K14185" s="13">
        <v>1.4308426073130001</v>
      </c>
    </row>
    <row r="14186" spans="3:11" x14ac:dyDescent="0.2">
      <c r="D14186" s="175"/>
      <c r="E14186" s="4" t="s">
        <v>39</v>
      </c>
      <c r="F14186" s="6"/>
      <c r="G14186" s="5">
        <v>37</v>
      </c>
      <c r="H14186" s="7">
        <v>3</v>
      </c>
      <c r="I14186" s="1">
        <v>27</v>
      </c>
      <c r="J14186" s="1">
        <v>7</v>
      </c>
      <c r="K14186" s="8">
        <v>0</v>
      </c>
    </row>
    <row r="14187" spans="3:11" x14ac:dyDescent="0.2">
      <c r="D14187" s="175"/>
      <c r="E14187" s="11"/>
      <c r="F14187" s="10"/>
      <c r="G14187" s="9">
        <v>100</v>
      </c>
      <c r="H14187" s="16">
        <v>8.1081081081080004</v>
      </c>
      <c r="I14187" s="23">
        <v>72.972972972972997</v>
      </c>
      <c r="J14187" s="27">
        <v>18.918918918919001</v>
      </c>
      <c r="K14187" s="36">
        <v>0</v>
      </c>
    </row>
    <row r="14188" spans="3:11" x14ac:dyDescent="0.2">
      <c r="D14188" s="175"/>
      <c r="E14188" s="4" t="s">
        <v>40</v>
      </c>
      <c r="F14188" s="6"/>
      <c r="G14188" s="5">
        <v>73</v>
      </c>
      <c r="H14188" s="7">
        <v>5</v>
      </c>
      <c r="I14188" s="1">
        <v>48</v>
      </c>
      <c r="J14188" s="1">
        <v>20</v>
      </c>
      <c r="K14188" s="8">
        <v>0</v>
      </c>
    </row>
    <row r="14189" spans="3:11" x14ac:dyDescent="0.2">
      <c r="D14189" s="175"/>
      <c r="E14189" s="11"/>
      <c r="F14189" s="10"/>
      <c r="G14189" s="9">
        <v>100</v>
      </c>
      <c r="H14189" s="16">
        <v>6.8493150684930004</v>
      </c>
      <c r="I14189" s="2">
        <v>65.753424657533998</v>
      </c>
      <c r="J14189" s="2">
        <v>27.397260273973</v>
      </c>
      <c r="K14189" s="36">
        <v>0</v>
      </c>
    </row>
    <row r="14190" spans="3:11" x14ac:dyDescent="0.2">
      <c r="D14190" s="175"/>
      <c r="E14190" s="4" t="s">
        <v>41</v>
      </c>
      <c r="F14190" s="6"/>
      <c r="G14190" s="5">
        <v>108</v>
      </c>
      <c r="H14190" s="7">
        <v>2</v>
      </c>
      <c r="I14190" s="1">
        <v>71</v>
      </c>
      <c r="J14190" s="1">
        <v>32</v>
      </c>
      <c r="K14190" s="8">
        <v>3</v>
      </c>
    </row>
    <row r="14191" spans="3:11" x14ac:dyDescent="0.2">
      <c r="D14191" s="175"/>
      <c r="E14191" s="11"/>
      <c r="F14191" s="10"/>
      <c r="G14191" s="9">
        <v>100</v>
      </c>
      <c r="H14191" s="16">
        <v>1.851851851852</v>
      </c>
      <c r="I14191" s="2">
        <v>65.740740740741003</v>
      </c>
      <c r="J14191" s="2">
        <v>29.629629629629999</v>
      </c>
      <c r="K14191" s="13">
        <v>2.7777777777780002</v>
      </c>
    </row>
    <row r="14192" spans="3:11" x14ac:dyDescent="0.2">
      <c r="D14192" s="175"/>
      <c r="E14192" s="4" t="s">
        <v>42</v>
      </c>
      <c r="F14192" s="6"/>
      <c r="G14192" s="5">
        <v>113</v>
      </c>
      <c r="H14192" s="7">
        <v>5</v>
      </c>
      <c r="I14192" s="1">
        <v>78</v>
      </c>
      <c r="J14192" s="1">
        <v>29</v>
      </c>
      <c r="K14192" s="8">
        <v>1</v>
      </c>
    </row>
    <row r="14193" spans="4:11" x14ac:dyDescent="0.2">
      <c r="D14193" s="175"/>
      <c r="E14193" s="11"/>
      <c r="F14193" s="10"/>
      <c r="G14193" s="9">
        <v>100</v>
      </c>
      <c r="H14193" s="16">
        <v>4.424778761062</v>
      </c>
      <c r="I14193" s="2">
        <v>69.026548672565994</v>
      </c>
      <c r="J14193" s="2">
        <v>25.663716814158999</v>
      </c>
      <c r="K14193" s="13">
        <v>0.88495575221199996</v>
      </c>
    </row>
    <row r="14194" spans="4:11" x14ac:dyDescent="0.2">
      <c r="D14194" s="175"/>
      <c r="E14194" s="4" t="s">
        <v>43</v>
      </c>
      <c r="F14194" s="6"/>
      <c r="G14194" s="5">
        <v>101</v>
      </c>
      <c r="H14194" s="7">
        <v>6</v>
      </c>
      <c r="I14194" s="1">
        <v>68</v>
      </c>
      <c r="J14194" s="1">
        <v>27</v>
      </c>
      <c r="K14194" s="8">
        <v>0</v>
      </c>
    </row>
    <row r="14195" spans="4:11" x14ac:dyDescent="0.2">
      <c r="D14195" s="175"/>
      <c r="E14195" s="11"/>
      <c r="F14195" s="10"/>
      <c r="G14195" s="9">
        <v>100</v>
      </c>
      <c r="H14195" s="16">
        <v>5.940594059406</v>
      </c>
      <c r="I14195" s="2">
        <v>67.326732673267003</v>
      </c>
      <c r="J14195" s="2">
        <v>26.732673267327002</v>
      </c>
      <c r="K14195" s="36">
        <v>0</v>
      </c>
    </row>
    <row r="14196" spans="4:11" x14ac:dyDescent="0.2">
      <c r="D14196" s="175"/>
      <c r="E14196" s="4" t="s">
        <v>44</v>
      </c>
      <c r="F14196" s="6"/>
      <c r="G14196" s="5">
        <v>114</v>
      </c>
      <c r="H14196" s="7">
        <v>9</v>
      </c>
      <c r="I14196" s="1">
        <v>80</v>
      </c>
      <c r="J14196" s="1">
        <v>24</v>
      </c>
      <c r="K14196" s="8">
        <v>1</v>
      </c>
    </row>
    <row r="14197" spans="4:11" x14ac:dyDescent="0.2">
      <c r="D14197" s="175"/>
      <c r="E14197" s="11"/>
      <c r="F14197" s="10"/>
      <c r="G14197" s="9">
        <v>100</v>
      </c>
      <c r="H14197" s="16">
        <v>7.8947368421049999</v>
      </c>
      <c r="I14197" s="2">
        <v>70.175438596491006</v>
      </c>
      <c r="J14197" s="2">
        <v>21.052631578947</v>
      </c>
      <c r="K14197" s="13">
        <v>0.87719298245599997</v>
      </c>
    </row>
    <row r="14198" spans="4:11" x14ac:dyDescent="0.2">
      <c r="D14198" s="175"/>
      <c r="E14198" s="4" t="s">
        <v>45</v>
      </c>
      <c r="F14198" s="6"/>
      <c r="G14198" s="5">
        <v>83</v>
      </c>
      <c r="H14198" s="7">
        <v>5</v>
      </c>
      <c r="I14198" s="1">
        <v>53</v>
      </c>
      <c r="J14198" s="1">
        <v>21</v>
      </c>
      <c r="K14198" s="8">
        <v>4</v>
      </c>
    </row>
    <row r="14199" spans="4:11" x14ac:dyDescent="0.2">
      <c r="D14199" s="175"/>
      <c r="E14199" s="11"/>
      <c r="F14199" s="10"/>
      <c r="G14199" s="9">
        <v>100</v>
      </c>
      <c r="H14199" s="16">
        <v>6.0240963855420002</v>
      </c>
      <c r="I14199" s="2">
        <v>63.855421686747</v>
      </c>
      <c r="J14199" s="2">
        <v>25.301204819277</v>
      </c>
      <c r="K14199" s="13">
        <v>4.819277108434</v>
      </c>
    </row>
    <row r="14200" spans="4:11" x14ac:dyDescent="0.2">
      <c r="D14200" s="174" t="s">
        <v>37</v>
      </c>
      <c r="E14200" s="20" t="s">
        <v>77</v>
      </c>
      <c r="F14200" s="22"/>
      <c r="G14200" s="21">
        <v>593</v>
      </c>
      <c r="H14200" s="25">
        <v>27</v>
      </c>
      <c r="I14200" s="3">
        <v>402</v>
      </c>
      <c r="J14200" s="3">
        <v>149</v>
      </c>
      <c r="K14200" s="26">
        <v>15</v>
      </c>
    </row>
    <row r="14201" spans="4:11" x14ac:dyDescent="0.2">
      <c r="D14201" s="175"/>
      <c r="E14201" s="11"/>
      <c r="F14201" s="10"/>
      <c r="G14201" s="9">
        <v>100</v>
      </c>
      <c r="H14201" s="16">
        <v>4.5531197301850002</v>
      </c>
      <c r="I14201" s="2">
        <v>67.790893760540001</v>
      </c>
      <c r="J14201" s="2">
        <v>25.126475548060998</v>
      </c>
      <c r="K14201" s="13">
        <v>2.5295109612140001</v>
      </c>
    </row>
    <row r="14202" spans="4:11" x14ac:dyDescent="0.2">
      <c r="D14202" s="175"/>
      <c r="E14202" s="4" t="s">
        <v>39</v>
      </c>
      <c r="F14202" s="6"/>
      <c r="G14202" s="5">
        <v>27</v>
      </c>
      <c r="H14202" s="7">
        <v>1</v>
      </c>
      <c r="I14202" s="1">
        <v>22</v>
      </c>
      <c r="J14202" s="1">
        <v>3</v>
      </c>
      <c r="K14202" s="8">
        <v>1</v>
      </c>
    </row>
    <row r="14203" spans="4:11" x14ac:dyDescent="0.2">
      <c r="D14203" s="175"/>
      <c r="E14203" s="11"/>
      <c r="F14203" s="10"/>
      <c r="G14203" s="9">
        <v>100</v>
      </c>
      <c r="H14203" s="16">
        <v>3.7037037037039999</v>
      </c>
      <c r="I14203" s="35">
        <v>81.481481481480998</v>
      </c>
      <c r="J14203" s="46">
        <v>11.111111111111001</v>
      </c>
      <c r="K14203" s="13">
        <v>3.7037037037039999</v>
      </c>
    </row>
    <row r="14204" spans="4:11" x14ac:dyDescent="0.2">
      <c r="D14204" s="175"/>
      <c r="E14204" s="4" t="s">
        <v>40</v>
      </c>
      <c r="F14204" s="6"/>
      <c r="G14204" s="5">
        <v>74</v>
      </c>
      <c r="H14204" s="7">
        <v>4</v>
      </c>
      <c r="I14204" s="1">
        <v>55</v>
      </c>
      <c r="J14204" s="1">
        <v>15</v>
      </c>
      <c r="K14204" s="8">
        <v>0</v>
      </c>
    </row>
    <row r="14205" spans="4:11" x14ac:dyDescent="0.2">
      <c r="D14205" s="175"/>
      <c r="E14205" s="11"/>
      <c r="F14205" s="10"/>
      <c r="G14205" s="9">
        <v>100</v>
      </c>
      <c r="H14205" s="16">
        <v>5.4054054054050003</v>
      </c>
      <c r="I14205" s="23">
        <v>74.324324324323996</v>
      </c>
      <c r="J14205" s="27">
        <v>20.27027027027</v>
      </c>
      <c r="K14205" s="36">
        <v>0</v>
      </c>
    </row>
    <row r="14206" spans="4:11" x14ac:dyDescent="0.2">
      <c r="D14206" s="175"/>
      <c r="E14206" s="4" t="s">
        <v>41</v>
      </c>
      <c r="F14206" s="6"/>
      <c r="G14206" s="5">
        <v>96</v>
      </c>
      <c r="H14206" s="7">
        <v>2</v>
      </c>
      <c r="I14206" s="1">
        <v>63</v>
      </c>
      <c r="J14206" s="1">
        <v>31</v>
      </c>
      <c r="K14206" s="8">
        <v>0</v>
      </c>
    </row>
    <row r="14207" spans="4:11" x14ac:dyDescent="0.2">
      <c r="D14207" s="175"/>
      <c r="E14207" s="11"/>
      <c r="F14207" s="10"/>
      <c r="G14207" s="9">
        <v>100</v>
      </c>
      <c r="H14207" s="16">
        <v>2.083333333333</v>
      </c>
      <c r="I14207" s="2">
        <v>65.625</v>
      </c>
      <c r="J14207" s="23">
        <v>32.291666666666998</v>
      </c>
      <c r="K14207" s="36">
        <v>0</v>
      </c>
    </row>
    <row r="14208" spans="4:11" x14ac:dyDescent="0.2">
      <c r="D14208" s="175"/>
      <c r="E14208" s="4" t="s">
        <v>42</v>
      </c>
      <c r="F14208" s="6"/>
      <c r="G14208" s="5">
        <v>97</v>
      </c>
      <c r="H14208" s="7">
        <v>7</v>
      </c>
      <c r="I14208" s="1">
        <v>67</v>
      </c>
      <c r="J14208" s="1">
        <v>21</v>
      </c>
      <c r="K14208" s="8">
        <v>2</v>
      </c>
    </row>
    <row r="14209" spans="2:11" x14ac:dyDescent="0.2">
      <c r="D14209" s="175"/>
      <c r="E14209" s="11"/>
      <c r="F14209" s="10"/>
      <c r="G14209" s="9">
        <v>100</v>
      </c>
      <c r="H14209" s="16">
        <v>7.2164948453609998</v>
      </c>
      <c r="I14209" s="2">
        <v>69.072164948454002</v>
      </c>
      <c r="J14209" s="2">
        <v>21.649484536081999</v>
      </c>
      <c r="K14209" s="13">
        <v>2.0618556701030002</v>
      </c>
    </row>
    <row r="14210" spans="2:11" x14ac:dyDescent="0.2">
      <c r="D14210" s="175"/>
      <c r="E14210" s="4" t="s">
        <v>43</v>
      </c>
      <c r="F14210" s="6"/>
      <c r="G14210" s="5">
        <v>103</v>
      </c>
      <c r="H14210" s="7">
        <v>2</v>
      </c>
      <c r="I14210" s="1">
        <v>74</v>
      </c>
      <c r="J14210" s="1">
        <v>25</v>
      </c>
      <c r="K14210" s="8">
        <v>2</v>
      </c>
    </row>
    <row r="14211" spans="2:11" x14ac:dyDescent="0.2">
      <c r="D14211" s="175"/>
      <c r="E14211" s="11"/>
      <c r="F14211" s="10"/>
      <c r="G14211" s="9">
        <v>100</v>
      </c>
      <c r="H14211" s="16">
        <v>1.9417475728160001</v>
      </c>
      <c r="I14211" s="2">
        <v>71.844660194175006</v>
      </c>
      <c r="J14211" s="2">
        <v>24.271844660193999</v>
      </c>
      <c r="K14211" s="13">
        <v>1.9417475728160001</v>
      </c>
    </row>
    <row r="14212" spans="2:11" x14ac:dyDescent="0.2">
      <c r="D14212" s="175"/>
      <c r="E14212" s="4" t="s">
        <v>44</v>
      </c>
      <c r="F14212" s="6"/>
      <c r="G14212" s="5">
        <v>109</v>
      </c>
      <c r="H14212" s="7">
        <v>6</v>
      </c>
      <c r="I14212" s="1">
        <v>68</v>
      </c>
      <c r="J14212" s="1">
        <v>31</v>
      </c>
      <c r="K14212" s="8">
        <v>4</v>
      </c>
    </row>
    <row r="14213" spans="2:11" x14ac:dyDescent="0.2">
      <c r="D14213" s="175"/>
      <c r="E14213" s="11"/>
      <c r="F14213" s="10"/>
      <c r="G14213" s="9">
        <v>100</v>
      </c>
      <c r="H14213" s="16">
        <v>5.5045871559629997</v>
      </c>
      <c r="I14213" s="27">
        <v>62.385321100916997</v>
      </c>
      <c r="J14213" s="2">
        <v>28.440366972477001</v>
      </c>
      <c r="K14213" s="13">
        <v>3.669724770642</v>
      </c>
    </row>
    <row r="14214" spans="2:11" x14ac:dyDescent="0.2">
      <c r="D14214" s="175"/>
      <c r="E14214" s="4" t="s">
        <v>45</v>
      </c>
      <c r="F14214" s="6"/>
      <c r="G14214" s="5">
        <v>87</v>
      </c>
      <c r="H14214" s="7">
        <v>5</v>
      </c>
      <c r="I14214" s="1">
        <v>53</v>
      </c>
      <c r="J14214" s="1">
        <v>23</v>
      </c>
      <c r="K14214" s="8">
        <v>6</v>
      </c>
    </row>
    <row r="14215" spans="2:11" x14ac:dyDescent="0.2">
      <c r="D14215" s="176"/>
      <c r="E14215" s="57"/>
      <c r="F14215" s="54"/>
      <c r="G14215" s="67">
        <v>100</v>
      </c>
      <c r="H14215" s="82">
        <v>5.7471264367819996</v>
      </c>
      <c r="I14215" s="96">
        <v>60.919540229885001</v>
      </c>
      <c r="J14215" s="48">
        <v>26.436781609194998</v>
      </c>
      <c r="K14215" s="84">
        <v>6.8965517241379999</v>
      </c>
    </row>
    <row r="14217" spans="2:11" x14ac:dyDescent="0.2">
      <c r="B14217" s="43" t="str">
        <f xml:space="preserve"> HYPERLINK("#'目次'!B301", "[295]")</f>
        <v>[295]</v>
      </c>
      <c r="C14217" s="31" t="s">
        <v>521</v>
      </c>
    </row>
    <row r="14221" spans="2:11" x14ac:dyDescent="0.2">
      <c r="D14221" s="177"/>
      <c r="E14221" s="178"/>
      <c r="F14221" s="178"/>
      <c r="G14221" s="40" t="s">
        <v>14</v>
      </c>
      <c r="H14221" s="42" t="s">
        <v>492</v>
      </c>
      <c r="I14221" s="15" t="s">
        <v>493</v>
      </c>
      <c r="J14221" s="15" t="s">
        <v>494</v>
      </c>
      <c r="K14221" s="44" t="s">
        <v>17</v>
      </c>
    </row>
    <row r="14222" spans="2:11" x14ac:dyDescent="0.2">
      <c r="D14222" s="179"/>
      <c r="E14222" s="180"/>
      <c r="F14222" s="180"/>
      <c r="G14222" s="39"/>
      <c r="H14222" s="41"/>
      <c r="I14222" s="14"/>
      <c r="J14222" s="14"/>
      <c r="K14222" s="38"/>
    </row>
    <row r="14223" spans="2:11" x14ac:dyDescent="0.2">
      <c r="D14223" s="70"/>
      <c r="E14223" s="72" t="s">
        <v>14</v>
      </c>
      <c r="F14223" s="69"/>
      <c r="G14223" s="37">
        <v>1222</v>
      </c>
      <c r="H14223" s="17">
        <v>91</v>
      </c>
      <c r="I14223" s="17">
        <v>803</v>
      </c>
      <c r="J14223" s="17">
        <v>305</v>
      </c>
      <c r="K14223" s="55">
        <v>23</v>
      </c>
    </row>
    <row r="14224" spans="2:11" x14ac:dyDescent="0.2">
      <c r="D14224" s="57"/>
      <c r="E14224" s="54"/>
      <c r="F14224" s="71"/>
      <c r="G14224" s="9">
        <v>100</v>
      </c>
      <c r="H14224" s="2">
        <v>7.4468085106380002</v>
      </c>
      <c r="I14224" s="2">
        <v>65.711947626840995</v>
      </c>
      <c r="J14224" s="2">
        <v>24.959083469722</v>
      </c>
      <c r="K14224" s="13">
        <v>1.882160392799</v>
      </c>
    </row>
    <row r="14225" spans="4:11" x14ac:dyDescent="0.2">
      <c r="D14225" s="174" t="s">
        <v>18</v>
      </c>
      <c r="E14225" s="20" t="s">
        <v>19</v>
      </c>
      <c r="F14225" s="22"/>
      <c r="G14225" s="21">
        <v>57</v>
      </c>
      <c r="H14225" s="25">
        <v>1</v>
      </c>
      <c r="I14225" s="3">
        <v>42</v>
      </c>
      <c r="J14225" s="3">
        <v>12</v>
      </c>
      <c r="K14225" s="26">
        <v>2</v>
      </c>
    </row>
    <row r="14226" spans="4:11" x14ac:dyDescent="0.2">
      <c r="D14226" s="175"/>
      <c r="E14226" s="11"/>
      <c r="F14226" s="10"/>
      <c r="G14226" s="9">
        <v>100</v>
      </c>
      <c r="H14226" s="73">
        <v>1.7543859649119999</v>
      </c>
      <c r="I14226" s="23">
        <v>73.684210526315994</v>
      </c>
      <c r="J14226" s="2">
        <v>21.052631578947</v>
      </c>
      <c r="K14226" s="13">
        <v>3.508771929825</v>
      </c>
    </row>
    <row r="14227" spans="4:11" x14ac:dyDescent="0.2">
      <c r="D14227" s="175"/>
      <c r="E14227" s="4" t="s">
        <v>20</v>
      </c>
      <c r="F14227" s="6"/>
      <c r="G14227" s="5">
        <v>84</v>
      </c>
      <c r="H14227" s="7">
        <v>8</v>
      </c>
      <c r="I14227" s="1">
        <v>50</v>
      </c>
      <c r="J14227" s="1">
        <v>24</v>
      </c>
      <c r="K14227" s="8">
        <v>2</v>
      </c>
    </row>
    <row r="14228" spans="4:11" x14ac:dyDescent="0.2">
      <c r="D14228" s="175"/>
      <c r="E14228" s="11"/>
      <c r="F14228" s="10"/>
      <c r="G14228" s="9">
        <v>100</v>
      </c>
      <c r="H14228" s="16">
        <v>9.5238095238099998</v>
      </c>
      <c r="I14228" s="27">
        <v>59.523809523810002</v>
      </c>
      <c r="J14228" s="2">
        <v>28.571428571428999</v>
      </c>
      <c r="K14228" s="13">
        <v>2.3809523809519999</v>
      </c>
    </row>
    <row r="14229" spans="4:11" x14ac:dyDescent="0.2">
      <c r="D14229" s="175"/>
      <c r="E14229" s="4" t="s">
        <v>21</v>
      </c>
      <c r="F14229" s="6"/>
      <c r="G14229" s="5">
        <v>487</v>
      </c>
      <c r="H14229" s="7">
        <v>36</v>
      </c>
      <c r="I14229" s="1">
        <v>317</v>
      </c>
      <c r="J14229" s="1">
        <v>124</v>
      </c>
      <c r="K14229" s="8">
        <v>10</v>
      </c>
    </row>
    <row r="14230" spans="4:11" x14ac:dyDescent="0.2">
      <c r="D14230" s="175"/>
      <c r="E14230" s="11"/>
      <c r="F14230" s="10"/>
      <c r="G14230" s="9">
        <v>100</v>
      </c>
      <c r="H14230" s="16">
        <v>7.3921971252569998</v>
      </c>
      <c r="I14230" s="2">
        <v>65.092402464065998</v>
      </c>
      <c r="J14230" s="2">
        <v>25.462012320328999</v>
      </c>
      <c r="K14230" s="13">
        <v>2.0533880903489998</v>
      </c>
    </row>
    <row r="14231" spans="4:11" x14ac:dyDescent="0.2">
      <c r="D14231" s="175"/>
      <c r="E14231" s="4" t="s">
        <v>22</v>
      </c>
      <c r="F14231" s="6"/>
      <c r="G14231" s="5">
        <v>35</v>
      </c>
      <c r="H14231" s="7">
        <v>3</v>
      </c>
      <c r="I14231" s="1">
        <v>20</v>
      </c>
      <c r="J14231" s="1">
        <v>11</v>
      </c>
      <c r="K14231" s="8">
        <v>1</v>
      </c>
    </row>
    <row r="14232" spans="4:11" x14ac:dyDescent="0.2">
      <c r="D14232" s="175"/>
      <c r="E14232" s="11"/>
      <c r="F14232" s="10"/>
      <c r="G14232" s="9">
        <v>100</v>
      </c>
      <c r="H14232" s="16">
        <v>8.5714285714289993</v>
      </c>
      <c r="I14232" s="27">
        <v>57.142857142856997</v>
      </c>
      <c r="J14232" s="23">
        <v>31.428571428571001</v>
      </c>
      <c r="K14232" s="13">
        <v>2.8571428571430002</v>
      </c>
    </row>
    <row r="14233" spans="4:11" x14ac:dyDescent="0.2">
      <c r="D14233" s="175"/>
      <c r="E14233" s="4" t="s">
        <v>23</v>
      </c>
      <c r="F14233" s="6"/>
      <c r="G14233" s="5">
        <v>143</v>
      </c>
      <c r="H14233" s="7">
        <v>4</v>
      </c>
      <c r="I14233" s="1">
        <v>101</v>
      </c>
      <c r="J14233" s="1">
        <v>36</v>
      </c>
      <c r="K14233" s="8">
        <v>2</v>
      </c>
    </row>
    <row r="14234" spans="4:11" x14ac:dyDescent="0.2">
      <c r="D14234" s="175"/>
      <c r="E14234" s="11"/>
      <c r="F14234" s="10"/>
      <c r="G14234" s="9">
        <v>100</v>
      </c>
      <c r="H14234" s="16">
        <v>2.797202797203</v>
      </c>
      <c r="I14234" s="2">
        <v>70.629370629370996</v>
      </c>
      <c r="J14234" s="2">
        <v>25.174825174824999</v>
      </c>
      <c r="K14234" s="13">
        <v>1.398601398601</v>
      </c>
    </row>
    <row r="14235" spans="4:11" x14ac:dyDescent="0.2">
      <c r="D14235" s="175"/>
      <c r="E14235" s="4" t="s">
        <v>24</v>
      </c>
      <c r="F14235" s="6"/>
      <c r="G14235" s="5">
        <v>187</v>
      </c>
      <c r="H14235" s="7">
        <v>21</v>
      </c>
      <c r="I14235" s="1">
        <v>116</v>
      </c>
      <c r="J14235" s="1">
        <v>48</v>
      </c>
      <c r="K14235" s="8">
        <v>2</v>
      </c>
    </row>
    <row r="14236" spans="4:11" x14ac:dyDescent="0.2">
      <c r="D14236" s="175"/>
      <c r="E14236" s="11"/>
      <c r="F14236" s="10"/>
      <c r="G14236" s="9">
        <v>100</v>
      </c>
      <c r="H14236" s="16">
        <v>11.229946524063999</v>
      </c>
      <c r="I14236" s="2">
        <v>62.032085561496999</v>
      </c>
      <c r="J14236" s="2">
        <v>25.668449197861001</v>
      </c>
      <c r="K14236" s="13">
        <v>1.069518716578</v>
      </c>
    </row>
    <row r="14237" spans="4:11" x14ac:dyDescent="0.2">
      <c r="D14237" s="175"/>
      <c r="E14237" s="4" t="s">
        <v>25</v>
      </c>
      <c r="F14237" s="6"/>
      <c r="G14237" s="5">
        <v>71</v>
      </c>
      <c r="H14237" s="7">
        <v>5</v>
      </c>
      <c r="I14237" s="1">
        <v>50</v>
      </c>
      <c r="J14237" s="1">
        <v>15</v>
      </c>
      <c r="K14237" s="8">
        <v>1</v>
      </c>
    </row>
    <row r="14238" spans="4:11" x14ac:dyDescent="0.2">
      <c r="D14238" s="175"/>
      <c r="E14238" s="11"/>
      <c r="F14238" s="10"/>
      <c r="G14238" s="9">
        <v>100</v>
      </c>
      <c r="H14238" s="16">
        <v>7.0422535211269999</v>
      </c>
      <c r="I14238" s="2">
        <v>70.422535211267999</v>
      </c>
      <c r="J14238" s="2">
        <v>21.12676056338</v>
      </c>
      <c r="K14238" s="13">
        <v>1.4084507042250001</v>
      </c>
    </row>
    <row r="14239" spans="4:11" x14ac:dyDescent="0.2">
      <c r="D14239" s="175"/>
      <c r="E14239" s="4" t="s">
        <v>26</v>
      </c>
      <c r="F14239" s="6"/>
      <c r="G14239" s="5">
        <v>30</v>
      </c>
      <c r="H14239" s="7">
        <v>2</v>
      </c>
      <c r="I14239" s="1">
        <v>21</v>
      </c>
      <c r="J14239" s="1">
        <v>6</v>
      </c>
      <c r="K14239" s="8">
        <v>1</v>
      </c>
    </row>
    <row r="14240" spans="4:11" x14ac:dyDescent="0.2">
      <c r="D14240" s="175"/>
      <c r="E14240" s="11"/>
      <c r="F14240" s="10"/>
      <c r="G14240" s="9">
        <v>100</v>
      </c>
      <c r="H14240" s="16">
        <v>6.666666666667</v>
      </c>
      <c r="I14240" s="2">
        <v>70</v>
      </c>
      <c r="J14240" s="2">
        <v>20</v>
      </c>
      <c r="K14240" s="13">
        <v>3.333333333333</v>
      </c>
    </row>
    <row r="14241" spans="4:11" x14ac:dyDescent="0.2">
      <c r="D14241" s="175"/>
      <c r="E14241" s="4" t="s">
        <v>27</v>
      </c>
      <c r="F14241" s="6"/>
      <c r="G14241" s="5">
        <v>70</v>
      </c>
      <c r="H14241" s="7">
        <v>5</v>
      </c>
      <c r="I14241" s="1">
        <v>45</v>
      </c>
      <c r="J14241" s="1">
        <v>19</v>
      </c>
      <c r="K14241" s="8">
        <v>1</v>
      </c>
    </row>
    <row r="14242" spans="4:11" x14ac:dyDescent="0.2">
      <c r="D14242" s="175"/>
      <c r="E14242" s="11"/>
      <c r="F14242" s="10"/>
      <c r="G14242" s="9">
        <v>100</v>
      </c>
      <c r="H14242" s="16">
        <v>7.1428571428570002</v>
      </c>
      <c r="I14242" s="2">
        <v>64.285714285713993</v>
      </c>
      <c r="J14242" s="2">
        <v>27.142857142857</v>
      </c>
      <c r="K14242" s="13">
        <v>1.4285714285710001</v>
      </c>
    </row>
    <row r="14243" spans="4:11" x14ac:dyDescent="0.2">
      <c r="D14243" s="175"/>
      <c r="E14243" s="4" t="s">
        <v>28</v>
      </c>
      <c r="F14243" s="6"/>
      <c r="G14243" s="5">
        <v>51</v>
      </c>
      <c r="H14243" s="7">
        <v>6</v>
      </c>
      <c r="I14243" s="1">
        <v>38</v>
      </c>
      <c r="J14243" s="1">
        <v>6</v>
      </c>
      <c r="K14243" s="8">
        <v>1</v>
      </c>
    </row>
    <row r="14244" spans="4:11" x14ac:dyDescent="0.2">
      <c r="D14244" s="175"/>
      <c r="E14244" s="11"/>
      <c r="F14244" s="10"/>
      <c r="G14244" s="9">
        <v>100</v>
      </c>
      <c r="H14244" s="16">
        <v>11.764705882353001</v>
      </c>
      <c r="I14244" s="23">
        <v>74.509803921569002</v>
      </c>
      <c r="J14244" s="46">
        <v>11.764705882353001</v>
      </c>
      <c r="K14244" s="13">
        <v>1.9607843137250001</v>
      </c>
    </row>
    <row r="14245" spans="4:11" x14ac:dyDescent="0.2">
      <c r="D14245" s="175"/>
      <c r="E14245" s="4" t="s">
        <v>29</v>
      </c>
      <c r="F14245" s="6"/>
      <c r="G14245" s="5">
        <v>7</v>
      </c>
      <c r="H14245" s="7">
        <v>0</v>
      </c>
      <c r="I14245" s="1">
        <v>3</v>
      </c>
      <c r="J14245" s="1">
        <v>4</v>
      </c>
      <c r="K14245" s="8">
        <v>0</v>
      </c>
    </row>
    <row r="14246" spans="4:11" x14ac:dyDescent="0.2">
      <c r="D14246" s="175"/>
      <c r="E14246" s="11"/>
      <c r="F14246" s="10"/>
      <c r="G14246" s="9">
        <v>100</v>
      </c>
      <c r="H14246" s="121">
        <v>0</v>
      </c>
      <c r="I14246" s="46">
        <v>42.857142857143003</v>
      </c>
      <c r="J14246" s="35">
        <v>57.142857142856997</v>
      </c>
      <c r="K14246" s="36">
        <v>0</v>
      </c>
    </row>
    <row r="14247" spans="4:11" x14ac:dyDescent="0.2">
      <c r="D14247" s="174" t="s">
        <v>30</v>
      </c>
      <c r="E14247" s="20" t="s">
        <v>31</v>
      </c>
      <c r="F14247" s="22"/>
      <c r="G14247" s="21">
        <v>393</v>
      </c>
      <c r="H14247" s="25">
        <v>36</v>
      </c>
      <c r="I14247" s="3">
        <v>250</v>
      </c>
      <c r="J14247" s="3">
        <v>101</v>
      </c>
      <c r="K14247" s="26">
        <v>6</v>
      </c>
    </row>
    <row r="14248" spans="4:11" x14ac:dyDescent="0.2">
      <c r="D14248" s="175"/>
      <c r="E14248" s="11"/>
      <c r="F14248" s="10"/>
      <c r="G14248" s="9">
        <v>100</v>
      </c>
      <c r="H14248" s="16">
        <v>9.1603053435110002</v>
      </c>
      <c r="I14248" s="2">
        <v>63.613231552163001</v>
      </c>
      <c r="J14248" s="2">
        <v>25.699745547073999</v>
      </c>
      <c r="K14248" s="13">
        <v>1.526717557252</v>
      </c>
    </row>
    <row r="14249" spans="4:11" x14ac:dyDescent="0.2">
      <c r="D14249" s="175"/>
      <c r="E14249" s="4" t="s">
        <v>32</v>
      </c>
      <c r="F14249" s="6"/>
      <c r="G14249" s="5">
        <v>352</v>
      </c>
      <c r="H14249" s="7">
        <v>24</v>
      </c>
      <c r="I14249" s="1">
        <v>238</v>
      </c>
      <c r="J14249" s="1">
        <v>84</v>
      </c>
      <c r="K14249" s="8">
        <v>6</v>
      </c>
    </row>
    <row r="14250" spans="4:11" x14ac:dyDescent="0.2">
      <c r="D14250" s="175"/>
      <c r="E14250" s="11"/>
      <c r="F14250" s="10"/>
      <c r="G14250" s="9">
        <v>100</v>
      </c>
      <c r="H14250" s="16">
        <v>6.8181818181820004</v>
      </c>
      <c r="I14250" s="2">
        <v>67.613636363636004</v>
      </c>
      <c r="J14250" s="2">
        <v>23.863636363636001</v>
      </c>
      <c r="K14250" s="13">
        <v>1.7045454545450001</v>
      </c>
    </row>
    <row r="14251" spans="4:11" x14ac:dyDescent="0.2">
      <c r="D14251" s="175"/>
      <c r="E14251" s="4" t="s">
        <v>33</v>
      </c>
      <c r="F14251" s="6"/>
      <c r="G14251" s="5">
        <v>388</v>
      </c>
      <c r="H14251" s="7">
        <v>24</v>
      </c>
      <c r="I14251" s="1">
        <v>254</v>
      </c>
      <c r="J14251" s="1">
        <v>102</v>
      </c>
      <c r="K14251" s="8">
        <v>8</v>
      </c>
    </row>
    <row r="14252" spans="4:11" x14ac:dyDescent="0.2">
      <c r="D14252" s="175"/>
      <c r="E14252" s="11"/>
      <c r="F14252" s="10"/>
      <c r="G14252" s="9">
        <v>100</v>
      </c>
      <c r="H14252" s="16">
        <v>6.1855670103089997</v>
      </c>
      <c r="I14252" s="2">
        <v>65.463917525772999</v>
      </c>
      <c r="J14252" s="2">
        <v>26.288659793813999</v>
      </c>
      <c r="K14252" s="13">
        <v>2.0618556701030002</v>
      </c>
    </row>
    <row r="14253" spans="4:11" x14ac:dyDescent="0.2">
      <c r="D14253" s="175"/>
      <c r="E14253" s="4" t="s">
        <v>34</v>
      </c>
      <c r="F14253" s="6"/>
      <c r="G14253" s="5">
        <v>89</v>
      </c>
      <c r="H14253" s="7">
        <v>7</v>
      </c>
      <c r="I14253" s="1">
        <v>61</v>
      </c>
      <c r="J14253" s="1">
        <v>18</v>
      </c>
      <c r="K14253" s="8">
        <v>3</v>
      </c>
    </row>
    <row r="14254" spans="4:11" x14ac:dyDescent="0.2">
      <c r="D14254" s="175"/>
      <c r="E14254" s="11"/>
      <c r="F14254" s="10"/>
      <c r="G14254" s="9">
        <v>100</v>
      </c>
      <c r="H14254" s="16">
        <v>7.8651685393259996</v>
      </c>
      <c r="I14254" s="2">
        <v>68.539325842696996</v>
      </c>
      <c r="J14254" s="2">
        <v>20.224719101123998</v>
      </c>
      <c r="K14254" s="13">
        <v>3.3707865168539999</v>
      </c>
    </row>
    <row r="14255" spans="4:11" x14ac:dyDescent="0.2">
      <c r="D14255" s="174" t="s">
        <v>35</v>
      </c>
      <c r="E14255" s="20" t="s">
        <v>36</v>
      </c>
      <c r="F14255" s="22"/>
      <c r="G14255" s="21">
        <v>629</v>
      </c>
      <c r="H14255" s="25">
        <v>54</v>
      </c>
      <c r="I14255" s="3">
        <v>412</v>
      </c>
      <c r="J14255" s="3">
        <v>154</v>
      </c>
      <c r="K14255" s="26">
        <v>9</v>
      </c>
    </row>
    <row r="14256" spans="4:11" x14ac:dyDescent="0.2">
      <c r="D14256" s="175"/>
      <c r="E14256" s="11"/>
      <c r="F14256" s="10"/>
      <c r="G14256" s="9">
        <v>100</v>
      </c>
      <c r="H14256" s="16">
        <v>8.5850556438790004</v>
      </c>
      <c r="I14256" s="2">
        <v>65.500794912559996</v>
      </c>
      <c r="J14256" s="2">
        <v>24.483306836248001</v>
      </c>
      <c r="K14256" s="13">
        <v>1.4308426073130001</v>
      </c>
    </row>
    <row r="14257" spans="4:11" x14ac:dyDescent="0.2">
      <c r="D14257" s="175"/>
      <c r="E14257" s="4" t="s">
        <v>37</v>
      </c>
      <c r="F14257" s="6"/>
      <c r="G14257" s="5">
        <v>593</v>
      </c>
      <c r="H14257" s="7">
        <v>37</v>
      </c>
      <c r="I14257" s="1">
        <v>391</v>
      </c>
      <c r="J14257" s="1">
        <v>151</v>
      </c>
      <c r="K14257" s="8">
        <v>14</v>
      </c>
    </row>
    <row r="14258" spans="4:11" x14ac:dyDescent="0.2">
      <c r="D14258" s="175"/>
      <c r="E14258" s="11"/>
      <c r="F14258" s="10"/>
      <c r="G14258" s="9">
        <v>100</v>
      </c>
      <c r="H14258" s="16">
        <v>6.2394603709950003</v>
      </c>
      <c r="I14258" s="2">
        <v>65.935919055648995</v>
      </c>
      <c r="J14258" s="2">
        <v>25.463743676223</v>
      </c>
      <c r="K14258" s="13">
        <v>2.3608768971330001</v>
      </c>
    </row>
    <row r="14259" spans="4:11" x14ac:dyDescent="0.2">
      <c r="D14259" s="174" t="s">
        <v>38</v>
      </c>
      <c r="E14259" s="20" t="s">
        <v>39</v>
      </c>
      <c r="F14259" s="22"/>
      <c r="G14259" s="21">
        <v>64</v>
      </c>
      <c r="H14259" s="25">
        <v>5</v>
      </c>
      <c r="I14259" s="3">
        <v>48</v>
      </c>
      <c r="J14259" s="3">
        <v>10</v>
      </c>
      <c r="K14259" s="26">
        <v>1</v>
      </c>
    </row>
    <row r="14260" spans="4:11" x14ac:dyDescent="0.2">
      <c r="D14260" s="175"/>
      <c r="E14260" s="11"/>
      <c r="F14260" s="10"/>
      <c r="G14260" s="9">
        <v>100</v>
      </c>
      <c r="H14260" s="16">
        <v>7.8125</v>
      </c>
      <c r="I14260" s="23">
        <v>75</v>
      </c>
      <c r="J14260" s="27">
        <v>15.625</v>
      </c>
      <c r="K14260" s="13">
        <v>1.5625</v>
      </c>
    </row>
    <row r="14261" spans="4:11" x14ac:dyDescent="0.2">
      <c r="D14261" s="175"/>
      <c r="E14261" s="4" t="s">
        <v>40</v>
      </c>
      <c r="F14261" s="6"/>
      <c r="G14261" s="5">
        <v>147</v>
      </c>
      <c r="H14261" s="7">
        <v>10</v>
      </c>
      <c r="I14261" s="1">
        <v>102</v>
      </c>
      <c r="J14261" s="1">
        <v>35</v>
      </c>
      <c r="K14261" s="8">
        <v>0</v>
      </c>
    </row>
    <row r="14262" spans="4:11" x14ac:dyDescent="0.2">
      <c r="D14262" s="175"/>
      <c r="E14262" s="11"/>
      <c r="F14262" s="10"/>
      <c r="G14262" s="9">
        <v>100</v>
      </c>
      <c r="H14262" s="16">
        <v>6.8027210884349998</v>
      </c>
      <c r="I14262" s="2">
        <v>69.387755102040998</v>
      </c>
      <c r="J14262" s="2">
        <v>23.809523809523998</v>
      </c>
      <c r="K14262" s="36">
        <v>0</v>
      </c>
    </row>
    <row r="14263" spans="4:11" x14ac:dyDescent="0.2">
      <c r="D14263" s="175"/>
      <c r="E14263" s="4" t="s">
        <v>41</v>
      </c>
      <c r="F14263" s="6"/>
      <c r="G14263" s="5">
        <v>204</v>
      </c>
      <c r="H14263" s="7">
        <v>6</v>
      </c>
      <c r="I14263" s="1">
        <v>128</v>
      </c>
      <c r="J14263" s="1">
        <v>67</v>
      </c>
      <c r="K14263" s="8">
        <v>3</v>
      </c>
    </row>
    <row r="14264" spans="4:11" x14ac:dyDescent="0.2">
      <c r="D14264" s="175"/>
      <c r="E14264" s="11"/>
      <c r="F14264" s="10"/>
      <c r="G14264" s="9">
        <v>100</v>
      </c>
      <c r="H14264" s="16">
        <v>2.9411764705880001</v>
      </c>
      <c r="I14264" s="2">
        <v>62.745098039216003</v>
      </c>
      <c r="J14264" s="23">
        <v>32.843137254901997</v>
      </c>
      <c r="K14264" s="13">
        <v>1.4705882352940001</v>
      </c>
    </row>
    <row r="14265" spans="4:11" x14ac:dyDescent="0.2">
      <c r="D14265" s="175"/>
      <c r="E14265" s="4" t="s">
        <v>42</v>
      </c>
      <c r="F14265" s="6"/>
      <c r="G14265" s="5">
        <v>210</v>
      </c>
      <c r="H14265" s="7">
        <v>14</v>
      </c>
      <c r="I14265" s="1">
        <v>142</v>
      </c>
      <c r="J14265" s="1">
        <v>51</v>
      </c>
      <c r="K14265" s="8">
        <v>3</v>
      </c>
    </row>
    <row r="14266" spans="4:11" x14ac:dyDescent="0.2">
      <c r="D14266" s="175"/>
      <c r="E14266" s="11"/>
      <c r="F14266" s="10"/>
      <c r="G14266" s="9">
        <v>100</v>
      </c>
      <c r="H14266" s="16">
        <v>6.666666666667</v>
      </c>
      <c r="I14266" s="2">
        <v>67.619047619048004</v>
      </c>
      <c r="J14266" s="2">
        <v>24.285714285714</v>
      </c>
      <c r="K14266" s="13">
        <v>1.4285714285710001</v>
      </c>
    </row>
    <row r="14267" spans="4:11" x14ac:dyDescent="0.2">
      <c r="D14267" s="175"/>
      <c r="E14267" s="4" t="s">
        <v>43</v>
      </c>
      <c r="F14267" s="6"/>
      <c r="G14267" s="5">
        <v>204</v>
      </c>
      <c r="H14267" s="7">
        <v>11</v>
      </c>
      <c r="I14267" s="1">
        <v>140</v>
      </c>
      <c r="J14267" s="1">
        <v>52</v>
      </c>
      <c r="K14267" s="8">
        <v>1</v>
      </c>
    </row>
    <row r="14268" spans="4:11" x14ac:dyDescent="0.2">
      <c r="D14268" s="175"/>
      <c r="E14268" s="11"/>
      <c r="F14268" s="10"/>
      <c r="G14268" s="9">
        <v>100</v>
      </c>
      <c r="H14268" s="16">
        <v>5.3921568627449998</v>
      </c>
      <c r="I14268" s="2">
        <v>68.627450980391998</v>
      </c>
      <c r="J14268" s="2">
        <v>25.490196078431001</v>
      </c>
      <c r="K14268" s="13">
        <v>0.49019607843099999</v>
      </c>
    </row>
    <row r="14269" spans="4:11" x14ac:dyDescent="0.2">
      <c r="D14269" s="175"/>
      <c r="E14269" s="4" t="s">
        <v>44</v>
      </c>
      <c r="F14269" s="6"/>
      <c r="G14269" s="5">
        <v>223</v>
      </c>
      <c r="H14269" s="7">
        <v>25</v>
      </c>
      <c r="I14269" s="1">
        <v>142</v>
      </c>
      <c r="J14269" s="1">
        <v>51</v>
      </c>
      <c r="K14269" s="8">
        <v>5</v>
      </c>
    </row>
    <row r="14270" spans="4:11" x14ac:dyDescent="0.2">
      <c r="D14270" s="175"/>
      <c r="E14270" s="11"/>
      <c r="F14270" s="10"/>
      <c r="G14270" s="9">
        <v>100</v>
      </c>
      <c r="H14270" s="16">
        <v>11.210762331839</v>
      </c>
      <c r="I14270" s="2">
        <v>63.677130044842997</v>
      </c>
      <c r="J14270" s="2">
        <v>22.869955156951001</v>
      </c>
      <c r="K14270" s="13">
        <v>2.2421524663680001</v>
      </c>
    </row>
    <row r="14271" spans="4:11" x14ac:dyDescent="0.2">
      <c r="D14271" s="175"/>
      <c r="E14271" s="4" t="s">
        <v>45</v>
      </c>
      <c r="F14271" s="6"/>
      <c r="G14271" s="5">
        <v>170</v>
      </c>
      <c r="H14271" s="7">
        <v>20</v>
      </c>
      <c r="I14271" s="1">
        <v>101</v>
      </c>
      <c r="J14271" s="1">
        <v>39</v>
      </c>
      <c r="K14271" s="8">
        <v>10</v>
      </c>
    </row>
    <row r="14272" spans="4:11" x14ac:dyDescent="0.2">
      <c r="D14272" s="176"/>
      <c r="E14272" s="57"/>
      <c r="F14272" s="54"/>
      <c r="G14272" s="67">
        <v>100</v>
      </c>
      <c r="H14272" s="82">
        <v>11.764705882353001</v>
      </c>
      <c r="I14272" s="96">
        <v>59.411764705882</v>
      </c>
      <c r="J14272" s="48">
        <v>22.941176470588001</v>
      </c>
      <c r="K14272" s="84">
        <v>5.8823529411760003</v>
      </c>
    </row>
    <row r="14274" spans="2:11" x14ac:dyDescent="0.2">
      <c r="B14274" s="43" t="str">
        <f xml:space="preserve"> HYPERLINK("#'目次'!B302", "[296]")</f>
        <v>[296]</v>
      </c>
      <c r="C14274" s="31" t="s">
        <v>521</v>
      </c>
    </row>
    <row r="14278" spans="2:11" x14ac:dyDescent="0.2">
      <c r="D14278" s="177"/>
      <c r="E14278" s="178"/>
      <c r="F14278" s="178"/>
      <c r="G14278" s="40" t="s">
        <v>14</v>
      </c>
      <c r="H14278" s="42" t="s">
        <v>492</v>
      </c>
      <c r="I14278" s="15" t="s">
        <v>493</v>
      </c>
      <c r="J14278" s="15" t="s">
        <v>494</v>
      </c>
      <c r="K14278" s="44" t="s">
        <v>17</v>
      </c>
    </row>
    <row r="14279" spans="2:11" x14ac:dyDescent="0.2">
      <c r="D14279" s="179"/>
      <c r="E14279" s="180"/>
      <c r="F14279" s="180"/>
      <c r="G14279" s="39"/>
      <c r="H14279" s="41"/>
      <c r="I14279" s="14"/>
      <c r="J14279" s="14"/>
      <c r="K14279" s="38"/>
    </row>
    <row r="14280" spans="2:11" x14ac:dyDescent="0.2">
      <c r="D14280" s="70"/>
      <c r="E14280" s="72" t="s">
        <v>14</v>
      </c>
      <c r="F14280" s="69"/>
      <c r="G14280" s="37">
        <v>1222</v>
      </c>
      <c r="H14280" s="17">
        <v>91</v>
      </c>
      <c r="I14280" s="17">
        <v>803</v>
      </c>
      <c r="J14280" s="17">
        <v>305</v>
      </c>
      <c r="K14280" s="55">
        <v>23</v>
      </c>
    </row>
    <row r="14281" spans="2:11" x14ac:dyDescent="0.2">
      <c r="D14281" s="57"/>
      <c r="E14281" s="54"/>
      <c r="F14281" s="71"/>
      <c r="G14281" s="9">
        <v>100</v>
      </c>
      <c r="H14281" s="2">
        <v>7.4468085106380002</v>
      </c>
      <c r="I14281" s="2">
        <v>65.711947626840995</v>
      </c>
      <c r="J14281" s="2">
        <v>24.959083469722</v>
      </c>
      <c r="K14281" s="13">
        <v>1.882160392799</v>
      </c>
    </row>
    <row r="14282" spans="2:11" x14ac:dyDescent="0.2">
      <c r="D14282" s="174" t="s">
        <v>52</v>
      </c>
      <c r="E14282" s="20" t="s">
        <v>53</v>
      </c>
      <c r="F14282" s="22"/>
      <c r="G14282" s="21">
        <v>15</v>
      </c>
      <c r="H14282" s="25">
        <v>0</v>
      </c>
      <c r="I14282" s="3">
        <v>12</v>
      </c>
      <c r="J14282" s="3">
        <v>3</v>
      </c>
      <c r="K14282" s="26">
        <v>0</v>
      </c>
    </row>
    <row r="14283" spans="2:11" x14ac:dyDescent="0.2">
      <c r="D14283" s="175"/>
      <c r="E14283" s="11"/>
      <c r="F14283" s="10"/>
      <c r="G14283" s="9">
        <v>100</v>
      </c>
      <c r="H14283" s="121">
        <v>0</v>
      </c>
      <c r="I14283" s="35">
        <v>80</v>
      </c>
      <c r="J14283" s="2">
        <v>20</v>
      </c>
      <c r="K14283" s="36">
        <v>0</v>
      </c>
    </row>
    <row r="14284" spans="2:11" ht="24" x14ac:dyDescent="0.2">
      <c r="D14284" s="175"/>
      <c r="E14284" s="4" t="s">
        <v>54</v>
      </c>
      <c r="F14284" s="6"/>
      <c r="G14284" s="5">
        <v>122</v>
      </c>
      <c r="H14284" s="7">
        <v>11</v>
      </c>
      <c r="I14284" s="1">
        <v>82</v>
      </c>
      <c r="J14284" s="1">
        <v>28</v>
      </c>
      <c r="K14284" s="8">
        <v>1</v>
      </c>
    </row>
    <row r="14285" spans="2:11" x14ac:dyDescent="0.2">
      <c r="D14285" s="175"/>
      <c r="E14285" s="11"/>
      <c r="F14285" s="10"/>
      <c r="G14285" s="9">
        <v>100</v>
      </c>
      <c r="H14285" s="16">
        <v>9.0163934426230004</v>
      </c>
      <c r="I14285" s="2">
        <v>67.213114754098001</v>
      </c>
      <c r="J14285" s="2">
        <v>22.950819672131001</v>
      </c>
      <c r="K14285" s="13">
        <v>0.81967213114799997</v>
      </c>
    </row>
    <row r="14286" spans="2:11" x14ac:dyDescent="0.2">
      <c r="D14286" s="175"/>
      <c r="E14286" s="4" t="s">
        <v>55</v>
      </c>
      <c r="F14286" s="6"/>
      <c r="G14286" s="5">
        <v>43</v>
      </c>
      <c r="H14286" s="7">
        <v>3</v>
      </c>
      <c r="I14286" s="1">
        <v>29</v>
      </c>
      <c r="J14286" s="1">
        <v>11</v>
      </c>
      <c r="K14286" s="8">
        <v>0</v>
      </c>
    </row>
    <row r="14287" spans="2:11" x14ac:dyDescent="0.2">
      <c r="D14287" s="175"/>
      <c r="E14287" s="11"/>
      <c r="F14287" s="10"/>
      <c r="G14287" s="9">
        <v>100</v>
      </c>
      <c r="H14287" s="16">
        <v>6.9767441860470001</v>
      </c>
      <c r="I14287" s="2">
        <v>67.441860465115994</v>
      </c>
      <c r="J14287" s="2">
        <v>25.581395348836999</v>
      </c>
      <c r="K14287" s="36">
        <v>0</v>
      </c>
    </row>
    <row r="14288" spans="2:11" x14ac:dyDescent="0.2">
      <c r="D14288" s="175"/>
      <c r="E14288" s="4" t="s">
        <v>56</v>
      </c>
      <c r="F14288" s="6"/>
      <c r="G14288" s="5">
        <v>60</v>
      </c>
      <c r="H14288" s="7">
        <v>3</v>
      </c>
      <c r="I14288" s="1">
        <v>45</v>
      </c>
      <c r="J14288" s="1">
        <v>12</v>
      </c>
      <c r="K14288" s="8">
        <v>0</v>
      </c>
    </row>
    <row r="14289" spans="4:11" x14ac:dyDescent="0.2">
      <c r="D14289" s="175"/>
      <c r="E14289" s="11"/>
      <c r="F14289" s="10"/>
      <c r="G14289" s="9">
        <v>100</v>
      </c>
      <c r="H14289" s="16">
        <v>5</v>
      </c>
      <c r="I14289" s="23">
        <v>75</v>
      </c>
      <c r="J14289" s="2">
        <v>20</v>
      </c>
      <c r="K14289" s="36">
        <v>0</v>
      </c>
    </row>
    <row r="14290" spans="4:11" x14ac:dyDescent="0.2">
      <c r="D14290" s="175"/>
      <c r="E14290" s="4" t="s">
        <v>57</v>
      </c>
      <c r="F14290" s="6"/>
      <c r="G14290" s="5">
        <v>286</v>
      </c>
      <c r="H14290" s="7">
        <v>24</v>
      </c>
      <c r="I14290" s="1">
        <v>186</v>
      </c>
      <c r="J14290" s="1">
        <v>74</v>
      </c>
      <c r="K14290" s="8">
        <v>2</v>
      </c>
    </row>
    <row r="14291" spans="4:11" x14ac:dyDescent="0.2">
      <c r="D14291" s="175"/>
      <c r="E14291" s="11"/>
      <c r="F14291" s="10"/>
      <c r="G14291" s="9">
        <v>100</v>
      </c>
      <c r="H14291" s="16">
        <v>8.3916083916080009</v>
      </c>
      <c r="I14291" s="2">
        <v>65.034965034964998</v>
      </c>
      <c r="J14291" s="2">
        <v>25.874125874126001</v>
      </c>
      <c r="K14291" s="13">
        <v>0.69930069930100003</v>
      </c>
    </row>
    <row r="14292" spans="4:11" x14ac:dyDescent="0.2">
      <c r="D14292" s="175"/>
      <c r="E14292" s="4" t="s">
        <v>58</v>
      </c>
      <c r="F14292" s="6"/>
      <c r="G14292" s="5">
        <v>129</v>
      </c>
      <c r="H14292" s="7">
        <v>5</v>
      </c>
      <c r="I14292" s="1">
        <v>88</v>
      </c>
      <c r="J14292" s="1">
        <v>36</v>
      </c>
      <c r="K14292" s="8">
        <v>0</v>
      </c>
    </row>
    <row r="14293" spans="4:11" x14ac:dyDescent="0.2">
      <c r="D14293" s="175"/>
      <c r="E14293" s="11"/>
      <c r="F14293" s="10"/>
      <c r="G14293" s="9">
        <v>100</v>
      </c>
      <c r="H14293" s="16">
        <v>3.8759689922480001</v>
      </c>
      <c r="I14293" s="2">
        <v>68.217054263565998</v>
      </c>
      <c r="J14293" s="2">
        <v>27.906976744186</v>
      </c>
      <c r="K14293" s="36">
        <v>0</v>
      </c>
    </row>
    <row r="14294" spans="4:11" x14ac:dyDescent="0.2">
      <c r="D14294" s="175"/>
      <c r="E14294" s="4" t="s">
        <v>59</v>
      </c>
      <c r="F14294" s="6"/>
      <c r="G14294" s="5">
        <v>195</v>
      </c>
      <c r="H14294" s="7">
        <v>17</v>
      </c>
      <c r="I14294" s="1">
        <v>119</v>
      </c>
      <c r="J14294" s="1">
        <v>51</v>
      </c>
      <c r="K14294" s="8">
        <v>8</v>
      </c>
    </row>
    <row r="14295" spans="4:11" x14ac:dyDescent="0.2">
      <c r="D14295" s="175"/>
      <c r="E14295" s="11"/>
      <c r="F14295" s="10"/>
      <c r="G14295" s="9">
        <v>100</v>
      </c>
      <c r="H14295" s="16">
        <v>8.7179487179489996</v>
      </c>
      <c r="I14295" s="2">
        <v>61.025641025641001</v>
      </c>
      <c r="J14295" s="2">
        <v>26.153846153846001</v>
      </c>
      <c r="K14295" s="13">
        <v>4.1025641025640001</v>
      </c>
    </row>
    <row r="14296" spans="4:11" x14ac:dyDescent="0.2">
      <c r="D14296" s="175"/>
      <c r="E14296" s="4" t="s">
        <v>60</v>
      </c>
      <c r="F14296" s="6"/>
      <c r="G14296" s="5">
        <v>176</v>
      </c>
      <c r="H14296" s="7">
        <v>14</v>
      </c>
      <c r="I14296" s="1">
        <v>105</v>
      </c>
      <c r="J14296" s="1">
        <v>52</v>
      </c>
      <c r="K14296" s="8">
        <v>5</v>
      </c>
    </row>
    <row r="14297" spans="4:11" x14ac:dyDescent="0.2">
      <c r="D14297" s="175"/>
      <c r="E14297" s="11"/>
      <c r="F14297" s="10"/>
      <c r="G14297" s="9">
        <v>100</v>
      </c>
      <c r="H14297" s="16">
        <v>7.9545454545450003</v>
      </c>
      <c r="I14297" s="27">
        <v>59.659090909090999</v>
      </c>
      <c r="J14297" s="2">
        <v>29.545454545455001</v>
      </c>
      <c r="K14297" s="13">
        <v>2.8409090909089998</v>
      </c>
    </row>
    <row r="14298" spans="4:11" x14ac:dyDescent="0.2">
      <c r="D14298" s="175"/>
      <c r="E14298" s="4" t="s">
        <v>61</v>
      </c>
      <c r="F14298" s="6"/>
      <c r="G14298" s="5">
        <v>78</v>
      </c>
      <c r="H14298" s="7">
        <v>6</v>
      </c>
      <c r="I14298" s="1">
        <v>59</v>
      </c>
      <c r="J14298" s="1">
        <v>12</v>
      </c>
      <c r="K14298" s="8">
        <v>1</v>
      </c>
    </row>
    <row r="14299" spans="4:11" x14ac:dyDescent="0.2">
      <c r="D14299" s="175"/>
      <c r="E14299" s="11"/>
      <c r="F14299" s="10"/>
      <c r="G14299" s="9">
        <v>100</v>
      </c>
      <c r="H14299" s="16">
        <v>7.6923076923079998</v>
      </c>
      <c r="I14299" s="23">
        <v>75.641025641026005</v>
      </c>
      <c r="J14299" s="27">
        <v>15.384615384615</v>
      </c>
      <c r="K14299" s="13">
        <v>1.2820512820509999</v>
      </c>
    </row>
    <row r="14300" spans="4:11" x14ac:dyDescent="0.2">
      <c r="D14300" s="175"/>
      <c r="E14300" s="4" t="s">
        <v>62</v>
      </c>
      <c r="F14300" s="6"/>
      <c r="G14300" s="5">
        <v>113</v>
      </c>
      <c r="H14300" s="7">
        <v>8</v>
      </c>
      <c r="I14300" s="1">
        <v>76</v>
      </c>
      <c r="J14300" s="1">
        <v>25</v>
      </c>
      <c r="K14300" s="8">
        <v>4</v>
      </c>
    </row>
    <row r="14301" spans="4:11" x14ac:dyDescent="0.2">
      <c r="D14301" s="175"/>
      <c r="E14301" s="11"/>
      <c r="F14301" s="10"/>
      <c r="G14301" s="9">
        <v>100</v>
      </c>
      <c r="H14301" s="16">
        <v>7.0796460176989999</v>
      </c>
      <c r="I14301" s="2">
        <v>67.256637168142007</v>
      </c>
      <c r="J14301" s="2">
        <v>22.123893805310001</v>
      </c>
      <c r="K14301" s="13">
        <v>3.53982300885</v>
      </c>
    </row>
    <row r="14302" spans="4:11" x14ac:dyDescent="0.2">
      <c r="D14302" s="174" t="s">
        <v>63</v>
      </c>
      <c r="E14302" s="20" t="s">
        <v>64</v>
      </c>
      <c r="F14302" s="22"/>
      <c r="G14302" s="21">
        <v>234</v>
      </c>
      <c r="H14302" s="25">
        <v>22</v>
      </c>
      <c r="I14302" s="3">
        <v>142</v>
      </c>
      <c r="J14302" s="3">
        <v>64</v>
      </c>
      <c r="K14302" s="26">
        <v>6</v>
      </c>
    </row>
    <row r="14303" spans="4:11" x14ac:dyDescent="0.2">
      <c r="D14303" s="175"/>
      <c r="E14303" s="11"/>
      <c r="F14303" s="10"/>
      <c r="G14303" s="9">
        <v>100</v>
      </c>
      <c r="H14303" s="16">
        <v>9.4017094017090006</v>
      </c>
      <c r="I14303" s="27">
        <v>60.683760683761001</v>
      </c>
      <c r="J14303" s="2">
        <v>27.350427350427001</v>
      </c>
      <c r="K14303" s="13">
        <v>2.564102564103</v>
      </c>
    </row>
    <row r="14304" spans="4:11" x14ac:dyDescent="0.2">
      <c r="D14304" s="175"/>
      <c r="E14304" s="4" t="s">
        <v>65</v>
      </c>
      <c r="F14304" s="6"/>
      <c r="G14304" s="5">
        <v>172</v>
      </c>
      <c r="H14304" s="7">
        <v>17</v>
      </c>
      <c r="I14304" s="1">
        <v>102</v>
      </c>
      <c r="J14304" s="1">
        <v>45</v>
      </c>
      <c r="K14304" s="8">
        <v>8</v>
      </c>
    </row>
    <row r="14305" spans="4:11" x14ac:dyDescent="0.2">
      <c r="D14305" s="175"/>
      <c r="E14305" s="11"/>
      <c r="F14305" s="10"/>
      <c r="G14305" s="9">
        <v>100</v>
      </c>
      <c r="H14305" s="16">
        <v>9.8837209302330002</v>
      </c>
      <c r="I14305" s="27">
        <v>59.302325581395003</v>
      </c>
      <c r="J14305" s="2">
        <v>26.162790697674001</v>
      </c>
      <c r="K14305" s="13">
        <v>4.6511627906979998</v>
      </c>
    </row>
    <row r="14306" spans="4:11" x14ac:dyDescent="0.2">
      <c r="D14306" s="175"/>
      <c r="E14306" s="4" t="s">
        <v>66</v>
      </c>
      <c r="F14306" s="6"/>
      <c r="G14306" s="5">
        <v>165</v>
      </c>
      <c r="H14306" s="7">
        <v>13</v>
      </c>
      <c r="I14306" s="1">
        <v>114</v>
      </c>
      <c r="J14306" s="1">
        <v>35</v>
      </c>
      <c r="K14306" s="8">
        <v>3</v>
      </c>
    </row>
    <row r="14307" spans="4:11" x14ac:dyDescent="0.2">
      <c r="D14307" s="175"/>
      <c r="E14307" s="11"/>
      <c r="F14307" s="10"/>
      <c r="G14307" s="9">
        <v>100</v>
      </c>
      <c r="H14307" s="16">
        <v>7.8787878787879997</v>
      </c>
      <c r="I14307" s="2">
        <v>69.090909090908994</v>
      </c>
      <c r="J14307" s="2">
        <v>21.212121212121001</v>
      </c>
      <c r="K14307" s="13">
        <v>1.818181818182</v>
      </c>
    </row>
    <row r="14308" spans="4:11" x14ac:dyDescent="0.2">
      <c r="D14308" s="175"/>
      <c r="E14308" s="4" t="s">
        <v>67</v>
      </c>
      <c r="F14308" s="6"/>
      <c r="G14308" s="5">
        <v>158</v>
      </c>
      <c r="H14308" s="7">
        <v>9</v>
      </c>
      <c r="I14308" s="1">
        <v>105</v>
      </c>
      <c r="J14308" s="1">
        <v>44</v>
      </c>
      <c r="K14308" s="8">
        <v>0</v>
      </c>
    </row>
    <row r="14309" spans="4:11" x14ac:dyDescent="0.2">
      <c r="D14309" s="175"/>
      <c r="E14309" s="11"/>
      <c r="F14309" s="10"/>
      <c r="G14309" s="9">
        <v>100</v>
      </c>
      <c r="H14309" s="16">
        <v>5.6962025316459997</v>
      </c>
      <c r="I14309" s="2">
        <v>66.455696202531996</v>
      </c>
      <c r="J14309" s="2">
        <v>27.848101265823001</v>
      </c>
      <c r="K14309" s="36">
        <v>0</v>
      </c>
    </row>
    <row r="14310" spans="4:11" x14ac:dyDescent="0.2">
      <c r="D14310" s="175"/>
      <c r="E14310" s="4" t="s">
        <v>68</v>
      </c>
      <c r="F14310" s="6"/>
      <c r="G14310" s="5">
        <v>112</v>
      </c>
      <c r="H14310" s="7">
        <v>5</v>
      </c>
      <c r="I14310" s="1">
        <v>82</v>
      </c>
      <c r="J14310" s="1">
        <v>23</v>
      </c>
      <c r="K14310" s="8">
        <v>2</v>
      </c>
    </row>
    <row r="14311" spans="4:11" x14ac:dyDescent="0.2">
      <c r="D14311" s="175"/>
      <c r="E14311" s="11"/>
      <c r="F14311" s="10"/>
      <c r="G14311" s="9">
        <v>100</v>
      </c>
      <c r="H14311" s="16">
        <v>4.4642857142860004</v>
      </c>
      <c r="I14311" s="23">
        <v>73.214285714286007</v>
      </c>
      <c r="J14311" s="2">
        <v>20.535714285714</v>
      </c>
      <c r="K14311" s="13">
        <v>1.785714285714</v>
      </c>
    </row>
    <row r="14312" spans="4:11" x14ac:dyDescent="0.2">
      <c r="D14312" s="175"/>
      <c r="E14312" s="4" t="s">
        <v>69</v>
      </c>
      <c r="F14312" s="6"/>
      <c r="G14312" s="5">
        <v>92</v>
      </c>
      <c r="H14312" s="7">
        <v>6</v>
      </c>
      <c r="I14312" s="1">
        <v>60</v>
      </c>
      <c r="J14312" s="1">
        <v>25</v>
      </c>
      <c r="K14312" s="8">
        <v>1</v>
      </c>
    </row>
    <row r="14313" spans="4:11" x14ac:dyDescent="0.2">
      <c r="D14313" s="175"/>
      <c r="E14313" s="11"/>
      <c r="F14313" s="10"/>
      <c r="G14313" s="9">
        <v>100</v>
      </c>
      <c r="H14313" s="16">
        <v>6.5217391304349999</v>
      </c>
      <c r="I14313" s="2">
        <v>65.217391304347998</v>
      </c>
      <c r="J14313" s="2">
        <v>27.173913043477999</v>
      </c>
      <c r="K14313" s="13">
        <v>1.086956521739</v>
      </c>
    </row>
    <row r="14314" spans="4:11" x14ac:dyDescent="0.2">
      <c r="D14314" s="175"/>
      <c r="E14314" s="4" t="s">
        <v>70</v>
      </c>
      <c r="F14314" s="6"/>
      <c r="G14314" s="5">
        <v>131</v>
      </c>
      <c r="H14314" s="7">
        <v>12</v>
      </c>
      <c r="I14314" s="1">
        <v>82</v>
      </c>
      <c r="J14314" s="1">
        <v>37</v>
      </c>
      <c r="K14314" s="8">
        <v>0</v>
      </c>
    </row>
    <row r="14315" spans="4:11" x14ac:dyDescent="0.2">
      <c r="D14315" s="175"/>
      <c r="E14315" s="11"/>
      <c r="F14315" s="10"/>
      <c r="G14315" s="9">
        <v>100</v>
      </c>
      <c r="H14315" s="16">
        <v>9.1603053435110002</v>
      </c>
      <c r="I14315" s="2">
        <v>62.595419847328003</v>
      </c>
      <c r="J14315" s="2">
        <v>28.24427480916</v>
      </c>
      <c r="K14315" s="36">
        <v>0</v>
      </c>
    </row>
    <row r="14316" spans="4:11" x14ac:dyDescent="0.2">
      <c r="D14316" s="175"/>
      <c r="E14316" s="4" t="s">
        <v>71</v>
      </c>
      <c r="F14316" s="6"/>
      <c r="G14316" s="5">
        <v>71</v>
      </c>
      <c r="H14316" s="7">
        <v>1</v>
      </c>
      <c r="I14316" s="1">
        <v>56</v>
      </c>
      <c r="J14316" s="1">
        <v>14</v>
      </c>
      <c r="K14316" s="8">
        <v>0</v>
      </c>
    </row>
    <row r="14317" spans="4:11" x14ac:dyDescent="0.2">
      <c r="D14317" s="175"/>
      <c r="E14317" s="11"/>
      <c r="F14317" s="10"/>
      <c r="G14317" s="9">
        <v>100</v>
      </c>
      <c r="H14317" s="73">
        <v>1.4084507042250001</v>
      </c>
      <c r="I14317" s="35">
        <v>78.873239436619997</v>
      </c>
      <c r="J14317" s="27">
        <v>19.718309859154999</v>
      </c>
      <c r="K14317" s="36">
        <v>0</v>
      </c>
    </row>
    <row r="14318" spans="4:11" x14ac:dyDescent="0.2">
      <c r="D14318" s="175"/>
      <c r="E14318" s="4" t="s">
        <v>72</v>
      </c>
      <c r="F14318" s="6"/>
      <c r="G14318" s="5">
        <v>70</v>
      </c>
      <c r="H14318" s="7">
        <v>3</v>
      </c>
      <c r="I14318" s="1">
        <v>49</v>
      </c>
      <c r="J14318" s="1">
        <v>18</v>
      </c>
      <c r="K14318" s="8">
        <v>0</v>
      </c>
    </row>
    <row r="14319" spans="4:11" x14ac:dyDescent="0.2">
      <c r="D14319" s="176"/>
      <c r="E14319" s="57"/>
      <c r="F14319" s="54"/>
      <c r="G14319" s="67">
        <v>100</v>
      </c>
      <c r="H14319" s="82">
        <v>4.2857142857139996</v>
      </c>
      <c r="I14319" s="48">
        <v>70</v>
      </c>
      <c r="J14319" s="48">
        <v>25.714285714286</v>
      </c>
      <c r="K14319" s="124">
        <v>0</v>
      </c>
    </row>
    <row r="14321" spans="2:11" x14ac:dyDescent="0.2">
      <c r="B14321" s="43" t="str">
        <f xml:space="preserve"> HYPERLINK("#'目次'!B303", "[297]")</f>
        <v>[297]</v>
      </c>
      <c r="C14321" s="31" t="s">
        <v>521</v>
      </c>
    </row>
    <row r="14324" spans="2:11" x14ac:dyDescent="0.2">
      <c r="C14324" s="31" t="s">
        <v>75</v>
      </c>
    </row>
    <row r="14325" spans="2:11" x14ac:dyDescent="0.2">
      <c r="D14325" s="177"/>
      <c r="E14325" s="178"/>
      <c r="F14325" s="178"/>
      <c r="G14325" s="40" t="s">
        <v>14</v>
      </c>
      <c r="H14325" s="42" t="s">
        <v>492</v>
      </c>
      <c r="I14325" s="15" t="s">
        <v>493</v>
      </c>
      <c r="J14325" s="15" t="s">
        <v>494</v>
      </c>
      <c r="K14325" s="44" t="s">
        <v>17</v>
      </c>
    </row>
    <row r="14326" spans="2:11" x14ac:dyDescent="0.2">
      <c r="D14326" s="179"/>
      <c r="E14326" s="180"/>
      <c r="F14326" s="180"/>
      <c r="G14326" s="39"/>
      <c r="H14326" s="41"/>
      <c r="I14326" s="14"/>
      <c r="J14326" s="14"/>
      <c r="K14326" s="38"/>
    </row>
    <row r="14327" spans="2:11" x14ac:dyDescent="0.2">
      <c r="D14327" s="70"/>
      <c r="E14327" s="72" t="s">
        <v>14</v>
      </c>
      <c r="F14327" s="69"/>
      <c r="G14327" s="37">
        <v>1222</v>
      </c>
      <c r="H14327" s="17">
        <v>91</v>
      </c>
      <c r="I14327" s="17">
        <v>803</v>
      </c>
      <c r="J14327" s="17">
        <v>305</v>
      </c>
      <c r="K14327" s="55">
        <v>23</v>
      </c>
    </row>
    <row r="14328" spans="2:11" x14ac:dyDescent="0.2">
      <c r="D14328" s="57"/>
      <c r="E14328" s="54"/>
      <c r="F14328" s="71"/>
      <c r="G14328" s="9">
        <v>100</v>
      </c>
      <c r="H14328" s="2">
        <v>7.4468085106380002</v>
      </c>
      <c r="I14328" s="2">
        <v>65.711947626840995</v>
      </c>
      <c r="J14328" s="2">
        <v>24.959083469722</v>
      </c>
      <c r="K14328" s="13">
        <v>1.882160392799</v>
      </c>
    </row>
    <row r="14329" spans="2:11" x14ac:dyDescent="0.2">
      <c r="D14329" s="174" t="s">
        <v>36</v>
      </c>
      <c r="E14329" s="20" t="s">
        <v>76</v>
      </c>
      <c r="F14329" s="22"/>
      <c r="G14329" s="21">
        <v>629</v>
      </c>
      <c r="H14329" s="25">
        <v>54</v>
      </c>
      <c r="I14329" s="3">
        <v>412</v>
      </c>
      <c r="J14329" s="3">
        <v>154</v>
      </c>
      <c r="K14329" s="26">
        <v>9</v>
      </c>
    </row>
    <row r="14330" spans="2:11" x14ac:dyDescent="0.2">
      <c r="D14330" s="175"/>
      <c r="E14330" s="11"/>
      <c r="F14330" s="10"/>
      <c r="G14330" s="9">
        <v>100</v>
      </c>
      <c r="H14330" s="16">
        <v>8.5850556438790004</v>
      </c>
      <c r="I14330" s="2">
        <v>65.500794912559996</v>
      </c>
      <c r="J14330" s="2">
        <v>24.483306836248001</v>
      </c>
      <c r="K14330" s="13">
        <v>1.4308426073130001</v>
      </c>
    </row>
    <row r="14331" spans="2:11" x14ac:dyDescent="0.2">
      <c r="D14331" s="175"/>
      <c r="E14331" s="4" t="s">
        <v>39</v>
      </c>
      <c r="F14331" s="6"/>
      <c r="G14331" s="5">
        <v>37</v>
      </c>
      <c r="H14331" s="7">
        <v>4</v>
      </c>
      <c r="I14331" s="1">
        <v>26</v>
      </c>
      <c r="J14331" s="1">
        <v>7</v>
      </c>
      <c r="K14331" s="8">
        <v>0</v>
      </c>
    </row>
    <row r="14332" spans="2:11" x14ac:dyDescent="0.2">
      <c r="D14332" s="175"/>
      <c r="E14332" s="11"/>
      <c r="F14332" s="10"/>
      <c r="G14332" s="9">
        <v>100</v>
      </c>
      <c r="H14332" s="16">
        <v>10.810810810811001</v>
      </c>
      <c r="I14332" s="2">
        <v>70.270270270270004</v>
      </c>
      <c r="J14332" s="27">
        <v>18.918918918919001</v>
      </c>
      <c r="K14332" s="36">
        <v>0</v>
      </c>
    </row>
    <row r="14333" spans="2:11" x14ac:dyDescent="0.2">
      <c r="D14333" s="175"/>
      <c r="E14333" s="4" t="s">
        <v>40</v>
      </c>
      <c r="F14333" s="6"/>
      <c r="G14333" s="5">
        <v>73</v>
      </c>
      <c r="H14333" s="7">
        <v>5</v>
      </c>
      <c r="I14333" s="1">
        <v>47</v>
      </c>
      <c r="J14333" s="1">
        <v>21</v>
      </c>
      <c r="K14333" s="8">
        <v>0</v>
      </c>
    </row>
    <row r="14334" spans="2:11" x14ac:dyDescent="0.2">
      <c r="D14334" s="175"/>
      <c r="E14334" s="11"/>
      <c r="F14334" s="10"/>
      <c r="G14334" s="9">
        <v>100</v>
      </c>
      <c r="H14334" s="16">
        <v>6.8493150684930004</v>
      </c>
      <c r="I14334" s="2">
        <v>64.383561643836003</v>
      </c>
      <c r="J14334" s="2">
        <v>28.767123287671001</v>
      </c>
      <c r="K14334" s="36">
        <v>0</v>
      </c>
    </row>
    <row r="14335" spans="2:11" x14ac:dyDescent="0.2">
      <c r="D14335" s="175"/>
      <c r="E14335" s="4" t="s">
        <v>41</v>
      </c>
      <c r="F14335" s="6"/>
      <c r="G14335" s="5">
        <v>108</v>
      </c>
      <c r="H14335" s="7">
        <v>3</v>
      </c>
      <c r="I14335" s="1">
        <v>68</v>
      </c>
      <c r="J14335" s="1">
        <v>34</v>
      </c>
      <c r="K14335" s="8">
        <v>3</v>
      </c>
    </row>
    <row r="14336" spans="2:11" x14ac:dyDescent="0.2">
      <c r="D14336" s="175"/>
      <c r="E14336" s="11"/>
      <c r="F14336" s="10"/>
      <c r="G14336" s="9">
        <v>100</v>
      </c>
      <c r="H14336" s="16">
        <v>2.7777777777780002</v>
      </c>
      <c r="I14336" s="2">
        <v>62.962962962962997</v>
      </c>
      <c r="J14336" s="23">
        <v>31.481481481481001</v>
      </c>
      <c r="K14336" s="13">
        <v>2.7777777777780002</v>
      </c>
    </row>
    <row r="14337" spans="4:11" x14ac:dyDescent="0.2">
      <c r="D14337" s="175"/>
      <c r="E14337" s="4" t="s">
        <v>42</v>
      </c>
      <c r="F14337" s="6"/>
      <c r="G14337" s="5">
        <v>113</v>
      </c>
      <c r="H14337" s="7">
        <v>7</v>
      </c>
      <c r="I14337" s="1">
        <v>76</v>
      </c>
      <c r="J14337" s="1">
        <v>29</v>
      </c>
      <c r="K14337" s="8">
        <v>1</v>
      </c>
    </row>
    <row r="14338" spans="4:11" x14ac:dyDescent="0.2">
      <c r="D14338" s="175"/>
      <c r="E14338" s="11"/>
      <c r="F14338" s="10"/>
      <c r="G14338" s="9">
        <v>100</v>
      </c>
      <c r="H14338" s="16">
        <v>6.194690265487</v>
      </c>
      <c r="I14338" s="2">
        <v>67.256637168142007</v>
      </c>
      <c r="J14338" s="2">
        <v>25.663716814158999</v>
      </c>
      <c r="K14338" s="13">
        <v>0.88495575221199996</v>
      </c>
    </row>
    <row r="14339" spans="4:11" x14ac:dyDescent="0.2">
      <c r="D14339" s="175"/>
      <c r="E14339" s="4" t="s">
        <v>43</v>
      </c>
      <c r="F14339" s="6"/>
      <c r="G14339" s="5">
        <v>101</v>
      </c>
      <c r="H14339" s="7">
        <v>9</v>
      </c>
      <c r="I14339" s="1">
        <v>67</v>
      </c>
      <c r="J14339" s="1">
        <v>25</v>
      </c>
      <c r="K14339" s="8">
        <v>0</v>
      </c>
    </row>
    <row r="14340" spans="4:11" x14ac:dyDescent="0.2">
      <c r="D14340" s="175"/>
      <c r="E14340" s="11"/>
      <c r="F14340" s="10"/>
      <c r="G14340" s="9">
        <v>100</v>
      </c>
      <c r="H14340" s="16">
        <v>8.9108910891090005</v>
      </c>
      <c r="I14340" s="2">
        <v>66.336633663366001</v>
      </c>
      <c r="J14340" s="2">
        <v>24.752475247524998</v>
      </c>
      <c r="K14340" s="36">
        <v>0</v>
      </c>
    </row>
    <row r="14341" spans="4:11" x14ac:dyDescent="0.2">
      <c r="D14341" s="175"/>
      <c r="E14341" s="4" t="s">
        <v>44</v>
      </c>
      <c r="F14341" s="6"/>
      <c r="G14341" s="5">
        <v>114</v>
      </c>
      <c r="H14341" s="7">
        <v>15</v>
      </c>
      <c r="I14341" s="1">
        <v>76</v>
      </c>
      <c r="J14341" s="1">
        <v>22</v>
      </c>
      <c r="K14341" s="8">
        <v>1</v>
      </c>
    </row>
    <row r="14342" spans="4:11" x14ac:dyDescent="0.2">
      <c r="D14342" s="175"/>
      <c r="E14342" s="11"/>
      <c r="F14342" s="10"/>
      <c r="G14342" s="9">
        <v>100</v>
      </c>
      <c r="H14342" s="64">
        <v>13.157894736842</v>
      </c>
      <c r="I14342" s="2">
        <v>66.666666666666998</v>
      </c>
      <c r="J14342" s="27">
        <v>19.298245614035</v>
      </c>
      <c r="K14342" s="13">
        <v>0.87719298245599997</v>
      </c>
    </row>
    <row r="14343" spans="4:11" x14ac:dyDescent="0.2">
      <c r="D14343" s="175"/>
      <c r="E14343" s="4" t="s">
        <v>45</v>
      </c>
      <c r="F14343" s="6"/>
      <c r="G14343" s="5">
        <v>83</v>
      </c>
      <c r="H14343" s="7">
        <v>11</v>
      </c>
      <c r="I14343" s="1">
        <v>52</v>
      </c>
      <c r="J14343" s="1">
        <v>16</v>
      </c>
      <c r="K14343" s="8">
        <v>4</v>
      </c>
    </row>
    <row r="14344" spans="4:11" x14ac:dyDescent="0.2">
      <c r="D14344" s="175"/>
      <c r="E14344" s="11"/>
      <c r="F14344" s="10"/>
      <c r="G14344" s="9">
        <v>100</v>
      </c>
      <c r="H14344" s="64">
        <v>13.253012048193</v>
      </c>
      <c r="I14344" s="2">
        <v>62.650602409638999</v>
      </c>
      <c r="J14344" s="27">
        <v>19.277108433734998</v>
      </c>
      <c r="K14344" s="13">
        <v>4.819277108434</v>
      </c>
    </row>
    <row r="14345" spans="4:11" x14ac:dyDescent="0.2">
      <c r="D14345" s="174" t="s">
        <v>37</v>
      </c>
      <c r="E14345" s="20" t="s">
        <v>77</v>
      </c>
      <c r="F14345" s="22"/>
      <c r="G14345" s="21">
        <v>593</v>
      </c>
      <c r="H14345" s="25">
        <v>37</v>
      </c>
      <c r="I14345" s="3">
        <v>391</v>
      </c>
      <c r="J14345" s="3">
        <v>151</v>
      </c>
      <c r="K14345" s="26">
        <v>14</v>
      </c>
    </row>
    <row r="14346" spans="4:11" x14ac:dyDescent="0.2">
      <c r="D14346" s="175"/>
      <c r="E14346" s="11"/>
      <c r="F14346" s="10"/>
      <c r="G14346" s="9">
        <v>100</v>
      </c>
      <c r="H14346" s="16">
        <v>6.2394603709950003</v>
      </c>
      <c r="I14346" s="2">
        <v>65.935919055648995</v>
      </c>
      <c r="J14346" s="2">
        <v>25.463743676223</v>
      </c>
      <c r="K14346" s="13">
        <v>2.3608768971330001</v>
      </c>
    </row>
    <row r="14347" spans="4:11" x14ac:dyDescent="0.2">
      <c r="D14347" s="175"/>
      <c r="E14347" s="4" t="s">
        <v>39</v>
      </c>
      <c r="F14347" s="6"/>
      <c r="G14347" s="5">
        <v>27</v>
      </c>
      <c r="H14347" s="7">
        <v>1</v>
      </c>
      <c r="I14347" s="1">
        <v>22</v>
      </c>
      <c r="J14347" s="1">
        <v>3</v>
      </c>
      <c r="K14347" s="8">
        <v>1</v>
      </c>
    </row>
    <row r="14348" spans="4:11" x14ac:dyDescent="0.2">
      <c r="D14348" s="175"/>
      <c r="E14348" s="11"/>
      <c r="F14348" s="10"/>
      <c r="G14348" s="9">
        <v>100</v>
      </c>
      <c r="H14348" s="16">
        <v>3.7037037037039999</v>
      </c>
      <c r="I14348" s="35">
        <v>81.481481481480998</v>
      </c>
      <c r="J14348" s="46">
        <v>11.111111111111001</v>
      </c>
      <c r="K14348" s="13">
        <v>3.7037037037039999</v>
      </c>
    </row>
    <row r="14349" spans="4:11" x14ac:dyDescent="0.2">
      <c r="D14349" s="175"/>
      <c r="E14349" s="4" t="s">
        <v>40</v>
      </c>
      <c r="F14349" s="6"/>
      <c r="G14349" s="5">
        <v>74</v>
      </c>
      <c r="H14349" s="7">
        <v>5</v>
      </c>
      <c r="I14349" s="1">
        <v>55</v>
      </c>
      <c r="J14349" s="1">
        <v>14</v>
      </c>
      <c r="K14349" s="8">
        <v>0</v>
      </c>
    </row>
    <row r="14350" spans="4:11" x14ac:dyDescent="0.2">
      <c r="D14350" s="175"/>
      <c r="E14350" s="11"/>
      <c r="F14350" s="10"/>
      <c r="G14350" s="9">
        <v>100</v>
      </c>
      <c r="H14350" s="16">
        <v>6.7567567567570004</v>
      </c>
      <c r="I14350" s="23">
        <v>74.324324324323996</v>
      </c>
      <c r="J14350" s="27">
        <v>18.918918918919001</v>
      </c>
      <c r="K14350" s="36">
        <v>0</v>
      </c>
    </row>
    <row r="14351" spans="4:11" x14ac:dyDescent="0.2">
      <c r="D14351" s="175"/>
      <c r="E14351" s="4" t="s">
        <v>41</v>
      </c>
      <c r="F14351" s="6"/>
      <c r="G14351" s="5">
        <v>96</v>
      </c>
      <c r="H14351" s="7">
        <v>3</v>
      </c>
      <c r="I14351" s="1">
        <v>60</v>
      </c>
      <c r="J14351" s="1">
        <v>33</v>
      </c>
      <c r="K14351" s="8">
        <v>0</v>
      </c>
    </row>
    <row r="14352" spans="4:11" x14ac:dyDescent="0.2">
      <c r="D14352" s="175"/>
      <c r="E14352" s="11"/>
      <c r="F14352" s="10"/>
      <c r="G14352" s="9">
        <v>100</v>
      </c>
      <c r="H14352" s="16">
        <v>3.125</v>
      </c>
      <c r="I14352" s="2">
        <v>62.5</v>
      </c>
      <c r="J14352" s="23">
        <v>34.375</v>
      </c>
      <c r="K14352" s="36">
        <v>0</v>
      </c>
    </row>
    <row r="14353" spans="2:15" x14ac:dyDescent="0.2">
      <c r="D14353" s="175"/>
      <c r="E14353" s="4" t="s">
        <v>42</v>
      </c>
      <c r="F14353" s="6"/>
      <c r="G14353" s="5">
        <v>97</v>
      </c>
      <c r="H14353" s="7">
        <v>7</v>
      </c>
      <c r="I14353" s="1">
        <v>66</v>
      </c>
      <c r="J14353" s="1">
        <v>22</v>
      </c>
      <c r="K14353" s="8">
        <v>2</v>
      </c>
    </row>
    <row r="14354" spans="2:15" x14ac:dyDescent="0.2">
      <c r="D14354" s="175"/>
      <c r="E14354" s="11"/>
      <c r="F14354" s="10"/>
      <c r="G14354" s="9">
        <v>100</v>
      </c>
      <c r="H14354" s="16">
        <v>7.2164948453609998</v>
      </c>
      <c r="I14354" s="2">
        <v>68.041237113402005</v>
      </c>
      <c r="J14354" s="2">
        <v>22.680412371134</v>
      </c>
      <c r="K14354" s="13">
        <v>2.0618556701030002</v>
      </c>
    </row>
    <row r="14355" spans="2:15" x14ac:dyDescent="0.2">
      <c r="D14355" s="175"/>
      <c r="E14355" s="4" t="s">
        <v>43</v>
      </c>
      <c r="F14355" s="6"/>
      <c r="G14355" s="5">
        <v>103</v>
      </c>
      <c r="H14355" s="7">
        <v>2</v>
      </c>
      <c r="I14355" s="1">
        <v>73</v>
      </c>
      <c r="J14355" s="1">
        <v>27</v>
      </c>
      <c r="K14355" s="8">
        <v>1</v>
      </c>
    </row>
    <row r="14356" spans="2:15" x14ac:dyDescent="0.2">
      <c r="D14356" s="175"/>
      <c r="E14356" s="11"/>
      <c r="F14356" s="10"/>
      <c r="G14356" s="9">
        <v>100</v>
      </c>
      <c r="H14356" s="73">
        <v>1.9417475728160001</v>
      </c>
      <c r="I14356" s="23">
        <v>70.873786407767</v>
      </c>
      <c r="J14356" s="2">
        <v>26.213592233010001</v>
      </c>
      <c r="K14356" s="13">
        <v>0.97087378640800004</v>
      </c>
    </row>
    <row r="14357" spans="2:15" x14ac:dyDescent="0.2">
      <c r="D14357" s="175"/>
      <c r="E14357" s="4" t="s">
        <v>44</v>
      </c>
      <c r="F14357" s="6"/>
      <c r="G14357" s="5">
        <v>109</v>
      </c>
      <c r="H14357" s="7">
        <v>10</v>
      </c>
      <c r="I14357" s="1">
        <v>66</v>
      </c>
      <c r="J14357" s="1">
        <v>29</v>
      </c>
      <c r="K14357" s="8">
        <v>4</v>
      </c>
    </row>
    <row r="14358" spans="2:15" x14ac:dyDescent="0.2">
      <c r="D14358" s="175"/>
      <c r="E14358" s="11"/>
      <c r="F14358" s="10"/>
      <c r="G14358" s="9">
        <v>100</v>
      </c>
      <c r="H14358" s="16">
        <v>9.1743119266060003</v>
      </c>
      <c r="I14358" s="27">
        <v>60.550458715596001</v>
      </c>
      <c r="J14358" s="2">
        <v>26.605504587155998</v>
      </c>
      <c r="K14358" s="13">
        <v>3.669724770642</v>
      </c>
    </row>
    <row r="14359" spans="2:15" x14ac:dyDescent="0.2">
      <c r="D14359" s="175"/>
      <c r="E14359" s="4" t="s">
        <v>45</v>
      </c>
      <c r="F14359" s="6"/>
      <c r="G14359" s="5">
        <v>87</v>
      </c>
      <c r="H14359" s="7">
        <v>9</v>
      </c>
      <c r="I14359" s="1">
        <v>49</v>
      </c>
      <c r="J14359" s="1">
        <v>23</v>
      </c>
      <c r="K14359" s="8">
        <v>6</v>
      </c>
    </row>
    <row r="14360" spans="2:15" x14ac:dyDescent="0.2">
      <c r="D14360" s="176"/>
      <c r="E14360" s="57"/>
      <c r="F14360" s="54"/>
      <c r="G14360" s="67">
        <v>100</v>
      </c>
      <c r="H14360" s="82">
        <v>10.344827586207</v>
      </c>
      <c r="I14360" s="96">
        <v>56.321839080460002</v>
      </c>
      <c r="J14360" s="48">
        <v>26.436781609194998</v>
      </c>
      <c r="K14360" s="113">
        <v>6.8965517241379999</v>
      </c>
    </row>
    <row r="14362" spans="2:15" x14ac:dyDescent="0.2">
      <c r="B14362" s="43" t="str">
        <f xml:space="preserve"> HYPERLINK("#'目次'!B304", "[298]")</f>
        <v>[298]</v>
      </c>
      <c r="C14362" s="31" t="s">
        <v>524</v>
      </c>
    </row>
    <row r="14366" spans="2:15" ht="84" x14ac:dyDescent="0.2">
      <c r="D14366" s="177"/>
      <c r="E14366" s="178"/>
      <c r="F14366" s="178"/>
      <c r="G14366" s="40" t="s">
        <v>14</v>
      </c>
      <c r="H14366" s="42" t="s">
        <v>525</v>
      </c>
      <c r="I14366" s="15" t="s">
        <v>526</v>
      </c>
      <c r="J14366" s="15" t="s">
        <v>527</v>
      </c>
      <c r="K14366" s="15" t="s">
        <v>528</v>
      </c>
      <c r="L14366" s="15" t="s">
        <v>529</v>
      </c>
      <c r="M14366" s="15" t="s">
        <v>530</v>
      </c>
      <c r="N14366" s="15" t="s">
        <v>531</v>
      </c>
      <c r="O14366" s="44" t="s">
        <v>17</v>
      </c>
    </row>
    <row r="14367" spans="2:15" x14ac:dyDescent="0.2">
      <c r="D14367" s="179"/>
      <c r="E14367" s="180"/>
      <c r="F14367" s="180"/>
      <c r="G14367" s="39"/>
      <c r="H14367" s="41"/>
      <c r="I14367" s="14"/>
      <c r="J14367" s="14"/>
      <c r="K14367" s="14"/>
      <c r="L14367" s="14"/>
      <c r="M14367" s="14"/>
      <c r="N14367" s="14"/>
      <c r="O14367" s="38"/>
    </row>
    <row r="14368" spans="2:15" x14ac:dyDescent="0.2">
      <c r="D14368" s="70"/>
      <c r="E14368" s="72" t="s">
        <v>14</v>
      </c>
      <c r="F14368" s="69"/>
      <c r="G14368" s="37">
        <v>1222</v>
      </c>
      <c r="H14368" s="17">
        <v>3</v>
      </c>
      <c r="I14368" s="17">
        <v>8</v>
      </c>
      <c r="J14368" s="17">
        <v>29</v>
      </c>
      <c r="K14368" s="17">
        <v>36</v>
      </c>
      <c r="L14368" s="17">
        <v>87</v>
      </c>
      <c r="M14368" s="17">
        <v>154</v>
      </c>
      <c r="N14368" s="17">
        <v>895</v>
      </c>
      <c r="O14368" s="55">
        <v>10</v>
      </c>
    </row>
    <row r="14369" spans="4:15" x14ac:dyDescent="0.2">
      <c r="D14369" s="57"/>
      <c r="E14369" s="54"/>
      <c r="F14369" s="71"/>
      <c r="G14369" s="9">
        <v>100</v>
      </c>
      <c r="H14369" s="2">
        <v>0.24549918166900001</v>
      </c>
      <c r="I14369" s="2">
        <v>0.65466448445199998</v>
      </c>
      <c r="J14369" s="2">
        <v>2.3731587561369998</v>
      </c>
      <c r="K14369" s="2">
        <v>2.9459901800330002</v>
      </c>
      <c r="L14369" s="2">
        <v>7.1194762684119999</v>
      </c>
      <c r="M14369" s="2">
        <v>12.602291325695999</v>
      </c>
      <c r="N14369" s="2">
        <v>73.240589198036005</v>
      </c>
      <c r="O14369" s="13">
        <v>0.81833060556500004</v>
      </c>
    </row>
    <row r="14370" spans="4:15" x14ac:dyDescent="0.2">
      <c r="D14370" s="174" t="s">
        <v>18</v>
      </c>
      <c r="E14370" s="20" t="s">
        <v>19</v>
      </c>
      <c r="F14370" s="22"/>
      <c r="G14370" s="21">
        <v>57</v>
      </c>
      <c r="H14370" s="25">
        <v>0</v>
      </c>
      <c r="I14370" s="3">
        <v>0</v>
      </c>
      <c r="J14370" s="3">
        <v>1</v>
      </c>
      <c r="K14370" s="3">
        <v>2</v>
      </c>
      <c r="L14370" s="3">
        <v>3</v>
      </c>
      <c r="M14370" s="3">
        <v>11</v>
      </c>
      <c r="N14370" s="3">
        <v>40</v>
      </c>
      <c r="O14370" s="26">
        <v>0</v>
      </c>
    </row>
    <row r="14371" spans="4:15" x14ac:dyDescent="0.2">
      <c r="D14371" s="175"/>
      <c r="E14371" s="11"/>
      <c r="F14371" s="10"/>
      <c r="G14371" s="9">
        <v>100</v>
      </c>
      <c r="H14371" s="45">
        <v>0</v>
      </c>
      <c r="I14371" s="18">
        <v>0</v>
      </c>
      <c r="J14371" s="2">
        <v>1.7543859649119999</v>
      </c>
      <c r="K14371" s="2">
        <v>3.508771929825</v>
      </c>
      <c r="L14371" s="2">
        <v>5.2631578947369997</v>
      </c>
      <c r="M14371" s="23">
        <v>19.298245614035</v>
      </c>
      <c r="N14371" s="2">
        <v>70.175438596491006</v>
      </c>
      <c r="O14371" s="36">
        <v>0</v>
      </c>
    </row>
    <row r="14372" spans="4:15" x14ac:dyDescent="0.2">
      <c r="D14372" s="175"/>
      <c r="E14372" s="4" t="s">
        <v>20</v>
      </c>
      <c r="F14372" s="6"/>
      <c r="G14372" s="5">
        <v>84</v>
      </c>
      <c r="H14372" s="7">
        <v>0</v>
      </c>
      <c r="I14372" s="1">
        <v>0</v>
      </c>
      <c r="J14372" s="1">
        <v>4</v>
      </c>
      <c r="K14372" s="1">
        <v>0</v>
      </c>
      <c r="L14372" s="1">
        <v>8</v>
      </c>
      <c r="M14372" s="1">
        <v>10</v>
      </c>
      <c r="N14372" s="1">
        <v>61</v>
      </c>
      <c r="O14372" s="8">
        <v>1</v>
      </c>
    </row>
    <row r="14373" spans="4:15" x14ac:dyDescent="0.2">
      <c r="D14373" s="175"/>
      <c r="E14373" s="11"/>
      <c r="F14373" s="10"/>
      <c r="G14373" s="9">
        <v>100</v>
      </c>
      <c r="H14373" s="45">
        <v>0</v>
      </c>
      <c r="I14373" s="18">
        <v>0</v>
      </c>
      <c r="J14373" s="2">
        <v>4.7619047619049999</v>
      </c>
      <c r="K14373" s="18">
        <v>0</v>
      </c>
      <c r="L14373" s="2">
        <v>9.5238095238099998</v>
      </c>
      <c r="M14373" s="2">
        <v>11.904761904761999</v>
      </c>
      <c r="N14373" s="2">
        <v>72.619047619048004</v>
      </c>
      <c r="O14373" s="13">
        <v>1.190476190476</v>
      </c>
    </row>
    <row r="14374" spans="4:15" x14ac:dyDescent="0.2">
      <c r="D14374" s="175"/>
      <c r="E14374" s="4" t="s">
        <v>21</v>
      </c>
      <c r="F14374" s="6"/>
      <c r="G14374" s="5">
        <v>487</v>
      </c>
      <c r="H14374" s="7">
        <v>1</v>
      </c>
      <c r="I14374" s="1">
        <v>4</v>
      </c>
      <c r="J14374" s="1">
        <v>11</v>
      </c>
      <c r="K14374" s="1">
        <v>21</v>
      </c>
      <c r="L14374" s="1">
        <v>33</v>
      </c>
      <c r="M14374" s="1">
        <v>56</v>
      </c>
      <c r="N14374" s="1">
        <v>357</v>
      </c>
      <c r="O14374" s="8">
        <v>4</v>
      </c>
    </row>
    <row r="14375" spans="4:15" x14ac:dyDescent="0.2">
      <c r="D14375" s="175"/>
      <c r="E14375" s="11"/>
      <c r="F14375" s="10"/>
      <c r="G14375" s="9">
        <v>100</v>
      </c>
      <c r="H14375" s="16">
        <v>0.20533880903499999</v>
      </c>
      <c r="I14375" s="2">
        <v>0.82135523613999994</v>
      </c>
      <c r="J14375" s="2">
        <v>2.258726899384</v>
      </c>
      <c r="K14375" s="2">
        <v>4.3121149897329998</v>
      </c>
      <c r="L14375" s="2">
        <v>6.7761806981520003</v>
      </c>
      <c r="M14375" s="2">
        <v>11.498973305954999</v>
      </c>
      <c r="N14375" s="2">
        <v>73.305954825461995</v>
      </c>
      <c r="O14375" s="13">
        <v>0.82135523613999994</v>
      </c>
    </row>
    <row r="14376" spans="4:15" x14ac:dyDescent="0.2">
      <c r="D14376" s="175"/>
      <c r="E14376" s="4" t="s">
        <v>22</v>
      </c>
      <c r="F14376" s="6"/>
      <c r="G14376" s="5">
        <v>35</v>
      </c>
      <c r="H14376" s="7">
        <v>0</v>
      </c>
      <c r="I14376" s="1">
        <v>1</v>
      </c>
      <c r="J14376" s="1">
        <v>0</v>
      </c>
      <c r="K14376" s="1">
        <v>1</v>
      </c>
      <c r="L14376" s="1">
        <v>4</v>
      </c>
      <c r="M14376" s="1">
        <v>4</v>
      </c>
      <c r="N14376" s="1">
        <v>24</v>
      </c>
      <c r="O14376" s="8">
        <v>1</v>
      </c>
    </row>
    <row r="14377" spans="4:15" x14ac:dyDescent="0.2">
      <c r="D14377" s="175"/>
      <c r="E14377" s="11"/>
      <c r="F14377" s="10"/>
      <c r="G14377" s="9">
        <v>100</v>
      </c>
      <c r="H14377" s="45">
        <v>0</v>
      </c>
      <c r="I14377" s="2">
        <v>2.8571428571430002</v>
      </c>
      <c r="J14377" s="18">
        <v>0</v>
      </c>
      <c r="K14377" s="2">
        <v>2.8571428571430002</v>
      </c>
      <c r="L14377" s="2">
        <v>11.428571428571001</v>
      </c>
      <c r="M14377" s="2">
        <v>11.428571428571001</v>
      </c>
      <c r="N14377" s="2">
        <v>68.571428571428996</v>
      </c>
      <c r="O14377" s="13">
        <v>2.8571428571430002</v>
      </c>
    </row>
    <row r="14378" spans="4:15" x14ac:dyDescent="0.2">
      <c r="D14378" s="175"/>
      <c r="E14378" s="4" t="s">
        <v>23</v>
      </c>
      <c r="F14378" s="6"/>
      <c r="G14378" s="5">
        <v>143</v>
      </c>
      <c r="H14378" s="7">
        <v>0</v>
      </c>
      <c r="I14378" s="1">
        <v>0</v>
      </c>
      <c r="J14378" s="1">
        <v>3</v>
      </c>
      <c r="K14378" s="1">
        <v>4</v>
      </c>
      <c r="L14378" s="1">
        <v>9</v>
      </c>
      <c r="M14378" s="1">
        <v>22</v>
      </c>
      <c r="N14378" s="1">
        <v>104</v>
      </c>
      <c r="O14378" s="8">
        <v>1</v>
      </c>
    </row>
    <row r="14379" spans="4:15" x14ac:dyDescent="0.2">
      <c r="D14379" s="175"/>
      <c r="E14379" s="11"/>
      <c r="F14379" s="10"/>
      <c r="G14379" s="9">
        <v>100</v>
      </c>
      <c r="H14379" s="45">
        <v>0</v>
      </c>
      <c r="I14379" s="18">
        <v>0</v>
      </c>
      <c r="J14379" s="2">
        <v>2.0979020979020002</v>
      </c>
      <c r="K14379" s="2">
        <v>2.797202797203</v>
      </c>
      <c r="L14379" s="2">
        <v>6.2937062937060002</v>
      </c>
      <c r="M14379" s="2">
        <v>15.384615384615</v>
      </c>
      <c r="N14379" s="2">
        <v>72.727272727273004</v>
      </c>
      <c r="O14379" s="13">
        <v>0.69930069930100003</v>
      </c>
    </row>
    <row r="14380" spans="4:15" x14ac:dyDescent="0.2">
      <c r="D14380" s="175"/>
      <c r="E14380" s="4" t="s">
        <v>24</v>
      </c>
      <c r="F14380" s="6"/>
      <c r="G14380" s="5">
        <v>187</v>
      </c>
      <c r="H14380" s="7">
        <v>1</v>
      </c>
      <c r="I14380" s="1">
        <v>2</v>
      </c>
      <c r="J14380" s="1">
        <v>1</v>
      </c>
      <c r="K14380" s="1">
        <v>5</v>
      </c>
      <c r="L14380" s="1">
        <v>13</v>
      </c>
      <c r="M14380" s="1">
        <v>21</v>
      </c>
      <c r="N14380" s="1">
        <v>144</v>
      </c>
      <c r="O14380" s="8">
        <v>0</v>
      </c>
    </row>
    <row r="14381" spans="4:15" x14ac:dyDescent="0.2">
      <c r="D14381" s="175"/>
      <c r="E14381" s="11"/>
      <c r="F14381" s="10"/>
      <c r="G14381" s="9">
        <v>100</v>
      </c>
      <c r="H14381" s="16">
        <v>0.53475935828900001</v>
      </c>
      <c r="I14381" s="2">
        <v>1.069518716578</v>
      </c>
      <c r="J14381" s="2">
        <v>0.53475935828900001</v>
      </c>
      <c r="K14381" s="2">
        <v>2.673796791444</v>
      </c>
      <c r="L14381" s="2">
        <v>6.9518716577540003</v>
      </c>
      <c r="M14381" s="2">
        <v>11.229946524063999</v>
      </c>
      <c r="N14381" s="2">
        <v>77.005347593582997</v>
      </c>
      <c r="O14381" s="36">
        <v>0</v>
      </c>
    </row>
    <row r="14382" spans="4:15" x14ac:dyDescent="0.2">
      <c r="D14382" s="175"/>
      <c r="E14382" s="4" t="s">
        <v>25</v>
      </c>
      <c r="F14382" s="6"/>
      <c r="G14382" s="5">
        <v>71</v>
      </c>
      <c r="H14382" s="7">
        <v>0</v>
      </c>
      <c r="I14382" s="1">
        <v>1</v>
      </c>
      <c r="J14382" s="1">
        <v>1</v>
      </c>
      <c r="K14382" s="1">
        <v>0</v>
      </c>
      <c r="L14382" s="1">
        <v>7</v>
      </c>
      <c r="M14382" s="1">
        <v>10</v>
      </c>
      <c r="N14382" s="1">
        <v>51</v>
      </c>
      <c r="O14382" s="8">
        <v>1</v>
      </c>
    </row>
    <row r="14383" spans="4:15" x14ac:dyDescent="0.2">
      <c r="D14383" s="175"/>
      <c r="E14383" s="11"/>
      <c r="F14383" s="10"/>
      <c r="G14383" s="9">
        <v>100</v>
      </c>
      <c r="H14383" s="45">
        <v>0</v>
      </c>
      <c r="I14383" s="2">
        <v>1.4084507042250001</v>
      </c>
      <c r="J14383" s="2">
        <v>1.4084507042250001</v>
      </c>
      <c r="K14383" s="18">
        <v>0</v>
      </c>
      <c r="L14383" s="2">
        <v>9.8591549295770005</v>
      </c>
      <c r="M14383" s="2">
        <v>14.084507042254</v>
      </c>
      <c r="N14383" s="2">
        <v>71.830985915493002</v>
      </c>
      <c r="O14383" s="13">
        <v>1.4084507042250001</v>
      </c>
    </row>
    <row r="14384" spans="4:15" x14ac:dyDescent="0.2">
      <c r="D14384" s="175"/>
      <c r="E14384" s="4" t="s">
        <v>26</v>
      </c>
      <c r="F14384" s="6"/>
      <c r="G14384" s="5">
        <v>30</v>
      </c>
      <c r="H14384" s="7">
        <v>0</v>
      </c>
      <c r="I14384" s="1">
        <v>0</v>
      </c>
      <c r="J14384" s="1">
        <v>2</v>
      </c>
      <c r="K14384" s="1">
        <v>0</v>
      </c>
      <c r="L14384" s="1">
        <v>2</v>
      </c>
      <c r="M14384" s="1">
        <v>4</v>
      </c>
      <c r="N14384" s="1">
        <v>22</v>
      </c>
      <c r="O14384" s="8">
        <v>0</v>
      </c>
    </row>
    <row r="14385" spans="4:15" x14ac:dyDescent="0.2">
      <c r="D14385" s="175"/>
      <c r="E14385" s="11"/>
      <c r="F14385" s="10"/>
      <c r="G14385" s="9">
        <v>100</v>
      </c>
      <c r="H14385" s="45">
        <v>0</v>
      </c>
      <c r="I14385" s="18">
        <v>0</v>
      </c>
      <c r="J14385" s="2">
        <v>6.666666666667</v>
      </c>
      <c r="K14385" s="18">
        <v>0</v>
      </c>
      <c r="L14385" s="2">
        <v>6.666666666667</v>
      </c>
      <c r="M14385" s="2">
        <v>13.333333333333</v>
      </c>
      <c r="N14385" s="2">
        <v>73.333333333333002</v>
      </c>
      <c r="O14385" s="36">
        <v>0</v>
      </c>
    </row>
    <row r="14386" spans="4:15" x14ac:dyDescent="0.2">
      <c r="D14386" s="175"/>
      <c r="E14386" s="4" t="s">
        <v>27</v>
      </c>
      <c r="F14386" s="6"/>
      <c r="G14386" s="5">
        <v>70</v>
      </c>
      <c r="H14386" s="7">
        <v>1</v>
      </c>
      <c r="I14386" s="1">
        <v>0</v>
      </c>
      <c r="J14386" s="1">
        <v>1</v>
      </c>
      <c r="K14386" s="1">
        <v>2</v>
      </c>
      <c r="L14386" s="1">
        <v>3</v>
      </c>
      <c r="M14386" s="1">
        <v>10</v>
      </c>
      <c r="N14386" s="1">
        <v>52</v>
      </c>
      <c r="O14386" s="8">
        <v>1</v>
      </c>
    </row>
    <row r="14387" spans="4:15" x14ac:dyDescent="0.2">
      <c r="D14387" s="175"/>
      <c r="E14387" s="11"/>
      <c r="F14387" s="10"/>
      <c r="G14387" s="9">
        <v>100</v>
      </c>
      <c r="H14387" s="16">
        <v>1.4285714285710001</v>
      </c>
      <c r="I14387" s="18">
        <v>0</v>
      </c>
      <c r="J14387" s="2">
        <v>1.4285714285710001</v>
      </c>
      <c r="K14387" s="2">
        <v>2.8571428571430002</v>
      </c>
      <c r="L14387" s="2">
        <v>4.2857142857139996</v>
      </c>
      <c r="M14387" s="2">
        <v>14.285714285714</v>
      </c>
      <c r="N14387" s="2">
        <v>74.285714285713993</v>
      </c>
      <c r="O14387" s="13">
        <v>1.4285714285710001</v>
      </c>
    </row>
    <row r="14388" spans="4:15" x14ac:dyDescent="0.2">
      <c r="D14388" s="175"/>
      <c r="E14388" s="4" t="s">
        <v>28</v>
      </c>
      <c r="F14388" s="6"/>
      <c r="G14388" s="5">
        <v>51</v>
      </c>
      <c r="H14388" s="7">
        <v>0</v>
      </c>
      <c r="I14388" s="1">
        <v>0</v>
      </c>
      <c r="J14388" s="1">
        <v>5</v>
      </c>
      <c r="K14388" s="1">
        <v>1</v>
      </c>
      <c r="L14388" s="1">
        <v>4</v>
      </c>
      <c r="M14388" s="1">
        <v>6</v>
      </c>
      <c r="N14388" s="1">
        <v>34</v>
      </c>
      <c r="O14388" s="8">
        <v>1</v>
      </c>
    </row>
    <row r="14389" spans="4:15" x14ac:dyDescent="0.2">
      <c r="D14389" s="175"/>
      <c r="E14389" s="11"/>
      <c r="F14389" s="10"/>
      <c r="G14389" s="9">
        <v>100</v>
      </c>
      <c r="H14389" s="45">
        <v>0</v>
      </c>
      <c r="I14389" s="18">
        <v>0</v>
      </c>
      <c r="J14389" s="23">
        <v>9.8039215686270005</v>
      </c>
      <c r="K14389" s="2">
        <v>1.9607843137250001</v>
      </c>
      <c r="L14389" s="2">
        <v>7.8431372549020004</v>
      </c>
      <c r="M14389" s="2">
        <v>11.764705882353001</v>
      </c>
      <c r="N14389" s="27">
        <v>66.666666666666998</v>
      </c>
      <c r="O14389" s="13">
        <v>1.9607843137250001</v>
      </c>
    </row>
    <row r="14390" spans="4:15" x14ac:dyDescent="0.2">
      <c r="D14390" s="175"/>
      <c r="E14390" s="4" t="s">
        <v>29</v>
      </c>
      <c r="F14390" s="6"/>
      <c r="G14390" s="5">
        <v>7</v>
      </c>
      <c r="H14390" s="7">
        <v>0</v>
      </c>
      <c r="I14390" s="1">
        <v>0</v>
      </c>
      <c r="J14390" s="1">
        <v>0</v>
      </c>
      <c r="K14390" s="1">
        <v>0</v>
      </c>
      <c r="L14390" s="1">
        <v>1</v>
      </c>
      <c r="M14390" s="1">
        <v>0</v>
      </c>
      <c r="N14390" s="1">
        <v>6</v>
      </c>
      <c r="O14390" s="8">
        <v>0</v>
      </c>
    </row>
    <row r="14391" spans="4:15" x14ac:dyDescent="0.2">
      <c r="D14391" s="175"/>
      <c r="E14391" s="11"/>
      <c r="F14391" s="10"/>
      <c r="G14391" s="9">
        <v>100</v>
      </c>
      <c r="H14391" s="45">
        <v>0</v>
      </c>
      <c r="I14391" s="18">
        <v>0</v>
      </c>
      <c r="J14391" s="18">
        <v>0</v>
      </c>
      <c r="K14391" s="18">
        <v>0</v>
      </c>
      <c r="L14391" s="23">
        <v>14.285714285714</v>
      </c>
      <c r="M14391" s="76">
        <v>0</v>
      </c>
      <c r="N14391" s="35">
        <v>85.714285714286007</v>
      </c>
      <c r="O14391" s="36">
        <v>0</v>
      </c>
    </row>
    <row r="14392" spans="4:15" x14ac:dyDescent="0.2">
      <c r="D14392" s="174" t="s">
        <v>30</v>
      </c>
      <c r="E14392" s="20" t="s">
        <v>31</v>
      </c>
      <c r="F14392" s="22"/>
      <c r="G14392" s="21">
        <v>393</v>
      </c>
      <c r="H14392" s="25">
        <v>2</v>
      </c>
      <c r="I14392" s="3">
        <v>2</v>
      </c>
      <c r="J14392" s="3">
        <v>9</v>
      </c>
      <c r="K14392" s="3">
        <v>15</v>
      </c>
      <c r="L14392" s="3">
        <v>25</v>
      </c>
      <c r="M14392" s="3">
        <v>52</v>
      </c>
      <c r="N14392" s="3">
        <v>286</v>
      </c>
      <c r="O14392" s="26">
        <v>2</v>
      </c>
    </row>
    <row r="14393" spans="4:15" x14ac:dyDescent="0.2">
      <c r="D14393" s="175"/>
      <c r="E14393" s="11"/>
      <c r="F14393" s="10"/>
      <c r="G14393" s="9">
        <v>100</v>
      </c>
      <c r="H14393" s="16">
        <v>0.50890585241700004</v>
      </c>
      <c r="I14393" s="2">
        <v>0.50890585241700004</v>
      </c>
      <c r="J14393" s="2">
        <v>2.2900763358780001</v>
      </c>
      <c r="K14393" s="2">
        <v>3.8167938931299998</v>
      </c>
      <c r="L14393" s="2">
        <v>6.3613231552159997</v>
      </c>
      <c r="M14393" s="2">
        <v>13.231552162850001</v>
      </c>
      <c r="N14393" s="2">
        <v>72.773536895673999</v>
      </c>
      <c r="O14393" s="13">
        <v>0.50890585241700004</v>
      </c>
    </row>
    <row r="14394" spans="4:15" x14ac:dyDescent="0.2">
      <c r="D14394" s="175"/>
      <c r="E14394" s="4" t="s">
        <v>32</v>
      </c>
      <c r="F14394" s="6"/>
      <c r="G14394" s="5">
        <v>352</v>
      </c>
      <c r="H14394" s="7">
        <v>0</v>
      </c>
      <c r="I14394" s="1">
        <v>1</v>
      </c>
      <c r="J14394" s="1">
        <v>8</v>
      </c>
      <c r="K14394" s="1">
        <v>10</v>
      </c>
      <c r="L14394" s="1">
        <v>32</v>
      </c>
      <c r="M14394" s="1">
        <v>44</v>
      </c>
      <c r="N14394" s="1">
        <v>254</v>
      </c>
      <c r="O14394" s="8">
        <v>3</v>
      </c>
    </row>
    <row r="14395" spans="4:15" x14ac:dyDescent="0.2">
      <c r="D14395" s="175"/>
      <c r="E14395" s="11"/>
      <c r="F14395" s="10"/>
      <c r="G14395" s="9">
        <v>100</v>
      </c>
      <c r="H14395" s="45">
        <v>0</v>
      </c>
      <c r="I14395" s="2">
        <v>0.28409090909099999</v>
      </c>
      <c r="J14395" s="2">
        <v>2.2727272727269998</v>
      </c>
      <c r="K14395" s="2">
        <v>2.8409090909089998</v>
      </c>
      <c r="L14395" s="2">
        <v>9.0909090909089993</v>
      </c>
      <c r="M14395" s="2">
        <v>12.5</v>
      </c>
      <c r="N14395" s="2">
        <v>72.159090909091006</v>
      </c>
      <c r="O14395" s="13">
        <v>0.85227272727299996</v>
      </c>
    </row>
    <row r="14396" spans="4:15" x14ac:dyDescent="0.2">
      <c r="D14396" s="175"/>
      <c r="E14396" s="4" t="s">
        <v>33</v>
      </c>
      <c r="F14396" s="6"/>
      <c r="G14396" s="5">
        <v>388</v>
      </c>
      <c r="H14396" s="7">
        <v>1</v>
      </c>
      <c r="I14396" s="1">
        <v>3</v>
      </c>
      <c r="J14396" s="1">
        <v>9</v>
      </c>
      <c r="K14396" s="1">
        <v>6</v>
      </c>
      <c r="L14396" s="1">
        <v>24</v>
      </c>
      <c r="M14396" s="1">
        <v>47</v>
      </c>
      <c r="N14396" s="1">
        <v>293</v>
      </c>
      <c r="O14396" s="8">
        <v>5</v>
      </c>
    </row>
    <row r="14397" spans="4:15" x14ac:dyDescent="0.2">
      <c r="D14397" s="175"/>
      <c r="E14397" s="11"/>
      <c r="F14397" s="10"/>
      <c r="G14397" s="9">
        <v>100</v>
      </c>
      <c r="H14397" s="16">
        <v>0.25773195876299998</v>
      </c>
      <c r="I14397" s="2">
        <v>0.77319587628899999</v>
      </c>
      <c r="J14397" s="2">
        <v>2.319587628866</v>
      </c>
      <c r="K14397" s="2">
        <v>1.5463917525769999</v>
      </c>
      <c r="L14397" s="2">
        <v>6.1855670103089997</v>
      </c>
      <c r="M14397" s="2">
        <v>12.113402061856</v>
      </c>
      <c r="N14397" s="2">
        <v>75.515463917526006</v>
      </c>
      <c r="O14397" s="13">
        <v>1.2886597938140001</v>
      </c>
    </row>
    <row r="14398" spans="4:15" x14ac:dyDescent="0.2">
      <c r="D14398" s="175"/>
      <c r="E14398" s="4" t="s">
        <v>34</v>
      </c>
      <c r="F14398" s="6"/>
      <c r="G14398" s="5">
        <v>89</v>
      </c>
      <c r="H14398" s="7">
        <v>0</v>
      </c>
      <c r="I14398" s="1">
        <v>2</v>
      </c>
      <c r="J14398" s="1">
        <v>3</v>
      </c>
      <c r="K14398" s="1">
        <v>5</v>
      </c>
      <c r="L14398" s="1">
        <v>6</v>
      </c>
      <c r="M14398" s="1">
        <v>11</v>
      </c>
      <c r="N14398" s="1">
        <v>62</v>
      </c>
      <c r="O14398" s="8">
        <v>0</v>
      </c>
    </row>
    <row r="14399" spans="4:15" x14ac:dyDescent="0.2">
      <c r="D14399" s="175"/>
      <c r="E14399" s="11"/>
      <c r="F14399" s="10"/>
      <c r="G14399" s="9">
        <v>100</v>
      </c>
      <c r="H14399" s="45">
        <v>0</v>
      </c>
      <c r="I14399" s="2">
        <v>2.2471910112360001</v>
      </c>
      <c r="J14399" s="2">
        <v>3.3707865168539999</v>
      </c>
      <c r="K14399" s="2">
        <v>5.61797752809</v>
      </c>
      <c r="L14399" s="2">
        <v>6.7415730337079998</v>
      </c>
      <c r="M14399" s="2">
        <v>12.359550561798001</v>
      </c>
      <c r="N14399" s="2">
        <v>69.662921348314995</v>
      </c>
      <c r="O14399" s="36">
        <v>0</v>
      </c>
    </row>
    <row r="14400" spans="4:15" x14ac:dyDescent="0.2">
      <c r="D14400" s="174" t="s">
        <v>35</v>
      </c>
      <c r="E14400" s="20" t="s">
        <v>36</v>
      </c>
      <c r="F14400" s="22"/>
      <c r="G14400" s="21">
        <v>629</v>
      </c>
      <c r="H14400" s="25">
        <v>2</v>
      </c>
      <c r="I14400" s="3">
        <v>3</v>
      </c>
      <c r="J14400" s="3">
        <v>10</v>
      </c>
      <c r="K14400" s="3">
        <v>17</v>
      </c>
      <c r="L14400" s="3">
        <v>44</v>
      </c>
      <c r="M14400" s="3">
        <v>77</v>
      </c>
      <c r="N14400" s="3">
        <v>472</v>
      </c>
      <c r="O14400" s="26">
        <v>4</v>
      </c>
    </row>
    <row r="14401" spans="4:15" x14ac:dyDescent="0.2">
      <c r="D14401" s="175"/>
      <c r="E14401" s="11"/>
      <c r="F14401" s="10"/>
      <c r="G14401" s="9">
        <v>100</v>
      </c>
      <c r="H14401" s="16">
        <v>0.31796502384699998</v>
      </c>
      <c r="I14401" s="2">
        <v>0.47694753577100002</v>
      </c>
      <c r="J14401" s="2">
        <v>1.5898251192370001</v>
      </c>
      <c r="K14401" s="2">
        <v>2.7027027027030002</v>
      </c>
      <c r="L14401" s="2">
        <v>6.9952305246420003</v>
      </c>
      <c r="M14401" s="2">
        <v>12.241653418124001</v>
      </c>
      <c r="N14401" s="2">
        <v>75.039745627981006</v>
      </c>
      <c r="O14401" s="13">
        <v>0.63593004769499994</v>
      </c>
    </row>
    <row r="14402" spans="4:15" x14ac:dyDescent="0.2">
      <c r="D14402" s="175"/>
      <c r="E14402" s="4" t="s">
        <v>37</v>
      </c>
      <c r="F14402" s="6"/>
      <c r="G14402" s="5">
        <v>593</v>
      </c>
      <c r="H14402" s="7">
        <v>1</v>
      </c>
      <c r="I14402" s="1">
        <v>5</v>
      </c>
      <c r="J14402" s="1">
        <v>19</v>
      </c>
      <c r="K14402" s="1">
        <v>19</v>
      </c>
      <c r="L14402" s="1">
        <v>43</v>
      </c>
      <c r="M14402" s="1">
        <v>77</v>
      </c>
      <c r="N14402" s="1">
        <v>423</v>
      </c>
      <c r="O14402" s="8">
        <v>6</v>
      </c>
    </row>
    <row r="14403" spans="4:15" x14ac:dyDescent="0.2">
      <c r="D14403" s="175"/>
      <c r="E14403" s="11"/>
      <c r="F14403" s="10"/>
      <c r="G14403" s="9">
        <v>100</v>
      </c>
      <c r="H14403" s="16">
        <v>0.16863406408100001</v>
      </c>
      <c r="I14403" s="2">
        <v>0.84317032040499995</v>
      </c>
      <c r="J14403" s="2">
        <v>3.2040472175380001</v>
      </c>
      <c r="K14403" s="2">
        <v>3.2040472175380001</v>
      </c>
      <c r="L14403" s="2">
        <v>7.2512647554810004</v>
      </c>
      <c r="M14403" s="2">
        <v>12.984822934233</v>
      </c>
      <c r="N14403" s="2">
        <v>71.332209106239006</v>
      </c>
      <c r="O14403" s="13">
        <v>1.0118043844860001</v>
      </c>
    </row>
    <row r="14404" spans="4:15" x14ac:dyDescent="0.2">
      <c r="D14404" s="174" t="s">
        <v>38</v>
      </c>
      <c r="E14404" s="20" t="s">
        <v>39</v>
      </c>
      <c r="F14404" s="22"/>
      <c r="G14404" s="21">
        <v>64</v>
      </c>
      <c r="H14404" s="25">
        <v>0</v>
      </c>
      <c r="I14404" s="3">
        <v>0</v>
      </c>
      <c r="J14404" s="3">
        <v>2</v>
      </c>
      <c r="K14404" s="3">
        <v>0</v>
      </c>
      <c r="L14404" s="3">
        <v>2</v>
      </c>
      <c r="M14404" s="3">
        <v>8</v>
      </c>
      <c r="N14404" s="3">
        <v>51</v>
      </c>
      <c r="O14404" s="26">
        <v>1</v>
      </c>
    </row>
    <row r="14405" spans="4:15" x14ac:dyDescent="0.2">
      <c r="D14405" s="175"/>
      <c r="E14405" s="11"/>
      <c r="F14405" s="10"/>
      <c r="G14405" s="9">
        <v>100</v>
      </c>
      <c r="H14405" s="45">
        <v>0</v>
      </c>
      <c r="I14405" s="18">
        <v>0</v>
      </c>
      <c r="J14405" s="2">
        <v>3.125</v>
      </c>
      <c r="K14405" s="18">
        <v>0</v>
      </c>
      <c r="L14405" s="2">
        <v>3.125</v>
      </c>
      <c r="M14405" s="2">
        <v>12.5</v>
      </c>
      <c r="N14405" s="23">
        <v>79.6875</v>
      </c>
      <c r="O14405" s="13">
        <v>1.5625</v>
      </c>
    </row>
    <row r="14406" spans="4:15" x14ac:dyDescent="0.2">
      <c r="D14406" s="175"/>
      <c r="E14406" s="4" t="s">
        <v>40</v>
      </c>
      <c r="F14406" s="6"/>
      <c r="G14406" s="5">
        <v>147</v>
      </c>
      <c r="H14406" s="7">
        <v>0</v>
      </c>
      <c r="I14406" s="1">
        <v>2</v>
      </c>
      <c r="J14406" s="1">
        <v>3</v>
      </c>
      <c r="K14406" s="1">
        <v>4</v>
      </c>
      <c r="L14406" s="1">
        <v>6</v>
      </c>
      <c r="M14406" s="1">
        <v>14</v>
      </c>
      <c r="N14406" s="1">
        <v>118</v>
      </c>
      <c r="O14406" s="8">
        <v>0</v>
      </c>
    </row>
    <row r="14407" spans="4:15" x14ac:dyDescent="0.2">
      <c r="D14407" s="175"/>
      <c r="E14407" s="11"/>
      <c r="F14407" s="10"/>
      <c r="G14407" s="9">
        <v>100</v>
      </c>
      <c r="H14407" s="45">
        <v>0</v>
      </c>
      <c r="I14407" s="2">
        <v>1.360544217687</v>
      </c>
      <c r="J14407" s="2">
        <v>2.040816326531</v>
      </c>
      <c r="K14407" s="2">
        <v>2.7210884353739999</v>
      </c>
      <c r="L14407" s="2">
        <v>4.0816326530609999</v>
      </c>
      <c r="M14407" s="2">
        <v>9.5238095238099998</v>
      </c>
      <c r="N14407" s="23">
        <v>80.272108843536998</v>
      </c>
      <c r="O14407" s="36">
        <v>0</v>
      </c>
    </row>
    <row r="14408" spans="4:15" x14ac:dyDescent="0.2">
      <c r="D14408" s="175"/>
      <c r="E14408" s="4" t="s">
        <v>41</v>
      </c>
      <c r="F14408" s="6"/>
      <c r="G14408" s="5">
        <v>204</v>
      </c>
      <c r="H14408" s="7">
        <v>0</v>
      </c>
      <c r="I14408" s="1">
        <v>1</v>
      </c>
      <c r="J14408" s="1">
        <v>2</v>
      </c>
      <c r="K14408" s="1">
        <v>7</v>
      </c>
      <c r="L14408" s="1">
        <v>18</v>
      </c>
      <c r="M14408" s="1">
        <v>27</v>
      </c>
      <c r="N14408" s="1">
        <v>148</v>
      </c>
      <c r="O14408" s="8">
        <v>1</v>
      </c>
    </row>
    <row r="14409" spans="4:15" x14ac:dyDescent="0.2">
      <c r="D14409" s="175"/>
      <c r="E14409" s="11"/>
      <c r="F14409" s="10"/>
      <c r="G14409" s="9">
        <v>100</v>
      </c>
      <c r="H14409" s="45">
        <v>0</v>
      </c>
      <c r="I14409" s="2">
        <v>0.49019607843099999</v>
      </c>
      <c r="J14409" s="2">
        <v>0.98039215686299996</v>
      </c>
      <c r="K14409" s="2">
        <v>3.4313725490200002</v>
      </c>
      <c r="L14409" s="2">
        <v>8.8235294117649996</v>
      </c>
      <c r="M14409" s="2">
        <v>13.235294117646999</v>
      </c>
      <c r="N14409" s="2">
        <v>72.549019607842993</v>
      </c>
      <c r="O14409" s="13">
        <v>0.49019607843099999</v>
      </c>
    </row>
    <row r="14410" spans="4:15" x14ac:dyDescent="0.2">
      <c r="D14410" s="175"/>
      <c r="E14410" s="4" t="s">
        <v>42</v>
      </c>
      <c r="F14410" s="6"/>
      <c r="G14410" s="5">
        <v>210</v>
      </c>
      <c r="H14410" s="7">
        <v>0</v>
      </c>
      <c r="I14410" s="1">
        <v>0</v>
      </c>
      <c r="J14410" s="1">
        <v>6</v>
      </c>
      <c r="K14410" s="1">
        <v>7</v>
      </c>
      <c r="L14410" s="1">
        <v>17</v>
      </c>
      <c r="M14410" s="1">
        <v>30</v>
      </c>
      <c r="N14410" s="1">
        <v>149</v>
      </c>
      <c r="O14410" s="8">
        <v>1</v>
      </c>
    </row>
    <row r="14411" spans="4:15" x14ac:dyDescent="0.2">
      <c r="D14411" s="175"/>
      <c r="E14411" s="11"/>
      <c r="F14411" s="10"/>
      <c r="G14411" s="9">
        <v>100</v>
      </c>
      <c r="H14411" s="45">
        <v>0</v>
      </c>
      <c r="I14411" s="18">
        <v>0</v>
      </c>
      <c r="J14411" s="2">
        <v>2.8571428571430002</v>
      </c>
      <c r="K14411" s="2">
        <v>3.333333333333</v>
      </c>
      <c r="L14411" s="2">
        <v>8.0952380952380008</v>
      </c>
      <c r="M14411" s="2">
        <v>14.285714285714</v>
      </c>
      <c r="N14411" s="2">
        <v>70.952380952381006</v>
      </c>
      <c r="O14411" s="13">
        <v>0.47619047618999999</v>
      </c>
    </row>
    <row r="14412" spans="4:15" x14ac:dyDescent="0.2">
      <c r="D14412" s="175"/>
      <c r="E14412" s="4" t="s">
        <v>43</v>
      </c>
      <c r="F14412" s="6"/>
      <c r="G14412" s="5">
        <v>204</v>
      </c>
      <c r="H14412" s="7">
        <v>0</v>
      </c>
      <c r="I14412" s="1">
        <v>2</v>
      </c>
      <c r="J14412" s="1">
        <v>6</v>
      </c>
      <c r="K14412" s="1">
        <v>4</v>
      </c>
      <c r="L14412" s="1">
        <v>9</v>
      </c>
      <c r="M14412" s="1">
        <v>22</v>
      </c>
      <c r="N14412" s="1">
        <v>161</v>
      </c>
      <c r="O14412" s="8">
        <v>0</v>
      </c>
    </row>
    <row r="14413" spans="4:15" x14ac:dyDescent="0.2">
      <c r="D14413" s="175"/>
      <c r="E14413" s="11"/>
      <c r="F14413" s="10"/>
      <c r="G14413" s="9">
        <v>100</v>
      </c>
      <c r="H14413" s="45">
        <v>0</v>
      </c>
      <c r="I14413" s="2">
        <v>0.98039215686299996</v>
      </c>
      <c r="J14413" s="2">
        <v>2.9411764705880001</v>
      </c>
      <c r="K14413" s="2">
        <v>1.9607843137250001</v>
      </c>
      <c r="L14413" s="2">
        <v>4.4117647058819998</v>
      </c>
      <c r="M14413" s="2">
        <v>10.78431372549</v>
      </c>
      <c r="N14413" s="23">
        <v>78.921568627450995</v>
      </c>
      <c r="O14413" s="36">
        <v>0</v>
      </c>
    </row>
    <row r="14414" spans="4:15" x14ac:dyDescent="0.2">
      <c r="D14414" s="175"/>
      <c r="E14414" s="4" t="s">
        <v>44</v>
      </c>
      <c r="F14414" s="6"/>
      <c r="G14414" s="5">
        <v>223</v>
      </c>
      <c r="H14414" s="7">
        <v>3</v>
      </c>
      <c r="I14414" s="1">
        <v>2</v>
      </c>
      <c r="J14414" s="1">
        <v>6</v>
      </c>
      <c r="K14414" s="1">
        <v>6</v>
      </c>
      <c r="L14414" s="1">
        <v>20</v>
      </c>
      <c r="M14414" s="1">
        <v>33</v>
      </c>
      <c r="N14414" s="1">
        <v>151</v>
      </c>
      <c r="O14414" s="8">
        <v>2</v>
      </c>
    </row>
    <row r="14415" spans="4:15" x14ac:dyDescent="0.2">
      <c r="D14415" s="175"/>
      <c r="E14415" s="11"/>
      <c r="F14415" s="10"/>
      <c r="G14415" s="9">
        <v>100</v>
      </c>
      <c r="H14415" s="16">
        <v>1.3452914798210001</v>
      </c>
      <c r="I14415" s="2">
        <v>0.89686098654699997</v>
      </c>
      <c r="J14415" s="2">
        <v>2.690582959641</v>
      </c>
      <c r="K14415" s="2">
        <v>2.690582959641</v>
      </c>
      <c r="L14415" s="2">
        <v>8.9686098654710005</v>
      </c>
      <c r="M14415" s="2">
        <v>14.798206278026999</v>
      </c>
      <c r="N14415" s="27">
        <v>67.713004484305003</v>
      </c>
      <c r="O14415" s="13">
        <v>0.89686098654699997</v>
      </c>
    </row>
    <row r="14416" spans="4:15" x14ac:dyDescent="0.2">
      <c r="D14416" s="175"/>
      <c r="E14416" s="4" t="s">
        <v>45</v>
      </c>
      <c r="F14416" s="6"/>
      <c r="G14416" s="5">
        <v>170</v>
      </c>
      <c r="H14416" s="7">
        <v>0</v>
      </c>
      <c r="I14416" s="1">
        <v>1</v>
      </c>
      <c r="J14416" s="1">
        <v>4</v>
      </c>
      <c r="K14416" s="1">
        <v>8</v>
      </c>
      <c r="L14416" s="1">
        <v>15</v>
      </c>
      <c r="M14416" s="1">
        <v>20</v>
      </c>
      <c r="N14416" s="1">
        <v>117</v>
      </c>
      <c r="O14416" s="8">
        <v>5</v>
      </c>
    </row>
    <row r="14417" spans="2:15" x14ac:dyDescent="0.2">
      <c r="D14417" s="176"/>
      <c r="E14417" s="57"/>
      <c r="F14417" s="54"/>
      <c r="G14417" s="67">
        <v>100</v>
      </c>
      <c r="H14417" s="114">
        <v>0</v>
      </c>
      <c r="I14417" s="48">
        <v>0.58823529411800002</v>
      </c>
      <c r="J14417" s="48">
        <v>2.352941176471</v>
      </c>
      <c r="K14417" s="48">
        <v>4.7058823529409999</v>
      </c>
      <c r="L14417" s="48">
        <v>8.8235294117649996</v>
      </c>
      <c r="M14417" s="48">
        <v>11.764705882353001</v>
      </c>
      <c r="N14417" s="48">
        <v>68.823529411764994</v>
      </c>
      <c r="O14417" s="84">
        <v>2.9411764705880001</v>
      </c>
    </row>
    <row r="14419" spans="2:15" x14ac:dyDescent="0.2">
      <c r="B14419" s="43" t="str">
        <f xml:space="preserve"> HYPERLINK("#'目次'!B305", "[299]")</f>
        <v>[299]</v>
      </c>
      <c r="C14419" s="31" t="s">
        <v>524</v>
      </c>
    </row>
    <row r="14423" spans="2:15" ht="84" x14ac:dyDescent="0.2">
      <c r="D14423" s="177"/>
      <c r="E14423" s="178"/>
      <c r="F14423" s="178"/>
      <c r="G14423" s="40" t="s">
        <v>14</v>
      </c>
      <c r="H14423" s="42" t="s">
        <v>525</v>
      </c>
      <c r="I14423" s="15" t="s">
        <v>526</v>
      </c>
      <c r="J14423" s="15" t="s">
        <v>527</v>
      </c>
      <c r="K14423" s="15" t="s">
        <v>528</v>
      </c>
      <c r="L14423" s="15" t="s">
        <v>529</v>
      </c>
      <c r="M14423" s="15" t="s">
        <v>530</v>
      </c>
      <c r="N14423" s="15" t="s">
        <v>531</v>
      </c>
      <c r="O14423" s="44" t="s">
        <v>17</v>
      </c>
    </row>
    <row r="14424" spans="2:15" x14ac:dyDescent="0.2">
      <c r="D14424" s="179"/>
      <c r="E14424" s="180"/>
      <c r="F14424" s="180"/>
      <c r="G14424" s="39"/>
      <c r="H14424" s="41"/>
      <c r="I14424" s="14"/>
      <c r="J14424" s="14"/>
      <c r="K14424" s="14"/>
      <c r="L14424" s="14"/>
      <c r="M14424" s="14"/>
      <c r="N14424" s="14"/>
      <c r="O14424" s="38"/>
    </row>
    <row r="14425" spans="2:15" x14ac:dyDescent="0.2">
      <c r="D14425" s="70"/>
      <c r="E14425" s="72" t="s">
        <v>14</v>
      </c>
      <c r="F14425" s="69"/>
      <c r="G14425" s="37">
        <v>1222</v>
      </c>
      <c r="H14425" s="17">
        <v>3</v>
      </c>
      <c r="I14425" s="17">
        <v>8</v>
      </c>
      <c r="J14425" s="17">
        <v>29</v>
      </c>
      <c r="K14425" s="17">
        <v>36</v>
      </c>
      <c r="L14425" s="17">
        <v>87</v>
      </c>
      <c r="M14425" s="17">
        <v>154</v>
      </c>
      <c r="N14425" s="17">
        <v>895</v>
      </c>
      <c r="O14425" s="55">
        <v>10</v>
      </c>
    </row>
    <row r="14426" spans="2:15" x14ac:dyDescent="0.2">
      <c r="D14426" s="57"/>
      <c r="E14426" s="54"/>
      <c r="F14426" s="71"/>
      <c r="G14426" s="9">
        <v>100</v>
      </c>
      <c r="H14426" s="2">
        <v>0.24549918166900001</v>
      </c>
      <c r="I14426" s="2">
        <v>0.65466448445199998</v>
      </c>
      <c r="J14426" s="2">
        <v>2.3731587561369998</v>
      </c>
      <c r="K14426" s="2">
        <v>2.9459901800330002</v>
      </c>
      <c r="L14426" s="2">
        <v>7.1194762684119999</v>
      </c>
      <c r="M14426" s="2">
        <v>12.602291325695999</v>
      </c>
      <c r="N14426" s="2">
        <v>73.240589198036005</v>
      </c>
      <c r="O14426" s="13">
        <v>0.81833060556500004</v>
      </c>
    </row>
    <row r="14427" spans="2:15" x14ac:dyDescent="0.2">
      <c r="D14427" s="174" t="s">
        <v>52</v>
      </c>
      <c r="E14427" s="20" t="s">
        <v>53</v>
      </c>
      <c r="F14427" s="22"/>
      <c r="G14427" s="21">
        <v>15</v>
      </c>
      <c r="H14427" s="25">
        <v>0</v>
      </c>
      <c r="I14427" s="3">
        <v>0</v>
      </c>
      <c r="J14427" s="3">
        <v>0</v>
      </c>
      <c r="K14427" s="3">
        <v>1</v>
      </c>
      <c r="L14427" s="3">
        <v>2</v>
      </c>
      <c r="M14427" s="3">
        <v>2</v>
      </c>
      <c r="N14427" s="3">
        <v>10</v>
      </c>
      <c r="O14427" s="26">
        <v>0</v>
      </c>
    </row>
    <row r="14428" spans="2:15" x14ac:dyDescent="0.2">
      <c r="D14428" s="175"/>
      <c r="E14428" s="11"/>
      <c r="F14428" s="10"/>
      <c r="G14428" s="9">
        <v>100</v>
      </c>
      <c r="H14428" s="45">
        <v>0</v>
      </c>
      <c r="I14428" s="18">
        <v>0</v>
      </c>
      <c r="J14428" s="18">
        <v>0</v>
      </c>
      <c r="K14428" s="2">
        <v>6.666666666667</v>
      </c>
      <c r="L14428" s="23">
        <v>13.333333333333</v>
      </c>
      <c r="M14428" s="2">
        <v>13.333333333333</v>
      </c>
      <c r="N14428" s="27">
        <v>66.666666666666998</v>
      </c>
      <c r="O14428" s="36">
        <v>0</v>
      </c>
    </row>
    <row r="14429" spans="2:15" ht="24" x14ac:dyDescent="0.2">
      <c r="D14429" s="175"/>
      <c r="E14429" s="4" t="s">
        <v>54</v>
      </c>
      <c r="F14429" s="6"/>
      <c r="G14429" s="5">
        <v>122</v>
      </c>
      <c r="H14429" s="7">
        <v>0</v>
      </c>
      <c r="I14429" s="1">
        <v>0</v>
      </c>
      <c r="J14429" s="1">
        <v>5</v>
      </c>
      <c r="K14429" s="1">
        <v>2</v>
      </c>
      <c r="L14429" s="1">
        <v>12</v>
      </c>
      <c r="M14429" s="1">
        <v>16</v>
      </c>
      <c r="N14429" s="1">
        <v>86</v>
      </c>
      <c r="O14429" s="8">
        <v>1</v>
      </c>
    </row>
    <row r="14430" spans="2:15" x14ac:dyDescent="0.2">
      <c r="D14430" s="175"/>
      <c r="E14430" s="11"/>
      <c r="F14430" s="10"/>
      <c r="G14430" s="9">
        <v>100</v>
      </c>
      <c r="H14430" s="45">
        <v>0</v>
      </c>
      <c r="I14430" s="18">
        <v>0</v>
      </c>
      <c r="J14430" s="2">
        <v>4.0983606557380003</v>
      </c>
      <c r="K14430" s="2">
        <v>1.6393442622950001</v>
      </c>
      <c r="L14430" s="2">
        <v>9.83606557377</v>
      </c>
      <c r="M14430" s="2">
        <v>13.114754098361001</v>
      </c>
      <c r="N14430" s="2">
        <v>70.491803278689005</v>
      </c>
      <c r="O14430" s="13">
        <v>0.81967213114799997</v>
      </c>
    </row>
    <row r="14431" spans="2:15" x14ac:dyDescent="0.2">
      <c r="D14431" s="175"/>
      <c r="E14431" s="4" t="s">
        <v>55</v>
      </c>
      <c r="F14431" s="6"/>
      <c r="G14431" s="5">
        <v>43</v>
      </c>
      <c r="H14431" s="7">
        <v>0</v>
      </c>
      <c r="I14431" s="1">
        <v>1</v>
      </c>
      <c r="J14431" s="1">
        <v>0</v>
      </c>
      <c r="K14431" s="1">
        <v>3</v>
      </c>
      <c r="L14431" s="1">
        <v>4</v>
      </c>
      <c r="M14431" s="1">
        <v>5</v>
      </c>
      <c r="N14431" s="1">
        <v>30</v>
      </c>
      <c r="O14431" s="8">
        <v>0</v>
      </c>
    </row>
    <row r="14432" spans="2:15" x14ac:dyDescent="0.2">
      <c r="D14432" s="175"/>
      <c r="E14432" s="11"/>
      <c r="F14432" s="10"/>
      <c r="G14432" s="9">
        <v>100</v>
      </c>
      <c r="H14432" s="45">
        <v>0</v>
      </c>
      <c r="I14432" s="2">
        <v>2.3255813953489999</v>
      </c>
      <c r="J14432" s="18">
        <v>0</v>
      </c>
      <c r="K14432" s="2">
        <v>6.9767441860470001</v>
      </c>
      <c r="L14432" s="2">
        <v>9.3023255813949994</v>
      </c>
      <c r="M14432" s="2">
        <v>11.627906976744001</v>
      </c>
      <c r="N14432" s="2">
        <v>69.767441860464999</v>
      </c>
      <c r="O14432" s="36">
        <v>0</v>
      </c>
    </row>
    <row r="14433" spans="4:15" x14ac:dyDescent="0.2">
      <c r="D14433" s="175"/>
      <c r="E14433" s="4" t="s">
        <v>56</v>
      </c>
      <c r="F14433" s="6"/>
      <c r="G14433" s="5">
        <v>60</v>
      </c>
      <c r="H14433" s="7">
        <v>0</v>
      </c>
      <c r="I14433" s="1">
        <v>0</v>
      </c>
      <c r="J14433" s="1">
        <v>0</v>
      </c>
      <c r="K14433" s="1">
        <v>0</v>
      </c>
      <c r="L14433" s="1">
        <v>4</v>
      </c>
      <c r="M14433" s="1">
        <v>8</v>
      </c>
      <c r="N14433" s="1">
        <v>48</v>
      </c>
      <c r="O14433" s="8">
        <v>0</v>
      </c>
    </row>
    <row r="14434" spans="4:15" x14ac:dyDescent="0.2">
      <c r="D14434" s="175"/>
      <c r="E14434" s="11"/>
      <c r="F14434" s="10"/>
      <c r="G14434" s="9">
        <v>100</v>
      </c>
      <c r="H14434" s="45">
        <v>0</v>
      </c>
      <c r="I14434" s="18">
        <v>0</v>
      </c>
      <c r="J14434" s="18">
        <v>0</v>
      </c>
      <c r="K14434" s="18">
        <v>0</v>
      </c>
      <c r="L14434" s="2">
        <v>6.666666666667</v>
      </c>
      <c r="M14434" s="2">
        <v>13.333333333333</v>
      </c>
      <c r="N14434" s="23">
        <v>80</v>
      </c>
      <c r="O14434" s="36">
        <v>0</v>
      </c>
    </row>
    <row r="14435" spans="4:15" x14ac:dyDescent="0.2">
      <c r="D14435" s="175"/>
      <c r="E14435" s="4" t="s">
        <v>57</v>
      </c>
      <c r="F14435" s="6"/>
      <c r="G14435" s="5">
        <v>286</v>
      </c>
      <c r="H14435" s="7">
        <v>1</v>
      </c>
      <c r="I14435" s="1">
        <v>2</v>
      </c>
      <c r="J14435" s="1">
        <v>9</v>
      </c>
      <c r="K14435" s="1">
        <v>9</v>
      </c>
      <c r="L14435" s="1">
        <v>18</v>
      </c>
      <c r="M14435" s="1">
        <v>27</v>
      </c>
      <c r="N14435" s="1">
        <v>220</v>
      </c>
      <c r="O14435" s="8">
        <v>0</v>
      </c>
    </row>
    <row r="14436" spans="4:15" x14ac:dyDescent="0.2">
      <c r="D14436" s="175"/>
      <c r="E14436" s="11"/>
      <c r="F14436" s="10"/>
      <c r="G14436" s="9">
        <v>100</v>
      </c>
      <c r="H14436" s="16">
        <v>0.34965034965000003</v>
      </c>
      <c r="I14436" s="2">
        <v>0.69930069930100003</v>
      </c>
      <c r="J14436" s="2">
        <v>3.1468531468530001</v>
      </c>
      <c r="K14436" s="2">
        <v>3.1468531468530001</v>
      </c>
      <c r="L14436" s="2">
        <v>6.2937062937060002</v>
      </c>
      <c r="M14436" s="2">
        <v>9.4405594405589994</v>
      </c>
      <c r="N14436" s="2">
        <v>76.923076923077005</v>
      </c>
      <c r="O14436" s="36">
        <v>0</v>
      </c>
    </row>
    <row r="14437" spans="4:15" x14ac:dyDescent="0.2">
      <c r="D14437" s="175"/>
      <c r="E14437" s="4" t="s">
        <v>58</v>
      </c>
      <c r="F14437" s="6"/>
      <c r="G14437" s="5">
        <v>129</v>
      </c>
      <c r="H14437" s="7">
        <v>0</v>
      </c>
      <c r="I14437" s="1">
        <v>1</v>
      </c>
      <c r="J14437" s="1">
        <v>2</v>
      </c>
      <c r="K14437" s="1">
        <v>6</v>
      </c>
      <c r="L14437" s="1">
        <v>13</v>
      </c>
      <c r="M14437" s="1">
        <v>15</v>
      </c>
      <c r="N14437" s="1">
        <v>92</v>
      </c>
      <c r="O14437" s="8">
        <v>0</v>
      </c>
    </row>
    <row r="14438" spans="4:15" x14ac:dyDescent="0.2">
      <c r="D14438" s="175"/>
      <c r="E14438" s="11"/>
      <c r="F14438" s="10"/>
      <c r="G14438" s="9">
        <v>100</v>
      </c>
      <c r="H14438" s="45">
        <v>0</v>
      </c>
      <c r="I14438" s="2">
        <v>0.77519379845000003</v>
      </c>
      <c r="J14438" s="2">
        <v>1.550387596899</v>
      </c>
      <c r="K14438" s="2">
        <v>4.6511627906979998</v>
      </c>
      <c r="L14438" s="2">
        <v>10.077519379845</v>
      </c>
      <c r="M14438" s="2">
        <v>11.627906976744001</v>
      </c>
      <c r="N14438" s="2">
        <v>71.317829457363999</v>
      </c>
      <c r="O14438" s="36">
        <v>0</v>
      </c>
    </row>
    <row r="14439" spans="4:15" x14ac:dyDescent="0.2">
      <c r="D14439" s="175"/>
      <c r="E14439" s="4" t="s">
        <v>59</v>
      </c>
      <c r="F14439" s="6"/>
      <c r="G14439" s="5">
        <v>195</v>
      </c>
      <c r="H14439" s="7">
        <v>1</v>
      </c>
      <c r="I14439" s="1">
        <v>1</v>
      </c>
      <c r="J14439" s="1">
        <v>5</v>
      </c>
      <c r="K14439" s="1">
        <v>6</v>
      </c>
      <c r="L14439" s="1">
        <v>11</v>
      </c>
      <c r="M14439" s="1">
        <v>29</v>
      </c>
      <c r="N14439" s="1">
        <v>139</v>
      </c>
      <c r="O14439" s="8">
        <v>3</v>
      </c>
    </row>
    <row r="14440" spans="4:15" x14ac:dyDescent="0.2">
      <c r="D14440" s="175"/>
      <c r="E14440" s="11"/>
      <c r="F14440" s="10"/>
      <c r="G14440" s="9">
        <v>100</v>
      </c>
      <c r="H14440" s="16">
        <v>0.51282051282100005</v>
      </c>
      <c r="I14440" s="2">
        <v>0.51282051282100005</v>
      </c>
      <c r="J14440" s="2">
        <v>2.564102564103</v>
      </c>
      <c r="K14440" s="2">
        <v>3.0769230769229998</v>
      </c>
      <c r="L14440" s="2">
        <v>5.6410256410260002</v>
      </c>
      <c r="M14440" s="2">
        <v>14.871794871795</v>
      </c>
      <c r="N14440" s="2">
        <v>71.282051282051</v>
      </c>
      <c r="O14440" s="13">
        <v>1.538461538462</v>
      </c>
    </row>
    <row r="14441" spans="4:15" x14ac:dyDescent="0.2">
      <c r="D14441" s="175"/>
      <c r="E14441" s="4" t="s">
        <v>60</v>
      </c>
      <c r="F14441" s="6"/>
      <c r="G14441" s="5">
        <v>176</v>
      </c>
      <c r="H14441" s="7">
        <v>1</v>
      </c>
      <c r="I14441" s="1">
        <v>2</v>
      </c>
      <c r="J14441" s="1">
        <v>5</v>
      </c>
      <c r="K14441" s="1">
        <v>6</v>
      </c>
      <c r="L14441" s="1">
        <v>8</v>
      </c>
      <c r="M14441" s="1">
        <v>27</v>
      </c>
      <c r="N14441" s="1">
        <v>126</v>
      </c>
      <c r="O14441" s="8">
        <v>1</v>
      </c>
    </row>
    <row r="14442" spans="4:15" x14ac:dyDescent="0.2">
      <c r="D14442" s="175"/>
      <c r="E14442" s="11"/>
      <c r="F14442" s="10"/>
      <c r="G14442" s="9">
        <v>100</v>
      </c>
      <c r="H14442" s="16">
        <v>0.56818181818199998</v>
      </c>
      <c r="I14442" s="2">
        <v>1.136363636364</v>
      </c>
      <c r="J14442" s="2">
        <v>2.8409090909089998</v>
      </c>
      <c r="K14442" s="2">
        <v>3.4090909090910002</v>
      </c>
      <c r="L14442" s="2">
        <v>4.5454545454549997</v>
      </c>
      <c r="M14442" s="2">
        <v>15.340909090908999</v>
      </c>
      <c r="N14442" s="2">
        <v>71.590909090908994</v>
      </c>
      <c r="O14442" s="13">
        <v>0.56818181818199998</v>
      </c>
    </row>
    <row r="14443" spans="4:15" x14ac:dyDescent="0.2">
      <c r="D14443" s="175"/>
      <c r="E14443" s="4" t="s">
        <v>61</v>
      </c>
      <c r="F14443" s="6"/>
      <c r="G14443" s="5">
        <v>78</v>
      </c>
      <c r="H14443" s="7">
        <v>0</v>
      </c>
      <c r="I14443" s="1">
        <v>0</v>
      </c>
      <c r="J14443" s="1">
        <v>2</v>
      </c>
      <c r="K14443" s="1">
        <v>0</v>
      </c>
      <c r="L14443" s="1">
        <v>3</v>
      </c>
      <c r="M14443" s="1">
        <v>8</v>
      </c>
      <c r="N14443" s="1">
        <v>64</v>
      </c>
      <c r="O14443" s="8">
        <v>1</v>
      </c>
    </row>
    <row r="14444" spans="4:15" x14ac:dyDescent="0.2">
      <c r="D14444" s="175"/>
      <c r="E14444" s="11"/>
      <c r="F14444" s="10"/>
      <c r="G14444" s="9">
        <v>100</v>
      </c>
      <c r="H14444" s="45">
        <v>0</v>
      </c>
      <c r="I14444" s="18">
        <v>0</v>
      </c>
      <c r="J14444" s="2">
        <v>2.564102564103</v>
      </c>
      <c r="K14444" s="18">
        <v>0</v>
      </c>
      <c r="L14444" s="2">
        <v>3.8461538461539999</v>
      </c>
      <c r="M14444" s="2">
        <v>10.25641025641</v>
      </c>
      <c r="N14444" s="23">
        <v>82.051282051282001</v>
      </c>
      <c r="O14444" s="13">
        <v>1.2820512820509999</v>
      </c>
    </row>
    <row r="14445" spans="4:15" x14ac:dyDescent="0.2">
      <c r="D14445" s="175"/>
      <c r="E14445" s="4" t="s">
        <v>62</v>
      </c>
      <c r="F14445" s="6"/>
      <c r="G14445" s="5">
        <v>113</v>
      </c>
      <c r="H14445" s="7">
        <v>0</v>
      </c>
      <c r="I14445" s="1">
        <v>0</v>
      </c>
      <c r="J14445" s="1">
        <v>1</v>
      </c>
      <c r="K14445" s="1">
        <v>3</v>
      </c>
      <c r="L14445" s="1">
        <v>12</v>
      </c>
      <c r="M14445" s="1">
        <v>17</v>
      </c>
      <c r="N14445" s="1">
        <v>78</v>
      </c>
      <c r="O14445" s="8">
        <v>2</v>
      </c>
    </row>
    <row r="14446" spans="4:15" x14ac:dyDescent="0.2">
      <c r="D14446" s="175"/>
      <c r="E14446" s="11"/>
      <c r="F14446" s="10"/>
      <c r="G14446" s="9">
        <v>100</v>
      </c>
      <c r="H14446" s="45">
        <v>0</v>
      </c>
      <c r="I14446" s="18">
        <v>0</v>
      </c>
      <c r="J14446" s="2">
        <v>0.88495575221199996</v>
      </c>
      <c r="K14446" s="2">
        <v>2.654867256637</v>
      </c>
      <c r="L14446" s="2">
        <v>10.619469026549</v>
      </c>
      <c r="M14446" s="2">
        <v>15.044247787611001</v>
      </c>
      <c r="N14446" s="2">
        <v>69.026548672565994</v>
      </c>
      <c r="O14446" s="13">
        <v>1.769911504425</v>
      </c>
    </row>
    <row r="14447" spans="4:15" x14ac:dyDescent="0.2">
      <c r="D14447" s="174" t="s">
        <v>63</v>
      </c>
      <c r="E14447" s="20" t="s">
        <v>64</v>
      </c>
      <c r="F14447" s="22"/>
      <c r="G14447" s="21">
        <v>234</v>
      </c>
      <c r="H14447" s="25">
        <v>1</v>
      </c>
      <c r="I14447" s="3">
        <v>2</v>
      </c>
      <c r="J14447" s="3">
        <v>4</v>
      </c>
      <c r="K14447" s="3">
        <v>7</v>
      </c>
      <c r="L14447" s="3">
        <v>21</v>
      </c>
      <c r="M14447" s="3">
        <v>27</v>
      </c>
      <c r="N14447" s="3">
        <v>170</v>
      </c>
      <c r="O14447" s="26">
        <v>2</v>
      </c>
    </row>
    <row r="14448" spans="4:15" x14ac:dyDescent="0.2">
      <c r="D14448" s="175"/>
      <c r="E14448" s="11"/>
      <c r="F14448" s="10"/>
      <c r="G14448" s="9">
        <v>100</v>
      </c>
      <c r="H14448" s="16">
        <v>0.42735042735000001</v>
      </c>
      <c r="I14448" s="2">
        <v>0.85470085470099999</v>
      </c>
      <c r="J14448" s="2">
        <v>1.709401709402</v>
      </c>
      <c r="K14448" s="2">
        <v>2.9914529914529999</v>
      </c>
      <c r="L14448" s="2">
        <v>8.9743589743589993</v>
      </c>
      <c r="M14448" s="2">
        <v>11.538461538462</v>
      </c>
      <c r="N14448" s="2">
        <v>72.649572649573003</v>
      </c>
      <c r="O14448" s="13">
        <v>0.85470085470099999</v>
      </c>
    </row>
    <row r="14449" spans="4:15" x14ac:dyDescent="0.2">
      <c r="D14449" s="175"/>
      <c r="E14449" s="4" t="s">
        <v>65</v>
      </c>
      <c r="F14449" s="6"/>
      <c r="G14449" s="5">
        <v>172</v>
      </c>
      <c r="H14449" s="7">
        <v>0</v>
      </c>
      <c r="I14449" s="1">
        <v>2</v>
      </c>
      <c r="J14449" s="1">
        <v>2</v>
      </c>
      <c r="K14449" s="1">
        <v>4</v>
      </c>
      <c r="L14449" s="1">
        <v>8</v>
      </c>
      <c r="M14449" s="1">
        <v>27</v>
      </c>
      <c r="N14449" s="1">
        <v>126</v>
      </c>
      <c r="O14449" s="8">
        <v>3</v>
      </c>
    </row>
    <row r="14450" spans="4:15" x14ac:dyDescent="0.2">
      <c r="D14450" s="175"/>
      <c r="E14450" s="11"/>
      <c r="F14450" s="10"/>
      <c r="G14450" s="9">
        <v>100</v>
      </c>
      <c r="H14450" s="45">
        <v>0</v>
      </c>
      <c r="I14450" s="2">
        <v>1.1627906976739999</v>
      </c>
      <c r="J14450" s="2">
        <v>1.1627906976739999</v>
      </c>
      <c r="K14450" s="2">
        <v>2.3255813953489999</v>
      </c>
      <c r="L14450" s="2">
        <v>4.6511627906979998</v>
      </c>
      <c r="M14450" s="2">
        <v>15.697674418605001</v>
      </c>
      <c r="N14450" s="2">
        <v>73.255813953488001</v>
      </c>
      <c r="O14450" s="13">
        <v>1.744186046512</v>
      </c>
    </row>
    <row r="14451" spans="4:15" x14ac:dyDescent="0.2">
      <c r="D14451" s="175"/>
      <c r="E14451" s="4" t="s">
        <v>66</v>
      </c>
      <c r="F14451" s="6"/>
      <c r="G14451" s="5">
        <v>165</v>
      </c>
      <c r="H14451" s="7">
        <v>1</v>
      </c>
      <c r="I14451" s="1">
        <v>1</v>
      </c>
      <c r="J14451" s="1">
        <v>7</v>
      </c>
      <c r="K14451" s="1">
        <v>8</v>
      </c>
      <c r="L14451" s="1">
        <v>11</v>
      </c>
      <c r="M14451" s="1">
        <v>15</v>
      </c>
      <c r="N14451" s="1">
        <v>121</v>
      </c>
      <c r="O14451" s="8">
        <v>1</v>
      </c>
    </row>
    <row r="14452" spans="4:15" x14ac:dyDescent="0.2">
      <c r="D14452" s="175"/>
      <c r="E14452" s="11"/>
      <c r="F14452" s="10"/>
      <c r="G14452" s="9">
        <v>100</v>
      </c>
      <c r="H14452" s="16">
        <v>0.60606060606099998</v>
      </c>
      <c r="I14452" s="2">
        <v>0.60606060606099998</v>
      </c>
      <c r="J14452" s="2">
        <v>4.2424242424239997</v>
      </c>
      <c r="K14452" s="2">
        <v>4.8484848484849996</v>
      </c>
      <c r="L14452" s="2">
        <v>6.666666666667</v>
      </c>
      <c r="M14452" s="2">
        <v>9.0909090909089993</v>
      </c>
      <c r="N14452" s="2">
        <v>73.333333333333002</v>
      </c>
      <c r="O14452" s="13">
        <v>0.60606060606099998</v>
      </c>
    </row>
    <row r="14453" spans="4:15" x14ac:dyDescent="0.2">
      <c r="D14453" s="175"/>
      <c r="E14453" s="4" t="s">
        <v>67</v>
      </c>
      <c r="F14453" s="6"/>
      <c r="G14453" s="5">
        <v>158</v>
      </c>
      <c r="H14453" s="7">
        <v>1</v>
      </c>
      <c r="I14453" s="1">
        <v>1</v>
      </c>
      <c r="J14453" s="1">
        <v>4</v>
      </c>
      <c r="K14453" s="1">
        <v>4</v>
      </c>
      <c r="L14453" s="1">
        <v>13</v>
      </c>
      <c r="M14453" s="1">
        <v>19</v>
      </c>
      <c r="N14453" s="1">
        <v>115</v>
      </c>
      <c r="O14453" s="8">
        <v>1</v>
      </c>
    </row>
    <row r="14454" spans="4:15" x14ac:dyDescent="0.2">
      <c r="D14454" s="175"/>
      <c r="E14454" s="11"/>
      <c r="F14454" s="10"/>
      <c r="G14454" s="9">
        <v>100</v>
      </c>
      <c r="H14454" s="16">
        <v>0.63291139240500005</v>
      </c>
      <c r="I14454" s="2">
        <v>0.63291139240500005</v>
      </c>
      <c r="J14454" s="2">
        <v>2.5316455696200002</v>
      </c>
      <c r="K14454" s="2">
        <v>2.5316455696200002</v>
      </c>
      <c r="L14454" s="2">
        <v>8.2278481012659999</v>
      </c>
      <c r="M14454" s="2">
        <v>12.025316455696</v>
      </c>
      <c r="N14454" s="2">
        <v>72.784810126582002</v>
      </c>
      <c r="O14454" s="13">
        <v>0.63291139240500005</v>
      </c>
    </row>
    <row r="14455" spans="4:15" x14ac:dyDescent="0.2">
      <c r="D14455" s="175"/>
      <c r="E14455" s="4" t="s">
        <v>68</v>
      </c>
      <c r="F14455" s="6"/>
      <c r="G14455" s="5">
        <v>112</v>
      </c>
      <c r="H14455" s="7">
        <v>0</v>
      </c>
      <c r="I14455" s="1">
        <v>0</v>
      </c>
      <c r="J14455" s="1">
        <v>3</v>
      </c>
      <c r="K14455" s="1">
        <v>2</v>
      </c>
      <c r="L14455" s="1">
        <v>4</v>
      </c>
      <c r="M14455" s="1">
        <v>13</v>
      </c>
      <c r="N14455" s="1">
        <v>90</v>
      </c>
      <c r="O14455" s="8">
        <v>0</v>
      </c>
    </row>
    <row r="14456" spans="4:15" x14ac:dyDescent="0.2">
      <c r="D14456" s="175"/>
      <c r="E14456" s="11"/>
      <c r="F14456" s="10"/>
      <c r="G14456" s="9">
        <v>100</v>
      </c>
      <c r="H14456" s="45">
        <v>0</v>
      </c>
      <c r="I14456" s="18">
        <v>0</v>
      </c>
      <c r="J14456" s="2">
        <v>2.6785714285709998</v>
      </c>
      <c r="K14456" s="2">
        <v>1.785714285714</v>
      </c>
      <c r="L14456" s="2">
        <v>3.5714285714290002</v>
      </c>
      <c r="M14456" s="2">
        <v>11.607142857143</v>
      </c>
      <c r="N14456" s="23">
        <v>80.357142857143003</v>
      </c>
      <c r="O14456" s="36">
        <v>0</v>
      </c>
    </row>
    <row r="14457" spans="4:15" x14ac:dyDescent="0.2">
      <c r="D14457" s="175"/>
      <c r="E14457" s="4" t="s">
        <v>69</v>
      </c>
      <c r="F14457" s="6"/>
      <c r="G14457" s="5">
        <v>92</v>
      </c>
      <c r="H14457" s="7">
        <v>0</v>
      </c>
      <c r="I14457" s="1">
        <v>0</v>
      </c>
      <c r="J14457" s="1">
        <v>4</v>
      </c>
      <c r="K14457" s="1">
        <v>3</v>
      </c>
      <c r="L14457" s="1">
        <v>4</v>
      </c>
      <c r="M14457" s="1">
        <v>8</v>
      </c>
      <c r="N14457" s="1">
        <v>73</v>
      </c>
      <c r="O14457" s="8">
        <v>0</v>
      </c>
    </row>
    <row r="14458" spans="4:15" x14ac:dyDescent="0.2">
      <c r="D14458" s="175"/>
      <c r="E14458" s="11"/>
      <c r="F14458" s="10"/>
      <c r="G14458" s="9">
        <v>100</v>
      </c>
      <c r="H14458" s="45">
        <v>0</v>
      </c>
      <c r="I14458" s="18">
        <v>0</v>
      </c>
      <c r="J14458" s="2">
        <v>4.3478260869570002</v>
      </c>
      <c r="K14458" s="2">
        <v>3.2608695652169999</v>
      </c>
      <c r="L14458" s="2">
        <v>4.3478260869570002</v>
      </c>
      <c r="M14458" s="2">
        <v>8.6956521739130004</v>
      </c>
      <c r="N14458" s="23">
        <v>79.347826086956999</v>
      </c>
      <c r="O14458" s="36">
        <v>0</v>
      </c>
    </row>
    <row r="14459" spans="4:15" x14ac:dyDescent="0.2">
      <c r="D14459" s="175"/>
      <c r="E14459" s="4" t="s">
        <v>70</v>
      </c>
      <c r="F14459" s="6"/>
      <c r="G14459" s="5">
        <v>131</v>
      </c>
      <c r="H14459" s="7">
        <v>0</v>
      </c>
      <c r="I14459" s="1">
        <v>1</v>
      </c>
      <c r="J14459" s="1">
        <v>2</v>
      </c>
      <c r="K14459" s="1">
        <v>3</v>
      </c>
      <c r="L14459" s="1">
        <v>16</v>
      </c>
      <c r="M14459" s="1">
        <v>17</v>
      </c>
      <c r="N14459" s="1">
        <v>92</v>
      </c>
      <c r="O14459" s="8">
        <v>0</v>
      </c>
    </row>
    <row r="14460" spans="4:15" x14ac:dyDescent="0.2">
      <c r="D14460" s="175"/>
      <c r="E14460" s="11"/>
      <c r="F14460" s="10"/>
      <c r="G14460" s="9">
        <v>100</v>
      </c>
      <c r="H14460" s="45">
        <v>0</v>
      </c>
      <c r="I14460" s="2">
        <v>0.76335877862599999</v>
      </c>
      <c r="J14460" s="2">
        <v>1.526717557252</v>
      </c>
      <c r="K14460" s="2">
        <v>2.2900763358780001</v>
      </c>
      <c r="L14460" s="23">
        <v>12.213740458015</v>
      </c>
      <c r="M14460" s="2">
        <v>12.977099236640999</v>
      </c>
      <c r="N14460" s="2">
        <v>70.229007633587997</v>
      </c>
      <c r="O14460" s="36">
        <v>0</v>
      </c>
    </row>
    <row r="14461" spans="4:15" x14ac:dyDescent="0.2">
      <c r="D14461" s="175"/>
      <c r="E14461" s="4" t="s">
        <v>71</v>
      </c>
      <c r="F14461" s="6"/>
      <c r="G14461" s="5">
        <v>71</v>
      </c>
      <c r="H14461" s="7">
        <v>0</v>
      </c>
      <c r="I14461" s="1">
        <v>0</v>
      </c>
      <c r="J14461" s="1">
        <v>0</v>
      </c>
      <c r="K14461" s="1">
        <v>4</v>
      </c>
      <c r="L14461" s="1">
        <v>2</v>
      </c>
      <c r="M14461" s="1">
        <v>18</v>
      </c>
      <c r="N14461" s="1">
        <v>47</v>
      </c>
      <c r="O14461" s="8">
        <v>0</v>
      </c>
    </row>
    <row r="14462" spans="4:15" x14ac:dyDescent="0.2">
      <c r="D14462" s="175"/>
      <c r="E14462" s="11"/>
      <c r="F14462" s="10"/>
      <c r="G14462" s="9">
        <v>100</v>
      </c>
      <c r="H14462" s="45">
        <v>0</v>
      </c>
      <c r="I14462" s="18">
        <v>0</v>
      </c>
      <c r="J14462" s="18">
        <v>0</v>
      </c>
      <c r="K14462" s="2">
        <v>5.6338028169010004</v>
      </c>
      <c r="L14462" s="2">
        <v>2.8169014084509998</v>
      </c>
      <c r="M14462" s="35">
        <v>25.352112676055999</v>
      </c>
      <c r="N14462" s="27">
        <v>66.197183098592006</v>
      </c>
      <c r="O14462" s="36">
        <v>0</v>
      </c>
    </row>
    <row r="14463" spans="4:15" x14ac:dyDescent="0.2">
      <c r="D14463" s="175"/>
      <c r="E14463" s="4" t="s">
        <v>72</v>
      </c>
      <c r="F14463" s="6"/>
      <c r="G14463" s="5">
        <v>70</v>
      </c>
      <c r="H14463" s="7">
        <v>0</v>
      </c>
      <c r="I14463" s="1">
        <v>0</v>
      </c>
      <c r="J14463" s="1">
        <v>2</v>
      </c>
      <c r="K14463" s="1">
        <v>1</v>
      </c>
      <c r="L14463" s="1">
        <v>7</v>
      </c>
      <c r="M14463" s="1">
        <v>8</v>
      </c>
      <c r="N14463" s="1">
        <v>52</v>
      </c>
      <c r="O14463" s="8">
        <v>0</v>
      </c>
    </row>
    <row r="14464" spans="4:15" x14ac:dyDescent="0.2">
      <c r="D14464" s="176"/>
      <c r="E14464" s="57"/>
      <c r="F14464" s="54"/>
      <c r="G14464" s="67">
        <v>100</v>
      </c>
      <c r="H14464" s="114">
        <v>0</v>
      </c>
      <c r="I14464" s="81">
        <v>0</v>
      </c>
      <c r="J14464" s="48">
        <v>2.8571428571430002</v>
      </c>
      <c r="K14464" s="48">
        <v>1.4285714285710001</v>
      </c>
      <c r="L14464" s="48">
        <v>10</v>
      </c>
      <c r="M14464" s="48">
        <v>11.428571428571001</v>
      </c>
      <c r="N14464" s="48">
        <v>74.285714285713993</v>
      </c>
      <c r="O14464" s="124">
        <v>0</v>
      </c>
    </row>
    <row r="14466" spans="2:15" x14ac:dyDescent="0.2">
      <c r="B14466" s="43" t="str">
        <f xml:space="preserve"> HYPERLINK("#'目次'!B306", "[300]")</f>
        <v>[300]</v>
      </c>
      <c r="C14466" s="31" t="s">
        <v>524</v>
      </c>
    </row>
    <row r="14469" spans="2:15" x14ac:dyDescent="0.2">
      <c r="C14469" s="31" t="s">
        <v>75</v>
      </c>
    </row>
    <row r="14470" spans="2:15" ht="84" x14ac:dyDescent="0.2">
      <c r="D14470" s="177"/>
      <c r="E14470" s="178"/>
      <c r="F14470" s="178"/>
      <c r="G14470" s="40" t="s">
        <v>14</v>
      </c>
      <c r="H14470" s="42" t="s">
        <v>525</v>
      </c>
      <c r="I14470" s="15" t="s">
        <v>526</v>
      </c>
      <c r="J14470" s="15" t="s">
        <v>527</v>
      </c>
      <c r="K14470" s="15" t="s">
        <v>528</v>
      </c>
      <c r="L14470" s="15" t="s">
        <v>529</v>
      </c>
      <c r="M14470" s="15" t="s">
        <v>530</v>
      </c>
      <c r="N14470" s="15" t="s">
        <v>531</v>
      </c>
      <c r="O14470" s="44" t="s">
        <v>17</v>
      </c>
    </row>
    <row r="14471" spans="2:15" x14ac:dyDescent="0.2">
      <c r="D14471" s="179"/>
      <c r="E14471" s="180"/>
      <c r="F14471" s="180"/>
      <c r="G14471" s="39"/>
      <c r="H14471" s="41"/>
      <c r="I14471" s="14"/>
      <c r="J14471" s="14"/>
      <c r="K14471" s="14"/>
      <c r="L14471" s="14"/>
      <c r="M14471" s="14"/>
      <c r="N14471" s="14"/>
      <c r="O14471" s="38"/>
    </row>
    <row r="14472" spans="2:15" x14ac:dyDescent="0.2">
      <c r="D14472" s="70"/>
      <c r="E14472" s="72" t="s">
        <v>14</v>
      </c>
      <c r="F14472" s="69"/>
      <c r="G14472" s="37">
        <v>1222</v>
      </c>
      <c r="H14472" s="17">
        <v>3</v>
      </c>
      <c r="I14472" s="17">
        <v>8</v>
      </c>
      <c r="J14472" s="17">
        <v>29</v>
      </c>
      <c r="K14472" s="17">
        <v>36</v>
      </c>
      <c r="L14472" s="17">
        <v>87</v>
      </c>
      <c r="M14472" s="17">
        <v>154</v>
      </c>
      <c r="N14472" s="17">
        <v>895</v>
      </c>
      <c r="O14472" s="55">
        <v>10</v>
      </c>
    </row>
    <row r="14473" spans="2:15" x14ac:dyDescent="0.2">
      <c r="D14473" s="57"/>
      <c r="E14473" s="54"/>
      <c r="F14473" s="71"/>
      <c r="G14473" s="9">
        <v>100</v>
      </c>
      <c r="H14473" s="2">
        <v>0.24549918166900001</v>
      </c>
      <c r="I14473" s="2">
        <v>0.65466448445199998</v>
      </c>
      <c r="J14473" s="2">
        <v>2.3731587561369998</v>
      </c>
      <c r="K14473" s="2">
        <v>2.9459901800330002</v>
      </c>
      <c r="L14473" s="2">
        <v>7.1194762684119999</v>
      </c>
      <c r="M14473" s="2">
        <v>12.602291325695999</v>
      </c>
      <c r="N14473" s="2">
        <v>73.240589198036005</v>
      </c>
      <c r="O14473" s="13">
        <v>0.81833060556500004</v>
      </c>
    </row>
    <row r="14474" spans="2:15" x14ac:dyDescent="0.2">
      <c r="D14474" s="174" t="s">
        <v>36</v>
      </c>
      <c r="E14474" s="20" t="s">
        <v>76</v>
      </c>
      <c r="F14474" s="22"/>
      <c r="G14474" s="21">
        <v>629</v>
      </c>
      <c r="H14474" s="25">
        <v>2</v>
      </c>
      <c r="I14474" s="3">
        <v>3</v>
      </c>
      <c r="J14474" s="3">
        <v>10</v>
      </c>
      <c r="K14474" s="3">
        <v>17</v>
      </c>
      <c r="L14474" s="3">
        <v>44</v>
      </c>
      <c r="M14474" s="3">
        <v>77</v>
      </c>
      <c r="N14474" s="3">
        <v>472</v>
      </c>
      <c r="O14474" s="26">
        <v>4</v>
      </c>
    </row>
    <row r="14475" spans="2:15" x14ac:dyDescent="0.2">
      <c r="D14475" s="175"/>
      <c r="E14475" s="11"/>
      <c r="F14475" s="10"/>
      <c r="G14475" s="9">
        <v>100</v>
      </c>
      <c r="H14475" s="16">
        <v>0.31796502384699998</v>
      </c>
      <c r="I14475" s="2">
        <v>0.47694753577100002</v>
      </c>
      <c r="J14475" s="2">
        <v>1.5898251192370001</v>
      </c>
      <c r="K14475" s="2">
        <v>2.7027027027030002</v>
      </c>
      <c r="L14475" s="2">
        <v>6.9952305246420003</v>
      </c>
      <c r="M14475" s="2">
        <v>12.241653418124001</v>
      </c>
      <c r="N14475" s="2">
        <v>75.039745627981006</v>
      </c>
      <c r="O14475" s="13">
        <v>0.63593004769499994</v>
      </c>
    </row>
    <row r="14476" spans="2:15" x14ac:dyDescent="0.2">
      <c r="D14476" s="175"/>
      <c r="E14476" s="4" t="s">
        <v>39</v>
      </c>
      <c r="F14476" s="6"/>
      <c r="G14476" s="5">
        <v>37</v>
      </c>
      <c r="H14476" s="7">
        <v>0</v>
      </c>
      <c r="I14476" s="1">
        <v>0</v>
      </c>
      <c r="J14476" s="1">
        <v>0</v>
      </c>
      <c r="K14476" s="1">
        <v>0</v>
      </c>
      <c r="L14476" s="1">
        <v>1</v>
      </c>
      <c r="M14476" s="1">
        <v>5</v>
      </c>
      <c r="N14476" s="1">
        <v>31</v>
      </c>
      <c r="O14476" s="8">
        <v>0</v>
      </c>
    </row>
    <row r="14477" spans="2:15" x14ac:dyDescent="0.2">
      <c r="D14477" s="175"/>
      <c r="E14477" s="11"/>
      <c r="F14477" s="10"/>
      <c r="G14477" s="9">
        <v>100</v>
      </c>
      <c r="H14477" s="45">
        <v>0</v>
      </c>
      <c r="I14477" s="18">
        <v>0</v>
      </c>
      <c r="J14477" s="18">
        <v>0</v>
      </c>
      <c r="K14477" s="18">
        <v>0</v>
      </c>
      <c r="L14477" s="2">
        <v>2.7027027027030002</v>
      </c>
      <c r="M14477" s="2">
        <v>13.513513513514001</v>
      </c>
      <c r="N14477" s="35">
        <v>83.783783783784003</v>
      </c>
      <c r="O14477" s="36">
        <v>0</v>
      </c>
    </row>
    <row r="14478" spans="2:15" x14ac:dyDescent="0.2">
      <c r="D14478" s="175"/>
      <c r="E14478" s="4" t="s">
        <v>40</v>
      </c>
      <c r="F14478" s="6"/>
      <c r="G14478" s="5">
        <v>73</v>
      </c>
      <c r="H14478" s="7">
        <v>0</v>
      </c>
      <c r="I14478" s="1">
        <v>1</v>
      </c>
      <c r="J14478" s="1">
        <v>1</v>
      </c>
      <c r="K14478" s="1">
        <v>3</v>
      </c>
      <c r="L14478" s="1">
        <v>4</v>
      </c>
      <c r="M14478" s="1">
        <v>4</v>
      </c>
      <c r="N14478" s="1">
        <v>60</v>
      </c>
      <c r="O14478" s="8">
        <v>0</v>
      </c>
    </row>
    <row r="14479" spans="2:15" x14ac:dyDescent="0.2">
      <c r="D14479" s="175"/>
      <c r="E14479" s="11"/>
      <c r="F14479" s="10"/>
      <c r="G14479" s="9">
        <v>100</v>
      </c>
      <c r="H14479" s="45">
        <v>0</v>
      </c>
      <c r="I14479" s="2">
        <v>1.369863013699</v>
      </c>
      <c r="J14479" s="2">
        <v>1.369863013699</v>
      </c>
      <c r="K14479" s="2">
        <v>4.1095890410960001</v>
      </c>
      <c r="L14479" s="2">
        <v>5.4794520547949999</v>
      </c>
      <c r="M14479" s="27">
        <v>5.4794520547949999</v>
      </c>
      <c r="N14479" s="23">
        <v>82.191780821918002</v>
      </c>
      <c r="O14479" s="36">
        <v>0</v>
      </c>
    </row>
    <row r="14480" spans="2:15" x14ac:dyDescent="0.2">
      <c r="D14480" s="175"/>
      <c r="E14480" s="4" t="s">
        <v>41</v>
      </c>
      <c r="F14480" s="6"/>
      <c r="G14480" s="5">
        <v>108</v>
      </c>
      <c r="H14480" s="7">
        <v>0</v>
      </c>
      <c r="I14480" s="1">
        <v>0</v>
      </c>
      <c r="J14480" s="1">
        <v>1</v>
      </c>
      <c r="K14480" s="1">
        <v>4</v>
      </c>
      <c r="L14480" s="1">
        <v>9</v>
      </c>
      <c r="M14480" s="1">
        <v>15</v>
      </c>
      <c r="N14480" s="1">
        <v>78</v>
      </c>
      <c r="O14480" s="8">
        <v>1</v>
      </c>
    </row>
    <row r="14481" spans="4:15" x14ac:dyDescent="0.2">
      <c r="D14481" s="175"/>
      <c r="E14481" s="11"/>
      <c r="F14481" s="10"/>
      <c r="G14481" s="9">
        <v>100</v>
      </c>
      <c r="H14481" s="45">
        <v>0</v>
      </c>
      <c r="I14481" s="18">
        <v>0</v>
      </c>
      <c r="J14481" s="2">
        <v>0.92592592592599998</v>
      </c>
      <c r="K14481" s="2">
        <v>3.7037037037039999</v>
      </c>
      <c r="L14481" s="2">
        <v>8.333333333333</v>
      </c>
      <c r="M14481" s="2">
        <v>13.888888888888999</v>
      </c>
      <c r="N14481" s="2">
        <v>72.222222222222001</v>
      </c>
      <c r="O14481" s="13">
        <v>0.92592592592599998</v>
      </c>
    </row>
    <row r="14482" spans="4:15" x14ac:dyDescent="0.2">
      <c r="D14482" s="175"/>
      <c r="E14482" s="4" t="s">
        <v>42</v>
      </c>
      <c r="F14482" s="6"/>
      <c r="G14482" s="5">
        <v>113</v>
      </c>
      <c r="H14482" s="7">
        <v>0</v>
      </c>
      <c r="I14482" s="1">
        <v>0</v>
      </c>
      <c r="J14482" s="1">
        <v>5</v>
      </c>
      <c r="K14482" s="1">
        <v>4</v>
      </c>
      <c r="L14482" s="1">
        <v>7</v>
      </c>
      <c r="M14482" s="1">
        <v>16</v>
      </c>
      <c r="N14482" s="1">
        <v>80</v>
      </c>
      <c r="O14482" s="8">
        <v>1</v>
      </c>
    </row>
    <row r="14483" spans="4:15" x14ac:dyDescent="0.2">
      <c r="D14483" s="175"/>
      <c r="E14483" s="11"/>
      <c r="F14483" s="10"/>
      <c r="G14483" s="9">
        <v>100</v>
      </c>
      <c r="H14483" s="45">
        <v>0</v>
      </c>
      <c r="I14483" s="18">
        <v>0</v>
      </c>
      <c r="J14483" s="2">
        <v>4.424778761062</v>
      </c>
      <c r="K14483" s="2">
        <v>3.53982300885</v>
      </c>
      <c r="L14483" s="2">
        <v>6.194690265487</v>
      </c>
      <c r="M14483" s="2">
        <v>14.159292035398</v>
      </c>
      <c r="N14483" s="2">
        <v>70.796460176991005</v>
      </c>
      <c r="O14483" s="13">
        <v>0.88495575221199996</v>
      </c>
    </row>
    <row r="14484" spans="4:15" x14ac:dyDescent="0.2">
      <c r="D14484" s="175"/>
      <c r="E14484" s="4" t="s">
        <v>43</v>
      </c>
      <c r="F14484" s="6"/>
      <c r="G14484" s="5">
        <v>101</v>
      </c>
      <c r="H14484" s="7">
        <v>0</v>
      </c>
      <c r="I14484" s="1">
        <v>1</v>
      </c>
      <c r="J14484" s="1">
        <v>1</v>
      </c>
      <c r="K14484" s="1">
        <v>1</v>
      </c>
      <c r="L14484" s="1">
        <v>4</v>
      </c>
      <c r="M14484" s="1">
        <v>8</v>
      </c>
      <c r="N14484" s="1">
        <v>86</v>
      </c>
      <c r="O14484" s="8">
        <v>0</v>
      </c>
    </row>
    <row r="14485" spans="4:15" x14ac:dyDescent="0.2">
      <c r="D14485" s="175"/>
      <c r="E14485" s="11"/>
      <c r="F14485" s="10"/>
      <c r="G14485" s="9">
        <v>100</v>
      </c>
      <c r="H14485" s="45">
        <v>0</v>
      </c>
      <c r="I14485" s="2">
        <v>0.99009900990099997</v>
      </c>
      <c r="J14485" s="2">
        <v>0.99009900990099997</v>
      </c>
      <c r="K14485" s="2">
        <v>0.99009900990099997</v>
      </c>
      <c r="L14485" s="2">
        <v>3.9603960396039999</v>
      </c>
      <c r="M14485" s="2">
        <v>7.9207920792079998</v>
      </c>
      <c r="N14485" s="35">
        <v>85.148514851485004</v>
      </c>
      <c r="O14485" s="36">
        <v>0</v>
      </c>
    </row>
    <row r="14486" spans="4:15" x14ac:dyDescent="0.2">
      <c r="D14486" s="175"/>
      <c r="E14486" s="4" t="s">
        <v>44</v>
      </c>
      <c r="F14486" s="6"/>
      <c r="G14486" s="5">
        <v>114</v>
      </c>
      <c r="H14486" s="7">
        <v>2</v>
      </c>
      <c r="I14486" s="1">
        <v>1</v>
      </c>
      <c r="J14486" s="1">
        <v>1</v>
      </c>
      <c r="K14486" s="1">
        <v>2</v>
      </c>
      <c r="L14486" s="1">
        <v>8</v>
      </c>
      <c r="M14486" s="1">
        <v>20</v>
      </c>
      <c r="N14486" s="1">
        <v>79</v>
      </c>
      <c r="O14486" s="8">
        <v>1</v>
      </c>
    </row>
    <row r="14487" spans="4:15" x14ac:dyDescent="0.2">
      <c r="D14487" s="175"/>
      <c r="E14487" s="11"/>
      <c r="F14487" s="10"/>
      <c r="G14487" s="9">
        <v>100</v>
      </c>
      <c r="H14487" s="16">
        <v>1.7543859649119999</v>
      </c>
      <c r="I14487" s="2">
        <v>0.87719298245599997</v>
      </c>
      <c r="J14487" s="2">
        <v>0.87719298245599997</v>
      </c>
      <c r="K14487" s="2">
        <v>1.7543859649119999</v>
      </c>
      <c r="L14487" s="2">
        <v>7.0175438596489998</v>
      </c>
      <c r="M14487" s="2">
        <v>17.543859649123</v>
      </c>
      <c r="N14487" s="2">
        <v>69.298245614034997</v>
      </c>
      <c r="O14487" s="13">
        <v>0.87719298245599997</v>
      </c>
    </row>
    <row r="14488" spans="4:15" x14ac:dyDescent="0.2">
      <c r="D14488" s="175"/>
      <c r="E14488" s="4" t="s">
        <v>45</v>
      </c>
      <c r="F14488" s="6"/>
      <c r="G14488" s="5">
        <v>83</v>
      </c>
      <c r="H14488" s="7">
        <v>0</v>
      </c>
      <c r="I14488" s="1">
        <v>0</v>
      </c>
      <c r="J14488" s="1">
        <v>1</v>
      </c>
      <c r="K14488" s="1">
        <v>3</v>
      </c>
      <c r="L14488" s="1">
        <v>11</v>
      </c>
      <c r="M14488" s="1">
        <v>9</v>
      </c>
      <c r="N14488" s="1">
        <v>58</v>
      </c>
      <c r="O14488" s="8">
        <v>1</v>
      </c>
    </row>
    <row r="14489" spans="4:15" x14ac:dyDescent="0.2">
      <c r="D14489" s="175"/>
      <c r="E14489" s="11"/>
      <c r="F14489" s="10"/>
      <c r="G14489" s="9">
        <v>100</v>
      </c>
      <c r="H14489" s="45">
        <v>0</v>
      </c>
      <c r="I14489" s="18">
        <v>0</v>
      </c>
      <c r="J14489" s="2">
        <v>1.204819277108</v>
      </c>
      <c r="K14489" s="2">
        <v>3.6144578313250002</v>
      </c>
      <c r="L14489" s="23">
        <v>13.253012048193</v>
      </c>
      <c r="M14489" s="2">
        <v>10.843373493975999</v>
      </c>
      <c r="N14489" s="2">
        <v>69.879518072289002</v>
      </c>
      <c r="O14489" s="13">
        <v>1.204819277108</v>
      </c>
    </row>
    <row r="14490" spans="4:15" x14ac:dyDescent="0.2">
      <c r="D14490" s="174" t="s">
        <v>37</v>
      </c>
      <c r="E14490" s="20" t="s">
        <v>77</v>
      </c>
      <c r="F14490" s="22"/>
      <c r="G14490" s="21">
        <v>593</v>
      </c>
      <c r="H14490" s="25">
        <v>1</v>
      </c>
      <c r="I14490" s="3">
        <v>5</v>
      </c>
      <c r="J14490" s="3">
        <v>19</v>
      </c>
      <c r="K14490" s="3">
        <v>19</v>
      </c>
      <c r="L14490" s="3">
        <v>43</v>
      </c>
      <c r="M14490" s="3">
        <v>77</v>
      </c>
      <c r="N14490" s="3">
        <v>423</v>
      </c>
      <c r="O14490" s="26">
        <v>6</v>
      </c>
    </row>
    <row r="14491" spans="4:15" x14ac:dyDescent="0.2">
      <c r="D14491" s="175"/>
      <c r="E14491" s="11"/>
      <c r="F14491" s="10"/>
      <c r="G14491" s="9">
        <v>100</v>
      </c>
      <c r="H14491" s="16">
        <v>0.16863406408100001</v>
      </c>
      <c r="I14491" s="2">
        <v>0.84317032040499995</v>
      </c>
      <c r="J14491" s="2">
        <v>3.2040472175380001</v>
      </c>
      <c r="K14491" s="2">
        <v>3.2040472175380001</v>
      </c>
      <c r="L14491" s="2">
        <v>7.2512647554810004</v>
      </c>
      <c r="M14491" s="2">
        <v>12.984822934233</v>
      </c>
      <c r="N14491" s="2">
        <v>71.332209106239006</v>
      </c>
      <c r="O14491" s="13">
        <v>1.0118043844860001</v>
      </c>
    </row>
    <row r="14492" spans="4:15" x14ac:dyDescent="0.2">
      <c r="D14492" s="175"/>
      <c r="E14492" s="4" t="s">
        <v>39</v>
      </c>
      <c r="F14492" s="6"/>
      <c r="G14492" s="5">
        <v>27</v>
      </c>
      <c r="H14492" s="7">
        <v>0</v>
      </c>
      <c r="I14492" s="1">
        <v>0</v>
      </c>
      <c r="J14492" s="1">
        <v>2</v>
      </c>
      <c r="K14492" s="1">
        <v>0</v>
      </c>
      <c r="L14492" s="1">
        <v>1</v>
      </c>
      <c r="M14492" s="1">
        <v>3</v>
      </c>
      <c r="N14492" s="1">
        <v>20</v>
      </c>
      <c r="O14492" s="8">
        <v>1</v>
      </c>
    </row>
    <row r="14493" spans="4:15" x14ac:dyDescent="0.2">
      <c r="D14493" s="175"/>
      <c r="E14493" s="11"/>
      <c r="F14493" s="10"/>
      <c r="G14493" s="9">
        <v>100</v>
      </c>
      <c r="H14493" s="45">
        <v>0</v>
      </c>
      <c r="I14493" s="18">
        <v>0</v>
      </c>
      <c r="J14493" s="23">
        <v>7.4074074074069998</v>
      </c>
      <c r="K14493" s="18">
        <v>0</v>
      </c>
      <c r="L14493" s="2">
        <v>3.7037037037039999</v>
      </c>
      <c r="M14493" s="2">
        <v>11.111111111111001</v>
      </c>
      <c r="N14493" s="2">
        <v>74.074074074074005</v>
      </c>
      <c r="O14493" s="13">
        <v>3.7037037037039999</v>
      </c>
    </row>
    <row r="14494" spans="4:15" x14ac:dyDescent="0.2">
      <c r="D14494" s="175"/>
      <c r="E14494" s="4" t="s">
        <v>40</v>
      </c>
      <c r="F14494" s="6"/>
      <c r="G14494" s="5">
        <v>74</v>
      </c>
      <c r="H14494" s="7">
        <v>0</v>
      </c>
      <c r="I14494" s="1">
        <v>1</v>
      </c>
      <c r="J14494" s="1">
        <v>2</v>
      </c>
      <c r="K14494" s="1">
        <v>1</v>
      </c>
      <c r="L14494" s="1">
        <v>2</v>
      </c>
      <c r="M14494" s="1">
        <v>10</v>
      </c>
      <c r="N14494" s="1">
        <v>58</v>
      </c>
      <c r="O14494" s="8">
        <v>0</v>
      </c>
    </row>
    <row r="14495" spans="4:15" x14ac:dyDescent="0.2">
      <c r="D14495" s="175"/>
      <c r="E14495" s="11"/>
      <c r="F14495" s="10"/>
      <c r="G14495" s="9">
        <v>100</v>
      </c>
      <c r="H14495" s="45">
        <v>0</v>
      </c>
      <c r="I14495" s="2">
        <v>1.351351351351</v>
      </c>
      <c r="J14495" s="2">
        <v>2.7027027027030002</v>
      </c>
      <c r="K14495" s="2">
        <v>1.351351351351</v>
      </c>
      <c r="L14495" s="2">
        <v>2.7027027027030002</v>
      </c>
      <c r="M14495" s="2">
        <v>13.513513513514001</v>
      </c>
      <c r="N14495" s="23">
        <v>78.378378378378002</v>
      </c>
      <c r="O14495" s="36">
        <v>0</v>
      </c>
    </row>
    <row r="14496" spans="4:15" x14ac:dyDescent="0.2">
      <c r="D14496" s="175"/>
      <c r="E14496" s="4" t="s">
        <v>41</v>
      </c>
      <c r="F14496" s="6"/>
      <c r="G14496" s="5">
        <v>96</v>
      </c>
      <c r="H14496" s="7">
        <v>0</v>
      </c>
      <c r="I14496" s="1">
        <v>1</v>
      </c>
      <c r="J14496" s="1">
        <v>1</v>
      </c>
      <c r="K14496" s="1">
        <v>3</v>
      </c>
      <c r="L14496" s="1">
        <v>9</v>
      </c>
      <c r="M14496" s="1">
        <v>12</v>
      </c>
      <c r="N14496" s="1">
        <v>70</v>
      </c>
      <c r="O14496" s="8">
        <v>0</v>
      </c>
    </row>
    <row r="14497" spans="4:15" x14ac:dyDescent="0.2">
      <c r="D14497" s="175"/>
      <c r="E14497" s="11"/>
      <c r="F14497" s="10"/>
      <c r="G14497" s="9">
        <v>100</v>
      </c>
      <c r="H14497" s="45">
        <v>0</v>
      </c>
      <c r="I14497" s="2">
        <v>1.041666666667</v>
      </c>
      <c r="J14497" s="2">
        <v>1.041666666667</v>
      </c>
      <c r="K14497" s="2">
        <v>3.125</v>
      </c>
      <c r="L14497" s="2">
        <v>9.375</v>
      </c>
      <c r="M14497" s="2">
        <v>12.5</v>
      </c>
      <c r="N14497" s="2">
        <v>72.916666666666998</v>
      </c>
      <c r="O14497" s="36">
        <v>0</v>
      </c>
    </row>
    <row r="14498" spans="4:15" x14ac:dyDescent="0.2">
      <c r="D14498" s="175"/>
      <c r="E14498" s="4" t="s">
        <v>42</v>
      </c>
      <c r="F14498" s="6"/>
      <c r="G14498" s="5">
        <v>97</v>
      </c>
      <c r="H14498" s="7">
        <v>0</v>
      </c>
      <c r="I14498" s="1">
        <v>0</v>
      </c>
      <c r="J14498" s="1">
        <v>1</v>
      </c>
      <c r="K14498" s="1">
        <v>3</v>
      </c>
      <c r="L14498" s="1">
        <v>10</v>
      </c>
      <c r="M14498" s="1">
        <v>14</v>
      </c>
      <c r="N14498" s="1">
        <v>69</v>
      </c>
      <c r="O14498" s="8">
        <v>0</v>
      </c>
    </row>
    <row r="14499" spans="4:15" x14ac:dyDescent="0.2">
      <c r="D14499" s="175"/>
      <c r="E14499" s="11"/>
      <c r="F14499" s="10"/>
      <c r="G14499" s="9">
        <v>100</v>
      </c>
      <c r="H14499" s="45">
        <v>0</v>
      </c>
      <c r="I14499" s="18">
        <v>0</v>
      </c>
      <c r="J14499" s="2">
        <v>1.0309278350519999</v>
      </c>
      <c r="K14499" s="2">
        <v>3.0927835051549999</v>
      </c>
      <c r="L14499" s="2">
        <v>10.309278350514999</v>
      </c>
      <c r="M14499" s="2">
        <v>14.432989690722</v>
      </c>
      <c r="N14499" s="2">
        <v>71.134020618557003</v>
      </c>
      <c r="O14499" s="36">
        <v>0</v>
      </c>
    </row>
    <row r="14500" spans="4:15" x14ac:dyDescent="0.2">
      <c r="D14500" s="175"/>
      <c r="E14500" s="4" t="s">
        <v>43</v>
      </c>
      <c r="F14500" s="6"/>
      <c r="G14500" s="5">
        <v>103</v>
      </c>
      <c r="H14500" s="7">
        <v>0</v>
      </c>
      <c r="I14500" s="1">
        <v>1</v>
      </c>
      <c r="J14500" s="1">
        <v>5</v>
      </c>
      <c r="K14500" s="1">
        <v>3</v>
      </c>
      <c r="L14500" s="1">
        <v>5</v>
      </c>
      <c r="M14500" s="1">
        <v>14</v>
      </c>
      <c r="N14500" s="1">
        <v>75</v>
      </c>
      <c r="O14500" s="8">
        <v>0</v>
      </c>
    </row>
    <row r="14501" spans="4:15" x14ac:dyDescent="0.2">
      <c r="D14501" s="175"/>
      <c r="E14501" s="11"/>
      <c r="F14501" s="10"/>
      <c r="G14501" s="9">
        <v>100</v>
      </c>
      <c r="H14501" s="45">
        <v>0</v>
      </c>
      <c r="I14501" s="2">
        <v>0.97087378640800004</v>
      </c>
      <c r="J14501" s="2">
        <v>4.8543689320389998</v>
      </c>
      <c r="K14501" s="2">
        <v>2.9126213592229999</v>
      </c>
      <c r="L14501" s="2">
        <v>4.8543689320389998</v>
      </c>
      <c r="M14501" s="2">
        <v>13.592233009709</v>
      </c>
      <c r="N14501" s="2">
        <v>72.815533980582998</v>
      </c>
      <c r="O14501" s="36">
        <v>0</v>
      </c>
    </row>
    <row r="14502" spans="4:15" x14ac:dyDescent="0.2">
      <c r="D14502" s="175"/>
      <c r="E14502" s="4" t="s">
        <v>44</v>
      </c>
      <c r="F14502" s="6"/>
      <c r="G14502" s="5">
        <v>109</v>
      </c>
      <c r="H14502" s="7">
        <v>1</v>
      </c>
      <c r="I14502" s="1">
        <v>1</v>
      </c>
      <c r="J14502" s="1">
        <v>5</v>
      </c>
      <c r="K14502" s="1">
        <v>4</v>
      </c>
      <c r="L14502" s="1">
        <v>12</v>
      </c>
      <c r="M14502" s="1">
        <v>13</v>
      </c>
      <c r="N14502" s="1">
        <v>72</v>
      </c>
      <c r="O14502" s="8">
        <v>1</v>
      </c>
    </row>
    <row r="14503" spans="4:15" x14ac:dyDescent="0.2">
      <c r="D14503" s="175"/>
      <c r="E14503" s="11"/>
      <c r="F14503" s="10"/>
      <c r="G14503" s="9">
        <v>100</v>
      </c>
      <c r="H14503" s="16">
        <v>0.91743119266100004</v>
      </c>
      <c r="I14503" s="2">
        <v>0.91743119266100004</v>
      </c>
      <c r="J14503" s="2">
        <v>4.5871559633030001</v>
      </c>
      <c r="K14503" s="2">
        <v>3.669724770642</v>
      </c>
      <c r="L14503" s="2">
        <v>11.009174311927</v>
      </c>
      <c r="M14503" s="2">
        <v>11.926605504587</v>
      </c>
      <c r="N14503" s="27">
        <v>66.055045871559997</v>
      </c>
      <c r="O14503" s="13">
        <v>0.91743119266100004</v>
      </c>
    </row>
    <row r="14504" spans="4:15" x14ac:dyDescent="0.2">
      <c r="D14504" s="175"/>
      <c r="E14504" s="4" t="s">
        <v>45</v>
      </c>
      <c r="F14504" s="6"/>
      <c r="G14504" s="5">
        <v>87</v>
      </c>
      <c r="H14504" s="7">
        <v>0</v>
      </c>
      <c r="I14504" s="1">
        <v>1</v>
      </c>
      <c r="J14504" s="1">
        <v>3</v>
      </c>
      <c r="K14504" s="1">
        <v>5</v>
      </c>
      <c r="L14504" s="1">
        <v>4</v>
      </c>
      <c r="M14504" s="1">
        <v>11</v>
      </c>
      <c r="N14504" s="1">
        <v>59</v>
      </c>
      <c r="O14504" s="8">
        <v>4</v>
      </c>
    </row>
    <row r="14505" spans="4:15" x14ac:dyDescent="0.2">
      <c r="D14505" s="176"/>
      <c r="E14505" s="57"/>
      <c r="F14505" s="54"/>
      <c r="G14505" s="67">
        <v>100</v>
      </c>
      <c r="H14505" s="114">
        <v>0</v>
      </c>
      <c r="I14505" s="48">
        <v>1.149425287356</v>
      </c>
      <c r="J14505" s="48">
        <v>3.4482758620689999</v>
      </c>
      <c r="K14505" s="48">
        <v>5.7471264367819996</v>
      </c>
      <c r="L14505" s="48">
        <v>4.5977011494250002</v>
      </c>
      <c r="M14505" s="48">
        <v>12.64367816092</v>
      </c>
      <c r="N14505" s="96">
        <v>67.816091954022994</v>
      </c>
      <c r="O14505" s="84">
        <v>4.5977011494250002</v>
      </c>
    </row>
  </sheetData>
  <mergeCells count="1100">
    <mergeCell ref="D11:F12"/>
    <mergeCell ref="D15:D36"/>
    <mergeCell ref="D37:D44"/>
    <mergeCell ref="D45:D48"/>
    <mergeCell ref="D49:D62"/>
    <mergeCell ref="D68:F69"/>
    <mergeCell ref="D72:D91"/>
    <mergeCell ref="D92:D109"/>
    <mergeCell ref="D115:F116"/>
    <mergeCell ref="D119:D134"/>
    <mergeCell ref="D135:D150"/>
    <mergeCell ref="D156:F157"/>
    <mergeCell ref="D160:D181"/>
    <mergeCell ref="D182:D189"/>
    <mergeCell ref="D190:D193"/>
    <mergeCell ref="D194:D207"/>
    <mergeCell ref="D213:F214"/>
    <mergeCell ref="D217:D236"/>
    <mergeCell ref="D237:D254"/>
    <mergeCell ref="D260:F261"/>
    <mergeCell ref="D264:D279"/>
    <mergeCell ref="D280:D295"/>
    <mergeCell ref="D301:F302"/>
    <mergeCell ref="D305:D326"/>
    <mergeCell ref="D327:D334"/>
    <mergeCell ref="D335:D338"/>
    <mergeCell ref="D339:D352"/>
    <mergeCell ref="D358:F359"/>
    <mergeCell ref="D362:D381"/>
    <mergeCell ref="D382:D399"/>
    <mergeCell ref="D405:F406"/>
    <mergeCell ref="D409:D424"/>
    <mergeCell ref="D425:D440"/>
    <mergeCell ref="D446:F447"/>
    <mergeCell ref="D450:D471"/>
    <mergeCell ref="D472:D479"/>
    <mergeCell ref="D480:D483"/>
    <mergeCell ref="D484:D497"/>
    <mergeCell ref="D503:F504"/>
    <mergeCell ref="D507:D526"/>
    <mergeCell ref="D527:D544"/>
    <mergeCell ref="D550:F551"/>
    <mergeCell ref="D554:D569"/>
    <mergeCell ref="D570:D585"/>
    <mergeCell ref="D591:F592"/>
    <mergeCell ref="D595:D616"/>
    <mergeCell ref="D617:D624"/>
    <mergeCell ref="D625:D628"/>
    <mergeCell ref="D629:D642"/>
    <mergeCell ref="D648:F649"/>
    <mergeCell ref="D652:D671"/>
    <mergeCell ref="D672:D689"/>
    <mergeCell ref="D695:F696"/>
    <mergeCell ref="D699:D714"/>
    <mergeCell ref="D715:D730"/>
    <mergeCell ref="D736:F737"/>
    <mergeCell ref="D740:D761"/>
    <mergeCell ref="D762:D769"/>
    <mergeCell ref="D770:D773"/>
    <mergeCell ref="D774:D787"/>
    <mergeCell ref="D793:F794"/>
    <mergeCell ref="D797:D816"/>
    <mergeCell ref="D817:D834"/>
    <mergeCell ref="D840:F841"/>
    <mergeCell ref="D844:D859"/>
    <mergeCell ref="D860:D875"/>
    <mergeCell ref="D881:F882"/>
    <mergeCell ref="D885:D906"/>
    <mergeCell ref="D907:D914"/>
    <mergeCell ref="D915:D918"/>
    <mergeCell ref="D919:D932"/>
    <mergeCell ref="D938:F939"/>
    <mergeCell ref="D942:D961"/>
    <mergeCell ref="D962:D979"/>
    <mergeCell ref="D985:F986"/>
    <mergeCell ref="D989:D1004"/>
    <mergeCell ref="D1005:D1020"/>
    <mergeCell ref="D1026:F1027"/>
    <mergeCell ref="D1030:D1051"/>
    <mergeCell ref="D1052:D1059"/>
    <mergeCell ref="D1060:D1063"/>
    <mergeCell ref="D1064:D1077"/>
    <mergeCell ref="D1083:F1084"/>
    <mergeCell ref="D1087:D1106"/>
    <mergeCell ref="D1107:D1124"/>
    <mergeCell ref="D1130:F1131"/>
    <mergeCell ref="D1134:D1149"/>
    <mergeCell ref="D1150:D1165"/>
    <mergeCell ref="D1171:F1172"/>
    <mergeCell ref="D1175:D1196"/>
    <mergeCell ref="D1197:D1204"/>
    <mergeCell ref="D1205:D1208"/>
    <mergeCell ref="D1209:D1222"/>
    <mergeCell ref="D1228:F1229"/>
    <mergeCell ref="D1232:D1251"/>
    <mergeCell ref="D1252:D1269"/>
    <mergeCell ref="D1275:F1276"/>
    <mergeCell ref="D1279:D1294"/>
    <mergeCell ref="D1295:D1310"/>
    <mergeCell ref="D1316:F1317"/>
    <mergeCell ref="D1320:D1341"/>
    <mergeCell ref="D1342:D1349"/>
    <mergeCell ref="D1350:D1353"/>
    <mergeCell ref="D1354:D1367"/>
    <mergeCell ref="D1373:F1374"/>
    <mergeCell ref="D1377:D1396"/>
    <mergeCell ref="D1397:D1414"/>
    <mergeCell ref="D1420:F1421"/>
    <mergeCell ref="D1424:D1439"/>
    <mergeCell ref="D1440:D1455"/>
    <mergeCell ref="D1461:F1462"/>
    <mergeCell ref="D1465:D1486"/>
    <mergeCell ref="D1487:D1494"/>
    <mergeCell ref="D1495:D1498"/>
    <mergeCell ref="D1499:D1512"/>
    <mergeCell ref="D1518:F1519"/>
    <mergeCell ref="D1522:D1541"/>
    <mergeCell ref="D1542:D1559"/>
    <mergeCell ref="D1565:F1566"/>
    <mergeCell ref="D1569:D1584"/>
    <mergeCell ref="D1585:D1600"/>
    <mergeCell ref="D1606:F1607"/>
    <mergeCell ref="D1610:D1631"/>
    <mergeCell ref="D1632:D1639"/>
    <mergeCell ref="D1640:D1643"/>
    <mergeCell ref="D1644:D1657"/>
    <mergeCell ref="D1663:F1664"/>
    <mergeCell ref="D1667:D1686"/>
    <mergeCell ref="D1687:D1704"/>
    <mergeCell ref="D1710:F1711"/>
    <mergeCell ref="D1714:D1729"/>
    <mergeCell ref="D1730:D1745"/>
    <mergeCell ref="D1751:F1752"/>
    <mergeCell ref="D1755:D1776"/>
    <mergeCell ref="D1777:D1784"/>
    <mergeCell ref="D1785:D1788"/>
    <mergeCell ref="D1789:D1802"/>
    <mergeCell ref="D1808:F1809"/>
    <mergeCell ref="D1812:D1831"/>
    <mergeCell ref="D1832:D1849"/>
    <mergeCell ref="D1855:F1856"/>
    <mergeCell ref="D1859:D1874"/>
    <mergeCell ref="D1875:D1890"/>
    <mergeCell ref="D1896:F1897"/>
    <mergeCell ref="D1900:D1921"/>
    <mergeCell ref="D1922:D1929"/>
    <mergeCell ref="D1930:D1933"/>
    <mergeCell ref="D1934:D1947"/>
    <mergeCell ref="D1953:F1954"/>
    <mergeCell ref="D1957:D1976"/>
    <mergeCell ref="D1977:D1994"/>
    <mergeCell ref="D2000:F2001"/>
    <mergeCell ref="D2004:D2019"/>
    <mergeCell ref="D2020:D2035"/>
    <mergeCell ref="D2041:F2042"/>
    <mergeCell ref="D2045:D2066"/>
    <mergeCell ref="D2067:D2074"/>
    <mergeCell ref="D2075:D2078"/>
    <mergeCell ref="D2079:D2092"/>
    <mergeCell ref="D2098:F2099"/>
    <mergeCell ref="D2102:D2121"/>
    <mergeCell ref="D2122:D2139"/>
    <mergeCell ref="D2145:F2146"/>
    <mergeCell ref="D2149:D2164"/>
    <mergeCell ref="D2165:D2180"/>
    <mergeCell ref="D2186:F2187"/>
    <mergeCell ref="D2190:D2211"/>
    <mergeCell ref="D2212:D2219"/>
    <mergeCell ref="D2220:D2223"/>
    <mergeCell ref="D2224:D2237"/>
    <mergeCell ref="D2243:F2244"/>
    <mergeCell ref="D2247:D2266"/>
    <mergeCell ref="D2267:D2284"/>
    <mergeCell ref="D2290:F2291"/>
    <mergeCell ref="D2294:D2309"/>
    <mergeCell ref="D2310:D2325"/>
    <mergeCell ref="D2331:F2332"/>
    <mergeCell ref="D2335:D2356"/>
    <mergeCell ref="D2357:D2364"/>
    <mergeCell ref="D2365:D2368"/>
    <mergeCell ref="D2369:D2382"/>
    <mergeCell ref="D2388:F2389"/>
    <mergeCell ref="D2392:D2411"/>
    <mergeCell ref="D2412:D2429"/>
    <mergeCell ref="D2435:F2436"/>
    <mergeCell ref="D2439:D2454"/>
    <mergeCell ref="D2455:D2470"/>
    <mergeCell ref="D2476:F2477"/>
    <mergeCell ref="D2480:D2501"/>
    <mergeCell ref="D2502:D2509"/>
    <mergeCell ref="D2510:D2513"/>
    <mergeCell ref="D2514:D2527"/>
    <mergeCell ref="D2533:F2534"/>
    <mergeCell ref="D2537:D2556"/>
    <mergeCell ref="D2557:D2574"/>
    <mergeCell ref="D2580:F2581"/>
    <mergeCell ref="D2584:D2599"/>
    <mergeCell ref="D2600:D2615"/>
    <mergeCell ref="D2621:F2622"/>
    <mergeCell ref="D2625:D2646"/>
    <mergeCell ref="D2647:D2654"/>
    <mergeCell ref="D2655:D2658"/>
    <mergeCell ref="D2659:D2672"/>
    <mergeCell ref="D2678:F2679"/>
    <mergeCell ref="D2682:D2701"/>
    <mergeCell ref="D2702:D2719"/>
    <mergeCell ref="D2725:F2726"/>
    <mergeCell ref="D2729:D2744"/>
    <mergeCell ref="D2745:D2760"/>
    <mergeCell ref="D2766:F2767"/>
    <mergeCell ref="D2770:D2791"/>
    <mergeCell ref="D2792:D2799"/>
    <mergeCell ref="D2800:D2803"/>
    <mergeCell ref="D2804:D2817"/>
    <mergeCell ref="D2823:F2824"/>
    <mergeCell ref="D2827:D2846"/>
    <mergeCell ref="D2847:D2864"/>
    <mergeCell ref="D2870:F2871"/>
    <mergeCell ref="D2874:D2889"/>
    <mergeCell ref="D2890:D2905"/>
    <mergeCell ref="D2911:F2912"/>
    <mergeCell ref="D2915:D2936"/>
    <mergeCell ref="D2937:D2944"/>
    <mergeCell ref="D2945:D2948"/>
    <mergeCell ref="D2949:D2962"/>
    <mergeCell ref="D2968:F2969"/>
    <mergeCell ref="D2972:D2991"/>
    <mergeCell ref="D2992:D3009"/>
    <mergeCell ref="D3015:F3016"/>
    <mergeCell ref="D3019:D3034"/>
    <mergeCell ref="D3035:D3050"/>
    <mergeCell ref="D3056:F3057"/>
    <mergeCell ref="D3060:D3081"/>
    <mergeCell ref="D3082:D3089"/>
    <mergeCell ref="D3090:D3093"/>
    <mergeCell ref="D3094:D3107"/>
    <mergeCell ref="D3113:F3114"/>
    <mergeCell ref="D3117:D3136"/>
    <mergeCell ref="D3137:D3154"/>
    <mergeCell ref="D3160:F3161"/>
    <mergeCell ref="D3164:D3179"/>
    <mergeCell ref="D3180:D3195"/>
    <mergeCell ref="D3201:F3202"/>
    <mergeCell ref="D3205:D3226"/>
    <mergeCell ref="D3227:D3234"/>
    <mergeCell ref="D3235:D3238"/>
    <mergeCell ref="D3239:D3252"/>
    <mergeCell ref="D3258:F3259"/>
    <mergeCell ref="D3262:D3281"/>
    <mergeCell ref="D3282:D3299"/>
    <mergeCell ref="D3305:F3306"/>
    <mergeCell ref="D3309:D3324"/>
    <mergeCell ref="D3325:D3340"/>
    <mergeCell ref="D3346:F3347"/>
    <mergeCell ref="D3350:D3371"/>
    <mergeCell ref="D3372:D3379"/>
    <mergeCell ref="D3380:D3383"/>
    <mergeCell ref="D3384:D3397"/>
    <mergeCell ref="D3403:F3404"/>
    <mergeCell ref="D3407:D3426"/>
    <mergeCell ref="D3427:D3444"/>
    <mergeCell ref="D3450:F3451"/>
    <mergeCell ref="D3454:D3469"/>
    <mergeCell ref="D3470:D3485"/>
    <mergeCell ref="D3491:F3492"/>
    <mergeCell ref="D3495:D3516"/>
    <mergeCell ref="D3517:D3524"/>
    <mergeCell ref="D3525:D3528"/>
    <mergeCell ref="D3529:D3542"/>
    <mergeCell ref="D3548:F3549"/>
    <mergeCell ref="D3552:D3571"/>
    <mergeCell ref="D3572:D3589"/>
    <mergeCell ref="D3595:F3596"/>
    <mergeCell ref="D3599:D3614"/>
    <mergeCell ref="D3615:D3630"/>
    <mergeCell ref="D3636:F3637"/>
    <mergeCell ref="D3640:D3661"/>
    <mergeCell ref="D3662:D3669"/>
    <mergeCell ref="D3670:D3673"/>
    <mergeCell ref="D3674:D3687"/>
    <mergeCell ref="D3693:F3694"/>
    <mergeCell ref="D3697:D3716"/>
    <mergeCell ref="D3717:D3734"/>
    <mergeCell ref="D3740:F3741"/>
    <mergeCell ref="D3744:D3759"/>
    <mergeCell ref="D3760:D3775"/>
    <mergeCell ref="D3781:F3782"/>
    <mergeCell ref="D3785:D3806"/>
    <mergeCell ref="D3807:D3814"/>
    <mergeCell ref="D3815:D3818"/>
    <mergeCell ref="D3819:D3832"/>
    <mergeCell ref="D3838:F3839"/>
    <mergeCell ref="D3842:D3861"/>
    <mergeCell ref="D3862:D3879"/>
    <mergeCell ref="D3885:F3886"/>
    <mergeCell ref="D3889:D3904"/>
    <mergeCell ref="D3905:D3920"/>
    <mergeCell ref="D3926:F3927"/>
    <mergeCell ref="D3930:D3951"/>
    <mergeCell ref="D3952:D3959"/>
    <mergeCell ref="D3960:D3963"/>
    <mergeCell ref="D3964:D3977"/>
    <mergeCell ref="D3983:F3984"/>
    <mergeCell ref="D3987:D4006"/>
    <mergeCell ref="D4007:D4024"/>
    <mergeCell ref="D4030:F4031"/>
    <mergeCell ref="D4034:D4049"/>
    <mergeCell ref="D4050:D4065"/>
    <mergeCell ref="D4071:F4072"/>
    <mergeCell ref="D4075:D4096"/>
    <mergeCell ref="D4097:D4104"/>
    <mergeCell ref="D4105:D4108"/>
    <mergeCell ref="D4109:D4122"/>
    <mergeCell ref="D4128:F4129"/>
    <mergeCell ref="D4132:D4151"/>
    <mergeCell ref="D4152:D4169"/>
    <mergeCell ref="D4175:F4176"/>
    <mergeCell ref="D4179:D4194"/>
    <mergeCell ref="D4195:D4210"/>
    <mergeCell ref="D4216:F4217"/>
    <mergeCell ref="D4220:D4241"/>
    <mergeCell ref="D4242:D4249"/>
    <mergeCell ref="D4250:D4253"/>
    <mergeCell ref="D4254:D4267"/>
    <mergeCell ref="D4273:F4274"/>
    <mergeCell ref="D4277:D4296"/>
    <mergeCell ref="D4297:D4314"/>
    <mergeCell ref="D4320:F4321"/>
    <mergeCell ref="D4324:D4339"/>
    <mergeCell ref="D4340:D4355"/>
    <mergeCell ref="D4361:F4362"/>
    <mergeCell ref="D4365:D4386"/>
    <mergeCell ref="D4387:D4394"/>
    <mergeCell ref="D4395:D4398"/>
    <mergeCell ref="D4399:D4412"/>
    <mergeCell ref="D4418:F4419"/>
    <mergeCell ref="D4422:D4441"/>
    <mergeCell ref="D4442:D4459"/>
    <mergeCell ref="D4465:F4466"/>
    <mergeCell ref="D4469:D4484"/>
    <mergeCell ref="D4485:D4500"/>
    <mergeCell ref="D4506:F4507"/>
    <mergeCell ref="D4510:D4531"/>
    <mergeCell ref="D4532:D4539"/>
    <mergeCell ref="D4540:D4543"/>
    <mergeCell ref="D4544:D4557"/>
    <mergeCell ref="D4563:F4564"/>
    <mergeCell ref="D4567:D4586"/>
    <mergeCell ref="D4587:D4604"/>
    <mergeCell ref="D4610:F4611"/>
    <mergeCell ref="D4614:D4629"/>
    <mergeCell ref="D4630:D4645"/>
    <mergeCell ref="D4651:F4652"/>
    <mergeCell ref="D4655:D4676"/>
    <mergeCell ref="D4677:D4684"/>
    <mergeCell ref="D4685:D4688"/>
    <mergeCell ref="D4689:D4702"/>
    <mergeCell ref="D4708:F4709"/>
    <mergeCell ref="D4712:D4731"/>
    <mergeCell ref="D4732:D4749"/>
    <mergeCell ref="D4755:F4756"/>
    <mergeCell ref="D4759:D4774"/>
    <mergeCell ref="D4775:D4790"/>
    <mergeCell ref="D4796:F4797"/>
    <mergeCell ref="D4800:D4821"/>
    <mergeCell ref="D4822:D4829"/>
    <mergeCell ref="D4830:D4833"/>
    <mergeCell ref="D4834:D4847"/>
    <mergeCell ref="D4853:F4854"/>
    <mergeCell ref="D4857:D4876"/>
    <mergeCell ref="D4877:D4894"/>
    <mergeCell ref="D4900:F4901"/>
    <mergeCell ref="D4904:D4919"/>
    <mergeCell ref="D4920:D4935"/>
    <mergeCell ref="D4941:F4942"/>
    <mergeCell ref="D4945:D4966"/>
    <mergeCell ref="D4967:D4974"/>
    <mergeCell ref="D4975:D4978"/>
    <mergeCell ref="D4979:D4992"/>
    <mergeCell ref="D4998:F4999"/>
    <mergeCell ref="D5002:D5021"/>
    <mergeCell ref="D5022:D5039"/>
    <mergeCell ref="D5045:F5046"/>
    <mergeCell ref="D5049:D5064"/>
    <mergeCell ref="D5065:D5080"/>
    <mergeCell ref="D5086:F5087"/>
    <mergeCell ref="D5090:D5111"/>
    <mergeCell ref="D5112:D5119"/>
    <mergeCell ref="D5120:D5123"/>
    <mergeCell ref="D5124:D5137"/>
    <mergeCell ref="D5143:F5144"/>
    <mergeCell ref="D5147:D5166"/>
    <mergeCell ref="D5167:D5184"/>
    <mergeCell ref="D5190:F5191"/>
    <mergeCell ref="D5194:D5209"/>
    <mergeCell ref="D5210:D5225"/>
    <mergeCell ref="D5231:F5232"/>
    <mergeCell ref="D5235:D5256"/>
    <mergeCell ref="D5257:D5264"/>
    <mergeCell ref="D5265:D5268"/>
    <mergeCell ref="D5269:D5282"/>
    <mergeCell ref="D5288:F5289"/>
    <mergeCell ref="D5292:D5311"/>
    <mergeCell ref="D5312:D5329"/>
    <mergeCell ref="D5335:F5336"/>
    <mergeCell ref="D5339:D5354"/>
    <mergeCell ref="D5355:D5370"/>
    <mergeCell ref="D5376:F5377"/>
    <mergeCell ref="D5380:D5401"/>
    <mergeCell ref="D5402:D5409"/>
    <mergeCell ref="D5410:D5413"/>
    <mergeCell ref="D5414:D5427"/>
    <mergeCell ref="D5433:F5434"/>
    <mergeCell ref="D5437:D5456"/>
    <mergeCell ref="D5457:D5474"/>
    <mergeCell ref="D5480:F5481"/>
    <mergeCell ref="D5484:D5499"/>
    <mergeCell ref="D5500:D5515"/>
    <mergeCell ref="D5521:F5522"/>
    <mergeCell ref="D5525:D5546"/>
    <mergeCell ref="D5547:D5554"/>
    <mergeCell ref="D5555:D5558"/>
    <mergeCell ref="D5559:D5572"/>
    <mergeCell ref="D5578:F5579"/>
    <mergeCell ref="D5582:D5601"/>
    <mergeCell ref="D5602:D5619"/>
    <mergeCell ref="D5625:F5626"/>
    <mergeCell ref="D5629:D5644"/>
    <mergeCell ref="D5645:D5660"/>
    <mergeCell ref="D5666:F5667"/>
    <mergeCell ref="D5670:D5691"/>
    <mergeCell ref="D5692:D5699"/>
    <mergeCell ref="D5700:D5703"/>
    <mergeCell ref="D5704:D5717"/>
    <mergeCell ref="D5723:F5724"/>
    <mergeCell ref="D5727:D5746"/>
    <mergeCell ref="D5747:D5764"/>
    <mergeCell ref="D5770:F5771"/>
    <mergeCell ref="D5774:D5789"/>
    <mergeCell ref="D5790:D5805"/>
    <mergeCell ref="D5811:F5812"/>
    <mergeCell ref="D5815:D5836"/>
    <mergeCell ref="D5837:D5844"/>
    <mergeCell ref="D5845:D5848"/>
    <mergeCell ref="D5849:D5862"/>
    <mergeCell ref="D5868:F5869"/>
    <mergeCell ref="D5872:D5891"/>
    <mergeCell ref="D5892:D5909"/>
    <mergeCell ref="D5915:F5916"/>
    <mergeCell ref="D5919:D5934"/>
    <mergeCell ref="D5935:D5950"/>
    <mergeCell ref="D5956:F5957"/>
    <mergeCell ref="D5960:D5981"/>
    <mergeCell ref="D5982:D5989"/>
    <mergeCell ref="D5990:D5993"/>
    <mergeCell ref="D5994:D6007"/>
    <mergeCell ref="D6013:F6014"/>
    <mergeCell ref="D6017:D6036"/>
    <mergeCell ref="D6037:D6054"/>
    <mergeCell ref="D6060:F6061"/>
    <mergeCell ref="D6064:D6079"/>
    <mergeCell ref="D6080:D6095"/>
    <mergeCell ref="D6101:F6102"/>
    <mergeCell ref="D6105:D6126"/>
    <mergeCell ref="D6127:D6134"/>
    <mergeCell ref="D6135:D6138"/>
    <mergeCell ref="D6139:D6152"/>
    <mergeCell ref="D6158:F6159"/>
    <mergeCell ref="D6162:D6181"/>
    <mergeCell ref="D6182:D6199"/>
    <mergeCell ref="D6205:F6206"/>
    <mergeCell ref="D6209:D6224"/>
    <mergeCell ref="D6225:D6240"/>
    <mergeCell ref="D6246:F6247"/>
    <mergeCell ref="D6250:D6271"/>
    <mergeCell ref="D6272:D6279"/>
    <mergeCell ref="D6280:D6283"/>
    <mergeCell ref="D6284:D6297"/>
    <mergeCell ref="D6303:F6304"/>
    <mergeCell ref="D6307:D6326"/>
    <mergeCell ref="D6327:D6344"/>
    <mergeCell ref="D6350:F6351"/>
    <mergeCell ref="D6354:D6369"/>
    <mergeCell ref="D6370:D6385"/>
    <mergeCell ref="D6391:F6392"/>
    <mergeCell ref="D6395:D6416"/>
    <mergeCell ref="D6417:D6424"/>
    <mergeCell ref="D6425:D6428"/>
    <mergeCell ref="D6429:D6442"/>
    <mergeCell ref="D6448:F6449"/>
    <mergeCell ref="D6452:D6471"/>
    <mergeCell ref="D6472:D6489"/>
    <mergeCell ref="D6495:F6496"/>
    <mergeCell ref="D6499:D6514"/>
    <mergeCell ref="D6515:D6530"/>
    <mergeCell ref="D6536:F6537"/>
    <mergeCell ref="D6540:D6561"/>
    <mergeCell ref="D6562:D6569"/>
    <mergeCell ref="D6570:D6573"/>
    <mergeCell ref="D6574:D6587"/>
    <mergeCell ref="D6593:F6594"/>
    <mergeCell ref="D6597:D6616"/>
    <mergeCell ref="D6617:D6634"/>
    <mergeCell ref="D6640:F6641"/>
    <mergeCell ref="D6644:D6659"/>
    <mergeCell ref="D6660:D6675"/>
    <mergeCell ref="D6681:F6682"/>
    <mergeCell ref="D6685:D6706"/>
    <mergeCell ref="D6707:D6714"/>
    <mergeCell ref="D6715:D6718"/>
    <mergeCell ref="D6719:D6732"/>
    <mergeCell ref="D6738:F6739"/>
    <mergeCell ref="D6742:D6761"/>
    <mergeCell ref="D6762:D6779"/>
    <mergeCell ref="D6785:F6786"/>
    <mergeCell ref="D6789:D6804"/>
    <mergeCell ref="D6805:D6820"/>
    <mergeCell ref="D6826:F6827"/>
    <mergeCell ref="D6830:D6851"/>
    <mergeCell ref="D6852:D6859"/>
    <mergeCell ref="D6860:D6863"/>
    <mergeCell ref="D6864:D6877"/>
    <mergeCell ref="D6883:F6884"/>
    <mergeCell ref="D6887:D6906"/>
    <mergeCell ref="D6907:D6924"/>
    <mergeCell ref="D6930:F6931"/>
    <mergeCell ref="D6934:D6949"/>
    <mergeCell ref="D6950:D6965"/>
    <mergeCell ref="D6971:F6972"/>
    <mergeCell ref="D6975:D6996"/>
    <mergeCell ref="D6997:D7004"/>
    <mergeCell ref="D7005:D7008"/>
    <mergeCell ref="D7009:D7022"/>
    <mergeCell ref="D7028:F7029"/>
    <mergeCell ref="D7032:D7051"/>
    <mergeCell ref="D7052:D7069"/>
    <mergeCell ref="D7075:F7076"/>
    <mergeCell ref="D7079:D7094"/>
    <mergeCell ref="D7095:D7110"/>
    <mergeCell ref="D7116:F7117"/>
    <mergeCell ref="D7120:D7141"/>
    <mergeCell ref="D7142:D7149"/>
    <mergeCell ref="D7150:D7153"/>
    <mergeCell ref="D7154:D7167"/>
    <mergeCell ref="D7173:F7174"/>
    <mergeCell ref="D7177:D7196"/>
    <mergeCell ref="D7197:D7214"/>
    <mergeCell ref="D7220:F7221"/>
    <mergeCell ref="D7224:D7239"/>
    <mergeCell ref="D7240:D7255"/>
    <mergeCell ref="D7261:F7262"/>
    <mergeCell ref="D7265:D7286"/>
    <mergeCell ref="D7287:D7294"/>
    <mergeCell ref="D7295:D7298"/>
    <mergeCell ref="D7299:D7312"/>
    <mergeCell ref="D7318:F7319"/>
    <mergeCell ref="D7322:D7341"/>
    <mergeCell ref="D7342:D7359"/>
    <mergeCell ref="D7365:F7366"/>
    <mergeCell ref="D7369:D7384"/>
    <mergeCell ref="D7385:D7400"/>
    <mergeCell ref="D7406:F7407"/>
    <mergeCell ref="D7410:D7431"/>
    <mergeCell ref="D7432:D7439"/>
    <mergeCell ref="D7440:D7443"/>
    <mergeCell ref="D7444:D7457"/>
    <mergeCell ref="D7463:F7464"/>
    <mergeCell ref="D7467:D7486"/>
    <mergeCell ref="D7487:D7504"/>
    <mergeCell ref="D7510:F7511"/>
    <mergeCell ref="D7514:D7529"/>
    <mergeCell ref="D7530:D7545"/>
    <mergeCell ref="D7551:F7552"/>
    <mergeCell ref="D7555:D7576"/>
    <mergeCell ref="D7577:D7584"/>
    <mergeCell ref="D7585:D7588"/>
    <mergeCell ref="D7589:D7602"/>
    <mergeCell ref="D7608:F7609"/>
    <mergeCell ref="D7612:D7631"/>
    <mergeCell ref="D7632:D7649"/>
    <mergeCell ref="D7655:F7656"/>
    <mergeCell ref="D7659:D7674"/>
    <mergeCell ref="D7675:D7690"/>
    <mergeCell ref="D7696:F7697"/>
    <mergeCell ref="D7700:D7721"/>
    <mergeCell ref="D7722:D7729"/>
    <mergeCell ref="D7730:D7733"/>
    <mergeCell ref="D7734:D7747"/>
    <mergeCell ref="D7753:F7754"/>
    <mergeCell ref="D7757:D7776"/>
    <mergeCell ref="D7777:D7794"/>
    <mergeCell ref="D7800:F7801"/>
    <mergeCell ref="D7804:D7819"/>
    <mergeCell ref="D7820:D7835"/>
    <mergeCell ref="D7841:F7842"/>
    <mergeCell ref="D7845:D7866"/>
    <mergeCell ref="D7867:D7874"/>
    <mergeCell ref="D7875:D7878"/>
    <mergeCell ref="D7879:D7892"/>
    <mergeCell ref="D7898:F7899"/>
    <mergeCell ref="D7902:D7921"/>
    <mergeCell ref="D7922:D7939"/>
    <mergeCell ref="D7945:F7946"/>
    <mergeCell ref="D7949:D7964"/>
    <mergeCell ref="D7965:D7980"/>
    <mergeCell ref="D7986:F7987"/>
    <mergeCell ref="D7990:D8011"/>
    <mergeCell ref="D8012:D8019"/>
    <mergeCell ref="D8020:D8023"/>
    <mergeCell ref="D8024:D8037"/>
    <mergeCell ref="D8043:F8044"/>
    <mergeCell ref="D8047:D8066"/>
    <mergeCell ref="D8067:D8084"/>
    <mergeCell ref="D8090:F8091"/>
    <mergeCell ref="D8094:D8109"/>
    <mergeCell ref="D8110:D8125"/>
    <mergeCell ref="D8131:F8132"/>
    <mergeCell ref="D8135:D8156"/>
    <mergeCell ref="D8157:D8164"/>
    <mergeCell ref="D8165:D8168"/>
    <mergeCell ref="D8169:D8182"/>
    <mergeCell ref="D8188:F8189"/>
    <mergeCell ref="D8192:D8211"/>
    <mergeCell ref="D8212:D8229"/>
    <mergeCell ref="D8235:F8236"/>
    <mergeCell ref="D8239:D8254"/>
    <mergeCell ref="D8255:D8270"/>
    <mergeCell ref="D8276:F8277"/>
    <mergeCell ref="D8280:D8301"/>
    <mergeCell ref="D8302:D8309"/>
    <mergeCell ref="D8310:D8313"/>
    <mergeCell ref="D8314:D8327"/>
    <mergeCell ref="D8333:F8334"/>
    <mergeCell ref="D8337:D8356"/>
    <mergeCell ref="D8357:D8374"/>
    <mergeCell ref="D8380:F8381"/>
    <mergeCell ref="D8384:D8399"/>
    <mergeCell ref="D8400:D8415"/>
    <mergeCell ref="D8421:F8422"/>
    <mergeCell ref="D8425:D8446"/>
    <mergeCell ref="D8447:D8454"/>
    <mergeCell ref="D8455:D8458"/>
    <mergeCell ref="D8459:D8472"/>
    <mergeCell ref="D8478:F8479"/>
    <mergeCell ref="D8482:D8501"/>
    <mergeCell ref="D8502:D8519"/>
    <mergeCell ref="D8525:F8526"/>
    <mergeCell ref="D8529:D8544"/>
    <mergeCell ref="D8545:D8560"/>
    <mergeCell ref="D8566:F8567"/>
    <mergeCell ref="D8570:D8591"/>
    <mergeCell ref="D8592:D8599"/>
    <mergeCell ref="D8600:D8603"/>
    <mergeCell ref="D8604:D8617"/>
    <mergeCell ref="D8623:F8624"/>
    <mergeCell ref="D8627:D8646"/>
    <mergeCell ref="D8647:D8664"/>
    <mergeCell ref="D8670:F8671"/>
    <mergeCell ref="D8674:D8689"/>
    <mergeCell ref="D8690:D8705"/>
    <mergeCell ref="D8711:F8712"/>
    <mergeCell ref="D8715:D8736"/>
    <mergeCell ref="D8737:D8744"/>
    <mergeCell ref="D8745:D8748"/>
    <mergeCell ref="D8749:D8762"/>
    <mergeCell ref="D8768:F8769"/>
    <mergeCell ref="D8772:D8791"/>
    <mergeCell ref="D8792:D8809"/>
    <mergeCell ref="D8815:F8816"/>
    <mergeCell ref="D8819:D8834"/>
    <mergeCell ref="D8835:D8850"/>
    <mergeCell ref="D8856:F8857"/>
    <mergeCell ref="D8860:D8881"/>
    <mergeCell ref="D8882:D8889"/>
    <mergeCell ref="D8890:D8893"/>
    <mergeCell ref="D8894:D8907"/>
    <mergeCell ref="D8913:F8914"/>
    <mergeCell ref="D8917:D8936"/>
    <mergeCell ref="D8937:D8954"/>
    <mergeCell ref="D8960:F8961"/>
    <mergeCell ref="D8964:D8979"/>
    <mergeCell ref="D8980:D8995"/>
    <mergeCell ref="D9001:F9002"/>
    <mergeCell ref="D9005:D9026"/>
    <mergeCell ref="D9027:D9034"/>
    <mergeCell ref="D9035:D9038"/>
    <mergeCell ref="D9039:D9052"/>
    <mergeCell ref="D9058:F9059"/>
    <mergeCell ref="D9062:D9081"/>
    <mergeCell ref="D9082:D9099"/>
    <mergeCell ref="D9105:F9106"/>
    <mergeCell ref="D9109:D9124"/>
    <mergeCell ref="D9125:D9140"/>
    <mergeCell ref="D9146:F9147"/>
    <mergeCell ref="D9150:D9171"/>
    <mergeCell ref="D9172:D9179"/>
    <mergeCell ref="D9180:D9183"/>
    <mergeCell ref="D9184:D9197"/>
    <mergeCell ref="D9203:F9204"/>
    <mergeCell ref="D9207:D9226"/>
    <mergeCell ref="D9227:D9244"/>
    <mergeCell ref="D9250:F9251"/>
    <mergeCell ref="D9254:D9269"/>
    <mergeCell ref="D9270:D9285"/>
    <mergeCell ref="D9291:F9292"/>
    <mergeCell ref="D9295:D9316"/>
    <mergeCell ref="D9317:D9324"/>
    <mergeCell ref="D9325:D9328"/>
    <mergeCell ref="D9329:D9342"/>
    <mergeCell ref="D9348:F9349"/>
    <mergeCell ref="D9352:D9371"/>
    <mergeCell ref="D9372:D9389"/>
    <mergeCell ref="D9395:F9396"/>
    <mergeCell ref="D9399:D9414"/>
    <mergeCell ref="D9415:D9430"/>
    <mergeCell ref="D9436:F9437"/>
    <mergeCell ref="D9440:D9461"/>
    <mergeCell ref="D9462:D9469"/>
    <mergeCell ref="D9470:D9473"/>
    <mergeCell ref="D9474:D9487"/>
    <mergeCell ref="D9493:F9494"/>
    <mergeCell ref="D9497:D9516"/>
    <mergeCell ref="D9517:D9534"/>
    <mergeCell ref="D9540:F9541"/>
    <mergeCell ref="D9544:D9559"/>
    <mergeCell ref="D9560:D9575"/>
    <mergeCell ref="D9581:F9582"/>
    <mergeCell ref="D9585:D9606"/>
    <mergeCell ref="D9607:D9614"/>
    <mergeCell ref="D9615:D9618"/>
    <mergeCell ref="D9619:D9632"/>
    <mergeCell ref="D9638:F9639"/>
    <mergeCell ref="D9642:D9661"/>
    <mergeCell ref="D9662:D9679"/>
    <mergeCell ref="D9685:F9686"/>
    <mergeCell ref="D9689:D9704"/>
    <mergeCell ref="D9705:D9720"/>
    <mergeCell ref="D9726:F9727"/>
    <mergeCell ref="D9730:D9751"/>
    <mergeCell ref="D9752:D9759"/>
    <mergeCell ref="D9760:D9763"/>
    <mergeCell ref="D9764:D9777"/>
    <mergeCell ref="D9783:F9784"/>
    <mergeCell ref="D9787:D9806"/>
    <mergeCell ref="D9807:D9824"/>
    <mergeCell ref="D9830:F9831"/>
    <mergeCell ref="D9834:D9849"/>
    <mergeCell ref="D9850:D9865"/>
    <mergeCell ref="D9871:F9872"/>
    <mergeCell ref="D9875:D9896"/>
    <mergeCell ref="D9897:D9904"/>
    <mergeCell ref="D9905:D9908"/>
    <mergeCell ref="D9909:D9922"/>
    <mergeCell ref="D9928:F9929"/>
    <mergeCell ref="D9932:D9951"/>
    <mergeCell ref="D9952:D9969"/>
    <mergeCell ref="D9975:F9976"/>
    <mergeCell ref="D9979:D9994"/>
    <mergeCell ref="D9995:D10010"/>
    <mergeCell ref="D10016:F10017"/>
    <mergeCell ref="D10020:D10041"/>
    <mergeCell ref="D10042:D10049"/>
    <mergeCell ref="D10050:D10053"/>
    <mergeCell ref="D10054:D10067"/>
    <mergeCell ref="D10073:F10074"/>
    <mergeCell ref="D10077:D10096"/>
    <mergeCell ref="D10097:D10114"/>
    <mergeCell ref="D10120:F10121"/>
    <mergeCell ref="D10124:D10139"/>
    <mergeCell ref="D10140:D10155"/>
    <mergeCell ref="D10161:F10162"/>
    <mergeCell ref="D10165:D10186"/>
    <mergeCell ref="D10187:D10194"/>
    <mergeCell ref="D10195:D10198"/>
    <mergeCell ref="D10199:D10212"/>
    <mergeCell ref="D10218:F10219"/>
    <mergeCell ref="D10222:D10241"/>
    <mergeCell ref="D10242:D10259"/>
    <mergeCell ref="D10265:F10266"/>
    <mergeCell ref="D10269:D10284"/>
    <mergeCell ref="D10285:D10300"/>
    <mergeCell ref="D10306:F10307"/>
    <mergeCell ref="D10310:D10331"/>
    <mergeCell ref="D10332:D10339"/>
    <mergeCell ref="D10340:D10343"/>
    <mergeCell ref="D10344:D10357"/>
    <mergeCell ref="D10363:F10364"/>
    <mergeCell ref="D10367:D10386"/>
    <mergeCell ref="D10387:D10404"/>
    <mergeCell ref="D10410:F10411"/>
    <mergeCell ref="D10414:D10429"/>
    <mergeCell ref="D10430:D10445"/>
    <mergeCell ref="D10451:F10452"/>
    <mergeCell ref="D10455:D10476"/>
    <mergeCell ref="D10477:D10484"/>
    <mergeCell ref="D10485:D10488"/>
    <mergeCell ref="D10489:D10502"/>
    <mergeCell ref="D10508:F10509"/>
    <mergeCell ref="D10512:D10531"/>
    <mergeCell ref="D10532:D10549"/>
    <mergeCell ref="D10555:F10556"/>
    <mergeCell ref="D10559:D10574"/>
    <mergeCell ref="D10575:D10590"/>
    <mergeCell ref="D10596:F10597"/>
    <mergeCell ref="D10600:D10621"/>
    <mergeCell ref="D10622:D10629"/>
    <mergeCell ref="D10630:D10633"/>
    <mergeCell ref="D10634:D10647"/>
    <mergeCell ref="D10653:F10654"/>
    <mergeCell ref="D10657:D10676"/>
    <mergeCell ref="D10677:D10694"/>
    <mergeCell ref="D10700:F10701"/>
    <mergeCell ref="D10704:D10719"/>
    <mergeCell ref="D10720:D10735"/>
    <mergeCell ref="D10741:F10742"/>
    <mergeCell ref="D10745:D10766"/>
    <mergeCell ref="D10767:D10774"/>
    <mergeCell ref="D10775:D10778"/>
    <mergeCell ref="D10779:D10792"/>
    <mergeCell ref="D10798:F10799"/>
    <mergeCell ref="D10802:D10821"/>
    <mergeCell ref="D10822:D10839"/>
    <mergeCell ref="D10845:F10846"/>
    <mergeCell ref="D10849:D10864"/>
    <mergeCell ref="D10865:D10880"/>
    <mergeCell ref="D10886:F10887"/>
    <mergeCell ref="D10890:D10911"/>
    <mergeCell ref="D10912:D10919"/>
    <mergeCell ref="D10920:D10923"/>
    <mergeCell ref="D10924:D10937"/>
    <mergeCell ref="D10943:F10944"/>
    <mergeCell ref="D10947:D10966"/>
    <mergeCell ref="D10967:D10984"/>
    <mergeCell ref="D10990:F10991"/>
    <mergeCell ref="D10994:D11009"/>
    <mergeCell ref="D11010:D11025"/>
    <mergeCell ref="D11031:F11032"/>
    <mergeCell ref="D11035:D11056"/>
    <mergeCell ref="D11057:D11064"/>
    <mergeCell ref="D11065:D11068"/>
    <mergeCell ref="D11069:D11082"/>
    <mergeCell ref="D11088:F11089"/>
    <mergeCell ref="D11092:D11111"/>
    <mergeCell ref="D11112:D11129"/>
    <mergeCell ref="D11135:F11136"/>
    <mergeCell ref="D11139:D11154"/>
    <mergeCell ref="D11155:D11170"/>
    <mergeCell ref="D11176:F11177"/>
    <mergeCell ref="D11180:D11201"/>
    <mergeCell ref="D11202:D11209"/>
    <mergeCell ref="D11210:D11213"/>
    <mergeCell ref="D11214:D11227"/>
    <mergeCell ref="D11233:F11234"/>
    <mergeCell ref="D11237:D11256"/>
    <mergeCell ref="D11257:D11274"/>
    <mergeCell ref="D11280:F11281"/>
    <mergeCell ref="D11284:D11299"/>
    <mergeCell ref="D11300:D11315"/>
    <mergeCell ref="D11321:F11322"/>
    <mergeCell ref="D11325:D11346"/>
    <mergeCell ref="D11347:D11354"/>
    <mergeCell ref="D11355:D11358"/>
    <mergeCell ref="D11359:D11372"/>
    <mergeCell ref="D11378:F11379"/>
    <mergeCell ref="D11382:D11401"/>
    <mergeCell ref="D11402:D11419"/>
    <mergeCell ref="D11425:F11426"/>
    <mergeCell ref="D11429:D11444"/>
    <mergeCell ref="D11445:D11460"/>
    <mergeCell ref="D11466:F11467"/>
    <mergeCell ref="D11470:D11491"/>
    <mergeCell ref="D11492:D11499"/>
    <mergeCell ref="D11500:D11503"/>
    <mergeCell ref="D11504:D11517"/>
    <mergeCell ref="D11523:F11524"/>
    <mergeCell ref="D11527:D11546"/>
    <mergeCell ref="D11547:D11564"/>
    <mergeCell ref="D11570:F11571"/>
    <mergeCell ref="D11574:D11589"/>
    <mergeCell ref="D11590:D11605"/>
    <mergeCell ref="D11611:F11612"/>
    <mergeCell ref="D11615:D11636"/>
    <mergeCell ref="D11637:D11644"/>
    <mergeCell ref="D11645:D11648"/>
    <mergeCell ref="D11649:D11662"/>
    <mergeCell ref="D11668:F11669"/>
    <mergeCell ref="D11672:D11691"/>
    <mergeCell ref="D11692:D11709"/>
    <mergeCell ref="D11715:F11716"/>
    <mergeCell ref="D11719:D11734"/>
    <mergeCell ref="D11735:D11750"/>
    <mergeCell ref="D11756:F11757"/>
    <mergeCell ref="D11760:D11781"/>
    <mergeCell ref="D11782:D11789"/>
    <mergeCell ref="D11790:D11793"/>
    <mergeCell ref="D11794:D11807"/>
    <mergeCell ref="D11813:F11814"/>
    <mergeCell ref="D11817:D11836"/>
    <mergeCell ref="D11837:D11854"/>
    <mergeCell ref="D11860:F11861"/>
    <mergeCell ref="D11864:D11879"/>
    <mergeCell ref="D11880:D11895"/>
    <mergeCell ref="D11901:F11902"/>
    <mergeCell ref="D11905:D11926"/>
    <mergeCell ref="D11927:D11934"/>
    <mergeCell ref="D11935:D11938"/>
    <mergeCell ref="D11939:D11952"/>
    <mergeCell ref="D11958:F11959"/>
    <mergeCell ref="D11962:D11981"/>
    <mergeCell ref="D11982:D11999"/>
    <mergeCell ref="D12005:F12006"/>
    <mergeCell ref="D12009:D12024"/>
    <mergeCell ref="D12025:D12040"/>
    <mergeCell ref="D12046:F12047"/>
    <mergeCell ref="D12050:D12071"/>
    <mergeCell ref="D12072:D12079"/>
    <mergeCell ref="D12080:D12083"/>
    <mergeCell ref="D12084:D12097"/>
    <mergeCell ref="D12103:F12104"/>
    <mergeCell ref="D12107:D12126"/>
    <mergeCell ref="D12127:D12144"/>
    <mergeCell ref="D12150:F12151"/>
    <mergeCell ref="D12154:D12169"/>
    <mergeCell ref="D12170:D12185"/>
    <mergeCell ref="D12191:F12192"/>
    <mergeCell ref="D12195:D12216"/>
    <mergeCell ref="D12217:D12224"/>
    <mergeCell ref="D12225:D12228"/>
    <mergeCell ref="D12229:D12242"/>
    <mergeCell ref="D12248:F12249"/>
    <mergeCell ref="D12252:D12271"/>
    <mergeCell ref="D12272:D12289"/>
    <mergeCell ref="D12295:F12296"/>
    <mergeCell ref="D12299:D12314"/>
    <mergeCell ref="D12315:D12330"/>
    <mergeCell ref="D12336:F12337"/>
    <mergeCell ref="D12340:D12361"/>
    <mergeCell ref="D12362:D12369"/>
    <mergeCell ref="D12370:D12373"/>
    <mergeCell ref="D12374:D12387"/>
    <mergeCell ref="D12393:F12394"/>
    <mergeCell ref="D12397:D12416"/>
    <mergeCell ref="D12417:D12434"/>
    <mergeCell ref="D12440:F12441"/>
    <mergeCell ref="D12444:D12459"/>
    <mergeCell ref="D12460:D12475"/>
    <mergeCell ref="D12481:F12482"/>
    <mergeCell ref="D12485:D12506"/>
    <mergeCell ref="D12507:D12514"/>
    <mergeCell ref="D12515:D12518"/>
    <mergeCell ref="D12519:D12532"/>
    <mergeCell ref="D12538:F12539"/>
    <mergeCell ref="D12542:D12561"/>
    <mergeCell ref="D12562:D12579"/>
    <mergeCell ref="D12585:F12586"/>
    <mergeCell ref="D12589:D12604"/>
    <mergeCell ref="D12605:D12620"/>
    <mergeCell ref="D12626:F12627"/>
    <mergeCell ref="D12630:D12651"/>
    <mergeCell ref="D12652:D12659"/>
    <mergeCell ref="D12660:D12663"/>
    <mergeCell ref="D12664:D12677"/>
    <mergeCell ref="D12683:F12684"/>
    <mergeCell ref="D12687:D12706"/>
    <mergeCell ref="D12707:D12724"/>
    <mergeCell ref="D12730:F12731"/>
    <mergeCell ref="D12734:D12749"/>
    <mergeCell ref="D12750:D12765"/>
    <mergeCell ref="D12771:F12772"/>
    <mergeCell ref="D12775:D12796"/>
    <mergeCell ref="D12797:D12804"/>
    <mergeCell ref="D12805:D12808"/>
    <mergeCell ref="D12809:D12822"/>
    <mergeCell ref="D12828:F12829"/>
    <mergeCell ref="D12832:D12851"/>
    <mergeCell ref="D12852:D12869"/>
    <mergeCell ref="D12875:F12876"/>
    <mergeCell ref="D12879:D12894"/>
    <mergeCell ref="D12895:D12910"/>
    <mergeCell ref="D12916:F12917"/>
    <mergeCell ref="D12920:D12941"/>
    <mergeCell ref="D12942:D12949"/>
    <mergeCell ref="D12950:D12953"/>
    <mergeCell ref="D12954:D12967"/>
    <mergeCell ref="D12973:F12974"/>
    <mergeCell ref="D12977:D12996"/>
    <mergeCell ref="D12997:D13014"/>
    <mergeCell ref="D13020:F13021"/>
    <mergeCell ref="D13024:D13039"/>
    <mergeCell ref="D13040:D13055"/>
    <mergeCell ref="D13061:F13062"/>
    <mergeCell ref="D13065:D13086"/>
    <mergeCell ref="D13087:D13094"/>
    <mergeCell ref="D13095:D13098"/>
    <mergeCell ref="D13099:D13112"/>
    <mergeCell ref="D13118:F13119"/>
    <mergeCell ref="D13122:D13141"/>
    <mergeCell ref="D13142:D13159"/>
    <mergeCell ref="D13165:F13166"/>
    <mergeCell ref="D13169:D13184"/>
    <mergeCell ref="D13185:D13200"/>
    <mergeCell ref="D13206:F13207"/>
    <mergeCell ref="D13210:D13231"/>
    <mergeCell ref="D13232:D13239"/>
    <mergeCell ref="D13240:D13243"/>
    <mergeCell ref="D13244:D13257"/>
    <mergeCell ref="D13263:F13264"/>
    <mergeCell ref="D13267:D13286"/>
    <mergeCell ref="D13287:D13304"/>
    <mergeCell ref="D13310:F13311"/>
    <mergeCell ref="D13314:D13329"/>
    <mergeCell ref="D13330:D13345"/>
    <mergeCell ref="D13351:F13352"/>
    <mergeCell ref="D13355:D13376"/>
    <mergeCell ref="D13377:D13384"/>
    <mergeCell ref="D13385:D13388"/>
    <mergeCell ref="D13389:D13402"/>
    <mergeCell ref="D13408:F13409"/>
    <mergeCell ref="D13412:D13431"/>
    <mergeCell ref="D13432:D13449"/>
    <mergeCell ref="D13455:F13456"/>
    <mergeCell ref="D13459:D13474"/>
    <mergeCell ref="D13475:D13490"/>
    <mergeCell ref="D13496:F13497"/>
    <mergeCell ref="D13500:D13521"/>
    <mergeCell ref="D13522:D13529"/>
    <mergeCell ref="D13530:D13533"/>
    <mergeCell ref="D13534:D13547"/>
    <mergeCell ref="D13553:F13554"/>
    <mergeCell ref="D13557:D13576"/>
    <mergeCell ref="D13577:D13594"/>
    <mergeCell ref="D13600:F13601"/>
    <mergeCell ref="D13604:D13619"/>
    <mergeCell ref="D13620:D13635"/>
    <mergeCell ref="D13641:F13642"/>
    <mergeCell ref="D13645:D13666"/>
    <mergeCell ref="D13667:D13674"/>
    <mergeCell ref="D13675:D13678"/>
    <mergeCell ref="D13679:D13692"/>
    <mergeCell ref="D13698:F13699"/>
    <mergeCell ref="D13702:D13721"/>
    <mergeCell ref="D13722:D13739"/>
    <mergeCell ref="D13745:F13746"/>
    <mergeCell ref="D13749:D13764"/>
    <mergeCell ref="D13765:D13780"/>
    <mergeCell ref="D13786:F13787"/>
    <mergeCell ref="D13790:D13811"/>
    <mergeCell ref="D13812:D13819"/>
    <mergeCell ref="D13820:D13823"/>
    <mergeCell ref="D13824:D13837"/>
    <mergeCell ref="D13843:F13844"/>
    <mergeCell ref="D13847:D13866"/>
    <mergeCell ref="D13867:D13884"/>
    <mergeCell ref="D13890:F13891"/>
    <mergeCell ref="D13894:D13909"/>
    <mergeCell ref="D13910:D13925"/>
    <mergeCell ref="D13931:F13932"/>
    <mergeCell ref="D13935:D13956"/>
    <mergeCell ref="D13957:D13964"/>
    <mergeCell ref="D13965:D13968"/>
    <mergeCell ref="D13969:D13982"/>
    <mergeCell ref="D13988:F13989"/>
    <mergeCell ref="D13992:D14011"/>
    <mergeCell ref="D14012:D14029"/>
    <mergeCell ref="D14035:F14036"/>
    <mergeCell ref="D14039:D14054"/>
    <mergeCell ref="D14055:D14070"/>
    <mergeCell ref="D14076:F14077"/>
    <mergeCell ref="D14080:D14101"/>
    <mergeCell ref="D14102:D14109"/>
    <mergeCell ref="D14110:D14113"/>
    <mergeCell ref="D14345:D14360"/>
    <mergeCell ref="D14366:F14367"/>
    <mergeCell ref="D14370:D14391"/>
    <mergeCell ref="D14392:D14399"/>
    <mergeCell ref="D14400:D14403"/>
    <mergeCell ref="D14404:D14417"/>
    <mergeCell ref="D14423:F14424"/>
    <mergeCell ref="D14427:D14446"/>
    <mergeCell ref="D14447:D14464"/>
    <mergeCell ref="D14470:F14471"/>
    <mergeCell ref="D14474:D14489"/>
    <mergeCell ref="D14490:D14505"/>
    <mergeCell ref="D14114:D14127"/>
    <mergeCell ref="D14133:F14134"/>
    <mergeCell ref="D14137:D14156"/>
    <mergeCell ref="D14157:D14174"/>
    <mergeCell ref="D14180:F14181"/>
    <mergeCell ref="D14184:D14199"/>
    <mergeCell ref="D14200:D14215"/>
    <mergeCell ref="D14221:F14222"/>
    <mergeCell ref="D14225:D14246"/>
    <mergeCell ref="D14247:D14254"/>
    <mergeCell ref="D14255:D14258"/>
    <mergeCell ref="D14259:D14272"/>
    <mergeCell ref="D14278:F14279"/>
    <mergeCell ref="D14282:D14301"/>
    <mergeCell ref="D14302:D14319"/>
    <mergeCell ref="D14325:F14326"/>
    <mergeCell ref="D14329:D14344"/>
  </mergeCells>
  <phoneticPr fontId="7"/>
  <pageMargins left="0.7" right="0.7" top="0.75" bottom="0.75" header="0.3" footer="0.3"/>
  <pageSetup paperSize="9" scale="63" pageOrder="overThenDown" orientation="landscape"/>
  <headerFooter>
    <oddFooter>&amp;CNP(3)</oddFooter>
  </headerFooter>
  <rowBreaks count="300" manualBreakCount="300">
    <brk id="62" max="16383" man="1"/>
    <brk id="109" max="16383" man="1"/>
    <brk id="150" max="16383" man="1"/>
    <brk id="207" max="16383" man="1"/>
    <brk id="254" max="16383" man="1"/>
    <brk id="295" max="16383" man="1"/>
    <brk id="352" max="16383" man="1"/>
    <brk id="399" max="16383" man="1"/>
    <brk id="440" max="16383" man="1"/>
    <brk id="497" max="16383" man="1"/>
    <brk id="544" max="16383" man="1"/>
    <brk id="585" max="16383" man="1"/>
    <brk id="642" max="16383" man="1"/>
    <brk id="689" max="16383" man="1"/>
    <brk id="730" max="16383" man="1"/>
    <brk id="787" max="16383" man="1"/>
    <brk id="834" max="16383" man="1"/>
    <brk id="875" max="16383" man="1"/>
    <brk id="932" max="16383" man="1"/>
    <brk id="979" max="16383" man="1"/>
    <brk id="1020" max="16383" man="1"/>
    <brk id="1077" max="16383" man="1"/>
    <brk id="1124" max="16383" man="1"/>
    <brk id="1165" max="16383" man="1"/>
    <brk id="1222" max="16383" man="1"/>
    <brk id="1269" max="16383" man="1"/>
    <brk id="1310" max="16383" man="1"/>
    <brk id="1367" max="16383" man="1"/>
    <brk id="1414" max="16383" man="1"/>
    <brk id="1455" max="16383" man="1"/>
    <brk id="1512" max="16383" man="1"/>
    <brk id="1559" max="16383" man="1"/>
    <brk id="1600" max="16383" man="1"/>
    <brk id="1657" max="16383" man="1"/>
    <brk id="1704" max="16383" man="1"/>
    <brk id="1745" max="16383" man="1"/>
    <brk id="1802" max="16383" man="1"/>
    <brk id="1849" max="16383" man="1"/>
    <brk id="1890" max="16383" man="1"/>
    <brk id="1947" max="16383" man="1"/>
    <brk id="1994" max="16383" man="1"/>
    <brk id="2035" max="16383" man="1"/>
    <brk id="2092" max="16383" man="1"/>
    <brk id="2139" max="16383" man="1"/>
    <brk id="2180" max="16383" man="1"/>
    <brk id="2237" max="16383" man="1"/>
    <brk id="2284" max="16383" man="1"/>
    <brk id="2325" max="16383" man="1"/>
    <brk id="2382" max="16383" man="1"/>
    <brk id="2429" max="16383" man="1"/>
    <brk id="2470" max="16383" man="1"/>
    <brk id="2527" max="16383" man="1"/>
    <brk id="2574" max="16383" man="1"/>
    <brk id="2615" max="16383" man="1"/>
    <brk id="2672" max="16383" man="1"/>
    <brk id="2719" max="16383" man="1"/>
    <brk id="2760" max="16383" man="1"/>
    <brk id="2817" max="16383" man="1"/>
    <brk id="2864" max="16383" man="1"/>
    <brk id="2905" max="16383" man="1"/>
    <brk id="2962" max="16383" man="1"/>
    <brk id="3009" max="16383" man="1"/>
    <brk id="3050" max="16383" man="1"/>
    <brk id="3107" max="16383" man="1"/>
    <brk id="3154" max="16383" man="1"/>
    <brk id="3195" max="16383" man="1"/>
    <brk id="3252" max="16383" man="1"/>
    <brk id="3299" max="16383" man="1"/>
    <brk id="3340" max="16383" man="1"/>
    <brk id="3397" max="16383" man="1"/>
    <brk id="3444" max="16383" man="1"/>
    <brk id="3485" max="16383" man="1"/>
    <brk id="3542" max="16383" man="1"/>
    <brk id="3589" max="16383" man="1"/>
    <brk id="3630" max="16383" man="1"/>
    <brk id="3687" max="16383" man="1"/>
    <brk id="3734" max="16383" man="1"/>
    <brk id="3775" max="16383" man="1"/>
    <brk id="3832" max="16383" man="1"/>
    <brk id="3879" max="16383" man="1"/>
    <brk id="3920" max="16383" man="1"/>
    <brk id="3977" max="16383" man="1"/>
    <brk id="4024" max="16383" man="1"/>
    <brk id="4065" max="16383" man="1"/>
    <brk id="4122" max="16383" man="1"/>
    <brk id="4169" max="16383" man="1"/>
    <brk id="4210" max="16383" man="1"/>
    <brk id="4267" max="16383" man="1"/>
    <brk id="4314" max="16383" man="1"/>
    <brk id="4355" max="16383" man="1"/>
    <brk id="4412" max="16383" man="1"/>
    <brk id="4459" max="16383" man="1"/>
    <brk id="4500" max="16383" man="1"/>
    <brk id="4557" max="16383" man="1"/>
    <brk id="4604" max="16383" man="1"/>
    <brk id="4645" max="16383" man="1"/>
    <brk id="4702" max="16383" man="1"/>
    <brk id="4749" max="16383" man="1"/>
    <brk id="4790" max="16383" man="1"/>
    <brk id="4847" max="16383" man="1"/>
    <brk id="4894" max="16383" man="1"/>
    <brk id="4935" max="16383" man="1"/>
    <brk id="4992" max="16383" man="1"/>
    <brk id="5039" max="16383" man="1"/>
    <brk id="5080" max="16383" man="1"/>
    <brk id="5137" max="16383" man="1"/>
    <brk id="5184" max="16383" man="1"/>
    <brk id="5225" max="16383" man="1"/>
    <brk id="5282" max="16383" man="1"/>
    <brk id="5329" max="16383" man="1"/>
    <brk id="5370" max="16383" man="1"/>
    <brk id="5427" max="16383" man="1"/>
    <brk id="5474" max="16383" man="1"/>
    <brk id="5515" max="16383" man="1"/>
    <brk id="5572" max="16383" man="1"/>
    <brk id="5619" max="16383" man="1"/>
    <brk id="5660" max="16383" man="1"/>
    <brk id="5717" max="16383" man="1"/>
    <brk id="5764" max="16383" man="1"/>
    <brk id="5805" max="16383" man="1"/>
    <brk id="5862" max="16383" man="1"/>
    <brk id="5909" max="16383" man="1"/>
    <brk id="5950" max="16383" man="1"/>
    <brk id="6007" max="16383" man="1"/>
    <brk id="6054" max="16383" man="1"/>
    <brk id="6095" max="16383" man="1"/>
    <brk id="6152" max="16383" man="1"/>
    <brk id="6199" max="16383" man="1"/>
    <brk id="6240" max="16383" man="1"/>
    <brk id="6297" max="16383" man="1"/>
    <brk id="6344" max="16383" man="1"/>
    <brk id="6385" max="16383" man="1"/>
    <brk id="6442" max="16383" man="1"/>
    <brk id="6489" max="16383" man="1"/>
    <brk id="6530" max="16383" man="1"/>
    <brk id="6587" max="16383" man="1"/>
    <brk id="6634" max="16383" man="1"/>
    <brk id="6675" max="16383" man="1"/>
    <brk id="6732" max="16383" man="1"/>
    <brk id="6779" max="16383" man="1"/>
    <brk id="6820" max="16383" man="1"/>
    <brk id="6877" max="16383" man="1"/>
    <brk id="6924" max="16383" man="1"/>
    <brk id="6965" max="16383" man="1"/>
    <brk id="7022" max="16383" man="1"/>
    <brk id="7069" max="16383" man="1"/>
    <brk id="7110" max="16383" man="1"/>
    <brk id="7167" max="16383" man="1"/>
    <brk id="7214" max="16383" man="1"/>
    <brk id="7255" max="16383" man="1"/>
    <brk id="7312" max="16383" man="1"/>
    <brk id="7359" max="16383" man="1"/>
    <brk id="7400" max="16383" man="1"/>
    <brk id="7457" max="16383" man="1"/>
    <brk id="7504" max="16383" man="1"/>
    <brk id="7545" max="16383" man="1"/>
    <brk id="7602" max="16383" man="1"/>
    <brk id="7649" max="16383" man="1"/>
    <brk id="7690" max="16383" man="1"/>
    <brk id="7747" max="16383" man="1"/>
    <brk id="7794" max="16383" man="1"/>
    <brk id="7835" max="16383" man="1"/>
    <brk id="7892" max="16383" man="1"/>
    <brk id="7939" max="16383" man="1"/>
    <brk id="7980" max="16383" man="1"/>
    <brk id="8037" max="16383" man="1"/>
    <brk id="8084" max="16383" man="1"/>
    <brk id="8125" max="16383" man="1"/>
    <brk id="8182" max="16383" man="1"/>
    <brk id="8229" max="16383" man="1"/>
    <brk id="8270" max="16383" man="1"/>
    <brk id="8327" max="16383" man="1"/>
    <brk id="8374" max="16383" man="1"/>
    <brk id="8415" max="16383" man="1"/>
    <brk id="8472" max="16383" man="1"/>
    <brk id="8519" max="16383" man="1"/>
    <brk id="8560" max="16383" man="1"/>
    <brk id="8617" max="16383" man="1"/>
    <brk id="8664" max="16383" man="1"/>
    <brk id="8705" max="16383" man="1"/>
    <brk id="8762" max="16383" man="1"/>
    <brk id="8809" max="16383" man="1"/>
    <brk id="8850" max="16383" man="1"/>
    <brk id="8907" max="16383" man="1"/>
    <brk id="8954" max="16383" man="1"/>
    <brk id="8995" max="16383" man="1"/>
    <brk id="9052" max="16383" man="1"/>
    <brk id="9099" max="16383" man="1"/>
    <brk id="9140" max="16383" man="1"/>
    <brk id="9197" max="16383" man="1"/>
    <brk id="9244" max="16383" man="1"/>
    <brk id="9285" max="16383" man="1"/>
    <brk id="9342" max="16383" man="1"/>
    <brk id="9389" max="16383" man="1"/>
    <brk id="9430" max="16383" man="1"/>
    <brk id="9487" max="16383" man="1"/>
    <brk id="9534" max="16383" man="1"/>
    <brk id="9575" max="16383" man="1"/>
    <brk id="9632" max="16383" man="1"/>
    <brk id="9679" max="16383" man="1"/>
    <brk id="9720" max="16383" man="1"/>
    <brk id="9777" max="16383" man="1"/>
    <brk id="9824" max="16383" man="1"/>
    <brk id="9865" max="16383" man="1"/>
    <brk id="9922" max="16383" man="1"/>
    <brk id="9969" max="16383" man="1"/>
    <brk id="10010" max="16383" man="1"/>
    <brk id="10067" max="16383" man="1"/>
    <brk id="10114" max="16383" man="1"/>
    <brk id="10155" max="16383" man="1"/>
    <brk id="10212" max="16383" man="1"/>
    <brk id="10259" max="16383" man="1"/>
    <brk id="10300" max="16383" man="1"/>
    <brk id="10357" max="16383" man="1"/>
    <brk id="10404" max="16383" man="1"/>
    <brk id="10445" max="16383" man="1"/>
    <brk id="10502" max="16383" man="1"/>
    <brk id="10549" max="16383" man="1"/>
    <brk id="10590" max="16383" man="1"/>
    <brk id="10647" max="16383" man="1"/>
    <brk id="10694" max="16383" man="1"/>
    <brk id="10735" max="16383" man="1"/>
    <brk id="10792" max="16383" man="1"/>
    <brk id="10839" max="16383" man="1"/>
    <brk id="10880" max="16383" man="1"/>
    <brk id="10937" max="16383" man="1"/>
    <brk id="10984" max="16383" man="1"/>
    <brk id="11025" max="16383" man="1"/>
    <brk id="11082" max="16383" man="1"/>
    <brk id="11129" max="16383" man="1"/>
    <brk id="11170" max="16383" man="1"/>
    <brk id="11227" max="16383" man="1"/>
    <brk id="11274" max="16383" man="1"/>
    <brk id="11315" max="16383" man="1"/>
    <brk id="11372" max="16383" man="1"/>
    <brk id="11419" max="16383" man="1"/>
    <brk id="11460" max="16383" man="1"/>
    <brk id="11517" max="16383" man="1"/>
    <brk id="11564" max="16383" man="1"/>
    <brk id="11605" max="16383" man="1"/>
    <brk id="11662" max="16383" man="1"/>
    <brk id="11709" max="16383" man="1"/>
    <brk id="11750" max="16383" man="1"/>
    <brk id="11807" max="16383" man="1"/>
    <brk id="11854" max="16383" man="1"/>
    <brk id="11895" max="16383" man="1"/>
    <brk id="11952" max="16383" man="1"/>
    <brk id="11999" max="16383" man="1"/>
    <brk id="12040" max="16383" man="1"/>
    <brk id="12097" max="16383" man="1"/>
    <brk id="12144" max="16383" man="1"/>
    <brk id="12185" max="16383" man="1"/>
    <brk id="12242" max="16383" man="1"/>
    <brk id="12289" max="16383" man="1"/>
    <brk id="12330" max="16383" man="1"/>
    <brk id="12387" max="16383" man="1"/>
    <brk id="12434" max="16383" man="1"/>
    <brk id="12475" max="16383" man="1"/>
    <brk id="12532" max="16383" man="1"/>
    <brk id="12579" max="16383" man="1"/>
    <brk id="12620" max="16383" man="1"/>
    <brk id="12677" max="16383" man="1"/>
    <brk id="12724" max="16383" man="1"/>
    <brk id="12765" max="16383" man="1"/>
    <brk id="12822" max="16383" man="1"/>
    <brk id="12869" max="16383" man="1"/>
    <brk id="12910" max="16383" man="1"/>
    <brk id="12967" max="16383" man="1"/>
    <brk id="13014" max="16383" man="1"/>
    <brk id="13055" max="16383" man="1"/>
    <brk id="13112" max="16383" man="1"/>
    <brk id="13159" max="16383" man="1"/>
    <brk id="13200" max="16383" man="1"/>
    <brk id="13257" max="16383" man="1"/>
    <brk id="13304" max="16383" man="1"/>
    <brk id="13345" max="16383" man="1"/>
    <brk id="13402" max="16383" man="1"/>
    <brk id="13449" max="16383" man="1"/>
    <brk id="13490" max="16383" man="1"/>
    <brk id="13547" max="16383" man="1"/>
    <brk id="13594" max="16383" man="1"/>
    <brk id="13635" max="16383" man="1"/>
    <brk id="13692" max="16383" man="1"/>
    <brk id="13739" max="16383" man="1"/>
    <brk id="13780" max="16383" man="1"/>
    <brk id="13837" max="16383" man="1"/>
    <brk id="13884" max="16383" man="1"/>
    <brk id="13925" max="16383" man="1"/>
    <brk id="13982" max="16383" man="1"/>
    <brk id="14029" max="16383" man="1"/>
    <brk id="14070" max="16383" man="1"/>
    <brk id="14127" max="16383" man="1"/>
    <brk id="14174" max="16383" man="1"/>
    <brk id="14215" max="16383" man="1"/>
    <brk id="14272" max="16383" man="1"/>
    <brk id="14319" max="16383" man="1"/>
    <brk id="14360" max="16383" man="1"/>
    <brk id="14417" max="16383" man="1"/>
    <brk id="14464" max="16383" man="1"/>
    <brk id="14505"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目次</vt:lpstr>
      <vt:lpstr>実数</vt:lpstr>
      <vt:lpstr>割合</vt:lpstr>
      <vt:lpstr>実数・割合</vt:lpstr>
      <vt:lpstr>目次!Print_Area</vt:lpstr>
      <vt:lpstr>割合!Print_Titles</vt:lpstr>
      <vt:lpstr>実数!Print_Titles</vt:lpstr>
      <vt:lpstr>実数・割合!Print_Titles</vt:lpstr>
      <vt:lpstr>目次!Print_Titles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2021-06-21T11:39:58Z</dcterms:modified>
</cp:coreProperties>
</file>